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C:\Users\as55\Desktop\Pre Award Folders\Budgets\"/>
    </mc:Choice>
  </mc:AlternateContent>
  <xr:revisionPtr revIDLastSave="0" documentId="13_ncr:1_{44584F52-A5F4-4905-B712-70438661E874}" xr6:coauthVersionLast="47" xr6:coauthVersionMax="47" xr10:uidLastSave="{00000000-0000-0000-0000-000000000000}"/>
  <bookViews>
    <workbookView xWindow="-120" yWindow="-120" windowWidth="29040" windowHeight="15840" xr2:uid="{00000000-000D-0000-FFFF-FFFF00000000}"/>
  </bookViews>
  <sheets>
    <sheet name="Initial Information" sheetId="52" r:id="rId1"/>
    <sheet name="DetailedBudget---TXST" sheetId="62" r:id="rId2"/>
    <sheet name="DetailedBudget---Sub01" sheetId="80" state="hidden" r:id="rId3"/>
    <sheet name="DetailedBudget---Sub02" sheetId="82" state="hidden" r:id="rId4"/>
    <sheet name="DetailedBudget---Sub03" sheetId="81" state="hidden" r:id="rId5"/>
    <sheet name="DetailedBudget---Sub04" sheetId="79" state="hidden" r:id="rId6"/>
    <sheet name="DetailedBudget---Sub05" sheetId="78" state="hidden" r:id="rId7"/>
    <sheet name="DetailedBudget---Sub06" sheetId="77" state="hidden" r:id="rId8"/>
    <sheet name="DetailedBudget---Sub07" sheetId="76" state="hidden" r:id="rId9"/>
    <sheet name="DetailedBudget---Sub08" sheetId="75" state="hidden" r:id="rId10"/>
    <sheet name="DetailedBudget---Sub09" sheetId="74" state="hidden" r:id="rId11"/>
    <sheet name="DetailedBudget---Sub10" sheetId="84" state="hidden" r:id="rId12"/>
    <sheet name="CostShareBudget" sheetId="65" state="hidden" r:id="rId13"/>
    <sheet name="JUSTgrants" sheetId="89" state="hidden" r:id="rId14"/>
    <sheet name="NSF template" sheetId="71" state="hidden" r:id="rId15"/>
    <sheet name="Travel Calculator" sheetId="72" state="hidden" r:id="rId16"/>
    <sheet name="G.G Non-Construction" sheetId="87" state="hidden" r:id="rId17"/>
    <sheet name="GSA.gov rates updated 7-2023" sheetId="69" state="hidden" r:id="rId18"/>
    <sheet name="WorkingHoursCalc" sheetId="64" state="hidden" r:id="rId19"/>
    <sheet name="DOR email info" sheetId="70" state="hidden" r:id="rId20"/>
    <sheet name="NIH Modular" sheetId="85" state="hidden" r:id="rId21"/>
    <sheet name="SAP-if 1 Year" sheetId="55" state="hidden" r:id="rId22"/>
    <sheet name="SAP-if 2 Years" sheetId="56" state="hidden" r:id="rId23"/>
    <sheet name="SAP-if 3 Years" sheetId="57" state="hidden" r:id="rId24"/>
    <sheet name="SAP-if 4 Years" sheetId="58" state="hidden" r:id="rId25"/>
    <sheet name="SAP-if 5 Years" sheetId="53" state="hidden" r:id="rId26"/>
    <sheet name="SAP-if 6 Years" sheetId="60" state="hidden" r:id="rId27"/>
    <sheet name="Holidays" sheetId="63" state="hidden" r:id="rId28"/>
    <sheet name="Award legend" sheetId="33" state="hidden" r:id="rId29"/>
  </sheets>
  <definedNames>
    <definedName name="MTDC">#REF!</definedName>
    <definedName name="_xlnm.Print_Area" localSheetId="12">CostShareBudget!$A$2:$AV$241</definedName>
    <definedName name="_xlnm.Print_Area" localSheetId="2">'DetailedBudget---Sub01'!$A$1:$AS$248</definedName>
    <definedName name="_xlnm.Print_Area" localSheetId="3">'DetailedBudget---Sub02'!$A$1:$AS$248</definedName>
    <definedName name="_xlnm.Print_Area" localSheetId="4">'DetailedBudget---Sub03'!$A$1:$AS$248</definedName>
    <definedName name="_xlnm.Print_Area" localSheetId="5">'DetailedBudget---Sub04'!$A$1:$AS$248</definedName>
    <definedName name="_xlnm.Print_Area" localSheetId="6">'DetailedBudget---Sub05'!$A$1:$AS$248</definedName>
    <definedName name="_xlnm.Print_Area" localSheetId="7">'DetailedBudget---Sub06'!$A$1:$AS$247</definedName>
    <definedName name="_xlnm.Print_Area" localSheetId="8">'DetailedBudget---Sub07'!$A$1:$AS$248</definedName>
    <definedName name="_xlnm.Print_Area" localSheetId="9">'DetailedBudget---Sub08'!$A$1:$AS$248</definedName>
    <definedName name="_xlnm.Print_Area" localSheetId="10">'DetailedBudget---Sub09'!$A$1:$AS$248</definedName>
    <definedName name="_xlnm.Print_Area" localSheetId="11">'DetailedBudget---Sub10'!$A$1:$AS$248</definedName>
    <definedName name="_xlnm.Print_Area" localSheetId="1">'DetailedBudget---TXST'!$A$1:$AS$252</definedName>
    <definedName name="_xlnm.Print_Area" localSheetId="19">'DOR email info'!$A$1:$C$15</definedName>
    <definedName name="_xlnm.Print_Area" localSheetId="16">'G.G Non-Construction'!$A$1:$G$52</definedName>
    <definedName name="_xlnm.Print_Area" localSheetId="0">'Initial Information'!$A$1:$J$29</definedName>
    <definedName name="_xlnm.Print_Area" localSheetId="13">JUSTgrants!$A$1:$CR$351</definedName>
    <definedName name="_xlnm.Print_Area" localSheetId="21">'SAP-if 1 Year'!$A$1:$F$79</definedName>
    <definedName name="_xlnm.Print_Area" localSheetId="22">'SAP-if 2 Years'!$A$1:$K$147</definedName>
    <definedName name="_xlnm.Print_Area" localSheetId="23">'SAP-if 3 Years'!$A$1:$K$147</definedName>
    <definedName name="_xlnm.Print_Area" localSheetId="24">'SAP-if 4 Years'!$A$1:$K$215</definedName>
    <definedName name="_xlnm.Print_Area" localSheetId="25">'SAP-if 5 Years'!$A$1:$K$215</definedName>
    <definedName name="_xlnm.Print_Area" localSheetId="26">'SAP-if 6 Years'!$A$1:$K$283</definedName>
    <definedName name="_xlnm.Print_Area" localSheetId="18">WorkingHoursCalc!$A$1:$J$37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X22" i="89" l="1"/>
  <c r="CW22" i="89"/>
  <c r="CV22" i="89"/>
  <c r="CU22" i="89"/>
  <c r="CT22" i="89"/>
  <c r="CO350" i="89"/>
  <c r="CO346" i="89"/>
  <c r="CG331" i="89"/>
  <c r="CG328" i="89"/>
  <c r="CK328" i="89" s="1"/>
  <c r="CG327" i="89"/>
  <c r="CK327" i="89" s="1"/>
  <c r="CG326" i="89"/>
  <c r="CK326" i="89" s="1"/>
  <c r="CG325" i="89"/>
  <c r="CK325" i="89" s="1"/>
  <c r="CG324" i="89"/>
  <c r="CK324" i="89" s="1"/>
  <c r="CG323" i="89"/>
  <c r="CK323" i="89" s="1"/>
  <c r="CG322" i="89"/>
  <c r="CK322" i="89" s="1"/>
  <c r="CG321" i="89"/>
  <c r="CK321" i="89" s="1"/>
  <c r="CG320" i="89"/>
  <c r="CK320" i="89" s="1"/>
  <c r="CG319" i="89"/>
  <c r="CK319" i="89" s="1"/>
  <c r="CG318" i="89"/>
  <c r="CK318" i="89" s="1"/>
  <c r="CG317" i="89"/>
  <c r="CK317" i="89" s="1"/>
  <c r="CG316" i="89"/>
  <c r="CK316" i="89" s="1"/>
  <c r="CG315" i="89"/>
  <c r="CK315" i="89" s="1"/>
  <c r="CG314" i="89"/>
  <c r="CK314" i="89" s="1"/>
  <c r="CG313" i="89"/>
  <c r="CK313" i="89" s="1"/>
  <c r="CG312" i="89"/>
  <c r="CK312" i="89" s="1"/>
  <c r="CG311" i="89"/>
  <c r="CK311" i="89" s="1"/>
  <c r="CG310" i="89"/>
  <c r="CK310" i="89" s="1"/>
  <c r="CG309" i="89"/>
  <c r="CK309" i="89" s="1"/>
  <c r="CG308" i="89"/>
  <c r="CK308" i="89" s="1"/>
  <c r="CG307" i="89"/>
  <c r="CK307" i="89" s="1"/>
  <c r="CG306" i="89"/>
  <c r="CK306" i="89" s="1"/>
  <c r="CG305" i="89"/>
  <c r="CK305" i="89" s="1"/>
  <c r="CG304" i="89"/>
  <c r="BR331" i="89"/>
  <c r="BR328" i="89"/>
  <c r="BV328" i="89" s="1"/>
  <c r="BR327" i="89"/>
  <c r="BV327" i="89" s="1"/>
  <c r="BR326" i="89"/>
  <c r="BV326" i="89" s="1"/>
  <c r="BR325" i="89"/>
  <c r="BV325" i="89" s="1"/>
  <c r="BR324" i="89"/>
  <c r="BV324" i="89" s="1"/>
  <c r="BR323" i="89"/>
  <c r="BV323" i="89" s="1"/>
  <c r="BR322" i="89"/>
  <c r="BV322" i="89" s="1"/>
  <c r="BR321" i="89"/>
  <c r="BV321" i="89" s="1"/>
  <c r="BR320" i="89"/>
  <c r="BV320" i="89" s="1"/>
  <c r="BR319" i="89"/>
  <c r="BV319" i="89" s="1"/>
  <c r="BR318" i="89"/>
  <c r="BV318" i="89" s="1"/>
  <c r="BR317" i="89"/>
  <c r="BV317" i="89" s="1"/>
  <c r="BR316" i="89"/>
  <c r="BV316" i="89" s="1"/>
  <c r="BR315" i="89"/>
  <c r="BV315" i="89" s="1"/>
  <c r="BR314" i="89"/>
  <c r="BV314" i="89" s="1"/>
  <c r="BR313" i="89"/>
  <c r="BV313" i="89" s="1"/>
  <c r="BR312" i="89"/>
  <c r="BV312" i="89" s="1"/>
  <c r="BR311" i="89"/>
  <c r="BV311" i="89" s="1"/>
  <c r="BR310" i="89"/>
  <c r="BV310" i="89" s="1"/>
  <c r="BR309" i="89"/>
  <c r="BV309" i="89" s="1"/>
  <c r="BR308" i="89"/>
  <c r="BV308" i="89" s="1"/>
  <c r="BR307" i="89"/>
  <c r="BV307" i="89" s="1"/>
  <c r="BR306" i="89"/>
  <c r="BV306" i="89" s="1"/>
  <c r="BR305" i="89"/>
  <c r="BV305" i="89" s="1"/>
  <c r="BR304" i="89"/>
  <c r="BV304" i="89" s="1"/>
  <c r="BC331" i="89"/>
  <c r="BC328" i="89"/>
  <c r="BG328" i="89" s="1"/>
  <c r="BC327" i="89"/>
  <c r="BG327" i="89" s="1"/>
  <c r="BC326" i="89"/>
  <c r="BG326" i="89" s="1"/>
  <c r="BC325" i="89"/>
  <c r="BG325" i="89" s="1"/>
  <c r="BC324" i="89"/>
  <c r="BG324" i="89" s="1"/>
  <c r="BC323" i="89"/>
  <c r="BG323" i="89" s="1"/>
  <c r="BC322" i="89"/>
  <c r="BG322" i="89" s="1"/>
  <c r="BC321" i="89"/>
  <c r="BG321" i="89" s="1"/>
  <c r="BC320" i="89"/>
  <c r="BG320" i="89" s="1"/>
  <c r="BC319" i="89"/>
  <c r="BG319" i="89" s="1"/>
  <c r="BC318" i="89"/>
  <c r="BG318" i="89" s="1"/>
  <c r="BC317" i="89"/>
  <c r="BG317" i="89" s="1"/>
  <c r="BC316" i="89"/>
  <c r="BG316" i="89" s="1"/>
  <c r="BC315" i="89"/>
  <c r="BG315" i="89" s="1"/>
  <c r="BC314" i="89"/>
  <c r="BG314" i="89" s="1"/>
  <c r="BC313" i="89"/>
  <c r="BG313" i="89" s="1"/>
  <c r="BC312" i="89"/>
  <c r="BG312" i="89" s="1"/>
  <c r="BC311" i="89"/>
  <c r="BG311" i="89" s="1"/>
  <c r="BC310" i="89"/>
  <c r="BG310" i="89" s="1"/>
  <c r="BC309" i="89"/>
  <c r="BG309" i="89" s="1"/>
  <c r="BC308" i="89"/>
  <c r="BG308" i="89" s="1"/>
  <c r="BC307" i="89"/>
  <c r="BG307" i="89" s="1"/>
  <c r="BC306" i="89"/>
  <c r="BG306" i="89" s="1"/>
  <c r="BC305" i="89"/>
  <c r="BG305" i="89" s="1"/>
  <c r="BC304" i="89"/>
  <c r="BG304" i="89" s="1"/>
  <c r="AN331" i="89"/>
  <c r="AN328" i="89"/>
  <c r="AR328" i="89" s="1"/>
  <c r="AN327" i="89"/>
  <c r="AR327" i="89" s="1"/>
  <c r="AN326" i="89"/>
  <c r="AR326" i="89" s="1"/>
  <c r="AN325" i="89"/>
  <c r="AR325" i="89" s="1"/>
  <c r="AN324" i="89"/>
  <c r="AR324" i="89" s="1"/>
  <c r="AN323" i="89"/>
  <c r="AR323" i="89" s="1"/>
  <c r="AN322" i="89"/>
  <c r="AR322" i="89" s="1"/>
  <c r="AN321" i="89"/>
  <c r="AR321" i="89" s="1"/>
  <c r="AN320" i="89"/>
  <c r="AR320" i="89" s="1"/>
  <c r="AN319" i="89"/>
  <c r="AR319" i="89" s="1"/>
  <c r="AN318" i="89"/>
  <c r="AR318" i="89" s="1"/>
  <c r="AN317" i="89"/>
  <c r="AR317" i="89" s="1"/>
  <c r="AN316" i="89"/>
  <c r="AR316" i="89" s="1"/>
  <c r="AN315" i="89"/>
  <c r="AR315" i="89" s="1"/>
  <c r="AN314" i="89"/>
  <c r="AR314" i="89" s="1"/>
  <c r="AN313" i="89"/>
  <c r="AR313" i="89" s="1"/>
  <c r="AN312" i="89"/>
  <c r="AR312" i="89" s="1"/>
  <c r="AN311" i="89"/>
  <c r="AR311" i="89" s="1"/>
  <c r="AN310" i="89"/>
  <c r="AR310" i="89" s="1"/>
  <c r="AN309" i="89"/>
  <c r="AR309" i="89" s="1"/>
  <c r="AN308" i="89"/>
  <c r="AR308" i="89" s="1"/>
  <c r="AN307" i="89"/>
  <c r="AR307" i="89" s="1"/>
  <c r="AN306" i="89"/>
  <c r="AR306" i="89" s="1"/>
  <c r="AN305" i="89"/>
  <c r="AR305" i="89" s="1"/>
  <c r="AN304" i="89"/>
  <c r="AR304" i="89" s="1"/>
  <c r="CG298" i="89"/>
  <c r="CA298" i="89"/>
  <c r="CK295" i="89"/>
  <c r="CK294" i="89"/>
  <c r="CK293" i="89"/>
  <c r="CK292" i="89"/>
  <c r="CK291" i="89"/>
  <c r="BR298" i="89"/>
  <c r="BL298" i="89"/>
  <c r="BV295" i="89"/>
  <c r="BV294" i="89"/>
  <c r="BV293" i="89"/>
  <c r="BV292" i="89"/>
  <c r="BV291" i="89"/>
  <c r="BC298" i="89"/>
  <c r="AW298" i="89"/>
  <c r="BG295" i="89"/>
  <c r="BG294" i="89"/>
  <c r="BG293" i="89"/>
  <c r="BG292" i="89"/>
  <c r="BG291" i="89"/>
  <c r="AN298" i="89"/>
  <c r="AH298" i="89"/>
  <c r="AR295" i="89"/>
  <c r="AR294" i="89"/>
  <c r="AR293" i="89"/>
  <c r="AR292" i="89"/>
  <c r="AR291" i="89"/>
  <c r="CG285" i="89"/>
  <c r="CA285" i="89"/>
  <c r="CK282" i="89"/>
  <c r="CK281" i="89"/>
  <c r="CK279" i="89"/>
  <c r="CK278" i="89"/>
  <c r="CK276" i="89"/>
  <c r="CK275" i="89"/>
  <c r="CK273" i="89"/>
  <c r="CK272" i="89"/>
  <c r="CK270" i="89"/>
  <c r="CK269" i="89"/>
  <c r="CK267" i="89"/>
  <c r="CK266" i="89"/>
  <c r="CK264" i="89"/>
  <c r="CK263" i="89"/>
  <c r="CK261" i="89"/>
  <c r="CK260" i="89"/>
  <c r="CK258" i="89"/>
  <c r="CK257" i="89"/>
  <c r="CK255" i="89"/>
  <c r="CK254" i="89"/>
  <c r="CK252" i="89"/>
  <c r="CK251" i="89"/>
  <c r="CK249" i="89"/>
  <c r="CK248" i="89"/>
  <c r="BR285" i="89"/>
  <c r="BL285" i="89"/>
  <c r="BV282" i="89"/>
  <c r="BV281" i="89"/>
  <c r="BV279" i="89"/>
  <c r="BV278" i="89"/>
  <c r="BV276" i="89"/>
  <c r="BV275" i="89"/>
  <c r="BV273" i="89"/>
  <c r="BV272" i="89"/>
  <c r="BV270" i="89"/>
  <c r="BV269" i="89"/>
  <c r="BV267" i="89"/>
  <c r="BV266" i="89"/>
  <c r="BV264" i="89"/>
  <c r="BV263" i="89"/>
  <c r="BV261" i="89"/>
  <c r="BV260" i="89"/>
  <c r="BV258" i="89"/>
  <c r="BV257" i="89"/>
  <c r="BV255" i="89"/>
  <c r="BV254" i="89"/>
  <c r="BV252" i="89"/>
  <c r="BV251" i="89"/>
  <c r="BV249" i="89"/>
  <c r="BV248" i="89"/>
  <c r="BC285" i="89"/>
  <c r="AW285" i="89"/>
  <c r="BG282" i="89"/>
  <c r="BG281" i="89"/>
  <c r="BG279" i="89"/>
  <c r="BG278" i="89"/>
  <c r="BG276" i="89"/>
  <c r="BG275" i="89"/>
  <c r="BG273" i="89"/>
  <c r="BG272" i="89"/>
  <c r="BG270" i="89"/>
  <c r="BG269" i="89"/>
  <c r="BG267" i="89"/>
  <c r="BG266" i="89"/>
  <c r="BG264" i="89"/>
  <c r="BG263" i="89"/>
  <c r="BG261" i="89"/>
  <c r="BG260" i="89"/>
  <c r="BG258" i="89"/>
  <c r="BG257" i="89"/>
  <c r="BG255" i="89"/>
  <c r="BG254" i="89"/>
  <c r="BG252" i="89"/>
  <c r="BG251" i="89"/>
  <c r="BG249" i="89"/>
  <c r="BG248" i="89"/>
  <c r="AN285" i="89"/>
  <c r="AH285" i="89"/>
  <c r="AR282" i="89"/>
  <c r="AR281" i="89"/>
  <c r="AR279" i="89"/>
  <c r="AR278" i="89"/>
  <c r="AR276" i="89"/>
  <c r="AR275" i="89"/>
  <c r="AR273" i="89"/>
  <c r="AR272" i="89"/>
  <c r="AR270" i="89"/>
  <c r="AR269" i="89"/>
  <c r="AR267" i="89"/>
  <c r="AR266" i="89"/>
  <c r="AR264" i="89"/>
  <c r="AR263" i="89"/>
  <c r="AR261" i="89"/>
  <c r="AR260" i="89"/>
  <c r="AR258" i="89"/>
  <c r="AR257" i="89"/>
  <c r="AR255" i="89"/>
  <c r="AR254" i="89"/>
  <c r="AR252" i="89"/>
  <c r="AR251" i="89"/>
  <c r="AR249" i="89"/>
  <c r="AR248" i="89"/>
  <c r="CO241" i="89"/>
  <c r="CF241" i="89"/>
  <c r="CG238" i="89"/>
  <c r="CK238" i="89" s="1"/>
  <c r="CG237" i="89"/>
  <c r="CK237" i="89" s="1"/>
  <c r="CG236" i="89"/>
  <c r="CK236" i="89" s="1"/>
  <c r="CG235" i="89"/>
  <c r="CK235" i="89" s="1"/>
  <c r="CG234" i="89"/>
  <c r="CK234" i="89" s="1"/>
  <c r="CG233" i="89"/>
  <c r="CK233" i="89" s="1"/>
  <c r="CG232" i="89"/>
  <c r="CK232" i="89" s="1"/>
  <c r="CG231" i="89"/>
  <c r="CK231" i="89" s="1"/>
  <c r="CG230" i="89"/>
  <c r="CK230" i="89" s="1"/>
  <c r="CG229" i="89"/>
  <c r="CK229" i="89" s="1"/>
  <c r="CG228" i="89"/>
  <c r="CK228" i="89" s="1"/>
  <c r="CG227" i="89"/>
  <c r="CK227" i="89" s="1"/>
  <c r="BQ241" i="89"/>
  <c r="BR238" i="89"/>
  <c r="BV238" i="89" s="1"/>
  <c r="BR237" i="89"/>
  <c r="BV237" i="89" s="1"/>
  <c r="BR236" i="89"/>
  <c r="BV236" i="89" s="1"/>
  <c r="BR235" i="89"/>
  <c r="BV235" i="89" s="1"/>
  <c r="BR234" i="89"/>
  <c r="BV234" i="89" s="1"/>
  <c r="BR233" i="89"/>
  <c r="BV233" i="89" s="1"/>
  <c r="BR232" i="89"/>
  <c r="BV232" i="89" s="1"/>
  <c r="BR231" i="89"/>
  <c r="BV231" i="89" s="1"/>
  <c r="BR230" i="89"/>
  <c r="BV230" i="89" s="1"/>
  <c r="BR229" i="89"/>
  <c r="BV229" i="89" s="1"/>
  <c r="BR228" i="89"/>
  <c r="BV228" i="89" s="1"/>
  <c r="BR227" i="89"/>
  <c r="BB241" i="89"/>
  <c r="BC238" i="89"/>
  <c r="BG238" i="89" s="1"/>
  <c r="BC237" i="89"/>
  <c r="BG237" i="89" s="1"/>
  <c r="BC236" i="89"/>
  <c r="BG236" i="89" s="1"/>
  <c r="BC235" i="89"/>
  <c r="BG235" i="89" s="1"/>
  <c r="BC234" i="89"/>
  <c r="BG234" i="89" s="1"/>
  <c r="BC233" i="89"/>
  <c r="BG233" i="89" s="1"/>
  <c r="BC232" i="89"/>
  <c r="BG232" i="89" s="1"/>
  <c r="BC231" i="89"/>
  <c r="BG231" i="89" s="1"/>
  <c r="BC230" i="89"/>
  <c r="BG230" i="89" s="1"/>
  <c r="BC229" i="89"/>
  <c r="BG229" i="89" s="1"/>
  <c r="BC228" i="89"/>
  <c r="BG228" i="89" s="1"/>
  <c r="BC227" i="89"/>
  <c r="BG227" i="89" s="1"/>
  <c r="AM241" i="89"/>
  <c r="AN238" i="89"/>
  <c r="AR238" i="89" s="1"/>
  <c r="AN237" i="89"/>
  <c r="AR237" i="89" s="1"/>
  <c r="AN236" i="89"/>
  <c r="AR236" i="89" s="1"/>
  <c r="AN235" i="89"/>
  <c r="AR235" i="89" s="1"/>
  <c r="AN234" i="89"/>
  <c r="AR234" i="89" s="1"/>
  <c r="AN233" i="89"/>
  <c r="AR233" i="89" s="1"/>
  <c r="AN232" i="89"/>
  <c r="AR232" i="89" s="1"/>
  <c r="AN231" i="89"/>
  <c r="AR231" i="89" s="1"/>
  <c r="AN230" i="89"/>
  <c r="AR230" i="89" s="1"/>
  <c r="AN229" i="89"/>
  <c r="AR229" i="89" s="1"/>
  <c r="AN228" i="89"/>
  <c r="AR228" i="89" s="1"/>
  <c r="AN227" i="89"/>
  <c r="AR227" i="89" s="1"/>
  <c r="CG221" i="89"/>
  <c r="CG217" i="89"/>
  <c r="CK217" i="89" s="1"/>
  <c r="CG216" i="89"/>
  <c r="CK216" i="89" s="1"/>
  <c r="CG215" i="89"/>
  <c r="CK215" i="89" s="1"/>
  <c r="CG214" i="89"/>
  <c r="CK214" i="89" s="1"/>
  <c r="CG213" i="89"/>
  <c r="CK213" i="89" s="1"/>
  <c r="CG212" i="89"/>
  <c r="CK212" i="89" s="1"/>
  <c r="CG211" i="89"/>
  <c r="CK211" i="89" s="1"/>
  <c r="CG210" i="89"/>
  <c r="CK210" i="89" s="1"/>
  <c r="CG209" i="89"/>
  <c r="CK209" i="89" s="1"/>
  <c r="CG208" i="89"/>
  <c r="CK208" i="89" s="1"/>
  <c r="CG207" i="89"/>
  <c r="CK207" i="89" s="1"/>
  <c r="CG206" i="89"/>
  <c r="BR221" i="89"/>
  <c r="BV217" i="89"/>
  <c r="BR217" i="89"/>
  <c r="BR216" i="89"/>
  <c r="BV216" i="89" s="1"/>
  <c r="BR215" i="89"/>
  <c r="BV215" i="89" s="1"/>
  <c r="BR214" i="89"/>
  <c r="BV214" i="89" s="1"/>
  <c r="BR213" i="89"/>
  <c r="BV213" i="89" s="1"/>
  <c r="BR212" i="89"/>
  <c r="BV212" i="89" s="1"/>
  <c r="BR211" i="89"/>
  <c r="BV211" i="89" s="1"/>
  <c r="BR210" i="89"/>
  <c r="BV210" i="89" s="1"/>
  <c r="BR209" i="89"/>
  <c r="BV209" i="89" s="1"/>
  <c r="BR208" i="89"/>
  <c r="BV208" i="89" s="1"/>
  <c r="BR207" i="89"/>
  <c r="BV207" i="89" s="1"/>
  <c r="BR206" i="89"/>
  <c r="BC221" i="89"/>
  <c r="BC217" i="89"/>
  <c r="BG217" i="89" s="1"/>
  <c r="BC216" i="89"/>
  <c r="BG216" i="89" s="1"/>
  <c r="BC215" i="89"/>
  <c r="BG215" i="89" s="1"/>
  <c r="BC214" i="89"/>
  <c r="BG214" i="89" s="1"/>
  <c r="BC213" i="89"/>
  <c r="BG213" i="89" s="1"/>
  <c r="BC212" i="89"/>
  <c r="BG212" i="89" s="1"/>
  <c r="BC211" i="89"/>
  <c r="BG211" i="89" s="1"/>
  <c r="BC210" i="89"/>
  <c r="BG210" i="89" s="1"/>
  <c r="BC209" i="89"/>
  <c r="BG209" i="89" s="1"/>
  <c r="BC208" i="89"/>
  <c r="BG208" i="89" s="1"/>
  <c r="BC207" i="89"/>
  <c r="BG207" i="89" s="1"/>
  <c r="BC206" i="89"/>
  <c r="AN221" i="89"/>
  <c r="AN217" i="89"/>
  <c r="AR217" i="89" s="1"/>
  <c r="AN216" i="89"/>
  <c r="AR216" i="89" s="1"/>
  <c r="AN215" i="89"/>
  <c r="AR215" i="89" s="1"/>
  <c r="AN214" i="89"/>
  <c r="AR214" i="89" s="1"/>
  <c r="AN213" i="89"/>
  <c r="AR213" i="89" s="1"/>
  <c r="AN212" i="89"/>
  <c r="AR212" i="89" s="1"/>
  <c r="AN211" i="89"/>
  <c r="AR211" i="89" s="1"/>
  <c r="AN210" i="89"/>
  <c r="AR210" i="89" s="1"/>
  <c r="AN209" i="89"/>
  <c r="AR209" i="89" s="1"/>
  <c r="AN208" i="89"/>
  <c r="AR208" i="89" s="1"/>
  <c r="AN207" i="89"/>
  <c r="AR207" i="89" s="1"/>
  <c r="AN206" i="89"/>
  <c r="AR206" i="89" s="1"/>
  <c r="CG200" i="89"/>
  <c r="CG197" i="89"/>
  <c r="CK197" i="89" s="1"/>
  <c r="CG196" i="89"/>
  <c r="CK196" i="89" s="1"/>
  <c r="CG195" i="89"/>
  <c r="CK195" i="89" s="1"/>
  <c r="CG192" i="89"/>
  <c r="CK192" i="89" s="1"/>
  <c r="CG191" i="89"/>
  <c r="CK191" i="89" s="1"/>
  <c r="CG190" i="89"/>
  <c r="CK190" i="89" s="1"/>
  <c r="CG187" i="89"/>
  <c r="CK187" i="89" s="1"/>
  <c r="CG186" i="89"/>
  <c r="CK186" i="89" s="1"/>
  <c r="CG185" i="89"/>
  <c r="CK185" i="89" s="1"/>
  <c r="CG182" i="89"/>
  <c r="CK182" i="89" s="1"/>
  <c r="CG181" i="89"/>
  <c r="CK181" i="89" s="1"/>
  <c r="CG180" i="89"/>
  <c r="BR200" i="89"/>
  <c r="BR197" i="89"/>
  <c r="BV197" i="89" s="1"/>
  <c r="BR196" i="89"/>
  <c r="BV196" i="89" s="1"/>
  <c r="BR195" i="89"/>
  <c r="BV195" i="89" s="1"/>
  <c r="BR192" i="89"/>
  <c r="BV192" i="89" s="1"/>
  <c r="BR191" i="89"/>
  <c r="BV191" i="89" s="1"/>
  <c r="BR190" i="89"/>
  <c r="BV190" i="89" s="1"/>
  <c r="BR187" i="89"/>
  <c r="BV187" i="89" s="1"/>
  <c r="BR186" i="89"/>
  <c r="BV186" i="89" s="1"/>
  <c r="BR185" i="89"/>
  <c r="BV185" i="89" s="1"/>
  <c r="BR182" i="89"/>
  <c r="BV182" i="89" s="1"/>
  <c r="BR181" i="89"/>
  <c r="BV181" i="89" s="1"/>
  <c r="BV180" i="89"/>
  <c r="BR180" i="89"/>
  <c r="BC200" i="89"/>
  <c r="BC197" i="89"/>
  <c r="BG197" i="89" s="1"/>
  <c r="BC196" i="89"/>
  <c r="BG196" i="89" s="1"/>
  <c r="BC195" i="89"/>
  <c r="BG195" i="89" s="1"/>
  <c r="BC192" i="89"/>
  <c r="BG192" i="89" s="1"/>
  <c r="BC191" i="89"/>
  <c r="BG191" i="89" s="1"/>
  <c r="BC190" i="89"/>
  <c r="BG190" i="89" s="1"/>
  <c r="BC187" i="89"/>
  <c r="BG187" i="89" s="1"/>
  <c r="BC186" i="89"/>
  <c r="BG186" i="89" s="1"/>
  <c r="BC185" i="89"/>
  <c r="BG185" i="89" s="1"/>
  <c r="BC182" i="89"/>
  <c r="BG182" i="89" s="1"/>
  <c r="BC181" i="89"/>
  <c r="BG181" i="89" s="1"/>
  <c r="BC180" i="89"/>
  <c r="AN200" i="89"/>
  <c r="AN197" i="89"/>
  <c r="AR197" i="89" s="1"/>
  <c r="AN196" i="89"/>
  <c r="AR196" i="89" s="1"/>
  <c r="AN195" i="89"/>
  <c r="AR195" i="89" s="1"/>
  <c r="AN192" i="89"/>
  <c r="AR192" i="89" s="1"/>
  <c r="AN191" i="89"/>
  <c r="AR191" i="89" s="1"/>
  <c r="AN190" i="89"/>
  <c r="AR190" i="89" s="1"/>
  <c r="AN187" i="89"/>
  <c r="AR187" i="89" s="1"/>
  <c r="AN186" i="89"/>
  <c r="AR186" i="89" s="1"/>
  <c r="AN185" i="89"/>
  <c r="AR185" i="89" s="1"/>
  <c r="AN182" i="89"/>
  <c r="AR182" i="89" s="1"/>
  <c r="AN181" i="89"/>
  <c r="AR181" i="89" s="1"/>
  <c r="AN180" i="89"/>
  <c r="AR180" i="89" s="1"/>
  <c r="AN64" i="89"/>
  <c r="AN97" i="89"/>
  <c r="AN96" i="89"/>
  <c r="AN95" i="89"/>
  <c r="AN94" i="89"/>
  <c r="AN93" i="89"/>
  <c r="AN92" i="89"/>
  <c r="AN90" i="89"/>
  <c r="AN89" i="89"/>
  <c r="AN88" i="89"/>
  <c r="AN87" i="89"/>
  <c r="AN86" i="89"/>
  <c r="AN85" i="89"/>
  <c r="AN83" i="89"/>
  <c r="AN82" i="89"/>
  <c r="AN81" i="89"/>
  <c r="AN80" i="89"/>
  <c r="AN79" i="89"/>
  <c r="AN78" i="89"/>
  <c r="AN76" i="89"/>
  <c r="AN75" i="89"/>
  <c r="AN74" i="89"/>
  <c r="AN73" i="89"/>
  <c r="AN72" i="89"/>
  <c r="AN71" i="89"/>
  <c r="AN69" i="89"/>
  <c r="AN68" i="89"/>
  <c r="AN67" i="89"/>
  <c r="AN66" i="89"/>
  <c r="AN65" i="89"/>
  <c r="CG56" i="89"/>
  <c r="BR56" i="89"/>
  <c r="BC56" i="89"/>
  <c r="AN56" i="89"/>
  <c r="CG38" i="89"/>
  <c r="CG35" i="89"/>
  <c r="CK35" i="89" s="1"/>
  <c r="CG34" i="89"/>
  <c r="CK34" i="89" s="1"/>
  <c r="CG33" i="89"/>
  <c r="CK33" i="89" s="1"/>
  <c r="CG32" i="89"/>
  <c r="CK32" i="89" s="1"/>
  <c r="CG31" i="89"/>
  <c r="CK31" i="89" s="1"/>
  <c r="CG30" i="89"/>
  <c r="CK30" i="89" s="1"/>
  <c r="CG29" i="89"/>
  <c r="CK29" i="89" s="1"/>
  <c r="CG28" i="89"/>
  <c r="BY46" i="89" s="1"/>
  <c r="CG46" i="89" s="1"/>
  <c r="CK46" i="89" s="1"/>
  <c r="CG27" i="89"/>
  <c r="CK27" i="89" s="1"/>
  <c r="BR38" i="89"/>
  <c r="BC38" i="89"/>
  <c r="AN38" i="89"/>
  <c r="Y331" i="89"/>
  <c r="Y305" i="89"/>
  <c r="AC305" i="89" s="1"/>
  <c r="Y306" i="89"/>
  <c r="AC306" i="89" s="1"/>
  <c r="Y307" i="89"/>
  <c r="AC307" i="89" s="1"/>
  <c r="Y308" i="89"/>
  <c r="AC308" i="89" s="1"/>
  <c r="Y309" i="89"/>
  <c r="AC309" i="89" s="1"/>
  <c r="Y310" i="89"/>
  <c r="AC310" i="89" s="1"/>
  <c r="Y311" i="89"/>
  <c r="AC311" i="89" s="1"/>
  <c r="Y312" i="89"/>
  <c r="AC312" i="89" s="1"/>
  <c r="Y313" i="89"/>
  <c r="AC313" i="89" s="1"/>
  <c r="Y314" i="89"/>
  <c r="AC314" i="89" s="1"/>
  <c r="Y315" i="89"/>
  <c r="AC315" i="89" s="1"/>
  <c r="Y316" i="89"/>
  <c r="AC316" i="89" s="1"/>
  <c r="Y317" i="89"/>
  <c r="AC317" i="89" s="1"/>
  <c r="Y318" i="89"/>
  <c r="AC318" i="89" s="1"/>
  <c r="Y319" i="89"/>
  <c r="AC319" i="89" s="1"/>
  <c r="Y320" i="89"/>
  <c r="AC320" i="89" s="1"/>
  <c r="Y321" i="89"/>
  <c r="AC321" i="89" s="1"/>
  <c r="Y322" i="89"/>
  <c r="AC322" i="89" s="1"/>
  <c r="Y323" i="89"/>
  <c r="AC323" i="89" s="1"/>
  <c r="Y324" i="89"/>
  <c r="AC324" i="89" s="1"/>
  <c r="Y325" i="89"/>
  <c r="AC325" i="89" s="1"/>
  <c r="Y326" i="89"/>
  <c r="AC326" i="89" s="1"/>
  <c r="Y327" i="89"/>
  <c r="AC327" i="89" s="1"/>
  <c r="Y328" i="89"/>
  <c r="AC328" i="89" s="1"/>
  <c r="Y304" i="89"/>
  <c r="AC304" i="89" s="1"/>
  <c r="Y298" i="89"/>
  <c r="S298" i="89"/>
  <c r="Y285" i="89"/>
  <c r="S285" i="89"/>
  <c r="AC282" i="89"/>
  <c r="AC281" i="89"/>
  <c r="AC279" i="89"/>
  <c r="AC278" i="89"/>
  <c r="AC276" i="89"/>
  <c r="AC275" i="89"/>
  <c r="AC273" i="89"/>
  <c r="AC272" i="89"/>
  <c r="AC270" i="89"/>
  <c r="AC269" i="89"/>
  <c r="AC267" i="89"/>
  <c r="AC266" i="89"/>
  <c r="AC264" i="89"/>
  <c r="AC263" i="89"/>
  <c r="AC261" i="89"/>
  <c r="AC260" i="89"/>
  <c r="AC258" i="89"/>
  <c r="AC257" i="89"/>
  <c r="AC255" i="89"/>
  <c r="AC254" i="89"/>
  <c r="AC252" i="89"/>
  <c r="AC251" i="89"/>
  <c r="X241" i="89"/>
  <c r="Y228" i="89"/>
  <c r="AC228" i="89" s="1"/>
  <c r="Y229" i="89"/>
  <c r="AC229" i="89" s="1"/>
  <c r="Y230" i="89"/>
  <c r="AC230" i="89" s="1"/>
  <c r="Y231" i="89"/>
  <c r="AC231" i="89" s="1"/>
  <c r="Y232" i="89"/>
  <c r="AC232" i="89" s="1"/>
  <c r="Y233" i="89"/>
  <c r="AC233" i="89" s="1"/>
  <c r="Y234" i="89"/>
  <c r="AC234" i="89" s="1"/>
  <c r="Y235" i="89"/>
  <c r="AC235" i="89" s="1"/>
  <c r="Y236" i="89"/>
  <c r="AC236" i="89" s="1"/>
  <c r="Y237" i="89"/>
  <c r="AC237" i="89" s="1"/>
  <c r="Y238" i="89"/>
  <c r="AC238" i="89" s="1"/>
  <c r="Y227" i="89"/>
  <c r="Y221" i="89"/>
  <c r="Y207" i="89"/>
  <c r="AC207" i="89" s="1"/>
  <c r="Y208" i="89"/>
  <c r="AC208" i="89" s="1"/>
  <c r="Y209" i="89"/>
  <c r="AC209" i="89" s="1"/>
  <c r="Y210" i="89"/>
  <c r="AC210" i="89" s="1"/>
  <c r="Y211" i="89"/>
  <c r="AC211" i="89" s="1"/>
  <c r="Y212" i="89"/>
  <c r="AC212" i="89" s="1"/>
  <c r="Y213" i="89"/>
  <c r="AC213" i="89" s="1"/>
  <c r="Y214" i="89"/>
  <c r="AC214" i="89" s="1"/>
  <c r="Y215" i="89"/>
  <c r="AC215" i="89" s="1"/>
  <c r="Y216" i="89"/>
  <c r="AC216" i="89" s="1"/>
  <c r="Y217" i="89"/>
  <c r="AC217" i="89" s="1"/>
  <c r="Y206" i="89"/>
  <c r="AC206" i="89" s="1"/>
  <c r="Y200" i="89"/>
  <c r="Y197" i="89"/>
  <c r="AC197" i="89" s="1"/>
  <c r="Y196" i="89"/>
  <c r="AC196" i="89" s="1"/>
  <c r="Y195" i="89"/>
  <c r="AC195" i="89" s="1"/>
  <c r="Y192" i="89"/>
  <c r="AC192" i="89" s="1"/>
  <c r="Y191" i="89"/>
  <c r="AC191" i="89" s="1"/>
  <c r="Y190" i="89"/>
  <c r="AC190" i="89" s="1"/>
  <c r="Y187" i="89"/>
  <c r="AC187" i="89" s="1"/>
  <c r="Y186" i="89"/>
  <c r="AC186" i="89" s="1"/>
  <c r="Y185" i="89"/>
  <c r="AC185" i="89" s="1"/>
  <c r="Y182" i="89"/>
  <c r="AC182" i="89" s="1"/>
  <c r="Y181" i="89"/>
  <c r="AC181" i="89" s="1"/>
  <c r="Y180" i="89"/>
  <c r="AC180" i="89" s="1"/>
  <c r="Y174" i="89"/>
  <c r="CO174" i="89" s="1"/>
  <c r="Y64" i="89"/>
  <c r="Y56" i="89"/>
  <c r="Y27" i="89"/>
  <c r="Y28" i="89"/>
  <c r="AC28" i="89" s="1"/>
  <c r="Y29" i="89"/>
  <c r="AC29" i="89" s="1"/>
  <c r="Y30" i="89"/>
  <c r="AC30" i="89" s="1"/>
  <c r="Y31" i="89"/>
  <c r="AC31" i="89" s="1"/>
  <c r="Y32" i="89"/>
  <c r="AC32" i="89" s="1"/>
  <c r="Y33" i="89"/>
  <c r="AC33" i="89" s="1"/>
  <c r="Y34" i="89"/>
  <c r="AC34" i="89" s="1"/>
  <c r="Y35" i="89"/>
  <c r="AC35" i="89" s="1"/>
  <c r="Y26" i="89"/>
  <c r="AC26" i="89" s="1"/>
  <c r="Y38" i="89"/>
  <c r="K74" i="72"/>
  <c r="E74" i="72"/>
  <c r="K73" i="72"/>
  <c r="E72" i="72"/>
  <c r="K71" i="72"/>
  <c r="E70" i="72"/>
  <c r="K69" i="72"/>
  <c r="E69" i="72"/>
  <c r="K68" i="72"/>
  <c r="E68" i="72"/>
  <c r="K67" i="72"/>
  <c r="E67" i="72"/>
  <c r="K66" i="72"/>
  <c r="E66" i="72"/>
  <c r="K65" i="72"/>
  <c r="E65" i="72"/>
  <c r="K56" i="72"/>
  <c r="E56" i="72"/>
  <c r="K55" i="72"/>
  <c r="E54" i="72"/>
  <c r="K53" i="72"/>
  <c r="E52" i="72"/>
  <c r="K51" i="72"/>
  <c r="E51" i="72"/>
  <c r="K50" i="72"/>
  <c r="E50" i="72"/>
  <c r="K49" i="72"/>
  <c r="E49" i="72"/>
  <c r="K48" i="72"/>
  <c r="E48" i="72"/>
  <c r="K47" i="72"/>
  <c r="E47" i="72"/>
  <c r="K37" i="72"/>
  <c r="E37" i="72"/>
  <c r="K36" i="72"/>
  <c r="E35" i="72"/>
  <c r="K34" i="72"/>
  <c r="E33" i="72"/>
  <c r="K32" i="72"/>
  <c r="E32" i="72"/>
  <c r="K31" i="72"/>
  <c r="E31" i="72"/>
  <c r="K30" i="72"/>
  <c r="E30" i="72"/>
  <c r="K29" i="72"/>
  <c r="E29" i="72"/>
  <c r="K28" i="72"/>
  <c r="E28" i="72"/>
  <c r="K19" i="72"/>
  <c r="E19" i="72"/>
  <c r="K18" i="72"/>
  <c r="E17" i="72"/>
  <c r="K16" i="72"/>
  <c r="E15" i="72"/>
  <c r="K14" i="72"/>
  <c r="E14" i="72"/>
  <c r="K13" i="72"/>
  <c r="E13" i="72"/>
  <c r="K12" i="72"/>
  <c r="E12" i="72"/>
  <c r="K11" i="72"/>
  <c r="E11" i="72"/>
  <c r="K10" i="72"/>
  <c r="E10" i="72"/>
  <c r="AN64" i="62"/>
  <c r="AI64" i="62"/>
  <c r="AD64" i="62"/>
  <c r="Y64" i="62"/>
  <c r="T64" i="62"/>
  <c r="O64" i="62"/>
  <c r="AN63" i="62"/>
  <c r="AI63" i="62"/>
  <c r="AD63" i="62"/>
  <c r="Y63" i="62"/>
  <c r="T63" i="62"/>
  <c r="O63" i="62"/>
  <c r="AN62" i="62"/>
  <c r="AI62" i="62"/>
  <c r="AD62" i="62"/>
  <c r="Y62" i="62"/>
  <c r="T62" i="62"/>
  <c r="O62" i="62"/>
  <c r="AN61" i="62"/>
  <c r="AI61" i="62"/>
  <c r="AD61" i="62"/>
  <c r="Y61" i="62"/>
  <c r="T61" i="62"/>
  <c r="O61" i="62"/>
  <c r="AN60" i="62"/>
  <c r="AI60" i="62"/>
  <c r="AD60" i="62"/>
  <c r="Y60" i="62"/>
  <c r="T60" i="62"/>
  <c r="O60" i="62"/>
  <c r="AN59" i="62"/>
  <c r="AI59" i="62"/>
  <c r="AD59" i="62"/>
  <c r="Y59" i="62"/>
  <c r="T59" i="62"/>
  <c r="O59" i="62"/>
  <c r="AN58" i="62"/>
  <c r="AI58" i="62"/>
  <c r="AD58" i="62"/>
  <c r="Y58" i="62"/>
  <c r="T58" i="62"/>
  <c r="O58" i="62"/>
  <c r="AN57" i="62"/>
  <c r="AI57" i="62"/>
  <c r="AD57" i="62"/>
  <c r="Y57" i="62"/>
  <c r="T57" i="62"/>
  <c r="O57" i="62"/>
  <c r="AN56" i="62"/>
  <c r="AI56" i="62"/>
  <c r="AD56" i="62"/>
  <c r="Y56" i="62"/>
  <c r="T56" i="62"/>
  <c r="O56" i="62"/>
  <c r="AN55" i="62"/>
  <c r="AI55" i="62"/>
  <c r="AD55" i="62"/>
  <c r="Y55" i="62"/>
  <c r="T55" i="62"/>
  <c r="O55" i="62"/>
  <c r="AN54" i="62"/>
  <c r="AI54" i="62"/>
  <c r="AD54" i="62"/>
  <c r="Y54" i="62"/>
  <c r="T54" i="62"/>
  <c r="O54" i="62"/>
  <c r="AN53" i="62"/>
  <c r="AI53" i="62"/>
  <c r="AD53" i="62"/>
  <c r="Y53" i="62"/>
  <c r="T53" i="62"/>
  <c r="O53" i="62"/>
  <c r="AN52" i="62"/>
  <c r="AI52" i="62"/>
  <c r="AD52" i="62"/>
  <c r="Y52" i="62"/>
  <c r="T52" i="62"/>
  <c r="O52" i="62"/>
  <c r="AN51" i="62"/>
  <c r="AI51" i="62"/>
  <c r="AD51" i="62"/>
  <c r="Y51" i="62"/>
  <c r="T51" i="62"/>
  <c r="O51" i="62"/>
  <c r="AN50" i="62"/>
  <c r="AI50" i="62"/>
  <c r="AD50" i="62"/>
  <c r="Y50" i="62"/>
  <c r="T50" i="62"/>
  <c r="O50" i="62"/>
  <c r="AN49" i="62"/>
  <c r="AI49" i="62"/>
  <c r="AD49" i="62"/>
  <c r="Y49" i="62"/>
  <c r="T49" i="62"/>
  <c r="O49" i="62"/>
  <c r="AN48" i="62"/>
  <c r="AI48" i="62"/>
  <c r="AD48" i="62"/>
  <c r="Y48" i="62"/>
  <c r="T48" i="62"/>
  <c r="O48" i="62"/>
  <c r="AN47" i="62"/>
  <c r="AI47" i="62"/>
  <c r="AD47" i="62"/>
  <c r="Y47" i="62"/>
  <c r="T47" i="62"/>
  <c r="O47" i="62"/>
  <c r="AN46" i="62"/>
  <c r="AI46" i="62"/>
  <c r="AD46" i="62"/>
  <c r="Y46" i="62"/>
  <c r="T46" i="62"/>
  <c r="O46" i="62"/>
  <c r="AN45" i="62"/>
  <c r="AI45" i="62"/>
  <c r="AD45" i="62"/>
  <c r="Y45" i="62"/>
  <c r="T45" i="62"/>
  <c r="O45" i="62"/>
  <c r="AN33" i="62"/>
  <c r="AI33" i="62"/>
  <c r="AD33" i="62"/>
  <c r="Y33" i="62"/>
  <c r="T33" i="62"/>
  <c r="O33" i="62"/>
  <c r="AN32" i="62"/>
  <c r="AI32" i="62"/>
  <c r="AD32" i="62"/>
  <c r="Y32" i="62"/>
  <c r="T32" i="62"/>
  <c r="O32" i="62"/>
  <c r="AN31" i="62"/>
  <c r="AI31" i="62"/>
  <c r="AD31" i="62"/>
  <c r="Y31" i="62"/>
  <c r="T31" i="62"/>
  <c r="O31" i="62"/>
  <c r="AN30" i="62"/>
  <c r="AI30" i="62"/>
  <c r="AD30" i="62"/>
  <c r="Y30" i="62"/>
  <c r="T30" i="62"/>
  <c r="O30" i="62"/>
  <c r="AN29" i="62"/>
  <c r="AI29" i="62"/>
  <c r="AD29" i="62"/>
  <c r="Y29" i="62"/>
  <c r="T29" i="62"/>
  <c r="O29" i="62"/>
  <c r="AN28" i="62"/>
  <c r="AI28" i="62"/>
  <c r="AD28" i="62"/>
  <c r="Y28" i="62"/>
  <c r="T28" i="62"/>
  <c r="O28" i="62"/>
  <c r="AN27" i="62"/>
  <c r="AI27" i="62"/>
  <c r="AD27" i="62"/>
  <c r="Y27" i="62"/>
  <c r="T27" i="62"/>
  <c r="O27" i="62"/>
  <c r="AN26" i="62"/>
  <c r="AI26" i="62"/>
  <c r="AD26" i="62"/>
  <c r="Y26" i="62"/>
  <c r="T26" i="62"/>
  <c r="O26" i="62"/>
  <c r="AN25" i="62"/>
  <c r="AI25" i="62"/>
  <c r="AD25" i="62"/>
  <c r="Y25" i="62"/>
  <c r="T25" i="62"/>
  <c r="O25" i="62"/>
  <c r="AN24" i="62"/>
  <c r="AI24" i="62"/>
  <c r="AD24" i="62"/>
  <c r="Y24" i="62"/>
  <c r="T24" i="62"/>
  <c r="O24" i="62"/>
  <c r="C45" i="89"/>
  <c r="C46" i="89"/>
  <c r="C47" i="89"/>
  <c r="C48" i="89"/>
  <c r="C49" i="89"/>
  <c r="C50" i="89"/>
  <c r="C51" i="89"/>
  <c r="C52" i="89"/>
  <c r="C53" i="89"/>
  <c r="K60" i="72" l="1"/>
  <c r="K42" i="72"/>
  <c r="AD72" i="62"/>
  <c r="T73" i="62"/>
  <c r="AI72" i="62"/>
  <c r="E60" i="72"/>
  <c r="AN72" i="62"/>
  <c r="K5" i="72"/>
  <c r="K23" i="72"/>
  <c r="E42" i="72"/>
  <c r="O72" i="62"/>
  <c r="Y73" i="62"/>
  <c r="AI73" i="62"/>
  <c r="E5" i="72"/>
  <c r="AD73" i="62"/>
  <c r="T72" i="62"/>
  <c r="AN73" i="62"/>
  <c r="E23" i="72"/>
  <c r="Y72" i="62"/>
  <c r="O73" i="62"/>
  <c r="BY45" i="89"/>
  <c r="CG45" i="89" s="1"/>
  <c r="CK45" i="89" s="1"/>
  <c r="CN285" i="89"/>
  <c r="CO221" i="89"/>
  <c r="AR298" i="89"/>
  <c r="CO200" i="89"/>
  <c r="BT338" i="89"/>
  <c r="BT341" i="89" s="1"/>
  <c r="CA200" i="89"/>
  <c r="BE338" i="89"/>
  <c r="BE341" i="89" s="1"/>
  <c r="BY47" i="89"/>
  <c r="CG47" i="89" s="1"/>
  <c r="CK47" i="89" s="1"/>
  <c r="CA221" i="89"/>
  <c r="CO38" i="89"/>
  <c r="BY48" i="89"/>
  <c r="CG48" i="89" s="1"/>
  <c r="CK48" i="89" s="1"/>
  <c r="CK206" i="89"/>
  <c r="CK221" i="89" s="1"/>
  <c r="AP338" i="89"/>
  <c r="AP341" i="89" s="1"/>
  <c r="CN298" i="89"/>
  <c r="CI338" i="89"/>
  <c r="CI341" i="89" s="1"/>
  <c r="CO285" i="89"/>
  <c r="CO298" i="89"/>
  <c r="BL221" i="89"/>
  <c r="BV285" i="89"/>
  <c r="CA241" i="89"/>
  <c r="BG285" i="89"/>
  <c r="BG298" i="89"/>
  <c r="BY50" i="89"/>
  <c r="CG50" i="89" s="1"/>
  <c r="CK50" i="89" s="1"/>
  <c r="BV206" i="89"/>
  <c r="BV221" i="89" s="1"/>
  <c r="AH241" i="89"/>
  <c r="AW200" i="89"/>
  <c r="AW221" i="89"/>
  <c r="BY51" i="89"/>
  <c r="CG51" i="89" s="1"/>
  <c r="CK51" i="89" s="1"/>
  <c r="BG180" i="89"/>
  <c r="BL241" i="89"/>
  <c r="CK285" i="89"/>
  <c r="CA331" i="89"/>
  <c r="BY52" i="89"/>
  <c r="CG52" i="89" s="1"/>
  <c r="CK52" i="89" s="1"/>
  <c r="AR285" i="89"/>
  <c r="CK298" i="89"/>
  <c r="CO331" i="89"/>
  <c r="BY49" i="89"/>
  <c r="CG49" i="89" s="1"/>
  <c r="CK49" i="89" s="1"/>
  <c r="BY53" i="89"/>
  <c r="CG53" i="89" s="1"/>
  <c r="CK53" i="89" s="1"/>
  <c r="BL200" i="89"/>
  <c r="BV298" i="89"/>
  <c r="CK304" i="89"/>
  <c r="CK331" i="89" s="1"/>
  <c r="BV331" i="89"/>
  <c r="BL331" i="89"/>
  <c r="BG331" i="89"/>
  <c r="AW331" i="89"/>
  <c r="AR331" i="89"/>
  <c r="AH331" i="89"/>
  <c r="CK241" i="89"/>
  <c r="BV227" i="89"/>
  <c r="BV241" i="89" s="1"/>
  <c r="BG241" i="89"/>
  <c r="AW241" i="89"/>
  <c r="AR241" i="89"/>
  <c r="BG206" i="89"/>
  <c r="BG221" i="89" s="1"/>
  <c r="AR221" i="89"/>
  <c r="AH221" i="89"/>
  <c r="CK180" i="89"/>
  <c r="CK200" i="89" s="1"/>
  <c r="BV200" i="89"/>
  <c r="BG200" i="89"/>
  <c r="AR200" i="89"/>
  <c r="AH200" i="89"/>
  <c r="CO56" i="89"/>
  <c r="AA338" i="89"/>
  <c r="AA341" i="89" s="1"/>
  <c r="CK28" i="89"/>
  <c r="AC331" i="89"/>
  <c r="S331" i="89"/>
  <c r="S241" i="89"/>
  <c r="S200" i="89"/>
  <c r="AC221" i="89"/>
  <c r="AC200" i="89"/>
  <c r="S38" i="89"/>
  <c r="AC27" i="89"/>
  <c r="AC227" i="89"/>
  <c r="AC241" i="89" s="1"/>
  <c r="S221" i="89"/>
  <c r="CG171" i="89"/>
  <c r="CK171" i="89" s="1"/>
  <c r="CG170" i="89"/>
  <c r="CK170" i="89" s="1"/>
  <c r="CG169" i="89"/>
  <c r="CK169" i="89" s="1"/>
  <c r="CG168" i="89"/>
  <c r="CK168" i="89" s="1"/>
  <c r="CG167" i="89"/>
  <c r="CK167" i="89" s="1"/>
  <c r="CG166" i="89"/>
  <c r="CK166" i="89" s="1"/>
  <c r="CG164" i="89"/>
  <c r="CK164" i="89" s="1"/>
  <c r="CG163" i="89"/>
  <c r="CK163" i="89" s="1"/>
  <c r="CG162" i="89"/>
  <c r="CK162" i="89" s="1"/>
  <c r="CG161" i="89"/>
  <c r="CK161" i="89" s="1"/>
  <c r="CG160" i="89"/>
  <c r="CK160" i="89" s="1"/>
  <c r="CG159" i="89"/>
  <c r="CK159" i="89" s="1"/>
  <c r="CG157" i="89"/>
  <c r="CK157" i="89" s="1"/>
  <c r="CG156" i="89"/>
  <c r="CK156" i="89" s="1"/>
  <c r="CG155" i="89"/>
  <c r="CK155" i="89" s="1"/>
  <c r="CG154" i="89"/>
  <c r="CK154" i="89" s="1"/>
  <c r="CG153" i="89"/>
  <c r="CK153" i="89" s="1"/>
  <c r="CG152" i="89"/>
  <c r="CK152" i="89" s="1"/>
  <c r="CG150" i="89"/>
  <c r="CK150" i="89" s="1"/>
  <c r="CG149" i="89"/>
  <c r="CK149" i="89" s="1"/>
  <c r="CG148" i="89"/>
  <c r="CK148" i="89" s="1"/>
  <c r="CG147" i="89"/>
  <c r="CK147" i="89" s="1"/>
  <c r="CG146" i="89"/>
  <c r="CK146" i="89" s="1"/>
  <c r="CG145" i="89"/>
  <c r="CK145" i="89" s="1"/>
  <c r="CG143" i="89"/>
  <c r="CK143" i="89" s="1"/>
  <c r="CG142" i="89"/>
  <c r="CK142" i="89" s="1"/>
  <c r="CG141" i="89"/>
  <c r="CK141" i="89" s="1"/>
  <c r="CG140" i="89"/>
  <c r="CK140" i="89" s="1"/>
  <c r="CG139" i="89"/>
  <c r="CK139" i="89" s="1"/>
  <c r="CG138" i="89"/>
  <c r="CK138" i="89" s="1"/>
  <c r="CG134" i="89"/>
  <c r="CK134" i="89" s="1"/>
  <c r="CG133" i="89"/>
  <c r="CK133" i="89" s="1"/>
  <c r="CG132" i="89"/>
  <c r="CK132" i="89" s="1"/>
  <c r="CG131" i="89"/>
  <c r="CK131" i="89" s="1"/>
  <c r="CG130" i="89"/>
  <c r="CK130" i="89" s="1"/>
  <c r="CG129" i="89"/>
  <c r="CK129" i="89" s="1"/>
  <c r="CG127" i="89"/>
  <c r="CK127" i="89" s="1"/>
  <c r="CG126" i="89"/>
  <c r="CK126" i="89" s="1"/>
  <c r="CG125" i="89"/>
  <c r="CK125" i="89" s="1"/>
  <c r="CG124" i="89"/>
  <c r="CK124" i="89" s="1"/>
  <c r="CG123" i="89"/>
  <c r="CK123" i="89" s="1"/>
  <c r="CG122" i="89"/>
  <c r="CK122" i="89" s="1"/>
  <c r="CG120" i="89"/>
  <c r="CK120" i="89" s="1"/>
  <c r="CG119" i="89"/>
  <c r="CK119" i="89" s="1"/>
  <c r="CG118" i="89"/>
  <c r="CK118" i="89" s="1"/>
  <c r="CG117" i="89"/>
  <c r="CK117" i="89" s="1"/>
  <c r="CG116" i="89"/>
  <c r="CK116" i="89" s="1"/>
  <c r="CG115" i="89"/>
  <c r="CK115" i="89" s="1"/>
  <c r="CG113" i="89"/>
  <c r="CK113" i="89" s="1"/>
  <c r="CG112" i="89"/>
  <c r="CK112" i="89" s="1"/>
  <c r="CG111" i="89"/>
  <c r="CK111" i="89" s="1"/>
  <c r="CG110" i="89"/>
  <c r="CK110" i="89" s="1"/>
  <c r="CG109" i="89"/>
  <c r="CK109" i="89" s="1"/>
  <c r="CG108" i="89"/>
  <c r="CK108" i="89" s="1"/>
  <c r="CG106" i="89"/>
  <c r="CK106" i="89" s="1"/>
  <c r="CG105" i="89"/>
  <c r="CK105" i="89" s="1"/>
  <c r="CG104" i="89"/>
  <c r="CK104" i="89" s="1"/>
  <c r="CG103" i="89"/>
  <c r="CK103" i="89" s="1"/>
  <c r="CG102" i="89"/>
  <c r="CK102" i="89" s="1"/>
  <c r="CG101" i="89"/>
  <c r="CK101" i="89" s="1"/>
  <c r="CG97" i="89"/>
  <c r="CK97" i="89" s="1"/>
  <c r="CG96" i="89"/>
  <c r="CK96" i="89" s="1"/>
  <c r="CG95" i="89"/>
  <c r="CK95" i="89" s="1"/>
  <c r="CG94" i="89"/>
  <c r="CK94" i="89" s="1"/>
  <c r="CG93" i="89"/>
  <c r="CK93" i="89" s="1"/>
  <c r="CG92" i="89"/>
  <c r="CK92" i="89" s="1"/>
  <c r="CG90" i="89"/>
  <c r="CK90" i="89" s="1"/>
  <c r="CG89" i="89"/>
  <c r="CK89" i="89" s="1"/>
  <c r="CG88" i="89"/>
  <c r="CK88" i="89" s="1"/>
  <c r="CG87" i="89"/>
  <c r="CK87" i="89" s="1"/>
  <c r="CG86" i="89"/>
  <c r="CK86" i="89" s="1"/>
  <c r="CG85" i="89"/>
  <c r="CK85" i="89" s="1"/>
  <c r="CG83" i="89"/>
  <c r="CK83" i="89" s="1"/>
  <c r="CG82" i="89"/>
  <c r="CK82" i="89" s="1"/>
  <c r="CG81" i="89"/>
  <c r="CK81" i="89" s="1"/>
  <c r="CG80" i="89"/>
  <c r="CK80" i="89" s="1"/>
  <c r="CG79" i="89"/>
  <c r="CK79" i="89" s="1"/>
  <c r="CG78" i="89"/>
  <c r="CK78" i="89" s="1"/>
  <c r="CG76" i="89"/>
  <c r="CK76" i="89" s="1"/>
  <c r="CG75" i="89"/>
  <c r="CK75" i="89" s="1"/>
  <c r="CG74" i="89"/>
  <c r="CK74" i="89" s="1"/>
  <c r="CG73" i="89"/>
  <c r="CK73" i="89" s="1"/>
  <c r="CG72" i="89"/>
  <c r="CK72" i="89" s="1"/>
  <c r="CG71" i="89"/>
  <c r="CK71" i="89" s="1"/>
  <c r="CG69" i="89"/>
  <c r="CK69" i="89" s="1"/>
  <c r="CG68" i="89"/>
  <c r="CK68" i="89" s="1"/>
  <c r="CG67" i="89"/>
  <c r="CK67" i="89" s="1"/>
  <c r="CG66" i="89"/>
  <c r="CK66" i="89" s="1"/>
  <c r="CG65" i="89"/>
  <c r="CK65" i="89" s="1"/>
  <c r="CG64" i="89"/>
  <c r="CK64" i="89" s="1"/>
  <c r="BR171" i="89"/>
  <c r="BV171" i="89" s="1"/>
  <c r="BR170" i="89"/>
  <c r="BV170" i="89" s="1"/>
  <c r="BR169" i="89"/>
  <c r="BV169" i="89" s="1"/>
  <c r="BR168" i="89"/>
  <c r="BV168" i="89" s="1"/>
  <c r="BR167" i="89"/>
  <c r="BV167" i="89" s="1"/>
  <c r="BR166" i="89"/>
  <c r="BV166" i="89" s="1"/>
  <c r="BR164" i="89"/>
  <c r="BV164" i="89" s="1"/>
  <c r="BR163" i="89"/>
  <c r="BV163" i="89" s="1"/>
  <c r="BR162" i="89"/>
  <c r="BV162" i="89" s="1"/>
  <c r="BR161" i="89"/>
  <c r="BV161" i="89" s="1"/>
  <c r="BR160" i="89"/>
  <c r="BV160" i="89" s="1"/>
  <c r="BR159" i="89"/>
  <c r="BV159" i="89" s="1"/>
  <c r="BR157" i="89"/>
  <c r="BV157" i="89" s="1"/>
  <c r="BR156" i="89"/>
  <c r="BV156" i="89" s="1"/>
  <c r="BR155" i="89"/>
  <c r="BV155" i="89" s="1"/>
  <c r="BR154" i="89"/>
  <c r="BV154" i="89" s="1"/>
  <c r="BR153" i="89"/>
  <c r="BV153" i="89" s="1"/>
  <c r="BR152" i="89"/>
  <c r="BV152" i="89" s="1"/>
  <c r="BR150" i="89"/>
  <c r="BV150" i="89" s="1"/>
  <c r="BR149" i="89"/>
  <c r="BV149" i="89" s="1"/>
  <c r="BR148" i="89"/>
  <c r="BV148" i="89" s="1"/>
  <c r="BR147" i="89"/>
  <c r="BV147" i="89" s="1"/>
  <c r="BR146" i="89"/>
  <c r="BV146" i="89" s="1"/>
  <c r="BR145" i="89"/>
  <c r="BV145" i="89" s="1"/>
  <c r="BR143" i="89"/>
  <c r="BV143" i="89" s="1"/>
  <c r="BR142" i="89"/>
  <c r="BV142" i="89" s="1"/>
  <c r="BR141" i="89"/>
  <c r="BV141" i="89" s="1"/>
  <c r="BR140" i="89"/>
  <c r="BV140" i="89" s="1"/>
  <c r="BR139" i="89"/>
  <c r="BV139" i="89" s="1"/>
  <c r="BR138" i="89"/>
  <c r="BV138" i="89" s="1"/>
  <c r="BR134" i="89"/>
  <c r="BV134" i="89" s="1"/>
  <c r="BR133" i="89"/>
  <c r="BV133" i="89" s="1"/>
  <c r="BR132" i="89"/>
  <c r="BV132" i="89" s="1"/>
  <c r="BR131" i="89"/>
  <c r="BV131" i="89" s="1"/>
  <c r="BR130" i="89"/>
  <c r="BV130" i="89" s="1"/>
  <c r="BR129" i="89"/>
  <c r="BV129" i="89" s="1"/>
  <c r="BR127" i="89"/>
  <c r="BV127" i="89" s="1"/>
  <c r="BR126" i="89"/>
  <c r="BV126" i="89" s="1"/>
  <c r="BR125" i="89"/>
  <c r="BV125" i="89" s="1"/>
  <c r="BR124" i="89"/>
  <c r="BV124" i="89" s="1"/>
  <c r="BR123" i="89"/>
  <c r="BV123" i="89" s="1"/>
  <c r="BR122" i="89"/>
  <c r="BV122" i="89" s="1"/>
  <c r="BR120" i="89"/>
  <c r="BV120" i="89" s="1"/>
  <c r="BR119" i="89"/>
  <c r="BV119" i="89" s="1"/>
  <c r="BR118" i="89"/>
  <c r="BV118" i="89" s="1"/>
  <c r="BR117" i="89"/>
  <c r="BV117" i="89" s="1"/>
  <c r="BR116" i="89"/>
  <c r="BV116" i="89" s="1"/>
  <c r="BR115" i="89"/>
  <c r="BV115" i="89" s="1"/>
  <c r="BR113" i="89"/>
  <c r="BV113" i="89" s="1"/>
  <c r="BR112" i="89"/>
  <c r="BV112" i="89" s="1"/>
  <c r="BR111" i="89"/>
  <c r="BV111" i="89" s="1"/>
  <c r="BR110" i="89"/>
  <c r="BV110" i="89" s="1"/>
  <c r="BR109" i="89"/>
  <c r="BV109" i="89" s="1"/>
  <c r="BR108" i="89"/>
  <c r="BV108" i="89" s="1"/>
  <c r="BR106" i="89"/>
  <c r="BV106" i="89" s="1"/>
  <c r="BR105" i="89"/>
  <c r="BV105" i="89" s="1"/>
  <c r="BR104" i="89"/>
  <c r="BV104" i="89" s="1"/>
  <c r="BR103" i="89"/>
  <c r="BV103" i="89" s="1"/>
  <c r="BR102" i="89"/>
  <c r="BV102" i="89" s="1"/>
  <c r="BR101" i="89"/>
  <c r="BV101" i="89" s="1"/>
  <c r="BR97" i="89"/>
  <c r="BV97" i="89" s="1"/>
  <c r="BR96" i="89"/>
  <c r="BV96" i="89" s="1"/>
  <c r="BR95" i="89"/>
  <c r="BV95" i="89" s="1"/>
  <c r="BR94" i="89"/>
  <c r="BV94" i="89" s="1"/>
  <c r="BR93" i="89"/>
  <c r="BV93" i="89" s="1"/>
  <c r="BR92" i="89"/>
  <c r="BV92" i="89" s="1"/>
  <c r="BR90" i="89"/>
  <c r="BV90" i="89" s="1"/>
  <c r="BR89" i="89"/>
  <c r="BV89" i="89" s="1"/>
  <c r="BR88" i="89"/>
  <c r="BV88" i="89" s="1"/>
  <c r="BR87" i="89"/>
  <c r="BV87" i="89" s="1"/>
  <c r="BR86" i="89"/>
  <c r="BV86" i="89" s="1"/>
  <c r="BR85" i="89"/>
  <c r="BV85" i="89" s="1"/>
  <c r="BR83" i="89"/>
  <c r="BV83" i="89" s="1"/>
  <c r="BR82" i="89"/>
  <c r="BV82" i="89" s="1"/>
  <c r="BR81" i="89"/>
  <c r="BV81" i="89" s="1"/>
  <c r="BR80" i="89"/>
  <c r="BV80" i="89" s="1"/>
  <c r="BR79" i="89"/>
  <c r="BV79" i="89" s="1"/>
  <c r="BR78" i="89"/>
  <c r="BV78" i="89" s="1"/>
  <c r="BR76" i="89"/>
  <c r="BV76" i="89" s="1"/>
  <c r="BR75" i="89"/>
  <c r="BV75" i="89" s="1"/>
  <c r="BR74" i="89"/>
  <c r="BV74" i="89" s="1"/>
  <c r="BR73" i="89"/>
  <c r="BV73" i="89" s="1"/>
  <c r="BR72" i="89"/>
  <c r="BV72" i="89" s="1"/>
  <c r="BR71" i="89"/>
  <c r="BV71" i="89" s="1"/>
  <c r="BR69" i="89"/>
  <c r="BV69" i="89" s="1"/>
  <c r="BR68" i="89"/>
  <c r="BV68" i="89" s="1"/>
  <c r="BR67" i="89"/>
  <c r="BV67" i="89" s="1"/>
  <c r="BR66" i="89"/>
  <c r="BV66" i="89" s="1"/>
  <c r="BR65" i="89"/>
  <c r="BV65" i="89" s="1"/>
  <c r="BR64" i="89"/>
  <c r="BV64" i="89" s="1"/>
  <c r="BC171" i="89"/>
  <c r="BG171" i="89" s="1"/>
  <c r="BC170" i="89"/>
  <c r="BG170" i="89" s="1"/>
  <c r="BC169" i="89"/>
  <c r="BG169" i="89" s="1"/>
  <c r="BC168" i="89"/>
  <c r="BG168" i="89" s="1"/>
  <c r="BC167" i="89"/>
  <c r="BG167" i="89" s="1"/>
  <c r="BC166" i="89"/>
  <c r="BG166" i="89" s="1"/>
  <c r="BC164" i="89"/>
  <c r="BG164" i="89" s="1"/>
  <c r="BC163" i="89"/>
  <c r="BG163" i="89" s="1"/>
  <c r="BC162" i="89"/>
  <c r="BG162" i="89" s="1"/>
  <c r="BC161" i="89"/>
  <c r="BG161" i="89" s="1"/>
  <c r="BC160" i="89"/>
  <c r="BG160" i="89" s="1"/>
  <c r="BC159" i="89"/>
  <c r="BG159" i="89" s="1"/>
  <c r="BC157" i="89"/>
  <c r="BG157" i="89" s="1"/>
  <c r="BC156" i="89"/>
  <c r="BG156" i="89" s="1"/>
  <c r="BC155" i="89"/>
  <c r="BG155" i="89" s="1"/>
  <c r="BC154" i="89"/>
  <c r="BG154" i="89" s="1"/>
  <c r="BC153" i="89"/>
  <c r="BG153" i="89" s="1"/>
  <c r="BC152" i="89"/>
  <c r="BG152" i="89" s="1"/>
  <c r="BC150" i="89"/>
  <c r="BG150" i="89" s="1"/>
  <c r="BC149" i="89"/>
  <c r="BG149" i="89" s="1"/>
  <c r="BC148" i="89"/>
  <c r="BG148" i="89" s="1"/>
  <c r="BC147" i="89"/>
  <c r="BG147" i="89" s="1"/>
  <c r="BC146" i="89"/>
  <c r="BG146" i="89" s="1"/>
  <c r="BC145" i="89"/>
  <c r="BG145" i="89" s="1"/>
  <c r="BC143" i="89"/>
  <c r="BG143" i="89" s="1"/>
  <c r="BC142" i="89"/>
  <c r="BG142" i="89" s="1"/>
  <c r="BC141" i="89"/>
  <c r="BG141" i="89" s="1"/>
  <c r="BC140" i="89"/>
  <c r="BG140" i="89" s="1"/>
  <c r="BC139" i="89"/>
  <c r="BG139" i="89" s="1"/>
  <c r="BC138" i="89"/>
  <c r="BG138" i="89" s="1"/>
  <c r="BC134" i="89"/>
  <c r="BG134" i="89" s="1"/>
  <c r="BC133" i="89"/>
  <c r="BG133" i="89" s="1"/>
  <c r="BC132" i="89"/>
  <c r="BG132" i="89" s="1"/>
  <c r="BC131" i="89"/>
  <c r="BG131" i="89" s="1"/>
  <c r="BC130" i="89"/>
  <c r="BG130" i="89" s="1"/>
  <c r="BC129" i="89"/>
  <c r="BG129" i="89" s="1"/>
  <c r="BC127" i="89"/>
  <c r="BG127" i="89" s="1"/>
  <c r="BC126" i="89"/>
  <c r="BG126" i="89" s="1"/>
  <c r="BC125" i="89"/>
  <c r="BG125" i="89" s="1"/>
  <c r="BC124" i="89"/>
  <c r="BG124" i="89" s="1"/>
  <c r="BC123" i="89"/>
  <c r="BG123" i="89" s="1"/>
  <c r="BC122" i="89"/>
  <c r="BG122" i="89" s="1"/>
  <c r="BC120" i="89"/>
  <c r="BG120" i="89" s="1"/>
  <c r="BC119" i="89"/>
  <c r="BG119" i="89" s="1"/>
  <c r="BC118" i="89"/>
  <c r="BG118" i="89" s="1"/>
  <c r="BC117" i="89"/>
  <c r="BG117" i="89" s="1"/>
  <c r="BC116" i="89"/>
  <c r="BG116" i="89" s="1"/>
  <c r="BC115" i="89"/>
  <c r="BG115" i="89" s="1"/>
  <c r="BC113" i="89"/>
  <c r="BG113" i="89" s="1"/>
  <c r="BC112" i="89"/>
  <c r="BG112" i="89" s="1"/>
  <c r="BC111" i="89"/>
  <c r="BG111" i="89" s="1"/>
  <c r="BC110" i="89"/>
  <c r="BG110" i="89" s="1"/>
  <c r="BC109" i="89"/>
  <c r="BG109" i="89" s="1"/>
  <c r="BC108" i="89"/>
  <c r="BG108" i="89" s="1"/>
  <c r="BC106" i="89"/>
  <c r="BG106" i="89" s="1"/>
  <c r="BC105" i="89"/>
  <c r="BG105" i="89" s="1"/>
  <c r="BC104" i="89"/>
  <c r="BG104" i="89" s="1"/>
  <c r="BC103" i="89"/>
  <c r="BG103" i="89" s="1"/>
  <c r="BC102" i="89"/>
  <c r="BG102" i="89" s="1"/>
  <c r="BC101" i="89"/>
  <c r="BG101" i="89" s="1"/>
  <c r="BC97" i="89"/>
  <c r="BG97" i="89" s="1"/>
  <c r="BC96" i="89"/>
  <c r="BG96" i="89" s="1"/>
  <c r="BC95" i="89"/>
  <c r="BG95" i="89" s="1"/>
  <c r="BC94" i="89"/>
  <c r="BG94" i="89" s="1"/>
  <c r="BC93" i="89"/>
  <c r="BG93" i="89" s="1"/>
  <c r="BC92" i="89"/>
  <c r="BG92" i="89" s="1"/>
  <c r="BC90" i="89"/>
  <c r="BG90" i="89" s="1"/>
  <c r="BC89" i="89"/>
  <c r="BG89" i="89" s="1"/>
  <c r="BC88" i="89"/>
  <c r="BG88" i="89" s="1"/>
  <c r="BC87" i="89"/>
  <c r="BG87" i="89" s="1"/>
  <c r="BC86" i="89"/>
  <c r="BG86" i="89" s="1"/>
  <c r="BC85" i="89"/>
  <c r="BG85" i="89" s="1"/>
  <c r="BC83" i="89"/>
  <c r="BG83" i="89" s="1"/>
  <c r="BC82" i="89"/>
  <c r="BG82" i="89" s="1"/>
  <c r="BC81" i="89"/>
  <c r="BG81" i="89" s="1"/>
  <c r="BC80" i="89"/>
  <c r="BG80" i="89" s="1"/>
  <c r="BC79" i="89"/>
  <c r="BG79" i="89" s="1"/>
  <c r="BC78" i="89"/>
  <c r="BG78" i="89" s="1"/>
  <c r="BC76" i="89"/>
  <c r="BG76" i="89" s="1"/>
  <c r="BC75" i="89"/>
  <c r="BG75" i="89" s="1"/>
  <c r="BC74" i="89"/>
  <c r="BG74" i="89" s="1"/>
  <c r="BC73" i="89"/>
  <c r="BG73" i="89" s="1"/>
  <c r="BC72" i="89"/>
  <c r="BG72" i="89" s="1"/>
  <c r="BC71" i="89"/>
  <c r="BG71" i="89" s="1"/>
  <c r="BC69" i="89"/>
  <c r="BG69" i="89" s="1"/>
  <c r="BC68" i="89"/>
  <c r="BG68" i="89" s="1"/>
  <c r="BC67" i="89"/>
  <c r="BG67" i="89" s="1"/>
  <c r="BC66" i="89"/>
  <c r="BG66" i="89" s="1"/>
  <c r="BC65" i="89"/>
  <c r="BG65" i="89" s="1"/>
  <c r="BC64" i="89"/>
  <c r="BG64" i="89" s="1"/>
  <c r="AN171" i="89"/>
  <c r="AR171" i="89" s="1"/>
  <c r="AN170" i="89"/>
  <c r="AR170" i="89" s="1"/>
  <c r="AN169" i="89"/>
  <c r="AR169" i="89" s="1"/>
  <c r="AN168" i="89"/>
  <c r="AR168" i="89" s="1"/>
  <c r="AN167" i="89"/>
  <c r="AR167" i="89" s="1"/>
  <c r="AN166" i="89"/>
  <c r="AR166" i="89" s="1"/>
  <c r="AN164" i="89"/>
  <c r="AR164" i="89" s="1"/>
  <c r="AN163" i="89"/>
  <c r="AR163" i="89" s="1"/>
  <c r="AN162" i="89"/>
  <c r="AR162" i="89" s="1"/>
  <c r="AN161" i="89"/>
  <c r="AR161" i="89" s="1"/>
  <c r="AN160" i="89"/>
  <c r="AR160" i="89" s="1"/>
  <c r="AN159" i="89"/>
  <c r="AR159" i="89" s="1"/>
  <c r="AN157" i="89"/>
  <c r="AR157" i="89" s="1"/>
  <c r="AN156" i="89"/>
  <c r="AR156" i="89" s="1"/>
  <c r="AN155" i="89"/>
  <c r="AR155" i="89" s="1"/>
  <c r="AN154" i="89"/>
  <c r="AR154" i="89" s="1"/>
  <c r="AN153" i="89"/>
  <c r="AR153" i="89" s="1"/>
  <c r="AN152" i="89"/>
  <c r="AR152" i="89" s="1"/>
  <c r="AN150" i="89"/>
  <c r="AR150" i="89" s="1"/>
  <c r="AN149" i="89"/>
  <c r="AR149" i="89" s="1"/>
  <c r="AN148" i="89"/>
  <c r="AR148" i="89" s="1"/>
  <c r="AN147" i="89"/>
  <c r="AR147" i="89" s="1"/>
  <c r="AN146" i="89"/>
  <c r="AR146" i="89" s="1"/>
  <c r="AN145" i="89"/>
  <c r="AR145" i="89" s="1"/>
  <c r="AN143" i="89"/>
  <c r="AR143" i="89" s="1"/>
  <c r="AN142" i="89"/>
  <c r="AR142" i="89" s="1"/>
  <c r="AN141" i="89"/>
  <c r="AR141" i="89" s="1"/>
  <c r="AN140" i="89"/>
  <c r="AR140" i="89" s="1"/>
  <c r="AN139" i="89"/>
  <c r="AR139" i="89" s="1"/>
  <c r="AN138" i="89"/>
  <c r="AR138" i="89" s="1"/>
  <c r="AN134" i="89"/>
  <c r="AR134" i="89" s="1"/>
  <c r="AN133" i="89"/>
  <c r="AR133" i="89" s="1"/>
  <c r="AN132" i="89"/>
  <c r="AR132" i="89" s="1"/>
  <c r="AN131" i="89"/>
  <c r="AR131" i="89" s="1"/>
  <c r="AN130" i="89"/>
  <c r="AR130" i="89" s="1"/>
  <c r="AN129" i="89"/>
  <c r="AR129" i="89" s="1"/>
  <c r="AN127" i="89"/>
  <c r="AR127" i="89" s="1"/>
  <c r="AN126" i="89"/>
  <c r="AR126" i="89" s="1"/>
  <c r="AN125" i="89"/>
  <c r="AR125" i="89" s="1"/>
  <c r="AN124" i="89"/>
  <c r="AR124" i="89" s="1"/>
  <c r="AN123" i="89"/>
  <c r="AR123" i="89" s="1"/>
  <c r="AN122" i="89"/>
  <c r="AR122" i="89" s="1"/>
  <c r="AN120" i="89"/>
  <c r="AR120" i="89" s="1"/>
  <c r="AN119" i="89"/>
  <c r="AR119" i="89" s="1"/>
  <c r="AN118" i="89"/>
  <c r="AR118" i="89" s="1"/>
  <c r="AN117" i="89"/>
  <c r="AR117" i="89" s="1"/>
  <c r="AN116" i="89"/>
  <c r="AR116" i="89" s="1"/>
  <c r="AN115" i="89"/>
  <c r="AR115" i="89" s="1"/>
  <c r="AN113" i="89"/>
  <c r="AR113" i="89" s="1"/>
  <c r="AN112" i="89"/>
  <c r="AR112" i="89" s="1"/>
  <c r="AN111" i="89"/>
  <c r="AR111" i="89" s="1"/>
  <c r="AN110" i="89"/>
  <c r="AR110" i="89" s="1"/>
  <c r="AN109" i="89"/>
  <c r="AR109" i="89" s="1"/>
  <c r="AN108" i="89"/>
  <c r="AR108" i="89" s="1"/>
  <c r="AN106" i="89"/>
  <c r="AR106" i="89" s="1"/>
  <c r="AN105" i="89"/>
  <c r="AR105" i="89" s="1"/>
  <c r="AN104" i="89"/>
  <c r="AR104" i="89" s="1"/>
  <c r="AN103" i="89"/>
  <c r="AR103" i="89" s="1"/>
  <c r="AN102" i="89"/>
  <c r="AR102" i="89" s="1"/>
  <c r="AN101" i="89"/>
  <c r="AR101" i="89" s="1"/>
  <c r="AR97" i="89"/>
  <c r="AR96" i="89"/>
  <c r="AR95" i="89"/>
  <c r="AR94" i="89"/>
  <c r="AR93" i="89"/>
  <c r="AR92" i="89"/>
  <c r="AR90" i="89"/>
  <c r="AR89" i="89"/>
  <c r="AR88" i="89"/>
  <c r="AR87" i="89"/>
  <c r="AR86" i="89"/>
  <c r="AR85" i="89"/>
  <c r="AR83" i="89"/>
  <c r="AR82" i="89"/>
  <c r="AR81" i="89"/>
  <c r="AR80" i="89"/>
  <c r="AR79" i="89"/>
  <c r="AR78" i="89"/>
  <c r="AR76" i="89"/>
  <c r="AR75" i="89"/>
  <c r="AR74" i="89"/>
  <c r="AR73" i="89"/>
  <c r="AR72" i="89"/>
  <c r="AR71" i="89"/>
  <c r="AR69" i="89"/>
  <c r="AR68" i="89"/>
  <c r="AR67" i="89"/>
  <c r="AR66" i="89"/>
  <c r="AR65" i="89"/>
  <c r="AR64" i="89"/>
  <c r="N341" i="89"/>
  <c r="Y171" i="89"/>
  <c r="Y170" i="89"/>
  <c r="AC170" i="89" s="1"/>
  <c r="Y169" i="89"/>
  <c r="AC169" i="89" s="1"/>
  <c r="Y168" i="89"/>
  <c r="AC168" i="89" s="1"/>
  <c r="Y167" i="89"/>
  <c r="AC167" i="89" s="1"/>
  <c r="Y166" i="89"/>
  <c r="AC166" i="89" s="1"/>
  <c r="Y164" i="89"/>
  <c r="Y163" i="89"/>
  <c r="AC163" i="89" s="1"/>
  <c r="Y162" i="89"/>
  <c r="AC162" i="89" s="1"/>
  <c r="Y161" i="89"/>
  <c r="AC161" i="89" s="1"/>
  <c r="Y160" i="89"/>
  <c r="AC160" i="89" s="1"/>
  <c r="Y159" i="89"/>
  <c r="AC159" i="89" s="1"/>
  <c r="Y157" i="89"/>
  <c r="AC157" i="89" s="1"/>
  <c r="Y156" i="89"/>
  <c r="AC156" i="89" s="1"/>
  <c r="Y155" i="89"/>
  <c r="AC155" i="89" s="1"/>
  <c r="Y154" i="89"/>
  <c r="AC154" i="89" s="1"/>
  <c r="Y153" i="89"/>
  <c r="AC153" i="89" s="1"/>
  <c r="Y152" i="89"/>
  <c r="AC152" i="89" s="1"/>
  <c r="Y150" i="89"/>
  <c r="Y149" i="89"/>
  <c r="AC149" i="89" s="1"/>
  <c r="Y148" i="89"/>
  <c r="AC148" i="89" s="1"/>
  <c r="Y147" i="89"/>
  <c r="AC147" i="89" s="1"/>
  <c r="Y146" i="89"/>
  <c r="AC146" i="89" s="1"/>
  <c r="Y145" i="89"/>
  <c r="AC145" i="89" s="1"/>
  <c r="Y143" i="89"/>
  <c r="Y142" i="89"/>
  <c r="AC142" i="89" s="1"/>
  <c r="Y141" i="89"/>
  <c r="AC141" i="89" s="1"/>
  <c r="Y140" i="89"/>
  <c r="AC140" i="89" s="1"/>
  <c r="Y139" i="89"/>
  <c r="AC139" i="89" s="1"/>
  <c r="Y138" i="89"/>
  <c r="AC138" i="89" s="1"/>
  <c r="Y134" i="89"/>
  <c r="Y133" i="89"/>
  <c r="AC133" i="89" s="1"/>
  <c r="Y132" i="89"/>
  <c r="AC132" i="89" s="1"/>
  <c r="Y131" i="89"/>
  <c r="AC131" i="89" s="1"/>
  <c r="Y130" i="89"/>
  <c r="AC130" i="89" s="1"/>
  <c r="Y129" i="89"/>
  <c r="AC129" i="89" s="1"/>
  <c r="Y127" i="89"/>
  <c r="Y126" i="89"/>
  <c r="AC126" i="89" s="1"/>
  <c r="Y125" i="89"/>
  <c r="AC125" i="89" s="1"/>
  <c r="Y124" i="89"/>
  <c r="AC124" i="89" s="1"/>
  <c r="Y123" i="89"/>
  <c r="AC123" i="89" s="1"/>
  <c r="Y122" i="89"/>
  <c r="AC122" i="89" s="1"/>
  <c r="Y120" i="89"/>
  <c r="Y119" i="89"/>
  <c r="AC119" i="89" s="1"/>
  <c r="Y118" i="89"/>
  <c r="AC118" i="89" s="1"/>
  <c r="Y117" i="89"/>
  <c r="AC117" i="89" s="1"/>
  <c r="Y116" i="89"/>
  <c r="AC116" i="89" s="1"/>
  <c r="Y115" i="89"/>
  <c r="AC115" i="89" s="1"/>
  <c r="Y113" i="89"/>
  <c r="Y112" i="89"/>
  <c r="AC112" i="89" s="1"/>
  <c r="Y111" i="89"/>
  <c r="AC111" i="89" s="1"/>
  <c r="Y110" i="89"/>
  <c r="AC110" i="89" s="1"/>
  <c r="Y109" i="89"/>
  <c r="AC109" i="89" s="1"/>
  <c r="Y108" i="89"/>
  <c r="AC108" i="89" s="1"/>
  <c r="Y106" i="89"/>
  <c r="Y105" i="89"/>
  <c r="AC105" i="89" s="1"/>
  <c r="Y104" i="89"/>
  <c r="AC104" i="89" s="1"/>
  <c r="Y103" i="89"/>
  <c r="AC103" i="89" s="1"/>
  <c r="Y102" i="89"/>
  <c r="AC102" i="89" s="1"/>
  <c r="Y101" i="89"/>
  <c r="AC101" i="89" s="1"/>
  <c r="Y97" i="89"/>
  <c r="Y96" i="89"/>
  <c r="AC96" i="89" s="1"/>
  <c r="Y95" i="89"/>
  <c r="AC95" i="89" s="1"/>
  <c r="Y94" i="89"/>
  <c r="AC94" i="89" s="1"/>
  <c r="Y93" i="89"/>
  <c r="AC93" i="89" s="1"/>
  <c r="Y92" i="89"/>
  <c r="AC92" i="89" s="1"/>
  <c r="Y90" i="89"/>
  <c r="Y89" i="89"/>
  <c r="AC89" i="89" s="1"/>
  <c r="Y88" i="89"/>
  <c r="AC88" i="89" s="1"/>
  <c r="Y87" i="89"/>
  <c r="AC87" i="89" s="1"/>
  <c r="Y86" i="89"/>
  <c r="AC86" i="89" s="1"/>
  <c r="Y85" i="89"/>
  <c r="AC85" i="89" s="1"/>
  <c r="Y83" i="89"/>
  <c r="Y82" i="89"/>
  <c r="AC82" i="89" s="1"/>
  <c r="Y81" i="89"/>
  <c r="AC81" i="89" s="1"/>
  <c r="Y80" i="89"/>
  <c r="AC80" i="89" s="1"/>
  <c r="Y79" i="89"/>
  <c r="AC79" i="89" s="1"/>
  <c r="Y78" i="89"/>
  <c r="AC78" i="89" s="1"/>
  <c r="AC295" i="89"/>
  <c r="AC294" i="89"/>
  <c r="AC293" i="89"/>
  <c r="AC292" i="89"/>
  <c r="AC291" i="89"/>
  <c r="AC249" i="89"/>
  <c r="AC248" i="89"/>
  <c r="Y76" i="89"/>
  <c r="Y75" i="89"/>
  <c r="AC75" i="89" s="1"/>
  <c r="Y74" i="89"/>
  <c r="AC74" i="89" s="1"/>
  <c r="Y73" i="89"/>
  <c r="AC73" i="89" s="1"/>
  <c r="Y72" i="89"/>
  <c r="AC72" i="89" s="1"/>
  <c r="Y71" i="89"/>
  <c r="AC71" i="89" s="1"/>
  <c r="Y69" i="89"/>
  <c r="Y68" i="89"/>
  <c r="AC68" i="89" s="1"/>
  <c r="Y67" i="89"/>
  <c r="AC67" i="89" s="1"/>
  <c r="Y66" i="89"/>
  <c r="AC66" i="89" s="1"/>
  <c r="Y65" i="89"/>
  <c r="AC65" i="89" s="1"/>
  <c r="AC64" i="89"/>
  <c r="CP360" i="89"/>
  <c r="CP354" i="89"/>
  <c r="DN35" i="89"/>
  <c r="DS35" i="89" s="1"/>
  <c r="DM35" i="89"/>
  <c r="DL35" i="89"/>
  <c r="DK35" i="89"/>
  <c r="DJ35" i="89"/>
  <c r="DI35" i="89"/>
  <c r="DH35" i="89"/>
  <c r="DG35" i="89"/>
  <c r="DF35" i="89"/>
  <c r="DE35" i="89"/>
  <c r="DD35" i="89"/>
  <c r="DC35" i="89"/>
  <c r="DB35" i="89"/>
  <c r="DA35" i="89"/>
  <c r="CZ35" i="89"/>
  <c r="CY35" i="89"/>
  <c r="CU35" i="89"/>
  <c r="AN35" i="89" s="1"/>
  <c r="DN34" i="89"/>
  <c r="DS34" i="89" s="1"/>
  <c r="DM34" i="89"/>
  <c r="DL34" i="89"/>
  <c r="DK34" i="89"/>
  <c r="DJ34" i="89"/>
  <c r="DI34" i="89"/>
  <c r="DH34" i="89"/>
  <c r="DG34" i="89"/>
  <c r="DF34" i="89"/>
  <c r="DE34" i="89"/>
  <c r="DD34" i="89"/>
  <c r="DC34" i="89"/>
  <c r="DB34" i="89"/>
  <c r="DA34" i="89"/>
  <c r="CZ34" i="89"/>
  <c r="CY34" i="89"/>
  <c r="CU34" i="89"/>
  <c r="AN34" i="89" s="1"/>
  <c r="DN33" i="89"/>
  <c r="DX33" i="89" s="1"/>
  <c r="DM33" i="89"/>
  <c r="DL33" i="89"/>
  <c r="DK33" i="89"/>
  <c r="DJ33" i="89"/>
  <c r="DI33" i="89"/>
  <c r="DH33" i="89"/>
  <c r="DG33" i="89"/>
  <c r="DF33" i="89"/>
  <c r="DE33" i="89"/>
  <c r="DD33" i="89"/>
  <c r="DC33" i="89"/>
  <c r="DB33" i="89"/>
  <c r="DA33" i="89"/>
  <c r="CZ33" i="89"/>
  <c r="CY33" i="89"/>
  <c r="CU33" i="89"/>
  <c r="AN33" i="89" s="1"/>
  <c r="DN32" i="89"/>
  <c r="DX32" i="89" s="1"/>
  <c r="DM32" i="89"/>
  <c r="DL32" i="89"/>
  <c r="DK32" i="89"/>
  <c r="DJ32" i="89"/>
  <c r="DI32" i="89"/>
  <c r="DH32" i="89"/>
  <c r="DG32" i="89"/>
  <c r="DF32" i="89"/>
  <c r="DE32" i="89"/>
  <c r="DD32" i="89"/>
  <c r="DC32" i="89"/>
  <c r="DB32" i="89"/>
  <c r="DA32" i="89"/>
  <c r="CZ32" i="89"/>
  <c r="CY32" i="89"/>
  <c r="CU32" i="89"/>
  <c r="AN32" i="89" s="1"/>
  <c r="DN31" i="89"/>
  <c r="DX31" i="89" s="1"/>
  <c r="DM31" i="89"/>
  <c r="DL31" i="89"/>
  <c r="DK31" i="89"/>
  <c r="DJ31" i="89"/>
  <c r="DI31" i="89"/>
  <c r="DH31" i="89"/>
  <c r="DG31" i="89"/>
  <c r="DF31" i="89"/>
  <c r="DE31" i="89"/>
  <c r="DD31" i="89"/>
  <c r="DC31" i="89"/>
  <c r="DB31" i="89"/>
  <c r="DA31" i="89"/>
  <c r="CZ31" i="89"/>
  <c r="CY31" i="89"/>
  <c r="CU31" i="89"/>
  <c r="AN31" i="89" s="1"/>
  <c r="DN30" i="89"/>
  <c r="DX30" i="89" s="1"/>
  <c r="DM30" i="89"/>
  <c r="DL30" i="89"/>
  <c r="DK30" i="89"/>
  <c r="DJ30" i="89"/>
  <c r="DI30" i="89"/>
  <c r="DH30" i="89"/>
  <c r="DG30" i="89"/>
  <c r="DF30" i="89"/>
  <c r="DE30" i="89"/>
  <c r="DD30" i="89"/>
  <c r="DC30" i="89"/>
  <c r="DB30" i="89"/>
  <c r="DA30" i="89"/>
  <c r="CZ30" i="89"/>
  <c r="CY30" i="89"/>
  <c r="CU30" i="89"/>
  <c r="AN30" i="89" s="1"/>
  <c r="DN29" i="89"/>
  <c r="DS29" i="89" s="1"/>
  <c r="DM29" i="89"/>
  <c r="DL29" i="89"/>
  <c r="DK29" i="89"/>
  <c r="DJ29" i="89"/>
  <c r="DI29" i="89"/>
  <c r="DH29" i="89"/>
  <c r="DG29" i="89"/>
  <c r="DF29" i="89"/>
  <c r="DE29" i="89"/>
  <c r="DD29" i="89"/>
  <c r="DC29" i="89"/>
  <c r="DB29" i="89"/>
  <c r="DA29" i="89"/>
  <c r="CZ29" i="89"/>
  <c r="CY29" i="89"/>
  <c r="CU29" i="89"/>
  <c r="AN29" i="89" s="1"/>
  <c r="DN28" i="89"/>
  <c r="DS28" i="89" s="1"/>
  <c r="DM28" i="89"/>
  <c r="DL28" i="89"/>
  <c r="DK28" i="89"/>
  <c r="DJ28" i="89"/>
  <c r="DI28" i="89"/>
  <c r="DH28" i="89"/>
  <c r="DG28" i="89"/>
  <c r="DF28" i="89"/>
  <c r="DE28" i="89"/>
  <c r="DD28" i="89"/>
  <c r="DC28" i="89"/>
  <c r="DB28" i="89"/>
  <c r="DA28" i="89"/>
  <c r="CZ28" i="89"/>
  <c r="CY28" i="89"/>
  <c r="CU28" i="89"/>
  <c r="AN28" i="89" s="1"/>
  <c r="DN27" i="89"/>
  <c r="DS27" i="89" s="1"/>
  <c r="DM27" i="89"/>
  <c r="DL27" i="89"/>
  <c r="DK27" i="89"/>
  <c r="DJ27" i="89"/>
  <c r="DI27" i="89"/>
  <c r="DH27" i="89"/>
  <c r="DG27" i="89"/>
  <c r="DF27" i="89"/>
  <c r="DE27" i="89"/>
  <c r="DD27" i="89"/>
  <c r="DC27" i="89"/>
  <c r="DB27" i="89"/>
  <c r="DA27" i="89"/>
  <c r="CZ27" i="89"/>
  <c r="CY27" i="89"/>
  <c r="CU27" i="89"/>
  <c r="AN27" i="89" s="1"/>
  <c r="DN26" i="89"/>
  <c r="DS26" i="89" s="1"/>
  <c r="DM26" i="89"/>
  <c r="DL26" i="89"/>
  <c r="DK26" i="89"/>
  <c r="DJ26" i="89"/>
  <c r="DI26" i="89"/>
  <c r="DH26" i="89"/>
  <c r="DG26" i="89"/>
  <c r="DF26" i="89"/>
  <c r="DE26" i="89"/>
  <c r="DD26" i="89"/>
  <c r="DC26" i="89"/>
  <c r="DB26" i="89"/>
  <c r="DA26" i="89"/>
  <c r="CZ26" i="89"/>
  <c r="CY26" i="89"/>
  <c r="CU26" i="89"/>
  <c r="AN26" i="89" s="1"/>
  <c r="DM22" i="89"/>
  <c r="DA22" i="89"/>
  <c r="DE22" i="89"/>
  <c r="DD22" i="89"/>
  <c r="P16" i="89"/>
  <c r="E16" i="89"/>
  <c r="E14" i="89"/>
  <c r="Q22" i="89" s="1"/>
  <c r="H12" i="89"/>
  <c r="E12" i="89"/>
  <c r="E10" i="89"/>
  <c r="E8" i="89"/>
  <c r="E6" i="89"/>
  <c r="E4" i="89"/>
  <c r="C26" i="89" s="1"/>
  <c r="C44" i="89" s="1"/>
  <c r="A2" i="89"/>
  <c r="AN274" i="62"/>
  <c r="AI274" i="62"/>
  <c r="AD274" i="62"/>
  <c r="Y274" i="62"/>
  <c r="T274" i="62"/>
  <c r="O274" i="62"/>
  <c r="K72" i="72"/>
  <c r="E71" i="72"/>
  <c r="A67" i="72"/>
  <c r="I63" i="72"/>
  <c r="C63" i="72"/>
  <c r="K54" i="72"/>
  <c r="E53" i="72"/>
  <c r="A49" i="72"/>
  <c r="I45" i="72"/>
  <c r="C45" i="72"/>
  <c r="K35" i="72"/>
  <c r="E34" i="72"/>
  <c r="A30" i="72"/>
  <c r="I26" i="72"/>
  <c r="C26" i="72"/>
  <c r="CN200" i="89" l="1"/>
  <c r="CN241" i="89"/>
  <c r="CN221" i="89"/>
  <c r="AR33" i="89"/>
  <c r="AF51" i="89"/>
  <c r="AN51" i="89" s="1"/>
  <c r="AR51" i="89" s="1"/>
  <c r="CP331" i="89"/>
  <c r="CP200" i="89"/>
  <c r="AH38" i="89"/>
  <c r="AF44" i="89"/>
  <c r="AN44" i="89" s="1"/>
  <c r="AR34" i="89"/>
  <c r="ED34" i="89" s="1"/>
  <c r="AF52" i="89"/>
  <c r="AN52" i="89" s="1"/>
  <c r="AR52" i="89" s="1"/>
  <c r="CP241" i="89"/>
  <c r="AR27" i="89"/>
  <c r="AF45" i="89"/>
  <c r="AN45" i="89" s="1"/>
  <c r="AR45" i="89" s="1"/>
  <c r="AR35" i="89"/>
  <c r="ED35" i="89" s="1"/>
  <c r="AF53" i="89"/>
  <c r="AN53" i="89" s="1"/>
  <c r="AR53" i="89" s="1"/>
  <c r="CO341" i="89"/>
  <c r="CN331" i="89"/>
  <c r="CO338" i="89"/>
  <c r="AR29" i="89"/>
  <c r="AF47" i="89"/>
  <c r="AN47" i="89" s="1"/>
  <c r="AR47" i="89" s="1"/>
  <c r="CP221" i="89"/>
  <c r="AR28" i="89"/>
  <c r="AF46" i="89"/>
  <c r="AN46" i="89" s="1"/>
  <c r="AR46" i="89" s="1"/>
  <c r="AR30" i="89"/>
  <c r="AF48" i="89"/>
  <c r="AN48" i="89" s="1"/>
  <c r="AR48" i="89" s="1"/>
  <c r="AR32" i="89"/>
  <c r="ED32" i="89" s="1"/>
  <c r="AF50" i="89"/>
  <c r="AN50" i="89" s="1"/>
  <c r="AR50" i="89" s="1"/>
  <c r="AR31" i="89"/>
  <c r="AF49" i="89"/>
  <c r="AN49" i="89" s="1"/>
  <c r="AR49" i="89" s="1"/>
  <c r="AR26" i="89"/>
  <c r="AC285" i="89"/>
  <c r="CP285" i="89" s="1"/>
  <c r="AC298" i="89"/>
  <c r="CP298" i="89" s="1"/>
  <c r="S174" i="89"/>
  <c r="CN174" i="89" s="1"/>
  <c r="DO28" i="89"/>
  <c r="DY28" i="89" s="1"/>
  <c r="M14" i="89"/>
  <c r="Y22" i="89"/>
  <c r="AF22" i="89" s="1"/>
  <c r="AN22" i="89" s="1"/>
  <c r="AU22" i="89" s="1"/>
  <c r="BC22" i="89" s="1"/>
  <c r="BJ22" i="89" s="1"/>
  <c r="BR22" i="89" s="1"/>
  <c r="BY22" i="89" s="1"/>
  <c r="CG22" i="89" s="1"/>
  <c r="DO26" i="89"/>
  <c r="DY26" i="89" s="1"/>
  <c r="DO32" i="89"/>
  <c r="DY32" i="89" s="1"/>
  <c r="CV34" i="89"/>
  <c r="BC34" i="89" s="1"/>
  <c r="DO27" i="89"/>
  <c r="DY27" i="89" s="1"/>
  <c r="DO35" i="89"/>
  <c r="DT35" i="89" s="1"/>
  <c r="AC113" i="89"/>
  <c r="AC90" i="89"/>
  <c r="AC127" i="89"/>
  <c r="AC143" i="89"/>
  <c r="AC83" i="89"/>
  <c r="AC164" i="89"/>
  <c r="AC134" i="89"/>
  <c r="AC171" i="89"/>
  <c r="AC150" i="89"/>
  <c r="AC120" i="89"/>
  <c r="AC106" i="89"/>
  <c r="AC97" i="89"/>
  <c r="AC76" i="89"/>
  <c r="AC69" i="89"/>
  <c r="DC22" i="89"/>
  <c r="DO34" i="89"/>
  <c r="DT34" i="89" s="1"/>
  <c r="CV32" i="89"/>
  <c r="BC32" i="89" s="1"/>
  <c r="CV35" i="89"/>
  <c r="BC35" i="89" s="1"/>
  <c r="CZ22" i="89"/>
  <c r="DS32" i="89"/>
  <c r="DF22" i="89"/>
  <c r="Q52" i="89"/>
  <c r="Y52" i="89" s="1"/>
  <c r="AC52" i="89" s="1"/>
  <c r="DX34" i="89"/>
  <c r="DH22" i="89"/>
  <c r="Q51" i="89"/>
  <c r="Y51" i="89" s="1"/>
  <c r="AC51" i="89" s="1"/>
  <c r="Q53" i="89"/>
  <c r="Y53" i="89" s="1"/>
  <c r="AC53" i="89" s="1"/>
  <c r="Q47" i="89"/>
  <c r="Y47" i="89" s="1"/>
  <c r="AC47" i="89" s="1"/>
  <c r="DS33" i="89"/>
  <c r="DJ22" i="89"/>
  <c r="DS30" i="89"/>
  <c r="DO31" i="89"/>
  <c r="DY31" i="89" s="1"/>
  <c r="CY22" i="89"/>
  <c r="DX29" i="89"/>
  <c r="DL22" i="89"/>
  <c r="DB22" i="89"/>
  <c r="DX35" i="89"/>
  <c r="DR22" i="89"/>
  <c r="EG22" i="89" s="1"/>
  <c r="DO29" i="89"/>
  <c r="DX26" i="89"/>
  <c r="DX27" i="89"/>
  <c r="DX28" i="89"/>
  <c r="CV29" i="89"/>
  <c r="BC29" i="89" s="1"/>
  <c r="CV30" i="89"/>
  <c r="BC30" i="89" s="1"/>
  <c r="DO30" i="89"/>
  <c r="DO33" i="89"/>
  <c r="CV33" i="89"/>
  <c r="BC33" i="89" s="1"/>
  <c r="DG22" i="89"/>
  <c r="CV26" i="89"/>
  <c r="CV27" i="89"/>
  <c r="BC27" i="89" s="1"/>
  <c r="CV28" i="89"/>
  <c r="BC28" i="89" s="1"/>
  <c r="CV31" i="89"/>
  <c r="BC31" i="89" s="1"/>
  <c r="DS31" i="89"/>
  <c r="DI22" i="89"/>
  <c r="DK22" i="89"/>
  <c r="BV21" i="65"/>
  <c r="CB21" i="65" s="1"/>
  <c r="BT21" i="65"/>
  <c r="BZ21" i="65" s="1"/>
  <c r="BS36" i="65"/>
  <c r="BR36" i="65"/>
  <c r="BQ36" i="65"/>
  <c r="BP36" i="65"/>
  <c r="BO36" i="65"/>
  <c r="BN36" i="65"/>
  <c r="BS21" i="65"/>
  <c r="BR21" i="65"/>
  <c r="BQ21" i="65"/>
  <c r="BP21" i="65"/>
  <c r="BO21" i="65"/>
  <c r="BN21" i="65"/>
  <c r="BM30" i="65"/>
  <c r="BL30" i="65"/>
  <c r="BK30" i="65"/>
  <c r="BJ30" i="65"/>
  <c r="BI30" i="65"/>
  <c r="BH30" i="65"/>
  <c r="BM21" i="65"/>
  <c r="BL21" i="65"/>
  <c r="BK21" i="65"/>
  <c r="BJ21" i="65"/>
  <c r="BI21" i="65"/>
  <c r="BH21" i="65"/>
  <c r="BG36" i="65"/>
  <c r="BF36" i="65"/>
  <c r="BE36" i="65"/>
  <c r="BD36" i="65"/>
  <c r="BC36" i="65"/>
  <c r="BB36" i="65"/>
  <c r="BG21" i="65"/>
  <c r="BF21" i="65"/>
  <c r="BE21" i="65"/>
  <c r="BD21" i="65"/>
  <c r="BC21" i="65"/>
  <c r="BB21" i="65"/>
  <c r="BS55" i="65"/>
  <c r="BR55" i="65"/>
  <c r="BQ55" i="65"/>
  <c r="BP55" i="65"/>
  <c r="BO55" i="65"/>
  <c r="BN55" i="65"/>
  <c r="BG55" i="65"/>
  <c r="BF55" i="65"/>
  <c r="BE55" i="65"/>
  <c r="BD55" i="65"/>
  <c r="BC55" i="65"/>
  <c r="BB55" i="65"/>
  <c r="AW55" i="65"/>
  <c r="AX55" i="65" s="1"/>
  <c r="BS54" i="65"/>
  <c r="BR54" i="65"/>
  <c r="BQ54" i="65"/>
  <c r="BP54" i="65"/>
  <c r="BO54" i="65"/>
  <c r="BN54" i="65"/>
  <c r="BG54" i="65"/>
  <c r="BF54" i="65"/>
  <c r="BE54" i="65"/>
  <c r="BD54" i="65"/>
  <c r="BC54" i="65"/>
  <c r="BB54" i="65"/>
  <c r="AX54" i="65"/>
  <c r="AY54" i="65" s="1"/>
  <c r="AZ54" i="65" s="1"/>
  <c r="AW54" i="65"/>
  <c r="BS53" i="65"/>
  <c r="BR53" i="65"/>
  <c r="BQ53" i="65"/>
  <c r="BP53" i="65"/>
  <c r="BO53" i="65"/>
  <c r="BN53" i="65"/>
  <c r="BG53" i="65"/>
  <c r="BF53" i="65"/>
  <c r="BE53" i="65"/>
  <c r="BD53" i="65"/>
  <c r="BC53" i="65"/>
  <c r="BB53" i="65"/>
  <c r="AW53" i="65"/>
  <c r="AX53" i="65" s="1"/>
  <c r="BT52" i="65"/>
  <c r="CF52" i="65" s="1"/>
  <c r="BS52" i="65"/>
  <c r="BR52" i="65"/>
  <c r="BQ52" i="65"/>
  <c r="BP52" i="65"/>
  <c r="BO52" i="65"/>
  <c r="BN52" i="65"/>
  <c r="BG52" i="65"/>
  <c r="BF52" i="65"/>
  <c r="BE52" i="65"/>
  <c r="BD52" i="65"/>
  <c r="BC52" i="65"/>
  <c r="BB52" i="65"/>
  <c r="AW52" i="65"/>
  <c r="BU52" i="65" s="1"/>
  <c r="CG52" i="65" s="1"/>
  <c r="BT51" i="65"/>
  <c r="CF51" i="65" s="1"/>
  <c r="BS51" i="65"/>
  <c r="BR51" i="65"/>
  <c r="BQ51" i="65"/>
  <c r="BP51" i="65"/>
  <c r="BO51" i="65"/>
  <c r="BN51" i="65"/>
  <c r="BG51" i="65"/>
  <c r="BF51" i="65"/>
  <c r="BE51" i="65"/>
  <c r="BD51" i="65"/>
  <c r="BC51" i="65"/>
  <c r="BB51" i="65"/>
  <c r="AW51" i="65"/>
  <c r="BU51" i="65" s="1"/>
  <c r="CG51" i="65" s="1"/>
  <c r="BT50" i="65"/>
  <c r="CF50" i="65" s="1"/>
  <c r="BS50" i="65"/>
  <c r="BR50" i="65"/>
  <c r="BQ50" i="65"/>
  <c r="BP50" i="65"/>
  <c r="BO50" i="65"/>
  <c r="BN50" i="65"/>
  <c r="BG50" i="65"/>
  <c r="BF50" i="65"/>
  <c r="BE50" i="65"/>
  <c r="BD50" i="65"/>
  <c r="BC50" i="65"/>
  <c r="BB50" i="65"/>
  <c r="AW50" i="65"/>
  <c r="AX50" i="65" s="1"/>
  <c r="BV50" i="65" s="1"/>
  <c r="CH50" i="65" s="1"/>
  <c r="BT49" i="65"/>
  <c r="CF49" i="65" s="1"/>
  <c r="BS49" i="65"/>
  <c r="BR49" i="65"/>
  <c r="BQ49" i="65"/>
  <c r="BP49" i="65"/>
  <c r="BO49" i="65"/>
  <c r="BN49" i="65"/>
  <c r="BG49" i="65"/>
  <c r="BF49" i="65"/>
  <c r="BE49" i="65"/>
  <c r="BD49" i="65"/>
  <c r="BC49" i="65"/>
  <c r="BB49" i="65"/>
  <c r="AW49" i="65"/>
  <c r="BU49" i="65" s="1"/>
  <c r="CG49" i="65" s="1"/>
  <c r="BT48" i="65"/>
  <c r="CF48" i="65" s="1"/>
  <c r="BS48" i="65"/>
  <c r="BR48" i="65"/>
  <c r="BQ48" i="65"/>
  <c r="BP48" i="65"/>
  <c r="BO48" i="65"/>
  <c r="BN48" i="65"/>
  <c r="BG48" i="65"/>
  <c r="BF48" i="65"/>
  <c r="BE48" i="65"/>
  <c r="BD48" i="65"/>
  <c r="BC48" i="65"/>
  <c r="BB48" i="65"/>
  <c r="AW48" i="65"/>
  <c r="AX48" i="65" s="1"/>
  <c r="BV48" i="65" s="1"/>
  <c r="CH48" i="65" s="1"/>
  <c r="BT47" i="65"/>
  <c r="CF47" i="65" s="1"/>
  <c r="BS47" i="65"/>
  <c r="BR47" i="65"/>
  <c r="BQ47" i="65"/>
  <c r="BP47" i="65"/>
  <c r="BO47" i="65"/>
  <c r="BN47" i="65"/>
  <c r="BG47" i="65"/>
  <c r="BF47" i="65"/>
  <c r="BE47" i="65"/>
  <c r="BD47" i="65"/>
  <c r="BC47" i="65"/>
  <c r="BB47" i="65"/>
  <c r="AW47" i="65"/>
  <c r="BU47" i="65" s="1"/>
  <c r="CG47" i="65" s="1"/>
  <c r="BT46" i="65"/>
  <c r="CF46" i="65" s="1"/>
  <c r="BS46" i="65"/>
  <c r="BR46" i="65"/>
  <c r="BQ46" i="65"/>
  <c r="BP46" i="65"/>
  <c r="BO46" i="65"/>
  <c r="BN46" i="65"/>
  <c r="BG46" i="65"/>
  <c r="BF46" i="65"/>
  <c r="BE46" i="65"/>
  <c r="BD46" i="65"/>
  <c r="BC46" i="65"/>
  <c r="BB46" i="65"/>
  <c r="AW46" i="65"/>
  <c r="BU46" i="65" s="1"/>
  <c r="CG46" i="65" s="1"/>
  <c r="BT45" i="65"/>
  <c r="CF45" i="65" s="1"/>
  <c r="BS45" i="65"/>
  <c r="BR45" i="65"/>
  <c r="BQ45" i="65"/>
  <c r="BP45" i="65"/>
  <c r="BO45" i="65"/>
  <c r="BN45" i="65"/>
  <c r="BG45" i="65"/>
  <c r="BF45" i="65"/>
  <c r="BE45" i="65"/>
  <c r="BD45" i="65"/>
  <c r="BC45" i="65"/>
  <c r="BB45" i="65"/>
  <c r="AW45" i="65"/>
  <c r="AX45" i="65" s="1"/>
  <c r="AY45" i="65" s="1"/>
  <c r="BW45" i="65" s="1"/>
  <c r="CI45" i="65" s="1"/>
  <c r="BT44" i="65"/>
  <c r="CF44" i="65" s="1"/>
  <c r="BS44" i="65"/>
  <c r="BR44" i="65"/>
  <c r="BQ44" i="65"/>
  <c r="BP44" i="65"/>
  <c r="BO44" i="65"/>
  <c r="BN44" i="65"/>
  <c r="BG44" i="65"/>
  <c r="BF44" i="65"/>
  <c r="BE44" i="65"/>
  <c r="BD44" i="65"/>
  <c r="BC44" i="65"/>
  <c r="BB44" i="65"/>
  <c r="AW44" i="65"/>
  <c r="BT43" i="65"/>
  <c r="CF43" i="65" s="1"/>
  <c r="BS43" i="65"/>
  <c r="BR43" i="65"/>
  <c r="BQ43" i="65"/>
  <c r="BP43" i="65"/>
  <c r="BO43" i="65"/>
  <c r="BN43" i="65"/>
  <c r="BG43" i="65"/>
  <c r="BF43" i="65"/>
  <c r="BE43" i="65"/>
  <c r="BD43" i="65"/>
  <c r="BC43" i="65"/>
  <c r="BB43" i="65"/>
  <c r="AW43" i="65"/>
  <c r="BU43" i="65" s="1"/>
  <c r="CG43" i="65" s="1"/>
  <c r="BT42" i="65"/>
  <c r="CF42" i="65" s="1"/>
  <c r="BS42" i="65"/>
  <c r="BR42" i="65"/>
  <c r="BQ42" i="65"/>
  <c r="BP42" i="65"/>
  <c r="BO42" i="65"/>
  <c r="BN42" i="65"/>
  <c r="BG42" i="65"/>
  <c r="BF42" i="65"/>
  <c r="BE42" i="65"/>
  <c r="BD42" i="65"/>
  <c r="BC42" i="65"/>
  <c r="BB42" i="65"/>
  <c r="AW42" i="65"/>
  <c r="AX42" i="65" s="1"/>
  <c r="BV42" i="65" s="1"/>
  <c r="CH42" i="65" s="1"/>
  <c r="BT41" i="65"/>
  <c r="CF41" i="65" s="1"/>
  <c r="BS41" i="65"/>
  <c r="BR41" i="65"/>
  <c r="BQ41" i="65"/>
  <c r="BP41" i="65"/>
  <c r="BO41" i="65"/>
  <c r="BN41" i="65"/>
  <c r="BG41" i="65"/>
  <c r="BF41" i="65"/>
  <c r="BE41" i="65"/>
  <c r="BD41" i="65"/>
  <c r="BC41" i="65"/>
  <c r="BB41" i="65"/>
  <c r="AW41" i="65"/>
  <c r="AX41" i="65" s="1"/>
  <c r="AY41" i="65" s="1"/>
  <c r="BW41" i="65" s="1"/>
  <c r="CI41" i="65" s="1"/>
  <c r="BT40" i="65"/>
  <c r="CF40" i="65" s="1"/>
  <c r="BS40" i="65"/>
  <c r="BR40" i="65"/>
  <c r="BQ40" i="65"/>
  <c r="BP40" i="65"/>
  <c r="BO40" i="65"/>
  <c r="BN40" i="65"/>
  <c r="BG40" i="65"/>
  <c r="BF40" i="65"/>
  <c r="BE40" i="65"/>
  <c r="BD40" i="65"/>
  <c r="BC40" i="65"/>
  <c r="BB40" i="65"/>
  <c r="AW40" i="65"/>
  <c r="AX40" i="65" s="1"/>
  <c r="BV40" i="65" s="1"/>
  <c r="CH40" i="65" s="1"/>
  <c r="BT39" i="65"/>
  <c r="CF39" i="65" s="1"/>
  <c r="BS39" i="65"/>
  <c r="BR39" i="65"/>
  <c r="BQ39" i="65"/>
  <c r="BP39" i="65"/>
  <c r="BO39" i="65"/>
  <c r="BN39" i="65"/>
  <c r="BG39" i="65"/>
  <c r="BF39" i="65"/>
  <c r="BE39" i="65"/>
  <c r="BD39" i="65"/>
  <c r="BC39" i="65"/>
  <c r="BB39" i="65"/>
  <c r="AW39" i="65"/>
  <c r="BU39" i="65" s="1"/>
  <c r="CG39" i="65" s="1"/>
  <c r="BT38" i="65"/>
  <c r="CF38" i="65" s="1"/>
  <c r="BS38" i="65"/>
  <c r="BR38" i="65"/>
  <c r="BQ38" i="65"/>
  <c r="BP38" i="65"/>
  <c r="BO38" i="65"/>
  <c r="BN38" i="65"/>
  <c r="BG38" i="65"/>
  <c r="BF38" i="65"/>
  <c r="BE38" i="65"/>
  <c r="BD38" i="65"/>
  <c r="BC38" i="65"/>
  <c r="BB38" i="65"/>
  <c r="AW38" i="65"/>
  <c r="AX38" i="65" s="1"/>
  <c r="BT37" i="65"/>
  <c r="CF37" i="65" s="1"/>
  <c r="BS37" i="65"/>
  <c r="BR37" i="65"/>
  <c r="BQ37" i="65"/>
  <c r="BP37" i="65"/>
  <c r="BO37" i="65"/>
  <c r="BN37" i="65"/>
  <c r="BG37" i="65"/>
  <c r="BF37" i="65"/>
  <c r="BE37" i="65"/>
  <c r="BD37" i="65"/>
  <c r="BC37" i="65"/>
  <c r="BB37" i="65"/>
  <c r="AW37" i="65"/>
  <c r="AX37" i="65" s="1"/>
  <c r="BT36" i="65"/>
  <c r="CF36" i="65" s="1"/>
  <c r="AW36" i="65"/>
  <c r="BU36" i="65" s="1"/>
  <c r="CG36" i="65" s="1"/>
  <c r="AV17" i="65"/>
  <c r="BN17" i="65" s="1"/>
  <c r="BS30" i="65"/>
  <c r="BR30" i="65"/>
  <c r="BQ30" i="65"/>
  <c r="BP30" i="65"/>
  <c r="BO30" i="65"/>
  <c r="BN30" i="65"/>
  <c r="BG30" i="65"/>
  <c r="BF30" i="65"/>
  <c r="BE30" i="65"/>
  <c r="BD30" i="65"/>
  <c r="BC30" i="65"/>
  <c r="BB30" i="65"/>
  <c r="AW30" i="65"/>
  <c r="BS29" i="65"/>
  <c r="BR29" i="65"/>
  <c r="BQ29" i="65"/>
  <c r="BP29" i="65"/>
  <c r="BO29" i="65"/>
  <c r="BN29" i="65"/>
  <c r="BM29" i="65"/>
  <c r="BL29" i="65"/>
  <c r="BK29" i="65"/>
  <c r="BJ29" i="65"/>
  <c r="BI29" i="65"/>
  <c r="BH29" i="65"/>
  <c r="BG29" i="65"/>
  <c r="BF29" i="65"/>
  <c r="BE29" i="65"/>
  <c r="BD29" i="65"/>
  <c r="BC29" i="65"/>
  <c r="BB29" i="65"/>
  <c r="AW29" i="65"/>
  <c r="AX29" i="65" s="1"/>
  <c r="BS28" i="65"/>
  <c r="BR28" i="65"/>
  <c r="BQ28" i="65"/>
  <c r="BP28" i="65"/>
  <c r="BO28" i="65"/>
  <c r="BN28" i="65"/>
  <c r="BM28" i="65"/>
  <c r="BL28" i="65"/>
  <c r="BK28" i="65"/>
  <c r="BJ28" i="65"/>
  <c r="BI28" i="65"/>
  <c r="BH28" i="65"/>
  <c r="BG28" i="65"/>
  <c r="BF28" i="65"/>
  <c r="BE28" i="65"/>
  <c r="BD28" i="65"/>
  <c r="BC28" i="65"/>
  <c r="BB28" i="65"/>
  <c r="AW28" i="65"/>
  <c r="AX28" i="65" s="1"/>
  <c r="AY28" i="65" s="1"/>
  <c r="BS27" i="65"/>
  <c r="BR27" i="65"/>
  <c r="BQ27" i="65"/>
  <c r="BP27" i="65"/>
  <c r="BO27" i="65"/>
  <c r="BN27" i="65"/>
  <c r="BM27" i="65"/>
  <c r="BL27" i="65"/>
  <c r="BK27" i="65"/>
  <c r="BJ27" i="65"/>
  <c r="BI27" i="65"/>
  <c r="BH27" i="65"/>
  <c r="BG27" i="65"/>
  <c r="BF27" i="65"/>
  <c r="BE27" i="65"/>
  <c r="BD27" i="65"/>
  <c r="BC27" i="65"/>
  <c r="BB27" i="65"/>
  <c r="AW27" i="65"/>
  <c r="AX27" i="65" s="1"/>
  <c r="BS26" i="65"/>
  <c r="BR26" i="65"/>
  <c r="BQ26" i="65"/>
  <c r="BP26" i="65"/>
  <c r="BO26" i="65"/>
  <c r="BN26" i="65"/>
  <c r="BM26" i="65"/>
  <c r="BL26" i="65"/>
  <c r="BK26" i="65"/>
  <c r="BJ26" i="65"/>
  <c r="BI26" i="65"/>
  <c r="BH26" i="65"/>
  <c r="BG26" i="65"/>
  <c r="BF26" i="65"/>
  <c r="BE26" i="65"/>
  <c r="BD26" i="65"/>
  <c r="BC26" i="65"/>
  <c r="BB26" i="65"/>
  <c r="AW26" i="65"/>
  <c r="AX26" i="65" s="1"/>
  <c r="AY26" i="65" s="1"/>
  <c r="BS25" i="65"/>
  <c r="BR25" i="65"/>
  <c r="BQ25" i="65"/>
  <c r="BP25" i="65"/>
  <c r="BO25" i="65"/>
  <c r="BN25" i="65"/>
  <c r="BM25" i="65"/>
  <c r="BL25" i="65"/>
  <c r="BK25" i="65"/>
  <c r="BJ25" i="65"/>
  <c r="BI25" i="65"/>
  <c r="BH25" i="65"/>
  <c r="BG25" i="65"/>
  <c r="BF25" i="65"/>
  <c r="BE25" i="65"/>
  <c r="BD25" i="65"/>
  <c r="BC25" i="65"/>
  <c r="BB25" i="65"/>
  <c r="AW25" i="65"/>
  <c r="AX25" i="65" s="1"/>
  <c r="BS24" i="65"/>
  <c r="BR24" i="65"/>
  <c r="BQ24" i="65"/>
  <c r="BP24" i="65"/>
  <c r="BO24" i="65"/>
  <c r="BN24" i="65"/>
  <c r="BM24" i="65"/>
  <c r="BL24" i="65"/>
  <c r="BK24" i="65"/>
  <c r="BJ24" i="65"/>
  <c r="BI24" i="65"/>
  <c r="BH24" i="65"/>
  <c r="BG24" i="65"/>
  <c r="BF24" i="65"/>
  <c r="BE24" i="65"/>
  <c r="BD24" i="65"/>
  <c r="BC24" i="65"/>
  <c r="BB24" i="65"/>
  <c r="AW24" i="65"/>
  <c r="AX24" i="65" s="1"/>
  <c r="BS23" i="65"/>
  <c r="BR23" i="65"/>
  <c r="BQ23" i="65"/>
  <c r="BP23" i="65"/>
  <c r="BO23" i="65"/>
  <c r="BN23" i="65"/>
  <c r="BM23" i="65"/>
  <c r="BL23" i="65"/>
  <c r="BK23" i="65"/>
  <c r="BJ23" i="65"/>
  <c r="BI23" i="65"/>
  <c r="BH23" i="65"/>
  <c r="BG23" i="65"/>
  <c r="BF23" i="65"/>
  <c r="BE23" i="65"/>
  <c r="BD23" i="65"/>
  <c r="BC23" i="65"/>
  <c r="BB23" i="65"/>
  <c r="AW23" i="65"/>
  <c r="AX23" i="65" s="1"/>
  <c r="BS22" i="65"/>
  <c r="BR22" i="65"/>
  <c r="BQ22" i="65"/>
  <c r="BP22" i="65"/>
  <c r="BO22" i="65"/>
  <c r="BN22" i="65"/>
  <c r="BM22" i="65"/>
  <c r="BL22" i="65"/>
  <c r="BK22" i="65"/>
  <c r="BJ22" i="65"/>
  <c r="BI22" i="65"/>
  <c r="BH22" i="65"/>
  <c r="BG22" i="65"/>
  <c r="BF22" i="65"/>
  <c r="BE22" i="65"/>
  <c r="BD22" i="65"/>
  <c r="BC22" i="65"/>
  <c r="BB22" i="65"/>
  <c r="AW22" i="65"/>
  <c r="AX22" i="65" s="1"/>
  <c r="AW21" i="65"/>
  <c r="AX21" i="65" s="1"/>
  <c r="AY21" i="65" s="1"/>
  <c r="BW21" i="65" s="1"/>
  <c r="BA17" i="65"/>
  <c r="BG17" i="65" s="1"/>
  <c r="CQ17" i="65" s="1"/>
  <c r="DO17" i="65" s="1"/>
  <c r="AZ17" i="65"/>
  <c r="AY17" i="65"/>
  <c r="BE17" i="65" s="1"/>
  <c r="CO17" i="65" s="1"/>
  <c r="DM17" i="65" s="1"/>
  <c r="AX17" i="65"/>
  <c r="BD17" i="65" s="1"/>
  <c r="CN17" i="65" s="1"/>
  <c r="DL17" i="65" s="1"/>
  <c r="AW17" i="65"/>
  <c r="BO17" i="65" s="1"/>
  <c r="CC21" i="65" l="1"/>
  <c r="CI21" i="65"/>
  <c r="CF21" i="65"/>
  <c r="CH21" i="65"/>
  <c r="BU21" i="65"/>
  <c r="BG28" i="89"/>
  <c r="AU46" i="89"/>
  <c r="BC46" i="89" s="1"/>
  <c r="BG46" i="89" s="1"/>
  <c r="BG27" i="89"/>
  <c r="AU45" i="89"/>
  <c r="BC45" i="89" s="1"/>
  <c r="BG45" i="89" s="1"/>
  <c r="BG32" i="89"/>
  <c r="AU50" i="89"/>
  <c r="BC50" i="89" s="1"/>
  <c r="BG50" i="89" s="1"/>
  <c r="AR38" i="89"/>
  <c r="AH56" i="89"/>
  <c r="AN338" i="89" s="1"/>
  <c r="AR44" i="89"/>
  <c r="AR56" i="89" s="1"/>
  <c r="BG35" i="89"/>
  <c r="AU53" i="89"/>
  <c r="BC53" i="89" s="1"/>
  <c r="BG53" i="89" s="1"/>
  <c r="BG29" i="89"/>
  <c r="AU47" i="89"/>
  <c r="BC47" i="89" s="1"/>
  <c r="BG47" i="89" s="1"/>
  <c r="BG33" i="89"/>
  <c r="AU51" i="89"/>
  <c r="BC51" i="89" s="1"/>
  <c r="BG51" i="89" s="1"/>
  <c r="BG31" i="89"/>
  <c r="AU49" i="89"/>
  <c r="BC49" i="89" s="1"/>
  <c r="BG49" i="89" s="1"/>
  <c r="BG30" i="89"/>
  <c r="AU48" i="89"/>
  <c r="BC48" i="89" s="1"/>
  <c r="BG48" i="89" s="1"/>
  <c r="BG34" i="89"/>
  <c r="EE34" i="89" s="1"/>
  <c r="AU52" i="89"/>
  <c r="BC52" i="89" s="1"/>
  <c r="BG52" i="89" s="1"/>
  <c r="BC26" i="89"/>
  <c r="AU44" i="89" s="1"/>
  <c r="BC44" i="89" s="1"/>
  <c r="AC174" i="89"/>
  <c r="CP174" i="89" s="1"/>
  <c r="DT28" i="89"/>
  <c r="DY35" i="89"/>
  <c r="DT27" i="89"/>
  <c r="DP34" i="89"/>
  <c r="DZ34" i="89" s="1"/>
  <c r="CW34" i="89"/>
  <c r="BR34" i="89" s="1"/>
  <c r="DT32" i="89"/>
  <c r="DP35" i="89"/>
  <c r="DU35" i="89" s="1"/>
  <c r="DP32" i="89"/>
  <c r="DZ32" i="89" s="1"/>
  <c r="DT26" i="89"/>
  <c r="Q46" i="89"/>
  <c r="Y46" i="89" s="1"/>
  <c r="AC46" i="89" s="1"/>
  <c r="Q48" i="89"/>
  <c r="Y48" i="89" s="1"/>
  <c r="AC48" i="89" s="1"/>
  <c r="EC26" i="89"/>
  <c r="Q44" i="89"/>
  <c r="Y44" i="89" s="1"/>
  <c r="Q49" i="89"/>
  <c r="Y49" i="89" s="1"/>
  <c r="AC49" i="89" s="1"/>
  <c r="Q45" i="89"/>
  <c r="Y45" i="89" s="1"/>
  <c r="AC45" i="89" s="1"/>
  <c r="Q50" i="89"/>
  <c r="Y50" i="89" s="1"/>
  <c r="AC50" i="89" s="1"/>
  <c r="EC32" i="89"/>
  <c r="EC31" i="89"/>
  <c r="EC30" i="89"/>
  <c r="AC38" i="89"/>
  <c r="EC29" i="89"/>
  <c r="DY34" i="89"/>
  <c r="CW32" i="89"/>
  <c r="BR32" i="89" s="1"/>
  <c r="CW35" i="89"/>
  <c r="BR35" i="89" s="1"/>
  <c r="DT31" i="89"/>
  <c r="EC34" i="89"/>
  <c r="EC33" i="89"/>
  <c r="EC35" i="89"/>
  <c r="ED31" i="89"/>
  <c r="EC28" i="89"/>
  <c r="EC27" i="89"/>
  <c r="DO22" i="89"/>
  <c r="ED22" i="89" s="1"/>
  <c r="DN22" i="89"/>
  <c r="EC22" i="89" s="1"/>
  <c r="DW22" i="89"/>
  <c r="EB22" i="89"/>
  <c r="DY30" i="89"/>
  <c r="DT30" i="89"/>
  <c r="DP22" i="89"/>
  <c r="EE22" i="89" s="1"/>
  <c r="CW30" i="89"/>
  <c r="BR30" i="89" s="1"/>
  <c r="DP30" i="89"/>
  <c r="CW31" i="89"/>
  <c r="BR31" i="89" s="1"/>
  <c r="DP31" i="89"/>
  <c r="ED30" i="89"/>
  <c r="CW29" i="89"/>
  <c r="BR29" i="89" s="1"/>
  <c r="DP29" i="89"/>
  <c r="DQ22" i="89"/>
  <c r="EF22" i="89" s="1"/>
  <c r="CW26" i="89"/>
  <c r="BR26" i="89" s="1"/>
  <c r="BJ44" i="89" s="1"/>
  <c r="BR44" i="89" s="1"/>
  <c r="DP26" i="89"/>
  <c r="DY33" i="89"/>
  <c r="DT33" i="89"/>
  <c r="ED28" i="89"/>
  <c r="CW27" i="89"/>
  <c r="BR27" i="89" s="1"/>
  <c r="DP27" i="89"/>
  <c r="ED33" i="89"/>
  <c r="DT29" i="89"/>
  <c r="DY29" i="89"/>
  <c r="CW28" i="89"/>
  <c r="BR28" i="89" s="1"/>
  <c r="DP28" i="89"/>
  <c r="ED27" i="89"/>
  <c r="DP33" i="89"/>
  <c r="CW33" i="89"/>
  <c r="BR33" i="89" s="1"/>
  <c r="ED29" i="89"/>
  <c r="AX36" i="65"/>
  <c r="BV36" i="65" s="1"/>
  <c r="CH36" i="65" s="1"/>
  <c r="AY40" i="65"/>
  <c r="AZ40" i="65" s="1"/>
  <c r="BX40" i="65" s="1"/>
  <c r="CJ40" i="65" s="1"/>
  <c r="AX39" i="65"/>
  <c r="BV39" i="65" s="1"/>
  <c r="CH39" i="65" s="1"/>
  <c r="BV41" i="65"/>
  <c r="CH41" i="65" s="1"/>
  <c r="AY38" i="65"/>
  <c r="BW38" i="65" s="1"/>
  <c r="CI38" i="65" s="1"/>
  <c r="BV38" i="65"/>
  <c r="CH38" i="65" s="1"/>
  <c r="AZ41" i="65"/>
  <c r="BA41" i="65" s="1"/>
  <c r="BY41" i="65" s="1"/>
  <c r="CK41" i="65" s="1"/>
  <c r="AX47" i="65"/>
  <c r="AY47" i="65" s="1"/>
  <c r="AY48" i="65"/>
  <c r="AZ48" i="65" s="1"/>
  <c r="BX48" i="65" s="1"/>
  <c r="CJ48" i="65" s="1"/>
  <c r="AX49" i="65"/>
  <c r="BU50" i="65"/>
  <c r="CG50" i="65" s="1"/>
  <c r="BU38" i="65"/>
  <c r="CG38" i="65" s="1"/>
  <c r="BU45" i="65"/>
  <c r="CG45" i="65" s="1"/>
  <c r="AY50" i="65"/>
  <c r="BW50" i="65" s="1"/>
  <c r="CI50" i="65" s="1"/>
  <c r="AX51" i="65"/>
  <c r="BU41" i="65"/>
  <c r="CG41" i="65" s="1"/>
  <c r="AX46" i="65"/>
  <c r="BV37" i="65"/>
  <c r="CH37" i="65" s="1"/>
  <c r="AY37" i="65"/>
  <c r="BU37" i="65"/>
  <c r="CG37" i="65" s="1"/>
  <c r="BU40" i="65"/>
  <c r="CG40" i="65" s="1"/>
  <c r="BU48" i="65"/>
  <c r="CG48" i="65" s="1"/>
  <c r="BA54" i="65"/>
  <c r="BW40" i="65"/>
  <c r="CI40" i="65" s="1"/>
  <c r="AY36" i="65"/>
  <c r="AZ45" i="65"/>
  <c r="BV45" i="65"/>
  <c r="CH45" i="65" s="1"/>
  <c r="BU42" i="65"/>
  <c r="CG42" i="65" s="1"/>
  <c r="AY42" i="65"/>
  <c r="AX43" i="65"/>
  <c r="BU44" i="65"/>
  <c r="CG44" i="65" s="1"/>
  <c r="AX44" i="65"/>
  <c r="AY53" i="65"/>
  <c r="AX52" i="65"/>
  <c r="AY55" i="65"/>
  <c r="BK17" i="65"/>
  <c r="CU17" i="65" s="1"/>
  <c r="BM17" i="65"/>
  <c r="CW17" i="65" s="1"/>
  <c r="BP17" i="65"/>
  <c r="CZ17" i="65" s="1"/>
  <c r="AX30" i="65"/>
  <c r="BQ17" i="65"/>
  <c r="BB17" i="65"/>
  <c r="CL17" i="65" s="1"/>
  <c r="DJ17" i="65" s="1"/>
  <c r="BH17" i="65"/>
  <c r="CR17" i="65" s="1"/>
  <c r="BJ17" i="65"/>
  <c r="CT17" i="65" s="1"/>
  <c r="AZ26" i="65"/>
  <c r="AY27" i="65"/>
  <c r="BF17" i="65"/>
  <c r="CP17" i="65" s="1"/>
  <c r="DN17" i="65" s="1"/>
  <c r="BR17" i="65"/>
  <c r="BL17" i="65"/>
  <c r="CV17" i="65" s="1"/>
  <c r="BV17" i="65"/>
  <c r="AZ21" i="65"/>
  <c r="BX21" i="65" s="1"/>
  <c r="AY23" i="65"/>
  <c r="CX17" i="65"/>
  <c r="BT17" i="65"/>
  <c r="AY22" i="65"/>
  <c r="BU17" i="65"/>
  <c r="CY17" i="65"/>
  <c r="BI17" i="65"/>
  <c r="CS17" i="65" s="1"/>
  <c r="AZ28" i="65"/>
  <c r="AY29" i="65"/>
  <c r="BC17" i="65"/>
  <c r="CM17" i="65" s="1"/>
  <c r="DK17" i="65" s="1"/>
  <c r="BS17" i="65"/>
  <c r="AY24" i="65"/>
  <c r="AY25" i="65"/>
  <c r="E16" i="84"/>
  <c r="AQ257" i="80"/>
  <c r="T56" i="80" s="1"/>
  <c r="DI56" i="80" s="1"/>
  <c r="AQ251" i="80"/>
  <c r="J242" i="80"/>
  <c r="AQ236" i="80"/>
  <c r="AN236" i="80"/>
  <c r="AI236" i="80"/>
  <c r="AD236" i="80"/>
  <c r="Y236" i="80"/>
  <c r="T236" i="80"/>
  <c r="O236" i="80"/>
  <c r="AQ234" i="80"/>
  <c r="AQ233" i="80"/>
  <c r="AQ232" i="80"/>
  <c r="AQ231" i="80"/>
  <c r="AQ230" i="80"/>
  <c r="AQ229" i="80"/>
  <c r="AQ228" i="80"/>
  <c r="AQ227" i="80"/>
  <c r="AQ226" i="80"/>
  <c r="AQ225" i="80"/>
  <c r="AQ222" i="80"/>
  <c r="AQ221" i="80"/>
  <c r="AQ220" i="80"/>
  <c r="AQ219" i="80"/>
  <c r="AQ218" i="80"/>
  <c r="AQ217" i="80"/>
  <c r="AQ216" i="80"/>
  <c r="AQ215" i="80"/>
  <c r="AQ214" i="80"/>
  <c r="AQ213" i="80"/>
  <c r="AQ210" i="80"/>
  <c r="AQ208" i="80"/>
  <c r="AQ207" i="80"/>
  <c r="AQ204" i="80"/>
  <c r="AQ203" i="80"/>
  <c r="AQ200" i="80"/>
  <c r="AQ199" i="80"/>
  <c r="AQ196" i="80"/>
  <c r="AQ195" i="80"/>
  <c r="AQ192" i="80"/>
  <c r="AQ191" i="80"/>
  <c r="AQ188" i="80"/>
  <c r="AQ187" i="80"/>
  <c r="AQ184" i="80"/>
  <c r="AQ183" i="80"/>
  <c r="AQ180" i="80"/>
  <c r="AQ179" i="80"/>
  <c r="AQ176" i="80"/>
  <c r="AQ175" i="80"/>
  <c r="AQ172" i="80"/>
  <c r="AQ171" i="80"/>
  <c r="AQ167" i="80"/>
  <c r="AQ165" i="80"/>
  <c r="AQ164" i="80"/>
  <c r="AQ163" i="80"/>
  <c r="AQ162" i="80"/>
  <c r="AQ161" i="80"/>
  <c r="AQ158" i="80"/>
  <c r="AQ156" i="80"/>
  <c r="AQ155" i="80"/>
  <c r="AQ154" i="80"/>
  <c r="AQ153" i="80"/>
  <c r="AQ152" i="80"/>
  <c r="AQ151" i="80"/>
  <c r="AQ150" i="80"/>
  <c r="AQ149" i="80"/>
  <c r="AQ148" i="80"/>
  <c r="AQ147" i="80"/>
  <c r="AQ142" i="80"/>
  <c r="AN140" i="80"/>
  <c r="AI140" i="80"/>
  <c r="AD140" i="80"/>
  <c r="Y140" i="80"/>
  <c r="T140" i="80"/>
  <c r="O140" i="80"/>
  <c r="AQ138" i="80"/>
  <c r="AQ137" i="80"/>
  <c r="AQ136" i="80"/>
  <c r="AQ133" i="80"/>
  <c r="AQ132" i="80"/>
  <c r="AQ131" i="80"/>
  <c r="AQ128" i="80"/>
  <c r="AQ127" i="80"/>
  <c r="AQ126" i="80"/>
  <c r="AQ123" i="80"/>
  <c r="AQ122" i="80"/>
  <c r="AQ121" i="80"/>
  <c r="AN116" i="80"/>
  <c r="AI116" i="80"/>
  <c r="AD116" i="80"/>
  <c r="AQ116" i="80" s="1"/>
  <c r="Y116" i="80"/>
  <c r="T116" i="80"/>
  <c r="O116" i="80"/>
  <c r="AQ114" i="80"/>
  <c r="AQ113" i="80"/>
  <c r="AQ112" i="80"/>
  <c r="AQ109" i="80"/>
  <c r="AQ108" i="80"/>
  <c r="AQ107" i="80"/>
  <c r="AQ104" i="80"/>
  <c r="AQ103" i="80"/>
  <c r="AQ102" i="80"/>
  <c r="AN97" i="80"/>
  <c r="AI97" i="80"/>
  <c r="AD97" i="80"/>
  <c r="AQ97" i="80" s="1"/>
  <c r="Y97" i="80"/>
  <c r="T97" i="80"/>
  <c r="O97" i="80"/>
  <c r="AQ95" i="80"/>
  <c r="AQ94" i="80"/>
  <c r="AQ93" i="80"/>
  <c r="AQ90" i="80"/>
  <c r="AQ89" i="80"/>
  <c r="AQ88" i="80"/>
  <c r="AQ85" i="80"/>
  <c r="AQ84" i="80"/>
  <c r="AQ83" i="80"/>
  <c r="AQ80" i="80"/>
  <c r="AQ79" i="80"/>
  <c r="AQ78" i="80"/>
  <c r="BQ60" i="80"/>
  <c r="BP60" i="80"/>
  <c r="BO60" i="80"/>
  <c r="BN60" i="80"/>
  <c r="BM60" i="80"/>
  <c r="BL60" i="80"/>
  <c r="BE60" i="80"/>
  <c r="BD60" i="80"/>
  <c r="BC60" i="80"/>
  <c r="BB60" i="80"/>
  <c r="BA60" i="80"/>
  <c r="AZ60" i="80"/>
  <c r="AU60" i="80"/>
  <c r="H60" i="80"/>
  <c r="BT59" i="80"/>
  <c r="CF59" i="80" s="1"/>
  <c r="BQ59" i="80"/>
  <c r="BP59" i="80"/>
  <c r="BO59" i="80"/>
  <c r="BN59" i="80"/>
  <c r="BM59" i="80"/>
  <c r="BL59" i="80"/>
  <c r="BE59" i="80"/>
  <c r="BD59" i="80"/>
  <c r="BC59" i="80"/>
  <c r="BB59" i="80"/>
  <c r="BA59" i="80"/>
  <c r="AZ59" i="80"/>
  <c r="AV59" i="80"/>
  <c r="AW59" i="80" s="1"/>
  <c r="AU59" i="80"/>
  <c r="BS59" i="80" s="1"/>
  <c r="CE59" i="80" s="1"/>
  <c r="H59" i="80"/>
  <c r="BQ58" i="80"/>
  <c r="BP58" i="80"/>
  <c r="BO58" i="80"/>
  <c r="BN58" i="80"/>
  <c r="BM58" i="80"/>
  <c r="BL58" i="80"/>
  <c r="BE58" i="80"/>
  <c r="BD58" i="80"/>
  <c r="BC58" i="80"/>
  <c r="BB58" i="80"/>
  <c r="BA58" i="80"/>
  <c r="AZ58" i="80"/>
  <c r="AU58" i="80"/>
  <c r="AV58" i="80" s="1"/>
  <c r="AW58" i="80" s="1"/>
  <c r="H58" i="80"/>
  <c r="CD57" i="80"/>
  <c r="BR57" i="80"/>
  <c r="BQ57" i="80"/>
  <c r="BP57" i="80"/>
  <c r="BO57" i="80"/>
  <c r="BN57" i="80"/>
  <c r="BM57" i="80"/>
  <c r="BL57" i="80"/>
  <c r="BE57" i="80"/>
  <c r="BD57" i="80"/>
  <c r="BC57" i="80"/>
  <c r="BB57" i="80"/>
  <c r="BA57" i="80"/>
  <c r="AZ57" i="80"/>
  <c r="AU57" i="80"/>
  <c r="BT56" i="80"/>
  <c r="CF56" i="80" s="1"/>
  <c r="BR56" i="80"/>
  <c r="CD56" i="80" s="1"/>
  <c r="BQ56" i="80"/>
  <c r="BP56" i="80"/>
  <c r="BO56" i="80"/>
  <c r="BN56" i="80"/>
  <c r="BM56" i="80"/>
  <c r="BL56" i="80"/>
  <c r="BE56" i="80"/>
  <c r="BD56" i="80"/>
  <c r="BC56" i="80"/>
  <c r="BB56" i="80"/>
  <c r="BA56" i="80"/>
  <c r="AZ56" i="80"/>
  <c r="AX56" i="80"/>
  <c r="AV56" i="80"/>
  <c r="AW56" i="80" s="1"/>
  <c r="BU56" i="80" s="1"/>
  <c r="CG56" i="80" s="1"/>
  <c r="AU56" i="80"/>
  <c r="BS56" i="80" s="1"/>
  <c r="CE56" i="80" s="1"/>
  <c r="Y56" i="80"/>
  <c r="CR56" i="80" s="1"/>
  <c r="CX56" i="80" s="1"/>
  <c r="DD56" i="80" s="1"/>
  <c r="CD55" i="80"/>
  <c r="BR55" i="80"/>
  <c r="BQ55" i="80"/>
  <c r="BP55" i="80"/>
  <c r="BO55" i="80"/>
  <c r="BN55" i="80"/>
  <c r="BM55" i="80"/>
  <c r="BL55" i="80"/>
  <c r="BE55" i="80"/>
  <c r="BD55" i="80"/>
  <c r="BC55" i="80"/>
  <c r="BB55" i="80"/>
  <c r="BA55" i="80"/>
  <c r="AZ55" i="80"/>
  <c r="AU55" i="80"/>
  <c r="BU54" i="80"/>
  <c r="CG54" i="80" s="1"/>
  <c r="BS54" i="80"/>
  <c r="CE54" i="80" s="1"/>
  <c r="BR54" i="80"/>
  <c r="CD54" i="80" s="1"/>
  <c r="BQ54" i="80"/>
  <c r="BP54" i="80"/>
  <c r="BO54" i="80"/>
  <c r="BN54" i="80"/>
  <c r="BM54" i="80"/>
  <c r="BL54" i="80"/>
  <c r="BE54" i="80"/>
  <c r="BD54" i="80"/>
  <c r="BC54" i="80"/>
  <c r="BB54" i="80"/>
  <c r="BA54" i="80"/>
  <c r="AZ54" i="80"/>
  <c r="AV54" i="80"/>
  <c r="AW54" i="80" s="1"/>
  <c r="AX54" i="80" s="1"/>
  <c r="AU54" i="80"/>
  <c r="CD53" i="80"/>
  <c r="BR53" i="80"/>
  <c r="BQ53" i="80"/>
  <c r="BP53" i="80"/>
  <c r="BO53" i="80"/>
  <c r="BN53" i="80"/>
  <c r="BM53" i="80"/>
  <c r="BL53" i="80"/>
  <c r="BE53" i="80"/>
  <c r="BD53" i="80"/>
  <c r="BC53" i="80"/>
  <c r="BB53" i="80"/>
  <c r="BA53" i="80"/>
  <c r="AZ53" i="80"/>
  <c r="AU53" i="80"/>
  <c r="BS52" i="80"/>
  <c r="CE52" i="80" s="1"/>
  <c r="BR52" i="80"/>
  <c r="CD52" i="80" s="1"/>
  <c r="BQ52" i="80"/>
  <c r="BP52" i="80"/>
  <c r="BO52" i="80"/>
  <c r="BN52" i="80"/>
  <c r="BM52" i="80"/>
  <c r="BL52" i="80"/>
  <c r="BE52" i="80"/>
  <c r="BD52" i="80"/>
  <c r="BC52" i="80"/>
  <c r="BB52" i="80"/>
  <c r="BA52" i="80"/>
  <c r="AZ52" i="80"/>
  <c r="AV52" i="80"/>
  <c r="AW52" i="80" s="1"/>
  <c r="BU52" i="80" s="1"/>
  <c r="CG52" i="80" s="1"/>
  <c r="AU52" i="80"/>
  <c r="O52" i="80"/>
  <c r="CD51" i="80"/>
  <c r="BR51" i="80"/>
  <c r="BQ51" i="80"/>
  <c r="BP51" i="80"/>
  <c r="BO51" i="80"/>
  <c r="BN51" i="80"/>
  <c r="BM51" i="80"/>
  <c r="BL51" i="80"/>
  <c r="BE51" i="80"/>
  <c r="BD51" i="80"/>
  <c r="BC51" i="80"/>
  <c r="BB51" i="80"/>
  <c r="BA51" i="80"/>
  <c r="AZ51" i="80"/>
  <c r="AU51" i="80"/>
  <c r="BT50" i="80"/>
  <c r="CF50" i="80" s="1"/>
  <c r="BS50" i="80"/>
  <c r="CE50" i="80" s="1"/>
  <c r="BR50" i="80"/>
  <c r="CD50" i="80" s="1"/>
  <c r="BQ50" i="80"/>
  <c r="BP50" i="80"/>
  <c r="BO50" i="80"/>
  <c r="BN50" i="80"/>
  <c r="BM50" i="80"/>
  <c r="BL50" i="80"/>
  <c r="BE50" i="80"/>
  <c r="BD50" i="80"/>
  <c r="BC50" i="80"/>
  <c r="BB50" i="80"/>
  <c r="BA50" i="80"/>
  <c r="AZ50" i="80"/>
  <c r="AX50" i="80"/>
  <c r="AV50" i="80"/>
  <c r="AW50" i="80" s="1"/>
  <c r="AU50" i="80"/>
  <c r="CE49" i="80"/>
  <c r="CD49" i="80"/>
  <c r="BS49" i="80"/>
  <c r="BR49" i="80"/>
  <c r="BQ49" i="80"/>
  <c r="BP49" i="80"/>
  <c r="BO49" i="80"/>
  <c r="BN49" i="80"/>
  <c r="BM49" i="80"/>
  <c r="BL49" i="80"/>
  <c r="BE49" i="80"/>
  <c r="BD49" i="80"/>
  <c r="BC49" i="80"/>
  <c r="BB49" i="80"/>
  <c r="BA49" i="80"/>
  <c r="AZ49" i="80"/>
  <c r="AU49" i="80"/>
  <c r="CD48" i="80"/>
  <c r="BT48" i="80"/>
  <c r="CF48" i="80" s="1"/>
  <c r="BR48" i="80"/>
  <c r="BQ48" i="80"/>
  <c r="BP48" i="80"/>
  <c r="BO48" i="80"/>
  <c r="BN48" i="80"/>
  <c r="BM48" i="80"/>
  <c r="BL48" i="80"/>
  <c r="BE48" i="80"/>
  <c r="BD48" i="80"/>
  <c r="BC48" i="80"/>
  <c r="BB48" i="80"/>
  <c r="BA48" i="80"/>
  <c r="AZ48" i="80"/>
  <c r="AU48" i="80"/>
  <c r="AV48" i="80" s="1"/>
  <c r="CG47" i="80"/>
  <c r="CD47" i="80"/>
  <c r="BT47" i="80"/>
  <c r="CF47" i="80" s="1"/>
  <c r="BS47" i="80"/>
  <c r="CE47" i="80" s="1"/>
  <c r="BR47" i="80"/>
  <c r="BQ47" i="80"/>
  <c r="BP47" i="80"/>
  <c r="BO47" i="80"/>
  <c r="BN47" i="80"/>
  <c r="BM47" i="80"/>
  <c r="BL47" i="80"/>
  <c r="BE47" i="80"/>
  <c r="BD47" i="80"/>
  <c r="BC47" i="80"/>
  <c r="BB47" i="80"/>
  <c r="BA47" i="80"/>
  <c r="AZ47" i="80"/>
  <c r="AW47" i="80"/>
  <c r="BU47" i="80" s="1"/>
  <c r="AU47" i="80"/>
  <c r="AV47" i="80" s="1"/>
  <c r="AD47" i="80"/>
  <c r="CS47" i="80" s="1"/>
  <c r="CY47" i="80" s="1"/>
  <c r="DE47" i="80" s="1"/>
  <c r="BS46" i="80"/>
  <c r="CE46" i="80" s="1"/>
  <c r="BR46" i="80"/>
  <c r="CD46" i="80" s="1"/>
  <c r="BQ46" i="80"/>
  <c r="BP46" i="80"/>
  <c r="BO46" i="80"/>
  <c r="BN46" i="80"/>
  <c r="BM46" i="80"/>
  <c r="BL46" i="80"/>
  <c r="BE46" i="80"/>
  <c r="BD46" i="80"/>
  <c r="BC46" i="80"/>
  <c r="BB46" i="80"/>
  <c r="BA46" i="80"/>
  <c r="AZ46" i="80"/>
  <c r="AV46" i="80"/>
  <c r="AU46" i="80"/>
  <c r="BR45" i="80"/>
  <c r="CD45" i="80" s="1"/>
  <c r="BQ45" i="80"/>
  <c r="BP45" i="80"/>
  <c r="BO45" i="80"/>
  <c r="BN45" i="80"/>
  <c r="BM45" i="80"/>
  <c r="BL45" i="80"/>
  <c r="BE45" i="80"/>
  <c r="BD45" i="80"/>
  <c r="BC45" i="80"/>
  <c r="BB45" i="80"/>
  <c r="BA45" i="80"/>
  <c r="AZ45" i="80"/>
  <c r="AU45" i="80"/>
  <c r="BS45" i="80" s="1"/>
  <c r="CE45" i="80" s="1"/>
  <c r="BR44" i="80"/>
  <c r="CD44" i="80" s="1"/>
  <c r="BQ44" i="80"/>
  <c r="BP44" i="80"/>
  <c r="BO44" i="80"/>
  <c r="BN44" i="80"/>
  <c r="BM44" i="80"/>
  <c r="BL44" i="80"/>
  <c r="BE44" i="80"/>
  <c r="BD44" i="80"/>
  <c r="BC44" i="80"/>
  <c r="BB44" i="80"/>
  <c r="BA44" i="80"/>
  <c r="AZ44" i="80"/>
  <c r="AU44" i="80"/>
  <c r="CE43" i="80"/>
  <c r="BS43" i="80"/>
  <c r="BR43" i="80"/>
  <c r="CD43" i="80" s="1"/>
  <c r="BQ43" i="80"/>
  <c r="BP43" i="80"/>
  <c r="BO43" i="80"/>
  <c r="BN43" i="80"/>
  <c r="BM43" i="80"/>
  <c r="BL43" i="80"/>
  <c r="BE43" i="80"/>
  <c r="BD43" i="80"/>
  <c r="BC43" i="80"/>
  <c r="BB43" i="80"/>
  <c r="BA43" i="80"/>
  <c r="AZ43" i="80"/>
  <c r="AV43" i="80"/>
  <c r="BT43" i="80" s="1"/>
  <c r="CF43" i="80" s="1"/>
  <c r="AU43" i="80"/>
  <c r="T43" i="80"/>
  <c r="DI43" i="80" s="1"/>
  <c r="BS42" i="80"/>
  <c r="CE42" i="80" s="1"/>
  <c r="BR42" i="80"/>
  <c r="CD42" i="80" s="1"/>
  <c r="BQ42" i="80"/>
  <c r="BP42" i="80"/>
  <c r="BO42" i="80"/>
  <c r="BN42" i="80"/>
  <c r="BM42" i="80"/>
  <c r="BL42" i="80"/>
  <c r="BE42" i="80"/>
  <c r="BD42" i="80"/>
  <c r="BC42" i="80"/>
  <c r="BB42" i="80"/>
  <c r="BA42" i="80"/>
  <c r="AZ42" i="80"/>
  <c r="AV42" i="80"/>
  <c r="AU42" i="80"/>
  <c r="CO41" i="80"/>
  <c r="CM41" i="80"/>
  <c r="CL41" i="80"/>
  <c r="CK41" i="80"/>
  <c r="CD41" i="80"/>
  <c r="BS41" i="80"/>
  <c r="CE41" i="80" s="1"/>
  <c r="BR41" i="80"/>
  <c r="BX41" i="80" s="1"/>
  <c r="BQ41" i="80"/>
  <c r="BP41" i="80"/>
  <c r="BO41" i="80"/>
  <c r="BN41" i="80"/>
  <c r="BM41" i="80"/>
  <c r="BL41" i="80"/>
  <c r="BE41" i="80"/>
  <c r="BD41" i="80"/>
  <c r="CN41" i="80" s="1"/>
  <c r="BC41" i="80"/>
  <c r="BB41" i="80"/>
  <c r="BA41" i="80"/>
  <c r="AZ41" i="80"/>
  <c r="CJ41" i="80" s="1"/>
  <c r="AV41" i="80"/>
  <c r="AU41" i="80"/>
  <c r="O41" i="80"/>
  <c r="CD36" i="80"/>
  <c r="BX36" i="80"/>
  <c r="BR36" i="80"/>
  <c r="BQ36" i="80"/>
  <c r="BP36" i="80"/>
  <c r="BO36" i="80"/>
  <c r="BN36" i="80"/>
  <c r="BM36" i="80"/>
  <c r="BL36" i="80"/>
  <c r="BK36" i="80"/>
  <c r="BJ36" i="80"/>
  <c r="BI36" i="80"/>
  <c r="BH36" i="80"/>
  <c r="BG36" i="80"/>
  <c r="BF36" i="80"/>
  <c r="BE36" i="80"/>
  <c r="BD36" i="80"/>
  <c r="BC36" i="80"/>
  <c r="BB36" i="80"/>
  <c r="BA36" i="80"/>
  <c r="AZ36" i="80"/>
  <c r="AU36" i="80"/>
  <c r="BR35" i="80"/>
  <c r="CD35" i="80" s="1"/>
  <c r="BQ35" i="80"/>
  <c r="BP35" i="80"/>
  <c r="BO35" i="80"/>
  <c r="BN35" i="80"/>
  <c r="BM35" i="80"/>
  <c r="BL35" i="80"/>
  <c r="BK35" i="80"/>
  <c r="BJ35" i="80"/>
  <c r="BI35" i="80"/>
  <c r="BH35" i="80"/>
  <c r="BG35" i="80"/>
  <c r="BF35" i="80"/>
  <c r="BE35" i="80"/>
  <c r="BD35" i="80"/>
  <c r="BC35" i="80"/>
  <c r="BB35" i="80"/>
  <c r="BA35" i="80"/>
  <c r="AZ35" i="80"/>
  <c r="AV35" i="80"/>
  <c r="AU35" i="80"/>
  <c r="BS35" i="80" s="1"/>
  <c r="BY35" i="80" s="1"/>
  <c r="CE34" i="80"/>
  <c r="BX34" i="80"/>
  <c r="BT34" i="80"/>
  <c r="CF34" i="80" s="1"/>
  <c r="BR34" i="80"/>
  <c r="CD34" i="80" s="1"/>
  <c r="BQ34" i="80"/>
  <c r="BP34" i="80"/>
  <c r="BO34" i="80"/>
  <c r="BN34" i="80"/>
  <c r="BM34" i="80"/>
  <c r="BL34" i="80"/>
  <c r="BK34" i="80"/>
  <c r="BJ34" i="80"/>
  <c r="BI34" i="80"/>
  <c r="BH34" i="80"/>
  <c r="BG34" i="80"/>
  <c r="BF34" i="80"/>
  <c r="BE34" i="80"/>
  <c r="BD34" i="80"/>
  <c r="BC34" i="80"/>
  <c r="BB34" i="80"/>
  <c r="BA34" i="80"/>
  <c r="AZ34" i="80"/>
  <c r="AW34" i="80"/>
  <c r="AX34" i="80" s="1"/>
  <c r="BV34" i="80" s="1"/>
  <c r="CH34" i="80" s="1"/>
  <c r="AV34" i="80"/>
  <c r="AU34" i="80"/>
  <c r="BS34" i="80" s="1"/>
  <c r="BY34" i="80" s="1"/>
  <c r="BX33" i="80"/>
  <c r="BT33" i="80"/>
  <c r="BZ33" i="80" s="1"/>
  <c r="BR33" i="80"/>
  <c r="CD33" i="80" s="1"/>
  <c r="BQ33" i="80"/>
  <c r="BP33" i="80"/>
  <c r="BO33" i="80"/>
  <c r="BN33" i="80"/>
  <c r="BM33" i="80"/>
  <c r="BL33" i="80"/>
  <c r="BK33" i="80"/>
  <c r="BJ33" i="80"/>
  <c r="BI33" i="80"/>
  <c r="BH33" i="80"/>
  <c r="BG33" i="80"/>
  <c r="BF33" i="80"/>
  <c r="BE33" i="80"/>
  <c r="BD33" i="80"/>
  <c r="BC33" i="80"/>
  <c r="BB33" i="80"/>
  <c r="BA33" i="80"/>
  <c r="AZ33" i="80"/>
  <c r="AW33" i="80"/>
  <c r="AX33" i="80" s="1"/>
  <c r="AV33" i="80"/>
  <c r="AU33" i="80"/>
  <c r="BS33" i="80" s="1"/>
  <c r="BY33" i="80" s="1"/>
  <c r="BX32" i="80"/>
  <c r="BT32" i="80"/>
  <c r="BZ32" i="80" s="1"/>
  <c r="BR32" i="80"/>
  <c r="CD32" i="80" s="1"/>
  <c r="BQ32" i="80"/>
  <c r="BP32" i="80"/>
  <c r="BO32" i="80"/>
  <c r="BN32" i="80"/>
  <c r="BM32" i="80"/>
  <c r="BL32" i="80"/>
  <c r="BK32" i="80"/>
  <c r="BJ32" i="80"/>
  <c r="BI32" i="80"/>
  <c r="BH32" i="80"/>
  <c r="BG32" i="80"/>
  <c r="BF32" i="80"/>
  <c r="BE32" i="80"/>
  <c r="BD32" i="80"/>
  <c r="BC32" i="80"/>
  <c r="BB32" i="80"/>
  <c r="BA32" i="80"/>
  <c r="AZ32" i="80"/>
  <c r="AW32" i="80"/>
  <c r="AV32" i="80"/>
  <c r="AU32" i="80"/>
  <c r="BS32" i="80" s="1"/>
  <c r="BY32" i="80" s="1"/>
  <c r="CE31" i="80"/>
  <c r="BZ31" i="80"/>
  <c r="BY31" i="80"/>
  <c r="BT31" i="80"/>
  <c r="CF31" i="80" s="1"/>
  <c r="BR31" i="80"/>
  <c r="CD31" i="80" s="1"/>
  <c r="BQ31" i="80"/>
  <c r="BP31" i="80"/>
  <c r="BO31" i="80"/>
  <c r="BN31" i="80"/>
  <c r="BM31" i="80"/>
  <c r="BL31" i="80"/>
  <c r="BK31" i="80"/>
  <c r="BJ31" i="80"/>
  <c r="BI31" i="80"/>
  <c r="BH31" i="80"/>
  <c r="BG31" i="80"/>
  <c r="BF31" i="80"/>
  <c r="BE31" i="80"/>
  <c r="BD31" i="80"/>
  <c r="BC31" i="80"/>
  <c r="BB31" i="80"/>
  <c r="BA31" i="80"/>
  <c r="AZ31" i="80"/>
  <c r="AW31" i="80"/>
  <c r="BU31" i="80" s="1"/>
  <c r="AV31" i="80"/>
  <c r="AU31" i="80"/>
  <c r="BS31" i="80" s="1"/>
  <c r="CD30" i="80"/>
  <c r="BX30" i="80"/>
  <c r="BR30" i="80"/>
  <c r="BQ30" i="80"/>
  <c r="BP30" i="80"/>
  <c r="BO30" i="80"/>
  <c r="BN30" i="80"/>
  <c r="BM30" i="80"/>
  <c r="BL30" i="80"/>
  <c r="BK30" i="80"/>
  <c r="BJ30" i="80"/>
  <c r="BI30" i="80"/>
  <c r="BH30" i="80"/>
  <c r="BG30" i="80"/>
  <c r="BF30" i="80"/>
  <c r="BE30" i="80"/>
  <c r="BD30" i="80"/>
  <c r="BC30" i="80"/>
  <c r="BB30" i="80"/>
  <c r="BA30" i="80"/>
  <c r="AZ30" i="80"/>
  <c r="AV30" i="80"/>
  <c r="AU30" i="80"/>
  <c r="BS30" i="80" s="1"/>
  <c r="CE30" i="80" s="1"/>
  <c r="CE29" i="80"/>
  <c r="CD29" i="80"/>
  <c r="BX29" i="80"/>
  <c r="BR29" i="80"/>
  <c r="BQ29" i="80"/>
  <c r="BP29" i="80"/>
  <c r="BO29" i="80"/>
  <c r="BN29" i="80"/>
  <c r="BM29" i="80"/>
  <c r="BL29" i="80"/>
  <c r="BK29" i="80"/>
  <c r="BJ29" i="80"/>
  <c r="BI29" i="80"/>
  <c r="BH29" i="80"/>
  <c r="BG29" i="80"/>
  <c r="BF29" i="80"/>
  <c r="BE29" i="80"/>
  <c r="BD29" i="80"/>
  <c r="BC29" i="80"/>
  <c r="BB29" i="80"/>
  <c r="BA29" i="80"/>
  <c r="AZ29" i="80"/>
  <c r="AV29" i="80"/>
  <c r="AW29" i="80" s="1"/>
  <c r="AU29" i="80"/>
  <c r="BS29" i="80" s="1"/>
  <c r="BY29" i="80" s="1"/>
  <c r="BX28" i="80"/>
  <c r="BT28" i="80"/>
  <c r="BZ28" i="80" s="1"/>
  <c r="BR28" i="80"/>
  <c r="CD28" i="80" s="1"/>
  <c r="BQ28" i="80"/>
  <c r="BP28" i="80"/>
  <c r="BO28" i="80"/>
  <c r="BN28" i="80"/>
  <c r="BM28" i="80"/>
  <c r="BL28" i="80"/>
  <c r="BK28" i="80"/>
  <c r="BJ28" i="80"/>
  <c r="BI28" i="80"/>
  <c r="BH28" i="80"/>
  <c r="BG28" i="80"/>
  <c r="BF28" i="80"/>
  <c r="BE28" i="80"/>
  <c r="BD28" i="80"/>
  <c r="BC28" i="80"/>
  <c r="BB28" i="80"/>
  <c r="BA28" i="80"/>
  <c r="AZ28" i="80"/>
  <c r="AX28" i="80"/>
  <c r="AY28" i="80" s="1"/>
  <c r="AW28" i="80"/>
  <c r="BU28" i="80" s="1"/>
  <c r="AV28" i="80"/>
  <c r="AU28" i="80"/>
  <c r="BS28" i="80" s="1"/>
  <c r="BY28" i="80" s="1"/>
  <c r="Y28" i="80"/>
  <c r="DJ28" i="80" s="1"/>
  <c r="CE27" i="80"/>
  <c r="BZ27" i="80"/>
  <c r="BY27" i="80"/>
  <c r="BT27" i="80"/>
  <c r="CF27" i="80" s="1"/>
  <c r="BR27" i="80"/>
  <c r="CD27" i="80" s="1"/>
  <c r="BQ27" i="80"/>
  <c r="BP27" i="80"/>
  <c r="BO27" i="80"/>
  <c r="BN27" i="80"/>
  <c r="BM27" i="80"/>
  <c r="BL27" i="80"/>
  <c r="BK27" i="80"/>
  <c r="BJ27" i="80"/>
  <c r="BI27" i="80"/>
  <c r="BH27" i="80"/>
  <c r="BG27" i="80"/>
  <c r="BF27" i="80"/>
  <c r="BE27" i="80"/>
  <c r="BD27" i="80"/>
  <c r="BC27" i="80"/>
  <c r="BB27" i="80"/>
  <c r="BA27" i="80"/>
  <c r="AZ27" i="80"/>
  <c r="AW27" i="80"/>
  <c r="BU27" i="80" s="1"/>
  <c r="AV27" i="80"/>
  <c r="AU27" i="80"/>
  <c r="BS27" i="80" s="1"/>
  <c r="AQ257" i="82"/>
  <c r="O60" i="82" s="1"/>
  <c r="AQ251" i="82"/>
  <c r="J242" i="82"/>
  <c r="AQ236" i="82"/>
  <c r="AN236" i="82"/>
  <c r="AI236" i="82"/>
  <c r="AD236" i="82"/>
  <c r="Y236" i="82"/>
  <c r="T236" i="82"/>
  <c r="O236" i="82"/>
  <c r="AQ234" i="82"/>
  <c r="AQ233" i="82"/>
  <c r="AQ232" i="82"/>
  <c r="AQ231" i="82"/>
  <c r="AQ230" i="82"/>
  <c r="AQ229" i="82"/>
  <c r="AQ228" i="82"/>
  <c r="AQ227" i="82"/>
  <c r="AQ226" i="82"/>
  <c r="AQ225" i="82"/>
  <c r="AQ222" i="82"/>
  <c r="AQ221" i="82"/>
  <c r="AQ220" i="82"/>
  <c r="AQ219" i="82"/>
  <c r="AQ218" i="82"/>
  <c r="AQ217" i="82"/>
  <c r="AQ216" i="82"/>
  <c r="AQ215" i="82"/>
  <c r="AQ214" i="82"/>
  <c r="AQ213" i="82"/>
  <c r="AQ210" i="82"/>
  <c r="AQ208" i="82"/>
  <c r="AQ207" i="82"/>
  <c r="AQ204" i="82"/>
  <c r="AQ203" i="82"/>
  <c r="AQ200" i="82"/>
  <c r="AQ199" i="82"/>
  <c r="AQ196" i="82"/>
  <c r="AQ195" i="82"/>
  <c r="AQ192" i="82"/>
  <c r="AQ191" i="82"/>
  <c r="AQ188" i="82"/>
  <c r="AQ187" i="82"/>
  <c r="AQ184" i="82"/>
  <c r="AQ183" i="82"/>
  <c r="AQ180" i="82"/>
  <c r="AQ179" i="82"/>
  <c r="AQ176" i="82"/>
  <c r="AQ175" i="82"/>
  <c r="AQ172" i="82"/>
  <c r="AQ171" i="82"/>
  <c r="AQ167" i="82"/>
  <c r="AQ165" i="82"/>
  <c r="AQ164" i="82"/>
  <c r="AQ163" i="82"/>
  <c r="AQ162" i="82"/>
  <c r="AQ161" i="82"/>
  <c r="AQ158" i="82"/>
  <c r="AQ156" i="82"/>
  <c r="AQ155" i="82"/>
  <c r="AQ154" i="82"/>
  <c r="AQ153" i="82"/>
  <c r="AQ152" i="82"/>
  <c r="AQ151" i="82"/>
  <c r="AQ150" i="82"/>
  <c r="AQ149" i="82"/>
  <c r="AQ148" i="82"/>
  <c r="AQ147" i="82"/>
  <c r="AQ142" i="82"/>
  <c r="AN140" i="82"/>
  <c r="AI140" i="82"/>
  <c r="AD140" i="82"/>
  <c r="Y140" i="82"/>
  <c r="T140" i="82"/>
  <c r="O140" i="82"/>
  <c r="AQ140" i="82" s="1"/>
  <c r="AQ138" i="82"/>
  <c r="AQ137" i="82"/>
  <c r="AQ136" i="82"/>
  <c r="AQ133" i="82"/>
  <c r="AQ132" i="82"/>
  <c r="AQ131" i="82"/>
  <c r="AQ128" i="82"/>
  <c r="AQ127" i="82"/>
  <c r="AQ126" i="82"/>
  <c r="AQ123" i="82"/>
  <c r="AQ122" i="82"/>
  <c r="AQ121" i="82"/>
  <c r="AN116" i="82"/>
  <c r="AI116" i="82"/>
  <c r="AD116" i="82"/>
  <c r="Y116" i="82"/>
  <c r="T116" i="82"/>
  <c r="O116" i="82"/>
  <c r="AQ114" i="82"/>
  <c r="AQ113" i="82"/>
  <c r="AQ112" i="82"/>
  <c r="AQ109" i="82"/>
  <c r="AQ108" i="82"/>
  <c r="AQ107" i="82"/>
  <c r="AQ104" i="82"/>
  <c r="AQ103" i="82"/>
  <c r="AQ102" i="82"/>
  <c r="AN97" i="82"/>
  <c r="AI97" i="82"/>
  <c r="AD97" i="82"/>
  <c r="Y97" i="82"/>
  <c r="T97" i="82"/>
  <c r="O97" i="82"/>
  <c r="AQ97" i="82" s="1"/>
  <c r="AQ95" i="82"/>
  <c r="AQ94" i="82"/>
  <c r="AQ93" i="82"/>
  <c r="AQ90" i="82"/>
  <c r="AQ89" i="82"/>
  <c r="AQ88" i="82"/>
  <c r="AQ85" i="82"/>
  <c r="AQ84" i="82"/>
  <c r="AQ83" i="82"/>
  <c r="AQ80" i="82"/>
  <c r="AQ79" i="82"/>
  <c r="AQ78" i="82"/>
  <c r="BS60" i="82"/>
  <c r="CE60" i="82" s="1"/>
  <c r="BR60" i="82"/>
  <c r="CD60" i="82" s="1"/>
  <c r="BQ60" i="82"/>
  <c r="BP60" i="82"/>
  <c r="BO60" i="82"/>
  <c r="BN60" i="82"/>
  <c r="BM60" i="82"/>
  <c r="BL60" i="82"/>
  <c r="BE60" i="82"/>
  <c r="BD60" i="82"/>
  <c r="BC60" i="82"/>
  <c r="BB60" i="82"/>
  <c r="BA60" i="82"/>
  <c r="AZ60" i="82"/>
  <c r="AV60" i="82"/>
  <c r="AU60" i="82"/>
  <c r="T60" i="82"/>
  <c r="DI60" i="82" s="1"/>
  <c r="H60" i="82"/>
  <c r="BQ59" i="82"/>
  <c r="BP59" i="82"/>
  <c r="BO59" i="82"/>
  <c r="BN59" i="82"/>
  <c r="BM59" i="82"/>
  <c r="BL59" i="82"/>
  <c r="BE59" i="82"/>
  <c r="BD59" i="82"/>
  <c r="BC59" i="82"/>
  <c r="BB59" i="82"/>
  <c r="BA59" i="82"/>
  <c r="AZ59" i="82"/>
  <c r="AU59" i="82"/>
  <c r="H59" i="82"/>
  <c r="BQ58" i="82"/>
  <c r="BP58" i="82"/>
  <c r="BO58" i="82"/>
  <c r="BN58" i="82"/>
  <c r="BM58" i="82"/>
  <c r="BL58" i="82"/>
  <c r="BE58" i="82"/>
  <c r="BD58" i="82"/>
  <c r="BC58" i="82"/>
  <c r="BB58" i="82"/>
  <c r="BA58" i="82"/>
  <c r="AZ58" i="82"/>
  <c r="AU58" i="82"/>
  <c r="H58" i="82"/>
  <c r="BS57" i="82"/>
  <c r="CE57" i="82" s="1"/>
  <c r="BR57" i="82"/>
  <c r="CD57" i="82" s="1"/>
  <c r="BQ57" i="82"/>
  <c r="BP57" i="82"/>
  <c r="BO57" i="82"/>
  <c r="BN57" i="82"/>
  <c r="BM57" i="82"/>
  <c r="BL57" i="82"/>
  <c r="BE57" i="82"/>
  <c r="BD57" i="82"/>
  <c r="BC57" i="82"/>
  <c r="BB57" i="82"/>
  <c r="BA57" i="82"/>
  <c r="AZ57" i="82"/>
  <c r="AU57" i="82"/>
  <c r="AV57" i="82" s="1"/>
  <c r="BR56" i="82"/>
  <c r="CD56" i="82" s="1"/>
  <c r="BQ56" i="82"/>
  <c r="BP56" i="82"/>
  <c r="BO56" i="82"/>
  <c r="BN56" i="82"/>
  <c r="BM56" i="82"/>
  <c r="BL56" i="82"/>
  <c r="BE56" i="82"/>
  <c r="BD56" i="82"/>
  <c r="BC56" i="82"/>
  <c r="BB56" i="82"/>
  <c r="BA56" i="82"/>
  <c r="AZ56" i="82"/>
  <c r="AV56" i="82"/>
  <c r="AU56" i="82"/>
  <c r="BS56" i="82" s="1"/>
  <c r="CE56" i="82" s="1"/>
  <c r="BR55" i="82"/>
  <c r="CD55" i="82" s="1"/>
  <c r="BQ55" i="82"/>
  <c r="BP55" i="82"/>
  <c r="BO55" i="82"/>
  <c r="BN55" i="82"/>
  <c r="BM55" i="82"/>
  <c r="BL55" i="82"/>
  <c r="BE55" i="82"/>
  <c r="BD55" i="82"/>
  <c r="BC55" i="82"/>
  <c r="BB55" i="82"/>
  <c r="BA55" i="82"/>
  <c r="AZ55" i="82"/>
  <c r="AU55" i="82"/>
  <c r="BS55" i="82" s="1"/>
  <c r="CE55" i="82" s="1"/>
  <c r="BR54" i="82"/>
  <c r="CD54" i="82" s="1"/>
  <c r="BQ54" i="82"/>
  <c r="BP54" i="82"/>
  <c r="BO54" i="82"/>
  <c r="BN54" i="82"/>
  <c r="BM54" i="82"/>
  <c r="BL54" i="82"/>
  <c r="BE54" i="82"/>
  <c r="BD54" i="82"/>
  <c r="BC54" i="82"/>
  <c r="BB54" i="82"/>
  <c r="BA54" i="82"/>
  <c r="AZ54" i="82"/>
  <c r="AV54" i="82"/>
  <c r="AU54" i="82"/>
  <c r="CE53" i="82"/>
  <c r="BR53" i="82"/>
  <c r="CD53" i="82" s="1"/>
  <c r="BQ53" i="82"/>
  <c r="BP53" i="82"/>
  <c r="BO53" i="82"/>
  <c r="BN53" i="82"/>
  <c r="BM53" i="82"/>
  <c r="BL53" i="82"/>
  <c r="BE53" i="82"/>
  <c r="BD53" i="82"/>
  <c r="BC53" i="82"/>
  <c r="BB53" i="82"/>
  <c r="BA53" i="82"/>
  <c r="AZ53" i="82"/>
  <c r="AV53" i="82"/>
  <c r="AU53" i="82"/>
  <c r="BS53" i="82" s="1"/>
  <c r="BR52" i="82"/>
  <c r="CD52" i="82" s="1"/>
  <c r="BQ52" i="82"/>
  <c r="BP52" i="82"/>
  <c r="BO52" i="82"/>
  <c r="BN52" i="82"/>
  <c r="BM52" i="82"/>
  <c r="BL52" i="82"/>
  <c r="BE52" i="82"/>
  <c r="BD52" i="82"/>
  <c r="BC52" i="82"/>
  <c r="BB52" i="82"/>
  <c r="BA52" i="82"/>
  <c r="AZ52" i="82"/>
  <c r="AU52" i="82"/>
  <c r="BR51" i="82"/>
  <c r="CD51" i="82" s="1"/>
  <c r="BQ51" i="82"/>
  <c r="BP51" i="82"/>
  <c r="BO51" i="82"/>
  <c r="BN51" i="82"/>
  <c r="BM51" i="82"/>
  <c r="BL51" i="82"/>
  <c r="BE51" i="82"/>
  <c r="BD51" i="82"/>
  <c r="BC51" i="82"/>
  <c r="BB51" i="82"/>
  <c r="BA51" i="82"/>
  <c r="AZ51" i="82"/>
  <c r="AU51" i="82"/>
  <c r="BR50" i="82"/>
  <c r="CD50" i="82" s="1"/>
  <c r="BQ50" i="82"/>
  <c r="BP50" i="82"/>
  <c r="BO50" i="82"/>
  <c r="BN50" i="82"/>
  <c r="BM50" i="82"/>
  <c r="BL50" i="82"/>
  <c r="BE50" i="82"/>
  <c r="BD50" i="82"/>
  <c r="BC50" i="82"/>
  <c r="BB50" i="82"/>
  <c r="BA50" i="82"/>
  <c r="AZ50" i="82"/>
  <c r="AV50" i="82"/>
  <c r="AU50" i="82"/>
  <c r="BR49" i="82"/>
  <c r="CD49" i="82" s="1"/>
  <c r="BQ49" i="82"/>
  <c r="BP49" i="82"/>
  <c r="BO49" i="82"/>
  <c r="BN49" i="82"/>
  <c r="BM49" i="82"/>
  <c r="BL49" i="82"/>
  <c r="BE49" i="82"/>
  <c r="BD49" i="82"/>
  <c r="BC49" i="82"/>
  <c r="BB49" i="82"/>
  <c r="BA49" i="82"/>
  <c r="AZ49" i="82"/>
  <c r="AU49" i="82"/>
  <c r="BT48" i="82"/>
  <c r="CF48" i="82" s="1"/>
  <c r="BS48" i="82"/>
  <c r="CE48" i="82" s="1"/>
  <c r="BR48" i="82"/>
  <c r="CD48" i="82" s="1"/>
  <c r="BQ48" i="82"/>
  <c r="BP48" i="82"/>
  <c r="BO48" i="82"/>
  <c r="BN48" i="82"/>
  <c r="BM48" i="82"/>
  <c r="BL48" i="82"/>
  <c r="BE48" i="82"/>
  <c r="BD48" i="82"/>
  <c r="BC48" i="82"/>
  <c r="BB48" i="82"/>
  <c r="BA48" i="82"/>
  <c r="AZ48" i="82"/>
  <c r="AW48" i="82"/>
  <c r="AU48" i="82"/>
  <c r="AV48" i="82" s="1"/>
  <c r="T48" i="82"/>
  <c r="BR47" i="82"/>
  <c r="CD47" i="82" s="1"/>
  <c r="BQ47" i="82"/>
  <c r="BP47" i="82"/>
  <c r="BO47" i="82"/>
  <c r="BN47" i="82"/>
  <c r="BM47" i="82"/>
  <c r="BL47" i="82"/>
  <c r="BE47" i="82"/>
  <c r="BD47" i="82"/>
  <c r="BC47" i="82"/>
  <c r="BB47" i="82"/>
  <c r="BA47" i="82"/>
  <c r="AZ47" i="82"/>
  <c r="AU47" i="82"/>
  <c r="O47" i="82"/>
  <c r="DH47" i="82" s="1"/>
  <c r="CE46" i="82"/>
  <c r="CD46" i="82"/>
  <c r="BS46" i="82"/>
  <c r="BR46" i="82"/>
  <c r="BQ46" i="82"/>
  <c r="BP46" i="82"/>
  <c r="BO46" i="82"/>
  <c r="BN46" i="82"/>
  <c r="BM46" i="82"/>
  <c r="BL46" i="82"/>
  <c r="BE46" i="82"/>
  <c r="BD46" i="82"/>
  <c r="BC46" i="82"/>
  <c r="BB46" i="82"/>
  <c r="BA46" i="82"/>
  <c r="AZ46" i="82"/>
  <c r="AV46" i="82"/>
  <c r="BT46" i="82" s="1"/>
  <c r="CF46" i="82" s="1"/>
  <c r="AU46" i="82"/>
  <c r="BR45" i="82"/>
  <c r="CD45" i="82" s="1"/>
  <c r="BQ45" i="82"/>
  <c r="BP45" i="82"/>
  <c r="BO45" i="82"/>
  <c r="BN45" i="82"/>
  <c r="BM45" i="82"/>
  <c r="BL45" i="82"/>
  <c r="BE45" i="82"/>
  <c r="BD45" i="82"/>
  <c r="BC45" i="82"/>
  <c r="BB45" i="82"/>
  <c r="BA45" i="82"/>
  <c r="AZ45" i="82"/>
  <c r="AV45" i="82"/>
  <c r="AW45" i="82" s="1"/>
  <c r="BU45" i="82" s="1"/>
  <c r="CG45" i="82" s="1"/>
  <c r="AU45" i="82"/>
  <c r="BT44" i="82"/>
  <c r="CF44" i="82" s="1"/>
  <c r="BS44" i="82"/>
  <c r="CE44" i="82" s="1"/>
  <c r="BR44" i="82"/>
  <c r="CD44" i="82" s="1"/>
  <c r="BQ44" i="82"/>
  <c r="BP44" i="82"/>
  <c r="BO44" i="82"/>
  <c r="BN44" i="82"/>
  <c r="BM44" i="82"/>
  <c r="BL44" i="82"/>
  <c r="BE44" i="82"/>
  <c r="BD44" i="82"/>
  <c r="BC44" i="82"/>
  <c r="BB44" i="82"/>
  <c r="BA44" i="82"/>
  <c r="AZ44" i="82"/>
  <c r="AW44" i="82"/>
  <c r="AU44" i="82"/>
  <c r="AV44" i="82" s="1"/>
  <c r="Y44" i="82" s="1"/>
  <c r="BR43" i="82"/>
  <c r="CD43" i="82" s="1"/>
  <c r="BQ43" i="82"/>
  <c r="BP43" i="82"/>
  <c r="BO43" i="82"/>
  <c r="BN43" i="82"/>
  <c r="BM43" i="82"/>
  <c r="BL43" i="82"/>
  <c r="BE43" i="82"/>
  <c r="BD43" i="82"/>
  <c r="BC43" i="82"/>
  <c r="BB43" i="82"/>
  <c r="BA43" i="82"/>
  <c r="AZ43" i="82"/>
  <c r="AU43" i="82"/>
  <c r="CE42" i="82"/>
  <c r="CD42" i="82"/>
  <c r="BS42" i="82"/>
  <c r="BR42" i="82"/>
  <c r="BQ42" i="82"/>
  <c r="BP42" i="82"/>
  <c r="BO42" i="82"/>
  <c r="BN42" i="82"/>
  <c r="BM42" i="82"/>
  <c r="BL42" i="82"/>
  <c r="BE42" i="82"/>
  <c r="BD42" i="82"/>
  <c r="BC42" i="82"/>
  <c r="BB42" i="82"/>
  <c r="BA42" i="82"/>
  <c r="AZ42" i="82"/>
  <c r="AV42" i="82"/>
  <c r="AU42" i="82"/>
  <c r="CK41" i="82"/>
  <c r="BR41" i="82"/>
  <c r="BQ41" i="82"/>
  <c r="BP41" i="82"/>
  <c r="BO41" i="82"/>
  <c r="BN41" i="82"/>
  <c r="BM41" i="82"/>
  <c r="BL41" i="82"/>
  <c r="BE41" i="82"/>
  <c r="CO41" i="82" s="1"/>
  <c r="BD41" i="82"/>
  <c r="CN41" i="82" s="1"/>
  <c r="BC41" i="82"/>
  <c r="CM41" i="82" s="1"/>
  <c r="BB41" i="82"/>
  <c r="CL41" i="82" s="1"/>
  <c r="BA41" i="82"/>
  <c r="AZ41" i="82"/>
  <c r="CJ41" i="82" s="1"/>
  <c r="AU41" i="82"/>
  <c r="BY36" i="82"/>
  <c r="BS36" i="82"/>
  <c r="CE36" i="82" s="1"/>
  <c r="BR36" i="82"/>
  <c r="BX36" i="82" s="1"/>
  <c r="BQ36" i="82"/>
  <c r="BP36" i="82"/>
  <c r="BO36" i="82"/>
  <c r="BN36" i="82"/>
  <c r="BM36" i="82"/>
  <c r="BL36" i="82"/>
  <c r="BK36" i="82"/>
  <c r="BJ36" i="82"/>
  <c r="BI36" i="82"/>
  <c r="BH36" i="82"/>
  <c r="BG36" i="82"/>
  <c r="BF36" i="82"/>
  <c r="BE36" i="82"/>
  <c r="BD36" i="82"/>
  <c r="BC36" i="82"/>
  <c r="BB36" i="82"/>
  <c r="BA36" i="82"/>
  <c r="AZ36" i="82"/>
  <c r="AV36" i="82"/>
  <c r="AU36" i="82"/>
  <c r="CD35" i="82"/>
  <c r="BS35" i="82"/>
  <c r="BY35" i="82" s="1"/>
  <c r="BR35" i="82"/>
  <c r="BX35" i="82" s="1"/>
  <c r="BQ35" i="82"/>
  <c r="BP35" i="82"/>
  <c r="BO35" i="82"/>
  <c r="BN35" i="82"/>
  <c r="BM35" i="82"/>
  <c r="BL35" i="82"/>
  <c r="BK35" i="82"/>
  <c r="BJ35" i="82"/>
  <c r="BI35" i="82"/>
  <c r="BH35" i="82"/>
  <c r="BG35" i="82"/>
  <c r="BF35" i="82"/>
  <c r="BE35" i="82"/>
  <c r="BD35" i="82"/>
  <c r="BC35" i="82"/>
  <c r="BB35" i="82"/>
  <c r="BA35" i="82"/>
  <c r="AZ35" i="82"/>
  <c r="AU35" i="82"/>
  <c r="CG34" i="82"/>
  <c r="CE34" i="82"/>
  <c r="BY34" i="82"/>
  <c r="BX34" i="82"/>
  <c r="BS34" i="82"/>
  <c r="BR34" i="82"/>
  <c r="CD34" i="82" s="1"/>
  <c r="BQ34" i="82"/>
  <c r="BP34" i="82"/>
  <c r="BO34" i="82"/>
  <c r="BN34" i="82"/>
  <c r="BM34" i="82"/>
  <c r="BL34" i="82"/>
  <c r="BK34" i="82"/>
  <c r="BJ34" i="82"/>
  <c r="BI34" i="82"/>
  <c r="BH34" i="82"/>
  <c r="BG34" i="82"/>
  <c r="BF34" i="82"/>
  <c r="BE34" i="82"/>
  <c r="BD34" i="82"/>
  <c r="BC34" i="82"/>
  <c r="BB34" i="82"/>
  <c r="BA34" i="82"/>
  <c r="AZ34" i="82"/>
  <c r="AV34" i="82"/>
  <c r="AW34" i="82" s="1"/>
  <c r="BU34" i="82" s="1"/>
  <c r="CA34" i="82" s="1"/>
  <c r="AU34" i="82"/>
  <c r="T34" i="82" s="1"/>
  <c r="CQ34" i="82" s="1"/>
  <c r="CW34" i="82" s="1"/>
  <c r="DC34" i="82" s="1"/>
  <c r="CD33" i="82"/>
  <c r="BY33" i="82"/>
  <c r="BX33" i="82"/>
  <c r="BS33" i="82"/>
  <c r="CE33" i="82" s="1"/>
  <c r="BR33" i="82"/>
  <c r="BQ33" i="82"/>
  <c r="BP33" i="82"/>
  <c r="BO33" i="82"/>
  <c r="BN33" i="82"/>
  <c r="BM33" i="82"/>
  <c r="BL33" i="82"/>
  <c r="BK33" i="82"/>
  <c r="BJ33" i="82"/>
  <c r="BI33" i="82"/>
  <c r="BH33" i="82"/>
  <c r="BG33" i="82"/>
  <c r="BF33" i="82"/>
  <c r="BE33" i="82"/>
  <c r="BD33" i="82"/>
  <c r="BC33" i="82"/>
  <c r="BB33" i="82"/>
  <c r="BA33" i="82"/>
  <c r="AZ33" i="82"/>
  <c r="AU33" i="82"/>
  <c r="BR32" i="82"/>
  <c r="BX32" i="82" s="1"/>
  <c r="BQ32" i="82"/>
  <c r="BP32" i="82"/>
  <c r="BO32" i="82"/>
  <c r="BN32" i="82"/>
  <c r="BM32" i="82"/>
  <c r="BL32" i="82"/>
  <c r="BK32" i="82"/>
  <c r="BJ32" i="82"/>
  <c r="BI32" i="82"/>
  <c r="BH32" i="82"/>
  <c r="BG32" i="82"/>
  <c r="BF32" i="82"/>
  <c r="BE32" i="82"/>
  <c r="BD32" i="82"/>
  <c r="BC32" i="82"/>
  <c r="BB32" i="82"/>
  <c r="BA32" i="82"/>
  <c r="AZ32" i="82"/>
  <c r="AU32" i="82"/>
  <c r="CA31" i="82"/>
  <c r="BS31" i="82"/>
  <c r="BY31" i="82" s="1"/>
  <c r="BR31" i="82"/>
  <c r="BQ31" i="82"/>
  <c r="BP31" i="82"/>
  <c r="BO31" i="82"/>
  <c r="BN31" i="82"/>
  <c r="BM31" i="82"/>
  <c r="BL31" i="82"/>
  <c r="BK31" i="82"/>
  <c r="BJ31" i="82"/>
  <c r="BI31" i="82"/>
  <c r="BH31" i="82"/>
  <c r="BG31" i="82"/>
  <c r="BF31" i="82"/>
  <c r="BE31" i="82"/>
  <c r="BD31" i="82"/>
  <c r="BC31" i="82"/>
  <c r="BB31" i="82"/>
  <c r="BA31" i="82"/>
  <c r="AZ31" i="82"/>
  <c r="AV31" i="82"/>
  <c r="AW31" i="82" s="1"/>
  <c r="BU31" i="82" s="1"/>
  <c r="CG31" i="82" s="1"/>
  <c r="AU31" i="82"/>
  <c r="CD30" i="82"/>
  <c r="BR30" i="82"/>
  <c r="BX30" i="82" s="1"/>
  <c r="BQ30" i="82"/>
  <c r="BP30" i="82"/>
  <c r="BO30" i="82"/>
  <c r="BN30" i="82"/>
  <c r="BM30" i="82"/>
  <c r="BL30" i="82"/>
  <c r="BK30" i="82"/>
  <c r="BJ30" i="82"/>
  <c r="BI30" i="82"/>
  <c r="BH30" i="82"/>
  <c r="BG30" i="82"/>
  <c r="BF30" i="82"/>
  <c r="BE30" i="82"/>
  <c r="BD30" i="82"/>
  <c r="BC30" i="82"/>
  <c r="BB30" i="82"/>
  <c r="BA30" i="82"/>
  <c r="AZ30" i="82"/>
  <c r="AU30" i="82"/>
  <c r="BS30" i="82" s="1"/>
  <c r="CE29" i="82"/>
  <c r="CD29" i="82"/>
  <c r="BR29" i="82"/>
  <c r="BX29" i="82" s="1"/>
  <c r="BQ29" i="82"/>
  <c r="BP29" i="82"/>
  <c r="BO29" i="82"/>
  <c r="BN29" i="82"/>
  <c r="BM29" i="82"/>
  <c r="BL29" i="82"/>
  <c r="BK29" i="82"/>
  <c r="BJ29" i="82"/>
  <c r="BI29" i="82"/>
  <c r="BH29" i="82"/>
  <c r="BG29" i="82"/>
  <c r="BF29" i="82"/>
  <c r="BE29" i="82"/>
  <c r="BD29" i="82"/>
  <c r="BC29" i="82"/>
  <c r="BB29" i="82"/>
  <c r="BA29" i="82"/>
  <c r="AZ29" i="82"/>
  <c r="AV29" i="82"/>
  <c r="AW29" i="82" s="1"/>
  <c r="BU29" i="82" s="1"/>
  <c r="AU29" i="82"/>
  <c r="BS29" i="82" s="1"/>
  <c r="BY29" i="82" s="1"/>
  <c r="CD28" i="82"/>
  <c r="BR28" i="82"/>
  <c r="BX28" i="82" s="1"/>
  <c r="BQ28" i="82"/>
  <c r="BP28" i="82"/>
  <c r="BO28" i="82"/>
  <c r="BN28" i="82"/>
  <c r="BM28" i="82"/>
  <c r="BL28" i="82"/>
  <c r="BK28" i="82"/>
  <c r="BJ28" i="82"/>
  <c r="BI28" i="82"/>
  <c r="BH28" i="82"/>
  <c r="BG28" i="82"/>
  <c r="BF28" i="82"/>
  <c r="BE28" i="82"/>
  <c r="BD28" i="82"/>
  <c r="BC28" i="82"/>
  <c r="BB28" i="82"/>
  <c r="BA28" i="82"/>
  <c r="AZ28" i="82"/>
  <c r="AV28" i="82"/>
  <c r="AW28" i="82" s="1"/>
  <c r="BU28" i="82" s="1"/>
  <c r="AU28" i="82"/>
  <c r="BS28" i="82" s="1"/>
  <c r="BY28" i="82" s="1"/>
  <c r="Y28" i="82"/>
  <c r="DJ28" i="82" s="1"/>
  <c r="CD27" i="82"/>
  <c r="BR27" i="82"/>
  <c r="BX27" i="82" s="1"/>
  <c r="BQ27" i="82"/>
  <c r="BP27" i="82"/>
  <c r="BO27" i="82"/>
  <c r="BN27" i="82"/>
  <c r="BM27" i="82"/>
  <c r="BL27" i="82"/>
  <c r="BK27" i="82"/>
  <c r="BJ27" i="82"/>
  <c r="BI27" i="82"/>
  <c r="BH27" i="82"/>
  <c r="BG27" i="82"/>
  <c r="BF27" i="82"/>
  <c r="BE27" i="82"/>
  <c r="BD27" i="82"/>
  <c r="BC27" i="82"/>
  <c r="BB27" i="82"/>
  <c r="BA27" i="82"/>
  <c r="AZ27" i="82"/>
  <c r="AV27" i="82"/>
  <c r="AW27" i="82" s="1"/>
  <c r="BU27" i="82" s="1"/>
  <c r="AU27" i="82"/>
  <c r="BS27" i="82" s="1"/>
  <c r="BY27" i="82" s="1"/>
  <c r="AQ257" i="81"/>
  <c r="T56" i="81" s="1"/>
  <c r="AQ251" i="81"/>
  <c r="J242" i="81"/>
  <c r="AN236" i="81"/>
  <c r="AI236" i="81"/>
  <c r="AD236" i="81"/>
  <c r="Y236" i="81"/>
  <c r="T236" i="81"/>
  <c r="O236" i="81"/>
  <c r="AQ236" i="81" s="1"/>
  <c r="AQ234" i="81"/>
  <c r="AQ233" i="81"/>
  <c r="AQ232" i="81"/>
  <c r="AQ231" i="81"/>
  <c r="AQ230" i="81"/>
  <c r="AQ229" i="81"/>
  <c r="AQ228" i="81"/>
  <c r="AQ227" i="81"/>
  <c r="AQ226" i="81"/>
  <c r="AQ225" i="81"/>
  <c r="AQ222" i="81"/>
  <c r="AQ221" i="81"/>
  <c r="AQ220" i="81"/>
  <c r="AQ219" i="81"/>
  <c r="AQ218" i="81"/>
  <c r="AQ217" i="81"/>
  <c r="AQ216" i="81"/>
  <c r="AQ215" i="81"/>
  <c r="AQ214" i="81"/>
  <c r="AQ213" i="81"/>
  <c r="AQ210" i="81"/>
  <c r="AQ208" i="81"/>
  <c r="AQ207" i="81"/>
  <c r="AQ204" i="81"/>
  <c r="AQ203" i="81"/>
  <c r="AQ200" i="81"/>
  <c r="AQ199" i="81"/>
  <c r="AQ196" i="81"/>
  <c r="AQ195" i="81"/>
  <c r="AQ192" i="81"/>
  <c r="AQ191" i="81"/>
  <c r="AQ188" i="81"/>
  <c r="AQ187" i="81"/>
  <c r="AQ184" i="81"/>
  <c r="AQ183" i="81"/>
  <c r="AQ180" i="81"/>
  <c r="AQ179" i="81"/>
  <c r="AQ176" i="81"/>
  <c r="AQ175" i="81"/>
  <c r="AQ172" i="81"/>
  <c r="AQ171" i="81"/>
  <c r="AQ167" i="81"/>
  <c r="AQ165" i="81"/>
  <c r="AQ164" i="81"/>
  <c r="AQ163" i="81"/>
  <c r="AQ162" i="81"/>
  <c r="AQ161" i="81"/>
  <c r="AQ158" i="81"/>
  <c r="AQ156" i="81"/>
  <c r="AQ155" i="81"/>
  <c r="AQ154" i="81"/>
  <c r="AQ153" i="81"/>
  <c r="AQ152" i="81"/>
  <c r="AQ151" i="81"/>
  <c r="AQ150" i="81"/>
  <c r="AQ149" i="81"/>
  <c r="AQ148" i="81"/>
  <c r="AQ147" i="81"/>
  <c r="AQ142" i="81"/>
  <c r="AN140" i="81"/>
  <c r="AI140" i="81"/>
  <c r="AD140" i="81"/>
  <c r="Y140" i="81"/>
  <c r="T140" i="81"/>
  <c r="O140" i="81"/>
  <c r="AQ140" i="81" s="1"/>
  <c r="AQ138" i="81"/>
  <c r="AQ137" i="81"/>
  <c r="AQ136" i="81"/>
  <c r="AQ133" i="81"/>
  <c r="AQ132" i="81"/>
  <c r="AQ131" i="81"/>
  <c r="AQ128" i="81"/>
  <c r="AQ127" i="81"/>
  <c r="AQ126" i="81"/>
  <c r="AQ123" i="81"/>
  <c r="AQ122" i="81"/>
  <c r="AQ121" i="81"/>
  <c r="AN116" i="81"/>
  <c r="AI116" i="81"/>
  <c r="AD116" i="81"/>
  <c r="Y116" i="81"/>
  <c r="T116" i="81"/>
  <c r="O116" i="81"/>
  <c r="AQ116" i="81" s="1"/>
  <c r="AQ114" i="81"/>
  <c r="AQ113" i="81"/>
  <c r="AQ112" i="81"/>
  <c r="AQ109" i="81"/>
  <c r="AQ108" i="81"/>
  <c r="AQ107" i="81"/>
  <c r="AQ104" i="81"/>
  <c r="AQ103" i="81"/>
  <c r="AQ102" i="81"/>
  <c r="AN97" i="81"/>
  <c r="AI97" i="81"/>
  <c r="AD97" i="81"/>
  <c r="Y97" i="81"/>
  <c r="T97" i="81"/>
  <c r="O97" i="81"/>
  <c r="AQ95" i="81"/>
  <c r="AQ94" i="81"/>
  <c r="AQ93" i="81"/>
  <c r="AQ90" i="81"/>
  <c r="AQ89" i="81"/>
  <c r="AQ88" i="81"/>
  <c r="AQ85" i="81"/>
  <c r="AQ84" i="81"/>
  <c r="AQ83" i="81"/>
  <c r="AQ80" i="81"/>
  <c r="AQ79" i="81"/>
  <c r="AQ78" i="81"/>
  <c r="BQ60" i="81"/>
  <c r="BP60" i="81"/>
  <c r="BO60" i="81"/>
  <c r="BN60" i="81"/>
  <c r="BM60" i="81"/>
  <c r="BL60" i="81"/>
  <c r="BE60" i="81"/>
  <c r="BD60" i="81"/>
  <c r="BC60" i="81"/>
  <c r="BB60" i="81"/>
  <c r="BA60" i="81"/>
  <c r="AZ60" i="81"/>
  <c r="AU60" i="81"/>
  <c r="H60" i="81"/>
  <c r="BQ59" i="81"/>
  <c r="BP59" i="81"/>
  <c r="BO59" i="81"/>
  <c r="BN59" i="81"/>
  <c r="BM59" i="81"/>
  <c r="BL59" i="81"/>
  <c r="BE59" i="81"/>
  <c r="BD59" i="81"/>
  <c r="BC59" i="81"/>
  <c r="BB59" i="81"/>
  <c r="BA59" i="81"/>
  <c r="AZ59" i="81"/>
  <c r="AU59" i="81"/>
  <c r="H59" i="81"/>
  <c r="BQ58" i="81"/>
  <c r="BP58" i="81"/>
  <c r="BO58" i="81"/>
  <c r="BN58" i="81"/>
  <c r="BM58" i="81"/>
  <c r="BL58" i="81"/>
  <c r="BE58" i="81"/>
  <c r="BD58" i="81"/>
  <c r="BC58" i="81"/>
  <c r="BB58" i="81"/>
  <c r="BA58" i="81"/>
  <c r="AZ58" i="81"/>
  <c r="AU58" i="81"/>
  <c r="T58" i="81"/>
  <c r="H58" i="81"/>
  <c r="CD57" i="81"/>
  <c r="BS57" i="81"/>
  <c r="CE57" i="81" s="1"/>
  <c r="BR57" i="81"/>
  <c r="BQ57" i="81"/>
  <c r="BP57" i="81"/>
  <c r="BO57" i="81"/>
  <c r="BN57" i="81"/>
  <c r="BM57" i="81"/>
  <c r="BL57" i="81"/>
  <c r="BE57" i="81"/>
  <c r="BD57" i="81"/>
  <c r="BC57" i="81"/>
  <c r="BB57" i="81"/>
  <c r="BA57" i="81"/>
  <c r="AZ57" i="81"/>
  <c r="AW57" i="81"/>
  <c r="AV57" i="81"/>
  <c r="BT57" i="81" s="1"/>
  <c r="CF57" i="81" s="1"/>
  <c r="AU57" i="81"/>
  <c r="BT56" i="81"/>
  <c r="CF56" i="81" s="1"/>
  <c r="BS56" i="81"/>
  <c r="CE56" i="81" s="1"/>
  <c r="BR56" i="81"/>
  <c r="CD56" i="81" s="1"/>
  <c r="BQ56" i="81"/>
  <c r="BP56" i="81"/>
  <c r="BO56" i="81"/>
  <c r="BN56" i="81"/>
  <c r="BM56" i="81"/>
  <c r="BL56" i="81"/>
  <c r="BE56" i="81"/>
  <c r="BD56" i="81"/>
  <c r="BC56" i="81"/>
  <c r="BB56" i="81"/>
  <c r="BA56" i="81"/>
  <c r="AZ56" i="81"/>
  <c r="AV56" i="81"/>
  <c r="AU56" i="81"/>
  <c r="CD55" i="81"/>
  <c r="BS55" i="81"/>
  <c r="CE55" i="81" s="1"/>
  <c r="BR55" i="81"/>
  <c r="BQ55" i="81"/>
  <c r="BP55" i="81"/>
  <c r="BO55" i="81"/>
  <c r="BN55" i="81"/>
  <c r="BM55" i="81"/>
  <c r="BL55" i="81"/>
  <c r="BE55" i="81"/>
  <c r="BD55" i="81"/>
  <c r="BC55" i="81"/>
  <c r="BB55" i="81"/>
  <c r="BA55" i="81"/>
  <c r="AZ55" i="81"/>
  <c r="AW55" i="81"/>
  <c r="AV55" i="81"/>
  <c r="BT55" i="81" s="1"/>
  <c r="CF55" i="81" s="1"/>
  <c r="AU55" i="81"/>
  <c r="T55" i="81"/>
  <c r="O55" i="81"/>
  <c r="DH55" i="81" s="1"/>
  <c r="BS54" i="81"/>
  <c r="CE54" i="81" s="1"/>
  <c r="BR54" i="81"/>
  <c r="CD54" i="81" s="1"/>
  <c r="BQ54" i="81"/>
  <c r="BP54" i="81"/>
  <c r="BO54" i="81"/>
  <c r="BN54" i="81"/>
  <c r="BM54" i="81"/>
  <c r="BL54" i="81"/>
  <c r="BE54" i="81"/>
  <c r="BD54" i="81"/>
  <c r="BC54" i="81"/>
  <c r="BB54" i="81"/>
  <c r="BA54" i="81"/>
  <c r="AZ54" i="81"/>
  <c r="AX54" i="81"/>
  <c r="AV54" i="81"/>
  <c r="AW54" i="81" s="1"/>
  <c r="AU54" i="81"/>
  <c r="CD53" i="81"/>
  <c r="BS53" i="81"/>
  <c r="CE53" i="81" s="1"/>
  <c r="BR53" i="81"/>
  <c r="BQ53" i="81"/>
  <c r="BP53" i="81"/>
  <c r="BO53" i="81"/>
  <c r="BN53" i="81"/>
  <c r="BM53" i="81"/>
  <c r="BL53" i="81"/>
  <c r="BE53" i="81"/>
  <c r="BD53" i="81"/>
  <c r="BC53" i="81"/>
  <c r="BB53" i="81"/>
  <c r="BA53" i="81"/>
  <c r="AZ53" i="81"/>
  <c r="AU53" i="81"/>
  <c r="AV53" i="81" s="1"/>
  <c r="O53" i="81"/>
  <c r="DH53" i="81" s="1"/>
  <c r="CF52" i="81"/>
  <c r="BT52" i="81"/>
  <c r="BS52" i="81"/>
  <c r="CE52" i="81" s="1"/>
  <c r="BR52" i="81"/>
  <c r="CD52" i="81" s="1"/>
  <c r="BQ52" i="81"/>
  <c r="BP52" i="81"/>
  <c r="BO52" i="81"/>
  <c r="BN52" i="81"/>
  <c r="BM52" i="81"/>
  <c r="BL52" i="81"/>
  <c r="BE52" i="81"/>
  <c r="BD52" i="81"/>
  <c r="BC52" i="81"/>
  <c r="BB52" i="81"/>
  <c r="BA52" i="81"/>
  <c r="AZ52" i="81"/>
  <c r="AX52" i="81"/>
  <c r="AW52" i="81"/>
  <c r="AV52" i="81"/>
  <c r="AU52" i="81"/>
  <c r="O52" i="81"/>
  <c r="CD51" i="81"/>
  <c r="BS51" i="81"/>
  <c r="CE51" i="81" s="1"/>
  <c r="BR51" i="81"/>
  <c r="BQ51" i="81"/>
  <c r="BP51" i="81"/>
  <c r="BO51" i="81"/>
  <c r="BN51" i="81"/>
  <c r="BM51" i="81"/>
  <c r="BL51" i="81"/>
  <c r="BE51" i="81"/>
  <c r="BD51" i="81"/>
  <c r="BC51" i="81"/>
  <c r="BB51" i="81"/>
  <c r="BA51" i="81"/>
  <c r="AZ51" i="81"/>
  <c r="AU51" i="81"/>
  <c r="AV51" i="81" s="1"/>
  <c r="BS50" i="81"/>
  <c r="CE50" i="81" s="1"/>
  <c r="BR50" i="81"/>
  <c r="CD50" i="81" s="1"/>
  <c r="BQ50" i="81"/>
  <c r="BP50" i="81"/>
  <c r="BO50" i="81"/>
  <c r="BN50" i="81"/>
  <c r="BM50" i="81"/>
  <c r="BL50" i="81"/>
  <c r="BE50" i="81"/>
  <c r="BD50" i="81"/>
  <c r="BC50" i="81"/>
  <c r="BB50" i="81"/>
  <c r="BA50" i="81"/>
  <c r="AZ50" i="81"/>
  <c r="AV50" i="81"/>
  <c r="AU50" i="81"/>
  <c r="Y50" i="81"/>
  <c r="CR50" i="81" s="1"/>
  <c r="CX50" i="81" s="1"/>
  <c r="DD50" i="81" s="1"/>
  <c r="BR49" i="81"/>
  <c r="CD49" i="81" s="1"/>
  <c r="BQ49" i="81"/>
  <c r="BP49" i="81"/>
  <c r="BO49" i="81"/>
  <c r="BN49" i="81"/>
  <c r="BM49" i="81"/>
  <c r="BL49" i="81"/>
  <c r="BE49" i="81"/>
  <c r="BD49" i="81"/>
  <c r="BC49" i="81"/>
  <c r="BB49" i="81"/>
  <c r="BA49" i="81"/>
  <c r="AZ49" i="81"/>
  <c r="AV49" i="81"/>
  <c r="AU49" i="81"/>
  <c r="T49" i="81" s="1"/>
  <c r="CD48" i="81"/>
  <c r="BR48" i="81"/>
  <c r="BQ48" i="81"/>
  <c r="BP48" i="81"/>
  <c r="BO48" i="81"/>
  <c r="BN48" i="81"/>
  <c r="BM48" i="81"/>
  <c r="BL48" i="81"/>
  <c r="BE48" i="81"/>
  <c r="BD48" i="81"/>
  <c r="BC48" i="81"/>
  <c r="BB48" i="81"/>
  <c r="BA48" i="81"/>
  <c r="AZ48" i="81"/>
  <c r="AV48" i="81"/>
  <c r="BT48" i="81" s="1"/>
  <c r="CF48" i="81" s="1"/>
  <c r="AU48" i="81"/>
  <c r="CD47" i="81"/>
  <c r="BT47" i="81"/>
  <c r="CF47" i="81" s="1"/>
  <c r="BR47" i="81"/>
  <c r="BQ47" i="81"/>
  <c r="BP47" i="81"/>
  <c r="BO47" i="81"/>
  <c r="BN47" i="81"/>
  <c r="BM47" i="81"/>
  <c r="BL47" i="81"/>
  <c r="BE47" i="81"/>
  <c r="BD47" i="81"/>
  <c r="BC47" i="81"/>
  <c r="BB47" i="81"/>
  <c r="BA47" i="81"/>
  <c r="AZ47" i="81"/>
  <c r="AU47" i="81"/>
  <c r="AV47" i="81" s="1"/>
  <c r="AW47" i="81" s="1"/>
  <c r="AD47" i="81" s="1"/>
  <c r="CD46" i="81"/>
  <c r="BT46" i="81"/>
  <c r="CF46" i="81" s="1"/>
  <c r="BS46" i="81"/>
  <c r="CE46" i="81" s="1"/>
  <c r="BR46" i="81"/>
  <c r="BQ46" i="81"/>
  <c r="BP46" i="81"/>
  <c r="BO46" i="81"/>
  <c r="BN46" i="81"/>
  <c r="BM46" i="81"/>
  <c r="BL46" i="81"/>
  <c r="BE46" i="81"/>
  <c r="BD46" i="81"/>
  <c r="BC46" i="81"/>
  <c r="BB46" i="81"/>
  <c r="BA46" i="81"/>
  <c r="AZ46" i="81"/>
  <c r="AW46" i="81"/>
  <c r="AU46" i="81"/>
  <c r="AV46" i="81" s="1"/>
  <c r="T46" i="81"/>
  <c r="DI46" i="81" s="1"/>
  <c r="CD45" i="81"/>
  <c r="BR45" i="81"/>
  <c r="BQ45" i="81"/>
  <c r="BP45" i="81"/>
  <c r="BO45" i="81"/>
  <c r="BN45" i="81"/>
  <c r="BM45" i="81"/>
  <c r="BL45" i="81"/>
  <c r="BE45" i="81"/>
  <c r="BD45" i="81"/>
  <c r="BC45" i="81"/>
  <c r="BB45" i="81"/>
  <c r="BA45" i="81"/>
  <c r="AZ45" i="81"/>
  <c r="AU45" i="81"/>
  <c r="AV45" i="81" s="1"/>
  <c r="BR44" i="81"/>
  <c r="CD44" i="81" s="1"/>
  <c r="BQ44" i="81"/>
  <c r="BP44" i="81"/>
  <c r="BO44" i="81"/>
  <c r="BN44" i="81"/>
  <c r="BM44" i="81"/>
  <c r="BL44" i="81"/>
  <c r="BE44" i="81"/>
  <c r="BD44" i="81"/>
  <c r="BC44" i="81"/>
  <c r="BB44" i="81"/>
  <c r="BA44" i="81"/>
  <c r="AZ44" i="81"/>
  <c r="AV44" i="81"/>
  <c r="AU44" i="81"/>
  <c r="CD43" i="81"/>
  <c r="BR43" i="81"/>
  <c r="BQ43" i="81"/>
  <c r="BP43" i="81"/>
  <c r="BO43" i="81"/>
  <c r="BN43" i="81"/>
  <c r="BM43" i="81"/>
  <c r="BL43" i="81"/>
  <c r="BE43" i="81"/>
  <c r="BD43" i="81"/>
  <c r="BC43" i="81"/>
  <c r="BB43" i="81"/>
  <c r="BA43" i="81"/>
  <c r="AZ43" i="81"/>
  <c r="AU43" i="81"/>
  <c r="CD42" i="81"/>
  <c r="BR42" i="81"/>
  <c r="BQ42" i="81"/>
  <c r="BP42" i="81"/>
  <c r="BO42" i="81"/>
  <c r="BN42" i="81"/>
  <c r="BM42" i="81"/>
  <c r="BL42" i="81"/>
  <c r="BE42" i="81"/>
  <c r="BD42" i="81"/>
  <c r="BC42" i="81"/>
  <c r="BB42" i="81"/>
  <c r="BA42" i="81"/>
  <c r="AZ42" i="81"/>
  <c r="AU42" i="81"/>
  <c r="CO41" i="81"/>
  <c r="CN41" i="81"/>
  <c r="CJ41" i="81"/>
  <c r="BR41" i="81"/>
  <c r="BQ41" i="81"/>
  <c r="BP41" i="81"/>
  <c r="BO41" i="81"/>
  <c r="BN41" i="81"/>
  <c r="BM41" i="81"/>
  <c r="BL41" i="81"/>
  <c r="BE41" i="81"/>
  <c r="BD41" i="81"/>
  <c r="BC41" i="81"/>
  <c r="CM41" i="81" s="1"/>
  <c r="BB41" i="81"/>
  <c r="CL41" i="81" s="1"/>
  <c r="BA41" i="81"/>
  <c r="CK41" i="81" s="1"/>
  <c r="AZ41" i="81"/>
  <c r="AU41" i="81"/>
  <c r="BT36" i="81"/>
  <c r="BR36" i="81"/>
  <c r="CD36" i="81" s="1"/>
  <c r="BQ36" i="81"/>
  <c r="BP36" i="81"/>
  <c r="BO36" i="81"/>
  <c r="BN36" i="81"/>
  <c r="BM36" i="81"/>
  <c r="BL36" i="81"/>
  <c r="BK36" i="81"/>
  <c r="BJ36" i="81"/>
  <c r="BI36" i="81"/>
  <c r="BH36" i="81"/>
  <c r="BG36" i="81"/>
  <c r="BF36" i="81"/>
  <c r="BE36" i="81"/>
  <c r="BD36" i="81"/>
  <c r="BC36" i="81"/>
  <c r="BB36" i="81"/>
  <c r="BA36" i="81"/>
  <c r="AZ36" i="81"/>
  <c r="AU36" i="81"/>
  <c r="AV36" i="81" s="1"/>
  <c r="CD35" i="81"/>
  <c r="BY35" i="81"/>
  <c r="BX35" i="81"/>
  <c r="BR35" i="81"/>
  <c r="BQ35" i="81"/>
  <c r="BP35" i="81"/>
  <c r="BO35" i="81"/>
  <c r="BN35" i="81"/>
  <c r="BM35" i="81"/>
  <c r="BL35" i="81"/>
  <c r="BK35" i="81"/>
  <c r="BJ35" i="81"/>
  <c r="BI35" i="81"/>
  <c r="BH35" i="81"/>
  <c r="BG35" i="81"/>
  <c r="BF35" i="81"/>
  <c r="BE35" i="81"/>
  <c r="BD35" i="81"/>
  <c r="BC35" i="81"/>
  <c r="BB35" i="81"/>
  <c r="BA35" i="81"/>
  <c r="AZ35" i="81"/>
  <c r="AV35" i="81"/>
  <c r="AU35" i="81"/>
  <c r="BS35" i="81" s="1"/>
  <c r="CE35" i="81" s="1"/>
  <c r="BY34" i="81"/>
  <c r="BR34" i="81"/>
  <c r="CD34" i="81" s="1"/>
  <c r="BQ34" i="81"/>
  <c r="BP34" i="81"/>
  <c r="BO34" i="81"/>
  <c r="BN34" i="81"/>
  <c r="BM34" i="81"/>
  <c r="BL34" i="81"/>
  <c r="BK34" i="81"/>
  <c r="BJ34" i="81"/>
  <c r="BI34" i="81"/>
  <c r="BH34" i="81"/>
  <c r="BG34" i="81"/>
  <c r="BF34" i="81"/>
  <c r="BE34" i="81"/>
  <c r="BD34" i="81"/>
  <c r="BC34" i="81"/>
  <c r="BB34" i="81"/>
  <c r="BA34" i="81"/>
  <c r="AZ34" i="81"/>
  <c r="AV34" i="81"/>
  <c r="BT34" i="81" s="1"/>
  <c r="AU34" i="81"/>
  <c r="BS34" i="81" s="1"/>
  <c r="CE34" i="81" s="1"/>
  <c r="O34" i="81"/>
  <c r="CP34" i="81" s="1"/>
  <c r="CV34" i="81" s="1"/>
  <c r="DB34" i="81" s="1"/>
  <c r="BR33" i="81"/>
  <c r="BX33" i="81" s="1"/>
  <c r="BQ33" i="81"/>
  <c r="BP33" i="81"/>
  <c r="BO33" i="81"/>
  <c r="BN33" i="81"/>
  <c r="BM33" i="81"/>
  <c r="BL33" i="81"/>
  <c r="BK33" i="81"/>
  <c r="BJ33" i="81"/>
  <c r="BI33" i="81"/>
  <c r="BH33" i="81"/>
  <c r="BG33" i="81"/>
  <c r="BF33" i="81"/>
  <c r="BE33" i="81"/>
  <c r="BD33" i="81"/>
  <c r="BC33" i="81"/>
  <c r="BB33" i="81"/>
  <c r="BA33" i="81"/>
  <c r="AZ33" i="81"/>
  <c r="AV33" i="81"/>
  <c r="AW33" i="81" s="1"/>
  <c r="AU33" i="81"/>
  <c r="BS33" i="81" s="1"/>
  <c r="CE33" i="81" s="1"/>
  <c r="Y33" i="81"/>
  <c r="DJ33" i="81" s="1"/>
  <c r="CD32" i="81"/>
  <c r="BX32" i="81"/>
  <c r="BR32" i="81"/>
  <c r="BQ32" i="81"/>
  <c r="BP32" i="81"/>
  <c r="BO32" i="81"/>
  <c r="BN32" i="81"/>
  <c r="BM32" i="81"/>
  <c r="BL32" i="81"/>
  <c r="BK32" i="81"/>
  <c r="BJ32" i="81"/>
  <c r="BI32" i="81"/>
  <c r="BH32" i="81"/>
  <c r="BG32" i="81"/>
  <c r="BF32" i="81"/>
  <c r="BE32" i="81"/>
  <c r="BD32" i="81"/>
  <c r="BC32" i="81"/>
  <c r="BB32" i="81"/>
  <c r="BA32" i="81"/>
  <c r="AZ32" i="81"/>
  <c r="AU32" i="81"/>
  <c r="BS32" i="81" s="1"/>
  <c r="CD31" i="81"/>
  <c r="BX31" i="81"/>
  <c r="BR31" i="81"/>
  <c r="BQ31" i="81"/>
  <c r="BP31" i="81"/>
  <c r="BO31" i="81"/>
  <c r="BN31" i="81"/>
  <c r="BM31" i="81"/>
  <c r="BL31" i="81"/>
  <c r="BK31" i="81"/>
  <c r="BJ31" i="81"/>
  <c r="BI31" i="81"/>
  <c r="BH31" i="81"/>
  <c r="BG31" i="81"/>
  <c r="BF31" i="81"/>
  <c r="BE31" i="81"/>
  <c r="BD31" i="81"/>
  <c r="BC31" i="81"/>
  <c r="BB31" i="81"/>
  <c r="BA31" i="81"/>
  <c r="AZ31" i="81"/>
  <c r="AU31" i="81"/>
  <c r="BS31" i="81" s="1"/>
  <c r="CD30" i="81"/>
  <c r="BX30" i="81"/>
  <c r="BR30" i="81"/>
  <c r="BQ30" i="81"/>
  <c r="BP30" i="81"/>
  <c r="BO30" i="81"/>
  <c r="BN30" i="81"/>
  <c r="BM30" i="81"/>
  <c r="BL30" i="81"/>
  <c r="BK30" i="81"/>
  <c r="BJ30" i="81"/>
  <c r="BI30" i="81"/>
  <c r="BH30" i="81"/>
  <c r="BG30" i="81"/>
  <c r="BF30" i="81"/>
  <c r="BE30" i="81"/>
  <c r="BD30" i="81"/>
  <c r="BC30" i="81"/>
  <c r="BB30" i="81"/>
  <c r="BA30" i="81"/>
  <c r="AZ30" i="81"/>
  <c r="AU30" i="81"/>
  <c r="BS30" i="81" s="1"/>
  <c r="CD29" i="81"/>
  <c r="BX29" i="81"/>
  <c r="BR29" i="81"/>
  <c r="BQ29" i="81"/>
  <c r="BP29" i="81"/>
  <c r="BO29" i="81"/>
  <c r="BN29" i="81"/>
  <c r="BM29" i="81"/>
  <c r="BL29" i="81"/>
  <c r="BK29" i="81"/>
  <c r="BJ29" i="81"/>
  <c r="BI29" i="81"/>
  <c r="BH29" i="81"/>
  <c r="BG29" i="81"/>
  <c r="BF29" i="81"/>
  <c r="BE29" i="81"/>
  <c r="BD29" i="81"/>
  <c r="BC29" i="81"/>
  <c r="BB29" i="81"/>
  <c r="BA29" i="81"/>
  <c r="AZ29" i="81"/>
  <c r="AU29" i="81"/>
  <c r="CD28" i="81"/>
  <c r="BX28" i="81"/>
  <c r="BS28" i="81"/>
  <c r="BR28" i="81"/>
  <c r="BQ28" i="81"/>
  <c r="BP28" i="81"/>
  <c r="BO28" i="81"/>
  <c r="BN28" i="81"/>
  <c r="BM28" i="81"/>
  <c r="BL28" i="81"/>
  <c r="BK28" i="81"/>
  <c r="BJ28" i="81"/>
  <c r="BI28" i="81"/>
  <c r="BH28" i="81"/>
  <c r="BG28" i="81"/>
  <c r="BF28" i="81"/>
  <c r="BE28" i="81"/>
  <c r="BD28" i="81"/>
  <c r="BC28" i="81"/>
  <c r="BB28" i="81"/>
  <c r="BA28" i="81"/>
  <c r="AZ28" i="81"/>
  <c r="AU28" i="81"/>
  <c r="CD27" i="81"/>
  <c r="BX27" i="81"/>
  <c r="BR27" i="81"/>
  <c r="BQ27" i="81"/>
  <c r="BP27" i="81"/>
  <c r="BO27" i="81"/>
  <c r="BN27" i="81"/>
  <c r="BM27" i="81"/>
  <c r="BL27" i="81"/>
  <c r="BK27" i="81"/>
  <c r="BJ27" i="81"/>
  <c r="BI27" i="81"/>
  <c r="BH27" i="81"/>
  <c r="BG27" i="81"/>
  <c r="BF27" i="81"/>
  <c r="BE27" i="81"/>
  <c r="BD27" i="81"/>
  <c r="BC27" i="81"/>
  <c r="BB27" i="81"/>
  <c r="BA27" i="81"/>
  <c r="AZ27" i="81"/>
  <c r="AU27" i="81"/>
  <c r="AQ257" i="79"/>
  <c r="O60" i="79" s="1"/>
  <c r="AQ251" i="79"/>
  <c r="J242" i="79"/>
  <c r="AQ236" i="79"/>
  <c r="AN236" i="79"/>
  <c r="AI236" i="79"/>
  <c r="AD236" i="79"/>
  <c r="Y236" i="79"/>
  <c r="T236" i="79"/>
  <c r="O236" i="79"/>
  <c r="AQ234" i="79"/>
  <c r="AQ233" i="79"/>
  <c r="AQ232" i="79"/>
  <c r="AQ231" i="79"/>
  <c r="AQ230" i="79"/>
  <c r="AQ229" i="79"/>
  <c r="AQ228" i="79"/>
  <c r="AQ227" i="79"/>
  <c r="AQ226" i="79"/>
  <c r="AQ225" i="79"/>
  <c r="AQ222" i="79"/>
  <c r="AQ221" i="79"/>
  <c r="AQ220" i="79"/>
  <c r="AQ219" i="79"/>
  <c r="AQ218" i="79"/>
  <c r="AQ217" i="79"/>
  <c r="AQ216" i="79"/>
  <c r="AQ215" i="79"/>
  <c r="AQ214" i="79"/>
  <c r="AQ213" i="79"/>
  <c r="AQ210" i="79"/>
  <c r="AQ208" i="79"/>
  <c r="AQ207" i="79"/>
  <c r="AQ204" i="79"/>
  <c r="AQ203" i="79"/>
  <c r="AQ200" i="79"/>
  <c r="AQ199" i="79"/>
  <c r="AQ196" i="79"/>
  <c r="AQ195" i="79"/>
  <c r="AQ192" i="79"/>
  <c r="AQ191" i="79"/>
  <c r="AQ188" i="79"/>
  <c r="AQ187" i="79"/>
  <c r="AQ184" i="79"/>
  <c r="AQ183" i="79"/>
  <c r="AQ180" i="79"/>
  <c r="AQ179" i="79"/>
  <c r="AQ176" i="79"/>
  <c r="AQ175" i="79"/>
  <c r="AQ172" i="79"/>
  <c r="AQ171" i="79"/>
  <c r="AQ167" i="79"/>
  <c r="AQ165" i="79"/>
  <c r="AQ164" i="79"/>
  <c r="AQ163" i="79"/>
  <c r="AQ162" i="79"/>
  <c r="AQ161" i="79"/>
  <c r="AQ158" i="79"/>
  <c r="AQ156" i="79"/>
  <c r="AQ155" i="79"/>
  <c r="AQ154" i="79"/>
  <c r="AQ153" i="79"/>
  <c r="AQ152" i="79"/>
  <c r="AQ151" i="79"/>
  <c r="AQ150" i="79"/>
  <c r="AQ149" i="79"/>
  <c r="AQ148" i="79"/>
  <c r="AQ147" i="79"/>
  <c r="AQ142" i="79"/>
  <c r="AN140" i="79"/>
  <c r="AI140" i="79"/>
  <c r="AD140" i="79"/>
  <c r="Y140" i="79"/>
  <c r="T140" i="79"/>
  <c r="O140" i="79"/>
  <c r="AQ138" i="79"/>
  <c r="AQ137" i="79"/>
  <c r="AQ136" i="79"/>
  <c r="AQ133" i="79"/>
  <c r="AQ132" i="79"/>
  <c r="AQ131" i="79"/>
  <c r="AQ128" i="79"/>
  <c r="AQ127" i="79"/>
  <c r="AQ126" i="79"/>
  <c r="AQ123" i="79"/>
  <c r="AQ122" i="79"/>
  <c r="AQ121" i="79"/>
  <c r="AN116" i="79"/>
  <c r="AI116" i="79"/>
  <c r="AD116" i="79"/>
  <c r="Y116" i="79"/>
  <c r="T116" i="79"/>
  <c r="O116" i="79"/>
  <c r="AQ116" i="79" s="1"/>
  <c r="AQ114" i="79"/>
  <c r="AQ113" i="79"/>
  <c r="AQ112" i="79"/>
  <c r="AQ109" i="79"/>
  <c r="AQ108" i="79"/>
  <c r="AQ107" i="79"/>
  <c r="AQ104" i="79"/>
  <c r="AQ103" i="79"/>
  <c r="AQ102" i="79"/>
  <c r="AN97" i="79"/>
  <c r="AI97" i="79"/>
  <c r="AD97" i="79"/>
  <c r="Y97" i="79"/>
  <c r="T97" i="79"/>
  <c r="O97" i="79"/>
  <c r="AQ97" i="79" s="1"/>
  <c r="AQ95" i="79"/>
  <c r="AQ94" i="79"/>
  <c r="AQ93" i="79"/>
  <c r="AQ90" i="79"/>
  <c r="AQ89" i="79"/>
  <c r="AQ88" i="79"/>
  <c r="AQ85" i="79"/>
  <c r="AQ84" i="79"/>
  <c r="AQ83" i="79"/>
  <c r="AQ80" i="79"/>
  <c r="AQ79" i="79"/>
  <c r="AQ78" i="79"/>
  <c r="BR60" i="79"/>
  <c r="CD60" i="79" s="1"/>
  <c r="BQ60" i="79"/>
  <c r="BP60" i="79"/>
  <c r="BO60" i="79"/>
  <c r="BN60" i="79"/>
  <c r="BM60" i="79"/>
  <c r="BL60" i="79"/>
  <c r="BE60" i="79"/>
  <c r="BD60" i="79"/>
  <c r="BC60" i="79"/>
  <c r="BB60" i="79"/>
  <c r="BA60" i="79"/>
  <c r="AZ60" i="79"/>
  <c r="AU60" i="79"/>
  <c r="H60" i="79"/>
  <c r="BR59" i="79"/>
  <c r="CD59" i="79" s="1"/>
  <c r="BQ59" i="79"/>
  <c r="BP59" i="79"/>
  <c r="BO59" i="79"/>
  <c r="BN59" i="79"/>
  <c r="BM59" i="79"/>
  <c r="BL59" i="79"/>
  <c r="BE59" i="79"/>
  <c r="BD59" i="79"/>
  <c r="BC59" i="79"/>
  <c r="BB59" i="79"/>
  <c r="BA59" i="79"/>
  <c r="AZ59" i="79"/>
  <c r="AV59" i="79"/>
  <c r="AU59" i="79"/>
  <c r="BS59" i="79" s="1"/>
  <c r="CE59" i="79" s="1"/>
  <c r="O59" i="79"/>
  <c r="H59" i="79"/>
  <c r="BQ58" i="79"/>
  <c r="BP58" i="79"/>
  <c r="BO58" i="79"/>
  <c r="BN58" i="79"/>
  <c r="BM58" i="79"/>
  <c r="BL58" i="79"/>
  <c r="BE58" i="79"/>
  <c r="BD58" i="79"/>
  <c r="BC58" i="79"/>
  <c r="BB58" i="79"/>
  <c r="BA58" i="79"/>
  <c r="AZ58" i="79"/>
  <c r="AW58" i="79"/>
  <c r="AU58" i="79"/>
  <c r="AV58" i="79" s="1"/>
  <c r="H58" i="79"/>
  <c r="CD57" i="79"/>
  <c r="BT57" i="79"/>
  <c r="CF57" i="79" s="1"/>
  <c r="BR57" i="79"/>
  <c r="BQ57" i="79"/>
  <c r="BP57" i="79"/>
  <c r="BO57" i="79"/>
  <c r="BN57" i="79"/>
  <c r="BM57" i="79"/>
  <c r="BL57" i="79"/>
  <c r="BE57" i="79"/>
  <c r="BD57" i="79"/>
  <c r="BC57" i="79"/>
  <c r="BB57" i="79"/>
  <c r="BA57" i="79"/>
  <c r="AZ57" i="79"/>
  <c r="AW57" i="79"/>
  <c r="AU57" i="79"/>
  <c r="AV57" i="79" s="1"/>
  <c r="Y57" i="79"/>
  <c r="T57" i="79"/>
  <c r="CQ57" i="79" s="1"/>
  <c r="CW57" i="79" s="1"/>
  <c r="DC57" i="79" s="1"/>
  <c r="CD56" i="79"/>
  <c r="BT56" i="79"/>
  <c r="CF56" i="79" s="1"/>
  <c r="BR56" i="79"/>
  <c r="BQ56" i="79"/>
  <c r="BP56" i="79"/>
  <c r="BO56" i="79"/>
  <c r="BN56" i="79"/>
  <c r="BM56" i="79"/>
  <c r="BL56" i="79"/>
  <c r="BE56" i="79"/>
  <c r="BD56" i="79"/>
  <c r="BC56" i="79"/>
  <c r="BB56" i="79"/>
  <c r="BA56" i="79"/>
  <c r="AZ56" i="79"/>
  <c r="AV56" i="79"/>
  <c r="AW56" i="79" s="1"/>
  <c r="AU56" i="79"/>
  <c r="O56" i="79"/>
  <c r="DH56" i="79" s="1"/>
  <c r="CP55" i="79"/>
  <c r="CV55" i="79" s="1"/>
  <c r="DB55" i="79" s="1"/>
  <c r="CE55" i="79"/>
  <c r="CD55" i="79"/>
  <c r="BT55" i="79"/>
  <c r="CF55" i="79" s="1"/>
  <c r="BS55" i="79"/>
  <c r="BR55" i="79"/>
  <c r="BQ55" i="79"/>
  <c r="BP55" i="79"/>
  <c r="BO55" i="79"/>
  <c r="BN55" i="79"/>
  <c r="BM55" i="79"/>
  <c r="BL55" i="79"/>
  <c r="BE55" i="79"/>
  <c r="BD55" i="79"/>
  <c r="BC55" i="79"/>
  <c r="BB55" i="79"/>
  <c r="BA55" i="79"/>
  <c r="AZ55" i="79"/>
  <c r="AX55" i="79"/>
  <c r="AY55" i="79" s="1"/>
  <c r="AW55" i="79"/>
  <c r="AD55" i="79" s="1"/>
  <c r="DK55" i="79" s="1"/>
  <c r="AU55" i="79"/>
  <c r="AV55" i="79" s="1"/>
  <c r="T55" i="79"/>
  <c r="O55" i="79"/>
  <c r="DH55" i="79" s="1"/>
  <c r="BR54" i="79"/>
  <c r="CD54" i="79" s="1"/>
  <c r="BQ54" i="79"/>
  <c r="BP54" i="79"/>
  <c r="BO54" i="79"/>
  <c r="BN54" i="79"/>
  <c r="BM54" i="79"/>
  <c r="BL54" i="79"/>
  <c r="BE54" i="79"/>
  <c r="BD54" i="79"/>
  <c r="BC54" i="79"/>
  <c r="BB54" i="79"/>
  <c r="BA54" i="79"/>
  <c r="AZ54" i="79"/>
  <c r="AU54" i="79"/>
  <c r="O54" i="79"/>
  <c r="CP54" i="79" s="1"/>
  <c r="CV54" i="79" s="1"/>
  <c r="DB54" i="79" s="1"/>
  <c r="CD53" i="79"/>
  <c r="BR53" i="79"/>
  <c r="BQ53" i="79"/>
  <c r="BP53" i="79"/>
  <c r="BO53" i="79"/>
  <c r="BN53" i="79"/>
  <c r="BM53" i="79"/>
  <c r="BL53" i="79"/>
  <c r="BE53" i="79"/>
  <c r="BD53" i="79"/>
  <c r="BC53" i="79"/>
  <c r="BB53" i="79"/>
  <c r="BA53" i="79"/>
  <c r="AZ53" i="79"/>
  <c r="AU53" i="79"/>
  <c r="AV53" i="79" s="1"/>
  <c r="BT53" i="79" s="1"/>
  <c r="CF53" i="79" s="1"/>
  <c r="Y53" i="79"/>
  <c r="T53" i="79"/>
  <c r="CQ53" i="79" s="1"/>
  <c r="CW53" i="79" s="1"/>
  <c r="DC53" i="79" s="1"/>
  <c r="O53" i="79"/>
  <c r="DH53" i="79" s="1"/>
  <c r="BR52" i="79"/>
  <c r="CD52" i="79" s="1"/>
  <c r="BQ52" i="79"/>
  <c r="BP52" i="79"/>
  <c r="BO52" i="79"/>
  <c r="BN52" i="79"/>
  <c r="BM52" i="79"/>
  <c r="BL52" i="79"/>
  <c r="BE52" i="79"/>
  <c r="BD52" i="79"/>
  <c r="BC52" i="79"/>
  <c r="BB52" i="79"/>
  <c r="BA52" i="79"/>
  <c r="AZ52" i="79"/>
  <c r="AU52" i="79"/>
  <c r="O52" i="79"/>
  <c r="CP52" i="79" s="1"/>
  <c r="CV52" i="79" s="1"/>
  <c r="DB52" i="79" s="1"/>
  <c r="CD51" i="79"/>
  <c r="BR51" i="79"/>
  <c r="BQ51" i="79"/>
  <c r="BP51" i="79"/>
  <c r="BO51" i="79"/>
  <c r="BN51" i="79"/>
  <c r="BM51" i="79"/>
  <c r="BL51" i="79"/>
  <c r="BE51" i="79"/>
  <c r="BD51" i="79"/>
  <c r="BC51" i="79"/>
  <c r="BB51" i="79"/>
  <c r="BA51" i="79"/>
  <c r="AZ51" i="79"/>
  <c r="AU51" i="79"/>
  <c r="CD50" i="79"/>
  <c r="BR50" i="79"/>
  <c r="BQ50" i="79"/>
  <c r="BP50" i="79"/>
  <c r="BO50" i="79"/>
  <c r="BN50" i="79"/>
  <c r="BM50" i="79"/>
  <c r="BL50" i="79"/>
  <c r="BE50" i="79"/>
  <c r="BD50" i="79"/>
  <c r="BC50" i="79"/>
  <c r="BB50" i="79"/>
  <c r="BA50" i="79"/>
  <c r="AZ50" i="79"/>
  <c r="AU50" i="79"/>
  <c r="AV50" i="79" s="1"/>
  <c r="O50" i="79"/>
  <c r="CP50" i="79" s="1"/>
  <c r="CV50" i="79" s="1"/>
  <c r="DB50" i="79" s="1"/>
  <c r="CD49" i="79"/>
  <c r="BR49" i="79"/>
  <c r="BQ49" i="79"/>
  <c r="BP49" i="79"/>
  <c r="BO49" i="79"/>
  <c r="BN49" i="79"/>
  <c r="BM49" i="79"/>
  <c r="BL49" i="79"/>
  <c r="BE49" i="79"/>
  <c r="BD49" i="79"/>
  <c r="BC49" i="79"/>
  <c r="BB49" i="79"/>
  <c r="BA49" i="79"/>
  <c r="AZ49" i="79"/>
  <c r="AU49" i="79"/>
  <c r="T49" i="79" s="1"/>
  <c r="O49" i="79"/>
  <c r="BR48" i="79"/>
  <c r="CD48" i="79" s="1"/>
  <c r="BQ48" i="79"/>
  <c r="BP48" i="79"/>
  <c r="BO48" i="79"/>
  <c r="BN48" i="79"/>
  <c r="BM48" i="79"/>
  <c r="BL48" i="79"/>
  <c r="BE48" i="79"/>
  <c r="BD48" i="79"/>
  <c r="BC48" i="79"/>
  <c r="BB48" i="79"/>
  <c r="BA48" i="79"/>
  <c r="AZ48" i="79"/>
  <c r="AU48" i="79"/>
  <c r="T48" i="79"/>
  <c r="DI48" i="79" s="1"/>
  <c r="O48" i="79"/>
  <c r="CP48" i="79" s="1"/>
  <c r="CV48" i="79" s="1"/>
  <c r="DB48" i="79" s="1"/>
  <c r="BR47" i="79"/>
  <c r="CD47" i="79" s="1"/>
  <c r="BQ47" i="79"/>
  <c r="BP47" i="79"/>
  <c r="BO47" i="79"/>
  <c r="BN47" i="79"/>
  <c r="BM47" i="79"/>
  <c r="BL47" i="79"/>
  <c r="BE47" i="79"/>
  <c r="BD47" i="79"/>
  <c r="BC47" i="79"/>
  <c r="BB47" i="79"/>
  <c r="BA47" i="79"/>
  <c r="AZ47" i="79"/>
  <c r="AU47" i="79"/>
  <c r="BS47" i="79" s="1"/>
  <c r="CE47" i="79" s="1"/>
  <c r="O47" i="79"/>
  <c r="CP46" i="79"/>
  <c r="CV46" i="79" s="1"/>
  <c r="DB46" i="79" s="1"/>
  <c r="BR46" i="79"/>
  <c r="CD46" i="79" s="1"/>
  <c r="BQ46" i="79"/>
  <c r="BP46" i="79"/>
  <c r="BO46" i="79"/>
  <c r="BN46" i="79"/>
  <c r="BM46" i="79"/>
  <c r="BL46" i="79"/>
  <c r="BE46" i="79"/>
  <c r="BD46" i="79"/>
  <c r="BC46" i="79"/>
  <c r="BB46" i="79"/>
  <c r="BA46" i="79"/>
  <c r="AZ46" i="79"/>
  <c r="AU46" i="79"/>
  <c r="T46" i="79" s="1"/>
  <c r="CQ46" i="79" s="1"/>
  <c r="CW46" i="79" s="1"/>
  <c r="DC46" i="79" s="1"/>
  <c r="O46" i="79"/>
  <c r="CD45" i="79"/>
  <c r="BS45" i="79"/>
  <c r="CE45" i="79" s="1"/>
  <c r="BR45" i="79"/>
  <c r="BQ45" i="79"/>
  <c r="BP45" i="79"/>
  <c r="BO45" i="79"/>
  <c r="BN45" i="79"/>
  <c r="BM45" i="79"/>
  <c r="BL45" i="79"/>
  <c r="BE45" i="79"/>
  <c r="BD45" i="79"/>
  <c r="BC45" i="79"/>
  <c r="BB45" i="79"/>
  <c r="BA45" i="79"/>
  <c r="AZ45" i="79"/>
  <c r="AV45" i="79"/>
  <c r="AU45" i="79"/>
  <c r="T45" i="79" s="1"/>
  <c r="O45" i="79"/>
  <c r="DH45" i="79" s="1"/>
  <c r="CP44" i="79"/>
  <c r="CV44" i="79" s="1"/>
  <c r="DB44" i="79" s="1"/>
  <c r="BR44" i="79"/>
  <c r="CD44" i="79" s="1"/>
  <c r="BQ44" i="79"/>
  <c r="BP44" i="79"/>
  <c r="BO44" i="79"/>
  <c r="BN44" i="79"/>
  <c r="BM44" i="79"/>
  <c r="BL44" i="79"/>
  <c r="BE44" i="79"/>
  <c r="BD44" i="79"/>
  <c r="BC44" i="79"/>
  <c r="BB44" i="79"/>
  <c r="BA44" i="79"/>
  <c r="AZ44" i="79"/>
  <c r="AU44" i="79"/>
  <c r="O44" i="79"/>
  <c r="CD43" i="79"/>
  <c r="BS43" i="79"/>
  <c r="CE43" i="79" s="1"/>
  <c r="BR43" i="79"/>
  <c r="BQ43" i="79"/>
  <c r="BP43" i="79"/>
  <c r="BO43" i="79"/>
  <c r="BN43" i="79"/>
  <c r="BM43" i="79"/>
  <c r="BL43" i="79"/>
  <c r="BE43" i="79"/>
  <c r="BD43" i="79"/>
  <c r="BC43" i="79"/>
  <c r="BB43" i="79"/>
  <c r="BA43" i="79"/>
  <c r="AZ43" i="79"/>
  <c r="AW43" i="79"/>
  <c r="AD43" i="79" s="1"/>
  <c r="AV43" i="79"/>
  <c r="BT43" i="79" s="1"/>
  <c r="CF43" i="79" s="1"/>
  <c r="AU43" i="79"/>
  <c r="Y43" i="79"/>
  <c r="T43" i="79"/>
  <c r="DI43" i="79" s="1"/>
  <c r="O43" i="79"/>
  <c r="DH43" i="79" s="1"/>
  <c r="CD42" i="79"/>
  <c r="BR42" i="79"/>
  <c r="BQ42" i="79"/>
  <c r="BP42" i="79"/>
  <c r="BO42" i="79"/>
  <c r="BN42" i="79"/>
  <c r="BM42" i="79"/>
  <c r="BL42" i="79"/>
  <c r="BE42" i="79"/>
  <c r="BD42" i="79"/>
  <c r="BC42" i="79"/>
  <c r="BB42" i="79"/>
  <c r="BA42" i="79"/>
  <c r="AZ42" i="79"/>
  <c r="AU42" i="79"/>
  <c r="AV42" i="79" s="1"/>
  <c r="O42" i="79"/>
  <c r="DH42" i="79" s="1"/>
  <c r="BX41" i="79"/>
  <c r="BR41" i="79"/>
  <c r="CD41" i="79" s="1"/>
  <c r="BQ41" i="79"/>
  <c r="BP41" i="79"/>
  <c r="BO41" i="79"/>
  <c r="BN41" i="79"/>
  <c r="BM41" i="79"/>
  <c r="BL41" i="79"/>
  <c r="BE41" i="79"/>
  <c r="CO41" i="79" s="1"/>
  <c r="BD41" i="79"/>
  <c r="CN41" i="79" s="1"/>
  <c r="BC41" i="79"/>
  <c r="CM41" i="79" s="1"/>
  <c r="BB41" i="79"/>
  <c r="CL41" i="79" s="1"/>
  <c r="BA41" i="79"/>
  <c r="CK41" i="79" s="1"/>
  <c r="AZ41" i="79"/>
  <c r="CJ41" i="79" s="1"/>
  <c r="AU41" i="79"/>
  <c r="T41" i="79" s="1"/>
  <c r="O41" i="79"/>
  <c r="BX36" i="79"/>
  <c r="BR36" i="79"/>
  <c r="CD36" i="79" s="1"/>
  <c r="BQ36" i="79"/>
  <c r="BP36" i="79"/>
  <c r="BO36" i="79"/>
  <c r="BN36" i="79"/>
  <c r="BM36" i="79"/>
  <c r="BL36" i="79"/>
  <c r="BK36" i="79"/>
  <c r="BJ36" i="79"/>
  <c r="BI36" i="79"/>
  <c r="BH36" i="79"/>
  <c r="BG36" i="79"/>
  <c r="BF36" i="79"/>
  <c r="BE36" i="79"/>
  <c r="BD36" i="79"/>
  <c r="BC36" i="79"/>
  <c r="BB36" i="79"/>
  <c r="BA36" i="79"/>
  <c r="AZ36" i="79"/>
  <c r="AU36" i="79"/>
  <c r="T36" i="79" s="1"/>
  <c r="O36" i="79"/>
  <c r="DH36" i="79" s="1"/>
  <c r="BX35" i="79"/>
  <c r="BR35" i="79"/>
  <c r="CD35" i="79" s="1"/>
  <c r="BQ35" i="79"/>
  <c r="BP35" i="79"/>
  <c r="BO35" i="79"/>
  <c r="BN35" i="79"/>
  <c r="BM35" i="79"/>
  <c r="BL35" i="79"/>
  <c r="BK35" i="79"/>
  <c r="BJ35" i="79"/>
  <c r="BI35" i="79"/>
  <c r="BH35" i="79"/>
  <c r="BG35" i="79"/>
  <c r="BF35" i="79"/>
  <c r="BE35" i="79"/>
  <c r="BD35" i="79"/>
  <c r="BC35" i="79"/>
  <c r="BB35" i="79"/>
  <c r="BA35" i="79"/>
  <c r="AZ35" i="79"/>
  <c r="AV35" i="79"/>
  <c r="Y35" i="79" s="1"/>
  <c r="CR35" i="79" s="1"/>
  <c r="CX35" i="79" s="1"/>
  <c r="DD35" i="79" s="1"/>
  <c r="AU35" i="79"/>
  <c r="T35" i="79" s="1"/>
  <c r="O35" i="79"/>
  <c r="DH35" i="79" s="1"/>
  <c r="CE34" i="79"/>
  <c r="BY34" i="79"/>
  <c r="BS34" i="79"/>
  <c r="BR34" i="79"/>
  <c r="CD34" i="79" s="1"/>
  <c r="BQ34" i="79"/>
  <c r="BP34" i="79"/>
  <c r="BO34" i="79"/>
  <c r="BN34" i="79"/>
  <c r="BM34" i="79"/>
  <c r="BL34" i="79"/>
  <c r="BK34" i="79"/>
  <c r="BJ34" i="79"/>
  <c r="BI34" i="79"/>
  <c r="BH34" i="79"/>
  <c r="BG34" i="79"/>
  <c r="BF34" i="79"/>
  <c r="BE34" i="79"/>
  <c r="BD34" i="79"/>
  <c r="BC34" i="79"/>
  <c r="BB34" i="79"/>
  <c r="BA34" i="79"/>
  <c r="AZ34" i="79"/>
  <c r="AW34" i="79"/>
  <c r="AX34" i="79" s="1"/>
  <c r="BV34" i="79" s="1"/>
  <c r="CB34" i="79" s="1"/>
  <c r="AV34" i="79"/>
  <c r="Y34" i="79" s="1"/>
  <c r="CR34" i="79" s="1"/>
  <c r="CX34" i="79" s="1"/>
  <c r="DD34" i="79" s="1"/>
  <c r="AU34" i="79"/>
  <c r="T34" i="79"/>
  <c r="CQ34" i="79" s="1"/>
  <c r="CW34" i="79" s="1"/>
  <c r="DC34" i="79" s="1"/>
  <c r="O34" i="79"/>
  <c r="DH34" i="79" s="1"/>
  <c r="BX33" i="79"/>
  <c r="BS33" i="79"/>
  <c r="BY33" i="79" s="1"/>
  <c r="BR33" i="79"/>
  <c r="CD33" i="79" s="1"/>
  <c r="BQ33" i="79"/>
  <c r="BP33" i="79"/>
  <c r="BO33" i="79"/>
  <c r="BN33" i="79"/>
  <c r="BM33" i="79"/>
  <c r="BL33" i="79"/>
  <c r="BK33" i="79"/>
  <c r="BJ33" i="79"/>
  <c r="BI33" i="79"/>
  <c r="BH33" i="79"/>
  <c r="BG33" i="79"/>
  <c r="BF33" i="79"/>
  <c r="BE33" i="79"/>
  <c r="BD33" i="79"/>
  <c r="BC33" i="79"/>
  <c r="BB33" i="79"/>
  <c r="BA33" i="79"/>
  <c r="AZ33" i="79"/>
  <c r="AU33" i="79"/>
  <c r="AV33" i="79" s="1"/>
  <c r="T33" i="79"/>
  <c r="O33" i="79"/>
  <c r="DH33" i="79" s="1"/>
  <c r="BX32" i="79"/>
  <c r="BR32" i="79"/>
  <c r="CD32" i="79" s="1"/>
  <c r="BQ32" i="79"/>
  <c r="BP32" i="79"/>
  <c r="BO32" i="79"/>
  <c r="BN32" i="79"/>
  <c r="BM32" i="79"/>
  <c r="BL32" i="79"/>
  <c r="BK32" i="79"/>
  <c r="BJ32" i="79"/>
  <c r="BI32" i="79"/>
  <c r="BH32" i="79"/>
  <c r="BG32" i="79"/>
  <c r="BF32" i="79"/>
  <c r="BE32" i="79"/>
  <c r="BD32" i="79"/>
  <c r="BC32" i="79"/>
  <c r="BB32" i="79"/>
  <c r="BA32" i="79"/>
  <c r="AZ32" i="79"/>
  <c r="AU32" i="79"/>
  <c r="O32" i="79"/>
  <c r="DH32" i="79" s="1"/>
  <c r="BR31" i="79"/>
  <c r="BQ31" i="79"/>
  <c r="BP31" i="79"/>
  <c r="BO31" i="79"/>
  <c r="BN31" i="79"/>
  <c r="BM31" i="79"/>
  <c r="BL31" i="79"/>
  <c r="BK31" i="79"/>
  <c r="BJ31" i="79"/>
  <c r="BI31" i="79"/>
  <c r="BH31" i="79"/>
  <c r="BG31" i="79"/>
  <c r="BF31" i="79"/>
  <c r="BE31" i="79"/>
  <c r="BD31" i="79"/>
  <c r="BC31" i="79"/>
  <c r="BB31" i="79"/>
  <c r="BA31" i="79"/>
  <c r="AZ31" i="79"/>
  <c r="AV31" i="79"/>
  <c r="AU31" i="79"/>
  <c r="BS31" i="79" s="1"/>
  <c r="BY31" i="79" s="1"/>
  <c r="O31" i="79"/>
  <c r="DH31" i="79" s="1"/>
  <c r="BS30" i="79"/>
  <c r="BR30" i="79"/>
  <c r="BQ30" i="79"/>
  <c r="BP30" i="79"/>
  <c r="BO30" i="79"/>
  <c r="BN30" i="79"/>
  <c r="BM30" i="79"/>
  <c r="BL30" i="79"/>
  <c r="BK30" i="79"/>
  <c r="BJ30" i="79"/>
  <c r="BI30" i="79"/>
  <c r="BH30" i="79"/>
  <c r="BG30" i="79"/>
  <c r="BF30" i="79"/>
  <c r="BE30" i="79"/>
  <c r="BD30" i="79"/>
  <c r="BC30" i="79"/>
  <c r="BB30" i="79"/>
  <c r="BA30" i="79"/>
  <c r="AZ30" i="79"/>
  <c r="AW30" i="79"/>
  <c r="AV30" i="79"/>
  <c r="Y30" i="79" s="1"/>
  <c r="CR30" i="79" s="1"/>
  <c r="CX30" i="79" s="1"/>
  <c r="DD30" i="79" s="1"/>
  <c r="AU30" i="79"/>
  <c r="T30" i="79" s="1"/>
  <c r="O30" i="79"/>
  <c r="DH30" i="79" s="1"/>
  <c r="BX29" i="79"/>
  <c r="BT29" i="79"/>
  <c r="BZ29" i="79" s="1"/>
  <c r="BR29" i="79"/>
  <c r="CD29" i="79" s="1"/>
  <c r="BQ29" i="79"/>
  <c r="BP29" i="79"/>
  <c r="BO29" i="79"/>
  <c r="BN29" i="79"/>
  <c r="BM29" i="79"/>
  <c r="BL29" i="79"/>
  <c r="BK29" i="79"/>
  <c r="BJ29" i="79"/>
  <c r="BI29" i="79"/>
  <c r="BH29" i="79"/>
  <c r="BG29" i="79"/>
  <c r="BF29" i="79"/>
  <c r="BE29" i="79"/>
  <c r="BD29" i="79"/>
  <c r="BC29" i="79"/>
  <c r="BB29" i="79"/>
  <c r="BA29" i="79"/>
  <c r="AZ29" i="79"/>
  <c r="AW29" i="79"/>
  <c r="AU29" i="79"/>
  <c r="AV29" i="79" s="1"/>
  <c r="Y29" i="79" s="1"/>
  <c r="CR29" i="79" s="1"/>
  <c r="CX29" i="79" s="1"/>
  <c r="DD29" i="79" s="1"/>
  <c r="O29" i="79"/>
  <c r="DH29" i="79" s="1"/>
  <c r="BX28" i="79"/>
  <c r="BR28" i="79"/>
  <c r="CD28" i="79" s="1"/>
  <c r="BQ28" i="79"/>
  <c r="BP28" i="79"/>
  <c r="BO28" i="79"/>
  <c r="BN28" i="79"/>
  <c r="BM28" i="79"/>
  <c r="BL28" i="79"/>
  <c r="BK28" i="79"/>
  <c r="BJ28" i="79"/>
  <c r="BI28" i="79"/>
  <c r="BH28" i="79"/>
  <c r="BG28" i="79"/>
  <c r="BF28" i="79"/>
  <c r="BE28" i="79"/>
  <c r="BD28" i="79"/>
  <c r="BC28" i="79"/>
  <c r="BB28" i="79"/>
  <c r="BA28" i="79"/>
  <c r="AZ28" i="79"/>
  <c r="AU28" i="79"/>
  <c r="AV28" i="79" s="1"/>
  <c r="O28" i="79"/>
  <c r="CE27" i="79"/>
  <c r="BX27" i="79"/>
  <c r="BR27" i="79"/>
  <c r="CD27" i="79" s="1"/>
  <c r="BQ27" i="79"/>
  <c r="BP27" i="79"/>
  <c r="BO27" i="79"/>
  <c r="BN27" i="79"/>
  <c r="BM27" i="79"/>
  <c r="BL27" i="79"/>
  <c r="BK27" i="79"/>
  <c r="BJ27" i="79"/>
  <c r="BI27" i="79"/>
  <c r="BH27" i="79"/>
  <c r="BG27" i="79"/>
  <c r="BF27" i="79"/>
  <c r="BE27" i="79"/>
  <c r="BD27" i="79"/>
  <c r="BC27" i="79"/>
  <c r="BB27" i="79"/>
  <c r="BA27" i="79"/>
  <c r="AZ27" i="79"/>
  <c r="AV27" i="79"/>
  <c r="Y27" i="79" s="1"/>
  <c r="AU27" i="79"/>
  <c r="BS27" i="79" s="1"/>
  <c r="BY27" i="79" s="1"/>
  <c r="T27" i="79"/>
  <c r="O27" i="79"/>
  <c r="AQ257" i="78"/>
  <c r="AQ251" i="78"/>
  <c r="J242" i="78"/>
  <c r="AN236" i="78"/>
  <c r="AI236" i="78"/>
  <c r="AD236" i="78"/>
  <c r="Y236" i="78"/>
  <c r="T236" i="78"/>
  <c r="O236" i="78"/>
  <c r="AQ234" i="78"/>
  <c r="AQ233" i="78"/>
  <c r="AQ232" i="78"/>
  <c r="AQ231" i="78"/>
  <c r="AQ230" i="78"/>
  <c r="AQ229" i="78"/>
  <c r="AQ228" i="78"/>
  <c r="AQ227" i="78"/>
  <c r="AQ226" i="78"/>
  <c r="AQ225" i="78"/>
  <c r="AQ222" i="78"/>
  <c r="AQ221" i="78"/>
  <c r="AQ220" i="78"/>
  <c r="AQ219" i="78"/>
  <c r="AQ218" i="78"/>
  <c r="AQ217" i="78"/>
  <c r="AQ216" i="78"/>
  <c r="AQ215" i="78"/>
  <c r="AQ214" i="78"/>
  <c r="AQ213" i="78"/>
  <c r="AQ210" i="78"/>
  <c r="AQ208" i="78"/>
  <c r="AQ207" i="78"/>
  <c r="AQ204" i="78"/>
  <c r="AQ203" i="78"/>
  <c r="AQ200" i="78"/>
  <c r="AQ199" i="78"/>
  <c r="AQ196" i="78"/>
  <c r="AQ195" i="78"/>
  <c r="AQ192" i="78"/>
  <c r="AQ191" i="78"/>
  <c r="AQ188" i="78"/>
  <c r="AQ187" i="78"/>
  <c r="AQ184" i="78"/>
  <c r="AQ183" i="78"/>
  <c r="AQ180" i="78"/>
  <c r="AQ179" i="78"/>
  <c r="AQ176" i="78"/>
  <c r="AQ175" i="78"/>
  <c r="AQ172" i="78"/>
  <c r="AQ171" i="78"/>
  <c r="AQ167" i="78"/>
  <c r="AQ165" i="78"/>
  <c r="AQ164" i="78"/>
  <c r="AQ163" i="78"/>
  <c r="AQ162" i="78"/>
  <c r="AQ161" i="78"/>
  <c r="AQ158" i="78"/>
  <c r="AQ156" i="78"/>
  <c r="AQ155" i="78"/>
  <c r="AQ154" i="78"/>
  <c r="AQ153" i="78"/>
  <c r="AQ152" i="78"/>
  <c r="AQ151" i="78"/>
  <c r="AQ150" i="78"/>
  <c r="AQ149" i="78"/>
  <c r="AQ148" i="78"/>
  <c r="AQ147" i="78"/>
  <c r="AQ142" i="78"/>
  <c r="AN140" i="78"/>
  <c r="AI140" i="78"/>
  <c r="AD140" i="78"/>
  <c r="Y140" i="78"/>
  <c r="T140" i="78"/>
  <c r="O140" i="78"/>
  <c r="AQ138" i="78"/>
  <c r="AQ137" i="78"/>
  <c r="AQ136" i="78"/>
  <c r="AQ133" i="78"/>
  <c r="AQ132" i="78"/>
  <c r="AQ131" i="78"/>
  <c r="AQ128" i="78"/>
  <c r="AQ127" i="78"/>
  <c r="AQ126" i="78"/>
  <c r="AQ123" i="78"/>
  <c r="AQ122" i="78"/>
  <c r="AQ121" i="78"/>
  <c r="AN116" i="78"/>
  <c r="AI116" i="78"/>
  <c r="AD116" i="78"/>
  <c r="Y116" i="78"/>
  <c r="T116" i="78"/>
  <c r="O116" i="78"/>
  <c r="AQ114" i="78"/>
  <c r="AQ113" i="78"/>
  <c r="AQ112" i="78"/>
  <c r="AQ109" i="78"/>
  <c r="AQ108" i="78"/>
  <c r="AQ107" i="78"/>
  <c r="AQ104" i="78"/>
  <c r="AQ103" i="78"/>
  <c r="AQ102" i="78"/>
  <c r="AN97" i="78"/>
  <c r="AI97" i="78"/>
  <c r="AD97" i="78"/>
  <c r="Y97" i="78"/>
  <c r="T97" i="78"/>
  <c r="O97" i="78"/>
  <c r="AQ95" i="78"/>
  <c r="AQ94" i="78"/>
  <c r="AQ93" i="78"/>
  <c r="AQ90" i="78"/>
  <c r="AQ89" i="78"/>
  <c r="AQ88" i="78"/>
  <c r="AQ85" i="78"/>
  <c r="AQ84" i="78"/>
  <c r="AQ83" i="78"/>
  <c r="AQ80" i="78"/>
  <c r="AQ79" i="78"/>
  <c r="AQ78" i="78"/>
  <c r="CD60" i="78"/>
  <c r="BT60" i="78"/>
  <c r="CF60" i="78" s="1"/>
  <c r="BS60" i="78"/>
  <c r="CE60" i="78" s="1"/>
  <c r="BR60" i="78"/>
  <c r="BQ60" i="78"/>
  <c r="BP60" i="78"/>
  <c r="BO60" i="78"/>
  <c r="BN60" i="78"/>
  <c r="BM60" i="78"/>
  <c r="BL60" i="78"/>
  <c r="BE60" i="78"/>
  <c r="BD60" i="78"/>
  <c r="BC60" i="78"/>
  <c r="BB60" i="78"/>
  <c r="BA60" i="78"/>
  <c r="AZ60" i="78"/>
  <c r="AW60" i="78"/>
  <c r="AV60" i="78"/>
  <c r="AU60" i="78"/>
  <c r="Y60" i="78"/>
  <c r="T60" i="78"/>
  <c r="CQ60" i="78" s="1"/>
  <c r="CW60" i="78" s="1"/>
  <c r="DC60" i="78" s="1"/>
  <c r="O60" i="78"/>
  <c r="CP60" i="78" s="1"/>
  <c r="CV60" i="78" s="1"/>
  <c r="DB60" i="78" s="1"/>
  <c r="H60" i="78"/>
  <c r="BQ59" i="78"/>
  <c r="BP59" i="78"/>
  <c r="BO59" i="78"/>
  <c r="BN59" i="78"/>
  <c r="BM59" i="78"/>
  <c r="BL59" i="78"/>
  <c r="BE59" i="78"/>
  <c r="BD59" i="78"/>
  <c r="BC59" i="78"/>
  <c r="BB59" i="78"/>
  <c r="BA59" i="78"/>
  <c r="AZ59" i="78"/>
  <c r="AU59" i="78"/>
  <c r="H59" i="78"/>
  <c r="BR58" i="78"/>
  <c r="CD58" i="78" s="1"/>
  <c r="BQ58" i="78"/>
  <c r="BP58" i="78"/>
  <c r="BO58" i="78"/>
  <c r="BN58" i="78"/>
  <c r="BM58" i="78"/>
  <c r="BL58" i="78"/>
  <c r="BE58" i="78"/>
  <c r="BD58" i="78"/>
  <c r="BC58" i="78"/>
  <c r="BB58" i="78"/>
  <c r="BA58" i="78"/>
  <c r="AZ58" i="78"/>
  <c r="AU58" i="78"/>
  <c r="H58" i="78"/>
  <c r="BS57" i="78"/>
  <c r="CE57" i="78" s="1"/>
  <c r="BR57" i="78"/>
  <c r="CD57" i="78" s="1"/>
  <c r="BQ57" i="78"/>
  <c r="BP57" i="78"/>
  <c r="BO57" i="78"/>
  <c r="BN57" i="78"/>
  <c r="BM57" i="78"/>
  <c r="BL57" i="78"/>
  <c r="BE57" i="78"/>
  <c r="BD57" i="78"/>
  <c r="BC57" i="78"/>
  <c r="BB57" i="78"/>
  <c r="BA57" i="78"/>
  <c r="AZ57" i="78"/>
  <c r="AW57" i="78"/>
  <c r="AV57" i="78"/>
  <c r="AU57" i="78"/>
  <c r="T57" i="78"/>
  <c r="O57" i="78"/>
  <c r="CP57" i="78" s="1"/>
  <c r="CV57" i="78" s="1"/>
  <c r="DB57" i="78" s="1"/>
  <c r="BS56" i="78"/>
  <c r="CE56" i="78" s="1"/>
  <c r="BR56" i="78"/>
  <c r="CD56" i="78" s="1"/>
  <c r="BQ56" i="78"/>
  <c r="BP56" i="78"/>
  <c r="BO56" i="78"/>
  <c r="BN56" i="78"/>
  <c r="BM56" i="78"/>
  <c r="BL56" i="78"/>
  <c r="BE56" i="78"/>
  <c r="BD56" i="78"/>
  <c r="BC56" i="78"/>
  <c r="BB56" i="78"/>
  <c r="BA56" i="78"/>
  <c r="AZ56" i="78"/>
  <c r="AV56" i="78"/>
  <c r="AU56" i="78"/>
  <c r="T56" i="78"/>
  <c r="DI56" i="78" s="1"/>
  <c r="O56" i="78"/>
  <c r="CP55" i="78"/>
  <c r="CV55" i="78" s="1"/>
  <c r="DB55" i="78" s="1"/>
  <c r="BR55" i="78"/>
  <c r="CD55" i="78" s="1"/>
  <c r="BQ55" i="78"/>
  <c r="BP55" i="78"/>
  <c r="BO55" i="78"/>
  <c r="BN55" i="78"/>
  <c r="BM55" i="78"/>
  <c r="BL55" i="78"/>
  <c r="BE55" i="78"/>
  <c r="BD55" i="78"/>
  <c r="BC55" i="78"/>
  <c r="BB55" i="78"/>
  <c r="BA55" i="78"/>
  <c r="AZ55" i="78"/>
  <c r="AU55" i="78"/>
  <c r="O55" i="78"/>
  <c r="DH54" i="78"/>
  <c r="CD54" i="78"/>
  <c r="BS54" i="78"/>
  <c r="CE54" i="78" s="1"/>
  <c r="BR54" i="78"/>
  <c r="BQ54" i="78"/>
  <c r="BP54" i="78"/>
  <c r="BO54" i="78"/>
  <c r="BN54" i="78"/>
  <c r="BM54" i="78"/>
  <c r="BL54" i="78"/>
  <c r="BE54" i="78"/>
  <c r="BD54" i="78"/>
  <c r="BC54" i="78"/>
  <c r="BB54" i="78"/>
  <c r="BA54" i="78"/>
  <c r="AZ54" i="78"/>
  <c r="AV54" i="78"/>
  <c r="AU54" i="78"/>
  <c r="T54" i="78"/>
  <c r="CQ54" i="78" s="1"/>
  <c r="CW54" i="78" s="1"/>
  <c r="DC54" i="78" s="1"/>
  <c r="O54" i="78"/>
  <c r="CP54" i="78" s="1"/>
  <c r="CV54" i="78" s="1"/>
  <c r="DB54" i="78" s="1"/>
  <c r="BR53" i="78"/>
  <c r="CD53" i="78" s="1"/>
  <c r="BQ53" i="78"/>
  <c r="BP53" i="78"/>
  <c r="BO53" i="78"/>
  <c r="BN53" i="78"/>
  <c r="BM53" i="78"/>
  <c r="BL53" i="78"/>
  <c r="BE53" i="78"/>
  <c r="BD53" i="78"/>
  <c r="BC53" i="78"/>
  <c r="BB53" i="78"/>
  <c r="BA53" i="78"/>
  <c r="AZ53" i="78"/>
  <c r="AV53" i="78"/>
  <c r="AU53" i="78"/>
  <c r="BS53" i="78" s="1"/>
  <c r="CE53" i="78" s="1"/>
  <c r="T53" i="78"/>
  <c r="CQ53" i="78" s="1"/>
  <c r="CW53" i="78" s="1"/>
  <c r="DC53" i="78" s="1"/>
  <c r="O53" i="78"/>
  <c r="CD52" i="78"/>
  <c r="BS52" i="78"/>
  <c r="CE52" i="78" s="1"/>
  <c r="BR52" i="78"/>
  <c r="BQ52" i="78"/>
  <c r="BP52" i="78"/>
  <c r="BO52" i="78"/>
  <c r="BN52" i="78"/>
  <c r="BM52" i="78"/>
  <c r="BL52" i="78"/>
  <c r="BE52" i="78"/>
  <c r="BD52" i="78"/>
  <c r="BC52" i="78"/>
  <c r="BB52" i="78"/>
  <c r="BA52" i="78"/>
  <c r="AZ52" i="78"/>
  <c r="AV52" i="78"/>
  <c r="AU52" i="78"/>
  <c r="T52" i="78"/>
  <c r="O52" i="78"/>
  <c r="CE51" i="78"/>
  <c r="BS51" i="78"/>
  <c r="BR51" i="78"/>
  <c r="CD51" i="78" s="1"/>
  <c r="BQ51" i="78"/>
  <c r="BP51" i="78"/>
  <c r="BO51" i="78"/>
  <c r="BN51" i="78"/>
  <c r="BM51" i="78"/>
  <c r="BL51" i="78"/>
  <c r="BE51" i="78"/>
  <c r="BD51" i="78"/>
  <c r="BC51" i="78"/>
  <c r="BB51" i="78"/>
  <c r="BA51" i="78"/>
  <c r="AZ51" i="78"/>
  <c r="AW51" i="78"/>
  <c r="AX51" i="78" s="1"/>
  <c r="AV51" i="78"/>
  <c r="BT51" i="78" s="1"/>
  <c r="CF51" i="78" s="1"/>
  <c r="AU51" i="78"/>
  <c r="T51" i="78" s="1"/>
  <c r="DI51" i="78" s="1"/>
  <c r="Y51" i="78"/>
  <c r="O51" i="78"/>
  <c r="CE50" i="78"/>
  <c r="CD50" i="78"/>
  <c r="BS50" i="78"/>
  <c r="BR50" i="78"/>
  <c r="BQ50" i="78"/>
  <c r="BP50" i="78"/>
  <c r="BO50" i="78"/>
  <c r="BN50" i="78"/>
  <c r="BM50" i="78"/>
  <c r="BL50" i="78"/>
  <c r="BE50" i="78"/>
  <c r="BD50" i="78"/>
  <c r="BC50" i="78"/>
  <c r="BB50" i="78"/>
  <c r="BA50" i="78"/>
  <c r="AZ50" i="78"/>
  <c r="AW50" i="78"/>
  <c r="AV50" i="78"/>
  <c r="AU50" i="78"/>
  <c r="T50" i="78"/>
  <c r="DI50" i="78" s="1"/>
  <c r="O50" i="78"/>
  <c r="BR49" i="78"/>
  <c r="CD49" i="78" s="1"/>
  <c r="BQ49" i="78"/>
  <c r="BP49" i="78"/>
  <c r="BO49" i="78"/>
  <c r="BN49" i="78"/>
  <c r="BM49" i="78"/>
  <c r="BL49" i="78"/>
  <c r="BE49" i="78"/>
  <c r="BD49" i="78"/>
  <c r="BC49" i="78"/>
  <c r="BB49" i="78"/>
  <c r="BA49" i="78"/>
  <c r="AZ49" i="78"/>
  <c r="AV49" i="78"/>
  <c r="AU49" i="78"/>
  <c r="O49" i="78"/>
  <c r="BR48" i="78"/>
  <c r="CD48" i="78" s="1"/>
  <c r="BQ48" i="78"/>
  <c r="BP48" i="78"/>
  <c r="BO48" i="78"/>
  <c r="BN48" i="78"/>
  <c r="BM48" i="78"/>
  <c r="BL48" i="78"/>
  <c r="BE48" i="78"/>
  <c r="BD48" i="78"/>
  <c r="BC48" i="78"/>
  <c r="BB48" i="78"/>
  <c r="BA48" i="78"/>
  <c r="AZ48" i="78"/>
  <c r="AV48" i="78"/>
  <c r="AU48" i="78"/>
  <c r="T48" i="78" s="1"/>
  <c r="CQ48" i="78" s="1"/>
  <c r="CW48" i="78" s="1"/>
  <c r="DC48" i="78" s="1"/>
  <c r="O48" i="78"/>
  <c r="DH48" i="78" s="1"/>
  <c r="CH47" i="78"/>
  <c r="CF47" i="78"/>
  <c r="CD47" i="78"/>
  <c r="BV47" i="78"/>
  <c r="BS47" i="78"/>
  <c r="CE47" i="78" s="1"/>
  <c r="BR47" i="78"/>
  <c r="BQ47" i="78"/>
  <c r="BP47" i="78"/>
  <c r="BO47" i="78"/>
  <c r="BN47" i="78"/>
  <c r="BM47" i="78"/>
  <c r="BL47" i="78"/>
  <c r="BE47" i="78"/>
  <c r="BD47" i="78"/>
  <c r="BC47" i="78"/>
  <c r="BB47" i="78"/>
  <c r="BA47" i="78"/>
  <c r="AZ47" i="78"/>
  <c r="AY47" i="78"/>
  <c r="AN47" i="78" s="1"/>
  <c r="AW47" i="78"/>
  <c r="AX47" i="78" s="1"/>
  <c r="AV47" i="78"/>
  <c r="BT47" i="78" s="1"/>
  <c r="AU47" i="78"/>
  <c r="AI47" i="78"/>
  <c r="AD47" i="78"/>
  <c r="CS47" i="78" s="1"/>
  <c r="CY47" i="78" s="1"/>
  <c r="DE47" i="78" s="1"/>
  <c r="T47" i="78"/>
  <c r="DI47" i="78" s="1"/>
  <c r="O47" i="78"/>
  <c r="DH47" i="78" s="1"/>
  <c r="CD46" i="78"/>
  <c r="BR46" i="78"/>
  <c r="BQ46" i="78"/>
  <c r="BP46" i="78"/>
  <c r="BO46" i="78"/>
  <c r="BN46" i="78"/>
  <c r="BM46" i="78"/>
  <c r="BL46" i="78"/>
  <c r="BE46" i="78"/>
  <c r="BD46" i="78"/>
  <c r="BC46" i="78"/>
  <c r="BB46" i="78"/>
  <c r="BA46" i="78"/>
  <c r="AZ46" i="78"/>
  <c r="AU46" i="78"/>
  <c r="T46" i="78"/>
  <c r="O46" i="78"/>
  <c r="DH46" i="78" s="1"/>
  <c r="BS45" i="78"/>
  <c r="CE45" i="78" s="1"/>
  <c r="BR45" i="78"/>
  <c r="CD45" i="78" s="1"/>
  <c r="BQ45" i="78"/>
  <c r="BP45" i="78"/>
  <c r="BO45" i="78"/>
  <c r="BN45" i="78"/>
  <c r="BM45" i="78"/>
  <c r="BL45" i="78"/>
  <c r="BE45" i="78"/>
  <c r="BD45" i="78"/>
  <c r="BC45" i="78"/>
  <c r="BB45" i="78"/>
  <c r="BA45" i="78"/>
  <c r="AZ45" i="78"/>
  <c r="AV45" i="78"/>
  <c r="AU45" i="78"/>
  <c r="T45" i="78"/>
  <c r="DI45" i="78" s="1"/>
  <c r="O45" i="78"/>
  <c r="CP45" i="78" s="1"/>
  <c r="CV45" i="78" s="1"/>
  <c r="DB45" i="78" s="1"/>
  <c r="CD44" i="78"/>
  <c r="BS44" i="78"/>
  <c r="CE44" i="78" s="1"/>
  <c r="BR44" i="78"/>
  <c r="BQ44" i="78"/>
  <c r="BP44" i="78"/>
  <c r="BO44" i="78"/>
  <c r="BN44" i="78"/>
  <c r="BM44" i="78"/>
  <c r="BL44" i="78"/>
  <c r="BE44" i="78"/>
  <c r="BD44" i="78"/>
  <c r="BC44" i="78"/>
  <c r="BB44" i="78"/>
  <c r="BA44" i="78"/>
  <c r="AZ44" i="78"/>
  <c r="AV44" i="78"/>
  <c r="AU44" i="78"/>
  <c r="Y44" i="78"/>
  <c r="T44" i="78"/>
  <c r="DI44" i="78" s="1"/>
  <c r="O44" i="78"/>
  <c r="CP44" i="78" s="1"/>
  <c r="CV44" i="78" s="1"/>
  <c r="DB44" i="78" s="1"/>
  <c r="CD43" i="78"/>
  <c r="BU43" i="78"/>
  <c r="CG43" i="78" s="1"/>
  <c r="BT43" i="78"/>
  <c r="CF43" i="78" s="1"/>
  <c r="BS43" i="78"/>
  <c r="CE43" i="78" s="1"/>
  <c r="BR43" i="78"/>
  <c r="BQ43" i="78"/>
  <c r="BP43" i="78"/>
  <c r="BO43" i="78"/>
  <c r="BN43" i="78"/>
  <c r="BM43" i="78"/>
  <c r="BL43" i="78"/>
  <c r="BE43" i="78"/>
  <c r="BD43" i="78"/>
  <c r="BC43" i="78"/>
  <c r="BB43" i="78"/>
  <c r="BA43" i="78"/>
  <c r="AZ43" i="78"/>
  <c r="AY43" i="78"/>
  <c r="AN43" i="78" s="1"/>
  <c r="DM43" i="78" s="1"/>
  <c r="AX43" i="78"/>
  <c r="AW43" i="78"/>
  <c r="AV43" i="78"/>
  <c r="AU43" i="78"/>
  <c r="AD43" i="78"/>
  <c r="CS43" i="78" s="1"/>
  <c r="CY43" i="78" s="1"/>
  <c r="DE43" i="78" s="1"/>
  <c r="Y43" i="78"/>
  <c r="DJ43" i="78" s="1"/>
  <c r="T43" i="78"/>
  <c r="O43" i="78"/>
  <c r="DH43" i="78" s="1"/>
  <c r="CD42" i="78"/>
  <c r="BS42" i="78"/>
  <c r="CE42" i="78" s="1"/>
  <c r="BR42" i="78"/>
  <c r="BQ42" i="78"/>
  <c r="BP42" i="78"/>
  <c r="BO42" i="78"/>
  <c r="BN42" i="78"/>
  <c r="BM42" i="78"/>
  <c r="BL42" i="78"/>
  <c r="BE42" i="78"/>
  <c r="BD42" i="78"/>
  <c r="BC42" i="78"/>
  <c r="BB42" i="78"/>
  <c r="BA42" i="78"/>
  <c r="AZ42" i="78"/>
  <c r="AV42" i="78"/>
  <c r="Y42" i="78" s="1"/>
  <c r="AU42" i="78"/>
  <c r="T42" i="78"/>
  <c r="O42" i="78"/>
  <c r="CK41" i="78"/>
  <c r="CJ41" i="78"/>
  <c r="BX41" i="78"/>
  <c r="BR41" i="78"/>
  <c r="CD41" i="78" s="1"/>
  <c r="BQ41" i="78"/>
  <c r="BP41" i="78"/>
  <c r="BO41" i="78"/>
  <c r="BN41" i="78"/>
  <c r="BM41" i="78"/>
  <c r="BL41" i="78"/>
  <c r="BE41" i="78"/>
  <c r="CO41" i="78" s="1"/>
  <c r="BD41" i="78"/>
  <c r="CN41" i="78" s="1"/>
  <c r="BC41" i="78"/>
  <c r="CM41" i="78" s="1"/>
  <c r="BB41" i="78"/>
  <c r="CL41" i="78" s="1"/>
  <c r="BA41" i="78"/>
  <c r="AZ41" i="78"/>
  <c r="AU41" i="78"/>
  <c r="T41" i="78"/>
  <c r="O41" i="78"/>
  <c r="DH41" i="78" s="1"/>
  <c r="BX36" i="78"/>
  <c r="BR36" i="78"/>
  <c r="CD36" i="78" s="1"/>
  <c r="BQ36" i="78"/>
  <c r="BP36" i="78"/>
  <c r="BO36" i="78"/>
  <c r="BN36" i="78"/>
  <c r="BM36" i="78"/>
  <c r="BL36" i="78"/>
  <c r="BK36" i="78"/>
  <c r="BJ36" i="78"/>
  <c r="BI36" i="78"/>
  <c r="BH36" i="78"/>
  <c r="BG36" i="78"/>
  <c r="BF36" i="78"/>
  <c r="BE36" i="78"/>
  <c r="BD36" i="78"/>
  <c r="BC36" i="78"/>
  <c r="BB36" i="78"/>
  <c r="BA36" i="78"/>
  <c r="AZ36" i="78"/>
  <c r="AV36" i="78"/>
  <c r="AU36" i="78"/>
  <c r="T36" i="78" s="1"/>
  <c r="CQ36" i="78" s="1"/>
  <c r="CW36" i="78" s="1"/>
  <c r="DC36" i="78" s="1"/>
  <c r="Y36" i="78"/>
  <c r="O36" i="78"/>
  <c r="DH36" i="78" s="1"/>
  <c r="CH35" i="78"/>
  <c r="CG35" i="78"/>
  <c r="CA35" i="78"/>
  <c r="BY35" i="78"/>
  <c r="BX35" i="78"/>
  <c r="BS35" i="78"/>
  <c r="CE35" i="78" s="1"/>
  <c r="BR35" i="78"/>
  <c r="CD35" i="78" s="1"/>
  <c r="BQ35" i="78"/>
  <c r="BP35" i="78"/>
  <c r="BO35" i="78"/>
  <c r="BN35" i="78"/>
  <c r="BM35" i="78"/>
  <c r="BL35" i="78"/>
  <c r="BK35" i="78"/>
  <c r="BJ35" i="78"/>
  <c r="BI35" i="78"/>
  <c r="BH35" i="78"/>
  <c r="BG35" i="78"/>
  <c r="BF35" i="78"/>
  <c r="BE35" i="78"/>
  <c r="BD35" i="78"/>
  <c r="BC35" i="78"/>
  <c r="BB35" i="78"/>
  <c r="BA35" i="78"/>
  <c r="AZ35" i="78"/>
  <c r="AY35" i="78"/>
  <c r="BW35" i="78" s="1"/>
  <c r="AX35" i="78"/>
  <c r="BV35" i="78" s="1"/>
  <c r="CB35" i="78" s="1"/>
  <c r="AV35" i="78"/>
  <c r="AW35" i="78" s="1"/>
  <c r="BU35" i="78" s="1"/>
  <c r="AU35" i="78"/>
  <c r="T35" i="78" s="1"/>
  <c r="CQ35" i="78" s="1"/>
  <c r="CW35" i="78" s="1"/>
  <c r="DC35" i="78" s="1"/>
  <c r="AI35" i="78"/>
  <c r="AD35" i="78"/>
  <c r="Y35" i="78"/>
  <c r="O35" i="78"/>
  <c r="DH35" i="78" s="1"/>
  <c r="BR34" i="78"/>
  <c r="CD34" i="78" s="1"/>
  <c r="BQ34" i="78"/>
  <c r="BP34" i="78"/>
  <c r="BO34" i="78"/>
  <c r="BN34" i="78"/>
  <c r="BM34" i="78"/>
  <c r="BL34" i="78"/>
  <c r="BK34" i="78"/>
  <c r="BJ34" i="78"/>
  <c r="BI34" i="78"/>
  <c r="BH34" i="78"/>
  <c r="BG34" i="78"/>
  <c r="BF34" i="78"/>
  <c r="BE34" i="78"/>
  <c r="BD34" i="78"/>
  <c r="BC34" i="78"/>
  <c r="BB34" i="78"/>
  <c r="BA34" i="78"/>
  <c r="AZ34" i="78"/>
  <c r="AU34" i="78"/>
  <c r="O34" i="78"/>
  <c r="DH34" i="78" s="1"/>
  <c r="DI33" i="78"/>
  <c r="CF33" i="78"/>
  <c r="CD33" i="78"/>
  <c r="BY33" i="78"/>
  <c r="BX33" i="78"/>
  <c r="BT33" i="78"/>
  <c r="BZ33" i="78" s="1"/>
  <c r="BR33" i="78"/>
  <c r="BQ33" i="78"/>
  <c r="BP33" i="78"/>
  <c r="BO33" i="78"/>
  <c r="BN33" i="78"/>
  <c r="BM33" i="78"/>
  <c r="BL33" i="78"/>
  <c r="BK33" i="78"/>
  <c r="BJ33" i="78"/>
  <c r="BI33" i="78"/>
  <c r="BH33" i="78"/>
  <c r="BG33" i="78"/>
  <c r="BF33" i="78"/>
  <c r="BE33" i="78"/>
  <c r="BD33" i="78"/>
  <c r="BC33" i="78"/>
  <c r="BB33" i="78"/>
  <c r="BA33" i="78"/>
  <c r="AZ33" i="78"/>
  <c r="AW33" i="78"/>
  <c r="BU33" i="78" s="1"/>
  <c r="AV33" i="78"/>
  <c r="AU33" i="78"/>
  <c r="BS33" i="78" s="1"/>
  <c r="CE33" i="78" s="1"/>
  <c r="Y33" i="78"/>
  <c r="CR33" i="78" s="1"/>
  <c r="CX33" i="78" s="1"/>
  <c r="DD33" i="78" s="1"/>
  <c r="T33" i="78"/>
  <c r="CQ33" i="78" s="1"/>
  <c r="CW33" i="78" s="1"/>
  <c r="DC33" i="78" s="1"/>
  <c r="O33" i="78"/>
  <c r="CP33" i="78" s="1"/>
  <c r="CV33" i="78" s="1"/>
  <c r="DB33" i="78" s="1"/>
  <c r="CD32" i="78"/>
  <c r="BX32" i="78"/>
  <c r="BT32" i="78"/>
  <c r="BZ32" i="78" s="1"/>
  <c r="BR32" i="78"/>
  <c r="BQ32" i="78"/>
  <c r="BP32" i="78"/>
  <c r="BO32" i="78"/>
  <c r="BN32" i="78"/>
  <c r="BM32" i="78"/>
  <c r="BL32" i="78"/>
  <c r="BK32" i="78"/>
  <c r="BJ32" i="78"/>
  <c r="BI32" i="78"/>
  <c r="BH32" i="78"/>
  <c r="BG32" i="78"/>
  <c r="BF32" i="78"/>
  <c r="BE32" i="78"/>
  <c r="BD32" i="78"/>
  <c r="BC32" i="78"/>
  <c r="BB32" i="78"/>
  <c r="BA32" i="78"/>
  <c r="AZ32" i="78"/>
  <c r="AV32" i="78"/>
  <c r="Y32" i="78" s="1"/>
  <c r="AU32" i="78"/>
  <c r="BS32" i="78" s="1"/>
  <c r="BY32" i="78" s="1"/>
  <c r="T32" i="78"/>
  <c r="CQ32" i="78" s="1"/>
  <c r="CW32" i="78" s="1"/>
  <c r="DC32" i="78" s="1"/>
  <c r="O32" i="78"/>
  <c r="CF31" i="78"/>
  <c r="CD31" i="78"/>
  <c r="BY31" i="78"/>
  <c r="BX31" i="78"/>
  <c r="BT31" i="78"/>
  <c r="BZ31" i="78" s="1"/>
  <c r="BR31" i="78"/>
  <c r="BQ31" i="78"/>
  <c r="BP31" i="78"/>
  <c r="BO31" i="78"/>
  <c r="BN31" i="78"/>
  <c r="BM31" i="78"/>
  <c r="BL31" i="78"/>
  <c r="BK31" i="78"/>
  <c r="BJ31" i="78"/>
  <c r="BI31" i="78"/>
  <c r="BH31" i="78"/>
  <c r="BG31" i="78"/>
  <c r="BF31" i="78"/>
  <c r="BE31" i="78"/>
  <c r="BD31" i="78"/>
  <c r="BC31" i="78"/>
  <c r="BB31" i="78"/>
  <c r="BA31" i="78"/>
  <c r="AZ31" i="78"/>
  <c r="AW31" i="78"/>
  <c r="BU31" i="78" s="1"/>
  <c r="AV31" i="78"/>
  <c r="AU31" i="78"/>
  <c r="BS31" i="78" s="1"/>
  <c r="CE31" i="78" s="1"/>
  <c r="Y31" i="78"/>
  <c r="CR31" i="78" s="1"/>
  <c r="CX31" i="78" s="1"/>
  <c r="DD31" i="78" s="1"/>
  <c r="T31" i="78"/>
  <c r="DI31" i="78" s="1"/>
  <c r="O31" i="78"/>
  <c r="CP31" i="78" s="1"/>
  <c r="CV31" i="78" s="1"/>
  <c r="DB31" i="78" s="1"/>
  <c r="CD30" i="78"/>
  <c r="BX30" i="78"/>
  <c r="BR30" i="78"/>
  <c r="BQ30" i="78"/>
  <c r="BP30" i="78"/>
  <c r="BO30" i="78"/>
  <c r="BN30" i="78"/>
  <c r="BM30" i="78"/>
  <c r="BL30" i="78"/>
  <c r="BK30" i="78"/>
  <c r="BJ30" i="78"/>
  <c r="BI30" i="78"/>
  <c r="BH30" i="78"/>
  <c r="BG30" i="78"/>
  <c r="BF30" i="78"/>
  <c r="BE30" i="78"/>
  <c r="BD30" i="78"/>
  <c r="BC30" i="78"/>
  <c r="BB30" i="78"/>
  <c r="BA30" i="78"/>
  <c r="AZ30" i="78"/>
  <c r="AU30" i="78"/>
  <c r="BS30" i="78" s="1"/>
  <c r="BY30" i="78" s="1"/>
  <c r="O30" i="78"/>
  <c r="CP30" i="78" s="1"/>
  <c r="CV30" i="78" s="1"/>
  <c r="DB30" i="78" s="1"/>
  <c r="CD29" i="78"/>
  <c r="BX29" i="78"/>
  <c r="BR29" i="78"/>
  <c r="BQ29" i="78"/>
  <c r="BP29" i="78"/>
  <c r="BO29" i="78"/>
  <c r="BN29" i="78"/>
  <c r="BM29" i="78"/>
  <c r="BL29" i="78"/>
  <c r="BK29" i="78"/>
  <c r="BJ29" i="78"/>
  <c r="BI29" i="78"/>
  <c r="BH29" i="78"/>
  <c r="BG29" i="78"/>
  <c r="BF29" i="78"/>
  <c r="BE29" i="78"/>
  <c r="BD29" i="78"/>
  <c r="BC29" i="78"/>
  <c r="BB29" i="78"/>
  <c r="BA29" i="78"/>
  <c r="AZ29" i="78"/>
  <c r="AU29" i="78"/>
  <c r="T29" i="78" s="1"/>
  <c r="O29" i="78"/>
  <c r="DH29" i="78" s="1"/>
  <c r="CD28" i="78"/>
  <c r="BX28" i="78"/>
  <c r="BR28" i="78"/>
  <c r="BQ28" i="78"/>
  <c r="BP28" i="78"/>
  <c r="BO28" i="78"/>
  <c r="BN28" i="78"/>
  <c r="BM28" i="78"/>
  <c r="BL28" i="78"/>
  <c r="BK28" i="78"/>
  <c r="BJ28" i="78"/>
  <c r="BI28" i="78"/>
  <c r="BH28" i="78"/>
  <c r="BG28" i="78"/>
  <c r="BF28" i="78"/>
  <c r="BE28" i="78"/>
  <c r="BD28" i="78"/>
  <c r="BC28" i="78"/>
  <c r="BB28" i="78"/>
  <c r="BA28" i="78"/>
  <c r="AZ28" i="78"/>
  <c r="AU28" i="78"/>
  <c r="T28" i="78" s="1"/>
  <c r="O28" i="78"/>
  <c r="DH28" i="78" s="1"/>
  <c r="CD27" i="78"/>
  <c r="BX27" i="78"/>
  <c r="BR27" i="78"/>
  <c r="BQ27" i="78"/>
  <c r="BP27" i="78"/>
  <c r="BO27" i="78"/>
  <c r="BN27" i="78"/>
  <c r="BM27" i="78"/>
  <c r="BL27" i="78"/>
  <c r="BK27" i="78"/>
  <c r="BJ27" i="78"/>
  <c r="BI27" i="78"/>
  <c r="BH27" i="78"/>
  <c r="BG27" i="78"/>
  <c r="BF27" i="78"/>
  <c r="BE27" i="78"/>
  <c r="BD27" i="78"/>
  <c r="BC27" i="78"/>
  <c r="BB27" i="78"/>
  <c r="BA27" i="78"/>
  <c r="AZ27" i="78"/>
  <c r="AU27" i="78"/>
  <c r="T27" i="78" s="1"/>
  <c r="O27" i="78"/>
  <c r="AQ257" i="77"/>
  <c r="T56" i="77" s="1"/>
  <c r="AQ251" i="77"/>
  <c r="J242" i="77"/>
  <c r="AQ236" i="77"/>
  <c r="AN236" i="77"/>
  <c r="AI236" i="77"/>
  <c r="AD236" i="77"/>
  <c r="Y236" i="77"/>
  <c r="T236" i="77"/>
  <c r="O236" i="77"/>
  <c r="AQ234" i="77"/>
  <c r="AQ233" i="77"/>
  <c r="AQ232" i="77"/>
  <c r="AQ231" i="77"/>
  <c r="AQ230" i="77"/>
  <c r="AQ229" i="77"/>
  <c r="AQ228" i="77"/>
  <c r="AQ227" i="77"/>
  <c r="AQ226" i="77"/>
  <c r="AQ225" i="77"/>
  <c r="AQ222" i="77"/>
  <c r="AQ221" i="77"/>
  <c r="AQ220" i="77"/>
  <c r="AQ219" i="77"/>
  <c r="AQ218" i="77"/>
  <c r="AQ217" i="77"/>
  <c r="AQ216" i="77"/>
  <c r="AQ215" i="77"/>
  <c r="AQ214" i="77"/>
  <c r="AQ213" i="77"/>
  <c r="AQ210" i="77"/>
  <c r="AQ208" i="77"/>
  <c r="AQ207" i="77"/>
  <c r="AQ204" i="77"/>
  <c r="AQ203" i="77"/>
  <c r="AQ200" i="77"/>
  <c r="AQ199" i="77"/>
  <c r="AQ196" i="77"/>
  <c r="AQ195" i="77"/>
  <c r="AQ192" i="77"/>
  <c r="AQ191" i="77"/>
  <c r="AQ188" i="77"/>
  <c r="AQ187" i="77"/>
  <c r="AQ184" i="77"/>
  <c r="AQ183" i="77"/>
  <c r="AQ180" i="77"/>
  <c r="AQ179" i="77"/>
  <c r="AQ176" i="77"/>
  <c r="AQ175" i="77"/>
  <c r="AQ172" i="77"/>
  <c r="AQ171" i="77"/>
  <c r="AQ167" i="77"/>
  <c r="AQ165" i="77"/>
  <c r="AQ164" i="77"/>
  <c r="AQ163" i="77"/>
  <c r="AQ162" i="77"/>
  <c r="AQ161" i="77"/>
  <c r="AQ158" i="77"/>
  <c r="AQ156" i="77"/>
  <c r="AQ155" i="77"/>
  <c r="AQ154" i="77"/>
  <c r="AQ153" i="77"/>
  <c r="AQ152" i="77"/>
  <c r="AQ151" i="77"/>
  <c r="AQ150" i="77"/>
  <c r="AQ149" i="77"/>
  <c r="AQ148" i="77"/>
  <c r="AQ147" i="77"/>
  <c r="AQ142" i="77"/>
  <c r="AN140" i="77"/>
  <c r="AI140" i="77"/>
  <c r="AD140" i="77"/>
  <c r="Y140" i="77"/>
  <c r="T140" i="77"/>
  <c r="O140" i="77"/>
  <c r="AQ140" i="77" s="1"/>
  <c r="AQ138" i="77"/>
  <c r="AQ137" i="77"/>
  <c r="AQ136" i="77"/>
  <c r="AQ133" i="77"/>
  <c r="AQ132" i="77"/>
  <c r="AQ131" i="77"/>
  <c r="AQ128" i="77"/>
  <c r="AQ127" i="77"/>
  <c r="AQ126" i="77"/>
  <c r="AQ123" i="77"/>
  <c r="AQ122" i="77"/>
  <c r="AQ121" i="77"/>
  <c r="AN116" i="77"/>
  <c r="AI116" i="77"/>
  <c r="AD116" i="77"/>
  <c r="Y116" i="77"/>
  <c r="T116" i="77"/>
  <c r="O116" i="77"/>
  <c r="AQ114" i="77"/>
  <c r="AQ113" i="77"/>
  <c r="AQ112" i="77"/>
  <c r="AQ109" i="77"/>
  <c r="AQ108" i="77"/>
  <c r="AQ107" i="77"/>
  <c r="AQ104" i="77"/>
  <c r="AQ103" i="77"/>
  <c r="AQ102" i="77"/>
  <c r="AN97" i="77"/>
  <c r="AI97" i="77"/>
  <c r="AD97" i="77"/>
  <c r="Y97" i="77"/>
  <c r="T97" i="77"/>
  <c r="O97" i="77"/>
  <c r="AQ95" i="77"/>
  <c r="AQ94" i="77"/>
  <c r="AQ93" i="77"/>
  <c r="AQ90" i="77"/>
  <c r="AQ89" i="77"/>
  <c r="AQ88" i="77"/>
  <c r="AQ85" i="77"/>
  <c r="AQ84" i="77"/>
  <c r="AQ83" i="77"/>
  <c r="AQ80" i="77"/>
  <c r="AQ79" i="77"/>
  <c r="AQ78" i="77"/>
  <c r="BQ60" i="77"/>
  <c r="BP60" i="77"/>
  <c r="BO60" i="77"/>
  <c r="BN60" i="77"/>
  <c r="BM60" i="77"/>
  <c r="BL60" i="77"/>
  <c r="BE60" i="77"/>
  <c r="BD60" i="77"/>
  <c r="BC60" i="77"/>
  <c r="BB60" i="77"/>
  <c r="BA60" i="77"/>
  <c r="AZ60" i="77"/>
  <c r="AU60" i="77"/>
  <c r="H60" i="77"/>
  <c r="BT59" i="77"/>
  <c r="CF59" i="77" s="1"/>
  <c r="BS59" i="77"/>
  <c r="CE59" i="77" s="1"/>
  <c r="BR59" i="77"/>
  <c r="CD59" i="77" s="1"/>
  <c r="BQ59" i="77"/>
  <c r="BP59" i="77"/>
  <c r="BO59" i="77"/>
  <c r="BN59" i="77"/>
  <c r="BM59" i="77"/>
  <c r="BL59" i="77"/>
  <c r="BE59" i="77"/>
  <c r="BD59" i="77"/>
  <c r="BC59" i="77"/>
  <c r="BB59" i="77"/>
  <c r="BA59" i="77"/>
  <c r="AZ59" i="77"/>
  <c r="AV59" i="77"/>
  <c r="AW59" i="77" s="1"/>
  <c r="AU59" i="77"/>
  <c r="Y59" i="77"/>
  <c r="O59" i="77"/>
  <c r="DH59" i="77" s="1"/>
  <c r="H59" i="77"/>
  <c r="BR58" i="77"/>
  <c r="CD58" i="77" s="1"/>
  <c r="BQ58" i="77"/>
  <c r="BP58" i="77"/>
  <c r="BO58" i="77"/>
  <c r="BN58" i="77"/>
  <c r="BM58" i="77"/>
  <c r="BL58" i="77"/>
  <c r="BE58" i="77"/>
  <c r="BD58" i="77"/>
  <c r="BC58" i="77"/>
  <c r="BB58" i="77"/>
  <c r="BA58" i="77"/>
  <c r="AZ58" i="77"/>
  <c r="AU58" i="77"/>
  <c r="AV58" i="77" s="1"/>
  <c r="T58" i="77"/>
  <c r="CQ58" i="77" s="1"/>
  <c r="CW58" i="77" s="1"/>
  <c r="DC58" i="77" s="1"/>
  <c r="O58" i="77"/>
  <c r="H58" i="77"/>
  <c r="CD57" i="77"/>
  <c r="BS57" i="77"/>
  <c r="CE57" i="77" s="1"/>
  <c r="BR57" i="77"/>
  <c r="BQ57" i="77"/>
  <c r="BP57" i="77"/>
  <c r="BO57" i="77"/>
  <c r="BN57" i="77"/>
  <c r="BM57" i="77"/>
  <c r="BL57" i="77"/>
  <c r="BE57" i="77"/>
  <c r="BD57" i="77"/>
  <c r="BC57" i="77"/>
  <c r="BB57" i="77"/>
  <c r="BA57" i="77"/>
  <c r="AZ57" i="77"/>
  <c r="AV57" i="77"/>
  <c r="AU57" i="77"/>
  <c r="O57" i="77"/>
  <c r="DH57" i="77" s="1"/>
  <c r="BS56" i="77"/>
  <c r="CE56" i="77" s="1"/>
  <c r="BR56" i="77"/>
  <c r="CD56" i="77" s="1"/>
  <c r="BQ56" i="77"/>
  <c r="BP56" i="77"/>
  <c r="BO56" i="77"/>
  <c r="BN56" i="77"/>
  <c r="BM56" i="77"/>
  <c r="BL56" i="77"/>
  <c r="BE56" i="77"/>
  <c r="BD56" i="77"/>
  <c r="BC56" i="77"/>
  <c r="BB56" i="77"/>
  <c r="BA56" i="77"/>
  <c r="AZ56" i="77"/>
  <c r="AV56" i="77"/>
  <c r="BT56" i="77" s="1"/>
  <c r="CF56" i="77" s="1"/>
  <c r="AU56" i="77"/>
  <c r="Y56" i="77"/>
  <c r="CR56" i="77" s="1"/>
  <c r="CX56" i="77" s="1"/>
  <c r="DD56" i="77" s="1"/>
  <c r="CD55" i="77"/>
  <c r="BS55" i="77"/>
  <c r="CE55" i="77" s="1"/>
  <c r="BR55" i="77"/>
  <c r="BQ55" i="77"/>
  <c r="BP55" i="77"/>
  <c r="BO55" i="77"/>
  <c r="BN55" i="77"/>
  <c r="BM55" i="77"/>
  <c r="BL55" i="77"/>
  <c r="BE55" i="77"/>
  <c r="BD55" i="77"/>
  <c r="BC55" i="77"/>
  <c r="BB55" i="77"/>
  <c r="BA55" i="77"/>
  <c r="AZ55" i="77"/>
  <c r="AV55" i="77"/>
  <c r="BT55" i="77" s="1"/>
  <c r="CF55" i="77" s="1"/>
  <c r="AU55" i="77"/>
  <c r="T55" i="77"/>
  <c r="DI55" i="77" s="1"/>
  <c r="O55" i="77"/>
  <c r="DH55" i="77" s="1"/>
  <c r="BS54" i="77"/>
  <c r="CE54" i="77" s="1"/>
  <c r="BR54" i="77"/>
  <c r="CD54" i="77" s="1"/>
  <c r="BQ54" i="77"/>
  <c r="BP54" i="77"/>
  <c r="BO54" i="77"/>
  <c r="BN54" i="77"/>
  <c r="BM54" i="77"/>
  <c r="BL54" i="77"/>
  <c r="BE54" i="77"/>
  <c r="BD54" i="77"/>
  <c r="BC54" i="77"/>
  <c r="BB54" i="77"/>
  <c r="BA54" i="77"/>
  <c r="AZ54" i="77"/>
  <c r="AV54" i="77"/>
  <c r="Y54" i="77" s="1"/>
  <c r="AU54" i="77"/>
  <c r="CD53" i="77"/>
  <c r="BS53" i="77"/>
  <c r="CE53" i="77" s="1"/>
  <c r="BR53" i="77"/>
  <c r="BQ53" i="77"/>
  <c r="BP53" i="77"/>
  <c r="BO53" i="77"/>
  <c r="BN53" i="77"/>
  <c r="BM53" i="77"/>
  <c r="BL53" i="77"/>
  <c r="BE53" i="77"/>
  <c r="BD53" i="77"/>
  <c r="BC53" i="77"/>
  <c r="BB53" i="77"/>
  <c r="BA53" i="77"/>
  <c r="AZ53" i="77"/>
  <c r="AV53" i="77"/>
  <c r="AU53" i="77"/>
  <c r="BS52" i="77"/>
  <c r="CE52" i="77" s="1"/>
  <c r="BR52" i="77"/>
  <c r="CD52" i="77" s="1"/>
  <c r="BQ52" i="77"/>
  <c r="BP52" i="77"/>
  <c r="BO52" i="77"/>
  <c r="BN52" i="77"/>
  <c r="BM52" i="77"/>
  <c r="BL52" i="77"/>
  <c r="BE52" i="77"/>
  <c r="BD52" i="77"/>
  <c r="BC52" i="77"/>
  <c r="BB52" i="77"/>
  <c r="BA52" i="77"/>
  <c r="AZ52" i="77"/>
  <c r="AV52" i="77"/>
  <c r="AU52" i="77"/>
  <c r="O52" i="77"/>
  <c r="DH52" i="77" s="1"/>
  <c r="CD51" i="77"/>
  <c r="BS51" i="77"/>
  <c r="CE51" i="77" s="1"/>
  <c r="BR51" i="77"/>
  <c r="BQ51" i="77"/>
  <c r="BP51" i="77"/>
  <c r="BO51" i="77"/>
  <c r="BN51" i="77"/>
  <c r="BM51" i="77"/>
  <c r="BL51" i="77"/>
  <c r="BE51" i="77"/>
  <c r="BD51" i="77"/>
  <c r="BC51" i="77"/>
  <c r="BB51" i="77"/>
  <c r="BA51" i="77"/>
  <c r="AZ51" i="77"/>
  <c r="AW51" i="77"/>
  <c r="AV51" i="77"/>
  <c r="AU51" i="77"/>
  <c r="O51" i="77"/>
  <c r="DH51" i="77" s="1"/>
  <c r="BT50" i="77"/>
  <c r="CF50" i="77" s="1"/>
  <c r="BS50" i="77"/>
  <c r="CE50" i="77" s="1"/>
  <c r="BR50" i="77"/>
  <c r="CD50" i="77" s="1"/>
  <c r="BQ50" i="77"/>
  <c r="BP50" i="77"/>
  <c r="BO50" i="77"/>
  <c r="BN50" i="77"/>
  <c r="BM50" i="77"/>
  <c r="BL50" i="77"/>
  <c r="BE50" i="77"/>
  <c r="BD50" i="77"/>
  <c r="BC50" i="77"/>
  <c r="BB50" i="77"/>
  <c r="BA50" i="77"/>
  <c r="AZ50" i="77"/>
  <c r="AW50" i="77"/>
  <c r="AV50" i="77"/>
  <c r="AU50" i="77"/>
  <c r="Y50" i="77"/>
  <c r="CR50" i="77" s="1"/>
  <c r="CX50" i="77" s="1"/>
  <c r="DD50" i="77" s="1"/>
  <c r="T50" i="77"/>
  <c r="O50" i="77"/>
  <c r="CP50" i="77" s="1"/>
  <c r="CV50" i="77" s="1"/>
  <c r="DB50" i="77" s="1"/>
  <c r="DK49" i="77"/>
  <c r="CD49" i="77"/>
  <c r="BV49" i="77"/>
  <c r="CH49" i="77" s="1"/>
  <c r="BU49" i="77"/>
  <c r="CG49" i="77" s="1"/>
  <c r="BS49" i="77"/>
  <c r="CE49" i="77" s="1"/>
  <c r="BR49" i="77"/>
  <c r="BQ49" i="77"/>
  <c r="BP49" i="77"/>
  <c r="BO49" i="77"/>
  <c r="BN49" i="77"/>
  <c r="BM49" i="77"/>
  <c r="BL49" i="77"/>
  <c r="BE49" i="77"/>
  <c r="BD49" i="77"/>
  <c r="BC49" i="77"/>
  <c r="BB49" i="77"/>
  <c r="BA49" i="77"/>
  <c r="AZ49" i="77"/>
  <c r="AY49" i="77"/>
  <c r="AW49" i="77"/>
  <c r="AX49" i="77" s="1"/>
  <c r="AV49" i="77"/>
  <c r="BT49" i="77" s="1"/>
  <c r="CF49" i="77" s="1"/>
  <c r="AU49" i="77"/>
  <c r="AI49" i="77"/>
  <c r="AD49" i="77"/>
  <c r="CS49" i="77" s="1"/>
  <c r="CY49" i="77" s="1"/>
  <c r="DE49" i="77" s="1"/>
  <c r="T49" i="77"/>
  <c r="DI49" i="77" s="1"/>
  <c r="O49" i="77"/>
  <c r="DH49" i="77" s="1"/>
  <c r="BR48" i="77"/>
  <c r="CD48" i="77" s="1"/>
  <c r="BQ48" i="77"/>
  <c r="BP48" i="77"/>
  <c r="BO48" i="77"/>
  <c r="BN48" i="77"/>
  <c r="BM48" i="77"/>
  <c r="BL48" i="77"/>
  <c r="BE48" i="77"/>
  <c r="BD48" i="77"/>
  <c r="BC48" i="77"/>
  <c r="BB48" i="77"/>
  <c r="BA48" i="77"/>
  <c r="AZ48" i="77"/>
  <c r="AU48" i="77"/>
  <c r="O48" i="77"/>
  <c r="DH48" i="77" s="1"/>
  <c r="BS47" i="77"/>
  <c r="CE47" i="77" s="1"/>
  <c r="BR47" i="77"/>
  <c r="CD47" i="77" s="1"/>
  <c r="BQ47" i="77"/>
  <c r="BP47" i="77"/>
  <c r="BO47" i="77"/>
  <c r="BN47" i="77"/>
  <c r="BM47" i="77"/>
  <c r="BL47" i="77"/>
  <c r="BE47" i="77"/>
  <c r="BD47" i="77"/>
  <c r="BC47" i="77"/>
  <c r="BB47" i="77"/>
  <c r="BA47" i="77"/>
  <c r="AZ47" i="77"/>
  <c r="AW47" i="77"/>
  <c r="AV47" i="77"/>
  <c r="AU47" i="77"/>
  <c r="T47" i="77"/>
  <c r="O47" i="77"/>
  <c r="BR46" i="77"/>
  <c r="CD46" i="77" s="1"/>
  <c r="BQ46" i="77"/>
  <c r="BP46" i="77"/>
  <c r="BO46" i="77"/>
  <c r="BN46" i="77"/>
  <c r="BM46" i="77"/>
  <c r="BL46" i="77"/>
  <c r="BE46" i="77"/>
  <c r="BD46" i="77"/>
  <c r="BC46" i="77"/>
  <c r="BB46" i="77"/>
  <c r="BA46" i="77"/>
  <c r="AZ46" i="77"/>
  <c r="AU46" i="77"/>
  <c r="T46" i="77" s="1"/>
  <c r="O46" i="77"/>
  <c r="DH46" i="77" s="1"/>
  <c r="CQ45" i="77"/>
  <c r="CW45" i="77" s="1"/>
  <c r="DC45" i="77" s="1"/>
  <c r="CD45" i="77"/>
  <c r="BT45" i="77"/>
  <c r="CF45" i="77" s="1"/>
  <c r="BS45" i="77"/>
  <c r="CE45" i="77" s="1"/>
  <c r="BR45" i="77"/>
  <c r="BQ45" i="77"/>
  <c r="BP45" i="77"/>
  <c r="BO45" i="77"/>
  <c r="BN45" i="77"/>
  <c r="BM45" i="77"/>
  <c r="BL45" i="77"/>
  <c r="BE45" i="77"/>
  <c r="BD45" i="77"/>
  <c r="BC45" i="77"/>
  <c r="BB45" i="77"/>
  <c r="BA45" i="77"/>
  <c r="AZ45" i="77"/>
  <c r="AV45" i="77"/>
  <c r="AU45" i="77"/>
  <c r="T45" i="77"/>
  <c r="DI45" i="77" s="1"/>
  <c r="O45" i="77"/>
  <c r="CD44" i="77"/>
  <c r="BS44" i="77"/>
  <c r="CE44" i="77" s="1"/>
  <c r="BR44" i="77"/>
  <c r="BQ44" i="77"/>
  <c r="BP44" i="77"/>
  <c r="BO44" i="77"/>
  <c r="BN44" i="77"/>
  <c r="BM44" i="77"/>
  <c r="BL44" i="77"/>
  <c r="BE44" i="77"/>
  <c r="BD44" i="77"/>
  <c r="BC44" i="77"/>
  <c r="BB44" i="77"/>
  <c r="BA44" i="77"/>
  <c r="AZ44" i="77"/>
  <c r="AV44" i="77"/>
  <c r="AU44" i="77"/>
  <c r="T44" i="77"/>
  <c r="DI44" i="77" s="1"/>
  <c r="O44" i="77"/>
  <c r="DH44" i="77" s="1"/>
  <c r="DK43" i="77"/>
  <c r="CD43" i="77"/>
  <c r="BU43" i="77"/>
  <c r="CG43" i="77" s="1"/>
  <c r="BT43" i="77"/>
  <c r="CF43" i="77" s="1"/>
  <c r="BS43" i="77"/>
  <c r="CE43" i="77" s="1"/>
  <c r="BR43" i="77"/>
  <c r="BQ43" i="77"/>
  <c r="BP43" i="77"/>
  <c r="BO43" i="77"/>
  <c r="BN43" i="77"/>
  <c r="BM43" i="77"/>
  <c r="BL43" i="77"/>
  <c r="BE43" i="77"/>
  <c r="BD43" i="77"/>
  <c r="BC43" i="77"/>
  <c r="BB43" i="77"/>
  <c r="BA43" i="77"/>
  <c r="AZ43" i="77"/>
  <c r="AW43" i="77"/>
  <c r="AD43" i="77" s="1"/>
  <c r="CS43" i="77" s="1"/>
  <c r="CY43" i="77" s="1"/>
  <c r="DE43" i="77" s="1"/>
  <c r="AV43" i="77"/>
  <c r="AU43" i="77"/>
  <c r="Y43" i="77"/>
  <c r="CR43" i="77" s="1"/>
  <c r="CX43" i="77" s="1"/>
  <c r="DD43" i="77" s="1"/>
  <c r="T43" i="77"/>
  <c r="CQ43" i="77" s="1"/>
  <c r="CW43" i="77" s="1"/>
  <c r="DC43" i="77" s="1"/>
  <c r="O43" i="77"/>
  <c r="CP43" i="77" s="1"/>
  <c r="CV43" i="77" s="1"/>
  <c r="DB43" i="77" s="1"/>
  <c r="CE42" i="77"/>
  <c r="BR42" i="77"/>
  <c r="CD42" i="77" s="1"/>
  <c r="BQ42" i="77"/>
  <c r="BP42" i="77"/>
  <c r="BO42" i="77"/>
  <c r="BN42" i="77"/>
  <c r="BM42" i="77"/>
  <c r="BL42" i="77"/>
  <c r="BE42" i="77"/>
  <c r="BD42" i="77"/>
  <c r="BC42" i="77"/>
  <c r="BB42" i="77"/>
  <c r="BA42" i="77"/>
  <c r="AZ42" i="77"/>
  <c r="AU42" i="77"/>
  <c r="BS42" i="77" s="1"/>
  <c r="T42" i="77"/>
  <c r="CQ42" i="77" s="1"/>
  <c r="CW42" i="77" s="1"/>
  <c r="DC42" i="77" s="1"/>
  <c r="O42" i="77"/>
  <c r="DH42" i="77" s="1"/>
  <c r="CO41" i="77"/>
  <c r="CM41" i="77"/>
  <c r="CD41" i="77"/>
  <c r="BR41" i="77"/>
  <c r="BX41" i="77" s="1"/>
  <c r="BQ41" i="77"/>
  <c r="BP41" i="77"/>
  <c r="BO41" i="77"/>
  <c r="BN41" i="77"/>
  <c r="BM41" i="77"/>
  <c r="BL41" i="77"/>
  <c r="BE41" i="77"/>
  <c r="BD41" i="77"/>
  <c r="CN41" i="77" s="1"/>
  <c r="BC41" i="77"/>
  <c r="BB41" i="77"/>
  <c r="CL41" i="77" s="1"/>
  <c r="BA41" i="77"/>
  <c r="CK41" i="77" s="1"/>
  <c r="AZ41" i="77"/>
  <c r="CJ41" i="77" s="1"/>
  <c r="AV41" i="77"/>
  <c r="AU41" i="77"/>
  <c r="T41" i="77" s="1"/>
  <c r="O41" i="77"/>
  <c r="BT36" i="77"/>
  <c r="CF36" i="77" s="1"/>
  <c r="BR36" i="77"/>
  <c r="CD36" i="77" s="1"/>
  <c r="BQ36" i="77"/>
  <c r="BP36" i="77"/>
  <c r="BO36" i="77"/>
  <c r="BN36" i="77"/>
  <c r="BM36" i="77"/>
  <c r="BL36" i="77"/>
  <c r="BK36" i="77"/>
  <c r="BJ36" i="77"/>
  <c r="BI36" i="77"/>
  <c r="BH36" i="77"/>
  <c r="BG36" i="77"/>
  <c r="BF36" i="77"/>
  <c r="BE36" i="77"/>
  <c r="BD36" i="77"/>
  <c r="BC36" i="77"/>
  <c r="BB36" i="77"/>
  <c r="BA36" i="77"/>
  <c r="AZ36" i="77"/>
  <c r="AV36" i="77"/>
  <c r="AU36" i="77"/>
  <c r="BS36" i="77" s="1"/>
  <c r="T36" i="77"/>
  <c r="O36" i="77"/>
  <c r="BX35" i="77"/>
  <c r="BS35" i="77"/>
  <c r="BR35" i="77"/>
  <c r="CD35" i="77" s="1"/>
  <c r="BQ35" i="77"/>
  <c r="BP35" i="77"/>
  <c r="BO35" i="77"/>
  <c r="BN35" i="77"/>
  <c r="BM35" i="77"/>
  <c r="BL35" i="77"/>
  <c r="BK35" i="77"/>
  <c r="BJ35" i="77"/>
  <c r="BI35" i="77"/>
  <c r="BH35" i="77"/>
  <c r="BG35" i="77"/>
  <c r="BF35" i="77"/>
  <c r="BE35" i="77"/>
  <c r="BD35" i="77"/>
  <c r="BC35" i="77"/>
  <c r="BB35" i="77"/>
  <c r="BA35" i="77"/>
  <c r="AZ35" i="77"/>
  <c r="AV35" i="77"/>
  <c r="AU35" i="77"/>
  <c r="T35" i="77"/>
  <c r="O35" i="77"/>
  <c r="DH35" i="77" s="1"/>
  <c r="BU34" i="77"/>
  <c r="BS34" i="77"/>
  <c r="BR34" i="77"/>
  <c r="BQ34" i="77"/>
  <c r="BP34" i="77"/>
  <c r="BO34" i="77"/>
  <c r="BN34" i="77"/>
  <c r="BM34" i="77"/>
  <c r="BL34" i="77"/>
  <c r="BK34" i="77"/>
  <c r="BJ34" i="77"/>
  <c r="BI34" i="77"/>
  <c r="BH34" i="77"/>
  <c r="BG34" i="77"/>
  <c r="BF34" i="77"/>
  <c r="BE34" i="77"/>
  <c r="BD34" i="77"/>
  <c r="BC34" i="77"/>
  <c r="BB34" i="77"/>
  <c r="BA34" i="77"/>
  <c r="AZ34" i="77"/>
  <c r="AW34" i="77"/>
  <c r="AV34" i="77"/>
  <c r="AU34" i="77"/>
  <c r="T34" i="77"/>
  <c r="O34" i="77"/>
  <c r="DH34" i="77" s="1"/>
  <c r="BS33" i="77"/>
  <c r="BR33" i="77"/>
  <c r="CD33" i="77" s="1"/>
  <c r="BQ33" i="77"/>
  <c r="BP33" i="77"/>
  <c r="BO33" i="77"/>
  <c r="BN33" i="77"/>
  <c r="BM33" i="77"/>
  <c r="BL33" i="77"/>
  <c r="BK33" i="77"/>
  <c r="BJ33" i="77"/>
  <c r="BI33" i="77"/>
  <c r="BH33" i="77"/>
  <c r="BG33" i="77"/>
  <c r="BF33" i="77"/>
  <c r="BE33" i="77"/>
  <c r="BD33" i="77"/>
  <c r="BC33" i="77"/>
  <c r="BB33" i="77"/>
  <c r="BA33" i="77"/>
  <c r="AZ33" i="77"/>
  <c r="AV33" i="77"/>
  <c r="BT33" i="77" s="1"/>
  <c r="CF33" i="77" s="1"/>
  <c r="AU33" i="77"/>
  <c r="Y33" i="77"/>
  <c r="T33" i="77"/>
  <c r="DI33" i="77" s="1"/>
  <c r="O33" i="77"/>
  <c r="DH33" i="77" s="1"/>
  <c r="BX32" i="77"/>
  <c r="BR32" i="77"/>
  <c r="CD32" i="77" s="1"/>
  <c r="BQ32" i="77"/>
  <c r="BP32" i="77"/>
  <c r="BO32" i="77"/>
  <c r="BN32" i="77"/>
  <c r="BM32" i="77"/>
  <c r="BL32" i="77"/>
  <c r="BK32" i="77"/>
  <c r="BJ32" i="77"/>
  <c r="BI32" i="77"/>
  <c r="BH32" i="77"/>
  <c r="BG32" i="77"/>
  <c r="BF32" i="77"/>
  <c r="BE32" i="77"/>
  <c r="BD32" i="77"/>
  <c r="BC32" i="77"/>
  <c r="BB32" i="77"/>
  <c r="BA32" i="77"/>
  <c r="AZ32" i="77"/>
  <c r="AU32" i="77"/>
  <c r="AV32" i="77" s="1"/>
  <c r="T32" i="77"/>
  <c r="CQ32" i="77" s="1"/>
  <c r="CW32" i="77" s="1"/>
  <c r="DC32" i="77" s="1"/>
  <c r="O32" i="77"/>
  <c r="DH32" i="77" s="1"/>
  <c r="CD31" i="77"/>
  <c r="BR31" i="77"/>
  <c r="BX31" i="77" s="1"/>
  <c r="BQ31" i="77"/>
  <c r="BP31" i="77"/>
  <c r="BO31" i="77"/>
  <c r="BN31" i="77"/>
  <c r="BM31" i="77"/>
  <c r="BL31" i="77"/>
  <c r="BK31" i="77"/>
  <c r="BJ31" i="77"/>
  <c r="BI31" i="77"/>
  <c r="BH31" i="77"/>
  <c r="BG31" i="77"/>
  <c r="BF31" i="77"/>
  <c r="BE31" i="77"/>
  <c r="BD31" i="77"/>
  <c r="BC31" i="77"/>
  <c r="BB31" i="77"/>
  <c r="BA31" i="77"/>
  <c r="AZ31" i="77"/>
  <c r="AV31" i="77"/>
  <c r="Y31" i="77" s="1"/>
  <c r="AU31" i="77"/>
  <c r="BS31" i="77" s="1"/>
  <c r="T31" i="77"/>
  <c r="CQ31" i="77" s="1"/>
  <c r="CW31" i="77" s="1"/>
  <c r="DC31" i="77" s="1"/>
  <c r="O31" i="77"/>
  <c r="DH31" i="77" s="1"/>
  <c r="CA30" i="77"/>
  <c r="BS30" i="77"/>
  <c r="BY30" i="77" s="1"/>
  <c r="BR30" i="77"/>
  <c r="BX30" i="77" s="1"/>
  <c r="BQ30" i="77"/>
  <c r="BP30" i="77"/>
  <c r="BO30" i="77"/>
  <c r="BN30" i="77"/>
  <c r="BM30" i="77"/>
  <c r="BL30" i="77"/>
  <c r="BK30" i="77"/>
  <c r="BJ30" i="77"/>
  <c r="BI30" i="77"/>
  <c r="BH30" i="77"/>
  <c r="BG30" i="77"/>
  <c r="BF30" i="77"/>
  <c r="BE30" i="77"/>
  <c r="BD30" i="77"/>
  <c r="BC30" i="77"/>
  <c r="BB30" i="77"/>
  <c r="BA30" i="77"/>
  <c r="AZ30" i="77"/>
  <c r="AX30" i="77"/>
  <c r="AI30" i="77" s="1"/>
  <c r="AV30" i="77"/>
  <c r="AW30" i="77" s="1"/>
  <c r="BU30" i="77" s="1"/>
  <c r="CG30" i="77" s="1"/>
  <c r="AU30" i="77"/>
  <c r="T30" i="77" s="1"/>
  <c r="AD30" i="77"/>
  <c r="DK30" i="77" s="1"/>
  <c r="O30" i="77"/>
  <c r="DH30" i="77" s="1"/>
  <c r="CD29" i="77"/>
  <c r="BX29" i="77"/>
  <c r="BS29" i="77"/>
  <c r="BY29" i="77" s="1"/>
  <c r="BR29" i="77"/>
  <c r="BQ29" i="77"/>
  <c r="BP29" i="77"/>
  <c r="BO29" i="77"/>
  <c r="BN29" i="77"/>
  <c r="BM29" i="77"/>
  <c r="BL29" i="77"/>
  <c r="BK29" i="77"/>
  <c r="BJ29" i="77"/>
  <c r="BI29" i="77"/>
  <c r="BH29" i="77"/>
  <c r="BG29" i="77"/>
  <c r="BF29" i="77"/>
  <c r="BE29" i="77"/>
  <c r="BD29" i="77"/>
  <c r="BC29" i="77"/>
  <c r="BB29" i="77"/>
  <c r="BA29" i="77"/>
  <c r="AZ29" i="77"/>
  <c r="AU29" i="77"/>
  <c r="T29" i="77" s="1"/>
  <c r="CQ29" i="77" s="1"/>
  <c r="CW29" i="77" s="1"/>
  <c r="DC29" i="77" s="1"/>
  <c r="O29" i="77"/>
  <c r="CP29" i="77" s="1"/>
  <c r="CV29" i="77" s="1"/>
  <c r="DB29" i="77" s="1"/>
  <c r="CD28" i="77"/>
  <c r="BR28" i="77"/>
  <c r="BX28" i="77" s="1"/>
  <c r="BQ28" i="77"/>
  <c r="BP28" i="77"/>
  <c r="BO28" i="77"/>
  <c r="BN28" i="77"/>
  <c r="BM28" i="77"/>
  <c r="BL28" i="77"/>
  <c r="BK28" i="77"/>
  <c r="BJ28" i="77"/>
  <c r="BI28" i="77"/>
  <c r="BH28" i="77"/>
  <c r="BG28" i="77"/>
  <c r="BF28" i="77"/>
  <c r="BE28" i="77"/>
  <c r="BD28" i="77"/>
  <c r="BC28" i="77"/>
  <c r="BB28" i="77"/>
  <c r="BA28" i="77"/>
  <c r="AZ28" i="77"/>
  <c r="AU28" i="77"/>
  <c r="T28" i="77" s="1"/>
  <c r="CQ28" i="77" s="1"/>
  <c r="CW28" i="77" s="1"/>
  <c r="DC28" i="77" s="1"/>
  <c r="O28" i="77"/>
  <c r="CP28" i="77" s="1"/>
  <c r="CV28" i="77" s="1"/>
  <c r="DB28" i="77" s="1"/>
  <c r="BR27" i="77"/>
  <c r="BX27" i="77" s="1"/>
  <c r="BQ27" i="77"/>
  <c r="BP27" i="77"/>
  <c r="BO27" i="77"/>
  <c r="BN27" i="77"/>
  <c r="BM27" i="77"/>
  <c r="BL27" i="77"/>
  <c r="BK27" i="77"/>
  <c r="BJ27" i="77"/>
  <c r="BI27" i="77"/>
  <c r="BH27" i="77"/>
  <c r="BG27" i="77"/>
  <c r="BF27" i="77"/>
  <c r="BE27" i="77"/>
  <c r="BD27" i="77"/>
  <c r="BC27" i="77"/>
  <c r="BB27" i="77"/>
  <c r="BA27" i="77"/>
  <c r="AZ27" i="77"/>
  <c r="AU27" i="77"/>
  <c r="BS27" i="77" s="1"/>
  <c r="O27" i="77"/>
  <c r="DH27" i="77" s="1"/>
  <c r="AQ257" i="76"/>
  <c r="AQ251" i="76"/>
  <c r="J242" i="76"/>
  <c r="AQ236" i="76"/>
  <c r="AN236" i="76"/>
  <c r="AI236" i="76"/>
  <c r="AD236" i="76"/>
  <c r="Y236" i="76"/>
  <c r="T236" i="76"/>
  <c r="O236" i="76"/>
  <c r="AQ234" i="76"/>
  <c r="AQ233" i="76"/>
  <c r="AQ232" i="76"/>
  <c r="AQ231" i="76"/>
  <c r="AQ230" i="76"/>
  <c r="AQ229" i="76"/>
  <c r="AQ228" i="76"/>
  <c r="AQ227" i="76"/>
  <c r="AQ226" i="76"/>
  <c r="AQ225" i="76"/>
  <c r="AQ222" i="76"/>
  <c r="AQ221" i="76"/>
  <c r="AQ220" i="76"/>
  <c r="AQ219" i="76"/>
  <c r="AQ218" i="76"/>
  <c r="AQ217" i="76"/>
  <c r="AQ216" i="76"/>
  <c r="AQ215" i="76"/>
  <c r="AQ214" i="76"/>
  <c r="AQ213" i="76"/>
  <c r="AQ210" i="76"/>
  <c r="AQ208" i="76"/>
  <c r="AQ207" i="76"/>
  <c r="AQ204" i="76"/>
  <c r="AQ203" i="76"/>
  <c r="AQ200" i="76"/>
  <c r="AQ199" i="76"/>
  <c r="AQ196" i="76"/>
  <c r="AQ195" i="76"/>
  <c r="AQ192" i="76"/>
  <c r="AQ191" i="76"/>
  <c r="AQ188" i="76"/>
  <c r="AQ187" i="76"/>
  <c r="AQ184" i="76"/>
  <c r="AQ183" i="76"/>
  <c r="AQ180" i="76"/>
  <c r="AQ179" i="76"/>
  <c r="AQ176" i="76"/>
  <c r="AQ175" i="76"/>
  <c r="AQ172" i="76"/>
  <c r="AQ171" i="76"/>
  <c r="AQ167" i="76"/>
  <c r="AQ165" i="76"/>
  <c r="AQ164" i="76"/>
  <c r="AQ163" i="76"/>
  <c r="AQ162" i="76"/>
  <c r="AQ161" i="76"/>
  <c r="AQ158" i="76"/>
  <c r="AQ156" i="76"/>
  <c r="AQ155" i="76"/>
  <c r="AQ154" i="76"/>
  <c r="AQ153" i="76"/>
  <c r="AQ152" i="76"/>
  <c r="AQ151" i="76"/>
  <c r="AQ150" i="76"/>
  <c r="AQ149" i="76"/>
  <c r="AQ148" i="76"/>
  <c r="AQ147" i="76"/>
  <c r="AQ142" i="76"/>
  <c r="AN140" i="76"/>
  <c r="AI140" i="76"/>
  <c r="AD140" i="76"/>
  <c r="Y140" i="76"/>
  <c r="T140" i="76"/>
  <c r="O140" i="76"/>
  <c r="AQ140" i="76" s="1"/>
  <c r="AQ138" i="76"/>
  <c r="AQ137" i="76"/>
  <c r="AQ136" i="76"/>
  <c r="AQ133" i="76"/>
  <c r="AQ132" i="76"/>
  <c r="AQ131" i="76"/>
  <c r="AQ128" i="76"/>
  <c r="AQ127" i="76"/>
  <c r="AQ126" i="76"/>
  <c r="AQ123" i="76"/>
  <c r="AQ122" i="76"/>
  <c r="AQ121" i="76"/>
  <c r="AN116" i="76"/>
  <c r="AI116" i="76"/>
  <c r="AD116" i="76"/>
  <c r="Y116" i="76"/>
  <c r="T116" i="76"/>
  <c r="O116" i="76"/>
  <c r="AQ114" i="76"/>
  <c r="AQ113" i="76"/>
  <c r="AQ112" i="76"/>
  <c r="AQ109" i="76"/>
  <c r="AQ108" i="76"/>
  <c r="AQ107" i="76"/>
  <c r="AQ104" i="76"/>
  <c r="AQ103" i="76"/>
  <c r="AQ102" i="76"/>
  <c r="AN97" i="76"/>
  <c r="AI97" i="76"/>
  <c r="AD97" i="76"/>
  <c r="Y97" i="76"/>
  <c r="T97" i="76"/>
  <c r="O97" i="76"/>
  <c r="AQ95" i="76"/>
  <c r="AQ94" i="76"/>
  <c r="AQ93" i="76"/>
  <c r="AQ90" i="76"/>
  <c r="AQ89" i="76"/>
  <c r="AQ88" i="76"/>
  <c r="AQ85" i="76"/>
  <c r="AQ84" i="76"/>
  <c r="AQ83" i="76"/>
  <c r="AQ80" i="76"/>
  <c r="AQ79" i="76"/>
  <c r="AQ78" i="76"/>
  <c r="BQ60" i="76"/>
  <c r="BP60" i="76"/>
  <c r="BO60" i="76"/>
  <c r="BN60" i="76"/>
  <c r="BM60" i="76"/>
  <c r="BL60" i="76"/>
  <c r="BE60" i="76"/>
  <c r="BD60" i="76"/>
  <c r="BC60" i="76"/>
  <c r="BB60" i="76"/>
  <c r="BA60" i="76"/>
  <c r="AZ60" i="76"/>
  <c r="AU60" i="76"/>
  <c r="H60" i="76"/>
  <c r="BQ59" i="76"/>
  <c r="BP59" i="76"/>
  <c r="BO59" i="76"/>
  <c r="BN59" i="76"/>
  <c r="BM59" i="76"/>
  <c r="BL59" i="76"/>
  <c r="BE59" i="76"/>
  <c r="BD59" i="76"/>
  <c r="BC59" i="76"/>
  <c r="BB59" i="76"/>
  <c r="BA59" i="76"/>
  <c r="AZ59" i="76"/>
  <c r="AU59" i="76"/>
  <c r="BS59" i="76" s="1"/>
  <c r="CE59" i="76" s="1"/>
  <c r="H59" i="76"/>
  <c r="T59" i="76" s="1"/>
  <c r="CF58" i="76"/>
  <c r="BR58" i="76"/>
  <c r="CD58" i="76" s="1"/>
  <c r="BQ58" i="76"/>
  <c r="BP58" i="76"/>
  <c r="BO58" i="76"/>
  <c r="BN58" i="76"/>
  <c r="BM58" i="76"/>
  <c r="BL58" i="76"/>
  <c r="BE58" i="76"/>
  <c r="BD58" i="76"/>
  <c r="BC58" i="76"/>
  <c r="BB58" i="76"/>
  <c r="BA58" i="76"/>
  <c r="AZ58" i="76"/>
  <c r="AW58" i="76"/>
  <c r="AV58" i="76"/>
  <c r="BT58" i="76" s="1"/>
  <c r="AU58" i="76"/>
  <c r="BS58" i="76" s="1"/>
  <c r="CE58" i="76" s="1"/>
  <c r="T58" i="76"/>
  <c r="CQ58" i="76" s="1"/>
  <c r="CW58" i="76" s="1"/>
  <c r="DC58" i="76" s="1"/>
  <c r="O58" i="76"/>
  <c r="H58" i="76"/>
  <c r="CP57" i="76"/>
  <c r="CV57" i="76" s="1"/>
  <c r="DB57" i="76" s="1"/>
  <c r="CD57" i="76"/>
  <c r="BS57" i="76"/>
  <c r="CE57" i="76" s="1"/>
  <c r="BR57" i="76"/>
  <c r="BQ57" i="76"/>
  <c r="BP57" i="76"/>
  <c r="BO57" i="76"/>
  <c r="BN57" i="76"/>
  <c r="BM57" i="76"/>
  <c r="BL57" i="76"/>
  <c r="BE57" i="76"/>
  <c r="BD57" i="76"/>
  <c r="BC57" i="76"/>
  <c r="BB57" i="76"/>
  <c r="BA57" i="76"/>
  <c r="AZ57" i="76"/>
  <c r="AV57" i="76"/>
  <c r="BT57" i="76" s="1"/>
  <c r="CF57" i="76" s="1"/>
  <c r="AU57" i="76"/>
  <c r="T57" i="76"/>
  <c r="DI57" i="76" s="1"/>
  <c r="O57" i="76"/>
  <c r="DH57" i="76" s="1"/>
  <c r="BT56" i="76"/>
  <c r="CF56" i="76" s="1"/>
  <c r="BS56" i="76"/>
  <c r="CE56" i="76" s="1"/>
  <c r="BR56" i="76"/>
  <c r="CD56" i="76" s="1"/>
  <c r="BQ56" i="76"/>
  <c r="BP56" i="76"/>
  <c r="BO56" i="76"/>
  <c r="BN56" i="76"/>
  <c r="BM56" i="76"/>
  <c r="BL56" i="76"/>
  <c r="BE56" i="76"/>
  <c r="BD56" i="76"/>
  <c r="BC56" i="76"/>
  <c r="BB56" i="76"/>
  <c r="BA56" i="76"/>
  <c r="AZ56" i="76"/>
  <c r="AV56" i="76"/>
  <c r="AU56" i="76"/>
  <c r="T56" i="76"/>
  <c r="O56" i="76"/>
  <c r="CQ55" i="76"/>
  <c r="CW55" i="76" s="1"/>
  <c r="DC55" i="76" s="1"/>
  <c r="CD55" i="76"/>
  <c r="BS55" i="76"/>
  <c r="CE55" i="76" s="1"/>
  <c r="BR55" i="76"/>
  <c r="BQ55" i="76"/>
  <c r="BP55" i="76"/>
  <c r="BO55" i="76"/>
  <c r="BN55" i="76"/>
  <c r="BM55" i="76"/>
  <c r="BL55" i="76"/>
  <c r="BE55" i="76"/>
  <c r="BD55" i="76"/>
  <c r="BC55" i="76"/>
  <c r="BB55" i="76"/>
  <c r="BA55" i="76"/>
  <c r="AZ55" i="76"/>
  <c r="AW55" i="76"/>
  <c r="BU55" i="76" s="1"/>
  <c r="CG55" i="76" s="1"/>
  <c r="AV55" i="76"/>
  <c r="BT55" i="76" s="1"/>
  <c r="CF55" i="76" s="1"/>
  <c r="AU55" i="76"/>
  <c r="T55" i="76"/>
  <c r="DI55" i="76" s="1"/>
  <c r="O55" i="76"/>
  <c r="CP55" i="76" s="1"/>
  <c r="CV55" i="76" s="1"/>
  <c r="DB55" i="76" s="1"/>
  <c r="BT54" i="76"/>
  <c r="CF54" i="76" s="1"/>
  <c r="BS54" i="76"/>
  <c r="CE54" i="76" s="1"/>
  <c r="BR54" i="76"/>
  <c r="CD54" i="76" s="1"/>
  <c r="BQ54" i="76"/>
  <c r="BP54" i="76"/>
  <c r="BO54" i="76"/>
  <c r="BN54" i="76"/>
  <c r="BM54" i="76"/>
  <c r="BL54" i="76"/>
  <c r="BE54" i="76"/>
  <c r="BD54" i="76"/>
  <c r="BC54" i="76"/>
  <c r="BB54" i="76"/>
  <c r="BA54" i="76"/>
  <c r="AZ54" i="76"/>
  <c r="AV54" i="76"/>
  <c r="AU54" i="76"/>
  <c r="T54" i="76"/>
  <c r="O54" i="76"/>
  <c r="CD53" i="76"/>
  <c r="BS53" i="76"/>
  <c r="CE53" i="76" s="1"/>
  <c r="BR53" i="76"/>
  <c r="BQ53" i="76"/>
  <c r="BP53" i="76"/>
  <c r="BO53" i="76"/>
  <c r="BN53" i="76"/>
  <c r="BM53" i="76"/>
  <c r="BL53" i="76"/>
  <c r="BE53" i="76"/>
  <c r="BD53" i="76"/>
  <c r="BC53" i="76"/>
  <c r="BB53" i="76"/>
  <c r="BA53" i="76"/>
  <c r="AZ53" i="76"/>
  <c r="AW53" i="76"/>
  <c r="AV53" i="76"/>
  <c r="BT53" i="76" s="1"/>
  <c r="CF53" i="76" s="1"/>
  <c r="AU53" i="76"/>
  <c r="T53" i="76"/>
  <c r="DI53" i="76" s="1"/>
  <c r="O53" i="76"/>
  <c r="DH53" i="76" s="1"/>
  <c r="BS52" i="76"/>
  <c r="CE52" i="76" s="1"/>
  <c r="BR52" i="76"/>
  <c r="CD52" i="76" s="1"/>
  <c r="BQ52" i="76"/>
  <c r="BP52" i="76"/>
  <c r="BO52" i="76"/>
  <c r="BN52" i="76"/>
  <c r="BM52" i="76"/>
  <c r="BL52" i="76"/>
  <c r="BE52" i="76"/>
  <c r="BD52" i="76"/>
  <c r="BC52" i="76"/>
  <c r="BB52" i="76"/>
  <c r="BA52" i="76"/>
  <c r="AZ52" i="76"/>
  <c r="AV52" i="76"/>
  <c r="Y52" i="76" s="1"/>
  <c r="CR52" i="76" s="1"/>
  <c r="CX52" i="76" s="1"/>
  <c r="DD52" i="76" s="1"/>
  <c r="AU52" i="76"/>
  <c r="T52" i="76"/>
  <c r="DI52" i="76" s="1"/>
  <c r="O52" i="76"/>
  <c r="CD51" i="76"/>
  <c r="BS51" i="76"/>
  <c r="CE51" i="76" s="1"/>
  <c r="BR51" i="76"/>
  <c r="BQ51" i="76"/>
  <c r="BP51" i="76"/>
  <c r="BO51" i="76"/>
  <c r="BN51" i="76"/>
  <c r="BM51" i="76"/>
  <c r="BL51" i="76"/>
  <c r="BE51" i="76"/>
  <c r="BD51" i="76"/>
  <c r="BC51" i="76"/>
  <c r="BB51" i="76"/>
  <c r="BA51" i="76"/>
  <c r="AZ51" i="76"/>
  <c r="AV51" i="76"/>
  <c r="AU51" i="76"/>
  <c r="T51" i="76"/>
  <c r="O51" i="76"/>
  <c r="BS50" i="76"/>
  <c r="CE50" i="76" s="1"/>
  <c r="BR50" i="76"/>
  <c r="CD50" i="76" s="1"/>
  <c r="BQ50" i="76"/>
  <c r="BP50" i="76"/>
  <c r="BO50" i="76"/>
  <c r="BN50" i="76"/>
  <c r="BM50" i="76"/>
  <c r="BL50" i="76"/>
  <c r="BE50" i="76"/>
  <c r="BD50" i="76"/>
  <c r="BC50" i="76"/>
  <c r="BB50" i="76"/>
  <c r="BA50" i="76"/>
  <c r="AZ50" i="76"/>
  <c r="AV50" i="76"/>
  <c r="Y50" i="76" s="1"/>
  <c r="AU50" i="76"/>
  <c r="T50" i="76"/>
  <c r="DI50" i="76" s="1"/>
  <c r="O50" i="76"/>
  <c r="CP50" i="76" s="1"/>
  <c r="CV50" i="76" s="1"/>
  <c r="DB50" i="76" s="1"/>
  <c r="CD49" i="76"/>
  <c r="BS49" i="76"/>
  <c r="CE49" i="76" s="1"/>
  <c r="BR49" i="76"/>
  <c r="BQ49" i="76"/>
  <c r="BP49" i="76"/>
  <c r="BO49" i="76"/>
  <c r="BN49" i="76"/>
  <c r="BM49" i="76"/>
  <c r="BL49" i="76"/>
  <c r="BE49" i="76"/>
  <c r="BD49" i="76"/>
  <c r="BC49" i="76"/>
  <c r="BB49" i="76"/>
  <c r="BA49" i="76"/>
  <c r="AZ49" i="76"/>
  <c r="AW49" i="76"/>
  <c r="AV49" i="76"/>
  <c r="AU49" i="76"/>
  <c r="T49" i="76"/>
  <c r="DI49" i="76" s="1"/>
  <c r="O49" i="76"/>
  <c r="DH49" i="76" s="1"/>
  <c r="CP48" i="76"/>
  <c r="CV48" i="76" s="1"/>
  <c r="DB48" i="76" s="1"/>
  <c r="BR48" i="76"/>
  <c r="CD48" i="76" s="1"/>
  <c r="BQ48" i="76"/>
  <c r="BP48" i="76"/>
  <c r="BO48" i="76"/>
  <c r="BN48" i="76"/>
  <c r="BM48" i="76"/>
  <c r="BL48" i="76"/>
  <c r="BE48" i="76"/>
  <c r="BD48" i="76"/>
  <c r="BC48" i="76"/>
  <c r="BB48" i="76"/>
  <c r="BA48" i="76"/>
  <c r="AZ48" i="76"/>
  <c r="AU48" i="76"/>
  <c r="BS48" i="76" s="1"/>
  <c r="CE48" i="76" s="1"/>
  <c r="O48" i="76"/>
  <c r="DH48" i="76" s="1"/>
  <c r="CQ47" i="76"/>
  <c r="CW47" i="76" s="1"/>
  <c r="DC47" i="76" s="1"/>
  <c r="BS47" i="76"/>
  <c r="CE47" i="76" s="1"/>
  <c r="BR47" i="76"/>
  <c r="CD47" i="76" s="1"/>
  <c r="BQ47" i="76"/>
  <c r="BP47" i="76"/>
  <c r="BO47" i="76"/>
  <c r="BN47" i="76"/>
  <c r="BM47" i="76"/>
  <c r="BL47" i="76"/>
  <c r="BE47" i="76"/>
  <c r="BD47" i="76"/>
  <c r="BC47" i="76"/>
  <c r="BB47" i="76"/>
  <c r="BA47" i="76"/>
  <c r="AZ47" i="76"/>
  <c r="AV47" i="76"/>
  <c r="AU47" i="76"/>
  <c r="T47" i="76"/>
  <c r="DI47" i="76" s="1"/>
  <c r="O47" i="76"/>
  <c r="BR46" i="76"/>
  <c r="CD46" i="76" s="1"/>
  <c r="BQ46" i="76"/>
  <c r="BP46" i="76"/>
  <c r="BO46" i="76"/>
  <c r="BN46" i="76"/>
  <c r="BM46" i="76"/>
  <c r="BL46" i="76"/>
  <c r="BE46" i="76"/>
  <c r="BD46" i="76"/>
  <c r="BC46" i="76"/>
  <c r="BB46" i="76"/>
  <c r="BA46" i="76"/>
  <c r="AZ46" i="76"/>
  <c r="AU46" i="76"/>
  <c r="AV46" i="76" s="1"/>
  <c r="O46" i="76"/>
  <c r="BR45" i="76"/>
  <c r="CD45" i="76" s="1"/>
  <c r="BQ45" i="76"/>
  <c r="BP45" i="76"/>
  <c r="BO45" i="76"/>
  <c r="BN45" i="76"/>
  <c r="BM45" i="76"/>
  <c r="BL45" i="76"/>
  <c r="BE45" i="76"/>
  <c r="BD45" i="76"/>
  <c r="BC45" i="76"/>
  <c r="BB45" i="76"/>
  <c r="BA45" i="76"/>
  <c r="AZ45" i="76"/>
  <c r="AU45" i="76"/>
  <c r="O45" i="76"/>
  <c r="BR44" i="76"/>
  <c r="CD44" i="76" s="1"/>
  <c r="BQ44" i="76"/>
  <c r="BP44" i="76"/>
  <c r="BO44" i="76"/>
  <c r="BN44" i="76"/>
  <c r="BM44" i="76"/>
  <c r="BL44" i="76"/>
  <c r="BE44" i="76"/>
  <c r="BD44" i="76"/>
  <c r="BC44" i="76"/>
  <c r="BB44" i="76"/>
  <c r="BA44" i="76"/>
  <c r="AZ44" i="76"/>
  <c r="AU44" i="76"/>
  <c r="O44" i="76"/>
  <c r="BR43" i="76"/>
  <c r="CD43" i="76" s="1"/>
  <c r="BQ43" i="76"/>
  <c r="BP43" i="76"/>
  <c r="BO43" i="76"/>
  <c r="BN43" i="76"/>
  <c r="BM43" i="76"/>
  <c r="BL43" i="76"/>
  <c r="BE43" i="76"/>
  <c r="BD43" i="76"/>
  <c r="BC43" i="76"/>
  <c r="BB43" i="76"/>
  <c r="BA43" i="76"/>
  <c r="AZ43" i="76"/>
  <c r="AU43" i="76"/>
  <c r="O43" i="76"/>
  <c r="BR42" i="76"/>
  <c r="CD42" i="76" s="1"/>
  <c r="BQ42" i="76"/>
  <c r="BP42" i="76"/>
  <c r="BO42" i="76"/>
  <c r="BN42" i="76"/>
  <c r="BM42" i="76"/>
  <c r="BL42" i="76"/>
  <c r="BE42" i="76"/>
  <c r="BD42" i="76"/>
  <c r="BC42" i="76"/>
  <c r="BB42" i="76"/>
  <c r="BA42" i="76"/>
  <c r="AZ42" i="76"/>
  <c r="AU42" i="76"/>
  <c r="O42" i="76"/>
  <c r="CM41" i="76"/>
  <c r="CL41" i="76"/>
  <c r="CK41" i="76"/>
  <c r="BS41" i="76"/>
  <c r="BR41" i="76"/>
  <c r="BX41" i="76" s="1"/>
  <c r="BQ41" i="76"/>
  <c r="BP41" i="76"/>
  <c r="BO41" i="76"/>
  <c r="BN41" i="76"/>
  <c r="BM41" i="76"/>
  <c r="BL41" i="76"/>
  <c r="BE41" i="76"/>
  <c r="CO41" i="76" s="1"/>
  <c r="BD41" i="76"/>
  <c r="CN41" i="76" s="1"/>
  <c r="BC41" i="76"/>
  <c r="BB41" i="76"/>
  <c r="BA41" i="76"/>
  <c r="AZ41" i="76"/>
  <c r="CJ41" i="76" s="1"/>
  <c r="AU41" i="76"/>
  <c r="AV41" i="76" s="1"/>
  <c r="T41" i="76"/>
  <c r="CQ41" i="76" s="1"/>
  <c r="CW41" i="76" s="1"/>
  <c r="DC41" i="76" s="1"/>
  <c r="O41" i="76"/>
  <c r="BR36" i="76"/>
  <c r="BQ36" i="76"/>
  <c r="BP36" i="76"/>
  <c r="BO36" i="76"/>
  <c r="BN36" i="76"/>
  <c r="BM36" i="76"/>
  <c r="BL36" i="76"/>
  <c r="BK36" i="76"/>
  <c r="BJ36" i="76"/>
  <c r="BI36" i="76"/>
  <c r="BH36" i="76"/>
  <c r="BG36" i="76"/>
  <c r="BF36" i="76"/>
  <c r="BE36" i="76"/>
  <c r="BD36" i="76"/>
  <c r="BC36" i="76"/>
  <c r="BB36" i="76"/>
  <c r="BA36" i="76"/>
  <c r="AZ36" i="76"/>
  <c r="AU36" i="76"/>
  <c r="T36" i="76" s="1"/>
  <c r="O36" i="76"/>
  <c r="DH36" i="76" s="1"/>
  <c r="CD35" i="76"/>
  <c r="BY35" i="76"/>
  <c r="BX35" i="76"/>
  <c r="BS35" i="76"/>
  <c r="CE35" i="76" s="1"/>
  <c r="BR35" i="76"/>
  <c r="BQ35" i="76"/>
  <c r="BP35" i="76"/>
  <c r="BO35" i="76"/>
  <c r="BN35" i="76"/>
  <c r="BM35" i="76"/>
  <c r="BL35" i="76"/>
  <c r="BK35" i="76"/>
  <c r="BJ35" i="76"/>
  <c r="BI35" i="76"/>
  <c r="BH35" i="76"/>
  <c r="BG35" i="76"/>
  <c r="BF35" i="76"/>
  <c r="BE35" i="76"/>
  <c r="BD35" i="76"/>
  <c r="BC35" i="76"/>
  <c r="BB35" i="76"/>
  <c r="BA35" i="76"/>
  <c r="AZ35" i="76"/>
  <c r="AU35" i="76"/>
  <c r="T35" i="76" s="1"/>
  <c r="CQ35" i="76" s="1"/>
  <c r="CW35" i="76" s="1"/>
  <c r="DC35" i="76" s="1"/>
  <c r="O35" i="76"/>
  <c r="CP35" i="76" s="1"/>
  <c r="CV35" i="76" s="1"/>
  <c r="DB35" i="76" s="1"/>
  <c r="CG34" i="76"/>
  <c r="CD34" i="76"/>
  <c r="CA34" i="76"/>
  <c r="BX34" i="76"/>
  <c r="BS34" i="76"/>
  <c r="BR34" i="76"/>
  <c r="BQ34" i="76"/>
  <c r="BP34" i="76"/>
  <c r="BO34" i="76"/>
  <c r="BN34" i="76"/>
  <c r="BM34" i="76"/>
  <c r="BL34" i="76"/>
  <c r="BK34" i="76"/>
  <c r="BJ34" i="76"/>
  <c r="BI34" i="76"/>
  <c r="BH34" i="76"/>
  <c r="BG34" i="76"/>
  <c r="BF34" i="76"/>
  <c r="BE34" i="76"/>
  <c r="BD34" i="76"/>
  <c r="BC34" i="76"/>
  <c r="BB34" i="76"/>
  <c r="BA34" i="76"/>
  <c r="AZ34" i="76"/>
  <c r="AX34" i="76"/>
  <c r="AV34" i="76"/>
  <c r="AW34" i="76" s="1"/>
  <c r="BU34" i="76" s="1"/>
  <c r="AU34" i="76"/>
  <c r="T34" i="76" s="1"/>
  <c r="CQ34" i="76" s="1"/>
  <c r="CW34" i="76" s="1"/>
  <c r="DC34" i="76" s="1"/>
  <c r="AD34" i="76"/>
  <c r="CS34" i="76" s="1"/>
  <c r="CY34" i="76" s="1"/>
  <c r="DE34" i="76" s="1"/>
  <c r="Y34" i="76"/>
  <c r="DJ34" i="76" s="1"/>
  <c r="O34" i="76"/>
  <c r="DI33" i="76"/>
  <c r="CD33" i="76"/>
  <c r="BX33" i="76"/>
  <c r="BR33" i="76"/>
  <c r="BQ33" i="76"/>
  <c r="BP33" i="76"/>
  <c r="BO33" i="76"/>
  <c r="BN33" i="76"/>
  <c r="BM33" i="76"/>
  <c r="BL33" i="76"/>
  <c r="BK33" i="76"/>
  <c r="BJ33" i="76"/>
  <c r="BI33" i="76"/>
  <c r="BH33" i="76"/>
  <c r="BG33" i="76"/>
  <c r="BF33" i="76"/>
  <c r="BE33" i="76"/>
  <c r="BD33" i="76"/>
  <c r="BC33" i="76"/>
  <c r="BB33" i="76"/>
  <c r="BA33" i="76"/>
  <c r="AZ33" i="76"/>
  <c r="AU33" i="76"/>
  <c r="T33" i="76" s="1"/>
  <c r="CQ33" i="76" s="1"/>
  <c r="CW33" i="76" s="1"/>
  <c r="DC33" i="76" s="1"/>
  <c r="O33" i="76"/>
  <c r="DH33" i="76" s="1"/>
  <c r="CD32" i="76"/>
  <c r="BX32" i="76"/>
  <c r="BR32" i="76"/>
  <c r="BQ32" i="76"/>
  <c r="BP32" i="76"/>
  <c r="BO32" i="76"/>
  <c r="BN32" i="76"/>
  <c r="BM32" i="76"/>
  <c r="BL32" i="76"/>
  <c r="BK32" i="76"/>
  <c r="BJ32" i="76"/>
  <c r="BI32" i="76"/>
  <c r="BH32" i="76"/>
  <c r="BG32" i="76"/>
  <c r="BF32" i="76"/>
  <c r="BE32" i="76"/>
  <c r="BD32" i="76"/>
  <c r="BC32" i="76"/>
  <c r="BB32" i="76"/>
  <c r="BA32" i="76"/>
  <c r="AZ32" i="76"/>
  <c r="AU32" i="76"/>
  <c r="O32" i="76"/>
  <c r="DH32" i="76" s="1"/>
  <c r="CD31" i="76"/>
  <c r="BX31" i="76"/>
  <c r="BR31" i="76"/>
  <c r="BQ31" i="76"/>
  <c r="BP31" i="76"/>
  <c r="BO31" i="76"/>
  <c r="BN31" i="76"/>
  <c r="BM31" i="76"/>
  <c r="BL31" i="76"/>
  <c r="BK31" i="76"/>
  <c r="BJ31" i="76"/>
  <c r="BI31" i="76"/>
  <c r="BH31" i="76"/>
  <c r="BG31" i="76"/>
  <c r="BF31" i="76"/>
  <c r="BE31" i="76"/>
  <c r="BD31" i="76"/>
  <c r="BC31" i="76"/>
  <c r="BB31" i="76"/>
  <c r="BA31" i="76"/>
  <c r="AZ31" i="76"/>
  <c r="AU31" i="76"/>
  <c r="O31" i="76"/>
  <c r="DH30" i="76"/>
  <c r="CD30" i="76"/>
  <c r="BX30" i="76"/>
  <c r="BR30" i="76"/>
  <c r="BQ30" i="76"/>
  <c r="BP30" i="76"/>
  <c r="BO30" i="76"/>
  <c r="BN30" i="76"/>
  <c r="BM30" i="76"/>
  <c r="BL30" i="76"/>
  <c r="BK30" i="76"/>
  <c r="BJ30" i="76"/>
  <c r="BI30" i="76"/>
  <c r="BH30" i="76"/>
  <c r="BG30" i="76"/>
  <c r="BF30" i="76"/>
  <c r="BE30" i="76"/>
  <c r="BD30" i="76"/>
  <c r="BC30" i="76"/>
  <c r="BB30" i="76"/>
  <c r="BA30" i="76"/>
  <c r="AZ30" i="76"/>
  <c r="AU30" i="76"/>
  <c r="O30" i="76"/>
  <c r="DI29" i="76"/>
  <c r="CW29" i="76"/>
  <c r="DC29" i="76" s="1"/>
  <c r="BR29" i="76"/>
  <c r="BQ29" i="76"/>
  <c r="BP29" i="76"/>
  <c r="BO29" i="76"/>
  <c r="BN29" i="76"/>
  <c r="BM29" i="76"/>
  <c r="BL29" i="76"/>
  <c r="BK29" i="76"/>
  <c r="BJ29" i="76"/>
  <c r="BI29" i="76"/>
  <c r="BH29" i="76"/>
  <c r="BG29" i="76"/>
  <c r="BF29" i="76"/>
  <c r="BE29" i="76"/>
  <c r="BD29" i="76"/>
  <c r="BC29" i="76"/>
  <c r="BB29" i="76"/>
  <c r="BA29" i="76"/>
  <c r="AZ29" i="76"/>
  <c r="AV29" i="76"/>
  <c r="AU29" i="76"/>
  <c r="T29" i="76" s="1"/>
  <c r="CQ29" i="76" s="1"/>
  <c r="O29" i="76"/>
  <c r="CP29" i="76" s="1"/>
  <c r="CV29" i="76" s="1"/>
  <c r="DB29" i="76" s="1"/>
  <c r="BR28" i="76"/>
  <c r="CD28" i="76" s="1"/>
  <c r="BQ28" i="76"/>
  <c r="BP28" i="76"/>
  <c r="BO28" i="76"/>
  <c r="BN28" i="76"/>
  <c r="BM28" i="76"/>
  <c r="BL28" i="76"/>
  <c r="BK28" i="76"/>
  <c r="BJ28" i="76"/>
  <c r="BI28" i="76"/>
  <c r="BH28" i="76"/>
  <c r="BG28" i="76"/>
  <c r="BF28" i="76"/>
  <c r="BE28" i="76"/>
  <c r="BD28" i="76"/>
  <c r="BC28" i="76"/>
  <c r="BB28" i="76"/>
  <c r="BA28" i="76"/>
  <c r="AZ28" i="76"/>
  <c r="AU28" i="76"/>
  <c r="BS28" i="76" s="1"/>
  <c r="O28" i="76"/>
  <c r="CP28" i="76" s="1"/>
  <c r="CV28" i="76" s="1"/>
  <c r="DB28" i="76" s="1"/>
  <c r="CD27" i="76"/>
  <c r="BS27" i="76"/>
  <c r="BR27" i="76"/>
  <c r="BX27" i="76" s="1"/>
  <c r="BQ27" i="76"/>
  <c r="BP27" i="76"/>
  <c r="BO27" i="76"/>
  <c r="BN27" i="76"/>
  <c r="BM27" i="76"/>
  <c r="BL27" i="76"/>
  <c r="BK27" i="76"/>
  <c r="BJ27" i="76"/>
  <c r="BI27" i="76"/>
  <c r="BH27" i="76"/>
  <c r="BG27" i="76"/>
  <c r="BF27" i="76"/>
  <c r="BE27" i="76"/>
  <c r="BD27" i="76"/>
  <c r="BC27" i="76"/>
  <c r="BB27" i="76"/>
  <c r="BA27" i="76"/>
  <c r="AZ27" i="76"/>
  <c r="AU27" i="76"/>
  <c r="O27" i="76"/>
  <c r="DH27" i="76" s="1"/>
  <c r="AQ257" i="75"/>
  <c r="O57" i="75" s="1"/>
  <c r="AQ251" i="75"/>
  <c r="J242" i="75"/>
  <c r="AQ236" i="75"/>
  <c r="AN236" i="75"/>
  <c r="AI236" i="75"/>
  <c r="AD236" i="75"/>
  <c r="Y236" i="75"/>
  <c r="T236" i="75"/>
  <c r="O236" i="75"/>
  <c r="AQ234" i="75"/>
  <c r="AQ233" i="75"/>
  <c r="AQ232" i="75"/>
  <c r="AQ231" i="75"/>
  <c r="AQ230" i="75"/>
  <c r="AQ229" i="75"/>
  <c r="AQ228" i="75"/>
  <c r="AQ227" i="75"/>
  <c r="AQ226" i="75"/>
  <c r="AQ225" i="75"/>
  <c r="AQ222" i="75"/>
  <c r="AQ221" i="75"/>
  <c r="AQ220" i="75"/>
  <c r="AQ219" i="75"/>
  <c r="AQ218" i="75"/>
  <c r="AQ217" i="75"/>
  <c r="AQ216" i="75"/>
  <c r="AQ215" i="75"/>
  <c r="AQ214" i="75"/>
  <c r="AQ213" i="75"/>
  <c r="AQ210" i="75"/>
  <c r="AQ208" i="75"/>
  <c r="AQ207" i="75"/>
  <c r="AQ204" i="75"/>
  <c r="AQ203" i="75"/>
  <c r="AQ200" i="75"/>
  <c r="AQ199" i="75"/>
  <c r="AQ196" i="75"/>
  <c r="AQ195" i="75"/>
  <c r="AQ192" i="75"/>
  <c r="AQ191" i="75"/>
  <c r="AQ188" i="75"/>
  <c r="AQ187" i="75"/>
  <c r="AQ184" i="75"/>
  <c r="AQ183" i="75"/>
  <c r="AQ180" i="75"/>
  <c r="AQ179" i="75"/>
  <c r="AQ176" i="75"/>
  <c r="AQ175" i="75"/>
  <c r="AQ172" i="75"/>
  <c r="AQ171" i="75"/>
  <c r="AQ167" i="75"/>
  <c r="AQ165" i="75"/>
  <c r="AQ164" i="75"/>
  <c r="AQ163" i="75"/>
  <c r="AQ162" i="75"/>
  <c r="AQ161" i="75"/>
  <c r="AQ158" i="75"/>
  <c r="AQ156" i="75"/>
  <c r="AQ155" i="75"/>
  <c r="AQ154" i="75"/>
  <c r="AQ153" i="75"/>
  <c r="AQ152" i="75"/>
  <c r="AQ151" i="75"/>
  <c r="AQ150" i="75"/>
  <c r="AQ149" i="75"/>
  <c r="AQ148" i="75"/>
  <c r="AQ147" i="75"/>
  <c r="AQ142" i="75"/>
  <c r="AN140" i="75"/>
  <c r="AI140" i="75"/>
  <c r="AD140" i="75"/>
  <c r="Y140" i="75"/>
  <c r="T140" i="75"/>
  <c r="O140" i="75"/>
  <c r="AQ138" i="75"/>
  <c r="AQ137" i="75"/>
  <c r="AQ136" i="75"/>
  <c r="AQ133" i="75"/>
  <c r="AQ132" i="75"/>
  <c r="AQ131" i="75"/>
  <c r="AQ128" i="75"/>
  <c r="AQ127" i="75"/>
  <c r="AQ126" i="75"/>
  <c r="AQ123" i="75"/>
  <c r="AQ122" i="75"/>
  <c r="AQ121" i="75"/>
  <c r="AN116" i="75"/>
  <c r="AI116" i="75"/>
  <c r="AD116" i="75"/>
  <c r="Y116" i="75"/>
  <c r="T116" i="75"/>
  <c r="O116" i="75"/>
  <c r="AQ114" i="75"/>
  <c r="AQ113" i="75"/>
  <c r="AQ112" i="75"/>
  <c r="AQ109" i="75"/>
  <c r="AQ108" i="75"/>
  <c r="AQ107" i="75"/>
  <c r="AQ104" i="75"/>
  <c r="AQ103" i="75"/>
  <c r="AQ102" i="75"/>
  <c r="AN97" i="75"/>
  <c r="AI97" i="75"/>
  <c r="AD97" i="75"/>
  <c r="Y97" i="75"/>
  <c r="T97" i="75"/>
  <c r="O97" i="75"/>
  <c r="AQ97" i="75" s="1"/>
  <c r="AQ95" i="75"/>
  <c r="AQ94" i="75"/>
  <c r="AQ93" i="75"/>
  <c r="AQ90" i="75"/>
  <c r="AQ89" i="75"/>
  <c r="AQ88" i="75"/>
  <c r="AQ85" i="75"/>
  <c r="AQ84" i="75"/>
  <c r="AQ83" i="75"/>
  <c r="AQ80" i="75"/>
  <c r="AQ79" i="75"/>
  <c r="AQ78" i="75"/>
  <c r="CD60" i="75"/>
  <c r="BS60" i="75"/>
  <c r="CE60" i="75" s="1"/>
  <c r="BR60" i="75"/>
  <c r="BQ60" i="75"/>
  <c r="BP60" i="75"/>
  <c r="BO60" i="75"/>
  <c r="BN60" i="75"/>
  <c r="BM60" i="75"/>
  <c r="BL60" i="75"/>
  <c r="BE60" i="75"/>
  <c r="BD60" i="75"/>
  <c r="BC60" i="75"/>
  <c r="BB60" i="75"/>
  <c r="BA60" i="75"/>
  <c r="AZ60" i="75"/>
  <c r="AW60" i="75"/>
  <c r="BU60" i="75" s="1"/>
  <c r="CG60" i="75" s="1"/>
  <c r="AV60" i="75"/>
  <c r="BT60" i="75" s="1"/>
  <c r="CF60" i="75" s="1"/>
  <c r="AU60" i="75"/>
  <c r="H60" i="75"/>
  <c r="BQ59" i="75"/>
  <c r="BP59" i="75"/>
  <c r="BO59" i="75"/>
  <c r="BN59" i="75"/>
  <c r="BM59" i="75"/>
  <c r="BL59" i="75"/>
  <c r="BE59" i="75"/>
  <c r="BD59" i="75"/>
  <c r="BC59" i="75"/>
  <c r="BB59" i="75"/>
  <c r="BA59" i="75"/>
  <c r="AZ59" i="75"/>
  <c r="AU59" i="75"/>
  <c r="BS59" i="75" s="1"/>
  <c r="CE59" i="75" s="1"/>
  <c r="H59" i="75"/>
  <c r="BQ58" i="75"/>
  <c r="BP58" i="75"/>
  <c r="BO58" i="75"/>
  <c r="BN58" i="75"/>
  <c r="BM58" i="75"/>
  <c r="BL58" i="75"/>
  <c r="BE58" i="75"/>
  <c r="BD58" i="75"/>
  <c r="BC58" i="75"/>
  <c r="BB58" i="75"/>
  <c r="BA58" i="75"/>
  <c r="AZ58" i="75"/>
  <c r="AU58" i="75"/>
  <c r="BS58" i="75" s="1"/>
  <c r="CE58" i="75" s="1"/>
  <c r="H58" i="75"/>
  <c r="BS57" i="75"/>
  <c r="CE57" i="75" s="1"/>
  <c r="BR57" i="75"/>
  <c r="CD57" i="75" s="1"/>
  <c r="BQ57" i="75"/>
  <c r="BP57" i="75"/>
  <c r="BO57" i="75"/>
  <c r="BN57" i="75"/>
  <c r="BM57" i="75"/>
  <c r="BL57" i="75"/>
  <c r="BE57" i="75"/>
  <c r="BD57" i="75"/>
  <c r="BC57" i="75"/>
  <c r="BB57" i="75"/>
  <c r="BA57" i="75"/>
  <c r="AZ57" i="75"/>
  <c r="AW57" i="75"/>
  <c r="BU57" i="75" s="1"/>
  <c r="CG57" i="75" s="1"/>
  <c r="AV57" i="75"/>
  <c r="BT57" i="75" s="1"/>
  <c r="CF57" i="75" s="1"/>
  <c r="AU57" i="75"/>
  <c r="T57" i="75"/>
  <c r="DI57" i="75" s="1"/>
  <c r="BS56" i="75"/>
  <c r="CE56" i="75" s="1"/>
  <c r="BR56" i="75"/>
  <c r="CD56" i="75" s="1"/>
  <c r="BQ56" i="75"/>
  <c r="BP56" i="75"/>
  <c r="BO56" i="75"/>
  <c r="BN56" i="75"/>
  <c r="BM56" i="75"/>
  <c r="BL56" i="75"/>
  <c r="BE56" i="75"/>
  <c r="BD56" i="75"/>
  <c r="BC56" i="75"/>
  <c r="BB56" i="75"/>
  <c r="BA56" i="75"/>
  <c r="AZ56" i="75"/>
  <c r="AW56" i="75"/>
  <c r="AV56" i="75"/>
  <c r="AU56" i="75"/>
  <c r="BR55" i="75"/>
  <c r="CD55" i="75" s="1"/>
  <c r="BQ55" i="75"/>
  <c r="BP55" i="75"/>
  <c r="BO55" i="75"/>
  <c r="BN55" i="75"/>
  <c r="BM55" i="75"/>
  <c r="BL55" i="75"/>
  <c r="BE55" i="75"/>
  <c r="BD55" i="75"/>
  <c r="BC55" i="75"/>
  <c r="BB55" i="75"/>
  <c r="BA55" i="75"/>
  <c r="AZ55" i="75"/>
  <c r="AW55" i="75"/>
  <c r="AV55" i="75"/>
  <c r="AU55" i="75"/>
  <c r="BU54" i="75"/>
  <c r="CG54" i="75" s="1"/>
  <c r="BS54" i="75"/>
  <c r="CE54" i="75" s="1"/>
  <c r="BR54" i="75"/>
  <c r="CD54" i="75" s="1"/>
  <c r="BQ54" i="75"/>
  <c r="BP54" i="75"/>
  <c r="BO54" i="75"/>
  <c r="BN54" i="75"/>
  <c r="BM54" i="75"/>
  <c r="BL54" i="75"/>
  <c r="BE54" i="75"/>
  <c r="BD54" i="75"/>
  <c r="BC54" i="75"/>
  <c r="BB54" i="75"/>
  <c r="BA54" i="75"/>
  <c r="AZ54" i="75"/>
  <c r="AW54" i="75"/>
  <c r="AV54" i="75"/>
  <c r="AU54" i="75"/>
  <c r="CE53" i="75"/>
  <c r="BS53" i="75"/>
  <c r="BR53" i="75"/>
  <c r="CD53" i="75" s="1"/>
  <c r="BQ53" i="75"/>
  <c r="BP53" i="75"/>
  <c r="BO53" i="75"/>
  <c r="BN53" i="75"/>
  <c r="BM53" i="75"/>
  <c r="BL53" i="75"/>
  <c r="BE53" i="75"/>
  <c r="BD53" i="75"/>
  <c r="BC53" i="75"/>
  <c r="BB53" i="75"/>
  <c r="BA53" i="75"/>
  <c r="AZ53" i="75"/>
  <c r="AV53" i="75"/>
  <c r="AU53" i="75"/>
  <c r="O53" i="75"/>
  <c r="CP53" i="75" s="1"/>
  <c r="CV53" i="75" s="1"/>
  <c r="DB53" i="75" s="1"/>
  <c r="CD52" i="75"/>
  <c r="BS52" i="75"/>
  <c r="CE52" i="75" s="1"/>
  <c r="BR52" i="75"/>
  <c r="BQ52" i="75"/>
  <c r="BP52" i="75"/>
  <c r="BO52" i="75"/>
  <c r="BN52" i="75"/>
  <c r="BM52" i="75"/>
  <c r="BL52" i="75"/>
  <c r="BE52" i="75"/>
  <c r="BD52" i="75"/>
  <c r="BC52" i="75"/>
  <c r="BB52" i="75"/>
  <c r="BA52" i="75"/>
  <c r="AZ52" i="75"/>
  <c r="AV52" i="75"/>
  <c r="AU52" i="75"/>
  <c r="BT51" i="75"/>
  <c r="CF51" i="75" s="1"/>
  <c r="BR51" i="75"/>
  <c r="CD51" i="75" s="1"/>
  <c r="BQ51" i="75"/>
  <c r="BP51" i="75"/>
  <c r="BO51" i="75"/>
  <c r="BN51" i="75"/>
  <c r="BM51" i="75"/>
  <c r="BL51" i="75"/>
  <c r="BE51" i="75"/>
  <c r="BD51" i="75"/>
  <c r="BC51" i="75"/>
  <c r="BB51" i="75"/>
  <c r="BA51" i="75"/>
  <c r="AZ51" i="75"/>
  <c r="AV51" i="75"/>
  <c r="AW51" i="75" s="1"/>
  <c r="AU51" i="75"/>
  <c r="BR50" i="75"/>
  <c r="CD50" i="75" s="1"/>
  <c r="BQ50" i="75"/>
  <c r="BP50" i="75"/>
  <c r="BO50" i="75"/>
  <c r="BN50" i="75"/>
  <c r="BM50" i="75"/>
  <c r="BL50" i="75"/>
  <c r="BE50" i="75"/>
  <c r="BD50" i="75"/>
  <c r="BC50" i="75"/>
  <c r="BB50" i="75"/>
  <c r="BA50" i="75"/>
  <c r="AZ50" i="75"/>
  <c r="AU50" i="75"/>
  <c r="CF49" i="75"/>
  <c r="BU49" i="75"/>
  <c r="CG49" i="75" s="1"/>
  <c r="BT49" i="75"/>
  <c r="BS49" i="75"/>
  <c r="CE49" i="75" s="1"/>
  <c r="BR49" i="75"/>
  <c r="CD49" i="75" s="1"/>
  <c r="BQ49" i="75"/>
  <c r="BP49" i="75"/>
  <c r="BO49" i="75"/>
  <c r="BN49" i="75"/>
  <c r="BM49" i="75"/>
  <c r="BL49" i="75"/>
  <c r="BE49" i="75"/>
  <c r="BD49" i="75"/>
  <c r="BC49" i="75"/>
  <c r="BB49" i="75"/>
  <c r="BA49" i="75"/>
  <c r="AZ49" i="75"/>
  <c r="AW49" i="75"/>
  <c r="AX49" i="75" s="1"/>
  <c r="AU49" i="75"/>
  <c r="AV49" i="75" s="1"/>
  <c r="BR48" i="75"/>
  <c r="CD48" i="75" s="1"/>
  <c r="BQ48" i="75"/>
  <c r="BP48" i="75"/>
  <c r="BO48" i="75"/>
  <c r="BN48" i="75"/>
  <c r="BM48" i="75"/>
  <c r="BL48" i="75"/>
  <c r="BE48" i="75"/>
  <c r="BD48" i="75"/>
  <c r="BC48" i="75"/>
  <c r="BB48" i="75"/>
  <c r="BA48" i="75"/>
  <c r="AZ48" i="75"/>
  <c r="AU48" i="75"/>
  <c r="CD47" i="75"/>
  <c r="BR47" i="75"/>
  <c r="BQ47" i="75"/>
  <c r="BP47" i="75"/>
  <c r="BO47" i="75"/>
  <c r="BN47" i="75"/>
  <c r="BM47" i="75"/>
  <c r="BL47" i="75"/>
  <c r="BE47" i="75"/>
  <c r="BD47" i="75"/>
  <c r="BC47" i="75"/>
  <c r="BB47" i="75"/>
  <c r="BA47" i="75"/>
  <c r="AZ47" i="75"/>
  <c r="AV47" i="75"/>
  <c r="AW47" i="75" s="1"/>
  <c r="AU47" i="75"/>
  <c r="O47" i="75"/>
  <c r="DH47" i="75" s="1"/>
  <c r="CD46" i="75"/>
  <c r="BS46" i="75"/>
  <c r="CE46" i="75" s="1"/>
  <c r="BR46" i="75"/>
  <c r="BQ46" i="75"/>
  <c r="BP46" i="75"/>
  <c r="BO46" i="75"/>
  <c r="BN46" i="75"/>
  <c r="BM46" i="75"/>
  <c r="BL46" i="75"/>
  <c r="BE46" i="75"/>
  <c r="BD46" i="75"/>
  <c r="BC46" i="75"/>
  <c r="BB46" i="75"/>
  <c r="BA46" i="75"/>
  <c r="AZ46" i="75"/>
  <c r="AU46" i="75"/>
  <c r="T46" i="75" s="1"/>
  <c r="CQ46" i="75" s="1"/>
  <c r="CW46" i="75" s="1"/>
  <c r="DC46" i="75" s="1"/>
  <c r="CD45" i="75"/>
  <c r="BT45" i="75"/>
  <c r="CF45" i="75" s="1"/>
  <c r="BR45" i="75"/>
  <c r="BQ45" i="75"/>
  <c r="BP45" i="75"/>
  <c r="BO45" i="75"/>
  <c r="BN45" i="75"/>
  <c r="BM45" i="75"/>
  <c r="BL45" i="75"/>
  <c r="BE45" i="75"/>
  <c r="BD45" i="75"/>
  <c r="BC45" i="75"/>
  <c r="BB45" i="75"/>
  <c r="BA45" i="75"/>
  <c r="AZ45" i="75"/>
  <c r="AV45" i="75"/>
  <c r="AU45" i="75"/>
  <c r="CD44" i="75"/>
  <c r="BR44" i="75"/>
  <c r="BQ44" i="75"/>
  <c r="BP44" i="75"/>
  <c r="BO44" i="75"/>
  <c r="BN44" i="75"/>
  <c r="BM44" i="75"/>
  <c r="BL44" i="75"/>
  <c r="BE44" i="75"/>
  <c r="BD44" i="75"/>
  <c r="BC44" i="75"/>
  <c r="BB44" i="75"/>
  <c r="BA44" i="75"/>
  <c r="AZ44" i="75"/>
  <c r="AU44" i="75"/>
  <c r="CD43" i="75"/>
  <c r="BR43" i="75"/>
  <c r="BQ43" i="75"/>
  <c r="BP43" i="75"/>
  <c r="BO43" i="75"/>
  <c r="BN43" i="75"/>
  <c r="BM43" i="75"/>
  <c r="BL43" i="75"/>
  <c r="BE43" i="75"/>
  <c r="BD43" i="75"/>
  <c r="BC43" i="75"/>
  <c r="BB43" i="75"/>
  <c r="BA43" i="75"/>
  <c r="AZ43" i="75"/>
  <c r="AV43" i="75"/>
  <c r="AW43" i="75" s="1"/>
  <c r="AU43" i="75"/>
  <c r="CD42" i="75"/>
  <c r="BR42" i="75"/>
  <c r="BQ42" i="75"/>
  <c r="BP42" i="75"/>
  <c r="BO42" i="75"/>
  <c r="BN42" i="75"/>
  <c r="BM42" i="75"/>
  <c r="BL42" i="75"/>
  <c r="BE42" i="75"/>
  <c r="BD42" i="75"/>
  <c r="BC42" i="75"/>
  <c r="BB42" i="75"/>
  <c r="BA42" i="75"/>
  <c r="AZ42" i="75"/>
  <c r="AU42" i="75"/>
  <c r="CL41" i="75"/>
  <c r="CJ41" i="75"/>
  <c r="BS41" i="75"/>
  <c r="CE41" i="75" s="1"/>
  <c r="BR41" i="75"/>
  <c r="BQ41" i="75"/>
  <c r="BP41" i="75"/>
  <c r="BO41" i="75"/>
  <c r="BN41" i="75"/>
  <c r="BM41" i="75"/>
  <c r="BL41" i="75"/>
  <c r="BE41" i="75"/>
  <c r="CO41" i="75" s="1"/>
  <c r="BD41" i="75"/>
  <c r="CN41" i="75" s="1"/>
  <c r="BC41" i="75"/>
  <c r="CM41" i="75" s="1"/>
  <c r="BB41" i="75"/>
  <c r="BA41" i="75"/>
  <c r="CK41" i="75" s="1"/>
  <c r="AZ41" i="75"/>
  <c r="AV41" i="75"/>
  <c r="AU41" i="75"/>
  <c r="T41" i="75" s="1"/>
  <c r="O41" i="75"/>
  <c r="BX36" i="75"/>
  <c r="BR36" i="75"/>
  <c r="CD36" i="75" s="1"/>
  <c r="BQ36" i="75"/>
  <c r="BP36" i="75"/>
  <c r="BO36" i="75"/>
  <c r="BN36" i="75"/>
  <c r="BM36" i="75"/>
  <c r="BL36" i="75"/>
  <c r="BK36" i="75"/>
  <c r="BJ36" i="75"/>
  <c r="BI36" i="75"/>
  <c r="BH36" i="75"/>
  <c r="BG36" i="75"/>
  <c r="BF36" i="75"/>
  <c r="BE36" i="75"/>
  <c r="BD36" i="75"/>
  <c r="BC36" i="75"/>
  <c r="BB36" i="75"/>
  <c r="BA36" i="75"/>
  <c r="AZ36" i="75"/>
  <c r="AV36" i="75"/>
  <c r="AW36" i="75" s="1"/>
  <c r="AU36" i="75"/>
  <c r="BS36" i="75" s="1"/>
  <c r="O36" i="75"/>
  <c r="CP36" i="75" s="1"/>
  <c r="CV36" i="75" s="1"/>
  <c r="DB36" i="75" s="1"/>
  <c r="CD35" i="75"/>
  <c r="BR35" i="75"/>
  <c r="BX35" i="75" s="1"/>
  <c r="BQ35" i="75"/>
  <c r="BP35" i="75"/>
  <c r="BO35" i="75"/>
  <c r="BN35" i="75"/>
  <c r="BM35" i="75"/>
  <c r="BL35" i="75"/>
  <c r="BK35" i="75"/>
  <c r="BJ35" i="75"/>
  <c r="BI35" i="75"/>
  <c r="BH35" i="75"/>
  <c r="BG35" i="75"/>
  <c r="BF35" i="75"/>
  <c r="BE35" i="75"/>
  <c r="BD35" i="75"/>
  <c r="BC35" i="75"/>
  <c r="BB35" i="75"/>
  <c r="BA35" i="75"/>
  <c r="AZ35" i="75"/>
  <c r="AW35" i="75"/>
  <c r="AX35" i="75" s="1"/>
  <c r="AV35" i="75"/>
  <c r="BT35" i="75" s="1"/>
  <c r="AU35" i="75"/>
  <c r="BS35" i="75" s="1"/>
  <c r="Y35" i="75"/>
  <c r="DJ35" i="75" s="1"/>
  <c r="T35" i="75"/>
  <c r="DI35" i="75" s="1"/>
  <c r="CD34" i="75"/>
  <c r="BX34" i="75"/>
  <c r="BR34" i="75"/>
  <c r="BQ34" i="75"/>
  <c r="BP34" i="75"/>
  <c r="BO34" i="75"/>
  <c r="BN34" i="75"/>
  <c r="BM34" i="75"/>
  <c r="BL34" i="75"/>
  <c r="BK34" i="75"/>
  <c r="BJ34" i="75"/>
  <c r="BI34" i="75"/>
  <c r="BH34" i="75"/>
  <c r="BG34" i="75"/>
  <c r="BF34" i="75"/>
  <c r="BE34" i="75"/>
  <c r="BD34" i="75"/>
  <c r="BC34" i="75"/>
  <c r="BB34" i="75"/>
  <c r="BA34" i="75"/>
  <c r="AZ34" i="75"/>
  <c r="AV34" i="75"/>
  <c r="AW34" i="75" s="1"/>
  <c r="AU34" i="75"/>
  <c r="BS34" i="75" s="1"/>
  <c r="BX33" i="75"/>
  <c r="BR33" i="75"/>
  <c r="CD33" i="75" s="1"/>
  <c r="BQ33" i="75"/>
  <c r="BP33" i="75"/>
  <c r="BO33" i="75"/>
  <c r="BN33" i="75"/>
  <c r="BM33" i="75"/>
  <c r="BL33" i="75"/>
  <c r="BK33" i="75"/>
  <c r="BJ33" i="75"/>
  <c r="BI33" i="75"/>
  <c r="BH33" i="75"/>
  <c r="BG33" i="75"/>
  <c r="BF33" i="75"/>
  <c r="BE33" i="75"/>
  <c r="BD33" i="75"/>
  <c r="BC33" i="75"/>
  <c r="BB33" i="75"/>
  <c r="BA33" i="75"/>
  <c r="AZ33" i="75"/>
  <c r="AU33" i="75"/>
  <c r="BS33" i="75" s="1"/>
  <c r="CD32" i="75"/>
  <c r="BR32" i="75"/>
  <c r="BX32" i="75" s="1"/>
  <c r="BQ32" i="75"/>
  <c r="BP32" i="75"/>
  <c r="BO32" i="75"/>
  <c r="BN32" i="75"/>
  <c r="BM32" i="75"/>
  <c r="BL32" i="75"/>
  <c r="BK32" i="75"/>
  <c r="BJ32" i="75"/>
  <c r="BI32" i="75"/>
  <c r="BH32" i="75"/>
  <c r="BG32" i="75"/>
  <c r="BF32" i="75"/>
  <c r="BE32" i="75"/>
  <c r="BD32" i="75"/>
  <c r="BC32" i="75"/>
  <c r="BB32" i="75"/>
  <c r="BA32" i="75"/>
  <c r="AZ32" i="75"/>
  <c r="AU32" i="75"/>
  <c r="AV32" i="75" s="1"/>
  <c r="CD31" i="75"/>
  <c r="BR31" i="75"/>
  <c r="BX31" i="75" s="1"/>
  <c r="BQ31" i="75"/>
  <c r="BP31" i="75"/>
  <c r="BO31" i="75"/>
  <c r="BN31" i="75"/>
  <c r="BM31" i="75"/>
  <c r="BL31" i="75"/>
  <c r="BK31" i="75"/>
  <c r="BJ31" i="75"/>
  <c r="BI31" i="75"/>
  <c r="BH31" i="75"/>
  <c r="BG31" i="75"/>
  <c r="BF31" i="75"/>
  <c r="BE31" i="75"/>
  <c r="BD31" i="75"/>
  <c r="BC31" i="75"/>
  <c r="BB31" i="75"/>
  <c r="BA31" i="75"/>
  <c r="AZ31" i="75"/>
  <c r="AW31" i="75"/>
  <c r="AX31" i="75" s="1"/>
  <c r="AV31" i="75"/>
  <c r="BT31" i="75" s="1"/>
  <c r="AU31" i="75"/>
  <c r="BS31" i="75" s="1"/>
  <c r="CD30" i="75"/>
  <c r="BX30" i="75"/>
  <c r="BR30" i="75"/>
  <c r="BQ30" i="75"/>
  <c r="BP30" i="75"/>
  <c r="BO30" i="75"/>
  <c r="BN30" i="75"/>
  <c r="BM30" i="75"/>
  <c r="BL30" i="75"/>
  <c r="BK30" i="75"/>
  <c r="BJ30" i="75"/>
  <c r="BI30" i="75"/>
  <c r="BH30" i="75"/>
  <c r="BG30" i="75"/>
  <c r="BF30" i="75"/>
  <c r="BE30" i="75"/>
  <c r="BD30" i="75"/>
  <c r="BC30" i="75"/>
  <c r="BB30" i="75"/>
  <c r="BA30" i="75"/>
  <c r="AZ30" i="75"/>
  <c r="AV30" i="75"/>
  <c r="AW30" i="75" s="1"/>
  <c r="AU30" i="75"/>
  <c r="BS30" i="75" s="1"/>
  <c r="BX29" i="75"/>
  <c r="BR29" i="75"/>
  <c r="CD29" i="75" s="1"/>
  <c r="BQ29" i="75"/>
  <c r="BP29" i="75"/>
  <c r="BO29" i="75"/>
  <c r="BN29" i="75"/>
  <c r="BM29" i="75"/>
  <c r="BL29" i="75"/>
  <c r="BK29" i="75"/>
  <c r="BJ29" i="75"/>
  <c r="BI29" i="75"/>
  <c r="BH29" i="75"/>
  <c r="BG29" i="75"/>
  <c r="BF29" i="75"/>
  <c r="BE29" i="75"/>
  <c r="BD29" i="75"/>
  <c r="BC29" i="75"/>
  <c r="BB29" i="75"/>
  <c r="BA29" i="75"/>
  <c r="AZ29" i="75"/>
  <c r="AU29" i="75"/>
  <c r="BS29" i="75" s="1"/>
  <c r="CD28" i="75"/>
  <c r="BR28" i="75"/>
  <c r="BX28" i="75" s="1"/>
  <c r="BQ28" i="75"/>
  <c r="BP28" i="75"/>
  <c r="BO28" i="75"/>
  <c r="BN28" i="75"/>
  <c r="BM28" i="75"/>
  <c r="BL28" i="75"/>
  <c r="BK28" i="75"/>
  <c r="BJ28" i="75"/>
  <c r="BI28" i="75"/>
  <c r="BH28" i="75"/>
  <c r="BG28" i="75"/>
  <c r="BF28" i="75"/>
  <c r="BE28" i="75"/>
  <c r="BD28" i="75"/>
  <c r="BC28" i="75"/>
  <c r="BB28" i="75"/>
  <c r="BA28" i="75"/>
  <c r="AZ28" i="75"/>
  <c r="AW28" i="75"/>
  <c r="AU28" i="75"/>
  <c r="AV28" i="75" s="1"/>
  <c r="CD27" i="75"/>
  <c r="BR27" i="75"/>
  <c r="BX27" i="75" s="1"/>
  <c r="BQ27" i="75"/>
  <c r="BP27" i="75"/>
  <c r="BO27" i="75"/>
  <c r="BN27" i="75"/>
  <c r="BM27" i="75"/>
  <c r="BL27" i="75"/>
  <c r="BK27" i="75"/>
  <c r="BJ27" i="75"/>
  <c r="BI27" i="75"/>
  <c r="BH27" i="75"/>
  <c r="BG27" i="75"/>
  <c r="BF27" i="75"/>
  <c r="BE27" i="75"/>
  <c r="BD27" i="75"/>
  <c r="BC27" i="75"/>
  <c r="BB27" i="75"/>
  <c r="BA27" i="75"/>
  <c r="AZ27" i="75"/>
  <c r="AW27" i="75"/>
  <c r="AX27" i="75" s="1"/>
  <c r="AV27" i="75"/>
  <c r="BT27" i="75" s="1"/>
  <c r="BZ27" i="75" s="1"/>
  <c r="AU27" i="75"/>
  <c r="BS27" i="75" s="1"/>
  <c r="AQ257" i="74"/>
  <c r="Y55" i="74" s="1"/>
  <c r="AQ251" i="74"/>
  <c r="J242" i="74"/>
  <c r="AN236" i="74"/>
  <c r="AI236" i="74"/>
  <c r="AD236" i="74"/>
  <c r="Y236" i="74"/>
  <c r="T236" i="74"/>
  <c r="O236" i="74"/>
  <c r="AQ234" i="74"/>
  <c r="AQ233" i="74"/>
  <c r="AQ232" i="74"/>
  <c r="AQ231" i="74"/>
  <c r="AQ230" i="74"/>
  <c r="AQ229" i="74"/>
  <c r="AQ228" i="74"/>
  <c r="AQ227" i="74"/>
  <c r="AQ226" i="74"/>
  <c r="AQ225" i="74"/>
  <c r="AQ222" i="74"/>
  <c r="AQ221" i="74"/>
  <c r="AQ220" i="74"/>
  <c r="AQ219" i="74"/>
  <c r="AQ218" i="74"/>
  <c r="AQ217" i="74"/>
  <c r="AQ216" i="74"/>
  <c r="AQ215" i="74"/>
  <c r="AQ214" i="74"/>
  <c r="AQ213" i="74"/>
  <c r="AQ210" i="74"/>
  <c r="AQ208" i="74"/>
  <c r="AQ207" i="74"/>
  <c r="AQ204" i="74"/>
  <c r="AQ203" i="74"/>
  <c r="AQ200" i="74"/>
  <c r="AQ199" i="74"/>
  <c r="AQ196" i="74"/>
  <c r="AQ195" i="74"/>
  <c r="AQ192" i="74"/>
  <c r="AQ191" i="74"/>
  <c r="AQ188" i="74"/>
  <c r="AQ187" i="74"/>
  <c r="AQ184" i="74"/>
  <c r="AQ183" i="74"/>
  <c r="AQ180" i="74"/>
  <c r="AQ179" i="74"/>
  <c r="AQ176" i="74"/>
  <c r="AQ175" i="74"/>
  <c r="AQ172" i="74"/>
  <c r="AQ171" i="74"/>
  <c r="AQ167" i="74"/>
  <c r="AQ165" i="74"/>
  <c r="AQ164" i="74"/>
  <c r="AQ163" i="74"/>
  <c r="AQ162" i="74"/>
  <c r="AQ161" i="74"/>
  <c r="AQ158" i="74"/>
  <c r="AQ156" i="74"/>
  <c r="AQ155" i="74"/>
  <c r="AQ154" i="74"/>
  <c r="AQ153" i="74"/>
  <c r="AQ152" i="74"/>
  <c r="AQ151" i="74"/>
  <c r="AQ150" i="74"/>
  <c r="AQ149" i="74"/>
  <c r="AQ148" i="74"/>
  <c r="AQ147" i="74"/>
  <c r="AQ142" i="74"/>
  <c r="AQ140" i="74"/>
  <c r="AN140" i="74"/>
  <c r="AI140" i="74"/>
  <c r="AD140" i="74"/>
  <c r="Y140" i="74"/>
  <c r="T140" i="74"/>
  <c r="O140" i="74"/>
  <c r="AQ138" i="74"/>
  <c r="AQ137" i="74"/>
  <c r="AQ136" i="74"/>
  <c r="AQ133" i="74"/>
  <c r="AQ132" i="74"/>
  <c r="AQ131" i="74"/>
  <c r="AQ128" i="74"/>
  <c r="AQ127" i="74"/>
  <c r="AQ126" i="74"/>
  <c r="AQ123" i="74"/>
  <c r="AQ122" i="74"/>
  <c r="AQ121" i="74"/>
  <c r="AN116" i="74"/>
  <c r="AI116" i="74"/>
  <c r="AD116" i="74"/>
  <c r="Y116" i="74"/>
  <c r="T116" i="74"/>
  <c r="O116" i="74"/>
  <c r="AQ114" i="74"/>
  <c r="AQ113" i="74"/>
  <c r="AQ112" i="74"/>
  <c r="AQ109" i="74"/>
  <c r="AQ108" i="74"/>
  <c r="AQ107" i="74"/>
  <c r="AQ104" i="74"/>
  <c r="AQ103" i="74"/>
  <c r="AQ102" i="74"/>
  <c r="AN97" i="74"/>
  <c r="AI97" i="74"/>
  <c r="AD97" i="74"/>
  <c r="Y97" i="74"/>
  <c r="T97" i="74"/>
  <c r="O97" i="74"/>
  <c r="AQ95" i="74"/>
  <c r="AQ94" i="74"/>
  <c r="AQ93" i="74"/>
  <c r="AQ90" i="74"/>
  <c r="AQ89" i="74"/>
  <c r="AQ88" i="74"/>
  <c r="AQ85" i="74"/>
  <c r="AQ84" i="74"/>
  <c r="AQ83" i="74"/>
  <c r="AQ80" i="74"/>
  <c r="AQ79" i="74"/>
  <c r="AQ78" i="74"/>
  <c r="BQ60" i="74"/>
  <c r="BP60" i="74"/>
  <c r="BO60" i="74"/>
  <c r="BN60" i="74"/>
  <c r="BM60" i="74"/>
  <c r="BL60" i="74"/>
  <c r="BE60" i="74"/>
  <c r="BD60" i="74"/>
  <c r="BC60" i="74"/>
  <c r="BB60" i="74"/>
  <c r="BA60" i="74"/>
  <c r="AZ60" i="74"/>
  <c r="AU60" i="74"/>
  <c r="H60" i="74"/>
  <c r="BS59" i="74"/>
  <c r="CE59" i="74" s="1"/>
  <c r="BR59" i="74"/>
  <c r="CD59" i="74" s="1"/>
  <c r="BQ59" i="74"/>
  <c r="BP59" i="74"/>
  <c r="BO59" i="74"/>
  <c r="BN59" i="74"/>
  <c r="BM59" i="74"/>
  <c r="BL59" i="74"/>
  <c r="BE59" i="74"/>
  <c r="BD59" i="74"/>
  <c r="BC59" i="74"/>
  <c r="BB59" i="74"/>
  <c r="BA59" i="74"/>
  <c r="AZ59" i="74"/>
  <c r="AV59" i="74"/>
  <c r="AU59" i="74"/>
  <c r="H59" i="74"/>
  <c r="BS58" i="74"/>
  <c r="CE58" i="74" s="1"/>
  <c r="BQ58" i="74"/>
  <c r="BP58" i="74"/>
  <c r="BO58" i="74"/>
  <c r="BN58" i="74"/>
  <c r="BM58" i="74"/>
  <c r="BL58" i="74"/>
  <c r="BE58" i="74"/>
  <c r="BD58" i="74"/>
  <c r="BC58" i="74"/>
  <c r="BB58" i="74"/>
  <c r="BA58" i="74"/>
  <c r="AZ58" i="74"/>
  <c r="AU58" i="74"/>
  <c r="AV58" i="74" s="1"/>
  <c r="T58" i="74"/>
  <c r="DI58" i="74" s="1"/>
  <c r="H58" i="74"/>
  <c r="CD57" i="74"/>
  <c r="BU57" i="74"/>
  <c r="CG57" i="74" s="1"/>
  <c r="BT57" i="74"/>
  <c r="CF57" i="74" s="1"/>
  <c r="BS57" i="74"/>
  <c r="CE57" i="74" s="1"/>
  <c r="BR57" i="74"/>
  <c r="BQ57" i="74"/>
  <c r="BP57" i="74"/>
  <c r="BO57" i="74"/>
  <c r="BN57" i="74"/>
  <c r="BM57" i="74"/>
  <c r="BL57" i="74"/>
  <c r="BE57" i="74"/>
  <c r="BD57" i="74"/>
  <c r="BC57" i="74"/>
  <c r="BB57" i="74"/>
  <c r="BA57" i="74"/>
  <c r="AZ57" i="74"/>
  <c r="AX57" i="74"/>
  <c r="AW57" i="74"/>
  <c r="AV57" i="74"/>
  <c r="AU57" i="74"/>
  <c r="CD56" i="74"/>
  <c r="BR56" i="74"/>
  <c r="BQ56" i="74"/>
  <c r="BP56" i="74"/>
  <c r="BO56" i="74"/>
  <c r="BN56" i="74"/>
  <c r="BM56" i="74"/>
  <c r="BL56" i="74"/>
  <c r="BE56" i="74"/>
  <c r="BD56" i="74"/>
  <c r="BC56" i="74"/>
  <c r="BB56" i="74"/>
  <c r="BA56" i="74"/>
  <c r="AZ56" i="74"/>
  <c r="AU56" i="74"/>
  <c r="O56" i="74"/>
  <c r="CP56" i="74" s="1"/>
  <c r="CV56" i="74" s="1"/>
  <c r="DB56" i="74" s="1"/>
  <c r="CD55" i="74"/>
  <c r="BU55" i="74"/>
  <c r="CG55" i="74" s="1"/>
  <c r="BT55" i="74"/>
  <c r="CF55" i="74" s="1"/>
  <c r="BS55" i="74"/>
  <c r="CE55" i="74" s="1"/>
  <c r="BR55" i="74"/>
  <c r="BQ55" i="74"/>
  <c r="BP55" i="74"/>
  <c r="BO55" i="74"/>
  <c r="BN55" i="74"/>
  <c r="BM55" i="74"/>
  <c r="BL55" i="74"/>
  <c r="BE55" i="74"/>
  <c r="BD55" i="74"/>
  <c r="BC55" i="74"/>
  <c r="BB55" i="74"/>
  <c r="BA55" i="74"/>
  <c r="AZ55" i="74"/>
  <c r="AX55" i="74"/>
  <c r="AW55" i="74"/>
  <c r="AV55" i="74"/>
  <c r="AU55" i="74"/>
  <c r="AD55" i="74"/>
  <c r="CD54" i="74"/>
  <c r="BR54" i="74"/>
  <c r="BQ54" i="74"/>
  <c r="BP54" i="74"/>
  <c r="BO54" i="74"/>
  <c r="BN54" i="74"/>
  <c r="BM54" i="74"/>
  <c r="BL54" i="74"/>
  <c r="BE54" i="74"/>
  <c r="BD54" i="74"/>
  <c r="BC54" i="74"/>
  <c r="BB54" i="74"/>
  <c r="BA54" i="74"/>
  <c r="AZ54" i="74"/>
  <c r="AU54" i="74"/>
  <c r="CD53" i="74"/>
  <c r="BU53" i="74"/>
  <c r="CG53" i="74" s="1"/>
  <c r="BT53" i="74"/>
  <c r="CF53" i="74" s="1"/>
  <c r="BS53" i="74"/>
  <c r="CE53" i="74" s="1"/>
  <c r="BR53" i="74"/>
  <c r="BQ53" i="74"/>
  <c r="BP53" i="74"/>
  <c r="BO53" i="74"/>
  <c r="BN53" i="74"/>
  <c r="BM53" i="74"/>
  <c r="BL53" i="74"/>
  <c r="BE53" i="74"/>
  <c r="BD53" i="74"/>
  <c r="BC53" i="74"/>
  <c r="BB53" i="74"/>
  <c r="BA53" i="74"/>
  <c r="AZ53" i="74"/>
  <c r="AX53" i="74"/>
  <c r="AW53" i="74"/>
  <c r="AV53" i="74"/>
  <c r="AU53" i="74"/>
  <c r="T53" i="74"/>
  <c r="DI53" i="74" s="1"/>
  <c r="O53" i="74"/>
  <c r="CP53" i="74" s="1"/>
  <c r="CV53" i="74" s="1"/>
  <c r="DB53" i="74" s="1"/>
  <c r="CD52" i="74"/>
  <c r="BR52" i="74"/>
  <c r="BQ52" i="74"/>
  <c r="BP52" i="74"/>
  <c r="BO52" i="74"/>
  <c r="BN52" i="74"/>
  <c r="BM52" i="74"/>
  <c r="BL52" i="74"/>
  <c r="BE52" i="74"/>
  <c r="BD52" i="74"/>
  <c r="BC52" i="74"/>
  <c r="BB52" i="74"/>
  <c r="BA52" i="74"/>
  <c r="AZ52" i="74"/>
  <c r="AU52" i="74"/>
  <c r="CD51" i="74"/>
  <c r="BU51" i="74"/>
  <c r="CG51" i="74" s="1"/>
  <c r="BT51" i="74"/>
  <c r="CF51" i="74" s="1"/>
  <c r="BS51" i="74"/>
  <c r="CE51" i="74" s="1"/>
  <c r="BR51" i="74"/>
  <c r="BQ51" i="74"/>
  <c r="BP51" i="74"/>
  <c r="BO51" i="74"/>
  <c r="BN51" i="74"/>
  <c r="BM51" i="74"/>
  <c r="BL51" i="74"/>
  <c r="BE51" i="74"/>
  <c r="BD51" i="74"/>
  <c r="BC51" i="74"/>
  <c r="BB51" i="74"/>
  <c r="BA51" i="74"/>
  <c r="AZ51" i="74"/>
  <c r="AX51" i="74"/>
  <c r="AW51" i="74"/>
  <c r="AV51" i="74"/>
  <c r="AU51" i="74"/>
  <c r="AD51" i="74"/>
  <c r="CD50" i="74"/>
  <c r="BR50" i="74"/>
  <c r="BQ50" i="74"/>
  <c r="BP50" i="74"/>
  <c r="BO50" i="74"/>
  <c r="BN50" i="74"/>
  <c r="BM50" i="74"/>
  <c r="BL50" i="74"/>
  <c r="BE50" i="74"/>
  <c r="BD50" i="74"/>
  <c r="BC50" i="74"/>
  <c r="BB50" i="74"/>
  <c r="BA50" i="74"/>
  <c r="AZ50" i="74"/>
  <c r="AU50" i="74"/>
  <c r="CD49" i="74"/>
  <c r="BT49" i="74"/>
  <c r="CF49" i="74" s="1"/>
  <c r="BS49" i="74"/>
  <c r="CE49" i="74" s="1"/>
  <c r="BR49" i="74"/>
  <c r="BQ49" i="74"/>
  <c r="BP49" i="74"/>
  <c r="BO49" i="74"/>
  <c r="BN49" i="74"/>
  <c r="BM49" i="74"/>
  <c r="BL49" i="74"/>
  <c r="BE49" i="74"/>
  <c r="BD49" i="74"/>
  <c r="BC49" i="74"/>
  <c r="BB49" i="74"/>
  <c r="BA49" i="74"/>
  <c r="AZ49" i="74"/>
  <c r="AW49" i="74"/>
  <c r="AV49" i="74"/>
  <c r="AU49" i="74"/>
  <c r="AD49" i="74"/>
  <c r="CD48" i="74"/>
  <c r="BT48" i="74"/>
  <c r="CF48" i="74" s="1"/>
  <c r="BR48" i="74"/>
  <c r="BQ48" i="74"/>
  <c r="BP48" i="74"/>
  <c r="BO48" i="74"/>
  <c r="BN48" i="74"/>
  <c r="BM48" i="74"/>
  <c r="BL48" i="74"/>
  <c r="BE48" i="74"/>
  <c r="BD48" i="74"/>
  <c r="BC48" i="74"/>
  <c r="BB48" i="74"/>
  <c r="BA48" i="74"/>
  <c r="AZ48" i="74"/>
  <c r="AX48" i="74"/>
  <c r="AV48" i="74"/>
  <c r="AW48" i="74" s="1"/>
  <c r="AU48" i="74"/>
  <c r="BS48" i="74" s="1"/>
  <c r="CE48" i="74" s="1"/>
  <c r="Y48" i="74"/>
  <c r="DJ48" i="74" s="1"/>
  <c r="O48" i="74"/>
  <c r="CP48" i="74" s="1"/>
  <c r="CV48" i="74" s="1"/>
  <c r="DB48" i="74" s="1"/>
  <c r="CD47" i="74"/>
  <c r="BS47" i="74"/>
  <c r="CE47" i="74" s="1"/>
  <c r="BR47" i="74"/>
  <c r="BQ47" i="74"/>
  <c r="BP47" i="74"/>
  <c r="BO47" i="74"/>
  <c r="BN47" i="74"/>
  <c r="BM47" i="74"/>
  <c r="BL47" i="74"/>
  <c r="BE47" i="74"/>
  <c r="BD47" i="74"/>
  <c r="BC47" i="74"/>
  <c r="BB47" i="74"/>
  <c r="BA47" i="74"/>
  <c r="AZ47" i="74"/>
  <c r="AU47" i="74"/>
  <c r="AV47" i="74" s="1"/>
  <c r="CF46" i="74"/>
  <c r="CD46" i="74"/>
  <c r="BT46" i="74"/>
  <c r="BR46" i="74"/>
  <c r="BQ46" i="74"/>
  <c r="BP46" i="74"/>
  <c r="BO46" i="74"/>
  <c r="BN46" i="74"/>
  <c r="BM46" i="74"/>
  <c r="BL46" i="74"/>
  <c r="BE46" i="74"/>
  <c r="BD46" i="74"/>
  <c r="BC46" i="74"/>
  <c r="BB46" i="74"/>
  <c r="BA46" i="74"/>
  <c r="AZ46" i="74"/>
  <c r="AX46" i="74"/>
  <c r="AV46" i="74"/>
  <c r="AW46" i="74" s="1"/>
  <c r="AU46" i="74"/>
  <c r="BS46" i="74" s="1"/>
  <c r="CE46" i="74" s="1"/>
  <c r="CD45" i="74"/>
  <c r="BT45" i="74"/>
  <c r="CF45" i="74" s="1"/>
  <c r="BS45" i="74"/>
  <c r="CE45" i="74" s="1"/>
  <c r="BR45" i="74"/>
  <c r="BQ45" i="74"/>
  <c r="BP45" i="74"/>
  <c r="BO45" i="74"/>
  <c r="BN45" i="74"/>
  <c r="BM45" i="74"/>
  <c r="BL45" i="74"/>
  <c r="BE45" i="74"/>
  <c r="BD45" i="74"/>
  <c r="BC45" i="74"/>
  <c r="BB45" i="74"/>
  <c r="BA45" i="74"/>
  <c r="AZ45" i="74"/>
  <c r="AW45" i="74"/>
  <c r="AU45" i="74"/>
  <c r="AV45" i="74" s="1"/>
  <c r="Y45" i="74" s="1"/>
  <c r="T45" i="74"/>
  <c r="CD44" i="74"/>
  <c r="BT44" i="74"/>
  <c r="CF44" i="74" s="1"/>
  <c r="BR44" i="74"/>
  <c r="BQ44" i="74"/>
  <c r="BP44" i="74"/>
  <c r="BO44" i="74"/>
  <c r="BN44" i="74"/>
  <c r="BM44" i="74"/>
  <c r="BL44" i="74"/>
  <c r="BE44" i="74"/>
  <c r="BD44" i="74"/>
  <c r="BC44" i="74"/>
  <c r="BB44" i="74"/>
  <c r="BA44" i="74"/>
  <c r="AZ44" i="74"/>
  <c r="AX44" i="74"/>
  <c r="AV44" i="74"/>
  <c r="AW44" i="74" s="1"/>
  <c r="AU44" i="74"/>
  <c r="BS44" i="74" s="1"/>
  <c r="CE44" i="74" s="1"/>
  <c r="Y44" i="74"/>
  <c r="DJ44" i="74" s="1"/>
  <c r="CD43" i="74"/>
  <c r="BS43" i="74"/>
  <c r="CE43" i="74" s="1"/>
  <c r="BR43" i="74"/>
  <c r="BQ43" i="74"/>
  <c r="BP43" i="74"/>
  <c r="BO43" i="74"/>
  <c r="BN43" i="74"/>
  <c r="BM43" i="74"/>
  <c r="BL43" i="74"/>
  <c r="BE43" i="74"/>
  <c r="BD43" i="74"/>
  <c r="BC43" i="74"/>
  <c r="BB43" i="74"/>
  <c r="BA43" i="74"/>
  <c r="AZ43" i="74"/>
  <c r="AU43" i="74"/>
  <c r="AV43" i="74" s="1"/>
  <c r="CF42" i="74"/>
  <c r="CD42" i="74"/>
  <c r="BT42" i="74"/>
  <c r="BR42" i="74"/>
  <c r="BQ42" i="74"/>
  <c r="BP42" i="74"/>
  <c r="BO42" i="74"/>
  <c r="BN42" i="74"/>
  <c r="BM42" i="74"/>
  <c r="BL42" i="74"/>
  <c r="BE42" i="74"/>
  <c r="BD42" i="74"/>
  <c r="BC42" i="74"/>
  <c r="BB42" i="74"/>
  <c r="BA42" i="74"/>
  <c r="AZ42" i="74"/>
  <c r="AX42" i="74"/>
  <c r="AV42" i="74"/>
  <c r="AW42" i="74" s="1"/>
  <c r="AU42" i="74"/>
  <c r="BS42" i="74" s="1"/>
  <c r="CE42" i="74" s="1"/>
  <c r="CO41" i="74"/>
  <c r="CN41" i="74"/>
  <c r="CM41" i="74"/>
  <c r="CJ41" i="74"/>
  <c r="BR41" i="74"/>
  <c r="CD41" i="74" s="1"/>
  <c r="BQ41" i="74"/>
  <c r="BP41" i="74"/>
  <c r="BO41" i="74"/>
  <c r="BN41" i="74"/>
  <c r="BM41" i="74"/>
  <c r="BL41" i="74"/>
  <c r="BE41" i="74"/>
  <c r="BD41" i="74"/>
  <c r="BC41" i="74"/>
  <c r="BB41" i="74"/>
  <c r="CL41" i="74" s="1"/>
  <c r="BA41" i="74"/>
  <c r="CK41" i="74" s="1"/>
  <c r="AZ41" i="74"/>
  <c r="AV41" i="74"/>
  <c r="BT41" i="74" s="1"/>
  <c r="AU41" i="74"/>
  <c r="BS41" i="74" s="1"/>
  <c r="CD36" i="74"/>
  <c r="BX36" i="74"/>
  <c r="BR36" i="74"/>
  <c r="BQ36" i="74"/>
  <c r="BP36" i="74"/>
  <c r="BO36" i="74"/>
  <c r="BN36" i="74"/>
  <c r="BM36" i="74"/>
  <c r="BL36" i="74"/>
  <c r="BK36" i="74"/>
  <c r="BJ36" i="74"/>
  <c r="BI36" i="74"/>
  <c r="BH36" i="74"/>
  <c r="BG36" i="74"/>
  <c r="BF36" i="74"/>
  <c r="BE36" i="74"/>
  <c r="BD36" i="74"/>
  <c r="BC36" i="74"/>
  <c r="BB36" i="74"/>
  <c r="BA36" i="74"/>
  <c r="AZ36" i="74"/>
  <c r="AU36" i="74"/>
  <c r="T36" i="74"/>
  <c r="CQ36" i="74" s="1"/>
  <c r="CW36" i="74" s="1"/>
  <c r="DC36" i="74" s="1"/>
  <c r="O36" i="74"/>
  <c r="CP36" i="74" s="1"/>
  <c r="CV36" i="74" s="1"/>
  <c r="DB36" i="74" s="1"/>
  <c r="CD35" i="74"/>
  <c r="BX35" i="74"/>
  <c r="BS35" i="74"/>
  <c r="BY35" i="74" s="1"/>
  <c r="BR35" i="74"/>
  <c r="BQ35" i="74"/>
  <c r="BP35" i="74"/>
  <c r="BO35" i="74"/>
  <c r="BN35" i="74"/>
  <c r="BM35" i="74"/>
  <c r="BL35" i="74"/>
  <c r="BK35" i="74"/>
  <c r="BJ35" i="74"/>
  <c r="BI35" i="74"/>
  <c r="BH35" i="74"/>
  <c r="BG35" i="74"/>
  <c r="BF35" i="74"/>
  <c r="BE35" i="74"/>
  <c r="BD35" i="74"/>
  <c r="BC35" i="74"/>
  <c r="BB35" i="74"/>
  <c r="BA35" i="74"/>
  <c r="AZ35" i="74"/>
  <c r="AU35" i="74"/>
  <c r="O35" i="74"/>
  <c r="CD34" i="74"/>
  <c r="BR34" i="74"/>
  <c r="BX34" i="74" s="1"/>
  <c r="BQ34" i="74"/>
  <c r="BP34" i="74"/>
  <c r="BO34" i="74"/>
  <c r="BN34" i="74"/>
  <c r="BM34" i="74"/>
  <c r="BL34" i="74"/>
  <c r="BK34" i="74"/>
  <c r="BJ34" i="74"/>
  <c r="BI34" i="74"/>
  <c r="BH34" i="74"/>
  <c r="BG34" i="74"/>
  <c r="BF34" i="74"/>
  <c r="BE34" i="74"/>
  <c r="BD34" i="74"/>
  <c r="BC34" i="74"/>
  <c r="BB34" i="74"/>
  <c r="BA34" i="74"/>
  <c r="AZ34" i="74"/>
  <c r="AU34" i="74"/>
  <c r="T34" i="74" s="1"/>
  <c r="O34" i="74"/>
  <c r="DH34" i="74" s="1"/>
  <c r="BX33" i="74"/>
  <c r="BR33" i="74"/>
  <c r="CD33" i="74" s="1"/>
  <c r="BQ33" i="74"/>
  <c r="BP33" i="74"/>
  <c r="BO33" i="74"/>
  <c r="BN33" i="74"/>
  <c r="BM33" i="74"/>
  <c r="BL33" i="74"/>
  <c r="BK33" i="74"/>
  <c r="BJ33" i="74"/>
  <c r="BI33" i="74"/>
  <c r="BH33" i="74"/>
  <c r="BG33" i="74"/>
  <c r="BF33" i="74"/>
  <c r="BE33" i="74"/>
  <c r="BD33" i="74"/>
  <c r="BC33" i="74"/>
  <c r="BB33" i="74"/>
  <c r="BA33" i="74"/>
  <c r="AZ33" i="74"/>
  <c r="AU33" i="74"/>
  <c r="BS32" i="74"/>
  <c r="CE32" i="74" s="1"/>
  <c r="BR32" i="74"/>
  <c r="BX32" i="74" s="1"/>
  <c r="BQ32" i="74"/>
  <c r="BP32" i="74"/>
  <c r="BO32" i="74"/>
  <c r="BN32" i="74"/>
  <c r="BM32" i="74"/>
  <c r="BL32" i="74"/>
  <c r="BK32" i="74"/>
  <c r="BJ32" i="74"/>
  <c r="BI32" i="74"/>
  <c r="BH32" i="74"/>
  <c r="BG32" i="74"/>
  <c r="BF32" i="74"/>
  <c r="BE32" i="74"/>
  <c r="BD32" i="74"/>
  <c r="BC32" i="74"/>
  <c r="BB32" i="74"/>
  <c r="BA32" i="74"/>
  <c r="AZ32" i="74"/>
  <c r="AU32" i="74"/>
  <c r="CD31" i="74"/>
  <c r="BX31" i="74"/>
  <c r="BR31" i="74"/>
  <c r="BQ31" i="74"/>
  <c r="BP31" i="74"/>
  <c r="BO31" i="74"/>
  <c r="BN31" i="74"/>
  <c r="BM31" i="74"/>
  <c r="BL31" i="74"/>
  <c r="BK31" i="74"/>
  <c r="BJ31" i="74"/>
  <c r="BI31" i="74"/>
  <c r="BH31" i="74"/>
  <c r="BG31" i="74"/>
  <c r="BF31" i="74"/>
  <c r="BE31" i="74"/>
  <c r="BD31" i="74"/>
  <c r="BC31" i="74"/>
  <c r="BB31" i="74"/>
  <c r="BA31" i="74"/>
  <c r="AZ31" i="74"/>
  <c r="AU31" i="74"/>
  <c r="BS31" i="74" s="1"/>
  <c r="CD30" i="74"/>
  <c r="BY30" i="74"/>
  <c r="BX30" i="74"/>
  <c r="BS30" i="74"/>
  <c r="CE30" i="74" s="1"/>
  <c r="BR30" i="74"/>
  <c r="BQ30" i="74"/>
  <c r="BP30" i="74"/>
  <c r="BO30" i="74"/>
  <c r="BN30" i="74"/>
  <c r="BM30" i="74"/>
  <c r="BL30" i="74"/>
  <c r="BK30" i="74"/>
  <c r="BJ30" i="74"/>
  <c r="BI30" i="74"/>
  <c r="BH30" i="74"/>
  <c r="BG30" i="74"/>
  <c r="BF30" i="74"/>
  <c r="BE30" i="74"/>
  <c r="BD30" i="74"/>
  <c r="BC30" i="74"/>
  <c r="BB30" i="74"/>
  <c r="BA30" i="74"/>
  <c r="AZ30" i="74"/>
  <c r="AV30" i="74"/>
  <c r="BT30" i="74" s="1"/>
  <c r="AU30" i="74"/>
  <c r="Y30" i="74"/>
  <c r="CR30" i="74" s="1"/>
  <c r="CX30" i="74" s="1"/>
  <c r="DD30" i="74" s="1"/>
  <c r="T30" i="74"/>
  <c r="DI30" i="74" s="1"/>
  <c r="BR29" i="74"/>
  <c r="CD29" i="74" s="1"/>
  <c r="BQ29" i="74"/>
  <c r="BP29" i="74"/>
  <c r="BO29" i="74"/>
  <c r="BN29" i="74"/>
  <c r="BM29" i="74"/>
  <c r="BL29" i="74"/>
  <c r="BK29" i="74"/>
  <c r="BJ29" i="74"/>
  <c r="BI29" i="74"/>
  <c r="BH29" i="74"/>
  <c r="BG29" i="74"/>
  <c r="BF29" i="74"/>
  <c r="BE29" i="74"/>
  <c r="BD29" i="74"/>
  <c r="BC29" i="74"/>
  <c r="BB29" i="74"/>
  <c r="BA29" i="74"/>
  <c r="AZ29" i="74"/>
  <c r="AU29" i="74"/>
  <c r="AV29" i="74" s="1"/>
  <c r="T29" i="74"/>
  <c r="DI29" i="74" s="1"/>
  <c r="BR28" i="74"/>
  <c r="BX28" i="74" s="1"/>
  <c r="BQ28" i="74"/>
  <c r="BP28" i="74"/>
  <c r="BO28" i="74"/>
  <c r="BN28" i="74"/>
  <c r="BM28" i="74"/>
  <c r="BL28" i="74"/>
  <c r="BK28" i="74"/>
  <c r="BJ28" i="74"/>
  <c r="BI28" i="74"/>
  <c r="BH28" i="74"/>
  <c r="BG28" i="74"/>
  <c r="BF28" i="74"/>
  <c r="BE28" i="74"/>
  <c r="BD28" i="74"/>
  <c r="BC28" i="74"/>
  <c r="BB28" i="74"/>
  <c r="BA28" i="74"/>
  <c r="AZ28" i="74"/>
  <c r="AV28" i="74"/>
  <c r="AU28" i="74"/>
  <c r="BS28" i="74" s="1"/>
  <c r="T28" i="74"/>
  <c r="DI28" i="74" s="1"/>
  <c r="O28" i="74"/>
  <c r="DH28" i="74" s="1"/>
  <c r="BR27" i="74"/>
  <c r="BX27" i="74" s="1"/>
  <c r="BQ27" i="74"/>
  <c r="BP27" i="74"/>
  <c r="BO27" i="74"/>
  <c r="BN27" i="74"/>
  <c r="BM27" i="74"/>
  <c r="BL27" i="74"/>
  <c r="BK27" i="74"/>
  <c r="BJ27" i="74"/>
  <c r="BI27" i="74"/>
  <c r="BH27" i="74"/>
  <c r="BG27" i="74"/>
  <c r="BF27" i="74"/>
  <c r="BE27" i="74"/>
  <c r="BD27" i="74"/>
  <c r="BC27" i="74"/>
  <c r="BB27" i="74"/>
  <c r="BA27" i="74"/>
  <c r="AZ27" i="74"/>
  <c r="AV27" i="74"/>
  <c r="AU27" i="74"/>
  <c r="BS27" i="74" s="1"/>
  <c r="O27" i="74"/>
  <c r="E16" i="74"/>
  <c r="E16" i="75"/>
  <c r="E16" i="76"/>
  <c r="E16" i="77"/>
  <c r="E16" i="78"/>
  <c r="E16" i="79"/>
  <c r="E16" i="81"/>
  <c r="E16" i="82"/>
  <c r="AY23" i="80"/>
  <c r="BE23" i="80" s="1"/>
  <c r="BK23" i="80" s="1"/>
  <c r="BQ23" i="80" s="1"/>
  <c r="BW23" i="80" s="1"/>
  <c r="CC23" i="80" s="1"/>
  <c r="CI23" i="80" s="1"/>
  <c r="CO23" i="80" s="1"/>
  <c r="CU23" i="80" s="1"/>
  <c r="DA23" i="80" s="1"/>
  <c r="DG23" i="80" s="1"/>
  <c r="DM23" i="80" s="1"/>
  <c r="AX23" i="80"/>
  <c r="BD23" i="80" s="1"/>
  <c r="BJ23" i="80" s="1"/>
  <c r="BP23" i="80" s="1"/>
  <c r="BV23" i="80" s="1"/>
  <c r="CB23" i="80" s="1"/>
  <c r="CH23" i="80" s="1"/>
  <c r="CN23" i="80" s="1"/>
  <c r="CT23" i="80" s="1"/>
  <c r="CZ23" i="80" s="1"/>
  <c r="DF23" i="80" s="1"/>
  <c r="DL23" i="80" s="1"/>
  <c r="AW23" i="80"/>
  <c r="BC23" i="80" s="1"/>
  <c r="BI23" i="80" s="1"/>
  <c r="BO23" i="80" s="1"/>
  <c r="BU23" i="80" s="1"/>
  <c r="CA23" i="80" s="1"/>
  <c r="CG23" i="80" s="1"/>
  <c r="CM23" i="80" s="1"/>
  <c r="CS23" i="80" s="1"/>
  <c r="CY23" i="80" s="1"/>
  <c r="DE23" i="80" s="1"/>
  <c r="DK23" i="80" s="1"/>
  <c r="AV23" i="80"/>
  <c r="BB23" i="80" s="1"/>
  <c r="BH23" i="80" s="1"/>
  <c r="BN23" i="80" s="1"/>
  <c r="BT23" i="80" s="1"/>
  <c r="BZ23" i="80" s="1"/>
  <c r="CF23" i="80" s="1"/>
  <c r="CL23" i="80" s="1"/>
  <c r="CR23" i="80" s="1"/>
  <c r="CX23" i="80" s="1"/>
  <c r="DD23" i="80" s="1"/>
  <c r="DJ23" i="80" s="1"/>
  <c r="AU23" i="80"/>
  <c r="BA23" i="80" s="1"/>
  <c r="BG23" i="80" s="1"/>
  <c r="BM23" i="80" s="1"/>
  <c r="BS23" i="80" s="1"/>
  <c r="BY23" i="80" s="1"/>
  <c r="CE23" i="80" s="1"/>
  <c r="CK23" i="80" s="1"/>
  <c r="CQ23" i="80" s="1"/>
  <c r="CW23" i="80" s="1"/>
  <c r="DC23" i="80" s="1"/>
  <c r="DI23" i="80" s="1"/>
  <c r="AT23" i="80"/>
  <c r="AZ23" i="80" s="1"/>
  <c r="BF23" i="80" s="1"/>
  <c r="BL23" i="80" s="1"/>
  <c r="BR23" i="80" s="1"/>
  <c r="BX23" i="80" s="1"/>
  <c r="CD23" i="80" s="1"/>
  <c r="CJ23" i="80" s="1"/>
  <c r="CP23" i="80" s="1"/>
  <c r="CV23" i="80" s="1"/>
  <c r="DB23" i="80" s="1"/>
  <c r="DH23" i="80" s="1"/>
  <c r="BA23" i="82"/>
  <c r="BG23" i="82" s="1"/>
  <c r="BM23" i="82" s="1"/>
  <c r="BS23" i="82" s="1"/>
  <c r="BY23" i="82" s="1"/>
  <c r="CE23" i="82" s="1"/>
  <c r="CK23" i="82" s="1"/>
  <c r="CQ23" i="82" s="1"/>
  <c r="CW23" i="82" s="1"/>
  <c r="DC23" i="82" s="1"/>
  <c r="DI23" i="82" s="1"/>
  <c r="AZ23" i="82"/>
  <c r="BF23" i="82" s="1"/>
  <c r="BL23" i="82" s="1"/>
  <c r="BR23" i="82" s="1"/>
  <c r="BX23" i="82" s="1"/>
  <c r="CD23" i="82" s="1"/>
  <c r="CJ23" i="82" s="1"/>
  <c r="CP23" i="82" s="1"/>
  <c r="CV23" i="82" s="1"/>
  <c r="DB23" i="82" s="1"/>
  <c r="DH23" i="82" s="1"/>
  <c r="AY23" i="82"/>
  <c r="BE23" i="82" s="1"/>
  <c r="BK23" i="82" s="1"/>
  <c r="BQ23" i="82" s="1"/>
  <c r="BW23" i="82" s="1"/>
  <c r="CC23" i="82" s="1"/>
  <c r="CI23" i="82" s="1"/>
  <c r="CO23" i="82" s="1"/>
  <c r="CU23" i="82" s="1"/>
  <c r="DA23" i="82" s="1"/>
  <c r="DG23" i="82" s="1"/>
  <c r="DM23" i="82" s="1"/>
  <c r="AX23" i="82"/>
  <c r="BD23" i="82" s="1"/>
  <c r="BJ23" i="82" s="1"/>
  <c r="BP23" i="82" s="1"/>
  <c r="BV23" i="82" s="1"/>
  <c r="CB23" i="82" s="1"/>
  <c r="CH23" i="82" s="1"/>
  <c r="CN23" i="82" s="1"/>
  <c r="CT23" i="82" s="1"/>
  <c r="CZ23" i="82" s="1"/>
  <c r="DF23" i="82" s="1"/>
  <c r="DL23" i="82" s="1"/>
  <c r="AW23" i="82"/>
  <c r="BC23" i="82" s="1"/>
  <c r="BI23" i="82" s="1"/>
  <c r="BO23" i="82" s="1"/>
  <c r="BU23" i="82" s="1"/>
  <c r="CA23" i="82" s="1"/>
  <c r="CG23" i="82" s="1"/>
  <c r="CM23" i="82" s="1"/>
  <c r="CS23" i="82" s="1"/>
  <c r="CY23" i="82" s="1"/>
  <c r="DE23" i="82" s="1"/>
  <c r="DK23" i="82" s="1"/>
  <c r="AV23" i="82"/>
  <c r="BB23" i="82" s="1"/>
  <c r="BH23" i="82" s="1"/>
  <c r="BN23" i="82" s="1"/>
  <c r="BT23" i="82" s="1"/>
  <c r="BZ23" i="82" s="1"/>
  <c r="CF23" i="82" s="1"/>
  <c r="CL23" i="82" s="1"/>
  <c r="CR23" i="82" s="1"/>
  <c r="CX23" i="82" s="1"/>
  <c r="DD23" i="82" s="1"/>
  <c r="DJ23" i="82" s="1"/>
  <c r="AU23" i="82"/>
  <c r="AT23" i="82"/>
  <c r="BE23" i="81"/>
  <c r="BK23" i="81" s="1"/>
  <c r="BQ23" i="81" s="1"/>
  <c r="BW23" i="81" s="1"/>
  <c r="CC23" i="81" s="1"/>
  <c r="CI23" i="81" s="1"/>
  <c r="CO23" i="81" s="1"/>
  <c r="CU23" i="81" s="1"/>
  <c r="DA23" i="81" s="1"/>
  <c r="DG23" i="81" s="1"/>
  <c r="DM23" i="81" s="1"/>
  <c r="AY23" i="81"/>
  <c r="AX23" i="81"/>
  <c r="BD23" i="81" s="1"/>
  <c r="BJ23" i="81" s="1"/>
  <c r="BP23" i="81" s="1"/>
  <c r="BV23" i="81" s="1"/>
  <c r="CB23" i="81" s="1"/>
  <c r="CH23" i="81" s="1"/>
  <c r="CN23" i="81" s="1"/>
  <c r="CT23" i="81" s="1"/>
  <c r="CZ23" i="81" s="1"/>
  <c r="DF23" i="81" s="1"/>
  <c r="DL23" i="81" s="1"/>
  <c r="AW23" i="81"/>
  <c r="BC23" i="81" s="1"/>
  <c r="BI23" i="81" s="1"/>
  <c r="BO23" i="81" s="1"/>
  <c r="BU23" i="81" s="1"/>
  <c r="CA23" i="81" s="1"/>
  <c r="CG23" i="81" s="1"/>
  <c r="CM23" i="81" s="1"/>
  <c r="CS23" i="81" s="1"/>
  <c r="CY23" i="81" s="1"/>
  <c r="DE23" i="81" s="1"/>
  <c r="DK23" i="81" s="1"/>
  <c r="AV23" i="81"/>
  <c r="BB23" i="81" s="1"/>
  <c r="BH23" i="81" s="1"/>
  <c r="BN23" i="81" s="1"/>
  <c r="BT23" i="81" s="1"/>
  <c r="BZ23" i="81" s="1"/>
  <c r="CF23" i="81" s="1"/>
  <c r="CL23" i="81" s="1"/>
  <c r="CR23" i="81" s="1"/>
  <c r="CX23" i="81" s="1"/>
  <c r="DD23" i="81" s="1"/>
  <c r="DJ23" i="81" s="1"/>
  <c r="AU23" i="81"/>
  <c r="BA23" i="81" s="1"/>
  <c r="BG23" i="81" s="1"/>
  <c r="BM23" i="81" s="1"/>
  <c r="BS23" i="81" s="1"/>
  <c r="BY23" i="81" s="1"/>
  <c r="CE23" i="81" s="1"/>
  <c r="CK23" i="81" s="1"/>
  <c r="CQ23" i="81" s="1"/>
  <c r="CW23" i="81" s="1"/>
  <c r="DC23" i="81" s="1"/>
  <c r="DI23" i="81" s="1"/>
  <c r="AT23" i="81"/>
  <c r="AZ23" i="81" s="1"/>
  <c r="BF23" i="81" s="1"/>
  <c r="BL23" i="81" s="1"/>
  <c r="BR23" i="81" s="1"/>
  <c r="BX23" i="81" s="1"/>
  <c r="CD23" i="81" s="1"/>
  <c r="CJ23" i="81" s="1"/>
  <c r="CP23" i="81" s="1"/>
  <c r="CV23" i="81" s="1"/>
  <c r="DB23" i="81" s="1"/>
  <c r="DH23" i="81" s="1"/>
  <c r="BD23" i="79"/>
  <c r="BJ23" i="79" s="1"/>
  <c r="BP23" i="79" s="1"/>
  <c r="BV23" i="79" s="1"/>
  <c r="CB23" i="79" s="1"/>
  <c r="CH23" i="79" s="1"/>
  <c r="CN23" i="79" s="1"/>
  <c r="CT23" i="79" s="1"/>
  <c r="CZ23" i="79" s="1"/>
  <c r="DF23" i="79" s="1"/>
  <c r="DL23" i="79" s="1"/>
  <c r="AY23" i="79"/>
  <c r="BE23" i="79" s="1"/>
  <c r="BK23" i="79" s="1"/>
  <c r="BQ23" i="79" s="1"/>
  <c r="BW23" i="79" s="1"/>
  <c r="CC23" i="79" s="1"/>
  <c r="CI23" i="79" s="1"/>
  <c r="CO23" i="79" s="1"/>
  <c r="CU23" i="79" s="1"/>
  <c r="DA23" i="79" s="1"/>
  <c r="DG23" i="79" s="1"/>
  <c r="DM23" i="79" s="1"/>
  <c r="AX23" i="79"/>
  <c r="AW23" i="79"/>
  <c r="BC23" i="79" s="1"/>
  <c r="BI23" i="79" s="1"/>
  <c r="BO23" i="79" s="1"/>
  <c r="BU23" i="79" s="1"/>
  <c r="CA23" i="79" s="1"/>
  <c r="CG23" i="79" s="1"/>
  <c r="CM23" i="79" s="1"/>
  <c r="CS23" i="79" s="1"/>
  <c r="CY23" i="79" s="1"/>
  <c r="DE23" i="79" s="1"/>
  <c r="DK23" i="79" s="1"/>
  <c r="AV23" i="79"/>
  <c r="BB23" i="79" s="1"/>
  <c r="BH23" i="79" s="1"/>
  <c r="BN23" i="79" s="1"/>
  <c r="BT23" i="79" s="1"/>
  <c r="BZ23" i="79" s="1"/>
  <c r="CF23" i="79" s="1"/>
  <c r="CL23" i="79" s="1"/>
  <c r="CR23" i="79" s="1"/>
  <c r="CX23" i="79" s="1"/>
  <c r="DD23" i="79" s="1"/>
  <c r="DJ23" i="79" s="1"/>
  <c r="AU23" i="79"/>
  <c r="BA23" i="79" s="1"/>
  <c r="BG23" i="79" s="1"/>
  <c r="BM23" i="79" s="1"/>
  <c r="BS23" i="79" s="1"/>
  <c r="BY23" i="79" s="1"/>
  <c r="CE23" i="79" s="1"/>
  <c r="CK23" i="79" s="1"/>
  <c r="CQ23" i="79" s="1"/>
  <c r="CW23" i="79" s="1"/>
  <c r="DC23" i="79" s="1"/>
  <c r="DI23" i="79" s="1"/>
  <c r="AT23" i="79"/>
  <c r="AZ23" i="79" s="1"/>
  <c r="BF23" i="79" s="1"/>
  <c r="BL23" i="79" s="1"/>
  <c r="BR23" i="79" s="1"/>
  <c r="BX23" i="79" s="1"/>
  <c r="CD23" i="79" s="1"/>
  <c r="CJ23" i="79" s="1"/>
  <c r="CP23" i="79" s="1"/>
  <c r="CV23" i="79" s="1"/>
  <c r="DB23" i="79" s="1"/>
  <c r="DH23" i="79" s="1"/>
  <c r="AY23" i="78"/>
  <c r="BE23" i="78" s="1"/>
  <c r="BK23" i="78" s="1"/>
  <c r="BQ23" i="78" s="1"/>
  <c r="BW23" i="78" s="1"/>
  <c r="CC23" i="78" s="1"/>
  <c r="CI23" i="78" s="1"/>
  <c r="CO23" i="78" s="1"/>
  <c r="CU23" i="78" s="1"/>
  <c r="DA23" i="78" s="1"/>
  <c r="DG23" i="78" s="1"/>
  <c r="DM23" i="78" s="1"/>
  <c r="AX23" i="78"/>
  <c r="BD23" i="78" s="1"/>
  <c r="BJ23" i="78" s="1"/>
  <c r="BP23" i="78" s="1"/>
  <c r="BV23" i="78" s="1"/>
  <c r="CB23" i="78" s="1"/>
  <c r="CH23" i="78" s="1"/>
  <c r="CN23" i="78" s="1"/>
  <c r="CT23" i="78" s="1"/>
  <c r="CZ23" i="78" s="1"/>
  <c r="DF23" i="78" s="1"/>
  <c r="DL23" i="78" s="1"/>
  <c r="AW23" i="78"/>
  <c r="BC23" i="78" s="1"/>
  <c r="BI23" i="78" s="1"/>
  <c r="BO23" i="78" s="1"/>
  <c r="BU23" i="78" s="1"/>
  <c r="CA23" i="78" s="1"/>
  <c r="CG23" i="78" s="1"/>
  <c r="CM23" i="78" s="1"/>
  <c r="CS23" i="78" s="1"/>
  <c r="CY23" i="78" s="1"/>
  <c r="DE23" i="78" s="1"/>
  <c r="DK23" i="78" s="1"/>
  <c r="AV23" i="78"/>
  <c r="BB23" i="78" s="1"/>
  <c r="BH23" i="78" s="1"/>
  <c r="BN23" i="78" s="1"/>
  <c r="BT23" i="78" s="1"/>
  <c r="BZ23" i="78" s="1"/>
  <c r="CF23" i="78" s="1"/>
  <c r="CL23" i="78" s="1"/>
  <c r="CR23" i="78" s="1"/>
  <c r="CX23" i="78" s="1"/>
  <c r="DD23" i="78" s="1"/>
  <c r="DJ23" i="78" s="1"/>
  <c r="AU23" i="78"/>
  <c r="BA23" i="78" s="1"/>
  <c r="BG23" i="78" s="1"/>
  <c r="BM23" i="78" s="1"/>
  <c r="BS23" i="78" s="1"/>
  <c r="BY23" i="78" s="1"/>
  <c r="CE23" i="78" s="1"/>
  <c r="CK23" i="78" s="1"/>
  <c r="CQ23" i="78" s="1"/>
  <c r="CW23" i="78" s="1"/>
  <c r="DC23" i="78" s="1"/>
  <c r="DI23" i="78" s="1"/>
  <c r="AT23" i="78"/>
  <c r="AZ23" i="78" s="1"/>
  <c r="BF23" i="78" s="1"/>
  <c r="BL23" i="78" s="1"/>
  <c r="BR23" i="78" s="1"/>
  <c r="BX23" i="78" s="1"/>
  <c r="CD23" i="78" s="1"/>
  <c r="CJ23" i="78" s="1"/>
  <c r="CP23" i="78" s="1"/>
  <c r="CV23" i="78" s="1"/>
  <c r="DB23" i="78" s="1"/>
  <c r="DH23" i="78" s="1"/>
  <c r="BV23" i="77"/>
  <c r="CB23" i="77" s="1"/>
  <c r="CH23" i="77" s="1"/>
  <c r="CN23" i="77" s="1"/>
  <c r="CT23" i="77" s="1"/>
  <c r="CZ23" i="77" s="1"/>
  <c r="DF23" i="77" s="1"/>
  <c r="DL23" i="77" s="1"/>
  <c r="AY23" i="77"/>
  <c r="BE23" i="77" s="1"/>
  <c r="BK23" i="77" s="1"/>
  <c r="BQ23" i="77" s="1"/>
  <c r="BW23" i="77" s="1"/>
  <c r="CC23" i="77" s="1"/>
  <c r="CI23" i="77" s="1"/>
  <c r="CO23" i="77" s="1"/>
  <c r="CU23" i="77" s="1"/>
  <c r="DA23" i="77" s="1"/>
  <c r="DG23" i="77" s="1"/>
  <c r="DM23" i="77" s="1"/>
  <c r="AX23" i="77"/>
  <c r="BD23" i="77" s="1"/>
  <c r="BJ23" i="77" s="1"/>
  <c r="BP23" i="77" s="1"/>
  <c r="AW23" i="77"/>
  <c r="BC23" i="77" s="1"/>
  <c r="BI23" i="77" s="1"/>
  <c r="BO23" i="77" s="1"/>
  <c r="BU23" i="77" s="1"/>
  <c r="CA23" i="77" s="1"/>
  <c r="CG23" i="77" s="1"/>
  <c r="CM23" i="77" s="1"/>
  <c r="CS23" i="77" s="1"/>
  <c r="CY23" i="77" s="1"/>
  <c r="DE23" i="77" s="1"/>
  <c r="DK23" i="77" s="1"/>
  <c r="AV23" i="77"/>
  <c r="BB23" i="77" s="1"/>
  <c r="BH23" i="77" s="1"/>
  <c r="BN23" i="77" s="1"/>
  <c r="BT23" i="77" s="1"/>
  <c r="BZ23" i="77" s="1"/>
  <c r="CF23" i="77" s="1"/>
  <c r="CL23" i="77" s="1"/>
  <c r="CR23" i="77" s="1"/>
  <c r="CX23" i="77" s="1"/>
  <c r="DD23" i="77" s="1"/>
  <c r="DJ23" i="77" s="1"/>
  <c r="AU23" i="77"/>
  <c r="BA23" i="77" s="1"/>
  <c r="BG23" i="77" s="1"/>
  <c r="BM23" i="77" s="1"/>
  <c r="BS23" i="77" s="1"/>
  <c r="BY23" i="77" s="1"/>
  <c r="CE23" i="77" s="1"/>
  <c r="CK23" i="77" s="1"/>
  <c r="CQ23" i="77" s="1"/>
  <c r="CW23" i="77" s="1"/>
  <c r="DC23" i="77" s="1"/>
  <c r="DI23" i="77" s="1"/>
  <c r="AT23" i="77"/>
  <c r="AZ23" i="77" s="1"/>
  <c r="BF23" i="77" s="1"/>
  <c r="BL23" i="77" s="1"/>
  <c r="BR23" i="77" s="1"/>
  <c r="BX23" i="77" s="1"/>
  <c r="CD23" i="77" s="1"/>
  <c r="CJ23" i="77" s="1"/>
  <c r="CP23" i="77" s="1"/>
  <c r="CV23" i="77" s="1"/>
  <c r="DB23" i="77" s="1"/>
  <c r="DH23" i="77" s="1"/>
  <c r="BE23" i="76"/>
  <c r="BK23" i="76" s="1"/>
  <c r="BQ23" i="76" s="1"/>
  <c r="BW23" i="76" s="1"/>
  <c r="CC23" i="76" s="1"/>
  <c r="CI23" i="76" s="1"/>
  <c r="CO23" i="76" s="1"/>
  <c r="CU23" i="76" s="1"/>
  <c r="DA23" i="76" s="1"/>
  <c r="DG23" i="76" s="1"/>
  <c r="DM23" i="76" s="1"/>
  <c r="AY23" i="76"/>
  <c r="AX23" i="76"/>
  <c r="BD23" i="76" s="1"/>
  <c r="BJ23" i="76" s="1"/>
  <c r="BP23" i="76" s="1"/>
  <c r="BV23" i="76" s="1"/>
  <c r="CB23" i="76" s="1"/>
  <c r="CH23" i="76" s="1"/>
  <c r="CN23" i="76" s="1"/>
  <c r="CT23" i="76" s="1"/>
  <c r="CZ23" i="76" s="1"/>
  <c r="DF23" i="76" s="1"/>
  <c r="DL23" i="76" s="1"/>
  <c r="AW23" i="76"/>
  <c r="BC23" i="76" s="1"/>
  <c r="BI23" i="76" s="1"/>
  <c r="BO23" i="76" s="1"/>
  <c r="BU23" i="76" s="1"/>
  <c r="CA23" i="76" s="1"/>
  <c r="CG23" i="76" s="1"/>
  <c r="CM23" i="76" s="1"/>
  <c r="CS23" i="76" s="1"/>
  <c r="CY23" i="76" s="1"/>
  <c r="DE23" i="76" s="1"/>
  <c r="DK23" i="76" s="1"/>
  <c r="AV23" i="76"/>
  <c r="BB23" i="76" s="1"/>
  <c r="BH23" i="76" s="1"/>
  <c r="BN23" i="76" s="1"/>
  <c r="BT23" i="76" s="1"/>
  <c r="BZ23" i="76" s="1"/>
  <c r="CF23" i="76" s="1"/>
  <c r="CL23" i="76" s="1"/>
  <c r="CR23" i="76" s="1"/>
  <c r="CX23" i="76" s="1"/>
  <c r="DD23" i="76" s="1"/>
  <c r="DJ23" i="76" s="1"/>
  <c r="AU23" i="76"/>
  <c r="BA23" i="76" s="1"/>
  <c r="BG23" i="76" s="1"/>
  <c r="BM23" i="76" s="1"/>
  <c r="BS23" i="76" s="1"/>
  <c r="BY23" i="76" s="1"/>
  <c r="CE23" i="76" s="1"/>
  <c r="CK23" i="76" s="1"/>
  <c r="CQ23" i="76" s="1"/>
  <c r="CW23" i="76" s="1"/>
  <c r="DC23" i="76" s="1"/>
  <c r="DI23" i="76" s="1"/>
  <c r="AT23" i="76"/>
  <c r="AZ23" i="76" s="1"/>
  <c r="BF23" i="76" s="1"/>
  <c r="BL23" i="76" s="1"/>
  <c r="BR23" i="76" s="1"/>
  <c r="BX23" i="76" s="1"/>
  <c r="CD23" i="76" s="1"/>
  <c r="CJ23" i="76" s="1"/>
  <c r="CP23" i="76" s="1"/>
  <c r="CV23" i="76" s="1"/>
  <c r="DB23" i="76" s="1"/>
  <c r="DH23" i="76" s="1"/>
  <c r="BE23" i="75"/>
  <c r="BK23" i="75" s="1"/>
  <c r="BQ23" i="75" s="1"/>
  <c r="BW23" i="75" s="1"/>
  <c r="CC23" i="75" s="1"/>
  <c r="CI23" i="75" s="1"/>
  <c r="CO23" i="75" s="1"/>
  <c r="CU23" i="75" s="1"/>
  <c r="DA23" i="75" s="1"/>
  <c r="DG23" i="75" s="1"/>
  <c r="DM23" i="75" s="1"/>
  <c r="AZ23" i="75"/>
  <c r="BF23" i="75" s="1"/>
  <c r="BL23" i="75" s="1"/>
  <c r="BR23" i="75" s="1"/>
  <c r="BX23" i="75" s="1"/>
  <c r="CD23" i="75" s="1"/>
  <c r="CJ23" i="75" s="1"/>
  <c r="CP23" i="75" s="1"/>
  <c r="CV23" i="75" s="1"/>
  <c r="DB23" i="75" s="1"/>
  <c r="DH23" i="75" s="1"/>
  <c r="AY23" i="75"/>
  <c r="AX23" i="75"/>
  <c r="BD23" i="75" s="1"/>
  <c r="BJ23" i="75" s="1"/>
  <c r="BP23" i="75" s="1"/>
  <c r="BV23" i="75" s="1"/>
  <c r="CB23" i="75" s="1"/>
  <c r="CH23" i="75" s="1"/>
  <c r="CN23" i="75" s="1"/>
  <c r="CT23" i="75" s="1"/>
  <c r="CZ23" i="75" s="1"/>
  <c r="DF23" i="75" s="1"/>
  <c r="DL23" i="75" s="1"/>
  <c r="AW23" i="75"/>
  <c r="BC23" i="75" s="1"/>
  <c r="BI23" i="75" s="1"/>
  <c r="BO23" i="75" s="1"/>
  <c r="BU23" i="75" s="1"/>
  <c r="CA23" i="75" s="1"/>
  <c r="CG23" i="75" s="1"/>
  <c r="CM23" i="75" s="1"/>
  <c r="CS23" i="75" s="1"/>
  <c r="CY23" i="75" s="1"/>
  <c r="DE23" i="75" s="1"/>
  <c r="DK23" i="75" s="1"/>
  <c r="AV23" i="75"/>
  <c r="BB23" i="75" s="1"/>
  <c r="BH23" i="75" s="1"/>
  <c r="BN23" i="75" s="1"/>
  <c r="BT23" i="75" s="1"/>
  <c r="BZ23" i="75" s="1"/>
  <c r="CF23" i="75" s="1"/>
  <c r="CL23" i="75" s="1"/>
  <c r="CR23" i="75" s="1"/>
  <c r="CX23" i="75" s="1"/>
  <c r="DD23" i="75" s="1"/>
  <c r="DJ23" i="75" s="1"/>
  <c r="AU23" i="75"/>
  <c r="BA23" i="75" s="1"/>
  <c r="BG23" i="75" s="1"/>
  <c r="BM23" i="75" s="1"/>
  <c r="BS23" i="75" s="1"/>
  <c r="BY23" i="75" s="1"/>
  <c r="CE23" i="75" s="1"/>
  <c r="CK23" i="75" s="1"/>
  <c r="CQ23" i="75" s="1"/>
  <c r="CW23" i="75" s="1"/>
  <c r="DC23" i="75" s="1"/>
  <c r="DI23" i="75" s="1"/>
  <c r="AT23" i="75"/>
  <c r="AY23" i="74"/>
  <c r="BE23" i="74" s="1"/>
  <c r="BK23" i="74" s="1"/>
  <c r="BQ23" i="74" s="1"/>
  <c r="BW23" i="74" s="1"/>
  <c r="CC23" i="74" s="1"/>
  <c r="CI23" i="74" s="1"/>
  <c r="CO23" i="74" s="1"/>
  <c r="CU23" i="74" s="1"/>
  <c r="DA23" i="74" s="1"/>
  <c r="DG23" i="74" s="1"/>
  <c r="DM23" i="74" s="1"/>
  <c r="AX23" i="74"/>
  <c r="BD23" i="74" s="1"/>
  <c r="BJ23" i="74" s="1"/>
  <c r="BP23" i="74" s="1"/>
  <c r="BV23" i="74" s="1"/>
  <c r="CB23" i="74" s="1"/>
  <c r="CH23" i="74" s="1"/>
  <c r="CN23" i="74" s="1"/>
  <c r="CT23" i="74" s="1"/>
  <c r="CZ23" i="74" s="1"/>
  <c r="DF23" i="74" s="1"/>
  <c r="DL23" i="74" s="1"/>
  <c r="AW23" i="74"/>
  <c r="BC23" i="74" s="1"/>
  <c r="BI23" i="74" s="1"/>
  <c r="BO23" i="74" s="1"/>
  <c r="BU23" i="74" s="1"/>
  <c r="CA23" i="74" s="1"/>
  <c r="CG23" i="74" s="1"/>
  <c r="CM23" i="74" s="1"/>
  <c r="CS23" i="74" s="1"/>
  <c r="CY23" i="74" s="1"/>
  <c r="DE23" i="74" s="1"/>
  <c r="DK23" i="74" s="1"/>
  <c r="AV23" i="74"/>
  <c r="BB23" i="74" s="1"/>
  <c r="BH23" i="74" s="1"/>
  <c r="BN23" i="74" s="1"/>
  <c r="BT23" i="74" s="1"/>
  <c r="BZ23" i="74" s="1"/>
  <c r="CF23" i="74" s="1"/>
  <c r="CL23" i="74" s="1"/>
  <c r="CR23" i="74" s="1"/>
  <c r="CX23" i="74" s="1"/>
  <c r="DD23" i="74" s="1"/>
  <c r="DJ23" i="74" s="1"/>
  <c r="AU23" i="74"/>
  <c r="BA23" i="74" s="1"/>
  <c r="BG23" i="74" s="1"/>
  <c r="BM23" i="74" s="1"/>
  <c r="BS23" i="74" s="1"/>
  <c r="BY23" i="74" s="1"/>
  <c r="CE23" i="74" s="1"/>
  <c r="CK23" i="74" s="1"/>
  <c r="CQ23" i="74" s="1"/>
  <c r="CW23" i="74" s="1"/>
  <c r="DC23" i="74" s="1"/>
  <c r="DI23" i="74" s="1"/>
  <c r="AT23" i="74"/>
  <c r="AZ23" i="74" s="1"/>
  <c r="BF23" i="74" s="1"/>
  <c r="BL23" i="74" s="1"/>
  <c r="BR23" i="74" s="1"/>
  <c r="BX23" i="74" s="1"/>
  <c r="CD23" i="74" s="1"/>
  <c r="CJ23" i="74" s="1"/>
  <c r="CP23" i="74" s="1"/>
  <c r="CV23" i="74" s="1"/>
  <c r="DB23" i="74" s="1"/>
  <c r="DH23" i="74" s="1"/>
  <c r="J242" i="84"/>
  <c r="BF27" i="84"/>
  <c r="BR42" i="84"/>
  <c r="BR43" i="84"/>
  <c r="BR44" i="84"/>
  <c r="BR45" i="84"/>
  <c r="CD45" i="84" s="1"/>
  <c r="BR46" i="84"/>
  <c r="CD46" i="84" s="1"/>
  <c r="BR47" i="84"/>
  <c r="CD47" i="84" s="1"/>
  <c r="BR48" i="84"/>
  <c r="CD48" i="84" s="1"/>
  <c r="BR49" i="84"/>
  <c r="BR50" i="84"/>
  <c r="BR51" i="84"/>
  <c r="BR52" i="84"/>
  <c r="BR53" i="84"/>
  <c r="BR54" i="84"/>
  <c r="CD54" i="84" s="1"/>
  <c r="BR55" i="84"/>
  <c r="BR56" i="84"/>
  <c r="CD56" i="84" s="1"/>
  <c r="BR57" i="84"/>
  <c r="BR41" i="84"/>
  <c r="BR28" i="84"/>
  <c r="BR29" i="84"/>
  <c r="BX29" i="84" s="1"/>
  <c r="BR30" i="84"/>
  <c r="BR31" i="84"/>
  <c r="BR32" i="84"/>
  <c r="BX32" i="84" s="1"/>
  <c r="BR33" i="84"/>
  <c r="BR34" i="84"/>
  <c r="BR35" i="84"/>
  <c r="BX35" i="84" s="1"/>
  <c r="BR36" i="84"/>
  <c r="CD36" i="84" s="1"/>
  <c r="BR27" i="84"/>
  <c r="CD27" i="84" s="1"/>
  <c r="BL27" i="84"/>
  <c r="BL42" i="84"/>
  <c r="BM42" i="84"/>
  <c r="BN42" i="84"/>
  <c r="BO42" i="84"/>
  <c r="BP42" i="84"/>
  <c r="BQ42" i="84"/>
  <c r="BL43" i="84"/>
  <c r="BM43" i="84"/>
  <c r="BN43" i="84"/>
  <c r="BO43" i="84"/>
  <c r="BP43" i="84"/>
  <c r="BQ43" i="84"/>
  <c r="BL44" i="84"/>
  <c r="BM44" i="84"/>
  <c r="BN44" i="84"/>
  <c r="BO44" i="84"/>
  <c r="BP44" i="84"/>
  <c r="BQ44" i="84"/>
  <c r="BL45" i="84"/>
  <c r="BM45" i="84"/>
  <c r="BN45" i="84"/>
  <c r="BO45" i="84"/>
  <c r="BP45" i="84"/>
  <c r="BQ45" i="84"/>
  <c r="BL46" i="84"/>
  <c r="BM46" i="84"/>
  <c r="BN46" i="84"/>
  <c r="BO46" i="84"/>
  <c r="BP46" i="84"/>
  <c r="BQ46" i="84"/>
  <c r="BL47" i="84"/>
  <c r="BM47" i="84"/>
  <c r="BN47" i="84"/>
  <c r="BO47" i="84"/>
  <c r="BP47" i="84"/>
  <c r="BQ47" i="84"/>
  <c r="BL48" i="84"/>
  <c r="BM48" i="84"/>
  <c r="BN48" i="84"/>
  <c r="BO48" i="84"/>
  <c r="BP48" i="84"/>
  <c r="BQ48" i="84"/>
  <c r="BL49" i="84"/>
  <c r="BM49" i="84"/>
  <c r="BN49" i="84"/>
  <c r="BO49" i="84"/>
  <c r="BP49" i="84"/>
  <c r="BQ49" i="84"/>
  <c r="BL50" i="84"/>
  <c r="BM50" i="84"/>
  <c r="BN50" i="84"/>
  <c r="BO50" i="84"/>
  <c r="BP50" i="84"/>
  <c r="BQ50" i="84"/>
  <c r="BL51" i="84"/>
  <c r="BM51" i="84"/>
  <c r="BN51" i="84"/>
  <c r="BO51" i="84"/>
  <c r="BP51" i="84"/>
  <c r="BQ51" i="84"/>
  <c r="BL52" i="84"/>
  <c r="BM52" i="84"/>
  <c r="BN52" i="84"/>
  <c r="BO52" i="84"/>
  <c r="BP52" i="84"/>
  <c r="BQ52" i="84"/>
  <c r="BL53" i="84"/>
  <c r="BM53" i="84"/>
  <c r="BN53" i="84"/>
  <c r="BO53" i="84"/>
  <c r="BP53" i="84"/>
  <c r="BQ53" i="84"/>
  <c r="BL54" i="84"/>
  <c r="BM54" i="84"/>
  <c r="BN54" i="84"/>
  <c r="BO54" i="84"/>
  <c r="BP54" i="84"/>
  <c r="BQ54" i="84"/>
  <c r="BL55" i="84"/>
  <c r="BM55" i="84"/>
  <c r="BN55" i="84"/>
  <c r="BO55" i="84"/>
  <c r="BP55" i="84"/>
  <c r="BQ55" i="84"/>
  <c r="BL56" i="84"/>
  <c r="BM56" i="84"/>
  <c r="BN56" i="84"/>
  <c r="BO56" i="84"/>
  <c r="BP56" i="84"/>
  <c r="BQ56" i="84"/>
  <c r="BL57" i="84"/>
  <c r="BM57" i="84"/>
  <c r="BN57" i="84"/>
  <c r="BO57" i="84"/>
  <c r="BP57" i="84"/>
  <c r="BQ57" i="84"/>
  <c r="BL58" i="84"/>
  <c r="BM58" i="84"/>
  <c r="BN58" i="84"/>
  <c r="BO58" i="84"/>
  <c r="BP58" i="84"/>
  <c r="BQ58" i="84"/>
  <c r="BL59" i="84"/>
  <c r="BM59" i="84"/>
  <c r="BN59" i="84"/>
  <c r="BO59" i="84"/>
  <c r="BP59" i="84"/>
  <c r="BQ59" i="84"/>
  <c r="BL60" i="84"/>
  <c r="BM60" i="84"/>
  <c r="BN60" i="84"/>
  <c r="BO60" i="84"/>
  <c r="BP60" i="84"/>
  <c r="BQ60" i="84"/>
  <c r="BQ41" i="84"/>
  <c r="BP41" i="84"/>
  <c r="BO41" i="84"/>
  <c r="BN41" i="84"/>
  <c r="BM41" i="84"/>
  <c r="BL41" i="84"/>
  <c r="BL28" i="84"/>
  <c r="BM28" i="84"/>
  <c r="BN28" i="84"/>
  <c r="BO28" i="84"/>
  <c r="BP28" i="84"/>
  <c r="BQ28" i="84"/>
  <c r="BL29" i="84"/>
  <c r="BM29" i="84"/>
  <c r="BN29" i="84"/>
  <c r="BO29" i="84"/>
  <c r="BP29" i="84"/>
  <c r="BQ29" i="84"/>
  <c r="BL30" i="84"/>
  <c r="BM30" i="84"/>
  <c r="BN30" i="84"/>
  <c r="BO30" i="84"/>
  <c r="BP30" i="84"/>
  <c r="BQ30" i="84"/>
  <c r="BL31" i="84"/>
  <c r="BM31" i="84"/>
  <c r="BN31" i="84"/>
  <c r="BO31" i="84"/>
  <c r="BP31" i="84"/>
  <c r="BQ31" i="84"/>
  <c r="BL32" i="84"/>
  <c r="BM32" i="84"/>
  <c r="BN32" i="84"/>
  <c r="BO32" i="84"/>
  <c r="BP32" i="84"/>
  <c r="BQ32" i="84"/>
  <c r="BL33" i="84"/>
  <c r="BM33" i="84"/>
  <c r="BN33" i="84"/>
  <c r="BO33" i="84"/>
  <c r="BP33" i="84"/>
  <c r="BQ33" i="84"/>
  <c r="BL34" i="84"/>
  <c r="BM34" i="84"/>
  <c r="BN34" i="84"/>
  <c r="BO34" i="84"/>
  <c r="BP34" i="84"/>
  <c r="BQ34" i="84"/>
  <c r="BL35" i="84"/>
  <c r="BM35" i="84"/>
  <c r="BN35" i="84"/>
  <c r="BO35" i="84"/>
  <c r="BP35" i="84"/>
  <c r="BQ35" i="84"/>
  <c r="BL36" i="84"/>
  <c r="BM36" i="84"/>
  <c r="BN36" i="84"/>
  <c r="BO36" i="84"/>
  <c r="BP36" i="84"/>
  <c r="BQ36" i="84"/>
  <c r="BQ27" i="84"/>
  <c r="BP27" i="84"/>
  <c r="BO27" i="84"/>
  <c r="BN27" i="84"/>
  <c r="BM27" i="84"/>
  <c r="BF28" i="84"/>
  <c r="BG28" i="84"/>
  <c r="BH28" i="84"/>
  <c r="BI28" i="84"/>
  <c r="BJ28" i="84"/>
  <c r="BK28" i="84"/>
  <c r="BF29" i="84"/>
  <c r="BG29" i="84"/>
  <c r="BH29" i="84"/>
  <c r="BI29" i="84"/>
  <c r="BJ29" i="84"/>
  <c r="BK29" i="84"/>
  <c r="BF30" i="84"/>
  <c r="BG30" i="84"/>
  <c r="BH30" i="84"/>
  <c r="BI30" i="84"/>
  <c r="BJ30" i="84"/>
  <c r="BK30" i="84"/>
  <c r="BF31" i="84"/>
  <c r="BG31" i="84"/>
  <c r="BH31" i="84"/>
  <c r="BI31" i="84"/>
  <c r="BJ31" i="84"/>
  <c r="BK31" i="84"/>
  <c r="BF32" i="84"/>
  <c r="BG32" i="84"/>
  <c r="BH32" i="84"/>
  <c r="BI32" i="84"/>
  <c r="BJ32" i="84"/>
  <c r="BK32" i="84"/>
  <c r="BF33" i="84"/>
  <c r="BG33" i="84"/>
  <c r="BH33" i="84"/>
  <c r="BI33" i="84"/>
  <c r="BJ33" i="84"/>
  <c r="BK33" i="84"/>
  <c r="BF34" i="84"/>
  <c r="BG34" i="84"/>
  <c r="BH34" i="84"/>
  <c r="BI34" i="84"/>
  <c r="BJ34" i="84"/>
  <c r="BK34" i="84"/>
  <c r="BF35" i="84"/>
  <c r="BG35" i="84"/>
  <c r="BH35" i="84"/>
  <c r="BI35" i="84"/>
  <c r="BJ35" i="84"/>
  <c r="BK35" i="84"/>
  <c r="BF36" i="84"/>
  <c r="BG36" i="84"/>
  <c r="BH36" i="84"/>
  <c r="BI36" i="84"/>
  <c r="BJ36" i="84"/>
  <c r="BK36" i="84"/>
  <c r="BK27" i="84"/>
  <c r="BJ27" i="84"/>
  <c r="BI27" i="84"/>
  <c r="BH27" i="84"/>
  <c r="BG27" i="84"/>
  <c r="AZ47" i="84"/>
  <c r="BA47" i="84"/>
  <c r="BB47" i="84"/>
  <c r="BC47" i="84"/>
  <c r="BD47" i="84"/>
  <c r="BE47" i="84"/>
  <c r="AZ48" i="84"/>
  <c r="BA48" i="84"/>
  <c r="BB48" i="84"/>
  <c r="BC48" i="84"/>
  <c r="BD48" i="84"/>
  <c r="BE48" i="84"/>
  <c r="AZ49" i="84"/>
  <c r="BA49" i="84"/>
  <c r="BB49" i="84"/>
  <c r="BC49" i="84"/>
  <c r="BD49" i="84"/>
  <c r="BE49" i="84"/>
  <c r="AZ50" i="84"/>
  <c r="BA50" i="84"/>
  <c r="BB50" i="84"/>
  <c r="BC50" i="84"/>
  <c r="BD50" i="84"/>
  <c r="BE50" i="84"/>
  <c r="AZ51" i="84"/>
  <c r="BA51" i="84"/>
  <c r="BB51" i="84"/>
  <c r="BC51" i="84"/>
  <c r="BD51" i="84"/>
  <c r="BE51" i="84"/>
  <c r="AZ52" i="84"/>
  <c r="BA52" i="84"/>
  <c r="BB52" i="84"/>
  <c r="BC52" i="84"/>
  <c r="BD52" i="84"/>
  <c r="BE52" i="84"/>
  <c r="AZ53" i="84"/>
  <c r="BA53" i="84"/>
  <c r="BB53" i="84"/>
  <c r="BC53" i="84"/>
  <c r="BD53" i="84"/>
  <c r="BE53" i="84"/>
  <c r="AZ54" i="84"/>
  <c r="BA54" i="84"/>
  <c r="BB54" i="84"/>
  <c r="BC54" i="84"/>
  <c r="BD54" i="84"/>
  <c r="BE54" i="84"/>
  <c r="AZ55" i="84"/>
  <c r="BA55" i="84"/>
  <c r="BB55" i="84"/>
  <c r="BC55" i="84"/>
  <c r="BD55" i="84"/>
  <c r="BE55" i="84"/>
  <c r="AZ56" i="84"/>
  <c r="BA56" i="84"/>
  <c r="BB56" i="84"/>
  <c r="BC56" i="84"/>
  <c r="BD56" i="84"/>
  <c r="BE56" i="84"/>
  <c r="AZ57" i="84"/>
  <c r="BA57" i="84"/>
  <c r="BB57" i="84"/>
  <c r="BC57" i="84"/>
  <c r="BD57" i="84"/>
  <c r="BE57" i="84"/>
  <c r="AZ58" i="84"/>
  <c r="BA58" i="84"/>
  <c r="BB58" i="84"/>
  <c r="BC58" i="84"/>
  <c r="BD58" i="84"/>
  <c r="BE58" i="84"/>
  <c r="AZ59" i="84"/>
  <c r="BA59" i="84"/>
  <c r="BB59" i="84"/>
  <c r="BC59" i="84"/>
  <c r="BD59" i="84"/>
  <c r="BE59" i="84"/>
  <c r="AZ60" i="84"/>
  <c r="BA60" i="84"/>
  <c r="BB60" i="84"/>
  <c r="BC60" i="84"/>
  <c r="BD60" i="84"/>
  <c r="BE60" i="84"/>
  <c r="BE46" i="84"/>
  <c r="BD46" i="84"/>
  <c r="BC46" i="84"/>
  <c r="BB46" i="84"/>
  <c r="BA46" i="84"/>
  <c r="AZ46" i="84"/>
  <c r="BE45" i="84"/>
  <c r="BD45" i="84"/>
  <c r="BC45" i="84"/>
  <c r="BB45" i="84"/>
  <c r="BA45" i="84"/>
  <c r="AZ45" i="84"/>
  <c r="BE44" i="84"/>
  <c r="BD44" i="84"/>
  <c r="BC44" i="84"/>
  <c r="BB44" i="84"/>
  <c r="BA44" i="84"/>
  <c r="AZ44" i="84"/>
  <c r="BE43" i="84"/>
  <c r="BD43" i="84"/>
  <c r="BC43" i="84"/>
  <c r="BB43" i="84"/>
  <c r="BA43" i="84"/>
  <c r="AZ43" i="84"/>
  <c r="BE42" i="84"/>
  <c r="BD42" i="84"/>
  <c r="BC42" i="84"/>
  <c r="BB42" i="84"/>
  <c r="BA42" i="84"/>
  <c r="AZ42" i="84"/>
  <c r="BE41" i="84"/>
  <c r="BD41" i="84"/>
  <c r="BC41" i="84"/>
  <c r="BB41" i="84"/>
  <c r="BA41" i="84"/>
  <c r="CK41" i="84" s="1"/>
  <c r="AZ41" i="84"/>
  <c r="CJ41" i="84" s="1"/>
  <c r="AZ28" i="84"/>
  <c r="BA28" i="84"/>
  <c r="BB28" i="84"/>
  <c r="BC28" i="84"/>
  <c r="BD28" i="84"/>
  <c r="BE28" i="84"/>
  <c r="AZ29" i="84"/>
  <c r="BA29" i="84"/>
  <c r="BB29" i="84"/>
  <c r="BC29" i="84"/>
  <c r="BD29" i="84"/>
  <c r="BE29" i="84"/>
  <c r="AZ30" i="84"/>
  <c r="BA30" i="84"/>
  <c r="BB30" i="84"/>
  <c r="BC30" i="84"/>
  <c r="BD30" i="84"/>
  <c r="BE30" i="84"/>
  <c r="AZ31" i="84"/>
  <c r="BA31" i="84"/>
  <c r="BB31" i="84"/>
  <c r="BC31" i="84"/>
  <c r="BD31" i="84"/>
  <c r="BE31" i="84"/>
  <c r="AZ32" i="84"/>
  <c r="BA32" i="84"/>
  <c r="BB32" i="84"/>
  <c r="BC32" i="84"/>
  <c r="BD32" i="84"/>
  <c r="BE32" i="84"/>
  <c r="AZ33" i="84"/>
  <c r="BA33" i="84"/>
  <c r="BB33" i="84"/>
  <c r="BC33" i="84"/>
  <c r="BD33" i="84"/>
  <c r="BE33" i="84"/>
  <c r="AZ34" i="84"/>
  <c r="BA34" i="84"/>
  <c r="BB34" i="84"/>
  <c r="BC34" i="84"/>
  <c r="BD34" i="84"/>
  <c r="BE34" i="84"/>
  <c r="AZ35" i="84"/>
  <c r="BA35" i="84"/>
  <c r="BB35" i="84"/>
  <c r="BC35" i="84"/>
  <c r="BD35" i="84"/>
  <c r="BE35" i="84"/>
  <c r="AZ36" i="84"/>
  <c r="BA36" i="84"/>
  <c r="BB36" i="84"/>
  <c r="BC36" i="84"/>
  <c r="BD36" i="84"/>
  <c r="BE36" i="84"/>
  <c r="BE27" i="84"/>
  <c r="BD27" i="84"/>
  <c r="BC27" i="84"/>
  <c r="BB27" i="84"/>
  <c r="BA27" i="84"/>
  <c r="AZ27" i="84"/>
  <c r="AY23" i="84"/>
  <c r="BE23" i="84" s="1"/>
  <c r="BK23" i="84" s="1"/>
  <c r="BQ23" i="84" s="1"/>
  <c r="BW23" i="84" s="1"/>
  <c r="CC23" i="84" s="1"/>
  <c r="CI23" i="84" s="1"/>
  <c r="CO23" i="84" s="1"/>
  <c r="CU23" i="84" s="1"/>
  <c r="DA23" i="84" s="1"/>
  <c r="DG23" i="84" s="1"/>
  <c r="DM23" i="84" s="1"/>
  <c r="AX23" i="84"/>
  <c r="BD23" i="84" s="1"/>
  <c r="BJ23" i="84" s="1"/>
  <c r="BP23" i="84" s="1"/>
  <c r="BV23" i="84" s="1"/>
  <c r="CB23" i="84" s="1"/>
  <c r="CH23" i="84" s="1"/>
  <c r="CN23" i="84" s="1"/>
  <c r="CT23" i="84" s="1"/>
  <c r="CZ23" i="84" s="1"/>
  <c r="DF23" i="84" s="1"/>
  <c r="DL23" i="84" s="1"/>
  <c r="AW23" i="84"/>
  <c r="BC23" i="84" s="1"/>
  <c r="BI23" i="84" s="1"/>
  <c r="BO23" i="84" s="1"/>
  <c r="BU23" i="84" s="1"/>
  <c r="CA23" i="84" s="1"/>
  <c r="CG23" i="84" s="1"/>
  <c r="CM23" i="84" s="1"/>
  <c r="CS23" i="84" s="1"/>
  <c r="CY23" i="84" s="1"/>
  <c r="DE23" i="84" s="1"/>
  <c r="DK23" i="84" s="1"/>
  <c r="AV23" i="84"/>
  <c r="BB23" i="84" s="1"/>
  <c r="BH23" i="84" s="1"/>
  <c r="BN23" i="84" s="1"/>
  <c r="BT23" i="84" s="1"/>
  <c r="BZ23" i="84" s="1"/>
  <c r="CF23" i="84" s="1"/>
  <c r="CL23" i="84" s="1"/>
  <c r="CR23" i="84" s="1"/>
  <c r="CX23" i="84" s="1"/>
  <c r="DD23" i="84" s="1"/>
  <c r="DJ23" i="84" s="1"/>
  <c r="AU23" i="84"/>
  <c r="BA23" i="84" s="1"/>
  <c r="BG23" i="84" s="1"/>
  <c r="BM23" i="84" s="1"/>
  <c r="BS23" i="84" s="1"/>
  <c r="BY23" i="84" s="1"/>
  <c r="CE23" i="84" s="1"/>
  <c r="CK23" i="84" s="1"/>
  <c r="CQ23" i="84" s="1"/>
  <c r="CW23" i="84" s="1"/>
  <c r="DC23" i="84" s="1"/>
  <c r="DI23" i="84" s="1"/>
  <c r="AT23" i="84"/>
  <c r="AZ23" i="84" s="1"/>
  <c r="BF23" i="84" s="1"/>
  <c r="BL23" i="84" s="1"/>
  <c r="BR23" i="84" s="1"/>
  <c r="BX23" i="84" s="1"/>
  <c r="CD23" i="84" s="1"/>
  <c r="CJ23" i="84" s="1"/>
  <c r="CP23" i="84" s="1"/>
  <c r="CV23" i="84" s="1"/>
  <c r="DB23" i="84" s="1"/>
  <c r="DH23" i="84" s="1"/>
  <c r="AU42" i="84"/>
  <c r="AV42" i="84" s="1"/>
  <c r="AU43" i="84"/>
  <c r="AV43" i="84" s="1"/>
  <c r="AW43" i="84" s="1"/>
  <c r="AX43" i="84" s="1"/>
  <c r="AU44" i="84"/>
  <c r="BS44" i="84" s="1"/>
  <c r="AU45" i="84"/>
  <c r="AV45" i="84" s="1"/>
  <c r="BT45" i="84" s="1"/>
  <c r="AU46" i="84"/>
  <c r="AV46" i="84" s="1"/>
  <c r="AW46" i="84" s="1"/>
  <c r="AX46" i="84" s="1"/>
  <c r="AY46" i="84" s="1"/>
  <c r="BW46" i="84" s="1"/>
  <c r="AU47" i="84"/>
  <c r="BS47" i="84" s="1"/>
  <c r="AU48" i="84"/>
  <c r="AU49" i="84"/>
  <c r="AV49" i="84" s="1"/>
  <c r="AW49" i="84" s="1"/>
  <c r="AX49" i="84" s="1"/>
  <c r="AY49" i="84" s="1"/>
  <c r="BW49" i="84" s="1"/>
  <c r="AU50" i="84"/>
  <c r="AV50" i="84" s="1"/>
  <c r="BT50" i="84" s="1"/>
  <c r="AU51" i="84"/>
  <c r="BS51" i="84" s="1"/>
  <c r="AU52" i="84"/>
  <c r="AV52" i="84" s="1"/>
  <c r="AW52" i="84" s="1"/>
  <c r="AX52" i="84" s="1"/>
  <c r="AY52" i="84" s="1"/>
  <c r="AU53" i="84"/>
  <c r="AV53" i="84" s="1"/>
  <c r="AW53" i="84" s="1"/>
  <c r="AX53" i="84" s="1"/>
  <c r="AY53" i="84" s="1"/>
  <c r="BW53" i="84" s="1"/>
  <c r="AU54" i="84"/>
  <c r="AV54" i="84" s="1"/>
  <c r="AW54" i="84" s="1"/>
  <c r="AX54" i="84" s="1"/>
  <c r="AY54" i="84" s="1"/>
  <c r="BW54" i="84" s="1"/>
  <c r="AU55" i="84"/>
  <c r="AV55" i="84" s="1"/>
  <c r="AW55" i="84" s="1"/>
  <c r="AX55" i="84" s="1"/>
  <c r="AY55" i="84" s="1"/>
  <c r="BW55" i="84" s="1"/>
  <c r="AU56" i="84"/>
  <c r="AV56" i="84" s="1"/>
  <c r="AU57" i="84"/>
  <c r="BS57" i="84" s="1"/>
  <c r="CE57" i="84" s="1"/>
  <c r="AU58" i="84"/>
  <c r="AV58" i="84" s="1"/>
  <c r="AW58" i="84" s="1"/>
  <c r="AX58" i="84" s="1"/>
  <c r="AY58" i="84" s="1"/>
  <c r="AU59" i="84"/>
  <c r="AV59" i="84" s="1"/>
  <c r="AW59" i="84" s="1"/>
  <c r="AX59" i="84" s="1"/>
  <c r="AY59" i="84" s="1"/>
  <c r="AU60" i="84"/>
  <c r="AV60" i="84" s="1"/>
  <c r="AU41" i="84"/>
  <c r="AV41" i="84" s="1"/>
  <c r="BT41" i="84" s="1"/>
  <c r="AU28" i="84"/>
  <c r="AV28" i="84" s="1"/>
  <c r="AU29" i="84"/>
  <c r="BS29" i="84" s="1"/>
  <c r="AU30" i="84"/>
  <c r="AV30" i="84" s="1"/>
  <c r="AW30" i="84" s="1"/>
  <c r="AX30" i="84" s="1"/>
  <c r="AY30" i="84" s="1"/>
  <c r="BW30" i="84" s="1"/>
  <c r="AU31" i="84"/>
  <c r="AV31" i="84" s="1"/>
  <c r="BT31" i="84" s="1"/>
  <c r="AU32" i="84"/>
  <c r="AV32" i="84" s="1"/>
  <c r="AW32" i="84" s="1"/>
  <c r="AX32" i="84" s="1"/>
  <c r="AY32" i="84" s="1"/>
  <c r="BW32" i="84" s="1"/>
  <c r="AU33" i="84"/>
  <c r="AV33" i="84" s="1"/>
  <c r="AW33" i="84" s="1"/>
  <c r="AX33" i="84" s="1"/>
  <c r="AY33" i="84" s="1"/>
  <c r="BW33" i="84" s="1"/>
  <c r="AU34" i="84"/>
  <c r="AU35" i="84"/>
  <c r="AV35" i="84" s="1"/>
  <c r="AW35" i="84" s="1"/>
  <c r="AX35" i="84" s="1"/>
  <c r="AY35" i="84" s="1"/>
  <c r="BW35" i="84" s="1"/>
  <c r="AU36" i="84"/>
  <c r="BS36" i="84" s="1"/>
  <c r="AV36" i="84"/>
  <c r="AW36" i="84" s="1"/>
  <c r="AX36" i="84" s="1"/>
  <c r="AY36" i="84" s="1"/>
  <c r="BW36" i="84" s="1"/>
  <c r="CD57" i="84"/>
  <c r="CD55" i="84"/>
  <c r="CD53" i="84"/>
  <c r="CD52" i="84"/>
  <c r="CD51" i="84"/>
  <c r="CD50" i="84"/>
  <c r="CD49" i="84"/>
  <c r="CD44" i="84"/>
  <c r="CD43" i="84"/>
  <c r="CD42" i="84"/>
  <c r="BX30" i="84"/>
  <c r="BX28" i="84"/>
  <c r="AU27" i="84"/>
  <c r="BS27" i="84" s="1"/>
  <c r="CE27" i="84" s="1"/>
  <c r="E16" i="80"/>
  <c r="E16" i="62"/>
  <c r="E10" i="82"/>
  <c r="E8" i="82"/>
  <c r="E10" i="81"/>
  <c r="E8" i="81"/>
  <c r="E10" i="79"/>
  <c r="E8" i="79"/>
  <c r="E10" i="78"/>
  <c r="E8" i="78"/>
  <c r="E10" i="77"/>
  <c r="E8" i="77"/>
  <c r="E10" i="76"/>
  <c r="E8" i="76"/>
  <c r="E10" i="75"/>
  <c r="E8" i="75"/>
  <c r="E10" i="74"/>
  <c r="E8" i="74"/>
  <c r="E10" i="84"/>
  <c r="E8" i="84"/>
  <c r="E10" i="80"/>
  <c r="E8" i="80"/>
  <c r="E6" i="81"/>
  <c r="E6" i="79"/>
  <c r="E6" i="78"/>
  <c r="E6" i="77"/>
  <c r="E6" i="76"/>
  <c r="E6" i="75"/>
  <c r="E6" i="74"/>
  <c r="E6" i="84"/>
  <c r="E6" i="82"/>
  <c r="H12" i="62"/>
  <c r="E12" i="62"/>
  <c r="E12" i="81" s="1"/>
  <c r="E10" i="62"/>
  <c r="AZ50" i="65" l="1"/>
  <c r="CJ21" i="65"/>
  <c r="CD21" i="65"/>
  <c r="CA21" i="65"/>
  <c r="CG21" i="65"/>
  <c r="BV47" i="65"/>
  <c r="CH47" i="65" s="1"/>
  <c r="DH28" i="76"/>
  <c r="DH55" i="76"/>
  <c r="CQ57" i="76"/>
  <c r="CW57" i="76" s="1"/>
  <c r="DC57" i="76" s="1"/>
  <c r="CP33" i="77"/>
  <c r="CV33" i="77" s="1"/>
  <c r="DB33" i="77" s="1"/>
  <c r="DH43" i="77"/>
  <c r="CP32" i="79"/>
  <c r="CV32" i="79" s="1"/>
  <c r="DB32" i="79" s="1"/>
  <c r="Y50" i="79"/>
  <c r="CR50" i="79" s="1"/>
  <c r="CX50" i="79" s="1"/>
  <c r="DD50" i="79" s="1"/>
  <c r="O51" i="79"/>
  <c r="Y55" i="79"/>
  <c r="DJ55" i="79" s="1"/>
  <c r="AD56" i="79"/>
  <c r="O57" i="79"/>
  <c r="Y47" i="81"/>
  <c r="DJ47" i="81" s="1"/>
  <c r="T50" i="81"/>
  <c r="DI50" i="81" s="1"/>
  <c r="T53" i="81"/>
  <c r="O29" i="82"/>
  <c r="CP29" i="82" s="1"/>
  <c r="CV29" i="82" s="1"/>
  <c r="DB29" i="82" s="1"/>
  <c r="O45" i="82"/>
  <c r="DH45" i="82" s="1"/>
  <c r="Y48" i="82"/>
  <c r="O50" i="82"/>
  <c r="CP50" i="82" s="1"/>
  <c r="CV50" i="82" s="1"/>
  <c r="DB50" i="82" s="1"/>
  <c r="O51" i="82"/>
  <c r="CP51" i="82" s="1"/>
  <c r="CV51" i="82" s="1"/>
  <c r="DB51" i="82" s="1"/>
  <c r="O52" i="82"/>
  <c r="CP52" i="82" s="1"/>
  <c r="CV52" i="82" s="1"/>
  <c r="DB52" i="82" s="1"/>
  <c r="O53" i="82"/>
  <c r="O27" i="80"/>
  <c r="DH27" i="80" s="1"/>
  <c r="AD28" i="80"/>
  <c r="DK28" i="80" s="1"/>
  <c r="Y34" i="80"/>
  <c r="CR34" i="80" s="1"/>
  <c r="CX34" i="80" s="1"/>
  <c r="DD34" i="80" s="1"/>
  <c r="O36" i="80"/>
  <c r="CP36" i="80" s="1"/>
  <c r="CV36" i="80" s="1"/>
  <c r="DB36" i="80" s="1"/>
  <c r="T41" i="80"/>
  <c r="Y43" i="80"/>
  <c r="CR43" i="80" s="1"/>
  <c r="CX43" i="80" s="1"/>
  <c r="DD43" i="80" s="1"/>
  <c r="T52" i="80"/>
  <c r="DI52" i="80" s="1"/>
  <c r="AD56" i="80"/>
  <c r="T29" i="82"/>
  <c r="CQ29" i="82" s="1"/>
  <c r="CW29" i="82" s="1"/>
  <c r="DC29" i="82" s="1"/>
  <c r="O31" i="82"/>
  <c r="O35" i="82"/>
  <c r="O36" i="82"/>
  <c r="Y45" i="82"/>
  <c r="O49" i="82"/>
  <c r="DH49" i="82" s="1"/>
  <c r="T51" i="82"/>
  <c r="CQ51" i="82" s="1"/>
  <c r="CW51" i="82" s="1"/>
  <c r="DC51" i="82" s="1"/>
  <c r="O54" i="82"/>
  <c r="CP54" i="82" s="1"/>
  <c r="CV54" i="82" s="1"/>
  <c r="DB54" i="82" s="1"/>
  <c r="O55" i="82"/>
  <c r="O56" i="82"/>
  <c r="O57" i="82"/>
  <c r="T27" i="80"/>
  <c r="AI28" i="80"/>
  <c r="DL28" i="80" s="1"/>
  <c r="O30" i="80"/>
  <c r="O32" i="80"/>
  <c r="O38" i="80" s="1"/>
  <c r="O33" i="80"/>
  <c r="DH33" i="80" s="1"/>
  <c r="O35" i="80"/>
  <c r="O53" i="80"/>
  <c r="CP53" i="80" s="1"/>
  <c r="CV53" i="80" s="1"/>
  <c r="DB53" i="80" s="1"/>
  <c r="O54" i="80"/>
  <c r="CP54" i="80" s="1"/>
  <c r="CV54" i="80" s="1"/>
  <c r="DB54" i="80" s="1"/>
  <c r="T59" i="80"/>
  <c r="DI54" i="78"/>
  <c r="Y29" i="82"/>
  <c r="T31" i="82"/>
  <c r="T35" i="82"/>
  <c r="CQ35" i="82" s="1"/>
  <c r="CW35" i="82" s="1"/>
  <c r="DC35" i="82" s="1"/>
  <c r="T36" i="82"/>
  <c r="O41" i="82"/>
  <c r="O42" i="82"/>
  <c r="DH42" i="82" s="1"/>
  <c r="AD45" i="82"/>
  <c r="O46" i="82"/>
  <c r="DH46" i="82" s="1"/>
  <c r="T49" i="82"/>
  <c r="T55" i="82"/>
  <c r="CQ55" i="82" s="1"/>
  <c r="CW55" i="82" s="1"/>
  <c r="DC55" i="82" s="1"/>
  <c r="T30" i="80"/>
  <c r="T32" i="80"/>
  <c r="DI32" i="80" s="1"/>
  <c r="T33" i="80"/>
  <c r="DI33" i="80" s="1"/>
  <c r="T35" i="80"/>
  <c r="CQ35" i="80" s="1"/>
  <c r="CW35" i="80" s="1"/>
  <c r="DC35" i="80" s="1"/>
  <c r="CQ43" i="80"/>
  <c r="CW43" i="80" s="1"/>
  <c r="DC43" i="80" s="1"/>
  <c r="O50" i="80"/>
  <c r="T54" i="80"/>
  <c r="DI54" i="80" s="1"/>
  <c r="Y59" i="80"/>
  <c r="DJ59" i="80" s="1"/>
  <c r="CP48" i="77"/>
  <c r="CV48" i="77" s="1"/>
  <c r="DB48" i="77" s="1"/>
  <c r="CP53" i="79"/>
  <c r="CV53" i="79" s="1"/>
  <c r="DB53" i="79" s="1"/>
  <c r="O27" i="82"/>
  <c r="AD29" i="82"/>
  <c r="CS29" i="82" s="1"/>
  <c r="CY29" i="82" s="1"/>
  <c r="DE29" i="82" s="1"/>
  <c r="O30" i="82"/>
  <c r="CP30" i="82" s="1"/>
  <c r="CV30" i="82" s="1"/>
  <c r="DB30" i="82" s="1"/>
  <c r="O32" i="82"/>
  <c r="O33" i="82"/>
  <c r="DH33" i="82" s="1"/>
  <c r="T42" i="82"/>
  <c r="CQ42" i="82" s="1"/>
  <c r="CW42" i="82" s="1"/>
  <c r="DC42" i="82" s="1"/>
  <c r="T46" i="82"/>
  <c r="CQ46" i="82" s="1"/>
  <c r="CW46" i="82" s="1"/>
  <c r="DC46" i="82" s="1"/>
  <c r="Y27" i="80"/>
  <c r="CR28" i="80"/>
  <c r="CX28" i="80" s="1"/>
  <c r="DD28" i="80" s="1"/>
  <c r="O31" i="80"/>
  <c r="Y32" i="80"/>
  <c r="Y33" i="80"/>
  <c r="CR33" i="80" s="1"/>
  <c r="CX33" i="80" s="1"/>
  <c r="DD33" i="80" s="1"/>
  <c r="O45" i="80"/>
  <c r="CP45" i="80" s="1"/>
  <c r="CV45" i="80" s="1"/>
  <c r="DB45" i="80" s="1"/>
  <c r="O46" i="80"/>
  <c r="DH46" i="80" s="1"/>
  <c r="T50" i="80"/>
  <c r="DI50" i="80" s="1"/>
  <c r="Y54" i="80"/>
  <c r="O57" i="80"/>
  <c r="DH57" i="80" s="1"/>
  <c r="DH56" i="74"/>
  <c r="DJ50" i="77"/>
  <c r="CQ45" i="78"/>
  <c r="CW45" i="78" s="1"/>
  <c r="DC45" i="78" s="1"/>
  <c r="DI53" i="79"/>
  <c r="T33" i="81"/>
  <c r="DI33" i="81" s="1"/>
  <c r="O46" i="81"/>
  <c r="CP46" i="81" s="1"/>
  <c r="CV46" i="81" s="1"/>
  <c r="DB46" i="81" s="1"/>
  <c r="T27" i="82"/>
  <c r="DI27" i="82" s="1"/>
  <c r="T32" i="82"/>
  <c r="T33" i="82"/>
  <c r="CQ33" i="82" s="1"/>
  <c r="CW33" i="82" s="1"/>
  <c r="DC33" i="82" s="1"/>
  <c r="O34" i="82"/>
  <c r="Y46" i="82"/>
  <c r="DJ46" i="82" s="1"/>
  <c r="O29" i="80"/>
  <c r="Y30" i="80"/>
  <c r="DJ30" i="80" s="1"/>
  <c r="T31" i="80"/>
  <c r="DI31" i="80" s="1"/>
  <c r="AD33" i="80"/>
  <c r="DK33" i="80" s="1"/>
  <c r="O44" i="80"/>
  <c r="T45" i="80"/>
  <c r="CQ45" i="80" s="1"/>
  <c r="CW45" i="80" s="1"/>
  <c r="DC45" i="80" s="1"/>
  <c r="T46" i="80"/>
  <c r="O47" i="80"/>
  <c r="CP47" i="80" s="1"/>
  <c r="CV47" i="80" s="1"/>
  <c r="DB47" i="80" s="1"/>
  <c r="O48" i="80"/>
  <c r="DH28" i="77"/>
  <c r="O38" i="77"/>
  <c r="DI35" i="78"/>
  <c r="DI53" i="78"/>
  <c r="DH60" i="78"/>
  <c r="DH54" i="79"/>
  <c r="Y27" i="82"/>
  <c r="CR27" i="82" s="1"/>
  <c r="CX27" i="82" s="1"/>
  <c r="DD27" i="82" s="1"/>
  <c r="O28" i="82"/>
  <c r="Y34" i="82"/>
  <c r="CR34" i="82" s="1"/>
  <c r="CX34" i="82" s="1"/>
  <c r="DD34" i="82" s="1"/>
  <c r="Y42" i="82"/>
  <c r="CR42" i="82" s="1"/>
  <c r="CX42" i="82" s="1"/>
  <c r="DD42" i="82" s="1"/>
  <c r="O44" i="82"/>
  <c r="DH44" i="82" s="1"/>
  <c r="O28" i="80"/>
  <c r="CP28" i="80" s="1"/>
  <c r="CV28" i="80" s="1"/>
  <c r="DB28" i="80" s="1"/>
  <c r="T29" i="80"/>
  <c r="DI29" i="80" s="1"/>
  <c r="O34" i="80"/>
  <c r="O42" i="80"/>
  <c r="DH42" i="80" s="1"/>
  <c r="T47" i="80"/>
  <c r="DI47" i="80" s="1"/>
  <c r="T48" i="80"/>
  <c r="CQ48" i="80" s="1"/>
  <c r="CW48" i="80" s="1"/>
  <c r="DC48" i="80" s="1"/>
  <c r="O55" i="80"/>
  <c r="DH55" i="80" s="1"/>
  <c r="O56" i="80"/>
  <c r="CR34" i="76"/>
  <c r="CX34" i="76" s="1"/>
  <c r="DD34" i="76" s="1"/>
  <c r="T28" i="82"/>
  <c r="AD34" i="82"/>
  <c r="CS34" i="82" s="1"/>
  <c r="CY34" i="82" s="1"/>
  <c r="DE34" i="82" s="1"/>
  <c r="O43" i="82"/>
  <c r="DH43" i="82" s="1"/>
  <c r="T44" i="82"/>
  <c r="O48" i="82"/>
  <c r="CP48" i="82" s="1"/>
  <c r="CV48" i="82" s="1"/>
  <c r="DB48" i="82" s="1"/>
  <c r="T28" i="80"/>
  <c r="DI28" i="80" s="1"/>
  <c r="Y29" i="80"/>
  <c r="DJ29" i="80" s="1"/>
  <c r="Y31" i="80"/>
  <c r="AD32" i="80"/>
  <c r="DK32" i="80" s="1"/>
  <c r="T34" i="80"/>
  <c r="CQ34" i="80" s="1"/>
  <c r="CW34" i="80" s="1"/>
  <c r="DC34" i="80" s="1"/>
  <c r="T42" i="80"/>
  <c r="O43" i="80"/>
  <c r="CP43" i="80" s="1"/>
  <c r="CV43" i="80" s="1"/>
  <c r="DB43" i="80" s="1"/>
  <c r="Y47" i="80"/>
  <c r="DJ47" i="80" s="1"/>
  <c r="Y48" i="80"/>
  <c r="DJ48" i="80" s="1"/>
  <c r="O49" i="80"/>
  <c r="O51" i="80"/>
  <c r="DJ55" i="74"/>
  <c r="CR55" i="74"/>
  <c r="CX55" i="74" s="1"/>
  <c r="DD55" i="74" s="1"/>
  <c r="DH57" i="75"/>
  <c r="CP57" i="75"/>
  <c r="CV57" i="75" s="1"/>
  <c r="DI56" i="81"/>
  <c r="CQ56" i="81"/>
  <c r="CW56" i="81" s="1"/>
  <c r="DC56" i="81" s="1"/>
  <c r="DH52" i="79"/>
  <c r="DH53" i="80"/>
  <c r="T27" i="74"/>
  <c r="O33" i="74"/>
  <c r="O41" i="74"/>
  <c r="O43" i="74"/>
  <c r="Y53" i="74"/>
  <c r="DJ53" i="74" s="1"/>
  <c r="DH53" i="74"/>
  <c r="O57" i="74"/>
  <c r="O59" i="74"/>
  <c r="DH59" i="74" s="1"/>
  <c r="O27" i="75"/>
  <c r="Y47" i="75"/>
  <c r="T53" i="75"/>
  <c r="DI53" i="75" s="1"/>
  <c r="O55" i="75"/>
  <c r="O60" i="75"/>
  <c r="DH29" i="76"/>
  <c r="T59" i="77"/>
  <c r="DI59" i="77" s="1"/>
  <c r="CP47" i="78"/>
  <c r="CV47" i="78" s="1"/>
  <c r="DB47" i="78" s="1"/>
  <c r="CQ51" i="78"/>
  <c r="CW51" i="78" s="1"/>
  <c r="DC51" i="78" s="1"/>
  <c r="T34" i="81"/>
  <c r="DI34" i="81" s="1"/>
  <c r="DH34" i="81"/>
  <c r="O42" i="81"/>
  <c r="Y46" i="81"/>
  <c r="DJ46" i="81" s="1"/>
  <c r="CQ50" i="81"/>
  <c r="CW50" i="81" s="1"/>
  <c r="DC50" i="81" s="1"/>
  <c r="T52" i="81"/>
  <c r="CP53" i="81"/>
  <c r="CV53" i="81" s="1"/>
  <c r="DB53" i="81" s="1"/>
  <c r="O57" i="81"/>
  <c r="DH28" i="80"/>
  <c r="CP35" i="78"/>
  <c r="CV35" i="78" s="1"/>
  <c r="DB35" i="78" s="1"/>
  <c r="DH36" i="80"/>
  <c r="Y28" i="74"/>
  <c r="O31" i="74"/>
  <c r="DH31" i="74" s="1"/>
  <c r="T33" i="74"/>
  <c r="T43" i="74"/>
  <c r="CR44" i="74"/>
  <c r="CX44" i="74" s="1"/>
  <c r="DD44" i="74" s="1"/>
  <c r="O47" i="74"/>
  <c r="AD53" i="74"/>
  <c r="DK53" i="74" s="1"/>
  <c r="O54" i="74"/>
  <c r="T57" i="74"/>
  <c r="DI57" i="74" s="1"/>
  <c r="T59" i="74"/>
  <c r="DI59" i="74" s="1"/>
  <c r="T27" i="75"/>
  <c r="DI27" i="75" s="1"/>
  <c r="O29" i="75"/>
  <c r="O30" i="75"/>
  <c r="DH30" i="75" s="1"/>
  <c r="O42" i="75"/>
  <c r="DH42" i="75" s="1"/>
  <c r="O43" i="75"/>
  <c r="DH43" i="75" s="1"/>
  <c r="O49" i="75"/>
  <c r="O51" i="75"/>
  <c r="T55" i="75"/>
  <c r="DI55" i="75" s="1"/>
  <c r="O56" i="75"/>
  <c r="CQ57" i="75"/>
  <c r="CW57" i="75" s="1"/>
  <c r="T59" i="75"/>
  <c r="T60" i="75"/>
  <c r="DI34" i="76"/>
  <c r="CP55" i="77"/>
  <c r="CV55" i="77" s="1"/>
  <c r="DB55" i="77" s="1"/>
  <c r="CQ48" i="79"/>
  <c r="CW48" i="79" s="1"/>
  <c r="DC48" i="79" s="1"/>
  <c r="O35" i="81"/>
  <c r="DH35" i="81" s="1"/>
  <c r="T42" i="81"/>
  <c r="DI42" i="81" s="1"/>
  <c r="O43" i="81"/>
  <c r="O48" i="81"/>
  <c r="CP48" i="81" s="1"/>
  <c r="CV48" i="81" s="1"/>
  <c r="DB48" i="81" s="1"/>
  <c r="T57" i="81"/>
  <c r="DI34" i="82"/>
  <c r="DH29" i="77"/>
  <c r="CR43" i="78"/>
  <c r="CX43" i="78" s="1"/>
  <c r="DD43" i="78" s="1"/>
  <c r="Y27" i="74"/>
  <c r="T31" i="74"/>
  <c r="DI31" i="74" s="1"/>
  <c r="O32" i="74"/>
  <c r="DH32" i="74" s="1"/>
  <c r="Y43" i="74"/>
  <c r="DJ43" i="74" s="1"/>
  <c r="T47" i="74"/>
  <c r="O50" i="74"/>
  <c r="Y57" i="74"/>
  <c r="Y27" i="75"/>
  <c r="O28" i="75"/>
  <c r="T30" i="75"/>
  <c r="DI30" i="75" s="1"/>
  <c r="O44" i="75"/>
  <c r="CP44" i="75" s="1"/>
  <c r="CV44" i="75" s="1"/>
  <c r="DB44" i="75" s="1"/>
  <c r="AD47" i="75"/>
  <c r="O48" i="75"/>
  <c r="DH48" i="75" s="1"/>
  <c r="T49" i="75"/>
  <c r="CQ49" i="75" s="1"/>
  <c r="CW49" i="75" s="1"/>
  <c r="DC49" i="75" s="1"/>
  <c r="O50" i="75"/>
  <c r="DH50" i="75" s="1"/>
  <c r="Y51" i="75"/>
  <c r="Y53" i="75"/>
  <c r="O54" i="75"/>
  <c r="T56" i="75"/>
  <c r="Y60" i="75"/>
  <c r="CP36" i="76"/>
  <c r="CV36" i="76" s="1"/>
  <c r="DB36" i="76" s="1"/>
  <c r="CP30" i="77"/>
  <c r="CV30" i="77" s="1"/>
  <c r="DB30" i="77" s="1"/>
  <c r="CP34" i="77"/>
  <c r="CV34" i="77" s="1"/>
  <c r="DB34" i="77" s="1"/>
  <c r="T51" i="77"/>
  <c r="T52" i="77"/>
  <c r="CQ55" i="77"/>
  <c r="CW55" i="77" s="1"/>
  <c r="T57" i="77"/>
  <c r="DK47" i="78"/>
  <c r="CQ50" i="78"/>
  <c r="CW50" i="78" s="1"/>
  <c r="DC50" i="78" s="1"/>
  <c r="T35" i="81"/>
  <c r="DI35" i="81" s="1"/>
  <c r="AD46" i="81"/>
  <c r="DK46" i="81" s="1"/>
  <c r="Y48" i="81"/>
  <c r="DJ50" i="81"/>
  <c r="Y52" i="81"/>
  <c r="O54" i="81"/>
  <c r="CP55" i="81"/>
  <c r="CV55" i="81" s="1"/>
  <c r="DB55" i="81" s="1"/>
  <c r="DH27" i="82"/>
  <c r="CP46" i="82"/>
  <c r="CV46" i="82" s="1"/>
  <c r="DB46" i="82" s="1"/>
  <c r="CP42" i="79"/>
  <c r="CV42" i="79" s="1"/>
  <c r="DB42" i="79" s="1"/>
  <c r="DH36" i="74"/>
  <c r="T32" i="74"/>
  <c r="Y47" i="74"/>
  <c r="CR47" i="74" s="1"/>
  <c r="CX47" i="74" s="1"/>
  <c r="DD47" i="74" s="1"/>
  <c r="O49" i="74"/>
  <c r="CP49" i="74" s="1"/>
  <c r="CV49" i="74" s="1"/>
  <c r="DB49" i="74" s="1"/>
  <c r="O51" i="74"/>
  <c r="O55" i="74"/>
  <c r="AD57" i="74"/>
  <c r="Y30" i="75"/>
  <c r="DJ30" i="75" s="1"/>
  <c r="O31" i="75"/>
  <c r="DH31" i="75" s="1"/>
  <c r="O33" i="75"/>
  <c r="O34" i="75"/>
  <c r="DH34" i="75" s="1"/>
  <c r="O45" i="75"/>
  <c r="DH45" i="75" s="1"/>
  <c r="Y49" i="75"/>
  <c r="T50" i="75"/>
  <c r="DI50" i="75" s="1"/>
  <c r="T51" i="75"/>
  <c r="O52" i="75"/>
  <c r="T54" i="75"/>
  <c r="DI54" i="75" s="1"/>
  <c r="O58" i="75"/>
  <c r="CP53" i="76"/>
  <c r="CV53" i="76" s="1"/>
  <c r="DB53" i="76" s="1"/>
  <c r="CP31" i="77"/>
  <c r="CV31" i="77" s="1"/>
  <c r="DB31" i="77" s="1"/>
  <c r="CP52" i="77"/>
  <c r="CV52" i="77" s="1"/>
  <c r="DB52" i="77" s="1"/>
  <c r="O54" i="77"/>
  <c r="CP59" i="77"/>
  <c r="CV59" i="77" s="1"/>
  <c r="DB59" i="77" s="1"/>
  <c r="CP46" i="78"/>
  <c r="CV46" i="78" s="1"/>
  <c r="DB46" i="78" s="1"/>
  <c r="CP48" i="78"/>
  <c r="CV48" i="78" s="1"/>
  <c r="DB48" i="78" s="1"/>
  <c r="CP29" i="79"/>
  <c r="CV29" i="79" s="1"/>
  <c r="DB29" i="79" s="1"/>
  <c r="DI57" i="79"/>
  <c r="O36" i="81"/>
  <c r="O41" i="81"/>
  <c r="O44" i="81"/>
  <c r="CP44" i="81" s="1"/>
  <c r="CV44" i="81" s="1"/>
  <c r="DB44" i="81" s="1"/>
  <c r="O45" i="81"/>
  <c r="T48" i="81"/>
  <c r="DI48" i="81" s="1"/>
  <c r="O51" i="81"/>
  <c r="T54" i="81"/>
  <c r="DI34" i="80"/>
  <c r="CP34" i="74"/>
  <c r="CV34" i="74" s="1"/>
  <c r="DB34" i="74" s="1"/>
  <c r="O42" i="74"/>
  <c r="DH42" i="74" s="1"/>
  <c r="O46" i="74"/>
  <c r="DH46" i="74" s="1"/>
  <c r="T49" i="74"/>
  <c r="T51" i="74"/>
  <c r="DI51" i="74" s="1"/>
  <c r="T55" i="74"/>
  <c r="DI55" i="74" s="1"/>
  <c r="T31" i="75"/>
  <c r="DI31" i="75" s="1"/>
  <c r="T34" i="75"/>
  <c r="DI34" i="75" s="1"/>
  <c r="AD49" i="75"/>
  <c r="T52" i="75"/>
  <c r="CQ49" i="76"/>
  <c r="CW49" i="76" s="1"/>
  <c r="DC49" i="76" s="1"/>
  <c r="CQ53" i="76"/>
  <c r="CW53" i="76" s="1"/>
  <c r="DC53" i="76" s="1"/>
  <c r="CP32" i="77"/>
  <c r="CV32" i="77" s="1"/>
  <c r="DB32" i="77" s="1"/>
  <c r="CP49" i="77"/>
  <c r="CV49" i="77" s="1"/>
  <c r="DB49" i="77" s="1"/>
  <c r="Y51" i="77"/>
  <c r="CR51" i="77" s="1"/>
  <c r="CX51" i="77" s="1"/>
  <c r="DD51" i="77" s="1"/>
  <c r="O53" i="77"/>
  <c r="T54" i="77"/>
  <c r="O56" i="77"/>
  <c r="CP56" i="77" s="1"/>
  <c r="CV56" i="77" s="1"/>
  <c r="DB56" i="77" s="1"/>
  <c r="CQ31" i="78"/>
  <c r="CW31" i="78" s="1"/>
  <c r="DC31" i="78" s="1"/>
  <c r="CP34" i="78"/>
  <c r="CV34" i="78" s="1"/>
  <c r="DB34" i="78" s="1"/>
  <c r="CP31" i="79"/>
  <c r="CV31" i="79" s="1"/>
  <c r="DB31" i="79" s="1"/>
  <c r="DH50" i="79"/>
  <c r="O27" i="81"/>
  <c r="DH27" i="81" s="1"/>
  <c r="O28" i="81"/>
  <c r="Y35" i="81"/>
  <c r="T44" i="81"/>
  <c r="DI44" i="81" s="1"/>
  <c r="Y45" i="81"/>
  <c r="DJ45" i="81" s="1"/>
  <c r="O47" i="81"/>
  <c r="T51" i="81"/>
  <c r="DI51" i="81" s="1"/>
  <c r="O56" i="81"/>
  <c r="DH56" i="81" s="1"/>
  <c r="DI29" i="82"/>
  <c r="CP55" i="80"/>
  <c r="CV55" i="80" s="1"/>
  <c r="DB55" i="80" s="1"/>
  <c r="CP57" i="80"/>
  <c r="CV57" i="80" s="1"/>
  <c r="O29" i="74"/>
  <c r="O30" i="74"/>
  <c r="O44" i="74"/>
  <c r="O45" i="74"/>
  <c r="Y49" i="74"/>
  <c r="Y51" i="74"/>
  <c r="CR51" i="74" s="1"/>
  <c r="CX51" i="74" s="1"/>
  <c r="DD51" i="74" s="1"/>
  <c r="O52" i="74"/>
  <c r="CQ58" i="74"/>
  <c r="CW58" i="74" s="1"/>
  <c r="DC58" i="74" s="1"/>
  <c r="Y31" i="75"/>
  <c r="DJ31" i="75" s="1"/>
  <c r="O32" i="75"/>
  <c r="DH32" i="75" s="1"/>
  <c r="Y34" i="75"/>
  <c r="DJ34" i="75" s="1"/>
  <c r="O35" i="75"/>
  <c r="DH35" i="75" s="1"/>
  <c r="O46" i="75"/>
  <c r="CP46" i="75" s="1"/>
  <c r="CV46" i="75" s="1"/>
  <c r="DB46" i="75" s="1"/>
  <c r="CP35" i="77"/>
  <c r="CV35" i="77" s="1"/>
  <c r="DB35" i="77" s="1"/>
  <c r="CQ49" i="77"/>
  <c r="CW49" i="77" s="1"/>
  <c r="DC49" i="77" s="1"/>
  <c r="CP51" i="77"/>
  <c r="CV51" i="77" s="1"/>
  <c r="DB51" i="77" s="1"/>
  <c r="T53" i="77"/>
  <c r="DI36" i="78"/>
  <c r="CQ44" i="78"/>
  <c r="CW44" i="78" s="1"/>
  <c r="DC44" i="78" s="1"/>
  <c r="DJ30" i="79"/>
  <c r="O29" i="81"/>
  <c r="O30" i="81"/>
  <c r="O31" i="81"/>
  <c r="O32" i="81"/>
  <c r="O33" i="81"/>
  <c r="T47" i="81"/>
  <c r="DI47" i="81" s="1"/>
  <c r="O49" i="81"/>
  <c r="CP49" i="81" s="1"/>
  <c r="CV49" i="81" s="1"/>
  <c r="DB49" i="81" s="1"/>
  <c r="O50" i="81"/>
  <c r="CR28" i="82"/>
  <c r="CX28" i="82" s="1"/>
  <c r="DD28" i="82" s="1"/>
  <c r="O38" i="82"/>
  <c r="CP27" i="80"/>
  <c r="CV27" i="80" s="1"/>
  <c r="DB27" i="80" s="1"/>
  <c r="DI35" i="80"/>
  <c r="BV27" i="89"/>
  <c r="BJ45" i="89"/>
  <c r="BR45" i="89" s="1"/>
  <c r="BV45" i="89" s="1"/>
  <c r="BV34" i="89"/>
  <c r="EF34" i="89" s="1"/>
  <c r="BJ52" i="89"/>
  <c r="BR52" i="89" s="1"/>
  <c r="BV52" i="89" s="1"/>
  <c r="BV29" i="89"/>
  <c r="BJ47" i="89"/>
  <c r="BR47" i="89" s="1"/>
  <c r="BV47" i="89" s="1"/>
  <c r="BV28" i="89"/>
  <c r="BJ46" i="89"/>
  <c r="BR46" i="89" s="1"/>
  <c r="BV46" i="89" s="1"/>
  <c r="BV31" i="89"/>
  <c r="BJ49" i="89"/>
  <c r="BR49" i="89" s="1"/>
  <c r="BV49" i="89" s="1"/>
  <c r="BV35" i="89"/>
  <c r="BJ53" i="89"/>
  <c r="BR53" i="89" s="1"/>
  <c r="BV53" i="89" s="1"/>
  <c r="BV44" i="89"/>
  <c r="BV30" i="89"/>
  <c r="BJ48" i="89"/>
  <c r="BR48" i="89" s="1"/>
  <c r="BV48" i="89" s="1"/>
  <c r="BV32" i="89"/>
  <c r="EF32" i="89" s="1"/>
  <c r="BJ50" i="89"/>
  <c r="BR50" i="89" s="1"/>
  <c r="BV50" i="89" s="1"/>
  <c r="BG44" i="89"/>
  <c r="BG56" i="89" s="1"/>
  <c r="AW56" i="89"/>
  <c r="BV33" i="89"/>
  <c r="BJ51" i="89"/>
  <c r="BR51" i="89" s="1"/>
  <c r="BV51" i="89" s="1"/>
  <c r="AR338" i="89"/>
  <c r="AN341" i="89"/>
  <c r="BV26" i="89"/>
  <c r="BL38" i="89"/>
  <c r="BG26" i="89"/>
  <c r="BG38" i="89" s="1"/>
  <c r="AW38" i="89"/>
  <c r="S56" i="89"/>
  <c r="DU34" i="89"/>
  <c r="ED26" i="89"/>
  <c r="DU32" i="89"/>
  <c r="CX34" i="89"/>
  <c r="DZ35" i="89"/>
  <c r="DQ34" i="89"/>
  <c r="DV34" i="89" s="1"/>
  <c r="EF35" i="89"/>
  <c r="EE32" i="89"/>
  <c r="EE35" i="89"/>
  <c r="AC44" i="89"/>
  <c r="AC56" i="89" s="1"/>
  <c r="CX32" i="89"/>
  <c r="DQ32" i="89"/>
  <c r="EA32" i="89" s="1"/>
  <c r="DQ35" i="89"/>
  <c r="EA35" i="89" s="1"/>
  <c r="CX35" i="89"/>
  <c r="DT22" i="89"/>
  <c r="DY22" i="89"/>
  <c r="DQ28" i="89"/>
  <c r="CX28" i="89"/>
  <c r="DZ27" i="89"/>
  <c r="DU27" i="89"/>
  <c r="DQ27" i="89"/>
  <c r="CX27" i="89"/>
  <c r="CX33" i="89"/>
  <c r="DQ33" i="89"/>
  <c r="EE31" i="89"/>
  <c r="DU30" i="89"/>
  <c r="DZ30" i="89"/>
  <c r="DU22" i="89"/>
  <c r="DZ22" i="89"/>
  <c r="EE33" i="89"/>
  <c r="DZ26" i="89"/>
  <c r="DU26" i="89"/>
  <c r="DZ29" i="89"/>
  <c r="DU29" i="89"/>
  <c r="DZ31" i="89"/>
  <c r="DU31" i="89"/>
  <c r="EE30" i="89"/>
  <c r="DU33" i="89"/>
  <c r="DZ33" i="89"/>
  <c r="DQ26" i="89"/>
  <c r="CX26" i="89"/>
  <c r="CG26" i="89" s="1"/>
  <c r="BY44" i="89" s="1"/>
  <c r="CG44" i="89" s="1"/>
  <c r="EE29" i="89"/>
  <c r="DQ31" i="89"/>
  <c r="CX31" i="89"/>
  <c r="DQ30" i="89"/>
  <c r="CX30" i="89"/>
  <c r="DX22" i="89"/>
  <c r="DS22" i="89"/>
  <c r="DQ29" i="89"/>
  <c r="CX29" i="89"/>
  <c r="EE28" i="89"/>
  <c r="DZ28" i="89"/>
  <c r="DU28" i="89"/>
  <c r="DV22" i="89"/>
  <c r="EA22" i="89"/>
  <c r="EE27" i="89"/>
  <c r="E12" i="75"/>
  <c r="E12" i="84"/>
  <c r="E12" i="78"/>
  <c r="E12" i="82"/>
  <c r="E12" i="76"/>
  <c r="E12" i="79"/>
  <c r="E12" i="74"/>
  <c r="E12" i="77"/>
  <c r="E12" i="80"/>
  <c r="BA40" i="65"/>
  <c r="BY40" i="65" s="1"/>
  <c r="CK40" i="65" s="1"/>
  <c r="AY39" i="65"/>
  <c r="AZ39" i="65" s="1"/>
  <c r="AZ38" i="65"/>
  <c r="BA38" i="65" s="1"/>
  <c r="BY38" i="65" s="1"/>
  <c r="CK38" i="65" s="1"/>
  <c r="AY51" i="65"/>
  <c r="BV51" i="65"/>
  <c r="CH51" i="65" s="1"/>
  <c r="BW48" i="65"/>
  <c r="CI48" i="65" s="1"/>
  <c r="BA48" i="65"/>
  <c r="BY48" i="65" s="1"/>
  <c r="CK48" i="65" s="1"/>
  <c r="BV46" i="65"/>
  <c r="CH46" i="65" s="1"/>
  <c r="AY46" i="65"/>
  <c r="BX41" i="65"/>
  <c r="CJ41" i="65" s="1"/>
  <c r="BV49" i="65"/>
  <c r="CH49" i="65" s="1"/>
  <c r="AY49" i="65"/>
  <c r="BW39" i="65"/>
  <c r="CI39" i="65" s="1"/>
  <c r="BW47" i="65"/>
  <c r="CI47" i="65" s="1"/>
  <c r="AZ47" i="65"/>
  <c r="BW36" i="65"/>
  <c r="CI36" i="65" s="1"/>
  <c r="AZ36" i="65"/>
  <c r="BX50" i="65"/>
  <c r="CJ50" i="65" s="1"/>
  <c r="BA50" i="65"/>
  <c r="BY50" i="65" s="1"/>
  <c r="CK50" i="65" s="1"/>
  <c r="BX38" i="65"/>
  <c r="CJ38" i="65" s="1"/>
  <c r="AY44" i="65"/>
  <c r="BV44" i="65"/>
  <c r="CH44" i="65" s="1"/>
  <c r="BX45" i="65"/>
  <c r="CJ45" i="65" s="1"/>
  <c r="BA45" i="65"/>
  <c r="BY45" i="65" s="1"/>
  <c r="CK45" i="65" s="1"/>
  <c r="AZ55" i="65"/>
  <c r="AY43" i="65"/>
  <c r="BV43" i="65"/>
  <c r="CH43" i="65" s="1"/>
  <c r="BW37" i="65"/>
  <c r="CI37" i="65" s="1"/>
  <c r="AZ37" i="65"/>
  <c r="AZ53" i="65"/>
  <c r="BV52" i="65"/>
  <c r="CH52" i="65" s="1"/>
  <c r="AY52" i="65"/>
  <c r="BW42" i="65"/>
  <c r="CI42" i="65" s="1"/>
  <c r="AZ42" i="65"/>
  <c r="AY30" i="65"/>
  <c r="BW17" i="65"/>
  <c r="DA17" i="65"/>
  <c r="CH17" i="65"/>
  <c r="CB17" i="65"/>
  <c r="DF17" i="65"/>
  <c r="AZ25" i="65"/>
  <c r="BA28" i="65"/>
  <c r="BA21" i="65"/>
  <c r="BY21" i="65" s="1"/>
  <c r="AZ22" i="65"/>
  <c r="DB17" i="65"/>
  <c r="BX17" i="65"/>
  <c r="DC17" i="65"/>
  <c r="BY17" i="65"/>
  <c r="CA17" i="65"/>
  <c r="DE17" i="65"/>
  <c r="CG17" i="65"/>
  <c r="BZ17" i="65"/>
  <c r="CF17" i="65"/>
  <c r="DD17" i="65"/>
  <c r="AZ24" i="65"/>
  <c r="AZ27" i="65"/>
  <c r="AZ23" i="65"/>
  <c r="BA26" i="65"/>
  <c r="AZ29" i="65"/>
  <c r="DJ27" i="80"/>
  <c r="CR27" i="80"/>
  <c r="CX27" i="80" s="1"/>
  <c r="DD27" i="80" s="1"/>
  <c r="CA27" i="80"/>
  <c r="CG27" i="80"/>
  <c r="DJ31" i="80"/>
  <c r="CR31" i="80"/>
  <c r="CX31" i="80" s="1"/>
  <c r="DD31" i="80" s="1"/>
  <c r="CS32" i="80"/>
  <c r="CY32" i="80" s="1"/>
  <c r="DE32" i="80" s="1"/>
  <c r="CA28" i="80"/>
  <c r="CG28" i="80"/>
  <c r="AD29" i="80"/>
  <c r="AX29" i="80"/>
  <c r="BU29" i="80"/>
  <c r="CA31" i="80"/>
  <c r="CG31" i="80"/>
  <c r="BV33" i="80"/>
  <c r="AI33" i="80"/>
  <c r="AY33" i="80"/>
  <c r="AN28" i="80"/>
  <c r="BW28" i="80"/>
  <c r="CF33" i="80"/>
  <c r="BT41" i="80"/>
  <c r="Y41" i="80"/>
  <c r="AW41" i="80"/>
  <c r="BV54" i="80"/>
  <c r="CH54" i="80" s="1"/>
  <c r="AI54" i="80"/>
  <c r="AY54" i="80"/>
  <c r="AX27" i="80"/>
  <c r="CS28" i="80"/>
  <c r="CY28" i="80" s="1"/>
  <c r="DE28" i="80" s="1"/>
  <c r="CQ29" i="80"/>
  <c r="CW29" i="80" s="1"/>
  <c r="DC29" i="80" s="1"/>
  <c r="BY30" i="80"/>
  <c r="AX31" i="80"/>
  <c r="BU32" i="80"/>
  <c r="BU33" i="80"/>
  <c r="AY34" i="80"/>
  <c r="BZ34" i="80"/>
  <c r="DJ34" i="80"/>
  <c r="Y35" i="80"/>
  <c r="AW35" i="80"/>
  <c r="BT35" i="80"/>
  <c r="CE35" i="80"/>
  <c r="AD50" i="80"/>
  <c r="BU50" i="80"/>
  <c r="CG50" i="80" s="1"/>
  <c r="AD27" i="80"/>
  <c r="BX27" i="80"/>
  <c r="BV28" i="80"/>
  <c r="CE28" i="80"/>
  <c r="CT28" i="80"/>
  <c r="CZ28" i="80" s="1"/>
  <c r="DF28" i="80" s="1"/>
  <c r="BT29" i="80"/>
  <c r="CR29" i="80"/>
  <c r="CX29" i="80" s="1"/>
  <c r="DD29" i="80" s="1"/>
  <c r="CP30" i="80"/>
  <c r="CV30" i="80" s="1"/>
  <c r="DB30" i="80" s="1"/>
  <c r="DH30" i="80"/>
  <c r="AD31" i="80"/>
  <c r="BX31" i="80"/>
  <c r="CE32" i="80"/>
  <c r="CP33" i="80"/>
  <c r="CV33" i="80" s="1"/>
  <c r="DB33" i="80" s="1"/>
  <c r="CB34" i="80"/>
  <c r="DI42" i="80"/>
  <c r="CQ42" i="80"/>
  <c r="CW42" i="80" s="1"/>
  <c r="DC42" i="80" s="1"/>
  <c r="T44" i="80"/>
  <c r="BS44" i="80"/>
  <c r="CE44" i="80" s="1"/>
  <c r="AV44" i="80"/>
  <c r="DI46" i="80"/>
  <c r="CQ46" i="80"/>
  <c r="CW46" i="80" s="1"/>
  <c r="DC46" i="80" s="1"/>
  <c r="BV50" i="80"/>
  <c r="CH50" i="80" s="1"/>
  <c r="AI50" i="80"/>
  <c r="AY50" i="80"/>
  <c r="CF28" i="80"/>
  <c r="AX32" i="80"/>
  <c r="CF32" i="80"/>
  <c r="CQ33" i="80"/>
  <c r="CW33" i="80" s="1"/>
  <c r="DC33" i="80" s="1"/>
  <c r="AD34" i="80"/>
  <c r="CP35" i="80"/>
  <c r="CV35" i="80" s="1"/>
  <c r="DB35" i="80" s="1"/>
  <c r="DH35" i="80"/>
  <c r="T36" i="80"/>
  <c r="AV36" i="80"/>
  <c r="BS36" i="80"/>
  <c r="BT30" i="80"/>
  <c r="CS33" i="80"/>
  <c r="CY33" i="80" s="1"/>
  <c r="DE33" i="80" s="1"/>
  <c r="AI34" i="80"/>
  <c r="DI45" i="80"/>
  <c r="AI58" i="80"/>
  <c r="AD58" i="80"/>
  <c r="BR58" i="80"/>
  <c r="CD58" i="80" s="1"/>
  <c r="O58" i="80"/>
  <c r="BS58" i="80"/>
  <c r="CE58" i="80" s="1"/>
  <c r="Y58" i="80"/>
  <c r="T58" i="80"/>
  <c r="CQ27" i="80"/>
  <c r="CW27" i="80" s="1"/>
  <c r="DC27" i="80" s="1"/>
  <c r="DI27" i="80"/>
  <c r="DH52" i="80"/>
  <c r="CP52" i="80"/>
  <c r="CV52" i="80" s="1"/>
  <c r="DB52" i="80" s="1"/>
  <c r="BU58" i="80"/>
  <c r="CG58" i="80" s="1"/>
  <c r="AX58" i="80"/>
  <c r="AW30" i="80"/>
  <c r="BU34" i="80"/>
  <c r="CR48" i="80"/>
  <c r="CX48" i="80" s="1"/>
  <c r="DD48" i="80" s="1"/>
  <c r="CR54" i="80"/>
  <c r="CX54" i="80" s="1"/>
  <c r="DD54" i="80" s="1"/>
  <c r="DJ54" i="80"/>
  <c r="CQ32" i="80"/>
  <c r="CW32" i="80" s="1"/>
  <c r="DC32" i="80" s="1"/>
  <c r="CE33" i="80"/>
  <c r="DJ33" i="80"/>
  <c r="BX35" i="80"/>
  <c r="CQ41" i="80"/>
  <c r="CW41" i="80" s="1"/>
  <c r="DC41" i="80" s="1"/>
  <c r="DI41" i="80"/>
  <c r="CP41" i="80"/>
  <c r="CV41" i="80" s="1"/>
  <c r="DB41" i="80" s="1"/>
  <c r="AD54" i="80"/>
  <c r="DJ56" i="80"/>
  <c r="Y60" i="80"/>
  <c r="T60" i="80"/>
  <c r="BR60" i="80"/>
  <c r="CD60" i="80" s="1"/>
  <c r="O60" i="80"/>
  <c r="BY41" i="80"/>
  <c r="CP44" i="80"/>
  <c r="CV44" i="80" s="1"/>
  <c r="DB44" i="80" s="1"/>
  <c r="DH44" i="80"/>
  <c r="DI48" i="80"/>
  <c r="DH50" i="80"/>
  <c r="CP50" i="80"/>
  <c r="CV50" i="80" s="1"/>
  <c r="DB50" i="80" s="1"/>
  <c r="Y52" i="80"/>
  <c r="BV56" i="80"/>
  <c r="CH56" i="80" s="1"/>
  <c r="AI56" i="80"/>
  <c r="AY56" i="80"/>
  <c r="DH43" i="80"/>
  <c r="AW43" i="80"/>
  <c r="AX47" i="80"/>
  <c r="DK47" i="80"/>
  <c r="AV49" i="80"/>
  <c r="T49" i="80"/>
  <c r="AD52" i="80"/>
  <c r="BS55" i="80"/>
  <c r="CE55" i="80" s="1"/>
  <c r="T55" i="80"/>
  <c r="AV55" i="80"/>
  <c r="BT58" i="80"/>
  <c r="CF58" i="80" s="1"/>
  <c r="BU59" i="80"/>
  <c r="CG59" i="80" s="1"/>
  <c r="AD59" i="80"/>
  <c r="BS60" i="80"/>
  <c r="CE60" i="80" s="1"/>
  <c r="AV60" i="80"/>
  <c r="CQ47" i="80"/>
  <c r="CW47" i="80" s="1"/>
  <c r="DC47" i="80" s="1"/>
  <c r="AW48" i="80"/>
  <c r="BS48" i="80"/>
  <c r="CE48" i="80" s="1"/>
  <c r="Y50" i="80"/>
  <c r="BT54" i="80"/>
  <c r="CF54" i="80" s="1"/>
  <c r="DH56" i="80"/>
  <c r="CP56" i="80"/>
  <c r="CV56" i="80" s="1"/>
  <c r="DB56" i="80" s="1"/>
  <c r="AX59" i="80"/>
  <c r="BT42" i="80"/>
  <c r="CF42" i="80" s="1"/>
  <c r="Y42" i="80"/>
  <c r="BT46" i="80"/>
  <c r="CF46" i="80" s="1"/>
  <c r="Y46" i="80"/>
  <c r="DH48" i="80"/>
  <c r="CP48" i="80"/>
  <c r="CV48" i="80" s="1"/>
  <c r="DB48" i="80" s="1"/>
  <c r="BS53" i="80"/>
  <c r="CE53" i="80" s="1"/>
  <c r="T53" i="80"/>
  <c r="AV53" i="80"/>
  <c r="DH41" i="80"/>
  <c r="AW42" i="80"/>
  <c r="CP42" i="80"/>
  <c r="CV42" i="80" s="1"/>
  <c r="DB42" i="80" s="1"/>
  <c r="DJ43" i="80"/>
  <c r="AV45" i="80"/>
  <c r="AW46" i="80"/>
  <c r="CP46" i="80"/>
  <c r="CV46" i="80" s="1"/>
  <c r="DB46" i="80" s="1"/>
  <c r="AX52" i="80"/>
  <c r="BT52" i="80"/>
  <c r="CF52" i="80" s="1"/>
  <c r="DI59" i="80"/>
  <c r="CQ59" i="80"/>
  <c r="CW59" i="80" s="1"/>
  <c r="DC59" i="80" s="1"/>
  <c r="AQ140" i="80"/>
  <c r="DH45" i="80"/>
  <c r="BS51" i="80"/>
  <c r="CE51" i="80" s="1"/>
  <c r="T51" i="80"/>
  <c r="AV51" i="80"/>
  <c r="CS56" i="80"/>
  <c r="CY56" i="80" s="1"/>
  <c r="DE56" i="80" s="1"/>
  <c r="DK56" i="80"/>
  <c r="BS57" i="80"/>
  <c r="CE57" i="80" s="1"/>
  <c r="T57" i="80"/>
  <c r="AV57" i="80"/>
  <c r="CR59" i="80"/>
  <c r="CX59" i="80" s="1"/>
  <c r="DD59" i="80" s="1"/>
  <c r="DH54" i="80"/>
  <c r="DB57" i="80"/>
  <c r="CQ54" i="80"/>
  <c r="CW54" i="80" s="1"/>
  <c r="DC54" i="80" s="1"/>
  <c r="CQ56" i="80"/>
  <c r="CW56" i="80" s="1"/>
  <c r="DC56" i="80" s="1"/>
  <c r="O59" i="80"/>
  <c r="O62" i="80" s="1"/>
  <c r="BR59" i="80"/>
  <c r="CD59" i="80" s="1"/>
  <c r="BY30" i="82"/>
  <c r="CE30" i="82"/>
  <c r="DJ29" i="82"/>
  <c r="CR29" i="82"/>
  <c r="CX29" i="82" s="1"/>
  <c r="DD29" i="82" s="1"/>
  <c r="BX31" i="82"/>
  <c r="CD31" i="82"/>
  <c r="AD44" i="82"/>
  <c r="BU44" i="82"/>
  <c r="CG44" i="82" s="1"/>
  <c r="AX44" i="82"/>
  <c r="CA27" i="82"/>
  <c r="CG27" i="82"/>
  <c r="T41" i="82"/>
  <c r="BS41" i="82"/>
  <c r="AV41" i="82"/>
  <c r="Y60" i="82"/>
  <c r="AW60" i="82"/>
  <c r="AD60" i="82" s="1"/>
  <c r="BT60" i="82"/>
  <c r="CF60" i="82" s="1"/>
  <c r="AX27" i="82"/>
  <c r="CE27" i="82"/>
  <c r="DK29" i="82"/>
  <c r="DJ45" i="82"/>
  <c r="CR45" i="82"/>
  <c r="CX45" i="82" s="1"/>
  <c r="DD45" i="82" s="1"/>
  <c r="CA29" i="82"/>
  <c r="CG29" i="82"/>
  <c r="AD28" i="82"/>
  <c r="AX29" i="82"/>
  <c r="AW36" i="82"/>
  <c r="BT36" i="82"/>
  <c r="Y36" i="82"/>
  <c r="DJ42" i="82"/>
  <c r="DJ27" i="82"/>
  <c r="CA28" i="82"/>
  <c r="CG28" i="82"/>
  <c r="T30" i="82"/>
  <c r="T68" i="82" s="1"/>
  <c r="AV30" i="82"/>
  <c r="CD41" i="82"/>
  <c r="BX41" i="82"/>
  <c r="AD27" i="82"/>
  <c r="AX28" i="82"/>
  <c r="CE28" i="82"/>
  <c r="BT31" i="82"/>
  <c r="BS32" i="82"/>
  <c r="CP33" i="82"/>
  <c r="CV33" i="82" s="1"/>
  <c r="DB33" i="82" s="1"/>
  <c r="DH34" i="82"/>
  <c r="DJ48" i="82"/>
  <c r="CR48" i="82"/>
  <c r="CX48" i="82" s="1"/>
  <c r="DD48" i="82" s="1"/>
  <c r="CQ48" i="82"/>
  <c r="CW48" i="82" s="1"/>
  <c r="DC48" i="82" s="1"/>
  <c r="DI48" i="82"/>
  <c r="CE31" i="82"/>
  <c r="CD32" i="82"/>
  <c r="CP34" i="82"/>
  <c r="CV34" i="82" s="1"/>
  <c r="DB34" i="82" s="1"/>
  <c r="AD48" i="82"/>
  <c r="BU48" i="82"/>
  <c r="CG48" i="82" s="1"/>
  <c r="BT53" i="82"/>
  <c r="CF53" i="82" s="1"/>
  <c r="Y53" i="82"/>
  <c r="AX31" i="82"/>
  <c r="AV32" i="82"/>
  <c r="DK34" i="82"/>
  <c r="CE35" i="82"/>
  <c r="DH41" i="82"/>
  <c r="CP41" i="82"/>
  <c r="CV41" i="82" s="1"/>
  <c r="DB41" i="82" s="1"/>
  <c r="BS47" i="82"/>
  <c r="CE47" i="82" s="1"/>
  <c r="T47" i="82"/>
  <c r="AV47" i="82"/>
  <c r="AX48" i="82"/>
  <c r="AW53" i="82"/>
  <c r="DH29" i="82"/>
  <c r="Y31" i="82"/>
  <c r="AV33" i="82"/>
  <c r="BT34" i="82"/>
  <c r="AV35" i="82"/>
  <c r="CD36" i="82"/>
  <c r="CP44" i="82"/>
  <c r="CV44" i="82" s="1"/>
  <c r="DB44" i="82" s="1"/>
  <c r="BS51" i="82"/>
  <c r="CE51" i="82" s="1"/>
  <c r="BS52" i="82"/>
  <c r="CE52" i="82" s="1"/>
  <c r="T52" i="82"/>
  <c r="AV52" i="82"/>
  <c r="BS43" i="82"/>
  <c r="CE43" i="82" s="1"/>
  <c r="T43" i="82"/>
  <c r="AV43" i="82"/>
  <c r="BT27" i="82"/>
  <c r="CP27" i="82"/>
  <c r="CV27" i="82" s="1"/>
  <c r="DB27" i="82" s="1"/>
  <c r="BT28" i="82"/>
  <c r="BT29" i="82"/>
  <c r="DH30" i="82"/>
  <c r="AD31" i="82"/>
  <c r="BT42" i="82"/>
  <c r="CF42" i="82" s="1"/>
  <c r="AW42" i="82"/>
  <c r="CQ44" i="82"/>
  <c r="CW44" i="82" s="1"/>
  <c r="DC44" i="82" s="1"/>
  <c r="DI44" i="82"/>
  <c r="DH55" i="82"/>
  <c r="CP55" i="82"/>
  <c r="CV55" i="82" s="1"/>
  <c r="DB55" i="82" s="1"/>
  <c r="DK45" i="82"/>
  <c r="CS45" i="82"/>
  <c r="CY45" i="82" s="1"/>
  <c r="DE45" i="82" s="1"/>
  <c r="CQ27" i="82"/>
  <c r="CW27" i="82" s="1"/>
  <c r="DC27" i="82" s="1"/>
  <c r="AX34" i="82"/>
  <c r="DI36" i="82"/>
  <c r="CQ36" i="82"/>
  <c r="CW36" i="82" s="1"/>
  <c r="DC36" i="82" s="1"/>
  <c r="DJ44" i="82"/>
  <c r="CR44" i="82"/>
  <c r="CX44" i="82" s="1"/>
  <c r="DD44" i="82" s="1"/>
  <c r="AV51" i="82"/>
  <c r="DH57" i="82"/>
  <c r="CP57" i="82"/>
  <c r="CV57" i="82" s="1"/>
  <c r="DB57" i="82" s="1"/>
  <c r="CP49" i="82"/>
  <c r="CV49" i="82" s="1"/>
  <c r="DB49" i="82" s="1"/>
  <c r="DH54" i="82"/>
  <c r="T57" i="82"/>
  <c r="CP43" i="82"/>
  <c r="CV43" i="82" s="1"/>
  <c r="DB43" i="82" s="1"/>
  <c r="CP47" i="82"/>
  <c r="CV47" i="82" s="1"/>
  <c r="DB47" i="82" s="1"/>
  <c r="DH53" i="82"/>
  <c r="BT56" i="82"/>
  <c r="CF56" i="82" s="1"/>
  <c r="Y56" i="82"/>
  <c r="AW56" i="82"/>
  <c r="BS59" i="82"/>
  <c r="CE59" i="82" s="1"/>
  <c r="AV59" i="82"/>
  <c r="CQ60" i="82"/>
  <c r="CW60" i="82" s="1"/>
  <c r="DC60" i="82" s="1"/>
  <c r="AQ116" i="82"/>
  <c r="AW46" i="82"/>
  <c r="CQ49" i="82"/>
  <c r="CW49" i="82" s="1"/>
  <c r="DC49" i="82" s="1"/>
  <c r="DI49" i="82"/>
  <c r="BS49" i="82"/>
  <c r="CE49" i="82" s="1"/>
  <c r="BT50" i="82"/>
  <c r="CF50" i="82" s="1"/>
  <c r="Y50" i="82"/>
  <c r="AW50" i="82"/>
  <c r="T53" i="82"/>
  <c r="AV55" i="82"/>
  <c r="BT57" i="82"/>
  <c r="CF57" i="82" s="1"/>
  <c r="Y57" i="82"/>
  <c r="BS58" i="82"/>
  <c r="CE58" i="82" s="1"/>
  <c r="AV58" i="82"/>
  <c r="BS45" i="82"/>
  <c r="CE45" i="82" s="1"/>
  <c r="T45" i="82"/>
  <c r="AV49" i="82"/>
  <c r="DH51" i="82"/>
  <c r="CP53" i="82"/>
  <c r="CV53" i="82" s="1"/>
  <c r="DB53" i="82" s="1"/>
  <c r="AW57" i="82"/>
  <c r="CP60" i="82"/>
  <c r="CV60" i="82" s="1"/>
  <c r="DB60" i="82" s="1"/>
  <c r="DH60" i="82"/>
  <c r="BT45" i="82"/>
  <c r="CF45" i="82" s="1"/>
  <c r="AX45" i="82"/>
  <c r="CP45" i="82"/>
  <c r="CV45" i="82" s="1"/>
  <c r="DB45" i="82" s="1"/>
  <c r="CR46" i="82"/>
  <c r="CX46" i="82" s="1"/>
  <c r="DD46" i="82" s="1"/>
  <c r="DH50" i="82"/>
  <c r="BT54" i="82"/>
  <c r="CF54" i="82" s="1"/>
  <c r="Y54" i="82"/>
  <c r="AW54" i="82"/>
  <c r="DH56" i="82"/>
  <c r="CP56" i="82"/>
  <c r="CV56" i="82" s="1"/>
  <c r="DB56" i="82" s="1"/>
  <c r="BS50" i="82"/>
  <c r="CE50" i="82" s="1"/>
  <c r="T50" i="82"/>
  <c r="DH52" i="82"/>
  <c r="BS54" i="82"/>
  <c r="CE54" i="82" s="1"/>
  <c r="T54" i="82"/>
  <c r="T58" i="82"/>
  <c r="BR58" i="82"/>
  <c r="CD58" i="82" s="1"/>
  <c r="O58" i="82"/>
  <c r="T59" i="82"/>
  <c r="BR59" i="82"/>
  <c r="CD59" i="82" s="1"/>
  <c r="O59" i="82"/>
  <c r="O62" i="82" s="1"/>
  <c r="T56" i="82"/>
  <c r="T28" i="81"/>
  <c r="AV28" i="81"/>
  <c r="AD33" i="81"/>
  <c r="AX33" i="81"/>
  <c r="BU33" i="81"/>
  <c r="CQ42" i="81"/>
  <c r="CW42" i="81" s="1"/>
  <c r="DC42" i="81" s="1"/>
  <c r="CF34" i="81"/>
  <c r="BZ34" i="81"/>
  <c r="T27" i="81"/>
  <c r="AV27" i="81"/>
  <c r="DJ35" i="81"/>
  <c r="CR35" i="81"/>
  <c r="CX35" i="81" s="1"/>
  <c r="DD35" i="81" s="1"/>
  <c r="BY28" i="81"/>
  <c r="CE28" i="81"/>
  <c r="T29" i="81"/>
  <c r="AV29" i="81"/>
  <c r="BS29" i="81"/>
  <c r="BY30" i="81"/>
  <c r="CE30" i="81"/>
  <c r="BY31" i="81"/>
  <c r="CE31" i="81"/>
  <c r="BY32" i="81"/>
  <c r="CE32" i="81"/>
  <c r="BS27" i="81"/>
  <c r="CS47" i="81"/>
  <c r="CY47" i="81" s="1"/>
  <c r="DE47" i="81" s="1"/>
  <c r="DK47" i="81"/>
  <c r="AV30" i="81"/>
  <c r="AV31" i="81"/>
  <c r="AV32" i="81"/>
  <c r="CR33" i="81"/>
  <c r="CX33" i="81" s="1"/>
  <c r="DD33" i="81" s="1"/>
  <c r="AW34" i="81"/>
  <c r="BX34" i="81"/>
  <c r="BT35" i="81"/>
  <c r="T36" i="81"/>
  <c r="BS36" i="81"/>
  <c r="CD41" i="81"/>
  <c r="BX41" i="81"/>
  <c r="AV43" i="81"/>
  <c r="T43" i="81"/>
  <c r="BS43" i="81"/>
  <c r="CE43" i="81" s="1"/>
  <c r="BS44" i="81"/>
  <c r="CE44" i="81" s="1"/>
  <c r="T45" i="81"/>
  <c r="CQ46" i="81"/>
  <c r="CW46" i="81" s="1"/>
  <c r="DC46" i="81" s="1"/>
  <c r="AX47" i="81"/>
  <c r="BU47" i="81"/>
  <c r="CG47" i="81" s="1"/>
  <c r="DI49" i="81"/>
  <c r="CQ49" i="81"/>
  <c r="CW49" i="81" s="1"/>
  <c r="DC49" i="81" s="1"/>
  <c r="BS49" i="81"/>
  <c r="CE49" i="81" s="1"/>
  <c r="T30" i="81"/>
  <c r="T31" i="81"/>
  <c r="T32" i="81"/>
  <c r="BZ36" i="81"/>
  <c r="CF36" i="81"/>
  <c r="T41" i="81"/>
  <c r="BS41" i="81"/>
  <c r="Y44" i="81"/>
  <c r="BT44" i="81"/>
  <c r="CF44" i="81" s="1"/>
  <c r="BT49" i="81"/>
  <c r="CF49" i="81" s="1"/>
  <c r="Y49" i="81"/>
  <c r="BT51" i="81"/>
  <c r="CF51" i="81" s="1"/>
  <c r="Y51" i="81"/>
  <c r="CQ58" i="81"/>
  <c r="CW58" i="81" s="1"/>
  <c r="DC58" i="81" s="1"/>
  <c r="DI58" i="81"/>
  <c r="BT33" i="81"/>
  <c r="CD33" i="81"/>
  <c r="Y34" i="81"/>
  <c r="CQ34" i="81"/>
  <c r="CW34" i="81" s="1"/>
  <c r="DC34" i="81" s="1"/>
  <c r="CQ35" i="81"/>
  <c r="CW35" i="81" s="1"/>
  <c r="DC35" i="81" s="1"/>
  <c r="BX36" i="81"/>
  <c r="AV41" i="81"/>
  <c r="AW44" i="81"/>
  <c r="BS45" i="81"/>
  <c r="CE45" i="81" s="1"/>
  <c r="CR45" i="81"/>
  <c r="CX45" i="81" s="1"/>
  <c r="DD45" i="81" s="1"/>
  <c r="AX46" i="81"/>
  <c r="AW49" i="81"/>
  <c r="AW51" i="81"/>
  <c r="AW35" i="81"/>
  <c r="Y36" i="81"/>
  <c r="AW36" i="81"/>
  <c r="AW45" i="81"/>
  <c r="BT45" i="81"/>
  <c r="CF45" i="81" s="1"/>
  <c r="BU46" i="81"/>
  <c r="CG46" i="81" s="1"/>
  <c r="AV58" i="81"/>
  <c r="BS58" i="81"/>
  <c r="CE58" i="81" s="1"/>
  <c r="BS59" i="81"/>
  <c r="CE59" i="81" s="1"/>
  <c r="AV59" i="81"/>
  <c r="BS42" i="81"/>
  <c r="CE42" i="81" s="1"/>
  <c r="AV42" i="81"/>
  <c r="BV52" i="81"/>
  <c r="CH52" i="81" s="1"/>
  <c r="AI52" i="81"/>
  <c r="AY52" i="81"/>
  <c r="BV54" i="81"/>
  <c r="CH54" i="81" s="1"/>
  <c r="AI54" i="81"/>
  <c r="AY54" i="81"/>
  <c r="AW56" i="81"/>
  <c r="Y56" i="81"/>
  <c r="BY33" i="81"/>
  <c r="CR46" i="81"/>
  <c r="CX46" i="81" s="1"/>
  <c r="DD46" i="81" s="1"/>
  <c r="CQ48" i="81"/>
  <c r="CW48" i="81" s="1"/>
  <c r="DC48" i="81" s="1"/>
  <c r="BT50" i="81"/>
  <c r="CF50" i="81" s="1"/>
  <c r="AW50" i="81"/>
  <c r="DH52" i="81"/>
  <c r="CP52" i="81"/>
  <c r="CV52" i="81" s="1"/>
  <c r="DB52" i="81" s="1"/>
  <c r="DI53" i="81"/>
  <c r="CQ53" i="81"/>
  <c r="CW53" i="81" s="1"/>
  <c r="DC53" i="81" s="1"/>
  <c r="DI57" i="81"/>
  <c r="CQ57" i="81"/>
  <c r="CW57" i="81" s="1"/>
  <c r="DC57" i="81" s="1"/>
  <c r="DH49" i="81"/>
  <c r="DI52" i="81"/>
  <c r="CQ52" i="81"/>
  <c r="CW52" i="81" s="1"/>
  <c r="DC52" i="81" s="1"/>
  <c r="CQ51" i="81"/>
  <c r="CW51" i="81" s="1"/>
  <c r="DC51" i="81" s="1"/>
  <c r="BT53" i="81"/>
  <c r="CF53" i="81" s="1"/>
  <c r="Y53" i="81"/>
  <c r="AW53" i="81"/>
  <c r="DH54" i="81"/>
  <c r="CP54" i="81"/>
  <c r="CV54" i="81" s="1"/>
  <c r="DB54" i="81" s="1"/>
  <c r="AW48" i="81"/>
  <c r="BS48" i="81"/>
  <c r="CE48" i="81" s="1"/>
  <c r="DH50" i="81"/>
  <c r="CP50" i="81"/>
  <c r="CV50" i="81" s="1"/>
  <c r="DB50" i="81" s="1"/>
  <c r="BU55" i="81"/>
  <c r="CG55" i="81" s="1"/>
  <c r="AD55" i="81"/>
  <c r="AX55" i="81"/>
  <c r="BS47" i="81"/>
  <c r="CE47" i="81" s="1"/>
  <c r="DH48" i="81"/>
  <c r="BU52" i="81"/>
  <c r="CG52" i="81" s="1"/>
  <c r="AD52" i="81"/>
  <c r="Y58" i="81"/>
  <c r="BR58" i="81"/>
  <c r="CD58" i="81" s="1"/>
  <c r="O58" i="81"/>
  <c r="Y54" i="81"/>
  <c r="T60" i="81"/>
  <c r="BR60" i="81"/>
  <c r="CD60" i="81" s="1"/>
  <c r="O60" i="81"/>
  <c r="AQ97" i="81"/>
  <c r="DI55" i="81"/>
  <c r="CQ55" i="81"/>
  <c r="CW55" i="81" s="1"/>
  <c r="DC55" i="81" s="1"/>
  <c r="CP56" i="81"/>
  <c r="CV56" i="81" s="1"/>
  <c r="DB56" i="81" s="1"/>
  <c r="BU57" i="81"/>
  <c r="CG57" i="81" s="1"/>
  <c r="AD57" i="81"/>
  <c r="AX57" i="81"/>
  <c r="T59" i="81"/>
  <c r="BR59" i="81"/>
  <c r="CD59" i="81" s="1"/>
  <c r="O59" i="81"/>
  <c r="BU54" i="81"/>
  <c r="CG54" i="81" s="1"/>
  <c r="AD54" i="81"/>
  <c r="BT54" i="81"/>
  <c r="CF54" i="81" s="1"/>
  <c r="Y59" i="81"/>
  <c r="BS60" i="81"/>
  <c r="CE60" i="81" s="1"/>
  <c r="AV60" i="81"/>
  <c r="Y55" i="81"/>
  <c r="Y57" i="81"/>
  <c r="Y28" i="79"/>
  <c r="AW28" i="79"/>
  <c r="BT28" i="79"/>
  <c r="T28" i="79"/>
  <c r="BS29" i="79"/>
  <c r="CD30" i="79"/>
  <c r="BX30" i="79"/>
  <c r="CP30" i="79"/>
  <c r="CV30" i="79" s="1"/>
  <c r="DB30" i="79" s="1"/>
  <c r="DI30" i="79"/>
  <c r="Y31" i="79"/>
  <c r="AW31" i="79"/>
  <c r="BT31" i="79"/>
  <c r="CE31" i="79"/>
  <c r="CQ33" i="79"/>
  <c r="CW33" i="79" s="1"/>
  <c r="DC33" i="79" s="1"/>
  <c r="DI33" i="79"/>
  <c r="O68" i="79"/>
  <c r="DH27" i="79"/>
  <c r="CP27" i="79"/>
  <c r="CV27" i="79" s="1"/>
  <c r="DB27" i="79" s="1"/>
  <c r="O38" i="79"/>
  <c r="CE30" i="79"/>
  <c r="BY30" i="79"/>
  <c r="CQ30" i="79"/>
  <c r="CW30" i="79" s="1"/>
  <c r="DC30" i="79" s="1"/>
  <c r="AV32" i="79"/>
  <c r="BS32" i="79"/>
  <c r="DK43" i="79"/>
  <c r="CS43" i="79"/>
  <c r="CY43" i="79" s="1"/>
  <c r="DE43" i="79" s="1"/>
  <c r="BW55" i="79"/>
  <c r="CI55" i="79" s="1"/>
  <c r="AN55" i="79"/>
  <c r="DI27" i="79"/>
  <c r="CQ27" i="79"/>
  <c r="CW27" i="79" s="1"/>
  <c r="DC27" i="79" s="1"/>
  <c r="BS28" i="79"/>
  <c r="Y33" i="79"/>
  <c r="BT33" i="79"/>
  <c r="AW33" i="79"/>
  <c r="AX29" i="79"/>
  <c r="AD29" i="79"/>
  <c r="BU29" i="79"/>
  <c r="CD31" i="79"/>
  <c r="BX31" i="79"/>
  <c r="DI41" i="79"/>
  <c r="CQ41" i="79"/>
  <c r="CW41" i="79" s="1"/>
  <c r="DC41" i="79" s="1"/>
  <c r="BT27" i="79"/>
  <c r="DJ29" i="79"/>
  <c r="AX30" i="79"/>
  <c r="BU30" i="79"/>
  <c r="AD30" i="79"/>
  <c r="CQ36" i="79"/>
  <c r="CW36" i="79" s="1"/>
  <c r="DC36" i="79" s="1"/>
  <c r="DI36" i="79"/>
  <c r="CR27" i="79"/>
  <c r="CX27" i="79" s="1"/>
  <c r="DD27" i="79" s="1"/>
  <c r="DJ27" i="79"/>
  <c r="T32" i="79"/>
  <c r="DI35" i="79"/>
  <c r="CQ35" i="79"/>
  <c r="CW35" i="79" s="1"/>
  <c r="DC35" i="79" s="1"/>
  <c r="AW27" i="79"/>
  <c r="DH28" i="79"/>
  <c r="CP28" i="79"/>
  <c r="CV28" i="79" s="1"/>
  <c r="DB28" i="79" s="1"/>
  <c r="T29" i="79"/>
  <c r="CF29" i="79"/>
  <c r="DK56" i="79"/>
  <c r="CS56" i="79"/>
  <c r="CY56" i="79" s="1"/>
  <c r="DE56" i="79" s="1"/>
  <c r="T31" i="79"/>
  <c r="CE33" i="79"/>
  <c r="BT34" i="79"/>
  <c r="BS35" i="79"/>
  <c r="DJ35" i="79"/>
  <c r="CP36" i="79"/>
  <c r="CV36" i="79" s="1"/>
  <c r="DB36" i="79" s="1"/>
  <c r="CQ43" i="79"/>
  <c r="CW43" i="79" s="1"/>
  <c r="DC43" i="79" s="1"/>
  <c r="AV46" i="79"/>
  <c r="BS46" i="79"/>
  <c r="CE46" i="79" s="1"/>
  <c r="DI46" i="79"/>
  <c r="BV55" i="79"/>
  <c r="CH55" i="79" s="1"/>
  <c r="BU34" i="79"/>
  <c r="BT35" i="79"/>
  <c r="BS36" i="79"/>
  <c r="BS41" i="79"/>
  <c r="AV44" i="79"/>
  <c r="BS44" i="79"/>
  <c r="CE44" i="79" s="1"/>
  <c r="DH49" i="79"/>
  <c r="CQ55" i="79"/>
  <c r="CW55" i="79" s="1"/>
  <c r="DC55" i="79" s="1"/>
  <c r="DI55" i="79"/>
  <c r="DJ57" i="79"/>
  <c r="CR57" i="79"/>
  <c r="CX57" i="79" s="1"/>
  <c r="DD57" i="79" s="1"/>
  <c r="AD58" i="79"/>
  <c r="BR58" i="79"/>
  <c r="CD58" i="79" s="1"/>
  <c r="O58" i="79"/>
  <c r="O62" i="79" s="1"/>
  <c r="Y58" i="79"/>
  <c r="BS58" i="79"/>
  <c r="CE58" i="79" s="1"/>
  <c r="T58" i="79"/>
  <c r="AV41" i="79"/>
  <c r="T42" i="79"/>
  <c r="AX43" i="79"/>
  <c r="BU43" i="79"/>
  <c r="CG43" i="79" s="1"/>
  <c r="DI45" i="79"/>
  <c r="CQ45" i="79"/>
  <c r="CW45" i="79" s="1"/>
  <c r="DC45" i="79" s="1"/>
  <c r="CP49" i="79"/>
  <c r="CV49" i="79" s="1"/>
  <c r="DB49" i="79" s="1"/>
  <c r="AV51" i="79"/>
  <c r="BS51" i="79"/>
  <c r="CE51" i="79" s="1"/>
  <c r="T51" i="79"/>
  <c r="AW59" i="79"/>
  <c r="AD59" i="79" s="1"/>
  <c r="Y59" i="79"/>
  <c r="BT59" i="79"/>
  <c r="CF59" i="79" s="1"/>
  <c r="AY34" i="79"/>
  <c r="BX34" i="79"/>
  <c r="AW35" i="79"/>
  <c r="AV36" i="79"/>
  <c r="O69" i="79"/>
  <c r="DH41" i="79"/>
  <c r="CP41" i="79"/>
  <c r="CV41" i="79" s="1"/>
  <c r="DB41" i="79" s="1"/>
  <c r="BT45" i="79"/>
  <c r="CF45" i="79" s="1"/>
  <c r="Y45" i="79"/>
  <c r="AW45" i="79"/>
  <c r="CQ49" i="79"/>
  <c r="CW49" i="79" s="1"/>
  <c r="DC49" i="79" s="1"/>
  <c r="DI49" i="79"/>
  <c r="AI55" i="79"/>
  <c r="AQ55" i="79" s="1"/>
  <c r="BU56" i="79"/>
  <c r="CG56" i="79" s="1"/>
  <c r="AX56" i="79"/>
  <c r="BU57" i="79"/>
  <c r="CG57" i="79" s="1"/>
  <c r="AD57" i="79"/>
  <c r="BT58" i="79"/>
  <c r="CF58" i="79" s="1"/>
  <c r="BT30" i="79"/>
  <c r="AD34" i="79"/>
  <c r="CH34" i="79"/>
  <c r="DJ43" i="79"/>
  <c r="CR43" i="79"/>
  <c r="CX43" i="79" s="1"/>
  <c r="DD43" i="79" s="1"/>
  <c r="DH46" i="79"/>
  <c r="T47" i="79"/>
  <c r="AV49" i="79"/>
  <c r="BS49" i="79"/>
  <c r="CE49" i="79" s="1"/>
  <c r="DJ50" i="79"/>
  <c r="BS54" i="79"/>
  <c r="CE54" i="79" s="1"/>
  <c r="T54" i="79"/>
  <c r="AV54" i="79"/>
  <c r="CR55" i="79"/>
  <c r="CX55" i="79" s="1"/>
  <c r="DD55" i="79" s="1"/>
  <c r="AX57" i="79"/>
  <c r="BU58" i="79"/>
  <c r="CG58" i="79" s="1"/>
  <c r="CP33" i="79"/>
  <c r="CV33" i="79" s="1"/>
  <c r="DB33" i="79" s="1"/>
  <c r="AI34" i="79"/>
  <c r="BS42" i="79"/>
  <c r="CE42" i="79" s="1"/>
  <c r="T44" i="79"/>
  <c r="CP47" i="79"/>
  <c r="CV47" i="79" s="1"/>
  <c r="DB47" i="79" s="1"/>
  <c r="CS55" i="79"/>
  <c r="CY55" i="79" s="1"/>
  <c r="DE55" i="79" s="1"/>
  <c r="AX58" i="79"/>
  <c r="AI58" i="79" s="1"/>
  <c r="CP60" i="79"/>
  <c r="CV60" i="79" s="1"/>
  <c r="DB60" i="79" s="1"/>
  <c r="DH60" i="79"/>
  <c r="CP34" i="79"/>
  <c r="CV34" i="79" s="1"/>
  <c r="DB34" i="79" s="1"/>
  <c r="DI34" i="79"/>
  <c r="BT42" i="79"/>
  <c r="CF42" i="79" s="1"/>
  <c r="Y42" i="79"/>
  <c r="BS52" i="79"/>
  <c r="CE52" i="79" s="1"/>
  <c r="T52" i="79"/>
  <c r="DJ53" i="79"/>
  <c r="CR53" i="79"/>
  <c r="CX53" i="79" s="1"/>
  <c r="DD53" i="79" s="1"/>
  <c r="CP56" i="79"/>
  <c r="CV56" i="79" s="1"/>
  <c r="DB56" i="79" s="1"/>
  <c r="DJ34" i="79"/>
  <c r="CP35" i="79"/>
  <c r="CV35" i="79" s="1"/>
  <c r="DB35" i="79" s="1"/>
  <c r="AW42" i="79"/>
  <c r="CP43" i="79"/>
  <c r="CV43" i="79" s="1"/>
  <c r="DB43" i="79" s="1"/>
  <c r="AV47" i="79"/>
  <c r="DH47" i="79"/>
  <c r="AV48" i="79"/>
  <c r="BS48" i="79"/>
  <c r="CE48" i="79" s="1"/>
  <c r="AW50" i="79"/>
  <c r="BT50" i="79"/>
  <c r="CF50" i="79" s="1"/>
  <c r="AV52" i="79"/>
  <c r="BU55" i="79"/>
  <c r="CG55" i="79" s="1"/>
  <c r="Y56" i="79"/>
  <c r="DH59" i="79"/>
  <c r="CP59" i="79"/>
  <c r="CV59" i="79" s="1"/>
  <c r="DB59" i="79" s="1"/>
  <c r="DH44" i="79"/>
  <c r="DH48" i="79"/>
  <c r="AW53" i="79"/>
  <c r="T60" i="79"/>
  <c r="BS56" i="79"/>
  <c r="CE56" i="79" s="1"/>
  <c r="T56" i="79"/>
  <c r="CP45" i="79"/>
  <c r="CV45" i="79" s="1"/>
  <c r="DB45" i="79" s="1"/>
  <c r="BS50" i="79"/>
  <c r="CE50" i="79" s="1"/>
  <c r="T50" i="79"/>
  <c r="BS53" i="79"/>
  <c r="CE53" i="79" s="1"/>
  <c r="BS60" i="79"/>
  <c r="CE60" i="79" s="1"/>
  <c r="AV60" i="79"/>
  <c r="AQ140" i="79"/>
  <c r="BS57" i="79"/>
  <c r="CE57" i="79" s="1"/>
  <c r="T59" i="79"/>
  <c r="CA33" i="78"/>
  <c r="CG33" i="78"/>
  <c r="CC35" i="78"/>
  <c r="CI35" i="78"/>
  <c r="DJ32" i="78"/>
  <c r="CR32" i="78"/>
  <c r="CX32" i="78" s="1"/>
  <c r="DD32" i="78" s="1"/>
  <c r="DI29" i="78"/>
  <c r="CQ29" i="78"/>
  <c r="CW29" i="78" s="1"/>
  <c r="DC29" i="78" s="1"/>
  <c r="DI28" i="78"/>
  <c r="CQ28" i="78"/>
  <c r="CW28" i="78" s="1"/>
  <c r="DC28" i="78" s="1"/>
  <c r="DI27" i="78"/>
  <c r="CQ27" i="78"/>
  <c r="CW27" i="78" s="1"/>
  <c r="DC27" i="78" s="1"/>
  <c r="CA31" i="78"/>
  <c r="CG31" i="78"/>
  <c r="AX31" i="78"/>
  <c r="AX33" i="78"/>
  <c r="DJ33" i="78"/>
  <c r="BX34" i="78"/>
  <c r="AW36" i="78"/>
  <c r="BT36" i="78"/>
  <c r="AW42" i="78"/>
  <c r="BT42" i="78"/>
  <c r="CF42" i="78" s="1"/>
  <c r="DK43" i="78"/>
  <c r="DM47" i="78"/>
  <c r="CU47" i="78"/>
  <c r="DA47" i="78" s="1"/>
  <c r="DG47" i="78" s="1"/>
  <c r="T59" i="78"/>
  <c r="BR59" i="78"/>
  <c r="CD59" i="78" s="1"/>
  <c r="O59" i="78"/>
  <c r="Y59" i="78"/>
  <c r="CR42" i="78"/>
  <c r="CX42" i="78" s="1"/>
  <c r="DD42" i="78" s="1"/>
  <c r="DJ42" i="78"/>
  <c r="BS27" i="78"/>
  <c r="BS28" i="78"/>
  <c r="BS29" i="78"/>
  <c r="DJ31" i="78"/>
  <c r="T34" i="78"/>
  <c r="AV34" i="78"/>
  <c r="DJ35" i="78"/>
  <c r="CR35" i="78"/>
  <c r="CX35" i="78" s="1"/>
  <c r="DD35" i="78" s="1"/>
  <c r="DI41" i="78"/>
  <c r="AQ236" i="78"/>
  <c r="O68" i="78"/>
  <c r="AV27" i="78"/>
  <c r="CP27" i="78"/>
  <c r="CV27" i="78" s="1"/>
  <c r="DB27" i="78" s="1"/>
  <c r="AV28" i="78"/>
  <c r="CP28" i="78"/>
  <c r="CV28" i="78" s="1"/>
  <c r="DB28" i="78" s="1"/>
  <c r="AV29" i="78"/>
  <c r="CP29" i="78"/>
  <c r="CV29" i="78" s="1"/>
  <c r="DB29" i="78" s="1"/>
  <c r="AV30" i="78"/>
  <c r="CE30" i="78"/>
  <c r="AD31" i="78"/>
  <c r="CE32" i="78"/>
  <c r="AD33" i="78"/>
  <c r="DK35" i="78"/>
  <c r="CS35" i="78"/>
  <c r="CY35" i="78" s="1"/>
  <c r="DE35" i="78" s="1"/>
  <c r="T30" i="78"/>
  <c r="T68" i="78" s="1"/>
  <c r="DH30" i="78"/>
  <c r="AW32" i="78"/>
  <c r="CF32" i="78"/>
  <c r="DH32" i="78"/>
  <c r="DL35" i="78"/>
  <c r="CT35" i="78"/>
  <c r="CZ35" i="78" s="1"/>
  <c r="DF35" i="78" s="1"/>
  <c r="CP36" i="78"/>
  <c r="CV36" i="78" s="1"/>
  <c r="DB36" i="78" s="1"/>
  <c r="DH42" i="78"/>
  <c r="CU43" i="78"/>
  <c r="DA43" i="78" s="1"/>
  <c r="DG43" i="78" s="1"/>
  <c r="DJ44" i="78"/>
  <c r="CR44" i="78"/>
  <c r="CX44" i="78" s="1"/>
  <c r="DD44" i="78" s="1"/>
  <c r="DL47" i="78"/>
  <c r="CT47" i="78"/>
  <c r="CZ47" i="78" s="1"/>
  <c r="DF47" i="78" s="1"/>
  <c r="BT52" i="78"/>
  <c r="CF52" i="78" s="1"/>
  <c r="Y52" i="78"/>
  <c r="AW52" i="78"/>
  <c r="DH51" i="78"/>
  <c r="CP51" i="78"/>
  <c r="CV51" i="78" s="1"/>
  <c r="DB51" i="78" s="1"/>
  <c r="DH27" i="78"/>
  <c r="DI32" i="78"/>
  <c r="AN35" i="78"/>
  <c r="DJ36" i="78"/>
  <c r="CR36" i="78"/>
  <c r="CX36" i="78" s="1"/>
  <c r="DD36" i="78" s="1"/>
  <c r="CP42" i="78"/>
  <c r="CV42" i="78" s="1"/>
  <c r="DB42" i="78" s="1"/>
  <c r="BV43" i="78"/>
  <c r="CH43" i="78" s="1"/>
  <c r="AI43" i="78"/>
  <c r="AQ43" i="78" s="1"/>
  <c r="AW45" i="78"/>
  <c r="Y45" i="78"/>
  <c r="BT45" i="78"/>
  <c r="CF45" i="78" s="1"/>
  <c r="DH31" i="78"/>
  <c r="CP32" i="78"/>
  <c r="CV32" i="78" s="1"/>
  <c r="DB32" i="78" s="1"/>
  <c r="AQ35" i="78"/>
  <c r="O38" i="78"/>
  <c r="BS41" i="78"/>
  <c r="AV41" i="78"/>
  <c r="DI43" i="78"/>
  <c r="CQ43" i="78"/>
  <c r="CW43" i="78" s="1"/>
  <c r="DC43" i="78" s="1"/>
  <c r="DH33" i="78"/>
  <c r="BS34" i="78"/>
  <c r="CQ41" i="78"/>
  <c r="CW41" i="78" s="1"/>
  <c r="DC41" i="78" s="1"/>
  <c r="BW43" i="78"/>
  <c r="CI43" i="78" s="1"/>
  <c r="BT44" i="78"/>
  <c r="CF44" i="78" s="1"/>
  <c r="AW44" i="78"/>
  <c r="DI46" i="78"/>
  <c r="CQ46" i="78"/>
  <c r="CW46" i="78" s="1"/>
  <c r="DC46" i="78" s="1"/>
  <c r="AW49" i="78"/>
  <c r="Y49" i="78"/>
  <c r="BT49" i="78"/>
  <c r="CF49" i="78" s="1"/>
  <c r="CP50" i="78"/>
  <c r="CV50" i="78" s="1"/>
  <c r="DB50" i="78" s="1"/>
  <c r="DH50" i="78"/>
  <c r="CQ47" i="78"/>
  <c r="CW47" i="78" s="1"/>
  <c r="DC47" i="78" s="1"/>
  <c r="CR51" i="78"/>
  <c r="CX51" i="78" s="1"/>
  <c r="DD51" i="78" s="1"/>
  <c r="DJ51" i="78"/>
  <c r="CQ56" i="78"/>
  <c r="CW56" i="78" s="1"/>
  <c r="DC56" i="78" s="1"/>
  <c r="DJ60" i="78"/>
  <c r="CR60" i="78"/>
  <c r="CX60" i="78" s="1"/>
  <c r="DD60" i="78" s="1"/>
  <c r="BT35" i="78"/>
  <c r="BS36" i="78"/>
  <c r="DI48" i="78"/>
  <c r="AD51" i="78"/>
  <c r="Y53" i="78"/>
  <c r="AW53" i="78"/>
  <c r="BT53" i="78"/>
  <c r="CF53" i="78" s="1"/>
  <c r="BU57" i="78"/>
  <c r="CG57" i="78" s="1"/>
  <c r="AD57" i="78"/>
  <c r="AX57" i="78"/>
  <c r="BS58" i="78"/>
  <c r="CE58" i="78" s="1"/>
  <c r="AV58" i="78"/>
  <c r="CP41" i="78"/>
  <c r="CV41" i="78" s="1"/>
  <c r="DB41" i="78" s="1"/>
  <c r="CP43" i="78"/>
  <c r="CV43" i="78" s="1"/>
  <c r="DB43" i="78" s="1"/>
  <c r="DH44" i="78"/>
  <c r="DH45" i="78"/>
  <c r="BS48" i="78"/>
  <c r="CE48" i="78" s="1"/>
  <c r="T55" i="78"/>
  <c r="BS55" i="78"/>
  <c r="CE55" i="78" s="1"/>
  <c r="AV55" i="78"/>
  <c r="BW47" i="78"/>
  <c r="CI47" i="78" s="1"/>
  <c r="BT48" i="78"/>
  <c r="CF48" i="78" s="1"/>
  <c r="Y48" i="78"/>
  <c r="AW48" i="78"/>
  <c r="DH49" i="78"/>
  <c r="CP49" i="78"/>
  <c r="CV49" i="78" s="1"/>
  <c r="DB49" i="78" s="1"/>
  <c r="DH52" i="78"/>
  <c r="CP52" i="78"/>
  <c r="CV52" i="78" s="1"/>
  <c r="DB52" i="78" s="1"/>
  <c r="BU60" i="78"/>
  <c r="CG60" i="78" s="1"/>
  <c r="AD60" i="78"/>
  <c r="AX60" i="78"/>
  <c r="AQ140" i="78"/>
  <c r="BS46" i="78"/>
  <c r="CE46" i="78" s="1"/>
  <c r="AV46" i="78"/>
  <c r="BU51" i="78"/>
  <c r="CG51" i="78" s="1"/>
  <c r="CQ52" i="78"/>
  <c r="CW52" i="78" s="1"/>
  <c r="DC52" i="78" s="1"/>
  <c r="DI52" i="78"/>
  <c r="AX50" i="78"/>
  <c r="AD50" i="78"/>
  <c r="BU50" i="78"/>
  <c r="CG50" i="78" s="1"/>
  <c r="AI51" i="78"/>
  <c r="BV51" i="78"/>
  <c r="CH51" i="78" s="1"/>
  <c r="AY51" i="78"/>
  <c r="DH53" i="78"/>
  <c r="DI42" i="78"/>
  <c r="CQ42" i="78"/>
  <c r="CW42" i="78" s="1"/>
  <c r="DC42" i="78" s="1"/>
  <c r="T49" i="78"/>
  <c r="BS49" i="78"/>
  <c r="CE49" i="78" s="1"/>
  <c r="CP53" i="78"/>
  <c r="CV53" i="78" s="1"/>
  <c r="DB53" i="78" s="1"/>
  <c r="BT54" i="78"/>
  <c r="CF54" i="78" s="1"/>
  <c r="Y54" i="78"/>
  <c r="AW54" i="78"/>
  <c r="BT56" i="78"/>
  <c r="CF56" i="78" s="1"/>
  <c r="Y56" i="78"/>
  <c r="AW56" i="78"/>
  <c r="DI57" i="78"/>
  <c r="CQ57" i="78"/>
  <c r="CW57" i="78" s="1"/>
  <c r="DC57" i="78" s="1"/>
  <c r="Y58" i="78"/>
  <c r="T58" i="78"/>
  <c r="O58" i="78"/>
  <c r="O69" i="78" s="1"/>
  <c r="BU47" i="78"/>
  <c r="CG47" i="78" s="1"/>
  <c r="BT57" i="78"/>
  <c r="CF57" i="78" s="1"/>
  <c r="Y57" i="78"/>
  <c r="BS59" i="78"/>
  <c r="CE59" i="78" s="1"/>
  <c r="AV59" i="78"/>
  <c r="DH57" i="78"/>
  <c r="DI60" i="78"/>
  <c r="AQ97" i="78"/>
  <c r="Y47" i="78"/>
  <c r="BT50" i="78"/>
  <c r="CF50" i="78" s="1"/>
  <c r="Y50" i="78"/>
  <c r="DH55" i="78"/>
  <c r="DH56" i="78"/>
  <c r="CP56" i="78"/>
  <c r="CV56" i="78" s="1"/>
  <c r="DB56" i="78" s="1"/>
  <c r="AQ116" i="78"/>
  <c r="BY27" i="77"/>
  <c r="CE27" i="77"/>
  <c r="DL30" i="77"/>
  <c r="CT30" i="77"/>
  <c r="CZ30" i="77" s="1"/>
  <c r="DF30" i="77" s="1"/>
  <c r="BY31" i="77"/>
  <c r="CE31" i="77"/>
  <c r="CR31" i="77"/>
  <c r="CX31" i="77" s="1"/>
  <c r="DD31" i="77" s="1"/>
  <c r="DJ31" i="77"/>
  <c r="BT32" i="77"/>
  <c r="Y32" i="77"/>
  <c r="AW32" i="77"/>
  <c r="BY33" i="77"/>
  <c r="CE33" i="77"/>
  <c r="O68" i="77"/>
  <c r="AV27" i="77"/>
  <c r="CP27" i="77"/>
  <c r="CV27" i="77" s="1"/>
  <c r="DB27" i="77" s="1"/>
  <c r="AV29" i="77"/>
  <c r="CE29" i="77"/>
  <c r="DI30" i="77"/>
  <c r="CQ30" i="77"/>
  <c r="CW30" i="77" s="1"/>
  <c r="DC30" i="77" s="1"/>
  <c r="BT30" i="77"/>
  <c r="CD30" i="77"/>
  <c r="CS30" i="77"/>
  <c r="CY30" i="77" s="1"/>
  <c r="DE30" i="77" s="1"/>
  <c r="CQ33" i="77"/>
  <c r="CW33" i="77" s="1"/>
  <c r="DC33" i="77" s="1"/>
  <c r="Y34" i="77"/>
  <c r="BT34" i="77"/>
  <c r="BY36" i="77"/>
  <c r="CE36" i="77"/>
  <c r="BX36" i="77"/>
  <c r="CP42" i="77"/>
  <c r="CV42" i="77" s="1"/>
  <c r="DB42" i="77" s="1"/>
  <c r="DI42" i="77"/>
  <c r="CP46" i="77"/>
  <c r="CV46" i="77" s="1"/>
  <c r="DB46" i="77" s="1"/>
  <c r="AW31" i="77"/>
  <c r="T27" i="77"/>
  <c r="BV30" i="77"/>
  <c r="CE30" i="77"/>
  <c r="DI31" i="77"/>
  <c r="BS32" i="77"/>
  <c r="DI32" i="77"/>
  <c r="AD34" i="77"/>
  <c r="AX34" i="77"/>
  <c r="DI35" i="77"/>
  <c r="CQ35" i="77"/>
  <c r="CW35" i="77" s="1"/>
  <c r="DC35" i="77" s="1"/>
  <c r="Y36" i="77"/>
  <c r="AW36" i="77"/>
  <c r="BZ36" i="77"/>
  <c r="DH41" i="77"/>
  <c r="CP41" i="77"/>
  <c r="CV41" i="77" s="1"/>
  <c r="DB41" i="77" s="1"/>
  <c r="Y47" i="77"/>
  <c r="BT47" i="77"/>
  <c r="CF47" i="77" s="1"/>
  <c r="BT31" i="77"/>
  <c r="CG34" i="77"/>
  <c r="CA34" i="77"/>
  <c r="DI47" i="77"/>
  <c r="CD27" i="77"/>
  <c r="BZ33" i="77"/>
  <c r="BY35" i="77"/>
  <c r="CE35" i="77"/>
  <c r="AD47" i="77"/>
  <c r="AX47" i="77"/>
  <c r="BU47" i="77"/>
  <c r="CG47" i="77" s="1"/>
  <c r="CR33" i="77"/>
  <c r="CX33" i="77" s="1"/>
  <c r="DD33" i="77" s="1"/>
  <c r="DJ33" i="77"/>
  <c r="AV28" i="77"/>
  <c r="AD59" i="77"/>
  <c r="BU59" i="77"/>
  <c r="CG59" i="77" s="1"/>
  <c r="AX59" i="77"/>
  <c r="Y30" i="77"/>
  <c r="AY30" i="77"/>
  <c r="AW33" i="77"/>
  <c r="DI41" i="77"/>
  <c r="BS41" i="77"/>
  <c r="CQ41" i="77"/>
  <c r="CW41" i="77" s="1"/>
  <c r="DC41" i="77" s="1"/>
  <c r="CQ47" i="77"/>
  <c r="CW47" i="77" s="1"/>
  <c r="DC47" i="77" s="1"/>
  <c r="BU51" i="77"/>
  <c r="CG51" i="77" s="1"/>
  <c r="AD51" i="77"/>
  <c r="AX51" i="77"/>
  <c r="DI28" i="77"/>
  <c r="DI34" i="77"/>
  <c r="CQ34" i="77"/>
  <c r="CW34" i="77" s="1"/>
  <c r="DC34" i="77" s="1"/>
  <c r="BX34" i="77"/>
  <c r="CD34" i="77"/>
  <c r="Y41" i="77"/>
  <c r="BT41" i="77"/>
  <c r="AW41" i="77"/>
  <c r="DI36" i="77"/>
  <c r="CQ36" i="77"/>
  <c r="CW36" i="77" s="1"/>
  <c r="DC36" i="77" s="1"/>
  <c r="BS28" i="77"/>
  <c r="DI29" i="77"/>
  <c r="BY34" i="77"/>
  <c r="CE34" i="77"/>
  <c r="AW35" i="77"/>
  <c r="BT35" i="77"/>
  <c r="Y35" i="77"/>
  <c r="CP36" i="77"/>
  <c r="CV36" i="77" s="1"/>
  <c r="DB36" i="77" s="1"/>
  <c r="DH36" i="77"/>
  <c r="AW45" i="77"/>
  <c r="Y45" i="77"/>
  <c r="BU50" i="77"/>
  <c r="CG50" i="77" s="1"/>
  <c r="AD50" i="77"/>
  <c r="AX50" i="77"/>
  <c r="BX33" i="77"/>
  <c r="DJ43" i="77"/>
  <c r="CQ44" i="77"/>
  <c r="CW44" i="77" s="1"/>
  <c r="DC44" i="77" s="1"/>
  <c r="DH45" i="77"/>
  <c r="CP45" i="77"/>
  <c r="CV45" i="77" s="1"/>
  <c r="DB45" i="77" s="1"/>
  <c r="CP47" i="77"/>
  <c r="CV47" i="77" s="1"/>
  <c r="DB47" i="77" s="1"/>
  <c r="DH47" i="77"/>
  <c r="BS48" i="77"/>
  <c r="CE48" i="77" s="1"/>
  <c r="AV48" i="77"/>
  <c r="T48" i="77"/>
  <c r="BT44" i="77"/>
  <c r="CF44" i="77" s="1"/>
  <c r="AW44" i="77"/>
  <c r="DI46" i="77"/>
  <c r="CQ46" i="77"/>
  <c r="CW46" i="77" s="1"/>
  <c r="DC46" i="77" s="1"/>
  <c r="BS46" i="77"/>
  <c r="CE46" i="77" s="1"/>
  <c r="AW53" i="77"/>
  <c r="Y53" i="77"/>
  <c r="BT53" i="77"/>
  <c r="CF53" i="77" s="1"/>
  <c r="AV42" i="77"/>
  <c r="DI43" i="77"/>
  <c r="AX43" i="77"/>
  <c r="AV46" i="77"/>
  <c r="DL49" i="77"/>
  <c r="CT49" i="77"/>
  <c r="CZ49" i="77" s="1"/>
  <c r="DF49" i="77" s="1"/>
  <c r="DI50" i="77"/>
  <c r="CQ50" i="77"/>
  <c r="CW50" i="77" s="1"/>
  <c r="DC50" i="77" s="1"/>
  <c r="CP57" i="77"/>
  <c r="CV57" i="77" s="1"/>
  <c r="DB57" i="77" s="1"/>
  <c r="Y44" i="77"/>
  <c r="DH50" i="77"/>
  <c r="DJ51" i="77"/>
  <c r="BT51" i="77"/>
  <c r="CF51" i="77" s="1"/>
  <c r="CP44" i="77"/>
  <c r="CV44" i="77" s="1"/>
  <c r="DB44" i="77" s="1"/>
  <c r="Y52" i="77"/>
  <c r="BT52" i="77"/>
  <c r="CF52" i="77" s="1"/>
  <c r="AW52" i="77"/>
  <c r="BT58" i="77"/>
  <c r="CF58" i="77" s="1"/>
  <c r="AW58" i="77"/>
  <c r="BW49" i="77"/>
  <c r="CI49" i="77" s="1"/>
  <c r="AN49" i="77"/>
  <c r="AW55" i="77"/>
  <c r="Y55" i="77"/>
  <c r="DJ54" i="77"/>
  <c r="CR54" i="77"/>
  <c r="CX54" i="77" s="1"/>
  <c r="DD54" i="77" s="1"/>
  <c r="AD58" i="77"/>
  <c r="Y58" i="77"/>
  <c r="DI56" i="77"/>
  <c r="CQ56" i="77"/>
  <c r="CW56" i="77" s="1"/>
  <c r="DC56" i="77" s="1"/>
  <c r="DH58" i="77"/>
  <c r="CP58" i="77"/>
  <c r="CV58" i="77" s="1"/>
  <c r="DB58" i="77" s="1"/>
  <c r="BS60" i="77"/>
  <c r="CE60" i="77" s="1"/>
  <c r="AV60" i="77"/>
  <c r="AW54" i="77"/>
  <c r="BT54" i="77"/>
  <c r="CF54" i="77" s="1"/>
  <c r="BS58" i="77"/>
  <c r="CE58" i="77" s="1"/>
  <c r="DJ59" i="77"/>
  <c r="CR59" i="77"/>
  <c r="CX59" i="77" s="1"/>
  <c r="DD59" i="77" s="1"/>
  <c r="DI52" i="77"/>
  <c r="CQ52" i="77"/>
  <c r="CW52" i="77" s="1"/>
  <c r="DC52" i="77" s="1"/>
  <c r="DJ56" i="77"/>
  <c r="Y49" i="77"/>
  <c r="DI54" i="77"/>
  <c r="CQ54" i="77"/>
  <c r="CW54" i="77" s="1"/>
  <c r="DC54" i="77" s="1"/>
  <c r="DC55" i="77"/>
  <c r="BT57" i="77"/>
  <c r="CF57" i="77" s="1"/>
  <c r="Y57" i="77"/>
  <c r="AW57" i="77"/>
  <c r="DI58" i="77"/>
  <c r="AQ116" i="77"/>
  <c r="AW56" i="77"/>
  <c r="Y60" i="77"/>
  <c r="T60" i="77"/>
  <c r="BR60" i="77"/>
  <c r="CD60" i="77" s="1"/>
  <c r="O60" i="77"/>
  <c r="AQ97" i="77"/>
  <c r="CQ59" i="77"/>
  <c r="CW59" i="77" s="1"/>
  <c r="DC59" i="77" s="1"/>
  <c r="CE28" i="76"/>
  <c r="BY28" i="76"/>
  <c r="BY27" i="76"/>
  <c r="CE27" i="76"/>
  <c r="DH31" i="76"/>
  <c r="CP31" i="76"/>
  <c r="CV31" i="76" s="1"/>
  <c r="DB31" i="76" s="1"/>
  <c r="CR50" i="76"/>
  <c r="CX50" i="76" s="1"/>
  <c r="DD50" i="76" s="1"/>
  <c r="DJ50" i="76"/>
  <c r="AW29" i="76"/>
  <c r="BT29" i="76"/>
  <c r="Y29" i="76"/>
  <c r="T31" i="76"/>
  <c r="AV31" i="76"/>
  <c r="BS31" i="76"/>
  <c r="T32" i="76"/>
  <c r="BS32" i="76"/>
  <c r="AV32" i="76"/>
  <c r="CQ36" i="76"/>
  <c r="CW36" i="76" s="1"/>
  <c r="DC36" i="76" s="1"/>
  <c r="DI36" i="76"/>
  <c r="DH44" i="76"/>
  <c r="CP44" i="76"/>
  <c r="CV44" i="76" s="1"/>
  <c r="DB44" i="76" s="1"/>
  <c r="T30" i="76"/>
  <c r="BS30" i="76"/>
  <c r="AV30" i="76"/>
  <c r="T27" i="76"/>
  <c r="AV27" i="76"/>
  <c r="CE34" i="76"/>
  <c r="BY34" i="76"/>
  <c r="DH46" i="76"/>
  <c r="CP46" i="76"/>
  <c r="CV46" i="76" s="1"/>
  <c r="DB46" i="76" s="1"/>
  <c r="CD29" i="76"/>
  <c r="BX29" i="76"/>
  <c r="O38" i="76"/>
  <c r="T28" i="76"/>
  <c r="AV28" i="76"/>
  <c r="CD36" i="76"/>
  <c r="BX36" i="76"/>
  <c r="BY41" i="76"/>
  <c r="CE41" i="76"/>
  <c r="DI41" i="76"/>
  <c r="T43" i="76"/>
  <c r="BS43" i="76"/>
  <c r="CE43" i="76" s="1"/>
  <c r="AV43" i="76"/>
  <c r="BV34" i="76"/>
  <c r="AI34" i="76"/>
  <c r="AY34" i="76"/>
  <c r="BT41" i="76"/>
  <c r="Y41" i="76"/>
  <c r="AW41" i="76"/>
  <c r="BU49" i="76"/>
  <c r="CG49" i="76" s="1"/>
  <c r="AD49" i="76"/>
  <c r="AX49" i="76"/>
  <c r="DI54" i="76"/>
  <c r="CQ54" i="76"/>
  <c r="CW54" i="76" s="1"/>
  <c r="DC54" i="76" s="1"/>
  <c r="BX28" i="76"/>
  <c r="BS36" i="76"/>
  <c r="DH43" i="76"/>
  <c r="CP43" i="76"/>
  <c r="CV43" i="76" s="1"/>
  <c r="DB43" i="76" s="1"/>
  <c r="T46" i="76"/>
  <c r="BS46" i="76"/>
  <c r="CE46" i="76" s="1"/>
  <c r="Y56" i="76"/>
  <c r="AW56" i="76"/>
  <c r="BU58" i="76"/>
  <c r="CG58" i="76" s="1"/>
  <c r="AX58" i="76"/>
  <c r="BS33" i="76"/>
  <c r="CP34" i="76"/>
  <c r="CV34" i="76" s="1"/>
  <c r="DB34" i="76" s="1"/>
  <c r="DK34" i="76"/>
  <c r="AV35" i="76"/>
  <c r="DI35" i="76"/>
  <c r="DH42" i="76"/>
  <c r="CP42" i="76"/>
  <c r="CV42" i="76" s="1"/>
  <c r="DB42" i="76" s="1"/>
  <c r="DH51" i="76"/>
  <c r="CP51" i="76"/>
  <c r="CV51" i="76" s="1"/>
  <c r="DB51" i="76" s="1"/>
  <c r="BU53" i="76"/>
  <c r="CG53" i="76" s="1"/>
  <c r="AD53" i="76"/>
  <c r="AX53" i="76"/>
  <c r="Y54" i="76"/>
  <c r="AW54" i="76"/>
  <c r="T45" i="76"/>
  <c r="BS45" i="76"/>
  <c r="CE45" i="76" s="1"/>
  <c r="AV45" i="76"/>
  <c r="BT46" i="76"/>
  <c r="CF46" i="76" s="1"/>
  <c r="Y46" i="76"/>
  <c r="AW46" i="76"/>
  <c r="BT47" i="76"/>
  <c r="CF47" i="76" s="1"/>
  <c r="Y47" i="76"/>
  <c r="BT50" i="76"/>
  <c r="CF50" i="76" s="1"/>
  <c r="AW50" i="76"/>
  <c r="DI51" i="76"/>
  <c r="CQ51" i="76"/>
  <c r="CW51" i="76" s="1"/>
  <c r="DC51" i="76" s="1"/>
  <c r="CP32" i="76"/>
  <c r="CV32" i="76" s="1"/>
  <c r="DB32" i="76" s="1"/>
  <c r="AV33" i="76"/>
  <c r="DH35" i="76"/>
  <c r="AV36" i="76"/>
  <c r="DH41" i="76"/>
  <c r="CP41" i="76"/>
  <c r="CV41" i="76" s="1"/>
  <c r="DB41" i="76" s="1"/>
  <c r="T44" i="76"/>
  <c r="BS44" i="76"/>
  <c r="CE44" i="76" s="1"/>
  <c r="AV44" i="76"/>
  <c r="AW47" i="76"/>
  <c r="DH52" i="76"/>
  <c r="CP52" i="76"/>
  <c r="CV52" i="76" s="1"/>
  <c r="DB52" i="76" s="1"/>
  <c r="T48" i="76"/>
  <c r="AV48" i="76"/>
  <c r="CQ50" i="76"/>
  <c r="CW50" i="76" s="1"/>
  <c r="DC50" i="76" s="1"/>
  <c r="O68" i="76"/>
  <c r="CP27" i="76"/>
  <c r="CV27" i="76" s="1"/>
  <c r="DB27" i="76" s="1"/>
  <c r="BS29" i="76"/>
  <c r="CP30" i="76"/>
  <c r="CV30" i="76" s="1"/>
  <c r="DB30" i="76" s="1"/>
  <c r="BT34" i="76"/>
  <c r="CD41" i="76"/>
  <c r="T42" i="76"/>
  <c r="BS42" i="76"/>
  <c r="CE42" i="76" s="1"/>
  <c r="AV42" i="76"/>
  <c r="DH47" i="76"/>
  <c r="CP47" i="76"/>
  <c r="CV47" i="76" s="1"/>
  <c r="DB47" i="76" s="1"/>
  <c r="BT51" i="76"/>
  <c r="CF51" i="76" s="1"/>
  <c r="Y51" i="76"/>
  <c r="AW51" i="76"/>
  <c r="DH56" i="76"/>
  <c r="CP56" i="76"/>
  <c r="CV56" i="76" s="1"/>
  <c r="DB56" i="76" s="1"/>
  <c r="CP33" i="76"/>
  <c r="CV33" i="76" s="1"/>
  <c r="DB33" i="76" s="1"/>
  <c r="DH34" i="76"/>
  <c r="DH45" i="76"/>
  <c r="CP45" i="76"/>
  <c r="CV45" i="76" s="1"/>
  <c r="DB45" i="76" s="1"/>
  <c r="DH54" i="76"/>
  <c r="CP54" i="76"/>
  <c r="CV54" i="76" s="1"/>
  <c r="DB54" i="76" s="1"/>
  <c r="DI56" i="76"/>
  <c r="CQ56" i="76"/>
  <c r="CW56" i="76" s="1"/>
  <c r="DC56" i="76" s="1"/>
  <c r="BT49" i="76"/>
  <c r="CF49" i="76" s="1"/>
  <c r="Y49" i="76"/>
  <c r="DI58" i="76"/>
  <c r="CP49" i="76"/>
  <c r="CV49" i="76" s="1"/>
  <c r="DB49" i="76" s="1"/>
  <c r="AW52" i="76"/>
  <c r="BT52" i="76"/>
  <c r="CF52" i="76" s="1"/>
  <c r="DJ52" i="76"/>
  <c r="DH50" i="76"/>
  <c r="AI58" i="76"/>
  <c r="AD58" i="76"/>
  <c r="Y58" i="76"/>
  <c r="DI59" i="76"/>
  <c r="CQ59" i="76"/>
  <c r="CW59" i="76" s="1"/>
  <c r="DC59" i="76" s="1"/>
  <c r="AQ116" i="76"/>
  <c r="DH58" i="76"/>
  <c r="CP58" i="76"/>
  <c r="CV58" i="76" s="1"/>
  <c r="DB58" i="76" s="1"/>
  <c r="Y60" i="76"/>
  <c r="T60" i="76"/>
  <c r="BR60" i="76"/>
  <c r="CD60" i="76" s="1"/>
  <c r="O60" i="76"/>
  <c r="AQ97" i="76"/>
  <c r="CQ52" i="76"/>
  <c r="CW52" i="76" s="1"/>
  <c r="DC52" i="76" s="1"/>
  <c r="BS60" i="76"/>
  <c r="CE60" i="76" s="1"/>
  <c r="AV60" i="76"/>
  <c r="AW57" i="76"/>
  <c r="Y53" i="76"/>
  <c r="Y55" i="76"/>
  <c r="AX55" i="76"/>
  <c r="Y57" i="76"/>
  <c r="O59" i="76"/>
  <c r="O69" i="76" s="1"/>
  <c r="AV59" i="76"/>
  <c r="BR59" i="76"/>
  <c r="CD59" i="76" s="1"/>
  <c r="AD55" i="76"/>
  <c r="DH28" i="75"/>
  <c r="CP28" i="75"/>
  <c r="CV28" i="75" s="1"/>
  <c r="DB28" i="75" s="1"/>
  <c r="BV31" i="75"/>
  <c r="AY31" i="75"/>
  <c r="AI31" i="75"/>
  <c r="BY35" i="75"/>
  <c r="CE35" i="75"/>
  <c r="CE36" i="75"/>
  <c r="BY36" i="75"/>
  <c r="O38" i="75"/>
  <c r="BT28" i="75"/>
  <c r="Y28" i="75"/>
  <c r="BZ35" i="75"/>
  <c r="CF35" i="75"/>
  <c r="AD28" i="75"/>
  <c r="AX28" i="75"/>
  <c r="BY29" i="75"/>
  <c r="CE29" i="75"/>
  <c r="BV35" i="75"/>
  <c r="AI35" i="75"/>
  <c r="AY35" i="75"/>
  <c r="DJ27" i="75"/>
  <c r="CR27" i="75"/>
  <c r="CX27" i="75" s="1"/>
  <c r="DD27" i="75" s="1"/>
  <c r="BY27" i="75"/>
  <c r="CE27" i="75"/>
  <c r="BY30" i="75"/>
  <c r="CE30" i="75"/>
  <c r="BY33" i="75"/>
  <c r="CE33" i="75"/>
  <c r="CF27" i="75"/>
  <c r="AD30" i="75"/>
  <c r="AX30" i="75"/>
  <c r="BU30" i="75"/>
  <c r="BV27" i="75"/>
  <c r="AI27" i="75"/>
  <c r="BU28" i="75"/>
  <c r="BY31" i="75"/>
  <c r="CE31" i="75"/>
  <c r="BT32" i="75"/>
  <c r="AW32" i="75"/>
  <c r="Y32" i="75"/>
  <c r="BY34" i="75"/>
  <c r="CE34" i="75"/>
  <c r="AY27" i="75"/>
  <c r="CF31" i="75"/>
  <c r="BZ31" i="75"/>
  <c r="AD34" i="75"/>
  <c r="AX34" i="75"/>
  <c r="BU34" i="75"/>
  <c r="DI41" i="75"/>
  <c r="CQ41" i="75"/>
  <c r="CW41" i="75" s="1"/>
  <c r="DC41" i="75" s="1"/>
  <c r="AD27" i="75"/>
  <c r="T28" i="75"/>
  <c r="AV29" i="75"/>
  <c r="CP30" i="75"/>
  <c r="CV30" i="75" s="1"/>
  <c r="DB30" i="75" s="1"/>
  <c r="AD31" i="75"/>
  <c r="T32" i="75"/>
  <c r="AV33" i="75"/>
  <c r="AD35" i="75"/>
  <c r="T36" i="75"/>
  <c r="DH36" i="75"/>
  <c r="DH41" i="75"/>
  <c r="CP41" i="75"/>
  <c r="CV41" i="75" s="1"/>
  <c r="DB41" i="75" s="1"/>
  <c r="BY41" i="75"/>
  <c r="Y43" i="75"/>
  <c r="AW45" i="75"/>
  <c r="Y45" i="75"/>
  <c r="DI46" i="75"/>
  <c r="AI49" i="75"/>
  <c r="BV49" i="75"/>
  <c r="CH49" i="75" s="1"/>
  <c r="AY49" i="75"/>
  <c r="AX54" i="75"/>
  <c r="AD54" i="75"/>
  <c r="CQ30" i="75"/>
  <c r="CW30" i="75" s="1"/>
  <c r="DC30" i="75" s="1"/>
  <c r="Y36" i="75"/>
  <c r="CP42" i="75"/>
  <c r="CV42" i="75" s="1"/>
  <c r="DB42" i="75" s="1"/>
  <c r="CR51" i="75"/>
  <c r="CX51" i="75" s="1"/>
  <c r="DD51" i="75" s="1"/>
  <c r="DJ51" i="75"/>
  <c r="CR53" i="75"/>
  <c r="CX53" i="75" s="1"/>
  <c r="DD53" i="75" s="1"/>
  <c r="DJ53" i="75"/>
  <c r="CQ50" i="75"/>
  <c r="CW50" i="75" s="1"/>
  <c r="DC50" i="75" s="1"/>
  <c r="CP27" i="75"/>
  <c r="CV27" i="75" s="1"/>
  <c r="DB27" i="75" s="1"/>
  <c r="DH27" i="75"/>
  <c r="T29" i="75"/>
  <c r="BT30" i="75"/>
  <c r="CR30" i="75"/>
  <c r="CX30" i="75" s="1"/>
  <c r="DD30" i="75" s="1"/>
  <c r="CP31" i="75"/>
  <c r="CV31" i="75" s="1"/>
  <c r="DB31" i="75" s="1"/>
  <c r="T33" i="75"/>
  <c r="BT34" i="75"/>
  <c r="CR34" i="75"/>
  <c r="CX34" i="75" s="1"/>
  <c r="DD34" i="75" s="1"/>
  <c r="CP35" i="75"/>
  <c r="CV35" i="75" s="1"/>
  <c r="DB35" i="75" s="1"/>
  <c r="T44" i="75"/>
  <c r="BS44" i="75"/>
  <c r="CE44" i="75" s="1"/>
  <c r="AV44" i="75"/>
  <c r="DJ47" i="75"/>
  <c r="CR47" i="75"/>
  <c r="CX47" i="75" s="1"/>
  <c r="DD47" i="75" s="1"/>
  <c r="CQ51" i="75"/>
  <c r="CW51" i="75" s="1"/>
  <c r="DC51" i="75" s="1"/>
  <c r="DI51" i="75"/>
  <c r="CQ27" i="75"/>
  <c r="CW27" i="75" s="1"/>
  <c r="DC27" i="75" s="1"/>
  <c r="CQ35" i="75"/>
  <c r="CW35" i="75" s="1"/>
  <c r="DC35" i="75" s="1"/>
  <c r="BT36" i="75"/>
  <c r="T42" i="75"/>
  <c r="AV42" i="75"/>
  <c r="BS42" i="75"/>
  <c r="CE42" i="75" s="1"/>
  <c r="BT43" i="75"/>
  <c r="CF43" i="75" s="1"/>
  <c r="AD51" i="75"/>
  <c r="BU51" i="75"/>
  <c r="CG51" i="75" s="1"/>
  <c r="AX51" i="75"/>
  <c r="CP32" i="75"/>
  <c r="CV32" i="75" s="1"/>
  <c r="DB32" i="75" s="1"/>
  <c r="CR35" i="75"/>
  <c r="CX35" i="75" s="1"/>
  <c r="DD35" i="75" s="1"/>
  <c r="CD41" i="75"/>
  <c r="BX41" i="75"/>
  <c r="AD43" i="75"/>
  <c r="BU43" i="75"/>
  <c r="CG43" i="75" s="1"/>
  <c r="AX43" i="75"/>
  <c r="BU27" i="75"/>
  <c r="BS28" i="75"/>
  <c r="BU31" i="75"/>
  <c r="BS32" i="75"/>
  <c r="BU35" i="75"/>
  <c r="AD36" i="75"/>
  <c r="BU36" i="75"/>
  <c r="BT41" i="75"/>
  <c r="Y41" i="75"/>
  <c r="CS49" i="75"/>
  <c r="CY49" i="75" s="1"/>
  <c r="DE49" i="75" s="1"/>
  <c r="DK49" i="75"/>
  <c r="CP52" i="75"/>
  <c r="CV52" i="75" s="1"/>
  <c r="DB52" i="75" s="1"/>
  <c r="DH52" i="75"/>
  <c r="AX36" i="75"/>
  <c r="AW41" i="75"/>
  <c r="DH46" i="75"/>
  <c r="T48" i="75"/>
  <c r="BS48" i="75"/>
  <c r="CE48" i="75" s="1"/>
  <c r="AV48" i="75"/>
  <c r="CQ55" i="75"/>
  <c r="CW55" i="75" s="1"/>
  <c r="DC55" i="75" s="1"/>
  <c r="CP45" i="75"/>
  <c r="CV45" i="75" s="1"/>
  <c r="DB45" i="75" s="1"/>
  <c r="CP48" i="75"/>
  <c r="CV48" i="75" s="1"/>
  <c r="DB48" i="75" s="1"/>
  <c r="DI49" i="75"/>
  <c r="BT56" i="75"/>
  <c r="CF56" i="75" s="1"/>
  <c r="Y56" i="75"/>
  <c r="DI59" i="75"/>
  <c r="CQ59" i="75"/>
  <c r="CW59" i="75" s="1"/>
  <c r="DC59" i="75" s="1"/>
  <c r="CQ53" i="75"/>
  <c r="CW53" i="75" s="1"/>
  <c r="DC53" i="75" s="1"/>
  <c r="BS55" i="75"/>
  <c r="CE55" i="75" s="1"/>
  <c r="BU56" i="75"/>
  <c r="CG56" i="75" s="1"/>
  <c r="AD56" i="75"/>
  <c r="AX56" i="75"/>
  <c r="BS43" i="75"/>
  <c r="CE43" i="75" s="1"/>
  <c r="T43" i="75"/>
  <c r="DH44" i="75"/>
  <c r="BS47" i="75"/>
  <c r="CE47" i="75" s="1"/>
  <c r="T47" i="75"/>
  <c r="DH49" i="75"/>
  <c r="CP49" i="75"/>
  <c r="CV49" i="75" s="1"/>
  <c r="DB49" i="75" s="1"/>
  <c r="AW53" i="75"/>
  <c r="BT53" i="75"/>
  <c r="CF53" i="75" s="1"/>
  <c r="BT55" i="75"/>
  <c r="CF55" i="75" s="1"/>
  <c r="Y55" i="75"/>
  <c r="DH58" i="75"/>
  <c r="CP58" i="75"/>
  <c r="CV58" i="75" s="1"/>
  <c r="DB58" i="75" s="1"/>
  <c r="BT47" i="75"/>
  <c r="CF47" i="75" s="1"/>
  <c r="BS50" i="75"/>
  <c r="CE50" i="75" s="1"/>
  <c r="BU55" i="75"/>
  <c r="CG55" i="75" s="1"/>
  <c r="AD55" i="75"/>
  <c r="AX55" i="75"/>
  <c r="DH56" i="75"/>
  <c r="CP56" i="75"/>
  <c r="CV56" i="75" s="1"/>
  <c r="DB56" i="75" s="1"/>
  <c r="DB57" i="75"/>
  <c r="AV46" i="75"/>
  <c r="AX47" i="75"/>
  <c r="BU47" i="75"/>
  <c r="CG47" i="75" s="1"/>
  <c r="CP47" i="75"/>
  <c r="CV47" i="75" s="1"/>
  <c r="DB47" i="75" s="1"/>
  <c r="AV50" i="75"/>
  <c r="BS51" i="75"/>
  <c r="CE51" i="75" s="1"/>
  <c r="DH53" i="75"/>
  <c r="DC57" i="75"/>
  <c r="AV58" i="75"/>
  <c r="AQ116" i="75"/>
  <c r="DH51" i="75"/>
  <c r="CP51" i="75"/>
  <c r="CV51" i="75" s="1"/>
  <c r="DB51" i="75" s="1"/>
  <c r="BT52" i="75"/>
  <c r="CF52" i="75" s="1"/>
  <c r="Y52" i="75"/>
  <c r="DH55" i="75"/>
  <c r="BS45" i="75"/>
  <c r="CE45" i="75" s="1"/>
  <c r="T45" i="75"/>
  <c r="AW52" i="75"/>
  <c r="BT54" i="75"/>
  <c r="CF54" i="75" s="1"/>
  <c r="Y54" i="75"/>
  <c r="CQ54" i="75"/>
  <c r="CW54" i="75" s="1"/>
  <c r="DC54" i="75" s="1"/>
  <c r="CP55" i="75"/>
  <c r="CV55" i="75" s="1"/>
  <c r="DB55" i="75" s="1"/>
  <c r="AQ140" i="75"/>
  <c r="Y58" i="75"/>
  <c r="T58" i="75"/>
  <c r="BR58" i="75"/>
  <c r="CD58" i="75" s="1"/>
  <c r="AX60" i="75"/>
  <c r="Y57" i="75"/>
  <c r="AX57" i="75"/>
  <c r="O59" i="75"/>
  <c r="AV59" i="75"/>
  <c r="BR59" i="75"/>
  <c r="CD59" i="75" s="1"/>
  <c r="AD60" i="75"/>
  <c r="AD57" i="75"/>
  <c r="BY28" i="74"/>
  <c r="CE28" i="74"/>
  <c r="BY27" i="74"/>
  <c r="CE27" i="74"/>
  <c r="CR28" i="74"/>
  <c r="CX28" i="74" s="1"/>
  <c r="DD28" i="74" s="1"/>
  <c r="DJ28" i="74"/>
  <c r="BZ30" i="74"/>
  <c r="CF30" i="74"/>
  <c r="DJ27" i="74"/>
  <c r="CR27" i="74"/>
  <c r="CX27" i="74" s="1"/>
  <c r="DD27" i="74" s="1"/>
  <c r="BZ41" i="74"/>
  <c r="CF41" i="74"/>
  <c r="CE31" i="74"/>
  <c r="BY31" i="74"/>
  <c r="AW29" i="74"/>
  <c r="BT29" i="74"/>
  <c r="Y29" i="74"/>
  <c r="BT27" i="74"/>
  <c r="CP28" i="74"/>
  <c r="CV28" i="74" s="1"/>
  <c r="DB28" i="74" s="1"/>
  <c r="BX29" i="74"/>
  <c r="AW30" i="74"/>
  <c r="AV31" i="74"/>
  <c r="CP32" i="74"/>
  <c r="CV32" i="74" s="1"/>
  <c r="DB32" i="74" s="1"/>
  <c r="AV33" i="74"/>
  <c r="CP33" i="74"/>
  <c r="CV33" i="74" s="1"/>
  <c r="DB33" i="74" s="1"/>
  <c r="BV44" i="74"/>
  <c r="CH44" i="74" s="1"/>
  <c r="AI44" i="74"/>
  <c r="AY44" i="74"/>
  <c r="CQ45" i="74"/>
  <c r="CW45" i="74" s="1"/>
  <c r="DC45" i="74" s="1"/>
  <c r="DI45" i="74"/>
  <c r="DK55" i="74"/>
  <c r="CS55" i="74"/>
  <c r="CY55" i="74" s="1"/>
  <c r="DE55" i="74" s="1"/>
  <c r="CP27" i="74"/>
  <c r="CV27" i="74" s="1"/>
  <c r="DB27" i="74" s="1"/>
  <c r="BV46" i="74"/>
  <c r="CH46" i="74" s="1"/>
  <c r="AI46" i="74"/>
  <c r="AY46" i="74"/>
  <c r="BS34" i="74"/>
  <c r="AV35" i="74"/>
  <c r="T35" i="74"/>
  <c r="T38" i="74" s="1"/>
  <c r="BT43" i="74"/>
  <c r="CF43" i="74" s="1"/>
  <c r="AW43" i="74"/>
  <c r="DJ45" i="74"/>
  <c r="CR45" i="74"/>
  <c r="CX45" i="74" s="1"/>
  <c r="DD45" i="74" s="1"/>
  <c r="DK57" i="74"/>
  <c r="CS57" i="74"/>
  <c r="CY57" i="74" s="1"/>
  <c r="DE57" i="74" s="1"/>
  <c r="BT28" i="74"/>
  <c r="BU45" i="74"/>
  <c r="CG45" i="74" s="1"/>
  <c r="AD45" i="74"/>
  <c r="CQ47" i="74"/>
  <c r="CW47" i="74" s="1"/>
  <c r="DC47" i="74" s="1"/>
  <c r="DI47" i="74"/>
  <c r="T68" i="74"/>
  <c r="AW27" i="74"/>
  <c r="CQ27" i="74"/>
  <c r="CW27" i="74" s="1"/>
  <c r="DC27" i="74" s="1"/>
  <c r="AW28" i="74"/>
  <c r="CQ28" i="74"/>
  <c r="CW28" i="74" s="1"/>
  <c r="DC28" i="74" s="1"/>
  <c r="CD32" i="74"/>
  <c r="DH33" i="74"/>
  <c r="DI34" i="74"/>
  <c r="CQ34" i="74"/>
  <c r="CW34" i="74" s="1"/>
  <c r="DC34" i="74" s="1"/>
  <c r="DI36" i="74"/>
  <c r="AX45" i="74"/>
  <c r="DK49" i="74"/>
  <c r="CS49" i="74"/>
  <c r="CY49" i="74" s="1"/>
  <c r="DE49" i="74" s="1"/>
  <c r="DK51" i="74"/>
  <c r="CS51" i="74"/>
  <c r="CY51" i="74" s="1"/>
  <c r="DE51" i="74" s="1"/>
  <c r="DH41" i="74"/>
  <c r="CP41" i="74"/>
  <c r="CV41" i="74" s="1"/>
  <c r="DB41" i="74" s="1"/>
  <c r="DJ49" i="74"/>
  <c r="CR49" i="74"/>
  <c r="CX49" i="74" s="1"/>
  <c r="DD49" i="74" s="1"/>
  <c r="CD27" i="74"/>
  <c r="DH27" i="74"/>
  <c r="CD28" i="74"/>
  <c r="BS29" i="74"/>
  <c r="CQ29" i="74"/>
  <c r="CW29" i="74" s="1"/>
  <c r="DC29" i="74" s="1"/>
  <c r="CP30" i="74"/>
  <c r="CV30" i="74" s="1"/>
  <c r="DB30" i="74" s="1"/>
  <c r="DH30" i="74"/>
  <c r="AV34" i="74"/>
  <c r="AV36" i="74"/>
  <c r="BS36" i="74"/>
  <c r="BY41" i="74"/>
  <c r="CE41" i="74"/>
  <c r="BV48" i="74"/>
  <c r="CH48" i="74" s="1"/>
  <c r="AI48" i="74"/>
  <c r="AY48" i="74"/>
  <c r="BV55" i="74"/>
  <c r="CH55" i="74" s="1"/>
  <c r="AI55" i="74"/>
  <c r="AY55" i="74"/>
  <c r="CP42" i="74"/>
  <c r="CV42" i="74" s="1"/>
  <c r="DB42" i="74" s="1"/>
  <c r="DI27" i="74"/>
  <c r="CQ30" i="74"/>
  <c r="CW30" i="74" s="1"/>
  <c r="DC30" i="74" s="1"/>
  <c r="DJ30" i="74"/>
  <c r="CP31" i="74"/>
  <c r="CV31" i="74" s="1"/>
  <c r="DB31" i="74" s="1"/>
  <c r="DI32" i="74"/>
  <c r="CQ32" i="74"/>
  <c r="CW32" i="74" s="1"/>
  <c r="DC32" i="74" s="1"/>
  <c r="BS33" i="74"/>
  <c r="CE35" i="74"/>
  <c r="AW41" i="74"/>
  <c r="Y41" i="74"/>
  <c r="BX41" i="74"/>
  <c r="BT47" i="74"/>
  <c r="CF47" i="74" s="1"/>
  <c r="AW47" i="74"/>
  <c r="CQ31" i="74"/>
  <c r="CW31" i="74" s="1"/>
  <c r="DC31" i="74" s="1"/>
  <c r="AV32" i="74"/>
  <c r="CP35" i="74"/>
  <c r="CV35" i="74" s="1"/>
  <c r="DB35" i="74" s="1"/>
  <c r="DH35" i="74"/>
  <c r="BV42" i="74"/>
  <c r="CH42" i="74" s="1"/>
  <c r="AI42" i="74"/>
  <c r="AY42" i="74"/>
  <c r="CQ43" i="74"/>
  <c r="CW43" i="74" s="1"/>
  <c r="DC43" i="74" s="1"/>
  <c r="DI43" i="74"/>
  <c r="CP46" i="74"/>
  <c r="CV46" i="74" s="1"/>
  <c r="DB46" i="74" s="1"/>
  <c r="BY32" i="74"/>
  <c r="DI33" i="74"/>
  <c r="CQ33" i="74"/>
  <c r="CW33" i="74" s="1"/>
  <c r="DC33" i="74" s="1"/>
  <c r="AQ116" i="74"/>
  <c r="BU42" i="74"/>
  <c r="CG42" i="74" s="1"/>
  <c r="AD42" i="74"/>
  <c r="BU46" i="74"/>
  <c r="CG46" i="74" s="1"/>
  <c r="AD46" i="74"/>
  <c r="CR48" i="74"/>
  <c r="CX48" i="74" s="1"/>
  <c r="DD48" i="74" s="1"/>
  <c r="BS56" i="74"/>
  <c r="CE56" i="74" s="1"/>
  <c r="T56" i="74"/>
  <c r="AV56" i="74"/>
  <c r="BT58" i="74"/>
  <c r="CF58" i="74" s="1"/>
  <c r="AW58" i="74"/>
  <c r="AW59" i="74"/>
  <c r="BT59" i="74"/>
  <c r="CF59" i="74" s="1"/>
  <c r="Y42" i="74"/>
  <c r="BU44" i="74"/>
  <c r="CG44" i="74" s="1"/>
  <c r="AD44" i="74"/>
  <c r="Y46" i="74"/>
  <c r="BU48" i="74"/>
  <c r="CG48" i="74" s="1"/>
  <c r="AD48" i="74"/>
  <c r="CP59" i="74"/>
  <c r="CV59" i="74" s="1"/>
  <c r="DB59" i="74" s="1"/>
  <c r="DH48" i="74"/>
  <c r="BU49" i="74"/>
  <c r="CG49" i="74" s="1"/>
  <c r="AX49" i="74"/>
  <c r="BV53" i="74"/>
  <c r="CH53" i="74" s="1"/>
  <c r="AI53" i="74"/>
  <c r="AY53" i="74"/>
  <c r="AY57" i="74"/>
  <c r="BV57" i="74"/>
  <c r="CH57" i="74" s="1"/>
  <c r="AI57" i="74"/>
  <c r="BV51" i="74"/>
  <c r="CH51" i="74" s="1"/>
  <c r="AI51" i="74"/>
  <c r="CS53" i="74"/>
  <c r="CY53" i="74" s="1"/>
  <c r="DE53" i="74" s="1"/>
  <c r="AD58" i="74"/>
  <c r="BS60" i="74"/>
  <c r="CE60" i="74" s="1"/>
  <c r="AV60" i="74"/>
  <c r="Y60" i="74" s="1"/>
  <c r="AQ236" i="74"/>
  <c r="DI49" i="74"/>
  <c r="CQ49" i="74"/>
  <c r="CW49" i="74" s="1"/>
  <c r="DC49" i="74" s="1"/>
  <c r="AY51" i="74"/>
  <c r="BS52" i="74"/>
  <c r="CE52" i="74" s="1"/>
  <c r="T52" i="74"/>
  <c r="AV52" i="74"/>
  <c r="BS50" i="74"/>
  <c r="CE50" i="74" s="1"/>
  <c r="T50" i="74"/>
  <c r="AV50" i="74"/>
  <c r="T41" i="74"/>
  <c r="T42" i="74"/>
  <c r="T44" i="74"/>
  <c r="T46" i="74"/>
  <c r="T48" i="74"/>
  <c r="DH49" i="74"/>
  <c r="BS54" i="74"/>
  <c r="CE54" i="74" s="1"/>
  <c r="T54" i="74"/>
  <c r="AV54" i="74"/>
  <c r="T60" i="74"/>
  <c r="BR60" i="74"/>
  <c r="CD60" i="74" s="1"/>
  <c r="O60" i="74"/>
  <c r="AQ97" i="74"/>
  <c r="Y59" i="74"/>
  <c r="CQ51" i="74"/>
  <c r="CW51" i="74" s="1"/>
  <c r="DC51" i="74" s="1"/>
  <c r="CQ53" i="74"/>
  <c r="CW53" i="74" s="1"/>
  <c r="DC53" i="74" s="1"/>
  <c r="CQ55" i="74"/>
  <c r="CW55" i="74" s="1"/>
  <c r="DC55" i="74" s="1"/>
  <c r="CQ57" i="74"/>
  <c r="CW57" i="74" s="1"/>
  <c r="DC57" i="74" s="1"/>
  <c r="O58" i="74"/>
  <c r="O69" i="74" s="1"/>
  <c r="BR58" i="74"/>
  <c r="CD58" i="74" s="1"/>
  <c r="AD59" i="74"/>
  <c r="Y58" i="74"/>
  <c r="AV51" i="84"/>
  <c r="BT51" i="84" s="1"/>
  <c r="AV29" i="84"/>
  <c r="AW29" i="84" s="1"/>
  <c r="AX29" i="84" s="1"/>
  <c r="AY29" i="84" s="1"/>
  <c r="BW29" i="84" s="1"/>
  <c r="BS50" i="84"/>
  <c r="BS54" i="84"/>
  <c r="CE54" i="84" s="1"/>
  <c r="BV33" i="84"/>
  <c r="BS31" i="84"/>
  <c r="BY31" i="84" s="1"/>
  <c r="BU33" i="84"/>
  <c r="BU53" i="84"/>
  <c r="BT43" i="84"/>
  <c r="BS33" i="84"/>
  <c r="BU30" i="84"/>
  <c r="BT53" i="84"/>
  <c r="BS48" i="84"/>
  <c r="BU55" i="84"/>
  <c r="CG55" i="84" s="1"/>
  <c r="AV57" i="84"/>
  <c r="BU32" i="84"/>
  <c r="BW52" i="84"/>
  <c r="BX27" i="84"/>
  <c r="BT32" i="84"/>
  <c r="BS46" i="84"/>
  <c r="BS32" i="84"/>
  <c r="BV54" i="84"/>
  <c r="AW56" i="84"/>
  <c r="BT56" i="84"/>
  <c r="CF56" i="84" s="1"/>
  <c r="AW28" i="84"/>
  <c r="BT28" i="84"/>
  <c r="BV35" i="84"/>
  <c r="BT30" i="84"/>
  <c r="BZ30" i="84" s="1"/>
  <c r="BS41" i="84"/>
  <c r="BT55" i="84"/>
  <c r="BV52" i="84"/>
  <c r="BS43" i="84"/>
  <c r="CE43" i="84" s="1"/>
  <c r="BY27" i="84"/>
  <c r="AV47" i="84"/>
  <c r="BU35" i="84"/>
  <c r="BS34" i="84"/>
  <c r="BS30" i="84"/>
  <c r="CE30" i="84" s="1"/>
  <c r="BS55" i="84"/>
  <c r="CE55" i="84" s="1"/>
  <c r="BU52" i="84"/>
  <c r="CG52" i="84" s="1"/>
  <c r="AW42" i="84"/>
  <c r="BT42" i="84"/>
  <c r="BV36" i="84"/>
  <c r="BT35" i="84"/>
  <c r="BV32" i="84"/>
  <c r="BV53" i="84"/>
  <c r="BT52" i="84"/>
  <c r="CF52" i="84" s="1"/>
  <c r="BV49" i="84"/>
  <c r="BU36" i="84"/>
  <c r="BS35" i="84"/>
  <c r="CE35" i="84" s="1"/>
  <c r="BS56" i="84"/>
  <c r="CE56" i="84" s="1"/>
  <c r="BS52" i="84"/>
  <c r="CE52" i="84" s="1"/>
  <c r="BU49" i="84"/>
  <c r="CF51" i="84"/>
  <c r="BT36" i="84"/>
  <c r="BV29" i="84"/>
  <c r="BT57" i="84"/>
  <c r="CF57" i="84" s="1"/>
  <c r="BT49" i="84"/>
  <c r="CF49" i="84" s="1"/>
  <c r="BV46" i="84"/>
  <c r="BU29" i="84"/>
  <c r="BS28" i="84"/>
  <c r="BY28" i="84" s="1"/>
  <c r="BU54" i="84"/>
  <c r="BS53" i="84"/>
  <c r="CE53" i="84" s="1"/>
  <c r="BS49" i="84"/>
  <c r="CE49" i="84" s="1"/>
  <c r="BU46" i="84"/>
  <c r="BS45" i="84"/>
  <c r="CE45" i="84" s="1"/>
  <c r="BS42" i="84"/>
  <c r="AY43" i="84"/>
  <c r="BV43" i="84"/>
  <c r="BT33" i="84"/>
  <c r="BV30" i="84"/>
  <c r="BT29" i="84"/>
  <c r="CF29" i="84" s="1"/>
  <c r="BV55" i="84"/>
  <c r="BT54" i="84"/>
  <c r="BT46" i="84"/>
  <c r="BU43" i="84"/>
  <c r="CE44" i="84"/>
  <c r="CE48" i="84"/>
  <c r="AV34" i="84"/>
  <c r="AW51" i="84"/>
  <c r="AV48" i="84"/>
  <c r="AW60" i="84"/>
  <c r="CF50" i="84"/>
  <c r="AW50" i="84"/>
  <c r="AW45" i="84"/>
  <c r="CF45" i="84"/>
  <c r="AW57" i="84"/>
  <c r="AV44" i="84"/>
  <c r="AW41" i="84"/>
  <c r="CL41" i="84"/>
  <c r="AW31" i="84"/>
  <c r="CF31" i="84"/>
  <c r="CD28" i="84"/>
  <c r="CI33" i="84"/>
  <c r="AV27" i="84"/>
  <c r="BT27" i="84" s="1"/>
  <c r="CF27" i="84" s="1"/>
  <c r="CD35" i="84"/>
  <c r="BY29" i="84"/>
  <c r="CD32" i="84"/>
  <c r="BX36" i="84"/>
  <c r="BX41" i="84"/>
  <c r="CD41" i="84"/>
  <c r="CF30" i="84"/>
  <c r="BX33" i="84"/>
  <c r="CD33" i="84"/>
  <c r="BX31" i="84"/>
  <c r="CD31" i="84"/>
  <c r="CD34" i="84"/>
  <c r="BX34" i="84"/>
  <c r="CE47" i="84"/>
  <c r="CD29" i="84"/>
  <c r="CD30" i="84"/>
  <c r="CC33" i="84"/>
  <c r="CE42" i="84"/>
  <c r="CE50" i="84"/>
  <c r="CE46" i="84"/>
  <c r="CF55" i="84"/>
  <c r="CE51" i="84"/>
  <c r="B4" i="87"/>
  <c r="A4" i="87"/>
  <c r="B43" i="87" s="1"/>
  <c r="D33" i="87"/>
  <c r="C33" i="87"/>
  <c r="B30" i="87"/>
  <c r="E30" i="87" s="1"/>
  <c r="B31" i="87"/>
  <c r="E31" i="87" s="1"/>
  <c r="B32" i="87"/>
  <c r="E32" i="87" s="1"/>
  <c r="A32" i="87"/>
  <c r="A31" i="87"/>
  <c r="A30" i="87"/>
  <c r="B46" i="87"/>
  <c r="B45" i="87"/>
  <c r="B44" i="87"/>
  <c r="D38" i="87"/>
  <c r="E38" i="87" s="1"/>
  <c r="F19" i="87"/>
  <c r="F16" i="87"/>
  <c r="E12" i="87"/>
  <c r="D12" i="87"/>
  <c r="C12" i="87"/>
  <c r="CK21" i="65" l="1"/>
  <c r="CE21" i="65"/>
  <c r="DH48" i="82"/>
  <c r="DJ34" i="82"/>
  <c r="CR47" i="80"/>
  <c r="CX47" i="80" s="1"/>
  <c r="DD47" i="80" s="1"/>
  <c r="O69" i="80"/>
  <c r="CQ33" i="81"/>
  <c r="CW33" i="81" s="1"/>
  <c r="DC33" i="81" s="1"/>
  <c r="CQ28" i="82"/>
  <c r="CW28" i="82" s="1"/>
  <c r="DC28" i="82" s="1"/>
  <c r="DI28" i="82"/>
  <c r="CP31" i="80"/>
  <c r="CV31" i="80" s="1"/>
  <c r="DB31" i="80" s="1"/>
  <c r="DH31" i="80"/>
  <c r="DH35" i="82"/>
  <c r="CP35" i="82"/>
  <c r="CV35" i="82" s="1"/>
  <c r="DB35" i="82" s="1"/>
  <c r="CP51" i="79"/>
  <c r="CV51" i="79" s="1"/>
  <c r="DB51" i="79" s="1"/>
  <c r="DH51" i="79"/>
  <c r="T38" i="75"/>
  <c r="CP42" i="82"/>
  <c r="CV42" i="82" s="1"/>
  <c r="DB42" i="82" s="1"/>
  <c r="CP51" i="80"/>
  <c r="CV51" i="80" s="1"/>
  <c r="DB51" i="80" s="1"/>
  <c r="DH51" i="80"/>
  <c r="CQ32" i="82"/>
  <c r="CW32" i="82" s="1"/>
  <c r="DC32" i="82" s="1"/>
  <c r="DI32" i="82"/>
  <c r="CP31" i="82"/>
  <c r="CV31" i="82" s="1"/>
  <c r="DB31" i="82" s="1"/>
  <c r="DH31" i="82"/>
  <c r="DJ47" i="74"/>
  <c r="CP43" i="75"/>
  <c r="CV43" i="75" s="1"/>
  <c r="DB43" i="75" s="1"/>
  <c r="CQ34" i="75"/>
  <c r="CW34" i="75" s="1"/>
  <c r="DC34" i="75" s="1"/>
  <c r="O62" i="77"/>
  <c r="DJ51" i="74"/>
  <c r="O62" i="75"/>
  <c r="CP34" i="75"/>
  <c r="CV34" i="75" s="1"/>
  <c r="DB34" i="75" s="1"/>
  <c r="DI33" i="82"/>
  <c r="CQ31" i="80"/>
  <c r="CW31" i="80" s="1"/>
  <c r="DC31" i="80" s="1"/>
  <c r="CR30" i="80"/>
  <c r="CX30" i="80" s="1"/>
  <c r="DD30" i="80" s="1"/>
  <c r="DI46" i="82"/>
  <c r="DI35" i="82"/>
  <c r="DH47" i="80"/>
  <c r="DH49" i="80"/>
  <c r="CP49" i="80"/>
  <c r="CV49" i="80" s="1"/>
  <c r="DB49" i="80" s="1"/>
  <c r="T68" i="75"/>
  <c r="CR47" i="81"/>
  <c r="CX47" i="81" s="1"/>
  <c r="DD47" i="81" s="1"/>
  <c r="CQ30" i="80"/>
  <c r="CW30" i="80" s="1"/>
  <c r="DC30" i="80" s="1"/>
  <c r="DI30" i="80"/>
  <c r="DI42" i="82"/>
  <c r="CQ31" i="82"/>
  <c r="CW31" i="82" s="1"/>
  <c r="DC31" i="82" s="1"/>
  <c r="DI31" i="82"/>
  <c r="CP32" i="80"/>
  <c r="CV32" i="80" s="1"/>
  <c r="DB32" i="80" s="1"/>
  <c r="DH32" i="80"/>
  <c r="CR43" i="74"/>
  <c r="CX43" i="74" s="1"/>
  <c r="DD43" i="74" s="1"/>
  <c r="DI55" i="82"/>
  <c r="CQ28" i="80"/>
  <c r="CW28" i="80" s="1"/>
  <c r="DC28" i="80" s="1"/>
  <c r="CP28" i="82"/>
  <c r="CV28" i="82" s="1"/>
  <c r="DB28" i="82" s="1"/>
  <c r="DH28" i="82"/>
  <c r="CP29" i="80"/>
  <c r="CV29" i="80" s="1"/>
  <c r="DB29" i="80" s="1"/>
  <c r="DH29" i="80"/>
  <c r="DH57" i="79"/>
  <c r="CP57" i="79"/>
  <c r="CV57" i="79" s="1"/>
  <c r="DB57" i="79" s="1"/>
  <c r="O68" i="75"/>
  <c r="DI51" i="82"/>
  <c r="CQ50" i="80"/>
  <c r="CW50" i="80" s="1"/>
  <c r="DC50" i="80" s="1"/>
  <c r="AQ28" i="80"/>
  <c r="DH32" i="82"/>
  <c r="CP32" i="82"/>
  <c r="CV32" i="82" s="1"/>
  <c r="DB32" i="82" s="1"/>
  <c r="CR53" i="74"/>
  <c r="CX53" i="74" s="1"/>
  <c r="DD53" i="74" s="1"/>
  <c r="CQ31" i="75"/>
  <c r="CW31" i="75" s="1"/>
  <c r="DC31" i="75" s="1"/>
  <c r="CP27" i="81"/>
  <c r="CV27" i="81" s="1"/>
  <c r="DB27" i="81" s="1"/>
  <c r="O69" i="82"/>
  <c r="O71" i="82" s="1"/>
  <c r="CQ52" i="80"/>
  <c r="CW52" i="80" s="1"/>
  <c r="DC52" i="80" s="1"/>
  <c r="O68" i="80"/>
  <c r="DH46" i="81"/>
  <c r="O68" i="82"/>
  <c r="DH34" i="80"/>
  <c r="CP34" i="80"/>
  <c r="CV34" i="80" s="1"/>
  <c r="DB34" i="80" s="1"/>
  <c r="CR32" i="80"/>
  <c r="CX32" i="80" s="1"/>
  <c r="DD32" i="80" s="1"/>
  <c r="DJ32" i="80"/>
  <c r="CP36" i="82"/>
  <c r="CV36" i="82" s="1"/>
  <c r="DB36" i="82" s="1"/>
  <c r="DH36" i="82"/>
  <c r="DH29" i="74"/>
  <c r="CP29" i="74"/>
  <c r="CV29" i="74" s="1"/>
  <c r="DB29" i="74" s="1"/>
  <c r="DI52" i="75"/>
  <c r="CQ52" i="75"/>
  <c r="CW52" i="75" s="1"/>
  <c r="DC52" i="75" s="1"/>
  <c r="DH54" i="77"/>
  <c r="CP54" i="77"/>
  <c r="CV54" i="77" s="1"/>
  <c r="DB54" i="77" s="1"/>
  <c r="CP55" i="74"/>
  <c r="CV55" i="74" s="1"/>
  <c r="DB55" i="74" s="1"/>
  <c r="DH55" i="74"/>
  <c r="DJ57" i="74"/>
  <c r="CR57" i="74"/>
  <c r="CX57" i="74" s="1"/>
  <c r="DD57" i="74" s="1"/>
  <c r="CQ59" i="74"/>
  <c r="CW59" i="74" s="1"/>
  <c r="DC59" i="74" s="1"/>
  <c r="T69" i="75"/>
  <c r="CQ47" i="81"/>
  <c r="CW47" i="81" s="1"/>
  <c r="DC47" i="81" s="1"/>
  <c r="CP31" i="81"/>
  <c r="CV31" i="81" s="1"/>
  <c r="DB31" i="81" s="1"/>
  <c r="DH31" i="81"/>
  <c r="CP41" i="81"/>
  <c r="CV41" i="81" s="1"/>
  <c r="DB41" i="81" s="1"/>
  <c r="DH41" i="81"/>
  <c r="CR49" i="75"/>
  <c r="CX49" i="75" s="1"/>
  <c r="DD49" i="75" s="1"/>
  <c r="DJ49" i="75"/>
  <c r="CP51" i="74"/>
  <c r="CV51" i="74" s="1"/>
  <c r="DB51" i="74" s="1"/>
  <c r="DH51" i="74"/>
  <c r="CP50" i="74"/>
  <c r="CV50" i="74" s="1"/>
  <c r="DB50" i="74" s="1"/>
  <c r="DH50" i="74"/>
  <c r="CP57" i="74"/>
  <c r="CV57" i="74" s="1"/>
  <c r="DB57" i="74" s="1"/>
  <c r="DH57" i="74"/>
  <c r="CP32" i="81"/>
  <c r="CV32" i="81" s="1"/>
  <c r="DB32" i="81" s="1"/>
  <c r="DH32" i="81"/>
  <c r="T38" i="78"/>
  <c r="T62" i="80"/>
  <c r="CP30" i="81"/>
  <c r="CV30" i="81" s="1"/>
  <c r="DB30" i="81" s="1"/>
  <c r="DH30" i="81"/>
  <c r="CP52" i="74"/>
  <c r="CV52" i="74" s="1"/>
  <c r="DB52" i="74" s="1"/>
  <c r="DH52" i="74"/>
  <c r="CP28" i="81"/>
  <c r="CV28" i="81" s="1"/>
  <c r="DB28" i="81" s="1"/>
  <c r="DH28" i="81"/>
  <c r="DH53" i="77"/>
  <c r="CP53" i="77"/>
  <c r="CV53" i="77" s="1"/>
  <c r="DB53" i="77" s="1"/>
  <c r="DH36" i="81"/>
  <c r="CP36" i="81"/>
  <c r="CV36" i="81" s="1"/>
  <c r="DB36" i="81" s="1"/>
  <c r="CP54" i="74"/>
  <c r="CV54" i="74" s="1"/>
  <c r="DB54" i="74" s="1"/>
  <c r="DH54" i="74"/>
  <c r="O38" i="74"/>
  <c r="CR31" i="75"/>
  <c r="CX31" i="75" s="1"/>
  <c r="DD31" i="75" s="1"/>
  <c r="O68" i="74"/>
  <c r="CS46" i="81"/>
  <c r="CY46" i="81" s="1"/>
  <c r="DE46" i="81" s="1"/>
  <c r="CP29" i="81"/>
  <c r="CV29" i="81" s="1"/>
  <c r="DB29" i="81" s="1"/>
  <c r="DH29" i="81"/>
  <c r="DI54" i="81"/>
  <c r="CQ54" i="81"/>
  <c r="CW54" i="81" s="1"/>
  <c r="DC54" i="81" s="1"/>
  <c r="DJ60" i="75"/>
  <c r="CR60" i="75"/>
  <c r="CX60" i="75" s="1"/>
  <c r="DD60" i="75" s="1"/>
  <c r="DK47" i="75"/>
  <c r="CS47" i="75"/>
  <c r="CY47" i="75" s="1"/>
  <c r="DE47" i="75" s="1"/>
  <c r="CP60" i="75"/>
  <c r="CV60" i="75" s="1"/>
  <c r="DB60" i="75" s="1"/>
  <c r="DH60" i="75"/>
  <c r="DH44" i="81"/>
  <c r="CP51" i="81"/>
  <c r="CV51" i="81" s="1"/>
  <c r="DB51" i="81" s="1"/>
  <c r="DH51" i="81"/>
  <c r="DH33" i="75"/>
  <c r="CP33" i="75"/>
  <c r="CV33" i="75" s="1"/>
  <c r="DB33" i="75" s="1"/>
  <c r="DI57" i="77"/>
  <c r="CQ57" i="77"/>
  <c r="CW57" i="77" s="1"/>
  <c r="DC57" i="77" s="1"/>
  <c r="DI56" i="75"/>
  <c r="CQ56" i="75"/>
  <c r="CW56" i="75" s="1"/>
  <c r="DC56" i="75" s="1"/>
  <c r="DI60" i="75"/>
  <c r="CQ60" i="75"/>
  <c r="CW60" i="75" s="1"/>
  <c r="DC60" i="75" s="1"/>
  <c r="DH47" i="74"/>
  <c r="CP47" i="74"/>
  <c r="CV47" i="74" s="1"/>
  <c r="DB47" i="74" s="1"/>
  <c r="CP42" i="81"/>
  <c r="CV42" i="81" s="1"/>
  <c r="DB42" i="81" s="1"/>
  <c r="DH42" i="81"/>
  <c r="DH43" i="74"/>
  <c r="CP43" i="74"/>
  <c r="CV43" i="74" s="1"/>
  <c r="DB43" i="74" s="1"/>
  <c r="CP35" i="81"/>
  <c r="CV35" i="81" s="1"/>
  <c r="DB35" i="81" s="1"/>
  <c r="DH45" i="74"/>
  <c r="CP45" i="74"/>
  <c r="CV45" i="74" s="1"/>
  <c r="DB45" i="74" s="1"/>
  <c r="CR52" i="81"/>
  <c r="CX52" i="81" s="1"/>
  <c r="DD52" i="81" s="1"/>
  <c r="DJ52" i="81"/>
  <c r="DH54" i="75"/>
  <c r="CP54" i="75"/>
  <c r="CV54" i="75" s="1"/>
  <c r="DB54" i="75" s="1"/>
  <c r="O62" i="74"/>
  <c r="T69" i="76"/>
  <c r="O38" i="81"/>
  <c r="CQ44" i="81"/>
  <c r="CW44" i="81" s="1"/>
  <c r="DC44" i="81" s="1"/>
  <c r="T38" i="82"/>
  <c r="CP44" i="74"/>
  <c r="CV44" i="74" s="1"/>
  <c r="DB44" i="74" s="1"/>
  <c r="DH44" i="74"/>
  <c r="CP47" i="81"/>
  <c r="CV47" i="81" s="1"/>
  <c r="DB47" i="81" s="1"/>
  <c r="DH47" i="81"/>
  <c r="DH43" i="81"/>
  <c r="CP43" i="81"/>
  <c r="CV43" i="81" s="1"/>
  <c r="DB43" i="81" s="1"/>
  <c r="CP29" i="75"/>
  <c r="CV29" i="75" s="1"/>
  <c r="DB29" i="75" s="1"/>
  <c r="DH29" i="75"/>
  <c r="CP50" i="75"/>
  <c r="CV50" i="75" s="1"/>
  <c r="DB50" i="75" s="1"/>
  <c r="DH56" i="77"/>
  <c r="O69" i="81"/>
  <c r="O68" i="81"/>
  <c r="CP33" i="81"/>
  <c r="CV33" i="81" s="1"/>
  <c r="DB33" i="81" s="1"/>
  <c r="DH33" i="81"/>
  <c r="DI53" i="77"/>
  <c r="CQ53" i="77"/>
  <c r="CW53" i="77" s="1"/>
  <c r="DC53" i="77" s="1"/>
  <c r="DH45" i="81"/>
  <c r="CP45" i="81"/>
  <c r="CV45" i="81" s="1"/>
  <c r="DB45" i="81" s="1"/>
  <c r="DJ48" i="81"/>
  <c r="CR48" i="81"/>
  <c r="CX48" i="81" s="1"/>
  <c r="DD48" i="81" s="1"/>
  <c r="DI51" i="77"/>
  <c r="CQ51" i="77"/>
  <c r="CW51" i="77" s="1"/>
  <c r="DC51" i="77" s="1"/>
  <c r="DH57" i="81"/>
  <c r="CP57" i="81"/>
  <c r="CV57" i="81" s="1"/>
  <c r="DB57" i="81" s="1"/>
  <c r="EE26" i="89"/>
  <c r="CA56" i="89"/>
  <c r="CK44" i="89"/>
  <c r="CK56" i="89" s="1"/>
  <c r="BL56" i="89"/>
  <c r="BR338" i="89" s="1"/>
  <c r="BV56" i="89"/>
  <c r="BC338" i="89"/>
  <c r="AN346" i="89"/>
  <c r="AR341" i="89"/>
  <c r="BV38" i="89"/>
  <c r="Y338" i="89"/>
  <c r="Y341" i="89" s="1"/>
  <c r="CK26" i="89"/>
  <c r="CK38" i="89" s="1"/>
  <c r="CA38" i="89"/>
  <c r="CN38" i="89" s="1"/>
  <c r="EA34" i="89"/>
  <c r="DR34" i="89"/>
  <c r="EB34" i="89" s="1"/>
  <c r="DR32" i="89"/>
  <c r="EB32" i="89" s="1"/>
  <c r="EG35" i="89"/>
  <c r="DV32" i="89"/>
  <c r="DR35" i="89"/>
  <c r="DW35" i="89" s="1"/>
  <c r="DV35" i="89"/>
  <c r="EF29" i="89"/>
  <c r="EF30" i="89"/>
  <c r="EF33" i="89"/>
  <c r="DR29" i="89"/>
  <c r="DR30" i="89"/>
  <c r="EG34" i="89"/>
  <c r="DR28" i="89"/>
  <c r="DR31" i="89"/>
  <c r="DV26" i="89"/>
  <c r="EA26" i="89"/>
  <c r="EF28" i="89"/>
  <c r="DV30" i="89"/>
  <c r="EA30" i="89"/>
  <c r="EF31" i="89"/>
  <c r="EF26" i="89"/>
  <c r="DR26" i="89"/>
  <c r="DV28" i="89"/>
  <c r="EA28" i="89"/>
  <c r="DV31" i="89"/>
  <c r="EA31" i="89"/>
  <c r="DR27" i="89"/>
  <c r="DV29" i="89"/>
  <c r="EA29" i="89"/>
  <c r="DV33" i="89"/>
  <c r="EA33" i="89"/>
  <c r="DV27" i="89"/>
  <c r="EA27" i="89"/>
  <c r="DR33" i="89"/>
  <c r="EF27" i="89"/>
  <c r="AZ46" i="65"/>
  <c r="BW46" i="65"/>
  <c r="CI46" i="65" s="1"/>
  <c r="BW49" i="65"/>
  <c r="CI49" i="65" s="1"/>
  <c r="AZ49" i="65"/>
  <c r="BW51" i="65"/>
  <c r="CI51" i="65" s="1"/>
  <c r="AZ51" i="65"/>
  <c r="BA55" i="65"/>
  <c r="BA53" i="65"/>
  <c r="BX36" i="65"/>
  <c r="CJ36" i="65" s="1"/>
  <c r="BA36" i="65"/>
  <c r="BY36" i="65" s="1"/>
  <c r="CK36" i="65" s="1"/>
  <c r="BA37" i="65"/>
  <c r="BY37" i="65" s="1"/>
  <c r="CK37" i="65" s="1"/>
  <c r="BX37" i="65"/>
  <c r="CJ37" i="65" s="1"/>
  <c r="BA47" i="65"/>
  <c r="BY47" i="65" s="1"/>
  <c r="CK47" i="65" s="1"/>
  <c r="BX47" i="65"/>
  <c r="CJ47" i="65" s="1"/>
  <c r="AZ52" i="65"/>
  <c r="BW52" i="65"/>
  <c r="CI52" i="65" s="1"/>
  <c r="BW44" i="65"/>
  <c r="CI44" i="65" s="1"/>
  <c r="AZ44" i="65"/>
  <c r="BA42" i="65"/>
  <c r="BY42" i="65" s="1"/>
  <c r="CK42" i="65" s="1"/>
  <c r="BX42" i="65"/>
  <c r="CJ42" i="65" s="1"/>
  <c r="BW43" i="65"/>
  <c r="CI43" i="65" s="1"/>
  <c r="AZ43" i="65"/>
  <c r="BA39" i="65"/>
  <c r="BY39" i="65" s="1"/>
  <c r="CK39" i="65" s="1"/>
  <c r="BX39" i="65"/>
  <c r="CJ39" i="65" s="1"/>
  <c r="AZ30" i="65"/>
  <c r="DG17" i="65"/>
  <c r="CI17" i="65"/>
  <c r="CC17" i="65"/>
  <c r="BA25" i="65"/>
  <c r="BA24" i="65"/>
  <c r="CD17" i="65"/>
  <c r="DH17" i="65"/>
  <c r="CJ17" i="65"/>
  <c r="BA23" i="65"/>
  <c r="BA29" i="65"/>
  <c r="BA22" i="65"/>
  <c r="BA27" i="65"/>
  <c r="CE17" i="65"/>
  <c r="DI17" i="65"/>
  <c r="CK17" i="65"/>
  <c r="DH59" i="80"/>
  <c r="CP59" i="80"/>
  <c r="CV59" i="80" s="1"/>
  <c r="DB59" i="80" s="1"/>
  <c r="AY59" i="80"/>
  <c r="BV59" i="80"/>
  <c r="CH59" i="80" s="1"/>
  <c r="AI59" i="80"/>
  <c r="BT55" i="80"/>
  <c r="CF55" i="80" s="1"/>
  <c r="Y55" i="80"/>
  <c r="AW55" i="80"/>
  <c r="CT56" i="80"/>
  <c r="CZ56" i="80" s="1"/>
  <c r="DF56" i="80" s="1"/>
  <c r="DL56" i="80"/>
  <c r="O71" i="80"/>
  <c r="BV58" i="80"/>
  <c r="CH58" i="80" s="1"/>
  <c r="AY58" i="80"/>
  <c r="CS58" i="80"/>
  <c r="CY58" i="80" s="1"/>
  <c r="DE58" i="80" s="1"/>
  <c r="DK58" i="80"/>
  <c r="BT44" i="80"/>
  <c r="CF44" i="80" s="1"/>
  <c r="Y44" i="80"/>
  <c r="AW44" i="80"/>
  <c r="CB28" i="80"/>
  <c r="CH28" i="80"/>
  <c r="AX35" i="80"/>
  <c r="BU35" i="80"/>
  <c r="AD35" i="80"/>
  <c r="CR41" i="80"/>
  <c r="CX41" i="80" s="1"/>
  <c r="DD41" i="80" s="1"/>
  <c r="DJ41" i="80"/>
  <c r="AX42" i="80"/>
  <c r="BU42" i="80"/>
  <c r="CG42" i="80" s="1"/>
  <c r="AD42" i="80"/>
  <c r="CQ55" i="80"/>
  <c r="CW55" i="80" s="1"/>
  <c r="DC55" i="80" s="1"/>
  <c r="DI55" i="80"/>
  <c r="AI47" i="80"/>
  <c r="BV47" i="80"/>
  <c r="CH47" i="80" s="1"/>
  <c r="AY47" i="80"/>
  <c r="CS54" i="80"/>
  <c r="CY54" i="80" s="1"/>
  <c r="DE54" i="80" s="1"/>
  <c r="DK54" i="80"/>
  <c r="CT58" i="80"/>
  <c r="CZ58" i="80" s="1"/>
  <c r="DF58" i="80" s="1"/>
  <c r="DL58" i="80"/>
  <c r="CE36" i="80"/>
  <c r="BY36" i="80"/>
  <c r="AI32" i="80"/>
  <c r="AY32" i="80"/>
  <c r="BV32" i="80"/>
  <c r="DK31" i="80"/>
  <c r="CS31" i="80"/>
  <c r="CY31" i="80" s="1"/>
  <c r="DE31" i="80" s="1"/>
  <c r="DJ35" i="80"/>
  <c r="CR35" i="80"/>
  <c r="CX35" i="80" s="1"/>
  <c r="DD35" i="80" s="1"/>
  <c r="BZ41" i="80"/>
  <c r="CF41" i="80"/>
  <c r="CA29" i="80"/>
  <c r="CG29" i="80"/>
  <c r="BT51" i="80"/>
  <c r="CF51" i="80" s="1"/>
  <c r="Y51" i="80"/>
  <c r="AW51" i="80"/>
  <c r="CR52" i="80"/>
  <c r="CX52" i="80" s="1"/>
  <c r="DD52" i="80" s="1"/>
  <c r="DJ52" i="80"/>
  <c r="CP60" i="80"/>
  <c r="CV60" i="80" s="1"/>
  <c r="DB60" i="80" s="1"/>
  <c r="DH60" i="80"/>
  <c r="AW36" i="80"/>
  <c r="Y36" i="80"/>
  <c r="BT36" i="80"/>
  <c r="DI44" i="80"/>
  <c r="CQ44" i="80"/>
  <c r="CW44" i="80" s="1"/>
  <c r="DC44" i="80" s="1"/>
  <c r="DK27" i="80"/>
  <c r="CS27" i="80"/>
  <c r="CY27" i="80" s="1"/>
  <c r="DE27" i="80" s="1"/>
  <c r="CI28" i="80"/>
  <c r="CC28" i="80"/>
  <c r="AI29" i="80"/>
  <c r="AY29" i="80"/>
  <c r="BV29" i="80"/>
  <c r="CQ51" i="80"/>
  <c r="CW51" i="80" s="1"/>
  <c r="DC51" i="80" s="1"/>
  <c r="DI51" i="80"/>
  <c r="BV52" i="80"/>
  <c r="CH52" i="80" s="1"/>
  <c r="AI52" i="80"/>
  <c r="AY52" i="80"/>
  <c r="DJ46" i="80"/>
  <c r="CR46" i="80"/>
  <c r="CX46" i="80" s="1"/>
  <c r="DD46" i="80" s="1"/>
  <c r="BT60" i="80"/>
  <c r="CF60" i="80" s="1"/>
  <c r="AW60" i="80"/>
  <c r="CS52" i="80"/>
  <c r="CY52" i="80" s="1"/>
  <c r="DE52" i="80" s="1"/>
  <c r="DK52" i="80"/>
  <c r="AD43" i="80"/>
  <c r="BU43" i="80"/>
  <c r="CG43" i="80" s="1"/>
  <c r="AX43" i="80"/>
  <c r="CQ58" i="80"/>
  <c r="CW58" i="80" s="1"/>
  <c r="DC58" i="80" s="1"/>
  <c r="DI58" i="80"/>
  <c r="CQ36" i="80"/>
  <c r="CW36" i="80" s="1"/>
  <c r="DC36" i="80" s="1"/>
  <c r="DI36" i="80"/>
  <c r="BW50" i="80"/>
  <c r="CI50" i="80" s="1"/>
  <c r="AN50" i="80"/>
  <c r="AQ50" i="80" s="1"/>
  <c r="AI27" i="80"/>
  <c r="AY27" i="80"/>
  <c r="BV27" i="80"/>
  <c r="T38" i="80"/>
  <c r="DM28" i="80"/>
  <c r="CU28" i="80"/>
  <c r="DA28" i="80" s="1"/>
  <c r="DG28" i="80" s="1"/>
  <c r="DK29" i="80"/>
  <c r="CS29" i="80"/>
  <c r="CY29" i="80" s="1"/>
  <c r="DE29" i="80" s="1"/>
  <c r="O64" i="80"/>
  <c r="DI60" i="80"/>
  <c r="CQ60" i="80"/>
  <c r="CW60" i="80" s="1"/>
  <c r="DC60" i="80" s="1"/>
  <c r="CR58" i="80"/>
  <c r="CX58" i="80" s="1"/>
  <c r="DD58" i="80" s="1"/>
  <c r="DJ58" i="80"/>
  <c r="DL50" i="80"/>
  <c r="CT50" i="80"/>
  <c r="CZ50" i="80" s="1"/>
  <c r="DF50" i="80" s="1"/>
  <c r="CS50" i="80"/>
  <c r="CY50" i="80" s="1"/>
  <c r="DE50" i="80" s="1"/>
  <c r="DK50" i="80"/>
  <c r="AN34" i="80"/>
  <c r="AQ34" i="80" s="1"/>
  <c r="BW34" i="80"/>
  <c r="BW54" i="80"/>
  <c r="CI54" i="80" s="1"/>
  <c r="AN54" i="80"/>
  <c r="T68" i="80"/>
  <c r="AN33" i="80"/>
  <c r="BW33" i="80"/>
  <c r="BT57" i="80"/>
  <c r="CF57" i="80" s="1"/>
  <c r="Y57" i="80"/>
  <c r="AW57" i="80"/>
  <c r="AX46" i="80"/>
  <c r="BU46" i="80"/>
  <c r="CG46" i="80" s="1"/>
  <c r="AD46" i="80"/>
  <c r="BT53" i="80"/>
  <c r="CF53" i="80" s="1"/>
  <c r="Y53" i="80"/>
  <c r="AW53" i="80"/>
  <c r="DJ42" i="80"/>
  <c r="CR42" i="80"/>
  <c r="CX42" i="80" s="1"/>
  <c r="DD42" i="80" s="1"/>
  <c r="CR50" i="80"/>
  <c r="CX50" i="80" s="1"/>
  <c r="DD50" i="80" s="1"/>
  <c r="DJ50" i="80"/>
  <c r="DK59" i="80"/>
  <c r="CS59" i="80"/>
  <c r="CY59" i="80" s="1"/>
  <c r="DE59" i="80" s="1"/>
  <c r="DJ60" i="80"/>
  <c r="CR60" i="80"/>
  <c r="CX60" i="80" s="1"/>
  <c r="DD60" i="80" s="1"/>
  <c r="DL34" i="80"/>
  <c r="CT34" i="80"/>
  <c r="CZ34" i="80" s="1"/>
  <c r="DF34" i="80" s="1"/>
  <c r="CF29" i="80"/>
  <c r="BZ29" i="80"/>
  <c r="CG33" i="80"/>
  <c r="CA33" i="80"/>
  <c r="DL54" i="80"/>
  <c r="CT54" i="80"/>
  <c r="CZ54" i="80" s="1"/>
  <c r="DF54" i="80" s="1"/>
  <c r="CT33" i="80"/>
  <c r="CZ33" i="80" s="1"/>
  <c r="DF33" i="80" s="1"/>
  <c r="DL33" i="80"/>
  <c r="CQ57" i="80"/>
  <c r="CW57" i="80" s="1"/>
  <c r="DC57" i="80" s="1"/>
  <c r="DI57" i="80"/>
  <c r="AW45" i="80"/>
  <c r="Y45" i="80"/>
  <c r="BT45" i="80"/>
  <c r="CF45" i="80" s="1"/>
  <c r="CQ53" i="80"/>
  <c r="CW53" i="80" s="1"/>
  <c r="DC53" i="80" s="1"/>
  <c r="DI53" i="80"/>
  <c r="DI49" i="80"/>
  <c r="CQ49" i="80"/>
  <c r="CW49" i="80" s="1"/>
  <c r="DC49" i="80" s="1"/>
  <c r="T69" i="80"/>
  <c r="CG34" i="80"/>
  <c r="CA34" i="80"/>
  <c r="DH58" i="80"/>
  <c r="CP58" i="80"/>
  <c r="CV58" i="80" s="1"/>
  <c r="DB58" i="80" s="1"/>
  <c r="DK34" i="80"/>
  <c r="CS34" i="80"/>
  <c r="CY34" i="80" s="1"/>
  <c r="DE34" i="80" s="1"/>
  <c r="CA32" i="80"/>
  <c r="CG32" i="80"/>
  <c r="CB33" i="80"/>
  <c r="CH33" i="80"/>
  <c r="BU48" i="80"/>
  <c r="CG48" i="80" s="1"/>
  <c r="AX48" i="80"/>
  <c r="AD48" i="80"/>
  <c r="BT49" i="80"/>
  <c r="CF49" i="80" s="1"/>
  <c r="Y49" i="80"/>
  <c r="AW49" i="80"/>
  <c r="BW56" i="80"/>
  <c r="CI56" i="80" s="1"/>
  <c r="AN56" i="80"/>
  <c r="AX30" i="80"/>
  <c r="BU30" i="80"/>
  <c r="AD30" i="80"/>
  <c r="CF30" i="80"/>
  <c r="BZ30" i="80"/>
  <c r="CF35" i="80"/>
  <c r="BZ35" i="80"/>
  <c r="AI31" i="80"/>
  <c r="AY31" i="80"/>
  <c r="BV31" i="80"/>
  <c r="AX41" i="80"/>
  <c r="BU41" i="80"/>
  <c r="AD41" i="80"/>
  <c r="DK60" i="82"/>
  <c r="CS60" i="82"/>
  <c r="CY60" i="82" s="1"/>
  <c r="DE60" i="82" s="1"/>
  <c r="DI56" i="82"/>
  <c r="CQ56" i="82"/>
  <c r="CW56" i="82" s="1"/>
  <c r="DC56" i="82" s="1"/>
  <c r="CR54" i="82"/>
  <c r="CX54" i="82" s="1"/>
  <c r="DD54" i="82" s="1"/>
  <c r="DJ54" i="82"/>
  <c r="BT49" i="82"/>
  <c r="CF49" i="82" s="1"/>
  <c r="Y49" i="82"/>
  <c r="AW49" i="82"/>
  <c r="CQ53" i="82"/>
  <c r="CW53" i="82" s="1"/>
  <c r="DC53" i="82" s="1"/>
  <c r="DI53" i="82"/>
  <c r="AX53" i="82"/>
  <c r="AD53" i="82"/>
  <c r="BU53" i="82"/>
  <c r="CG53" i="82" s="1"/>
  <c r="O64" i="82"/>
  <c r="CR53" i="82"/>
  <c r="CX53" i="82" s="1"/>
  <c r="DD53" i="82" s="1"/>
  <c r="DJ53" i="82"/>
  <c r="BZ31" i="82"/>
  <c r="CF31" i="82"/>
  <c r="AW30" i="82"/>
  <c r="Y30" i="82"/>
  <c r="BT30" i="82"/>
  <c r="BU36" i="82"/>
  <c r="AD36" i="82"/>
  <c r="AX36" i="82"/>
  <c r="BT41" i="82"/>
  <c r="Y41" i="82"/>
  <c r="AW41" i="82"/>
  <c r="DK44" i="82"/>
  <c r="CS44" i="82"/>
  <c r="CY44" i="82" s="1"/>
  <c r="DE44" i="82" s="1"/>
  <c r="CQ45" i="82"/>
  <c r="CW45" i="82" s="1"/>
  <c r="DC45" i="82" s="1"/>
  <c r="DI45" i="82"/>
  <c r="AX50" i="82"/>
  <c r="BU50" i="82"/>
  <c r="CG50" i="82" s="1"/>
  <c r="AD50" i="82"/>
  <c r="DK31" i="82"/>
  <c r="CS31" i="82"/>
  <c r="CY31" i="82" s="1"/>
  <c r="DE31" i="82" s="1"/>
  <c r="AW43" i="82"/>
  <c r="Y43" i="82"/>
  <c r="BT43" i="82"/>
  <c r="CF43" i="82" s="1"/>
  <c r="AI48" i="82"/>
  <c r="BV48" i="82"/>
  <c r="CH48" i="82" s="1"/>
  <c r="AY48" i="82"/>
  <c r="CQ30" i="82"/>
  <c r="CW30" i="82" s="1"/>
  <c r="DC30" i="82" s="1"/>
  <c r="DI30" i="82"/>
  <c r="CE41" i="82"/>
  <c r="BY41" i="82"/>
  <c r="BT55" i="82"/>
  <c r="CF55" i="82" s="1"/>
  <c r="Y55" i="82"/>
  <c r="AW55" i="82"/>
  <c r="BY32" i="82"/>
  <c r="CE32" i="82"/>
  <c r="DH58" i="82"/>
  <c r="CP58" i="82"/>
  <c r="CV58" i="82" s="1"/>
  <c r="DB58" i="82" s="1"/>
  <c r="DI50" i="82"/>
  <c r="CQ50" i="82"/>
  <c r="CW50" i="82" s="1"/>
  <c r="DC50" i="82" s="1"/>
  <c r="CR50" i="82"/>
  <c r="CX50" i="82" s="1"/>
  <c r="DD50" i="82" s="1"/>
  <c r="DJ50" i="82"/>
  <c r="DI43" i="82"/>
  <c r="CQ43" i="82"/>
  <c r="CW43" i="82" s="1"/>
  <c r="DC43" i="82" s="1"/>
  <c r="AW47" i="82"/>
  <c r="Y47" i="82"/>
  <c r="BT47" i="82"/>
  <c r="CF47" i="82" s="1"/>
  <c r="T69" i="82"/>
  <c r="T71" i="82" s="1"/>
  <c r="T62" i="82"/>
  <c r="T64" i="82" s="1"/>
  <c r="DI41" i="82"/>
  <c r="CQ41" i="82"/>
  <c r="CW41" i="82" s="1"/>
  <c r="DC41" i="82" s="1"/>
  <c r="AD42" i="82"/>
  <c r="AX42" i="82"/>
  <c r="BU42" i="82"/>
  <c r="CG42" i="82" s="1"/>
  <c r="CF36" i="82"/>
  <c r="BZ36" i="82"/>
  <c r="CP59" i="82"/>
  <c r="CV59" i="82" s="1"/>
  <c r="DB59" i="82" s="1"/>
  <c r="DH59" i="82"/>
  <c r="AW58" i="82"/>
  <c r="BT58" i="82"/>
  <c r="CF58" i="82" s="1"/>
  <c r="Y58" i="82"/>
  <c r="BV34" i="82"/>
  <c r="AI34" i="82"/>
  <c r="AY34" i="82"/>
  <c r="BZ29" i="82"/>
  <c r="CF29" i="82"/>
  <c r="AW35" i="82"/>
  <c r="BT35" i="82"/>
  <c r="Y35" i="82"/>
  <c r="DI47" i="82"/>
  <c r="CQ47" i="82"/>
  <c r="CW47" i="82" s="1"/>
  <c r="DC47" i="82" s="1"/>
  <c r="AW32" i="82"/>
  <c r="Y32" i="82"/>
  <c r="BT32" i="82"/>
  <c r="DK48" i="82"/>
  <c r="CS48" i="82"/>
  <c r="CY48" i="82" s="1"/>
  <c r="DE48" i="82" s="1"/>
  <c r="AI29" i="82"/>
  <c r="AY29" i="82"/>
  <c r="BV29" i="82"/>
  <c r="AX54" i="82"/>
  <c r="BU54" i="82"/>
  <c r="CG54" i="82" s="1"/>
  <c r="AD54" i="82"/>
  <c r="AD46" i="82"/>
  <c r="BU46" i="82"/>
  <c r="CG46" i="82" s="1"/>
  <c r="AX46" i="82"/>
  <c r="CQ58" i="82"/>
  <c r="CW58" i="82" s="1"/>
  <c r="DC58" i="82" s="1"/>
  <c r="DI58" i="82"/>
  <c r="BU57" i="82"/>
  <c r="CG57" i="82" s="1"/>
  <c r="AD57" i="82"/>
  <c r="AX57" i="82"/>
  <c r="AW59" i="82"/>
  <c r="BT59" i="82"/>
  <c r="CF59" i="82" s="1"/>
  <c r="Y59" i="82"/>
  <c r="BZ28" i="82"/>
  <c r="CF28" i="82"/>
  <c r="BT52" i="82"/>
  <c r="CF52" i="82" s="1"/>
  <c r="Y52" i="82"/>
  <c r="AW52" i="82"/>
  <c r="CF34" i="82"/>
  <c r="BZ34" i="82"/>
  <c r="AI31" i="82"/>
  <c r="AY31" i="82"/>
  <c r="BV31" i="82"/>
  <c r="AI28" i="82"/>
  <c r="BV28" i="82"/>
  <c r="AY28" i="82"/>
  <c r="DK28" i="82"/>
  <c r="CS28" i="82"/>
  <c r="CY28" i="82" s="1"/>
  <c r="DE28" i="82" s="1"/>
  <c r="AI27" i="82"/>
  <c r="BV27" i="82"/>
  <c r="AY27" i="82"/>
  <c r="CR56" i="82"/>
  <c r="CX56" i="82" s="1"/>
  <c r="DD56" i="82" s="1"/>
  <c r="DJ56" i="82"/>
  <c r="CQ59" i="82"/>
  <c r="CW59" i="82" s="1"/>
  <c r="DC59" i="82" s="1"/>
  <c r="DI59" i="82"/>
  <c r="CR57" i="82"/>
  <c r="CX57" i="82" s="1"/>
  <c r="DD57" i="82" s="1"/>
  <c r="DJ57" i="82"/>
  <c r="CQ57" i="82"/>
  <c r="CW57" i="82" s="1"/>
  <c r="DC57" i="82" s="1"/>
  <c r="DI57" i="82"/>
  <c r="CQ52" i="82"/>
  <c r="CW52" i="82" s="1"/>
  <c r="DC52" i="82" s="1"/>
  <c r="DI52" i="82"/>
  <c r="AW33" i="82"/>
  <c r="Y33" i="82"/>
  <c r="BT33" i="82"/>
  <c r="DK27" i="82"/>
  <c r="CS27" i="82"/>
  <c r="CY27" i="82" s="1"/>
  <c r="DE27" i="82" s="1"/>
  <c r="DJ60" i="82"/>
  <c r="CR60" i="82"/>
  <c r="CX60" i="82" s="1"/>
  <c r="DD60" i="82" s="1"/>
  <c r="DI54" i="82"/>
  <c r="CQ54" i="82"/>
  <c r="CW54" i="82" s="1"/>
  <c r="DC54" i="82" s="1"/>
  <c r="AI45" i="82"/>
  <c r="AY45" i="82"/>
  <c r="BV45" i="82"/>
  <c r="CH45" i="82" s="1"/>
  <c r="AX56" i="82"/>
  <c r="AD56" i="82"/>
  <c r="BU56" i="82"/>
  <c r="CG56" i="82" s="1"/>
  <c r="BT51" i="82"/>
  <c r="CF51" i="82" s="1"/>
  <c r="Y51" i="82"/>
  <c r="AW51" i="82"/>
  <c r="BZ27" i="82"/>
  <c r="CF27" i="82"/>
  <c r="DJ31" i="82"/>
  <c r="CR31" i="82"/>
  <c r="CX31" i="82" s="1"/>
  <c r="DD31" i="82" s="1"/>
  <c r="DJ36" i="82"/>
  <c r="CR36" i="82"/>
  <c r="CX36" i="82" s="1"/>
  <c r="DD36" i="82" s="1"/>
  <c r="BU60" i="82"/>
  <c r="CG60" i="82" s="1"/>
  <c r="AX60" i="82"/>
  <c r="AI44" i="82"/>
  <c r="BV44" i="82"/>
  <c r="CH44" i="82" s="1"/>
  <c r="AY44" i="82"/>
  <c r="DJ57" i="81"/>
  <c r="CR57" i="81"/>
  <c r="CX57" i="81" s="1"/>
  <c r="DD57" i="81" s="1"/>
  <c r="AY57" i="81"/>
  <c r="BV57" i="81"/>
  <c r="CH57" i="81" s="1"/>
  <c r="AI57" i="81"/>
  <c r="BU53" i="81"/>
  <c r="CG53" i="81" s="1"/>
  <c r="AD53" i="81"/>
  <c r="AX53" i="81"/>
  <c r="BU56" i="81"/>
  <c r="CG56" i="81" s="1"/>
  <c r="AD56" i="81"/>
  <c r="AX56" i="81"/>
  <c r="DI30" i="81"/>
  <c r="CQ30" i="81"/>
  <c r="CW30" i="81" s="1"/>
  <c r="DC30" i="81" s="1"/>
  <c r="CE36" i="81"/>
  <c r="BY36" i="81"/>
  <c r="Y30" i="81"/>
  <c r="AW30" i="81"/>
  <c r="BT30" i="81"/>
  <c r="DJ55" i="81"/>
  <c r="CR55" i="81"/>
  <c r="CX55" i="81" s="1"/>
  <c r="DD55" i="81" s="1"/>
  <c r="CS57" i="81"/>
  <c r="CY57" i="81" s="1"/>
  <c r="DE57" i="81" s="1"/>
  <c r="DK57" i="81"/>
  <c r="CP60" i="81"/>
  <c r="CV60" i="81" s="1"/>
  <c r="DB60" i="81" s="1"/>
  <c r="DH60" i="81"/>
  <c r="DH58" i="81"/>
  <c r="CP58" i="81"/>
  <c r="CV58" i="81" s="1"/>
  <c r="DB58" i="81" s="1"/>
  <c r="DJ53" i="81"/>
  <c r="CR53" i="81"/>
  <c r="CX53" i="81" s="1"/>
  <c r="DD53" i="81" s="1"/>
  <c r="BU50" i="81"/>
  <c r="CG50" i="81" s="1"/>
  <c r="AD50" i="81"/>
  <c r="AX50" i="81"/>
  <c r="AN54" i="81"/>
  <c r="BW54" i="81"/>
  <c r="CI54" i="81" s="1"/>
  <c r="BU51" i="81"/>
  <c r="CG51" i="81" s="1"/>
  <c r="AD51" i="81"/>
  <c r="AX51" i="81"/>
  <c r="DJ44" i="81"/>
  <c r="CR44" i="81"/>
  <c r="CX44" i="81" s="1"/>
  <c r="DD44" i="81" s="1"/>
  <c r="DI36" i="81"/>
  <c r="CQ36" i="81"/>
  <c r="CW36" i="81" s="1"/>
  <c r="DC36" i="81" s="1"/>
  <c r="BT60" i="81"/>
  <c r="CF60" i="81" s="1"/>
  <c r="AW60" i="81"/>
  <c r="Y60" i="81"/>
  <c r="CT54" i="81"/>
  <c r="CZ54" i="81" s="1"/>
  <c r="DF54" i="81" s="1"/>
  <c r="DL54" i="81"/>
  <c r="AW59" i="81"/>
  <c r="BT59" i="81"/>
  <c r="CF59" i="81" s="1"/>
  <c r="AD45" i="81"/>
  <c r="BU45" i="81"/>
  <c r="CG45" i="81" s="1"/>
  <c r="AX45" i="81"/>
  <c r="BU49" i="81"/>
  <c r="CG49" i="81" s="1"/>
  <c r="AD49" i="81"/>
  <c r="AX49" i="81"/>
  <c r="DJ51" i="81"/>
  <c r="CR51" i="81"/>
  <c r="CX51" i="81" s="1"/>
  <c r="DD51" i="81" s="1"/>
  <c r="CE41" i="81"/>
  <c r="BY41" i="81"/>
  <c r="BZ35" i="81"/>
  <c r="CF35" i="81"/>
  <c r="CQ60" i="81"/>
  <c r="CW60" i="81" s="1"/>
  <c r="DC60" i="81" s="1"/>
  <c r="DI60" i="81"/>
  <c r="CR58" i="81"/>
  <c r="CX58" i="81" s="1"/>
  <c r="DD58" i="81" s="1"/>
  <c r="DJ58" i="81"/>
  <c r="AX48" i="81"/>
  <c r="BU48" i="81"/>
  <c r="CG48" i="81" s="1"/>
  <c r="AD48" i="81"/>
  <c r="AD36" i="81"/>
  <c r="BU36" i="81"/>
  <c r="AX36" i="81"/>
  <c r="BV46" i="81"/>
  <c r="CH46" i="81" s="1"/>
  <c r="AI46" i="81"/>
  <c r="AY46" i="81"/>
  <c r="T69" i="81"/>
  <c r="T62" i="81"/>
  <c r="DI41" i="81"/>
  <c r="CQ41" i="81"/>
  <c r="CW41" i="81" s="1"/>
  <c r="DC41" i="81" s="1"/>
  <c r="Y27" i="81"/>
  <c r="AW27" i="81"/>
  <c r="BT27" i="81"/>
  <c r="CA33" i="81"/>
  <c r="CG33" i="81"/>
  <c r="DJ59" i="81"/>
  <c r="CR59" i="81"/>
  <c r="CX59" i="81" s="1"/>
  <c r="DD59" i="81" s="1"/>
  <c r="AY55" i="81"/>
  <c r="BV55" i="81"/>
  <c r="CH55" i="81" s="1"/>
  <c r="AI55" i="81"/>
  <c r="AN52" i="81"/>
  <c r="AQ52" i="81" s="1"/>
  <c r="BW52" i="81"/>
  <c r="CI52" i="81" s="1"/>
  <c r="CR36" i="81"/>
  <c r="CX36" i="81" s="1"/>
  <c r="DD36" i="81" s="1"/>
  <c r="DJ36" i="81"/>
  <c r="CR34" i="81"/>
  <c r="CX34" i="81" s="1"/>
  <c r="DD34" i="81" s="1"/>
  <c r="DJ34" i="81"/>
  <c r="DJ49" i="81"/>
  <c r="CR49" i="81"/>
  <c r="CX49" i="81" s="1"/>
  <c r="DD49" i="81" s="1"/>
  <c r="DI43" i="81"/>
  <c r="CQ43" i="81"/>
  <c r="CW43" i="81" s="1"/>
  <c r="DC43" i="81" s="1"/>
  <c r="AD34" i="81"/>
  <c r="BU34" i="81"/>
  <c r="AX34" i="81"/>
  <c r="BY29" i="81"/>
  <c r="CE29" i="81"/>
  <c r="T68" i="81"/>
  <c r="T71" i="81" s="1"/>
  <c r="T38" i="81"/>
  <c r="DI27" i="81"/>
  <c r="CQ27" i="81"/>
  <c r="CW27" i="81" s="1"/>
  <c r="DC27" i="81" s="1"/>
  <c r="AY33" i="81"/>
  <c r="BV33" i="81"/>
  <c r="AI33" i="81"/>
  <c r="DH59" i="81"/>
  <c r="CP59" i="81"/>
  <c r="CV59" i="81" s="1"/>
  <c r="DB59" i="81" s="1"/>
  <c r="CS55" i="81"/>
  <c r="CY55" i="81" s="1"/>
  <c r="DE55" i="81" s="1"/>
  <c r="DK55" i="81"/>
  <c r="O62" i="81"/>
  <c r="CT52" i="81"/>
  <c r="CZ52" i="81" s="1"/>
  <c r="DF52" i="81" s="1"/>
  <c r="DL52" i="81"/>
  <c r="AD35" i="81"/>
  <c r="AX35" i="81"/>
  <c r="BU35" i="81"/>
  <c r="AI47" i="81"/>
  <c r="BV47" i="81"/>
  <c r="CH47" i="81" s="1"/>
  <c r="AY47" i="81"/>
  <c r="BT43" i="81"/>
  <c r="CF43" i="81" s="1"/>
  <c r="AW43" i="81"/>
  <c r="Y43" i="81"/>
  <c r="BY27" i="81"/>
  <c r="CE27" i="81"/>
  <c r="Y29" i="81"/>
  <c r="AW29" i="81"/>
  <c r="BT29" i="81"/>
  <c r="CS33" i="81"/>
  <c r="CY33" i="81" s="1"/>
  <c r="DE33" i="81" s="1"/>
  <c r="DK33" i="81"/>
  <c r="CS52" i="81"/>
  <c r="CY52" i="81" s="1"/>
  <c r="DE52" i="81" s="1"/>
  <c r="DK52" i="81"/>
  <c r="BU44" i="81"/>
  <c r="CG44" i="81" s="1"/>
  <c r="AX44" i="81"/>
  <c r="AD44" i="81"/>
  <c r="CF33" i="81"/>
  <c r="BZ33" i="81"/>
  <c r="DI32" i="81"/>
  <c r="CQ32" i="81"/>
  <c r="CW32" i="81" s="1"/>
  <c r="DC32" i="81" s="1"/>
  <c r="Y32" i="81"/>
  <c r="AW32" i="81"/>
  <c r="BT32" i="81"/>
  <c r="DI29" i="81"/>
  <c r="CQ29" i="81"/>
  <c r="CW29" i="81" s="1"/>
  <c r="DC29" i="81" s="1"/>
  <c r="Y28" i="81"/>
  <c r="AW28" i="81"/>
  <c r="BT28" i="81"/>
  <c r="CS54" i="81"/>
  <c r="CY54" i="81" s="1"/>
  <c r="DE54" i="81" s="1"/>
  <c r="DK54" i="81"/>
  <c r="CQ59" i="81"/>
  <c r="CW59" i="81" s="1"/>
  <c r="DC59" i="81" s="1"/>
  <c r="DI59" i="81"/>
  <c r="CR54" i="81"/>
  <c r="CX54" i="81" s="1"/>
  <c r="DD54" i="81" s="1"/>
  <c r="DJ54" i="81"/>
  <c r="CR56" i="81"/>
  <c r="CX56" i="81" s="1"/>
  <c r="DD56" i="81" s="1"/>
  <c r="DJ56" i="81"/>
  <c r="Y42" i="81"/>
  <c r="AW42" i="81"/>
  <c r="BT42" i="81"/>
  <c r="CF42" i="81" s="1"/>
  <c r="BT58" i="81"/>
  <c r="CF58" i="81" s="1"/>
  <c r="AW58" i="81"/>
  <c r="BT41" i="81"/>
  <c r="AW41" i="81"/>
  <c r="Y41" i="81"/>
  <c r="DI31" i="81"/>
  <c r="CQ31" i="81"/>
  <c r="CW31" i="81" s="1"/>
  <c r="DC31" i="81" s="1"/>
  <c r="DI45" i="81"/>
  <c r="CQ45" i="81"/>
  <c r="CW45" i="81" s="1"/>
  <c r="DC45" i="81" s="1"/>
  <c r="Y31" i="81"/>
  <c r="AW31" i="81"/>
  <c r="BT31" i="81"/>
  <c r="DI28" i="81"/>
  <c r="CQ28" i="81"/>
  <c r="CW28" i="81" s="1"/>
  <c r="DC28" i="81" s="1"/>
  <c r="CT58" i="79"/>
  <c r="CZ58" i="79" s="1"/>
  <c r="DF58" i="79" s="1"/>
  <c r="DL58" i="79"/>
  <c r="DK59" i="79"/>
  <c r="CS59" i="79"/>
  <c r="CY59" i="79" s="1"/>
  <c r="DE59" i="79" s="1"/>
  <c r="AD50" i="79"/>
  <c r="BU50" i="79"/>
  <c r="CG50" i="79" s="1"/>
  <c r="AX50" i="79"/>
  <c r="CQ60" i="79"/>
  <c r="CW60" i="79" s="1"/>
  <c r="DC60" i="79" s="1"/>
  <c r="DI60" i="79"/>
  <c r="AW54" i="79"/>
  <c r="BT54" i="79"/>
  <c r="CF54" i="79" s="1"/>
  <c r="Y54" i="79"/>
  <c r="CR45" i="79"/>
  <c r="CX45" i="79" s="1"/>
  <c r="DD45" i="79" s="1"/>
  <c r="DJ45" i="79"/>
  <c r="Y51" i="79"/>
  <c r="AW51" i="79"/>
  <c r="BT51" i="79"/>
  <c r="CF51" i="79" s="1"/>
  <c r="BT41" i="79"/>
  <c r="Y41" i="79"/>
  <c r="AW41" i="79"/>
  <c r="AW44" i="79"/>
  <c r="Y44" i="79"/>
  <c r="BT44" i="79"/>
  <c r="CF44" i="79" s="1"/>
  <c r="AX27" i="79"/>
  <c r="BU27" i="79"/>
  <c r="AD27" i="79"/>
  <c r="BV29" i="79"/>
  <c r="AI29" i="79"/>
  <c r="AY29" i="79"/>
  <c r="DI59" i="79"/>
  <c r="CQ59" i="79"/>
  <c r="CW59" i="79" s="1"/>
  <c r="DC59" i="79" s="1"/>
  <c r="AW48" i="79"/>
  <c r="BT48" i="79"/>
  <c r="CF48" i="79" s="1"/>
  <c r="Y48" i="79"/>
  <c r="DI44" i="79"/>
  <c r="CQ44" i="79"/>
  <c r="CW44" i="79" s="1"/>
  <c r="DC44" i="79" s="1"/>
  <c r="CQ54" i="79"/>
  <c r="CW54" i="79" s="1"/>
  <c r="DC54" i="79" s="1"/>
  <c r="DI54" i="79"/>
  <c r="BV56" i="79"/>
  <c r="CH56" i="79" s="1"/>
  <c r="AI56" i="79"/>
  <c r="AY56" i="79"/>
  <c r="AN34" i="79"/>
  <c r="BW34" i="79"/>
  <c r="DI58" i="79"/>
  <c r="CQ58" i="79"/>
  <c r="CW58" i="79" s="1"/>
  <c r="DC58" i="79" s="1"/>
  <c r="BY41" i="79"/>
  <c r="CE41" i="79"/>
  <c r="BT46" i="79"/>
  <c r="CF46" i="79" s="1"/>
  <c r="Y46" i="79"/>
  <c r="AW46" i="79"/>
  <c r="CQ31" i="79"/>
  <c r="CW31" i="79" s="1"/>
  <c r="DC31" i="79" s="1"/>
  <c r="DI31" i="79"/>
  <c r="T68" i="79"/>
  <c r="BY36" i="79"/>
  <c r="CE36" i="79"/>
  <c r="T62" i="79"/>
  <c r="AX33" i="79"/>
  <c r="AD33" i="79"/>
  <c r="BU33" i="79"/>
  <c r="DM55" i="79"/>
  <c r="CU55" i="79"/>
  <c r="DA55" i="79" s="1"/>
  <c r="DG55" i="79" s="1"/>
  <c r="BY29" i="79"/>
  <c r="CE29" i="79"/>
  <c r="AX53" i="79"/>
  <c r="BU53" i="79"/>
  <c r="CG53" i="79" s="1"/>
  <c r="AD53" i="79"/>
  <c r="DJ56" i="79"/>
  <c r="CR56" i="79"/>
  <c r="CX56" i="79" s="1"/>
  <c r="DD56" i="79" s="1"/>
  <c r="BT47" i="79"/>
  <c r="CF47" i="79" s="1"/>
  <c r="Y47" i="79"/>
  <c r="AW47" i="79"/>
  <c r="DL34" i="79"/>
  <c r="CT34" i="79"/>
  <c r="CZ34" i="79" s="1"/>
  <c r="DF34" i="79" s="1"/>
  <c r="CT55" i="79"/>
  <c r="CZ55" i="79" s="1"/>
  <c r="DF55" i="79" s="1"/>
  <c r="DL55" i="79"/>
  <c r="CR59" i="79"/>
  <c r="CX59" i="79" s="1"/>
  <c r="DD59" i="79" s="1"/>
  <c r="DJ59" i="79"/>
  <c r="BZ35" i="79"/>
  <c r="CF35" i="79"/>
  <c r="CQ32" i="79"/>
  <c r="CW32" i="79" s="1"/>
  <c r="DC32" i="79" s="1"/>
  <c r="DI32" i="79"/>
  <c r="DK30" i="79"/>
  <c r="CS30" i="79"/>
  <c r="CY30" i="79" s="1"/>
  <c r="DE30" i="79" s="1"/>
  <c r="T69" i="79"/>
  <c r="BZ33" i="79"/>
  <c r="CF33" i="79"/>
  <c r="CF31" i="79"/>
  <c r="BZ31" i="79"/>
  <c r="DI28" i="79"/>
  <c r="CQ28" i="79"/>
  <c r="CW28" i="79" s="1"/>
  <c r="DC28" i="79" s="1"/>
  <c r="AW60" i="79"/>
  <c r="BT60" i="79"/>
  <c r="CF60" i="79" s="1"/>
  <c r="Y60" i="79"/>
  <c r="DI56" i="79"/>
  <c r="CQ56" i="79"/>
  <c r="CW56" i="79" s="1"/>
  <c r="DC56" i="79" s="1"/>
  <c r="DK34" i="79"/>
  <c r="CS34" i="79"/>
  <c r="CY34" i="79" s="1"/>
  <c r="DE34" i="79" s="1"/>
  <c r="BU59" i="79"/>
  <c r="CG59" i="79" s="1"/>
  <c r="AX59" i="79"/>
  <c r="CR58" i="79"/>
  <c r="CX58" i="79" s="1"/>
  <c r="DD58" i="79" s="1"/>
  <c r="DJ58" i="79"/>
  <c r="CA34" i="79"/>
  <c r="CG34" i="79"/>
  <c r="CG30" i="79"/>
  <c r="CA30" i="79"/>
  <c r="CR33" i="79"/>
  <c r="CX33" i="79" s="1"/>
  <c r="DD33" i="79" s="1"/>
  <c r="DJ33" i="79"/>
  <c r="AX31" i="79"/>
  <c r="BU31" i="79"/>
  <c r="AD31" i="79"/>
  <c r="BZ28" i="79"/>
  <c r="CF28" i="79"/>
  <c r="AW52" i="79"/>
  <c r="BT52" i="79"/>
  <c r="CF52" i="79" s="1"/>
  <c r="Y52" i="79"/>
  <c r="AX42" i="79"/>
  <c r="BU42" i="79"/>
  <c r="CG42" i="79" s="1"/>
  <c r="AD42" i="79"/>
  <c r="DI52" i="79"/>
  <c r="CQ52" i="79"/>
  <c r="CW52" i="79" s="1"/>
  <c r="DC52" i="79" s="1"/>
  <c r="BT49" i="79"/>
  <c r="CF49" i="79" s="1"/>
  <c r="AW49" i="79"/>
  <c r="Y49" i="79"/>
  <c r="CF30" i="79"/>
  <c r="BZ30" i="79"/>
  <c r="O64" i="79"/>
  <c r="AI43" i="79"/>
  <c r="BV43" i="79"/>
  <c r="CH43" i="79" s="1"/>
  <c r="AY43" i="79"/>
  <c r="DH58" i="79"/>
  <c r="CP58" i="79"/>
  <c r="CV58" i="79" s="1"/>
  <c r="DB58" i="79" s="1"/>
  <c r="BY35" i="79"/>
  <c r="CE35" i="79"/>
  <c r="DI29" i="79"/>
  <c r="CQ29" i="79"/>
  <c r="CW29" i="79" s="1"/>
  <c r="DC29" i="79" s="1"/>
  <c r="BV30" i="79"/>
  <c r="AY30" i="79"/>
  <c r="AI30" i="79"/>
  <c r="BY28" i="79"/>
  <c r="CE28" i="79"/>
  <c r="CR31" i="79"/>
  <c r="CX31" i="79" s="1"/>
  <c r="DD31" i="79" s="1"/>
  <c r="DJ31" i="79"/>
  <c r="AX28" i="79"/>
  <c r="BU28" i="79"/>
  <c r="AD28" i="79"/>
  <c r="AY58" i="79"/>
  <c r="BV58" i="79"/>
  <c r="CH58" i="79" s="1"/>
  <c r="AY57" i="79"/>
  <c r="AI57" i="79"/>
  <c r="BV57" i="79"/>
  <c r="CH57" i="79" s="1"/>
  <c r="CQ47" i="79"/>
  <c r="CW47" i="79" s="1"/>
  <c r="DC47" i="79" s="1"/>
  <c r="DI47" i="79"/>
  <c r="Y36" i="79"/>
  <c r="AW36" i="79"/>
  <c r="BT36" i="79"/>
  <c r="CQ51" i="79"/>
  <c r="CW51" i="79" s="1"/>
  <c r="DC51" i="79" s="1"/>
  <c r="DI51" i="79"/>
  <c r="CA29" i="79"/>
  <c r="CG29" i="79"/>
  <c r="CE32" i="79"/>
  <c r="BY32" i="79"/>
  <c r="CR28" i="79"/>
  <c r="CX28" i="79" s="1"/>
  <c r="DD28" i="79" s="1"/>
  <c r="DJ28" i="79"/>
  <c r="CQ50" i="79"/>
  <c r="CW50" i="79" s="1"/>
  <c r="DC50" i="79" s="1"/>
  <c r="DI50" i="79"/>
  <c r="DJ42" i="79"/>
  <c r="CR42" i="79"/>
  <c r="CX42" i="79" s="1"/>
  <c r="DD42" i="79" s="1"/>
  <c r="CS57" i="79"/>
  <c r="CY57" i="79" s="1"/>
  <c r="DE57" i="79" s="1"/>
  <c r="DK57" i="79"/>
  <c r="AX45" i="79"/>
  <c r="BU45" i="79"/>
  <c r="CG45" i="79" s="1"/>
  <c r="AD45" i="79"/>
  <c r="AX35" i="79"/>
  <c r="AD35" i="79"/>
  <c r="BU35" i="79"/>
  <c r="CQ42" i="79"/>
  <c r="CW42" i="79" s="1"/>
  <c r="DC42" i="79" s="1"/>
  <c r="DI42" i="79"/>
  <c r="CS58" i="79"/>
  <c r="CY58" i="79" s="1"/>
  <c r="DE58" i="79" s="1"/>
  <c r="DK58" i="79"/>
  <c r="BZ34" i="79"/>
  <c r="CF34" i="79"/>
  <c r="CF27" i="79"/>
  <c r="BZ27" i="79"/>
  <c r="DK29" i="79"/>
  <c r="CS29" i="79"/>
  <c r="CY29" i="79" s="1"/>
  <c r="DE29" i="79" s="1"/>
  <c r="T38" i="79"/>
  <c r="Y32" i="79"/>
  <c r="AW32" i="79"/>
  <c r="BT32" i="79"/>
  <c r="O71" i="79"/>
  <c r="BW51" i="78"/>
  <c r="CI51" i="78" s="1"/>
  <c r="AN51" i="78"/>
  <c r="CS57" i="78"/>
  <c r="CY57" i="78" s="1"/>
  <c r="DE57" i="78" s="1"/>
  <c r="DK57" i="78"/>
  <c r="CF35" i="78"/>
  <c r="BZ35" i="78"/>
  <c r="CE41" i="78"/>
  <c r="BY41" i="78"/>
  <c r="AD45" i="78"/>
  <c r="BU45" i="78"/>
  <c r="CG45" i="78" s="1"/>
  <c r="AX45" i="78"/>
  <c r="O71" i="78"/>
  <c r="AW34" i="78"/>
  <c r="Y34" i="78"/>
  <c r="BT34" i="78"/>
  <c r="DJ59" i="78"/>
  <c r="CR59" i="78"/>
  <c r="CX59" i="78" s="1"/>
  <c r="DD59" i="78" s="1"/>
  <c r="CR47" i="78"/>
  <c r="CX47" i="78" s="1"/>
  <c r="DD47" i="78" s="1"/>
  <c r="DJ47" i="78"/>
  <c r="AQ47" i="78"/>
  <c r="CR57" i="78"/>
  <c r="CX57" i="78" s="1"/>
  <c r="DD57" i="78" s="1"/>
  <c r="DJ57" i="78"/>
  <c r="Y46" i="78"/>
  <c r="BT46" i="78"/>
  <c r="CF46" i="78" s="1"/>
  <c r="AW46" i="78"/>
  <c r="DL43" i="78"/>
  <c r="CT43" i="78"/>
  <c r="CZ43" i="78" s="1"/>
  <c r="DF43" i="78" s="1"/>
  <c r="CQ30" i="78"/>
  <c r="CW30" i="78" s="1"/>
  <c r="DC30" i="78" s="1"/>
  <c r="DI30" i="78"/>
  <c r="Y30" i="78"/>
  <c r="AW30" i="78"/>
  <c r="BT30" i="78"/>
  <c r="CQ34" i="78"/>
  <c r="CW34" i="78" s="1"/>
  <c r="DC34" i="78" s="1"/>
  <c r="DI34" i="78"/>
  <c r="BV33" i="78"/>
  <c r="AI33" i="78"/>
  <c r="AY33" i="78"/>
  <c r="BU56" i="78"/>
  <c r="CG56" i="78" s="1"/>
  <c r="AX56" i="78"/>
  <c r="AD56" i="78"/>
  <c r="CQ49" i="78"/>
  <c r="CW49" i="78" s="1"/>
  <c r="DC49" i="78" s="1"/>
  <c r="DI49" i="78"/>
  <c r="CT51" i="78"/>
  <c r="CZ51" i="78" s="1"/>
  <c r="DF51" i="78" s="1"/>
  <c r="DL51" i="78"/>
  <c r="BT55" i="78"/>
  <c r="CF55" i="78" s="1"/>
  <c r="AW55" i="78"/>
  <c r="Y55" i="78"/>
  <c r="AI31" i="78"/>
  <c r="BV31" i="78"/>
  <c r="AY31" i="78"/>
  <c r="CR56" i="78"/>
  <c r="CX56" i="78" s="1"/>
  <c r="DD56" i="78" s="1"/>
  <c r="DJ56" i="78"/>
  <c r="BU53" i="78"/>
  <c r="CG53" i="78" s="1"/>
  <c r="AX53" i="78"/>
  <c r="AD53" i="78"/>
  <c r="CR49" i="78"/>
  <c r="CX49" i="78" s="1"/>
  <c r="DD49" i="78" s="1"/>
  <c r="DJ49" i="78"/>
  <c r="CE34" i="78"/>
  <c r="BY34" i="78"/>
  <c r="Y29" i="78"/>
  <c r="AW29" i="78"/>
  <c r="BT29" i="78"/>
  <c r="CE29" i="78"/>
  <c r="BY29" i="78"/>
  <c r="DH58" i="78"/>
  <c r="CP58" i="78"/>
  <c r="CV58" i="78" s="1"/>
  <c r="DB58" i="78" s="1"/>
  <c r="DK50" i="78"/>
  <c r="CS50" i="78"/>
  <c r="CY50" i="78" s="1"/>
  <c r="DE50" i="78" s="1"/>
  <c r="DI55" i="78"/>
  <c r="CQ55" i="78"/>
  <c r="CW55" i="78" s="1"/>
  <c r="DC55" i="78" s="1"/>
  <c r="O62" i="78"/>
  <c r="CR53" i="78"/>
  <c r="CX53" i="78" s="1"/>
  <c r="DD53" i="78" s="1"/>
  <c r="DJ53" i="78"/>
  <c r="BU49" i="78"/>
  <c r="CG49" i="78" s="1"/>
  <c r="AD49" i="78"/>
  <c r="AX49" i="78"/>
  <c r="T62" i="78"/>
  <c r="T64" i="78" s="1"/>
  <c r="CE28" i="78"/>
  <c r="BY28" i="78"/>
  <c r="CP59" i="78"/>
  <c r="CV59" i="78" s="1"/>
  <c r="DB59" i="78" s="1"/>
  <c r="DH59" i="78"/>
  <c r="BU42" i="78"/>
  <c r="CG42" i="78" s="1"/>
  <c r="AD42" i="78"/>
  <c r="AX42" i="78"/>
  <c r="CQ58" i="78"/>
  <c r="CW58" i="78" s="1"/>
  <c r="DC58" i="78" s="1"/>
  <c r="DI58" i="78"/>
  <c r="AX54" i="78"/>
  <c r="AD54" i="78"/>
  <c r="BU54" i="78"/>
  <c r="CG54" i="78" s="1"/>
  <c r="BV50" i="78"/>
  <c r="CH50" i="78" s="1"/>
  <c r="AY50" i="78"/>
  <c r="AI50" i="78"/>
  <c r="BV60" i="78"/>
  <c r="CH60" i="78" s="1"/>
  <c r="AI60" i="78"/>
  <c r="AY60" i="78"/>
  <c r="BT58" i="78"/>
  <c r="CF58" i="78" s="1"/>
  <c r="AW58" i="78"/>
  <c r="CS51" i="78"/>
  <c r="CY51" i="78" s="1"/>
  <c r="DE51" i="78" s="1"/>
  <c r="DK51" i="78"/>
  <c r="CS33" i="78"/>
  <c r="CY33" i="78" s="1"/>
  <c r="DE33" i="78" s="1"/>
  <c r="DK33" i="78"/>
  <c r="Y28" i="78"/>
  <c r="AW28" i="78"/>
  <c r="BT28" i="78"/>
  <c r="T69" i="78"/>
  <c r="CE27" i="78"/>
  <c r="BY27" i="78"/>
  <c r="CF36" i="78"/>
  <c r="BZ36" i="78"/>
  <c r="CR58" i="78"/>
  <c r="CX58" i="78" s="1"/>
  <c r="DD58" i="78" s="1"/>
  <c r="DJ58" i="78"/>
  <c r="DJ54" i="78"/>
  <c r="CR54" i="78"/>
  <c r="CX54" i="78" s="1"/>
  <c r="DD54" i="78" s="1"/>
  <c r="DK60" i="78"/>
  <c r="CS60" i="78"/>
  <c r="CY60" i="78" s="1"/>
  <c r="DE60" i="78" s="1"/>
  <c r="AX48" i="78"/>
  <c r="AD48" i="78"/>
  <c r="BU48" i="78"/>
  <c r="CG48" i="78" s="1"/>
  <c r="AX52" i="78"/>
  <c r="AD52" i="78"/>
  <c r="BU52" i="78"/>
  <c r="CG52" i="78" s="1"/>
  <c r="AD32" i="78"/>
  <c r="AX32" i="78"/>
  <c r="BU32" i="78"/>
  <c r="CQ59" i="78"/>
  <c r="CW59" i="78" s="1"/>
  <c r="DC59" i="78" s="1"/>
  <c r="DI59" i="78"/>
  <c r="BU36" i="78"/>
  <c r="AD36" i="78"/>
  <c r="AX36" i="78"/>
  <c r="DJ50" i="78"/>
  <c r="CR50" i="78"/>
  <c r="CX50" i="78" s="1"/>
  <c r="DD50" i="78" s="1"/>
  <c r="AW59" i="78"/>
  <c r="BT59" i="78"/>
  <c r="CF59" i="78" s="1"/>
  <c r="DJ48" i="78"/>
  <c r="CR48" i="78"/>
  <c r="CX48" i="78" s="1"/>
  <c r="DD48" i="78" s="1"/>
  <c r="AY57" i="78"/>
  <c r="AI57" i="78"/>
  <c r="BV57" i="78"/>
  <c r="CH57" i="78" s="1"/>
  <c r="CE36" i="78"/>
  <c r="BY36" i="78"/>
  <c r="BU44" i="78"/>
  <c r="CG44" i="78" s="1"/>
  <c r="AD44" i="78"/>
  <c r="AX44" i="78"/>
  <c r="BT41" i="78"/>
  <c r="AW41" i="78"/>
  <c r="Y41" i="78"/>
  <c r="CR45" i="78"/>
  <c r="CX45" i="78" s="1"/>
  <c r="DD45" i="78" s="1"/>
  <c r="DJ45" i="78"/>
  <c r="DM35" i="78"/>
  <c r="CU35" i="78"/>
  <c r="DA35" i="78" s="1"/>
  <c r="DG35" i="78" s="1"/>
  <c r="DJ52" i="78"/>
  <c r="CR52" i="78"/>
  <c r="CX52" i="78" s="1"/>
  <c r="DD52" i="78" s="1"/>
  <c r="CS31" i="78"/>
  <c r="CY31" i="78" s="1"/>
  <c r="DE31" i="78" s="1"/>
  <c r="DK31" i="78"/>
  <c r="Y27" i="78"/>
  <c r="AW27" i="78"/>
  <c r="BT27" i="78"/>
  <c r="O64" i="77"/>
  <c r="DI60" i="77"/>
  <c r="CQ60" i="77"/>
  <c r="CW60" i="77" s="1"/>
  <c r="DC60" i="77" s="1"/>
  <c r="DJ57" i="77"/>
  <c r="CR57" i="77"/>
  <c r="CX57" i="77" s="1"/>
  <c r="DD57" i="77" s="1"/>
  <c r="BU44" i="77"/>
  <c r="CG44" i="77" s="1"/>
  <c r="AD44" i="77"/>
  <c r="AX44" i="77"/>
  <c r="DJ45" i="77"/>
  <c r="CR45" i="77"/>
  <c r="CX45" i="77" s="1"/>
  <c r="DD45" i="77" s="1"/>
  <c r="BZ41" i="77"/>
  <c r="CF41" i="77"/>
  <c r="CS51" i="77"/>
  <c r="CY51" i="77" s="1"/>
  <c r="DE51" i="77" s="1"/>
  <c r="DK51" i="77"/>
  <c r="DJ47" i="77"/>
  <c r="CR47" i="77"/>
  <c r="CX47" i="77" s="1"/>
  <c r="DD47" i="77" s="1"/>
  <c r="DJ36" i="77"/>
  <c r="CR36" i="77"/>
  <c r="CX36" i="77" s="1"/>
  <c r="DD36" i="77" s="1"/>
  <c r="Y27" i="77"/>
  <c r="AW27" i="77"/>
  <c r="BT27" i="77"/>
  <c r="DJ60" i="77"/>
  <c r="CR60" i="77"/>
  <c r="CX60" i="77" s="1"/>
  <c r="DD60" i="77" s="1"/>
  <c r="BT60" i="77"/>
  <c r="CF60" i="77" s="1"/>
  <c r="AW60" i="77"/>
  <c r="BT42" i="77"/>
  <c r="CF42" i="77" s="1"/>
  <c r="AW42" i="77"/>
  <c r="Y42" i="77"/>
  <c r="BU45" i="77"/>
  <c r="CG45" i="77" s="1"/>
  <c r="AD45" i="77"/>
  <c r="AX45" i="77"/>
  <c r="CR41" i="77"/>
  <c r="CX41" i="77" s="1"/>
  <c r="DD41" i="77" s="1"/>
  <c r="DJ41" i="77"/>
  <c r="AD33" i="77"/>
  <c r="AX33" i="77"/>
  <c r="BU33" i="77"/>
  <c r="CR58" i="77"/>
  <c r="CX58" i="77" s="1"/>
  <c r="DD58" i="77" s="1"/>
  <c r="DJ58" i="77"/>
  <c r="BU58" i="77"/>
  <c r="CG58" i="77" s="1"/>
  <c r="AX58" i="77"/>
  <c r="DI48" i="77"/>
  <c r="CQ48" i="77"/>
  <c r="CW48" i="77" s="1"/>
  <c r="DC48" i="77" s="1"/>
  <c r="BW30" i="77"/>
  <c r="AN30" i="77"/>
  <c r="CH30" i="77"/>
  <c r="CB30" i="77"/>
  <c r="BZ30" i="77"/>
  <c r="CF30" i="77"/>
  <c r="DK58" i="77"/>
  <c r="CS58" i="77"/>
  <c r="CY58" i="77" s="1"/>
  <c r="DE58" i="77" s="1"/>
  <c r="DJ53" i="77"/>
  <c r="CR53" i="77"/>
  <c r="CX53" i="77" s="1"/>
  <c r="DD53" i="77" s="1"/>
  <c r="Y48" i="77"/>
  <c r="Y62" i="77" s="1"/>
  <c r="BT48" i="77"/>
  <c r="CF48" i="77" s="1"/>
  <c r="AW48" i="77"/>
  <c r="CE28" i="77"/>
  <c r="BY28" i="77"/>
  <c r="DJ30" i="77"/>
  <c r="CR30" i="77"/>
  <c r="CX30" i="77" s="1"/>
  <c r="DD30" i="77" s="1"/>
  <c r="AQ30" i="77"/>
  <c r="AY34" i="77"/>
  <c r="AI34" i="77"/>
  <c r="BV34" i="77"/>
  <c r="T68" i="77"/>
  <c r="T38" i="77"/>
  <c r="DI27" i="77"/>
  <c r="CQ27" i="77"/>
  <c r="CW27" i="77" s="1"/>
  <c r="DC27" i="77" s="1"/>
  <c r="BU56" i="77"/>
  <c r="CG56" i="77" s="1"/>
  <c r="AD56" i="77"/>
  <c r="AX56" i="77"/>
  <c r="BU52" i="77"/>
  <c r="CG52" i="77" s="1"/>
  <c r="AD52" i="77"/>
  <c r="AX52" i="77"/>
  <c r="BU53" i="77"/>
  <c r="CG53" i="77" s="1"/>
  <c r="AD53" i="77"/>
  <c r="AX53" i="77"/>
  <c r="BY41" i="77"/>
  <c r="CE41" i="77"/>
  <c r="AI59" i="77"/>
  <c r="BV59" i="77"/>
  <c r="CH59" i="77" s="1"/>
  <c r="AY59" i="77"/>
  <c r="BV47" i="77"/>
  <c r="CH47" i="77" s="1"/>
  <c r="AI47" i="77"/>
  <c r="AY47" i="77"/>
  <c r="O69" i="77"/>
  <c r="DK34" i="77"/>
  <c r="CS34" i="77"/>
  <c r="CY34" i="77" s="1"/>
  <c r="DE34" i="77" s="1"/>
  <c r="BU31" i="77"/>
  <c r="AD31" i="77"/>
  <c r="AX31" i="77"/>
  <c r="CF34" i="77"/>
  <c r="BZ34" i="77"/>
  <c r="AX32" i="77"/>
  <c r="AD32" i="77"/>
  <c r="BU32" i="77"/>
  <c r="CR49" i="77"/>
  <c r="CX49" i="77" s="1"/>
  <c r="DD49" i="77" s="1"/>
  <c r="AQ49" i="77"/>
  <c r="DJ49" i="77"/>
  <c r="CR55" i="77"/>
  <c r="CX55" i="77" s="1"/>
  <c r="DD55" i="77" s="1"/>
  <c r="DJ55" i="77"/>
  <c r="DJ44" i="77"/>
  <c r="CR44" i="77"/>
  <c r="CX44" i="77" s="1"/>
  <c r="DD44" i="77" s="1"/>
  <c r="AW46" i="77"/>
  <c r="BT46" i="77"/>
  <c r="CF46" i="77" s="1"/>
  <c r="Y46" i="77"/>
  <c r="Y69" i="77" s="1"/>
  <c r="AY50" i="77"/>
  <c r="AI50" i="77"/>
  <c r="BV50" i="77"/>
  <c r="CH50" i="77" s="1"/>
  <c r="DJ35" i="77"/>
  <c r="CR35" i="77"/>
  <c r="CX35" i="77" s="1"/>
  <c r="DD35" i="77" s="1"/>
  <c r="CS47" i="77"/>
  <c r="CY47" i="77" s="1"/>
  <c r="DE47" i="77" s="1"/>
  <c r="DK47" i="77"/>
  <c r="DJ34" i="77"/>
  <c r="CR34" i="77"/>
  <c r="CX34" i="77" s="1"/>
  <c r="DD34" i="77" s="1"/>
  <c r="DJ32" i="77"/>
  <c r="CR32" i="77"/>
  <c r="CX32" i="77" s="1"/>
  <c r="DD32" i="77" s="1"/>
  <c r="CP60" i="77"/>
  <c r="CV60" i="77" s="1"/>
  <c r="DB60" i="77" s="1"/>
  <c r="DH60" i="77"/>
  <c r="BU54" i="77"/>
  <c r="CG54" i="77" s="1"/>
  <c r="AD54" i="77"/>
  <c r="AX54" i="77"/>
  <c r="BU55" i="77"/>
  <c r="CG55" i="77" s="1"/>
  <c r="AD55" i="77"/>
  <c r="AX55" i="77"/>
  <c r="DJ52" i="77"/>
  <c r="CR52" i="77"/>
  <c r="CX52" i="77" s="1"/>
  <c r="DD52" i="77" s="1"/>
  <c r="BV43" i="77"/>
  <c r="CH43" i="77" s="1"/>
  <c r="AY43" i="77"/>
  <c r="AI43" i="77"/>
  <c r="CS50" i="77"/>
  <c r="CY50" i="77" s="1"/>
  <c r="DE50" i="77" s="1"/>
  <c r="DK50" i="77"/>
  <c r="BZ35" i="77"/>
  <c r="CF35" i="77"/>
  <c r="T62" i="77"/>
  <c r="T64" i="77" s="1"/>
  <c r="DK59" i="77"/>
  <c r="CS59" i="77"/>
  <c r="CY59" i="77" s="1"/>
  <c r="DE59" i="77" s="1"/>
  <c r="BZ31" i="77"/>
  <c r="CF31" i="77"/>
  <c r="BY32" i="77"/>
  <c r="CE32" i="77"/>
  <c r="AW29" i="77"/>
  <c r="Y29" i="77"/>
  <c r="BT29" i="77"/>
  <c r="CF32" i="77"/>
  <c r="BZ32" i="77"/>
  <c r="BU57" i="77"/>
  <c r="CG57" i="77" s="1"/>
  <c r="AD57" i="77"/>
  <c r="AX57" i="77"/>
  <c r="DM49" i="77"/>
  <c r="CU49" i="77"/>
  <c r="DA49" i="77" s="1"/>
  <c r="DG49" i="77" s="1"/>
  <c r="AD35" i="77"/>
  <c r="BU35" i="77"/>
  <c r="AX35" i="77"/>
  <c r="BU41" i="77"/>
  <c r="AX41" i="77"/>
  <c r="AD41" i="77"/>
  <c r="AY51" i="77"/>
  <c r="AI51" i="77"/>
  <c r="BV51" i="77"/>
  <c r="CH51" i="77" s="1"/>
  <c r="T69" i="77"/>
  <c r="AW28" i="77"/>
  <c r="BT28" i="77"/>
  <c r="Y28" i="77"/>
  <c r="AD36" i="77"/>
  <c r="BU36" i="77"/>
  <c r="AX36" i="77"/>
  <c r="DK55" i="76"/>
  <c r="CS55" i="76"/>
  <c r="CY55" i="76" s="1"/>
  <c r="DE55" i="76" s="1"/>
  <c r="DK58" i="76"/>
  <c r="CS58" i="76"/>
  <c r="CY58" i="76" s="1"/>
  <c r="DE58" i="76" s="1"/>
  <c r="CR46" i="76"/>
  <c r="CX46" i="76" s="1"/>
  <c r="DD46" i="76" s="1"/>
  <c r="DJ46" i="76"/>
  <c r="AY53" i="76"/>
  <c r="BV53" i="76"/>
  <c r="CH53" i="76" s="1"/>
  <c r="AI53" i="76"/>
  <c r="BU56" i="76"/>
  <c r="CG56" i="76" s="1"/>
  <c r="AD56" i="76"/>
  <c r="AX56" i="76"/>
  <c r="CR41" i="76"/>
  <c r="CX41" i="76" s="1"/>
  <c r="DD41" i="76" s="1"/>
  <c r="DJ41" i="76"/>
  <c r="BY31" i="76"/>
  <c r="CE31" i="76"/>
  <c r="DL58" i="76"/>
  <c r="CT58" i="76"/>
  <c r="CZ58" i="76" s="1"/>
  <c r="DF58" i="76" s="1"/>
  <c r="BY29" i="76"/>
  <c r="CE29" i="76"/>
  <c r="DK53" i="76"/>
  <c r="CS53" i="76"/>
  <c r="CY53" i="76" s="1"/>
  <c r="DE53" i="76" s="1"/>
  <c r="CR56" i="76"/>
  <c r="CX56" i="76" s="1"/>
  <c r="DD56" i="76" s="1"/>
  <c r="DJ56" i="76"/>
  <c r="CF41" i="76"/>
  <c r="BZ41" i="76"/>
  <c r="T62" i="76"/>
  <c r="CQ28" i="76"/>
  <c r="CW28" i="76" s="1"/>
  <c r="DC28" i="76" s="1"/>
  <c r="DI28" i="76"/>
  <c r="AW31" i="76"/>
  <c r="Y31" i="76"/>
  <c r="BT31" i="76"/>
  <c r="BU57" i="76"/>
  <c r="CG57" i="76" s="1"/>
  <c r="AD57" i="76"/>
  <c r="AX57" i="76"/>
  <c r="AW28" i="76"/>
  <c r="BT28" i="76"/>
  <c r="Y28" i="76"/>
  <c r="AW59" i="76"/>
  <c r="BT59" i="76"/>
  <c r="CF59" i="76" s="1"/>
  <c r="Y59" i="76"/>
  <c r="BT60" i="76"/>
  <c r="CF60" i="76" s="1"/>
  <c r="AW60" i="76"/>
  <c r="CP60" i="76"/>
  <c r="CV60" i="76" s="1"/>
  <c r="DB60" i="76" s="1"/>
  <c r="DH60" i="76"/>
  <c r="BT42" i="76"/>
  <c r="CF42" i="76" s="1"/>
  <c r="Y42" i="76"/>
  <c r="AW42" i="76"/>
  <c r="BT45" i="76"/>
  <c r="CF45" i="76" s="1"/>
  <c r="Y45" i="76"/>
  <c r="AW45" i="76"/>
  <c r="AW35" i="76"/>
  <c r="BT35" i="76"/>
  <c r="Y35" i="76"/>
  <c r="BW34" i="76"/>
  <c r="AN34" i="76"/>
  <c r="AW27" i="76"/>
  <c r="BT27" i="76"/>
  <c r="Y27" i="76"/>
  <c r="CQ31" i="76"/>
  <c r="CW31" i="76" s="1"/>
  <c r="DC31" i="76" s="1"/>
  <c r="DI31" i="76"/>
  <c r="DH59" i="76"/>
  <c r="CP59" i="76"/>
  <c r="CV59" i="76" s="1"/>
  <c r="DB59" i="76" s="1"/>
  <c r="O71" i="76"/>
  <c r="AX47" i="76"/>
  <c r="BU47" i="76"/>
  <c r="CG47" i="76" s="1"/>
  <c r="AD47" i="76"/>
  <c r="O62" i="76"/>
  <c r="BU50" i="76"/>
  <c r="CG50" i="76" s="1"/>
  <c r="AD50" i="76"/>
  <c r="AX50" i="76"/>
  <c r="DI46" i="76"/>
  <c r="CQ46" i="76"/>
  <c r="CW46" i="76" s="1"/>
  <c r="DC46" i="76" s="1"/>
  <c r="DL34" i="76"/>
  <c r="CT34" i="76"/>
  <c r="CZ34" i="76" s="1"/>
  <c r="DF34" i="76" s="1"/>
  <c r="T68" i="76"/>
  <c r="T71" i="76" s="1"/>
  <c r="T38" i="76"/>
  <c r="CQ27" i="76"/>
  <c r="CW27" i="76" s="1"/>
  <c r="DC27" i="76" s="1"/>
  <c r="DI27" i="76"/>
  <c r="DJ29" i="76"/>
  <c r="CR29" i="76"/>
  <c r="CX29" i="76" s="1"/>
  <c r="DD29" i="76" s="1"/>
  <c r="DJ57" i="76"/>
  <c r="CR57" i="76"/>
  <c r="CX57" i="76" s="1"/>
  <c r="DD57" i="76" s="1"/>
  <c r="DI42" i="76"/>
  <c r="CQ42" i="76"/>
  <c r="CW42" i="76" s="1"/>
  <c r="DC42" i="76" s="1"/>
  <c r="BT44" i="76"/>
  <c r="CF44" i="76" s="1"/>
  <c r="Y44" i="76"/>
  <c r="AW44" i="76"/>
  <c r="AW36" i="76"/>
  <c r="BT36" i="76"/>
  <c r="Y36" i="76"/>
  <c r="AY49" i="76"/>
  <c r="AI49" i="76"/>
  <c r="BV49" i="76"/>
  <c r="CH49" i="76" s="1"/>
  <c r="CH34" i="76"/>
  <c r="CB34" i="76"/>
  <c r="AW30" i="76"/>
  <c r="Y30" i="76"/>
  <c r="BT30" i="76"/>
  <c r="BZ29" i="76"/>
  <c r="CF29" i="76"/>
  <c r="BU51" i="76"/>
  <c r="CG51" i="76" s="1"/>
  <c r="AD51" i="76"/>
  <c r="AX51" i="76"/>
  <c r="AY55" i="76"/>
  <c r="AI55" i="76"/>
  <c r="BV55" i="76"/>
  <c r="CH55" i="76" s="1"/>
  <c r="DJ60" i="76"/>
  <c r="CR60" i="76"/>
  <c r="CX60" i="76" s="1"/>
  <c r="DD60" i="76" s="1"/>
  <c r="CR49" i="76"/>
  <c r="CX49" i="76" s="1"/>
  <c r="DD49" i="76" s="1"/>
  <c r="DJ49" i="76"/>
  <c r="CR51" i="76"/>
  <c r="CX51" i="76" s="1"/>
  <c r="DD51" i="76" s="1"/>
  <c r="DJ51" i="76"/>
  <c r="BT48" i="76"/>
  <c r="CF48" i="76" s="1"/>
  <c r="Y48" i="76"/>
  <c r="AW48" i="76"/>
  <c r="CR47" i="76"/>
  <c r="CX47" i="76" s="1"/>
  <c r="DD47" i="76" s="1"/>
  <c r="DJ47" i="76"/>
  <c r="BY33" i="76"/>
  <c r="CE33" i="76"/>
  <c r="CS49" i="76"/>
  <c r="CY49" i="76" s="1"/>
  <c r="DE49" i="76" s="1"/>
  <c r="DK49" i="76"/>
  <c r="BT43" i="76"/>
  <c r="CF43" i="76" s="1"/>
  <c r="Y43" i="76"/>
  <c r="AW43" i="76"/>
  <c r="BY30" i="76"/>
  <c r="CE30" i="76"/>
  <c r="AW32" i="76"/>
  <c r="Y32" i="76"/>
  <c r="BT32" i="76"/>
  <c r="BU29" i="76"/>
  <c r="AD29" i="76"/>
  <c r="AX29" i="76"/>
  <c r="DI60" i="76"/>
  <c r="CQ60" i="76"/>
  <c r="CW60" i="76" s="1"/>
  <c r="DC60" i="76" s="1"/>
  <c r="DJ55" i="76"/>
  <c r="CR55" i="76"/>
  <c r="CX55" i="76" s="1"/>
  <c r="DD55" i="76" s="1"/>
  <c r="BZ34" i="76"/>
  <c r="CF34" i="76"/>
  <c r="DI48" i="76"/>
  <c r="CQ48" i="76"/>
  <c r="CW48" i="76" s="1"/>
  <c r="DC48" i="76" s="1"/>
  <c r="DI44" i="76"/>
  <c r="CQ44" i="76"/>
  <c r="CW44" i="76" s="1"/>
  <c r="DC44" i="76" s="1"/>
  <c r="BU54" i="76"/>
  <c r="CG54" i="76" s="1"/>
  <c r="AD54" i="76"/>
  <c r="AX54" i="76"/>
  <c r="BV58" i="76"/>
  <c r="CH58" i="76" s="1"/>
  <c r="AY58" i="76"/>
  <c r="CQ30" i="76"/>
  <c r="CW30" i="76" s="1"/>
  <c r="DC30" i="76" s="1"/>
  <c r="DI30" i="76"/>
  <c r="BY32" i="76"/>
  <c r="CE32" i="76"/>
  <c r="DI45" i="76"/>
  <c r="CQ45" i="76"/>
  <c r="CW45" i="76" s="1"/>
  <c r="DC45" i="76" s="1"/>
  <c r="DJ53" i="76"/>
  <c r="CR53" i="76"/>
  <c r="CX53" i="76" s="1"/>
  <c r="DD53" i="76" s="1"/>
  <c r="CR58" i="76"/>
  <c r="CX58" i="76" s="1"/>
  <c r="DD58" i="76" s="1"/>
  <c r="DJ58" i="76"/>
  <c r="BU52" i="76"/>
  <c r="CG52" i="76" s="1"/>
  <c r="AD52" i="76"/>
  <c r="AX52" i="76"/>
  <c r="AW33" i="76"/>
  <c r="Y33" i="76"/>
  <c r="BT33" i="76"/>
  <c r="BU46" i="76"/>
  <c r="CG46" i="76" s="1"/>
  <c r="AD46" i="76"/>
  <c r="AX46" i="76"/>
  <c r="CR54" i="76"/>
  <c r="CX54" i="76" s="1"/>
  <c r="DD54" i="76" s="1"/>
  <c r="DJ54" i="76"/>
  <c r="BY36" i="76"/>
  <c r="CE36" i="76"/>
  <c r="AX41" i="76"/>
  <c r="AD41" i="76"/>
  <c r="BU41" i="76"/>
  <c r="CQ43" i="76"/>
  <c r="CW43" i="76" s="1"/>
  <c r="DC43" i="76" s="1"/>
  <c r="DI43" i="76"/>
  <c r="CQ32" i="76"/>
  <c r="CW32" i="76" s="1"/>
  <c r="DC32" i="76" s="1"/>
  <c r="DI32" i="76"/>
  <c r="O64" i="75"/>
  <c r="BV60" i="75"/>
  <c r="CH60" i="75" s="1"/>
  <c r="AI60" i="75"/>
  <c r="AY60" i="75"/>
  <c r="CR58" i="75"/>
  <c r="CX58" i="75" s="1"/>
  <c r="DD58" i="75" s="1"/>
  <c r="DJ58" i="75"/>
  <c r="DK60" i="75"/>
  <c r="CS60" i="75"/>
  <c r="CY60" i="75" s="1"/>
  <c r="DE60" i="75" s="1"/>
  <c r="AY56" i="75"/>
  <c r="AI56" i="75"/>
  <c r="BV56" i="75"/>
  <c r="CH56" i="75" s="1"/>
  <c r="BY32" i="75"/>
  <c r="CE32" i="75"/>
  <c r="CS51" i="75"/>
  <c r="CY51" i="75" s="1"/>
  <c r="DE51" i="75" s="1"/>
  <c r="DK51" i="75"/>
  <c r="CQ44" i="75"/>
  <c r="CW44" i="75" s="1"/>
  <c r="DC44" i="75" s="1"/>
  <c r="DI44" i="75"/>
  <c r="O69" i="75"/>
  <c r="DI32" i="75"/>
  <c r="CQ32" i="75"/>
  <c r="CW32" i="75" s="1"/>
  <c r="DC32" i="75" s="1"/>
  <c r="DK28" i="75"/>
  <c r="CS28" i="75"/>
  <c r="CY28" i="75" s="1"/>
  <c r="DE28" i="75" s="1"/>
  <c r="AX52" i="75"/>
  <c r="BU52" i="75"/>
  <c r="CG52" i="75" s="1"/>
  <c r="AD52" i="75"/>
  <c r="CR52" i="75"/>
  <c r="CX52" i="75" s="1"/>
  <c r="DD52" i="75" s="1"/>
  <c r="DJ52" i="75"/>
  <c r="BT58" i="75"/>
  <c r="CF58" i="75" s="1"/>
  <c r="AW58" i="75"/>
  <c r="CS56" i="75"/>
  <c r="CY56" i="75" s="1"/>
  <c r="DE56" i="75" s="1"/>
  <c r="DK56" i="75"/>
  <c r="CG31" i="75"/>
  <c r="CA31" i="75"/>
  <c r="DJ45" i="75"/>
  <c r="CR45" i="75"/>
  <c r="CX45" i="75" s="1"/>
  <c r="DD45" i="75" s="1"/>
  <c r="DK31" i="75"/>
  <c r="CS31" i="75"/>
  <c r="CY31" i="75" s="1"/>
  <c r="DE31" i="75" s="1"/>
  <c r="AN27" i="75"/>
  <c r="BW27" i="75"/>
  <c r="CG28" i="75"/>
  <c r="CA28" i="75"/>
  <c r="AW59" i="75"/>
  <c r="BT59" i="75"/>
  <c r="CF59" i="75" s="1"/>
  <c r="Y59" i="75"/>
  <c r="AY47" i="75"/>
  <c r="BV47" i="75"/>
  <c r="CH47" i="75" s="1"/>
  <c r="AI47" i="75"/>
  <c r="CQ47" i="75"/>
  <c r="CW47" i="75" s="1"/>
  <c r="DC47" i="75" s="1"/>
  <c r="DI47" i="75"/>
  <c r="AX41" i="75"/>
  <c r="BU41" i="75"/>
  <c r="AD41" i="75"/>
  <c r="BY28" i="75"/>
  <c r="CE28" i="75"/>
  <c r="CF30" i="75"/>
  <c r="BZ30" i="75"/>
  <c r="AD45" i="75"/>
  <c r="BU45" i="75"/>
  <c r="CG45" i="75" s="1"/>
  <c r="AX45" i="75"/>
  <c r="T62" i="75"/>
  <c r="T64" i="75" s="1"/>
  <c r="CT27" i="75"/>
  <c r="CZ27" i="75" s="1"/>
  <c r="DF27" i="75" s="1"/>
  <c r="DL27" i="75"/>
  <c r="AN35" i="75"/>
  <c r="BW35" i="75"/>
  <c r="CT31" i="75"/>
  <c r="CZ31" i="75" s="1"/>
  <c r="DF31" i="75" s="1"/>
  <c r="DL31" i="75"/>
  <c r="DH59" i="75"/>
  <c r="CP59" i="75"/>
  <c r="CV59" i="75" s="1"/>
  <c r="DB59" i="75" s="1"/>
  <c r="DI45" i="75"/>
  <c r="CQ45" i="75"/>
  <c r="CW45" i="75" s="1"/>
  <c r="DC45" i="75" s="1"/>
  <c r="BT46" i="75"/>
  <c r="CF46" i="75" s="1"/>
  <c r="Y46" i="75"/>
  <c r="AW46" i="75"/>
  <c r="AY55" i="75"/>
  <c r="BV55" i="75"/>
  <c r="CH55" i="75" s="1"/>
  <c r="AI55" i="75"/>
  <c r="CR55" i="75"/>
  <c r="CX55" i="75" s="1"/>
  <c r="DD55" i="75" s="1"/>
  <c r="DJ55" i="75"/>
  <c r="AY36" i="75"/>
  <c r="BV36" i="75"/>
  <c r="AI36" i="75"/>
  <c r="DJ41" i="75"/>
  <c r="CR41" i="75"/>
  <c r="CX41" i="75" s="1"/>
  <c r="DD41" i="75" s="1"/>
  <c r="CG27" i="75"/>
  <c r="CA27" i="75"/>
  <c r="BT42" i="75"/>
  <c r="CF42" i="75" s="1"/>
  <c r="AW42" i="75"/>
  <c r="Y42" i="75"/>
  <c r="CQ29" i="75"/>
  <c r="CW29" i="75" s="1"/>
  <c r="DC29" i="75" s="1"/>
  <c r="DI29" i="75"/>
  <c r="CS54" i="75"/>
  <c r="CY54" i="75" s="1"/>
  <c r="DE54" i="75" s="1"/>
  <c r="DK54" i="75"/>
  <c r="DJ43" i="75"/>
  <c r="CR43" i="75"/>
  <c r="CX43" i="75" s="1"/>
  <c r="DD43" i="75" s="1"/>
  <c r="DI36" i="75"/>
  <c r="CQ36" i="75"/>
  <c r="CW36" i="75" s="1"/>
  <c r="DC36" i="75" s="1"/>
  <c r="CB27" i="75"/>
  <c r="CH27" i="75"/>
  <c r="CT35" i="75"/>
  <c r="CZ35" i="75" s="1"/>
  <c r="DF35" i="75" s="1"/>
  <c r="DL35" i="75"/>
  <c r="DJ28" i="75"/>
  <c r="CR28" i="75"/>
  <c r="CX28" i="75" s="1"/>
  <c r="DD28" i="75" s="1"/>
  <c r="AN31" i="75"/>
  <c r="BW31" i="75"/>
  <c r="AY57" i="75"/>
  <c r="BV57" i="75"/>
  <c r="CH57" i="75" s="1"/>
  <c r="AI57" i="75"/>
  <c r="DK55" i="75"/>
  <c r="CS55" i="75"/>
  <c r="CY55" i="75" s="1"/>
  <c r="DE55" i="75" s="1"/>
  <c r="CF41" i="75"/>
  <c r="BZ41" i="75"/>
  <c r="CQ42" i="75"/>
  <c r="CW42" i="75" s="1"/>
  <c r="DC42" i="75" s="1"/>
  <c r="DI42" i="75"/>
  <c r="AI54" i="75"/>
  <c r="BV54" i="75"/>
  <c r="CH54" i="75" s="1"/>
  <c r="AY54" i="75"/>
  <c r="DK35" i="75"/>
  <c r="CS35" i="75"/>
  <c r="CY35" i="75" s="1"/>
  <c r="DE35" i="75" s="1"/>
  <c r="Y29" i="75"/>
  <c r="AW29" i="75"/>
  <c r="BT29" i="75"/>
  <c r="CG34" i="75"/>
  <c r="CA34" i="75"/>
  <c r="DJ32" i="75"/>
  <c r="CR32" i="75"/>
  <c r="CX32" i="75" s="1"/>
  <c r="DD32" i="75" s="1"/>
  <c r="CG30" i="75"/>
  <c r="CA30" i="75"/>
  <c r="CB35" i="75"/>
  <c r="CH35" i="75"/>
  <c r="BZ28" i="75"/>
  <c r="CF28" i="75"/>
  <c r="CB31" i="75"/>
  <c r="CH31" i="75"/>
  <c r="DJ57" i="75"/>
  <c r="CR57" i="75"/>
  <c r="CX57" i="75" s="1"/>
  <c r="DD57" i="75" s="1"/>
  <c r="CQ58" i="75"/>
  <c r="CW58" i="75" s="1"/>
  <c r="DC58" i="75" s="1"/>
  <c r="DI58" i="75"/>
  <c r="DI43" i="75"/>
  <c r="CQ43" i="75"/>
  <c r="CW43" i="75" s="1"/>
  <c r="DC43" i="75" s="1"/>
  <c r="BT48" i="75"/>
  <c r="CF48" i="75" s="1"/>
  <c r="Y48" i="75"/>
  <c r="AW48" i="75"/>
  <c r="T71" i="75"/>
  <c r="CG36" i="75"/>
  <c r="CA36" i="75"/>
  <c r="AY43" i="75"/>
  <c r="BV43" i="75"/>
  <c r="CH43" i="75" s="1"/>
  <c r="AI43" i="75"/>
  <c r="BZ36" i="75"/>
  <c r="CF36" i="75"/>
  <c r="CF34" i="75"/>
  <c r="BZ34" i="75"/>
  <c r="BW49" i="75"/>
  <c r="CI49" i="75" s="1"/>
  <c r="AN49" i="75"/>
  <c r="DI28" i="75"/>
  <c r="CQ28" i="75"/>
  <c r="CW28" i="75" s="1"/>
  <c r="DC28" i="75" s="1"/>
  <c r="AY34" i="75"/>
  <c r="BV34" i="75"/>
  <c r="AI34" i="75"/>
  <c r="AD32" i="75"/>
  <c r="AX32" i="75"/>
  <c r="BU32" i="75"/>
  <c r="AI30" i="75"/>
  <c r="AY30" i="75"/>
  <c r="BV30" i="75"/>
  <c r="BU53" i="75"/>
  <c r="CG53" i="75" s="1"/>
  <c r="AD53" i="75"/>
  <c r="AX53" i="75"/>
  <c r="CS36" i="75"/>
  <c r="CY36" i="75" s="1"/>
  <c r="DE36" i="75" s="1"/>
  <c r="DK36" i="75"/>
  <c r="BV51" i="75"/>
  <c r="CH51" i="75" s="1"/>
  <c r="AY51" i="75"/>
  <c r="AI51" i="75"/>
  <c r="BT44" i="75"/>
  <c r="CF44" i="75" s="1"/>
  <c r="AW44" i="75"/>
  <c r="Y44" i="75"/>
  <c r="CQ33" i="75"/>
  <c r="CW33" i="75" s="1"/>
  <c r="DC33" i="75" s="1"/>
  <c r="DI33" i="75"/>
  <c r="DK27" i="75"/>
  <c r="CS27" i="75"/>
  <c r="CY27" i="75" s="1"/>
  <c r="DE27" i="75" s="1"/>
  <c r="DK34" i="75"/>
  <c r="CS34" i="75"/>
  <c r="CY34" i="75" s="1"/>
  <c r="DE34" i="75" s="1"/>
  <c r="BZ32" i="75"/>
  <c r="CF32" i="75"/>
  <c r="DK30" i="75"/>
  <c r="CS30" i="75"/>
  <c r="CY30" i="75" s="1"/>
  <c r="DE30" i="75" s="1"/>
  <c r="DK57" i="75"/>
  <c r="CS57" i="75"/>
  <c r="CY57" i="75" s="1"/>
  <c r="DE57" i="75" s="1"/>
  <c r="DJ54" i="75"/>
  <c r="CR54" i="75"/>
  <c r="CX54" i="75" s="1"/>
  <c r="DD54" i="75" s="1"/>
  <c r="BT50" i="75"/>
  <c r="CF50" i="75" s="1"/>
  <c r="Y50" i="75"/>
  <c r="AW50" i="75"/>
  <c r="CR56" i="75"/>
  <c r="CX56" i="75" s="1"/>
  <c r="DD56" i="75" s="1"/>
  <c r="DJ56" i="75"/>
  <c r="CQ48" i="75"/>
  <c r="CW48" i="75" s="1"/>
  <c r="DC48" i="75" s="1"/>
  <c r="DI48" i="75"/>
  <c r="CG35" i="75"/>
  <c r="CA35" i="75"/>
  <c r="DK43" i="75"/>
  <c r="CS43" i="75"/>
  <c r="CY43" i="75" s="1"/>
  <c r="DE43" i="75" s="1"/>
  <c r="CR36" i="75"/>
  <c r="CX36" i="75" s="1"/>
  <c r="DD36" i="75" s="1"/>
  <c r="DJ36" i="75"/>
  <c r="CT49" i="75"/>
  <c r="CZ49" i="75" s="1"/>
  <c r="DF49" i="75" s="1"/>
  <c r="DL49" i="75"/>
  <c r="Y33" i="75"/>
  <c r="AW33" i="75"/>
  <c r="BT33" i="75"/>
  <c r="AI28" i="75"/>
  <c r="AY28" i="75"/>
  <c r="BV28" i="75"/>
  <c r="DJ60" i="74"/>
  <c r="CR60" i="74"/>
  <c r="CX60" i="74" s="1"/>
  <c r="DD60" i="74" s="1"/>
  <c r="CQ54" i="74"/>
  <c r="CW54" i="74" s="1"/>
  <c r="DC54" i="74" s="1"/>
  <c r="DI54" i="74"/>
  <c r="CS58" i="74"/>
  <c r="CY58" i="74" s="1"/>
  <c r="DE58" i="74" s="1"/>
  <c r="DK58" i="74"/>
  <c r="DK46" i="74"/>
  <c r="CS46" i="74"/>
  <c r="CY46" i="74" s="1"/>
  <c r="DE46" i="74" s="1"/>
  <c r="BU41" i="74"/>
  <c r="AX41" i="74"/>
  <c r="AD41" i="74"/>
  <c r="AW34" i="74"/>
  <c r="BT34" i="74"/>
  <c r="Y34" i="74"/>
  <c r="DH58" i="74"/>
  <c r="CP58" i="74"/>
  <c r="CV58" i="74" s="1"/>
  <c r="DB58" i="74" s="1"/>
  <c r="CP60" i="74"/>
  <c r="CV60" i="74" s="1"/>
  <c r="DB60" i="74" s="1"/>
  <c r="DH60" i="74"/>
  <c r="AW50" i="74"/>
  <c r="BT50" i="74"/>
  <c r="CF50" i="74" s="1"/>
  <c r="Y50" i="74"/>
  <c r="CT53" i="74"/>
  <c r="CZ53" i="74" s="1"/>
  <c r="DF53" i="74" s="1"/>
  <c r="DL53" i="74"/>
  <c r="BU59" i="74"/>
  <c r="CG59" i="74" s="1"/>
  <c r="AX59" i="74"/>
  <c r="BW48" i="74"/>
  <c r="CI48" i="74" s="1"/>
  <c r="AN48" i="74"/>
  <c r="AQ48" i="74" s="1"/>
  <c r="CT46" i="74"/>
  <c r="CZ46" i="74" s="1"/>
  <c r="DF46" i="74" s="1"/>
  <c r="DL46" i="74"/>
  <c r="BT31" i="74"/>
  <c r="Y31" i="74"/>
  <c r="AW31" i="74"/>
  <c r="AD29" i="74"/>
  <c r="BU29" i="74"/>
  <c r="AX29" i="74"/>
  <c r="BW51" i="74"/>
  <c r="CI51" i="74" s="1"/>
  <c r="AN51" i="74"/>
  <c r="BW46" i="74"/>
  <c r="CI46" i="74" s="1"/>
  <c r="AN46" i="74"/>
  <c r="CF29" i="74"/>
  <c r="BZ29" i="74"/>
  <c r="CQ50" i="74"/>
  <c r="CW50" i="74" s="1"/>
  <c r="DC50" i="74" s="1"/>
  <c r="DI50" i="74"/>
  <c r="DK48" i="74"/>
  <c r="CS48" i="74"/>
  <c r="CY48" i="74" s="1"/>
  <c r="DE48" i="74" s="1"/>
  <c r="BU58" i="74"/>
  <c r="CG58" i="74" s="1"/>
  <c r="AX58" i="74"/>
  <c r="DK42" i="74"/>
  <c r="CS42" i="74"/>
  <c r="CY42" i="74" s="1"/>
  <c r="DE42" i="74" s="1"/>
  <c r="AW32" i="74"/>
  <c r="BT32" i="74"/>
  <c r="Y32" i="74"/>
  <c r="CE33" i="74"/>
  <c r="BY33" i="74"/>
  <c r="CT48" i="74"/>
  <c r="CZ48" i="74" s="1"/>
  <c r="DF48" i="74" s="1"/>
  <c r="DL48" i="74"/>
  <c r="AD30" i="74"/>
  <c r="BU30" i="74"/>
  <c r="AX30" i="74"/>
  <c r="BU43" i="74"/>
  <c r="CG43" i="74" s="1"/>
  <c r="AD43" i="74"/>
  <c r="AX43" i="74"/>
  <c r="BW44" i="74"/>
  <c r="CI44" i="74" s="1"/>
  <c r="AN44" i="74"/>
  <c r="BW53" i="74"/>
  <c r="CI53" i="74" s="1"/>
  <c r="AN53" i="74"/>
  <c r="CQ60" i="74"/>
  <c r="CW60" i="74" s="1"/>
  <c r="DC60" i="74" s="1"/>
  <c r="DI60" i="74"/>
  <c r="DI48" i="74"/>
  <c r="CQ48" i="74"/>
  <c r="CW48" i="74" s="1"/>
  <c r="DC48" i="74" s="1"/>
  <c r="CT51" i="74"/>
  <c r="CZ51" i="74" s="1"/>
  <c r="DF51" i="74" s="1"/>
  <c r="DL51" i="74"/>
  <c r="BV49" i="74"/>
  <c r="CH49" i="74" s="1"/>
  <c r="AI49" i="74"/>
  <c r="AY49" i="74"/>
  <c r="BW55" i="74"/>
  <c r="CI55" i="74" s="1"/>
  <c r="AN55" i="74"/>
  <c r="DI46" i="74"/>
  <c r="CQ46" i="74"/>
  <c r="CW46" i="74" s="1"/>
  <c r="DC46" i="74" s="1"/>
  <c r="DJ46" i="74"/>
  <c r="CR46" i="74"/>
  <c r="CX46" i="74" s="1"/>
  <c r="DD46" i="74" s="1"/>
  <c r="AW56" i="74"/>
  <c r="Y56" i="74"/>
  <c r="BT56" i="74"/>
  <c r="CF56" i="74" s="1"/>
  <c r="BU47" i="74"/>
  <c r="CG47" i="74" s="1"/>
  <c r="AD47" i="74"/>
  <c r="AX47" i="74"/>
  <c r="CT55" i="74"/>
  <c r="CZ55" i="74" s="1"/>
  <c r="DF55" i="74" s="1"/>
  <c r="DL55" i="74"/>
  <c r="CS45" i="74"/>
  <c r="CY45" i="74" s="1"/>
  <c r="DE45" i="74" s="1"/>
  <c r="DK45" i="74"/>
  <c r="DL44" i="74"/>
  <c r="CT44" i="74"/>
  <c r="CZ44" i="74" s="1"/>
  <c r="DF44" i="74" s="1"/>
  <c r="DI44" i="74"/>
  <c r="CQ44" i="74"/>
  <c r="CW44" i="74" s="1"/>
  <c r="DC44" i="74" s="1"/>
  <c r="AQ44" i="74"/>
  <c r="AW52" i="74"/>
  <c r="BT52" i="74"/>
  <c r="CF52" i="74" s="1"/>
  <c r="Y52" i="74"/>
  <c r="CT57" i="74"/>
  <c r="CZ57" i="74" s="1"/>
  <c r="DF57" i="74" s="1"/>
  <c r="DL57" i="74"/>
  <c r="DK44" i="74"/>
  <c r="CS44" i="74"/>
  <c r="CY44" i="74" s="1"/>
  <c r="DE44" i="74" s="1"/>
  <c r="CQ56" i="74"/>
  <c r="CW56" i="74" s="1"/>
  <c r="DC56" i="74" s="1"/>
  <c r="DI56" i="74"/>
  <c r="BW42" i="74"/>
  <c r="CI42" i="74" s="1"/>
  <c r="AN42" i="74"/>
  <c r="CE29" i="74"/>
  <c r="BY29" i="74"/>
  <c r="AY45" i="74"/>
  <c r="AI45" i="74"/>
  <c r="BV45" i="74"/>
  <c r="CH45" i="74" s="1"/>
  <c r="AD28" i="74"/>
  <c r="AX28" i="74"/>
  <c r="BU28" i="74"/>
  <c r="DI35" i="74"/>
  <c r="CQ35" i="74"/>
  <c r="CW35" i="74" s="1"/>
  <c r="DC35" i="74" s="1"/>
  <c r="O71" i="74"/>
  <c r="CR59" i="74"/>
  <c r="CX59" i="74" s="1"/>
  <c r="DD59" i="74" s="1"/>
  <c r="DJ59" i="74"/>
  <c r="DI42" i="74"/>
  <c r="CQ42" i="74"/>
  <c r="CW42" i="74" s="1"/>
  <c r="DC42" i="74" s="1"/>
  <c r="CQ52" i="74"/>
  <c r="CW52" i="74" s="1"/>
  <c r="DC52" i="74" s="1"/>
  <c r="DI52" i="74"/>
  <c r="BT60" i="74"/>
  <c r="CF60" i="74" s="1"/>
  <c r="AW60" i="74"/>
  <c r="CT42" i="74"/>
  <c r="CZ42" i="74" s="1"/>
  <c r="DF42" i="74" s="1"/>
  <c r="DL42" i="74"/>
  <c r="CE36" i="74"/>
  <c r="BY36" i="74"/>
  <c r="CF28" i="74"/>
  <c r="BZ28" i="74"/>
  <c r="BT35" i="74"/>
  <c r="Y35" i="74"/>
  <c r="AW35" i="74"/>
  <c r="CF27" i="74"/>
  <c r="BZ27" i="74"/>
  <c r="CR58" i="74"/>
  <c r="CX58" i="74" s="1"/>
  <c r="DD58" i="74" s="1"/>
  <c r="DJ58" i="74"/>
  <c r="DK59" i="74"/>
  <c r="CS59" i="74"/>
  <c r="CY59" i="74" s="1"/>
  <c r="DE59" i="74" s="1"/>
  <c r="AW54" i="74"/>
  <c r="Y54" i="74"/>
  <c r="BT54" i="74"/>
  <c r="CF54" i="74" s="1"/>
  <c r="T69" i="74"/>
  <c r="T62" i="74"/>
  <c r="T64" i="74" s="1"/>
  <c r="CQ41" i="74"/>
  <c r="CW41" i="74" s="1"/>
  <c r="DC41" i="74" s="1"/>
  <c r="DI41" i="74"/>
  <c r="BW57" i="74"/>
  <c r="CI57" i="74" s="1"/>
  <c r="AN57" i="74"/>
  <c r="DJ42" i="74"/>
  <c r="CR42" i="74"/>
  <c r="CX42" i="74" s="1"/>
  <c r="DD42" i="74" s="1"/>
  <c r="DJ41" i="74"/>
  <c r="CR41" i="74"/>
  <c r="CX41" i="74" s="1"/>
  <c r="DD41" i="74" s="1"/>
  <c r="BT36" i="74"/>
  <c r="Y36" i="74"/>
  <c r="AW36" i="74"/>
  <c r="AD27" i="74"/>
  <c r="AX27" i="74"/>
  <c r="BU27" i="74"/>
  <c r="CE34" i="74"/>
  <c r="BY34" i="74"/>
  <c r="AW33" i="74"/>
  <c r="BT33" i="74"/>
  <c r="Y33" i="74"/>
  <c r="CR29" i="74"/>
  <c r="CX29" i="74" s="1"/>
  <c r="DD29" i="74" s="1"/>
  <c r="DJ29" i="74"/>
  <c r="BU31" i="84"/>
  <c r="BU45" i="84"/>
  <c r="CG45" i="84" s="1"/>
  <c r="BU41" i="84"/>
  <c r="BW43" i="84"/>
  <c r="BY35" i="84"/>
  <c r="BT48" i="84"/>
  <c r="CF48" i="84" s="1"/>
  <c r="AX57" i="84"/>
  <c r="BU57" i="84"/>
  <c r="CG57" i="84" s="1"/>
  <c r="AW34" i="84"/>
  <c r="BT34" i="84"/>
  <c r="CF34" i="84" s="1"/>
  <c r="AX28" i="84"/>
  <c r="BU28" i="84"/>
  <c r="AX42" i="84"/>
  <c r="BU42" i="84"/>
  <c r="AX56" i="84"/>
  <c r="BU56" i="84"/>
  <c r="CG56" i="84" s="1"/>
  <c r="AX51" i="84"/>
  <c r="BU51" i="84"/>
  <c r="CG51" i="84" s="1"/>
  <c r="AW47" i="84"/>
  <c r="BT47" i="84"/>
  <c r="CF47" i="84" s="1"/>
  <c r="AX50" i="84"/>
  <c r="BU50" i="84"/>
  <c r="CG50" i="84" s="1"/>
  <c r="AW44" i="84"/>
  <c r="BT44" i="84"/>
  <c r="CF44" i="84" s="1"/>
  <c r="BZ29" i="84"/>
  <c r="BY30" i="84"/>
  <c r="AW27" i="84"/>
  <c r="BU27" i="84" s="1"/>
  <c r="AW48" i="84"/>
  <c r="AX45" i="84"/>
  <c r="AX60" i="84"/>
  <c r="AX41" i="84"/>
  <c r="CM41" i="84"/>
  <c r="BZ31" i="84"/>
  <c r="CE31" i="84"/>
  <c r="AX31" i="84"/>
  <c r="CE28" i="84"/>
  <c r="CH33" i="84"/>
  <c r="CA33" i="84"/>
  <c r="CE33" i="84"/>
  <c r="BY33" i="84"/>
  <c r="CE34" i="84"/>
  <c r="BY34" i="84"/>
  <c r="CE29" i="84"/>
  <c r="BZ33" i="84"/>
  <c r="CF33" i="84"/>
  <c r="CG49" i="84"/>
  <c r="CF32" i="84"/>
  <c r="BZ32" i="84"/>
  <c r="BY36" i="84"/>
  <c r="CE36" i="84"/>
  <c r="BZ27" i="84"/>
  <c r="CF54" i="84"/>
  <c r="CI52" i="84"/>
  <c r="CH52" i="84"/>
  <c r="CF42" i="84"/>
  <c r="BZ28" i="84"/>
  <c r="CF28" i="84"/>
  <c r="BZ35" i="84"/>
  <c r="CF35" i="84"/>
  <c r="CF46" i="84"/>
  <c r="CF53" i="84"/>
  <c r="CH55" i="84"/>
  <c r="CI55" i="84"/>
  <c r="CF43" i="84"/>
  <c r="CE32" i="84"/>
  <c r="BY32" i="84"/>
  <c r="A29" i="87"/>
  <c r="B12" i="87"/>
  <c r="B33" i="87"/>
  <c r="E33" i="87" s="1"/>
  <c r="B38" i="87"/>
  <c r="J246" i="62"/>
  <c r="AE68" i="71"/>
  <c r="Z68" i="71"/>
  <c r="U68" i="71"/>
  <c r="P68" i="71"/>
  <c r="K68" i="71"/>
  <c r="F68" i="71"/>
  <c r="K66" i="71"/>
  <c r="AE66" i="71"/>
  <c r="Z66" i="71"/>
  <c r="U66" i="71"/>
  <c r="P66" i="71"/>
  <c r="F66" i="71"/>
  <c r="BA33" i="62"/>
  <c r="BA32" i="62"/>
  <c r="BA31" i="62"/>
  <c r="BA30" i="62"/>
  <c r="BA29" i="62"/>
  <c r="BA28" i="62"/>
  <c r="BA27" i="62"/>
  <c r="BA26" i="62"/>
  <c r="BA25" i="62"/>
  <c r="BA24" i="62"/>
  <c r="BA46" i="62"/>
  <c r="BB46" i="62"/>
  <c r="BC46" i="62"/>
  <c r="BD46" i="62"/>
  <c r="BE46" i="62"/>
  <c r="BF46" i="62"/>
  <c r="BA47" i="62"/>
  <c r="BB47" i="62"/>
  <c r="BC47" i="62"/>
  <c r="BD47" i="62"/>
  <c r="BE47" i="62"/>
  <c r="BF47" i="62"/>
  <c r="BA48" i="62"/>
  <c r="BB48" i="62"/>
  <c r="BC48" i="62"/>
  <c r="BD48" i="62"/>
  <c r="BE48" i="62"/>
  <c r="BF48" i="62"/>
  <c r="BA49" i="62"/>
  <c r="BB49" i="62"/>
  <c r="BC49" i="62"/>
  <c r="BD49" i="62"/>
  <c r="BE49" i="62"/>
  <c r="BF49" i="62"/>
  <c r="BA50" i="62"/>
  <c r="BB50" i="62"/>
  <c r="BC50" i="62"/>
  <c r="BD50" i="62"/>
  <c r="BE50" i="62"/>
  <c r="BF50" i="62"/>
  <c r="BA51" i="62"/>
  <c r="BB51" i="62"/>
  <c r="BC51" i="62"/>
  <c r="BD51" i="62"/>
  <c r="BE51" i="62"/>
  <c r="BF51" i="62"/>
  <c r="BA52" i="62"/>
  <c r="BB52" i="62"/>
  <c r="BC52" i="62"/>
  <c r="BD52" i="62"/>
  <c r="BE52" i="62"/>
  <c r="BF52" i="62"/>
  <c r="BA53" i="62"/>
  <c r="BB53" i="62"/>
  <c r="BC53" i="62"/>
  <c r="BD53" i="62"/>
  <c r="BE53" i="62"/>
  <c r="BF53" i="62"/>
  <c r="BA54" i="62"/>
  <c r="BB54" i="62"/>
  <c r="BC54" i="62"/>
  <c r="BD54" i="62"/>
  <c r="BE54" i="62"/>
  <c r="BF54" i="62"/>
  <c r="BA55" i="62"/>
  <c r="BB55" i="62"/>
  <c r="BC55" i="62"/>
  <c r="BD55" i="62"/>
  <c r="BE55" i="62"/>
  <c r="BF55" i="62"/>
  <c r="BA56" i="62"/>
  <c r="BB56" i="62"/>
  <c r="BC56" i="62"/>
  <c r="BD56" i="62"/>
  <c r="BE56" i="62"/>
  <c r="BF56" i="62"/>
  <c r="BA57" i="62"/>
  <c r="BB57" i="62"/>
  <c r="BC57" i="62"/>
  <c r="BD57" i="62"/>
  <c r="BE57" i="62"/>
  <c r="BF57" i="62"/>
  <c r="BA58" i="62"/>
  <c r="BB58" i="62"/>
  <c r="BC58" i="62"/>
  <c r="BD58" i="62"/>
  <c r="BE58" i="62"/>
  <c r="BF58" i="62"/>
  <c r="BA59" i="62"/>
  <c r="BB59" i="62"/>
  <c r="BC59" i="62"/>
  <c r="BD59" i="62"/>
  <c r="BE59" i="62"/>
  <c r="BF59" i="62"/>
  <c r="BA60" i="62"/>
  <c r="BB60" i="62"/>
  <c r="BC60" i="62"/>
  <c r="BD60" i="62"/>
  <c r="BE60" i="62"/>
  <c r="BF60" i="62"/>
  <c r="BA61" i="62"/>
  <c r="BB61" i="62"/>
  <c r="BC61" i="62"/>
  <c r="BD61" i="62"/>
  <c r="BE61" i="62"/>
  <c r="BF61" i="62"/>
  <c r="BA62" i="62"/>
  <c r="BB62" i="62"/>
  <c r="BC62" i="62"/>
  <c r="BD62" i="62"/>
  <c r="BE62" i="62"/>
  <c r="BF62" i="62"/>
  <c r="BA63" i="62"/>
  <c r="BB63" i="62"/>
  <c r="BC63" i="62"/>
  <c r="BD63" i="62"/>
  <c r="BE63" i="62"/>
  <c r="BF63" i="62"/>
  <c r="BA64" i="62"/>
  <c r="BB64" i="62"/>
  <c r="BC64" i="62"/>
  <c r="BD64" i="62"/>
  <c r="BE64" i="62"/>
  <c r="BF64" i="62"/>
  <c r="BF45" i="62"/>
  <c r="BE45" i="62"/>
  <c r="BD45" i="62"/>
  <c r="BC45" i="62"/>
  <c r="BB45" i="62"/>
  <c r="BA45" i="62"/>
  <c r="Y62" i="74" l="1"/>
  <c r="O71" i="75"/>
  <c r="O71" i="81"/>
  <c r="O64" i="74"/>
  <c r="Y69" i="74"/>
  <c r="Y38" i="75"/>
  <c r="T71" i="77"/>
  <c r="T73" i="77" s="1"/>
  <c r="T239" i="77" s="1"/>
  <c r="Y69" i="80"/>
  <c r="Y68" i="74"/>
  <c r="CN56" i="89"/>
  <c r="AC338" i="89"/>
  <c r="CP38" i="89"/>
  <c r="CP56" i="89"/>
  <c r="AN350" i="89"/>
  <c r="AR350" i="89" s="1"/>
  <c r="AR346" i="89"/>
  <c r="AR362" i="89" s="1"/>
  <c r="BC341" i="89"/>
  <c r="BG338" i="89"/>
  <c r="BR341" i="89"/>
  <c r="BV338" i="89"/>
  <c r="AC341" i="89"/>
  <c r="Y346" i="89"/>
  <c r="CG338" i="89"/>
  <c r="DW34" i="89"/>
  <c r="DW32" i="89"/>
  <c r="EG32" i="89"/>
  <c r="EB35" i="89"/>
  <c r="EB31" i="89"/>
  <c r="DW31" i="89"/>
  <c r="EG29" i="89"/>
  <c r="EG27" i="89"/>
  <c r="DW29" i="89"/>
  <c r="EB29" i="89"/>
  <c r="EG33" i="89"/>
  <c r="DW26" i="89"/>
  <c r="EB26" i="89"/>
  <c r="DW28" i="89"/>
  <c r="EB28" i="89"/>
  <c r="EG30" i="89"/>
  <c r="DW33" i="89"/>
  <c r="EB33" i="89"/>
  <c r="DW27" i="89"/>
  <c r="EB27" i="89"/>
  <c r="EG26" i="89"/>
  <c r="EG31" i="89"/>
  <c r="EG28" i="89"/>
  <c r="DW30" i="89"/>
  <c r="EB30" i="89"/>
  <c r="BA51" i="65"/>
  <c r="BY51" i="65" s="1"/>
  <c r="CK51" i="65" s="1"/>
  <c r="BX51" i="65"/>
  <c r="CJ51" i="65" s="1"/>
  <c r="BA49" i="65"/>
  <c r="BY49" i="65" s="1"/>
  <c r="CK49" i="65" s="1"/>
  <c r="BX49" i="65"/>
  <c r="CJ49" i="65" s="1"/>
  <c r="BX46" i="65"/>
  <c r="CJ46" i="65" s="1"/>
  <c r="BA46" i="65"/>
  <c r="BY46" i="65" s="1"/>
  <c r="CK46" i="65" s="1"/>
  <c r="BX44" i="65"/>
  <c r="CJ44" i="65" s="1"/>
  <c r="BA44" i="65"/>
  <c r="BY44" i="65" s="1"/>
  <c r="CK44" i="65" s="1"/>
  <c r="BX52" i="65"/>
  <c r="CJ52" i="65" s="1"/>
  <c r="BA52" i="65"/>
  <c r="BY52" i="65" s="1"/>
  <c r="CK52" i="65" s="1"/>
  <c r="BA43" i="65"/>
  <c r="BY43" i="65" s="1"/>
  <c r="CK43" i="65" s="1"/>
  <c r="BX43" i="65"/>
  <c r="CJ43" i="65" s="1"/>
  <c r="BA30" i="65"/>
  <c r="CA41" i="80"/>
  <c r="CG41" i="80"/>
  <c r="BV41" i="80"/>
  <c r="AY41" i="80"/>
  <c r="AI41" i="80"/>
  <c r="DK30" i="80"/>
  <c r="CS30" i="80"/>
  <c r="CY30" i="80" s="1"/>
  <c r="DE30" i="80" s="1"/>
  <c r="CS48" i="80"/>
  <c r="CY48" i="80" s="1"/>
  <c r="DE48" i="80" s="1"/>
  <c r="DK48" i="80"/>
  <c r="DJ53" i="80"/>
  <c r="CR53" i="80"/>
  <c r="CX53" i="80" s="1"/>
  <c r="DD53" i="80" s="1"/>
  <c r="CI33" i="80"/>
  <c r="CC33" i="80"/>
  <c r="O73" i="80"/>
  <c r="DL27" i="80"/>
  <c r="CT27" i="80"/>
  <c r="CZ27" i="80" s="1"/>
  <c r="DF27" i="80" s="1"/>
  <c r="AN32" i="80"/>
  <c r="BW32" i="80"/>
  <c r="BW47" i="80"/>
  <c r="CI47" i="80" s="1"/>
  <c r="AN47" i="80"/>
  <c r="BV42" i="80"/>
  <c r="CH42" i="80" s="1"/>
  <c r="AY42" i="80"/>
  <c r="AI42" i="80"/>
  <c r="CT59" i="80"/>
  <c r="CZ59" i="80" s="1"/>
  <c r="DF59" i="80" s="1"/>
  <c r="DL59" i="80"/>
  <c r="CB31" i="80"/>
  <c r="CH31" i="80"/>
  <c r="CA30" i="80"/>
  <c r="CG30" i="80"/>
  <c r="BV48" i="80"/>
  <c r="CH48" i="80" s="1"/>
  <c r="AI48" i="80"/>
  <c r="AY48" i="80"/>
  <c r="AD45" i="80"/>
  <c r="BU45" i="80"/>
  <c r="CG45" i="80" s="1"/>
  <c r="AX45" i="80"/>
  <c r="CU33" i="80"/>
  <c r="DA33" i="80" s="1"/>
  <c r="DG33" i="80" s="1"/>
  <c r="DM33" i="80"/>
  <c r="AQ33" i="80"/>
  <c r="CU50" i="80"/>
  <c r="DA50" i="80" s="1"/>
  <c r="DG50" i="80" s="1"/>
  <c r="DM50" i="80"/>
  <c r="AI43" i="80"/>
  <c r="BV43" i="80"/>
  <c r="CH43" i="80" s="1"/>
  <c r="AY43" i="80"/>
  <c r="CH29" i="80"/>
  <c r="CB29" i="80"/>
  <c r="CT32" i="80"/>
  <c r="CZ32" i="80" s="1"/>
  <c r="DF32" i="80" s="1"/>
  <c r="DL32" i="80"/>
  <c r="AN31" i="80"/>
  <c r="BW31" i="80"/>
  <c r="BV30" i="80"/>
  <c r="AI30" i="80"/>
  <c r="AY30" i="80"/>
  <c r="DK46" i="80"/>
  <c r="CS46" i="80"/>
  <c r="CY46" i="80" s="1"/>
  <c r="DE46" i="80" s="1"/>
  <c r="T71" i="80"/>
  <c r="BW29" i="80"/>
  <c r="AN29" i="80"/>
  <c r="CT47" i="80"/>
  <c r="CZ47" i="80" s="1"/>
  <c r="DF47" i="80" s="1"/>
  <c r="DL47" i="80"/>
  <c r="AX44" i="80"/>
  <c r="AD44" i="80"/>
  <c r="BU44" i="80"/>
  <c r="CG44" i="80" s="1"/>
  <c r="BW59" i="80"/>
  <c r="CI59" i="80" s="1"/>
  <c r="AN59" i="80"/>
  <c r="DL31" i="80"/>
  <c r="CT31" i="80"/>
  <c r="CZ31" i="80" s="1"/>
  <c r="DF31" i="80" s="1"/>
  <c r="CU56" i="80"/>
  <c r="DA56" i="80" s="1"/>
  <c r="DG56" i="80" s="1"/>
  <c r="DM56" i="80"/>
  <c r="AQ56" i="80"/>
  <c r="CU54" i="80"/>
  <c r="DA54" i="80" s="1"/>
  <c r="DG54" i="80" s="1"/>
  <c r="DM54" i="80"/>
  <c r="AQ54" i="80"/>
  <c r="DK43" i="80"/>
  <c r="CS43" i="80"/>
  <c r="CY43" i="80" s="1"/>
  <c r="DE43" i="80" s="1"/>
  <c r="BW52" i="80"/>
  <c r="CI52" i="80" s="1"/>
  <c r="AN52" i="80"/>
  <c r="DL29" i="80"/>
  <c r="CT29" i="80"/>
  <c r="CZ29" i="80" s="1"/>
  <c r="DF29" i="80" s="1"/>
  <c r="Y62" i="80"/>
  <c r="DJ44" i="80"/>
  <c r="CR44" i="80"/>
  <c r="CX44" i="80" s="1"/>
  <c r="DD44" i="80" s="1"/>
  <c r="BV46" i="80"/>
  <c r="CH46" i="80" s="1"/>
  <c r="AY46" i="80"/>
  <c r="AI46" i="80"/>
  <c r="CT52" i="80"/>
  <c r="CZ52" i="80" s="1"/>
  <c r="DF52" i="80" s="1"/>
  <c r="DL52" i="80"/>
  <c r="CF36" i="80"/>
  <c r="BZ36" i="80"/>
  <c r="BU51" i="80"/>
  <c r="CG51" i="80" s="1"/>
  <c r="AD51" i="80"/>
  <c r="AX51" i="80"/>
  <c r="BU49" i="80"/>
  <c r="CG49" i="80" s="1"/>
  <c r="AD49" i="80"/>
  <c r="AX49" i="80"/>
  <c r="BU57" i="80"/>
  <c r="CG57" i="80" s="1"/>
  <c r="AD57" i="80"/>
  <c r="AX57" i="80"/>
  <c r="CI34" i="80"/>
  <c r="CC34" i="80"/>
  <c r="DJ36" i="80"/>
  <c r="CR36" i="80"/>
  <c r="CX36" i="80" s="1"/>
  <c r="DD36" i="80" s="1"/>
  <c r="Y68" i="80"/>
  <c r="Y38" i="80"/>
  <c r="DJ51" i="80"/>
  <c r="CR51" i="80"/>
  <c r="CX51" i="80" s="1"/>
  <c r="DD51" i="80" s="1"/>
  <c r="DK35" i="80"/>
  <c r="CS35" i="80"/>
  <c r="CY35" i="80" s="1"/>
  <c r="DE35" i="80" s="1"/>
  <c r="BU55" i="80"/>
  <c r="CG55" i="80" s="1"/>
  <c r="AD55" i="80"/>
  <c r="AX55" i="80"/>
  <c r="DK41" i="80"/>
  <c r="CS41" i="80"/>
  <c r="CY41" i="80" s="1"/>
  <c r="DE41" i="80" s="1"/>
  <c r="DJ49" i="80"/>
  <c r="CR49" i="80"/>
  <c r="CX49" i="80" s="1"/>
  <c r="DD49" i="80" s="1"/>
  <c r="DJ57" i="80"/>
  <c r="CR57" i="80"/>
  <c r="CX57" i="80" s="1"/>
  <c r="DD57" i="80" s="1"/>
  <c r="CU34" i="80"/>
  <c r="DA34" i="80" s="1"/>
  <c r="DG34" i="80" s="1"/>
  <c r="DM34" i="80"/>
  <c r="CB27" i="80"/>
  <c r="CH27" i="80"/>
  <c r="BU60" i="80"/>
  <c r="CG60" i="80" s="1"/>
  <c r="AX60" i="80"/>
  <c r="AD60" i="80"/>
  <c r="BU36" i="80"/>
  <c r="AX36" i="80"/>
  <c r="AD36" i="80"/>
  <c r="DK42" i="80"/>
  <c r="CS42" i="80"/>
  <c r="CY42" i="80" s="1"/>
  <c r="DE42" i="80" s="1"/>
  <c r="CG35" i="80"/>
  <c r="CA35" i="80"/>
  <c r="DJ55" i="80"/>
  <c r="CR55" i="80"/>
  <c r="CX55" i="80" s="1"/>
  <c r="DD55" i="80" s="1"/>
  <c r="T64" i="80"/>
  <c r="BU53" i="80"/>
  <c r="CG53" i="80" s="1"/>
  <c r="AD53" i="80"/>
  <c r="AX53" i="80"/>
  <c r="AN27" i="80"/>
  <c r="BW27" i="80"/>
  <c r="CB32" i="80"/>
  <c r="CH32" i="80"/>
  <c r="BV35" i="80"/>
  <c r="AI35" i="80"/>
  <c r="AY35" i="80"/>
  <c r="BW58" i="80"/>
  <c r="CI58" i="80" s="1"/>
  <c r="AN58" i="80"/>
  <c r="CR45" i="80"/>
  <c r="CX45" i="80" s="1"/>
  <c r="DD45" i="80" s="1"/>
  <c r="DJ45" i="80"/>
  <c r="AX51" i="82"/>
  <c r="AD51" i="82"/>
  <c r="BU51" i="82"/>
  <c r="CG51" i="82" s="1"/>
  <c r="AN45" i="82"/>
  <c r="BW45" i="82"/>
  <c r="CI45" i="82" s="1"/>
  <c r="DL28" i="82"/>
  <c r="CT28" i="82"/>
  <c r="CZ28" i="82" s="1"/>
  <c r="DF28" i="82" s="1"/>
  <c r="BV54" i="82"/>
  <c r="CH54" i="82" s="1"/>
  <c r="AI54" i="82"/>
  <c r="AY54" i="82"/>
  <c r="BU32" i="82"/>
  <c r="AD32" i="82"/>
  <c r="AX32" i="82"/>
  <c r="AY50" i="82"/>
  <c r="BV50" i="82"/>
  <c r="CH50" i="82" s="1"/>
  <c r="AI50" i="82"/>
  <c r="AI36" i="82"/>
  <c r="AY36" i="82"/>
  <c r="BV36" i="82"/>
  <c r="BW44" i="82"/>
  <c r="CI44" i="82" s="1"/>
  <c r="AN44" i="82"/>
  <c r="CR51" i="82"/>
  <c r="CX51" i="82" s="1"/>
  <c r="DD51" i="82" s="1"/>
  <c r="DJ51" i="82"/>
  <c r="CT45" i="82"/>
  <c r="CZ45" i="82" s="1"/>
  <c r="DF45" i="82" s="1"/>
  <c r="DL45" i="82"/>
  <c r="AN27" i="82"/>
  <c r="BW27" i="82"/>
  <c r="CH31" i="82"/>
  <c r="CB31" i="82"/>
  <c r="CB29" i="82"/>
  <c r="CH29" i="82"/>
  <c r="BW34" i="82"/>
  <c r="AN34" i="82"/>
  <c r="DJ43" i="82"/>
  <c r="CR43" i="82"/>
  <c r="CX43" i="82" s="1"/>
  <c r="DD43" i="82" s="1"/>
  <c r="CS36" i="82"/>
  <c r="CY36" i="82" s="1"/>
  <c r="DE36" i="82" s="1"/>
  <c r="DK36" i="82"/>
  <c r="AX49" i="82"/>
  <c r="BU49" i="82"/>
  <c r="CG49" i="82" s="1"/>
  <c r="AD49" i="82"/>
  <c r="CR52" i="82"/>
  <c r="CX52" i="82" s="1"/>
  <c r="DD52" i="82" s="1"/>
  <c r="DJ52" i="82"/>
  <c r="DJ32" i="82"/>
  <c r="CR32" i="82"/>
  <c r="CX32" i="82" s="1"/>
  <c r="DD32" i="82" s="1"/>
  <c r="CB27" i="82"/>
  <c r="CH27" i="82"/>
  <c r="BW31" i="82"/>
  <c r="AN31" i="82"/>
  <c r="AN29" i="82"/>
  <c r="BW29" i="82"/>
  <c r="CT34" i="82"/>
  <c r="CZ34" i="82" s="1"/>
  <c r="DF34" i="82" s="1"/>
  <c r="DL34" i="82"/>
  <c r="T73" i="82"/>
  <c r="T239" i="82" s="1"/>
  <c r="AD43" i="82"/>
  <c r="BU43" i="82"/>
  <c r="CG43" i="82" s="1"/>
  <c r="AX43" i="82"/>
  <c r="CG36" i="82"/>
  <c r="CA36" i="82"/>
  <c r="CR49" i="82"/>
  <c r="CX49" i="82" s="1"/>
  <c r="DD49" i="82" s="1"/>
  <c r="DJ49" i="82"/>
  <c r="DL44" i="82"/>
  <c r="CT44" i="82"/>
  <c r="CZ44" i="82" s="1"/>
  <c r="DF44" i="82" s="1"/>
  <c r="CF33" i="82"/>
  <c r="BZ33" i="82"/>
  <c r="DL27" i="82"/>
  <c r="CT27" i="82"/>
  <c r="CZ27" i="82" s="1"/>
  <c r="DF27" i="82" s="1"/>
  <c r="DL31" i="82"/>
  <c r="CT31" i="82"/>
  <c r="CZ31" i="82" s="1"/>
  <c r="DF31" i="82" s="1"/>
  <c r="DJ59" i="82"/>
  <c r="CR59" i="82"/>
  <c r="CX59" i="82" s="1"/>
  <c r="DD59" i="82" s="1"/>
  <c r="BV46" i="82"/>
  <c r="CH46" i="82" s="1"/>
  <c r="AY46" i="82"/>
  <c r="AI46" i="82"/>
  <c r="CT29" i="82"/>
  <c r="CZ29" i="82" s="1"/>
  <c r="DF29" i="82" s="1"/>
  <c r="DL29" i="82"/>
  <c r="CB34" i="82"/>
  <c r="CH34" i="82"/>
  <c r="BZ30" i="82"/>
  <c r="CF30" i="82"/>
  <c r="O73" i="82"/>
  <c r="CS57" i="82"/>
  <c r="CY57" i="82" s="1"/>
  <c r="DE57" i="82" s="1"/>
  <c r="DK57" i="82"/>
  <c r="BV60" i="82"/>
  <c r="CH60" i="82" s="1"/>
  <c r="AI60" i="82"/>
  <c r="AY60" i="82"/>
  <c r="DJ33" i="82"/>
  <c r="CR33" i="82"/>
  <c r="CX33" i="82" s="1"/>
  <c r="DD33" i="82" s="1"/>
  <c r="DJ35" i="82"/>
  <c r="CR35" i="82"/>
  <c r="CX35" i="82" s="1"/>
  <c r="DD35" i="82" s="1"/>
  <c r="CR58" i="82"/>
  <c r="CX58" i="82" s="1"/>
  <c r="DD58" i="82" s="1"/>
  <c r="DJ58" i="82"/>
  <c r="AX55" i="82"/>
  <c r="BU55" i="82"/>
  <c r="CG55" i="82" s="1"/>
  <c r="AD55" i="82"/>
  <c r="BW48" i="82"/>
  <c r="CI48" i="82" s="1"/>
  <c r="AN48" i="82"/>
  <c r="CR30" i="82"/>
  <c r="CX30" i="82" s="1"/>
  <c r="DD30" i="82" s="1"/>
  <c r="DJ30" i="82"/>
  <c r="Y68" i="82"/>
  <c r="Y38" i="82"/>
  <c r="CS56" i="82"/>
  <c r="CY56" i="82" s="1"/>
  <c r="DE56" i="82" s="1"/>
  <c r="DK56" i="82"/>
  <c r="BU33" i="82"/>
  <c r="AX33" i="82"/>
  <c r="AD33" i="82"/>
  <c r="BU59" i="82"/>
  <c r="CG59" i="82" s="1"/>
  <c r="AX59" i="82"/>
  <c r="AD59" i="82"/>
  <c r="CS46" i="82"/>
  <c r="CY46" i="82" s="1"/>
  <c r="DE46" i="82" s="1"/>
  <c r="DK46" i="82"/>
  <c r="CF35" i="82"/>
  <c r="BZ35" i="82"/>
  <c r="BV42" i="82"/>
  <c r="CH42" i="82" s="1"/>
  <c r="AY42" i="82"/>
  <c r="AI42" i="82"/>
  <c r="DJ47" i="82"/>
  <c r="CR47" i="82"/>
  <c r="CX47" i="82" s="1"/>
  <c r="DD47" i="82" s="1"/>
  <c r="CR55" i="82"/>
  <c r="CX55" i="82" s="1"/>
  <c r="DD55" i="82" s="1"/>
  <c r="DJ55" i="82"/>
  <c r="AX41" i="82"/>
  <c r="AD41" i="82"/>
  <c r="BU41" i="82"/>
  <c r="BU30" i="82"/>
  <c r="AD30" i="82"/>
  <c r="AX30" i="82"/>
  <c r="CS53" i="82"/>
  <c r="CY53" i="82" s="1"/>
  <c r="DE53" i="82" s="1"/>
  <c r="DK53" i="82"/>
  <c r="CB28" i="82"/>
  <c r="CH28" i="82"/>
  <c r="BZ41" i="82"/>
  <c r="CF41" i="82"/>
  <c r="AY56" i="82"/>
  <c r="BV56" i="82"/>
  <c r="CH56" i="82" s="1"/>
  <c r="AI56" i="82"/>
  <c r="AN28" i="82"/>
  <c r="BW28" i="82"/>
  <c r="AX52" i="82"/>
  <c r="AD52" i="82"/>
  <c r="BU52" i="82"/>
  <c r="CG52" i="82" s="1"/>
  <c r="AY57" i="82"/>
  <c r="BV57" i="82"/>
  <c r="CH57" i="82" s="1"/>
  <c r="AI57" i="82"/>
  <c r="DK54" i="82"/>
  <c r="CS54" i="82"/>
  <c r="CY54" i="82" s="1"/>
  <c r="DE54" i="82" s="1"/>
  <c r="CF32" i="82"/>
  <c r="BZ32" i="82"/>
  <c r="BU35" i="82"/>
  <c r="AX35" i="82"/>
  <c r="AD35" i="82"/>
  <c r="AX58" i="82"/>
  <c r="BU58" i="82"/>
  <c r="CG58" i="82" s="1"/>
  <c r="AD58" i="82"/>
  <c r="DK42" i="82"/>
  <c r="CS42" i="82"/>
  <c r="CY42" i="82" s="1"/>
  <c r="DE42" i="82" s="1"/>
  <c r="AD47" i="82"/>
  <c r="BU47" i="82"/>
  <c r="CG47" i="82" s="1"/>
  <c r="AX47" i="82"/>
  <c r="DL48" i="82"/>
  <c r="CT48" i="82"/>
  <c r="CZ48" i="82" s="1"/>
  <c r="DF48" i="82" s="1"/>
  <c r="DK50" i="82"/>
  <c r="CS50" i="82"/>
  <c r="CY50" i="82" s="1"/>
  <c r="DE50" i="82" s="1"/>
  <c r="Y69" i="82"/>
  <c r="Y62" i="82"/>
  <c r="DJ41" i="82"/>
  <c r="CR41" i="82"/>
  <c r="CX41" i="82" s="1"/>
  <c r="DD41" i="82" s="1"/>
  <c r="BV53" i="82"/>
  <c r="CH53" i="82" s="1"/>
  <c r="AY53" i="82"/>
  <c r="AI53" i="82"/>
  <c r="BZ31" i="81"/>
  <c r="CF31" i="81"/>
  <c r="AD42" i="81"/>
  <c r="BU42" i="81"/>
  <c r="CG42" i="81" s="1"/>
  <c r="AX42" i="81"/>
  <c r="BZ29" i="81"/>
  <c r="CF29" i="81"/>
  <c r="AN47" i="81"/>
  <c r="BW47" i="81"/>
  <c r="CI47" i="81" s="1"/>
  <c r="O64" i="81"/>
  <c r="BW33" i="81"/>
  <c r="AN33" i="81"/>
  <c r="AY34" i="81"/>
  <c r="AI34" i="81"/>
  <c r="BV34" i="81"/>
  <c r="BW55" i="81"/>
  <c r="CI55" i="81" s="1"/>
  <c r="AN55" i="81"/>
  <c r="AY36" i="81"/>
  <c r="AI36" i="81"/>
  <c r="BV36" i="81"/>
  <c r="DM54" i="81"/>
  <c r="CU54" i="81"/>
  <c r="DA54" i="81" s="1"/>
  <c r="DG54" i="81" s="1"/>
  <c r="AQ54" i="81"/>
  <c r="BZ30" i="81"/>
  <c r="CF30" i="81"/>
  <c r="AD31" i="81"/>
  <c r="AX31" i="81"/>
  <c r="BU31" i="81"/>
  <c r="DJ42" i="81"/>
  <c r="CR42" i="81"/>
  <c r="CX42" i="81" s="1"/>
  <c r="DD42" i="81" s="1"/>
  <c r="BZ32" i="81"/>
  <c r="CF32" i="81"/>
  <c r="DK44" i="81"/>
  <c r="CS44" i="81"/>
  <c r="CY44" i="81" s="1"/>
  <c r="DE44" i="81" s="1"/>
  <c r="AD29" i="81"/>
  <c r="AX29" i="81"/>
  <c r="BU29" i="81"/>
  <c r="CA34" i="81"/>
  <c r="CG34" i="81"/>
  <c r="CG36" i="81"/>
  <c r="CA36" i="81"/>
  <c r="BU59" i="81"/>
  <c r="CG59" i="81" s="1"/>
  <c r="AX59" i="81"/>
  <c r="AD59" i="81"/>
  <c r="BV50" i="81"/>
  <c r="CH50" i="81" s="1"/>
  <c r="AI50" i="81"/>
  <c r="AY50" i="81"/>
  <c r="AD30" i="81"/>
  <c r="AX30" i="81"/>
  <c r="BU30" i="81"/>
  <c r="BV56" i="81"/>
  <c r="CH56" i="81" s="1"/>
  <c r="AI56" i="81"/>
  <c r="AY56" i="81"/>
  <c r="BW57" i="81"/>
  <c r="CI57" i="81" s="1"/>
  <c r="AN57" i="81"/>
  <c r="DJ31" i="81"/>
  <c r="CR31" i="81"/>
  <c r="CX31" i="81" s="1"/>
  <c r="DD31" i="81" s="1"/>
  <c r="Y69" i="81"/>
  <c r="Y62" i="81"/>
  <c r="DJ41" i="81"/>
  <c r="CR41" i="81"/>
  <c r="CX41" i="81" s="1"/>
  <c r="DD41" i="81" s="1"/>
  <c r="AD32" i="81"/>
  <c r="AX32" i="81"/>
  <c r="BU32" i="81"/>
  <c r="BV44" i="81"/>
  <c r="CH44" i="81" s="1"/>
  <c r="AI44" i="81"/>
  <c r="AY44" i="81"/>
  <c r="DJ29" i="81"/>
  <c r="CR29" i="81"/>
  <c r="CX29" i="81" s="1"/>
  <c r="DD29" i="81" s="1"/>
  <c r="CT47" i="81"/>
  <c r="CZ47" i="81" s="1"/>
  <c r="DF47" i="81" s="1"/>
  <c r="DL47" i="81"/>
  <c r="CS34" i="81"/>
  <c r="CY34" i="81" s="1"/>
  <c r="DE34" i="81" s="1"/>
  <c r="DK34" i="81"/>
  <c r="CS36" i="81"/>
  <c r="CY36" i="81" s="1"/>
  <c r="DE36" i="81" s="1"/>
  <c r="DK36" i="81"/>
  <c r="AY49" i="81"/>
  <c r="AI49" i="81"/>
  <c r="BV49" i="81"/>
  <c r="CH49" i="81" s="1"/>
  <c r="CS50" i="81"/>
  <c r="CY50" i="81" s="1"/>
  <c r="DE50" i="81" s="1"/>
  <c r="DK50" i="81"/>
  <c r="DJ30" i="81"/>
  <c r="CR30" i="81"/>
  <c r="CX30" i="81" s="1"/>
  <c r="DD30" i="81" s="1"/>
  <c r="CS56" i="81"/>
  <c r="CY56" i="81" s="1"/>
  <c r="DE56" i="81" s="1"/>
  <c r="DK56" i="81"/>
  <c r="AD41" i="81"/>
  <c r="AX41" i="81"/>
  <c r="BU41" i="81"/>
  <c r="BZ28" i="81"/>
  <c r="CF28" i="81"/>
  <c r="DJ32" i="81"/>
  <c r="CR32" i="81"/>
  <c r="CX32" i="81" s="1"/>
  <c r="DD32" i="81" s="1"/>
  <c r="CA35" i="81"/>
  <c r="CG35" i="81"/>
  <c r="T64" i="81"/>
  <c r="T73" i="81" s="1"/>
  <c r="T239" i="81" s="1"/>
  <c r="DK48" i="81"/>
  <c r="CS48" i="81"/>
  <c r="CY48" i="81" s="1"/>
  <c r="DE48" i="81" s="1"/>
  <c r="DK49" i="81"/>
  <c r="CS49" i="81"/>
  <c r="CY49" i="81" s="1"/>
  <c r="DE49" i="81" s="1"/>
  <c r="CF41" i="81"/>
  <c r="BZ41" i="81"/>
  <c r="AD28" i="81"/>
  <c r="AX28" i="81"/>
  <c r="BU28" i="81"/>
  <c r="AY35" i="81"/>
  <c r="AI35" i="81"/>
  <c r="BV35" i="81"/>
  <c r="DJ60" i="81"/>
  <c r="CR60" i="81"/>
  <c r="CX60" i="81" s="1"/>
  <c r="DD60" i="81" s="1"/>
  <c r="AY51" i="81"/>
  <c r="AI51" i="81"/>
  <c r="BV51" i="81"/>
  <c r="CH51" i="81" s="1"/>
  <c r="AY53" i="81"/>
  <c r="BV53" i="81"/>
  <c r="CH53" i="81" s="1"/>
  <c r="AI53" i="81"/>
  <c r="BU58" i="81"/>
  <c r="CG58" i="81" s="1"/>
  <c r="AX58" i="81"/>
  <c r="AD58" i="81"/>
  <c r="DJ28" i="81"/>
  <c r="CR28" i="81"/>
  <c r="CX28" i="81" s="1"/>
  <c r="DD28" i="81" s="1"/>
  <c r="DJ43" i="81"/>
  <c r="CR43" i="81"/>
  <c r="CX43" i="81" s="1"/>
  <c r="DD43" i="81" s="1"/>
  <c r="CS35" i="81"/>
  <c r="CY35" i="81" s="1"/>
  <c r="DE35" i="81" s="1"/>
  <c r="DK35" i="81"/>
  <c r="DM52" i="81"/>
  <c r="CU52" i="81"/>
  <c r="DA52" i="81" s="1"/>
  <c r="DG52" i="81" s="1"/>
  <c r="BZ27" i="81"/>
  <c r="CF27" i="81"/>
  <c r="AN46" i="81"/>
  <c r="BW46" i="81"/>
  <c r="CI46" i="81" s="1"/>
  <c r="BV48" i="81"/>
  <c r="CH48" i="81" s="1"/>
  <c r="AI48" i="81"/>
  <c r="AY48" i="81"/>
  <c r="BV45" i="81"/>
  <c r="CH45" i="81" s="1"/>
  <c r="AY45" i="81"/>
  <c r="AI45" i="81"/>
  <c r="BU60" i="81"/>
  <c r="CG60" i="81" s="1"/>
  <c r="AX60" i="81"/>
  <c r="AD60" i="81"/>
  <c r="CS51" i="81"/>
  <c r="CY51" i="81" s="1"/>
  <c r="DE51" i="81" s="1"/>
  <c r="DK51" i="81"/>
  <c r="CS53" i="81"/>
  <c r="CY53" i="81" s="1"/>
  <c r="DE53" i="81" s="1"/>
  <c r="DK53" i="81"/>
  <c r="AD43" i="81"/>
  <c r="AX43" i="81"/>
  <c r="BU43" i="81"/>
  <c r="CG43" i="81" s="1"/>
  <c r="DL33" i="81"/>
  <c r="CT33" i="81"/>
  <c r="CZ33" i="81" s="1"/>
  <c r="DF33" i="81" s="1"/>
  <c r="DL55" i="81"/>
  <c r="CT55" i="81"/>
  <c r="CZ55" i="81" s="1"/>
  <c r="DF55" i="81" s="1"/>
  <c r="AD27" i="81"/>
  <c r="AX27" i="81"/>
  <c r="BU27" i="81"/>
  <c r="DL46" i="81"/>
  <c r="CT46" i="81"/>
  <c r="CZ46" i="81" s="1"/>
  <c r="DF46" i="81" s="1"/>
  <c r="CH33" i="81"/>
  <c r="CB33" i="81"/>
  <c r="Y68" i="81"/>
  <c r="Y38" i="81"/>
  <c r="DJ27" i="81"/>
  <c r="CR27" i="81"/>
  <c r="CX27" i="81" s="1"/>
  <c r="DD27" i="81" s="1"/>
  <c r="CS45" i="81"/>
  <c r="CY45" i="81" s="1"/>
  <c r="DE45" i="81" s="1"/>
  <c r="DK45" i="81"/>
  <c r="DL57" i="81"/>
  <c r="CT57" i="81"/>
  <c r="CZ57" i="81" s="1"/>
  <c r="DF57" i="81" s="1"/>
  <c r="O73" i="79"/>
  <c r="AX32" i="79"/>
  <c r="BU32" i="79"/>
  <c r="AD32" i="79"/>
  <c r="DK35" i="79"/>
  <c r="CS35" i="79"/>
  <c r="CY35" i="79" s="1"/>
  <c r="DE35" i="79" s="1"/>
  <c r="CS28" i="79"/>
  <c r="CY28" i="79" s="1"/>
  <c r="DE28" i="79" s="1"/>
  <c r="DK28" i="79"/>
  <c r="BW30" i="79"/>
  <c r="AN30" i="79"/>
  <c r="CG31" i="79"/>
  <c r="CA31" i="79"/>
  <c r="DK53" i="79"/>
  <c r="CS53" i="79"/>
  <c r="CY53" i="79" s="1"/>
  <c r="DE53" i="79" s="1"/>
  <c r="DK33" i="79"/>
  <c r="CS33" i="79"/>
  <c r="CY33" i="79" s="1"/>
  <c r="DE33" i="79" s="1"/>
  <c r="CI34" i="79"/>
  <c r="CC34" i="79"/>
  <c r="BW29" i="79"/>
  <c r="AN29" i="79"/>
  <c r="AD44" i="79"/>
  <c r="BU44" i="79"/>
  <c r="CG44" i="79" s="1"/>
  <c r="AX44" i="79"/>
  <c r="CR32" i="79"/>
  <c r="CX32" i="79" s="1"/>
  <c r="DD32" i="79" s="1"/>
  <c r="DJ32" i="79"/>
  <c r="Y38" i="79"/>
  <c r="BV35" i="79"/>
  <c r="AI35" i="79"/>
  <c r="AY35" i="79"/>
  <c r="CA28" i="79"/>
  <c r="CG28" i="79"/>
  <c r="CH30" i="79"/>
  <c r="CB30" i="79"/>
  <c r="DJ49" i="79"/>
  <c r="CR49" i="79"/>
  <c r="CX49" i="79" s="1"/>
  <c r="DD49" i="79" s="1"/>
  <c r="AY42" i="79"/>
  <c r="BV42" i="79"/>
  <c r="CH42" i="79" s="1"/>
  <c r="AI42" i="79"/>
  <c r="BV31" i="79"/>
  <c r="AY31" i="79"/>
  <c r="AI31" i="79"/>
  <c r="BV33" i="79"/>
  <c r="AI33" i="79"/>
  <c r="AY33" i="79"/>
  <c r="AD46" i="79"/>
  <c r="AX46" i="79"/>
  <c r="BU46" i="79"/>
  <c r="CG46" i="79" s="1"/>
  <c r="DM34" i="79"/>
  <c r="CU34" i="79"/>
  <c r="DA34" i="79" s="1"/>
  <c r="DG34" i="79" s="1"/>
  <c r="DL29" i="79"/>
  <c r="CT29" i="79"/>
  <c r="CZ29" i="79" s="1"/>
  <c r="DF29" i="79" s="1"/>
  <c r="AX41" i="79"/>
  <c r="BU41" i="79"/>
  <c r="AD41" i="79"/>
  <c r="DK50" i="79"/>
  <c r="CS50" i="79"/>
  <c r="CY50" i="79" s="1"/>
  <c r="DE50" i="79" s="1"/>
  <c r="BV28" i="79"/>
  <c r="AI28" i="79"/>
  <c r="AY28" i="79"/>
  <c r="BW43" i="79"/>
  <c r="CI43" i="79" s="1"/>
  <c r="AN43" i="79"/>
  <c r="AD49" i="79"/>
  <c r="BU49" i="79"/>
  <c r="CG49" i="79" s="1"/>
  <c r="AX49" i="79"/>
  <c r="DJ52" i="79"/>
  <c r="CR52" i="79"/>
  <c r="CX52" i="79" s="1"/>
  <c r="DD52" i="79" s="1"/>
  <c r="AI53" i="79"/>
  <c r="AY53" i="79"/>
  <c r="BV53" i="79"/>
  <c r="CH53" i="79" s="1"/>
  <c r="T64" i="79"/>
  <c r="CR46" i="79"/>
  <c r="CX46" i="79" s="1"/>
  <c r="DD46" i="79" s="1"/>
  <c r="DJ46" i="79"/>
  <c r="BW56" i="79"/>
  <c r="CI56" i="79" s="1"/>
  <c r="AN56" i="79"/>
  <c r="DJ48" i="79"/>
  <c r="CR48" i="79"/>
  <c r="CX48" i="79" s="1"/>
  <c r="DD48" i="79" s="1"/>
  <c r="CH29" i="79"/>
  <c r="CB29" i="79"/>
  <c r="Y69" i="79"/>
  <c r="Y62" i="79"/>
  <c r="CR41" i="79"/>
  <c r="CX41" i="79" s="1"/>
  <c r="DD41" i="79" s="1"/>
  <c r="DJ41" i="79"/>
  <c r="DJ54" i="79"/>
  <c r="CR54" i="79"/>
  <c r="CX54" i="79" s="1"/>
  <c r="DD54" i="79" s="1"/>
  <c r="AQ34" i="79"/>
  <c r="DK45" i="79"/>
  <c r="CS45" i="79"/>
  <c r="CY45" i="79" s="1"/>
  <c r="DE45" i="79" s="1"/>
  <c r="CR60" i="79"/>
  <c r="CX60" i="79" s="1"/>
  <c r="DD60" i="79" s="1"/>
  <c r="DJ60" i="79"/>
  <c r="AX47" i="79"/>
  <c r="AD47" i="79"/>
  <c r="BU47" i="79"/>
  <c r="CG47" i="79" s="1"/>
  <c r="CT56" i="79"/>
  <c r="CZ56" i="79" s="1"/>
  <c r="DF56" i="79" s="1"/>
  <c r="DL56" i="79"/>
  <c r="DK27" i="79"/>
  <c r="CS27" i="79"/>
  <c r="CY27" i="79" s="1"/>
  <c r="DE27" i="79" s="1"/>
  <c r="BZ41" i="79"/>
  <c r="CF41" i="79"/>
  <c r="BV45" i="79"/>
  <c r="CH45" i="79" s="1"/>
  <c r="AY45" i="79"/>
  <c r="AI45" i="79"/>
  <c r="CT57" i="79"/>
  <c r="CZ57" i="79" s="1"/>
  <c r="DF57" i="79" s="1"/>
  <c r="DL57" i="79"/>
  <c r="DL43" i="79"/>
  <c r="CT43" i="79"/>
  <c r="CZ43" i="79" s="1"/>
  <c r="DF43" i="79" s="1"/>
  <c r="AD52" i="79"/>
  <c r="BU52" i="79"/>
  <c r="CG52" i="79" s="1"/>
  <c r="AX52" i="79"/>
  <c r="AY59" i="79"/>
  <c r="BV59" i="79"/>
  <c r="CH59" i="79" s="1"/>
  <c r="AI59" i="79"/>
  <c r="DJ47" i="79"/>
  <c r="CR47" i="79"/>
  <c r="CX47" i="79" s="1"/>
  <c r="DD47" i="79" s="1"/>
  <c r="AD48" i="79"/>
  <c r="BU48" i="79"/>
  <c r="CG48" i="79" s="1"/>
  <c r="AX48" i="79"/>
  <c r="CA27" i="79"/>
  <c r="CG27" i="79"/>
  <c r="AX54" i="79"/>
  <c r="BU54" i="79"/>
  <c r="CG54" i="79" s="1"/>
  <c r="AD54" i="79"/>
  <c r="BZ36" i="79"/>
  <c r="CF36" i="79"/>
  <c r="BW57" i="79"/>
  <c r="CI57" i="79" s="1"/>
  <c r="AN57" i="79"/>
  <c r="BU60" i="79"/>
  <c r="CG60" i="79" s="1"/>
  <c r="AX60" i="79"/>
  <c r="AD60" i="79"/>
  <c r="T71" i="79"/>
  <c r="BV27" i="79"/>
  <c r="AI27" i="79"/>
  <c r="AY27" i="79"/>
  <c r="BU51" i="79"/>
  <c r="CG51" i="79" s="1"/>
  <c r="AD51" i="79"/>
  <c r="AX51" i="79"/>
  <c r="AX36" i="79"/>
  <c r="AD36" i="79"/>
  <c r="AD38" i="79" s="1"/>
  <c r="BU36" i="79"/>
  <c r="DJ51" i="79"/>
  <c r="CR51" i="79"/>
  <c r="CX51" i="79" s="1"/>
  <c r="DD51" i="79" s="1"/>
  <c r="CF32" i="79"/>
  <c r="BZ32" i="79"/>
  <c r="Y68" i="79"/>
  <c r="CA35" i="79"/>
  <c r="CG35" i="79"/>
  <c r="CR36" i="79"/>
  <c r="CX36" i="79" s="1"/>
  <c r="DD36" i="79" s="1"/>
  <c r="DJ36" i="79"/>
  <c r="BW58" i="79"/>
  <c r="CI58" i="79" s="1"/>
  <c r="AN58" i="79"/>
  <c r="DL30" i="79"/>
  <c r="CT30" i="79"/>
  <c r="CZ30" i="79" s="1"/>
  <c r="DF30" i="79" s="1"/>
  <c r="CS42" i="79"/>
  <c r="CY42" i="79" s="1"/>
  <c r="DE42" i="79" s="1"/>
  <c r="DK42" i="79"/>
  <c r="DK31" i="79"/>
  <c r="CS31" i="79"/>
  <c r="CY31" i="79" s="1"/>
  <c r="DE31" i="79" s="1"/>
  <c r="CA33" i="79"/>
  <c r="CG33" i="79"/>
  <c r="CR44" i="79"/>
  <c r="CX44" i="79" s="1"/>
  <c r="DD44" i="79" s="1"/>
  <c r="DJ44" i="79"/>
  <c r="BV50" i="79"/>
  <c r="CH50" i="79" s="1"/>
  <c r="AI50" i="79"/>
  <c r="AY50" i="79"/>
  <c r="Y68" i="78"/>
  <c r="Y38" i="78"/>
  <c r="DJ27" i="78"/>
  <c r="CR27" i="78"/>
  <c r="CX27" i="78" s="1"/>
  <c r="DD27" i="78" s="1"/>
  <c r="DK48" i="78"/>
  <c r="CS48" i="78"/>
  <c r="CY48" i="78" s="1"/>
  <c r="DE48" i="78" s="1"/>
  <c r="DJ28" i="78"/>
  <c r="CR28" i="78"/>
  <c r="CX28" i="78" s="1"/>
  <c r="DD28" i="78" s="1"/>
  <c r="CT60" i="78"/>
  <c r="CZ60" i="78" s="1"/>
  <c r="DF60" i="78" s="1"/>
  <c r="DL60" i="78"/>
  <c r="CH33" i="78"/>
  <c r="CB33" i="78"/>
  <c r="BU34" i="78"/>
  <c r="AX34" i="78"/>
  <c r="AD34" i="78"/>
  <c r="AX59" i="78"/>
  <c r="BU59" i="78"/>
  <c r="CG59" i="78" s="1"/>
  <c r="AD59" i="78"/>
  <c r="CA32" i="78"/>
  <c r="CG32" i="78"/>
  <c r="AY48" i="78"/>
  <c r="BV48" i="78"/>
  <c r="CH48" i="78" s="1"/>
  <c r="AI48" i="78"/>
  <c r="O64" i="78"/>
  <c r="AN31" i="78"/>
  <c r="BW31" i="78"/>
  <c r="AD41" i="78"/>
  <c r="AX41" i="78"/>
  <c r="BU41" i="78"/>
  <c r="AY32" i="78"/>
  <c r="AI32" i="78"/>
  <c r="BV32" i="78"/>
  <c r="DL50" i="78"/>
  <c r="CT50" i="78"/>
  <c r="CZ50" i="78" s="1"/>
  <c r="DF50" i="78" s="1"/>
  <c r="T71" i="78"/>
  <c r="T73" i="78" s="1"/>
  <c r="T239" i="78" s="1"/>
  <c r="CF41" i="78"/>
  <c r="BZ41" i="78"/>
  <c r="DL57" i="78"/>
  <c r="CT57" i="78"/>
  <c r="CZ57" i="78" s="1"/>
  <c r="DF57" i="78" s="1"/>
  <c r="DK32" i="78"/>
  <c r="CS32" i="78"/>
  <c r="CY32" i="78" s="1"/>
  <c r="DE32" i="78" s="1"/>
  <c r="AN50" i="78"/>
  <c r="BW50" i="78"/>
  <c r="CI50" i="78" s="1"/>
  <c r="BV42" i="78"/>
  <c r="CH42" i="78" s="1"/>
  <c r="AI42" i="78"/>
  <c r="AY42" i="78"/>
  <c r="DL31" i="78"/>
  <c r="CT31" i="78"/>
  <c r="CZ31" i="78" s="1"/>
  <c r="DF31" i="78" s="1"/>
  <c r="CS56" i="78"/>
  <c r="CY56" i="78" s="1"/>
  <c r="DE56" i="78" s="1"/>
  <c r="DK56" i="78"/>
  <c r="BV45" i="78"/>
  <c r="CH45" i="78" s="1"/>
  <c r="AI45" i="78"/>
  <c r="AY45" i="78"/>
  <c r="Y69" i="78"/>
  <c r="DJ41" i="78"/>
  <c r="Y62" i="78"/>
  <c r="CR41" i="78"/>
  <c r="CX41" i="78" s="1"/>
  <c r="DD41" i="78" s="1"/>
  <c r="CH31" i="78"/>
  <c r="CB31" i="78"/>
  <c r="AY44" i="78"/>
  <c r="BV44" i="78"/>
  <c r="CH44" i="78" s="1"/>
  <c r="AI44" i="78"/>
  <c r="AN57" i="78"/>
  <c r="BW57" i="78"/>
  <c r="CI57" i="78" s="1"/>
  <c r="BV36" i="78"/>
  <c r="AI36" i="78"/>
  <c r="AY36" i="78"/>
  <c r="DK42" i="78"/>
  <c r="CS42" i="78"/>
  <c r="CY42" i="78" s="1"/>
  <c r="DE42" i="78" s="1"/>
  <c r="AY49" i="78"/>
  <c r="AI49" i="78"/>
  <c r="BV49" i="78"/>
  <c r="CH49" i="78" s="1"/>
  <c r="CS53" i="78"/>
  <c r="CY53" i="78" s="1"/>
  <c r="DE53" i="78" s="1"/>
  <c r="DK53" i="78"/>
  <c r="CR55" i="78"/>
  <c r="CX55" i="78" s="1"/>
  <c r="DD55" i="78" s="1"/>
  <c r="DJ55" i="78"/>
  <c r="AI56" i="78"/>
  <c r="BV56" i="78"/>
  <c r="CH56" i="78" s="1"/>
  <c r="AY56" i="78"/>
  <c r="BZ30" i="78"/>
  <c r="CF30" i="78"/>
  <c r="BU46" i="78"/>
  <c r="CG46" i="78" s="1"/>
  <c r="AD46" i="78"/>
  <c r="AX46" i="78"/>
  <c r="CU51" i="78"/>
  <c r="DA51" i="78" s="1"/>
  <c r="DG51" i="78" s="1"/>
  <c r="DM51" i="78"/>
  <c r="AQ51" i="78"/>
  <c r="CS44" i="78"/>
  <c r="CY44" i="78" s="1"/>
  <c r="DE44" i="78" s="1"/>
  <c r="DK44" i="78"/>
  <c r="DK36" i="78"/>
  <c r="CS36" i="78"/>
  <c r="CY36" i="78" s="1"/>
  <c r="DE36" i="78" s="1"/>
  <c r="CS52" i="78"/>
  <c r="CY52" i="78" s="1"/>
  <c r="DE52" i="78" s="1"/>
  <c r="DK52" i="78"/>
  <c r="AX58" i="78"/>
  <c r="BU58" i="78"/>
  <c r="CG58" i="78" s="1"/>
  <c r="AD58" i="78"/>
  <c r="DK49" i="78"/>
  <c r="CS49" i="78"/>
  <c r="CY49" i="78" s="1"/>
  <c r="DE49" i="78" s="1"/>
  <c r="CF29" i="78"/>
  <c r="BZ29" i="78"/>
  <c r="AI53" i="78"/>
  <c r="BV53" i="78"/>
  <c r="CH53" i="78" s="1"/>
  <c r="AY53" i="78"/>
  <c r="AX55" i="78"/>
  <c r="AD55" i="78"/>
  <c r="BU55" i="78"/>
  <c r="CG55" i="78" s="1"/>
  <c r="AD30" i="78"/>
  <c r="AX30" i="78"/>
  <c r="BU30" i="78"/>
  <c r="CS45" i="78"/>
  <c r="CY45" i="78" s="1"/>
  <c r="DE45" i="78" s="1"/>
  <c r="DK45" i="78"/>
  <c r="CF27" i="78"/>
  <c r="BZ27" i="78"/>
  <c r="CA36" i="78"/>
  <c r="CG36" i="78"/>
  <c r="AI52" i="78"/>
  <c r="AY52" i="78"/>
  <c r="BV52" i="78"/>
  <c r="CH52" i="78" s="1"/>
  <c r="CF28" i="78"/>
  <c r="BZ28" i="78"/>
  <c r="CS54" i="78"/>
  <c r="CY54" i="78" s="1"/>
  <c r="DE54" i="78" s="1"/>
  <c r="DK54" i="78"/>
  <c r="AD29" i="78"/>
  <c r="AX29" i="78"/>
  <c r="BU29" i="78"/>
  <c r="AN33" i="78"/>
  <c r="BW33" i="78"/>
  <c r="DJ30" i="78"/>
  <c r="CR30" i="78"/>
  <c r="CX30" i="78" s="1"/>
  <c r="DD30" i="78" s="1"/>
  <c r="CR46" i="78"/>
  <c r="CX46" i="78" s="1"/>
  <c r="DD46" i="78" s="1"/>
  <c r="DJ46" i="78"/>
  <c r="CF34" i="78"/>
  <c r="BZ34" i="78"/>
  <c r="AD27" i="78"/>
  <c r="AX27" i="78"/>
  <c r="BU27" i="78"/>
  <c r="AD28" i="78"/>
  <c r="AX28" i="78"/>
  <c r="BU28" i="78"/>
  <c r="AN60" i="78"/>
  <c r="BW60" i="78"/>
  <c r="CI60" i="78" s="1"/>
  <c r="BV54" i="78"/>
  <c r="CH54" i="78" s="1"/>
  <c r="AI54" i="78"/>
  <c r="AY54" i="78"/>
  <c r="DJ29" i="78"/>
  <c r="CR29" i="78"/>
  <c r="CX29" i="78" s="1"/>
  <c r="DD29" i="78" s="1"/>
  <c r="CT33" i="78"/>
  <c r="CZ33" i="78" s="1"/>
  <c r="DF33" i="78" s="1"/>
  <c r="DL33" i="78"/>
  <c r="DJ34" i="78"/>
  <c r="CR34" i="78"/>
  <c r="CX34" i="78" s="1"/>
  <c r="DD34" i="78" s="1"/>
  <c r="CG36" i="77"/>
  <c r="CA36" i="77"/>
  <c r="BW51" i="77"/>
  <c r="CI51" i="77" s="1"/>
  <c r="AN51" i="77"/>
  <c r="DJ29" i="77"/>
  <c r="CR29" i="77"/>
  <c r="CX29" i="77" s="1"/>
  <c r="DD29" i="77" s="1"/>
  <c r="DK31" i="77"/>
  <c r="CS31" i="77"/>
  <c r="CY31" i="77" s="1"/>
  <c r="DE31" i="77" s="1"/>
  <c r="BW59" i="77"/>
  <c r="CI59" i="77" s="1"/>
  <c r="AN59" i="77"/>
  <c r="BU42" i="77"/>
  <c r="CG42" i="77" s="1"/>
  <c r="AD42" i="77"/>
  <c r="AX42" i="77"/>
  <c r="Y68" i="77"/>
  <c r="Y71" i="77" s="1"/>
  <c r="DJ27" i="77"/>
  <c r="CR27" i="77"/>
  <c r="CX27" i="77" s="1"/>
  <c r="DD27" i="77" s="1"/>
  <c r="Y38" i="77"/>
  <c r="Y64" i="77" s="1"/>
  <c r="DK36" i="77"/>
  <c r="CS36" i="77"/>
  <c r="CY36" i="77" s="1"/>
  <c r="DE36" i="77" s="1"/>
  <c r="CS41" i="77"/>
  <c r="CY41" i="77" s="1"/>
  <c r="DE41" i="77" s="1"/>
  <c r="DK41" i="77"/>
  <c r="BU29" i="77"/>
  <c r="AD29" i="77"/>
  <c r="AX29" i="77"/>
  <c r="BU46" i="77"/>
  <c r="CG46" i="77" s="1"/>
  <c r="AD46" i="77"/>
  <c r="AX46" i="77"/>
  <c r="CG31" i="77"/>
  <c r="CA31" i="77"/>
  <c r="AY52" i="77"/>
  <c r="AI52" i="77"/>
  <c r="BV52" i="77"/>
  <c r="CH52" i="77" s="1"/>
  <c r="DJ28" i="77"/>
  <c r="CR28" i="77"/>
  <c r="CX28" i="77" s="1"/>
  <c r="DD28" i="77" s="1"/>
  <c r="AY41" i="77"/>
  <c r="AI41" i="77"/>
  <c r="BV41" i="77"/>
  <c r="AY57" i="77"/>
  <c r="BV57" i="77"/>
  <c r="CH57" i="77" s="1"/>
  <c r="AI57" i="77"/>
  <c r="AY55" i="77"/>
  <c r="AI55" i="77"/>
  <c r="BV55" i="77"/>
  <c r="CH55" i="77" s="1"/>
  <c r="CG32" i="77"/>
  <c r="CA32" i="77"/>
  <c r="CT59" i="77"/>
  <c r="CZ59" i="77" s="1"/>
  <c r="DF59" i="77" s="1"/>
  <c r="DL59" i="77"/>
  <c r="CS52" i="77"/>
  <c r="CY52" i="77" s="1"/>
  <c r="DE52" i="77" s="1"/>
  <c r="DK52" i="77"/>
  <c r="CU30" i="77"/>
  <c r="DA30" i="77" s="1"/>
  <c r="DG30" i="77" s="1"/>
  <c r="DM30" i="77"/>
  <c r="BU60" i="77"/>
  <c r="CG60" i="77" s="1"/>
  <c r="AX60" i="77"/>
  <c r="AD60" i="77"/>
  <c r="BZ28" i="77"/>
  <c r="CF28" i="77"/>
  <c r="CG41" i="77"/>
  <c r="CA41" i="77"/>
  <c r="DK57" i="77"/>
  <c r="CS57" i="77"/>
  <c r="CY57" i="77" s="1"/>
  <c r="DE57" i="77" s="1"/>
  <c r="DK55" i="77"/>
  <c r="CS55" i="77"/>
  <c r="CY55" i="77" s="1"/>
  <c r="DE55" i="77" s="1"/>
  <c r="DK32" i="77"/>
  <c r="CS32" i="77"/>
  <c r="CY32" i="77" s="1"/>
  <c r="DE32" i="77" s="1"/>
  <c r="CC30" i="77"/>
  <c r="CI30" i="77"/>
  <c r="BU28" i="77"/>
  <c r="AD28" i="77"/>
  <c r="AX28" i="77"/>
  <c r="AY35" i="77"/>
  <c r="BV35" i="77"/>
  <c r="AI35" i="77"/>
  <c r="AY32" i="77"/>
  <c r="BV32" i="77"/>
  <c r="AI32" i="77"/>
  <c r="O71" i="77"/>
  <c r="O73" i="77" s="1"/>
  <c r="AY45" i="77"/>
  <c r="AI45" i="77"/>
  <c r="BV45" i="77"/>
  <c r="CH45" i="77" s="1"/>
  <c r="CG35" i="77"/>
  <c r="CA35" i="77"/>
  <c r="DL43" i="77"/>
  <c r="CT43" i="77"/>
  <c r="CZ43" i="77" s="1"/>
  <c r="DF43" i="77" s="1"/>
  <c r="AY54" i="77"/>
  <c r="BV54" i="77"/>
  <c r="CH54" i="77" s="1"/>
  <c r="AI54" i="77"/>
  <c r="CT50" i="77"/>
  <c r="CZ50" i="77" s="1"/>
  <c r="DF50" i="77" s="1"/>
  <c r="DL50" i="77"/>
  <c r="AN47" i="77"/>
  <c r="BW47" i="77"/>
  <c r="CI47" i="77" s="1"/>
  <c r="AY56" i="77"/>
  <c r="AI56" i="77"/>
  <c r="BV56" i="77"/>
  <c r="CH56" i="77" s="1"/>
  <c r="CH34" i="77"/>
  <c r="CB34" i="77"/>
  <c r="BU48" i="77"/>
  <c r="CG48" i="77" s="1"/>
  <c r="AD48" i="77"/>
  <c r="AX48" i="77"/>
  <c r="CG33" i="77"/>
  <c r="CA33" i="77"/>
  <c r="CS45" i="77"/>
  <c r="CY45" i="77" s="1"/>
  <c r="DE45" i="77" s="1"/>
  <c r="DK45" i="77"/>
  <c r="AY44" i="77"/>
  <c r="BV44" i="77"/>
  <c r="CH44" i="77" s="1"/>
  <c r="AI44" i="77"/>
  <c r="DK35" i="77"/>
  <c r="CS35" i="77"/>
  <c r="CY35" i="77" s="1"/>
  <c r="DE35" i="77" s="1"/>
  <c r="BW43" i="77"/>
  <c r="CI43" i="77" s="1"/>
  <c r="AN43" i="77"/>
  <c r="CS54" i="77"/>
  <c r="CY54" i="77" s="1"/>
  <c r="DE54" i="77" s="1"/>
  <c r="DK54" i="77"/>
  <c r="AN50" i="77"/>
  <c r="BW50" i="77"/>
  <c r="CI50" i="77" s="1"/>
  <c r="DL47" i="77"/>
  <c r="CT47" i="77"/>
  <c r="CZ47" i="77" s="1"/>
  <c r="DF47" i="77" s="1"/>
  <c r="AY53" i="77"/>
  <c r="AI53" i="77"/>
  <c r="BV53" i="77"/>
  <c r="CH53" i="77" s="1"/>
  <c r="CS56" i="77"/>
  <c r="CY56" i="77" s="1"/>
  <c r="DE56" i="77" s="1"/>
  <c r="DK56" i="77"/>
  <c r="CT34" i="77"/>
  <c r="CZ34" i="77" s="1"/>
  <c r="DF34" i="77" s="1"/>
  <c r="DL34" i="77"/>
  <c r="AY33" i="77"/>
  <c r="AI33" i="77"/>
  <c r="BV33" i="77"/>
  <c r="CF27" i="77"/>
  <c r="BZ27" i="77"/>
  <c r="CS44" i="77"/>
  <c r="CY44" i="77" s="1"/>
  <c r="DE44" i="77" s="1"/>
  <c r="DK44" i="77"/>
  <c r="AY36" i="77"/>
  <c r="BV36" i="77"/>
  <c r="AI36" i="77"/>
  <c r="CT51" i="77"/>
  <c r="CZ51" i="77" s="1"/>
  <c r="DF51" i="77" s="1"/>
  <c r="DL51" i="77"/>
  <c r="BZ29" i="77"/>
  <c r="CF29" i="77"/>
  <c r="CR46" i="77"/>
  <c r="CX46" i="77" s="1"/>
  <c r="DD46" i="77" s="1"/>
  <c r="DJ46" i="77"/>
  <c r="AI31" i="77"/>
  <c r="AY31" i="77"/>
  <c r="BV31" i="77"/>
  <c r="DK53" i="77"/>
  <c r="CS53" i="77"/>
  <c r="CY53" i="77" s="1"/>
  <c r="DE53" i="77" s="1"/>
  <c r="AN34" i="77"/>
  <c r="BW34" i="77"/>
  <c r="DJ48" i="77"/>
  <c r="CR48" i="77"/>
  <c r="CX48" i="77" s="1"/>
  <c r="DD48" i="77" s="1"/>
  <c r="BV58" i="77"/>
  <c r="CH58" i="77" s="1"/>
  <c r="AY58" i="77"/>
  <c r="AI58" i="77"/>
  <c r="DK33" i="77"/>
  <c r="CS33" i="77"/>
  <c r="CY33" i="77" s="1"/>
  <c r="DE33" i="77" s="1"/>
  <c r="CR42" i="77"/>
  <c r="CX42" i="77" s="1"/>
  <c r="DD42" i="77" s="1"/>
  <c r="DJ42" i="77"/>
  <c r="AD27" i="77"/>
  <c r="AX27" i="77"/>
  <c r="BU27" i="77"/>
  <c r="DK41" i="76"/>
  <c r="CS41" i="76"/>
  <c r="CY41" i="76" s="1"/>
  <c r="DE41" i="76" s="1"/>
  <c r="DL55" i="76"/>
  <c r="CT55" i="76"/>
  <c r="CZ55" i="76" s="1"/>
  <c r="DF55" i="76" s="1"/>
  <c r="AI41" i="76"/>
  <c r="AY41" i="76"/>
  <c r="BV41" i="76"/>
  <c r="BU32" i="76"/>
  <c r="AX32" i="76"/>
  <c r="AD32" i="76"/>
  <c r="AN55" i="76"/>
  <c r="BW55" i="76"/>
  <c r="CI55" i="76" s="1"/>
  <c r="BU30" i="76"/>
  <c r="AD30" i="76"/>
  <c r="AX30" i="76"/>
  <c r="BU36" i="76"/>
  <c r="AD36" i="76"/>
  <c r="AX36" i="76"/>
  <c r="CS47" i="76"/>
  <c r="CY47" i="76" s="1"/>
  <c r="DE47" i="76" s="1"/>
  <c r="DK47" i="76"/>
  <c r="CC34" i="76"/>
  <c r="CI34" i="76"/>
  <c r="CR42" i="76"/>
  <c r="CX42" i="76" s="1"/>
  <c r="DD42" i="76" s="1"/>
  <c r="DJ42" i="76"/>
  <c r="BZ31" i="76"/>
  <c r="CF31" i="76"/>
  <c r="Y69" i="76"/>
  <c r="CS46" i="76"/>
  <c r="CY46" i="76" s="1"/>
  <c r="DE46" i="76" s="1"/>
  <c r="DK46" i="76"/>
  <c r="DJ32" i="76"/>
  <c r="CR32" i="76"/>
  <c r="CX32" i="76" s="1"/>
  <c r="DD32" i="76" s="1"/>
  <c r="O64" i="76"/>
  <c r="CU34" i="76"/>
  <c r="DA34" i="76" s="1"/>
  <c r="DG34" i="76" s="1"/>
  <c r="DM34" i="76"/>
  <c r="AQ34" i="76"/>
  <c r="AX42" i="76"/>
  <c r="BU42" i="76"/>
  <c r="CG42" i="76" s="1"/>
  <c r="AD42" i="76"/>
  <c r="DJ59" i="76"/>
  <c r="CR59" i="76"/>
  <c r="CX59" i="76" s="1"/>
  <c r="DD59" i="76" s="1"/>
  <c r="BZ33" i="76"/>
  <c r="CF33" i="76"/>
  <c r="AY51" i="76"/>
  <c r="BV51" i="76"/>
  <c r="CH51" i="76" s="1"/>
  <c r="AI51" i="76"/>
  <c r="AX44" i="76"/>
  <c r="BU44" i="76"/>
  <c r="CG44" i="76" s="1"/>
  <c r="AD44" i="76"/>
  <c r="CR35" i="76"/>
  <c r="CX35" i="76" s="1"/>
  <c r="DD35" i="76" s="1"/>
  <c r="DJ35" i="76"/>
  <c r="BU59" i="76"/>
  <c r="CG59" i="76" s="1"/>
  <c r="AD59" i="76"/>
  <c r="AX59" i="76"/>
  <c r="CR31" i="76"/>
  <c r="CX31" i="76" s="1"/>
  <c r="DD31" i="76" s="1"/>
  <c r="DJ31" i="76"/>
  <c r="BV56" i="76"/>
  <c r="CH56" i="76" s="1"/>
  <c r="AI56" i="76"/>
  <c r="AY56" i="76"/>
  <c r="DJ33" i="76"/>
  <c r="CR33" i="76"/>
  <c r="CX33" i="76" s="1"/>
  <c r="DD33" i="76" s="1"/>
  <c r="CS51" i="76"/>
  <c r="CY51" i="76" s="1"/>
  <c r="DE51" i="76" s="1"/>
  <c r="DK51" i="76"/>
  <c r="CR44" i="76"/>
  <c r="CX44" i="76" s="1"/>
  <c r="DD44" i="76" s="1"/>
  <c r="DJ44" i="76"/>
  <c r="BV47" i="76"/>
  <c r="CH47" i="76" s="1"/>
  <c r="AY47" i="76"/>
  <c r="AI47" i="76"/>
  <c r="BZ35" i="76"/>
  <c r="CF35" i="76"/>
  <c r="CR28" i="76"/>
  <c r="CX28" i="76" s="1"/>
  <c r="DD28" i="76" s="1"/>
  <c r="DJ28" i="76"/>
  <c r="BU31" i="76"/>
  <c r="AX31" i="76"/>
  <c r="AD31" i="76"/>
  <c r="CS56" i="76"/>
  <c r="CY56" i="76" s="1"/>
  <c r="DE56" i="76" s="1"/>
  <c r="DK56" i="76"/>
  <c r="BU33" i="76"/>
  <c r="AX33" i="76"/>
  <c r="AD33" i="76"/>
  <c r="BW58" i="76"/>
  <c r="CI58" i="76" s="1"/>
  <c r="AN58" i="76"/>
  <c r="Y68" i="76"/>
  <c r="Y71" i="76" s="1"/>
  <c r="DJ27" i="76"/>
  <c r="Y38" i="76"/>
  <c r="CR27" i="76"/>
  <c r="CX27" i="76" s="1"/>
  <c r="DD27" i="76" s="1"/>
  <c r="BU35" i="76"/>
  <c r="AD35" i="76"/>
  <c r="AX35" i="76"/>
  <c r="BZ28" i="76"/>
  <c r="CF28" i="76"/>
  <c r="CR30" i="76"/>
  <c r="CX30" i="76" s="1"/>
  <c r="DD30" i="76" s="1"/>
  <c r="DJ30" i="76"/>
  <c r="AI29" i="76"/>
  <c r="AY29" i="76"/>
  <c r="BV29" i="76"/>
  <c r="AY52" i="76"/>
  <c r="BV52" i="76"/>
  <c r="CH52" i="76" s="1"/>
  <c r="AI52" i="76"/>
  <c r="DK29" i="76"/>
  <c r="CS29" i="76"/>
  <c r="CY29" i="76" s="1"/>
  <c r="DE29" i="76" s="1"/>
  <c r="CR43" i="76"/>
  <c r="CX43" i="76" s="1"/>
  <c r="DD43" i="76" s="1"/>
  <c r="DJ43" i="76"/>
  <c r="BU48" i="76"/>
  <c r="CG48" i="76" s="1"/>
  <c r="AD48" i="76"/>
  <c r="AX48" i="76"/>
  <c r="DL49" i="76"/>
  <c r="CT49" i="76"/>
  <c r="CZ49" i="76" s="1"/>
  <c r="DF49" i="76" s="1"/>
  <c r="AY50" i="76"/>
  <c r="AI50" i="76"/>
  <c r="BV50" i="76"/>
  <c r="CH50" i="76" s="1"/>
  <c r="BZ27" i="76"/>
  <c r="CF27" i="76"/>
  <c r="AX45" i="76"/>
  <c r="BU45" i="76"/>
  <c r="CG45" i="76" s="1"/>
  <c r="AD45" i="76"/>
  <c r="BU28" i="76"/>
  <c r="AD28" i="76"/>
  <c r="AX28" i="76"/>
  <c r="DL53" i="76"/>
  <c r="CT53" i="76"/>
  <c r="CZ53" i="76" s="1"/>
  <c r="DF53" i="76" s="1"/>
  <c r="CF36" i="76"/>
  <c r="BZ36" i="76"/>
  <c r="AX43" i="76"/>
  <c r="AD43" i="76"/>
  <c r="BU43" i="76"/>
  <c r="CG43" i="76" s="1"/>
  <c r="CS52" i="76"/>
  <c r="CY52" i="76" s="1"/>
  <c r="DE52" i="76" s="1"/>
  <c r="DK52" i="76"/>
  <c r="BV54" i="76"/>
  <c r="CH54" i="76" s="1"/>
  <c r="AI54" i="76"/>
  <c r="AY54" i="76"/>
  <c r="CG29" i="76"/>
  <c r="CA29" i="76"/>
  <c r="DJ48" i="76"/>
  <c r="CR48" i="76"/>
  <c r="CX48" i="76" s="1"/>
  <c r="DD48" i="76" s="1"/>
  <c r="BW49" i="76"/>
  <c r="CI49" i="76" s="1"/>
  <c r="AN49" i="76"/>
  <c r="CS50" i="76"/>
  <c r="CY50" i="76" s="1"/>
  <c r="DE50" i="76" s="1"/>
  <c r="DK50" i="76"/>
  <c r="BU27" i="76"/>
  <c r="AD27" i="76"/>
  <c r="AX27" i="76"/>
  <c r="CR45" i="76"/>
  <c r="CX45" i="76" s="1"/>
  <c r="DD45" i="76" s="1"/>
  <c r="DJ45" i="76"/>
  <c r="BU60" i="76"/>
  <c r="CG60" i="76" s="1"/>
  <c r="AX60" i="76"/>
  <c r="AD60" i="76"/>
  <c r="AY57" i="76"/>
  <c r="BV57" i="76"/>
  <c r="CH57" i="76" s="1"/>
  <c r="AI57" i="76"/>
  <c r="CG41" i="76"/>
  <c r="CA41" i="76"/>
  <c r="AY46" i="76"/>
  <c r="BV46" i="76"/>
  <c r="CH46" i="76" s="1"/>
  <c r="AI46" i="76"/>
  <c r="CS54" i="76"/>
  <c r="CY54" i="76" s="1"/>
  <c r="DE54" i="76" s="1"/>
  <c r="DK54" i="76"/>
  <c r="BZ32" i="76"/>
  <c r="CF32" i="76"/>
  <c r="CF30" i="76"/>
  <c r="BZ30" i="76"/>
  <c r="CR36" i="76"/>
  <c r="CX36" i="76" s="1"/>
  <c r="DD36" i="76" s="1"/>
  <c r="DJ36" i="76"/>
  <c r="DK57" i="76"/>
  <c r="CS57" i="76"/>
  <c r="CY57" i="76" s="1"/>
  <c r="DE57" i="76" s="1"/>
  <c r="T64" i="76"/>
  <c r="T73" i="76" s="1"/>
  <c r="T239" i="76" s="1"/>
  <c r="Y62" i="76"/>
  <c r="AN53" i="76"/>
  <c r="BW53" i="76"/>
  <c r="CI53" i="76" s="1"/>
  <c r="CB28" i="75"/>
  <c r="CH28" i="75"/>
  <c r="DJ44" i="75"/>
  <c r="CR44" i="75"/>
  <c r="CX44" i="75" s="1"/>
  <c r="DD44" i="75" s="1"/>
  <c r="CT30" i="75"/>
  <c r="CZ30" i="75" s="1"/>
  <c r="DF30" i="75" s="1"/>
  <c r="DL30" i="75"/>
  <c r="CT43" i="75"/>
  <c r="CZ43" i="75" s="1"/>
  <c r="DF43" i="75" s="1"/>
  <c r="DL43" i="75"/>
  <c r="CU31" i="75"/>
  <c r="DA31" i="75" s="1"/>
  <c r="DG31" i="75" s="1"/>
  <c r="DM31" i="75"/>
  <c r="AQ31" i="75"/>
  <c r="DJ42" i="75"/>
  <c r="CR42" i="75"/>
  <c r="CX42" i="75" s="1"/>
  <c r="DD42" i="75" s="1"/>
  <c r="Y69" i="75"/>
  <c r="BW55" i="75"/>
  <c r="CI55" i="75" s="1"/>
  <c r="AN55" i="75"/>
  <c r="CT47" i="75"/>
  <c r="CZ47" i="75" s="1"/>
  <c r="DF47" i="75" s="1"/>
  <c r="DL47" i="75"/>
  <c r="CC27" i="75"/>
  <c r="CI27" i="75"/>
  <c r="AN56" i="75"/>
  <c r="BW56" i="75"/>
  <c r="CI56" i="75" s="1"/>
  <c r="AN28" i="75"/>
  <c r="BW28" i="75"/>
  <c r="AD44" i="75"/>
  <c r="AX44" i="75"/>
  <c r="BU44" i="75"/>
  <c r="CG44" i="75" s="1"/>
  <c r="AY53" i="75"/>
  <c r="AI53" i="75"/>
  <c r="BV53" i="75"/>
  <c r="CH53" i="75" s="1"/>
  <c r="CG32" i="75"/>
  <c r="CA32" i="75"/>
  <c r="AN54" i="75"/>
  <c r="BW54" i="75"/>
  <c r="CI54" i="75" s="1"/>
  <c r="AX42" i="75"/>
  <c r="AD42" i="75"/>
  <c r="BU42" i="75"/>
  <c r="CG42" i="75" s="1"/>
  <c r="DL36" i="75"/>
  <c r="CT36" i="75"/>
  <c r="CZ36" i="75" s="1"/>
  <c r="DF36" i="75" s="1"/>
  <c r="AX46" i="75"/>
  <c r="AD46" i="75"/>
  <c r="BU46" i="75"/>
  <c r="CG46" i="75" s="1"/>
  <c r="CU27" i="75"/>
  <c r="DA27" i="75" s="1"/>
  <c r="DG27" i="75" s="1"/>
  <c r="DM27" i="75"/>
  <c r="AQ27" i="75"/>
  <c r="AI52" i="75"/>
  <c r="AY52" i="75"/>
  <c r="BV52" i="75"/>
  <c r="CH52" i="75" s="1"/>
  <c r="DL28" i="75"/>
  <c r="CT28" i="75"/>
  <c r="CZ28" i="75" s="1"/>
  <c r="DF28" i="75" s="1"/>
  <c r="DK53" i="75"/>
  <c r="CS53" i="75"/>
  <c r="CY53" i="75" s="1"/>
  <c r="DE53" i="75" s="1"/>
  <c r="AI32" i="75"/>
  <c r="AY32" i="75"/>
  <c r="BV32" i="75"/>
  <c r="CU49" i="75"/>
  <c r="DA49" i="75" s="1"/>
  <c r="DG49" i="75" s="1"/>
  <c r="DM49" i="75"/>
  <c r="AQ49" i="75"/>
  <c r="BW43" i="75"/>
  <c r="CI43" i="75" s="1"/>
  <c r="AN43" i="75"/>
  <c r="CH36" i="75"/>
  <c r="CB36" i="75"/>
  <c r="DJ46" i="75"/>
  <c r="CR46" i="75"/>
  <c r="CX46" i="75" s="1"/>
  <c r="DD46" i="75" s="1"/>
  <c r="T73" i="75"/>
  <c r="T239" i="75" s="1"/>
  <c r="DK41" i="75"/>
  <c r="CS41" i="75"/>
  <c r="CY41" i="75" s="1"/>
  <c r="DE41" i="75" s="1"/>
  <c r="BW47" i="75"/>
  <c r="CI47" i="75" s="1"/>
  <c r="AN47" i="75"/>
  <c r="Y68" i="75"/>
  <c r="AX50" i="75"/>
  <c r="BU50" i="75"/>
  <c r="CG50" i="75" s="1"/>
  <c r="AD50" i="75"/>
  <c r="DK32" i="75"/>
  <c r="CS32" i="75"/>
  <c r="CY32" i="75" s="1"/>
  <c r="DE32" i="75" s="1"/>
  <c r="DL54" i="75"/>
  <c r="CT54" i="75"/>
  <c r="CZ54" i="75" s="1"/>
  <c r="DF54" i="75" s="1"/>
  <c r="BW36" i="75"/>
  <c r="AN36" i="75"/>
  <c r="AI45" i="75"/>
  <c r="BV45" i="75"/>
  <c r="CH45" i="75" s="1"/>
  <c r="AY45" i="75"/>
  <c r="CG41" i="75"/>
  <c r="CA41" i="75"/>
  <c r="DJ59" i="75"/>
  <c r="CR59" i="75"/>
  <c r="CX59" i="75" s="1"/>
  <c r="DD59" i="75" s="1"/>
  <c r="BU58" i="75"/>
  <c r="CG58" i="75" s="1"/>
  <c r="AX58" i="75"/>
  <c r="AD58" i="75"/>
  <c r="BZ33" i="75"/>
  <c r="CF33" i="75"/>
  <c r="CR50" i="75"/>
  <c r="CX50" i="75" s="1"/>
  <c r="DD50" i="75" s="1"/>
  <c r="DJ50" i="75"/>
  <c r="DL51" i="75"/>
  <c r="CT51" i="75"/>
  <c r="CZ51" i="75" s="1"/>
  <c r="DF51" i="75" s="1"/>
  <c r="CT34" i="75"/>
  <c r="CZ34" i="75" s="1"/>
  <c r="DF34" i="75" s="1"/>
  <c r="DL34" i="75"/>
  <c r="BZ29" i="75"/>
  <c r="CF29" i="75"/>
  <c r="DL57" i="75"/>
  <c r="CT57" i="75"/>
  <c r="CZ57" i="75" s="1"/>
  <c r="DF57" i="75" s="1"/>
  <c r="CC35" i="75"/>
  <c r="CI35" i="75"/>
  <c r="BV41" i="75"/>
  <c r="AI41" i="75"/>
  <c r="AY41" i="75"/>
  <c r="O73" i="75"/>
  <c r="AD33" i="75"/>
  <c r="AX33" i="75"/>
  <c r="BU33" i="75"/>
  <c r="AN51" i="75"/>
  <c r="BW51" i="75"/>
  <c r="CI51" i="75" s="1"/>
  <c r="CH34" i="75"/>
  <c r="CB34" i="75"/>
  <c r="AD29" i="75"/>
  <c r="AX29" i="75"/>
  <c r="BU29" i="75"/>
  <c r="CU35" i="75"/>
  <c r="DA35" i="75" s="1"/>
  <c r="DG35" i="75" s="1"/>
  <c r="DM35" i="75"/>
  <c r="AQ35" i="75"/>
  <c r="DK45" i="75"/>
  <c r="CS45" i="75"/>
  <c r="CY45" i="75" s="1"/>
  <c r="DE45" i="75" s="1"/>
  <c r="AX59" i="75"/>
  <c r="BU59" i="75"/>
  <c r="CG59" i="75" s="1"/>
  <c r="AD59" i="75"/>
  <c r="DJ33" i="75"/>
  <c r="CR33" i="75"/>
  <c r="CX33" i="75" s="1"/>
  <c r="DD33" i="75" s="1"/>
  <c r="CH30" i="75"/>
  <c r="CB30" i="75"/>
  <c r="AN34" i="75"/>
  <c r="BW34" i="75"/>
  <c r="AX48" i="75"/>
  <c r="AD48" i="75"/>
  <c r="BU48" i="75"/>
  <c r="CG48" i="75" s="1"/>
  <c r="DJ29" i="75"/>
  <c r="CR29" i="75"/>
  <c r="CX29" i="75" s="1"/>
  <c r="DD29" i="75" s="1"/>
  <c r="BW57" i="75"/>
  <c r="CI57" i="75" s="1"/>
  <c r="AN57" i="75"/>
  <c r="DL55" i="75"/>
  <c r="CT55" i="75"/>
  <c r="CZ55" i="75" s="1"/>
  <c r="DF55" i="75" s="1"/>
  <c r="BW60" i="75"/>
  <c r="CI60" i="75" s="1"/>
  <c r="AN60" i="75"/>
  <c r="AN30" i="75"/>
  <c r="BW30" i="75"/>
  <c r="CR48" i="75"/>
  <c r="CX48" i="75" s="1"/>
  <c r="DD48" i="75" s="1"/>
  <c r="DJ48" i="75"/>
  <c r="CC31" i="75"/>
  <c r="CI31" i="75"/>
  <c r="Y62" i="75"/>
  <c r="Y64" i="75" s="1"/>
  <c r="CS52" i="75"/>
  <c r="CY52" i="75" s="1"/>
  <c r="DE52" i="75" s="1"/>
  <c r="DK52" i="75"/>
  <c r="DL56" i="75"/>
  <c r="CT56" i="75"/>
  <c r="CZ56" i="75" s="1"/>
  <c r="DF56" i="75" s="1"/>
  <c r="DL60" i="75"/>
  <c r="CT60" i="75"/>
  <c r="CZ60" i="75" s="1"/>
  <c r="DF60" i="75" s="1"/>
  <c r="Y71" i="74"/>
  <c r="CU55" i="74"/>
  <c r="DA55" i="74" s="1"/>
  <c r="DG55" i="74" s="1"/>
  <c r="DM55" i="74"/>
  <c r="AQ55" i="74"/>
  <c r="CS29" i="74"/>
  <c r="CY29" i="74" s="1"/>
  <c r="DE29" i="74" s="1"/>
  <c r="DK29" i="74"/>
  <c r="AY59" i="74"/>
  <c r="BV59" i="74"/>
  <c r="CH59" i="74" s="1"/>
  <c r="AI59" i="74"/>
  <c r="CS41" i="74"/>
  <c r="CY41" i="74" s="1"/>
  <c r="DE41" i="74" s="1"/>
  <c r="DK41" i="74"/>
  <c r="CS43" i="74"/>
  <c r="CY43" i="74" s="1"/>
  <c r="DE43" i="74" s="1"/>
  <c r="DK43" i="74"/>
  <c r="AD31" i="74"/>
  <c r="AX31" i="74"/>
  <c r="BU31" i="74"/>
  <c r="BV41" i="74"/>
  <c r="AI41" i="74"/>
  <c r="AY41" i="74"/>
  <c r="AX60" i="74"/>
  <c r="BU60" i="74"/>
  <c r="CG60" i="74" s="1"/>
  <c r="AD60" i="74"/>
  <c r="CS28" i="74"/>
  <c r="CY28" i="74" s="1"/>
  <c r="DE28" i="74" s="1"/>
  <c r="DK28" i="74"/>
  <c r="DJ52" i="74"/>
  <c r="CR52" i="74"/>
  <c r="CX52" i="74" s="1"/>
  <c r="DD52" i="74" s="1"/>
  <c r="AY43" i="74"/>
  <c r="BV43" i="74"/>
  <c r="CH43" i="74" s="1"/>
  <c r="AI43" i="74"/>
  <c r="CU46" i="74"/>
  <c r="DA46" i="74" s="1"/>
  <c r="DG46" i="74" s="1"/>
  <c r="DM46" i="74"/>
  <c r="CG27" i="74"/>
  <c r="CA27" i="74"/>
  <c r="O73" i="74"/>
  <c r="CT45" i="74"/>
  <c r="CZ45" i="74" s="1"/>
  <c r="DF45" i="74" s="1"/>
  <c r="DL45" i="74"/>
  <c r="BU52" i="74"/>
  <c r="CG52" i="74" s="1"/>
  <c r="AD52" i="74"/>
  <c r="AX52" i="74"/>
  <c r="DJ56" i="74"/>
  <c r="CR56" i="74"/>
  <c r="CX56" i="74" s="1"/>
  <c r="DD56" i="74" s="1"/>
  <c r="BW49" i="74"/>
  <c r="CI49" i="74" s="1"/>
  <c r="AN49" i="74"/>
  <c r="DJ32" i="74"/>
  <c r="CR32" i="74"/>
  <c r="CX32" i="74" s="1"/>
  <c r="DD32" i="74" s="1"/>
  <c r="T71" i="74"/>
  <c r="T73" i="74" s="1"/>
  <c r="T239" i="74" s="1"/>
  <c r="CR31" i="74"/>
  <c r="CX31" i="74" s="1"/>
  <c r="DD31" i="74" s="1"/>
  <c r="DJ31" i="74"/>
  <c r="CA41" i="74"/>
  <c r="CG41" i="74"/>
  <c r="AI27" i="74"/>
  <c r="AY27" i="74"/>
  <c r="BV27" i="74"/>
  <c r="BW45" i="74"/>
  <c r="CI45" i="74" s="1"/>
  <c r="AN45" i="74"/>
  <c r="BU56" i="74"/>
  <c r="CG56" i="74" s="1"/>
  <c r="AD56" i="74"/>
  <c r="AX56" i="74"/>
  <c r="CT49" i="74"/>
  <c r="CZ49" i="74" s="1"/>
  <c r="DF49" i="74" s="1"/>
  <c r="DL49" i="74"/>
  <c r="AY30" i="74"/>
  <c r="AI30" i="74"/>
  <c r="BV30" i="74"/>
  <c r="CF32" i="74"/>
  <c r="BZ32" i="74"/>
  <c r="CU51" i="74"/>
  <c r="DA51" i="74" s="1"/>
  <c r="DG51" i="74" s="1"/>
  <c r="DM51" i="74"/>
  <c r="AQ51" i="74"/>
  <c r="BZ31" i="74"/>
  <c r="CF31" i="74"/>
  <c r="AQ46" i="74"/>
  <c r="DK27" i="74"/>
  <c r="CS27" i="74"/>
  <c r="CY27" i="74" s="1"/>
  <c r="DE27" i="74" s="1"/>
  <c r="CU53" i="74"/>
  <c r="DA53" i="74" s="1"/>
  <c r="DG53" i="74" s="1"/>
  <c r="DM53" i="74"/>
  <c r="AQ53" i="74"/>
  <c r="CA30" i="74"/>
  <c r="CG30" i="74"/>
  <c r="AD32" i="74"/>
  <c r="BU32" i="74"/>
  <c r="AX32" i="74"/>
  <c r="DJ50" i="74"/>
  <c r="CR50" i="74"/>
  <c r="CX50" i="74" s="1"/>
  <c r="DD50" i="74" s="1"/>
  <c r="DJ33" i="74"/>
  <c r="CR33" i="74"/>
  <c r="CX33" i="74" s="1"/>
  <c r="DD33" i="74" s="1"/>
  <c r="AD36" i="74"/>
  <c r="BU36" i="74"/>
  <c r="AX36" i="74"/>
  <c r="DJ54" i="74"/>
  <c r="CR54" i="74"/>
  <c r="CX54" i="74" s="1"/>
  <c r="DD54" i="74" s="1"/>
  <c r="AD35" i="74"/>
  <c r="AX35" i="74"/>
  <c r="BU35" i="74"/>
  <c r="CS30" i="74"/>
  <c r="CY30" i="74" s="1"/>
  <c r="DE30" i="74" s="1"/>
  <c r="DK30" i="74"/>
  <c r="Y38" i="74"/>
  <c r="DJ34" i="74"/>
  <c r="CR34" i="74"/>
  <c r="CX34" i="74" s="1"/>
  <c r="DD34" i="74" s="1"/>
  <c r="CF33" i="74"/>
  <c r="BZ33" i="74"/>
  <c r="DJ36" i="74"/>
  <c r="CR36" i="74"/>
  <c r="CX36" i="74" s="1"/>
  <c r="DD36" i="74" s="1"/>
  <c r="DM57" i="74"/>
  <c r="CU57" i="74"/>
  <c r="DA57" i="74" s="1"/>
  <c r="DG57" i="74" s="1"/>
  <c r="AQ57" i="74"/>
  <c r="BU54" i="74"/>
  <c r="CG54" i="74" s="1"/>
  <c r="AD54" i="74"/>
  <c r="AX54" i="74"/>
  <c r="DJ35" i="74"/>
  <c r="CR35" i="74"/>
  <c r="CX35" i="74" s="1"/>
  <c r="DD35" i="74" s="1"/>
  <c r="CG28" i="74"/>
  <c r="CA28" i="74"/>
  <c r="AY47" i="74"/>
  <c r="BV47" i="74"/>
  <c r="CH47" i="74" s="1"/>
  <c r="AI47" i="74"/>
  <c r="CU44" i="74"/>
  <c r="DA44" i="74" s="1"/>
  <c r="DG44" i="74" s="1"/>
  <c r="DM44" i="74"/>
  <c r="AY29" i="74"/>
  <c r="BV29" i="74"/>
  <c r="AI29" i="74"/>
  <c r="DM48" i="74"/>
  <c r="CU48" i="74"/>
  <c r="DA48" i="74" s="1"/>
  <c r="DG48" i="74" s="1"/>
  <c r="BU50" i="74"/>
  <c r="CG50" i="74" s="1"/>
  <c r="AD50" i="74"/>
  <c r="AX50" i="74"/>
  <c r="CF34" i="74"/>
  <c r="BZ34" i="74"/>
  <c r="AD33" i="74"/>
  <c r="BU33" i="74"/>
  <c r="AX33" i="74"/>
  <c r="BZ36" i="74"/>
  <c r="CF36" i="74"/>
  <c r="CF35" i="74"/>
  <c r="BZ35" i="74"/>
  <c r="AI28" i="74"/>
  <c r="AY28" i="74"/>
  <c r="BV28" i="74"/>
  <c r="CU42" i="74"/>
  <c r="DA42" i="74" s="1"/>
  <c r="DG42" i="74" s="1"/>
  <c r="DM42" i="74"/>
  <c r="CS47" i="74"/>
  <c r="CY47" i="74" s="1"/>
  <c r="DE47" i="74" s="1"/>
  <c r="DK47" i="74"/>
  <c r="BV58" i="74"/>
  <c r="CH58" i="74" s="1"/>
  <c r="AI58" i="74"/>
  <c r="AY58" i="74"/>
  <c r="CA29" i="74"/>
  <c r="CG29" i="74"/>
  <c r="AD34" i="74"/>
  <c r="BU34" i="74"/>
  <c r="AX34" i="74"/>
  <c r="AQ42" i="74"/>
  <c r="BZ34" i="84"/>
  <c r="BU44" i="84"/>
  <c r="CG44" i="84" s="1"/>
  <c r="BV41" i="84"/>
  <c r="AY28" i="84"/>
  <c r="BV28" i="84"/>
  <c r="AX44" i="84"/>
  <c r="AY42" i="84"/>
  <c r="BV42" i="84"/>
  <c r="AY31" i="84"/>
  <c r="BV31" i="84"/>
  <c r="CB31" i="84" s="1"/>
  <c r="CG27" i="84"/>
  <c r="CA27" i="84"/>
  <c r="AY50" i="84"/>
  <c r="BV50" i="84"/>
  <c r="CH50" i="84" s="1"/>
  <c r="AX47" i="84"/>
  <c r="BU47" i="84"/>
  <c r="CG47" i="84" s="1"/>
  <c r="AX34" i="84"/>
  <c r="BU34" i="84"/>
  <c r="AY51" i="84"/>
  <c r="BV51" i="84"/>
  <c r="CH51" i="84" s="1"/>
  <c r="AY45" i="84"/>
  <c r="BV45" i="84"/>
  <c r="AY57" i="84"/>
  <c r="BV57" i="84"/>
  <c r="CH57" i="84" s="1"/>
  <c r="BV56" i="84"/>
  <c r="CH56" i="84" s="1"/>
  <c r="AY56" i="84"/>
  <c r="AX48" i="84"/>
  <c r="BU48" i="84"/>
  <c r="CG48" i="84" s="1"/>
  <c r="AX27" i="84"/>
  <c r="BV27" i="84" s="1"/>
  <c r="AY60" i="84"/>
  <c r="CH45" i="84"/>
  <c r="AY41" i="84"/>
  <c r="CN41" i="84"/>
  <c r="CG33" i="84"/>
  <c r="CG31" i="84"/>
  <c r="CA31" i="84"/>
  <c r="CB33" i="84"/>
  <c r="CG29" i="84"/>
  <c r="CA29" i="84"/>
  <c r="CG28" i="84"/>
  <c r="CA28" i="84"/>
  <c r="CG32" i="84"/>
  <c r="CA32" i="84"/>
  <c r="CH49" i="84"/>
  <c r="CI49" i="84"/>
  <c r="CG53" i="84"/>
  <c r="BY41" i="84"/>
  <c r="CE41" i="84"/>
  <c r="CG54" i="84"/>
  <c r="CA30" i="84"/>
  <c r="CG30" i="84"/>
  <c r="CG46" i="84"/>
  <c r="BZ41" i="84"/>
  <c r="CF41" i="84"/>
  <c r="CG42" i="84"/>
  <c r="CF36" i="84"/>
  <c r="BZ36" i="84"/>
  <c r="CA35" i="84"/>
  <c r="CG35" i="84"/>
  <c r="CG43" i="84"/>
  <c r="Y1" i="69"/>
  <c r="AD68" i="79" l="1"/>
  <c r="Y64" i="76"/>
  <c r="Y64" i="78"/>
  <c r="T243" i="77"/>
  <c r="T242" i="77"/>
  <c r="Y64" i="81"/>
  <c r="Y71" i="80"/>
  <c r="T73" i="79"/>
  <c r="T239" i="79" s="1"/>
  <c r="T242" i="79" s="1"/>
  <c r="AD62" i="77"/>
  <c r="AD69" i="74"/>
  <c r="Y71" i="81"/>
  <c r="AC346" i="89"/>
  <c r="AC362" i="89" s="1"/>
  <c r="Y350" i="89"/>
  <c r="AC350" i="89" s="1"/>
  <c r="BR346" i="89"/>
  <c r="BV341" i="89"/>
  <c r="BG341" i="89"/>
  <c r="BC346" i="89"/>
  <c r="CG341" i="89"/>
  <c r="CN338" i="89"/>
  <c r="CP338" i="89" s="1"/>
  <c r="CK338" i="89"/>
  <c r="DK49" i="80"/>
  <c r="CS49" i="80"/>
  <c r="CY49" i="80" s="1"/>
  <c r="DE49" i="80" s="1"/>
  <c r="CT35" i="80"/>
  <c r="CZ35" i="80" s="1"/>
  <c r="DF35" i="80" s="1"/>
  <c r="DL35" i="80"/>
  <c r="CS36" i="80"/>
  <c r="CY36" i="80" s="1"/>
  <c r="DE36" i="80" s="1"/>
  <c r="DK36" i="80"/>
  <c r="AD62" i="80"/>
  <c r="DL46" i="80"/>
  <c r="CT46" i="80"/>
  <c r="CZ46" i="80" s="1"/>
  <c r="DF46" i="80" s="1"/>
  <c r="BW48" i="80"/>
  <c r="CI48" i="80" s="1"/>
  <c r="AN48" i="80"/>
  <c r="AD38" i="80"/>
  <c r="CB35" i="80"/>
  <c r="CH35" i="80"/>
  <c r="T73" i="80"/>
  <c r="T239" i="80" s="1"/>
  <c r="BV36" i="80"/>
  <c r="AI36" i="80"/>
  <c r="AI68" i="80" s="1"/>
  <c r="AY36" i="80"/>
  <c r="AY51" i="80"/>
  <c r="BV51" i="80"/>
  <c r="CH51" i="80" s="1"/>
  <c r="AI51" i="80"/>
  <c r="AN46" i="80"/>
  <c r="BW46" i="80"/>
  <c r="CI46" i="80" s="1"/>
  <c r="CU52" i="80"/>
  <c r="DA52" i="80" s="1"/>
  <c r="DG52" i="80" s="1"/>
  <c r="DM52" i="80"/>
  <c r="AQ52" i="80"/>
  <c r="DL48" i="80"/>
  <c r="CT48" i="80"/>
  <c r="CZ48" i="80" s="1"/>
  <c r="DF48" i="80" s="1"/>
  <c r="DL42" i="80"/>
  <c r="CT42" i="80"/>
  <c r="CZ42" i="80" s="1"/>
  <c r="DF42" i="80" s="1"/>
  <c r="DL41" i="80"/>
  <c r="CT41" i="80"/>
  <c r="CZ41" i="80" s="1"/>
  <c r="DF41" i="80" s="1"/>
  <c r="CA36" i="80"/>
  <c r="CG36" i="80"/>
  <c r="DK51" i="80"/>
  <c r="CS51" i="80"/>
  <c r="CY51" i="80" s="1"/>
  <c r="DE51" i="80" s="1"/>
  <c r="DK44" i="80"/>
  <c r="CS44" i="80"/>
  <c r="CY44" i="80" s="1"/>
  <c r="DE44" i="80" s="1"/>
  <c r="AD68" i="80"/>
  <c r="AN42" i="80"/>
  <c r="BW42" i="80"/>
  <c r="CI42" i="80" s="1"/>
  <c r="AN41" i="80"/>
  <c r="BW41" i="80"/>
  <c r="AD69" i="80"/>
  <c r="AY57" i="80"/>
  <c r="BV57" i="80"/>
  <c r="CH57" i="80" s="1"/>
  <c r="AI57" i="80"/>
  <c r="AI44" i="80"/>
  <c r="BV44" i="80"/>
  <c r="CH44" i="80" s="1"/>
  <c r="AY44" i="80"/>
  <c r="BW30" i="80"/>
  <c r="AN30" i="80"/>
  <c r="CB41" i="80"/>
  <c r="CH41" i="80"/>
  <c r="CI27" i="80"/>
  <c r="CC27" i="80"/>
  <c r="DK60" i="80"/>
  <c r="CS60" i="80"/>
  <c r="CY60" i="80" s="1"/>
  <c r="DE60" i="80" s="1"/>
  <c r="AY55" i="80"/>
  <c r="BV55" i="80"/>
  <c r="CH55" i="80" s="1"/>
  <c r="AI55" i="80"/>
  <c r="DK57" i="80"/>
  <c r="CS57" i="80"/>
  <c r="CY57" i="80" s="1"/>
  <c r="DE57" i="80" s="1"/>
  <c r="DL30" i="80"/>
  <c r="CT30" i="80"/>
  <c r="CZ30" i="80" s="1"/>
  <c r="DF30" i="80" s="1"/>
  <c r="DM47" i="80"/>
  <c r="CU47" i="80"/>
  <c r="DA47" i="80" s="1"/>
  <c r="DG47" i="80" s="1"/>
  <c r="AQ47" i="80"/>
  <c r="DM58" i="80"/>
  <c r="CU58" i="80"/>
  <c r="DA58" i="80" s="1"/>
  <c r="DG58" i="80" s="1"/>
  <c r="AQ58" i="80"/>
  <c r="DM27" i="80"/>
  <c r="CU27" i="80"/>
  <c r="DA27" i="80" s="1"/>
  <c r="DG27" i="80" s="1"/>
  <c r="AQ27" i="80"/>
  <c r="BV60" i="80"/>
  <c r="CH60" i="80" s="1"/>
  <c r="AY60" i="80"/>
  <c r="AI60" i="80"/>
  <c r="DK55" i="80"/>
  <c r="CS55" i="80"/>
  <c r="CY55" i="80" s="1"/>
  <c r="DE55" i="80" s="1"/>
  <c r="CB30" i="80"/>
  <c r="CH30" i="80"/>
  <c r="BW43" i="80"/>
  <c r="CI43" i="80" s="1"/>
  <c r="AN43" i="80"/>
  <c r="AI45" i="80"/>
  <c r="BV45" i="80"/>
  <c r="CH45" i="80" s="1"/>
  <c r="AY45" i="80"/>
  <c r="O239" i="80"/>
  <c r="AY53" i="80"/>
  <c r="BV53" i="80"/>
  <c r="CH53" i="80" s="1"/>
  <c r="AI53" i="80"/>
  <c r="AY49" i="80"/>
  <c r="BV49" i="80"/>
  <c r="CH49" i="80" s="1"/>
  <c r="AI49" i="80"/>
  <c r="Y64" i="80"/>
  <c r="CU59" i="80"/>
  <c r="DA59" i="80" s="1"/>
  <c r="DG59" i="80" s="1"/>
  <c r="DM59" i="80"/>
  <c r="AQ59" i="80"/>
  <c r="DM29" i="80"/>
  <c r="CU29" i="80"/>
  <c r="DA29" i="80" s="1"/>
  <c r="DG29" i="80" s="1"/>
  <c r="AQ29" i="80"/>
  <c r="CI31" i="80"/>
  <c r="CC31" i="80"/>
  <c r="CI32" i="80"/>
  <c r="CC32" i="80"/>
  <c r="AN35" i="80"/>
  <c r="BW35" i="80"/>
  <c r="DK53" i="80"/>
  <c r="CS53" i="80"/>
  <c r="CY53" i="80" s="1"/>
  <c r="DE53" i="80" s="1"/>
  <c r="CI29" i="80"/>
  <c r="CC29" i="80"/>
  <c r="DM31" i="80"/>
  <c r="CU31" i="80"/>
  <c r="DA31" i="80" s="1"/>
  <c r="DG31" i="80" s="1"/>
  <c r="AQ31" i="80"/>
  <c r="CT43" i="80"/>
  <c r="CZ43" i="80" s="1"/>
  <c r="DF43" i="80" s="1"/>
  <c r="DL43" i="80"/>
  <c r="DK45" i="80"/>
  <c r="CS45" i="80"/>
  <c r="CY45" i="80" s="1"/>
  <c r="DE45" i="80" s="1"/>
  <c r="DM32" i="80"/>
  <c r="CU32" i="80"/>
  <c r="DA32" i="80" s="1"/>
  <c r="DG32" i="80" s="1"/>
  <c r="AQ32" i="80"/>
  <c r="AY33" i="82"/>
  <c r="BV33" i="82"/>
  <c r="AI33" i="82"/>
  <c r="BW36" i="82"/>
  <c r="AN36" i="82"/>
  <c r="DK35" i="82"/>
  <c r="CS35" i="82"/>
  <c r="CY35" i="82" s="1"/>
  <c r="DE35" i="82" s="1"/>
  <c r="CG33" i="82"/>
  <c r="CA33" i="82"/>
  <c r="DK43" i="82"/>
  <c r="CS43" i="82"/>
  <c r="CY43" i="82" s="1"/>
  <c r="DE43" i="82" s="1"/>
  <c r="DK49" i="82"/>
  <c r="CS49" i="82"/>
  <c r="CY49" i="82" s="1"/>
  <c r="DE49" i="82" s="1"/>
  <c r="CC34" i="82"/>
  <c r="CI34" i="82"/>
  <c r="CT36" i="82"/>
  <c r="CZ36" i="82" s="1"/>
  <c r="DF36" i="82" s="1"/>
  <c r="DL36" i="82"/>
  <c r="DL54" i="82"/>
  <c r="CT54" i="82"/>
  <c r="CZ54" i="82" s="1"/>
  <c r="DF54" i="82" s="1"/>
  <c r="AI51" i="82"/>
  <c r="BV51" i="82"/>
  <c r="CH51" i="82" s="1"/>
  <c r="AY51" i="82"/>
  <c r="Y64" i="82"/>
  <c r="DK47" i="82"/>
  <c r="CS47" i="82"/>
  <c r="CY47" i="82" s="1"/>
  <c r="DE47" i="82" s="1"/>
  <c r="AI35" i="82"/>
  <c r="AY35" i="82"/>
  <c r="BV35" i="82"/>
  <c r="BW57" i="82"/>
  <c r="CI57" i="82" s="1"/>
  <c r="AN57" i="82"/>
  <c r="BW56" i="82"/>
  <c r="CI56" i="82" s="1"/>
  <c r="AN56" i="82"/>
  <c r="DK30" i="82"/>
  <c r="CS30" i="82"/>
  <c r="CY30" i="82" s="1"/>
  <c r="DE30" i="82" s="1"/>
  <c r="AD68" i="82"/>
  <c r="AD38" i="82"/>
  <c r="DK55" i="82"/>
  <c r="CS55" i="82"/>
  <c r="CY55" i="82" s="1"/>
  <c r="DE55" i="82" s="1"/>
  <c r="O239" i="82"/>
  <c r="DL46" i="82"/>
  <c r="CT46" i="82"/>
  <c r="CZ46" i="82" s="1"/>
  <c r="DF46" i="82" s="1"/>
  <c r="T242" i="82"/>
  <c r="T243" i="82"/>
  <c r="DL50" i="82"/>
  <c r="CT50" i="82"/>
  <c r="CZ50" i="82" s="1"/>
  <c r="DF50" i="82" s="1"/>
  <c r="DL56" i="82"/>
  <c r="CT56" i="82"/>
  <c r="CZ56" i="82" s="1"/>
  <c r="DF56" i="82" s="1"/>
  <c r="CU34" i="82"/>
  <c r="DA34" i="82" s="1"/>
  <c r="DG34" i="82" s="1"/>
  <c r="DM34" i="82"/>
  <c r="AQ34" i="82"/>
  <c r="AI30" i="82"/>
  <c r="AY30" i="82"/>
  <c r="BV30" i="82"/>
  <c r="CG35" i="82"/>
  <c r="CA35" i="82"/>
  <c r="CA30" i="82"/>
  <c r="CG30" i="82"/>
  <c r="BW46" i="82"/>
  <c r="CI46" i="82" s="1"/>
  <c r="AN46" i="82"/>
  <c r="BV49" i="82"/>
  <c r="CH49" i="82" s="1"/>
  <c r="AY49" i="82"/>
  <c r="AI49" i="82"/>
  <c r="AI47" i="82"/>
  <c r="BV47" i="82"/>
  <c r="CH47" i="82" s="1"/>
  <c r="AY47" i="82"/>
  <c r="DM48" i="82"/>
  <c r="CU48" i="82"/>
  <c r="DA48" i="82" s="1"/>
  <c r="DG48" i="82" s="1"/>
  <c r="AQ48" i="82"/>
  <c r="CC31" i="82"/>
  <c r="CI31" i="82"/>
  <c r="DK51" i="82"/>
  <c r="CS51" i="82"/>
  <c r="CY51" i="82" s="1"/>
  <c r="DE51" i="82" s="1"/>
  <c r="DK52" i="82"/>
  <c r="CS52" i="82"/>
  <c r="CY52" i="82" s="1"/>
  <c r="DE52" i="82" s="1"/>
  <c r="CG41" i="82"/>
  <c r="CA41" i="82"/>
  <c r="DL42" i="82"/>
  <c r="CT42" i="82"/>
  <c r="CZ42" i="82" s="1"/>
  <c r="DF42" i="82" s="1"/>
  <c r="DK59" i="82"/>
  <c r="CS59" i="82"/>
  <c r="CY59" i="82" s="1"/>
  <c r="DE59" i="82" s="1"/>
  <c r="AI55" i="82"/>
  <c r="BV55" i="82"/>
  <c r="CH55" i="82" s="1"/>
  <c r="AY55" i="82"/>
  <c r="BW50" i="82"/>
  <c r="CI50" i="82" s="1"/>
  <c r="AN50" i="82"/>
  <c r="DL57" i="82"/>
  <c r="CT57" i="82"/>
  <c r="CZ57" i="82" s="1"/>
  <c r="DF57" i="82" s="1"/>
  <c r="DL53" i="82"/>
  <c r="CT53" i="82"/>
  <c r="CZ53" i="82" s="1"/>
  <c r="DF53" i="82" s="1"/>
  <c r="AI52" i="82"/>
  <c r="AY52" i="82"/>
  <c r="BV52" i="82"/>
  <c r="CH52" i="82" s="1"/>
  <c r="AD69" i="82"/>
  <c r="AD62" i="82"/>
  <c r="DK41" i="82"/>
  <c r="CS41" i="82"/>
  <c r="CY41" i="82" s="1"/>
  <c r="DE41" i="82" s="1"/>
  <c r="BW42" i="82"/>
  <c r="CI42" i="82" s="1"/>
  <c r="AN42" i="82"/>
  <c r="BV59" i="82"/>
  <c r="CH59" i="82" s="1"/>
  <c r="AY59" i="82"/>
  <c r="AI59" i="82"/>
  <c r="Y71" i="82"/>
  <c r="BW60" i="82"/>
  <c r="CI60" i="82" s="1"/>
  <c r="AN60" i="82"/>
  <c r="CC29" i="82"/>
  <c r="CI29" i="82"/>
  <c r="DM44" i="82"/>
  <c r="CU44" i="82"/>
  <c r="DA44" i="82" s="1"/>
  <c r="DG44" i="82" s="1"/>
  <c r="AQ44" i="82"/>
  <c r="AY32" i="82"/>
  <c r="BV32" i="82"/>
  <c r="AI32" i="82"/>
  <c r="BV58" i="82"/>
  <c r="CH58" i="82" s="1"/>
  <c r="AY58" i="82"/>
  <c r="AI58" i="82"/>
  <c r="BW53" i="82"/>
  <c r="CI53" i="82" s="1"/>
  <c r="AN53" i="82"/>
  <c r="DK58" i="82"/>
  <c r="CS58" i="82"/>
  <c r="CY58" i="82" s="1"/>
  <c r="DE58" i="82" s="1"/>
  <c r="CC28" i="82"/>
  <c r="CI28" i="82"/>
  <c r="BV41" i="82"/>
  <c r="AI41" i="82"/>
  <c r="AY41" i="82"/>
  <c r="DL60" i="82"/>
  <c r="CT60" i="82"/>
  <c r="CZ60" i="82" s="1"/>
  <c r="DF60" i="82" s="1"/>
  <c r="DM29" i="82"/>
  <c r="CU29" i="82"/>
  <c r="DA29" i="82" s="1"/>
  <c r="DG29" i="82" s="1"/>
  <c r="AQ29" i="82"/>
  <c r="CC27" i="82"/>
  <c r="CI27" i="82"/>
  <c r="DK32" i="82"/>
  <c r="CS32" i="82"/>
  <c r="CY32" i="82" s="1"/>
  <c r="DE32" i="82" s="1"/>
  <c r="CU45" i="82"/>
  <c r="DA45" i="82" s="1"/>
  <c r="DG45" i="82" s="1"/>
  <c r="DM45" i="82"/>
  <c r="AQ45" i="82"/>
  <c r="BW54" i="82"/>
  <c r="CI54" i="82" s="1"/>
  <c r="AN54" i="82"/>
  <c r="DM28" i="82"/>
  <c r="CU28" i="82"/>
  <c r="DA28" i="82" s="1"/>
  <c r="DG28" i="82" s="1"/>
  <c r="AQ28" i="82"/>
  <c r="DK33" i="82"/>
  <c r="CS33" i="82"/>
  <c r="CY33" i="82" s="1"/>
  <c r="DE33" i="82" s="1"/>
  <c r="BV43" i="82"/>
  <c r="CH43" i="82" s="1"/>
  <c r="AY43" i="82"/>
  <c r="AI43" i="82"/>
  <c r="DM31" i="82"/>
  <c r="CU31" i="82"/>
  <c r="DA31" i="82" s="1"/>
  <c r="DG31" i="82" s="1"/>
  <c r="AQ31" i="82"/>
  <c r="DM27" i="82"/>
  <c r="CU27" i="82"/>
  <c r="DA27" i="82" s="1"/>
  <c r="DG27" i="82" s="1"/>
  <c r="AQ27" i="82"/>
  <c r="CH36" i="82"/>
  <c r="CB36" i="82"/>
  <c r="CG32" i="82"/>
  <c r="CA32" i="82"/>
  <c r="AN44" i="81"/>
  <c r="BW44" i="81"/>
  <c r="CI44" i="81" s="1"/>
  <c r="AY59" i="81"/>
  <c r="AI59" i="81"/>
  <c r="BV59" i="81"/>
  <c r="CH59" i="81" s="1"/>
  <c r="DK29" i="81"/>
  <c r="CS29" i="81"/>
  <c r="CY29" i="81" s="1"/>
  <c r="DE29" i="81" s="1"/>
  <c r="BW34" i="81"/>
  <c r="AN34" i="81"/>
  <c r="DL51" i="81"/>
  <c r="CT51" i="81"/>
  <c r="CZ51" i="81" s="1"/>
  <c r="DF51" i="81" s="1"/>
  <c r="CG27" i="81"/>
  <c r="CA27" i="81"/>
  <c r="AI43" i="81"/>
  <c r="BV43" i="81"/>
  <c r="CH43" i="81" s="1"/>
  <c r="AY43" i="81"/>
  <c r="CT48" i="81"/>
  <c r="CZ48" i="81" s="1"/>
  <c r="DF48" i="81" s="1"/>
  <c r="DL48" i="81"/>
  <c r="CS58" i="81"/>
  <c r="CY58" i="81" s="1"/>
  <c r="DE58" i="81" s="1"/>
  <c r="DK58" i="81"/>
  <c r="AN51" i="81"/>
  <c r="BW51" i="81"/>
  <c r="CI51" i="81" s="1"/>
  <c r="DK28" i="81"/>
  <c r="CS28" i="81"/>
  <c r="CY28" i="81" s="1"/>
  <c r="DE28" i="81" s="1"/>
  <c r="CG41" i="81"/>
  <c r="CA41" i="81"/>
  <c r="DL44" i="81"/>
  <c r="CT44" i="81"/>
  <c r="CZ44" i="81" s="1"/>
  <c r="DF44" i="81" s="1"/>
  <c r="CG30" i="81"/>
  <c r="CA30" i="81"/>
  <c r="CG31" i="81"/>
  <c r="CA31" i="81"/>
  <c r="CH36" i="81"/>
  <c r="CB36" i="81"/>
  <c r="DM33" i="81"/>
  <c r="CU33" i="81"/>
  <c r="DA33" i="81" s="1"/>
  <c r="DG33" i="81" s="1"/>
  <c r="AQ33" i="81"/>
  <c r="BV42" i="81"/>
  <c r="CH42" i="81" s="1"/>
  <c r="AI42" i="81"/>
  <c r="AY42" i="81"/>
  <c r="BW48" i="81"/>
  <c r="CI48" i="81" s="1"/>
  <c r="AN48" i="81"/>
  <c r="AI28" i="81"/>
  <c r="AY28" i="81"/>
  <c r="BV28" i="81"/>
  <c r="AI27" i="81"/>
  <c r="AY27" i="81"/>
  <c r="BV27" i="81"/>
  <c r="DK43" i="81"/>
  <c r="CS43" i="81"/>
  <c r="CY43" i="81" s="1"/>
  <c r="DE43" i="81" s="1"/>
  <c r="DK60" i="81"/>
  <c r="CS60" i="81"/>
  <c r="CY60" i="81" s="1"/>
  <c r="DE60" i="81" s="1"/>
  <c r="AY58" i="81"/>
  <c r="AI58" i="81"/>
  <c r="BV58" i="81"/>
  <c r="CH58" i="81" s="1"/>
  <c r="T243" i="81"/>
  <c r="T242" i="81"/>
  <c r="BV41" i="81"/>
  <c r="AI41" i="81"/>
  <c r="AY41" i="81"/>
  <c r="AI30" i="81"/>
  <c r="AY30" i="81"/>
  <c r="BV30" i="81"/>
  <c r="AI31" i="81"/>
  <c r="AY31" i="81"/>
  <c r="BV31" i="81"/>
  <c r="DL36" i="81"/>
  <c r="CT36" i="81"/>
  <c r="CZ36" i="81" s="1"/>
  <c r="DF36" i="81" s="1"/>
  <c r="CI33" i="81"/>
  <c r="CC33" i="81"/>
  <c r="AD38" i="81"/>
  <c r="AD68" i="81"/>
  <c r="DK27" i="81"/>
  <c r="CS27" i="81"/>
  <c r="CY27" i="81" s="1"/>
  <c r="DE27" i="81" s="1"/>
  <c r="BV60" i="81"/>
  <c r="CH60" i="81" s="1"/>
  <c r="AY60" i="81"/>
  <c r="AI60" i="81"/>
  <c r="AD69" i="81"/>
  <c r="AD62" i="81"/>
  <c r="CS41" i="81"/>
  <c r="CY41" i="81" s="1"/>
  <c r="DE41" i="81" s="1"/>
  <c r="DK41" i="81"/>
  <c r="CA32" i="81"/>
  <c r="CG32" i="81"/>
  <c r="DK30" i="81"/>
  <c r="CS30" i="81"/>
  <c r="CY30" i="81" s="1"/>
  <c r="DE30" i="81" s="1"/>
  <c r="DK31" i="81"/>
  <c r="CS31" i="81"/>
  <c r="CY31" i="81" s="1"/>
  <c r="DE31" i="81" s="1"/>
  <c r="BW36" i="81"/>
  <c r="AN36" i="81"/>
  <c r="DK42" i="81"/>
  <c r="CS42" i="81"/>
  <c r="CY42" i="81" s="1"/>
  <c r="DE42" i="81" s="1"/>
  <c r="DM46" i="81"/>
  <c r="CU46" i="81"/>
  <c r="DA46" i="81" s="1"/>
  <c r="DG46" i="81" s="1"/>
  <c r="AQ46" i="81"/>
  <c r="DL53" i="81"/>
  <c r="CT53" i="81"/>
  <c r="CZ53" i="81" s="1"/>
  <c r="DF53" i="81" s="1"/>
  <c r="CB35" i="81"/>
  <c r="CH35" i="81"/>
  <c r="AI32" i="81"/>
  <c r="AY32" i="81"/>
  <c r="BV32" i="81"/>
  <c r="DM57" i="81"/>
  <c r="CU57" i="81"/>
  <c r="DA57" i="81" s="1"/>
  <c r="DG57" i="81" s="1"/>
  <c r="AQ57" i="81"/>
  <c r="BW50" i="81"/>
  <c r="CI50" i="81" s="1"/>
  <c r="AN50" i="81"/>
  <c r="DM55" i="81"/>
  <c r="CU55" i="81"/>
  <c r="DA55" i="81" s="1"/>
  <c r="DG55" i="81" s="1"/>
  <c r="AQ55" i="81"/>
  <c r="O73" i="81"/>
  <c r="CT45" i="81"/>
  <c r="CZ45" i="81" s="1"/>
  <c r="DF45" i="81" s="1"/>
  <c r="DL45" i="81"/>
  <c r="DL35" i="81"/>
  <c r="CT35" i="81"/>
  <c r="CZ35" i="81" s="1"/>
  <c r="DF35" i="81" s="1"/>
  <c r="DL49" i="81"/>
  <c r="CT49" i="81"/>
  <c r="CZ49" i="81" s="1"/>
  <c r="DF49" i="81" s="1"/>
  <c r="DK32" i="81"/>
  <c r="CS32" i="81"/>
  <c r="CY32" i="81" s="1"/>
  <c r="DE32" i="81" s="1"/>
  <c r="DL50" i="81"/>
  <c r="CT50" i="81"/>
  <c r="CZ50" i="81" s="1"/>
  <c r="DF50" i="81" s="1"/>
  <c r="AN45" i="81"/>
  <c r="BW45" i="81"/>
  <c r="CI45" i="81" s="1"/>
  <c r="BW53" i="81"/>
  <c r="CI53" i="81" s="1"/>
  <c r="AN53" i="81"/>
  <c r="BW35" i="81"/>
  <c r="AN35" i="81"/>
  <c r="AN49" i="81"/>
  <c r="BW49" i="81"/>
  <c r="CI49" i="81" s="1"/>
  <c r="BW56" i="81"/>
  <c r="CI56" i="81" s="1"/>
  <c r="AN56" i="81"/>
  <c r="CG29" i="81"/>
  <c r="CA29" i="81"/>
  <c r="CB34" i="81"/>
  <c r="CH34" i="81"/>
  <c r="DM47" i="81"/>
  <c r="CU47" i="81"/>
  <c r="DA47" i="81" s="1"/>
  <c r="DG47" i="81" s="1"/>
  <c r="AQ47" i="81"/>
  <c r="CG28" i="81"/>
  <c r="CA28" i="81"/>
  <c r="CT56" i="81"/>
  <c r="CZ56" i="81" s="1"/>
  <c r="DF56" i="81" s="1"/>
  <c r="DL56" i="81"/>
  <c r="DK59" i="81"/>
  <c r="CS59" i="81"/>
  <c r="CY59" i="81" s="1"/>
  <c r="DE59" i="81" s="1"/>
  <c r="AI29" i="81"/>
  <c r="AY29" i="81"/>
  <c r="BV29" i="81"/>
  <c r="CT34" i="81"/>
  <c r="CZ34" i="81" s="1"/>
  <c r="DF34" i="81" s="1"/>
  <c r="DL34" i="81"/>
  <c r="Y71" i="79"/>
  <c r="BV51" i="79"/>
  <c r="CH51" i="79" s="1"/>
  <c r="AY51" i="79"/>
  <c r="AI51" i="79"/>
  <c r="DK60" i="79"/>
  <c r="CS60" i="79"/>
  <c r="CY60" i="79" s="1"/>
  <c r="DE60" i="79" s="1"/>
  <c r="DK54" i="79"/>
  <c r="CS54" i="79"/>
  <c r="CY54" i="79" s="1"/>
  <c r="DE54" i="79" s="1"/>
  <c r="AY49" i="79"/>
  <c r="AI49" i="79"/>
  <c r="BV49" i="79"/>
  <c r="CH49" i="79" s="1"/>
  <c r="DL31" i="79"/>
  <c r="CT31" i="79"/>
  <c r="CZ31" i="79" s="1"/>
  <c r="DF31" i="79" s="1"/>
  <c r="CS32" i="79"/>
  <c r="CY32" i="79" s="1"/>
  <c r="DE32" i="79" s="1"/>
  <c r="DK32" i="79"/>
  <c r="AN50" i="79"/>
  <c r="BW50" i="79"/>
  <c r="CI50" i="79" s="1"/>
  <c r="DM58" i="79"/>
  <c r="CU58" i="79"/>
  <c r="DA58" i="79" s="1"/>
  <c r="DG58" i="79" s="1"/>
  <c r="AQ58" i="79"/>
  <c r="CS51" i="79"/>
  <c r="CY51" i="79" s="1"/>
  <c r="DE51" i="79" s="1"/>
  <c r="DK51" i="79"/>
  <c r="BV60" i="79"/>
  <c r="CH60" i="79" s="1"/>
  <c r="AY60" i="79"/>
  <c r="AI60" i="79"/>
  <c r="CS47" i="79"/>
  <c r="CY47" i="79" s="1"/>
  <c r="DE47" i="79" s="1"/>
  <c r="DK47" i="79"/>
  <c r="BW31" i="79"/>
  <c r="AN31" i="79"/>
  <c r="DM30" i="79"/>
  <c r="CU30" i="79"/>
  <c r="DA30" i="79" s="1"/>
  <c r="DG30" i="79" s="1"/>
  <c r="AQ30" i="79"/>
  <c r="CA32" i="79"/>
  <c r="CG32" i="79"/>
  <c r="DL50" i="79"/>
  <c r="CT50" i="79"/>
  <c r="CZ50" i="79" s="1"/>
  <c r="DF50" i="79" s="1"/>
  <c r="BV54" i="79"/>
  <c r="CH54" i="79" s="1"/>
  <c r="AI54" i="79"/>
  <c r="AY54" i="79"/>
  <c r="AI47" i="79"/>
  <c r="BV47" i="79"/>
  <c r="CH47" i="79" s="1"/>
  <c r="AY47" i="79"/>
  <c r="T243" i="79"/>
  <c r="CS49" i="79"/>
  <c r="CY49" i="79" s="1"/>
  <c r="DE49" i="79" s="1"/>
  <c r="DK49" i="79"/>
  <c r="AD69" i="79"/>
  <c r="CS41" i="79"/>
  <c r="CY41" i="79" s="1"/>
  <c r="DE41" i="79" s="1"/>
  <c r="DK41" i="79"/>
  <c r="AD62" i="79"/>
  <c r="AD64" i="79" s="1"/>
  <c r="BV46" i="79"/>
  <c r="CH46" i="79" s="1"/>
  <c r="AI46" i="79"/>
  <c r="AY46" i="79"/>
  <c r="CB31" i="79"/>
  <c r="CH31" i="79"/>
  <c r="CC30" i="79"/>
  <c r="CI30" i="79"/>
  <c r="BV32" i="79"/>
  <c r="AY32" i="79"/>
  <c r="AI32" i="79"/>
  <c r="AI68" i="79" s="1"/>
  <c r="CT59" i="79"/>
  <c r="CZ59" i="79" s="1"/>
  <c r="DF59" i="79" s="1"/>
  <c r="DL59" i="79"/>
  <c r="AN27" i="79"/>
  <c r="BW27" i="79"/>
  <c r="DM43" i="79"/>
  <c r="CU43" i="79"/>
  <c r="DA43" i="79" s="1"/>
  <c r="DG43" i="79" s="1"/>
  <c r="AQ43" i="79"/>
  <c r="CA41" i="79"/>
  <c r="CG41" i="79"/>
  <c r="DK46" i="79"/>
  <c r="CS46" i="79"/>
  <c r="CY46" i="79" s="1"/>
  <c r="DE46" i="79" s="1"/>
  <c r="DL42" i="79"/>
  <c r="CT42" i="79"/>
  <c r="CZ42" i="79" s="1"/>
  <c r="DF42" i="79" s="1"/>
  <c r="BV44" i="79"/>
  <c r="CH44" i="79" s="1"/>
  <c r="AY44" i="79"/>
  <c r="AI44" i="79"/>
  <c r="O239" i="79"/>
  <c r="DL27" i="79"/>
  <c r="CT27" i="79"/>
  <c r="CZ27" i="79" s="1"/>
  <c r="DF27" i="79" s="1"/>
  <c r="DM57" i="79"/>
  <c r="CU57" i="79"/>
  <c r="DA57" i="79" s="1"/>
  <c r="DG57" i="79" s="1"/>
  <c r="AQ57" i="79"/>
  <c r="AN59" i="79"/>
  <c r="BW59" i="79"/>
  <c r="CI59" i="79" s="1"/>
  <c r="DL45" i="79"/>
  <c r="CT45" i="79"/>
  <c r="CZ45" i="79" s="1"/>
  <c r="DF45" i="79" s="1"/>
  <c r="BW53" i="79"/>
  <c r="CI53" i="79" s="1"/>
  <c r="AN53" i="79"/>
  <c r="AY41" i="79"/>
  <c r="AI41" i="79"/>
  <c r="BV41" i="79"/>
  <c r="AN33" i="79"/>
  <c r="BW33" i="79"/>
  <c r="CG36" i="79"/>
  <c r="CA36" i="79"/>
  <c r="CB27" i="79"/>
  <c r="CH27" i="79"/>
  <c r="AI48" i="79"/>
  <c r="BV48" i="79"/>
  <c r="CH48" i="79" s="1"/>
  <c r="AY48" i="79"/>
  <c r="BV52" i="79"/>
  <c r="CH52" i="79" s="1"/>
  <c r="AI52" i="79"/>
  <c r="AY52" i="79"/>
  <c r="BW45" i="79"/>
  <c r="CI45" i="79" s="1"/>
  <c r="AN45" i="79"/>
  <c r="CT53" i="79"/>
  <c r="CZ53" i="79" s="1"/>
  <c r="DF53" i="79" s="1"/>
  <c r="DL53" i="79"/>
  <c r="AN28" i="79"/>
  <c r="BW28" i="79"/>
  <c r="DL33" i="79"/>
  <c r="CT33" i="79"/>
  <c r="CZ33" i="79" s="1"/>
  <c r="DF33" i="79" s="1"/>
  <c r="BW42" i="79"/>
  <c r="CI42" i="79" s="1"/>
  <c r="AN42" i="79"/>
  <c r="AN35" i="79"/>
  <c r="BW35" i="79"/>
  <c r="DK44" i="79"/>
  <c r="CS44" i="79"/>
  <c r="CY44" i="79" s="1"/>
  <c r="DE44" i="79" s="1"/>
  <c r="CU56" i="79"/>
  <c r="DA56" i="79" s="1"/>
  <c r="DG56" i="79" s="1"/>
  <c r="DM56" i="79"/>
  <c r="AQ56" i="79"/>
  <c r="DK36" i="79"/>
  <c r="CS36" i="79"/>
  <c r="CY36" i="79" s="1"/>
  <c r="DE36" i="79" s="1"/>
  <c r="Y64" i="79"/>
  <c r="Y73" i="79" s="1"/>
  <c r="Y239" i="79" s="1"/>
  <c r="DL28" i="79"/>
  <c r="CT28" i="79"/>
  <c r="CZ28" i="79" s="1"/>
  <c r="DF28" i="79" s="1"/>
  <c r="CB33" i="79"/>
  <c r="CH33" i="79"/>
  <c r="DL35" i="79"/>
  <c r="CT35" i="79"/>
  <c r="CZ35" i="79" s="1"/>
  <c r="DF35" i="79" s="1"/>
  <c r="DM29" i="79"/>
  <c r="CU29" i="79"/>
  <c r="DA29" i="79" s="1"/>
  <c r="DG29" i="79" s="1"/>
  <c r="AQ29" i="79"/>
  <c r="BV36" i="79"/>
  <c r="AI36" i="79"/>
  <c r="AY36" i="79"/>
  <c r="DK48" i="79"/>
  <c r="CS48" i="79"/>
  <c r="CY48" i="79" s="1"/>
  <c r="DE48" i="79" s="1"/>
  <c r="DK52" i="79"/>
  <c r="CS52" i="79"/>
  <c r="CY52" i="79" s="1"/>
  <c r="DE52" i="79" s="1"/>
  <c r="CH28" i="79"/>
  <c r="CB28" i="79"/>
  <c r="CH35" i="79"/>
  <c r="CB35" i="79"/>
  <c r="CI29" i="79"/>
  <c r="CC29" i="79"/>
  <c r="T242" i="78"/>
  <c r="T243" i="78"/>
  <c r="DL54" i="78"/>
  <c r="CT54" i="78"/>
  <c r="CZ54" i="78" s="1"/>
  <c r="DF54" i="78" s="1"/>
  <c r="CS55" i="78"/>
  <c r="CY55" i="78" s="1"/>
  <c r="DE55" i="78" s="1"/>
  <c r="DK55" i="78"/>
  <c r="AY46" i="78"/>
  <c r="BV46" i="78"/>
  <c r="CH46" i="78" s="1"/>
  <c r="AI46" i="78"/>
  <c r="DL44" i="78"/>
  <c r="CT44" i="78"/>
  <c r="CZ44" i="78" s="1"/>
  <c r="DF44" i="78" s="1"/>
  <c r="AD69" i="78"/>
  <c r="AD62" i="78"/>
  <c r="DK41" i="78"/>
  <c r="CS41" i="78"/>
  <c r="CY41" i="78" s="1"/>
  <c r="DE41" i="78" s="1"/>
  <c r="CI33" i="78"/>
  <c r="CC33" i="78"/>
  <c r="DK58" i="78"/>
  <c r="CS58" i="78"/>
  <c r="CY58" i="78" s="1"/>
  <c r="DE58" i="78" s="1"/>
  <c r="CI31" i="78"/>
  <c r="CC31" i="78"/>
  <c r="DM60" i="78"/>
  <c r="CU60" i="78"/>
  <c r="DA60" i="78" s="1"/>
  <c r="DG60" i="78" s="1"/>
  <c r="AQ60" i="78"/>
  <c r="BV55" i="78"/>
  <c r="CH55" i="78" s="1"/>
  <c r="AY55" i="78"/>
  <c r="AI55" i="78"/>
  <c r="CS46" i="78"/>
  <c r="CY46" i="78" s="1"/>
  <c r="DE46" i="78" s="1"/>
  <c r="DK46" i="78"/>
  <c r="CA28" i="78"/>
  <c r="CG28" i="78"/>
  <c r="DM33" i="78"/>
  <c r="CU33" i="78"/>
  <c r="DA33" i="78" s="1"/>
  <c r="DG33" i="78" s="1"/>
  <c r="AQ33" i="78"/>
  <c r="AN53" i="78"/>
  <c r="BW53" i="78"/>
  <c r="CI53" i="78" s="1"/>
  <c r="AN44" i="78"/>
  <c r="BW44" i="78"/>
  <c r="CI44" i="78" s="1"/>
  <c r="AN45" i="78"/>
  <c r="BW45" i="78"/>
  <c r="CI45" i="78" s="1"/>
  <c r="DM31" i="78"/>
  <c r="CU31" i="78"/>
  <c r="DA31" i="78" s="1"/>
  <c r="DG31" i="78" s="1"/>
  <c r="AQ31" i="78"/>
  <c r="DK59" i="78"/>
  <c r="CS59" i="78"/>
  <c r="CY59" i="78" s="1"/>
  <c r="DE59" i="78" s="1"/>
  <c r="AI28" i="78"/>
  <c r="AY28" i="78"/>
  <c r="BV28" i="78"/>
  <c r="CG29" i="78"/>
  <c r="CA29" i="78"/>
  <c r="BW52" i="78"/>
  <c r="CI52" i="78" s="1"/>
  <c r="AN52" i="78"/>
  <c r="BV58" i="78"/>
  <c r="CH58" i="78" s="1"/>
  <c r="AY58" i="78"/>
  <c r="AI58" i="78"/>
  <c r="AN36" i="78"/>
  <c r="BW36" i="78"/>
  <c r="CT45" i="78"/>
  <c r="CZ45" i="78" s="1"/>
  <c r="DF45" i="78" s="1"/>
  <c r="DL45" i="78"/>
  <c r="AN42" i="78"/>
  <c r="BW42" i="78"/>
  <c r="CI42" i="78" s="1"/>
  <c r="CH32" i="78"/>
  <c r="CB32" i="78"/>
  <c r="CS28" i="78"/>
  <c r="CY28" i="78" s="1"/>
  <c r="DE28" i="78" s="1"/>
  <c r="DK28" i="78"/>
  <c r="AI29" i="78"/>
  <c r="AY29" i="78"/>
  <c r="BV29" i="78"/>
  <c r="DL52" i="78"/>
  <c r="CT52" i="78"/>
  <c r="CZ52" i="78" s="1"/>
  <c r="DF52" i="78" s="1"/>
  <c r="CA30" i="78"/>
  <c r="CG30" i="78"/>
  <c r="DL53" i="78"/>
  <c r="CT53" i="78"/>
  <c r="CZ53" i="78" s="1"/>
  <c r="DF53" i="78" s="1"/>
  <c r="DL36" i="78"/>
  <c r="CT36" i="78"/>
  <c r="CZ36" i="78" s="1"/>
  <c r="DF36" i="78" s="1"/>
  <c r="DL42" i="78"/>
  <c r="CT42" i="78"/>
  <c r="CZ42" i="78" s="1"/>
  <c r="DF42" i="78" s="1"/>
  <c r="DL32" i="78"/>
  <c r="CT32" i="78"/>
  <c r="CZ32" i="78" s="1"/>
  <c r="DF32" i="78" s="1"/>
  <c r="O73" i="78"/>
  <c r="BV59" i="78"/>
  <c r="CH59" i="78" s="1"/>
  <c r="AY59" i="78"/>
  <c r="AI59" i="78"/>
  <c r="BW54" i="78"/>
  <c r="CI54" i="78" s="1"/>
  <c r="AN54" i="78"/>
  <c r="CG27" i="78"/>
  <c r="CA27" i="78"/>
  <c r="CS29" i="78"/>
  <c r="CY29" i="78" s="1"/>
  <c r="DE29" i="78" s="1"/>
  <c r="DK29" i="78"/>
  <c r="AI30" i="78"/>
  <c r="AY30" i="78"/>
  <c r="BV30" i="78"/>
  <c r="BW56" i="78"/>
  <c r="CI56" i="78" s="1"/>
  <c r="AN56" i="78"/>
  <c r="CB36" i="78"/>
  <c r="CH36" i="78"/>
  <c r="BW32" i="78"/>
  <c r="AN32" i="78"/>
  <c r="DL48" i="78"/>
  <c r="CT48" i="78"/>
  <c r="CZ48" i="78" s="1"/>
  <c r="DF48" i="78" s="1"/>
  <c r="CS34" i="78"/>
  <c r="CY34" i="78" s="1"/>
  <c r="DE34" i="78" s="1"/>
  <c r="DK34" i="78"/>
  <c r="Y71" i="78"/>
  <c r="Y73" i="78" s="1"/>
  <c r="Y239" i="78" s="1"/>
  <c r="AI27" i="78"/>
  <c r="AY27" i="78"/>
  <c r="BV27" i="78"/>
  <c r="DK30" i="78"/>
  <c r="CS30" i="78"/>
  <c r="CY30" i="78" s="1"/>
  <c r="DE30" i="78" s="1"/>
  <c r="DL49" i="78"/>
  <c r="CT49" i="78"/>
  <c r="CZ49" i="78" s="1"/>
  <c r="DF49" i="78" s="1"/>
  <c r="CG41" i="78"/>
  <c r="CA41" i="78"/>
  <c r="BV34" i="78"/>
  <c r="AI34" i="78"/>
  <c r="AY34" i="78"/>
  <c r="AD68" i="78"/>
  <c r="AD38" i="78"/>
  <c r="CS27" i="78"/>
  <c r="CY27" i="78" s="1"/>
  <c r="DE27" i="78" s="1"/>
  <c r="DK27" i="78"/>
  <c r="DL56" i="78"/>
  <c r="CT56" i="78"/>
  <c r="CZ56" i="78" s="1"/>
  <c r="DF56" i="78" s="1"/>
  <c r="AN49" i="78"/>
  <c r="BW49" i="78"/>
  <c r="CI49" i="78" s="1"/>
  <c r="DM57" i="78"/>
  <c r="CU57" i="78"/>
  <c r="DA57" i="78" s="1"/>
  <c r="DG57" i="78" s="1"/>
  <c r="AQ57" i="78"/>
  <c r="DM50" i="78"/>
  <c r="CU50" i="78"/>
  <c r="DA50" i="78" s="1"/>
  <c r="DG50" i="78" s="1"/>
  <c r="AQ50" i="78"/>
  <c r="BV41" i="78"/>
  <c r="AI41" i="78"/>
  <c r="AY41" i="78"/>
  <c r="BW48" i="78"/>
  <c r="CI48" i="78" s="1"/>
  <c r="AN48" i="78"/>
  <c r="CG34" i="78"/>
  <c r="CA34" i="78"/>
  <c r="CI34" i="77"/>
  <c r="CC34" i="77"/>
  <c r="CH36" i="77"/>
  <c r="CB36" i="77"/>
  <c r="DL33" i="77"/>
  <c r="CT33" i="77"/>
  <c r="CZ33" i="77" s="1"/>
  <c r="DF33" i="77" s="1"/>
  <c r="DL53" i="77"/>
  <c r="CT53" i="77"/>
  <c r="CZ53" i="77" s="1"/>
  <c r="DF53" i="77" s="1"/>
  <c r="CT44" i="77"/>
  <c r="CZ44" i="77" s="1"/>
  <c r="DF44" i="77" s="1"/>
  <c r="DL44" i="77"/>
  <c r="CS48" i="77"/>
  <c r="CY48" i="77" s="1"/>
  <c r="DE48" i="77" s="1"/>
  <c r="DK48" i="77"/>
  <c r="CU47" i="77"/>
  <c r="DA47" i="77" s="1"/>
  <c r="DG47" i="77" s="1"/>
  <c r="DM47" i="77"/>
  <c r="AQ47" i="77"/>
  <c r="CS28" i="77"/>
  <c r="CY28" i="77" s="1"/>
  <c r="DE28" i="77" s="1"/>
  <c r="DK28" i="77"/>
  <c r="DL57" i="77"/>
  <c r="CT57" i="77"/>
  <c r="CZ57" i="77" s="1"/>
  <c r="DF57" i="77" s="1"/>
  <c r="AY46" i="77"/>
  <c r="AI46" i="77"/>
  <c r="BV46" i="77"/>
  <c r="CH46" i="77" s="1"/>
  <c r="CU34" i="77"/>
  <c r="DA34" i="77" s="1"/>
  <c r="DG34" i="77" s="1"/>
  <c r="DM34" i="77"/>
  <c r="AQ34" i="77"/>
  <c r="AN36" i="77"/>
  <c r="BW36" i="77"/>
  <c r="AN33" i="77"/>
  <c r="BW33" i="77"/>
  <c r="AN53" i="77"/>
  <c r="BW53" i="77"/>
  <c r="CI53" i="77" s="1"/>
  <c r="DM43" i="77"/>
  <c r="CU43" i="77"/>
  <c r="DA43" i="77" s="1"/>
  <c r="DG43" i="77" s="1"/>
  <c r="AQ43" i="77"/>
  <c r="CT32" i="77"/>
  <c r="CZ32" i="77" s="1"/>
  <c r="DF32" i="77" s="1"/>
  <c r="DL32" i="77"/>
  <c r="CA28" i="77"/>
  <c r="CG28" i="77"/>
  <c r="DK60" i="77"/>
  <c r="CS60" i="77"/>
  <c r="CY60" i="77" s="1"/>
  <c r="DE60" i="77" s="1"/>
  <c r="T244" i="77"/>
  <c r="T247" i="77" s="1"/>
  <c r="T196" i="62" s="1"/>
  <c r="DK46" i="77"/>
  <c r="CS46" i="77"/>
  <c r="CY46" i="77" s="1"/>
  <c r="DE46" i="77" s="1"/>
  <c r="AY42" i="77"/>
  <c r="AI42" i="77"/>
  <c r="BV42" i="77"/>
  <c r="CH42" i="77" s="1"/>
  <c r="CG27" i="77"/>
  <c r="CA27" i="77"/>
  <c r="BW44" i="77"/>
  <c r="CI44" i="77" s="1"/>
  <c r="AN44" i="77"/>
  <c r="CH32" i="77"/>
  <c r="CB32" i="77"/>
  <c r="BV60" i="77"/>
  <c r="CH60" i="77" s="1"/>
  <c r="AY60" i="77"/>
  <c r="AI60" i="77"/>
  <c r="BW57" i="77"/>
  <c r="CI57" i="77" s="1"/>
  <c r="AN57" i="77"/>
  <c r="AD69" i="77"/>
  <c r="DK42" i="77"/>
  <c r="CS42" i="77"/>
  <c r="CY42" i="77" s="1"/>
  <c r="DE42" i="77" s="1"/>
  <c r="AI27" i="77"/>
  <c r="AY27" i="77"/>
  <c r="BV27" i="77"/>
  <c r="DL58" i="77"/>
  <c r="CT58" i="77"/>
  <c r="CZ58" i="77" s="1"/>
  <c r="DF58" i="77" s="1"/>
  <c r="AN32" i="77"/>
  <c r="BW32" i="77"/>
  <c r="CB41" i="77"/>
  <c r="CH41" i="77"/>
  <c r="AI29" i="77"/>
  <c r="AY29" i="77"/>
  <c r="BV29" i="77"/>
  <c r="AD68" i="77"/>
  <c r="AD38" i="77"/>
  <c r="DK27" i="77"/>
  <c r="CS27" i="77"/>
  <c r="CY27" i="77" s="1"/>
  <c r="DE27" i="77" s="1"/>
  <c r="BW58" i="77"/>
  <c r="CI58" i="77" s="1"/>
  <c r="AN58" i="77"/>
  <c r="CB31" i="77"/>
  <c r="CH31" i="77"/>
  <c r="CT54" i="77"/>
  <c r="CZ54" i="77" s="1"/>
  <c r="DF54" i="77" s="1"/>
  <c r="DL54" i="77"/>
  <c r="DL35" i="77"/>
  <c r="CT35" i="77"/>
  <c r="CZ35" i="77" s="1"/>
  <c r="DF35" i="77" s="1"/>
  <c r="Y73" i="77"/>
  <c r="Y239" i="77" s="1"/>
  <c r="DL41" i="77"/>
  <c r="CT41" i="77"/>
  <c r="CZ41" i="77" s="1"/>
  <c r="DF41" i="77" s="1"/>
  <c r="CT52" i="77"/>
  <c r="CZ52" i="77" s="1"/>
  <c r="DF52" i="77" s="1"/>
  <c r="DL52" i="77"/>
  <c r="DK29" i="77"/>
  <c r="CS29" i="77"/>
  <c r="CY29" i="77" s="1"/>
  <c r="DE29" i="77" s="1"/>
  <c r="CU59" i="77"/>
  <c r="DA59" i="77" s="1"/>
  <c r="DG59" i="77" s="1"/>
  <c r="DM59" i="77"/>
  <c r="AQ59" i="77"/>
  <c r="DM51" i="77"/>
  <c r="CU51" i="77"/>
  <c r="DA51" i="77" s="1"/>
  <c r="DG51" i="77" s="1"/>
  <c r="AQ51" i="77"/>
  <c r="AN31" i="77"/>
  <c r="BW31" i="77"/>
  <c r="DM50" i="77"/>
  <c r="CU50" i="77"/>
  <c r="DA50" i="77" s="1"/>
  <c r="DG50" i="77" s="1"/>
  <c r="AQ50" i="77"/>
  <c r="DL56" i="77"/>
  <c r="CT56" i="77"/>
  <c r="CZ56" i="77" s="1"/>
  <c r="DF56" i="77" s="1"/>
  <c r="DL45" i="77"/>
  <c r="CT45" i="77"/>
  <c r="CZ45" i="77" s="1"/>
  <c r="DF45" i="77" s="1"/>
  <c r="CH35" i="77"/>
  <c r="CB35" i="77"/>
  <c r="AN41" i="77"/>
  <c r="BW41" i="77"/>
  <c r="BW52" i="77"/>
  <c r="CI52" i="77" s="1"/>
  <c r="AN52" i="77"/>
  <c r="CA29" i="77"/>
  <c r="CG29" i="77"/>
  <c r="CT31" i="77"/>
  <c r="CZ31" i="77" s="1"/>
  <c r="DF31" i="77" s="1"/>
  <c r="DL31" i="77"/>
  <c r="O239" i="77"/>
  <c r="BW56" i="77"/>
  <c r="CI56" i="77" s="1"/>
  <c r="AN56" i="77"/>
  <c r="BW54" i="77"/>
  <c r="CI54" i="77" s="1"/>
  <c r="AN54" i="77"/>
  <c r="AN45" i="77"/>
  <c r="BW45" i="77"/>
  <c r="CI45" i="77" s="1"/>
  <c r="AN35" i="77"/>
  <c r="BW35" i="77"/>
  <c r="DL55" i="77"/>
  <c r="CT55" i="77"/>
  <c r="CZ55" i="77" s="1"/>
  <c r="DF55" i="77" s="1"/>
  <c r="CT36" i="77"/>
  <c r="CZ36" i="77" s="1"/>
  <c r="DF36" i="77" s="1"/>
  <c r="DL36" i="77"/>
  <c r="CB33" i="77"/>
  <c r="CH33" i="77"/>
  <c r="AY48" i="77"/>
  <c r="AI48" i="77"/>
  <c r="AI62" i="77" s="1"/>
  <c r="BV48" i="77"/>
  <c r="CH48" i="77" s="1"/>
  <c r="AI28" i="77"/>
  <c r="BV28" i="77"/>
  <c r="AY28" i="77"/>
  <c r="AN55" i="77"/>
  <c r="BW55" i="77"/>
  <c r="CI55" i="77" s="1"/>
  <c r="BV60" i="76"/>
  <c r="CH60" i="76" s="1"/>
  <c r="AY60" i="76"/>
  <c r="AI60" i="76"/>
  <c r="DK43" i="76"/>
  <c r="CS43" i="76"/>
  <c r="CY43" i="76" s="1"/>
  <c r="DE43" i="76" s="1"/>
  <c r="CA28" i="76"/>
  <c r="CG28" i="76"/>
  <c r="DL50" i="76"/>
  <c r="CT50" i="76"/>
  <c r="CZ50" i="76" s="1"/>
  <c r="DF50" i="76" s="1"/>
  <c r="BW52" i="76"/>
  <c r="CI52" i="76" s="1"/>
  <c r="AN52" i="76"/>
  <c r="CT56" i="76"/>
  <c r="CZ56" i="76" s="1"/>
  <c r="DF56" i="76" s="1"/>
  <c r="DL56" i="76"/>
  <c r="DL41" i="76"/>
  <c r="CT41" i="76"/>
  <c r="CZ41" i="76" s="1"/>
  <c r="DF41" i="76" s="1"/>
  <c r="BW54" i="76"/>
  <c r="CI54" i="76" s="1"/>
  <c r="AN54" i="76"/>
  <c r="AY43" i="76"/>
  <c r="BV43" i="76"/>
  <c r="CH43" i="76" s="1"/>
  <c r="AI43" i="76"/>
  <c r="CS45" i="76"/>
  <c r="CY45" i="76" s="1"/>
  <c r="DE45" i="76" s="1"/>
  <c r="DK45" i="76"/>
  <c r="AN50" i="76"/>
  <c r="BW50" i="76"/>
  <c r="CI50" i="76" s="1"/>
  <c r="CB29" i="76"/>
  <c r="CH29" i="76"/>
  <c r="DL47" i="76"/>
  <c r="CT47" i="76"/>
  <c r="CZ47" i="76" s="1"/>
  <c r="DF47" i="76" s="1"/>
  <c r="DK44" i="76"/>
  <c r="CS44" i="76"/>
  <c r="CY44" i="76" s="1"/>
  <c r="DE44" i="76" s="1"/>
  <c r="DM55" i="76"/>
  <c r="CU55" i="76"/>
  <c r="DA55" i="76" s="1"/>
  <c r="DG55" i="76" s="1"/>
  <c r="AQ55" i="76"/>
  <c r="BW46" i="76"/>
  <c r="CI46" i="76" s="1"/>
  <c r="AN46" i="76"/>
  <c r="DM49" i="76"/>
  <c r="CU49" i="76"/>
  <c r="DA49" i="76" s="1"/>
  <c r="DG49" i="76" s="1"/>
  <c r="AQ49" i="76"/>
  <c r="CT54" i="76"/>
  <c r="CZ54" i="76" s="1"/>
  <c r="DF54" i="76" s="1"/>
  <c r="DL54" i="76"/>
  <c r="BW29" i="76"/>
  <c r="AN29" i="76"/>
  <c r="AI35" i="76"/>
  <c r="AY35" i="76"/>
  <c r="BV35" i="76"/>
  <c r="CS31" i="76"/>
  <c r="CY31" i="76" s="1"/>
  <c r="DE31" i="76" s="1"/>
  <c r="DK31" i="76"/>
  <c r="O73" i="76"/>
  <c r="BV36" i="76"/>
  <c r="AI36" i="76"/>
  <c r="AY36" i="76"/>
  <c r="CS32" i="76"/>
  <c r="CY32" i="76" s="1"/>
  <c r="DE32" i="76" s="1"/>
  <c r="DK32" i="76"/>
  <c r="AY45" i="76"/>
  <c r="BV45" i="76"/>
  <c r="CH45" i="76" s="1"/>
  <c r="AI45" i="76"/>
  <c r="DL29" i="76"/>
  <c r="CT29" i="76"/>
  <c r="CZ29" i="76" s="1"/>
  <c r="DF29" i="76" s="1"/>
  <c r="DK35" i="76"/>
  <c r="CS35" i="76"/>
  <c r="CY35" i="76" s="1"/>
  <c r="DE35" i="76" s="1"/>
  <c r="BV31" i="76"/>
  <c r="AI31" i="76"/>
  <c r="AY31" i="76"/>
  <c r="AI59" i="76"/>
  <c r="BV59" i="76"/>
  <c r="CH59" i="76" s="1"/>
  <c r="AY59" i="76"/>
  <c r="AY44" i="76"/>
  <c r="BV44" i="76"/>
  <c r="CH44" i="76" s="1"/>
  <c r="AI44" i="76"/>
  <c r="DK42" i="76"/>
  <c r="CS42" i="76"/>
  <c r="CY42" i="76" s="1"/>
  <c r="DE42" i="76" s="1"/>
  <c r="DK36" i="76"/>
  <c r="CS36" i="76"/>
  <c r="CY36" i="76" s="1"/>
  <c r="DE36" i="76" s="1"/>
  <c r="AI32" i="76"/>
  <c r="AY32" i="76"/>
  <c r="BV32" i="76"/>
  <c r="DK60" i="76"/>
  <c r="CS60" i="76"/>
  <c r="CY60" i="76" s="1"/>
  <c r="DE60" i="76" s="1"/>
  <c r="CA30" i="76"/>
  <c r="CG30" i="76"/>
  <c r="DM58" i="76"/>
  <c r="CU58" i="76"/>
  <c r="DA58" i="76" s="1"/>
  <c r="DG58" i="76" s="1"/>
  <c r="AQ58" i="76"/>
  <c r="DL57" i="76"/>
  <c r="CT57" i="76"/>
  <c r="CZ57" i="76" s="1"/>
  <c r="DF57" i="76" s="1"/>
  <c r="AI27" i="76"/>
  <c r="AY27" i="76"/>
  <c r="BV27" i="76"/>
  <c r="CA35" i="76"/>
  <c r="CG35" i="76"/>
  <c r="DK33" i="76"/>
  <c r="CS33" i="76"/>
  <c r="CY33" i="76" s="1"/>
  <c r="DE33" i="76" s="1"/>
  <c r="CG31" i="76"/>
  <c r="CA31" i="76"/>
  <c r="DK59" i="76"/>
  <c r="CS59" i="76"/>
  <c r="CY59" i="76" s="1"/>
  <c r="DE59" i="76" s="1"/>
  <c r="DL51" i="76"/>
  <c r="CT51" i="76"/>
  <c r="CZ51" i="76" s="1"/>
  <c r="DF51" i="76" s="1"/>
  <c r="CG36" i="76"/>
  <c r="CA36" i="76"/>
  <c r="CG32" i="76"/>
  <c r="CA32" i="76"/>
  <c r="AD62" i="76"/>
  <c r="DM53" i="76"/>
  <c r="CU53" i="76"/>
  <c r="DA53" i="76" s="1"/>
  <c r="DG53" i="76" s="1"/>
  <c r="AQ53" i="76"/>
  <c r="DL46" i="76"/>
  <c r="CT46" i="76"/>
  <c r="CZ46" i="76" s="1"/>
  <c r="DF46" i="76" s="1"/>
  <c r="AD68" i="76"/>
  <c r="DK27" i="76"/>
  <c r="AD38" i="76"/>
  <c r="CS27" i="76"/>
  <c r="CY27" i="76" s="1"/>
  <c r="DE27" i="76" s="1"/>
  <c r="AY48" i="76"/>
  <c r="BV48" i="76"/>
  <c r="CH48" i="76" s="1"/>
  <c r="AI48" i="76"/>
  <c r="AY33" i="76"/>
  <c r="BV33" i="76"/>
  <c r="AI33" i="76"/>
  <c r="BV42" i="76"/>
  <c r="CH42" i="76" s="1"/>
  <c r="AI42" i="76"/>
  <c r="AY42" i="76"/>
  <c r="AY30" i="76"/>
  <c r="BV30" i="76"/>
  <c r="AI30" i="76"/>
  <c r="CB41" i="76"/>
  <c r="CH41" i="76"/>
  <c r="AD69" i="76"/>
  <c r="T242" i="76"/>
  <c r="T244" i="76" s="1"/>
  <c r="T247" i="76" s="1"/>
  <c r="T243" i="76"/>
  <c r="DK28" i="76"/>
  <c r="CS28" i="76"/>
  <c r="CY28" i="76" s="1"/>
  <c r="DE28" i="76" s="1"/>
  <c r="AN47" i="76"/>
  <c r="BW47" i="76"/>
  <c r="CI47" i="76" s="1"/>
  <c r="Y73" i="76"/>
  <c r="Y239" i="76" s="1"/>
  <c r="BW57" i="76"/>
  <c r="CI57" i="76" s="1"/>
  <c r="AN57" i="76"/>
  <c r="CG27" i="76"/>
  <c r="CA27" i="76"/>
  <c r="BV28" i="76"/>
  <c r="AI28" i="76"/>
  <c r="AY28" i="76"/>
  <c r="DK48" i="76"/>
  <c r="CS48" i="76"/>
  <c r="CY48" i="76" s="1"/>
  <c r="DE48" i="76" s="1"/>
  <c r="DL52" i="76"/>
  <c r="CT52" i="76"/>
  <c r="CZ52" i="76" s="1"/>
  <c r="DF52" i="76" s="1"/>
  <c r="CG33" i="76"/>
  <c r="CA33" i="76"/>
  <c r="BW56" i="76"/>
  <c r="CI56" i="76" s="1"/>
  <c r="AN56" i="76"/>
  <c r="BW51" i="76"/>
  <c r="CI51" i="76" s="1"/>
  <c r="AN51" i="76"/>
  <c r="DK30" i="76"/>
  <c r="CS30" i="76"/>
  <c r="CY30" i="76" s="1"/>
  <c r="DE30" i="76" s="1"/>
  <c r="AN41" i="76"/>
  <c r="BW41" i="76"/>
  <c r="BV59" i="75"/>
  <c r="CH59" i="75" s="1"/>
  <c r="AY59" i="75"/>
  <c r="AI59" i="75"/>
  <c r="CC30" i="75"/>
  <c r="CI30" i="75"/>
  <c r="CU30" i="75"/>
  <c r="DA30" i="75" s="1"/>
  <c r="DG30" i="75" s="1"/>
  <c r="DM30" i="75"/>
  <c r="AQ30" i="75"/>
  <c r="BW41" i="75"/>
  <c r="AN41" i="75"/>
  <c r="CU47" i="75"/>
  <c r="DA47" i="75" s="1"/>
  <c r="DG47" i="75" s="1"/>
  <c r="DM47" i="75"/>
  <c r="AQ47" i="75"/>
  <c r="BV42" i="75"/>
  <c r="CH42" i="75" s="1"/>
  <c r="AY42" i="75"/>
  <c r="AI42" i="75"/>
  <c r="CT41" i="75"/>
  <c r="CZ41" i="75" s="1"/>
  <c r="DF41" i="75" s="1"/>
  <c r="DL41" i="75"/>
  <c r="CB32" i="75"/>
  <c r="CH32" i="75"/>
  <c r="BV44" i="75"/>
  <c r="CH44" i="75" s="1"/>
  <c r="AY44" i="75"/>
  <c r="AI44" i="75"/>
  <c r="DM60" i="75"/>
  <c r="CU60" i="75"/>
  <c r="DA60" i="75" s="1"/>
  <c r="DG60" i="75" s="1"/>
  <c r="AQ60" i="75"/>
  <c r="DM51" i="75"/>
  <c r="CU51" i="75"/>
  <c r="DA51" i="75" s="1"/>
  <c r="DG51" i="75" s="1"/>
  <c r="AQ51" i="75"/>
  <c r="CB41" i="75"/>
  <c r="CH41" i="75"/>
  <c r="AN45" i="75"/>
  <c r="BW45" i="75"/>
  <c r="CI45" i="75" s="1"/>
  <c r="AN32" i="75"/>
  <c r="BW32" i="75"/>
  <c r="AN52" i="75"/>
  <c r="BW52" i="75"/>
  <c r="CI52" i="75" s="1"/>
  <c r="DK46" i="75"/>
  <c r="CS46" i="75"/>
  <c r="CY46" i="75" s="1"/>
  <c r="DE46" i="75" s="1"/>
  <c r="CU54" i="75"/>
  <c r="DA54" i="75" s="1"/>
  <c r="DG54" i="75" s="1"/>
  <c r="DM54" i="75"/>
  <c r="AQ54" i="75"/>
  <c r="CS44" i="75"/>
  <c r="CY44" i="75" s="1"/>
  <c r="DE44" i="75" s="1"/>
  <c r="DK44" i="75"/>
  <c r="CG33" i="75"/>
  <c r="CA33" i="75"/>
  <c r="DK58" i="75"/>
  <c r="CS58" i="75"/>
  <c r="CY58" i="75" s="1"/>
  <c r="DE58" i="75" s="1"/>
  <c r="DL32" i="75"/>
  <c r="CT32" i="75"/>
  <c r="CZ32" i="75" s="1"/>
  <c r="DF32" i="75" s="1"/>
  <c r="DL52" i="75"/>
  <c r="CT52" i="75"/>
  <c r="CZ52" i="75" s="1"/>
  <c r="DF52" i="75" s="1"/>
  <c r="AI46" i="75"/>
  <c r="BV46" i="75"/>
  <c r="CH46" i="75" s="1"/>
  <c r="AY46" i="75"/>
  <c r="CC28" i="75"/>
  <c r="CI28" i="75"/>
  <c r="CS48" i="75"/>
  <c r="CY48" i="75" s="1"/>
  <c r="DE48" i="75" s="1"/>
  <c r="DK48" i="75"/>
  <c r="DK59" i="75"/>
  <c r="CS59" i="75"/>
  <c r="CY59" i="75" s="1"/>
  <c r="DE59" i="75" s="1"/>
  <c r="CG29" i="75"/>
  <c r="CA29" i="75"/>
  <c r="AI33" i="75"/>
  <c r="AY33" i="75"/>
  <c r="BV33" i="75"/>
  <c r="BV58" i="75"/>
  <c r="CH58" i="75" s="1"/>
  <c r="AY58" i="75"/>
  <c r="AI58" i="75"/>
  <c r="CT45" i="75"/>
  <c r="CZ45" i="75" s="1"/>
  <c r="DF45" i="75" s="1"/>
  <c r="DL45" i="75"/>
  <c r="CS50" i="75"/>
  <c r="CY50" i="75" s="1"/>
  <c r="DE50" i="75" s="1"/>
  <c r="DK50" i="75"/>
  <c r="AD62" i="75"/>
  <c r="CU43" i="75"/>
  <c r="DA43" i="75" s="1"/>
  <c r="DG43" i="75" s="1"/>
  <c r="DM43" i="75"/>
  <c r="AQ43" i="75"/>
  <c r="CU28" i="75"/>
  <c r="DA28" i="75" s="1"/>
  <c r="DG28" i="75" s="1"/>
  <c r="DM28" i="75"/>
  <c r="AQ28" i="75"/>
  <c r="DM55" i="75"/>
  <c r="CU55" i="75"/>
  <c r="DA55" i="75" s="1"/>
  <c r="DG55" i="75" s="1"/>
  <c r="AQ55" i="75"/>
  <c r="BV48" i="75"/>
  <c r="CH48" i="75" s="1"/>
  <c r="AY48" i="75"/>
  <c r="AI48" i="75"/>
  <c r="AI29" i="75"/>
  <c r="AY29" i="75"/>
  <c r="BV29" i="75"/>
  <c r="DK33" i="75"/>
  <c r="CS33" i="75"/>
  <c r="CY33" i="75" s="1"/>
  <c r="DE33" i="75" s="1"/>
  <c r="CU36" i="75"/>
  <c r="DA36" i="75" s="1"/>
  <c r="DG36" i="75" s="1"/>
  <c r="DM36" i="75"/>
  <c r="AQ36" i="75"/>
  <c r="AD69" i="75"/>
  <c r="CC34" i="75"/>
  <c r="CI34" i="75"/>
  <c r="DK29" i="75"/>
  <c r="CS29" i="75"/>
  <c r="CY29" i="75" s="1"/>
  <c r="DE29" i="75" s="1"/>
  <c r="AD68" i="75"/>
  <c r="AD71" i="75" s="1"/>
  <c r="AD38" i="75"/>
  <c r="O239" i="75"/>
  <c r="CC36" i="75"/>
  <c r="CI36" i="75"/>
  <c r="AY50" i="75"/>
  <c r="BV50" i="75"/>
  <c r="CH50" i="75" s="1"/>
  <c r="AI50" i="75"/>
  <c r="T242" i="75"/>
  <c r="T244" i="75" s="1"/>
  <c r="T247" i="75" s="1"/>
  <c r="T243" i="75"/>
  <c r="CT53" i="75"/>
  <c r="CZ53" i="75" s="1"/>
  <c r="DF53" i="75" s="1"/>
  <c r="DL53" i="75"/>
  <c r="DM56" i="75"/>
  <c r="CU56" i="75"/>
  <c r="DA56" i="75" s="1"/>
  <c r="DG56" i="75" s="1"/>
  <c r="AQ56" i="75"/>
  <c r="DM57" i="75"/>
  <c r="CU57" i="75"/>
  <c r="DA57" i="75" s="1"/>
  <c r="DG57" i="75" s="1"/>
  <c r="AQ57" i="75"/>
  <c r="CU34" i="75"/>
  <c r="DA34" i="75" s="1"/>
  <c r="DG34" i="75" s="1"/>
  <c r="DM34" i="75"/>
  <c r="AQ34" i="75"/>
  <c r="Y71" i="75"/>
  <c r="Y73" i="75" s="1"/>
  <c r="Y239" i="75" s="1"/>
  <c r="DK42" i="75"/>
  <c r="CS42" i="75"/>
  <c r="CY42" i="75" s="1"/>
  <c r="DE42" i="75" s="1"/>
  <c r="BW53" i="75"/>
  <c r="CI53" i="75" s="1"/>
  <c r="AN53" i="75"/>
  <c r="T243" i="74"/>
  <c r="T242" i="74"/>
  <c r="AY33" i="74"/>
  <c r="BV33" i="74"/>
  <c r="AI33" i="74"/>
  <c r="CT47" i="74"/>
  <c r="CZ47" i="74" s="1"/>
  <c r="DF47" i="74" s="1"/>
  <c r="DL47" i="74"/>
  <c r="BV54" i="74"/>
  <c r="CH54" i="74" s="1"/>
  <c r="AI54" i="74"/>
  <c r="AY54" i="74"/>
  <c r="CA36" i="74"/>
  <c r="CG36" i="74"/>
  <c r="AN27" i="74"/>
  <c r="BW27" i="74"/>
  <c r="DK52" i="74"/>
  <c r="CS52" i="74"/>
  <c r="CY52" i="74" s="1"/>
  <c r="DE52" i="74" s="1"/>
  <c r="BW58" i="74"/>
  <c r="CI58" i="74" s="1"/>
  <c r="AN58" i="74"/>
  <c r="CB28" i="74"/>
  <c r="CH28" i="74"/>
  <c r="CG33" i="74"/>
  <c r="CA33" i="74"/>
  <c r="DK54" i="74"/>
  <c r="CS54" i="74"/>
  <c r="CY54" i="74" s="1"/>
  <c r="DE54" i="74" s="1"/>
  <c r="CS36" i="74"/>
  <c r="CY36" i="74" s="1"/>
  <c r="DE36" i="74" s="1"/>
  <c r="DK36" i="74"/>
  <c r="CS32" i="74"/>
  <c r="CY32" i="74" s="1"/>
  <c r="DE32" i="74" s="1"/>
  <c r="DK32" i="74"/>
  <c r="CT27" i="74"/>
  <c r="CZ27" i="74" s="1"/>
  <c r="DF27" i="74" s="1"/>
  <c r="DL27" i="74"/>
  <c r="CB41" i="74"/>
  <c r="CH41" i="74"/>
  <c r="AD62" i="74"/>
  <c r="DL58" i="74"/>
  <c r="CT58" i="74"/>
  <c r="CZ58" i="74" s="1"/>
  <c r="DF58" i="74" s="1"/>
  <c r="AN28" i="74"/>
  <c r="BW28" i="74"/>
  <c r="CS33" i="74"/>
  <c r="CY33" i="74" s="1"/>
  <c r="DE33" i="74" s="1"/>
  <c r="DK33" i="74"/>
  <c r="BW47" i="74"/>
  <c r="CI47" i="74" s="1"/>
  <c r="AN47" i="74"/>
  <c r="CA35" i="74"/>
  <c r="CG35" i="74"/>
  <c r="BV56" i="74"/>
  <c r="CH56" i="74" s="1"/>
  <c r="AI56" i="74"/>
  <c r="AY56" i="74"/>
  <c r="CA31" i="74"/>
  <c r="CG31" i="74"/>
  <c r="CG32" i="74"/>
  <c r="CA32" i="74"/>
  <c r="DL28" i="74"/>
  <c r="CT28" i="74"/>
  <c r="CZ28" i="74" s="1"/>
  <c r="DF28" i="74" s="1"/>
  <c r="DL29" i="74"/>
  <c r="CT29" i="74"/>
  <c r="CZ29" i="74" s="1"/>
  <c r="DF29" i="74" s="1"/>
  <c r="AI35" i="74"/>
  <c r="AY35" i="74"/>
  <c r="BV35" i="74"/>
  <c r="AD38" i="74"/>
  <c r="DK56" i="74"/>
  <c r="CS56" i="74"/>
  <c r="CY56" i="74" s="1"/>
  <c r="DE56" i="74" s="1"/>
  <c r="DM49" i="74"/>
  <c r="CU49" i="74"/>
  <c r="DA49" i="74" s="1"/>
  <c r="DG49" i="74" s="1"/>
  <c r="AQ49" i="74"/>
  <c r="AY31" i="74"/>
  <c r="AI31" i="74"/>
  <c r="BV31" i="74"/>
  <c r="AY34" i="74"/>
  <c r="BV34" i="74"/>
  <c r="AI34" i="74"/>
  <c r="CB29" i="74"/>
  <c r="CH29" i="74"/>
  <c r="DK35" i="74"/>
  <c r="CS35" i="74"/>
  <c r="CY35" i="74" s="1"/>
  <c r="DE35" i="74" s="1"/>
  <c r="AD68" i="74"/>
  <c r="CT43" i="74"/>
  <c r="CZ43" i="74" s="1"/>
  <c r="DF43" i="74" s="1"/>
  <c r="DL43" i="74"/>
  <c r="DK60" i="74"/>
  <c r="CS60" i="74"/>
  <c r="CY60" i="74" s="1"/>
  <c r="DE60" i="74" s="1"/>
  <c r="CS31" i="74"/>
  <c r="CY31" i="74" s="1"/>
  <c r="DE31" i="74" s="1"/>
  <c r="DK31" i="74"/>
  <c r="DL59" i="74"/>
  <c r="CT59" i="74"/>
  <c r="CZ59" i="74" s="1"/>
  <c r="DF59" i="74" s="1"/>
  <c r="CG34" i="74"/>
  <c r="CA34" i="74"/>
  <c r="BW29" i="74"/>
  <c r="AN29" i="74"/>
  <c r="CB30" i="74"/>
  <c r="CH30" i="74"/>
  <c r="DM45" i="74"/>
  <c r="CU45" i="74"/>
  <c r="DA45" i="74" s="1"/>
  <c r="DG45" i="74" s="1"/>
  <c r="AQ45" i="74"/>
  <c r="O239" i="74"/>
  <c r="CS34" i="74"/>
  <c r="CY34" i="74" s="1"/>
  <c r="DE34" i="74" s="1"/>
  <c r="DK34" i="74"/>
  <c r="BV50" i="74"/>
  <c r="CH50" i="74" s="1"/>
  <c r="AI50" i="74"/>
  <c r="AY50" i="74"/>
  <c r="DL30" i="74"/>
  <c r="CT30" i="74"/>
  <c r="CZ30" i="74" s="1"/>
  <c r="DF30" i="74" s="1"/>
  <c r="BW43" i="74"/>
  <c r="CI43" i="74" s="1"/>
  <c r="AN43" i="74"/>
  <c r="BV60" i="74"/>
  <c r="CH60" i="74" s="1"/>
  <c r="AY60" i="74"/>
  <c r="AI60" i="74"/>
  <c r="BW59" i="74"/>
  <c r="CI59" i="74" s="1"/>
  <c r="AN59" i="74"/>
  <c r="CT41" i="74"/>
  <c r="CZ41" i="74" s="1"/>
  <c r="DF41" i="74" s="1"/>
  <c r="DL41" i="74"/>
  <c r="DK50" i="74"/>
  <c r="CS50" i="74"/>
  <c r="CY50" i="74" s="1"/>
  <c r="DE50" i="74" s="1"/>
  <c r="AY36" i="74"/>
  <c r="AI36" i="74"/>
  <c r="BV36" i="74"/>
  <c r="AY32" i="74"/>
  <c r="AI32" i="74"/>
  <c r="BV32" i="74"/>
  <c r="Y64" i="74"/>
  <c r="BW30" i="74"/>
  <c r="AN30" i="74"/>
  <c r="CB27" i="74"/>
  <c r="CH27" i="74"/>
  <c r="BV52" i="74"/>
  <c r="CH52" i="74" s="1"/>
  <c r="AI52" i="74"/>
  <c r="AY52" i="74"/>
  <c r="BW41" i="74"/>
  <c r="AN41" i="74"/>
  <c r="CH31" i="84"/>
  <c r="BW51" i="84"/>
  <c r="CI51" i="84" s="1"/>
  <c r="BW28" i="84"/>
  <c r="CI28" i="84" s="1"/>
  <c r="BW31" i="84"/>
  <c r="BW57" i="84"/>
  <c r="CI57" i="84" s="1"/>
  <c r="BW42" i="84"/>
  <c r="CI42" i="84" s="1"/>
  <c r="BW41" i="84"/>
  <c r="BW45" i="84"/>
  <c r="CI45" i="84" s="1"/>
  <c r="BW50" i="84"/>
  <c r="CI50" i="84" s="1"/>
  <c r="CA34" i="84"/>
  <c r="CG34" i="84"/>
  <c r="BW56" i="84"/>
  <c r="CI56" i="84" s="1"/>
  <c r="AY47" i="84"/>
  <c r="BV47" i="84"/>
  <c r="CH47" i="84" s="1"/>
  <c r="AY34" i="84"/>
  <c r="BV34" i="84"/>
  <c r="CH27" i="84"/>
  <c r="CB27" i="84"/>
  <c r="AY48" i="84"/>
  <c r="BV48" i="84"/>
  <c r="CH48" i="84" s="1"/>
  <c r="AY44" i="84"/>
  <c r="BV44" i="84"/>
  <c r="CH44" i="84" s="1"/>
  <c r="AY27" i="84"/>
  <c r="BW27" i="84" s="1"/>
  <c r="CO41" i="84"/>
  <c r="CA41" i="84"/>
  <c r="CG41" i="84"/>
  <c r="CI29" i="84"/>
  <c r="CC29" i="84"/>
  <c r="CB29" i="84"/>
  <c r="CH29" i="84"/>
  <c r="CH42" i="84"/>
  <c r="CC28" i="84"/>
  <c r="CB32" i="84"/>
  <c r="CH32" i="84"/>
  <c r="CB35" i="84"/>
  <c r="CH35" i="84"/>
  <c r="CI53" i="84"/>
  <c r="CH53" i="84"/>
  <c r="CC35" i="84"/>
  <c r="CI35" i="84"/>
  <c r="CI43" i="84"/>
  <c r="CH43" i="84"/>
  <c r="CA36" i="84"/>
  <c r="CG36" i="84"/>
  <c r="CH54" i="84"/>
  <c r="CI54" i="84"/>
  <c r="CH30" i="84"/>
  <c r="CB30" i="84"/>
  <c r="CH46" i="84"/>
  <c r="CI46" i="84"/>
  <c r="CC30" i="84"/>
  <c r="CI30" i="84"/>
  <c r="CC32" i="84"/>
  <c r="CI32" i="84"/>
  <c r="CH28" i="84"/>
  <c r="CB28" i="84"/>
  <c r="AI5" i="85"/>
  <c r="AD5" i="85"/>
  <c r="Y5" i="85"/>
  <c r="T5" i="85"/>
  <c r="O5" i="85"/>
  <c r="J5" i="85"/>
  <c r="E5" i="85"/>
  <c r="BS61" i="62"/>
  <c r="CE61" i="62" s="1"/>
  <c r="BS60" i="62"/>
  <c r="CE60" i="62" s="1"/>
  <c r="BS59" i="62"/>
  <c r="CE59" i="62" s="1"/>
  <c r="BS58" i="62"/>
  <c r="CE58" i="62" s="1"/>
  <c r="BS57" i="62"/>
  <c r="CE57" i="62" s="1"/>
  <c r="BS56" i="62"/>
  <c r="CE56" i="62" s="1"/>
  <c r="BS55" i="62"/>
  <c r="CE55" i="62" s="1"/>
  <c r="BS54" i="62"/>
  <c r="CE54" i="62" s="1"/>
  <c r="BS53" i="62"/>
  <c r="CE53" i="62" s="1"/>
  <c r="BS52" i="62"/>
  <c r="CE52" i="62" s="1"/>
  <c r="BS51" i="62"/>
  <c r="CE51" i="62" s="1"/>
  <c r="BS50" i="62"/>
  <c r="CE50" i="62" s="1"/>
  <c r="BS49" i="62"/>
  <c r="CE49" i="62" s="1"/>
  <c r="BS48" i="62"/>
  <c r="CE48" i="62" s="1"/>
  <c r="BS47" i="62"/>
  <c r="CE47" i="62" s="1"/>
  <c r="BS46" i="62"/>
  <c r="CE46" i="62" s="1"/>
  <c r="BS45" i="62"/>
  <c r="CE45" i="62" s="1"/>
  <c r="BS33" i="62"/>
  <c r="BS32" i="62"/>
  <c r="BS31" i="62"/>
  <c r="BS30" i="62"/>
  <c r="BS29" i="62"/>
  <c r="BS28" i="62"/>
  <c r="BS27" i="62"/>
  <c r="BS26" i="62"/>
  <c r="BS25" i="62"/>
  <c r="BS24" i="62"/>
  <c r="E6" i="80"/>
  <c r="AI62" i="75" l="1"/>
  <c r="AI38" i="74"/>
  <c r="AI62" i="80"/>
  <c r="AI62" i="74"/>
  <c r="AI69" i="77"/>
  <c r="AD71" i="82"/>
  <c r="AI69" i="76"/>
  <c r="AD71" i="78"/>
  <c r="AI38" i="79"/>
  <c r="Y73" i="81"/>
  <c r="Y239" i="81" s="1"/>
  <c r="AD71" i="76"/>
  <c r="T244" i="81"/>
  <c r="T247" i="81" s="1"/>
  <c r="CN341" i="89"/>
  <c r="CP341" i="89" s="1"/>
  <c r="CG346" i="89"/>
  <c r="CK341" i="89"/>
  <c r="BC350" i="89"/>
  <c r="BG350" i="89" s="1"/>
  <c r="BG346" i="89"/>
  <c r="BG362" i="89" s="1"/>
  <c r="BR350" i="89"/>
  <c r="BV350" i="89" s="1"/>
  <c r="BV346" i="89"/>
  <c r="BV362" i="89" s="1"/>
  <c r="DL44" i="80"/>
  <c r="CT44" i="80"/>
  <c r="CZ44" i="80" s="1"/>
  <c r="DF44" i="80" s="1"/>
  <c r="CU42" i="80"/>
  <c r="DA42" i="80" s="1"/>
  <c r="DG42" i="80" s="1"/>
  <c r="DM42" i="80"/>
  <c r="AQ42" i="80"/>
  <c r="BW36" i="80"/>
  <c r="AN36" i="80"/>
  <c r="AN38" i="80" s="1"/>
  <c r="BW53" i="80"/>
  <c r="CI53" i="80" s="1"/>
  <c r="AN53" i="80"/>
  <c r="DL57" i="80"/>
  <c r="CT57" i="80"/>
  <c r="CZ57" i="80" s="1"/>
  <c r="DF57" i="80" s="1"/>
  <c r="AD71" i="80"/>
  <c r="DL36" i="80"/>
  <c r="CT36" i="80"/>
  <c r="CZ36" i="80" s="1"/>
  <c r="DF36" i="80" s="1"/>
  <c r="O242" i="80"/>
  <c r="O243" i="80"/>
  <c r="DL55" i="80"/>
  <c r="CT55" i="80"/>
  <c r="CZ55" i="80" s="1"/>
  <c r="DF55" i="80" s="1"/>
  <c r="AI69" i="80"/>
  <c r="AI71" i="80" s="1"/>
  <c r="CB36" i="80"/>
  <c r="CH36" i="80"/>
  <c r="Y73" i="80"/>
  <c r="BW57" i="80"/>
  <c r="CI57" i="80" s="1"/>
  <c r="AN57" i="80"/>
  <c r="T243" i="80"/>
  <c r="T242" i="80"/>
  <c r="AD64" i="80"/>
  <c r="DL49" i="80"/>
  <c r="CT49" i="80"/>
  <c r="CZ49" i="80" s="1"/>
  <c r="DF49" i="80" s="1"/>
  <c r="AN45" i="80"/>
  <c r="BW45" i="80"/>
  <c r="CI45" i="80" s="1"/>
  <c r="BW55" i="80"/>
  <c r="CI55" i="80" s="1"/>
  <c r="AN55" i="80"/>
  <c r="DM30" i="80"/>
  <c r="CU30" i="80"/>
  <c r="DA30" i="80" s="1"/>
  <c r="DG30" i="80" s="1"/>
  <c r="AQ30" i="80"/>
  <c r="CU46" i="80"/>
  <c r="DA46" i="80" s="1"/>
  <c r="DG46" i="80" s="1"/>
  <c r="DM46" i="80"/>
  <c r="AQ46" i="80"/>
  <c r="AI38" i="80"/>
  <c r="AI64" i="80" s="1"/>
  <c r="CI30" i="80"/>
  <c r="CC30" i="80"/>
  <c r="CC41" i="80"/>
  <c r="CI41" i="80"/>
  <c r="DL51" i="80"/>
  <c r="CT51" i="80"/>
  <c r="CZ51" i="80" s="1"/>
  <c r="DF51" i="80" s="1"/>
  <c r="CC35" i="80"/>
  <c r="CI35" i="80"/>
  <c r="BW49" i="80"/>
  <c r="CI49" i="80" s="1"/>
  <c r="AN49" i="80"/>
  <c r="DL45" i="80"/>
  <c r="CT45" i="80"/>
  <c r="CZ45" i="80" s="1"/>
  <c r="DF45" i="80" s="1"/>
  <c r="DL60" i="80"/>
  <c r="CT60" i="80"/>
  <c r="CZ60" i="80" s="1"/>
  <c r="DF60" i="80" s="1"/>
  <c r="AN44" i="80"/>
  <c r="BW44" i="80"/>
  <c r="CI44" i="80" s="1"/>
  <c r="DM41" i="80"/>
  <c r="CU41" i="80"/>
  <c r="DA41" i="80" s="1"/>
  <c r="DG41" i="80" s="1"/>
  <c r="AQ41" i="80"/>
  <c r="DM35" i="80"/>
  <c r="CU35" i="80"/>
  <c r="DA35" i="80" s="1"/>
  <c r="DG35" i="80" s="1"/>
  <c r="AQ35" i="80"/>
  <c r="DL53" i="80"/>
  <c r="CT53" i="80"/>
  <c r="CZ53" i="80" s="1"/>
  <c r="DF53" i="80" s="1"/>
  <c r="DM43" i="80"/>
  <c r="CU43" i="80"/>
  <c r="DA43" i="80" s="1"/>
  <c r="DG43" i="80" s="1"/>
  <c r="AQ43" i="80"/>
  <c r="AN60" i="80"/>
  <c r="BW60" i="80"/>
  <c r="CI60" i="80" s="1"/>
  <c r="BW51" i="80"/>
  <c r="CI51" i="80" s="1"/>
  <c r="AN51" i="80"/>
  <c r="DM48" i="80"/>
  <c r="CU48" i="80"/>
  <c r="DA48" i="80" s="1"/>
  <c r="DG48" i="80" s="1"/>
  <c r="AQ48" i="80"/>
  <c r="CT35" i="82"/>
  <c r="CZ35" i="82" s="1"/>
  <c r="DF35" i="82" s="1"/>
  <c r="DL35" i="82"/>
  <c r="CT43" i="82"/>
  <c r="CZ43" i="82" s="1"/>
  <c r="DF43" i="82" s="1"/>
  <c r="DL43" i="82"/>
  <c r="BW41" i="82"/>
  <c r="AN41" i="82"/>
  <c r="CU53" i="82"/>
  <c r="DA53" i="82" s="1"/>
  <c r="DG53" i="82" s="1"/>
  <c r="DM53" i="82"/>
  <c r="AQ53" i="82"/>
  <c r="AD64" i="82"/>
  <c r="CB33" i="82"/>
  <c r="CH33" i="82"/>
  <c r="AN43" i="82"/>
  <c r="BW43" i="82"/>
  <c r="CI43" i="82" s="1"/>
  <c r="CU54" i="82"/>
  <c r="DA54" i="82" s="1"/>
  <c r="DG54" i="82" s="1"/>
  <c r="DM54" i="82"/>
  <c r="AQ54" i="82"/>
  <c r="AI62" i="82"/>
  <c r="AI69" i="82"/>
  <c r="DL41" i="82"/>
  <c r="CT41" i="82"/>
  <c r="CZ41" i="82" s="1"/>
  <c r="DF41" i="82" s="1"/>
  <c r="CT59" i="82"/>
  <c r="CZ59" i="82" s="1"/>
  <c r="DF59" i="82" s="1"/>
  <c r="DL59" i="82"/>
  <c r="CU50" i="82"/>
  <c r="DA50" i="82" s="1"/>
  <c r="DG50" i="82" s="1"/>
  <c r="DM50" i="82"/>
  <c r="AQ50" i="82"/>
  <c r="CT47" i="82"/>
  <c r="CZ47" i="82" s="1"/>
  <c r="DF47" i="82" s="1"/>
  <c r="DL47" i="82"/>
  <c r="O242" i="82"/>
  <c r="O243" i="82"/>
  <c r="CU56" i="82"/>
  <c r="DA56" i="82" s="1"/>
  <c r="DG56" i="82" s="1"/>
  <c r="DM56" i="82"/>
  <c r="AQ56" i="82"/>
  <c r="BW33" i="82"/>
  <c r="AN33" i="82"/>
  <c r="CB41" i="82"/>
  <c r="CH41" i="82"/>
  <c r="CT58" i="82"/>
  <c r="CZ58" i="82" s="1"/>
  <c r="DF58" i="82" s="1"/>
  <c r="DL58" i="82"/>
  <c r="BW59" i="82"/>
  <c r="CI59" i="82" s="1"/>
  <c r="AN59" i="82"/>
  <c r="DL49" i="82"/>
  <c r="CT49" i="82"/>
  <c r="CZ49" i="82" s="1"/>
  <c r="DF49" i="82" s="1"/>
  <c r="Y73" i="82"/>
  <c r="BW58" i="82"/>
  <c r="CI58" i="82" s="1"/>
  <c r="AN58" i="82"/>
  <c r="BW52" i="82"/>
  <c r="CI52" i="82" s="1"/>
  <c r="AN52" i="82"/>
  <c r="BW55" i="82"/>
  <c r="CI55" i="82" s="1"/>
  <c r="AN55" i="82"/>
  <c r="BW49" i="82"/>
  <c r="CI49" i="82" s="1"/>
  <c r="AN49" i="82"/>
  <c r="CH30" i="82"/>
  <c r="CB30" i="82"/>
  <c r="DM57" i="82"/>
  <c r="CU57" i="82"/>
  <c r="DA57" i="82" s="1"/>
  <c r="DG57" i="82" s="1"/>
  <c r="AQ57" i="82"/>
  <c r="BW51" i="82"/>
  <c r="CI51" i="82" s="1"/>
  <c r="AN51" i="82"/>
  <c r="BW32" i="82"/>
  <c r="AN32" i="82"/>
  <c r="DM42" i="82"/>
  <c r="CU42" i="82"/>
  <c r="DA42" i="82" s="1"/>
  <c r="DG42" i="82" s="1"/>
  <c r="AQ42" i="82"/>
  <c r="DL52" i="82"/>
  <c r="CT52" i="82"/>
  <c r="CZ52" i="82" s="1"/>
  <c r="DF52" i="82" s="1"/>
  <c r="AN30" i="82"/>
  <c r="BW30" i="82"/>
  <c r="AN47" i="82"/>
  <c r="BW47" i="82"/>
  <c r="CI47" i="82" s="1"/>
  <c r="DL33" i="82"/>
  <c r="CT33" i="82"/>
  <c r="CZ33" i="82" s="1"/>
  <c r="DF33" i="82" s="1"/>
  <c r="DL32" i="82"/>
  <c r="CT32" i="82"/>
  <c r="CZ32" i="82" s="1"/>
  <c r="DF32" i="82" s="1"/>
  <c r="DM60" i="82"/>
  <c r="CU60" i="82"/>
  <c r="DA60" i="82" s="1"/>
  <c r="DG60" i="82" s="1"/>
  <c r="AQ60" i="82"/>
  <c r="DL55" i="82"/>
  <c r="CT55" i="82"/>
  <c r="CZ55" i="82" s="1"/>
  <c r="DF55" i="82" s="1"/>
  <c r="DM46" i="82"/>
  <c r="CU46" i="82"/>
  <c r="DA46" i="82" s="1"/>
  <c r="DG46" i="82" s="1"/>
  <c r="AQ46" i="82"/>
  <c r="DL30" i="82"/>
  <c r="CT30" i="82"/>
  <c r="CZ30" i="82" s="1"/>
  <c r="DF30" i="82" s="1"/>
  <c r="AI68" i="82"/>
  <c r="AI38" i="82"/>
  <c r="CH35" i="82"/>
  <c r="CB35" i="82"/>
  <c r="DL51" i="82"/>
  <c r="CT51" i="82"/>
  <c r="CZ51" i="82" s="1"/>
  <c r="DF51" i="82" s="1"/>
  <c r="DM36" i="82"/>
  <c r="CU36" i="82"/>
  <c r="DA36" i="82" s="1"/>
  <c r="DG36" i="82" s="1"/>
  <c r="AQ36" i="82"/>
  <c r="CH32" i="82"/>
  <c r="CB32" i="82"/>
  <c r="T244" i="82"/>
  <c r="T247" i="82" s="1"/>
  <c r="BW35" i="82"/>
  <c r="AN35" i="82"/>
  <c r="CC36" i="82"/>
  <c r="CI36" i="82"/>
  <c r="AN29" i="81"/>
  <c r="BW29" i="81"/>
  <c r="CH32" i="81"/>
  <c r="CB32" i="81"/>
  <c r="AN28" i="81"/>
  <c r="BW28" i="81"/>
  <c r="DL29" i="81"/>
  <c r="CT29" i="81"/>
  <c r="CZ29" i="81" s="1"/>
  <c r="DF29" i="81" s="1"/>
  <c r="DM56" i="81"/>
  <c r="CU56" i="81"/>
  <c r="DA56" i="81" s="1"/>
  <c r="DG56" i="81" s="1"/>
  <c r="AQ56" i="81"/>
  <c r="AN32" i="81"/>
  <c r="BW32" i="81"/>
  <c r="AD64" i="81"/>
  <c r="AD71" i="81"/>
  <c r="DL31" i="81"/>
  <c r="CT31" i="81"/>
  <c r="CZ31" i="81" s="1"/>
  <c r="DF31" i="81" s="1"/>
  <c r="DL28" i="81"/>
  <c r="CT28" i="81"/>
  <c r="CZ28" i="81" s="1"/>
  <c r="DF28" i="81" s="1"/>
  <c r="DL32" i="81"/>
  <c r="CT32" i="81"/>
  <c r="CZ32" i="81" s="1"/>
  <c r="DF32" i="81" s="1"/>
  <c r="CH30" i="81"/>
  <c r="CB30" i="81"/>
  <c r="CH27" i="81"/>
  <c r="CB27" i="81"/>
  <c r="CU48" i="81"/>
  <c r="DA48" i="81" s="1"/>
  <c r="DG48" i="81" s="1"/>
  <c r="DM48" i="81"/>
  <c r="AQ48" i="81"/>
  <c r="DM45" i="81"/>
  <c r="CU45" i="81"/>
  <c r="DA45" i="81" s="1"/>
  <c r="DG45" i="81" s="1"/>
  <c r="AQ45" i="81"/>
  <c r="DM50" i="81"/>
  <c r="CU50" i="81"/>
  <c r="DA50" i="81" s="1"/>
  <c r="DG50" i="81" s="1"/>
  <c r="AQ50" i="81"/>
  <c r="DL60" i="81"/>
  <c r="CT60" i="81"/>
  <c r="CZ60" i="81" s="1"/>
  <c r="DF60" i="81" s="1"/>
  <c r="AN30" i="81"/>
  <c r="BW30" i="81"/>
  <c r="DL58" i="81"/>
  <c r="CT58" i="81"/>
  <c r="CZ58" i="81" s="1"/>
  <c r="DF58" i="81" s="1"/>
  <c r="AN27" i="81"/>
  <c r="BW27" i="81"/>
  <c r="CT59" i="81"/>
  <c r="CZ59" i="81" s="1"/>
  <c r="DF59" i="81" s="1"/>
  <c r="DL59" i="81"/>
  <c r="DM49" i="81"/>
  <c r="CU49" i="81"/>
  <c r="DA49" i="81" s="1"/>
  <c r="DG49" i="81" s="1"/>
  <c r="AQ49" i="81"/>
  <c r="AI68" i="81"/>
  <c r="AI71" i="81" s="1"/>
  <c r="DL27" i="81"/>
  <c r="CT27" i="81"/>
  <c r="CZ27" i="81" s="1"/>
  <c r="DF27" i="81" s="1"/>
  <c r="AI38" i="81"/>
  <c r="AN60" i="81"/>
  <c r="BW60" i="81"/>
  <c r="CI60" i="81" s="1"/>
  <c r="DL30" i="81"/>
  <c r="CT30" i="81"/>
  <c r="CZ30" i="81" s="1"/>
  <c r="DF30" i="81" s="1"/>
  <c r="BW58" i="81"/>
  <c r="CI58" i="81" s="1"/>
  <c r="AN58" i="81"/>
  <c r="BW42" i="81"/>
  <c r="CI42" i="81" s="1"/>
  <c r="AN42" i="81"/>
  <c r="BW59" i="81"/>
  <c r="CI59" i="81" s="1"/>
  <c r="AN59" i="81"/>
  <c r="DM35" i="81"/>
  <c r="CU35" i="81"/>
  <c r="DA35" i="81" s="1"/>
  <c r="DG35" i="81" s="1"/>
  <c r="AQ35" i="81"/>
  <c r="DM36" i="81"/>
  <c r="CU36" i="81"/>
  <c r="DA36" i="81" s="1"/>
  <c r="DG36" i="81" s="1"/>
  <c r="AQ36" i="81"/>
  <c r="AN41" i="81"/>
  <c r="BW41" i="81"/>
  <c r="DL42" i="81"/>
  <c r="CT42" i="81"/>
  <c r="CZ42" i="81" s="1"/>
  <c r="DF42" i="81" s="1"/>
  <c r="BW43" i="81"/>
  <c r="CI43" i="81" s="1"/>
  <c r="AN43" i="81"/>
  <c r="DM34" i="81"/>
  <c r="CU34" i="81"/>
  <c r="DA34" i="81" s="1"/>
  <c r="DG34" i="81" s="1"/>
  <c r="AQ34" i="81"/>
  <c r="CI35" i="81"/>
  <c r="CC35" i="81"/>
  <c r="O239" i="81"/>
  <c r="CI36" i="81"/>
  <c r="CC36" i="81"/>
  <c r="AI62" i="81"/>
  <c r="CT41" i="81"/>
  <c r="CZ41" i="81" s="1"/>
  <c r="DF41" i="81" s="1"/>
  <c r="AI69" i="81"/>
  <c r="DL41" i="81"/>
  <c r="CI34" i="81"/>
  <c r="CC34" i="81"/>
  <c r="DM44" i="81"/>
  <c r="CU44" i="81"/>
  <c r="DA44" i="81" s="1"/>
  <c r="DG44" i="81" s="1"/>
  <c r="AQ44" i="81"/>
  <c r="CH29" i="81"/>
  <c r="CB29" i="81"/>
  <c r="DM53" i="81"/>
  <c r="CU53" i="81"/>
  <c r="DA53" i="81" s="1"/>
  <c r="DG53" i="81" s="1"/>
  <c r="AQ53" i="81"/>
  <c r="CH31" i="81"/>
  <c r="CB31" i="81"/>
  <c r="CB41" i="81"/>
  <c r="CH41" i="81"/>
  <c r="CH28" i="81"/>
  <c r="CB28" i="81"/>
  <c r="DM51" i="81"/>
  <c r="CU51" i="81"/>
  <c r="DA51" i="81" s="1"/>
  <c r="DG51" i="81" s="1"/>
  <c r="AQ51" i="81"/>
  <c r="CT43" i="81"/>
  <c r="CZ43" i="81" s="1"/>
  <c r="DF43" i="81" s="1"/>
  <c r="DL43" i="81"/>
  <c r="AN31" i="81"/>
  <c r="BW31" i="81"/>
  <c r="DM35" i="79"/>
  <c r="CU35" i="79"/>
  <c r="DA35" i="79" s="1"/>
  <c r="DG35" i="79" s="1"/>
  <c r="AQ35" i="79"/>
  <c r="DM28" i="79"/>
  <c r="CU28" i="79"/>
  <c r="DA28" i="79" s="1"/>
  <c r="DG28" i="79" s="1"/>
  <c r="AQ28" i="79"/>
  <c r="CB32" i="79"/>
  <c r="CH32" i="79"/>
  <c r="AN47" i="79"/>
  <c r="BW47" i="79"/>
  <c r="CI47" i="79" s="1"/>
  <c r="CT51" i="79"/>
  <c r="CZ51" i="79" s="1"/>
  <c r="DF51" i="79" s="1"/>
  <c r="DL51" i="79"/>
  <c r="Y242" i="79"/>
  <c r="Y243" i="79"/>
  <c r="CI35" i="79"/>
  <c r="CC35" i="79"/>
  <c r="AN48" i="79"/>
  <c r="BW48" i="79"/>
  <c r="CI48" i="79" s="1"/>
  <c r="CC33" i="79"/>
  <c r="CI33" i="79"/>
  <c r="BW51" i="79"/>
  <c r="CI51" i="79" s="1"/>
  <c r="AN51" i="79"/>
  <c r="CI27" i="79"/>
  <c r="CC27" i="79"/>
  <c r="DL47" i="79"/>
  <c r="CT47" i="79"/>
  <c r="CZ47" i="79" s="1"/>
  <c r="DF47" i="79" s="1"/>
  <c r="DL60" i="79"/>
  <c r="CT60" i="79"/>
  <c r="CZ60" i="79" s="1"/>
  <c r="DF60" i="79" s="1"/>
  <c r="CT49" i="79"/>
  <c r="CZ49" i="79" s="1"/>
  <c r="DF49" i="79" s="1"/>
  <c r="DL49" i="79"/>
  <c r="CT48" i="79"/>
  <c r="CZ48" i="79" s="1"/>
  <c r="DF48" i="79" s="1"/>
  <c r="DL48" i="79"/>
  <c r="BW60" i="79"/>
  <c r="CI60" i="79" s="1"/>
  <c r="AN60" i="79"/>
  <c r="AD71" i="79"/>
  <c r="AD73" i="79" s="1"/>
  <c r="CB41" i="79"/>
  <c r="CH41" i="79"/>
  <c r="CU59" i="79"/>
  <c r="DA59" i="79" s="1"/>
  <c r="DG59" i="79" s="1"/>
  <c r="DM59" i="79"/>
  <c r="AQ59" i="79"/>
  <c r="O242" i="79"/>
  <c r="O243" i="79"/>
  <c r="DM27" i="79"/>
  <c r="CU27" i="79"/>
  <c r="DA27" i="79" s="1"/>
  <c r="DG27" i="79" s="1"/>
  <c r="AQ27" i="79"/>
  <c r="BW54" i="79"/>
  <c r="CI54" i="79" s="1"/>
  <c r="AN54" i="79"/>
  <c r="DL36" i="79"/>
  <c r="CT36" i="79"/>
  <c r="CZ36" i="79" s="1"/>
  <c r="DF36" i="79" s="1"/>
  <c r="DM45" i="79"/>
  <c r="CU45" i="79"/>
  <c r="DA45" i="79" s="1"/>
  <c r="DG45" i="79" s="1"/>
  <c r="AQ45" i="79"/>
  <c r="AI62" i="79"/>
  <c r="AI69" i="79"/>
  <c r="AI71" i="79" s="1"/>
  <c r="DL41" i="79"/>
  <c r="CT41" i="79"/>
  <c r="CZ41" i="79" s="1"/>
  <c r="DF41" i="79" s="1"/>
  <c r="DL54" i="79"/>
  <c r="CT54" i="79"/>
  <c r="CZ54" i="79" s="1"/>
  <c r="DF54" i="79" s="1"/>
  <c r="CU50" i="79"/>
  <c r="DA50" i="79" s="1"/>
  <c r="DG50" i="79" s="1"/>
  <c r="DM50" i="79"/>
  <c r="AQ50" i="79"/>
  <c r="DM33" i="79"/>
  <c r="CU33" i="79"/>
  <c r="DA33" i="79" s="1"/>
  <c r="DG33" i="79" s="1"/>
  <c r="AQ33" i="79"/>
  <c r="DM42" i="79"/>
  <c r="CU42" i="79"/>
  <c r="DA42" i="79" s="1"/>
  <c r="DG42" i="79" s="1"/>
  <c r="AQ42" i="79"/>
  <c r="BW49" i="79"/>
  <c r="CI49" i="79" s="1"/>
  <c r="AN49" i="79"/>
  <c r="CH36" i="79"/>
  <c r="CB36" i="79"/>
  <c r="AN41" i="79"/>
  <c r="BW41" i="79"/>
  <c r="DL44" i="79"/>
  <c r="CT44" i="79"/>
  <c r="CZ44" i="79" s="1"/>
  <c r="DF44" i="79" s="1"/>
  <c r="BW46" i="79"/>
  <c r="CI46" i="79" s="1"/>
  <c r="AN46" i="79"/>
  <c r="DM31" i="79"/>
  <c r="CU31" i="79"/>
  <c r="DA31" i="79" s="1"/>
  <c r="DG31" i="79" s="1"/>
  <c r="AQ31" i="79"/>
  <c r="BW52" i="79"/>
  <c r="CI52" i="79" s="1"/>
  <c r="AN52" i="79"/>
  <c r="DM53" i="79"/>
  <c r="CU53" i="79"/>
  <c r="DA53" i="79" s="1"/>
  <c r="DG53" i="79" s="1"/>
  <c r="AQ53" i="79"/>
  <c r="AN44" i="79"/>
  <c r="BW44" i="79"/>
  <c r="CI44" i="79" s="1"/>
  <c r="DL32" i="79"/>
  <c r="CT32" i="79"/>
  <c r="CZ32" i="79" s="1"/>
  <c r="DF32" i="79" s="1"/>
  <c r="CT46" i="79"/>
  <c r="CZ46" i="79" s="1"/>
  <c r="DF46" i="79" s="1"/>
  <c r="DL46" i="79"/>
  <c r="CC31" i="79"/>
  <c r="CI31" i="79"/>
  <c r="BW36" i="79"/>
  <c r="AN36" i="79"/>
  <c r="CI28" i="79"/>
  <c r="CC28" i="79"/>
  <c r="DL52" i="79"/>
  <c r="CT52" i="79"/>
  <c r="CZ52" i="79" s="1"/>
  <c r="DF52" i="79" s="1"/>
  <c r="AN32" i="79"/>
  <c r="BW32" i="79"/>
  <c r="T244" i="79"/>
  <c r="T247" i="79" s="1"/>
  <c r="Y242" i="78"/>
  <c r="Y243" i="78"/>
  <c r="CB29" i="78"/>
  <c r="CH29" i="78"/>
  <c r="BW41" i="78"/>
  <c r="AN41" i="78"/>
  <c r="BW29" i="78"/>
  <c r="AN29" i="78"/>
  <c r="AD64" i="78"/>
  <c r="AI62" i="78"/>
  <c r="CT41" i="78"/>
  <c r="CZ41" i="78" s="1"/>
  <c r="DF41" i="78" s="1"/>
  <c r="AI69" i="78"/>
  <c r="DL41" i="78"/>
  <c r="DM56" i="78"/>
  <c r="CU56" i="78"/>
  <c r="DA56" i="78" s="1"/>
  <c r="DG56" i="78" s="1"/>
  <c r="AQ56" i="78"/>
  <c r="O239" i="78"/>
  <c r="CT29" i="78"/>
  <c r="CZ29" i="78" s="1"/>
  <c r="DF29" i="78" s="1"/>
  <c r="DL29" i="78"/>
  <c r="DM53" i="78"/>
  <c r="CU53" i="78"/>
  <c r="DA53" i="78" s="1"/>
  <c r="DG53" i="78" s="1"/>
  <c r="AQ53" i="78"/>
  <c r="DL55" i="78"/>
  <c r="CT55" i="78"/>
  <c r="CZ55" i="78" s="1"/>
  <c r="DF55" i="78" s="1"/>
  <c r="CB41" i="78"/>
  <c r="CH41" i="78"/>
  <c r="BW34" i="78"/>
  <c r="AN34" i="78"/>
  <c r="DM54" i="78"/>
  <c r="CU54" i="78"/>
  <c r="DA54" i="78" s="1"/>
  <c r="DG54" i="78" s="1"/>
  <c r="AQ54" i="78"/>
  <c r="CC36" i="78"/>
  <c r="CI36" i="78"/>
  <c r="BW55" i="78"/>
  <c r="CI55" i="78" s="1"/>
  <c r="AN55" i="78"/>
  <c r="DM49" i="78"/>
  <c r="CU49" i="78"/>
  <c r="DA49" i="78" s="1"/>
  <c r="DG49" i="78" s="1"/>
  <c r="AQ49" i="78"/>
  <c r="DL34" i="78"/>
  <c r="CT34" i="78"/>
  <c r="CZ34" i="78" s="1"/>
  <c r="DF34" i="78" s="1"/>
  <c r="CB27" i="78"/>
  <c r="CH27" i="78"/>
  <c r="CH30" i="78"/>
  <c r="CB30" i="78"/>
  <c r="DM36" i="78"/>
  <c r="CU36" i="78"/>
  <c r="DA36" i="78" s="1"/>
  <c r="DG36" i="78" s="1"/>
  <c r="AQ36" i="78"/>
  <c r="CB28" i="78"/>
  <c r="CH28" i="78"/>
  <c r="CH34" i="78"/>
  <c r="CB34" i="78"/>
  <c r="BW27" i="78"/>
  <c r="AN27" i="78"/>
  <c r="BW30" i="78"/>
  <c r="AN30" i="78"/>
  <c r="DL58" i="78"/>
  <c r="CT58" i="78"/>
  <c r="CZ58" i="78" s="1"/>
  <c r="DF58" i="78" s="1"/>
  <c r="BW28" i="78"/>
  <c r="AN28" i="78"/>
  <c r="CT46" i="78"/>
  <c r="CZ46" i="78" s="1"/>
  <c r="DF46" i="78" s="1"/>
  <c r="DL46" i="78"/>
  <c r="AI68" i="78"/>
  <c r="CT27" i="78"/>
  <c r="CZ27" i="78" s="1"/>
  <c r="DF27" i="78" s="1"/>
  <c r="AI38" i="78"/>
  <c r="DL27" i="78"/>
  <c r="DM32" i="78"/>
  <c r="CU32" i="78"/>
  <c r="DA32" i="78" s="1"/>
  <c r="DG32" i="78" s="1"/>
  <c r="AQ32" i="78"/>
  <c r="DL30" i="78"/>
  <c r="CT30" i="78"/>
  <c r="CZ30" i="78" s="1"/>
  <c r="DF30" i="78" s="1"/>
  <c r="BW58" i="78"/>
  <c r="CI58" i="78" s="1"/>
  <c r="AN58" i="78"/>
  <c r="CT28" i="78"/>
  <c r="CZ28" i="78" s="1"/>
  <c r="DF28" i="78" s="1"/>
  <c r="DL28" i="78"/>
  <c r="DM45" i="78"/>
  <c r="CU45" i="78"/>
  <c r="DA45" i="78" s="1"/>
  <c r="DG45" i="78" s="1"/>
  <c r="AQ45" i="78"/>
  <c r="T244" i="78"/>
  <c r="T247" i="78" s="1"/>
  <c r="DM48" i="78"/>
  <c r="CU48" i="78"/>
  <c r="DA48" i="78" s="1"/>
  <c r="DG48" i="78" s="1"/>
  <c r="AQ48" i="78"/>
  <c r="CI32" i="78"/>
  <c r="CC32" i="78"/>
  <c r="CT59" i="78"/>
  <c r="CZ59" i="78" s="1"/>
  <c r="DF59" i="78" s="1"/>
  <c r="DL59" i="78"/>
  <c r="BW46" i="78"/>
  <c r="CI46" i="78" s="1"/>
  <c r="AN46" i="78"/>
  <c r="BW59" i="78"/>
  <c r="CI59" i="78" s="1"/>
  <c r="AN59" i="78"/>
  <c r="DM42" i="78"/>
  <c r="CU42" i="78"/>
  <c r="DA42" i="78" s="1"/>
  <c r="DG42" i="78" s="1"/>
  <c r="AQ42" i="78"/>
  <c r="CU52" i="78"/>
  <c r="DA52" i="78" s="1"/>
  <c r="DG52" i="78" s="1"/>
  <c r="DM52" i="78"/>
  <c r="AQ52" i="78"/>
  <c r="DM44" i="78"/>
  <c r="CU44" i="78"/>
  <c r="DA44" i="78" s="1"/>
  <c r="DG44" i="78" s="1"/>
  <c r="AQ44" i="78"/>
  <c r="BW48" i="77"/>
  <c r="CI48" i="77" s="1"/>
  <c r="AN48" i="77"/>
  <c r="CU32" i="77"/>
  <c r="DA32" i="77" s="1"/>
  <c r="DG32" i="77" s="1"/>
  <c r="DM32" i="77"/>
  <c r="AQ32" i="77"/>
  <c r="CU33" i="77"/>
  <c r="DA33" i="77" s="1"/>
  <c r="DG33" i="77" s="1"/>
  <c r="DM33" i="77"/>
  <c r="AQ33" i="77"/>
  <c r="BW46" i="77"/>
  <c r="CI46" i="77" s="1"/>
  <c r="AN46" i="77"/>
  <c r="DM55" i="77"/>
  <c r="CU55" i="77"/>
  <c r="DA55" i="77" s="1"/>
  <c r="DG55" i="77" s="1"/>
  <c r="AQ55" i="77"/>
  <c r="CC35" i="77"/>
  <c r="CI35" i="77"/>
  <c r="O243" i="77"/>
  <c r="O242" i="77"/>
  <c r="CC41" i="77"/>
  <c r="CI41" i="77"/>
  <c r="AD71" i="77"/>
  <c r="DM57" i="77"/>
  <c r="CU57" i="77"/>
  <c r="DA57" i="77" s="1"/>
  <c r="DG57" i="77" s="1"/>
  <c r="AQ57" i="77"/>
  <c r="DM44" i="77"/>
  <c r="CU44" i="77"/>
  <c r="DA44" i="77" s="1"/>
  <c r="DG44" i="77" s="1"/>
  <c r="AQ44" i="77"/>
  <c r="CC36" i="77"/>
  <c r="CI36" i="77"/>
  <c r="AN28" i="77"/>
  <c r="BW28" i="77"/>
  <c r="CU35" i="77"/>
  <c r="DA35" i="77" s="1"/>
  <c r="DG35" i="77" s="1"/>
  <c r="DM35" i="77"/>
  <c r="AQ35" i="77"/>
  <c r="DM41" i="77"/>
  <c r="CU41" i="77"/>
  <c r="DA41" i="77" s="1"/>
  <c r="DG41" i="77" s="1"/>
  <c r="AQ41" i="77"/>
  <c r="CH29" i="77"/>
  <c r="CB29" i="77"/>
  <c r="CU36" i="77"/>
  <c r="DA36" i="77" s="1"/>
  <c r="DG36" i="77" s="1"/>
  <c r="DM36" i="77"/>
  <c r="AQ36" i="77"/>
  <c r="CB28" i="77"/>
  <c r="CH28" i="77"/>
  <c r="DM58" i="77"/>
  <c r="CU58" i="77"/>
  <c r="DA58" i="77" s="1"/>
  <c r="DG58" i="77" s="1"/>
  <c r="AQ58" i="77"/>
  <c r="AN29" i="77"/>
  <c r="BW29" i="77"/>
  <c r="CH27" i="77"/>
  <c r="CB27" i="77"/>
  <c r="DL60" i="77"/>
  <c r="CT60" i="77"/>
  <c r="CZ60" i="77" s="1"/>
  <c r="DF60" i="77" s="1"/>
  <c r="DL28" i="77"/>
  <c r="CT28" i="77"/>
  <c r="CZ28" i="77" s="1"/>
  <c r="DF28" i="77" s="1"/>
  <c r="DM45" i="77"/>
  <c r="CU45" i="77"/>
  <c r="DA45" i="77" s="1"/>
  <c r="DG45" i="77" s="1"/>
  <c r="AQ45" i="77"/>
  <c r="CI31" i="77"/>
  <c r="CC31" i="77"/>
  <c r="Y242" i="77"/>
  <c r="Y243" i="77"/>
  <c r="DL29" i="77"/>
  <c r="CT29" i="77"/>
  <c r="CZ29" i="77" s="1"/>
  <c r="DF29" i="77" s="1"/>
  <c r="AN27" i="77"/>
  <c r="BW27" i="77"/>
  <c r="BW60" i="77"/>
  <c r="CI60" i="77" s="1"/>
  <c r="AN60" i="77"/>
  <c r="DM54" i="77"/>
  <c r="CU54" i="77"/>
  <c r="DA54" i="77" s="1"/>
  <c r="DG54" i="77" s="1"/>
  <c r="AQ54" i="77"/>
  <c r="CU31" i="77"/>
  <c r="DA31" i="77" s="1"/>
  <c r="DG31" i="77" s="1"/>
  <c r="DM31" i="77"/>
  <c r="AQ31" i="77"/>
  <c r="AI68" i="77"/>
  <c r="AI71" i="77" s="1"/>
  <c r="CT27" i="77"/>
  <c r="CZ27" i="77" s="1"/>
  <c r="DF27" i="77" s="1"/>
  <c r="DL27" i="77"/>
  <c r="AI38" i="77"/>
  <c r="AI64" i="77" s="1"/>
  <c r="AI73" i="77" s="1"/>
  <c r="AI239" i="77" s="1"/>
  <c r="CT42" i="77"/>
  <c r="CZ42" i="77" s="1"/>
  <c r="DF42" i="77" s="1"/>
  <c r="DL42" i="77"/>
  <c r="DM53" i="77"/>
  <c r="CU53" i="77"/>
  <c r="DA53" i="77" s="1"/>
  <c r="DG53" i="77" s="1"/>
  <c r="AQ53" i="77"/>
  <c r="AD64" i="77"/>
  <c r="DL48" i="77"/>
  <c r="CT48" i="77"/>
  <c r="CZ48" i="77" s="1"/>
  <c r="DF48" i="77" s="1"/>
  <c r="DM56" i="77"/>
  <c r="CU56" i="77"/>
  <c r="DA56" i="77" s="1"/>
  <c r="DG56" i="77" s="1"/>
  <c r="AQ56" i="77"/>
  <c r="DM52" i="77"/>
  <c r="CU52" i="77"/>
  <c r="DA52" i="77" s="1"/>
  <c r="DG52" i="77" s="1"/>
  <c r="AQ52" i="77"/>
  <c r="CC32" i="77"/>
  <c r="CI32" i="77"/>
  <c r="AN42" i="77"/>
  <c r="BW42" i="77"/>
  <c r="CI42" i="77" s="1"/>
  <c r="CI33" i="77"/>
  <c r="CC33" i="77"/>
  <c r="CT46" i="77"/>
  <c r="CZ46" i="77" s="1"/>
  <c r="DF46" i="77" s="1"/>
  <c r="DL46" i="77"/>
  <c r="AD64" i="76"/>
  <c r="CB27" i="76"/>
  <c r="CH27" i="76"/>
  <c r="BW44" i="76"/>
  <c r="CI44" i="76" s="1"/>
  <c r="AN44" i="76"/>
  <c r="AN36" i="76"/>
  <c r="BW36" i="76"/>
  <c r="CH35" i="76"/>
  <c r="CB35" i="76"/>
  <c r="DM50" i="76"/>
  <c r="CU50" i="76"/>
  <c r="DA50" i="76" s="1"/>
  <c r="DG50" i="76" s="1"/>
  <c r="AQ50" i="76"/>
  <c r="DL60" i="76"/>
  <c r="CT60" i="76"/>
  <c r="CZ60" i="76" s="1"/>
  <c r="DF60" i="76" s="1"/>
  <c r="DL42" i="76"/>
  <c r="CT42" i="76"/>
  <c r="CZ42" i="76" s="1"/>
  <c r="DF42" i="76" s="1"/>
  <c r="DM52" i="76"/>
  <c r="CU52" i="76"/>
  <c r="DA52" i="76" s="1"/>
  <c r="DG52" i="76" s="1"/>
  <c r="AQ52" i="76"/>
  <c r="Y242" i="76"/>
  <c r="Y244" i="76" s="1"/>
  <c r="Y247" i="76" s="1"/>
  <c r="Y243" i="76"/>
  <c r="DL33" i="76"/>
  <c r="CT33" i="76"/>
  <c r="CZ33" i="76" s="1"/>
  <c r="DF33" i="76" s="1"/>
  <c r="AN27" i="76"/>
  <c r="BW27" i="76"/>
  <c r="BW59" i="76"/>
  <c r="CI59" i="76" s="1"/>
  <c r="AN59" i="76"/>
  <c r="DL36" i="76"/>
  <c r="CT36" i="76"/>
  <c r="CZ36" i="76" s="1"/>
  <c r="DF36" i="76" s="1"/>
  <c r="BW35" i="76"/>
  <c r="AN35" i="76"/>
  <c r="BW60" i="76"/>
  <c r="CI60" i="76" s="1"/>
  <c r="AN60" i="76"/>
  <c r="DM56" i="76"/>
  <c r="CU56" i="76"/>
  <c r="DA56" i="76" s="1"/>
  <c r="DG56" i="76" s="1"/>
  <c r="AQ56" i="76"/>
  <c r="AN28" i="76"/>
  <c r="BW28" i="76"/>
  <c r="CH33" i="76"/>
  <c r="CB33" i="76"/>
  <c r="AI68" i="76"/>
  <c r="AI71" i="76" s="1"/>
  <c r="DL27" i="76"/>
  <c r="AI38" i="76"/>
  <c r="CT27" i="76"/>
  <c r="CZ27" i="76" s="1"/>
  <c r="DF27" i="76" s="1"/>
  <c r="CH36" i="76"/>
  <c r="CB36" i="76"/>
  <c r="DL35" i="76"/>
  <c r="CT35" i="76"/>
  <c r="CZ35" i="76" s="1"/>
  <c r="DF35" i="76" s="1"/>
  <c r="DM46" i="76"/>
  <c r="CU46" i="76"/>
  <c r="DA46" i="76" s="1"/>
  <c r="DG46" i="76" s="1"/>
  <c r="AQ46" i="76"/>
  <c r="DL32" i="76"/>
  <c r="CT32" i="76"/>
  <c r="CZ32" i="76" s="1"/>
  <c r="DF32" i="76" s="1"/>
  <c r="DL28" i="76"/>
  <c r="CT28" i="76"/>
  <c r="CZ28" i="76" s="1"/>
  <c r="DF28" i="76" s="1"/>
  <c r="CT59" i="76"/>
  <c r="CZ59" i="76" s="1"/>
  <c r="DF59" i="76" s="1"/>
  <c r="DL59" i="76"/>
  <c r="DL43" i="76"/>
  <c r="CT43" i="76"/>
  <c r="CZ43" i="76" s="1"/>
  <c r="DF43" i="76" s="1"/>
  <c r="AI62" i="76"/>
  <c r="DL45" i="76"/>
  <c r="CT45" i="76"/>
  <c r="CZ45" i="76" s="1"/>
  <c r="DF45" i="76" s="1"/>
  <c r="CU41" i="76"/>
  <c r="DA41" i="76" s="1"/>
  <c r="DG41" i="76" s="1"/>
  <c r="DM41" i="76"/>
  <c r="AQ41" i="76"/>
  <c r="CH28" i="76"/>
  <c r="CB28" i="76"/>
  <c r="CB30" i="76"/>
  <c r="CH30" i="76"/>
  <c r="CT48" i="76"/>
  <c r="CZ48" i="76" s="1"/>
  <c r="DF48" i="76" s="1"/>
  <c r="DL48" i="76"/>
  <c r="BW31" i="76"/>
  <c r="AN31" i="76"/>
  <c r="CC29" i="76"/>
  <c r="CI29" i="76"/>
  <c r="DM57" i="76"/>
  <c r="CU57" i="76"/>
  <c r="DA57" i="76" s="1"/>
  <c r="DG57" i="76" s="1"/>
  <c r="AQ57" i="76"/>
  <c r="O239" i="76"/>
  <c r="AN30" i="76"/>
  <c r="BW30" i="76"/>
  <c r="CH32" i="76"/>
  <c r="CB32" i="76"/>
  <c r="DL31" i="76"/>
  <c r="CT31" i="76"/>
  <c r="CZ31" i="76" s="1"/>
  <c r="DF31" i="76" s="1"/>
  <c r="BW45" i="76"/>
  <c r="CI45" i="76" s="1"/>
  <c r="AN45" i="76"/>
  <c r="BW43" i="76"/>
  <c r="CI43" i="76" s="1"/>
  <c r="AN43" i="76"/>
  <c r="DM51" i="76"/>
  <c r="CU51" i="76"/>
  <c r="DA51" i="76" s="1"/>
  <c r="DG51" i="76" s="1"/>
  <c r="AQ51" i="76"/>
  <c r="CI41" i="76"/>
  <c r="CC41" i="76"/>
  <c r="CU47" i="76"/>
  <c r="DA47" i="76" s="1"/>
  <c r="DG47" i="76" s="1"/>
  <c r="DM47" i="76"/>
  <c r="AQ47" i="76"/>
  <c r="DL30" i="76"/>
  <c r="CT30" i="76"/>
  <c r="CZ30" i="76" s="1"/>
  <c r="DF30" i="76" s="1"/>
  <c r="AN33" i="76"/>
  <c r="BW33" i="76"/>
  <c r="DM29" i="76"/>
  <c r="CU29" i="76"/>
  <c r="DA29" i="76" s="1"/>
  <c r="DG29" i="76" s="1"/>
  <c r="AQ29" i="76"/>
  <c r="BW42" i="76"/>
  <c r="CI42" i="76" s="1"/>
  <c r="AN42" i="76"/>
  <c r="BW48" i="76"/>
  <c r="CI48" i="76" s="1"/>
  <c r="AN48" i="76"/>
  <c r="AN32" i="76"/>
  <c r="BW32" i="76"/>
  <c r="DL44" i="76"/>
  <c r="CT44" i="76"/>
  <c r="CZ44" i="76" s="1"/>
  <c r="DF44" i="76" s="1"/>
  <c r="CH31" i="76"/>
  <c r="CB31" i="76"/>
  <c r="DM54" i="76"/>
  <c r="CU54" i="76"/>
  <c r="DA54" i="76" s="1"/>
  <c r="DG54" i="76" s="1"/>
  <c r="AQ54" i="76"/>
  <c r="CH29" i="75"/>
  <c r="CB29" i="75"/>
  <c r="CT29" i="75"/>
  <c r="CZ29" i="75" s="1"/>
  <c r="DF29" i="75" s="1"/>
  <c r="DL29" i="75"/>
  <c r="AI68" i="75"/>
  <c r="AI38" i="75"/>
  <c r="AI64" i="75" s="1"/>
  <c r="BW46" i="75"/>
  <c r="CI46" i="75" s="1"/>
  <c r="AN46" i="75"/>
  <c r="DL48" i="75"/>
  <c r="CT48" i="75"/>
  <c r="CZ48" i="75" s="1"/>
  <c r="DF48" i="75" s="1"/>
  <c r="CU45" i="75"/>
  <c r="DA45" i="75" s="1"/>
  <c r="DG45" i="75" s="1"/>
  <c r="DM45" i="75"/>
  <c r="AQ45" i="75"/>
  <c r="CT59" i="75"/>
  <c r="CZ59" i="75" s="1"/>
  <c r="DF59" i="75" s="1"/>
  <c r="DL59" i="75"/>
  <c r="AN48" i="75"/>
  <c r="BW48" i="75"/>
  <c r="CI48" i="75" s="1"/>
  <c r="DL46" i="75"/>
  <c r="CT46" i="75"/>
  <c r="CZ46" i="75" s="1"/>
  <c r="DF46" i="75" s="1"/>
  <c r="CU41" i="75"/>
  <c r="DA41" i="75" s="1"/>
  <c r="DG41" i="75" s="1"/>
  <c r="DM41" i="75"/>
  <c r="AQ41" i="75"/>
  <c r="BW59" i="75"/>
  <c r="CI59" i="75" s="1"/>
  <c r="AN59" i="75"/>
  <c r="BW58" i="75"/>
  <c r="CI58" i="75" s="1"/>
  <c r="AN58" i="75"/>
  <c r="DL44" i="75"/>
  <c r="CT44" i="75"/>
  <c r="CZ44" i="75" s="1"/>
  <c r="DF44" i="75" s="1"/>
  <c r="CI41" i="75"/>
  <c r="CC41" i="75"/>
  <c r="DM53" i="75"/>
  <c r="CU53" i="75"/>
  <c r="DA53" i="75" s="1"/>
  <c r="DG53" i="75" s="1"/>
  <c r="AQ53" i="75"/>
  <c r="BW50" i="75"/>
  <c r="CI50" i="75" s="1"/>
  <c r="AN50" i="75"/>
  <c r="BW44" i="75"/>
  <c r="CI44" i="75" s="1"/>
  <c r="AN44" i="75"/>
  <c r="DL42" i="75"/>
  <c r="CT42" i="75"/>
  <c r="CZ42" i="75" s="1"/>
  <c r="DF42" i="75" s="1"/>
  <c r="Y242" i="75"/>
  <c r="Y243" i="75"/>
  <c r="DL50" i="75"/>
  <c r="CT50" i="75"/>
  <c r="CZ50" i="75" s="1"/>
  <c r="DF50" i="75" s="1"/>
  <c r="DL58" i="75"/>
  <c r="CT58" i="75"/>
  <c r="CZ58" i="75" s="1"/>
  <c r="DF58" i="75" s="1"/>
  <c r="AI69" i="75"/>
  <c r="AD64" i="75"/>
  <c r="CH33" i="75"/>
  <c r="CB33" i="75"/>
  <c r="DM52" i="75"/>
  <c r="CU52" i="75"/>
  <c r="DA52" i="75" s="1"/>
  <c r="DG52" i="75" s="1"/>
  <c r="AQ52" i="75"/>
  <c r="BW42" i="75"/>
  <c r="CI42" i="75" s="1"/>
  <c r="AN42" i="75"/>
  <c r="AN33" i="75"/>
  <c r="BW33" i="75"/>
  <c r="CC32" i="75"/>
  <c r="CI32" i="75"/>
  <c r="O242" i="75"/>
  <c r="O243" i="75"/>
  <c r="AN29" i="75"/>
  <c r="BW29" i="75"/>
  <c r="CT33" i="75"/>
  <c r="CZ33" i="75" s="1"/>
  <c r="DF33" i="75" s="1"/>
  <c r="DL33" i="75"/>
  <c r="CU32" i="75"/>
  <c r="DA32" i="75" s="1"/>
  <c r="DG32" i="75" s="1"/>
  <c r="DM32" i="75"/>
  <c r="AQ32" i="75"/>
  <c r="AI64" i="74"/>
  <c r="CT52" i="74"/>
  <c r="CZ52" i="74" s="1"/>
  <c r="DF52" i="74" s="1"/>
  <c r="DL52" i="74"/>
  <c r="CB36" i="74"/>
  <c r="CH36" i="74"/>
  <c r="AI69" i="74"/>
  <c r="DM29" i="74"/>
  <c r="CU29" i="74"/>
  <c r="DA29" i="74" s="1"/>
  <c r="DG29" i="74" s="1"/>
  <c r="AQ29" i="74"/>
  <c r="BW31" i="74"/>
  <c r="AN31" i="74"/>
  <c r="CB35" i="74"/>
  <c r="CH35" i="74"/>
  <c r="CC27" i="74"/>
  <c r="CI27" i="74"/>
  <c r="DL36" i="74"/>
  <c r="CT36" i="74"/>
  <c r="CZ36" i="74" s="1"/>
  <c r="DF36" i="74" s="1"/>
  <c r="O242" i="74"/>
  <c r="O243" i="74"/>
  <c r="CC29" i="74"/>
  <c r="CI29" i="74"/>
  <c r="BW35" i="74"/>
  <c r="AN35" i="74"/>
  <c r="DM47" i="74"/>
  <c r="CU47" i="74"/>
  <c r="DA47" i="74" s="1"/>
  <c r="DG47" i="74" s="1"/>
  <c r="AQ47" i="74"/>
  <c r="AD64" i="74"/>
  <c r="CU27" i="74"/>
  <c r="DA27" i="74" s="1"/>
  <c r="DG27" i="74" s="1"/>
  <c r="DM27" i="74"/>
  <c r="AQ27" i="74"/>
  <c r="DL33" i="74"/>
  <c r="CT33" i="74"/>
  <c r="CZ33" i="74" s="1"/>
  <c r="DF33" i="74" s="1"/>
  <c r="DM30" i="74"/>
  <c r="CU30" i="74"/>
  <c r="DA30" i="74" s="1"/>
  <c r="DG30" i="74" s="1"/>
  <c r="AQ30" i="74"/>
  <c r="BW36" i="74"/>
  <c r="AN36" i="74"/>
  <c r="CU59" i="74"/>
  <c r="DA59" i="74" s="1"/>
  <c r="DG59" i="74" s="1"/>
  <c r="DM59" i="74"/>
  <c r="AQ59" i="74"/>
  <c r="DL35" i="74"/>
  <c r="CT35" i="74"/>
  <c r="CZ35" i="74" s="1"/>
  <c r="DF35" i="74" s="1"/>
  <c r="CH33" i="74"/>
  <c r="CB33" i="74"/>
  <c r="CC30" i="74"/>
  <c r="CI30" i="74"/>
  <c r="CT34" i="74"/>
  <c r="CZ34" i="74" s="1"/>
  <c r="DF34" i="74" s="1"/>
  <c r="DL34" i="74"/>
  <c r="BW56" i="74"/>
  <c r="CI56" i="74" s="1"/>
  <c r="AN56" i="74"/>
  <c r="DM58" i="74"/>
  <c r="CU58" i="74"/>
  <c r="DA58" i="74" s="1"/>
  <c r="DG58" i="74" s="1"/>
  <c r="AQ58" i="74"/>
  <c r="BW33" i="74"/>
  <c r="AN33" i="74"/>
  <c r="CI41" i="74"/>
  <c r="CC41" i="74"/>
  <c r="Y73" i="74"/>
  <c r="DL60" i="74"/>
  <c r="CT60" i="74"/>
  <c r="CZ60" i="74" s="1"/>
  <c r="DF60" i="74" s="1"/>
  <c r="CB34" i="74"/>
  <c r="CH34" i="74"/>
  <c r="CT56" i="74"/>
  <c r="CZ56" i="74" s="1"/>
  <c r="DF56" i="74" s="1"/>
  <c r="DL56" i="74"/>
  <c r="BW54" i="74"/>
  <c r="CI54" i="74" s="1"/>
  <c r="AN54" i="74"/>
  <c r="DM41" i="74"/>
  <c r="CU41" i="74"/>
  <c r="DA41" i="74" s="1"/>
  <c r="DG41" i="74" s="1"/>
  <c r="AQ41" i="74"/>
  <c r="BW50" i="74"/>
  <c r="CI50" i="74" s="1"/>
  <c r="AN50" i="74"/>
  <c r="BW52" i="74"/>
  <c r="CI52" i="74" s="1"/>
  <c r="AN52" i="74"/>
  <c r="CH32" i="74"/>
  <c r="CB32" i="74"/>
  <c r="BW60" i="74"/>
  <c r="CI60" i="74" s="1"/>
  <c r="AN60" i="74"/>
  <c r="CT50" i="74"/>
  <c r="CZ50" i="74" s="1"/>
  <c r="DF50" i="74" s="1"/>
  <c r="DL50" i="74"/>
  <c r="AD71" i="74"/>
  <c r="BW34" i="74"/>
  <c r="AN34" i="74"/>
  <c r="CC28" i="74"/>
  <c r="CI28" i="74"/>
  <c r="CT54" i="74"/>
  <c r="CZ54" i="74" s="1"/>
  <c r="DF54" i="74" s="1"/>
  <c r="DL54" i="74"/>
  <c r="T244" i="74"/>
  <c r="T247" i="74" s="1"/>
  <c r="CT32" i="74"/>
  <c r="CZ32" i="74" s="1"/>
  <c r="DF32" i="74" s="1"/>
  <c r="DL32" i="74"/>
  <c r="CB31" i="74"/>
  <c r="CH31" i="74"/>
  <c r="DM28" i="74"/>
  <c r="CU28" i="74"/>
  <c r="DA28" i="74" s="1"/>
  <c r="DG28" i="74" s="1"/>
  <c r="AQ28" i="74"/>
  <c r="BW32" i="74"/>
  <c r="AN32" i="74"/>
  <c r="AN68" i="74" s="1"/>
  <c r="DM43" i="74"/>
  <c r="CU43" i="74"/>
  <c r="DA43" i="74" s="1"/>
  <c r="DG43" i="74" s="1"/>
  <c r="AQ43" i="74"/>
  <c r="DL31" i="74"/>
  <c r="CT31" i="74"/>
  <c r="CZ31" i="74" s="1"/>
  <c r="DF31" i="74" s="1"/>
  <c r="AI68" i="74"/>
  <c r="CI31" i="84"/>
  <c r="CC31" i="84"/>
  <c r="BW48" i="84"/>
  <c r="CI48" i="84" s="1"/>
  <c r="BW34" i="84"/>
  <c r="CI34" i="84" s="1"/>
  <c r="BW44" i="84"/>
  <c r="CI44" i="84" s="1"/>
  <c r="BW47" i="84"/>
  <c r="CI47" i="84" s="1"/>
  <c r="CI27" i="84"/>
  <c r="CC27" i="84"/>
  <c r="CB34" i="84"/>
  <c r="CH34" i="84"/>
  <c r="CH41" i="84"/>
  <c r="CB41" i="84"/>
  <c r="CB36" i="84"/>
  <c r="CH36" i="84"/>
  <c r="CI36" i="84"/>
  <c r="CC36" i="84"/>
  <c r="CE33" i="62"/>
  <c r="BY33" i="62"/>
  <c r="BY24" i="62"/>
  <c r="CE24" i="62"/>
  <c r="BY29" i="62"/>
  <c r="CE29" i="62"/>
  <c r="CE30" i="62"/>
  <c r="BY30" i="62"/>
  <c r="BY31" i="62"/>
  <c r="CE31" i="62"/>
  <c r="CE32" i="62"/>
  <c r="BY32" i="62"/>
  <c r="BY26" i="62"/>
  <c r="CE26" i="62"/>
  <c r="BY27" i="62"/>
  <c r="CE27" i="62"/>
  <c r="BY28" i="62"/>
  <c r="CE28" i="62"/>
  <c r="BY25" i="62"/>
  <c r="CE25" i="62"/>
  <c r="I212" i="58"/>
  <c r="I206" i="58"/>
  <c r="I205" i="58"/>
  <c r="I204" i="58"/>
  <c r="I203" i="58"/>
  <c r="I188" i="58"/>
  <c r="I202" i="58"/>
  <c r="I201" i="58"/>
  <c r="I199" i="58"/>
  <c r="I198" i="58"/>
  <c r="I195" i="58"/>
  <c r="I194" i="58"/>
  <c r="I192" i="58"/>
  <c r="I191" i="58"/>
  <c r="I190" i="58"/>
  <c r="J178" i="58"/>
  <c r="AN200" i="62"/>
  <c r="AN212" i="62"/>
  <c r="AN208" i="62"/>
  <c r="AN204" i="62"/>
  <c r="AN192" i="62"/>
  <c r="AN188" i="62"/>
  <c r="AN184" i="62"/>
  <c r="A1" i="84"/>
  <c r="AQ257" i="84"/>
  <c r="AN44" i="84" s="1"/>
  <c r="AQ251" i="84"/>
  <c r="AN236" i="84"/>
  <c r="AI236" i="84"/>
  <c r="AD236" i="84"/>
  <c r="Y236" i="84"/>
  <c r="T236" i="84"/>
  <c r="O236" i="84"/>
  <c r="AQ234" i="84"/>
  <c r="AQ233" i="84"/>
  <c r="AQ232" i="84"/>
  <c r="AQ231" i="84"/>
  <c r="AQ230" i="84"/>
  <c r="AQ229" i="84"/>
  <c r="AQ228" i="84"/>
  <c r="AQ227" i="84"/>
  <c r="AQ226" i="84"/>
  <c r="AQ225" i="84"/>
  <c r="AQ222" i="84"/>
  <c r="AQ221" i="84"/>
  <c r="AQ220" i="84"/>
  <c r="AQ219" i="84"/>
  <c r="AQ218" i="84"/>
  <c r="AQ217" i="84"/>
  <c r="AQ216" i="84"/>
  <c r="AQ215" i="84"/>
  <c r="AQ214" i="84"/>
  <c r="AQ213" i="84"/>
  <c r="AQ210" i="84"/>
  <c r="AQ208" i="84"/>
  <c r="AQ207" i="84"/>
  <c r="AQ204" i="84"/>
  <c r="AQ203" i="84"/>
  <c r="AQ200" i="84"/>
  <c r="AQ199" i="84"/>
  <c r="AQ196" i="84"/>
  <c r="AQ195" i="84"/>
  <c r="AQ192" i="84"/>
  <c r="AQ191" i="84"/>
  <c r="AQ188" i="84"/>
  <c r="AQ187" i="84"/>
  <c r="AQ184" i="84"/>
  <c r="AQ183" i="84"/>
  <c r="AQ180" i="84"/>
  <c r="AQ179" i="84"/>
  <c r="AQ176" i="84"/>
  <c r="AQ175" i="84"/>
  <c r="AQ172" i="84"/>
  <c r="AQ171" i="84"/>
  <c r="AQ167" i="84"/>
  <c r="AQ165" i="84"/>
  <c r="AQ164" i="84"/>
  <c r="AQ163" i="84"/>
  <c r="AQ162" i="84"/>
  <c r="AQ161" i="84"/>
  <c r="AQ158" i="84"/>
  <c r="AQ156" i="84"/>
  <c r="AQ155" i="84"/>
  <c r="AQ154" i="84"/>
  <c r="AQ153" i="84"/>
  <c r="AQ152" i="84"/>
  <c r="AQ151" i="84"/>
  <c r="AQ150" i="84"/>
  <c r="AQ149" i="84"/>
  <c r="AQ148" i="84"/>
  <c r="AQ147" i="84"/>
  <c r="AQ142" i="84"/>
  <c r="AN140" i="84"/>
  <c r="AI140" i="84"/>
  <c r="AD140" i="84"/>
  <c r="Y140" i="84"/>
  <c r="T140" i="84"/>
  <c r="O140" i="84"/>
  <c r="AQ138" i="84"/>
  <c r="AQ137" i="84"/>
  <c r="AQ136" i="84"/>
  <c r="AQ133" i="84"/>
  <c r="AQ132" i="84"/>
  <c r="AQ131" i="84"/>
  <c r="AQ128" i="84"/>
  <c r="AQ127" i="84"/>
  <c r="AQ126" i="84"/>
  <c r="AQ123" i="84"/>
  <c r="AQ122" i="84"/>
  <c r="AQ121" i="84"/>
  <c r="AN116" i="84"/>
  <c r="AI116" i="84"/>
  <c r="AD116" i="84"/>
  <c r="Y116" i="84"/>
  <c r="T116" i="84"/>
  <c r="O116" i="84"/>
  <c r="AQ114" i="84"/>
  <c r="AQ113" i="84"/>
  <c r="AQ112" i="84"/>
  <c r="AQ109" i="84"/>
  <c r="AQ108" i="84"/>
  <c r="AQ107" i="84"/>
  <c r="AQ104" i="84"/>
  <c r="AQ103" i="84"/>
  <c r="AQ102" i="84"/>
  <c r="AN97" i="84"/>
  <c r="AI97" i="84"/>
  <c r="AD97" i="84"/>
  <c r="Y97" i="84"/>
  <c r="T97" i="84"/>
  <c r="O97" i="84"/>
  <c r="AQ95" i="84"/>
  <c r="AQ94" i="84"/>
  <c r="AQ93" i="84"/>
  <c r="AQ90" i="84"/>
  <c r="AQ89" i="84"/>
  <c r="AQ88" i="84"/>
  <c r="AQ85" i="84"/>
  <c r="AQ84" i="84"/>
  <c r="AQ83" i="84"/>
  <c r="AQ80" i="84"/>
  <c r="AQ79" i="84"/>
  <c r="AQ78" i="84"/>
  <c r="H60" i="84"/>
  <c r="H59" i="84"/>
  <c r="H58" i="84"/>
  <c r="E4" i="84"/>
  <c r="C170" i="60"/>
  <c r="C28" i="60"/>
  <c r="C13" i="60"/>
  <c r="G270" i="60"/>
  <c r="G263" i="60"/>
  <c r="G264" i="60"/>
  <c r="G256" i="60"/>
  <c r="H239" i="60"/>
  <c r="H238" i="60"/>
  <c r="H237" i="60"/>
  <c r="H235" i="60"/>
  <c r="H234" i="60"/>
  <c r="H233" i="60"/>
  <c r="H231" i="60"/>
  <c r="H228" i="60"/>
  <c r="H223" i="60"/>
  <c r="H221" i="60"/>
  <c r="H220" i="60"/>
  <c r="H219" i="60"/>
  <c r="C238" i="60"/>
  <c r="C223" i="60"/>
  <c r="C221" i="60"/>
  <c r="C220" i="60"/>
  <c r="C219" i="60"/>
  <c r="C235" i="60"/>
  <c r="C239" i="60"/>
  <c r="C237" i="60"/>
  <c r="C228" i="60"/>
  <c r="C234" i="60"/>
  <c r="C233" i="60"/>
  <c r="C231" i="60"/>
  <c r="H205" i="60"/>
  <c r="H204" i="60"/>
  <c r="H203" i="60"/>
  <c r="H201" i="60"/>
  <c r="H200" i="60"/>
  <c r="H199" i="60"/>
  <c r="H197" i="60"/>
  <c r="H194" i="60"/>
  <c r="H189" i="60"/>
  <c r="H187" i="60"/>
  <c r="H186" i="60"/>
  <c r="H185" i="60"/>
  <c r="C204" i="60"/>
  <c r="C201" i="60"/>
  <c r="C189" i="60"/>
  <c r="C187" i="60"/>
  <c r="C205" i="60"/>
  <c r="C203" i="60"/>
  <c r="C194" i="60"/>
  <c r="C186" i="60"/>
  <c r="C185" i="60"/>
  <c r="C200" i="60"/>
  <c r="C199" i="60"/>
  <c r="C197" i="60"/>
  <c r="C171" i="60"/>
  <c r="C169" i="60"/>
  <c r="C167" i="60"/>
  <c r="C166" i="60"/>
  <c r="C165" i="60"/>
  <c r="C163" i="60"/>
  <c r="C160" i="60"/>
  <c r="C155" i="60"/>
  <c r="C153" i="60"/>
  <c r="C152" i="60"/>
  <c r="C151" i="60"/>
  <c r="H152" i="60"/>
  <c r="H151" i="60"/>
  <c r="H171" i="60"/>
  <c r="H170" i="60"/>
  <c r="H169" i="60"/>
  <c r="H167" i="60"/>
  <c r="H166" i="60"/>
  <c r="H165" i="60"/>
  <c r="H163" i="60"/>
  <c r="H160" i="60"/>
  <c r="H155" i="60"/>
  <c r="H153" i="60"/>
  <c r="B250" i="60"/>
  <c r="G217" i="60"/>
  <c r="G216" i="60"/>
  <c r="B216" i="60"/>
  <c r="G182" i="60"/>
  <c r="B182" i="60"/>
  <c r="G148" i="60"/>
  <c r="B148" i="60"/>
  <c r="B147" i="60"/>
  <c r="B146" i="60"/>
  <c r="B145" i="60"/>
  <c r="B2" i="60"/>
  <c r="B144" i="60" s="1"/>
  <c r="J246" i="60"/>
  <c r="E246" i="60"/>
  <c r="J240" i="60"/>
  <c r="E240" i="60"/>
  <c r="J239" i="60"/>
  <c r="E239" i="60"/>
  <c r="J238" i="60"/>
  <c r="E238" i="60"/>
  <c r="J237" i="60"/>
  <c r="E237" i="60"/>
  <c r="J236" i="60"/>
  <c r="E236" i="60"/>
  <c r="J235" i="60"/>
  <c r="E235" i="60"/>
  <c r="J233" i="60"/>
  <c r="E233" i="60"/>
  <c r="J232" i="60"/>
  <c r="E232" i="60"/>
  <c r="J229" i="60"/>
  <c r="E229" i="60"/>
  <c r="J228" i="60"/>
  <c r="E228" i="60"/>
  <c r="J226" i="60"/>
  <c r="E226" i="60"/>
  <c r="J225" i="60"/>
  <c r="E225" i="60"/>
  <c r="J224" i="60"/>
  <c r="E224" i="60"/>
  <c r="J222" i="60"/>
  <c r="E222" i="60"/>
  <c r="J212" i="60"/>
  <c r="E212" i="60"/>
  <c r="J206" i="60"/>
  <c r="E206" i="60"/>
  <c r="J205" i="60"/>
  <c r="E205" i="60"/>
  <c r="J204" i="60"/>
  <c r="E204" i="60"/>
  <c r="J203" i="60"/>
  <c r="E203" i="60"/>
  <c r="J202" i="60"/>
  <c r="E202" i="60"/>
  <c r="J201" i="60"/>
  <c r="E201" i="60"/>
  <c r="J199" i="60"/>
  <c r="E199" i="60"/>
  <c r="J198" i="60"/>
  <c r="E198" i="60"/>
  <c r="J195" i="60"/>
  <c r="E195" i="60"/>
  <c r="J194" i="60"/>
  <c r="E194" i="60"/>
  <c r="J192" i="60"/>
  <c r="E192" i="60"/>
  <c r="J191" i="60"/>
  <c r="E191" i="60"/>
  <c r="J190" i="60"/>
  <c r="E190" i="60"/>
  <c r="J188" i="60"/>
  <c r="E188" i="60"/>
  <c r="J178" i="60"/>
  <c r="E178" i="60"/>
  <c r="J172" i="60"/>
  <c r="E172" i="60"/>
  <c r="J171" i="60"/>
  <c r="E171" i="60"/>
  <c r="J170" i="60"/>
  <c r="E170" i="60"/>
  <c r="J169" i="60"/>
  <c r="E169" i="60"/>
  <c r="J168" i="60"/>
  <c r="E168" i="60"/>
  <c r="J167" i="60"/>
  <c r="E167" i="60"/>
  <c r="J165" i="60"/>
  <c r="E165" i="60"/>
  <c r="J164" i="60"/>
  <c r="E164" i="60"/>
  <c r="J161" i="60"/>
  <c r="E161" i="60"/>
  <c r="J160" i="60"/>
  <c r="E160" i="60"/>
  <c r="J158" i="60"/>
  <c r="E158" i="60"/>
  <c r="J157" i="60"/>
  <c r="E157" i="60"/>
  <c r="J156" i="60"/>
  <c r="E156" i="60"/>
  <c r="J154" i="60"/>
  <c r="E154" i="60"/>
  <c r="E4" i="77"/>
  <c r="E4" i="76"/>
  <c r="E4" i="75"/>
  <c r="E4" i="74"/>
  <c r="E4" i="78"/>
  <c r="E4" i="79"/>
  <c r="E4" i="81"/>
  <c r="E4" i="82"/>
  <c r="E4" i="80"/>
  <c r="C214" i="53"/>
  <c r="C212" i="53"/>
  <c r="C210" i="53"/>
  <c r="C208" i="53"/>
  <c r="C205" i="53"/>
  <c r="C204" i="53"/>
  <c r="C203" i="53"/>
  <c r="C201" i="53"/>
  <c r="C200" i="53"/>
  <c r="C199" i="53"/>
  <c r="C197" i="53"/>
  <c r="C194" i="53"/>
  <c r="C189" i="53"/>
  <c r="C187" i="53"/>
  <c r="C186" i="53"/>
  <c r="C185" i="53"/>
  <c r="C180" i="53"/>
  <c r="C178" i="53"/>
  <c r="C176" i="53"/>
  <c r="C174" i="53"/>
  <c r="C171" i="53"/>
  <c r="C170" i="53"/>
  <c r="H202" i="53"/>
  <c r="C169" i="53"/>
  <c r="C167" i="53"/>
  <c r="C166" i="53"/>
  <c r="C165" i="53"/>
  <c r="E199" i="53"/>
  <c r="C163" i="53"/>
  <c r="C160" i="53"/>
  <c r="C155" i="53"/>
  <c r="C153" i="53"/>
  <c r="C152" i="53"/>
  <c r="C151" i="53"/>
  <c r="H195" i="53"/>
  <c r="H188" i="53"/>
  <c r="H196" i="53"/>
  <c r="J212" i="53"/>
  <c r="E212" i="53"/>
  <c r="J206" i="53"/>
  <c r="E206" i="53"/>
  <c r="J205" i="53"/>
  <c r="E205" i="53"/>
  <c r="J204" i="53"/>
  <c r="E204" i="53"/>
  <c r="J203" i="53"/>
  <c r="E203" i="53"/>
  <c r="J202" i="53"/>
  <c r="E202" i="53"/>
  <c r="J201" i="53"/>
  <c r="E201" i="53"/>
  <c r="J199" i="53"/>
  <c r="J198" i="53"/>
  <c r="E198" i="53"/>
  <c r="J195" i="53"/>
  <c r="E195" i="53"/>
  <c r="J194" i="53"/>
  <c r="E194" i="53"/>
  <c r="J192" i="53"/>
  <c r="E192" i="53"/>
  <c r="J191" i="53"/>
  <c r="E191" i="53"/>
  <c r="J190" i="53"/>
  <c r="E190" i="53"/>
  <c r="J188" i="53"/>
  <c r="E188" i="53"/>
  <c r="G182" i="53"/>
  <c r="B182" i="53"/>
  <c r="B113" i="53"/>
  <c r="B112" i="53"/>
  <c r="B111" i="53"/>
  <c r="B2" i="53"/>
  <c r="B110" i="53" s="1"/>
  <c r="H180" i="53"/>
  <c r="J178" i="53"/>
  <c r="H178" i="53"/>
  <c r="E178" i="53"/>
  <c r="H176" i="53"/>
  <c r="H174" i="53"/>
  <c r="J172" i="53"/>
  <c r="E172" i="53"/>
  <c r="J171" i="53"/>
  <c r="H171" i="53"/>
  <c r="E171" i="53"/>
  <c r="J170" i="53"/>
  <c r="H170" i="53"/>
  <c r="E170" i="53"/>
  <c r="J169" i="53"/>
  <c r="H169" i="53"/>
  <c r="E169" i="53"/>
  <c r="J168" i="53"/>
  <c r="E168" i="53"/>
  <c r="J167" i="53"/>
  <c r="H167" i="53"/>
  <c r="E167" i="53"/>
  <c r="H166" i="53"/>
  <c r="J165" i="53"/>
  <c r="H165" i="53"/>
  <c r="E165" i="53"/>
  <c r="J164" i="53"/>
  <c r="E164" i="53"/>
  <c r="H163" i="53"/>
  <c r="J161" i="53"/>
  <c r="E161" i="53"/>
  <c r="J160" i="53"/>
  <c r="H160" i="53"/>
  <c r="E160" i="53"/>
  <c r="J158" i="53"/>
  <c r="E158" i="53"/>
  <c r="J157" i="53"/>
  <c r="E157" i="53"/>
  <c r="J156" i="53"/>
  <c r="E156" i="53"/>
  <c r="H155" i="53"/>
  <c r="J154" i="53"/>
  <c r="E154" i="53"/>
  <c r="H153" i="53"/>
  <c r="H152" i="53"/>
  <c r="H151" i="53"/>
  <c r="G148" i="53"/>
  <c r="B148" i="53"/>
  <c r="H146" i="53"/>
  <c r="C146" i="53"/>
  <c r="J144" i="53"/>
  <c r="H144" i="53"/>
  <c r="E144" i="53"/>
  <c r="C144" i="53"/>
  <c r="H142" i="53"/>
  <c r="C142" i="53"/>
  <c r="H140" i="53"/>
  <c r="C140" i="53"/>
  <c r="J138" i="53"/>
  <c r="E138" i="53"/>
  <c r="J137" i="53"/>
  <c r="H137" i="53"/>
  <c r="E137" i="53"/>
  <c r="C137" i="53"/>
  <c r="J136" i="53"/>
  <c r="H136" i="53"/>
  <c r="E136" i="53"/>
  <c r="C136" i="53"/>
  <c r="J135" i="53"/>
  <c r="H135" i="53"/>
  <c r="E135" i="53"/>
  <c r="C135" i="53"/>
  <c r="J134" i="53"/>
  <c r="E134" i="53"/>
  <c r="J133" i="53"/>
  <c r="H133" i="53"/>
  <c r="E133" i="53"/>
  <c r="C133" i="53"/>
  <c r="H132" i="53"/>
  <c r="C132" i="53"/>
  <c r="J131" i="53"/>
  <c r="H131" i="53"/>
  <c r="E131" i="53"/>
  <c r="C131" i="53"/>
  <c r="J130" i="53"/>
  <c r="E130" i="53"/>
  <c r="H129" i="53"/>
  <c r="C129" i="53"/>
  <c r="J127" i="53"/>
  <c r="E127" i="53"/>
  <c r="J126" i="53"/>
  <c r="H126" i="53"/>
  <c r="E126" i="53"/>
  <c r="C126" i="53"/>
  <c r="J124" i="53"/>
  <c r="E124" i="53"/>
  <c r="J123" i="53"/>
  <c r="E123" i="53"/>
  <c r="J122" i="53"/>
  <c r="E122" i="53"/>
  <c r="H121" i="53"/>
  <c r="C121" i="53"/>
  <c r="J120" i="53"/>
  <c r="E120" i="53"/>
  <c r="H119" i="53"/>
  <c r="C119" i="53"/>
  <c r="H118" i="53"/>
  <c r="C118" i="53"/>
  <c r="H117" i="53"/>
  <c r="C117" i="53"/>
  <c r="G114" i="53"/>
  <c r="B114" i="53"/>
  <c r="G202" i="58"/>
  <c r="G195" i="58"/>
  <c r="G196" i="58"/>
  <c r="G188" i="58"/>
  <c r="B182" i="58"/>
  <c r="H180" i="58"/>
  <c r="H178" i="58"/>
  <c r="H176" i="58"/>
  <c r="H174" i="58"/>
  <c r="H171" i="58"/>
  <c r="H170" i="58"/>
  <c r="H169" i="58"/>
  <c r="H167" i="58"/>
  <c r="H166" i="58"/>
  <c r="H165" i="58"/>
  <c r="H163" i="58"/>
  <c r="H160" i="58"/>
  <c r="H159" i="58"/>
  <c r="H155" i="58"/>
  <c r="H153" i="58"/>
  <c r="H152" i="58"/>
  <c r="H151" i="58"/>
  <c r="C171" i="58"/>
  <c r="C170" i="58"/>
  <c r="C169" i="58"/>
  <c r="C167" i="58"/>
  <c r="C160" i="58"/>
  <c r="C155" i="58"/>
  <c r="C180" i="58"/>
  <c r="C178" i="58"/>
  <c r="C176" i="58"/>
  <c r="C174" i="58"/>
  <c r="C166" i="58"/>
  <c r="C165" i="58"/>
  <c r="C163" i="58"/>
  <c r="C159" i="58"/>
  <c r="C151" i="58"/>
  <c r="C146" i="58"/>
  <c r="C144" i="58"/>
  <c r="C142" i="58"/>
  <c r="C140" i="58"/>
  <c r="C137" i="58"/>
  <c r="C136" i="58"/>
  <c r="C135" i="58"/>
  <c r="C133" i="58"/>
  <c r="C132" i="58"/>
  <c r="C131" i="58"/>
  <c r="C129" i="58"/>
  <c r="C126" i="58"/>
  <c r="C125" i="58"/>
  <c r="C121" i="58"/>
  <c r="C119" i="58"/>
  <c r="C118" i="58"/>
  <c r="C117" i="58"/>
  <c r="H146" i="58"/>
  <c r="H144" i="58"/>
  <c r="H142" i="58"/>
  <c r="H140" i="58"/>
  <c r="H137" i="58"/>
  <c r="H136" i="58"/>
  <c r="H135" i="58"/>
  <c r="H133" i="58"/>
  <c r="H132" i="58"/>
  <c r="H131" i="58"/>
  <c r="H129" i="58"/>
  <c r="H126" i="58"/>
  <c r="H125" i="58"/>
  <c r="H121" i="58"/>
  <c r="H119" i="58"/>
  <c r="H118" i="58"/>
  <c r="H117" i="58"/>
  <c r="A1" i="80"/>
  <c r="A1" i="74"/>
  <c r="A1" i="75"/>
  <c r="A1" i="76"/>
  <c r="A1" i="77"/>
  <c r="A1" i="78"/>
  <c r="A1" i="79"/>
  <c r="A1" i="81"/>
  <c r="A1" i="82"/>
  <c r="E13" i="52"/>
  <c r="AD73" i="82" l="1"/>
  <c r="AD239" i="82" s="1"/>
  <c r="AD73" i="80"/>
  <c r="AD239" i="80" s="1"/>
  <c r="AD242" i="80" s="1"/>
  <c r="AN38" i="74"/>
  <c r="AQ38" i="74" s="1"/>
  <c r="AN62" i="75"/>
  <c r="AN69" i="77"/>
  <c r="AQ69" i="77" s="1"/>
  <c r="AN69" i="74"/>
  <c r="AQ69" i="74" s="1"/>
  <c r="AN62" i="80"/>
  <c r="Y242" i="81"/>
  <c r="Y243" i="81"/>
  <c r="AI71" i="74"/>
  <c r="AI73" i="74" s="1"/>
  <c r="AI239" i="74" s="1"/>
  <c r="CN346" i="89"/>
  <c r="CP346" i="89" s="1"/>
  <c r="CG350" i="89"/>
  <c r="CK346" i="89"/>
  <c r="CK362" i="89" s="1"/>
  <c r="CP362" i="89" s="1"/>
  <c r="G272" i="60"/>
  <c r="AN64" i="80"/>
  <c r="AQ62" i="80"/>
  <c r="AI73" i="80"/>
  <c r="AI239" i="80" s="1"/>
  <c r="AQ64" i="80"/>
  <c r="DM51" i="80"/>
  <c r="CU51" i="80"/>
  <c r="DA51" i="80" s="1"/>
  <c r="DG51" i="80" s="1"/>
  <c r="AQ51" i="80"/>
  <c r="CC36" i="80"/>
  <c r="CI36" i="80"/>
  <c r="AQ38" i="80"/>
  <c r="T244" i="80"/>
  <c r="T247" i="80" s="1"/>
  <c r="CU44" i="80"/>
  <c r="DA44" i="80" s="1"/>
  <c r="DG44" i="80" s="1"/>
  <c r="DM44" i="80"/>
  <c r="AQ44" i="80"/>
  <c r="DM55" i="80"/>
  <c r="CU55" i="80"/>
  <c r="DA55" i="80" s="1"/>
  <c r="DG55" i="80" s="1"/>
  <c r="AQ55" i="80"/>
  <c r="DM60" i="80"/>
  <c r="CU60" i="80"/>
  <c r="DA60" i="80" s="1"/>
  <c r="DG60" i="80" s="1"/>
  <c r="AQ60" i="80"/>
  <c r="DM57" i="80"/>
  <c r="CU57" i="80"/>
  <c r="DA57" i="80" s="1"/>
  <c r="DG57" i="80" s="1"/>
  <c r="AQ57" i="80"/>
  <c r="DM45" i="80"/>
  <c r="CU45" i="80"/>
  <c r="DA45" i="80" s="1"/>
  <c r="DG45" i="80" s="1"/>
  <c r="AQ45" i="80"/>
  <c r="O244" i="80"/>
  <c r="DM53" i="80"/>
  <c r="CU53" i="80"/>
  <c r="DA53" i="80" s="1"/>
  <c r="DG53" i="80" s="1"/>
  <c r="AQ53" i="80"/>
  <c r="Y239" i="80"/>
  <c r="AN69" i="80"/>
  <c r="AQ69" i="80" s="1"/>
  <c r="DM49" i="80"/>
  <c r="CU49" i="80"/>
  <c r="DA49" i="80" s="1"/>
  <c r="DG49" i="80" s="1"/>
  <c r="AQ49" i="80"/>
  <c r="DM36" i="80"/>
  <c r="CU36" i="80"/>
  <c r="DA36" i="80" s="1"/>
  <c r="DG36" i="80" s="1"/>
  <c r="AQ36" i="80"/>
  <c r="AN68" i="80"/>
  <c r="CC30" i="82"/>
  <c r="CI30" i="82"/>
  <c r="CC32" i="82"/>
  <c r="CI32" i="82"/>
  <c r="CU49" i="82"/>
  <c r="DA49" i="82" s="1"/>
  <c r="DG49" i="82" s="1"/>
  <c r="DM49" i="82"/>
  <c r="AQ49" i="82"/>
  <c r="Y239" i="82"/>
  <c r="CU43" i="82"/>
  <c r="DA43" i="82" s="1"/>
  <c r="DG43" i="82" s="1"/>
  <c r="DM43" i="82"/>
  <c r="AQ43" i="82"/>
  <c r="CU35" i="82"/>
  <c r="DA35" i="82" s="1"/>
  <c r="DG35" i="82" s="1"/>
  <c r="DM35" i="82"/>
  <c r="AQ35" i="82"/>
  <c r="DM55" i="82"/>
  <c r="CU55" i="82"/>
  <c r="DA55" i="82" s="1"/>
  <c r="DG55" i="82" s="1"/>
  <c r="AQ55" i="82"/>
  <c r="DM33" i="82"/>
  <c r="CU33" i="82"/>
  <c r="DA33" i="82" s="1"/>
  <c r="DG33" i="82" s="1"/>
  <c r="AQ33" i="82"/>
  <c r="AN62" i="82"/>
  <c r="AQ62" i="82" s="1"/>
  <c r="AN69" i="82"/>
  <c r="AQ69" i="82" s="1"/>
  <c r="CU41" i="82"/>
  <c r="DA41" i="82" s="1"/>
  <c r="DG41" i="82" s="1"/>
  <c r="DM41" i="82"/>
  <c r="AQ41" i="82"/>
  <c r="O244" i="82"/>
  <c r="CC35" i="82"/>
  <c r="CI35" i="82"/>
  <c r="CC33" i="82"/>
  <c r="CI33" i="82"/>
  <c r="CC41" i="82"/>
  <c r="CI41" i="82"/>
  <c r="DM51" i="82"/>
  <c r="CU51" i="82"/>
  <c r="DA51" i="82" s="1"/>
  <c r="DG51" i="82" s="1"/>
  <c r="AQ51" i="82"/>
  <c r="CU52" i="82"/>
  <c r="DA52" i="82" s="1"/>
  <c r="DG52" i="82" s="1"/>
  <c r="DM52" i="82"/>
  <c r="AQ52" i="82"/>
  <c r="CU59" i="82"/>
  <c r="DA59" i="82" s="1"/>
  <c r="DG59" i="82" s="1"/>
  <c r="DM59" i="82"/>
  <c r="AQ59" i="82"/>
  <c r="AI64" i="82"/>
  <c r="AD242" i="82"/>
  <c r="AD243" i="82"/>
  <c r="CU58" i="82"/>
  <c r="DA58" i="82" s="1"/>
  <c r="DG58" i="82" s="1"/>
  <c r="DM58" i="82"/>
  <c r="AQ58" i="82"/>
  <c r="DM30" i="82"/>
  <c r="CU30" i="82"/>
  <c r="DA30" i="82" s="1"/>
  <c r="DG30" i="82" s="1"/>
  <c r="AQ30" i="82"/>
  <c r="AN68" i="82"/>
  <c r="AN38" i="82"/>
  <c r="AQ38" i="82" s="1"/>
  <c r="AI71" i="82"/>
  <c r="CU47" i="82"/>
  <c r="DA47" i="82" s="1"/>
  <c r="DG47" i="82" s="1"/>
  <c r="DM47" i="82"/>
  <c r="AQ47" i="82"/>
  <c r="DM32" i="82"/>
  <c r="CU32" i="82"/>
  <c r="DA32" i="82" s="1"/>
  <c r="DG32" i="82" s="1"/>
  <c r="AQ32" i="82"/>
  <c r="CI31" i="81"/>
  <c r="CC31" i="81"/>
  <c r="CC41" i="81"/>
  <c r="CI41" i="81"/>
  <c r="CU59" i="81"/>
  <c r="DA59" i="81" s="1"/>
  <c r="DG59" i="81" s="1"/>
  <c r="DM59" i="81"/>
  <c r="AQ59" i="81"/>
  <c r="CU30" i="81"/>
  <c r="DA30" i="81" s="1"/>
  <c r="DG30" i="81" s="1"/>
  <c r="DM30" i="81"/>
  <c r="AQ30" i="81"/>
  <c r="AD73" i="81"/>
  <c r="CC28" i="81"/>
  <c r="CI28" i="81"/>
  <c r="CU31" i="81"/>
  <c r="DA31" i="81" s="1"/>
  <c r="DG31" i="81" s="1"/>
  <c r="DM31" i="81"/>
  <c r="AQ31" i="81"/>
  <c r="AN62" i="81"/>
  <c r="AN69" i="81"/>
  <c r="AQ69" i="81" s="1"/>
  <c r="DM41" i="81"/>
  <c r="CU41" i="81"/>
  <c r="DA41" i="81" s="1"/>
  <c r="DG41" i="81" s="1"/>
  <c r="AQ41" i="81"/>
  <c r="DM60" i="81"/>
  <c r="CU60" i="81"/>
  <c r="DA60" i="81" s="1"/>
  <c r="DG60" i="81" s="1"/>
  <c r="AQ60" i="81"/>
  <c r="CI32" i="81"/>
  <c r="CC32" i="81"/>
  <c r="CU28" i="81"/>
  <c r="DA28" i="81" s="1"/>
  <c r="DG28" i="81" s="1"/>
  <c r="DM28" i="81"/>
  <c r="AQ28" i="81"/>
  <c r="AI64" i="81"/>
  <c r="AI73" i="81" s="1"/>
  <c r="AI239" i="81" s="1"/>
  <c r="DM42" i="81"/>
  <c r="CU42" i="81"/>
  <c r="DA42" i="81" s="1"/>
  <c r="DG42" i="81" s="1"/>
  <c r="AQ42" i="81"/>
  <c r="DM32" i="81"/>
  <c r="CU32" i="81"/>
  <c r="DA32" i="81" s="1"/>
  <c r="DG32" i="81" s="1"/>
  <c r="AQ32" i="81"/>
  <c r="CC27" i="81"/>
  <c r="CI27" i="81"/>
  <c r="DM43" i="81"/>
  <c r="CU43" i="81"/>
  <c r="DA43" i="81" s="1"/>
  <c r="DG43" i="81" s="1"/>
  <c r="AQ43" i="81"/>
  <c r="DM58" i="81"/>
  <c r="CU58" i="81"/>
  <c r="DA58" i="81" s="1"/>
  <c r="DG58" i="81" s="1"/>
  <c r="AQ58" i="81"/>
  <c r="AN68" i="81"/>
  <c r="CU27" i="81"/>
  <c r="DA27" i="81" s="1"/>
  <c r="DG27" i="81" s="1"/>
  <c r="AN38" i="81"/>
  <c r="AQ38" i="81" s="1"/>
  <c r="DM27" i="81"/>
  <c r="AQ27" i="81"/>
  <c r="CI29" i="81"/>
  <c r="CC29" i="81"/>
  <c r="O242" i="81"/>
  <c r="O243" i="81"/>
  <c r="CU29" i="81"/>
  <c r="DA29" i="81" s="1"/>
  <c r="DG29" i="81" s="1"/>
  <c r="DM29" i="81"/>
  <c r="AQ29" i="81"/>
  <c r="CI30" i="81"/>
  <c r="CC30" i="81"/>
  <c r="AD239" i="79"/>
  <c r="DM36" i="79"/>
  <c r="CU36" i="79"/>
  <c r="DA36" i="79" s="1"/>
  <c r="DG36" i="79" s="1"/>
  <c r="AQ36" i="79"/>
  <c r="CI36" i="79"/>
  <c r="CC36" i="79"/>
  <c r="DM44" i="79"/>
  <c r="CU44" i="79"/>
  <c r="DA44" i="79" s="1"/>
  <c r="DG44" i="79" s="1"/>
  <c r="AQ44" i="79"/>
  <c r="CU54" i="79"/>
  <c r="DA54" i="79" s="1"/>
  <c r="DG54" i="79" s="1"/>
  <c r="DM54" i="79"/>
  <c r="AQ54" i="79"/>
  <c r="O244" i="79"/>
  <c r="CU60" i="79"/>
  <c r="DA60" i="79" s="1"/>
  <c r="DG60" i="79" s="1"/>
  <c r="DM60" i="79"/>
  <c r="AQ60" i="79"/>
  <c r="CU49" i="79"/>
  <c r="DA49" i="79" s="1"/>
  <c r="DG49" i="79" s="1"/>
  <c r="DM49" i="79"/>
  <c r="AQ49" i="79"/>
  <c r="DM32" i="79"/>
  <c r="CU32" i="79"/>
  <c r="DA32" i="79" s="1"/>
  <c r="DG32" i="79" s="1"/>
  <c r="AQ32" i="79"/>
  <c r="AI64" i="79"/>
  <c r="CU48" i="79"/>
  <c r="DA48" i="79" s="1"/>
  <c r="DG48" i="79" s="1"/>
  <c r="DM48" i="79"/>
  <c r="AQ48" i="79"/>
  <c r="DM47" i="79"/>
  <c r="CU47" i="79"/>
  <c r="DA47" i="79" s="1"/>
  <c r="DG47" i="79" s="1"/>
  <c r="AQ47" i="79"/>
  <c r="DM46" i="79"/>
  <c r="CU46" i="79"/>
  <c r="DA46" i="79" s="1"/>
  <c r="DG46" i="79" s="1"/>
  <c r="AQ46" i="79"/>
  <c r="CI32" i="79"/>
  <c r="CC32" i="79"/>
  <c r="CU52" i="79"/>
  <c r="DA52" i="79" s="1"/>
  <c r="DG52" i="79" s="1"/>
  <c r="DM52" i="79"/>
  <c r="AQ52" i="79"/>
  <c r="CC41" i="79"/>
  <c r="CI41" i="79"/>
  <c r="AN38" i="79"/>
  <c r="AQ38" i="79" s="1"/>
  <c r="CU51" i="79"/>
  <c r="DA51" i="79" s="1"/>
  <c r="DG51" i="79" s="1"/>
  <c r="DM51" i="79"/>
  <c r="AQ51" i="79"/>
  <c r="AN62" i="79"/>
  <c r="AN69" i="79"/>
  <c r="AQ69" i="79" s="1"/>
  <c r="CU41" i="79"/>
  <c r="DA41" i="79" s="1"/>
  <c r="DG41" i="79" s="1"/>
  <c r="DM41" i="79"/>
  <c r="AQ41" i="79"/>
  <c r="AN68" i="79"/>
  <c r="Y244" i="79"/>
  <c r="Y247" i="79" s="1"/>
  <c r="DM30" i="78"/>
  <c r="CU30" i="78"/>
  <c r="DA30" i="78" s="1"/>
  <c r="DG30" i="78" s="1"/>
  <c r="AQ30" i="78"/>
  <c r="AN68" i="78"/>
  <c r="AN38" i="78"/>
  <c r="AQ38" i="78" s="1"/>
  <c r="CU27" i="78"/>
  <c r="DA27" i="78" s="1"/>
  <c r="DG27" i="78" s="1"/>
  <c r="DM27" i="78"/>
  <c r="AQ27" i="78"/>
  <c r="CU29" i="78"/>
  <c r="DA29" i="78" s="1"/>
  <c r="DG29" i="78" s="1"/>
  <c r="DM29" i="78"/>
  <c r="AQ29" i="78"/>
  <c r="CC27" i="78"/>
  <c r="CI27" i="78"/>
  <c r="DM34" i="78"/>
  <c r="CU34" i="78"/>
  <c r="DA34" i="78" s="1"/>
  <c r="DG34" i="78" s="1"/>
  <c r="AQ34" i="78"/>
  <c r="CC29" i="78"/>
  <c r="CI29" i="78"/>
  <c r="CU28" i="78"/>
  <c r="DA28" i="78" s="1"/>
  <c r="DG28" i="78" s="1"/>
  <c r="DM28" i="78"/>
  <c r="AQ28" i="78"/>
  <c r="DM55" i="78"/>
  <c r="CU55" i="78"/>
  <c r="DA55" i="78" s="1"/>
  <c r="DG55" i="78" s="1"/>
  <c r="AQ55" i="78"/>
  <c r="CC34" i="78"/>
  <c r="CI34" i="78"/>
  <c r="AN62" i="78"/>
  <c r="AN69" i="78"/>
  <c r="AQ69" i="78" s="1"/>
  <c r="DM41" i="78"/>
  <c r="CU41" i="78"/>
  <c r="DA41" i="78" s="1"/>
  <c r="DG41" i="78" s="1"/>
  <c r="AQ41" i="78"/>
  <c r="CU59" i="78"/>
  <c r="DA59" i="78" s="1"/>
  <c r="DG59" i="78" s="1"/>
  <c r="DM59" i="78"/>
  <c r="AQ59" i="78"/>
  <c r="CC28" i="78"/>
  <c r="CI28" i="78"/>
  <c r="CC41" i="78"/>
  <c r="CI41" i="78"/>
  <c r="CU58" i="78"/>
  <c r="DA58" i="78" s="1"/>
  <c r="DG58" i="78" s="1"/>
  <c r="DM58" i="78"/>
  <c r="AQ58" i="78"/>
  <c r="O242" i="78"/>
  <c r="O243" i="78"/>
  <c r="AI64" i="78"/>
  <c r="DM46" i="78"/>
  <c r="CU46" i="78"/>
  <c r="DA46" i="78" s="1"/>
  <c r="DG46" i="78" s="1"/>
  <c r="AQ46" i="78"/>
  <c r="AI71" i="78"/>
  <c r="CI30" i="78"/>
  <c r="CC30" i="78"/>
  <c r="AD73" i="78"/>
  <c r="Y244" i="78"/>
  <c r="Y247" i="78" s="1"/>
  <c r="AI242" i="77"/>
  <c r="AI243" i="77"/>
  <c r="CC27" i="77"/>
  <c r="CI27" i="77"/>
  <c r="DM28" i="77"/>
  <c r="CU28" i="77"/>
  <c r="DA28" i="77" s="1"/>
  <c r="DG28" i="77" s="1"/>
  <c r="AQ28" i="77"/>
  <c r="AN68" i="77"/>
  <c r="AN38" i="77"/>
  <c r="AQ38" i="77" s="1"/>
  <c r="CU27" i="77"/>
  <c r="DA27" i="77" s="1"/>
  <c r="DG27" i="77" s="1"/>
  <c r="DM27" i="77"/>
  <c r="AQ27" i="77"/>
  <c r="CC29" i="77"/>
  <c r="CI29" i="77"/>
  <c r="DM42" i="77"/>
  <c r="CU42" i="77"/>
  <c r="DA42" i="77" s="1"/>
  <c r="DG42" i="77" s="1"/>
  <c r="AQ42" i="77"/>
  <c r="DM29" i="77"/>
  <c r="CU29" i="77"/>
  <c r="DA29" i="77" s="1"/>
  <c r="DG29" i="77" s="1"/>
  <c r="AQ29" i="77"/>
  <c r="AN62" i="77"/>
  <c r="O244" i="77"/>
  <c r="DM46" i="77"/>
  <c r="CU46" i="77"/>
  <c r="DA46" i="77" s="1"/>
  <c r="DG46" i="77" s="1"/>
  <c r="AQ46" i="77"/>
  <c r="AD73" i="77"/>
  <c r="Y244" i="77"/>
  <c r="Y247" i="77" s="1"/>
  <c r="Y196" i="62" s="1"/>
  <c r="DM60" i="77"/>
  <c r="CU60" i="77"/>
  <c r="DA60" i="77" s="1"/>
  <c r="DG60" i="77" s="1"/>
  <c r="AQ60" i="77"/>
  <c r="DM48" i="77"/>
  <c r="CU48" i="77"/>
  <c r="DA48" i="77" s="1"/>
  <c r="DG48" i="77" s="1"/>
  <c r="AQ48" i="77"/>
  <c r="CC28" i="77"/>
  <c r="CI28" i="77"/>
  <c r="CC35" i="76"/>
  <c r="CI35" i="76"/>
  <c r="CU36" i="76"/>
  <c r="DA36" i="76" s="1"/>
  <c r="DG36" i="76" s="1"/>
  <c r="DM36" i="76"/>
  <c r="AQ36" i="76"/>
  <c r="DM43" i="76"/>
  <c r="CU43" i="76"/>
  <c r="DA43" i="76" s="1"/>
  <c r="DG43" i="76" s="1"/>
  <c r="AQ43" i="76"/>
  <c r="CC30" i="76"/>
  <c r="CI30" i="76"/>
  <c r="DM28" i="76"/>
  <c r="CU28" i="76"/>
  <c r="DA28" i="76" s="1"/>
  <c r="DG28" i="76" s="1"/>
  <c r="AQ28" i="76"/>
  <c r="DM44" i="76"/>
  <c r="CU44" i="76"/>
  <c r="DA44" i="76" s="1"/>
  <c r="DG44" i="76" s="1"/>
  <c r="AQ44" i="76"/>
  <c r="CU42" i="76"/>
  <c r="DA42" i="76" s="1"/>
  <c r="DG42" i="76" s="1"/>
  <c r="DM42" i="76"/>
  <c r="AQ42" i="76"/>
  <c r="CC28" i="76"/>
  <c r="CI28" i="76"/>
  <c r="DM30" i="76"/>
  <c r="CU30" i="76"/>
  <c r="DA30" i="76" s="1"/>
  <c r="DG30" i="76" s="1"/>
  <c r="AQ30" i="76"/>
  <c r="AI64" i="76"/>
  <c r="AI73" i="76" s="1"/>
  <c r="AI239" i="76" s="1"/>
  <c r="DM45" i="76"/>
  <c r="CU45" i="76"/>
  <c r="DA45" i="76" s="1"/>
  <c r="DG45" i="76" s="1"/>
  <c r="AQ45" i="76"/>
  <c r="O242" i="76"/>
  <c r="O243" i="76"/>
  <c r="DM31" i="76"/>
  <c r="CU31" i="76"/>
  <c r="DA31" i="76" s="1"/>
  <c r="DG31" i="76" s="1"/>
  <c r="AQ31" i="76"/>
  <c r="CU59" i="76"/>
  <c r="DA59" i="76" s="1"/>
  <c r="DG59" i="76" s="1"/>
  <c r="DM59" i="76"/>
  <c r="AQ59" i="76"/>
  <c r="CC32" i="76"/>
  <c r="CI32" i="76"/>
  <c r="CC31" i="76"/>
  <c r="CI31" i="76"/>
  <c r="DM60" i="76"/>
  <c r="CU60" i="76"/>
  <c r="DA60" i="76" s="1"/>
  <c r="DG60" i="76" s="1"/>
  <c r="AQ60" i="76"/>
  <c r="CC27" i="76"/>
  <c r="CI27" i="76"/>
  <c r="AD73" i="76"/>
  <c r="DM32" i="76"/>
  <c r="CU32" i="76"/>
  <c r="DA32" i="76" s="1"/>
  <c r="DG32" i="76" s="1"/>
  <c r="AQ32" i="76"/>
  <c r="DM48" i="76"/>
  <c r="CU48" i="76"/>
  <c r="DA48" i="76" s="1"/>
  <c r="DG48" i="76" s="1"/>
  <c r="AQ48" i="76"/>
  <c r="CU33" i="76"/>
  <c r="DA33" i="76" s="1"/>
  <c r="DG33" i="76" s="1"/>
  <c r="DM33" i="76"/>
  <c r="AQ33" i="76"/>
  <c r="AN69" i="76"/>
  <c r="AQ69" i="76" s="1"/>
  <c r="AN38" i="76"/>
  <c r="AQ38" i="76" s="1"/>
  <c r="AN68" i="76"/>
  <c r="CU27" i="76"/>
  <c r="DA27" i="76" s="1"/>
  <c r="DG27" i="76" s="1"/>
  <c r="DM27" i="76"/>
  <c r="AQ27" i="76"/>
  <c r="CC33" i="76"/>
  <c r="CI33" i="76"/>
  <c r="AN62" i="76"/>
  <c r="CU35" i="76"/>
  <c r="DA35" i="76" s="1"/>
  <c r="DG35" i="76" s="1"/>
  <c r="DM35" i="76"/>
  <c r="AQ35" i="76"/>
  <c r="CC36" i="76"/>
  <c r="CI36" i="76"/>
  <c r="AQ62" i="75"/>
  <c r="DM58" i="75"/>
  <c r="CU58" i="75"/>
  <c r="DA58" i="75" s="1"/>
  <c r="DG58" i="75" s="1"/>
  <c r="AQ58" i="75"/>
  <c r="CI33" i="75"/>
  <c r="CC33" i="75"/>
  <c r="Y244" i="75"/>
  <c r="Y247" i="75" s="1"/>
  <c r="AI71" i="75"/>
  <c r="AI73" i="75" s="1"/>
  <c r="AI239" i="75" s="1"/>
  <c r="CI29" i="75"/>
  <c r="CC29" i="75"/>
  <c r="CU33" i="75"/>
  <c r="DA33" i="75" s="1"/>
  <c r="DG33" i="75" s="1"/>
  <c r="DM33" i="75"/>
  <c r="AQ33" i="75"/>
  <c r="AD73" i="75"/>
  <c r="CU59" i="75"/>
  <c r="DA59" i="75" s="1"/>
  <c r="DG59" i="75" s="1"/>
  <c r="DM59" i="75"/>
  <c r="AQ59" i="75"/>
  <c r="CU29" i="75"/>
  <c r="DA29" i="75" s="1"/>
  <c r="DG29" i="75" s="1"/>
  <c r="DM29" i="75"/>
  <c r="AN68" i="75"/>
  <c r="AQ29" i="75"/>
  <c r="AN38" i="75"/>
  <c r="AQ38" i="75" s="1"/>
  <c r="DM42" i="75"/>
  <c r="CU42" i="75"/>
  <c r="DA42" i="75" s="1"/>
  <c r="DG42" i="75" s="1"/>
  <c r="AQ42" i="75"/>
  <c r="CU44" i="75"/>
  <c r="DA44" i="75" s="1"/>
  <c r="DG44" i="75" s="1"/>
  <c r="DM44" i="75"/>
  <c r="AQ44" i="75"/>
  <c r="DM48" i="75"/>
  <c r="CU48" i="75"/>
  <c r="DA48" i="75" s="1"/>
  <c r="DG48" i="75" s="1"/>
  <c r="AQ48" i="75"/>
  <c r="O244" i="75"/>
  <c r="DM46" i="75"/>
  <c r="CU46" i="75"/>
  <c r="DA46" i="75" s="1"/>
  <c r="DG46" i="75" s="1"/>
  <c r="AQ46" i="75"/>
  <c r="DM50" i="75"/>
  <c r="CU50" i="75"/>
  <c r="DA50" i="75" s="1"/>
  <c r="DG50" i="75" s="1"/>
  <c r="AQ50" i="75"/>
  <c r="AN69" i="75"/>
  <c r="AQ69" i="75" s="1"/>
  <c r="CC32" i="74"/>
  <c r="CI32" i="74"/>
  <c r="DM54" i="74"/>
  <c r="CU54" i="74"/>
  <c r="DA54" i="74" s="1"/>
  <c r="DG54" i="74" s="1"/>
  <c r="AQ54" i="74"/>
  <c r="CI35" i="74"/>
  <c r="CC35" i="74"/>
  <c r="DM50" i="74"/>
  <c r="CU50" i="74"/>
  <c r="DA50" i="74" s="1"/>
  <c r="DG50" i="74" s="1"/>
  <c r="AQ50" i="74"/>
  <c r="Y239" i="74"/>
  <c r="DM56" i="74"/>
  <c r="CU56" i="74"/>
  <c r="DA56" i="74" s="1"/>
  <c r="DG56" i="74" s="1"/>
  <c r="AQ56" i="74"/>
  <c r="CU60" i="74"/>
  <c r="DA60" i="74" s="1"/>
  <c r="DG60" i="74" s="1"/>
  <c r="DM60" i="74"/>
  <c r="AQ60" i="74"/>
  <c r="AD73" i="74"/>
  <c r="AD239" i="74" s="1"/>
  <c r="CU33" i="74"/>
  <c r="DA33" i="74" s="1"/>
  <c r="DG33" i="74" s="1"/>
  <c r="DM33" i="74"/>
  <c r="AQ33" i="74"/>
  <c r="O244" i="74"/>
  <c r="DM31" i="74"/>
  <c r="CU31" i="74"/>
  <c r="DA31" i="74" s="1"/>
  <c r="DG31" i="74" s="1"/>
  <c r="AQ31" i="74"/>
  <c r="AN71" i="74"/>
  <c r="AQ71" i="74" s="1"/>
  <c r="CU34" i="74"/>
  <c r="DA34" i="74" s="1"/>
  <c r="DG34" i="74" s="1"/>
  <c r="DM34" i="74"/>
  <c r="AQ34" i="74"/>
  <c r="CC33" i="74"/>
  <c r="CI33" i="74"/>
  <c r="CC31" i="74"/>
  <c r="CI31" i="74"/>
  <c r="CC34" i="74"/>
  <c r="CI34" i="74"/>
  <c r="DM36" i="74"/>
  <c r="CU36" i="74"/>
  <c r="DA36" i="74" s="1"/>
  <c r="DG36" i="74" s="1"/>
  <c r="AQ36" i="74"/>
  <c r="CU32" i="74"/>
  <c r="DA32" i="74" s="1"/>
  <c r="DG32" i="74" s="1"/>
  <c r="DM32" i="74"/>
  <c r="AQ32" i="74"/>
  <c r="AQ68" i="74"/>
  <c r="DM52" i="74"/>
  <c r="CU52" i="74"/>
  <c r="DA52" i="74" s="1"/>
  <c r="DG52" i="74" s="1"/>
  <c r="AQ52" i="74"/>
  <c r="AN62" i="74"/>
  <c r="CI36" i="74"/>
  <c r="CC36" i="74"/>
  <c r="CU35" i="74"/>
  <c r="DA35" i="74" s="1"/>
  <c r="DG35" i="74" s="1"/>
  <c r="DM35" i="74"/>
  <c r="AQ35" i="74"/>
  <c r="CC34" i="84"/>
  <c r="AD58" i="84"/>
  <c r="O58" i="84"/>
  <c r="AN58" i="84"/>
  <c r="Y58" i="84"/>
  <c r="AI58" i="84"/>
  <c r="T58" i="84"/>
  <c r="O51" i="84"/>
  <c r="O43" i="84"/>
  <c r="O31" i="84"/>
  <c r="O27" i="84"/>
  <c r="O50" i="84"/>
  <c r="O42" i="84"/>
  <c r="O32" i="84"/>
  <c r="O57" i="84"/>
  <c r="O49" i="84"/>
  <c r="O33" i="84"/>
  <c r="O56" i="84"/>
  <c r="O48" i="84"/>
  <c r="O34" i="84"/>
  <c r="O55" i="84"/>
  <c r="O47" i="84"/>
  <c r="DH47" i="84" s="1"/>
  <c r="O35" i="84"/>
  <c r="AD43" i="84"/>
  <c r="O54" i="84"/>
  <c r="O46" i="84"/>
  <c r="O28" i="84"/>
  <c r="O36" i="84"/>
  <c r="O53" i="84"/>
  <c r="O45" i="84"/>
  <c r="O29" i="84"/>
  <c r="AN53" i="84"/>
  <c r="Y54" i="84"/>
  <c r="Y46" i="84"/>
  <c r="T57" i="84"/>
  <c r="T49" i="84"/>
  <c r="O52" i="84"/>
  <c r="O44" i="84"/>
  <c r="O41" i="84"/>
  <c r="AD33" i="84"/>
  <c r="Y32" i="84"/>
  <c r="T31" i="84"/>
  <c r="O30" i="84"/>
  <c r="AI43" i="84"/>
  <c r="T42" i="84"/>
  <c r="Y29" i="84"/>
  <c r="AD55" i="84"/>
  <c r="Y35" i="84"/>
  <c r="AI53" i="84"/>
  <c r="T55" i="84"/>
  <c r="Y33" i="84"/>
  <c r="Y42" i="84"/>
  <c r="T50" i="84"/>
  <c r="AN55" i="84"/>
  <c r="AD30" i="84"/>
  <c r="T35" i="84"/>
  <c r="AI52" i="84"/>
  <c r="AD36" i="84"/>
  <c r="Y52" i="84"/>
  <c r="AI35" i="84"/>
  <c r="Y56" i="84"/>
  <c r="Y55" i="84"/>
  <c r="T29" i="84"/>
  <c r="AN32" i="84"/>
  <c r="Y36" i="84"/>
  <c r="AN49" i="84"/>
  <c r="AI29" i="84"/>
  <c r="AD49" i="84"/>
  <c r="AN36" i="84"/>
  <c r="T27" i="84"/>
  <c r="T48" i="84"/>
  <c r="T30" i="84"/>
  <c r="AD52" i="84"/>
  <c r="Y30" i="84"/>
  <c r="T44" i="84"/>
  <c r="AD29" i="84"/>
  <c r="AN30" i="84"/>
  <c r="T33" i="84"/>
  <c r="AI46" i="84"/>
  <c r="T56" i="84"/>
  <c r="Y28" i="84"/>
  <c r="Y31" i="84"/>
  <c r="AI49" i="84"/>
  <c r="AI32" i="84"/>
  <c r="T52" i="84"/>
  <c r="CQ52" i="84" s="1"/>
  <c r="CW52" i="84" s="1"/>
  <c r="DC52" i="84" s="1"/>
  <c r="AI30" i="84"/>
  <c r="T46" i="84"/>
  <c r="AD35" i="84"/>
  <c r="AI54" i="84"/>
  <c r="Y45" i="84"/>
  <c r="AN33" i="84"/>
  <c r="Y41" i="84"/>
  <c r="Y49" i="84"/>
  <c r="CR49" i="84" s="1"/>
  <c r="CX49" i="84" s="1"/>
  <c r="DD49" i="84" s="1"/>
  <c r="T45" i="84"/>
  <c r="AI36" i="84"/>
  <c r="Y53" i="84"/>
  <c r="AD32" i="84"/>
  <c r="AN46" i="84"/>
  <c r="T54" i="84"/>
  <c r="AN52" i="84"/>
  <c r="AI33" i="84"/>
  <c r="AN54" i="84"/>
  <c r="T43" i="84"/>
  <c r="T36" i="84"/>
  <c r="AD46" i="84"/>
  <c r="T53" i="84"/>
  <c r="CQ53" i="84" s="1"/>
  <c r="CW53" i="84" s="1"/>
  <c r="DC53" i="84" s="1"/>
  <c r="Y43" i="84"/>
  <c r="AN29" i="84"/>
  <c r="AI55" i="84"/>
  <c r="AN35" i="84"/>
  <c r="T41" i="84"/>
  <c r="T51" i="84"/>
  <c r="T28" i="84"/>
  <c r="AD54" i="84"/>
  <c r="Y50" i="84"/>
  <c r="T34" i="84"/>
  <c r="Y51" i="84"/>
  <c r="T47" i="84"/>
  <c r="T32" i="84"/>
  <c r="AD53" i="84"/>
  <c r="AN43" i="84"/>
  <c r="AD28" i="84"/>
  <c r="AD31" i="84"/>
  <c r="AD42" i="84"/>
  <c r="Y57" i="84"/>
  <c r="Y47" i="84"/>
  <c r="AD57" i="84"/>
  <c r="Y27" i="84"/>
  <c r="AD45" i="84"/>
  <c r="Y34" i="84"/>
  <c r="AD41" i="84"/>
  <c r="AD50" i="84"/>
  <c r="Y44" i="84"/>
  <c r="AD56" i="84"/>
  <c r="AD51" i="84"/>
  <c r="Y48" i="84"/>
  <c r="AD34" i="84"/>
  <c r="AD44" i="84"/>
  <c r="DK44" i="84" s="1"/>
  <c r="AI41" i="84"/>
  <c r="AD27" i="84"/>
  <c r="AI56" i="84"/>
  <c r="AI50" i="84"/>
  <c r="AI51" i="84"/>
  <c r="AD47" i="84"/>
  <c r="AD48" i="84"/>
  <c r="AI57" i="84"/>
  <c r="AI45" i="84"/>
  <c r="AI42" i="84"/>
  <c r="AI31" i="84"/>
  <c r="AI28" i="84"/>
  <c r="AN51" i="84"/>
  <c r="AN57" i="84"/>
  <c r="AN56" i="84"/>
  <c r="AI47" i="84"/>
  <c r="AN50" i="84"/>
  <c r="AI27" i="84"/>
  <c r="AN28" i="84"/>
  <c r="AN42" i="84"/>
  <c r="AN31" i="84"/>
  <c r="AN45" i="84"/>
  <c r="AI34" i="84"/>
  <c r="AI44" i="84"/>
  <c r="AN41" i="84"/>
  <c r="AI48" i="84"/>
  <c r="O59" i="84"/>
  <c r="AN59" i="84"/>
  <c r="AD59" i="84"/>
  <c r="Y59" i="84"/>
  <c r="AI59" i="84"/>
  <c r="T59" i="84"/>
  <c r="AN34" i="84"/>
  <c r="AN60" i="84"/>
  <c r="Y60" i="84"/>
  <c r="AI60" i="84"/>
  <c r="T60" i="84"/>
  <c r="AD60" i="84"/>
  <c r="O60" i="84"/>
  <c r="AN48" i="84"/>
  <c r="AN27" i="84"/>
  <c r="DM27" i="84" s="1"/>
  <c r="AN47" i="84"/>
  <c r="DI52" i="84"/>
  <c r="BS58" i="84"/>
  <c r="CE58" i="84" s="1"/>
  <c r="BR58" i="84"/>
  <c r="CD58" i="84" s="1"/>
  <c r="BV58" i="84"/>
  <c r="BW58" i="84"/>
  <c r="CI58" i="84" s="1"/>
  <c r="BU58" i="84"/>
  <c r="CG58" i="84" s="1"/>
  <c r="BT58" i="84"/>
  <c r="CF58" i="84" s="1"/>
  <c r="BR59" i="84"/>
  <c r="CD59" i="84" s="1"/>
  <c r="BU59" i="84"/>
  <c r="CG59" i="84" s="1"/>
  <c r="BW59" i="84"/>
  <c r="CI59" i="84" s="1"/>
  <c r="BT59" i="84"/>
  <c r="CF59" i="84" s="1"/>
  <c r="BV59" i="84"/>
  <c r="BS59" i="84"/>
  <c r="CE59" i="84" s="1"/>
  <c r="BR60" i="84"/>
  <c r="CD60" i="84" s="1"/>
  <c r="BS60" i="84"/>
  <c r="CE60" i="84" s="1"/>
  <c r="BT60" i="84"/>
  <c r="CF60" i="84" s="1"/>
  <c r="BU60" i="84"/>
  <c r="CG60" i="84" s="1"/>
  <c r="BV60" i="84"/>
  <c r="CH60" i="84" s="1"/>
  <c r="BW60" i="84"/>
  <c r="CI60" i="84" s="1"/>
  <c r="CP47" i="84"/>
  <c r="CV47" i="84" s="1"/>
  <c r="DB47" i="84" s="1"/>
  <c r="AQ236" i="84"/>
  <c r="CH58" i="84"/>
  <c r="CH59" i="84"/>
  <c r="CC41" i="84"/>
  <c r="CI41" i="84"/>
  <c r="AQ140" i="84"/>
  <c r="G268" i="60"/>
  <c r="G253" i="60"/>
  <c r="G269" i="60"/>
  <c r="G254" i="60"/>
  <c r="G271" i="60"/>
  <c r="G255" i="60"/>
  <c r="G257" i="60"/>
  <c r="G273" i="60"/>
  <c r="G265" i="60"/>
  <c r="G262" i="60"/>
  <c r="G267" i="60"/>
  <c r="AQ116" i="84"/>
  <c r="AQ97" i="84"/>
  <c r="G208" i="58"/>
  <c r="G189" i="58"/>
  <c r="G205" i="58"/>
  <c r="H210" i="53"/>
  <c r="G204" i="58"/>
  <c r="G200" i="58"/>
  <c r="G194" i="58"/>
  <c r="G197" i="58"/>
  <c r="G210" i="58"/>
  <c r="H194" i="53"/>
  <c r="G199" i="58"/>
  <c r="G212" i="58"/>
  <c r="G214" i="58"/>
  <c r="G201" i="58"/>
  <c r="H212" i="53"/>
  <c r="G203" i="58"/>
  <c r="H197" i="53"/>
  <c r="H214" i="53"/>
  <c r="G193" i="58"/>
  <c r="G185" i="58"/>
  <c r="H203" i="53"/>
  <c r="H199" i="53"/>
  <c r="H189" i="53"/>
  <c r="H187" i="53"/>
  <c r="H186" i="53"/>
  <c r="H201" i="53"/>
  <c r="H208" i="53"/>
  <c r="H200" i="53"/>
  <c r="H205" i="53"/>
  <c r="H204" i="53"/>
  <c r="H185" i="53"/>
  <c r="AN64" i="79" l="1"/>
  <c r="O68" i="84"/>
  <c r="AQ64" i="81"/>
  <c r="AD243" i="80"/>
  <c r="AD244" i="80" s="1"/>
  <c r="AD247" i="80" s="1"/>
  <c r="Y244" i="81"/>
  <c r="Y247" i="81" s="1"/>
  <c r="AQ62" i="79"/>
  <c r="AI73" i="78"/>
  <c r="AI239" i="78" s="1"/>
  <c r="AN64" i="81"/>
  <c r="CK350" i="89"/>
  <c r="CN350" i="89"/>
  <c r="CP350" i="89" s="1"/>
  <c r="AI242" i="80"/>
  <c r="AI243" i="80"/>
  <c r="AN71" i="80"/>
  <c r="AQ71" i="80" s="1"/>
  <c r="AQ68" i="80"/>
  <c r="O247" i="80"/>
  <c r="Y242" i="80"/>
  <c r="Y243" i="80"/>
  <c r="Y242" i="82"/>
  <c r="Y243" i="82"/>
  <c r="AN71" i="82"/>
  <c r="AQ71" i="82" s="1"/>
  <c r="AQ68" i="82"/>
  <c r="AD244" i="82"/>
  <c r="AD247" i="82" s="1"/>
  <c r="AN64" i="82"/>
  <c r="AQ64" i="82" s="1"/>
  <c r="AI73" i="82"/>
  <c r="O247" i="82"/>
  <c r="O244" i="81"/>
  <c r="AN71" i="81"/>
  <c r="AQ71" i="81" s="1"/>
  <c r="AQ68" i="81"/>
  <c r="AI242" i="81"/>
  <c r="AI243" i="81"/>
  <c r="AD239" i="81"/>
  <c r="AQ62" i="81"/>
  <c r="O247" i="79"/>
  <c r="AI73" i="79"/>
  <c r="AQ64" i="79"/>
  <c r="AN71" i="79"/>
  <c r="AQ71" i="79" s="1"/>
  <c r="AQ68" i="79"/>
  <c r="AD242" i="79"/>
  <c r="AD243" i="79"/>
  <c r="O244" i="78"/>
  <c r="AN64" i="78"/>
  <c r="AQ62" i="78"/>
  <c r="AI243" i="78"/>
  <c r="AI242" i="78"/>
  <c r="AD239" i="78"/>
  <c r="AN71" i="78"/>
  <c r="AQ71" i="78" s="1"/>
  <c r="AQ68" i="78"/>
  <c r="AN71" i="77"/>
  <c r="AQ71" i="77" s="1"/>
  <c r="AQ68" i="77"/>
  <c r="O247" i="77"/>
  <c r="O196" i="62" s="1"/>
  <c r="AN64" i="77"/>
  <c r="AQ62" i="77"/>
  <c r="AD239" i="77"/>
  <c r="AI244" i="77"/>
  <c r="AI247" i="77" s="1"/>
  <c r="AI196" i="62" s="1"/>
  <c r="AD239" i="76"/>
  <c r="O244" i="76"/>
  <c r="AN71" i="76"/>
  <c r="AQ71" i="76" s="1"/>
  <c r="AQ68" i="76"/>
  <c r="AN64" i="76"/>
  <c r="AQ62" i="76"/>
  <c r="AI242" i="76"/>
  <c r="AI243" i="76"/>
  <c r="AI242" i="75"/>
  <c r="AI243" i="75"/>
  <c r="AD239" i="75"/>
  <c r="AN71" i="75"/>
  <c r="AQ71" i="75" s="1"/>
  <c r="AQ68" i="75"/>
  <c r="O247" i="75"/>
  <c r="AN64" i="75"/>
  <c r="AD242" i="74"/>
  <c r="AD244" i="74" s="1"/>
  <c r="AD247" i="74" s="1"/>
  <c r="AD243" i="74"/>
  <c r="Y242" i="74"/>
  <c r="Y243" i="74"/>
  <c r="AN64" i="74"/>
  <c r="AQ62" i="74"/>
  <c r="AI242" i="74"/>
  <c r="AI243" i="74"/>
  <c r="O247" i="74"/>
  <c r="DJ49" i="84"/>
  <c r="DI53" i="84"/>
  <c r="CQ31" i="84"/>
  <c r="CW31" i="84" s="1"/>
  <c r="DC31" i="84" s="1"/>
  <c r="DI31" i="84"/>
  <c r="CP31" i="84"/>
  <c r="CV31" i="84" s="1"/>
  <c r="DB31" i="84" s="1"/>
  <c r="DH31" i="84"/>
  <c r="CU27" i="84"/>
  <c r="DA27" i="84" s="1"/>
  <c r="DG27" i="84" s="1"/>
  <c r="CQ28" i="84"/>
  <c r="CW28" i="84" s="1"/>
  <c r="DC28" i="84" s="1"/>
  <c r="DI28" i="84"/>
  <c r="DH33" i="84"/>
  <c r="CP33" i="84"/>
  <c r="CV33" i="84" s="1"/>
  <c r="DB33" i="84" s="1"/>
  <c r="CR27" i="84"/>
  <c r="CX27" i="84" s="1"/>
  <c r="DD27" i="84" s="1"/>
  <c r="DJ27" i="84"/>
  <c r="DI36" i="84"/>
  <c r="CQ36" i="84"/>
  <c r="CW36" i="84" s="1"/>
  <c r="DC36" i="84" s="1"/>
  <c r="CQ30" i="84"/>
  <c r="CW30" i="84" s="1"/>
  <c r="DC30" i="84" s="1"/>
  <c r="DI30" i="84"/>
  <c r="DI35" i="84"/>
  <c r="CQ35" i="84"/>
  <c r="CW35" i="84" s="1"/>
  <c r="DC35" i="84" s="1"/>
  <c r="CQ32" i="84"/>
  <c r="CW32" i="84" s="1"/>
  <c r="DC32" i="84" s="1"/>
  <c r="DI32" i="84"/>
  <c r="DH29" i="84"/>
  <c r="CP29" i="84"/>
  <c r="CV29" i="84" s="1"/>
  <c r="DB29" i="84" s="1"/>
  <c r="DH35" i="84"/>
  <c r="CP35" i="84"/>
  <c r="CV35" i="84" s="1"/>
  <c r="DB35" i="84" s="1"/>
  <c r="CQ29" i="84"/>
  <c r="CW29" i="84" s="1"/>
  <c r="DC29" i="84" s="1"/>
  <c r="DI29" i="84"/>
  <c r="CS44" i="84"/>
  <c r="CY44" i="84" s="1"/>
  <c r="DE44" i="84" s="1"/>
  <c r="DI33" i="84"/>
  <c r="CQ33" i="84"/>
  <c r="CW33" i="84" s="1"/>
  <c r="DC33" i="84" s="1"/>
  <c r="DI27" i="84"/>
  <c r="CQ27" i="84"/>
  <c r="CW27" i="84" s="1"/>
  <c r="DC27" i="84" s="1"/>
  <c r="DH32" i="84"/>
  <c r="CP32" i="84"/>
  <c r="CV32" i="84" s="1"/>
  <c r="DB32" i="84" s="1"/>
  <c r="CT27" i="84"/>
  <c r="CZ27" i="84" s="1"/>
  <c r="DF27" i="84" s="1"/>
  <c r="DL27" i="84"/>
  <c r="CS27" i="84"/>
  <c r="CY27" i="84" s="1"/>
  <c r="DE27" i="84" s="1"/>
  <c r="DK27" i="84"/>
  <c r="CQ34" i="84"/>
  <c r="CW34" i="84" s="1"/>
  <c r="DC34" i="84" s="1"/>
  <c r="DI34" i="84"/>
  <c r="CP36" i="84"/>
  <c r="CV36" i="84" s="1"/>
  <c r="DB36" i="84" s="1"/>
  <c r="DH36" i="84"/>
  <c r="CP34" i="84"/>
  <c r="CV34" i="84" s="1"/>
  <c r="DB34" i="84" s="1"/>
  <c r="DH34" i="84"/>
  <c r="CP30" i="84"/>
  <c r="CV30" i="84" s="1"/>
  <c r="DB30" i="84" s="1"/>
  <c r="DH30" i="84"/>
  <c r="CP28" i="84"/>
  <c r="CV28" i="84" s="1"/>
  <c r="DB28" i="84" s="1"/>
  <c r="DH28" i="84"/>
  <c r="CP27" i="84"/>
  <c r="CV27" i="84" s="1"/>
  <c r="DB27" i="84" s="1"/>
  <c r="DH27" i="84"/>
  <c r="CP58" i="84"/>
  <c r="CV58" i="84" s="1"/>
  <c r="DB58" i="84" s="1"/>
  <c r="DH58" i="84"/>
  <c r="CQ55" i="84"/>
  <c r="CW55" i="84" s="1"/>
  <c r="DC55" i="84" s="1"/>
  <c r="DI55" i="84"/>
  <c r="DJ29" i="84"/>
  <c r="CR29" i="84"/>
  <c r="CX29" i="84" s="1"/>
  <c r="DD29" i="84" s="1"/>
  <c r="DJ46" i="84"/>
  <c r="CR46" i="84"/>
  <c r="CX46" i="84" s="1"/>
  <c r="DD46" i="84" s="1"/>
  <c r="DJ52" i="84"/>
  <c r="CR52" i="84"/>
  <c r="CX52" i="84" s="1"/>
  <c r="DD52" i="84" s="1"/>
  <c r="DI54" i="84"/>
  <c r="CQ54" i="84"/>
  <c r="CW54" i="84" s="1"/>
  <c r="DC54" i="84" s="1"/>
  <c r="CR54" i="84"/>
  <c r="CX54" i="84" s="1"/>
  <c r="DD54" i="84" s="1"/>
  <c r="DJ54" i="84"/>
  <c r="DI46" i="84"/>
  <c r="CQ46" i="84"/>
  <c r="CW46" i="84" s="1"/>
  <c r="DC46" i="84" s="1"/>
  <c r="DI41" i="84"/>
  <c r="CQ41" i="84"/>
  <c r="CW41" i="84" s="1"/>
  <c r="DC41" i="84" s="1"/>
  <c r="DH48" i="84"/>
  <c r="CP48" i="84"/>
  <c r="CV48" i="84" s="1"/>
  <c r="DB48" i="84" s="1"/>
  <c r="DH44" i="84"/>
  <c r="CP44" i="84"/>
  <c r="CV44" i="84" s="1"/>
  <c r="DB44" i="84" s="1"/>
  <c r="DH42" i="84"/>
  <c r="CP42" i="84"/>
  <c r="CV42" i="84" s="1"/>
  <c r="DB42" i="84" s="1"/>
  <c r="DJ45" i="84"/>
  <c r="CR45" i="84"/>
  <c r="CX45" i="84" s="1"/>
  <c r="DD45" i="84" s="1"/>
  <c r="DJ43" i="84"/>
  <c r="CR43" i="84"/>
  <c r="CX43" i="84" s="1"/>
  <c r="DD43" i="84" s="1"/>
  <c r="CQ59" i="84"/>
  <c r="CW59" i="84" s="1"/>
  <c r="DC59" i="84" s="1"/>
  <c r="DI59" i="84"/>
  <c r="DJ44" i="84"/>
  <c r="CR44" i="84"/>
  <c r="CX44" i="84" s="1"/>
  <c r="DD44" i="84" s="1"/>
  <c r="DI49" i="84"/>
  <c r="CQ49" i="84"/>
  <c r="CW49" i="84" s="1"/>
  <c r="DC49" i="84" s="1"/>
  <c r="DH43" i="84"/>
  <c r="CP43" i="84"/>
  <c r="CV43" i="84" s="1"/>
  <c r="DB43" i="84" s="1"/>
  <c r="DI45" i="84"/>
  <c r="CQ45" i="84"/>
  <c r="CW45" i="84" s="1"/>
  <c r="DC45" i="84" s="1"/>
  <c r="DI50" i="84"/>
  <c r="CQ50" i="84"/>
  <c r="CW50" i="84" s="1"/>
  <c r="DC50" i="84" s="1"/>
  <c r="DM53" i="84"/>
  <c r="CU53" i="84"/>
  <c r="DA53" i="84" s="1"/>
  <c r="DG53" i="84" s="1"/>
  <c r="DJ42" i="84"/>
  <c r="CR42" i="84"/>
  <c r="CX42" i="84" s="1"/>
  <c r="DD42" i="84" s="1"/>
  <c r="DH53" i="84"/>
  <c r="CP53" i="84"/>
  <c r="CV53" i="84" s="1"/>
  <c r="DB53" i="84" s="1"/>
  <c r="DI47" i="84"/>
  <c r="CQ47" i="84"/>
  <c r="CW47" i="84" s="1"/>
  <c r="DC47" i="84" s="1"/>
  <c r="DL53" i="84"/>
  <c r="CT53" i="84"/>
  <c r="CZ53" i="84" s="1"/>
  <c r="DF53" i="84" s="1"/>
  <c r="DI60" i="84"/>
  <c r="CQ60" i="84"/>
  <c r="CW60" i="84" s="1"/>
  <c r="DC60" i="84" s="1"/>
  <c r="CR31" i="84"/>
  <c r="CX31" i="84" s="1"/>
  <c r="DD31" i="84" s="1"/>
  <c r="DJ31" i="84"/>
  <c r="DI44" i="84"/>
  <c r="CQ44" i="84"/>
  <c r="CW44" i="84" s="1"/>
  <c r="DC44" i="84" s="1"/>
  <c r="CQ48" i="84"/>
  <c r="CW48" i="84" s="1"/>
  <c r="DC48" i="84" s="1"/>
  <c r="DI48" i="84"/>
  <c r="CS57" i="84"/>
  <c r="CY57" i="84" s="1"/>
  <c r="DE57" i="84" s="1"/>
  <c r="DK57" i="84"/>
  <c r="CP57" i="84"/>
  <c r="CV57" i="84" s="1"/>
  <c r="DB57" i="84" s="1"/>
  <c r="DH57" i="84"/>
  <c r="DH45" i="84"/>
  <c r="CP45" i="84"/>
  <c r="CV45" i="84" s="1"/>
  <c r="DB45" i="84" s="1"/>
  <c r="DH46" i="84"/>
  <c r="CP46" i="84"/>
  <c r="CV46" i="84" s="1"/>
  <c r="DB46" i="84" s="1"/>
  <c r="CR59" i="84"/>
  <c r="CX59" i="84" s="1"/>
  <c r="DD59" i="84" s="1"/>
  <c r="DJ59" i="84"/>
  <c r="DH50" i="84"/>
  <c r="CP50" i="84"/>
  <c r="CV50" i="84" s="1"/>
  <c r="DB50" i="84" s="1"/>
  <c r="DH60" i="84"/>
  <c r="CP60" i="84"/>
  <c r="CV60" i="84" s="1"/>
  <c r="DB60" i="84" s="1"/>
  <c r="CU52" i="84"/>
  <c r="DA52" i="84" s="1"/>
  <c r="DG52" i="84" s="1"/>
  <c r="DM52" i="84"/>
  <c r="CQ51" i="84"/>
  <c r="CW51" i="84" s="1"/>
  <c r="DC51" i="84" s="1"/>
  <c r="DI51" i="84"/>
  <c r="DJ57" i="84"/>
  <c r="CR57" i="84"/>
  <c r="CX57" i="84" s="1"/>
  <c r="DD57" i="84" s="1"/>
  <c r="CQ56" i="84"/>
  <c r="CW56" i="84" s="1"/>
  <c r="DC56" i="84" s="1"/>
  <c r="DI56" i="84"/>
  <c r="DI43" i="84"/>
  <c r="CQ43" i="84"/>
  <c r="CW43" i="84" s="1"/>
  <c r="DC43" i="84" s="1"/>
  <c r="CP56" i="84"/>
  <c r="CV56" i="84" s="1"/>
  <c r="DB56" i="84" s="1"/>
  <c r="DH56" i="84"/>
  <c r="CS49" i="84"/>
  <c r="CY49" i="84" s="1"/>
  <c r="DE49" i="84" s="1"/>
  <c r="DK49" i="84"/>
  <c r="DH51" i="84"/>
  <c r="CP51" i="84"/>
  <c r="CV51" i="84" s="1"/>
  <c r="DB51" i="84" s="1"/>
  <c r="DL57" i="84"/>
  <c r="CT57" i="84"/>
  <c r="CZ57" i="84" s="1"/>
  <c r="DF57" i="84" s="1"/>
  <c r="CS60" i="84"/>
  <c r="CY60" i="84" s="1"/>
  <c r="DE60" i="84" s="1"/>
  <c r="DK60" i="84"/>
  <c r="CS45" i="84"/>
  <c r="CY45" i="84" s="1"/>
  <c r="DE45" i="84" s="1"/>
  <c r="DK45" i="84"/>
  <c r="DJ47" i="84"/>
  <c r="CR47" i="84"/>
  <c r="CX47" i="84" s="1"/>
  <c r="DD47" i="84" s="1"/>
  <c r="DI57" i="84"/>
  <c r="CQ57" i="84"/>
  <c r="CW57" i="84" s="1"/>
  <c r="DC57" i="84" s="1"/>
  <c r="DH55" i="84"/>
  <c r="CP55" i="84"/>
  <c r="CV55" i="84" s="1"/>
  <c r="DB55" i="84" s="1"/>
  <c r="DI42" i="84"/>
  <c r="CQ42" i="84"/>
  <c r="CW42" i="84" s="1"/>
  <c r="DC42" i="84" s="1"/>
  <c r="DL49" i="84"/>
  <c r="CT49" i="84"/>
  <c r="CZ49" i="84" s="1"/>
  <c r="DF49" i="84" s="1"/>
  <c r="DJ35" i="84"/>
  <c r="CR35" i="84"/>
  <c r="CX35" i="84" s="1"/>
  <c r="DD35" i="84" s="1"/>
  <c r="DK46" i="84"/>
  <c r="CS46" i="84"/>
  <c r="CY46" i="84" s="1"/>
  <c r="DE46" i="84" s="1"/>
  <c r="CR33" i="84"/>
  <c r="CX33" i="84" s="1"/>
  <c r="DD33" i="84" s="1"/>
  <c r="DJ33" i="84"/>
  <c r="DH41" i="84"/>
  <c r="CP41" i="84"/>
  <c r="CV41" i="84" s="1"/>
  <c r="DB41" i="84" s="1"/>
  <c r="CR53" i="84"/>
  <c r="CX53" i="84" s="1"/>
  <c r="DD53" i="84" s="1"/>
  <c r="DJ53" i="84"/>
  <c r="DJ56" i="84"/>
  <c r="CR56" i="84"/>
  <c r="CX56" i="84" s="1"/>
  <c r="DD56" i="84" s="1"/>
  <c r="DH59" i="84"/>
  <c r="CP59" i="84"/>
  <c r="CV59" i="84" s="1"/>
  <c r="DB59" i="84" s="1"/>
  <c r="DH54" i="84"/>
  <c r="CP54" i="84"/>
  <c r="CV54" i="84" s="1"/>
  <c r="DB54" i="84" s="1"/>
  <c r="DJ60" i="84"/>
  <c r="CR60" i="84"/>
  <c r="CX60" i="84" s="1"/>
  <c r="DD60" i="84" s="1"/>
  <c r="CQ58" i="84"/>
  <c r="CW58" i="84" s="1"/>
  <c r="DC58" i="84" s="1"/>
  <c r="DI58" i="84"/>
  <c r="DK52" i="84"/>
  <c r="CS52" i="84"/>
  <c r="CY52" i="84" s="1"/>
  <c r="DE52" i="84" s="1"/>
  <c r="DJ50" i="84"/>
  <c r="CR50" i="84"/>
  <c r="CX50" i="84" s="1"/>
  <c r="DD50" i="84" s="1"/>
  <c r="DL52" i="84"/>
  <c r="CT52" i="84"/>
  <c r="CZ52" i="84" s="1"/>
  <c r="DF52" i="84" s="1"/>
  <c r="CP52" i="84"/>
  <c r="CV52" i="84" s="1"/>
  <c r="DB52" i="84" s="1"/>
  <c r="DH52" i="84"/>
  <c r="CS53" i="84"/>
  <c r="CY53" i="84" s="1"/>
  <c r="DE53" i="84" s="1"/>
  <c r="DK53" i="84"/>
  <c r="DH49" i="84"/>
  <c r="CP49" i="84"/>
  <c r="CV49" i="84" s="1"/>
  <c r="DB49" i="84" s="1"/>
  <c r="O38" i="84"/>
  <c r="T68" i="84"/>
  <c r="AQ52" i="84"/>
  <c r="AQ53" i="84"/>
  <c r="T62" i="84"/>
  <c r="T69" i="84"/>
  <c r="O69" i="84"/>
  <c r="T38" i="84"/>
  <c r="O62" i="84"/>
  <c r="AI244" i="81" l="1"/>
  <c r="AI247" i="81" s="1"/>
  <c r="AN73" i="80"/>
  <c r="AQ73" i="80" s="1"/>
  <c r="AI244" i="76"/>
  <c r="AI247" i="76" s="1"/>
  <c r="AI244" i="78"/>
  <c r="AI247" i="78" s="1"/>
  <c r="Y244" i="80"/>
  <c r="AI244" i="80"/>
  <c r="AI247" i="80" s="1"/>
  <c r="AI239" i="82"/>
  <c r="AN73" i="82"/>
  <c r="AN239" i="82" s="1"/>
  <c r="Y244" i="82"/>
  <c r="AD242" i="81"/>
  <c r="AD243" i="81"/>
  <c r="AN73" i="81"/>
  <c r="O247" i="81"/>
  <c r="AD244" i="79"/>
  <c r="AI239" i="79"/>
  <c r="AN73" i="79"/>
  <c r="AN239" i="79" s="1"/>
  <c r="AD242" i="78"/>
  <c r="AD243" i="78"/>
  <c r="AN73" i="78"/>
  <c r="AQ64" i="78"/>
  <c r="O247" i="78"/>
  <c r="O192" i="62" s="1"/>
  <c r="AD242" i="77"/>
  <c r="AD243" i="77"/>
  <c r="AN73" i="77"/>
  <c r="AQ64" i="77"/>
  <c r="AN73" i="76"/>
  <c r="AQ64" i="76"/>
  <c r="O247" i="76"/>
  <c r="AD242" i="76"/>
  <c r="AD243" i="76"/>
  <c r="AD242" i="75"/>
  <c r="AD243" i="75"/>
  <c r="AN73" i="75"/>
  <c r="AQ64" i="75"/>
  <c r="AI244" i="75"/>
  <c r="AI247" i="75" s="1"/>
  <c r="AN73" i="74"/>
  <c r="AQ64" i="74"/>
  <c r="Y244" i="74"/>
  <c r="AI244" i="74"/>
  <c r="AI247" i="74" s="1"/>
  <c r="DM44" i="84"/>
  <c r="CU44" i="84"/>
  <c r="DA44" i="84" s="1"/>
  <c r="DG44" i="84" s="1"/>
  <c r="DK33" i="84"/>
  <c r="CS33" i="84"/>
  <c r="CY33" i="84" s="1"/>
  <c r="DE33" i="84" s="1"/>
  <c r="DL45" i="84"/>
  <c r="CT45" i="84"/>
  <c r="CZ45" i="84" s="1"/>
  <c r="DF45" i="84" s="1"/>
  <c r="CU57" i="84"/>
  <c r="DA57" i="84" s="1"/>
  <c r="DG57" i="84" s="1"/>
  <c r="DM57" i="84"/>
  <c r="DL44" i="84"/>
  <c r="CT44" i="84"/>
  <c r="CZ44" i="84" s="1"/>
  <c r="DF44" i="84" s="1"/>
  <c r="DM49" i="84"/>
  <c r="CU49" i="84"/>
  <c r="DA49" i="84" s="1"/>
  <c r="DG49" i="84" s="1"/>
  <c r="DJ41" i="84"/>
  <c r="CR41" i="84"/>
  <c r="CX41" i="84" s="1"/>
  <c r="DD41" i="84" s="1"/>
  <c r="DK50" i="84"/>
  <c r="CS50" i="84"/>
  <c r="CY50" i="84" s="1"/>
  <c r="DE50" i="84" s="1"/>
  <c r="DK47" i="84"/>
  <c r="CS47" i="84"/>
  <c r="CY47" i="84" s="1"/>
  <c r="DE47" i="84" s="1"/>
  <c r="CR32" i="84"/>
  <c r="CX32" i="84" s="1"/>
  <c r="DD32" i="84" s="1"/>
  <c r="DJ32" i="84"/>
  <c r="DK43" i="84"/>
  <c r="CS43" i="84"/>
  <c r="CY43" i="84" s="1"/>
  <c r="DE43" i="84" s="1"/>
  <c r="CS59" i="84"/>
  <c r="CY59" i="84" s="1"/>
  <c r="DE59" i="84" s="1"/>
  <c r="DK59" i="84"/>
  <c r="CR51" i="84"/>
  <c r="CX51" i="84" s="1"/>
  <c r="DD51" i="84" s="1"/>
  <c r="DJ51" i="84"/>
  <c r="DK42" i="84"/>
  <c r="CS42" i="84"/>
  <c r="CY42" i="84" s="1"/>
  <c r="DE42" i="84" s="1"/>
  <c r="CS29" i="84"/>
  <c r="CY29" i="84" s="1"/>
  <c r="DE29" i="84" s="1"/>
  <c r="DK29" i="84"/>
  <c r="CR36" i="84"/>
  <c r="CX36" i="84" s="1"/>
  <c r="DD36" i="84" s="1"/>
  <c r="DJ36" i="84"/>
  <c r="DJ48" i="84"/>
  <c r="CR48" i="84"/>
  <c r="CX48" i="84" s="1"/>
  <c r="DD48" i="84" s="1"/>
  <c r="CS31" i="84"/>
  <c r="CY31" i="84" s="1"/>
  <c r="DE31" i="84" s="1"/>
  <c r="DK31" i="84"/>
  <c r="CR28" i="84"/>
  <c r="CX28" i="84" s="1"/>
  <c r="DD28" i="84" s="1"/>
  <c r="DJ28" i="84"/>
  <c r="DJ34" i="84"/>
  <c r="CR34" i="84"/>
  <c r="CX34" i="84" s="1"/>
  <c r="DD34" i="84" s="1"/>
  <c r="DJ55" i="84"/>
  <c r="CR55" i="84"/>
  <c r="CX55" i="84" s="1"/>
  <c r="DD55" i="84" s="1"/>
  <c r="CS54" i="84"/>
  <c r="CY54" i="84" s="1"/>
  <c r="DE54" i="84" s="1"/>
  <c r="DK54" i="84"/>
  <c r="CS56" i="84"/>
  <c r="CY56" i="84" s="1"/>
  <c r="DE56" i="84" s="1"/>
  <c r="DK56" i="84"/>
  <c r="DK35" i="84"/>
  <c r="CS35" i="84"/>
  <c r="CY35" i="84" s="1"/>
  <c r="DE35" i="84" s="1"/>
  <c r="CR58" i="84"/>
  <c r="CX58" i="84" s="1"/>
  <c r="DD58" i="84" s="1"/>
  <c r="DJ58" i="84"/>
  <c r="DJ30" i="84"/>
  <c r="CR30" i="84"/>
  <c r="CX30" i="84" s="1"/>
  <c r="DD30" i="84" s="1"/>
  <c r="AQ44" i="84"/>
  <c r="T71" i="84"/>
  <c r="Y68" i="84"/>
  <c r="T64" i="84"/>
  <c r="Y62" i="84"/>
  <c r="Y69" i="84"/>
  <c r="AQ57" i="84"/>
  <c r="O64" i="84"/>
  <c r="AQ49" i="84"/>
  <c r="O71" i="84"/>
  <c r="Y38" i="84"/>
  <c r="AN239" i="80" l="1"/>
  <c r="AN242" i="80"/>
  <c r="AN243" i="80"/>
  <c r="AQ243" i="80" s="1"/>
  <c r="AQ239" i="80"/>
  <c r="Y247" i="80"/>
  <c r="Y247" i="82"/>
  <c r="AI242" i="82"/>
  <c r="AI243" i="82"/>
  <c r="AQ239" i="82"/>
  <c r="AN242" i="82"/>
  <c r="AN243" i="82"/>
  <c r="AQ73" i="82"/>
  <c r="AN239" i="81"/>
  <c r="AQ73" i="81"/>
  <c r="AD244" i="81"/>
  <c r="AN242" i="79"/>
  <c r="AN243" i="79"/>
  <c r="AQ73" i="79"/>
  <c r="AI243" i="79"/>
  <c r="AQ243" i="79" s="1"/>
  <c r="AI242" i="79"/>
  <c r="AQ239" i="79"/>
  <c r="AD247" i="79"/>
  <c r="AN239" i="78"/>
  <c r="AQ73" i="78"/>
  <c r="AD244" i="78"/>
  <c r="AN239" i="77"/>
  <c r="AQ73" i="77"/>
  <c r="AD244" i="77"/>
  <c r="AD244" i="76"/>
  <c r="AN239" i="76"/>
  <c r="AQ73" i="76"/>
  <c r="AN239" i="75"/>
  <c r="AQ73" i="75"/>
  <c r="AD244" i="75"/>
  <c r="AN239" i="74"/>
  <c r="AQ73" i="74"/>
  <c r="Y247" i="74"/>
  <c r="DK32" i="84"/>
  <c r="CS32" i="84"/>
  <c r="CY32" i="84" s="1"/>
  <c r="DE32" i="84" s="1"/>
  <c r="DK41" i="84"/>
  <c r="CS41" i="84"/>
  <c r="CY41" i="84" s="1"/>
  <c r="DE41" i="84" s="1"/>
  <c r="DK30" i="84"/>
  <c r="CS30" i="84"/>
  <c r="CY30" i="84" s="1"/>
  <c r="DE30" i="84" s="1"/>
  <c r="DL31" i="84"/>
  <c r="CT31" i="84"/>
  <c r="CZ31" i="84" s="1"/>
  <c r="DF31" i="84" s="1"/>
  <c r="DL47" i="84"/>
  <c r="CT47" i="84"/>
  <c r="CZ47" i="84" s="1"/>
  <c r="DF47" i="84" s="1"/>
  <c r="CT33" i="84"/>
  <c r="CZ33" i="84" s="1"/>
  <c r="DF33" i="84" s="1"/>
  <c r="DL33" i="84"/>
  <c r="DL42" i="84"/>
  <c r="CT42" i="84"/>
  <c r="CZ42" i="84" s="1"/>
  <c r="DF42" i="84" s="1"/>
  <c r="DL50" i="84"/>
  <c r="CT50" i="84"/>
  <c r="CZ50" i="84" s="1"/>
  <c r="DF50" i="84" s="1"/>
  <c r="CT29" i="84"/>
  <c r="CZ29" i="84" s="1"/>
  <c r="DF29" i="84" s="1"/>
  <c r="DL29" i="84"/>
  <c r="DK55" i="84"/>
  <c r="CS55" i="84"/>
  <c r="CY55" i="84" s="1"/>
  <c r="DE55" i="84" s="1"/>
  <c r="CT56" i="84"/>
  <c r="CZ56" i="84" s="1"/>
  <c r="DF56" i="84" s="1"/>
  <c r="DL56" i="84"/>
  <c r="DK58" i="84"/>
  <c r="CS58" i="84"/>
  <c r="CY58" i="84" s="1"/>
  <c r="DE58" i="84" s="1"/>
  <c r="CT54" i="84"/>
  <c r="CZ54" i="84" s="1"/>
  <c r="DF54" i="84" s="1"/>
  <c r="DL54" i="84"/>
  <c r="DK48" i="84"/>
  <c r="CS48" i="84"/>
  <c r="CY48" i="84" s="1"/>
  <c r="DE48" i="84" s="1"/>
  <c r="CS28" i="84"/>
  <c r="CY28" i="84" s="1"/>
  <c r="DE28" i="84" s="1"/>
  <c r="DK28" i="84"/>
  <c r="DL46" i="84"/>
  <c r="CT46" i="84"/>
  <c r="CZ46" i="84" s="1"/>
  <c r="DF46" i="84" s="1"/>
  <c r="CS34" i="84"/>
  <c r="CY34" i="84" s="1"/>
  <c r="DE34" i="84" s="1"/>
  <c r="DK34" i="84"/>
  <c r="DK36" i="84"/>
  <c r="CS36" i="84"/>
  <c r="CY36" i="84" s="1"/>
  <c r="DE36" i="84" s="1"/>
  <c r="CT60" i="84"/>
  <c r="CZ60" i="84" s="1"/>
  <c r="DF60" i="84" s="1"/>
  <c r="DL60" i="84"/>
  <c r="CS51" i="84"/>
  <c r="CY51" i="84" s="1"/>
  <c r="DE51" i="84" s="1"/>
  <c r="DK51" i="84"/>
  <c r="CT59" i="84"/>
  <c r="CZ59" i="84" s="1"/>
  <c r="DF59" i="84" s="1"/>
  <c r="DL59" i="84"/>
  <c r="DL43" i="84"/>
  <c r="CT43" i="84"/>
  <c r="CZ43" i="84" s="1"/>
  <c r="DF43" i="84" s="1"/>
  <c r="DL35" i="84"/>
  <c r="CT35" i="84"/>
  <c r="CZ35" i="84" s="1"/>
  <c r="DF35" i="84" s="1"/>
  <c r="DM45" i="84"/>
  <c r="CU45" i="84"/>
  <c r="DA45" i="84" s="1"/>
  <c r="DG45" i="84" s="1"/>
  <c r="T73" i="84"/>
  <c r="T239" i="84" s="1"/>
  <c r="T243" i="84" s="1"/>
  <c r="Y71" i="84"/>
  <c r="AD68" i="84"/>
  <c r="AD38" i="84"/>
  <c r="Y64" i="84"/>
  <c r="AQ45" i="84"/>
  <c r="AD69" i="84"/>
  <c r="AD62" i="84"/>
  <c r="O73" i="84"/>
  <c r="AN244" i="82" l="1"/>
  <c r="AN247" i="82" s="1"/>
  <c r="F3" i="89"/>
  <c r="CP357" i="89"/>
  <c r="AN244" i="80"/>
  <c r="AQ242" i="80"/>
  <c r="AQ243" i="82"/>
  <c r="AI244" i="82"/>
  <c r="AQ242" i="82"/>
  <c r="AD247" i="81"/>
  <c r="AN242" i="81"/>
  <c r="AN243" i="81"/>
  <c r="AQ243" i="81" s="1"/>
  <c r="AQ239" i="81"/>
  <c r="AI244" i="79"/>
  <c r="AQ242" i="79"/>
  <c r="AN244" i="79"/>
  <c r="AN247" i="79" s="1"/>
  <c r="AD247" i="78"/>
  <c r="AN242" i="78"/>
  <c r="AN243" i="78"/>
  <c r="AQ243" i="78" s="1"/>
  <c r="AQ239" i="78"/>
  <c r="AD247" i="77"/>
  <c r="AD196" i="62" s="1"/>
  <c r="AN242" i="77"/>
  <c r="AN243" i="77"/>
  <c r="AQ243" i="77" s="1"/>
  <c r="AQ239" i="77"/>
  <c r="AD247" i="76"/>
  <c r="AN242" i="76"/>
  <c r="AN243" i="76"/>
  <c r="AQ243" i="76" s="1"/>
  <c r="AQ239" i="76"/>
  <c r="AD247" i="75"/>
  <c r="AN242" i="75"/>
  <c r="AN243" i="75"/>
  <c r="AQ243" i="75" s="1"/>
  <c r="AQ239" i="75"/>
  <c r="AN243" i="74"/>
  <c r="AQ243" i="74" s="1"/>
  <c r="AN242" i="74"/>
  <c r="AQ239" i="74"/>
  <c r="T184" i="62"/>
  <c r="T208" i="62"/>
  <c r="CU31" i="84"/>
  <c r="DA31" i="84" s="1"/>
  <c r="DG31" i="84" s="1"/>
  <c r="DM31" i="84"/>
  <c r="DM47" i="84"/>
  <c r="CU47" i="84"/>
  <c r="DA47" i="84" s="1"/>
  <c r="DG47" i="84" s="1"/>
  <c r="DM42" i="84"/>
  <c r="CU42" i="84"/>
  <c r="DA42" i="84" s="1"/>
  <c r="DG42" i="84" s="1"/>
  <c r="CU54" i="84"/>
  <c r="DA54" i="84" s="1"/>
  <c r="DG54" i="84" s="1"/>
  <c r="DM54" i="84"/>
  <c r="DL30" i="84"/>
  <c r="CT30" i="84"/>
  <c r="CZ30" i="84" s="1"/>
  <c r="DF30" i="84" s="1"/>
  <c r="DM50" i="84"/>
  <c r="CU50" i="84"/>
  <c r="DA50" i="84" s="1"/>
  <c r="DG50" i="84" s="1"/>
  <c r="DM56" i="84"/>
  <c r="CU56" i="84"/>
  <c r="DA56" i="84" s="1"/>
  <c r="DG56" i="84" s="1"/>
  <c r="DL51" i="84"/>
  <c r="CT51" i="84"/>
  <c r="CZ51" i="84" s="1"/>
  <c r="DF51" i="84" s="1"/>
  <c r="CT55" i="84"/>
  <c r="CZ55" i="84" s="1"/>
  <c r="DF55" i="84" s="1"/>
  <c r="DL55" i="84"/>
  <c r="DM33" i="84"/>
  <c r="CU33" i="84"/>
  <c r="DA33" i="84" s="1"/>
  <c r="DG33" i="84" s="1"/>
  <c r="DL36" i="84"/>
  <c r="CT36" i="84"/>
  <c r="CZ36" i="84" s="1"/>
  <c r="DF36" i="84" s="1"/>
  <c r="CT41" i="84"/>
  <c r="CZ41" i="84" s="1"/>
  <c r="DF41" i="84" s="1"/>
  <c r="DL41" i="84"/>
  <c r="CT34" i="84"/>
  <c r="CZ34" i="84" s="1"/>
  <c r="DF34" i="84" s="1"/>
  <c r="DL34" i="84"/>
  <c r="CU29" i="84"/>
  <c r="DA29" i="84" s="1"/>
  <c r="DG29" i="84" s="1"/>
  <c r="DM29" i="84"/>
  <c r="DM43" i="84"/>
  <c r="CU43" i="84"/>
  <c r="DA43" i="84" s="1"/>
  <c r="DG43" i="84" s="1"/>
  <c r="CT32" i="84"/>
  <c r="CZ32" i="84" s="1"/>
  <c r="DF32" i="84" s="1"/>
  <c r="DL32" i="84"/>
  <c r="CT28" i="84"/>
  <c r="CZ28" i="84" s="1"/>
  <c r="DF28" i="84" s="1"/>
  <c r="DL28" i="84"/>
  <c r="CU35" i="84"/>
  <c r="DA35" i="84" s="1"/>
  <c r="DG35" i="84" s="1"/>
  <c r="DM35" i="84"/>
  <c r="DM59" i="84"/>
  <c r="CU59" i="84"/>
  <c r="DA59" i="84" s="1"/>
  <c r="DG59" i="84" s="1"/>
  <c r="DL48" i="84"/>
  <c r="CT48" i="84"/>
  <c r="CZ48" i="84" s="1"/>
  <c r="DF48" i="84" s="1"/>
  <c r="CU46" i="84"/>
  <c r="DA46" i="84" s="1"/>
  <c r="DG46" i="84" s="1"/>
  <c r="DM46" i="84"/>
  <c r="DL58" i="84"/>
  <c r="CT58" i="84"/>
  <c r="CZ58" i="84" s="1"/>
  <c r="DF58" i="84" s="1"/>
  <c r="CU60" i="84"/>
  <c r="DA60" i="84" s="1"/>
  <c r="DG60" i="84" s="1"/>
  <c r="DM60" i="84"/>
  <c r="Y73" i="84"/>
  <c r="Y239" i="84" s="1"/>
  <c r="Y242" i="84" s="1"/>
  <c r="T242" i="84"/>
  <c r="T244" i="84" s="1"/>
  <c r="T247" i="84" s="1"/>
  <c r="T212" i="62" s="1"/>
  <c r="T188" i="62"/>
  <c r="AQ46" i="84"/>
  <c r="T192" i="62"/>
  <c r="T180" i="62"/>
  <c r="T200" i="62"/>
  <c r="AD71" i="84"/>
  <c r="AD64" i="84"/>
  <c r="T204" i="62"/>
  <c r="AI38" i="84"/>
  <c r="AQ27" i="84"/>
  <c r="O239" i="84"/>
  <c r="AQ59" i="84"/>
  <c r="AQ42" i="84"/>
  <c r="AI69" i="84"/>
  <c r="AI62" i="84"/>
  <c r="AQ43" i="84"/>
  <c r="AQ54" i="84"/>
  <c r="AQ29" i="84"/>
  <c r="AQ47" i="84"/>
  <c r="AQ31" i="84"/>
  <c r="AQ60" i="84"/>
  <c r="AI68" i="84"/>
  <c r="AQ56" i="84"/>
  <c r="AQ35" i="84"/>
  <c r="AQ33" i="84"/>
  <c r="AQ50" i="84"/>
  <c r="AN247" i="80" l="1"/>
  <c r="AQ247" i="80" s="1"/>
  <c r="AQ244" i="80"/>
  <c r="AI247" i="82"/>
  <c r="AQ247" i="82" s="1"/>
  <c r="AQ254" i="82" s="1"/>
  <c r="AQ244" i="82"/>
  <c r="AN244" i="81"/>
  <c r="AQ242" i="81"/>
  <c r="AI247" i="79"/>
  <c r="AQ247" i="79" s="1"/>
  <c r="AQ254" i="79" s="1"/>
  <c r="AQ244" i="79"/>
  <c r="AN244" i="78"/>
  <c r="AQ242" i="78"/>
  <c r="AN244" i="77"/>
  <c r="AQ242" i="77"/>
  <c r="AN244" i="76"/>
  <c r="AQ242" i="76"/>
  <c r="AN244" i="75"/>
  <c r="AQ242" i="75"/>
  <c r="AN244" i="74"/>
  <c r="AQ242" i="74"/>
  <c r="Y204" i="62"/>
  <c r="DM36" i="84"/>
  <c r="CU36" i="84"/>
  <c r="DA36" i="84" s="1"/>
  <c r="DG36" i="84" s="1"/>
  <c r="CU34" i="84"/>
  <c r="DA34" i="84" s="1"/>
  <c r="DG34" i="84" s="1"/>
  <c r="DM34" i="84"/>
  <c r="DM55" i="84"/>
  <c r="CU55" i="84"/>
  <c r="DA55" i="84" s="1"/>
  <c r="DG55" i="84" s="1"/>
  <c r="DM48" i="84"/>
  <c r="CU48" i="84"/>
  <c r="DA48" i="84" s="1"/>
  <c r="DG48" i="84" s="1"/>
  <c r="CU58" i="84"/>
  <c r="DA58" i="84" s="1"/>
  <c r="DG58" i="84" s="1"/>
  <c r="DM58" i="84"/>
  <c r="CU51" i="84"/>
  <c r="DA51" i="84" s="1"/>
  <c r="DG51" i="84" s="1"/>
  <c r="DM51" i="84"/>
  <c r="DM28" i="84"/>
  <c r="CU28" i="84"/>
  <c r="DA28" i="84" s="1"/>
  <c r="DG28" i="84" s="1"/>
  <c r="CU32" i="84"/>
  <c r="DA32" i="84" s="1"/>
  <c r="DG32" i="84" s="1"/>
  <c r="DM32" i="84"/>
  <c r="CU41" i="84"/>
  <c r="DA41" i="84" s="1"/>
  <c r="DG41" i="84" s="1"/>
  <c r="DM41" i="84"/>
  <c r="CU30" i="84"/>
  <c r="DA30" i="84" s="1"/>
  <c r="DG30" i="84" s="1"/>
  <c r="DM30" i="84"/>
  <c r="Y243" i="84"/>
  <c r="Y244" i="84" s="1"/>
  <c r="Y247" i="84" s="1"/>
  <c r="Y212" i="62" s="1"/>
  <c r="AD73" i="84"/>
  <c r="AD239" i="84" s="1"/>
  <c r="AD243" i="84" s="1"/>
  <c r="Y188" i="62"/>
  <c r="Y180" i="62"/>
  <c r="Y200" i="62"/>
  <c r="Y184" i="62"/>
  <c r="AI64" i="84"/>
  <c r="Y208" i="62"/>
  <c r="T176" i="62"/>
  <c r="AN68" i="84"/>
  <c r="AQ68" i="84" s="1"/>
  <c r="AQ58" i="84"/>
  <c r="AQ36" i="84"/>
  <c r="AQ55" i="84"/>
  <c r="AN69" i="84"/>
  <c r="AQ69" i="84" s="1"/>
  <c r="AN62" i="84"/>
  <c r="AQ41" i="84"/>
  <c r="AQ51" i="84"/>
  <c r="AQ48" i="84"/>
  <c r="AQ30" i="84"/>
  <c r="AQ28" i="84"/>
  <c r="AN38" i="84"/>
  <c r="AQ38" i="84" s="1"/>
  <c r="AQ32" i="84"/>
  <c r="AI71" i="84"/>
  <c r="AQ34" i="84"/>
  <c r="O242" i="84"/>
  <c r="O243" i="84"/>
  <c r="Y192" i="62"/>
  <c r="AQ254" i="80" l="1"/>
  <c r="F3" i="80"/>
  <c r="AN247" i="81"/>
  <c r="AQ247" i="81" s="1"/>
  <c r="AQ254" i="81" s="1"/>
  <c r="AQ244" i="81"/>
  <c r="AN247" i="78"/>
  <c r="AQ247" i="78" s="1"/>
  <c r="AQ254" i="78" s="1"/>
  <c r="AQ244" i="78"/>
  <c r="AN247" i="77"/>
  <c r="AQ244" i="77"/>
  <c r="AN247" i="76"/>
  <c r="AQ247" i="76" s="1"/>
  <c r="AQ254" i="76" s="1"/>
  <c r="AQ244" i="76"/>
  <c r="AN247" i="75"/>
  <c r="AQ247" i="75" s="1"/>
  <c r="AQ254" i="75" s="1"/>
  <c r="AQ244" i="75"/>
  <c r="AN247" i="74"/>
  <c r="AQ247" i="74" s="1"/>
  <c r="AQ254" i="74" s="1"/>
  <c r="AQ244" i="74"/>
  <c r="AD242" i="84"/>
  <c r="AD244" i="84" s="1"/>
  <c r="AD247" i="84" s="1"/>
  <c r="AD212" i="62" s="1"/>
  <c r="AD188" i="62"/>
  <c r="AD180" i="62"/>
  <c r="AD200" i="62"/>
  <c r="AN64" i="84"/>
  <c r="AQ62" i="84"/>
  <c r="O244" i="84"/>
  <c r="AI73" i="84"/>
  <c r="AN71" i="84"/>
  <c r="AQ71" i="84" s="1"/>
  <c r="O176" i="62"/>
  <c r="O180" i="62"/>
  <c r="O184" i="62"/>
  <c r="O188" i="62"/>
  <c r="AD192" i="62"/>
  <c r="O200" i="62"/>
  <c r="O204" i="62"/>
  <c r="AQ247" i="77" l="1"/>
  <c r="AN196" i="62"/>
  <c r="AI208" i="62"/>
  <c r="AI184" i="62"/>
  <c r="Y176" i="62"/>
  <c r="AD176" i="62"/>
  <c r="O247" i="84"/>
  <c r="O212" i="62" s="1"/>
  <c r="AN73" i="84"/>
  <c r="AN239" i="84" s="1"/>
  <c r="AQ64" i="84"/>
  <c r="AI239" i="84"/>
  <c r="AQ254" i="77" l="1"/>
  <c r="F3" i="77"/>
  <c r="O208" i="62"/>
  <c r="O240" i="62" s="1"/>
  <c r="AI204" i="62"/>
  <c r="AI242" i="84"/>
  <c r="AI243" i="84"/>
  <c r="AQ239" i="84"/>
  <c r="AN242" i="84"/>
  <c r="AN243" i="84"/>
  <c r="AQ73" i="84"/>
  <c r="AI180" i="62"/>
  <c r="AD184" i="62"/>
  <c r="AI188" i="62"/>
  <c r="AI192" i="62"/>
  <c r="AI200" i="62"/>
  <c r="AD204" i="62"/>
  <c r="AD208" i="62"/>
  <c r="AN244" i="84" l="1"/>
  <c r="AN247" i="84" s="1"/>
  <c r="AQ243" i="84"/>
  <c r="AI244" i="84"/>
  <c r="AQ242" i="84"/>
  <c r="AI176" i="62"/>
  <c r="AN176" i="62" l="1"/>
  <c r="AI247" i="84"/>
  <c r="AQ244" i="84"/>
  <c r="AQ247" i="84" l="1"/>
  <c r="F3" i="84" s="1"/>
  <c r="AI212" i="62"/>
  <c r="F3" i="75"/>
  <c r="AQ254" i="84" l="1"/>
  <c r="F3" i="82"/>
  <c r="AN180" i="62"/>
  <c r="F3" i="74"/>
  <c r="F3" i="81"/>
  <c r="F3" i="79"/>
  <c r="F3" i="78"/>
  <c r="F3" i="76"/>
  <c r="C119" i="57" l="1"/>
  <c r="C118" i="57"/>
  <c r="C117" i="57"/>
  <c r="C133" i="57"/>
  <c r="C99" i="57"/>
  <c r="C126" i="57"/>
  <c r="C87" i="57"/>
  <c r="C85" i="57"/>
  <c r="C84" i="57"/>
  <c r="C83" i="57"/>
  <c r="H103" i="57"/>
  <c r="H102" i="57"/>
  <c r="H101" i="57"/>
  <c r="H99" i="57"/>
  <c r="H98" i="57"/>
  <c r="H97" i="57"/>
  <c r="H95" i="57"/>
  <c r="H92" i="57"/>
  <c r="H87" i="57"/>
  <c r="H85" i="57"/>
  <c r="H84" i="57"/>
  <c r="H83" i="57"/>
  <c r="C103" i="57"/>
  <c r="C102" i="57"/>
  <c r="C101" i="57"/>
  <c r="C98" i="57"/>
  <c r="C97" i="57"/>
  <c r="C95" i="57"/>
  <c r="C92" i="57"/>
  <c r="H95" i="56" l="1"/>
  <c r="C95" i="56"/>
  <c r="H98" i="56"/>
  <c r="H97" i="56"/>
  <c r="C98" i="56"/>
  <c r="C97" i="56"/>
  <c r="H92" i="56"/>
  <c r="C92" i="56"/>
  <c r="H99" i="56"/>
  <c r="C99" i="56"/>
  <c r="H101" i="56"/>
  <c r="C101" i="56"/>
  <c r="H103" i="56"/>
  <c r="C103" i="56"/>
  <c r="H102" i="56"/>
  <c r="C102" i="56"/>
  <c r="H87" i="56"/>
  <c r="H85" i="56"/>
  <c r="C87" i="56"/>
  <c r="C85" i="56"/>
  <c r="H84" i="56"/>
  <c r="C84" i="56"/>
  <c r="H83" i="56"/>
  <c r="C83" i="56"/>
  <c r="B80" i="56"/>
  <c r="E110" i="56"/>
  <c r="E104" i="56"/>
  <c r="E103" i="56"/>
  <c r="E102" i="56"/>
  <c r="E101" i="56"/>
  <c r="E100" i="56"/>
  <c r="E99" i="56"/>
  <c r="E97" i="56"/>
  <c r="E96" i="56"/>
  <c r="E93" i="56"/>
  <c r="E92" i="56"/>
  <c r="E90" i="56"/>
  <c r="E89" i="56"/>
  <c r="E88" i="56"/>
  <c r="E86" i="56"/>
  <c r="C65" i="55"/>
  <c r="C58" i="55"/>
  <c r="G148" i="58"/>
  <c r="B148" i="58"/>
  <c r="G114" i="58"/>
  <c r="B113" i="58"/>
  <c r="B112" i="58"/>
  <c r="B111" i="58"/>
  <c r="B2" i="58"/>
  <c r="B110" i="58" s="1"/>
  <c r="B79" i="57"/>
  <c r="B78" i="57"/>
  <c r="B77" i="57"/>
  <c r="B114" i="58"/>
  <c r="E178" i="58"/>
  <c r="J172" i="58"/>
  <c r="E172" i="58"/>
  <c r="J171" i="58"/>
  <c r="E171" i="58"/>
  <c r="J170" i="58"/>
  <c r="E170" i="58"/>
  <c r="J169" i="58"/>
  <c r="E169" i="58"/>
  <c r="J168" i="58"/>
  <c r="E168" i="58"/>
  <c r="J167" i="58"/>
  <c r="E167" i="58"/>
  <c r="J165" i="58"/>
  <c r="E165" i="58"/>
  <c r="J164" i="58"/>
  <c r="E164" i="58"/>
  <c r="J161" i="58"/>
  <c r="E161" i="58"/>
  <c r="J160" i="58"/>
  <c r="E160" i="58"/>
  <c r="J158" i="58"/>
  <c r="E158" i="58"/>
  <c r="J157" i="58"/>
  <c r="E157" i="58"/>
  <c r="J156" i="58"/>
  <c r="E156" i="58"/>
  <c r="J154" i="58"/>
  <c r="E154" i="58"/>
  <c r="C153" i="58"/>
  <c r="G187" i="58" s="1"/>
  <c r="C152" i="58"/>
  <c r="G186" i="58" s="1"/>
  <c r="J144" i="58"/>
  <c r="E144" i="58"/>
  <c r="J138" i="58"/>
  <c r="E138" i="58"/>
  <c r="J137" i="58"/>
  <c r="E137" i="58"/>
  <c r="J136" i="58"/>
  <c r="E136" i="58"/>
  <c r="J135" i="58"/>
  <c r="E135" i="58"/>
  <c r="J134" i="58"/>
  <c r="E134" i="58"/>
  <c r="J133" i="58"/>
  <c r="E133" i="58"/>
  <c r="J131" i="58"/>
  <c r="E131" i="58"/>
  <c r="J130" i="58"/>
  <c r="E130" i="58"/>
  <c r="J127" i="58"/>
  <c r="E127" i="58"/>
  <c r="J126" i="58"/>
  <c r="E126" i="58"/>
  <c r="J124" i="58"/>
  <c r="E124" i="58"/>
  <c r="J123" i="58"/>
  <c r="E123" i="58"/>
  <c r="J122" i="58"/>
  <c r="E122" i="58"/>
  <c r="J120" i="58"/>
  <c r="E120" i="58"/>
  <c r="H134" i="57"/>
  <c r="H133" i="57"/>
  <c r="H127" i="57"/>
  <c r="H126" i="57"/>
  <c r="H128" i="57"/>
  <c r="H120" i="57"/>
  <c r="H119" i="57"/>
  <c r="H118" i="57"/>
  <c r="H117" i="57"/>
  <c r="C137" i="57"/>
  <c r="H137" i="57" s="1"/>
  <c r="C136" i="57"/>
  <c r="H136" i="57" s="1"/>
  <c r="C135" i="57"/>
  <c r="H135" i="57" s="1"/>
  <c r="C132" i="57"/>
  <c r="H132" i="57" s="1"/>
  <c r="C131" i="57"/>
  <c r="H131" i="57" s="1"/>
  <c r="C129" i="57"/>
  <c r="C121" i="57"/>
  <c r="H121" i="57" s="1"/>
  <c r="G117" i="56" l="1"/>
  <c r="H129" i="57"/>
  <c r="C61" i="55" l="1"/>
  <c r="G114" i="57"/>
  <c r="B114" i="57"/>
  <c r="G80" i="57"/>
  <c r="B2" i="57"/>
  <c r="B76" i="57" s="1"/>
  <c r="B114" i="56"/>
  <c r="G80" i="56"/>
  <c r="B79" i="56"/>
  <c r="B78" i="56"/>
  <c r="B77" i="56"/>
  <c r="B46" i="55"/>
  <c r="B45" i="55"/>
  <c r="B44" i="55"/>
  <c r="B43" i="55"/>
  <c r="B80" i="57"/>
  <c r="J110" i="57"/>
  <c r="E110" i="57"/>
  <c r="J104" i="57"/>
  <c r="E104" i="57"/>
  <c r="J103" i="57"/>
  <c r="E103" i="57"/>
  <c r="J102" i="57"/>
  <c r="E102" i="57"/>
  <c r="J101" i="57"/>
  <c r="E101" i="57"/>
  <c r="J100" i="57"/>
  <c r="E100" i="57"/>
  <c r="J99" i="57"/>
  <c r="E99" i="57"/>
  <c r="J97" i="57"/>
  <c r="E97" i="57"/>
  <c r="J96" i="57"/>
  <c r="E96" i="57"/>
  <c r="J93" i="57"/>
  <c r="E93" i="57"/>
  <c r="J92" i="57"/>
  <c r="E92" i="57"/>
  <c r="J90" i="57"/>
  <c r="E90" i="57"/>
  <c r="J89" i="57"/>
  <c r="E89" i="57"/>
  <c r="J88" i="57"/>
  <c r="E88" i="57"/>
  <c r="J86" i="57"/>
  <c r="E86" i="57"/>
  <c r="C51" i="55" l="1"/>
  <c r="C50" i="55"/>
  <c r="C49" i="55"/>
  <c r="H21" i="65"/>
  <c r="H22" i="65"/>
  <c r="H23" i="65"/>
  <c r="BT23" i="65" l="1"/>
  <c r="BV23" i="65"/>
  <c r="BU23" i="65"/>
  <c r="BW23" i="65"/>
  <c r="BX23" i="65"/>
  <c r="BY23" i="65"/>
  <c r="BT22" i="65"/>
  <c r="BU22" i="65"/>
  <c r="BV22" i="65"/>
  <c r="BW22" i="65"/>
  <c r="BX22" i="65"/>
  <c r="BY22" i="65"/>
  <c r="AE71" i="71"/>
  <c r="AE70" i="71"/>
  <c r="Z71" i="71"/>
  <c r="Z70" i="71"/>
  <c r="U71" i="71"/>
  <c r="U70" i="71"/>
  <c r="P71" i="71"/>
  <c r="P70" i="71"/>
  <c r="K71" i="71"/>
  <c r="K70" i="71"/>
  <c r="F71" i="71"/>
  <c r="F70" i="71"/>
  <c r="AH33" i="71"/>
  <c r="AH34" i="71"/>
  <c r="AH38" i="71"/>
  <c r="AH39" i="71"/>
  <c r="AH43" i="71"/>
  <c r="AH44" i="71"/>
  <c r="AC54" i="71"/>
  <c r="X54" i="71"/>
  <c r="AE51" i="71"/>
  <c r="Z51" i="71"/>
  <c r="U51" i="71"/>
  <c r="P51" i="71"/>
  <c r="K51" i="71"/>
  <c r="F51" i="71"/>
  <c r="AE64" i="71"/>
  <c r="AE63" i="71"/>
  <c r="AE62" i="71"/>
  <c r="AE61" i="71"/>
  <c r="AE58" i="71"/>
  <c r="AE57" i="71"/>
  <c r="AE56" i="71"/>
  <c r="AE55" i="71"/>
  <c r="AE50" i="71"/>
  <c r="AE47" i="71"/>
  <c r="AE46" i="71"/>
  <c r="AE45" i="71"/>
  <c r="AE42" i="71"/>
  <c r="AE41" i="71"/>
  <c r="AE40" i="71"/>
  <c r="AE37" i="71"/>
  <c r="AE36" i="71"/>
  <c r="AE35" i="71"/>
  <c r="AE32" i="71"/>
  <c r="AE31" i="71"/>
  <c r="AE30" i="71"/>
  <c r="Z64" i="71"/>
  <c r="Z63" i="71"/>
  <c r="Z62" i="71"/>
  <c r="Z61" i="71"/>
  <c r="Z58" i="71"/>
  <c r="Z57" i="71"/>
  <c r="Z56" i="71"/>
  <c r="Z55" i="71"/>
  <c r="Z50" i="71"/>
  <c r="Z47" i="71"/>
  <c r="Z46" i="71"/>
  <c r="Z45" i="71"/>
  <c r="Z42" i="71"/>
  <c r="Z41" i="71"/>
  <c r="Z40" i="71"/>
  <c r="Z37" i="71"/>
  <c r="Z36" i="71"/>
  <c r="Z35" i="71"/>
  <c r="Z32" i="71"/>
  <c r="Z31" i="71"/>
  <c r="Z30" i="71"/>
  <c r="AD22" i="71"/>
  <c r="Y22" i="71"/>
  <c r="AD21" i="71"/>
  <c r="Y21" i="71"/>
  <c r="D21" i="71"/>
  <c r="I21" i="71" s="1"/>
  <c r="N21" i="71" s="1"/>
  <c r="S21" i="71" s="1"/>
  <c r="X21" i="71" s="1"/>
  <c r="AC21" i="71" s="1"/>
  <c r="AD20" i="71"/>
  <c r="AC20" i="71"/>
  <c r="Y20" i="71"/>
  <c r="T20" i="71"/>
  <c r="O20" i="71"/>
  <c r="X20" i="71"/>
  <c r="S20" i="71"/>
  <c r="N20" i="71"/>
  <c r="I20" i="71"/>
  <c r="J20" i="71"/>
  <c r="D20" i="71"/>
  <c r="E20" i="71"/>
  <c r="AD19" i="71"/>
  <c r="Y19" i="71"/>
  <c r="T19" i="71"/>
  <c r="O19" i="71"/>
  <c r="J19" i="71"/>
  <c r="E19" i="71"/>
  <c r="AC19" i="71"/>
  <c r="X19" i="71"/>
  <c r="S19" i="71"/>
  <c r="N19" i="71"/>
  <c r="I19" i="71"/>
  <c r="D19" i="71"/>
  <c r="AD18" i="71"/>
  <c r="Y18" i="71"/>
  <c r="D18" i="71"/>
  <c r="CE23" i="65" l="1"/>
  <c r="CK23" i="65"/>
  <c r="CJ23" i="65"/>
  <c r="CD23" i="65"/>
  <c r="CI23" i="65"/>
  <c r="CC23" i="65"/>
  <c r="CF22" i="65"/>
  <c r="BZ22" i="65"/>
  <c r="CD22" i="65"/>
  <c r="CJ22" i="65"/>
  <c r="CG23" i="65"/>
  <c r="CA23" i="65"/>
  <c r="CA22" i="65"/>
  <c r="CG22" i="65"/>
  <c r="CE22" i="65"/>
  <c r="CK22" i="65"/>
  <c r="CC22" i="65"/>
  <c r="CI22" i="65"/>
  <c r="CB23" i="65"/>
  <c r="CH23" i="65"/>
  <c r="CH22" i="65"/>
  <c r="CB22" i="65"/>
  <c r="CF23" i="65"/>
  <c r="BZ23" i="65"/>
  <c r="AH66" i="71"/>
  <c r="AH51" i="71"/>
  <c r="AH68" i="71"/>
  <c r="AH70" i="71"/>
  <c r="AH71" i="71"/>
  <c r="O22" i="71"/>
  <c r="O21" i="71"/>
  <c r="O18" i="71"/>
  <c r="Y17" i="71"/>
  <c r="T17" i="71"/>
  <c r="O17" i="71"/>
  <c r="AC17" i="71"/>
  <c r="X17" i="71"/>
  <c r="S17" i="71"/>
  <c r="N17" i="71"/>
  <c r="I17" i="71"/>
  <c r="D17" i="71"/>
  <c r="AC18" i="71"/>
  <c r="X18" i="71"/>
  <c r="S18" i="71"/>
  <c r="N18" i="71"/>
  <c r="I18" i="71"/>
  <c r="AD14" i="71"/>
  <c r="Y14" i="71"/>
  <c r="AD13" i="71"/>
  <c r="Y13" i="71"/>
  <c r="AD12" i="71"/>
  <c r="Y12" i="71"/>
  <c r="AD11" i="71"/>
  <c r="Y11" i="71"/>
  <c r="AD10" i="71"/>
  <c r="Y10" i="71"/>
  <c r="AD9" i="71"/>
  <c r="Y9" i="71"/>
  <c r="AD8" i="71"/>
  <c r="Y8" i="71"/>
  <c r="AD7" i="71"/>
  <c r="Y7" i="71"/>
  <c r="AD6" i="71"/>
  <c r="Y6" i="71"/>
  <c r="AD5" i="71"/>
  <c r="Y5" i="71"/>
  <c r="Z17" i="71"/>
  <c r="K17" i="72"/>
  <c r="I8" i="72"/>
  <c r="E16" i="72"/>
  <c r="C8" i="72"/>
  <c r="AN231" i="65"/>
  <c r="AI231" i="65"/>
  <c r="AD231" i="65"/>
  <c r="O231" i="65"/>
  <c r="B8" i="70" l="1"/>
  <c r="J144" i="57" l="1"/>
  <c r="E144" i="57"/>
  <c r="J138" i="57"/>
  <c r="E138" i="57"/>
  <c r="J137" i="57"/>
  <c r="E137" i="57"/>
  <c r="J136" i="57"/>
  <c r="E136" i="57"/>
  <c r="J135" i="57"/>
  <c r="E135" i="57"/>
  <c r="J134" i="57"/>
  <c r="E134" i="57"/>
  <c r="J133" i="57"/>
  <c r="E133" i="57"/>
  <c r="J131" i="57"/>
  <c r="E131" i="57"/>
  <c r="J130" i="57"/>
  <c r="E130" i="57"/>
  <c r="J127" i="57"/>
  <c r="E127" i="57"/>
  <c r="J126" i="57"/>
  <c r="E126" i="57"/>
  <c r="J124" i="57"/>
  <c r="E124" i="57"/>
  <c r="J123" i="57"/>
  <c r="E123" i="57"/>
  <c r="J122" i="57"/>
  <c r="E122" i="57"/>
  <c r="J120" i="57"/>
  <c r="E120" i="57"/>
  <c r="G137" i="56"/>
  <c r="G136" i="56"/>
  <c r="G135" i="56"/>
  <c r="G134" i="56"/>
  <c r="G133" i="56"/>
  <c r="G127" i="56"/>
  <c r="G126" i="56"/>
  <c r="G129" i="56"/>
  <c r="G128" i="56"/>
  <c r="G121" i="56"/>
  <c r="G120" i="56"/>
  <c r="G119" i="56"/>
  <c r="J110" i="56"/>
  <c r="J104" i="56"/>
  <c r="J103" i="56"/>
  <c r="J102" i="56"/>
  <c r="J101" i="56"/>
  <c r="J100" i="56"/>
  <c r="J99" i="56"/>
  <c r="J97" i="56"/>
  <c r="J96" i="56"/>
  <c r="J93" i="56"/>
  <c r="J92" i="56"/>
  <c r="J90" i="56"/>
  <c r="J89" i="56"/>
  <c r="J88" i="56"/>
  <c r="J86" i="56"/>
  <c r="G132" i="56" l="1"/>
  <c r="G131" i="56"/>
  <c r="G118" i="56"/>
  <c r="C69" i="55"/>
  <c r="C68" i="55"/>
  <c r="C67" i="55"/>
  <c r="C64" i="55"/>
  <c r="C63" i="55"/>
  <c r="C53" i="55"/>
  <c r="E76" i="55"/>
  <c r="E70" i="55"/>
  <c r="E69" i="55"/>
  <c r="E68" i="55"/>
  <c r="E67" i="55"/>
  <c r="E66" i="55"/>
  <c r="E65" i="55"/>
  <c r="E63" i="55"/>
  <c r="E62" i="55"/>
  <c r="E59" i="55"/>
  <c r="E58" i="55"/>
  <c r="E56" i="55"/>
  <c r="E55" i="55"/>
  <c r="E54" i="55"/>
  <c r="E52" i="55"/>
  <c r="H30" i="65" l="1"/>
  <c r="H29" i="65"/>
  <c r="H28" i="65"/>
  <c r="H27" i="65"/>
  <c r="H26" i="65"/>
  <c r="H25" i="65"/>
  <c r="H24" i="65"/>
  <c r="AN247" i="65"/>
  <c r="AI247" i="65"/>
  <c r="AD247" i="65"/>
  <c r="Y247" i="65"/>
  <c r="T247" i="65"/>
  <c r="O247" i="65"/>
  <c r="AQ261" i="62"/>
  <c r="Y231" i="65"/>
  <c r="T231" i="65"/>
  <c r="AQ229" i="65"/>
  <c r="AQ228" i="65"/>
  <c r="AQ227" i="65"/>
  <c r="AQ226" i="65"/>
  <c r="AQ225" i="65"/>
  <c r="AQ224" i="65"/>
  <c r="AQ223" i="65"/>
  <c r="AQ222" i="65"/>
  <c r="AQ221" i="65"/>
  <c r="AQ220" i="65"/>
  <c r="AQ231" i="65" l="1"/>
  <c r="AN37" i="65"/>
  <c r="AN45" i="65"/>
  <c r="AN26" i="65"/>
  <c r="AI23" i="65"/>
  <c r="AD37" i="65"/>
  <c r="AD45" i="65"/>
  <c r="AD26" i="65"/>
  <c r="Y39" i="65"/>
  <c r="Y47" i="65"/>
  <c r="Y28" i="65"/>
  <c r="T25" i="65"/>
  <c r="O36" i="65"/>
  <c r="O29" i="65"/>
  <c r="T52" i="65"/>
  <c r="O44" i="65"/>
  <c r="O52" i="65"/>
  <c r="AN38" i="65"/>
  <c r="AN27" i="65"/>
  <c r="AD38" i="65"/>
  <c r="AD46" i="65"/>
  <c r="AD27" i="65"/>
  <c r="Y48" i="65"/>
  <c r="Y36" i="65"/>
  <c r="T26" i="65"/>
  <c r="O30" i="65"/>
  <c r="AN46" i="65"/>
  <c r="AI24" i="65"/>
  <c r="Y40" i="65"/>
  <c r="Y29" i="65"/>
  <c r="O22" i="65"/>
  <c r="AN39" i="65"/>
  <c r="AN47" i="65"/>
  <c r="AN28" i="65"/>
  <c r="AI25" i="65"/>
  <c r="AD39" i="65"/>
  <c r="AD47" i="65"/>
  <c r="AD28" i="65"/>
  <c r="Y41" i="65"/>
  <c r="Y49" i="65"/>
  <c r="Y22" i="65"/>
  <c r="Y30" i="65"/>
  <c r="T27" i="65"/>
  <c r="O23" i="65"/>
  <c r="O21" i="65"/>
  <c r="O38" i="65"/>
  <c r="O46" i="65"/>
  <c r="AN40" i="65"/>
  <c r="AN48" i="65"/>
  <c r="AN36" i="65"/>
  <c r="AN29" i="65"/>
  <c r="AI26" i="65"/>
  <c r="AD40" i="65"/>
  <c r="AD48" i="65"/>
  <c r="AD36" i="65"/>
  <c r="AD29" i="65"/>
  <c r="Y42" i="65"/>
  <c r="Y50" i="65"/>
  <c r="Y23" i="65"/>
  <c r="Y21" i="65"/>
  <c r="CT21" i="65" s="1"/>
  <c r="CZ21" i="65" s="1"/>
  <c r="DF21" i="65" s="1"/>
  <c r="T28" i="65"/>
  <c r="O24" i="65"/>
  <c r="T40" i="65"/>
  <c r="O39" i="65"/>
  <c r="O47" i="65"/>
  <c r="AN41" i="65"/>
  <c r="AN49" i="65"/>
  <c r="AN22" i="65"/>
  <c r="AN30" i="65"/>
  <c r="AI27" i="65"/>
  <c r="AD41" i="65"/>
  <c r="AD49" i="65"/>
  <c r="AD22" i="65"/>
  <c r="Y43" i="65"/>
  <c r="Y51" i="65"/>
  <c r="Y24" i="65"/>
  <c r="T36" i="65"/>
  <c r="T29" i="65"/>
  <c r="O25" i="65"/>
  <c r="T41" i="65"/>
  <c r="O40" i="65"/>
  <c r="O48" i="65"/>
  <c r="O50" i="65"/>
  <c r="AN52" i="65"/>
  <c r="AI22" i="65"/>
  <c r="AD44" i="65"/>
  <c r="Y38" i="65"/>
  <c r="O28" i="65"/>
  <c r="O43" i="65"/>
  <c r="AD30" i="65"/>
  <c r="AD25" i="65"/>
  <c r="O37" i="65"/>
  <c r="AN42" i="65"/>
  <c r="AN50" i="65"/>
  <c r="AN23" i="65"/>
  <c r="AN21" i="65"/>
  <c r="CW21" i="65" s="1"/>
  <c r="DC21" i="65" s="1"/>
  <c r="DI21" i="65" s="1"/>
  <c r="AI28" i="65"/>
  <c r="AD42" i="65"/>
  <c r="AD50" i="65"/>
  <c r="AD23" i="65"/>
  <c r="AD21" i="65"/>
  <c r="CU21" i="65" s="1"/>
  <c r="DA21" i="65" s="1"/>
  <c r="DG21" i="65" s="1"/>
  <c r="Y44" i="65"/>
  <c r="Y52" i="65"/>
  <c r="Y25" i="65"/>
  <c r="T22" i="65"/>
  <c r="T30" i="65"/>
  <c r="O26" i="65"/>
  <c r="T44" i="65"/>
  <c r="O41" i="65"/>
  <c r="O49" i="65"/>
  <c r="AN43" i="65"/>
  <c r="AN51" i="65"/>
  <c r="AN24" i="65"/>
  <c r="AI21" i="65"/>
  <c r="CV21" i="65" s="1"/>
  <c r="DB21" i="65" s="1"/>
  <c r="DH21" i="65" s="1"/>
  <c r="AI29" i="65"/>
  <c r="AD43" i="65"/>
  <c r="AD51" i="65"/>
  <c r="AD24" i="65"/>
  <c r="Y37" i="65"/>
  <c r="Y45" i="65"/>
  <c r="Y26" i="65"/>
  <c r="T23" i="65"/>
  <c r="T21" i="65"/>
  <c r="CS21" i="65" s="1"/>
  <c r="CY21" i="65" s="1"/>
  <c r="DE21" i="65" s="1"/>
  <c r="O27" i="65"/>
  <c r="T48" i="65"/>
  <c r="O42" i="65"/>
  <c r="AN44" i="65"/>
  <c r="AN25" i="65"/>
  <c r="AI30" i="65"/>
  <c r="AD52" i="65"/>
  <c r="Y46" i="65"/>
  <c r="Y27" i="65"/>
  <c r="T24" i="65"/>
  <c r="T49" i="65"/>
  <c r="O51" i="65"/>
  <c r="O45" i="65"/>
  <c r="AI36" i="65"/>
  <c r="T51" i="65"/>
  <c r="T45" i="65"/>
  <c r="T43" i="65"/>
  <c r="T37" i="65"/>
  <c r="T50" i="65"/>
  <c r="T42" i="65"/>
  <c r="T47" i="65"/>
  <c r="T46" i="65"/>
  <c r="T38" i="65"/>
  <c r="T39" i="65"/>
  <c r="BT24" i="65"/>
  <c r="BV24" i="65"/>
  <c r="BU24" i="65"/>
  <c r="BW24" i="65"/>
  <c r="BX24" i="65"/>
  <c r="BY24" i="65"/>
  <c r="BT27" i="65"/>
  <c r="BV27" i="65"/>
  <c r="BU27" i="65"/>
  <c r="BW27" i="65"/>
  <c r="BX27" i="65"/>
  <c r="BY27" i="65"/>
  <c r="BT26" i="65"/>
  <c r="BW26" i="65"/>
  <c r="BV26" i="65"/>
  <c r="BU26" i="65"/>
  <c r="BX26" i="65"/>
  <c r="BY26" i="65"/>
  <c r="BT28" i="65"/>
  <c r="BU28" i="65"/>
  <c r="BW28" i="65"/>
  <c r="BV28" i="65"/>
  <c r="BX28" i="65"/>
  <c r="BY28" i="65"/>
  <c r="BT29" i="65"/>
  <c r="BU29" i="65"/>
  <c r="BV29" i="65"/>
  <c r="BW29" i="65"/>
  <c r="BX29" i="65"/>
  <c r="BY29" i="65"/>
  <c r="BT25" i="65"/>
  <c r="BV25" i="65"/>
  <c r="BU25" i="65"/>
  <c r="BW25" i="65"/>
  <c r="BX25" i="65"/>
  <c r="BY25" i="65"/>
  <c r="BT30" i="65"/>
  <c r="BU30" i="65"/>
  <c r="BV30" i="65"/>
  <c r="BW30" i="65"/>
  <c r="BX30" i="65"/>
  <c r="BY30" i="65"/>
  <c r="AQ247" i="65"/>
  <c r="CR21" i="65" l="1"/>
  <c r="CX21" i="65" s="1"/>
  <c r="DD21" i="65" s="1"/>
  <c r="DJ21" i="65"/>
  <c r="DJ52" i="65"/>
  <c r="CR52" i="65"/>
  <c r="CX52" i="65" s="1"/>
  <c r="DD52" i="65" s="1"/>
  <c r="DJ38" i="65"/>
  <c r="CR38" i="65"/>
  <c r="CX38" i="65" s="1"/>
  <c r="DD38" i="65" s="1"/>
  <c r="CR45" i="65"/>
  <c r="CX45" i="65" s="1"/>
  <c r="DD45" i="65" s="1"/>
  <c r="DJ45" i="65"/>
  <c r="DJ39" i="65"/>
  <c r="CR39" i="65"/>
  <c r="CX39" i="65" s="1"/>
  <c r="DD39" i="65" s="1"/>
  <c r="DJ37" i="65"/>
  <c r="CR37" i="65"/>
  <c r="CX37" i="65" s="1"/>
  <c r="DD37" i="65" s="1"/>
  <c r="CR49" i="65"/>
  <c r="CX49" i="65" s="1"/>
  <c r="DD49" i="65" s="1"/>
  <c r="DJ49" i="65"/>
  <c r="DJ42" i="65"/>
  <c r="CR42" i="65"/>
  <c r="CX42" i="65" s="1"/>
  <c r="DD42" i="65" s="1"/>
  <c r="DJ47" i="65"/>
  <c r="CR47" i="65"/>
  <c r="CX47" i="65" s="1"/>
  <c r="DD47" i="65" s="1"/>
  <c r="CR50" i="65"/>
  <c r="CX50" i="65" s="1"/>
  <c r="DD50" i="65" s="1"/>
  <c r="DJ50" i="65"/>
  <c r="DJ48" i="65"/>
  <c r="CR48" i="65"/>
  <c r="CX48" i="65" s="1"/>
  <c r="DD48" i="65" s="1"/>
  <c r="DJ46" i="65"/>
  <c r="CR46" i="65"/>
  <c r="CX46" i="65" s="1"/>
  <c r="DD46" i="65" s="1"/>
  <c r="DJ43" i="65"/>
  <c r="CR43" i="65"/>
  <c r="CX43" i="65" s="1"/>
  <c r="DD43" i="65" s="1"/>
  <c r="DJ51" i="65"/>
  <c r="CR51" i="65"/>
  <c r="CX51" i="65" s="1"/>
  <c r="DD51" i="65" s="1"/>
  <c r="DJ41" i="65"/>
  <c r="CR41" i="65"/>
  <c r="CX41" i="65" s="1"/>
  <c r="DD41" i="65" s="1"/>
  <c r="CR40" i="65"/>
  <c r="CX40" i="65" s="1"/>
  <c r="DD40" i="65" s="1"/>
  <c r="DJ40" i="65"/>
  <c r="DJ44" i="65"/>
  <c r="CR44" i="65"/>
  <c r="CX44" i="65" s="1"/>
  <c r="DD44" i="65" s="1"/>
  <c r="CR36" i="65"/>
  <c r="CX36" i="65" s="1"/>
  <c r="DD36" i="65" s="1"/>
  <c r="DJ36" i="65"/>
  <c r="CH30" i="65"/>
  <c r="CB30" i="65"/>
  <c r="BZ25" i="65"/>
  <c r="CF25" i="65"/>
  <c r="CJ28" i="65"/>
  <c r="CD28" i="65"/>
  <c r="CB26" i="65"/>
  <c r="CH26" i="65"/>
  <c r="CF27" i="65"/>
  <c r="BZ27" i="65"/>
  <c r="CI30" i="65"/>
  <c r="CC30" i="65"/>
  <c r="CG30" i="65"/>
  <c r="CA30" i="65"/>
  <c r="CK29" i="65"/>
  <c r="CE29" i="65"/>
  <c r="CH28" i="65"/>
  <c r="CB28" i="65"/>
  <c r="CC26" i="65"/>
  <c r="CI26" i="65"/>
  <c r="CE24" i="65"/>
  <c r="CK24" i="65"/>
  <c r="CF30" i="65"/>
  <c r="BZ30" i="65"/>
  <c r="CD29" i="65"/>
  <c r="CJ29" i="65"/>
  <c r="CI28" i="65"/>
  <c r="CC28" i="65"/>
  <c r="BZ26" i="65"/>
  <c r="CF26" i="65"/>
  <c r="CD24" i="65"/>
  <c r="CJ24" i="65"/>
  <c r="CB27" i="65"/>
  <c r="CH27" i="65"/>
  <c r="CE25" i="65"/>
  <c r="CK25" i="65"/>
  <c r="CC29" i="65"/>
  <c r="CI29" i="65"/>
  <c r="CA28" i="65"/>
  <c r="CG28" i="65"/>
  <c r="CK27" i="65"/>
  <c r="CE27" i="65"/>
  <c r="CI24" i="65"/>
  <c r="CC24" i="65"/>
  <c r="CG26" i="65"/>
  <c r="CA26" i="65"/>
  <c r="CD25" i="65"/>
  <c r="CJ25" i="65"/>
  <c r="CH29" i="65"/>
  <c r="CB29" i="65"/>
  <c r="BZ28" i="65"/>
  <c r="CF28" i="65"/>
  <c r="CJ27" i="65"/>
  <c r="CD27" i="65"/>
  <c r="CG24" i="65"/>
  <c r="CA24" i="65"/>
  <c r="CE28" i="65"/>
  <c r="CK28" i="65"/>
  <c r="CK30" i="65"/>
  <c r="CE30" i="65"/>
  <c r="CC25" i="65"/>
  <c r="CI25" i="65"/>
  <c r="CG29" i="65"/>
  <c r="CA29" i="65"/>
  <c r="CK26" i="65"/>
  <c r="CE26" i="65"/>
  <c r="CI27" i="65"/>
  <c r="CC27" i="65"/>
  <c r="CB24" i="65"/>
  <c r="CH24" i="65"/>
  <c r="CH25" i="65"/>
  <c r="CB25" i="65"/>
  <c r="CJ30" i="65"/>
  <c r="CD30" i="65"/>
  <c r="CG25" i="65"/>
  <c r="CA25" i="65"/>
  <c r="BZ29" i="65"/>
  <c r="CF29" i="65"/>
  <c r="CJ26" i="65"/>
  <c r="CD26" i="65"/>
  <c r="CG27" i="65"/>
  <c r="CA27" i="65"/>
  <c r="BZ24" i="65"/>
  <c r="CF24" i="65"/>
  <c r="DJ28" i="65"/>
  <c r="CR28" i="65"/>
  <c r="CX28" i="65" s="1"/>
  <c r="DD28" i="65" s="1"/>
  <c r="CR24" i="65"/>
  <c r="CX24" i="65" s="1"/>
  <c r="DD24" i="65" s="1"/>
  <c r="DJ24" i="65"/>
  <c r="DJ27" i="65"/>
  <c r="CR27" i="65"/>
  <c r="CX27" i="65" s="1"/>
  <c r="DD27" i="65" s="1"/>
  <c r="CR25" i="65"/>
  <c r="CX25" i="65" s="1"/>
  <c r="DD25" i="65" s="1"/>
  <c r="DJ25" i="65"/>
  <c r="CR26" i="65"/>
  <c r="CX26" i="65" s="1"/>
  <c r="DD26" i="65" s="1"/>
  <c r="DJ26" i="65"/>
  <c r="CR29" i="65"/>
  <c r="CX29" i="65" s="1"/>
  <c r="DD29" i="65" s="1"/>
  <c r="DJ29" i="65"/>
  <c r="DJ22" i="65"/>
  <c r="CR22" i="65"/>
  <c r="CX22" i="65" s="1"/>
  <c r="DD22" i="65" s="1"/>
  <c r="DJ30" i="65"/>
  <c r="CR30" i="65"/>
  <c r="CX30" i="65" s="1"/>
  <c r="DD30" i="65" s="1"/>
  <c r="DJ23" i="65"/>
  <c r="CR23" i="65"/>
  <c r="CX23" i="65" s="1"/>
  <c r="DD23" i="65" s="1"/>
  <c r="DI27" i="62"/>
  <c r="DI31" i="62"/>
  <c r="CQ48" i="62"/>
  <c r="CW48" i="62" s="1"/>
  <c r="DC48" i="62" s="1"/>
  <c r="DI48" i="62"/>
  <c r="DI29" i="62"/>
  <c r="DI45" i="62"/>
  <c r="CQ49" i="62"/>
  <c r="CW49" i="62" s="1"/>
  <c r="DC49" i="62" s="1"/>
  <c r="DI49" i="62"/>
  <c r="CQ55" i="62"/>
  <c r="CW55" i="62" s="1"/>
  <c r="DC55" i="62" s="1"/>
  <c r="DI55" i="62"/>
  <c r="CQ59" i="62"/>
  <c r="CW59" i="62" s="1"/>
  <c r="DC59" i="62" s="1"/>
  <c r="DI59" i="62"/>
  <c r="CQ50" i="62"/>
  <c r="CW50" i="62" s="1"/>
  <c r="DC50" i="62" s="1"/>
  <c r="DI50" i="62"/>
  <c r="DI28" i="62"/>
  <c r="CQ54" i="62"/>
  <c r="CW54" i="62" s="1"/>
  <c r="DC54" i="62" s="1"/>
  <c r="DI54" i="62"/>
  <c r="CQ58" i="62"/>
  <c r="CW58" i="62" s="1"/>
  <c r="DC58" i="62" s="1"/>
  <c r="DI58" i="62"/>
  <c r="CQ51" i="62"/>
  <c r="CW51" i="62" s="1"/>
  <c r="DC51" i="62" s="1"/>
  <c r="DI51" i="62"/>
  <c r="DI32" i="62"/>
  <c r="DI30" i="62"/>
  <c r="CQ52" i="62"/>
  <c r="CW52" i="62" s="1"/>
  <c r="DC52" i="62" s="1"/>
  <c r="DI52" i="62"/>
  <c r="DI33" i="62"/>
  <c r="DI26" i="62"/>
  <c r="CQ60" i="62"/>
  <c r="CW60" i="62" s="1"/>
  <c r="DC60" i="62" s="1"/>
  <c r="DI60" i="62"/>
  <c r="DI24" i="62"/>
  <c r="CQ46" i="62"/>
  <c r="CW46" i="62" s="1"/>
  <c r="DC46" i="62" s="1"/>
  <c r="DI46" i="62"/>
  <c r="CQ57" i="62"/>
  <c r="CW57" i="62" s="1"/>
  <c r="DC57" i="62" s="1"/>
  <c r="DI57" i="62"/>
  <c r="DI56" i="62"/>
  <c r="CQ61" i="62"/>
  <c r="CW61" i="62" s="1"/>
  <c r="DC61" i="62" s="1"/>
  <c r="DI61" i="62"/>
  <c r="CQ47" i="62"/>
  <c r="CW47" i="62" s="1"/>
  <c r="DC47" i="62" s="1"/>
  <c r="DI47" i="62"/>
  <c r="DI25" i="62"/>
  <c r="DI53" i="62"/>
  <c r="CQ45" i="62"/>
  <c r="CW45" i="62" s="1"/>
  <c r="DC45" i="62" s="1"/>
  <c r="CQ56" i="62"/>
  <c r="CW56" i="62" s="1"/>
  <c r="DC56" i="62" s="1"/>
  <c r="CQ53" i="62"/>
  <c r="CW53" i="62" s="1"/>
  <c r="DC53" i="62" s="1"/>
  <c r="CQ29" i="62"/>
  <c r="CW29" i="62" s="1"/>
  <c r="DC29" i="62" s="1"/>
  <c r="CQ27" i="62"/>
  <c r="CW27" i="62" s="1"/>
  <c r="DC27" i="62" s="1"/>
  <c r="CQ31" i="62"/>
  <c r="CW31" i="62" s="1"/>
  <c r="DC31" i="62" s="1"/>
  <c r="CQ26" i="62"/>
  <c r="CW26" i="62" s="1"/>
  <c r="DC26" i="62" s="1"/>
  <c r="CQ28" i="62"/>
  <c r="CW28" i="62" s="1"/>
  <c r="DC28" i="62" s="1"/>
  <c r="CQ32" i="62"/>
  <c r="CW32" i="62" s="1"/>
  <c r="DC32" i="62" s="1"/>
  <c r="CQ30" i="62"/>
  <c r="CW30" i="62" s="1"/>
  <c r="DC30" i="62" s="1"/>
  <c r="CQ33" i="62"/>
  <c r="CW33" i="62" s="1"/>
  <c r="DC33" i="62" s="1"/>
  <c r="CQ25" i="62"/>
  <c r="CW25" i="62" s="1"/>
  <c r="DC25" i="62" s="1"/>
  <c r="C156" i="60"/>
  <c r="C172" i="60"/>
  <c r="C138" i="58"/>
  <c r="C123" i="53"/>
  <c r="C122" i="58"/>
  <c r="C122" i="53"/>
  <c r="C138" i="53"/>
  <c r="C88" i="57"/>
  <c r="C88" i="56"/>
  <c r="C104" i="57"/>
  <c r="C104" i="56"/>
  <c r="C70" i="55"/>
  <c r="F17" i="71"/>
  <c r="F18" i="71"/>
  <c r="F19" i="71"/>
  <c r="CQ24" i="62"/>
  <c r="CW24" i="62" s="1"/>
  <c r="DC24" i="62" s="1"/>
  <c r="C54" i="55"/>
  <c r="O63" i="65"/>
  <c r="U64" i="71" l="1"/>
  <c r="U63" i="71"/>
  <c r="U62" i="71"/>
  <c r="U61" i="71"/>
  <c r="P64" i="71"/>
  <c r="P63" i="71"/>
  <c r="P62" i="71"/>
  <c r="P61" i="71"/>
  <c r="K64" i="71"/>
  <c r="K63" i="71"/>
  <c r="K62" i="71"/>
  <c r="K61" i="71"/>
  <c r="F64" i="71"/>
  <c r="F63" i="71"/>
  <c r="F62" i="71"/>
  <c r="F61" i="71"/>
  <c r="U58" i="71"/>
  <c r="U57" i="71"/>
  <c r="U56" i="71"/>
  <c r="U55" i="71"/>
  <c r="S54" i="71"/>
  <c r="P58" i="71"/>
  <c r="P57" i="71"/>
  <c r="P56" i="71"/>
  <c r="P55" i="71"/>
  <c r="N54" i="71"/>
  <c r="K58" i="71"/>
  <c r="K57" i="71"/>
  <c r="K56" i="71"/>
  <c r="K55" i="71"/>
  <c r="I54" i="71"/>
  <c r="F58" i="71"/>
  <c r="F57" i="71"/>
  <c r="F56" i="71"/>
  <c r="F55" i="71"/>
  <c r="D54" i="71"/>
  <c r="U50" i="71"/>
  <c r="P50" i="71"/>
  <c r="K50" i="71"/>
  <c r="F50" i="71"/>
  <c r="U47" i="71"/>
  <c r="U46" i="71"/>
  <c r="U45" i="71"/>
  <c r="U42" i="71"/>
  <c r="U41" i="71"/>
  <c r="U40" i="71"/>
  <c r="U37" i="71"/>
  <c r="U36" i="71"/>
  <c r="U35" i="71"/>
  <c r="U32" i="71"/>
  <c r="U31" i="71"/>
  <c r="P47" i="71"/>
  <c r="P46" i="71"/>
  <c r="P45" i="71"/>
  <c r="P42" i="71"/>
  <c r="P41" i="71"/>
  <c r="P40" i="71"/>
  <c r="P37" i="71"/>
  <c r="P36" i="71"/>
  <c r="P35" i="71"/>
  <c r="P32" i="71"/>
  <c r="P31" i="71"/>
  <c r="K47" i="71"/>
  <c r="K46" i="71"/>
  <c r="K45" i="71"/>
  <c r="K42" i="71"/>
  <c r="K41" i="71"/>
  <c r="K40" i="71"/>
  <c r="K37" i="71"/>
  <c r="K36" i="71"/>
  <c r="K35" i="71"/>
  <c r="K32" i="71"/>
  <c r="K31" i="71"/>
  <c r="F47" i="71"/>
  <c r="F46" i="71"/>
  <c r="F45" i="71"/>
  <c r="F42" i="71"/>
  <c r="F41" i="71"/>
  <c r="F40" i="71"/>
  <c r="F37" i="71"/>
  <c r="F36" i="71"/>
  <c r="F35" i="71"/>
  <c r="F32" i="71"/>
  <c r="F31" i="71"/>
  <c r="U30" i="71"/>
  <c r="P30" i="71"/>
  <c r="K30" i="71"/>
  <c r="F30" i="71"/>
  <c r="C47" i="71"/>
  <c r="C46" i="71"/>
  <c r="C45" i="71"/>
  <c r="C42" i="71"/>
  <c r="C41" i="71"/>
  <c r="C40" i="71"/>
  <c r="C37" i="71"/>
  <c r="C36" i="71"/>
  <c r="C35" i="71"/>
  <c r="C32" i="71"/>
  <c r="C31" i="71"/>
  <c r="C30" i="71"/>
  <c r="T22" i="71"/>
  <c r="T21" i="71"/>
  <c r="T18" i="71"/>
  <c r="J22" i="71"/>
  <c r="J21" i="71"/>
  <c r="J18" i="71"/>
  <c r="J17" i="71"/>
  <c r="P17" i="71"/>
  <c r="E17" i="71"/>
  <c r="F22" i="71"/>
  <c r="E22" i="71"/>
  <c r="D22" i="71"/>
  <c r="I22" i="71" s="1"/>
  <c r="N22" i="71" s="1"/>
  <c r="F21" i="71"/>
  <c r="E21" i="71"/>
  <c r="E18" i="71"/>
  <c r="AH61" i="71" l="1"/>
  <c r="AH32" i="71"/>
  <c r="AH46" i="71"/>
  <c r="AH55" i="71"/>
  <c r="AH35" i="71"/>
  <c r="AH47" i="71"/>
  <c r="AH30" i="71"/>
  <c r="AH50" i="71"/>
  <c r="AH57" i="71"/>
  <c r="AH37" i="71"/>
  <c r="AH58" i="71"/>
  <c r="AH40" i="71"/>
  <c r="AH62" i="71"/>
  <c r="AH36" i="71"/>
  <c r="AH41" i="71"/>
  <c r="AH63" i="71"/>
  <c r="AH56" i="71"/>
  <c r="AH42" i="71"/>
  <c r="AH64" i="71"/>
  <c r="AH31" i="71"/>
  <c r="AH45" i="71"/>
  <c r="S22" i="71"/>
  <c r="AC22" i="71" s="1"/>
  <c r="X22" i="71"/>
  <c r="J6" i="71"/>
  <c r="O6" i="71"/>
  <c r="T6" i="71"/>
  <c r="J7" i="71"/>
  <c r="O7" i="71"/>
  <c r="T7" i="71"/>
  <c r="J8" i="71"/>
  <c r="O8" i="71"/>
  <c r="T8" i="71"/>
  <c r="J9" i="71"/>
  <c r="O9" i="71"/>
  <c r="T9" i="71"/>
  <c r="J10" i="71"/>
  <c r="O10" i="71"/>
  <c r="T10" i="71"/>
  <c r="J11" i="71"/>
  <c r="O11" i="71"/>
  <c r="T11" i="71"/>
  <c r="J12" i="71"/>
  <c r="O12" i="71"/>
  <c r="T12" i="71"/>
  <c r="J13" i="71"/>
  <c r="O13" i="71"/>
  <c r="T13" i="71"/>
  <c r="J14" i="71"/>
  <c r="O14" i="71"/>
  <c r="T14" i="71"/>
  <c r="T5" i="71"/>
  <c r="O5" i="71"/>
  <c r="J5" i="71"/>
  <c r="F14" i="71"/>
  <c r="F13" i="71"/>
  <c r="F12" i="71"/>
  <c r="F11" i="71"/>
  <c r="F10" i="71"/>
  <c r="F9" i="71"/>
  <c r="F8" i="71"/>
  <c r="F7" i="71"/>
  <c r="F6" i="71"/>
  <c r="F5" i="71"/>
  <c r="E14" i="71"/>
  <c r="E13" i="71"/>
  <c r="E12" i="71"/>
  <c r="E11" i="71"/>
  <c r="E10" i="71"/>
  <c r="E9" i="71"/>
  <c r="E8" i="71"/>
  <c r="E7" i="71"/>
  <c r="E6" i="71"/>
  <c r="E5" i="71"/>
  <c r="C14" i="71"/>
  <c r="C13" i="71"/>
  <c r="C12" i="71"/>
  <c r="C11" i="71"/>
  <c r="C10" i="71"/>
  <c r="C9" i="71"/>
  <c r="C8" i="71"/>
  <c r="C7" i="71"/>
  <c r="C6" i="71"/>
  <c r="L16" i="62"/>
  <c r="AG54" i="71"/>
  <c r="A1" i="70" l="1"/>
  <c r="DK41" i="65" l="1"/>
  <c r="CS41" i="65"/>
  <c r="CY41" i="65" s="1"/>
  <c r="DE41" i="65" s="1"/>
  <c r="DK49" i="65"/>
  <c r="CS49" i="65"/>
  <c r="CY49" i="65" s="1"/>
  <c r="DE49" i="65" s="1"/>
  <c r="DK38" i="65"/>
  <c r="CS38" i="65"/>
  <c r="CY38" i="65" s="1"/>
  <c r="DE38" i="65" s="1"/>
  <c r="CS48" i="65"/>
  <c r="CY48" i="65" s="1"/>
  <c r="DE48" i="65" s="1"/>
  <c r="DK48" i="65"/>
  <c r="DK51" i="65"/>
  <c r="CS51" i="65"/>
  <c r="CY51" i="65" s="1"/>
  <c r="DE51" i="65" s="1"/>
  <c r="CS28" i="65"/>
  <c r="CY28" i="65" s="1"/>
  <c r="DE28" i="65" s="1"/>
  <c r="DK28" i="65"/>
  <c r="DK30" i="65"/>
  <c r="CS30" i="65"/>
  <c r="CY30" i="65" s="1"/>
  <c r="DE30" i="65" s="1"/>
  <c r="DK27" i="65"/>
  <c r="CS27" i="65"/>
  <c r="CY27" i="65" s="1"/>
  <c r="DE27" i="65" s="1"/>
  <c r="B4" i="69"/>
  <c r="A12" i="72"/>
  <c r="H123" i="53"/>
  <c r="B2" i="56"/>
  <c r="B76" i="56" s="1"/>
  <c r="CU46" i="65" l="1"/>
  <c r="DA46" i="65" s="1"/>
  <c r="DG46" i="65" s="1"/>
  <c r="DM46" i="65"/>
  <c r="DL49" i="65"/>
  <c r="CT49" i="65"/>
  <c r="CZ49" i="65" s="1"/>
  <c r="DF49" i="65" s="1"/>
  <c r="DK39" i="65"/>
  <c r="CS39" i="65"/>
  <c r="CY39" i="65" s="1"/>
  <c r="DE39" i="65" s="1"/>
  <c r="CS45" i="65"/>
  <c r="CY45" i="65" s="1"/>
  <c r="DE45" i="65" s="1"/>
  <c r="DK45" i="65"/>
  <c r="DL50" i="65"/>
  <c r="CT50" i="65"/>
  <c r="CZ50" i="65" s="1"/>
  <c r="DF50" i="65" s="1"/>
  <c r="DL41" i="65"/>
  <c r="CT41" i="65"/>
  <c r="CZ41" i="65" s="1"/>
  <c r="DF41" i="65" s="1"/>
  <c r="DK52" i="65"/>
  <c r="CS52" i="65"/>
  <c r="CY52" i="65" s="1"/>
  <c r="DE52" i="65" s="1"/>
  <c r="CS50" i="65"/>
  <c r="CY50" i="65" s="1"/>
  <c r="DE50" i="65" s="1"/>
  <c r="DK50" i="65"/>
  <c r="DK44" i="65"/>
  <c r="CS44" i="65"/>
  <c r="CY44" i="65" s="1"/>
  <c r="DE44" i="65" s="1"/>
  <c r="CS43" i="65"/>
  <c r="CY43" i="65" s="1"/>
  <c r="DE43" i="65" s="1"/>
  <c r="DK43" i="65"/>
  <c r="CS36" i="65"/>
  <c r="CY36" i="65" s="1"/>
  <c r="DE36" i="65" s="1"/>
  <c r="DK36" i="65"/>
  <c r="CS40" i="65"/>
  <c r="CY40" i="65" s="1"/>
  <c r="DE40" i="65" s="1"/>
  <c r="DK40" i="65"/>
  <c r="DK37" i="65"/>
  <c r="CS37" i="65"/>
  <c r="CY37" i="65" s="1"/>
  <c r="DE37" i="65" s="1"/>
  <c r="DL38" i="65"/>
  <c r="CT38" i="65"/>
  <c r="CZ38" i="65" s="1"/>
  <c r="DF38" i="65" s="1"/>
  <c r="DK47" i="65"/>
  <c r="CS47" i="65"/>
  <c r="CY47" i="65" s="1"/>
  <c r="DE47" i="65" s="1"/>
  <c r="CT43" i="65"/>
  <c r="CZ43" i="65" s="1"/>
  <c r="DF43" i="65" s="1"/>
  <c r="DL43" i="65"/>
  <c r="DK46" i="65"/>
  <c r="CS46" i="65"/>
  <c r="CY46" i="65" s="1"/>
  <c r="DE46" i="65" s="1"/>
  <c r="CS42" i="65"/>
  <c r="CY42" i="65" s="1"/>
  <c r="DE42" i="65" s="1"/>
  <c r="DK42" i="65"/>
  <c r="CT51" i="65"/>
  <c r="CZ51" i="65" s="1"/>
  <c r="DF51" i="65" s="1"/>
  <c r="DL51" i="65"/>
  <c r="DL46" i="65"/>
  <c r="CT46" i="65"/>
  <c r="CZ46" i="65" s="1"/>
  <c r="DF46" i="65" s="1"/>
  <c r="CT24" i="65"/>
  <c r="CZ24" i="65" s="1"/>
  <c r="DF24" i="65" s="1"/>
  <c r="DL24" i="65"/>
  <c r="DK22" i="65"/>
  <c r="CS22" i="65"/>
  <c r="CY22" i="65" s="1"/>
  <c r="DE22" i="65" s="1"/>
  <c r="CT23" i="65"/>
  <c r="CZ23" i="65" s="1"/>
  <c r="DF23" i="65" s="1"/>
  <c r="DL23" i="65"/>
  <c r="CT27" i="65"/>
  <c r="CZ27" i="65" s="1"/>
  <c r="DF27" i="65" s="1"/>
  <c r="DL27" i="65"/>
  <c r="DK21" i="65"/>
  <c r="DK29" i="65"/>
  <c r="CS29" i="65"/>
  <c r="CY29" i="65" s="1"/>
  <c r="DE29" i="65" s="1"/>
  <c r="DK25" i="65"/>
  <c r="CS25" i="65"/>
  <c r="CY25" i="65" s="1"/>
  <c r="DE25" i="65" s="1"/>
  <c r="DL29" i="65"/>
  <c r="CT29" i="65"/>
  <c r="CZ29" i="65" s="1"/>
  <c r="DF29" i="65" s="1"/>
  <c r="DL25" i="65"/>
  <c r="CT25" i="65"/>
  <c r="CZ25" i="65" s="1"/>
  <c r="DF25" i="65" s="1"/>
  <c r="DL26" i="65"/>
  <c r="CT26" i="65"/>
  <c r="CZ26" i="65" s="1"/>
  <c r="DF26" i="65" s="1"/>
  <c r="DL28" i="65"/>
  <c r="CT28" i="65"/>
  <c r="CZ28" i="65" s="1"/>
  <c r="DF28" i="65" s="1"/>
  <c r="DL21" i="65"/>
  <c r="CS24" i="65"/>
  <c r="CY24" i="65" s="1"/>
  <c r="DE24" i="65" s="1"/>
  <c r="DK24" i="65"/>
  <c r="CT30" i="65"/>
  <c r="CZ30" i="65" s="1"/>
  <c r="DF30" i="65" s="1"/>
  <c r="DL30" i="65"/>
  <c r="CU29" i="65"/>
  <c r="DA29" i="65" s="1"/>
  <c r="DG29" i="65" s="1"/>
  <c r="DM29" i="65"/>
  <c r="CS23" i="65"/>
  <c r="CY23" i="65" s="1"/>
  <c r="DE23" i="65" s="1"/>
  <c r="DK23" i="65"/>
  <c r="DK26" i="65"/>
  <c r="CS26" i="65"/>
  <c r="CY26" i="65" s="1"/>
  <c r="DE26" i="65" s="1"/>
  <c r="H172" i="60"/>
  <c r="H156" i="60"/>
  <c r="H138" i="58"/>
  <c r="C157" i="53"/>
  <c r="H138" i="53"/>
  <c r="H122" i="53"/>
  <c r="H122" i="58"/>
  <c r="H104" i="57"/>
  <c r="H104" i="56"/>
  <c r="G138" i="56" s="1"/>
  <c r="H88" i="57"/>
  <c r="H88" i="56"/>
  <c r="G122" i="56" s="1"/>
  <c r="T63" i="65"/>
  <c r="AI46" i="65"/>
  <c r="H64" i="62"/>
  <c r="H63" i="62"/>
  <c r="H62" i="62"/>
  <c r="DM50" i="65" l="1"/>
  <c r="CU50" i="65"/>
  <c r="DA50" i="65" s="1"/>
  <c r="DG50" i="65" s="1"/>
  <c r="DL40" i="65"/>
  <c r="CT40" i="65"/>
  <c r="CZ40" i="65" s="1"/>
  <c r="DF40" i="65" s="1"/>
  <c r="CV46" i="65"/>
  <c r="DB46" i="65" s="1"/>
  <c r="DH46" i="65" s="1"/>
  <c r="DN46" i="65"/>
  <c r="CT45" i="65"/>
  <c r="CZ45" i="65" s="1"/>
  <c r="DF45" i="65" s="1"/>
  <c r="DL45" i="65"/>
  <c r="DL52" i="65"/>
  <c r="CT52" i="65"/>
  <c r="CZ52" i="65" s="1"/>
  <c r="DF52" i="65" s="1"/>
  <c r="CT48" i="65"/>
  <c r="CZ48" i="65" s="1"/>
  <c r="DF48" i="65" s="1"/>
  <c r="DL48" i="65"/>
  <c r="DL39" i="65"/>
  <c r="CT39" i="65"/>
  <c r="CZ39" i="65" s="1"/>
  <c r="DF39" i="65" s="1"/>
  <c r="DM49" i="65"/>
  <c r="CU49" i="65"/>
  <c r="DA49" i="65" s="1"/>
  <c r="DG49" i="65" s="1"/>
  <c r="CT47" i="65"/>
  <c r="CZ47" i="65" s="1"/>
  <c r="DF47" i="65" s="1"/>
  <c r="DL47" i="65"/>
  <c r="DL42" i="65"/>
  <c r="CT42" i="65"/>
  <c r="CZ42" i="65" s="1"/>
  <c r="DF42" i="65" s="1"/>
  <c r="DM38" i="65"/>
  <c r="CU38" i="65"/>
  <c r="DA38" i="65" s="1"/>
  <c r="DG38" i="65" s="1"/>
  <c r="DL36" i="65"/>
  <c r="CT36" i="65"/>
  <c r="CZ36" i="65" s="1"/>
  <c r="DF36" i="65" s="1"/>
  <c r="DL44" i="65"/>
  <c r="CT44" i="65"/>
  <c r="CZ44" i="65" s="1"/>
  <c r="DF44" i="65" s="1"/>
  <c r="CU51" i="65"/>
  <c r="DA51" i="65" s="1"/>
  <c r="DG51" i="65" s="1"/>
  <c r="DM51" i="65"/>
  <c r="CU41" i="65"/>
  <c r="DA41" i="65" s="1"/>
  <c r="DG41" i="65" s="1"/>
  <c r="DM41" i="65"/>
  <c r="DM43" i="65"/>
  <c r="CU43" i="65"/>
  <c r="DA43" i="65" s="1"/>
  <c r="DG43" i="65" s="1"/>
  <c r="DL37" i="65"/>
  <c r="CT37" i="65"/>
  <c r="CZ37" i="65" s="1"/>
  <c r="DF37" i="65" s="1"/>
  <c r="CU30" i="65"/>
  <c r="DA30" i="65" s="1"/>
  <c r="DG30" i="65" s="1"/>
  <c r="DM30" i="65"/>
  <c r="CU26" i="65"/>
  <c r="DA26" i="65" s="1"/>
  <c r="DG26" i="65" s="1"/>
  <c r="DM26" i="65"/>
  <c r="CT22" i="65"/>
  <c r="CZ22" i="65" s="1"/>
  <c r="DF22" i="65" s="1"/>
  <c r="DL22" i="65"/>
  <c r="CU23" i="65"/>
  <c r="DA23" i="65" s="1"/>
  <c r="DG23" i="65" s="1"/>
  <c r="DM23" i="65"/>
  <c r="DM24" i="65"/>
  <c r="CU24" i="65"/>
  <c r="DA24" i="65" s="1"/>
  <c r="DG24" i="65" s="1"/>
  <c r="DM28" i="65"/>
  <c r="CU28" i="65"/>
  <c r="DA28" i="65" s="1"/>
  <c r="DG28" i="65" s="1"/>
  <c r="CV25" i="65"/>
  <c r="DB25" i="65" s="1"/>
  <c r="DH25" i="65" s="1"/>
  <c r="DN25" i="65"/>
  <c r="DM27" i="65"/>
  <c r="CU27" i="65"/>
  <c r="DA27" i="65" s="1"/>
  <c r="DG27" i="65" s="1"/>
  <c r="DM25" i="65"/>
  <c r="CU25" i="65"/>
  <c r="DA25" i="65" s="1"/>
  <c r="DG25" i="65" s="1"/>
  <c r="CV29" i="65"/>
  <c r="DB29" i="65" s="1"/>
  <c r="DH29" i="65" s="1"/>
  <c r="DN29" i="65"/>
  <c r="DM21" i="65"/>
  <c r="BS64" i="62"/>
  <c r="CE64" i="62" s="1"/>
  <c r="BS62" i="62"/>
  <c r="CE62" i="62" s="1"/>
  <c r="BS63" i="62"/>
  <c r="CE63" i="62" s="1"/>
  <c r="C206" i="60"/>
  <c r="C190" i="60"/>
  <c r="AI50" i="65"/>
  <c r="C172" i="58"/>
  <c r="H157" i="53"/>
  <c r="C156" i="58"/>
  <c r="C156" i="53"/>
  <c r="C172" i="53"/>
  <c r="C138" i="57"/>
  <c r="H138" i="57" s="1"/>
  <c r="C122" i="57"/>
  <c r="H122" i="57" s="1"/>
  <c r="Y63" i="65"/>
  <c r="AI43" i="65"/>
  <c r="AI49" i="65"/>
  <c r="AI51" i="65"/>
  <c r="AI41" i="65"/>
  <c r="AI38" i="65"/>
  <c r="DN50" i="65" l="1"/>
  <c r="CV50" i="65"/>
  <c r="DB50" i="65" s="1"/>
  <c r="DH50" i="65" s="1"/>
  <c r="CV51" i="65"/>
  <c r="DB51" i="65" s="1"/>
  <c r="DH51" i="65" s="1"/>
  <c r="DN51" i="65"/>
  <c r="DM42" i="65"/>
  <c r="CU42" i="65"/>
  <c r="DA42" i="65" s="1"/>
  <c r="DG42" i="65" s="1"/>
  <c r="DM52" i="65"/>
  <c r="CU52" i="65"/>
  <c r="DA52" i="65" s="1"/>
  <c r="DG52" i="65" s="1"/>
  <c r="DN43" i="65"/>
  <c r="CV43" i="65"/>
  <c r="DB43" i="65" s="1"/>
  <c r="DH43" i="65" s="1"/>
  <c r="CU37" i="65"/>
  <c r="DA37" i="65" s="1"/>
  <c r="DG37" i="65" s="1"/>
  <c r="DM37" i="65"/>
  <c r="DM36" i="65"/>
  <c r="CU36" i="65"/>
  <c r="DA36" i="65" s="1"/>
  <c r="DG36" i="65" s="1"/>
  <c r="DM45" i="65"/>
  <c r="CU45" i="65"/>
  <c r="DA45" i="65" s="1"/>
  <c r="DG45" i="65" s="1"/>
  <c r="DM40" i="65"/>
  <c r="CU40" i="65"/>
  <c r="DA40" i="65" s="1"/>
  <c r="DG40" i="65" s="1"/>
  <c r="DN38" i="65"/>
  <c r="CV38" i="65"/>
  <c r="DB38" i="65" s="1"/>
  <c r="DH38" i="65" s="1"/>
  <c r="CV49" i="65"/>
  <c r="DB49" i="65" s="1"/>
  <c r="DH49" i="65" s="1"/>
  <c r="DN49" i="65"/>
  <c r="DM44" i="65"/>
  <c r="CU44" i="65"/>
  <c r="DA44" i="65" s="1"/>
  <c r="DG44" i="65" s="1"/>
  <c r="CU48" i="65"/>
  <c r="DA48" i="65" s="1"/>
  <c r="DG48" i="65" s="1"/>
  <c r="DM48" i="65"/>
  <c r="CW46" i="65"/>
  <c r="DC46" i="65" s="1"/>
  <c r="DI46" i="65" s="1"/>
  <c r="DO46" i="65"/>
  <c r="DO50" i="65"/>
  <c r="CW50" i="65"/>
  <c r="DC50" i="65" s="1"/>
  <c r="DI50" i="65" s="1"/>
  <c r="CV41" i="65"/>
  <c r="DB41" i="65" s="1"/>
  <c r="DH41" i="65" s="1"/>
  <c r="DN41" i="65"/>
  <c r="DM39" i="65"/>
  <c r="CU39" i="65"/>
  <c r="DA39" i="65" s="1"/>
  <c r="DG39" i="65" s="1"/>
  <c r="DO43" i="65"/>
  <c r="CW43" i="65"/>
  <c r="DC43" i="65" s="1"/>
  <c r="DI43" i="65" s="1"/>
  <c r="DM47" i="65"/>
  <c r="CU47" i="65"/>
  <c r="DA47" i="65" s="1"/>
  <c r="DG47" i="65" s="1"/>
  <c r="DN24" i="65"/>
  <c r="CV24" i="65"/>
  <c r="DB24" i="65" s="1"/>
  <c r="DH24" i="65" s="1"/>
  <c r="DN27" i="65"/>
  <c r="CV27" i="65"/>
  <c r="DB27" i="65" s="1"/>
  <c r="DH27" i="65" s="1"/>
  <c r="DN21" i="65"/>
  <c r="DN23" i="65"/>
  <c r="CV23" i="65"/>
  <c r="DB23" i="65" s="1"/>
  <c r="DH23" i="65" s="1"/>
  <c r="DN26" i="65"/>
  <c r="CV26" i="65"/>
  <c r="DB26" i="65" s="1"/>
  <c r="DH26" i="65" s="1"/>
  <c r="DN30" i="65"/>
  <c r="CV30" i="65"/>
  <c r="DB30" i="65" s="1"/>
  <c r="DH30" i="65" s="1"/>
  <c r="CU22" i="65"/>
  <c r="DA22" i="65" s="1"/>
  <c r="DG22" i="65" s="1"/>
  <c r="DM22" i="65"/>
  <c r="DO23" i="65"/>
  <c r="CW23" i="65"/>
  <c r="DC23" i="65" s="1"/>
  <c r="DI23" i="65" s="1"/>
  <c r="CV28" i="65"/>
  <c r="DB28" i="65" s="1"/>
  <c r="DH28" i="65" s="1"/>
  <c r="DN28" i="65"/>
  <c r="DO25" i="65"/>
  <c r="CW25" i="65"/>
  <c r="DC25" i="65" s="1"/>
  <c r="DI25" i="65" s="1"/>
  <c r="DO29" i="65"/>
  <c r="CW29" i="65"/>
  <c r="DC29" i="65" s="1"/>
  <c r="DI29" i="65" s="1"/>
  <c r="DI62" i="62"/>
  <c r="DI64" i="62"/>
  <c r="DI63" i="62"/>
  <c r="H190" i="60"/>
  <c r="CQ64" i="62"/>
  <c r="CW64" i="62" s="1"/>
  <c r="DC64" i="62" s="1"/>
  <c r="CQ63" i="62"/>
  <c r="CW63" i="62" s="1"/>
  <c r="DC63" i="62" s="1"/>
  <c r="CQ62" i="62"/>
  <c r="CW62" i="62" s="1"/>
  <c r="DC62" i="62" s="1"/>
  <c r="H206" i="60"/>
  <c r="H172" i="58"/>
  <c r="G206" i="58" s="1"/>
  <c r="C191" i="53"/>
  <c r="H191" i="53" s="1"/>
  <c r="H172" i="53"/>
  <c r="H156" i="53"/>
  <c r="H156" i="58"/>
  <c r="G190" i="58" s="1"/>
  <c r="F20" i="71"/>
  <c r="AI45" i="65"/>
  <c r="AI39" i="65"/>
  <c r="AI48" i="65"/>
  <c r="AI44" i="65"/>
  <c r="AI47" i="65"/>
  <c r="AI52" i="65"/>
  <c r="AI42" i="65"/>
  <c r="AI37" i="65"/>
  <c r="AD63" i="65"/>
  <c r="AI40" i="65"/>
  <c r="DO38" i="65" l="1"/>
  <c r="CW38" i="65"/>
  <c r="DC38" i="65" s="1"/>
  <c r="DI38" i="65" s="1"/>
  <c r="CW49" i="65"/>
  <c r="DC49" i="65" s="1"/>
  <c r="DI49" i="65" s="1"/>
  <c r="DO49" i="65"/>
  <c r="CV44" i="65"/>
  <c r="DB44" i="65" s="1"/>
  <c r="DH44" i="65" s="1"/>
  <c r="DN44" i="65"/>
  <c r="DN52" i="65"/>
  <c r="CV52" i="65"/>
  <c r="DB52" i="65" s="1"/>
  <c r="DH52" i="65" s="1"/>
  <c r="CW39" i="65"/>
  <c r="DC39" i="65" s="1"/>
  <c r="DI39" i="65" s="1"/>
  <c r="DO39" i="65"/>
  <c r="DN36" i="65"/>
  <c r="CV36" i="65"/>
  <c r="DB36" i="65" s="1"/>
  <c r="DH36" i="65" s="1"/>
  <c r="DO51" i="65"/>
  <c r="CW51" i="65"/>
  <c r="DC51" i="65" s="1"/>
  <c r="DI51" i="65" s="1"/>
  <c r="DO42" i="65"/>
  <c r="CW42" i="65"/>
  <c r="DC42" i="65" s="1"/>
  <c r="DI42" i="65" s="1"/>
  <c r="DN42" i="65"/>
  <c r="CV42" i="65"/>
  <c r="DB42" i="65" s="1"/>
  <c r="DH42" i="65" s="1"/>
  <c r="CW44" i="65"/>
  <c r="DC44" i="65" s="1"/>
  <c r="DI44" i="65" s="1"/>
  <c r="DO44" i="65"/>
  <c r="DO45" i="65"/>
  <c r="CW45" i="65"/>
  <c r="DC45" i="65" s="1"/>
  <c r="DI45" i="65" s="1"/>
  <c r="CV45" i="65"/>
  <c r="DB45" i="65" s="1"/>
  <c r="DH45" i="65" s="1"/>
  <c r="DN45" i="65"/>
  <c r="DO36" i="65"/>
  <c r="CW36" i="65"/>
  <c r="DC36" i="65" s="1"/>
  <c r="DI36" i="65" s="1"/>
  <c r="DO41" i="65"/>
  <c r="CW41" i="65"/>
  <c r="DC41" i="65" s="1"/>
  <c r="DI41" i="65" s="1"/>
  <c r="DN48" i="65"/>
  <c r="CV48" i="65"/>
  <c r="DB48" i="65" s="1"/>
  <c r="DH48" i="65" s="1"/>
  <c r="DO47" i="65"/>
  <c r="CW47" i="65"/>
  <c r="DC47" i="65" s="1"/>
  <c r="DI47" i="65" s="1"/>
  <c r="DN47" i="65"/>
  <c r="CV47" i="65"/>
  <c r="DB47" i="65" s="1"/>
  <c r="DH47" i="65" s="1"/>
  <c r="DO40" i="65"/>
  <c r="CW40" i="65"/>
  <c r="DC40" i="65" s="1"/>
  <c r="DI40" i="65" s="1"/>
  <c r="DN40" i="65"/>
  <c r="CV40" i="65"/>
  <c r="DB40" i="65" s="1"/>
  <c r="DH40" i="65" s="1"/>
  <c r="DO48" i="65"/>
  <c r="CW48" i="65"/>
  <c r="DC48" i="65" s="1"/>
  <c r="DI48" i="65" s="1"/>
  <c r="DO37" i="65"/>
  <c r="CW37" i="65"/>
  <c r="DC37" i="65" s="1"/>
  <c r="DI37" i="65" s="1"/>
  <c r="CV37" i="65"/>
  <c r="DB37" i="65" s="1"/>
  <c r="DH37" i="65" s="1"/>
  <c r="DN37" i="65"/>
  <c r="CW52" i="65"/>
  <c r="DC52" i="65" s="1"/>
  <c r="DI52" i="65" s="1"/>
  <c r="DO52" i="65"/>
  <c r="DN39" i="65"/>
  <c r="CV39" i="65"/>
  <c r="DB39" i="65" s="1"/>
  <c r="DH39" i="65" s="1"/>
  <c r="CV22" i="65"/>
  <c r="DB22" i="65" s="1"/>
  <c r="DH22" i="65" s="1"/>
  <c r="DN22" i="65"/>
  <c r="DO30" i="65"/>
  <c r="CW30" i="65"/>
  <c r="DC30" i="65" s="1"/>
  <c r="DI30" i="65" s="1"/>
  <c r="DO21" i="65"/>
  <c r="DO26" i="65"/>
  <c r="CW26" i="65"/>
  <c r="DC26" i="65" s="1"/>
  <c r="DI26" i="65" s="1"/>
  <c r="CW24" i="65"/>
  <c r="DC24" i="65" s="1"/>
  <c r="DI24" i="65" s="1"/>
  <c r="DO24" i="65"/>
  <c r="CW27" i="65"/>
  <c r="DC27" i="65" s="1"/>
  <c r="DI27" i="65" s="1"/>
  <c r="DO27" i="65"/>
  <c r="CW28" i="65"/>
  <c r="DC28" i="65" s="1"/>
  <c r="DI28" i="65" s="1"/>
  <c r="DO28" i="65"/>
  <c r="CW22" i="65"/>
  <c r="DC22" i="65" s="1"/>
  <c r="DI22" i="65" s="1"/>
  <c r="DO22" i="65"/>
  <c r="C224" i="60"/>
  <c r="H224" i="60"/>
  <c r="C240" i="60"/>
  <c r="H240" i="60"/>
  <c r="C206" i="53"/>
  <c r="H206" i="53" s="1"/>
  <c r="C190" i="53"/>
  <c r="H190" i="53" s="1"/>
  <c r="AN63" i="65"/>
  <c r="AI63" i="65"/>
  <c r="G258" i="60" l="1"/>
  <c r="G274" i="60"/>
  <c r="D201" i="65"/>
  <c r="D197" i="65"/>
  <c r="D193" i="65"/>
  <c r="D189" i="65"/>
  <c r="D185" i="65"/>
  <c r="D181" i="65"/>
  <c r="D177" i="65"/>
  <c r="D173" i="65"/>
  <c r="D169" i="65"/>
  <c r="D165" i="65"/>
  <c r="E15" i="65"/>
  <c r="E13" i="65"/>
  <c r="E11" i="65"/>
  <c r="E9" i="65"/>
  <c r="E7" i="65"/>
  <c r="E5" i="65"/>
  <c r="C21" i="65" s="1"/>
  <c r="A3" i="65"/>
  <c r="AQ217" i="65"/>
  <c r="AQ216" i="65"/>
  <c r="AQ215" i="65"/>
  <c r="AQ214" i="65"/>
  <c r="AQ213" i="65"/>
  <c r="AQ212" i="65"/>
  <c r="AQ211" i="65"/>
  <c r="AQ210" i="65"/>
  <c r="AQ209" i="65"/>
  <c r="AQ208" i="65"/>
  <c r="AQ205" i="65"/>
  <c r="AQ203" i="65"/>
  <c r="AQ199" i="65"/>
  <c r="AQ195" i="65"/>
  <c r="AQ191" i="65"/>
  <c r="AQ187" i="65"/>
  <c r="AQ183" i="65"/>
  <c r="AQ179" i="65"/>
  <c r="AQ175" i="65"/>
  <c r="AQ171" i="65"/>
  <c r="AQ167" i="65"/>
  <c r="AQ162" i="65"/>
  <c r="AQ160" i="65"/>
  <c r="AQ159" i="65"/>
  <c r="AQ158" i="65"/>
  <c r="AQ157" i="65"/>
  <c r="AQ156" i="65"/>
  <c r="AQ153" i="65"/>
  <c r="AQ151" i="65"/>
  <c r="AQ150" i="65"/>
  <c r="AQ149" i="65"/>
  <c r="AQ148" i="65"/>
  <c r="AQ147" i="65"/>
  <c r="AQ146" i="65"/>
  <c r="AQ145" i="65"/>
  <c r="AQ144" i="65"/>
  <c r="AQ143" i="65"/>
  <c r="AQ142" i="65"/>
  <c r="AQ137" i="65"/>
  <c r="AN135" i="65"/>
  <c r="H227" i="60" s="1"/>
  <c r="AI135" i="65"/>
  <c r="AD135" i="65"/>
  <c r="Y135" i="65"/>
  <c r="C193" i="60" s="1"/>
  <c r="T135" i="65"/>
  <c r="H159" i="60" s="1"/>
  <c r="O135" i="65"/>
  <c r="AQ133" i="65"/>
  <c r="AQ132" i="65"/>
  <c r="AQ131" i="65"/>
  <c r="AQ128" i="65"/>
  <c r="AQ127" i="65"/>
  <c r="AQ126" i="65"/>
  <c r="AQ123" i="65"/>
  <c r="AQ122" i="65"/>
  <c r="AQ121" i="65"/>
  <c r="AQ118" i="65"/>
  <c r="AQ117" i="65"/>
  <c r="AQ116" i="65"/>
  <c r="AN111" i="65"/>
  <c r="AI111" i="65"/>
  <c r="AD111" i="65"/>
  <c r="Y111" i="65"/>
  <c r="T111" i="65"/>
  <c r="O111" i="65"/>
  <c r="AQ109" i="65"/>
  <c r="AQ108" i="65"/>
  <c r="AQ107" i="65"/>
  <c r="AQ104" i="65"/>
  <c r="AQ103" i="65"/>
  <c r="AQ102" i="65"/>
  <c r="AQ99" i="65"/>
  <c r="AQ98" i="65"/>
  <c r="AQ97" i="65"/>
  <c r="AN92" i="65"/>
  <c r="AI92" i="65"/>
  <c r="AD92" i="65"/>
  <c r="Y92" i="65"/>
  <c r="T92" i="65"/>
  <c r="O92" i="65"/>
  <c r="AQ90" i="65"/>
  <c r="AQ89" i="65"/>
  <c r="AQ88" i="65"/>
  <c r="AQ85" i="65"/>
  <c r="AQ84" i="65"/>
  <c r="AQ83" i="65"/>
  <c r="AQ80" i="65"/>
  <c r="AQ79" i="65"/>
  <c r="AQ78" i="65"/>
  <c r="AQ75" i="65"/>
  <c r="AQ74" i="65"/>
  <c r="AQ73" i="65"/>
  <c r="H55" i="65"/>
  <c r="H54" i="65"/>
  <c r="H53" i="65"/>
  <c r="AD54" i="65" l="1"/>
  <c r="AN54" i="65"/>
  <c r="Y54" i="65"/>
  <c r="Y53" i="65"/>
  <c r="AN53" i="65"/>
  <c r="AD53" i="65"/>
  <c r="AD55" i="65"/>
  <c r="O55" i="65"/>
  <c r="Y55" i="65"/>
  <c r="AN55" i="65"/>
  <c r="T53" i="65"/>
  <c r="O53" i="65"/>
  <c r="T55" i="65"/>
  <c r="T54" i="65"/>
  <c r="O54" i="65"/>
  <c r="BT53" i="65"/>
  <c r="CF53" i="65" s="1"/>
  <c r="BV53" i="65"/>
  <c r="CH53" i="65" s="1"/>
  <c r="BU53" i="65"/>
  <c r="CG53" i="65" s="1"/>
  <c r="BW53" i="65"/>
  <c r="CI53" i="65" s="1"/>
  <c r="BX53" i="65"/>
  <c r="CJ53" i="65" s="1"/>
  <c r="BY53" i="65"/>
  <c r="CK53" i="65" s="1"/>
  <c r="BT55" i="65"/>
  <c r="CF55" i="65" s="1"/>
  <c r="BU55" i="65"/>
  <c r="CG55" i="65" s="1"/>
  <c r="BV55" i="65"/>
  <c r="CH55" i="65" s="1"/>
  <c r="BW55" i="65"/>
  <c r="CI55" i="65" s="1"/>
  <c r="BX55" i="65"/>
  <c r="CJ55" i="65" s="1"/>
  <c r="BY55" i="65"/>
  <c r="CK55" i="65" s="1"/>
  <c r="BT54" i="65"/>
  <c r="CF54" i="65" s="1"/>
  <c r="BW54" i="65"/>
  <c r="CI54" i="65" s="1"/>
  <c r="BV54" i="65"/>
  <c r="CH54" i="65" s="1"/>
  <c r="BU54" i="65"/>
  <c r="CG54" i="65" s="1"/>
  <c r="BX54" i="65"/>
  <c r="CJ54" i="65" s="1"/>
  <c r="BY54" i="65"/>
  <c r="CK54" i="65" s="1"/>
  <c r="H159" i="53"/>
  <c r="H193" i="60"/>
  <c r="C193" i="53"/>
  <c r="C227" i="60"/>
  <c r="C159" i="60"/>
  <c r="C57" i="55"/>
  <c r="C125" i="53"/>
  <c r="C91" i="57"/>
  <c r="C91" i="56"/>
  <c r="H125" i="53"/>
  <c r="H91" i="57"/>
  <c r="H91" i="56"/>
  <c r="C159" i="53"/>
  <c r="C125" i="57"/>
  <c r="AI55" i="65"/>
  <c r="AI53" i="65"/>
  <c r="AI54" i="65"/>
  <c r="AQ111" i="65"/>
  <c r="AQ92" i="65"/>
  <c r="AQ135" i="65"/>
  <c r="O32" i="65"/>
  <c r="T32" i="65"/>
  <c r="DK54" i="65" l="1"/>
  <c r="CS54" i="65"/>
  <c r="CY54" i="65" s="1"/>
  <c r="DE54" i="65" s="1"/>
  <c r="DN53" i="65"/>
  <c r="CV53" i="65"/>
  <c r="DB53" i="65" s="1"/>
  <c r="DH53" i="65" s="1"/>
  <c r="DO55" i="65"/>
  <c r="CW55" i="65"/>
  <c r="DC55" i="65" s="1"/>
  <c r="DI55" i="65" s="1"/>
  <c r="DL54" i="65"/>
  <c r="CT54" i="65"/>
  <c r="CZ54" i="65" s="1"/>
  <c r="DF54" i="65" s="1"/>
  <c r="DK55" i="65"/>
  <c r="CS55" i="65"/>
  <c r="CY55" i="65" s="1"/>
  <c r="DE55" i="65" s="1"/>
  <c r="DJ54" i="65"/>
  <c r="CR54" i="65"/>
  <c r="CX54" i="65" s="1"/>
  <c r="DD54" i="65" s="1"/>
  <c r="CR53" i="65"/>
  <c r="CX53" i="65" s="1"/>
  <c r="DD53" i="65" s="1"/>
  <c r="DJ53" i="65"/>
  <c r="CW54" i="65"/>
  <c r="DC54" i="65" s="1"/>
  <c r="DI54" i="65" s="1"/>
  <c r="DO54" i="65"/>
  <c r="DJ55" i="65"/>
  <c r="CR55" i="65"/>
  <c r="CX55" i="65" s="1"/>
  <c r="DD55" i="65" s="1"/>
  <c r="DL55" i="65"/>
  <c r="CT55" i="65"/>
  <c r="CZ55" i="65" s="1"/>
  <c r="DF55" i="65" s="1"/>
  <c r="DM53" i="65"/>
  <c r="CU53" i="65"/>
  <c r="DA53" i="65" s="1"/>
  <c r="DG53" i="65" s="1"/>
  <c r="DN55" i="65"/>
  <c r="CV55" i="65"/>
  <c r="DB55" i="65" s="1"/>
  <c r="DH55" i="65" s="1"/>
  <c r="DO53" i="65"/>
  <c r="CW53" i="65"/>
  <c r="DC53" i="65" s="1"/>
  <c r="DI53" i="65" s="1"/>
  <c r="CU54" i="65"/>
  <c r="DA54" i="65" s="1"/>
  <c r="DG54" i="65" s="1"/>
  <c r="DM54" i="65"/>
  <c r="CV54" i="65"/>
  <c r="DB54" i="65" s="1"/>
  <c r="DH54" i="65" s="1"/>
  <c r="DN54" i="65"/>
  <c r="CS53" i="65"/>
  <c r="CY53" i="65" s="1"/>
  <c r="DE53" i="65" s="1"/>
  <c r="DK53" i="65"/>
  <c r="DL53" i="65"/>
  <c r="CT53" i="65"/>
  <c r="CZ53" i="65" s="1"/>
  <c r="DF53" i="65" s="1"/>
  <c r="DM55" i="65"/>
  <c r="CU55" i="65"/>
  <c r="DA55" i="65" s="1"/>
  <c r="DG55" i="65" s="1"/>
  <c r="G261" i="60"/>
  <c r="C198" i="60"/>
  <c r="H198" i="60"/>
  <c r="C232" i="60"/>
  <c r="H232" i="60"/>
  <c r="C157" i="60"/>
  <c r="G125" i="56"/>
  <c r="C164" i="60"/>
  <c r="H123" i="58"/>
  <c r="H157" i="60"/>
  <c r="H164" i="60"/>
  <c r="H130" i="58"/>
  <c r="H130" i="53"/>
  <c r="C164" i="58"/>
  <c r="C164" i="53"/>
  <c r="H164" i="58"/>
  <c r="H164" i="53"/>
  <c r="C130" i="58"/>
  <c r="C130" i="53"/>
  <c r="C198" i="53"/>
  <c r="H193" i="53"/>
  <c r="H125" i="57"/>
  <c r="C123" i="58"/>
  <c r="C55" i="55"/>
  <c r="C89" i="57"/>
  <c r="C89" i="56"/>
  <c r="H96" i="57"/>
  <c r="H96" i="56"/>
  <c r="C130" i="57"/>
  <c r="H89" i="57"/>
  <c r="H89" i="56"/>
  <c r="C96" i="57"/>
  <c r="C96" i="56"/>
  <c r="AI64" i="65"/>
  <c r="C192" i="53" s="1"/>
  <c r="AN64" i="65"/>
  <c r="T64" i="65"/>
  <c r="AD64" i="65"/>
  <c r="H158" i="53" s="1"/>
  <c r="Y64" i="65"/>
  <c r="C158" i="53" s="1"/>
  <c r="C62" i="55"/>
  <c r="O64" i="65"/>
  <c r="C124" i="53" s="1"/>
  <c r="T57" i="65"/>
  <c r="AQ26" i="65"/>
  <c r="O57" i="65"/>
  <c r="Y32" i="65"/>
  <c r="C191" i="60" s="1"/>
  <c r="O59" i="65" l="1"/>
  <c r="T59" i="65"/>
  <c r="G266" i="60"/>
  <c r="H130" i="57"/>
  <c r="H198" i="53"/>
  <c r="G198" i="58"/>
  <c r="G130" i="56"/>
  <c r="C123" i="57"/>
  <c r="H123" i="57" s="1"/>
  <c r="C157" i="58"/>
  <c r="T66" i="65"/>
  <c r="H124" i="53"/>
  <c r="H192" i="53" s="1"/>
  <c r="Y57" i="65"/>
  <c r="Y66" i="65"/>
  <c r="C192" i="60" s="1"/>
  <c r="AQ55" i="65"/>
  <c r="AD32" i="65"/>
  <c r="O66" i="65"/>
  <c r="Y59" i="65" l="1"/>
  <c r="H157" i="58"/>
  <c r="G191" i="58" s="1"/>
  <c r="H191" i="60"/>
  <c r="C158" i="60"/>
  <c r="T68" i="65"/>
  <c r="T234" i="65" s="1"/>
  <c r="H174" i="60" s="1"/>
  <c r="H158" i="60"/>
  <c r="H90" i="56"/>
  <c r="H90" i="57"/>
  <c r="C124" i="58"/>
  <c r="C124" i="57"/>
  <c r="C158" i="58"/>
  <c r="H124" i="58"/>
  <c r="C90" i="57"/>
  <c r="C90" i="56"/>
  <c r="C56" i="55"/>
  <c r="G123" i="56"/>
  <c r="AQ28" i="65"/>
  <c r="AQ24" i="65"/>
  <c r="AQ30" i="65"/>
  <c r="AQ49" i="65"/>
  <c r="AQ22" i="65"/>
  <c r="AQ54" i="65"/>
  <c r="AQ45" i="65"/>
  <c r="AQ41" i="65"/>
  <c r="AQ36" i="65"/>
  <c r="AI32" i="65"/>
  <c r="C225" i="60" s="1"/>
  <c r="Y68" i="65"/>
  <c r="AD57" i="65"/>
  <c r="O68" i="65"/>
  <c r="O234" i="65" s="1"/>
  <c r="T236" i="65" l="1"/>
  <c r="H106" i="56"/>
  <c r="C174" i="60"/>
  <c r="H106" i="57"/>
  <c r="H124" i="57"/>
  <c r="C106" i="57"/>
  <c r="C106" i="56"/>
  <c r="Y234" i="65"/>
  <c r="C208" i="60" s="1"/>
  <c r="C72" i="55"/>
  <c r="O236" i="65"/>
  <c r="O237" i="65" s="1"/>
  <c r="O240" i="65" s="1"/>
  <c r="AQ29" i="65"/>
  <c r="AQ23" i="65"/>
  <c r="AQ25" i="65"/>
  <c r="AQ53" i="65"/>
  <c r="AQ27" i="65"/>
  <c r="AQ37" i="65"/>
  <c r="AD66" i="65"/>
  <c r="H192" i="60" s="1"/>
  <c r="AD59" i="65"/>
  <c r="AI66" i="65"/>
  <c r="C226" i="60" s="1"/>
  <c r="AI57" i="65"/>
  <c r="AN32" i="65"/>
  <c r="AQ21" i="65"/>
  <c r="H176" i="60" l="1"/>
  <c r="T237" i="65"/>
  <c r="T240" i="65" s="1"/>
  <c r="G140" i="56"/>
  <c r="H108" i="56"/>
  <c r="AI59" i="65"/>
  <c r="H108" i="57"/>
  <c r="AQ32" i="65"/>
  <c r="H225" i="60"/>
  <c r="G259" i="60" s="1"/>
  <c r="C176" i="60"/>
  <c r="H158" i="58"/>
  <c r="G192" i="58" s="1"/>
  <c r="Y236" i="65"/>
  <c r="Y237" i="65" s="1"/>
  <c r="Y240" i="65" s="1"/>
  <c r="C140" i="57"/>
  <c r="H140" i="57" s="1"/>
  <c r="C108" i="57"/>
  <c r="C108" i="56"/>
  <c r="C74" i="55"/>
  <c r="AQ51" i="65"/>
  <c r="AQ40" i="65"/>
  <c r="AQ47" i="65"/>
  <c r="AQ46" i="65"/>
  <c r="AQ50" i="65"/>
  <c r="AQ44" i="65"/>
  <c r="AQ39" i="65"/>
  <c r="AQ52" i="65"/>
  <c r="AQ42" i="65"/>
  <c r="AQ43" i="65"/>
  <c r="AQ48" i="65"/>
  <c r="AQ63" i="65"/>
  <c r="AQ38" i="65"/>
  <c r="AQ64" i="65"/>
  <c r="AN57" i="65"/>
  <c r="AD68" i="65"/>
  <c r="AD234" i="65" s="1"/>
  <c r="H178" i="60" l="1"/>
  <c r="G142" i="56"/>
  <c r="AN59" i="65"/>
  <c r="AI68" i="65"/>
  <c r="AI234" i="65" s="1"/>
  <c r="C242" i="60" s="1"/>
  <c r="AD236" i="65"/>
  <c r="H208" i="60"/>
  <c r="C210" i="60"/>
  <c r="C178" i="60"/>
  <c r="C110" i="57"/>
  <c r="C110" i="56"/>
  <c r="H110" i="57"/>
  <c r="H110" i="56"/>
  <c r="C142" i="57"/>
  <c r="H142" i="57" s="1"/>
  <c r="H180" i="60"/>
  <c r="C76" i="55"/>
  <c r="AQ57" i="65"/>
  <c r="AN66" i="65"/>
  <c r="H210" i="60" l="1"/>
  <c r="AD237" i="65"/>
  <c r="H212" i="60" s="1"/>
  <c r="AI236" i="65"/>
  <c r="AQ59" i="65"/>
  <c r="C144" i="57"/>
  <c r="H144" i="57" s="1"/>
  <c r="C212" i="60"/>
  <c r="AQ66" i="65"/>
  <c r="H226" i="60"/>
  <c r="G260" i="60" s="1"/>
  <c r="C214" i="60"/>
  <c r="C180" i="60"/>
  <c r="G144" i="56"/>
  <c r="C78" i="55"/>
  <c r="C112" i="57"/>
  <c r="C112" i="56"/>
  <c r="H112" i="57"/>
  <c r="H112" i="56"/>
  <c r="AN68" i="65"/>
  <c r="AN234" i="65" s="1"/>
  <c r="C244" i="60" l="1"/>
  <c r="AI237" i="65"/>
  <c r="C246" i="60" s="1"/>
  <c r="C146" i="57"/>
  <c r="H146" i="57" s="1"/>
  <c r="AN236" i="65"/>
  <c r="AN237" i="65" s="1"/>
  <c r="H242" i="60"/>
  <c r="G276" i="60" s="1"/>
  <c r="G146" i="56"/>
  <c r="AQ234" i="65"/>
  <c r="AD240" i="65"/>
  <c r="H214" i="60" s="1"/>
  <c r="AQ68" i="65"/>
  <c r="AI240" i="65" l="1"/>
  <c r="C248" i="60" s="1"/>
  <c r="H246" i="60"/>
  <c r="G280" i="60" s="1"/>
  <c r="H244" i="60"/>
  <c r="G278" i="60" s="1"/>
  <c r="AQ236" i="65"/>
  <c r="AQ237" i="65" l="1"/>
  <c r="AN240" i="65"/>
  <c r="H248" i="60" s="1"/>
  <c r="G282" i="60" s="1"/>
  <c r="AQ240" i="65" l="1"/>
  <c r="F4" i="65" s="1"/>
  <c r="AZ20" i="62"/>
  <c r="BF20" i="62" s="1"/>
  <c r="CP20" i="62" s="1"/>
  <c r="DN20" i="62" s="1"/>
  <c r="AY20" i="62"/>
  <c r="BE20" i="62" s="1"/>
  <c r="CO20" i="62" s="1"/>
  <c r="DM20" i="62" s="1"/>
  <c r="AX20" i="62"/>
  <c r="AW20" i="62"/>
  <c r="AV20" i="62"/>
  <c r="BN20" i="62" s="1"/>
  <c r="CX20" i="62" s="1"/>
  <c r="AU20" i="62"/>
  <c r="BM20" i="62" s="1"/>
  <c r="CW20" i="62" s="1"/>
  <c r="AQ255" i="62"/>
  <c r="BR64" i="62"/>
  <c r="BQ64" i="62"/>
  <c r="BP64" i="62"/>
  <c r="BO64" i="62"/>
  <c r="BN64" i="62"/>
  <c r="BM64" i="62"/>
  <c r="AV64" i="62"/>
  <c r="BT64" i="62" s="1"/>
  <c r="CF64" i="62" s="1"/>
  <c r="BR63" i="62"/>
  <c r="BQ63" i="62"/>
  <c r="BP63" i="62"/>
  <c r="BO63" i="62"/>
  <c r="BN63" i="62"/>
  <c r="BM63" i="62"/>
  <c r="AV63" i="62"/>
  <c r="BT63" i="62" s="1"/>
  <c r="CF63" i="62" s="1"/>
  <c r="BR62" i="62"/>
  <c r="BQ62" i="62"/>
  <c r="BP62" i="62"/>
  <c r="BO62" i="62"/>
  <c r="BN62" i="62"/>
  <c r="BM62" i="62"/>
  <c r="AV62" i="62"/>
  <c r="BT62" i="62" s="1"/>
  <c r="CF62" i="62" s="1"/>
  <c r="BR61" i="62"/>
  <c r="BQ61" i="62"/>
  <c r="BP61" i="62"/>
  <c r="BO61" i="62"/>
  <c r="BN61" i="62"/>
  <c r="BM61" i="62"/>
  <c r="AV61" i="62"/>
  <c r="BT61" i="62" s="1"/>
  <c r="CF61" i="62" s="1"/>
  <c r="BR60" i="62"/>
  <c r="BQ60" i="62"/>
  <c r="BP60" i="62"/>
  <c r="BO60" i="62"/>
  <c r="BN60" i="62"/>
  <c r="BM60" i="62"/>
  <c r="AV60" i="62"/>
  <c r="BT60" i="62" s="1"/>
  <c r="CF60" i="62" s="1"/>
  <c r="BR59" i="62"/>
  <c r="BQ59" i="62"/>
  <c r="BP59" i="62"/>
  <c r="BO59" i="62"/>
  <c r="BN59" i="62"/>
  <c r="BM59" i="62"/>
  <c r="AV59" i="62"/>
  <c r="BT59" i="62" s="1"/>
  <c r="CF59" i="62" s="1"/>
  <c r="BR58" i="62"/>
  <c r="BQ58" i="62"/>
  <c r="BP58" i="62"/>
  <c r="BO58" i="62"/>
  <c r="BN58" i="62"/>
  <c r="BM58" i="62"/>
  <c r="AV58" i="62"/>
  <c r="BT58" i="62" s="1"/>
  <c r="CF58" i="62" s="1"/>
  <c r="BR57" i="62"/>
  <c r="BQ57" i="62"/>
  <c r="BP57" i="62"/>
  <c r="BO57" i="62"/>
  <c r="BN57" i="62"/>
  <c r="BM57" i="62"/>
  <c r="AV57" i="62"/>
  <c r="BT57" i="62" s="1"/>
  <c r="CF57" i="62" s="1"/>
  <c r="BR56" i="62"/>
  <c r="BQ56" i="62"/>
  <c r="BP56" i="62"/>
  <c r="BO56" i="62"/>
  <c r="BN56" i="62"/>
  <c r="BM56" i="62"/>
  <c r="AV56" i="62"/>
  <c r="BT56" i="62" s="1"/>
  <c r="CF56" i="62" s="1"/>
  <c r="BR55" i="62"/>
  <c r="BQ55" i="62"/>
  <c r="BP55" i="62"/>
  <c r="BO55" i="62"/>
  <c r="BN55" i="62"/>
  <c r="BM55" i="62"/>
  <c r="AV55" i="62"/>
  <c r="BT55" i="62" s="1"/>
  <c r="CF55" i="62" s="1"/>
  <c r="BR54" i="62"/>
  <c r="BQ54" i="62"/>
  <c r="BP54" i="62"/>
  <c r="BO54" i="62"/>
  <c r="BN54" i="62"/>
  <c r="BM54" i="62"/>
  <c r="AV54" i="62"/>
  <c r="BT54" i="62" s="1"/>
  <c r="CF54" i="62" s="1"/>
  <c r="BR53" i="62"/>
  <c r="BQ53" i="62"/>
  <c r="BP53" i="62"/>
  <c r="BO53" i="62"/>
  <c r="BN53" i="62"/>
  <c r="BM53" i="62"/>
  <c r="AV53" i="62"/>
  <c r="BT53" i="62" s="1"/>
  <c r="CF53" i="62" s="1"/>
  <c r="BR52" i="62"/>
  <c r="BQ52" i="62"/>
  <c r="BP52" i="62"/>
  <c r="BO52" i="62"/>
  <c r="BN52" i="62"/>
  <c r="BM52" i="62"/>
  <c r="AV52" i="62"/>
  <c r="BT52" i="62" s="1"/>
  <c r="CF52" i="62" s="1"/>
  <c r="BR51" i="62"/>
  <c r="BQ51" i="62"/>
  <c r="BP51" i="62"/>
  <c r="BO51" i="62"/>
  <c r="BN51" i="62"/>
  <c r="BM51" i="62"/>
  <c r="AV51" i="62"/>
  <c r="BT51" i="62" s="1"/>
  <c r="CF51" i="62" s="1"/>
  <c r="BR50" i="62"/>
  <c r="BQ50" i="62"/>
  <c r="BP50" i="62"/>
  <c r="BO50" i="62"/>
  <c r="BN50" i="62"/>
  <c r="BM50" i="62"/>
  <c r="AV50" i="62"/>
  <c r="BT50" i="62" s="1"/>
  <c r="CF50" i="62" s="1"/>
  <c r="BR49" i="62"/>
  <c r="BQ49" i="62"/>
  <c r="BP49" i="62"/>
  <c r="BO49" i="62"/>
  <c r="BN49" i="62"/>
  <c r="BM49" i="62"/>
  <c r="AV49" i="62"/>
  <c r="BT49" i="62" s="1"/>
  <c r="CF49" i="62" s="1"/>
  <c r="BR48" i="62"/>
  <c r="BQ48" i="62"/>
  <c r="BP48" i="62"/>
  <c r="BO48" i="62"/>
  <c r="BN48" i="62"/>
  <c r="BM48" i="62"/>
  <c r="AV48" i="62"/>
  <c r="BT48" i="62" s="1"/>
  <c r="CF48" i="62" s="1"/>
  <c r="BR47" i="62"/>
  <c r="BQ47" i="62"/>
  <c r="BP47" i="62"/>
  <c r="BO47" i="62"/>
  <c r="BN47" i="62"/>
  <c r="BM47" i="62"/>
  <c r="AV47" i="62"/>
  <c r="BT47" i="62" s="1"/>
  <c r="CF47" i="62" s="1"/>
  <c r="BR46" i="62"/>
  <c r="BQ46" i="62"/>
  <c r="BP46" i="62"/>
  <c r="BO46" i="62"/>
  <c r="BN46" i="62"/>
  <c r="BM46" i="62"/>
  <c r="AV46" i="62"/>
  <c r="BT46" i="62" s="1"/>
  <c r="CF46" i="62" s="1"/>
  <c r="BR45" i="62"/>
  <c r="BQ45" i="62"/>
  <c r="BP45" i="62"/>
  <c r="BO45" i="62"/>
  <c r="BN45" i="62"/>
  <c r="BM45" i="62"/>
  <c r="AV45" i="62"/>
  <c r="BT45" i="62" s="1"/>
  <c r="CF45" i="62" s="1"/>
  <c r="BR33" i="62"/>
  <c r="BQ33" i="62"/>
  <c r="BP33" i="62"/>
  <c r="BO33" i="62"/>
  <c r="BN33" i="62"/>
  <c r="BM33" i="62"/>
  <c r="BL33" i="62"/>
  <c r="BK33" i="62"/>
  <c r="BJ33" i="62"/>
  <c r="BI33" i="62"/>
  <c r="BH33" i="62"/>
  <c r="BG33" i="62"/>
  <c r="BF33" i="62"/>
  <c r="BE33" i="62"/>
  <c r="BD33" i="62"/>
  <c r="BC33" i="62"/>
  <c r="BB33" i="62"/>
  <c r="AV33" i="62"/>
  <c r="BT33" i="62" s="1"/>
  <c r="BR32" i="62"/>
  <c r="BQ32" i="62"/>
  <c r="BP32" i="62"/>
  <c r="BO32" i="62"/>
  <c r="BN32" i="62"/>
  <c r="BM32" i="62"/>
  <c r="BL32" i="62"/>
  <c r="BK32" i="62"/>
  <c r="BJ32" i="62"/>
  <c r="BI32" i="62"/>
  <c r="BH32" i="62"/>
  <c r="BG32" i="62"/>
  <c r="BF32" i="62"/>
  <c r="BE32" i="62"/>
  <c r="BD32" i="62"/>
  <c r="BC32" i="62"/>
  <c r="BB32" i="62"/>
  <c r="AV32" i="62"/>
  <c r="BT32" i="62" s="1"/>
  <c r="BR31" i="62"/>
  <c r="BQ31" i="62"/>
  <c r="BP31" i="62"/>
  <c r="BO31" i="62"/>
  <c r="BN31" i="62"/>
  <c r="BM31" i="62"/>
  <c r="BL31" i="62"/>
  <c r="BK31" i="62"/>
  <c r="BJ31" i="62"/>
  <c r="BI31" i="62"/>
  <c r="BH31" i="62"/>
  <c r="BG31" i="62"/>
  <c r="BF31" i="62"/>
  <c r="BE31" i="62"/>
  <c r="BD31" i="62"/>
  <c r="BC31" i="62"/>
  <c r="BB31" i="62"/>
  <c r="AV31" i="62"/>
  <c r="BT31" i="62" s="1"/>
  <c r="BR30" i="62"/>
  <c r="BQ30" i="62"/>
  <c r="BP30" i="62"/>
  <c r="BO30" i="62"/>
  <c r="BN30" i="62"/>
  <c r="BM30" i="62"/>
  <c r="BL30" i="62"/>
  <c r="BK30" i="62"/>
  <c r="BJ30" i="62"/>
  <c r="BI30" i="62"/>
  <c r="BH30" i="62"/>
  <c r="BG30" i="62"/>
  <c r="BF30" i="62"/>
  <c r="BE30" i="62"/>
  <c r="BD30" i="62"/>
  <c r="BC30" i="62"/>
  <c r="BB30" i="62"/>
  <c r="AV30" i="62"/>
  <c r="BT30" i="62" s="1"/>
  <c r="BR29" i="62"/>
  <c r="BQ29" i="62"/>
  <c r="BP29" i="62"/>
  <c r="BO29" i="62"/>
  <c r="BN29" i="62"/>
  <c r="BM29" i="62"/>
  <c r="BL29" i="62"/>
  <c r="BK29" i="62"/>
  <c r="BJ29" i="62"/>
  <c r="BI29" i="62"/>
  <c r="BH29" i="62"/>
  <c r="BG29" i="62"/>
  <c r="BF29" i="62"/>
  <c r="BE29" i="62"/>
  <c r="BD29" i="62"/>
  <c r="BC29" i="62"/>
  <c r="BB29" i="62"/>
  <c r="AV29" i="62"/>
  <c r="BT29" i="62" s="1"/>
  <c r="BR28" i="62"/>
  <c r="BQ28" i="62"/>
  <c r="BP28" i="62"/>
  <c r="BO28" i="62"/>
  <c r="BN28" i="62"/>
  <c r="BM28" i="62"/>
  <c r="BL28" i="62"/>
  <c r="BK28" i="62"/>
  <c r="BJ28" i="62"/>
  <c r="BI28" i="62"/>
  <c r="BH28" i="62"/>
  <c r="BG28" i="62"/>
  <c r="BF28" i="62"/>
  <c r="BE28" i="62"/>
  <c r="BD28" i="62"/>
  <c r="BC28" i="62"/>
  <c r="BB28" i="62"/>
  <c r="AV28" i="62"/>
  <c r="BT28" i="62" s="1"/>
  <c r="BR27" i="62"/>
  <c r="BQ27" i="62"/>
  <c r="BP27" i="62"/>
  <c r="BO27" i="62"/>
  <c r="BN27" i="62"/>
  <c r="BM27" i="62"/>
  <c r="BL27" i="62"/>
  <c r="BK27" i="62"/>
  <c r="BJ27" i="62"/>
  <c r="BI27" i="62"/>
  <c r="BH27" i="62"/>
  <c r="BG27" i="62"/>
  <c r="BF27" i="62"/>
  <c r="BE27" i="62"/>
  <c r="BD27" i="62"/>
  <c r="BC27" i="62"/>
  <c r="BB27" i="62"/>
  <c r="AV27" i="62"/>
  <c r="BT27" i="62" s="1"/>
  <c r="BR26" i="62"/>
  <c r="BQ26" i="62"/>
  <c r="BP26" i="62"/>
  <c r="BO26" i="62"/>
  <c r="BN26" i="62"/>
  <c r="BM26" i="62"/>
  <c r="BL26" i="62"/>
  <c r="BK26" i="62"/>
  <c r="BJ26" i="62"/>
  <c r="BI26" i="62"/>
  <c r="BH26" i="62"/>
  <c r="BG26" i="62"/>
  <c r="BF26" i="62"/>
  <c r="BE26" i="62"/>
  <c r="BD26" i="62"/>
  <c r="BC26" i="62"/>
  <c r="BB26" i="62"/>
  <c r="AV26" i="62"/>
  <c r="BT26" i="62" s="1"/>
  <c r="BR25" i="62"/>
  <c r="BQ25" i="62"/>
  <c r="BP25" i="62"/>
  <c r="BO25" i="62"/>
  <c r="BN25" i="62"/>
  <c r="BM25" i="62"/>
  <c r="BL25" i="62"/>
  <c r="BK25" i="62"/>
  <c r="BJ25" i="62"/>
  <c r="BI25" i="62"/>
  <c r="BH25" i="62"/>
  <c r="BG25" i="62"/>
  <c r="BF25" i="62"/>
  <c r="BE25" i="62"/>
  <c r="BD25" i="62"/>
  <c r="BC25" i="62"/>
  <c r="BB25" i="62"/>
  <c r="AV25" i="62"/>
  <c r="BT25" i="62" s="1"/>
  <c r="BR24" i="62"/>
  <c r="BQ24" i="62"/>
  <c r="BP24" i="62"/>
  <c r="BO24" i="62"/>
  <c r="BN24" i="62"/>
  <c r="BM24" i="62"/>
  <c r="BL24" i="62"/>
  <c r="BK24" i="62"/>
  <c r="BJ24" i="62"/>
  <c r="BI24" i="62"/>
  <c r="BH24" i="62"/>
  <c r="BG24" i="62"/>
  <c r="BF24" i="62"/>
  <c r="BE24" i="62"/>
  <c r="BD24" i="62"/>
  <c r="BC24" i="62"/>
  <c r="BB24" i="62"/>
  <c r="AV24" i="62"/>
  <c r="BT24" i="62" s="1"/>
  <c r="H97" i="60"/>
  <c r="H96" i="60"/>
  <c r="H95" i="60"/>
  <c r="H93" i="60"/>
  <c r="C97" i="60"/>
  <c r="C96" i="60"/>
  <c r="C95" i="60"/>
  <c r="H63" i="60"/>
  <c r="H62" i="60"/>
  <c r="H61" i="60"/>
  <c r="C63" i="60"/>
  <c r="C62" i="60"/>
  <c r="C61" i="60"/>
  <c r="H29" i="60"/>
  <c r="H28" i="60"/>
  <c r="H27" i="60"/>
  <c r="C29" i="60"/>
  <c r="C27" i="60"/>
  <c r="C27" i="53"/>
  <c r="C97" i="53"/>
  <c r="C63" i="53"/>
  <c r="C96" i="53"/>
  <c r="C62" i="53"/>
  <c r="C95" i="53"/>
  <c r="C61" i="53"/>
  <c r="H63" i="53"/>
  <c r="H62" i="53"/>
  <c r="H61" i="53"/>
  <c r="C63" i="57"/>
  <c r="C62" i="57"/>
  <c r="C61" i="57"/>
  <c r="C29" i="53"/>
  <c r="C28" i="53"/>
  <c r="H63" i="58"/>
  <c r="H62" i="58"/>
  <c r="H61" i="58"/>
  <c r="H29" i="53"/>
  <c r="H28" i="53"/>
  <c r="H27" i="53"/>
  <c r="C63" i="58"/>
  <c r="C62" i="58"/>
  <c r="C61" i="58"/>
  <c r="H29" i="58"/>
  <c r="H28" i="58"/>
  <c r="H27" i="58"/>
  <c r="C29" i="58"/>
  <c r="C28" i="58"/>
  <c r="C27" i="58"/>
  <c r="C29" i="57"/>
  <c r="C28" i="57"/>
  <c r="C27" i="57"/>
  <c r="H29" i="57"/>
  <c r="H28" i="57"/>
  <c r="H27" i="57"/>
  <c r="H29" i="56"/>
  <c r="H28" i="56"/>
  <c r="H27" i="56"/>
  <c r="C29" i="56"/>
  <c r="C28" i="56"/>
  <c r="C27" i="56"/>
  <c r="C27" i="55"/>
  <c r="AQ116" i="62"/>
  <c r="C29" i="55"/>
  <c r="C28" i="55"/>
  <c r="O120" i="62"/>
  <c r="AQ118" i="62"/>
  <c r="AQ117" i="62"/>
  <c r="AQ113" i="62"/>
  <c r="AQ112" i="62"/>
  <c r="AQ111" i="62"/>
  <c r="AQ108" i="62"/>
  <c r="AQ107" i="62"/>
  <c r="AQ106" i="62"/>
  <c r="B3" i="64"/>
  <c r="O144" i="62"/>
  <c r="C17" i="60" s="1"/>
  <c r="J104" i="60"/>
  <c r="J98" i="60"/>
  <c r="J97" i="60"/>
  <c r="J96" i="60"/>
  <c r="J95" i="60"/>
  <c r="J94" i="60"/>
  <c r="J93" i="60"/>
  <c r="H92" i="60"/>
  <c r="J91" i="60"/>
  <c r="H91" i="60"/>
  <c r="J90" i="60"/>
  <c r="H89" i="60"/>
  <c r="H88" i="60"/>
  <c r="J87" i="60"/>
  <c r="J86" i="60"/>
  <c r="H86" i="60"/>
  <c r="J84" i="60"/>
  <c r="J83" i="60"/>
  <c r="J82" i="60"/>
  <c r="J80" i="60"/>
  <c r="H79" i="60"/>
  <c r="H78" i="60"/>
  <c r="H77" i="60"/>
  <c r="E104" i="60"/>
  <c r="E98" i="60"/>
  <c r="E97" i="60"/>
  <c r="E96" i="60"/>
  <c r="E95" i="60"/>
  <c r="E94" i="60"/>
  <c r="E93" i="60"/>
  <c r="C93" i="60"/>
  <c r="C92" i="60"/>
  <c r="E91" i="60"/>
  <c r="C91" i="60"/>
  <c r="E90" i="60"/>
  <c r="C89" i="60"/>
  <c r="C88" i="60"/>
  <c r="E87" i="60"/>
  <c r="E86" i="60"/>
  <c r="C86" i="60"/>
  <c r="E84" i="60"/>
  <c r="E83" i="60"/>
  <c r="E82" i="60"/>
  <c r="E80" i="60"/>
  <c r="C79" i="60"/>
  <c r="C78" i="60"/>
  <c r="C77" i="60"/>
  <c r="C93" i="53"/>
  <c r="C92" i="53"/>
  <c r="C91" i="53"/>
  <c r="C89" i="53"/>
  <c r="C88" i="53"/>
  <c r="C86" i="53"/>
  <c r="C79" i="53"/>
  <c r="C78" i="53"/>
  <c r="C77" i="53"/>
  <c r="C59" i="53"/>
  <c r="C58" i="53"/>
  <c r="C57" i="53"/>
  <c r="C55" i="53"/>
  <c r="C54" i="53"/>
  <c r="C52" i="53"/>
  <c r="C45" i="53"/>
  <c r="C44" i="53"/>
  <c r="C43" i="53"/>
  <c r="E104" i="53"/>
  <c r="E98" i="53"/>
  <c r="E97" i="53"/>
  <c r="E96" i="53"/>
  <c r="E95" i="53"/>
  <c r="E94" i="53"/>
  <c r="E93" i="53"/>
  <c r="E91" i="53"/>
  <c r="E90" i="53"/>
  <c r="E87" i="53"/>
  <c r="E86" i="53"/>
  <c r="E84" i="53"/>
  <c r="E83" i="53"/>
  <c r="E82" i="53"/>
  <c r="E80" i="53"/>
  <c r="J70" i="60"/>
  <c r="J64" i="60"/>
  <c r="J63" i="60"/>
  <c r="J62" i="60"/>
  <c r="J61" i="60"/>
  <c r="J60" i="60"/>
  <c r="J59" i="60"/>
  <c r="H59" i="60"/>
  <c r="H58" i="60"/>
  <c r="J57" i="60"/>
  <c r="H57" i="60"/>
  <c r="J56" i="60"/>
  <c r="H55" i="60"/>
  <c r="H54" i="60"/>
  <c r="J53" i="60"/>
  <c r="J52" i="60"/>
  <c r="H52" i="60"/>
  <c r="J50" i="60"/>
  <c r="J49" i="60"/>
  <c r="J48" i="60"/>
  <c r="H47" i="60"/>
  <c r="J46" i="60"/>
  <c r="H45" i="60"/>
  <c r="H44" i="60"/>
  <c r="H43" i="60"/>
  <c r="J70" i="53"/>
  <c r="J64" i="53"/>
  <c r="J63" i="53"/>
  <c r="J62" i="53"/>
  <c r="J61" i="53"/>
  <c r="J60" i="53"/>
  <c r="J59" i="53"/>
  <c r="H59" i="53"/>
  <c r="H58" i="53"/>
  <c r="J57" i="53"/>
  <c r="H57" i="53"/>
  <c r="J56" i="53"/>
  <c r="H55" i="53"/>
  <c r="H54" i="53"/>
  <c r="J53" i="53"/>
  <c r="J52" i="53"/>
  <c r="H52" i="53"/>
  <c r="J50" i="53"/>
  <c r="J49" i="53"/>
  <c r="J48" i="53"/>
  <c r="H47" i="53"/>
  <c r="J46" i="53"/>
  <c r="H45" i="53"/>
  <c r="H44" i="53"/>
  <c r="H43" i="53"/>
  <c r="J70" i="58"/>
  <c r="J64" i="58"/>
  <c r="J63" i="58"/>
  <c r="J62" i="58"/>
  <c r="J61" i="58"/>
  <c r="J60" i="58"/>
  <c r="J59" i="58"/>
  <c r="H59" i="58"/>
  <c r="H58" i="58"/>
  <c r="J57" i="58"/>
  <c r="H57" i="58"/>
  <c r="J56" i="58"/>
  <c r="H55" i="58"/>
  <c r="H54" i="58"/>
  <c r="J53" i="58"/>
  <c r="J52" i="58"/>
  <c r="H52" i="58"/>
  <c r="J50" i="58"/>
  <c r="J49" i="58"/>
  <c r="J48" i="58"/>
  <c r="H47" i="58"/>
  <c r="J46" i="58"/>
  <c r="H45" i="58"/>
  <c r="H44" i="58"/>
  <c r="H43" i="58"/>
  <c r="E70" i="60"/>
  <c r="E64" i="60"/>
  <c r="E63" i="60"/>
  <c r="E62" i="60"/>
  <c r="E61" i="60"/>
  <c r="E60" i="60"/>
  <c r="E59" i="60"/>
  <c r="C59" i="60"/>
  <c r="C58" i="60"/>
  <c r="E57" i="60"/>
  <c r="C57" i="60"/>
  <c r="E56" i="60"/>
  <c r="C55" i="60"/>
  <c r="C54" i="60"/>
  <c r="E53" i="60"/>
  <c r="E52" i="60"/>
  <c r="C52" i="60"/>
  <c r="E50" i="60"/>
  <c r="E49" i="60"/>
  <c r="E48" i="60"/>
  <c r="C47" i="60"/>
  <c r="E46" i="60"/>
  <c r="C45" i="60"/>
  <c r="C44" i="60"/>
  <c r="C43" i="60"/>
  <c r="E70" i="53"/>
  <c r="E64" i="53"/>
  <c r="E63" i="53"/>
  <c r="E62" i="53"/>
  <c r="E61" i="53"/>
  <c r="E60" i="53"/>
  <c r="E59" i="53"/>
  <c r="E57" i="53"/>
  <c r="E56" i="53"/>
  <c r="E53" i="53"/>
  <c r="E52" i="53"/>
  <c r="E50" i="53"/>
  <c r="E49" i="53"/>
  <c r="E48" i="53"/>
  <c r="C47" i="53"/>
  <c r="E46" i="53"/>
  <c r="E70" i="58"/>
  <c r="E64" i="58"/>
  <c r="E63" i="58"/>
  <c r="E62" i="58"/>
  <c r="E61" i="58"/>
  <c r="E60" i="58"/>
  <c r="E59" i="58"/>
  <c r="C59" i="58"/>
  <c r="C58" i="58"/>
  <c r="E57" i="58"/>
  <c r="C57" i="58"/>
  <c r="E56" i="58"/>
  <c r="C55" i="58"/>
  <c r="C54" i="58"/>
  <c r="E53" i="58"/>
  <c r="E52" i="58"/>
  <c r="C52" i="58"/>
  <c r="E50" i="58"/>
  <c r="E49" i="58"/>
  <c r="E48" i="58"/>
  <c r="C47" i="58"/>
  <c r="E46" i="58"/>
  <c r="C45" i="58"/>
  <c r="C44" i="58"/>
  <c r="C43" i="58"/>
  <c r="C59" i="57"/>
  <c r="C58" i="57"/>
  <c r="C57" i="57"/>
  <c r="C55" i="57"/>
  <c r="C54" i="57"/>
  <c r="C52" i="57"/>
  <c r="C47" i="57"/>
  <c r="C45" i="57"/>
  <c r="C44" i="57"/>
  <c r="C43" i="57"/>
  <c r="C25" i="57"/>
  <c r="C24" i="57"/>
  <c r="C23" i="57"/>
  <c r="C21" i="57"/>
  <c r="C20" i="57"/>
  <c r="C18" i="57"/>
  <c r="C13" i="57"/>
  <c r="C11" i="57"/>
  <c r="C10" i="57"/>
  <c r="C9" i="57"/>
  <c r="H9" i="57"/>
  <c r="H21" i="57"/>
  <c r="E70" i="57"/>
  <c r="E64" i="57"/>
  <c r="E63" i="57"/>
  <c r="E62" i="57"/>
  <c r="E61" i="57"/>
  <c r="E60" i="57"/>
  <c r="E59" i="57"/>
  <c r="E57" i="57"/>
  <c r="E56" i="57"/>
  <c r="E53" i="57"/>
  <c r="E52" i="57"/>
  <c r="E50" i="57"/>
  <c r="E49" i="57"/>
  <c r="E48" i="57"/>
  <c r="E46" i="57"/>
  <c r="J36" i="60"/>
  <c r="J30" i="60"/>
  <c r="J29" i="60"/>
  <c r="J28" i="60"/>
  <c r="J27" i="60"/>
  <c r="J26" i="60"/>
  <c r="J25" i="60"/>
  <c r="H25" i="60"/>
  <c r="H24" i="60"/>
  <c r="J23" i="60"/>
  <c r="H23" i="60"/>
  <c r="J22" i="60"/>
  <c r="H21" i="60"/>
  <c r="H20" i="60"/>
  <c r="J19" i="60"/>
  <c r="J18" i="60"/>
  <c r="H18" i="60"/>
  <c r="J16" i="60"/>
  <c r="J15" i="60"/>
  <c r="J14" i="60"/>
  <c r="H13" i="60"/>
  <c r="J12" i="60"/>
  <c r="H11" i="60"/>
  <c r="H10" i="60"/>
  <c r="H9" i="60"/>
  <c r="J36" i="53"/>
  <c r="J30" i="53"/>
  <c r="J29" i="53"/>
  <c r="J28" i="53"/>
  <c r="J27" i="53"/>
  <c r="J26" i="53"/>
  <c r="J25" i="53"/>
  <c r="H25" i="53"/>
  <c r="H24" i="53"/>
  <c r="J23" i="53"/>
  <c r="H23" i="53"/>
  <c r="J22" i="53"/>
  <c r="H21" i="53"/>
  <c r="H20" i="53"/>
  <c r="J19" i="53"/>
  <c r="J18" i="53"/>
  <c r="H18" i="53"/>
  <c r="J16" i="53"/>
  <c r="J15" i="53"/>
  <c r="J14" i="53"/>
  <c r="H13" i="53"/>
  <c r="J12" i="53"/>
  <c r="H11" i="53"/>
  <c r="H10" i="53"/>
  <c r="H9" i="53"/>
  <c r="J36" i="58"/>
  <c r="J30" i="58"/>
  <c r="J29" i="58"/>
  <c r="J28" i="58"/>
  <c r="J27" i="58"/>
  <c r="J26" i="58"/>
  <c r="J25" i="58"/>
  <c r="H25" i="58"/>
  <c r="H24" i="58"/>
  <c r="J23" i="58"/>
  <c r="H23" i="58"/>
  <c r="J22" i="58"/>
  <c r="H21" i="58"/>
  <c r="H20" i="58"/>
  <c r="J19" i="58"/>
  <c r="J18" i="58"/>
  <c r="H18" i="58"/>
  <c r="J16" i="58"/>
  <c r="J15" i="58"/>
  <c r="J14" i="58"/>
  <c r="H13" i="58"/>
  <c r="J12" i="58"/>
  <c r="H11" i="58"/>
  <c r="H10" i="58"/>
  <c r="H9" i="58"/>
  <c r="J36" i="57"/>
  <c r="J30" i="57"/>
  <c r="J29" i="57"/>
  <c r="J28" i="57"/>
  <c r="J27" i="57"/>
  <c r="J26" i="57"/>
  <c r="J25" i="57"/>
  <c r="H25" i="57"/>
  <c r="H24" i="57"/>
  <c r="J23" i="57"/>
  <c r="H23" i="57"/>
  <c r="J22" i="57"/>
  <c r="H20" i="57"/>
  <c r="J19" i="57"/>
  <c r="J18" i="57"/>
  <c r="H18" i="57"/>
  <c r="J16" i="57"/>
  <c r="J15" i="57"/>
  <c r="J14" i="57"/>
  <c r="H13" i="57"/>
  <c r="J12" i="57"/>
  <c r="H11" i="57"/>
  <c r="H10" i="57"/>
  <c r="J36" i="56"/>
  <c r="J30" i="56"/>
  <c r="J29" i="56"/>
  <c r="J28" i="56"/>
  <c r="J27" i="56"/>
  <c r="J26" i="56"/>
  <c r="J25" i="56"/>
  <c r="H25" i="56"/>
  <c r="H24" i="56"/>
  <c r="J23" i="56"/>
  <c r="H23" i="56"/>
  <c r="J22" i="56"/>
  <c r="H21" i="56"/>
  <c r="H20" i="56"/>
  <c r="J19" i="56"/>
  <c r="J18" i="56"/>
  <c r="H18" i="56"/>
  <c r="J16" i="56"/>
  <c r="J15" i="56"/>
  <c r="J14" i="56"/>
  <c r="H13" i="56"/>
  <c r="J12" i="56"/>
  <c r="H11" i="56"/>
  <c r="H10" i="56"/>
  <c r="H9" i="56"/>
  <c r="E36" i="60"/>
  <c r="E30" i="60"/>
  <c r="E29" i="60"/>
  <c r="E28" i="60"/>
  <c r="E27" i="60"/>
  <c r="E26" i="60"/>
  <c r="E25" i="60"/>
  <c r="C25" i="60"/>
  <c r="C24" i="60"/>
  <c r="E23" i="60"/>
  <c r="C23" i="60"/>
  <c r="E22" i="60"/>
  <c r="C21" i="60"/>
  <c r="C20" i="60"/>
  <c r="E19" i="60"/>
  <c r="E18" i="60"/>
  <c r="C18" i="60"/>
  <c r="E16" i="60"/>
  <c r="E15" i="60"/>
  <c r="E14" i="60"/>
  <c r="E12" i="60"/>
  <c r="C11" i="60"/>
  <c r="C10" i="60"/>
  <c r="C9" i="60"/>
  <c r="E36" i="53"/>
  <c r="E30" i="53"/>
  <c r="E29" i="53"/>
  <c r="E28" i="53"/>
  <c r="E27" i="53"/>
  <c r="E26" i="53"/>
  <c r="E25" i="53"/>
  <c r="C25" i="53"/>
  <c r="C24" i="53"/>
  <c r="E23" i="53"/>
  <c r="C23" i="53"/>
  <c r="E22" i="53"/>
  <c r="C21" i="53"/>
  <c r="C20" i="53"/>
  <c r="E19" i="53"/>
  <c r="E18" i="53"/>
  <c r="C18" i="53"/>
  <c r="E16" i="53"/>
  <c r="E15" i="53"/>
  <c r="E14" i="53"/>
  <c r="C13" i="53"/>
  <c r="E12" i="53"/>
  <c r="C11" i="53"/>
  <c r="C10" i="53"/>
  <c r="C9" i="53"/>
  <c r="E36" i="58"/>
  <c r="E30" i="58"/>
  <c r="E29" i="58"/>
  <c r="E28" i="58"/>
  <c r="E27" i="58"/>
  <c r="E26" i="58"/>
  <c r="E25" i="58"/>
  <c r="C25" i="58"/>
  <c r="C24" i="58"/>
  <c r="E23" i="58"/>
  <c r="C23" i="58"/>
  <c r="E22" i="58"/>
  <c r="C21" i="58"/>
  <c r="C20" i="58"/>
  <c r="E19" i="58"/>
  <c r="E18" i="58"/>
  <c r="C18" i="58"/>
  <c r="E16" i="58"/>
  <c r="E15" i="58"/>
  <c r="E14" i="58"/>
  <c r="C13" i="58"/>
  <c r="E12" i="58"/>
  <c r="C11" i="58"/>
  <c r="C10" i="58"/>
  <c r="C9" i="58"/>
  <c r="E36" i="57"/>
  <c r="E30" i="57"/>
  <c r="E29" i="57"/>
  <c r="E28" i="57"/>
  <c r="E27" i="57"/>
  <c r="E26" i="57"/>
  <c r="E25" i="57"/>
  <c r="E23" i="57"/>
  <c r="E22" i="57"/>
  <c r="E19" i="57"/>
  <c r="E18" i="57"/>
  <c r="E16" i="57"/>
  <c r="E15" i="57"/>
  <c r="E14" i="57"/>
  <c r="E12" i="57"/>
  <c r="E36" i="56"/>
  <c r="E30" i="56"/>
  <c r="E29" i="56"/>
  <c r="E28" i="56"/>
  <c r="E27" i="56"/>
  <c r="E26" i="56"/>
  <c r="E25" i="56"/>
  <c r="C25" i="56"/>
  <c r="C24" i="56"/>
  <c r="E23" i="56"/>
  <c r="C23" i="56"/>
  <c r="E22" i="56"/>
  <c r="C21" i="56"/>
  <c r="C20" i="56"/>
  <c r="E19" i="56"/>
  <c r="E18" i="56"/>
  <c r="C18" i="56"/>
  <c r="E16" i="56"/>
  <c r="E15" i="56"/>
  <c r="E14" i="56"/>
  <c r="C13" i="56"/>
  <c r="E12" i="56"/>
  <c r="C11" i="56"/>
  <c r="C10" i="56"/>
  <c r="C9" i="56"/>
  <c r="E36" i="55"/>
  <c r="E30" i="55"/>
  <c r="E29" i="55"/>
  <c r="E28" i="55"/>
  <c r="E27" i="55"/>
  <c r="E26" i="55"/>
  <c r="E25" i="55"/>
  <c r="E23" i="55"/>
  <c r="E22" i="55"/>
  <c r="E19" i="55"/>
  <c r="E18" i="55"/>
  <c r="E16" i="55"/>
  <c r="E15" i="55"/>
  <c r="E14" i="55"/>
  <c r="E12" i="55"/>
  <c r="C20" i="55"/>
  <c r="C21" i="55"/>
  <c r="C24" i="55"/>
  <c r="C23" i="55"/>
  <c r="C25" i="55"/>
  <c r="C18" i="55"/>
  <c r="C13" i="55"/>
  <c r="C11" i="55"/>
  <c r="C10" i="55"/>
  <c r="C9" i="55"/>
  <c r="CF24" i="62" l="1"/>
  <c r="BZ24" i="62"/>
  <c r="BZ28" i="62"/>
  <c r="CF28" i="62"/>
  <c r="CF32" i="62"/>
  <c r="BZ32" i="62"/>
  <c r="CF25" i="62"/>
  <c r="BZ25" i="62"/>
  <c r="CF29" i="62"/>
  <c r="BZ29" i="62"/>
  <c r="CF33" i="62"/>
  <c r="BZ33" i="62"/>
  <c r="CF26" i="62"/>
  <c r="BZ26" i="62"/>
  <c r="CF30" i="62"/>
  <c r="BZ30" i="62"/>
  <c r="CF27" i="62"/>
  <c r="BZ27" i="62"/>
  <c r="CF31" i="62"/>
  <c r="BZ31" i="62"/>
  <c r="B14" i="70"/>
  <c r="F4" i="87"/>
  <c r="B29" i="87" s="1"/>
  <c r="E29" i="87" s="1"/>
  <c r="DJ62" i="62"/>
  <c r="DJ51" i="62"/>
  <c r="DJ59" i="62"/>
  <c r="DJ54" i="62"/>
  <c r="DJ48" i="62"/>
  <c r="DJ56" i="62"/>
  <c r="DJ64" i="62"/>
  <c r="DJ45" i="62"/>
  <c r="DJ53" i="62"/>
  <c r="DJ61" i="62"/>
  <c r="DJ50" i="62"/>
  <c r="DJ58" i="62"/>
  <c r="DJ46" i="62"/>
  <c r="DJ47" i="62"/>
  <c r="DJ55" i="62"/>
  <c r="DJ63" i="62"/>
  <c r="DJ52" i="62"/>
  <c r="DJ60" i="62"/>
  <c r="DJ49" i="62"/>
  <c r="DJ57" i="62"/>
  <c r="DJ25" i="62"/>
  <c r="DJ33" i="62"/>
  <c r="DJ28" i="62"/>
  <c r="DJ31" i="62"/>
  <c r="DJ26" i="62"/>
  <c r="DJ29" i="62"/>
  <c r="DJ32" i="62"/>
  <c r="DJ27" i="62"/>
  <c r="DJ30" i="62"/>
  <c r="DJ24" i="62"/>
  <c r="J272" i="62"/>
  <c r="BS20" i="62"/>
  <c r="BY20" i="62" s="1"/>
  <c r="BT20" i="62"/>
  <c r="BZ20" i="62" s="1"/>
  <c r="AW27" i="62"/>
  <c r="BU27" i="62" s="1"/>
  <c r="AW52" i="62"/>
  <c r="BU52" i="62" s="1"/>
  <c r="CG52" i="62" s="1"/>
  <c r="AW49" i="62"/>
  <c r="BU49" i="62" s="1"/>
  <c r="CG49" i="62" s="1"/>
  <c r="AW48" i="62"/>
  <c r="BU48" i="62" s="1"/>
  <c r="CG48" i="62" s="1"/>
  <c r="AW56" i="62"/>
  <c r="BU56" i="62" s="1"/>
  <c r="CG56" i="62" s="1"/>
  <c r="AW64" i="62"/>
  <c r="BU64" i="62" s="1"/>
  <c r="CG64" i="62" s="1"/>
  <c r="AW60" i="62"/>
  <c r="BU60" i="62" s="1"/>
  <c r="CG60" i="62" s="1"/>
  <c r="AW50" i="62"/>
  <c r="BU50" i="62" s="1"/>
  <c r="CG50" i="62" s="1"/>
  <c r="AW30" i="62"/>
  <c r="BU30" i="62" s="1"/>
  <c r="AW47" i="62"/>
  <c r="BU47" i="62" s="1"/>
  <c r="CG47" i="62" s="1"/>
  <c r="BA20" i="62"/>
  <c r="CK20" i="62" s="1"/>
  <c r="DI20" i="62" s="1"/>
  <c r="BB20" i="62"/>
  <c r="CL20" i="62" s="1"/>
  <c r="DJ20" i="62" s="1"/>
  <c r="BG20" i="62"/>
  <c r="CQ20" i="62" s="1"/>
  <c r="BH20" i="62"/>
  <c r="CR20" i="62" s="1"/>
  <c r="BI20" i="62"/>
  <c r="CS20" i="62" s="1"/>
  <c r="BJ20" i="62"/>
  <c r="CT20" i="62" s="1"/>
  <c r="BO20" i="62"/>
  <c r="CY20" i="62" s="1"/>
  <c r="BP20" i="62"/>
  <c r="CZ20" i="62" s="1"/>
  <c r="BQ20" i="62"/>
  <c r="DA20" i="62" s="1"/>
  <c r="BR20" i="62"/>
  <c r="DB20" i="62" s="1"/>
  <c r="BC20" i="62"/>
  <c r="CM20" i="62" s="1"/>
  <c r="DK20" i="62" s="1"/>
  <c r="BK20" i="62"/>
  <c r="CU20" i="62" s="1"/>
  <c r="BD20" i="62"/>
  <c r="CN20" i="62" s="1"/>
  <c r="DL20" i="62" s="1"/>
  <c r="BL20" i="62"/>
  <c r="CV20" i="62" s="1"/>
  <c r="AW31" i="62"/>
  <c r="BU31" i="62" s="1"/>
  <c r="H63" i="57"/>
  <c r="AW59" i="62"/>
  <c r="BU59" i="62" s="1"/>
  <c r="CG59" i="62" s="1"/>
  <c r="AW58" i="62"/>
  <c r="BU58" i="62" s="1"/>
  <c r="CG58" i="62" s="1"/>
  <c r="AW28" i="62"/>
  <c r="BU28" i="62" s="1"/>
  <c r="AW51" i="62"/>
  <c r="BU51" i="62" s="1"/>
  <c r="CG51" i="62" s="1"/>
  <c r="C17" i="57"/>
  <c r="AW33" i="62"/>
  <c r="BU33" i="62" s="1"/>
  <c r="AW25" i="62"/>
  <c r="BU25" i="62" s="1"/>
  <c r="C17" i="55"/>
  <c r="C17" i="53"/>
  <c r="AW26" i="62"/>
  <c r="BU26" i="62" s="1"/>
  <c r="H61" i="57"/>
  <c r="H62" i="57"/>
  <c r="AW57" i="62"/>
  <c r="BU57" i="62" s="1"/>
  <c r="CG57" i="62" s="1"/>
  <c r="AW55" i="62"/>
  <c r="BU55" i="62" s="1"/>
  <c r="CG55" i="62" s="1"/>
  <c r="AW63" i="62"/>
  <c r="BU63" i="62" s="1"/>
  <c r="CG63" i="62" s="1"/>
  <c r="AW29" i="62"/>
  <c r="BU29" i="62" s="1"/>
  <c r="AW46" i="62"/>
  <c r="BU46" i="62" s="1"/>
  <c r="CG46" i="62" s="1"/>
  <c r="AW54" i="62"/>
  <c r="BU54" i="62" s="1"/>
  <c r="CG54" i="62" s="1"/>
  <c r="AW62" i="62"/>
  <c r="BU62" i="62" s="1"/>
  <c r="CG62" i="62" s="1"/>
  <c r="AW24" i="62"/>
  <c r="BU24" i="62" s="1"/>
  <c r="AW32" i="62"/>
  <c r="BU32" i="62" s="1"/>
  <c r="AW45" i="62"/>
  <c r="BU45" i="62" s="1"/>
  <c r="CG45" i="62" s="1"/>
  <c r="AW53" i="62"/>
  <c r="BU53" i="62" s="1"/>
  <c r="CG53" i="62" s="1"/>
  <c r="AW61" i="62"/>
  <c r="BU61" i="62" s="1"/>
  <c r="CG61" i="62" s="1"/>
  <c r="C17" i="58"/>
  <c r="C17" i="56"/>
  <c r="AN144" i="62"/>
  <c r="H85" i="60" s="1"/>
  <c r="AI144" i="62"/>
  <c r="AD144" i="62"/>
  <c r="Y144" i="62"/>
  <c r="T144" i="62"/>
  <c r="AQ142" i="62"/>
  <c r="AQ141" i="62"/>
  <c r="AQ140" i="62"/>
  <c r="AQ137" i="62"/>
  <c r="AQ136" i="62"/>
  <c r="AQ135" i="62"/>
  <c r="AQ132" i="62"/>
  <c r="AQ131" i="62"/>
  <c r="AQ130" i="62"/>
  <c r="AQ127" i="62"/>
  <c r="AQ126" i="62"/>
  <c r="AQ125" i="62"/>
  <c r="AN101" i="62"/>
  <c r="AI101" i="62"/>
  <c r="AD101" i="62"/>
  <c r="Y101" i="62"/>
  <c r="T101" i="62"/>
  <c r="O101" i="62"/>
  <c r="AQ97" i="62"/>
  <c r="AQ98" i="62"/>
  <c r="AQ99" i="62"/>
  <c r="AQ92" i="62"/>
  <c r="AQ93" i="62"/>
  <c r="AQ94" i="62"/>
  <c r="AQ89" i="62"/>
  <c r="AQ88" i="62"/>
  <c r="AQ87" i="62"/>
  <c r="AQ84" i="62"/>
  <c r="AQ83" i="62"/>
  <c r="AQ82" i="62"/>
  <c r="I26" i="64"/>
  <c r="H26" i="64"/>
  <c r="G26" i="64"/>
  <c r="F26" i="64"/>
  <c r="E26" i="64"/>
  <c r="D26" i="64"/>
  <c r="A21" i="64"/>
  <c r="B15" i="64"/>
  <c r="B11" i="64"/>
  <c r="B7" i="64"/>
  <c r="D202" i="62"/>
  <c r="D206" i="62"/>
  <c r="D210" i="62"/>
  <c r="D198" i="62"/>
  <c r="D194" i="62"/>
  <c r="D190" i="62"/>
  <c r="D186" i="62"/>
  <c r="D182" i="62"/>
  <c r="D178" i="62"/>
  <c r="D174" i="62"/>
  <c r="CG25" i="62" l="1"/>
  <c r="CA25" i="62"/>
  <c r="CG31" i="62"/>
  <c r="CA31" i="62"/>
  <c r="CA30" i="62"/>
  <c r="CG30" i="62"/>
  <c r="CG27" i="62"/>
  <c r="CA27" i="62"/>
  <c r="CG33" i="62"/>
  <c r="CA33" i="62"/>
  <c r="CG28" i="62"/>
  <c r="CA28" i="62"/>
  <c r="CG26" i="62"/>
  <c r="CA26" i="62"/>
  <c r="CG32" i="62"/>
  <c r="CA32" i="62"/>
  <c r="CG24" i="62"/>
  <c r="CA24" i="62"/>
  <c r="CG29" i="62"/>
  <c r="CA29" i="62"/>
  <c r="AX60" i="62"/>
  <c r="BV60" i="62" s="1"/>
  <c r="CH60" i="62" s="1"/>
  <c r="DD20" i="62"/>
  <c r="CF20" i="62"/>
  <c r="DC20" i="62"/>
  <c r="CE20" i="62"/>
  <c r="AX47" i="62"/>
  <c r="BV47" i="62" s="1"/>
  <c r="CH47" i="62" s="1"/>
  <c r="CR55" i="62"/>
  <c r="CX55" i="62" s="1"/>
  <c r="DD55" i="62" s="1"/>
  <c r="CR64" i="62"/>
  <c r="CX64" i="62" s="1"/>
  <c r="DD64" i="62" s="1"/>
  <c r="CR47" i="62"/>
  <c r="CX47" i="62" s="1"/>
  <c r="DD47" i="62" s="1"/>
  <c r="CR56" i="62"/>
  <c r="CX56" i="62" s="1"/>
  <c r="DD56" i="62" s="1"/>
  <c r="CR46" i="62"/>
  <c r="CX46" i="62" s="1"/>
  <c r="DD46" i="62" s="1"/>
  <c r="CR48" i="62"/>
  <c r="CX48" i="62" s="1"/>
  <c r="DD48" i="62" s="1"/>
  <c r="CR57" i="62"/>
  <c r="CX57" i="62" s="1"/>
  <c r="DD57" i="62" s="1"/>
  <c r="CR58" i="62"/>
  <c r="CX58" i="62" s="1"/>
  <c r="DD58" i="62" s="1"/>
  <c r="CR54" i="62"/>
  <c r="CX54" i="62" s="1"/>
  <c r="DD54" i="62" s="1"/>
  <c r="CR49" i="62"/>
  <c r="CX49" i="62" s="1"/>
  <c r="DD49" i="62" s="1"/>
  <c r="CR50" i="62"/>
  <c r="CX50" i="62" s="1"/>
  <c r="DD50" i="62" s="1"/>
  <c r="CR59" i="62"/>
  <c r="CX59" i="62" s="1"/>
  <c r="DD59" i="62" s="1"/>
  <c r="CR63" i="62"/>
  <c r="CX63" i="62" s="1"/>
  <c r="DD63" i="62" s="1"/>
  <c r="CR60" i="62"/>
  <c r="CX60" i="62" s="1"/>
  <c r="DD60" i="62" s="1"/>
  <c r="CR61" i="62"/>
  <c r="CX61" i="62" s="1"/>
  <c r="DD61" i="62" s="1"/>
  <c r="CR51" i="62"/>
  <c r="CX51" i="62" s="1"/>
  <c r="DD51" i="62" s="1"/>
  <c r="CR45" i="62"/>
  <c r="CX45" i="62" s="1"/>
  <c r="DD45" i="62" s="1"/>
  <c r="CR52" i="62"/>
  <c r="CX52" i="62" s="1"/>
  <c r="DD52" i="62" s="1"/>
  <c r="CR53" i="62"/>
  <c r="CX53" i="62" s="1"/>
  <c r="DD53" i="62" s="1"/>
  <c r="CR62" i="62"/>
  <c r="CX62" i="62" s="1"/>
  <c r="DD62" i="62" s="1"/>
  <c r="CR28" i="62"/>
  <c r="CX28" i="62" s="1"/>
  <c r="DD28" i="62" s="1"/>
  <c r="CR33" i="62"/>
  <c r="CX33" i="62" s="1"/>
  <c r="DD33" i="62" s="1"/>
  <c r="CR24" i="62"/>
  <c r="CX24" i="62" s="1"/>
  <c r="DD24" i="62" s="1"/>
  <c r="CR30" i="62"/>
  <c r="CX30" i="62" s="1"/>
  <c r="DD30" i="62" s="1"/>
  <c r="CR25" i="62"/>
  <c r="CX25" i="62" s="1"/>
  <c r="DD25" i="62" s="1"/>
  <c r="CR31" i="62"/>
  <c r="CX31" i="62" s="1"/>
  <c r="DD31" i="62" s="1"/>
  <c r="CR32" i="62"/>
  <c r="CX32" i="62" s="1"/>
  <c r="DD32" i="62" s="1"/>
  <c r="CR29" i="62"/>
  <c r="CX29" i="62" s="1"/>
  <c r="DD29" i="62" s="1"/>
  <c r="CR27" i="62"/>
  <c r="CX27" i="62" s="1"/>
  <c r="DD27" i="62" s="1"/>
  <c r="CR26" i="62"/>
  <c r="CX26" i="62" s="1"/>
  <c r="DD26" i="62" s="1"/>
  <c r="K19" i="71"/>
  <c r="K20" i="71"/>
  <c r="DL47" i="62"/>
  <c r="DK50" i="62"/>
  <c r="K18" i="71"/>
  <c r="DK62" i="62"/>
  <c r="DK60" i="62"/>
  <c r="DK54" i="62"/>
  <c r="DK64" i="62"/>
  <c r="DK46" i="62"/>
  <c r="DK56" i="62"/>
  <c r="K21" i="71"/>
  <c r="DK51" i="62"/>
  <c r="DK61" i="62"/>
  <c r="DK58" i="62"/>
  <c r="DK48" i="62"/>
  <c r="K22" i="71"/>
  <c r="DK53" i="62"/>
  <c r="DK63" i="62"/>
  <c r="DK59" i="62"/>
  <c r="DK55" i="62"/>
  <c r="DK47" i="62"/>
  <c r="DK52" i="62"/>
  <c r="K17" i="71"/>
  <c r="DK57" i="62"/>
  <c r="DK32" i="62"/>
  <c r="K6" i="71"/>
  <c r="K9" i="71"/>
  <c r="K11" i="71"/>
  <c r="DK33" i="62"/>
  <c r="K13" i="71"/>
  <c r="DK31" i="62"/>
  <c r="DK30" i="62"/>
  <c r="DK27" i="62"/>
  <c r="K12" i="71"/>
  <c r="DK28" i="62"/>
  <c r="DK29" i="62"/>
  <c r="DK26" i="62"/>
  <c r="K14" i="71"/>
  <c r="DK25" i="62"/>
  <c r="K8" i="71"/>
  <c r="K10" i="71"/>
  <c r="K7" i="71"/>
  <c r="DK24" i="62"/>
  <c r="AX52" i="62"/>
  <c r="BV52" i="62" s="1"/>
  <c r="CH52" i="62" s="1"/>
  <c r="BV20" i="62"/>
  <c r="CB20" i="62" s="1"/>
  <c r="AX49" i="62"/>
  <c r="BU20" i="62"/>
  <c r="CA20" i="62" s="1"/>
  <c r="AX64" i="62"/>
  <c r="BV64" i="62" s="1"/>
  <c r="CH64" i="62" s="1"/>
  <c r="BX20" i="62"/>
  <c r="CD20" i="62" s="1"/>
  <c r="BW20" i="62"/>
  <c r="CC20" i="62" s="1"/>
  <c r="AX27" i="62"/>
  <c r="BV27" i="62" s="1"/>
  <c r="AX30" i="62"/>
  <c r="BV30" i="62" s="1"/>
  <c r="AX56" i="62"/>
  <c r="BV56" i="62" s="1"/>
  <c r="CH56" i="62" s="1"/>
  <c r="AX48" i="62"/>
  <c r="BV48" i="62" s="1"/>
  <c r="CH48" i="62" s="1"/>
  <c r="AX26" i="62"/>
  <c r="BV26" i="62" s="1"/>
  <c r="AX51" i="62"/>
  <c r="BV51" i="62" s="1"/>
  <c r="CH51" i="62" s="1"/>
  <c r="AX50" i="62"/>
  <c r="BV50" i="62" s="1"/>
  <c r="CH50" i="62" s="1"/>
  <c r="AX33" i="62"/>
  <c r="BV33" i="62" s="1"/>
  <c r="AX31" i="62"/>
  <c r="BV31" i="62" s="1"/>
  <c r="AX58" i="62"/>
  <c r="BV58" i="62" s="1"/>
  <c r="CH58" i="62" s="1"/>
  <c r="AX28" i="62"/>
  <c r="BV28" i="62" s="1"/>
  <c r="AX59" i="62"/>
  <c r="BV59" i="62" s="1"/>
  <c r="CH59" i="62" s="1"/>
  <c r="AX25" i="62"/>
  <c r="BV25" i="62" s="1"/>
  <c r="AX29" i="62"/>
  <c r="BV29" i="62" s="1"/>
  <c r="AX63" i="62"/>
  <c r="BV63" i="62" s="1"/>
  <c r="CH63" i="62" s="1"/>
  <c r="AX53" i="62"/>
  <c r="BV53" i="62" s="1"/>
  <c r="CH53" i="62" s="1"/>
  <c r="AX62" i="62"/>
  <c r="BV62" i="62" s="1"/>
  <c r="CH62" i="62" s="1"/>
  <c r="AX55" i="62"/>
  <c r="BV55" i="62" s="1"/>
  <c r="CH55" i="62" s="1"/>
  <c r="AX32" i="62"/>
  <c r="BV32" i="62" s="1"/>
  <c r="AX57" i="62"/>
  <c r="BV57" i="62" s="1"/>
  <c r="CH57" i="62" s="1"/>
  <c r="AX45" i="62"/>
  <c r="BV45" i="62" s="1"/>
  <c r="CH45" i="62" s="1"/>
  <c r="AX54" i="62"/>
  <c r="BV54" i="62" s="1"/>
  <c r="CH54" i="62" s="1"/>
  <c r="AY60" i="62"/>
  <c r="BW60" i="62" s="1"/>
  <c r="CI60" i="62" s="1"/>
  <c r="AX46" i="62"/>
  <c r="BV46" i="62" s="1"/>
  <c r="CH46" i="62" s="1"/>
  <c r="AX24" i="62"/>
  <c r="BV24" i="62" s="1"/>
  <c r="AY47" i="62"/>
  <c r="BW47" i="62" s="1"/>
  <c r="CI47" i="62" s="1"/>
  <c r="AX61" i="62"/>
  <c r="BV61" i="62" s="1"/>
  <c r="CH61" i="62" s="1"/>
  <c r="AQ144" i="62"/>
  <c r="H17" i="57"/>
  <c r="H17" i="60"/>
  <c r="H17" i="53"/>
  <c r="H17" i="58"/>
  <c r="H17" i="56"/>
  <c r="H51" i="60"/>
  <c r="H51" i="53"/>
  <c r="H51" i="58"/>
  <c r="C85" i="60"/>
  <c r="C85" i="53"/>
  <c r="C51" i="58"/>
  <c r="C51" i="53"/>
  <c r="C51" i="60"/>
  <c r="C51" i="57"/>
  <c r="AQ101" i="62"/>
  <c r="E12" i="52"/>
  <c r="E20" i="78" l="1"/>
  <c r="E20" i="79"/>
  <c r="E20" i="76"/>
  <c r="E20" i="77"/>
  <c r="E20" i="74"/>
  <c r="E20" i="75"/>
  <c r="E20" i="81"/>
  <c r="E20" i="84"/>
  <c r="E20" i="80"/>
  <c r="E20" i="82"/>
  <c r="CB26" i="62"/>
  <c r="CH26" i="62"/>
  <c r="CH29" i="62"/>
  <c r="CB29" i="62"/>
  <c r="CB32" i="62"/>
  <c r="CH32" i="62"/>
  <c r="CB28" i="62"/>
  <c r="CH28" i="62"/>
  <c r="CB30" i="62"/>
  <c r="CH30" i="62"/>
  <c r="CH25" i="62"/>
  <c r="CB25" i="62"/>
  <c r="CB24" i="62"/>
  <c r="CH24" i="62"/>
  <c r="CH31" i="62"/>
  <c r="CB31" i="62"/>
  <c r="CH27" i="62"/>
  <c r="CB27" i="62"/>
  <c r="CH33" i="62"/>
  <c r="CB33" i="62"/>
  <c r="DL60" i="62"/>
  <c r="DF20" i="62"/>
  <c r="CH20" i="62"/>
  <c r="DG20" i="62"/>
  <c r="CI20" i="62"/>
  <c r="DH20" i="62"/>
  <c r="CJ20" i="62"/>
  <c r="DE20" i="62"/>
  <c r="CG20" i="62"/>
  <c r="CS45" i="62"/>
  <c r="CY45" i="62" s="1"/>
  <c r="DE45" i="62" s="1"/>
  <c r="DK45" i="62"/>
  <c r="CS49" i="62"/>
  <c r="CY49" i="62" s="1"/>
  <c r="DE49" i="62" s="1"/>
  <c r="DK49" i="62"/>
  <c r="AY49" i="62"/>
  <c r="BW49" i="62" s="1"/>
  <c r="CI49" i="62" s="1"/>
  <c r="BV49" i="62"/>
  <c r="CH49" i="62" s="1"/>
  <c r="CS52" i="62"/>
  <c r="CY52" i="62" s="1"/>
  <c r="DE52" i="62" s="1"/>
  <c r="CS64" i="62"/>
  <c r="CY64" i="62" s="1"/>
  <c r="DE64" i="62" s="1"/>
  <c r="CT47" i="62"/>
  <c r="CZ47" i="62" s="1"/>
  <c r="DF47" i="62" s="1"/>
  <c r="CS50" i="62"/>
  <c r="CY50" i="62" s="1"/>
  <c r="DE50" i="62" s="1"/>
  <c r="CS47" i="62"/>
  <c r="CY47" i="62" s="1"/>
  <c r="DE47" i="62" s="1"/>
  <c r="CS48" i="62"/>
  <c r="CY48" i="62" s="1"/>
  <c r="DE48" i="62" s="1"/>
  <c r="CS54" i="62"/>
  <c r="CY54" i="62" s="1"/>
  <c r="DE54" i="62" s="1"/>
  <c r="CS55" i="62"/>
  <c r="CY55" i="62" s="1"/>
  <c r="DE55" i="62" s="1"/>
  <c r="CS58" i="62"/>
  <c r="CY58" i="62" s="1"/>
  <c r="DE58" i="62" s="1"/>
  <c r="CS60" i="62"/>
  <c r="CY60" i="62" s="1"/>
  <c r="DE60" i="62" s="1"/>
  <c r="CS46" i="62"/>
  <c r="CY46" i="62" s="1"/>
  <c r="DE46" i="62" s="1"/>
  <c r="CS61" i="62"/>
  <c r="CY61" i="62" s="1"/>
  <c r="DE61" i="62" s="1"/>
  <c r="CS51" i="62"/>
  <c r="CY51" i="62" s="1"/>
  <c r="DE51" i="62" s="1"/>
  <c r="CS62" i="62"/>
  <c r="CY62" i="62" s="1"/>
  <c r="DE62" i="62" s="1"/>
  <c r="CS53" i="62"/>
  <c r="CY53" i="62" s="1"/>
  <c r="DE53" i="62" s="1"/>
  <c r="CS59" i="62"/>
  <c r="CY59" i="62" s="1"/>
  <c r="DE59" i="62" s="1"/>
  <c r="CS57" i="62"/>
  <c r="CY57" i="62" s="1"/>
  <c r="DE57" i="62" s="1"/>
  <c r="CS63" i="62"/>
  <c r="CY63" i="62" s="1"/>
  <c r="DE63" i="62" s="1"/>
  <c r="CS56" i="62"/>
  <c r="CY56" i="62" s="1"/>
  <c r="DE56" i="62" s="1"/>
  <c r="CS31" i="62"/>
  <c r="CY31" i="62" s="1"/>
  <c r="DE31" i="62" s="1"/>
  <c r="CS26" i="62"/>
  <c r="CY26" i="62" s="1"/>
  <c r="DE26" i="62" s="1"/>
  <c r="CS29" i="62"/>
  <c r="CY29" i="62" s="1"/>
  <c r="DE29" i="62" s="1"/>
  <c r="CS32" i="62"/>
  <c r="CY32" i="62" s="1"/>
  <c r="DE32" i="62" s="1"/>
  <c r="CS28" i="62"/>
  <c r="CY28" i="62" s="1"/>
  <c r="DE28" i="62" s="1"/>
  <c r="CS33" i="62"/>
  <c r="CY33" i="62" s="1"/>
  <c r="DE33" i="62" s="1"/>
  <c r="P18" i="71"/>
  <c r="CS25" i="62"/>
  <c r="CY25" i="62" s="1"/>
  <c r="DE25" i="62" s="1"/>
  <c r="CS27" i="62"/>
  <c r="CY27" i="62" s="1"/>
  <c r="DE27" i="62" s="1"/>
  <c r="P21" i="71"/>
  <c r="CS24" i="62"/>
  <c r="CY24" i="62" s="1"/>
  <c r="DE24" i="62" s="1"/>
  <c r="CS30" i="62"/>
  <c r="CY30" i="62" s="1"/>
  <c r="DE30" i="62" s="1"/>
  <c r="AC78" i="71"/>
  <c r="X78" i="71"/>
  <c r="S78" i="71"/>
  <c r="N78" i="71"/>
  <c r="I78" i="71"/>
  <c r="D78" i="71"/>
  <c r="P20" i="71"/>
  <c r="P19" i="71"/>
  <c r="P22" i="71"/>
  <c r="DL55" i="62"/>
  <c r="DL46" i="62"/>
  <c r="DL53" i="62"/>
  <c r="DL61" i="62"/>
  <c r="DL51" i="62"/>
  <c r="DL64" i="62"/>
  <c r="DL62" i="62"/>
  <c r="AY51" i="62"/>
  <c r="BW51" i="62" s="1"/>
  <c r="CI51" i="62" s="1"/>
  <c r="DL48" i="62"/>
  <c r="DL49" i="62"/>
  <c r="DM60" i="62"/>
  <c r="AY56" i="62"/>
  <c r="BW56" i="62" s="1"/>
  <c r="CI56" i="62" s="1"/>
  <c r="DL58" i="62"/>
  <c r="DL52" i="62"/>
  <c r="DL54" i="62"/>
  <c r="DL63" i="62"/>
  <c r="DM47" i="62"/>
  <c r="DL45" i="62"/>
  <c r="DL59" i="62"/>
  <c r="DL57" i="62"/>
  <c r="DL50" i="62"/>
  <c r="DL32" i="62"/>
  <c r="DL25" i="62"/>
  <c r="P10" i="71"/>
  <c r="P7" i="71"/>
  <c r="DL26" i="62"/>
  <c r="P8" i="71"/>
  <c r="DL28" i="62"/>
  <c r="P6" i="71"/>
  <c r="P14" i="71"/>
  <c r="DL33" i="62"/>
  <c r="DL29" i="62"/>
  <c r="DL30" i="62"/>
  <c r="P9" i="71"/>
  <c r="P11" i="71"/>
  <c r="DL31" i="62"/>
  <c r="DL27" i="62"/>
  <c r="P12" i="71"/>
  <c r="P13" i="71"/>
  <c r="DL24" i="62"/>
  <c r="AY58" i="62"/>
  <c r="AY64" i="62"/>
  <c r="AY52" i="62"/>
  <c r="BW52" i="62" s="1"/>
  <c r="CI52" i="62" s="1"/>
  <c r="AY28" i="62"/>
  <c r="AY30" i="62"/>
  <c r="BW30" i="62" s="1"/>
  <c r="AY48" i="62"/>
  <c r="BW48" i="62" s="1"/>
  <c r="CI48" i="62" s="1"/>
  <c r="AY27" i="62"/>
  <c r="BW27" i="62" s="1"/>
  <c r="AY31" i="62"/>
  <c r="BW31" i="62" s="1"/>
  <c r="AY33" i="62"/>
  <c r="BW33" i="62" s="1"/>
  <c r="AY25" i="62"/>
  <c r="BW25" i="62" s="1"/>
  <c r="AY50" i="62"/>
  <c r="BW50" i="62" s="1"/>
  <c r="CI50" i="62" s="1"/>
  <c r="AY26" i="62"/>
  <c r="BW26" i="62" s="1"/>
  <c r="AY59" i="62"/>
  <c r="BW59" i="62" s="1"/>
  <c r="CI59" i="62" s="1"/>
  <c r="AY46" i="62"/>
  <c r="BW46" i="62" s="1"/>
  <c r="CI46" i="62" s="1"/>
  <c r="AY62" i="62"/>
  <c r="BW62" i="62" s="1"/>
  <c r="CI62" i="62" s="1"/>
  <c r="AZ47" i="62"/>
  <c r="BX47" i="62" s="1"/>
  <c r="CJ47" i="62" s="1"/>
  <c r="AY63" i="62"/>
  <c r="BW63" i="62" s="1"/>
  <c r="CI63" i="62" s="1"/>
  <c r="AZ60" i="62"/>
  <c r="BX60" i="62" s="1"/>
  <c r="CJ60" i="62" s="1"/>
  <c r="AY32" i="62"/>
  <c r="BW32" i="62" s="1"/>
  <c r="AY53" i="62"/>
  <c r="BW53" i="62" s="1"/>
  <c r="CI53" i="62" s="1"/>
  <c r="AY29" i="62"/>
  <c r="BW29" i="62" s="1"/>
  <c r="AY45" i="62"/>
  <c r="BW45" i="62" s="1"/>
  <c r="CI45" i="62" s="1"/>
  <c r="AY57" i="62"/>
  <c r="BW57" i="62" s="1"/>
  <c r="CI57" i="62" s="1"/>
  <c r="AY24" i="62"/>
  <c r="BW24" i="62" s="1"/>
  <c r="AY61" i="62"/>
  <c r="BW61" i="62" s="1"/>
  <c r="CI61" i="62" s="1"/>
  <c r="AY54" i="62"/>
  <c r="BW54" i="62" s="1"/>
  <c r="CI54" i="62" s="1"/>
  <c r="AY55" i="62"/>
  <c r="BW55" i="62" s="1"/>
  <c r="CI55" i="62" s="1"/>
  <c r="AQ146" i="62"/>
  <c r="CC25" i="62" l="1"/>
  <c r="CI25" i="62"/>
  <c r="CC31" i="62"/>
  <c r="CI31" i="62"/>
  <c r="CI33" i="62"/>
  <c r="CC33" i="62"/>
  <c r="CC24" i="62"/>
  <c r="CI24" i="62"/>
  <c r="CI27" i="62"/>
  <c r="CC27" i="62"/>
  <c r="CT60" i="62"/>
  <c r="CZ60" i="62" s="1"/>
  <c r="DF60" i="62" s="1"/>
  <c r="CC32" i="62"/>
  <c r="CI32" i="62"/>
  <c r="CC29" i="62"/>
  <c r="CI29" i="62"/>
  <c r="CC30" i="62"/>
  <c r="CI30" i="62"/>
  <c r="CC26" i="62"/>
  <c r="CI26" i="62"/>
  <c r="AZ49" i="62"/>
  <c r="BX49" i="62" s="1"/>
  <c r="CJ49" i="62" s="1"/>
  <c r="DM49" i="62"/>
  <c r="CT56" i="62"/>
  <c r="CZ56" i="62" s="1"/>
  <c r="DF56" i="62" s="1"/>
  <c r="DL56" i="62"/>
  <c r="AZ28" i="62"/>
  <c r="BX28" i="62" s="1"/>
  <c r="BW28" i="62"/>
  <c r="CT52" i="62"/>
  <c r="CZ52" i="62" s="1"/>
  <c r="DF52" i="62" s="1"/>
  <c r="AZ51" i="62"/>
  <c r="BX51" i="62" s="1"/>
  <c r="CJ51" i="62" s="1"/>
  <c r="CT57" i="62"/>
  <c r="CZ57" i="62" s="1"/>
  <c r="DF57" i="62" s="1"/>
  <c r="CT58" i="62"/>
  <c r="CZ58" i="62" s="1"/>
  <c r="DF58" i="62" s="1"/>
  <c r="CT62" i="62"/>
  <c r="CZ62" i="62" s="1"/>
  <c r="DF62" i="62" s="1"/>
  <c r="CU49" i="62"/>
  <c r="DA49" i="62" s="1"/>
  <c r="DG49" i="62" s="1"/>
  <c r="CU60" i="62"/>
  <c r="DA60" i="62" s="1"/>
  <c r="DG60" i="62" s="1"/>
  <c r="CT51" i="62"/>
  <c r="CZ51" i="62" s="1"/>
  <c r="DF51" i="62" s="1"/>
  <c r="AZ64" i="62"/>
  <c r="BX64" i="62" s="1"/>
  <c r="CJ64" i="62" s="1"/>
  <c r="BW64" i="62"/>
  <c r="CI64" i="62" s="1"/>
  <c r="CT59" i="62"/>
  <c r="CZ59" i="62" s="1"/>
  <c r="DF59" i="62" s="1"/>
  <c r="AZ52" i="62"/>
  <c r="BX52" i="62" s="1"/>
  <c r="CJ52" i="62" s="1"/>
  <c r="CT45" i="62"/>
  <c r="CZ45" i="62" s="1"/>
  <c r="DF45" i="62" s="1"/>
  <c r="CT61" i="62"/>
  <c r="CZ61" i="62" s="1"/>
  <c r="DF61" i="62" s="1"/>
  <c r="CU47" i="62"/>
  <c r="DA47" i="62" s="1"/>
  <c r="DG47" i="62" s="1"/>
  <c r="CT53" i="62"/>
  <c r="CZ53" i="62" s="1"/>
  <c r="DF53" i="62" s="1"/>
  <c r="CT64" i="62"/>
  <c r="CZ64" i="62" s="1"/>
  <c r="DF64" i="62" s="1"/>
  <c r="AZ58" i="62"/>
  <c r="BX58" i="62" s="1"/>
  <c r="CJ58" i="62" s="1"/>
  <c r="BW58" i="62"/>
  <c r="CI58" i="62" s="1"/>
  <c r="AZ56" i="62"/>
  <c r="BX56" i="62" s="1"/>
  <c r="CJ56" i="62" s="1"/>
  <c r="CT63" i="62"/>
  <c r="CZ63" i="62" s="1"/>
  <c r="DF63" i="62" s="1"/>
  <c r="CT49" i="62"/>
  <c r="CZ49" i="62" s="1"/>
  <c r="DF49" i="62" s="1"/>
  <c r="CT46" i="62"/>
  <c r="CZ46" i="62" s="1"/>
  <c r="DF46" i="62" s="1"/>
  <c r="CT50" i="62"/>
  <c r="CZ50" i="62" s="1"/>
  <c r="DF50" i="62" s="1"/>
  <c r="CT54" i="62"/>
  <c r="CZ54" i="62" s="1"/>
  <c r="DF54" i="62" s="1"/>
  <c r="CT48" i="62"/>
  <c r="CZ48" i="62" s="1"/>
  <c r="DF48" i="62" s="1"/>
  <c r="CT55" i="62"/>
  <c r="CZ55" i="62" s="1"/>
  <c r="DF55" i="62" s="1"/>
  <c r="CT24" i="62"/>
  <c r="CZ24" i="62" s="1"/>
  <c r="DF24" i="62" s="1"/>
  <c r="CT25" i="62"/>
  <c r="CZ25" i="62" s="1"/>
  <c r="DF25" i="62" s="1"/>
  <c r="CT28" i="62"/>
  <c r="CZ28" i="62" s="1"/>
  <c r="DF28" i="62" s="1"/>
  <c r="CT30" i="62"/>
  <c r="CZ30" i="62" s="1"/>
  <c r="DF30" i="62" s="1"/>
  <c r="CT32" i="62"/>
  <c r="CZ32" i="62" s="1"/>
  <c r="DF32" i="62" s="1"/>
  <c r="CT29" i="62"/>
  <c r="CZ29" i="62" s="1"/>
  <c r="DF29" i="62" s="1"/>
  <c r="U19" i="71"/>
  <c r="CT26" i="62"/>
  <c r="CZ26" i="62" s="1"/>
  <c r="DF26" i="62" s="1"/>
  <c r="CT31" i="62"/>
  <c r="CZ31" i="62" s="1"/>
  <c r="DF31" i="62" s="1"/>
  <c r="CT27" i="62"/>
  <c r="CZ27" i="62" s="1"/>
  <c r="DF27" i="62" s="1"/>
  <c r="CT33" i="62"/>
  <c r="CZ33" i="62" s="1"/>
  <c r="DF33" i="62" s="1"/>
  <c r="U20" i="71"/>
  <c r="DN60" i="62"/>
  <c r="DM61" i="62"/>
  <c r="DM57" i="62"/>
  <c r="DM56" i="62"/>
  <c r="U17" i="71"/>
  <c r="DM52" i="62"/>
  <c r="DM48" i="62"/>
  <c r="DN49" i="62"/>
  <c r="DM64" i="62"/>
  <c r="U18" i="71"/>
  <c r="DM63" i="62"/>
  <c r="DM55" i="62"/>
  <c r="DM62" i="62"/>
  <c r="DM58" i="62"/>
  <c r="DM59" i="62"/>
  <c r="DN47" i="62"/>
  <c r="DM54" i="62"/>
  <c r="DM53" i="62"/>
  <c r="DM46" i="62"/>
  <c r="U21" i="71"/>
  <c r="U22" i="71"/>
  <c r="DM30" i="62"/>
  <c r="U11" i="71"/>
  <c r="DM28" i="62"/>
  <c r="DM29" i="62"/>
  <c r="U12" i="71"/>
  <c r="DM25" i="62"/>
  <c r="U6" i="71"/>
  <c r="U7" i="71"/>
  <c r="DM26" i="62"/>
  <c r="U8" i="71"/>
  <c r="AZ30" i="62"/>
  <c r="BX30" i="62" s="1"/>
  <c r="DM33" i="62"/>
  <c r="DM31" i="62"/>
  <c r="U10" i="71"/>
  <c r="DM32" i="62"/>
  <c r="DM27" i="62"/>
  <c r="U14" i="71"/>
  <c r="U9" i="71"/>
  <c r="U13" i="71"/>
  <c r="DM24" i="62"/>
  <c r="AZ48" i="62"/>
  <c r="BX48" i="62" s="1"/>
  <c r="CJ48" i="62" s="1"/>
  <c r="AZ27" i="62"/>
  <c r="BX27" i="62" s="1"/>
  <c r="AZ31" i="62"/>
  <c r="BX31" i="62" s="1"/>
  <c r="AZ26" i="62"/>
  <c r="BX26" i="62" s="1"/>
  <c r="AZ50" i="62"/>
  <c r="BX50" i="62" s="1"/>
  <c r="CJ50" i="62" s="1"/>
  <c r="AZ25" i="62"/>
  <c r="BX25" i="62" s="1"/>
  <c r="AZ33" i="62"/>
  <c r="BX33" i="62" s="1"/>
  <c r="AZ59" i="62"/>
  <c r="BX59" i="62" s="1"/>
  <c r="CJ59" i="62" s="1"/>
  <c r="AZ62" i="62"/>
  <c r="BX62" i="62" s="1"/>
  <c r="CJ62" i="62" s="1"/>
  <c r="AZ63" i="62"/>
  <c r="BX63" i="62" s="1"/>
  <c r="CJ63" i="62" s="1"/>
  <c r="AZ45" i="62"/>
  <c r="BX45" i="62" s="1"/>
  <c r="CJ45" i="62" s="1"/>
  <c r="AZ24" i="62"/>
  <c r="BX24" i="62" s="1"/>
  <c r="AZ29" i="62"/>
  <c r="BX29" i="62" s="1"/>
  <c r="AZ53" i="62"/>
  <c r="BX53" i="62" s="1"/>
  <c r="CJ53" i="62" s="1"/>
  <c r="AZ61" i="62"/>
  <c r="BX61" i="62" s="1"/>
  <c r="CJ61" i="62" s="1"/>
  <c r="AZ54" i="62"/>
  <c r="BX54" i="62" s="1"/>
  <c r="CJ54" i="62" s="1"/>
  <c r="AZ46" i="62"/>
  <c r="BX46" i="62" s="1"/>
  <c r="CJ46" i="62" s="1"/>
  <c r="AZ55" i="62"/>
  <c r="BX55" i="62" s="1"/>
  <c r="CJ55" i="62" s="1"/>
  <c r="AZ57" i="62"/>
  <c r="BX57" i="62" s="1"/>
  <c r="CJ57" i="62" s="1"/>
  <c r="AZ32" i="62"/>
  <c r="BX32" i="62" s="1"/>
  <c r="A2" i="62"/>
  <c r="E4" i="62"/>
  <c r="E6" i="62"/>
  <c r="E8" i="62"/>
  <c r="E14" i="62"/>
  <c r="T120" i="62"/>
  <c r="Y120" i="62"/>
  <c r="AD120" i="62"/>
  <c r="AI120" i="62"/>
  <c r="AN120" i="62"/>
  <c r="AQ151" i="62"/>
  <c r="AQ152" i="62"/>
  <c r="AQ153" i="62"/>
  <c r="AQ154" i="62"/>
  <c r="AQ155" i="62"/>
  <c r="AQ156" i="62"/>
  <c r="AQ157" i="62"/>
  <c r="AQ158" i="62"/>
  <c r="AQ159" i="62"/>
  <c r="AQ160" i="62"/>
  <c r="AQ162" i="62"/>
  <c r="AQ165" i="62"/>
  <c r="AQ166" i="62"/>
  <c r="AQ167" i="62"/>
  <c r="AQ168" i="62"/>
  <c r="AQ169" i="62"/>
  <c r="AQ171" i="62"/>
  <c r="AQ175" i="62"/>
  <c r="AQ176" i="62"/>
  <c r="AQ179" i="62"/>
  <c r="AQ180" i="62"/>
  <c r="AQ183" i="62"/>
  <c r="AQ184" i="62"/>
  <c r="AQ187" i="62"/>
  <c r="AQ188" i="62"/>
  <c r="AQ191" i="62"/>
  <c r="AQ192" i="62"/>
  <c r="AQ195" i="62"/>
  <c r="AQ196" i="62"/>
  <c r="AQ199" i="62"/>
  <c r="AQ200" i="62"/>
  <c r="AQ203" i="62"/>
  <c r="AQ204" i="62"/>
  <c r="AQ207" i="62"/>
  <c r="AQ208" i="62"/>
  <c r="AQ211" i="62"/>
  <c r="AQ212" i="62"/>
  <c r="AQ214" i="62"/>
  <c r="AQ217" i="62"/>
  <c r="AQ218" i="62"/>
  <c r="AQ219" i="62"/>
  <c r="AQ220" i="62"/>
  <c r="AQ221" i="62"/>
  <c r="AQ222" i="62"/>
  <c r="AQ223" i="62"/>
  <c r="AQ224" i="62"/>
  <c r="AQ225" i="62"/>
  <c r="AQ226" i="62"/>
  <c r="AQ229" i="62"/>
  <c r="AQ230" i="62"/>
  <c r="AQ231" i="62"/>
  <c r="AQ232" i="62"/>
  <c r="AQ233" i="62"/>
  <c r="AQ234" i="62"/>
  <c r="AQ235" i="62"/>
  <c r="AQ236" i="62"/>
  <c r="AQ237" i="62"/>
  <c r="AQ238" i="62"/>
  <c r="T240" i="62"/>
  <c r="Y240" i="62"/>
  <c r="AD240" i="62"/>
  <c r="AI240" i="62"/>
  <c r="AN240" i="62"/>
  <c r="E14" i="80" l="1"/>
  <c r="E14" i="77"/>
  <c r="E14" i="84"/>
  <c r="E14" i="76"/>
  <c r="E14" i="81"/>
  <c r="E14" i="82"/>
  <c r="E14" i="79"/>
  <c r="E14" i="75"/>
  <c r="E14" i="78"/>
  <c r="E14" i="74"/>
  <c r="AQ240" i="62"/>
  <c r="CJ24" i="62"/>
  <c r="CD24" i="62"/>
  <c r="CC28" i="62"/>
  <c r="CI28" i="62"/>
  <c r="CJ28" i="62"/>
  <c r="CD28" i="62"/>
  <c r="CJ26" i="62"/>
  <c r="CD26" i="62"/>
  <c r="CJ32" i="62"/>
  <c r="CD32" i="62"/>
  <c r="CJ27" i="62"/>
  <c r="CD27" i="62"/>
  <c r="CJ25" i="62"/>
  <c r="CD25" i="62"/>
  <c r="CJ30" i="62"/>
  <c r="CD30" i="62"/>
  <c r="CJ31" i="62"/>
  <c r="CD31" i="62"/>
  <c r="CJ33" i="62"/>
  <c r="CD33" i="62"/>
  <c r="CD29" i="62"/>
  <c r="CJ29" i="62"/>
  <c r="B17" i="87"/>
  <c r="F17" i="87" s="1"/>
  <c r="B18" i="87"/>
  <c r="F18" i="87" s="1"/>
  <c r="CU51" i="62"/>
  <c r="DA51" i="62" s="1"/>
  <c r="DG51" i="62" s="1"/>
  <c r="DM51" i="62"/>
  <c r="CU50" i="62"/>
  <c r="DA50" i="62" s="1"/>
  <c r="DG50" i="62" s="1"/>
  <c r="DM50" i="62"/>
  <c r="CU45" i="62"/>
  <c r="DA45" i="62" s="1"/>
  <c r="DG45" i="62" s="1"/>
  <c r="DM45" i="62"/>
  <c r="DN58" i="62"/>
  <c r="DN64" i="62"/>
  <c r="DN28" i="62"/>
  <c r="CU59" i="62"/>
  <c r="DA59" i="62" s="1"/>
  <c r="DG59" i="62" s="1"/>
  <c r="CV47" i="62"/>
  <c r="DB47" i="62" s="1"/>
  <c r="DH47" i="62" s="1"/>
  <c r="CU58" i="62"/>
  <c r="DA58" i="62" s="1"/>
  <c r="DG58" i="62" s="1"/>
  <c r="CU64" i="62"/>
  <c r="DA64" i="62" s="1"/>
  <c r="DG64" i="62" s="1"/>
  <c r="CU62" i="62"/>
  <c r="DA62" i="62" s="1"/>
  <c r="DG62" i="62" s="1"/>
  <c r="CV49" i="62"/>
  <c r="DB49" i="62" s="1"/>
  <c r="DH49" i="62" s="1"/>
  <c r="CU56" i="62"/>
  <c r="DA56" i="62" s="1"/>
  <c r="DG56" i="62" s="1"/>
  <c r="CU46" i="62"/>
  <c r="DA46" i="62" s="1"/>
  <c r="DG46" i="62" s="1"/>
  <c r="CU53" i="62"/>
  <c r="DA53" i="62" s="1"/>
  <c r="DG53" i="62" s="1"/>
  <c r="CU55" i="62"/>
  <c r="DA55" i="62" s="1"/>
  <c r="DG55" i="62" s="1"/>
  <c r="CU48" i="62"/>
  <c r="DA48" i="62" s="1"/>
  <c r="DG48" i="62" s="1"/>
  <c r="CU57" i="62"/>
  <c r="DA57" i="62" s="1"/>
  <c r="DG57" i="62" s="1"/>
  <c r="CU54" i="62"/>
  <c r="DA54" i="62" s="1"/>
  <c r="DG54" i="62" s="1"/>
  <c r="CU52" i="62"/>
  <c r="DA52" i="62" s="1"/>
  <c r="DG52" i="62" s="1"/>
  <c r="CU61" i="62"/>
  <c r="DA61" i="62" s="1"/>
  <c r="DG61" i="62" s="1"/>
  <c r="DN56" i="62"/>
  <c r="CU63" i="62"/>
  <c r="DA63" i="62" s="1"/>
  <c r="DG63" i="62" s="1"/>
  <c r="CV60" i="62"/>
  <c r="DB60" i="62" s="1"/>
  <c r="DH60" i="62" s="1"/>
  <c r="Z18" i="71"/>
  <c r="Z21" i="71"/>
  <c r="Z22" i="71"/>
  <c r="B11" i="70"/>
  <c r="Z20" i="71"/>
  <c r="B4" i="70"/>
  <c r="A2" i="80"/>
  <c r="A2" i="78"/>
  <c r="A2" i="79"/>
  <c r="A2" i="81"/>
  <c r="A2" i="84"/>
  <c r="A2" i="82"/>
  <c r="A2" i="74"/>
  <c r="A2" i="75"/>
  <c r="A2" i="76"/>
  <c r="A2" i="77"/>
  <c r="B3" i="70"/>
  <c r="CU32" i="62"/>
  <c r="DA32" i="62" s="1"/>
  <c r="DG32" i="62" s="1"/>
  <c r="Z13" i="71"/>
  <c r="CU28" i="62"/>
  <c r="DA28" i="62" s="1"/>
  <c r="DG28" i="62" s="1"/>
  <c r="Z9" i="71"/>
  <c r="Z19" i="71"/>
  <c r="CU26" i="62"/>
  <c r="DA26" i="62" s="1"/>
  <c r="DG26" i="62" s="1"/>
  <c r="Z7" i="71"/>
  <c r="CU25" i="62"/>
  <c r="DA25" i="62" s="1"/>
  <c r="DG25" i="62" s="1"/>
  <c r="Z6" i="71"/>
  <c r="CU31" i="62"/>
  <c r="DA31" i="62" s="1"/>
  <c r="DG31" i="62" s="1"/>
  <c r="Z12" i="71"/>
  <c r="CU30" i="62"/>
  <c r="DA30" i="62" s="1"/>
  <c r="DG30" i="62" s="1"/>
  <c r="Z11" i="71"/>
  <c r="CU27" i="62"/>
  <c r="DA27" i="62" s="1"/>
  <c r="DG27" i="62" s="1"/>
  <c r="Z8" i="71"/>
  <c r="CU24" i="62"/>
  <c r="DA24" i="62" s="1"/>
  <c r="DG24" i="62" s="1"/>
  <c r="Z5" i="71"/>
  <c r="CU33" i="62"/>
  <c r="DA33" i="62" s="1"/>
  <c r="DG33" i="62" s="1"/>
  <c r="Z14" i="71"/>
  <c r="CU29" i="62"/>
  <c r="DA29" i="62" s="1"/>
  <c r="DG29" i="62" s="1"/>
  <c r="Z10" i="71"/>
  <c r="DN54" i="62"/>
  <c r="DN59" i="62"/>
  <c r="DN46" i="62"/>
  <c r="DN48" i="62"/>
  <c r="DN53" i="62"/>
  <c r="DN62" i="62"/>
  <c r="AE17" i="71"/>
  <c r="AH17" i="71" s="1"/>
  <c r="DN45" i="62"/>
  <c r="DN61" i="62"/>
  <c r="DN55" i="62"/>
  <c r="DN63" i="62"/>
  <c r="DN33" i="62"/>
  <c r="DN30" i="62"/>
  <c r="DN27" i="62"/>
  <c r="DN31" i="62"/>
  <c r="DN29" i="62"/>
  <c r="DN25" i="62"/>
  <c r="DN32" i="62"/>
  <c r="DN26" i="62"/>
  <c r="DN24" i="62"/>
  <c r="C5" i="71"/>
  <c r="B2" i="70"/>
  <c r="C30" i="58"/>
  <c r="C30" i="60"/>
  <c r="C30" i="53"/>
  <c r="C30" i="56"/>
  <c r="C30" i="57"/>
  <c r="C14" i="60"/>
  <c r="C14" i="58"/>
  <c r="C14" i="57"/>
  <c r="C14" i="53"/>
  <c r="C14" i="56"/>
  <c r="C14" i="55"/>
  <c r="C30" i="55"/>
  <c r="AQ120" i="62"/>
  <c r="B15" i="87" s="1"/>
  <c r="F15" i="87" s="1"/>
  <c r="O35" i="62"/>
  <c r="AE9" i="71" l="1"/>
  <c r="CV64" i="62"/>
  <c r="DB64" i="62" s="1"/>
  <c r="DH64" i="62" s="1"/>
  <c r="CV28" i="62"/>
  <c r="DB28" i="62" s="1"/>
  <c r="DH28" i="62" s="1"/>
  <c r="AE22" i="71"/>
  <c r="AH22" i="71" s="1"/>
  <c r="DN52" i="62"/>
  <c r="CV50" i="62"/>
  <c r="DB50" i="62" s="1"/>
  <c r="DH50" i="62" s="1"/>
  <c r="DN50" i="62"/>
  <c r="CV57" i="62"/>
  <c r="DB57" i="62" s="1"/>
  <c r="DH57" i="62" s="1"/>
  <c r="DN57" i="62"/>
  <c r="CV51" i="62"/>
  <c r="DB51" i="62" s="1"/>
  <c r="DH51" i="62" s="1"/>
  <c r="DN51" i="62"/>
  <c r="CV58" i="62"/>
  <c r="DB58" i="62" s="1"/>
  <c r="DH58" i="62" s="1"/>
  <c r="CV62" i="62"/>
  <c r="DB62" i="62" s="1"/>
  <c r="DH62" i="62" s="1"/>
  <c r="CV54" i="62"/>
  <c r="DB54" i="62" s="1"/>
  <c r="DH54" i="62" s="1"/>
  <c r="CV63" i="62"/>
  <c r="DB63" i="62" s="1"/>
  <c r="DH63" i="62" s="1"/>
  <c r="CV53" i="62"/>
  <c r="DB53" i="62" s="1"/>
  <c r="DH53" i="62" s="1"/>
  <c r="CV56" i="62"/>
  <c r="DB56" i="62" s="1"/>
  <c r="DH56" i="62" s="1"/>
  <c r="CV61" i="62"/>
  <c r="DB61" i="62" s="1"/>
  <c r="DH61" i="62" s="1"/>
  <c r="CV48" i="62"/>
  <c r="DB48" i="62" s="1"/>
  <c r="DH48" i="62" s="1"/>
  <c r="CV45" i="62"/>
  <c r="DB45" i="62" s="1"/>
  <c r="DH45" i="62" s="1"/>
  <c r="CV46" i="62"/>
  <c r="DB46" i="62" s="1"/>
  <c r="DH46" i="62" s="1"/>
  <c r="CV55" i="62"/>
  <c r="DB55" i="62" s="1"/>
  <c r="DH55" i="62" s="1"/>
  <c r="CV59" i="62"/>
  <c r="DB59" i="62" s="1"/>
  <c r="DH59" i="62" s="1"/>
  <c r="CV52" i="62"/>
  <c r="DB52" i="62" s="1"/>
  <c r="DH52" i="62" s="1"/>
  <c r="AE19" i="71"/>
  <c r="AH19" i="71" s="1"/>
  <c r="AH9" i="71"/>
  <c r="AE21" i="71"/>
  <c r="AH21" i="71" s="1"/>
  <c r="CV29" i="62"/>
  <c r="DB29" i="62" s="1"/>
  <c r="DH29" i="62" s="1"/>
  <c r="AE10" i="71"/>
  <c r="AH10" i="71" s="1"/>
  <c r="AE18" i="71"/>
  <c r="AH18" i="71" s="1"/>
  <c r="AE20" i="71"/>
  <c r="AH20" i="71" s="1"/>
  <c r="CV32" i="62"/>
  <c r="DB32" i="62" s="1"/>
  <c r="DH32" i="62" s="1"/>
  <c r="AE13" i="71"/>
  <c r="AH13" i="71" s="1"/>
  <c r="CV30" i="62"/>
  <c r="DB30" i="62" s="1"/>
  <c r="DH30" i="62" s="1"/>
  <c r="AE11" i="71"/>
  <c r="AH11" i="71" s="1"/>
  <c r="CV27" i="62"/>
  <c r="DB27" i="62" s="1"/>
  <c r="DH27" i="62" s="1"/>
  <c r="AE8" i="71"/>
  <c r="AH8" i="71" s="1"/>
  <c r="CV25" i="62"/>
  <c r="DB25" i="62" s="1"/>
  <c r="DH25" i="62" s="1"/>
  <c r="AE6" i="71"/>
  <c r="AH6" i="71" s="1"/>
  <c r="CV31" i="62"/>
  <c r="DB31" i="62" s="1"/>
  <c r="DH31" i="62" s="1"/>
  <c r="AE12" i="71"/>
  <c r="AH12" i="71" s="1"/>
  <c r="CV26" i="62"/>
  <c r="DB26" i="62" s="1"/>
  <c r="DH26" i="62" s="1"/>
  <c r="AE7" i="71"/>
  <c r="AH7" i="71" s="1"/>
  <c r="CV24" i="62"/>
  <c r="DB24" i="62" s="1"/>
  <c r="DH24" i="62" s="1"/>
  <c r="AE5" i="71"/>
  <c r="CV33" i="62"/>
  <c r="DB33" i="62" s="1"/>
  <c r="DH33" i="62" s="1"/>
  <c r="AE14" i="71"/>
  <c r="AH14" i="71" s="1"/>
  <c r="C15" i="55"/>
  <c r="C15" i="57"/>
  <c r="C15" i="53"/>
  <c r="C15" i="60"/>
  <c r="C15" i="58"/>
  <c r="C15" i="56"/>
  <c r="C22" i="53"/>
  <c r="C22" i="56"/>
  <c r="C22" i="57"/>
  <c r="C22" i="60"/>
  <c r="C22" i="58"/>
  <c r="C22" i="55"/>
  <c r="O75" i="62"/>
  <c r="O66" i="62"/>
  <c r="O68" i="62" s="1"/>
  <c r="F24" i="71" l="1"/>
  <c r="C16" i="55"/>
  <c r="C16" i="53"/>
  <c r="C16" i="57"/>
  <c r="C16" i="56"/>
  <c r="C16" i="60"/>
  <c r="C16" i="58"/>
  <c r="O77" i="62"/>
  <c r="O243" i="62" s="1"/>
  <c r="O266" i="62" l="1"/>
  <c r="F73" i="71"/>
  <c r="E78" i="71" s="1"/>
  <c r="O246" i="62"/>
  <c r="C32" i="53"/>
  <c r="C32" i="56"/>
  <c r="C32" i="57"/>
  <c r="C32" i="55"/>
  <c r="C32" i="60"/>
  <c r="C32" i="58"/>
  <c r="O247" i="62"/>
  <c r="O267" i="62" l="1"/>
  <c r="O248" i="62"/>
  <c r="O263" i="62" s="1"/>
  <c r="C34" i="56"/>
  <c r="C34" i="53"/>
  <c r="C34" i="55"/>
  <c r="C34" i="58"/>
  <c r="C34" i="57"/>
  <c r="C34" i="60"/>
  <c r="E10" i="85" l="1"/>
  <c r="O281" i="62"/>
  <c r="F78" i="71"/>
  <c r="O251" i="62"/>
  <c r="C36" i="56"/>
  <c r="C36" i="57"/>
  <c r="C36" i="55"/>
  <c r="C36" i="60"/>
  <c r="C36" i="53"/>
  <c r="C36" i="58"/>
  <c r="M20" i="62"/>
  <c r="O20" i="62" s="1"/>
  <c r="I14" i="62" s="1"/>
  <c r="C24" i="62"/>
  <c r="B2" i="55"/>
  <c r="B42" i="55" s="1"/>
  <c r="N7" i="60"/>
  <c r="N7" i="53"/>
  <c r="N7" i="58"/>
  <c r="N7" i="57"/>
  <c r="N7" i="56"/>
  <c r="I7" i="55"/>
  <c r="I14" i="80" l="1"/>
  <c r="I14" i="77"/>
  <c r="I14" i="84"/>
  <c r="I14" i="76"/>
  <c r="I14" i="81"/>
  <c r="I14" i="79"/>
  <c r="I14" i="75"/>
  <c r="I14" i="82"/>
  <c r="I14" i="78"/>
  <c r="I14" i="74"/>
  <c r="C37" i="87"/>
  <c r="I272" i="60"/>
  <c r="I260" i="60"/>
  <c r="I271" i="60"/>
  <c r="I259" i="60"/>
  <c r="I273" i="60"/>
  <c r="I270" i="60"/>
  <c r="I258" i="60"/>
  <c r="I262" i="60"/>
  <c r="I269" i="60"/>
  <c r="I256" i="60"/>
  <c r="I267" i="60"/>
  <c r="I280" i="60"/>
  <c r="I266" i="60"/>
  <c r="I274" i="60"/>
  <c r="I263" i="60"/>
  <c r="M23" i="79"/>
  <c r="M23" i="84"/>
  <c r="M23" i="74"/>
  <c r="M23" i="76"/>
  <c r="M23" i="78"/>
  <c r="M23" i="81"/>
  <c r="M23" i="80"/>
  <c r="M23" i="82"/>
  <c r="M23" i="77"/>
  <c r="M23" i="75"/>
  <c r="I97" i="58"/>
  <c r="O244" i="65"/>
  <c r="F80" i="71"/>
  <c r="M17" i="65"/>
  <c r="I53" i="56"/>
  <c r="I133" i="56"/>
  <c r="I120" i="56"/>
  <c r="I131" i="56"/>
  <c r="I144" i="56"/>
  <c r="I127" i="56"/>
  <c r="I126" i="56"/>
  <c r="I136" i="56"/>
  <c r="I135" i="56"/>
  <c r="I123" i="56"/>
  <c r="I134" i="56"/>
  <c r="I122" i="56"/>
  <c r="I130" i="56"/>
  <c r="I138" i="56"/>
  <c r="I137" i="56"/>
  <c r="I124" i="56"/>
  <c r="J61" i="57"/>
  <c r="C38" i="57"/>
  <c r="C38" i="55"/>
  <c r="C38" i="60"/>
  <c r="C38" i="53"/>
  <c r="C38" i="58"/>
  <c r="C38" i="56"/>
  <c r="K5" i="71"/>
  <c r="I129" i="60"/>
  <c r="I132" i="60"/>
  <c r="J91" i="53"/>
  <c r="I57" i="56"/>
  <c r="I116" i="60"/>
  <c r="I128" i="60"/>
  <c r="I62" i="56"/>
  <c r="I83" i="58"/>
  <c r="I114" i="60"/>
  <c r="I59" i="56"/>
  <c r="I46" i="56"/>
  <c r="I70" i="56"/>
  <c r="I117" i="60"/>
  <c r="I48" i="56"/>
  <c r="J49" i="57"/>
  <c r="I121" i="60"/>
  <c r="I63" i="56"/>
  <c r="I49" i="56"/>
  <c r="I127" i="60"/>
  <c r="I56" i="56"/>
  <c r="J86" i="53"/>
  <c r="I124" i="60"/>
  <c r="I138" i="60"/>
  <c r="J87" i="53"/>
  <c r="I125" i="60"/>
  <c r="J59" i="57"/>
  <c r="I118" i="60"/>
  <c r="I130" i="60"/>
  <c r="J63" i="57"/>
  <c r="J104" i="53"/>
  <c r="I120" i="60"/>
  <c r="I131" i="60"/>
  <c r="G44" i="56"/>
  <c r="G43" i="56"/>
  <c r="G46" i="56"/>
  <c r="G60" i="56"/>
  <c r="G52" i="56"/>
  <c r="H60" i="57"/>
  <c r="H86" i="53"/>
  <c r="G47" i="56"/>
  <c r="G86" i="58"/>
  <c r="G54" i="56"/>
  <c r="G88" i="58"/>
  <c r="H94" i="53"/>
  <c r="G85" i="58"/>
  <c r="H51" i="57"/>
  <c r="H54" i="57"/>
  <c r="G55" i="56"/>
  <c r="H55" i="57"/>
  <c r="G120" i="60"/>
  <c r="H52" i="57"/>
  <c r="G93" i="58"/>
  <c r="H80" i="53"/>
  <c r="G94" i="58"/>
  <c r="G127" i="60"/>
  <c r="H59" i="57"/>
  <c r="G51" i="56"/>
  <c r="G80" i="58"/>
  <c r="H93" i="53"/>
  <c r="G114" i="60"/>
  <c r="G128" i="60"/>
  <c r="G45" i="56"/>
  <c r="G87" i="58"/>
  <c r="H77" i="53"/>
  <c r="G122" i="60"/>
  <c r="H46" i="57"/>
  <c r="H88" i="53"/>
  <c r="G123" i="60"/>
  <c r="G78" i="58"/>
  <c r="G89" i="58"/>
  <c r="H85" i="53"/>
  <c r="H89" i="53"/>
  <c r="G53" i="56"/>
  <c r="G59" i="56"/>
  <c r="G81" i="58"/>
  <c r="H87" i="53"/>
  <c r="G121" i="60"/>
  <c r="H53" i="57"/>
  <c r="G79" i="58"/>
  <c r="G112" i="60"/>
  <c r="G77" i="58"/>
  <c r="H78" i="53"/>
  <c r="G113" i="60"/>
  <c r="H47" i="57"/>
  <c r="H79" i="53"/>
  <c r="H44" i="57"/>
  <c r="H45" i="57"/>
  <c r="H43" i="57"/>
  <c r="G111" i="60"/>
  <c r="J80" i="53"/>
  <c r="J90" i="53"/>
  <c r="J83" i="53"/>
  <c r="J93" i="53"/>
  <c r="J95" i="53"/>
  <c r="J97" i="53"/>
  <c r="J82" i="53"/>
  <c r="J84" i="53"/>
  <c r="J94" i="53"/>
  <c r="J96" i="53"/>
  <c r="J98" i="53"/>
  <c r="I87" i="58"/>
  <c r="I93" i="58"/>
  <c r="I84" i="58"/>
  <c r="I94" i="58"/>
  <c r="I98" i="58"/>
  <c r="I80" i="58"/>
  <c r="I90" i="58"/>
  <c r="I95" i="58"/>
  <c r="I86" i="58"/>
  <c r="I91" i="58"/>
  <c r="I82" i="58"/>
  <c r="I96" i="58"/>
  <c r="I104" i="58"/>
  <c r="J52" i="57"/>
  <c r="J57" i="57"/>
  <c r="J48" i="57"/>
  <c r="J50" i="57"/>
  <c r="J60" i="57"/>
  <c r="J62" i="57"/>
  <c r="J64" i="57"/>
  <c r="J70" i="57"/>
  <c r="J46" i="57"/>
  <c r="J53" i="57"/>
  <c r="J56" i="57"/>
  <c r="I50" i="56"/>
  <c r="I60" i="56"/>
  <c r="I64" i="56"/>
  <c r="I61" i="56"/>
  <c r="I52" i="56"/>
  <c r="C39" i="87" l="1"/>
  <c r="D37" i="87"/>
  <c r="O17" i="65"/>
  <c r="O23" i="84"/>
  <c r="O23" i="74"/>
  <c r="O23" i="76"/>
  <c r="O23" i="78"/>
  <c r="O23" i="81"/>
  <c r="O23" i="80"/>
  <c r="O23" i="75"/>
  <c r="O23" i="77"/>
  <c r="O23" i="79"/>
  <c r="O23" i="82"/>
  <c r="B7" i="57"/>
  <c r="B81" i="57" s="1"/>
  <c r="H14" i="53"/>
  <c r="H14" i="58"/>
  <c r="H14" i="56"/>
  <c r="H14" i="57"/>
  <c r="H14" i="60"/>
  <c r="B7" i="60"/>
  <c r="B149" i="60" s="1"/>
  <c r="H30" i="56"/>
  <c r="H30" i="60"/>
  <c r="H30" i="53"/>
  <c r="H30" i="58"/>
  <c r="H30" i="57"/>
  <c r="B7" i="53"/>
  <c r="B115" i="53" s="1"/>
  <c r="H22" i="56"/>
  <c r="H22" i="60"/>
  <c r="H22" i="53"/>
  <c r="H22" i="58"/>
  <c r="H22" i="57"/>
  <c r="B7" i="58"/>
  <c r="B115" i="58" s="1"/>
  <c r="B7" i="55"/>
  <c r="B47" i="55" s="1"/>
  <c r="B7" i="56"/>
  <c r="P5" i="71"/>
  <c r="T66" i="62"/>
  <c r="T35" i="62"/>
  <c r="R20" i="62"/>
  <c r="E14" i="52"/>
  <c r="E18" i="89" s="1"/>
  <c r="D39" i="87" l="1"/>
  <c r="E37" i="87"/>
  <c r="F37" i="87" s="1"/>
  <c r="F39" i="87" s="1"/>
  <c r="R17" i="65"/>
  <c r="R23" i="84"/>
  <c r="R23" i="74"/>
  <c r="R23" i="76"/>
  <c r="R23" i="78"/>
  <c r="R23" i="81"/>
  <c r="R23" i="80"/>
  <c r="R23" i="75"/>
  <c r="R23" i="77"/>
  <c r="R23" i="79"/>
  <c r="R23" i="82"/>
  <c r="E18" i="62"/>
  <c r="C56" i="53"/>
  <c r="C56" i="57"/>
  <c r="C56" i="58"/>
  <c r="C56" i="60"/>
  <c r="C48" i="57"/>
  <c r="C48" i="53"/>
  <c r="C48" i="58"/>
  <c r="C48" i="60"/>
  <c r="H15" i="56"/>
  <c r="H15" i="57"/>
  <c r="H15" i="60"/>
  <c r="H15" i="53"/>
  <c r="H15" i="58"/>
  <c r="C64" i="53"/>
  <c r="C64" i="60"/>
  <c r="C64" i="57"/>
  <c r="C64" i="58"/>
  <c r="Y35" i="62"/>
  <c r="Y66" i="62"/>
  <c r="T75" i="62"/>
  <c r="T20" i="62"/>
  <c r="U5" i="71"/>
  <c r="AH5" i="71" s="1"/>
  <c r="T68" i="62"/>
  <c r="I11" i="65" l="1"/>
  <c r="B12" i="70"/>
  <c r="E39" i="87"/>
  <c r="B37" i="87"/>
  <c r="B39" i="87" s="1"/>
  <c r="T23" i="84"/>
  <c r="T23" i="74"/>
  <c r="T23" i="76"/>
  <c r="T23" i="78"/>
  <c r="T23" i="81"/>
  <c r="T23" i="80"/>
  <c r="T23" i="75"/>
  <c r="T23" i="77"/>
  <c r="T23" i="79"/>
  <c r="T23" i="82"/>
  <c r="T17" i="65"/>
  <c r="K24" i="71"/>
  <c r="G124" i="56"/>
  <c r="B41" i="56"/>
  <c r="G7" i="57"/>
  <c r="G81" i="57" s="1"/>
  <c r="H56" i="58"/>
  <c r="H56" i="60"/>
  <c r="H56" i="53"/>
  <c r="G7" i="53"/>
  <c r="G115" i="53" s="1"/>
  <c r="G7" i="60"/>
  <c r="G149" i="60" s="1"/>
  <c r="H16" i="56"/>
  <c r="H16" i="57"/>
  <c r="H16" i="60"/>
  <c r="H16" i="53"/>
  <c r="H16" i="58"/>
  <c r="C49" i="60"/>
  <c r="C49" i="58"/>
  <c r="C49" i="57"/>
  <c r="C49" i="53"/>
  <c r="H64" i="60"/>
  <c r="H64" i="53"/>
  <c r="H64" i="58"/>
  <c r="H48" i="60"/>
  <c r="H48" i="53"/>
  <c r="H48" i="58"/>
  <c r="G7" i="56"/>
  <c r="G81" i="56" s="1"/>
  <c r="G7" i="58"/>
  <c r="G115" i="58" s="1"/>
  <c r="Y68" i="62"/>
  <c r="Y75" i="62"/>
  <c r="P24" i="71" s="1"/>
  <c r="P73" i="71" s="1"/>
  <c r="O78" i="71" s="1"/>
  <c r="AD66" i="62"/>
  <c r="W20" i="62"/>
  <c r="T77" i="62"/>
  <c r="AD35" i="62"/>
  <c r="W17" i="65" l="1"/>
  <c r="W23" i="74"/>
  <c r="W23" i="81"/>
  <c r="W23" i="76"/>
  <c r="W23" i="80"/>
  <c r="W23" i="75"/>
  <c r="W23" i="77"/>
  <c r="W23" i="79"/>
  <c r="W23" i="82"/>
  <c r="W23" i="84"/>
  <c r="W23" i="78"/>
  <c r="B81" i="56"/>
  <c r="B115" i="56"/>
  <c r="K73" i="71"/>
  <c r="J78" i="71" s="1"/>
  <c r="AQ50" i="62"/>
  <c r="AQ60" i="62"/>
  <c r="AQ30" i="62"/>
  <c r="AQ26" i="62"/>
  <c r="AQ58" i="62"/>
  <c r="AQ52" i="62"/>
  <c r="AQ56" i="62"/>
  <c r="AQ64" i="62"/>
  <c r="AQ51" i="62"/>
  <c r="AQ46" i="62"/>
  <c r="AQ33" i="62"/>
  <c r="AQ31" i="62"/>
  <c r="AQ54" i="62"/>
  <c r="AQ32" i="62"/>
  <c r="AQ48" i="62"/>
  <c r="AQ61" i="62"/>
  <c r="C82" i="53"/>
  <c r="C81" i="53"/>
  <c r="H81" i="53" s="1"/>
  <c r="C82" i="60"/>
  <c r="C81" i="60"/>
  <c r="H49" i="60"/>
  <c r="H49" i="53"/>
  <c r="H49" i="58"/>
  <c r="C90" i="60"/>
  <c r="C90" i="53"/>
  <c r="C98" i="60"/>
  <c r="C98" i="53"/>
  <c r="C50" i="57"/>
  <c r="H50" i="57" s="1"/>
  <c r="C50" i="60"/>
  <c r="C50" i="58"/>
  <c r="C50" i="53"/>
  <c r="AI35" i="62"/>
  <c r="Y77" i="62"/>
  <c r="Y243" i="62" s="1"/>
  <c r="AD68" i="62"/>
  <c r="T243" i="62"/>
  <c r="AD75" i="62"/>
  <c r="U24" i="71" s="1"/>
  <c r="AQ28" i="62"/>
  <c r="AQ24" i="62"/>
  <c r="AI66" i="62"/>
  <c r="Y20" i="62"/>
  <c r="G119" i="60"/>
  <c r="Y266" i="62" l="1"/>
  <c r="T266" i="62"/>
  <c r="Y17" i="65"/>
  <c r="Y23" i="75"/>
  <c r="Y23" i="77"/>
  <c r="Y23" i="79"/>
  <c r="Y23" i="82"/>
  <c r="Y23" i="84"/>
  <c r="Y23" i="74"/>
  <c r="Y23" i="76"/>
  <c r="Y23" i="78"/>
  <c r="Y23" i="81"/>
  <c r="Y23" i="80"/>
  <c r="U73" i="71"/>
  <c r="T78" i="71" s="1"/>
  <c r="G41" i="57"/>
  <c r="G115" i="57" s="1"/>
  <c r="AQ59" i="62"/>
  <c r="AQ27" i="62"/>
  <c r="AQ29" i="62"/>
  <c r="AQ25" i="62"/>
  <c r="AQ63" i="62"/>
  <c r="AQ57" i="62"/>
  <c r="AQ55" i="62"/>
  <c r="AQ49" i="62"/>
  <c r="H98" i="60"/>
  <c r="H32" i="56"/>
  <c r="G66" i="56" s="1"/>
  <c r="H32" i="60"/>
  <c r="H32" i="53"/>
  <c r="H32" i="58"/>
  <c r="H32" i="57"/>
  <c r="AQ62" i="62"/>
  <c r="H90" i="60"/>
  <c r="Y246" i="62"/>
  <c r="C66" i="53"/>
  <c r="C66" i="60"/>
  <c r="C66" i="57"/>
  <c r="C66" i="58"/>
  <c r="B41" i="58"/>
  <c r="B149" i="58" s="1"/>
  <c r="C83" i="53"/>
  <c r="C83" i="60"/>
  <c r="B41" i="53"/>
  <c r="B149" i="53" s="1"/>
  <c r="H82" i="60"/>
  <c r="H81" i="60"/>
  <c r="G115" i="60" s="1"/>
  <c r="AQ53" i="62"/>
  <c r="H50" i="53"/>
  <c r="H50" i="60"/>
  <c r="H50" i="58"/>
  <c r="B41" i="57"/>
  <c r="B115" i="57" s="1"/>
  <c r="B41" i="60"/>
  <c r="AI68" i="62"/>
  <c r="AI75" i="62"/>
  <c r="Z24" i="71" s="1"/>
  <c r="Z73" i="71" s="1"/>
  <c r="Y78" i="71" s="1"/>
  <c r="Y247" i="62"/>
  <c r="AN35" i="62"/>
  <c r="H83" i="60" s="1"/>
  <c r="AD77" i="62"/>
  <c r="AN66" i="62"/>
  <c r="AQ66" i="62" s="1"/>
  <c r="AQ47" i="62"/>
  <c r="AQ45" i="62"/>
  <c r="T246" i="62"/>
  <c r="T247" i="62"/>
  <c r="AB20" i="62"/>
  <c r="AQ72" i="62"/>
  <c r="G95" i="58"/>
  <c r="G97" i="58"/>
  <c r="G125" i="60"/>
  <c r="G91" i="58"/>
  <c r="H91" i="53"/>
  <c r="H96" i="53"/>
  <c r="H57" i="57"/>
  <c r="G57" i="56"/>
  <c r="H95" i="53"/>
  <c r="G96" i="58"/>
  <c r="G62" i="56"/>
  <c r="G63" i="56"/>
  <c r="H97" i="53"/>
  <c r="G61" i="56"/>
  <c r="G48" i="56"/>
  <c r="G49" i="56"/>
  <c r="T267" i="62" l="1"/>
  <c r="T248" i="62"/>
  <c r="T263" i="62" s="1"/>
  <c r="Y267" i="62"/>
  <c r="Y248" i="62"/>
  <c r="Y263" i="62" s="1"/>
  <c r="AB23" i="75"/>
  <c r="AB23" i="77"/>
  <c r="AB23" i="79"/>
  <c r="AB23" i="82"/>
  <c r="AB23" i="84"/>
  <c r="AB23" i="74"/>
  <c r="AB23" i="76"/>
  <c r="AB23" i="78"/>
  <c r="AB23" i="81"/>
  <c r="AB23" i="80"/>
  <c r="AD17" i="71"/>
  <c r="AD20" i="62"/>
  <c r="AB17" i="65"/>
  <c r="H34" i="53"/>
  <c r="H34" i="57"/>
  <c r="H34" i="60"/>
  <c r="H34" i="58"/>
  <c r="H34" i="56"/>
  <c r="G68" i="56" s="1"/>
  <c r="C68" i="60"/>
  <c r="C68" i="53"/>
  <c r="C68" i="58"/>
  <c r="C68" i="57"/>
  <c r="C84" i="60"/>
  <c r="C84" i="53"/>
  <c r="H84" i="53" s="1"/>
  <c r="H66" i="57"/>
  <c r="AI77" i="62"/>
  <c r="AI243" i="62" s="1"/>
  <c r="AN75" i="62"/>
  <c r="AE24" i="71" s="1"/>
  <c r="AH24" i="71" s="1"/>
  <c r="AQ73" i="62"/>
  <c r="AN68" i="62"/>
  <c r="AQ35" i="62"/>
  <c r="AD243" i="62"/>
  <c r="G130" i="60"/>
  <c r="G129" i="60"/>
  <c r="G131" i="60"/>
  <c r="G124" i="60"/>
  <c r="H48" i="57"/>
  <c r="G56" i="56"/>
  <c r="G90" i="58"/>
  <c r="H56" i="57"/>
  <c r="H49" i="57"/>
  <c r="G84" i="58"/>
  <c r="G50" i="56"/>
  <c r="G64" i="56"/>
  <c r="H90" i="53"/>
  <c r="H64" i="57"/>
  <c r="J10" i="85" l="1"/>
  <c r="T281" i="62"/>
  <c r="O10" i="85"/>
  <c r="Y281" i="62"/>
  <c r="AI266" i="62"/>
  <c r="AD266" i="62"/>
  <c r="AD17" i="65"/>
  <c r="AD23" i="75"/>
  <c r="AD23" i="77"/>
  <c r="AD23" i="79"/>
  <c r="AD23" i="82"/>
  <c r="AD23" i="84"/>
  <c r="AD23" i="74"/>
  <c r="AD23" i="76"/>
  <c r="AD23" i="78"/>
  <c r="AD23" i="81"/>
  <c r="AD23" i="80"/>
  <c r="B75" i="58"/>
  <c r="B183" i="58" s="1"/>
  <c r="AE73" i="71"/>
  <c r="K78" i="71"/>
  <c r="P78" i="71"/>
  <c r="T251" i="62"/>
  <c r="C44" i="87" s="1"/>
  <c r="C70" i="57"/>
  <c r="G41" i="58"/>
  <c r="G149" i="58" s="1"/>
  <c r="G41" i="53"/>
  <c r="G149" i="53" s="1"/>
  <c r="Y251" i="62"/>
  <c r="C70" i="60"/>
  <c r="C70" i="58"/>
  <c r="C70" i="53"/>
  <c r="H66" i="53"/>
  <c r="H66" i="58"/>
  <c r="G100" i="58" s="1"/>
  <c r="H66" i="60"/>
  <c r="G41" i="60"/>
  <c r="H36" i="60"/>
  <c r="H36" i="53"/>
  <c r="H36" i="58"/>
  <c r="H36" i="57"/>
  <c r="H36" i="56"/>
  <c r="G70" i="56" s="1"/>
  <c r="AQ75" i="62"/>
  <c r="B14" i="87" s="1"/>
  <c r="F14" i="87" s="1"/>
  <c r="H84" i="60"/>
  <c r="AI247" i="62"/>
  <c r="C100" i="60"/>
  <c r="C100" i="53"/>
  <c r="H68" i="57"/>
  <c r="AI246" i="62"/>
  <c r="AG20" i="62"/>
  <c r="AN77" i="62"/>
  <c r="AQ68" i="62"/>
  <c r="B13" i="87" s="1"/>
  <c r="F13" i="87" s="1"/>
  <c r="AD247" i="62"/>
  <c r="AD246" i="62"/>
  <c r="G82" i="58"/>
  <c r="H82" i="53"/>
  <c r="G98" i="58"/>
  <c r="H98" i="53"/>
  <c r="H83" i="53"/>
  <c r="G83" i="58"/>
  <c r="AI267" i="62" l="1"/>
  <c r="AI248" i="62"/>
  <c r="AI263" i="62" s="1"/>
  <c r="AD267" i="62"/>
  <c r="AD248" i="62"/>
  <c r="AD263" i="62" s="1"/>
  <c r="P80" i="71"/>
  <c r="D44" i="87"/>
  <c r="AH73" i="71"/>
  <c r="AD78" i="71"/>
  <c r="AG23" i="77"/>
  <c r="AG23" i="75"/>
  <c r="AG23" i="84"/>
  <c r="AG23" i="74"/>
  <c r="AG23" i="76"/>
  <c r="AG23" i="78"/>
  <c r="AG23" i="81"/>
  <c r="AG23" i="80"/>
  <c r="AG23" i="82"/>
  <c r="AG23" i="79"/>
  <c r="T244" i="65"/>
  <c r="K80" i="71"/>
  <c r="AI20" i="62"/>
  <c r="AG17" i="65"/>
  <c r="H68" i="58"/>
  <c r="G102" i="58" s="1"/>
  <c r="H68" i="60"/>
  <c r="H68" i="53"/>
  <c r="C102" i="60"/>
  <c r="C102" i="53"/>
  <c r="C72" i="58"/>
  <c r="Y244" i="65"/>
  <c r="H70" i="57"/>
  <c r="C72" i="53"/>
  <c r="C72" i="60"/>
  <c r="C72" i="57"/>
  <c r="H38" i="53"/>
  <c r="H38" i="56"/>
  <c r="G72" i="56" s="1"/>
  <c r="H38" i="60"/>
  <c r="H38" i="58"/>
  <c r="H38" i="57"/>
  <c r="H100" i="53"/>
  <c r="AN243" i="62"/>
  <c r="AQ77" i="62"/>
  <c r="T10" i="85" l="1"/>
  <c r="AD281" i="62"/>
  <c r="Y10" i="85"/>
  <c r="AI281" i="62"/>
  <c r="AN266" i="62"/>
  <c r="AQ266" i="62" s="1"/>
  <c r="AI17" i="65"/>
  <c r="AI23" i="84"/>
  <c r="AI23" i="74"/>
  <c r="AI23" i="76"/>
  <c r="AI23" i="78"/>
  <c r="AI23" i="81"/>
  <c r="AI23" i="80"/>
  <c r="AI23" i="75"/>
  <c r="AI23" i="77"/>
  <c r="AI23" i="79"/>
  <c r="AI23" i="82"/>
  <c r="G75" i="53"/>
  <c r="G183" i="53" s="1"/>
  <c r="Z78" i="71"/>
  <c r="U78" i="71"/>
  <c r="H100" i="60"/>
  <c r="B75" i="53"/>
  <c r="H72" i="57"/>
  <c r="B75" i="60"/>
  <c r="B183" i="60" s="1"/>
  <c r="H70" i="60"/>
  <c r="H70" i="53"/>
  <c r="H70" i="58"/>
  <c r="G104" i="58" s="1"/>
  <c r="H102" i="53"/>
  <c r="AI251" i="62"/>
  <c r="F44" i="87" s="1"/>
  <c r="C104" i="53"/>
  <c r="C104" i="60"/>
  <c r="AL20" i="62"/>
  <c r="AN246" i="62"/>
  <c r="AN247" i="62"/>
  <c r="AQ247" i="62" s="1"/>
  <c r="AQ243" i="62"/>
  <c r="AD251" i="62"/>
  <c r="E44" i="87" s="1"/>
  <c r="G117" i="60"/>
  <c r="G132" i="60"/>
  <c r="G116" i="60"/>
  <c r="AN267" i="62" l="1"/>
  <c r="AQ267" i="62" s="1"/>
  <c r="AN248" i="62"/>
  <c r="AN263" i="62" s="1"/>
  <c r="B7" i="70"/>
  <c r="B21" i="87"/>
  <c r="B50" i="87"/>
  <c r="B20" i="87"/>
  <c r="F20" i="87" s="1"/>
  <c r="AL17" i="65"/>
  <c r="AL23" i="84"/>
  <c r="AL23" i="74"/>
  <c r="AL23" i="76"/>
  <c r="AL23" i="78"/>
  <c r="AL23" i="81"/>
  <c r="AL23" i="80"/>
  <c r="AL23" i="75"/>
  <c r="AL23" i="77"/>
  <c r="AL23" i="79"/>
  <c r="AL23" i="82"/>
  <c r="B183" i="53"/>
  <c r="AI244" i="65"/>
  <c r="Z80" i="71"/>
  <c r="AD244" i="65"/>
  <c r="U80" i="71"/>
  <c r="H102" i="60"/>
  <c r="H104" i="53"/>
  <c r="C106" i="53"/>
  <c r="C106" i="60"/>
  <c r="H72" i="60"/>
  <c r="H72" i="53"/>
  <c r="H72" i="58"/>
  <c r="G106" i="58" s="1"/>
  <c r="AQ246" i="62"/>
  <c r="AN20" i="62"/>
  <c r="AD10" i="85" l="1"/>
  <c r="AI10" i="85" s="1"/>
  <c r="AN281" i="62"/>
  <c r="AQ281" i="62" s="1"/>
  <c r="F21" i="87"/>
  <c r="AQ263" i="62"/>
  <c r="B10" i="70" s="1"/>
  <c r="AN17" i="65"/>
  <c r="AN23" i="84"/>
  <c r="AN23" i="74"/>
  <c r="AN23" i="76"/>
  <c r="AN23" i="78"/>
  <c r="AN23" i="81"/>
  <c r="AN23" i="80"/>
  <c r="AN23" i="75"/>
  <c r="AN23" i="77"/>
  <c r="AN23" i="79"/>
  <c r="AN23" i="82"/>
  <c r="G75" i="60"/>
  <c r="G183" i="60" s="1"/>
  <c r="AE78" i="71"/>
  <c r="AH78" i="71" s="1"/>
  <c r="H104" i="60"/>
  <c r="B109" i="60"/>
  <c r="H106" i="53"/>
  <c r="AN251" i="62"/>
  <c r="AQ248" i="62"/>
  <c r="B9" i="70" l="1"/>
  <c r="B22" i="87"/>
  <c r="B51" i="87"/>
  <c r="B251" i="60"/>
  <c r="B217" i="60"/>
  <c r="AN244" i="65"/>
  <c r="AE80" i="71"/>
  <c r="AH80" i="71" s="1"/>
  <c r="AQ251" i="62"/>
  <c r="H106" i="60"/>
  <c r="AQ244" i="65" l="1"/>
  <c r="O4" i="65" s="1"/>
  <c r="M271" i="62" s="1"/>
  <c r="E4" i="87"/>
  <c r="G4" i="87" s="1"/>
  <c r="F22" i="87"/>
  <c r="B23" i="87"/>
  <c r="F23" i="87" s="1"/>
  <c r="F3" i="62"/>
  <c r="B5" i="70" s="1"/>
  <c r="AQ258" i="62"/>
  <c r="G118" i="60"/>
  <c r="G126" i="60" l="1"/>
  <c r="G58" i="56" l="1"/>
  <c r="G136" i="60"/>
  <c r="G92" i="58" l="1"/>
  <c r="G140" i="60"/>
  <c r="H92" i="53"/>
  <c r="G138" i="60"/>
  <c r="G134" i="60"/>
  <c r="H58" i="57"/>
  <c r="Y7" i="85" l="1"/>
  <c r="Y6" i="85" s="1"/>
  <c r="Y8" i="85" s="1"/>
  <c r="Y12" i="85" s="1"/>
  <c r="AN278" i="62"/>
  <c r="AN277" i="62" s="1"/>
  <c r="AN279" i="62" s="1"/>
  <c r="AN283" i="62" s="1"/>
  <c r="AI278" i="62"/>
  <c r="AI277" i="62" s="1"/>
  <c r="AI279" i="62" s="1"/>
  <c r="AI283" i="62" s="1"/>
  <c r="AD7" i="85"/>
  <c r="AD6" i="85" s="1"/>
  <c r="AD8" i="85" s="1"/>
  <c r="AD12" i="85" s="1"/>
  <c r="T278" i="62"/>
  <c r="T277" i="62" s="1"/>
  <c r="T279" i="62" s="1"/>
  <c r="T283" i="62" s="1"/>
  <c r="J7" i="85"/>
  <c r="J6" i="85" s="1"/>
  <c r="J8" i="85" s="1"/>
  <c r="J12" i="85" s="1"/>
  <c r="Y278" i="62"/>
  <c r="Y277" i="62" s="1"/>
  <c r="Y279" i="62" s="1"/>
  <c r="Y283" i="62" s="1"/>
  <c r="AD278" i="62"/>
  <c r="AD277" i="62" s="1"/>
  <c r="AD279" i="62" s="1"/>
  <c r="AD283" i="62" s="1"/>
  <c r="O278" i="62"/>
  <c r="O7" i="85"/>
  <c r="O6" i="85" s="1"/>
  <c r="O8" i="85" s="1"/>
  <c r="O12" i="85" s="1"/>
  <c r="T7" i="85"/>
  <c r="T6" i="85" s="1"/>
  <c r="T8" i="85" s="1"/>
  <c r="T12" i="85" s="1"/>
  <c r="E7" i="85"/>
  <c r="E6" i="85" s="1"/>
  <c r="O277" i="62" l="1"/>
  <c r="AQ278" i="62"/>
  <c r="AQ277" i="62"/>
  <c r="E8" i="85"/>
  <c r="AI6" i="85"/>
  <c r="O279" i="62"/>
  <c r="AQ279" i="62" s="1"/>
  <c r="AI7" i="85"/>
  <c r="O283" i="62" l="1"/>
  <c r="AQ283" i="62" s="1"/>
  <c r="E12" i="85"/>
  <c r="AI12" i="85" s="1"/>
  <c r="AI8"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Smith, Alexandra</author>
  </authors>
  <commentList>
    <comment ref="D56" authorId="0" shapeId="0" xr:uid="{86F3DD1A-57D5-4482-9587-AB34F780F4C2}">
      <text>
        <r>
          <rPr>
            <b/>
            <u/>
            <sz val="9"/>
            <color indexed="81"/>
            <rFont val="Tahoma"/>
            <family val="2"/>
          </rPr>
          <t>Effective 9/1/2023 - 8/31/2024</t>
        </r>
        <r>
          <rPr>
            <sz val="9"/>
            <color indexed="81"/>
            <rFont val="Tahoma"/>
            <family val="2"/>
          </rPr>
          <t xml:space="preserve">
</t>
        </r>
        <r>
          <rPr>
            <b/>
            <sz val="9"/>
            <color indexed="81"/>
            <rFont val="Tahoma"/>
            <family val="2"/>
          </rPr>
          <t>Job Code:</t>
        </r>
        <r>
          <rPr>
            <sz val="9"/>
            <color indexed="81"/>
            <rFont val="Tahoma"/>
            <family val="2"/>
          </rPr>
          <t xml:space="preserve"> 9100, </t>
        </r>
        <r>
          <rPr>
            <b/>
            <sz val="9"/>
            <color indexed="81"/>
            <rFont val="Tahoma"/>
            <family val="2"/>
          </rPr>
          <t xml:space="preserve">Job Title: </t>
        </r>
        <r>
          <rPr>
            <sz val="9"/>
            <color indexed="81"/>
            <rFont val="Tahoma"/>
            <family val="2"/>
          </rPr>
          <t xml:space="preserve">Doctoral Teaching Assistant, </t>
        </r>
        <r>
          <rPr>
            <b/>
            <sz val="9"/>
            <color indexed="81"/>
            <rFont val="Tahoma"/>
            <family val="2"/>
          </rPr>
          <t>Monthly Pay Rate (40 hrs/wk):</t>
        </r>
        <r>
          <rPr>
            <sz val="9"/>
            <color indexed="81"/>
            <rFont val="Tahoma"/>
            <family val="2"/>
          </rPr>
          <t xml:space="preserve"> $3,645.58
</t>
        </r>
        <r>
          <rPr>
            <b/>
            <sz val="9"/>
            <color indexed="81"/>
            <rFont val="Tahoma"/>
            <family val="2"/>
          </rPr>
          <t>Job Code</t>
        </r>
        <r>
          <rPr>
            <sz val="9"/>
            <color indexed="81"/>
            <rFont val="Tahoma"/>
            <family val="2"/>
          </rPr>
          <t xml:space="preserve">: 9101, </t>
        </r>
        <r>
          <rPr>
            <b/>
            <sz val="9"/>
            <color indexed="81"/>
            <rFont val="Tahoma"/>
            <family val="2"/>
          </rPr>
          <t xml:space="preserve">Job Title: </t>
        </r>
        <r>
          <rPr>
            <sz val="9"/>
            <color indexed="81"/>
            <rFont val="Tahoma"/>
            <family val="2"/>
          </rPr>
          <t xml:space="preserve">Doctoral Instructional Assistant, </t>
        </r>
        <r>
          <rPr>
            <b/>
            <sz val="9"/>
            <color indexed="81"/>
            <rFont val="Tahoma"/>
            <family val="2"/>
          </rPr>
          <t>Monthly Pay Rate (40 hrs/wk):</t>
        </r>
        <r>
          <rPr>
            <sz val="9"/>
            <color indexed="81"/>
            <rFont val="Tahoma"/>
            <family val="2"/>
          </rPr>
          <t xml:space="preserve"> $3,645.58
</t>
        </r>
        <r>
          <rPr>
            <b/>
            <sz val="9"/>
            <color indexed="81"/>
            <rFont val="Tahoma"/>
            <family val="2"/>
          </rPr>
          <t xml:space="preserve">Job Code: </t>
        </r>
        <r>
          <rPr>
            <sz val="9"/>
            <color indexed="81"/>
            <rFont val="Tahoma"/>
            <family val="2"/>
          </rPr>
          <t xml:space="preserve">9102, </t>
        </r>
        <r>
          <rPr>
            <b/>
            <sz val="9"/>
            <color indexed="81"/>
            <rFont val="Tahoma"/>
            <family val="2"/>
          </rPr>
          <t xml:space="preserve">Job Title: </t>
        </r>
        <r>
          <rPr>
            <sz val="9"/>
            <color indexed="81"/>
            <rFont val="Tahoma"/>
            <family val="2"/>
          </rPr>
          <t xml:space="preserve">Doctoral Research Assistant, </t>
        </r>
        <r>
          <rPr>
            <b/>
            <sz val="9"/>
            <color indexed="81"/>
            <rFont val="Tahoma"/>
            <family val="2"/>
          </rPr>
          <t xml:space="preserve">Monthly Pay Rate (40 hrs/wk): </t>
        </r>
        <r>
          <rPr>
            <sz val="9"/>
            <color indexed="81"/>
            <rFont val="Tahoma"/>
            <family val="2"/>
          </rPr>
          <t xml:space="preserve">$3,645.58
</t>
        </r>
        <r>
          <rPr>
            <b/>
            <sz val="9"/>
            <color indexed="81"/>
            <rFont val="Tahoma"/>
            <family val="2"/>
          </rPr>
          <t xml:space="preserve">Job Code: </t>
        </r>
        <r>
          <rPr>
            <sz val="9"/>
            <color indexed="81"/>
            <rFont val="Tahoma"/>
            <family val="2"/>
          </rPr>
          <t xml:space="preserve">50026022, </t>
        </r>
        <r>
          <rPr>
            <b/>
            <sz val="9"/>
            <color indexed="81"/>
            <rFont val="Tahoma"/>
            <family val="2"/>
          </rPr>
          <t xml:space="preserve">Job Title: </t>
        </r>
        <r>
          <rPr>
            <sz val="9"/>
            <color indexed="81"/>
            <rFont val="Tahoma"/>
            <family val="2"/>
          </rPr>
          <t xml:space="preserve">Doctoral Assistant (NE), </t>
        </r>
        <r>
          <rPr>
            <b/>
            <sz val="9"/>
            <color indexed="81"/>
            <rFont val="Tahoma"/>
            <family val="2"/>
          </rPr>
          <t xml:space="preserve">Monthly Pay Rate (40 hrs/wk): </t>
        </r>
        <r>
          <rPr>
            <sz val="9"/>
            <color indexed="81"/>
            <rFont val="Tahoma"/>
            <family val="2"/>
          </rPr>
          <t xml:space="preserve">$3,645.58
</t>
        </r>
        <r>
          <rPr>
            <b/>
            <sz val="9"/>
            <color indexed="81"/>
            <rFont val="Tahoma"/>
            <family val="2"/>
          </rPr>
          <t xml:space="preserve">Job Title: </t>
        </r>
        <r>
          <rPr>
            <sz val="9"/>
            <color indexed="81"/>
            <rFont val="Tahoma"/>
            <family val="2"/>
          </rPr>
          <t xml:space="preserve">Aquatic Resources Ph.D., </t>
        </r>
        <r>
          <rPr>
            <b/>
            <sz val="9"/>
            <color indexed="81"/>
            <rFont val="Tahoma"/>
            <family val="2"/>
          </rPr>
          <t xml:space="preserve">Monthly Pay Rate (40 hrs/wk): </t>
        </r>
        <r>
          <rPr>
            <sz val="9"/>
            <color indexed="81"/>
            <rFont val="Tahoma"/>
            <family val="2"/>
          </rPr>
          <t xml:space="preserve">$3,410.53
</t>
        </r>
        <r>
          <rPr>
            <b/>
            <sz val="9"/>
            <color indexed="81"/>
            <rFont val="Tahoma"/>
            <family val="2"/>
          </rPr>
          <t xml:space="preserve">Job Title: </t>
        </r>
        <r>
          <rPr>
            <sz val="9"/>
            <color indexed="81"/>
            <rFont val="Tahoma"/>
            <family val="2"/>
          </rPr>
          <t xml:space="preserve">Anthropology Ph.D., </t>
        </r>
        <r>
          <rPr>
            <b/>
            <sz val="9"/>
            <color indexed="81"/>
            <rFont val="Tahoma"/>
            <family val="2"/>
          </rPr>
          <t>Monthly Pay Rate (40 hrs/wk):</t>
        </r>
        <r>
          <rPr>
            <sz val="9"/>
            <color indexed="81"/>
            <rFont val="Tahoma"/>
            <family val="2"/>
          </rPr>
          <t xml:space="preserve"> $3,677.79 
</t>
        </r>
        <r>
          <rPr>
            <b/>
            <sz val="9"/>
            <color indexed="81"/>
            <rFont val="Tahoma"/>
            <family val="2"/>
          </rPr>
          <t xml:space="preserve">Job Title: </t>
        </r>
        <r>
          <rPr>
            <sz val="9"/>
            <color indexed="81"/>
            <rFont val="Tahoma"/>
            <family val="2"/>
          </rPr>
          <t xml:space="preserve">Computer Science Ph.D., </t>
        </r>
        <r>
          <rPr>
            <b/>
            <sz val="9"/>
            <color indexed="81"/>
            <rFont val="Tahoma"/>
            <family val="2"/>
          </rPr>
          <t>Monthly Pay Rate (40 hrs/wk):</t>
        </r>
        <r>
          <rPr>
            <sz val="9"/>
            <color indexed="81"/>
            <rFont val="Tahoma"/>
            <family val="2"/>
          </rPr>
          <t xml:space="preserve"> $3,677.79
</t>
        </r>
        <r>
          <rPr>
            <b/>
            <sz val="9"/>
            <color indexed="81"/>
            <rFont val="Tahoma"/>
            <family val="2"/>
          </rPr>
          <t>Job Title:</t>
        </r>
        <r>
          <rPr>
            <sz val="9"/>
            <color indexed="81"/>
            <rFont val="Tahoma"/>
            <family val="2"/>
          </rPr>
          <t xml:space="preserve"> Criminal Justice Ph.D., </t>
        </r>
        <r>
          <rPr>
            <b/>
            <sz val="9"/>
            <color indexed="81"/>
            <rFont val="Tahoma"/>
            <family val="2"/>
          </rPr>
          <t xml:space="preserve">Monthly Pay Rate (40 hrs/wk): $3,410.53
</t>
        </r>
        <r>
          <rPr>
            <sz val="9"/>
            <color indexed="81"/>
            <rFont val="Tahoma"/>
            <family val="2"/>
          </rPr>
          <t xml:space="preserve">
</t>
        </r>
        <r>
          <rPr>
            <b/>
            <sz val="9"/>
            <color indexed="81"/>
            <rFont val="Tahoma"/>
            <family val="2"/>
          </rPr>
          <t>Job Title:</t>
        </r>
        <r>
          <rPr>
            <sz val="9"/>
            <color indexed="81"/>
            <rFont val="Tahoma"/>
            <family val="2"/>
          </rPr>
          <t xml:space="preserve"> Developmental Education Ph.D./Ed.D  , </t>
        </r>
        <r>
          <rPr>
            <b/>
            <sz val="9"/>
            <color indexed="81"/>
            <rFont val="Tahoma"/>
            <family val="2"/>
          </rPr>
          <t xml:space="preserve">Monthly Pay Rate (40 hrs/wk): $3,410.53
</t>
        </r>
        <r>
          <rPr>
            <sz val="9"/>
            <color indexed="81"/>
            <rFont val="Tahoma"/>
            <family val="2"/>
          </rPr>
          <t xml:space="preserve">
</t>
        </r>
        <r>
          <rPr>
            <b/>
            <sz val="9"/>
            <color indexed="81"/>
            <rFont val="Tahoma"/>
            <family val="2"/>
          </rPr>
          <t>Job Title:</t>
        </r>
        <r>
          <rPr>
            <sz val="9"/>
            <color indexed="81"/>
            <rFont val="Tahoma"/>
            <family val="2"/>
          </rPr>
          <t xml:space="preserve"> Education Ph.D., </t>
        </r>
        <r>
          <rPr>
            <b/>
            <sz val="9"/>
            <color indexed="81"/>
            <rFont val="Tahoma"/>
            <family val="2"/>
          </rPr>
          <t xml:space="preserve">Monthly Pay Rate (40 hrs/wk): </t>
        </r>
        <r>
          <rPr>
            <sz val="9"/>
            <color indexed="81"/>
            <rFont val="Tahoma"/>
            <family val="2"/>
          </rPr>
          <t xml:space="preserve">$3,410.53
</t>
        </r>
        <r>
          <rPr>
            <b/>
            <sz val="9"/>
            <color indexed="81"/>
            <rFont val="Tahoma"/>
            <family val="2"/>
          </rPr>
          <t>Job Title:</t>
        </r>
        <r>
          <rPr>
            <sz val="9"/>
            <color indexed="81"/>
            <rFont val="Tahoma"/>
            <family val="2"/>
          </rPr>
          <t xml:space="preserve"> Geography Ph.D.  (Environmental, Geographic Education, GIScience), </t>
        </r>
        <r>
          <rPr>
            <b/>
            <sz val="9"/>
            <color indexed="81"/>
            <rFont val="Tahoma"/>
            <family val="2"/>
          </rPr>
          <t>Monthly Pay Rate (40 hrs/wk):</t>
        </r>
        <r>
          <rPr>
            <sz val="9"/>
            <color indexed="81"/>
            <rFont val="Tahoma"/>
            <family val="2"/>
          </rPr>
          <t xml:space="preserve"> $3,410.53
</t>
        </r>
        <r>
          <rPr>
            <b/>
            <sz val="9"/>
            <color indexed="81"/>
            <rFont val="Tahoma"/>
            <family val="2"/>
          </rPr>
          <t>Job Title:</t>
        </r>
        <r>
          <rPr>
            <sz val="9"/>
            <color indexed="81"/>
            <rFont val="Tahoma"/>
            <family val="2"/>
          </rPr>
          <t xml:space="preserve"> Material Science, Engineering, &amp; Commercialization Ph.D., </t>
        </r>
        <r>
          <rPr>
            <b/>
            <sz val="9"/>
            <color indexed="81"/>
            <rFont val="Tahoma"/>
            <family val="2"/>
          </rPr>
          <t xml:space="preserve">Monthly Pay Rate (40 hrs/wk): </t>
        </r>
        <r>
          <rPr>
            <sz val="9"/>
            <color indexed="81"/>
            <rFont val="Tahoma"/>
            <family val="2"/>
          </rPr>
          <t xml:space="preserve">$4,001.80 
</t>
        </r>
        <r>
          <rPr>
            <b/>
            <sz val="9"/>
            <color indexed="81"/>
            <rFont val="Tahoma"/>
            <family val="2"/>
          </rPr>
          <t xml:space="preserve">Job Title: </t>
        </r>
        <r>
          <rPr>
            <sz val="9"/>
            <color indexed="81"/>
            <rFont val="Tahoma"/>
            <family val="2"/>
          </rPr>
          <t xml:space="preserve">Mathematics Education Ph.D., </t>
        </r>
        <r>
          <rPr>
            <b/>
            <sz val="9"/>
            <color indexed="81"/>
            <rFont val="Tahoma"/>
            <family val="2"/>
          </rPr>
          <t xml:space="preserve">Monthly Pay Rate (40 hrs/wk): </t>
        </r>
        <r>
          <rPr>
            <sz val="9"/>
            <color indexed="81"/>
            <rFont val="Tahoma"/>
            <family val="2"/>
          </rPr>
          <t xml:space="preserve">$3,410.53
</t>
        </r>
        <r>
          <rPr>
            <b/>
            <sz val="9"/>
            <color indexed="81"/>
            <rFont val="Tahoma"/>
            <family val="2"/>
          </rPr>
          <t>Job Title:</t>
        </r>
        <r>
          <rPr>
            <sz val="9"/>
            <color indexed="81"/>
            <rFont val="Tahoma"/>
            <family val="2"/>
          </rPr>
          <t xml:space="preserve"> Physical Therapy DPT, </t>
        </r>
        <r>
          <rPr>
            <b/>
            <sz val="9"/>
            <color indexed="81"/>
            <rFont val="Tahoma"/>
            <family val="2"/>
          </rPr>
          <t xml:space="preserve">Monthly Pay Rate (40 hrs/wk): </t>
        </r>
        <r>
          <rPr>
            <sz val="9"/>
            <color indexed="81"/>
            <rFont val="Tahoma"/>
            <family val="2"/>
          </rPr>
          <t>$3,645.60</t>
        </r>
      </text>
    </comment>
    <comment ref="D59" authorId="0" shapeId="0" xr:uid="{EEF03B14-0973-4B52-9D07-F7C8678CB8CC}">
      <text>
        <r>
          <rPr>
            <b/>
            <u/>
            <sz val="9"/>
            <color indexed="81"/>
            <rFont val="Tahoma"/>
            <family val="2"/>
          </rPr>
          <t>Effective 9/1/2023 - 8/31/2024</t>
        </r>
        <r>
          <rPr>
            <sz val="9"/>
            <color indexed="81"/>
            <rFont val="Tahoma"/>
            <family val="2"/>
          </rPr>
          <t xml:space="preserve">
</t>
        </r>
        <r>
          <rPr>
            <b/>
            <sz val="9"/>
            <color indexed="81"/>
            <rFont val="Tahoma"/>
            <family val="2"/>
          </rPr>
          <t xml:space="preserve">Job Code: </t>
        </r>
        <r>
          <rPr>
            <sz val="9"/>
            <color indexed="81"/>
            <rFont val="Tahoma"/>
            <family val="2"/>
          </rPr>
          <t>9000,</t>
        </r>
        <r>
          <rPr>
            <b/>
            <sz val="9"/>
            <color indexed="81"/>
            <rFont val="Tahoma"/>
            <family val="2"/>
          </rPr>
          <t xml:space="preserve"> Job Title: </t>
        </r>
        <r>
          <rPr>
            <sz val="9"/>
            <color indexed="81"/>
            <rFont val="Tahoma"/>
            <family val="2"/>
          </rPr>
          <t>Graduate Teaching Assistant,</t>
        </r>
        <r>
          <rPr>
            <b/>
            <sz val="9"/>
            <color indexed="81"/>
            <rFont val="Tahoma"/>
            <family val="2"/>
          </rPr>
          <t xml:space="preserve"> Monthly Pay Rate (40 hrs/wk):</t>
        </r>
        <r>
          <rPr>
            <sz val="9"/>
            <color indexed="81"/>
            <rFont val="Tahoma"/>
            <family val="2"/>
          </rPr>
          <t xml:space="preserve"> $3,542.23
</t>
        </r>
        <r>
          <rPr>
            <b/>
            <sz val="9"/>
            <color indexed="81"/>
            <rFont val="Tahoma"/>
            <family val="2"/>
          </rPr>
          <t xml:space="preserve">
Job Code: </t>
        </r>
        <r>
          <rPr>
            <sz val="9"/>
            <color indexed="81"/>
            <rFont val="Tahoma"/>
            <family val="2"/>
          </rPr>
          <t>9001,</t>
        </r>
        <r>
          <rPr>
            <b/>
            <sz val="9"/>
            <color indexed="81"/>
            <rFont val="Tahoma"/>
            <family val="2"/>
          </rPr>
          <t xml:space="preserve"> Job Title: </t>
        </r>
        <r>
          <rPr>
            <sz val="9"/>
            <color indexed="81"/>
            <rFont val="Tahoma"/>
            <family val="2"/>
          </rPr>
          <t>Graduate Instructional Assistant (Y1 minimum),</t>
        </r>
        <r>
          <rPr>
            <b/>
            <sz val="9"/>
            <color indexed="81"/>
            <rFont val="Tahoma"/>
            <family val="2"/>
          </rPr>
          <t xml:space="preserve"> Monthly Pay Rate (40 hrs/wk): </t>
        </r>
        <r>
          <rPr>
            <sz val="9"/>
            <color indexed="81"/>
            <rFont val="Tahoma"/>
            <family val="2"/>
          </rPr>
          <t>$3,188.04</t>
        </r>
        <r>
          <rPr>
            <b/>
            <sz val="9"/>
            <color indexed="81"/>
            <rFont val="Tahoma"/>
            <family val="2"/>
          </rPr>
          <t xml:space="preserve">
Job Code: </t>
        </r>
        <r>
          <rPr>
            <sz val="9"/>
            <color indexed="81"/>
            <rFont val="Tahoma"/>
            <family val="2"/>
          </rPr>
          <t>9001,</t>
        </r>
        <r>
          <rPr>
            <b/>
            <sz val="9"/>
            <color indexed="81"/>
            <rFont val="Tahoma"/>
            <family val="2"/>
          </rPr>
          <t xml:space="preserve"> Job Title: </t>
        </r>
        <r>
          <rPr>
            <sz val="9"/>
            <color indexed="81"/>
            <rFont val="Tahoma"/>
            <family val="2"/>
          </rPr>
          <t xml:space="preserve">Graduate Instructional Assistant (Y2 minimum), </t>
        </r>
        <r>
          <rPr>
            <b/>
            <sz val="9"/>
            <color indexed="81"/>
            <rFont val="Tahoma"/>
            <family val="2"/>
          </rPr>
          <t xml:space="preserve">Monthly Pay Rate (40 hrs/wk): </t>
        </r>
        <r>
          <rPr>
            <sz val="9"/>
            <color indexed="81"/>
            <rFont val="Tahoma"/>
            <family val="2"/>
          </rPr>
          <t>$3,270.02</t>
        </r>
        <r>
          <rPr>
            <b/>
            <sz val="9"/>
            <color indexed="81"/>
            <rFont val="Tahoma"/>
            <family val="2"/>
          </rPr>
          <t xml:space="preserve">
Job Code: </t>
        </r>
        <r>
          <rPr>
            <sz val="9"/>
            <color indexed="81"/>
            <rFont val="Tahoma"/>
            <family val="2"/>
          </rPr>
          <t>9001,</t>
        </r>
        <r>
          <rPr>
            <b/>
            <sz val="9"/>
            <color indexed="81"/>
            <rFont val="Tahoma"/>
            <family val="2"/>
          </rPr>
          <t xml:space="preserve"> Job Title: </t>
        </r>
        <r>
          <rPr>
            <sz val="9"/>
            <color indexed="81"/>
            <rFont val="Tahoma"/>
            <family val="2"/>
          </rPr>
          <t>Graduate Instructional Assistant (Y3 minimum),</t>
        </r>
        <r>
          <rPr>
            <b/>
            <sz val="9"/>
            <color indexed="81"/>
            <rFont val="Tahoma"/>
            <family val="2"/>
          </rPr>
          <t xml:space="preserve"> Monthly Pay Rate (40 hrs/wk): </t>
        </r>
        <r>
          <rPr>
            <sz val="9"/>
            <color indexed="81"/>
            <rFont val="Tahoma"/>
            <family val="2"/>
          </rPr>
          <t>$3,368.92</t>
        </r>
        <r>
          <rPr>
            <b/>
            <sz val="9"/>
            <color indexed="81"/>
            <rFont val="Tahoma"/>
            <family val="2"/>
          </rPr>
          <t xml:space="preserve">
Job Code: </t>
        </r>
        <r>
          <rPr>
            <sz val="9"/>
            <color indexed="81"/>
            <rFont val="Tahoma"/>
            <family val="2"/>
          </rPr>
          <t>9002,</t>
        </r>
        <r>
          <rPr>
            <b/>
            <sz val="9"/>
            <color indexed="81"/>
            <rFont val="Tahoma"/>
            <family val="2"/>
          </rPr>
          <t xml:space="preserve"> Job Title: </t>
        </r>
        <r>
          <rPr>
            <sz val="9"/>
            <color indexed="81"/>
            <rFont val="Tahoma"/>
            <family val="2"/>
          </rPr>
          <t>Graduate Research Assistant (Y1 minimum),</t>
        </r>
        <r>
          <rPr>
            <b/>
            <sz val="9"/>
            <color indexed="81"/>
            <rFont val="Tahoma"/>
            <family val="2"/>
          </rPr>
          <t xml:space="preserve"> Monthly Pay Rate (40 hrs/wk):</t>
        </r>
        <r>
          <rPr>
            <sz val="9"/>
            <color indexed="81"/>
            <rFont val="Tahoma"/>
            <family val="2"/>
          </rPr>
          <t xml:space="preserve"> $3,110.15
</t>
        </r>
        <r>
          <rPr>
            <b/>
            <sz val="9"/>
            <color indexed="81"/>
            <rFont val="Tahoma"/>
            <family val="2"/>
          </rPr>
          <t xml:space="preserve">
Job Code: </t>
        </r>
        <r>
          <rPr>
            <sz val="9"/>
            <color indexed="81"/>
            <rFont val="Tahoma"/>
            <family val="2"/>
          </rPr>
          <t>9002,</t>
        </r>
        <r>
          <rPr>
            <b/>
            <sz val="9"/>
            <color indexed="81"/>
            <rFont val="Tahoma"/>
            <family val="2"/>
          </rPr>
          <t xml:space="preserve"> Job Title: </t>
        </r>
        <r>
          <rPr>
            <sz val="9"/>
            <color indexed="81"/>
            <rFont val="Tahoma"/>
            <family val="2"/>
          </rPr>
          <t>Graduate Research Assistant (Y2 minimum),</t>
        </r>
        <r>
          <rPr>
            <b/>
            <sz val="9"/>
            <color indexed="81"/>
            <rFont val="Tahoma"/>
            <family val="2"/>
          </rPr>
          <t xml:space="preserve"> Monthly Pay Rate (40 hrs/wk):</t>
        </r>
        <r>
          <rPr>
            <sz val="9"/>
            <color indexed="81"/>
            <rFont val="Tahoma"/>
            <family val="2"/>
          </rPr>
          <t xml:space="preserve"> $3,189.64</t>
        </r>
        <r>
          <rPr>
            <b/>
            <sz val="9"/>
            <color indexed="81"/>
            <rFont val="Tahoma"/>
            <family val="2"/>
          </rPr>
          <t xml:space="preserve">
Job Code: </t>
        </r>
        <r>
          <rPr>
            <sz val="9"/>
            <color indexed="81"/>
            <rFont val="Tahoma"/>
            <family val="2"/>
          </rPr>
          <t>9002,</t>
        </r>
        <r>
          <rPr>
            <b/>
            <sz val="9"/>
            <color indexed="81"/>
            <rFont val="Tahoma"/>
            <family val="2"/>
          </rPr>
          <t xml:space="preserve"> Job Title: </t>
        </r>
        <r>
          <rPr>
            <sz val="9"/>
            <color indexed="81"/>
            <rFont val="Tahoma"/>
            <family val="2"/>
          </rPr>
          <t>Graduate Research Assistant (Y3 minimum),</t>
        </r>
        <r>
          <rPr>
            <b/>
            <sz val="9"/>
            <color indexed="81"/>
            <rFont val="Tahoma"/>
            <family val="2"/>
          </rPr>
          <t xml:space="preserve"> Monthly Pay Rate (40 hrs/wk): </t>
        </r>
        <r>
          <rPr>
            <sz val="9"/>
            <color indexed="81"/>
            <rFont val="Tahoma"/>
            <family val="2"/>
          </rPr>
          <t>$3,269.74</t>
        </r>
        <r>
          <rPr>
            <b/>
            <sz val="9"/>
            <color indexed="81"/>
            <rFont val="Tahoma"/>
            <family val="2"/>
          </rPr>
          <t xml:space="preserve">
Job Code: </t>
        </r>
        <r>
          <rPr>
            <sz val="9"/>
            <color indexed="81"/>
            <rFont val="Tahoma"/>
            <family val="2"/>
          </rPr>
          <t>50025749,</t>
        </r>
        <r>
          <rPr>
            <b/>
            <sz val="9"/>
            <color indexed="81"/>
            <rFont val="Tahoma"/>
            <family val="2"/>
          </rPr>
          <t xml:space="preserve"> Job Title: </t>
        </r>
        <r>
          <rPr>
            <sz val="9"/>
            <color indexed="81"/>
            <rFont val="Tahoma"/>
            <family val="2"/>
          </rPr>
          <t>Graduate Assistant (NE) (Y1 minimum),</t>
        </r>
        <r>
          <rPr>
            <b/>
            <sz val="9"/>
            <color indexed="81"/>
            <rFont val="Tahoma"/>
            <family val="2"/>
          </rPr>
          <t xml:space="preserve"> Monthly Pay Rate (40 hrs/wk):</t>
        </r>
        <r>
          <rPr>
            <sz val="9"/>
            <color indexed="81"/>
            <rFont val="Tahoma"/>
            <family val="2"/>
          </rPr>
          <t xml:space="preserve"> $2,585.44</t>
        </r>
        <r>
          <rPr>
            <b/>
            <sz val="9"/>
            <color indexed="81"/>
            <rFont val="Tahoma"/>
            <family val="2"/>
          </rPr>
          <t xml:space="preserve">
Job Code: </t>
        </r>
        <r>
          <rPr>
            <sz val="9"/>
            <color indexed="81"/>
            <rFont val="Tahoma"/>
            <family val="2"/>
          </rPr>
          <t>50025749,</t>
        </r>
        <r>
          <rPr>
            <b/>
            <sz val="9"/>
            <color indexed="81"/>
            <rFont val="Tahoma"/>
            <family val="2"/>
          </rPr>
          <t xml:space="preserve"> Job Title: </t>
        </r>
        <r>
          <rPr>
            <sz val="9"/>
            <color indexed="81"/>
            <rFont val="Tahoma"/>
            <family val="2"/>
          </rPr>
          <t>Graduate Assistant (NE) (Y2 minimum),</t>
        </r>
        <r>
          <rPr>
            <b/>
            <sz val="9"/>
            <color indexed="81"/>
            <rFont val="Tahoma"/>
            <family val="2"/>
          </rPr>
          <t xml:space="preserve"> Monthly Pay Rate (40 hrs/wk): </t>
        </r>
        <r>
          <rPr>
            <sz val="9"/>
            <color indexed="81"/>
            <rFont val="Tahoma"/>
            <family val="2"/>
          </rPr>
          <t>$2,651.57</t>
        </r>
        <r>
          <rPr>
            <b/>
            <sz val="9"/>
            <color indexed="81"/>
            <rFont val="Tahoma"/>
            <family val="2"/>
          </rPr>
          <t xml:space="preserve">
Job Code: </t>
        </r>
        <r>
          <rPr>
            <sz val="9"/>
            <color indexed="81"/>
            <rFont val="Tahoma"/>
            <family val="2"/>
          </rPr>
          <t>50025749,</t>
        </r>
        <r>
          <rPr>
            <b/>
            <sz val="9"/>
            <color indexed="81"/>
            <rFont val="Tahoma"/>
            <family val="2"/>
          </rPr>
          <t xml:space="preserve"> Job Title:</t>
        </r>
        <r>
          <rPr>
            <sz val="9"/>
            <color indexed="81"/>
            <rFont val="Tahoma"/>
            <family val="2"/>
          </rPr>
          <t xml:space="preserve"> Graduate Assistant (NE) (Y3 minimum),</t>
        </r>
        <r>
          <rPr>
            <b/>
            <sz val="9"/>
            <color indexed="81"/>
            <rFont val="Tahoma"/>
            <family val="2"/>
          </rPr>
          <t xml:space="preserve"> Monthly Pay Rate (40 hrs/wk): </t>
        </r>
        <r>
          <rPr>
            <sz val="9"/>
            <color indexed="81"/>
            <rFont val="Tahoma"/>
            <family val="2"/>
          </rPr>
          <t>$2,731.83</t>
        </r>
      </text>
    </comment>
    <comment ref="D62" authorId="0" shapeId="0" xr:uid="{8587BC53-6623-421C-B972-C838998603EE}">
      <text>
        <r>
          <rPr>
            <b/>
            <sz val="9"/>
            <color indexed="81"/>
            <rFont val="Tahoma"/>
            <family val="2"/>
          </rPr>
          <t>$7.25 is the minimum rate. A higher rate of pay may be used.</t>
        </r>
      </text>
    </comment>
    <comment ref="B80" authorId="0" shapeId="0" xr:uid="{385A5251-628F-4C30-BF55-76AAF7E734C4}">
      <text>
        <r>
          <rPr>
            <sz val="9"/>
            <color indexed="81"/>
            <rFont val="Tahoma"/>
            <family val="2"/>
          </rPr>
          <t>Equipment is defined as tangible personal property (including information technology systems) having a useful life of more than one year and a per-unit acquisition cost which equals or exceeds $5,000. It is important to note that the acquisition cost of equipment includes modifications, attachments, and accessories necessary to make an item of equipment usable for the purpose for which it will be purchased. Items of needed equipment must be adequately justified, listed individually by description and estimated cost.</t>
        </r>
      </text>
    </comment>
    <comment ref="B104" authorId="0" shapeId="0" xr:uid="{2FC98FCF-2943-40AA-9309-4A6C7BE4A154}">
      <text>
        <r>
          <rPr>
            <sz val="9"/>
            <color indexed="81"/>
            <rFont val="Tahoma"/>
            <family val="2"/>
          </rPr>
          <t>When anticipated, travel and its relation to the proposed activities must be specified, itemized, and justified by destination and cost. 
NSF guidance: Funds may be requested for field work, attendance at meetings and conferences, and other travel associated with the proposed work, including subsistence. 
Attendance at meetings or conferences must be necessary to accomplish proposal objectives or disseminate research results. 
Foreign Travel
When anticipated, the proposer must enter the names of countries and dates of visit on the proposal budget, if known.
ONLY TXST EMPLOYEES AND STUDENTS MAY BE BUDGETED FOR TRAVEL IN THIS SECTION.
any consultants or individuals who will provide a professional service may be charged under:
OTHER DIRECT COSTS  &gt;  3. Consultant Services (starts on line 161 in this sheet)</t>
        </r>
      </text>
    </comment>
    <comment ref="C162" authorId="0" shapeId="0" xr:uid="{C0F22F9A-4B5F-40FE-85F9-4D51835118E5}">
      <text>
        <r>
          <rPr>
            <sz val="9"/>
            <color indexed="81"/>
            <rFont val="Tahoma"/>
            <family val="2"/>
          </rPr>
          <t>Publication/Documentation/Dissemination
The proposal budget may request funds for the costs of documenting, preparing, publishing or otherwise making available to others the findings and products of the work to be conducted under the award. This generally includes the following types of activities: reports, reprints, page charges or other journal costs (except costs for prior or early publication); necessary illustrations; cleanup, documentation, storage and indexing of data and databases; development, documentation and debugging of software; and storage, preservation, documentation, indexing, etc., of physical specimens, collections, or fabricated items. This budget category also may be used to request funding for data deposit and data curation costs.</t>
        </r>
      </text>
    </comment>
    <comment ref="C164" authorId="0" shapeId="0" xr:uid="{B21005A8-0BAE-4358-9AF2-315DEF94A6B5}">
      <text>
        <r>
          <rPr>
            <sz val="9"/>
            <color indexed="81"/>
            <rFont val="Tahoma"/>
            <family val="2"/>
          </rPr>
          <t xml:space="preserve">NSF guidance:
Consultant Services (also referred to as Professional Service Costs) 
The proposal budget may request costs for professional and consultant services. Professional and consultant services are services rendered by persons who are members of a particular profession or possess a special skill, and who are not officers or employees of the proposing organization. Costs of professional and consultant services are allowable when reasonable in relation to the services rendered.
Anticipated services must be justified, and information furnished on each individual’s expertise, primary organizational affiliation, normal daily compensation rate, and number of days of expected service. Consultants’ travel costs, including subsistence, may be included. If requested, the proposer must be able to justify that the proposed rate of pay is reasonable. Additional information on the allowability of consultant or professional service costs is available in 2 CFR §200.459. </t>
        </r>
      </text>
    </comment>
    <comment ref="C171" authorId="0" shapeId="0" xr:uid="{523786DA-57A6-48F8-BECD-03D795263727}">
      <text>
        <r>
          <rPr>
            <sz val="9"/>
            <color indexed="81"/>
            <rFont val="Tahoma"/>
            <family val="2"/>
          </rPr>
          <t xml:space="preserve">The cost of computer services, including computer-based retrieval of scientific, technical, and educational information, may be requested only where it is institutional policy to charge such costs as direct charges. A justification based on the established computer service rates at the proposing organization must be included. </t>
        </r>
      </text>
    </comment>
    <comment ref="C173" authorId="0" shapeId="0" xr:uid="{D71F97F0-CE4D-4E6F-85DE-0303C82E01C4}">
      <text>
        <r>
          <rPr>
            <sz val="9"/>
            <color indexed="81"/>
            <rFont val="Tahoma"/>
            <family val="2"/>
          </rPr>
          <t>Subawards
Except for the purpose of obtaining goods and services for the proposer's own use which creates a procurement relationship with a contractor, no portion of the proposed activity may be subawarded or transferred to another organization without prior written NSF authorization. 
Such authorization must be provided either through approval specifically granted in the award notice or by receiving written prior approval from the cognizant NSF Grants and Agreements Officer after an award is issued. If the subaward organization is changed, prior approval of the new subaward organization must be obtained from the cognizant NSF Grants and Agreements Officer.
If known at the time of proposal submission, the intent to enter into such arrangements must be disclosed in the proposal. A separate budget and a budget justification of no more than five pages, must be providedfor each subrecipient, if already identified. The description of the work to be performed must be included in the project description.
All proposing organizations are required to make a case-by-case determination regarding the role of a subrecipient versus contractor for each agreement it makes. 2 CFR §200.331 provides characteristics of each type of arrangement to assist proposing organizations in making that determination. However, inclusion of a subaward or contract in the proposal budget or submission of a request after issuance of an NSF award to add a subaward or contract will document the required organizational determination.
Proposers are responsible for ensuring that proposed subrecipient costs, including indirect costs, are reasonable and appropriate.</t>
        </r>
      </text>
    </comment>
    <comment ref="C216" authorId="0" shapeId="0" xr:uid="{3AA56412-B4F6-4D7A-8E30-C795C4CF9B86}">
      <text>
        <r>
          <rPr>
            <sz val="9"/>
            <color indexed="81"/>
            <rFont val="Tahoma"/>
            <family val="2"/>
          </rPr>
          <t>Other Direct Costs
Any other direct costs not specified in Sections 1 through 6 of the OTHER DIRECT COSTS section (rows 140-206) must be identified in Section 7, for any costs included in the indirect cost calculation, or Section 8, for items that are NOT included in the indirect cost calculation.
Incentive payments, for example, payments to human subjects or incentives to promote completion of a survey, should be included in Section 7. Incentive payments should be proposed in accordance with organizational policies and procedures. Indirect costs should be calculated on incentive payments in accordance with the organization’s approved U.S. Federally negotiated indirect cost rate(s). 
Performance based incentive payments to employees as described in 2 CFR §200.430(f) should not be included in this section of the budget.</t>
        </r>
      </text>
    </comment>
    <comment ref="J246" authorId="0" shapeId="0" xr:uid="{ED8B06FD-69FF-4023-B4C3-CBBE4B288ABA}">
      <text>
        <r>
          <rPr>
            <b/>
            <sz val="9"/>
            <color indexed="81"/>
            <rFont val="Tahoma"/>
            <family val="2"/>
          </rPr>
          <t>Indirect Cost (IDC) Rate</t>
        </r>
        <r>
          <rPr>
            <sz val="9"/>
            <color indexed="81"/>
            <rFont val="Tahoma"/>
            <family val="2"/>
          </rPr>
          <t xml:space="preserve">
Proposal budgets must use the on-campus Federally Negotiated Indirect Cost Rate for Texas State University, which is 50.5%. This rate represents the standard indirect cost rate applied to research projects conducted on the university's campus.
</t>
        </r>
        <r>
          <rPr>
            <b/>
            <sz val="9"/>
            <color indexed="81"/>
            <rFont val="Tahoma"/>
            <family val="2"/>
          </rPr>
          <t>Exceptions</t>
        </r>
        <r>
          <rPr>
            <sz val="9"/>
            <color indexed="81"/>
            <rFont val="Tahoma"/>
            <family val="2"/>
          </rPr>
          <t xml:space="preserve">
</t>
        </r>
        <r>
          <rPr>
            <u/>
            <sz val="9"/>
            <color indexed="81"/>
            <rFont val="Tahoma"/>
            <family val="2"/>
          </rPr>
          <t>Off-site projects</t>
        </r>
        <r>
          <rPr>
            <sz val="9"/>
            <color indexed="81"/>
            <rFont val="Tahoma"/>
            <family val="2"/>
          </rPr>
          <t xml:space="preserve">: If the proposal budget includes a rental fee for an off-site location that will be used for the project, the off-campus indirect cost rate of 26% may be used. 
</t>
        </r>
        <r>
          <rPr>
            <u/>
            <sz val="9"/>
            <color indexed="81"/>
            <rFont val="Tahoma"/>
            <family val="2"/>
          </rPr>
          <t>Sponsor limitation</t>
        </r>
        <r>
          <rPr>
            <sz val="9"/>
            <color indexed="81"/>
            <rFont val="Tahoma"/>
            <family val="2"/>
          </rPr>
          <t xml:space="preserve">: If the sponsor specifies a documented limitation on indirect costs, the limited rate will be used as required by the sponsor. This means that if the sponsor explicitly states a cap on the indirect costs they are willing to cover, the budget must adhere to that limit.
</t>
        </r>
        <r>
          <rPr>
            <u/>
            <sz val="9"/>
            <color indexed="81"/>
            <rFont val="Tahoma"/>
            <family val="2"/>
          </rPr>
          <t>Sponsor prohibition</t>
        </r>
        <r>
          <rPr>
            <sz val="9"/>
            <color indexed="81"/>
            <rFont val="Tahoma"/>
            <family val="2"/>
          </rPr>
          <t xml:space="preserve">: If the sponsor has a documented prohibition on indirect costs, no indirect costs will be included in the proposal budget. In situations where the sponsor explicitly states that they will not cover any indirect costs, the budget should exclude any indirect cost charges.
</t>
        </r>
        <r>
          <rPr>
            <u/>
            <sz val="9"/>
            <color indexed="81"/>
            <rFont val="Tahoma"/>
            <family val="2"/>
          </rPr>
          <t>PI request for reduction or waiver</t>
        </r>
        <r>
          <rPr>
            <sz val="9"/>
            <color indexed="81"/>
            <rFont val="Tahoma"/>
            <family val="2"/>
          </rPr>
          <t xml:space="preserve">: If the Principal Investigator (PI) wishes to request a reduction or waiver of indirect costs (IDC), they must provide their Senior Proposal Coordinator (SPC) with a written justification for the request. This written justification should clearly explain the reasons and circumstances behind the requested reduction or waiver.
The PI's written justification will be forwarded to Dr. Shreek Mandayam, Vice President of Research, for consideration. Dr. Mandayam will assess the request based on the provided justification and other relevant factors.
If the request is approved by Dr. Mandayam, the approved reduction or waived IDC rate will be used in the proposal budget. It's important to note that such requests should be well-documented and justified to ensure that they align with the university's policies and the specific needs of the project.
</t>
        </r>
        <r>
          <rPr>
            <b/>
            <sz val="9"/>
            <color indexed="81"/>
            <rFont val="Tahoma"/>
            <family val="2"/>
          </rPr>
          <t>These guidelines ensure that proposal budgets align with the appropriate indirect cost rate based on the project's location, sponsor requirements, or exceptional circumstances.</t>
        </r>
      </text>
    </comment>
    <comment ref="H266" authorId="0" shapeId="0" xr:uid="{C354D269-9B6C-4360-BB62-3D8B7137609A}">
      <text>
        <r>
          <rPr>
            <b/>
            <sz val="9"/>
            <color indexed="81"/>
            <rFont val="Tahoma"/>
            <family val="2"/>
          </rPr>
          <t xml:space="preserve">Explanation for Choosing Between TFFA Rate and MTDC Rate in USDA Budgets
</t>
        </r>
        <r>
          <rPr>
            <sz val="9"/>
            <color indexed="81"/>
            <rFont val="Tahoma"/>
            <family val="2"/>
          </rPr>
          <t>When developing a budget for USDA solicitations, it is important to determine the appropriate indirect cost (IDC) rate to apply. This decision hinges on comparing the maximum allowable rate set by the USDA with TXST's federally negotiated IDC rate.</t>
        </r>
        <r>
          <rPr>
            <b/>
            <sz val="9"/>
            <color indexed="81"/>
            <rFont val="Tahoma"/>
            <family val="2"/>
          </rPr>
          <t xml:space="preserve">
1. USDA Maximum Allowable Rate (30% of Total Federal Funds Awarded - TFFA):
</t>
        </r>
        <r>
          <rPr>
            <sz val="9"/>
            <color indexed="81"/>
            <rFont val="Tahoma"/>
            <family val="2"/>
          </rPr>
          <t>Most USDA solicitations cap the IDC at 30% of the Total Federal Funds Awarded. For instance, if the total award amount is $1,000,000, the maximum allowable IDC would be $300,000 (30% of $1,000,000).</t>
        </r>
        <r>
          <rPr>
            <b/>
            <sz val="9"/>
            <color indexed="81"/>
            <rFont val="Tahoma"/>
            <family val="2"/>
          </rPr>
          <t xml:space="preserve">
</t>
        </r>
        <r>
          <rPr>
            <sz val="9"/>
            <color indexed="81"/>
            <rFont val="Tahoma"/>
            <family val="2"/>
          </rPr>
          <t>To calculate the corresponding IDC rate:
Subtract the maximum IDC ($300,000) from the total award ($1,000,000) to determine the Total Direct Costs (TDC), which in this case is $700,000.
The IDC rate that aligns with the 30% TFFA cap is calculated as follows: $300,000 (IDC) ÷ $700,000 (TDC) = 42.857%.</t>
        </r>
        <r>
          <rPr>
            <b/>
            <sz val="9"/>
            <color indexed="81"/>
            <rFont val="Tahoma"/>
            <family val="2"/>
          </rPr>
          <t xml:space="preserve">
2. TXST's Federally Negotiated IDC Rate (50.5% of Modified Total Direct Costs - MTDC):
</t>
        </r>
        <r>
          <rPr>
            <sz val="9"/>
            <color indexed="81"/>
            <rFont val="Tahoma"/>
            <family val="2"/>
          </rPr>
          <t>TXST's negotiated IDC rate is 50.5% of MTDC. This rate should be applied if it results in an IDC amount that is equal to or less than the USDA's maximum allowable IDC of 30% TFFA.</t>
        </r>
        <r>
          <rPr>
            <b/>
            <sz val="9"/>
            <color indexed="81"/>
            <rFont val="Tahoma"/>
            <family val="2"/>
          </rPr>
          <t xml:space="preserve">
-*-*-*-*-*-*-*
</t>
        </r>
        <r>
          <rPr>
            <b/>
            <sz val="10"/>
            <color indexed="81"/>
            <rFont val="Tahoma"/>
            <family val="2"/>
          </rPr>
          <t xml:space="preserve">Determining Which Rate to Use:
</t>
        </r>
        <r>
          <rPr>
            <sz val="10"/>
            <color indexed="81"/>
            <rFont val="Tahoma"/>
            <family val="2"/>
          </rPr>
          <t>If applying TXST's negotiated IDC rate (50.5% of MTDC) results in an IDC amount that does not exceed the 30% TFFA cap, TXST's IDC rate should be used.
If TXST's negotiated IDC rate exceeds the 30% TFFA cap, then the calculation based on 30% TFFA should be used to stay within the allowable maximum.
This process ensures compliance with both federal and sponsor guidelines while maximizing the recovery of indirect costs for the university.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Smith, Alexandra</author>
  </authors>
  <commentList>
    <comment ref="E18" authorId="0" shapeId="0" xr:uid="{82AC81FA-07A6-4FD7-8D1C-75B033C7A9EA}">
      <text>
        <r>
          <rPr>
            <b/>
            <sz val="9"/>
            <color indexed="81"/>
            <rFont val="Tahoma"/>
            <family val="2"/>
          </rPr>
          <t>Use appropriate Indirect Cost Rate for this Subaward entity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Smith, Alexandra</author>
  </authors>
  <commentList>
    <comment ref="E18" authorId="0" shapeId="0" xr:uid="{B3CC6BB7-A14B-4A71-88EB-CC762B0CBFEF}">
      <text>
        <r>
          <rPr>
            <b/>
            <sz val="9"/>
            <color indexed="81"/>
            <rFont val="Tahoma"/>
            <family val="2"/>
          </rPr>
          <t>Use appropriate Indirect Cost Rate for this Subaward entity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Smith, Alexandra</author>
  </authors>
  <commentList>
    <comment ref="L25" authorId="0" shapeId="0" xr:uid="{2857723A-5EEA-4B76-AE46-97DBB6450865}">
      <text>
        <r>
          <rPr>
            <b/>
            <sz val="9"/>
            <color indexed="81"/>
            <rFont val="Tahoma"/>
            <family val="2"/>
          </rPr>
          <t>Use 'Monthly' as the rate.</t>
        </r>
      </text>
    </comment>
    <comment ref="B61" authorId="0" shapeId="0" xr:uid="{55046BFD-9369-4F0D-94EA-AF2DBB0E011A}">
      <text>
        <r>
          <rPr>
            <sz val="9"/>
            <color indexed="81"/>
            <rFont val="Tahoma"/>
            <family val="2"/>
          </rPr>
          <t>When anticipated, travel and its relation to the proposed activities must be specified, itemized, and justified by destination and cost. 
NSF guidance: Funds may be requested for field work, attendance at meetings and conferences, and other travel associated with the proposed work, including subsistence. 
Attendance at meetings or conferences must be necessary to accomplish proposal objectives or disseminate research results. 
Foreign Travel
When anticipated, the proposer must enter the names of countries and dates of visit on the proposal budget, if known.
ONLY TXST EMPLOYEES AND STUDENTS MAY BE BUDGETED FOR TRAVEL IN THIS SECTION.
any consultants or individuals who will provide a professional service may be charged under:
OTHER DIRECT COSTS  &gt;  3. Consultant Services (starts on line 161 in this sheet)</t>
        </r>
      </text>
    </comment>
    <comment ref="B178" authorId="0" shapeId="0" xr:uid="{249D94AF-EF95-48C8-91C3-E868B9D4B6D1}">
      <text>
        <r>
          <rPr>
            <sz val="9"/>
            <color indexed="81"/>
            <rFont val="Tahoma"/>
            <family val="2"/>
          </rPr>
          <t>Equipment is defined as tangible personal property (including information technology systems) having a useful life of more than one year and a per-unit acquisition cost which equals or exceeds $5,000. It is important to note that the acquisition cost of equipment includes modifications, attachments, and accessories necessary to make an item of equipment usable for the purpose for which it will be purchased. Items of needed equipment must be adequately justified, listed individually by description and estimated cost.</t>
        </r>
      </text>
    </comment>
    <comment ref="A246" authorId="0" shapeId="0" xr:uid="{23B44CA8-2EDE-43E4-B950-6086D5B886E3}">
      <text>
        <r>
          <rPr>
            <sz val="9"/>
            <color indexed="81"/>
            <rFont val="Tahoma"/>
            <family val="2"/>
          </rPr>
          <t>Subawards
Except for the purpose of obtaining goods and services for the proposer's own use which creates a procurement relationship with a contractor, no portion of the proposed activity may be subawarded or transferred to another organization without prior written NSF authorization. 
Such authorization must be provided either through approval specifically granted in the award notice or by receiving written prior approval from the cognizant NSF Grants and Agreements Officer after an award is issued. If the subaward organization is changed, prior approval of the new subaward organization must be obtained from the cognizant NSF Grants and Agreements Officer.
If known at the time of proposal submission, the intent to enter into such arrangements must be disclosed in the proposal. A separate budget and a budget justification of no more than five pages, must be providedfor each subrecipient, if already identified. The description of the work to be performed must be included in the project description.
All proposing organizations are required to make a case-by-case determination regarding the role of a subrecipient versus contractor for each agreement it makes. 2 CFR §200.331 provides characteristics of each type of arrangement to assist proposing organizations in making that determination. However, inclusion of a subaward or contract in the proposal budget or submission of a request after issuance of an NSF award to add a subaward or contract will document the required organizational determination.
Proposers are responsible for ensuring that proposed subrecipient costs, including indirect costs, are reasonable and appropriate.</t>
        </r>
      </text>
    </comment>
    <comment ref="N341" authorId="0" shapeId="0" xr:uid="{067270AA-68A7-492D-A06D-3FF7EDF518C5}">
      <text>
        <r>
          <rPr>
            <b/>
            <sz val="9"/>
            <color indexed="81"/>
            <rFont val="Tahoma"/>
            <family val="2"/>
          </rPr>
          <t>Indirect Cost (IDC) Rate</t>
        </r>
        <r>
          <rPr>
            <sz val="9"/>
            <color indexed="81"/>
            <rFont val="Tahoma"/>
            <family val="2"/>
          </rPr>
          <t xml:space="preserve">
Proposal budgets must use the on-campus Federally Negotiated Indirect Cost Rate for Texas State University, which is 50.5%. This rate represents the standard indirect cost rate applied to research projects conducted on the university's campus.
</t>
        </r>
        <r>
          <rPr>
            <b/>
            <sz val="9"/>
            <color indexed="81"/>
            <rFont val="Tahoma"/>
            <family val="2"/>
          </rPr>
          <t>Exceptions</t>
        </r>
        <r>
          <rPr>
            <sz val="9"/>
            <color indexed="81"/>
            <rFont val="Tahoma"/>
            <family val="2"/>
          </rPr>
          <t xml:space="preserve">
</t>
        </r>
        <r>
          <rPr>
            <u/>
            <sz val="9"/>
            <color indexed="81"/>
            <rFont val="Tahoma"/>
            <family val="2"/>
          </rPr>
          <t>Off-site projects</t>
        </r>
        <r>
          <rPr>
            <sz val="9"/>
            <color indexed="81"/>
            <rFont val="Tahoma"/>
            <family val="2"/>
          </rPr>
          <t xml:space="preserve">: If the proposal budget includes a rental fee for an off-site location that will be used for the project, the off-campus indirect cost rate of 26% may be used. 
</t>
        </r>
        <r>
          <rPr>
            <u/>
            <sz val="9"/>
            <color indexed="81"/>
            <rFont val="Tahoma"/>
            <family val="2"/>
          </rPr>
          <t>Sponsor limitation</t>
        </r>
        <r>
          <rPr>
            <sz val="9"/>
            <color indexed="81"/>
            <rFont val="Tahoma"/>
            <family val="2"/>
          </rPr>
          <t xml:space="preserve">: If the sponsor specifies a documented limitation on indirect costs, the limited rate will be used as required by the sponsor. This means that if the sponsor explicitly states a cap on the indirect costs they are willing to cover, the budget must adhere to that limit.
</t>
        </r>
        <r>
          <rPr>
            <u/>
            <sz val="9"/>
            <color indexed="81"/>
            <rFont val="Tahoma"/>
            <family val="2"/>
          </rPr>
          <t>Sponsor prohibition</t>
        </r>
        <r>
          <rPr>
            <sz val="9"/>
            <color indexed="81"/>
            <rFont val="Tahoma"/>
            <family val="2"/>
          </rPr>
          <t xml:space="preserve">: If the sponsor has a documented prohibition on indirect costs, no indirect costs will be included in the proposal budget. In situations where the sponsor explicitly states that they will not cover any indirect costs, the budget should exclude any indirect cost charges.
</t>
        </r>
        <r>
          <rPr>
            <u/>
            <sz val="9"/>
            <color indexed="81"/>
            <rFont val="Tahoma"/>
            <family val="2"/>
          </rPr>
          <t>PI request for reduction or waiver</t>
        </r>
        <r>
          <rPr>
            <sz val="9"/>
            <color indexed="81"/>
            <rFont val="Tahoma"/>
            <family val="2"/>
          </rPr>
          <t xml:space="preserve">: If the Principal Investigator (PI) wishes to request a reduction or waiver of indirect costs (IDC), they must provide their Senior Proposal Coordinator (SPC) with a written justification for the request. This written justification should clearly explain the reasons and circumstances behind the requested reduction or waiver.
The PI's written justification will be forwarded to Dr. Shreek Mandayam, Vice President of Research, for consideration. Dr. Mandayam will assess the request based on the provided justification and other relevant factors.
If the request is approved by Dr. Mandayam, the approved reduction or waived IDC rate will be used in the proposal budget. It's important to note that such requests should be well-documented and justified to ensure that they align with the university's policies and the specific needs of the project.
</t>
        </r>
        <r>
          <rPr>
            <b/>
            <sz val="9"/>
            <color indexed="81"/>
            <rFont val="Tahoma"/>
            <family val="2"/>
          </rPr>
          <t>These guidelines ensure that proposal budgets align with the appropriate indirect cost rate based on the project's location, sponsor requirements, or exceptional circumstances.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Smith, Alexandra</author>
  </authors>
  <commentList>
    <comment ref="E18" authorId="0" shapeId="0" xr:uid="{2853CBB7-C01B-4A3D-8464-2D954831E57C}">
      <text>
        <r>
          <rPr>
            <b/>
            <sz val="9"/>
            <color indexed="81"/>
            <rFont val="Tahoma"/>
            <family val="2"/>
          </rPr>
          <t>Use appropriate Indirect Cost Rate for this Subaward entity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Smith, Alexandra</author>
  </authors>
  <commentList>
    <comment ref="E18" authorId="0" shapeId="0" xr:uid="{B3AE0E53-062D-42E5-966A-0D95C59D8117}">
      <text>
        <r>
          <rPr>
            <b/>
            <sz val="9"/>
            <color indexed="81"/>
            <rFont val="Tahoma"/>
            <family val="2"/>
          </rPr>
          <t>Use appropriate Indirect Cost Rate for this Subaward entity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Smith, Alexandra</author>
  </authors>
  <commentList>
    <comment ref="E18" authorId="0" shapeId="0" xr:uid="{E27D45B3-81A4-48CE-A9D1-46A6DADCE0B2}">
      <text>
        <r>
          <rPr>
            <b/>
            <sz val="9"/>
            <color indexed="81"/>
            <rFont val="Tahoma"/>
            <family val="2"/>
          </rPr>
          <t>Use appropriate Indirect Cost Rate for this Subaward entity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Smith, Alexandra</author>
  </authors>
  <commentList>
    <comment ref="E18" authorId="0" shapeId="0" xr:uid="{8EC7B443-7E9A-4632-9584-9CC757194658}">
      <text>
        <r>
          <rPr>
            <b/>
            <sz val="9"/>
            <color indexed="81"/>
            <rFont val="Tahoma"/>
            <family val="2"/>
          </rPr>
          <t>Use appropriate Indirect Cost Rate for this Subaward entity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Smith, Alexandra</author>
  </authors>
  <commentList>
    <comment ref="E18" authorId="0" shapeId="0" xr:uid="{1FC60090-4856-4BF1-987B-959FCC1AC48E}">
      <text>
        <r>
          <rPr>
            <b/>
            <sz val="9"/>
            <color indexed="81"/>
            <rFont val="Tahoma"/>
            <family val="2"/>
          </rPr>
          <t>Use appropriate Indirect Cost Rate for this Subaward entity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Smith, Alexandra</author>
  </authors>
  <commentList>
    <comment ref="E18" authorId="0" shapeId="0" xr:uid="{72A93FDC-5878-44C6-8106-447C3FF830C8}">
      <text>
        <r>
          <rPr>
            <b/>
            <sz val="9"/>
            <color indexed="81"/>
            <rFont val="Tahoma"/>
            <family val="2"/>
          </rPr>
          <t>Use appropriate Indirect Cost Rate for this Subaward entity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Smith, Alexandra</author>
  </authors>
  <commentList>
    <comment ref="E18" authorId="0" shapeId="0" xr:uid="{69EF962B-968A-4004-A320-1B86E9E2DF9D}">
      <text>
        <r>
          <rPr>
            <b/>
            <sz val="9"/>
            <color indexed="81"/>
            <rFont val="Tahoma"/>
            <family val="2"/>
          </rPr>
          <t>Use appropriate Indirect Cost Rate for this Subaward entity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Smith, Alexandra</author>
  </authors>
  <commentList>
    <comment ref="E18" authorId="0" shapeId="0" xr:uid="{CF08D1DC-D342-4AB9-946D-58C4050B07DF}">
      <text>
        <r>
          <rPr>
            <b/>
            <sz val="9"/>
            <color indexed="81"/>
            <rFont val="Tahoma"/>
            <family val="2"/>
          </rPr>
          <t>Use appropriate Indirect Cost Rate for this Subaward entity</t>
        </r>
      </text>
    </comment>
  </commentList>
</comments>
</file>

<file path=xl/sharedStrings.xml><?xml version="1.0" encoding="utf-8"?>
<sst xmlns="http://schemas.openxmlformats.org/spreadsheetml/2006/main" count="78400" uniqueCount="1295">
  <si>
    <t>Year 1</t>
  </si>
  <si>
    <t>Year 2</t>
  </si>
  <si>
    <t>Year 3</t>
  </si>
  <si>
    <t>Year 4</t>
  </si>
  <si>
    <t>Year 5</t>
  </si>
  <si>
    <t>Travel</t>
  </si>
  <si>
    <t>Other</t>
  </si>
  <si>
    <t>Stipends</t>
  </si>
  <si>
    <t>Subsistence</t>
  </si>
  <si>
    <t>Materials and Supplies</t>
  </si>
  <si>
    <t>working hours in a year</t>
  </si>
  <si>
    <t>average working hours in a month</t>
  </si>
  <si>
    <t>average working days in a month</t>
  </si>
  <si>
    <t>average weeks in a month</t>
  </si>
  <si>
    <t>9-month AY</t>
  </si>
  <si>
    <t>12-month</t>
  </si>
  <si>
    <t>Summer months               (3 months)</t>
  </si>
  <si>
    <t>6 person months</t>
  </si>
  <si>
    <t>4.5 person months</t>
  </si>
  <si>
    <t>1.5 person months</t>
  </si>
  <si>
    <t>7.5 person months</t>
  </si>
  <si>
    <t>5.625 person months</t>
  </si>
  <si>
    <t>1.875 person months</t>
  </si>
  <si>
    <t>9 person months</t>
  </si>
  <si>
    <t>12 person months</t>
  </si>
  <si>
    <t>3 person months</t>
  </si>
  <si>
    <t>6.75 person months</t>
  </si>
  <si>
    <t>2.25 person months</t>
  </si>
  <si>
    <t>1 month</t>
  </si>
  <si>
    <t>3.375 person months</t>
  </si>
  <si>
    <t>1.125 person months</t>
  </si>
  <si>
    <t>0.5 person months</t>
  </si>
  <si>
    <t>0.625 person months</t>
  </si>
  <si>
    <t>0.75 person months</t>
  </si>
  <si>
    <t>1 person month</t>
  </si>
  <si>
    <t>0.375 person months</t>
  </si>
  <si>
    <t>0.25 person months</t>
  </si>
  <si>
    <t>10 hours/week                        25% effort</t>
  </si>
  <si>
    <t>15 hours/week                          37.5% effort</t>
  </si>
  <si>
    <t>20 hours/week                         50% effort</t>
  </si>
  <si>
    <t>25 hours/week                        62.5% effort</t>
  </si>
  <si>
    <t>30 hours/week                       75% effort</t>
  </si>
  <si>
    <t>40 hours/week                      100% effort</t>
  </si>
  <si>
    <t>Senior Personnel</t>
  </si>
  <si>
    <t>FRINGE BENEFITS</t>
  </si>
  <si>
    <t>PROF &amp; CONTRACT SVCS</t>
  </si>
  <si>
    <t>RENTAL</t>
  </si>
  <si>
    <t>STUDENT EMPLOYEE</t>
  </si>
  <si>
    <t>SUBCONTRACTS IDC REL</t>
  </si>
  <si>
    <t>SUBCTRCT NON IDC REL</t>
  </si>
  <si>
    <t>SUPPLIES &amp; MATERIALS</t>
  </si>
  <si>
    <t>TRAVEL FOREIGN</t>
  </si>
  <si>
    <t>TRAVEL IN STATE</t>
  </si>
  <si>
    <t>TRAVEL OUT OF STATE</t>
  </si>
  <si>
    <t>IDC rate</t>
  </si>
  <si>
    <t>Sponsored Class</t>
  </si>
  <si>
    <t>Project Total</t>
  </si>
  <si>
    <t>.05 months</t>
  </si>
  <si>
    <t>0.1 months</t>
  </si>
  <si>
    <t>1.125 months</t>
  </si>
  <si>
    <t>1 months</t>
  </si>
  <si>
    <t>3 months</t>
  </si>
  <si>
    <t>6 months</t>
  </si>
  <si>
    <t>Hours of effort</t>
  </si>
  <si>
    <t>NOTE:</t>
  </si>
  <si>
    <t>a typical faculty contract consists of 4 parts: 2 parts courses taught, 1 part departmental service, and 1 part research</t>
  </si>
  <si>
    <t>most faculty are on a 9-month appointment, which means their annual salary represents 9-months of pay (instead of the usual 12-months).</t>
  </si>
  <si>
    <t>faculty can buy out a course from their contract so that a grant pays for that portion of their contract while the department will pay the remainder</t>
  </si>
  <si>
    <t>for each 4.5-month long semester, one course release is equivalent to 25% of their effort for that semester:     4.5 months  x  25% effort  =  1.125 months of effort</t>
  </si>
  <si>
    <t>if the budget includes one course buyout per semester, that would be 2 course releases for the year, which would be:     9 months  x  25% effort  =  2.25 months of effort</t>
  </si>
  <si>
    <t>State</t>
  </si>
  <si>
    <t>Enter person months here:</t>
  </si>
  <si>
    <t>hours</t>
  </si>
  <si>
    <t>months</t>
  </si>
  <si>
    <t>Enter hours here:</t>
  </si>
  <si>
    <t>%</t>
  </si>
  <si>
    <t>Instruction</t>
  </si>
  <si>
    <t>Research</t>
  </si>
  <si>
    <t>Private</t>
  </si>
  <si>
    <t>Federal</t>
  </si>
  <si>
    <t>Fund 8000xxx000</t>
  </si>
  <si>
    <t>University Fund Number</t>
  </si>
  <si>
    <t>Grant Type</t>
  </si>
  <si>
    <t>01 - Federal Restricted</t>
  </si>
  <si>
    <t>02 - Fed PT-State</t>
  </si>
  <si>
    <t>03 - Fed PT Private</t>
  </si>
  <si>
    <t>04 - State Cntrct/Interangency</t>
  </si>
  <si>
    <t>05 - State PT from State Agency</t>
  </si>
  <si>
    <t>06 - Private PT State Agency</t>
  </si>
  <si>
    <t>07 - Private Local Government</t>
  </si>
  <si>
    <t>08 - Private Foundation Non-Profit</t>
  </si>
  <si>
    <t>09 - Private Industry for Profit</t>
  </si>
  <si>
    <t>10 - Private Other</t>
  </si>
  <si>
    <t>11 - Milestone Federal</t>
  </si>
  <si>
    <t>12 - Milestone State</t>
  </si>
  <si>
    <t>13 - Milestone Private</t>
  </si>
  <si>
    <t>14 - Coordinating Board</t>
  </si>
  <si>
    <t>15 - Program Income</t>
  </si>
  <si>
    <t>Award Type</t>
  </si>
  <si>
    <t>01 - Grant</t>
  </si>
  <si>
    <t>02 - Contract</t>
  </si>
  <si>
    <t>03 - Agreement</t>
  </si>
  <si>
    <t>04 - Subaward</t>
  </si>
  <si>
    <t>05 - MOU</t>
  </si>
  <si>
    <t>06 - Purchase Order</t>
  </si>
  <si>
    <t>07 - Program Income</t>
  </si>
  <si>
    <t>calculated hours of effort based on 2080  annual workhours</t>
  </si>
  <si>
    <t>calculated FTE based on 9-months for faculty</t>
  </si>
  <si>
    <t>calculated FTE based on 12-months</t>
  </si>
  <si>
    <t>Estimated monthly salary</t>
  </si>
  <si>
    <t>%FTE:</t>
  </si>
  <si>
    <r>
      <rPr>
        <u/>
        <sz val="11"/>
        <color theme="4" tint="-0.249977111117893"/>
        <rFont val="Palatino Linotype"/>
        <family val="1"/>
      </rPr>
      <t>Calculated</t>
    </r>
    <r>
      <rPr>
        <sz val="11"/>
        <color theme="4" tint="-0.249977111117893"/>
        <rFont val="Palatino Linotype"/>
        <family val="1"/>
      </rPr>
      <t xml:space="preserve"> hours of effort:</t>
    </r>
  </si>
  <si>
    <r>
      <rPr>
        <u/>
        <sz val="11"/>
        <color theme="4" tint="-0.249977111117893"/>
        <rFont val="Palatino Linotype"/>
        <family val="1"/>
      </rPr>
      <t>Calculated</t>
    </r>
    <r>
      <rPr>
        <sz val="11"/>
        <color theme="4" tint="-0.249977111117893"/>
        <rFont val="Palatino Linotype"/>
        <family val="1"/>
      </rPr>
      <t xml:space="preserve"> months of effort:</t>
    </r>
  </si>
  <si>
    <t>person months</t>
  </si>
  <si>
    <t>01</t>
  </si>
  <si>
    <t>Inflation Rate  +  T&amp;P Raise, if applicable</t>
  </si>
  <si>
    <t>** Annual cost-of-living (inflation) increase: 3%</t>
  </si>
  <si>
    <t>CAP LEASE PER PROP</t>
  </si>
  <si>
    <t>MOVING EXPENSE</t>
  </si>
  <si>
    <t>IDC Rate</t>
  </si>
  <si>
    <r>
      <t xml:space="preserve">CAP PER PROP COMP EQ                                                                                                                                                                                                                                                          </t>
    </r>
    <r>
      <rPr>
        <i/>
        <sz val="11"/>
        <color theme="9" tint="-0.249977111117893"/>
        <rFont val="Palatino Linotype"/>
        <family val="1"/>
      </rPr>
      <t>computer hardware</t>
    </r>
  </si>
  <si>
    <r>
      <t xml:space="preserve">CAP PER PROP COMP SW                                                                                                                                                                                                                                                         </t>
    </r>
    <r>
      <rPr>
        <i/>
        <sz val="11"/>
        <color theme="9" tint="-0.249977111117893"/>
        <rFont val="Palatino Linotype"/>
        <family val="1"/>
      </rPr>
      <t>computer software</t>
    </r>
  </si>
  <si>
    <r>
      <t xml:space="preserve">WATER                                                                                                                                                                                                                                                         </t>
    </r>
    <r>
      <rPr>
        <i/>
        <sz val="11"/>
        <color rgb="FF0070C0"/>
        <rFont val="Palatino Linotype"/>
        <family val="1"/>
      </rPr>
      <t>Bottled, Ice, etc.</t>
    </r>
  </si>
  <si>
    <t>Non-IDC relevant budget category</t>
  </si>
  <si>
    <t>RESEARCH SERVICE CENTER</t>
  </si>
  <si>
    <t>Non-IDC relevant portion</t>
  </si>
  <si>
    <t xml:space="preserve">Sponsor Award No.: </t>
  </si>
  <si>
    <t>7% T&amp;P increase, when applicable</t>
  </si>
  <si>
    <r>
      <t xml:space="preserve">CLASSIFIED PERSONNEL                                                                                                                                                                                                                                                         </t>
    </r>
    <r>
      <rPr>
        <i/>
        <sz val="11"/>
        <color rgb="FF0070C0"/>
        <rFont val="Palatino Linotype"/>
        <family val="1"/>
      </rPr>
      <t>non exempt employees</t>
    </r>
  </si>
  <si>
    <r>
      <t xml:space="preserve">FACULTY                                                                                                                                                                                                                                                         </t>
    </r>
    <r>
      <rPr>
        <i/>
        <sz val="11"/>
        <color rgb="FF0070C0"/>
        <rFont val="Palatino Linotype"/>
        <family val="1"/>
      </rPr>
      <t>salaries + stipends</t>
    </r>
  </si>
  <si>
    <r>
      <t xml:space="preserve">PARTICIPANT SUPPORT                                                                                                                                                                                                                                                         </t>
    </r>
    <r>
      <rPr>
        <i/>
        <sz val="8"/>
        <color theme="9" tint="-0.249977111117893"/>
        <rFont val="Palatino Linotype"/>
        <family val="1"/>
      </rPr>
      <t>tuition, fees, sustenance, room/board, travel</t>
    </r>
  </si>
  <si>
    <r>
      <t xml:space="preserve">UNCLASSIFIED PERSONNEL                                                                                                                                                                                                                                                         </t>
    </r>
    <r>
      <rPr>
        <i/>
        <sz val="11"/>
        <color rgb="FF0070C0"/>
        <rFont val="Palatino Linotype"/>
        <family val="1"/>
      </rPr>
      <t>post doc, graduate students</t>
    </r>
  </si>
  <si>
    <r>
      <t xml:space="preserve">CAP PER PROP FURN/EQ                                                                                                                                                                                                                                                         </t>
    </r>
    <r>
      <rPr>
        <i/>
        <sz val="10"/>
        <color theme="9" tint="-0.249977111117893"/>
        <rFont val="Palatino Linotype"/>
        <family val="1"/>
      </rPr>
      <t>other capital equipment most of the time</t>
    </r>
  </si>
  <si>
    <r>
      <t xml:space="preserve">STIP SCHOLAR FELLOW                                                                                                                                                                                                                                                         </t>
    </r>
    <r>
      <rPr>
        <i/>
        <sz val="8"/>
        <color theme="9" tint="-0.249977111117893"/>
        <rFont val="Palatino Linotype"/>
        <family val="1"/>
      </rPr>
      <t>scholar/fellowships, participant exps, not employees</t>
    </r>
  </si>
  <si>
    <t>Direct Cost</t>
  </si>
  <si>
    <t>IDC Expense</t>
  </si>
  <si>
    <t>IDC Base</t>
  </si>
  <si>
    <t>SAP budget</t>
  </si>
  <si>
    <t xml:space="preserve"> </t>
  </si>
  <si>
    <t>IDC relevant budget category</t>
  </si>
  <si>
    <t>Please complete the following information:</t>
  </si>
  <si>
    <t>Title of Project:</t>
  </si>
  <si>
    <r>
      <t xml:space="preserve">Kuali Research </t>
    </r>
    <r>
      <rPr>
        <i/>
        <sz val="14"/>
        <rFont val="Palatino Linotype"/>
        <family val="1"/>
      </rPr>
      <t xml:space="preserve">Proposal Development </t>
    </r>
    <r>
      <rPr>
        <sz val="14"/>
        <rFont val="Palatino Linotype"/>
        <family val="1"/>
      </rPr>
      <t>#:</t>
    </r>
  </si>
  <si>
    <t>Name of sponsor:</t>
  </si>
  <si>
    <t>Name of PI:</t>
  </si>
  <si>
    <t>Sponsor proposal due date:</t>
  </si>
  <si>
    <t># of days until propsal due to sponsor</t>
  </si>
  <si>
    <t>Indirect Cost Rate to be applied:</t>
  </si>
  <si>
    <t>What is the maximum budget for this proposal budget?</t>
  </si>
  <si>
    <t>Please enter the start date for the first year of the project:</t>
  </si>
  <si>
    <t>Prime Sponsor, if applicable:</t>
  </si>
  <si>
    <t>Sponsor:</t>
  </si>
  <si>
    <t>Principal Investigator:</t>
  </si>
  <si>
    <t>Please enter the duration of the project, in months:</t>
  </si>
  <si>
    <t>Year 1 of 5</t>
  </si>
  <si>
    <t>Year 2 of 5</t>
  </si>
  <si>
    <t>Year 3 of 5</t>
  </si>
  <si>
    <t>Year 4 of 5</t>
  </si>
  <si>
    <t>Year 5 of 5</t>
  </si>
  <si>
    <t>Cumulative: Years 1 thru 5</t>
  </si>
  <si>
    <t>Year 1 of 1</t>
  </si>
  <si>
    <t>Year 1 of 2</t>
  </si>
  <si>
    <t>Year 2 of 2</t>
  </si>
  <si>
    <t>Cumulative: Years 1 thru 2</t>
  </si>
  <si>
    <t>Year 1 of 3</t>
  </si>
  <si>
    <t>Year 2 of 3</t>
  </si>
  <si>
    <t>Year 3 of 3</t>
  </si>
  <si>
    <t>Year 1 of 4</t>
  </si>
  <si>
    <t>Year 2 of 4</t>
  </si>
  <si>
    <t>Year 3 of 4</t>
  </si>
  <si>
    <t>Year 4 of 4</t>
  </si>
  <si>
    <t>Cumulative: Years 1 thru 4</t>
  </si>
  <si>
    <t>Year 1 of 6</t>
  </si>
  <si>
    <t>Year 2 of 6</t>
  </si>
  <si>
    <t>Year 3 of 6</t>
  </si>
  <si>
    <t>Year 4 of 6</t>
  </si>
  <si>
    <t>Year 5 of 6</t>
  </si>
  <si>
    <t>Year 6 of 6</t>
  </si>
  <si>
    <t>Cumulative: Years 1 thru 6</t>
  </si>
  <si>
    <t>Will Texas State University serve as a lead institution, with subawards included in the project?                                                                                                                                                                                                                        -                                                                                                                                                                                                                                                                                                                             If 'Yes,' then enter the name of the each subaward institution in a separate cell to the right:</t>
  </si>
  <si>
    <t>Texas State University</t>
  </si>
  <si>
    <t> </t>
  </si>
  <si>
    <t>Project Total:</t>
  </si>
  <si>
    <t>Project Dates:</t>
  </si>
  <si>
    <t xml:space="preserve">through </t>
  </si>
  <si>
    <t>Due date:</t>
  </si>
  <si>
    <r>
      <t xml:space="preserve">Kuali Research                                </t>
    </r>
    <r>
      <rPr>
        <i/>
        <sz val="8"/>
        <rFont val="Arial"/>
        <family val="2"/>
      </rPr>
      <t>Proposal Development</t>
    </r>
    <r>
      <rPr>
        <sz val="8"/>
        <rFont val="Arial"/>
        <family val="2"/>
      </rPr>
      <t xml:space="preserve"> record</t>
    </r>
  </si>
  <si>
    <t>Year 6</t>
  </si>
  <si>
    <t>SENIOR PERSONNEL: PI/PD, Co-PI'S, Faculty and Other Senior Associates</t>
  </si>
  <si>
    <t>Title</t>
  </si>
  <si>
    <t>Fringe Rate</t>
  </si>
  <si>
    <t>Principal Investigator</t>
  </si>
  <si>
    <t>TOTAL SENIOR PERSONNEL</t>
  </si>
  <si>
    <t>OTHER PERSONNEL (SHOW NUMBERS IN BOXES)</t>
  </si>
  <si>
    <r>
      <t>Person Months</t>
    </r>
    <r>
      <rPr>
        <sz val="10"/>
        <rFont val="Arial"/>
        <family val="2"/>
      </rPr>
      <t xml:space="preserve"> </t>
    </r>
    <r>
      <rPr>
        <sz val="8"/>
        <rFont val="Arial"/>
        <family val="2"/>
      </rPr>
      <t>(months of effort)</t>
    </r>
  </si>
  <si>
    <t>Other Professional</t>
  </si>
  <si>
    <t>Administrative</t>
  </si>
  <si>
    <t>Grant Specialist</t>
  </si>
  <si>
    <t>Postdoctoral Scholar</t>
  </si>
  <si>
    <t>DRA</t>
  </si>
  <si>
    <t>GRA</t>
  </si>
  <si>
    <t>UGRA</t>
  </si>
  <si>
    <t>TOTAL OTHER PERSONNEL</t>
  </si>
  <si>
    <t>FRINGE BENEFITS (AUTOMATICALLY CALCULATED BASED ON ENTERED RATES)</t>
  </si>
  <si>
    <t>Other Personnel</t>
  </si>
  <si>
    <t>TOTAL FRINGE BENEFITS</t>
  </si>
  <si>
    <t>TOTAL EQUIPMENT</t>
  </si>
  <si>
    <t>TRAVEL</t>
  </si>
  <si>
    <t>Foreign</t>
  </si>
  <si>
    <t>TOTAL TRAVEL</t>
  </si>
  <si>
    <t>OTHER DIRECT COSTS</t>
  </si>
  <si>
    <t>enter other supplies</t>
  </si>
  <si>
    <t>Publication Costs / Documentation / Dissemination</t>
  </si>
  <si>
    <t>Consultant #1</t>
  </si>
  <si>
    <t>Consultant #2</t>
  </si>
  <si>
    <t>Consultant #3</t>
  </si>
  <si>
    <t>Consultant #4</t>
  </si>
  <si>
    <t>Consultant #5</t>
  </si>
  <si>
    <t>Computer Services</t>
  </si>
  <si>
    <r>
      <rPr>
        <b/>
        <u/>
        <sz val="11"/>
        <rFont val="Arial"/>
        <family val="2"/>
      </rPr>
      <t>Subawards</t>
    </r>
    <r>
      <rPr>
        <sz val="11"/>
        <rFont val="Arial"/>
        <family val="2"/>
      </rPr>
      <t>: For each individual subaward, the maximum dollar amount that is included in the Indirect Cost Calculation is $25,000.  Any funds exceeding $25,000 are not included in the calculation.</t>
    </r>
  </si>
  <si>
    <t>a)</t>
  </si>
  <si>
    <t>IDC-relevant portion, first $25,000</t>
  </si>
  <si>
    <t>b)</t>
  </si>
  <si>
    <t>c)</t>
  </si>
  <si>
    <t>d)</t>
  </si>
  <si>
    <t>e)</t>
  </si>
  <si>
    <t>f)</t>
  </si>
  <si>
    <t>g)</t>
  </si>
  <si>
    <t>h)</t>
  </si>
  <si>
    <t>i)</t>
  </si>
  <si>
    <t>j)</t>
  </si>
  <si>
    <t>Tuition</t>
  </si>
  <si>
    <t>TOTAL OTHER DIRECT COSTS</t>
  </si>
  <si>
    <t xml:space="preserve">INDIRECT COSTS </t>
  </si>
  <si>
    <t>Modified Total Direct Cost (MTDC) Rate:</t>
  </si>
  <si>
    <t>Total Direct Cost (TDC) Rate:</t>
  </si>
  <si>
    <t>TOTAL COSTS</t>
  </si>
  <si>
    <t>-</t>
  </si>
  <si>
    <r>
      <t>Prime Sponsor</t>
    </r>
    <r>
      <rPr>
        <sz val="9"/>
        <rFont val="Arial"/>
        <family val="2"/>
      </rPr>
      <t xml:space="preserve"> (if applicable)</t>
    </r>
  </si>
  <si>
    <r>
      <t xml:space="preserve">UGRA           </t>
    </r>
    <r>
      <rPr>
        <sz val="9"/>
        <rFont val="Arial"/>
        <family val="2"/>
      </rPr>
      <t>hourly rate:</t>
    </r>
  </si>
  <si>
    <t>TOTAL SALARIES, WAGES AND FRINGE BENEFITS</t>
  </si>
  <si>
    <t xml:space="preserve">Consultant Services:  </t>
  </si>
  <si>
    <t>enter description</t>
  </si>
  <si>
    <t>TOTAL INDIRECT COSTS (F&amp;A)</t>
  </si>
  <si>
    <t>Other: IDC-relevant budget items</t>
  </si>
  <si>
    <r>
      <t xml:space="preserve">Other: </t>
    </r>
    <r>
      <rPr>
        <b/>
        <u/>
        <sz val="11"/>
        <rFont val="Arial"/>
        <family val="2"/>
      </rPr>
      <t>NON</t>
    </r>
    <r>
      <rPr>
        <sz val="11"/>
        <rFont val="Arial"/>
        <family val="2"/>
      </rPr>
      <t xml:space="preserve"> IDC-relevant budget items</t>
    </r>
  </si>
  <si>
    <r>
      <t xml:space="preserve">PERMANENT EQUIPMENT (LIST ITEM AND DOLLAR AMOUNT FOR EACH ITEM EXCEEDING </t>
    </r>
    <r>
      <rPr>
        <b/>
        <u/>
        <sz val="11"/>
        <color rgb="FFC00000"/>
        <rFont val="Arial"/>
        <family val="2"/>
      </rPr>
      <t>$5,000</t>
    </r>
    <r>
      <rPr>
        <sz val="11"/>
        <rFont val="Arial"/>
        <family val="2"/>
      </rPr>
      <t>)</t>
    </r>
  </si>
  <si>
    <r>
      <rPr>
        <b/>
        <sz val="9"/>
        <color rgb="FFC00000"/>
        <rFont val="Arial"/>
        <family val="2"/>
      </rPr>
      <t>Full-time</t>
    </r>
    <r>
      <rPr>
        <sz val="9"/>
        <rFont val="Arial"/>
        <family val="2"/>
      </rPr>
      <t xml:space="preserve"> Monthly Base</t>
    </r>
  </si>
  <si>
    <r>
      <rPr>
        <b/>
        <sz val="9"/>
        <color rgb="FFC00000"/>
        <rFont val="Arial"/>
        <family val="2"/>
      </rPr>
      <t>Current SAP</t>
    </r>
    <r>
      <rPr>
        <sz val="9"/>
        <rFont val="Arial"/>
        <family val="2"/>
      </rPr>
      <t xml:space="preserve"> Monthly Base</t>
    </r>
  </si>
  <si>
    <t>TOTAL NUMBER OF PARTICIPANTS IN EACH YEAR</t>
  </si>
  <si>
    <t>add dates to the holiday schedule in Column A as it becomes available in order to keep the 3rd business day calculation correct</t>
  </si>
  <si>
    <t>Enter name of subaward institution #1</t>
  </si>
  <si>
    <t>Enter name of subaward institution #2</t>
  </si>
  <si>
    <t>Enter name of subaward institution #3</t>
  </si>
  <si>
    <t>Max budget:</t>
  </si>
  <si>
    <t>difference +/-:</t>
  </si>
  <si>
    <t>HOURS OF EFFORT CALCULATOR</t>
  </si>
  <si>
    <t>MONTHS OF EFFORT CALCULATOR</t>
  </si>
  <si>
    <t>FTE CALCULATOR</t>
  </si>
  <si>
    <t>TOTAL DIRECT COSTS</t>
  </si>
  <si>
    <t>TOTAL SALARIES AND WAGES</t>
  </si>
  <si>
    <t>enter computer hardware item</t>
  </si>
  <si>
    <t>Equipment: Computer hardware over $5,000</t>
  </si>
  <si>
    <t>Equipment: Computer sofware over $5,000</t>
  </si>
  <si>
    <t>Equipment: Computer lease over $5,000</t>
  </si>
  <si>
    <t>enter computer software item</t>
  </si>
  <si>
    <t>enter computer lease item</t>
  </si>
  <si>
    <t>Equipment: Equipment or Furniture over $5,000</t>
  </si>
  <si>
    <t>enter equipment or furniture item</t>
  </si>
  <si>
    <t>enter stipend description</t>
  </si>
  <si>
    <t>enter participant travel description</t>
  </si>
  <si>
    <t>enter subsistence description</t>
  </si>
  <si>
    <t>enter other type of participant cost (park entrace fees, etc)</t>
  </si>
  <si>
    <t>enter other type of participant cost</t>
  </si>
  <si>
    <t>First name, last name</t>
  </si>
  <si>
    <t>Domestic, In-State</t>
  </si>
  <si>
    <t>Domestic, Out-of-State (Incl. Canada, Mexico and U.S. Possessions)</t>
  </si>
  <si>
    <r>
      <t>RENTAL</t>
    </r>
    <r>
      <rPr>
        <sz val="8"/>
        <color theme="9" tint="-0.249977111117893"/>
        <rFont val="Palatino Linotype"/>
        <family val="1"/>
      </rPr>
      <t xml:space="preserve"> </t>
    </r>
    <r>
      <rPr>
        <i/>
        <sz val="8"/>
        <color theme="9" tint="-0.249977111117893"/>
        <rFont val="Palatino Linotype"/>
        <family val="1"/>
      </rPr>
      <t>(Other direct costs not IDC relevant)</t>
    </r>
  </si>
  <si>
    <t>Cumulative: Years 1 thru 3</t>
  </si>
  <si>
    <t>enter travel location</t>
  </si>
  <si>
    <r>
      <t xml:space="preserve">PARTICIPANT SUPPORT COSTS                                                                                                              </t>
    </r>
    <r>
      <rPr>
        <u/>
        <sz val="9"/>
        <color theme="9" tint="-0.249977111117893"/>
        <rFont val="Arial"/>
        <family val="2"/>
      </rPr>
      <t>Note about participants</t>
    </r>
    <r>
      <rPr>
        <sz val="9"/>
        <color theme="9" tint="-0.249977111117893"/>
        <rFont val="Arial"/>
        <family val="2"/>
      </rPr>
      <t>: Participants are defined as individuals who are not TXST employees who are receiving training from the costs in this section.  No data is being collected from them.  If data is being collected, then these individuals should be budgeted in the category 'Other Direct Costs,' in subcategory 'Other' and described as Human Subjects.</t>
    </r>
  </si>
  <si>
    <t> TOTAL FUNDS REQUESTED</t>
  </si>
  <si>
    <t>Cost Share Total:</t>
  </si>
  <si>
    <t>Total Cost Share from TXST</t>
  </si>
  <si>
    <r>
      <t xml:space="preserve">Cost Center/Fund Numbers                                 </t>
    </r>
    <r>
      <rPr>
        <b/>
        <sz val="10"/>
        <color rgb="FFFFFF00"/>
        <rFont val="Arial"/>
        <family val="2"/>
      </rPr>
      <t>Provide for each budget line</t>
    </r>
  </si>
  <si>
    <t>Current Cost Share:</t>
  </si>
  <si>
    <t>Current Cost goal:</t>
  </si>
  <si>
    <t>Enter name of subaward institution #4</t>
  </si>
  <si>
    <t>Enter name of subaward institution #5</t>
  </si>
  <si>
    <t>Enter name of subaward institution #6</t>
  </si>
  <si>
    <t>Enter name of subaward institution #7</t>
  </si>
  <si>
    <t>Enter name of subaward institution #8</t>
  </si>
  <si>
    <t>Enter name of subaward institution #9</t>
  </si>
  <si>
    <t>Enter name of subaward institution #10</t>
  </si>
  <si>
    <t>If 'CostShareBudget' tab is used:</t>
  </si>
  <si>
    <t xml:space="preserve">% of Total Project Cost of budget that is costs share: </t>
  </si>
  <si>
    <t xml:space="preserve">with a total of </t>
  </si>
  <si>
    <t>of committed cost share</t>
  </si>
  <si>
    <r>
      <rPr>
        <b/>
        <u/>
        <sz val="11"/>
        <rFont val="Palatino Linotype"/>
        <family val="1"/>
      </rPr>
      <t>Note about per diem and lodging</t>
    </r>
    <r>
      <rPr>
        <sz val="11"/>
        <rFont val="Palatino Linotype"/>
        <family val="1"/>
      </rPr>
      <t xml:space="preserve">: Check GSA.gov for Standard Rates and Site-Specific Rates for Domestic Travel.  Use GSA Standard Rates unless there is a Specified Rate.                                                                                                                                                                                                                                                                                                                                                                                                                                                                                                                                                                                                                                                                                                                                                                                                                                                                                            -                                                                                                                                                                                                                                                                                                                                                                                                                                                                                                                                                                                                                                                                                                                                                                                                                                                                                                                                                                                                                                                                                                                                                                                                                                                                                                                                                                                                                                                                                                                                                                          </t>
    </r>
    <r>
      <rPr>
        <b/>
        <u/>
        <sz val="11"/>
        <rFont val="Palatino Linotype"/>
        <family val="1"/>
      </rPr>
      <t>Note about Hotel Tax Rates</t>
    </r>
    <r>
      <rPr>
        <sz val="11"/>
        <rFont val="Palatino Linotype"/>
        <family val="1"/>
      </rPr>
      <t>: States and Cities charge taxes, aka Hotel Occupancy Tax, for lodging.</t>
    </r>
  </si>
  <si>
    <t>Domestic Travel</t>
  </si>
  <si>
    <t>Travel for TXST faculty, staff, and students only.  Conference registration fees should be entered under 'Supplies.'</t>
  </si>
  <si>
    <t>Domestic</t>
  </si>
  <si>
    <t>Enter Location Here</t>
  </si>
  <si>
    <t>Trip total</t>
  </si>
  <si>
    <t># travel events</t>
  </si>
  <si>
    <t>enter # travel events per year on this row</t>
  </si>
  <si>
    <t># days</t>
  </si>
  <si>
    <t># nights</t>
  </si>
  <si>
    <t># people</t>
  </si>
  <si>
    <t>airfare estimate</t>
  </si>
  <si>
    <t>baggage fees, round-trip $60</t>
  </si>
  <si>
    <t>on-site travel (taxi/uber)</t>
  </si>
  <si>
    <t>mileage to/from ABIA:  64 miles</t>
  </si>
  <si>
    <t>Miles for project travel</t>
  </si>
  <si>
    <t>Rental car fee</t>
  </si>
  <si>
    <t>$ Per diem, first and last travel days</t>
  </si>
  <si>
    <t>GSA Standard Rate</t>
  </si>
  <si>
    <t>$ Per diem, full travel days</t>
  </si>
  <si>
    <t>$ lodging/night + tax</t>
  </si>
  <si>
    <t>Foreign Travel</t>
  </si>
  <si>
    <t>Foreign, list countries</t>
  </si>
  <si>
    <t>NSF submissions require a list of countries on the Cover sheet</t>
  </si>
  <si>
    <t>baggage fees, round-trip</t>
  </si>
  <si>
    <t>Use US Dept of State rates for Foreign</t>
  </si>
  <si>
    <t>$ Per diem</t>
  </si>
  <si>
    <t>https://aoprals.state.gov/web920/per_diem.asp</t>
  </si>
  <si>
    <t>$ lodging/night</t>
  </si>
  <si>
    <t>www.GSA.gov</t>
  </si>
  <si>
    <r>
      <rPr>
        <b/>
        <u/>
        <sz val="10"/>
        <rFont val="Arial"/>
        <family val="2"/>
      </rPr>
      <t>Subawards</t>
    </r>
    <r>
      <rPr>
        <sz val="10"/>
        <rFont val="Arial"/>
        <family val="2"/>
      </rPr>
      <t xml:space="preserve">: For each individual subaward, the maximum dollar amount that is included in the Indirect Cost Calculation is $25,000.  </t>
    </r>
    <r>
      <rPr>
        <b/>
        <sz val="10"/>
        <color rgb="FF00B0F0"/>
        <rFont val="Arial"/>
        <family val="2"/>
      </rPr>
      <t xml:space="preserve">Any funds </t>
    </r>
    <r>
      <rPr>
        <b/>
        <u/>
        <sz val="10"/>
        <color rgb="FF00B0F0"/>
        <rFont val="Arial"/>
        <family val="2"/>
      </rPr>
      <t>exceeding $25,000</t>
    </r>
    <r>
      <rPr>
        <b/>
        <sz val="10"/>
        <color rgb="FF00B0F0"/>
        <rFont val="Arial"/>
        <family val="2"/>
      </rPr>
      <t xml:space="preserve"> are not included in the calculation and should be included in the </t>
    </r>
    <r>
      <rPr>
        <b/>
        <u/>
        <sz val="10"/>
        <color rgb="FF0070C0"/>
        <rFont val="Arial"/>
        <family val="2"/>
      </rPr>
      <t>blue</t>
    </r>
    <r>
      <rPr>
        <b/>
        <sz val="10"/>
        <color rgb="FF00B0F0"/>
        <rFont val="Arial"/>
        <family val="2"/>
      </rPr>
      <t xml:space="preserve"> 'Non-IDC relevant portion' line.</t>
    </r>
  </si>
  <si>
    <t>unrecovered IDC</t>
  </si>
  <si>
    <t>Hotel Tax rate, National Average:</t>
  </si>
  <si>
    <t>Primary </t>
  </si>
  <si>
    <t>Destination </t>
  </si>
  <si>
    <t>County </t>
  </si>
  <si>
    <t> Oct</t>
  </si>
  <si>
    <t>Nov</t>
  </si>
  <si>
    <t>Dec</t>
  </si>
  <si>
    <t> Jan</t>
  </si>
  <si>
    <t>Feb</t>
  </si>
  <si>
    <t>Mar</t>
  </si>
  <si>
    <t>Apr</t>
  </si>
  <si>
    <t>May</t>
  </si>
  <si>
    <t>Jun</t>
  </si>
  <si>
    <t>Jul</t>
  </si>
  <si>
    <t>Aug</t>
  </si>
  <si>
    <t>Sep</t>
  </si>
  <si>
    <t>Arlington / Fort Worth / Grapevine</t>
  </si>
  <si>
    <t>Tarrant County / City of Grapevine</t>
  </si>
  <si>
    <t>Austin</t>
  </si>
  <si>
    <t>Travis</t>
  </si>
  <si>
    <t>Big Spring</t>
  </si>
  <si>
    <t>Howard</t>
  </si>
  <si>
    <t>Corpus Christi</t>
  </si>
  <si>
    <t>Nueces</t>
  </si>
  <si>
    <t>Dallas</t>
  </si>
  <si>
    <t>Galveston</t>
  </si>
  <si>
    <t>Houston</t>
  </si>
  <si>
    <t>Montgomery / Fort Bend / Harris</t>
  </si>
  <si>
    <t>Midland / Odessa</t>
  </si>
  <si>
    <t>Midland / Andrews / Ector / Martin</t>
  </si>
  <si>
    <t>Pecos</t>
  </si>
  <si>
    <t>Reeves</t>
  </si>
  <si>
    <t>Plano</t>
  </si>
  <si>
    <t>Collin</t>
  </si>
  <si>
    <t>Round Rock</t>
  </si>
  <si>
    <t>Williamson</t>
  </si>
  <si>
    <t>San Antonio</t>
  </si>
  <si>
    <t>Bexar</t>
  </si>
  <si>
    <t>South Padre Island</t>
  </si>
  <si>
    <t>Cameron</t>
  </si>
  <si>
    <t>Standard Rate</t>
  </si>
  <si>
    <t>Applies for all locations without specified rates</t>
  </si>
  <si>
    <t>Waco</t>
  </si>
  <si>
    <t>McLennan</t>
  </si>
  <si>
    <t>Lodging</t>
  </si>
  <si>
    <t>Per Diem</t>
  </si>
  <si>
    <t>M&amp;IE Total</t>
  </si>
  <si>
    <t>Lunch</t>
  </si>
  <si>
    <t>Dinner</t>
  </si>
  <si>
    <t>Incidental</t>
  </si>
  <si>
    <t>Expenses</t>
  </si>
  <si>
    <t>First &amp; Last</t>
  </si>
  <si>
    <t>Day of Travel  </t>
  </si>
  <si>
    <t>District of Columbia</t>
  </si>
  <si>
    <t>Breakfast</t>
  </si>
  <si>
    <t>Washington DC</t>
  </si>
  <si>
    <t>Description of personnel effort</t>
  </si>
  <si>
    <t>updated 6/23/2023</t>
  </si>
  <si>
    <t>Fringe</t>
  </si>
  <si>
    <r>
      <rPr>
        <b/>
        <sz val="9"/>
        <color rgb="FFC00000"/>
        <rFont val="Arial"/>
        <family val="2"/>
      </rPr>
      <t>Full-time</t>
    </r>
    <r>
      <rPr>
        <sz val="9"/>
        <rFont val="Arial"/>
        <family val="2"/>
      </rPr>
      <t xml:space="preserve">                Monthly Base</t>
    </r>
  </si>
  <si>
    <r>
      <t>PERMANENT EQUIPMENT                                                                                                            (</t>
    </r>
    <r>
      <rPr>
        <sz val="11"/>
        <color rgb="FF0070C0"/>
        <rFont val="Arial"/>
        <family val="2"/>
      </rPr>
      <t xml:space="preserve">List item and dollar amount for each item </t>
    </r>
    <r>
      <rPr>
        <b/>
        <sz val="11"/>
        <color rgb="FF0070C0"/>
        <rFont val="Arial"/>
        <family val="2"/>
      </rPr>
      <t>EXCEEDING</t>
    </r>
    <r>
      <rPr>
        <sz val="11"/>
        <rFont val="Arial"/>
        <family val="2"/>
      </rPr>
      <t xml:space="preserve"> </t>
    </r>
    <r>
      <rPr>
        <b/>
        <u/>
        <sz val="11"/>
        <color rgb="FFC00000"/>
        <rFont val="Arial"/>
        <family val="2"/>
      </rPr>
      <t>$5,000</t>
    </r>
    <r>
      <rPr>
        <sz val="11"/>
        <rFont val="Arial"/>
        <family val="2"/>
      </rPr>
      <t>)</t>
    </r>
  </si>
  <si>
    <t xml:space="preserve">IP #: </t>
  </si>
  <si>
    <t>rate:</t>
  </si>
  <si>
    <t>TEXAS</t>
  </si>
  <si>
    <t>Birmingham</t>
  </si>
  <si>
    <t>Jefferson</t>
  </si>
  <si>
    <t>Gulf Shores</t>
  </si>
  <si>
    <t>Baldwin</t>
  </si>
  <si>
    <t>Mobile</t>
  </si>
  <si>
    <t>ALABAMA</t>
  </si>
  <si>
    <t>Grand Canyon / Flagstaff</t>
  </si>
  <si>
    <t>Coconino / Yavapai less the city of Sedona</t>
  </si>
  <si>
    <t>Kayenta</t>
  </si>
  <si>
    <t>Navajo</t>
  </si>
  <si>
    <t>Phoenix / Scottsdale</t>
  </si>
  <si>
    <t>Maricopa</t>
  </si>
  <si>
    <t>Sedona</t>
  </si>
  <si>
    <t>City Limits of Sedona</t>
  </si>
  <si>
    <t>Tucson</t>
  </si>
  <si>
    <t>Pima</t>
  </si>
  <si>
    <t>ARIZONA</t>
  </si>
  <si>
    <t>ARKANSAS</t>
  </si>
  <si>
    <t>Hot Springs</t>
  </si>
  <si>
    <t>Garland</t>
  </si>
  <si>
    <t>CALIFORNIA</t>
  </si>
  <si>
    <t>Antioch / Brentwood / Concord</t>
  </si>
  <si>
    <t>Contra Costa</t>
  </si>
  <si>
    <t>Bakersfield / Ridgecrest</t>
  </si>
  <si>
    <t>Kern</t>
  </si>
  <si>
    <t>Barstow / Ontario / Victorville</t>
  </si>
  <si>
    <t>San Bernardino</t>
  </si>
  <si>
    <t>Death Valley</t>
  </si>
  <si>
    <t>Inyo / NAWS China Lake</t>
  </si>
  <si>
    <t>Eureka / Arcata / McKinleyville</t>
  </si>
  <si>
    <t>Humboldt</t>
  </si>
  <si>
    <t>Fresno</t>
  </si>
  <si>
    <t>Los Angeles</t>
  </si>
  <si>
    <t>Los Angeles / Orange / Ventura / Edwards AFB less the city of Santa Monica</t>
  </si>
  <si>
    <t>Mammoth Lakes</t>
  </si>
  <si>
    <t>Mono</t>
  </si>
  <si>
    <t>Mill Valley / San Rafael / Novato</t>
  </si>
  <si>
    <t>Marin</t>
  </si>
  <si>
    <t>Monterey</t>
  </si>
  <si>
    <t>Napa</t>
  </si>
  <si>
    <t>Oakhurst</t>
  </si>
  <si>
    <t>Madera</t>
  </si>
  <si>
    <t>Oakland</t>
  </si>
  <si>
    <t>Alameda</t>
  </si>
  <si>
    <t>Palm Springs</t>
  </si>
  <si>
    <t>Riverside</t>
  </si>
  <si>
    <t>Point Arena / Gualala</t>
  </si>
  <si>
    <t>Mendocino</t>
  </si>
  <si>
    <t>Sacramento</t>
  </si>
  <si>
    <t>San Diego</t>
  </si>
  <si>
    <t>San Francisco</t>
  </si>
  <si>
    <t>San Luis Obispo</t>
  </si>
  <si>
    <t>San Mateo / Foster City / Belmont</t>
  </si>
  <si>
    <t>San Mateo</t>
  </si>
  <si>
    <t>Santa Barbara</t>
  </si>
  <si>
    <t>Santa Cruz</t>
  </si>
  <si>
    <t>Santa Monica</t>
  </si>
  <si>
    <t>City limits of Santa Monica</t>
  </si>
  <si>
    <t>Santa Rosa</t>
  </si>
  <si>
    <t>Sonoma</t>
  </si>
  <si>
    <t>South Lake Tahoe</t>
  </si>
  <si>
    <t>El Dorado</t>
  </si>
  <si>
    <t>Stockton</t>
  </si>
  <si>
    <t>San Joaquin</t>
  </si>
  <si>
    <t>Sunnyvale / Palo Alto / San Jose</t>
  </si>
  <si>
    <t>Santa Clara</t>
  </si>
  <si>
    <t>Tahoe City</t>
  </si>
  <si>
    <t>Placer</t>
  </si>
  <si>
    <t>Truckee</t>
  </si>
  <si>
    <t>Nevada</t>
  </si>
  <si>
    <t>Visalia</t>
  </si>
  <si>
    <t>Tulare</t>
  </si>
  <si>
    <t>West Sacramento / Davis</t>
  </si>
  <si>
    <t>Yolo</t>
  </si>
  <si>
    <t>Yosemite National Park</t>
  </si>
  <si>
    <t>Mariposa</t>
  </si>
  <si>
    <t>COLORADO</t>
  </si>
  <si>
    <t>Aspen</t>
  </si>
  <si>
    <t>Pitkin</t>
  </si>
  <si>
    <t>Boulder / Broomfield</t>
  </si>
  <si>
    <t>Colorado Springs</t>
  </si>
  <si>
    <t>El Paso</t>
  </si>
  <si>
    <t>Cortez</t>
  </si>
  <si>
    <t>Montezuma</t>
  </si>
  <si>
    <t>Crested Butte / Gunnison</t>
  </si>
  <si>
    <t>Gunnison</t>
  </si>
  <si>
    <t>Denver / Aurora</t>
  </si>
  <si>
    <t>Denver / Adams / Arapahoe / Jefferson</t>
  </si>
  <si>
    <t>Douglas</t>
  </si>
  <si>
    <t>Durango</t>
  </si>
  <si>
    <t>La Plata</t>
  </si>
  <si>
    <t>Fort Collins / Loveland</t>
  </si>
  <si>
    <t>Larimer</t>
  </si>
  <si>
    <t>Grand Lake</t>
  </si>
  <si>
    <t>Grand</t>
  </si>
  <si>
    <t>Montrose</t>
  </si>
  <si>
    <t>Silverthorne / Breckenridge</t>
  </si>
  <si>
    <t>Summit</t>
  </si>
  <si>
    <t>Steamboat Springs</t>
  </si>
  <si>
    <t>Routt</t>
  </si>
  <si>
    <t>Telluride</t>
  </si>
  <si>
    <t>San Miguel</t>
  </si>
  <si>
    <t>Vail</t>
  </si>
  <si>
    <t>Eagle</t>
  </si>
  <si>
    <t>Bridgeport / Danbury</t>
  </si>
  <si>
    <t>Fairfield</t>
  </si>
  <si>
    <t>Hartford</t>
  </si>
  <si>
    <t>New Haven</t>
  </si>
  <si>
    <t>New London / Groton</t>
  </si>
  <si>
    <t>New London</t>
  </si>
  <si>
    <t>CONNECTICUT</t>
  </si>
  <si>
    <t>DELAWARE</t>
  </si>
  <si>
    <t>Wilmington</t>
  </si>
  <si>
    <t>New Castle</t>
  </si>
  <si>
    <t>Lewes</t>
  </si>
  <si>
    <t>Sussex</t>
  </si>
  <si>
    <t>FLORIDA</t>
  </si>
  <si>
    <t>Boca Raton / Delray Beach / Jupiter</t>
  </si>
  <si>
    <t>Palm Beach / Hendry</t>
  </si>
  <si>
    <t>Bradenton</t>
  </si>
  <si>
    <t>Manatee</t>
  </si>
  <si>
    <t>Cocoa Beach</t>
  </si>
  <si>
    <t>Brevard</t>
  </si>
  <si>
    <t>Daytona Beach</t>
  </si>
  <si>
    <t>Volusia</t>
  </si>
  <si>
    <t>Fort Lauderdale</t>
  </si>
  <si>
    <t>Broward</t>
  </si>
  <si>
    <t>Fort Myers</t>
  </si>
  <si>
    <t>Lee</t>
  </si>
  <si>
    <t>Fort Walton Beach / De Funiak Springs</t>
  </si>
  <si>
    <t>Okaloosa / Walton</t>
  </si>
  <si>
    <t>Gulf Breeze</t>
  </si>
  <si>
    <t>Key West</t>
  </si>
  <si>
    <t>Monroe</t>
  </si>
  <si>
    <t>Miami</t>
  </si>
  <si>
    <t>Miami-Dade</t>
  </si>
  <si>
    <t>Naples</t>
  </si>
  <si>
    <t>Collier</t>
  </si>
  <si>
    <t>Orlando</t>
  </si>
  <si>
    <t>Orange</t>
  </si>
  <si>
    <t>Panama City</t>
  </si>
  <si>
    <t>Bay</t>
  </si>
  <si>
    <t>Pensacola</t>
  </si>
  <si>
    <t>Escambia</t>
  </si>
  <si>
    <t>Punta Gorda</t>
  </si>
  <si>
    <t>Charlotte</t>
  </si>
  <si>
    <t>Sarasota</t>
  </si>
  <si>
    <t>Sebring</t>
  </si>
  <si>
    <t>Highlands</t>
  </si>
  <si>
    <t>St. Augustine</t>
  </si>
  <si>
    <t>St. Johns</t>
  </si>
  <si>
    <t>Stuart</t>
  </si>
  <si>
    <t>Martin</t>
  </si>
  <si>
    <t>Tallahassee</t>
  </si>
  <si>
    <t>Leon</t>
  </si>
  <si>
    <t>Tampa / St. Petersburg</t>
  </si>
  <si>
    <t>Pinellas / Hillsborough</t>
  </si>
  <si>
    <t>Vero Beach</t>
  </si>
  <si>
    <t>Indian River</t>
  </si>
  <si>
    <t>GEORGIA</t>
  </si>
  <si>
    <t>Athens</t>
  </si>
  <si>
    <t>Clarke</t>
  </si>
  <si>
    <t>Atlanta</t>
  </si>
  <si>
    <t>Fulton / Dekalb</t>
  </si>
  <si>
    <t>Augusta</t>
  </si>
  <si>
    <t>Richmond</t>
  </si>
  <si>
    <t>Jekyll Island / Brunswick</t>
  </si>
  <si>
    <t>Glynn</t>
  </si>
  <si>
    <t>Marietta</t>
  </si>
  <si>
    <t>Cobb</t>
  </si>
  <si>
    <t>Savannah</t>
  </si>
  <si>
    <t>Chatham</t>
  </si>
  <si>
    <t>IDAHO</t>
  </si>
  <si>
    <t>Boise</t>
  </si>
  <si>
    <t>Ada</t>
  </si>
  <si>
    <t>Coeur d'Alene</t>
  </si>
  <si>
    <t>Kootenai</t>
  </si>
  <si>
    <t>Sun Valley / Ketchum</t>
  </si>
  <si>
    <t>Blaine / Elmore</t>
  </si>
  <si>
    <t>ILLINOIS</t>
  </si>
  <si>
    <t>Bolingbrook / Romeoville / Lemont</t>
  </si>
  <si>
    <t>Will</t>
  </si>
  <si>
    <t>Chicago</t>
  </si>
  <si>
    <t>Cook / Lake</t>
  </si>
  <si>
    <t>East St. Louis / O'Fallon / Fairview Heights</t>
  </si>
  <si>
    <t>St. Clair</t>
  </si>
  <si>
    <t>Oak Brook Terrace</t>
  </si>
  <si>
    <t>DuPage</t>
  </si>
  <si>
    <t>INDIANA</t>
  </si>
  <si>
    <t>Bloomington</t>
  </si>
  <si>
    <t>Ft. Wayne</t>
  </si>
  <si>
    <t>Allen</t>
  </si>
  <si>
    <t>Hammond / Munster / Merrillville</t>
  </si>
  <si>
    <t>Lake</t>
  </si>
  <si>
    <t>Indianapolis / Carmel</t>
  </si>
  <si>
    <t>Marion / Hamilton</t>
  </si>
  <si>
    <t>Lafayette / West Lafayette</t>
  </si>
  <si>
    <t>Tippecanoe</t>
  </si>
  <si>
    <t>IOWA</t>
  </si>
  <si>
    <t>Des Moines</t>
  </si>
  <si>
    <t>Polk</t>
  </si>
  <si>
    <t>KANSAS</t>
  </si>
  <si>
    <t>Kansas City / Overland Park</t>
  </si>
  <si>
    <t>Wyandotte / Johnson / Leavenworth</t>
  </si>
  <si>
    <t>Wichita</t>
  </si>
  <si>
    <t>Sedgwick</t>
  </si>
  <si>
    <t>KENTUCKY</t>
  </si>
  <si>
    <t>Boone</t>
  </si>
  <si>
    <t>Kenton</t>
  </si>
  <si>
    <t>Lexington</t>
  </si>
  <si>
    <t>Fayette</t>
  </si>
  <si>
    <t>Louisville</t>
  </si>
  <si>
    <t>LOUISIANA</t>
  </si>
  <si>
    <t>Allen / Jefferson Davis / Natchitoches / Rapides / Vernon Parishes</t>
  </si>
  <si>
    <t>Baton Rouge</t>
  </si>
  <si>
    <t>East Baton Rouge Parish</t>
  </si>
  <si>
    <t>New Orleans</t>
  </si>
  <si>
    <t>Orleans / Jefferson Parishes</t>
  </si>
  <si>
    <t>Alexandria / Leesville / Natchitoches</t>
  </si>
  <si>
    <t>MAINE</t>
  </si>
  <si>
    <t>Bar Harbor / Rockport</t>
  </si>
  <si>
    <t>Hancock / Knox</t>
  </si>
  <si>
    <t>Kennebunk / Kittery / Sanford</t>
  </si>
  <si>
    <t>York</t>
  </si>
  <si>
    <t>Portland</t>
  </si>
  <si>
    <t>Cumberland / Sagadahoc</t>
  </si>
  <si>
    <t>MARYLAND</t>
  </si>
  <si>
    <t>Aberdeen / Bel Air / Belcamp</t>
  </si>
  <si>
    <t>Harford</t>
  </si>
  <si>
    <t>Annapolis</t>
  </si>
  <si>
    <t>Anne Arundel</t>
  </si>
  <si>
    <t>Baltimore City</t>
  </si>
  <si>
    <t>Baltimore County</t>
  </si>
  <si>
    <t>Baltimore</t>
  </si>
  <si>
    <t>Cambridge / St. Michaels</t>
  </si>
  <si>
    <t>Dorchester / Talbot</t>
  </si>
  <si>
    <t>Centreville</t>
  </si>
  <si>
    <t>Queen Anne</t>
  </si>
  <si>
    <t>Columbia</t>
  </si>
  <si>
    <t>Frederick</t>
  </si>
  <si>
    <t>Ocean City</t>
  </si>
  <si>
    <t>Worcester</t>
  </si>
  <si>
    <t>MASSACHUSETTS</t>
  </si>
  <si>
    <t>Andover</t>
  </si>
  <si>
    <t>Essex</t>
  </si>
  <si>
    <t>Boston / Cambridge</t>
  </si>
  <si>
    <t>Suffolk, city of Cambridge</t>
  </si>
  <si>
    <t>Burlington / Woburn</t>
  </si>
  <si>
    <t>Middlesex less the city of Cambridge</t>
  </si>
  <si>
    <t>Falmouth</t>
  </si>
  <si>
    <t>City limits of Falmouth</t>
  </si>
  <si>
    <t>Hyannis</t>
  </si>
  <si>
    <t>Barnstable less the city of Falmouth</t>
  </si>
  <si>
    <t>Martha's Vineyard</t>
  </si>
  <si>
    <t>Dukes</t>
  </si>
  <si>
    <t>Nantucket</t>
  </si>
  <si>
    <t>Northampton</t>
  </si>
  <si>
    <t>Hampshire</t>
  </si>
  <si>
    <t>Pittsfield</t>
  </si>
  <si>
    <t>Berkshire</t>
  </si>
  <si>
    <t>Plymouth / Taunton / New Bedford</t>
  </si>
  <si>
    <t>Plymouth / Bristol</t>
  </si>
  <si>
    <t>Quincy</t>
  </si>
  <si>
    <t>Norfolk</t>
  </si>
  <si>
    <t>Springfield</t>
  </si>
  <si>
    <t>Hampden</t>
  </si>
  <si>
    <t>MICHIGAN</t>
  </si>
  <si>
    <t>Ann Arbor</t>
  </si>
  <si>
    <t>Washtenaw</t>
  </si>
  <si>
    <t>Detroit</t>
  </si>
  <si>
    <t>Wayne</t>
  </si>
  <si>
    <t>East Lansing / Lansing</t>
  </si>
  <si>
    <t>Ingham / Eaton</t>
  </si>
  <si>
    <t>Grand Rapids</t>
  </si>
  <si>
    <t>Kent</t>
  </si>
  <si>
    <t>Holland</t>
  </si>
  <si>
    <t>Ottawa</t>
  </si>
  <si>
    <t>Kalamazoo / Battle Creek</t>
  </si>
  <si>
    <t>Kalamazoo / Calhoun</t>
  </si>
  <si>
    <t>Mackinac Island</t>
  </si>
  <si>
    <t>Mackinac</t>
  </si>
  <si>
    <t>Midland</t>
  </si>
  <si>
    <t>Muskegon</t>
  </si>
  <si>
    <t>Petoskey</t>
  </si>
  <si>
    <t>Emmet</t>
  </si>
  <si>
    <t>Pontiac / Auburn Hills</t>
  </si>
  <si>
    <t>South Haven</t>
  </si>
  <si>
    <t>Van Buren</t>
  </si>
  <si>
    <t>Traverse City</t>
  </si>
  <si>
    <t>Grand Traverse</t>
  </si>
  <si>
    <t>MINNESOTA</t>
  </si>
  <si>
    <t>Duluth</t>
  </si>
  <si>
    <t>St. Louis</t>
  </si>
  <si>
    <t>Eagan / Burnsville / Mendota Heights</t>
  </si>
  <si>
    <t>Dakota</t>
  </si>
  <si>
    <t>Minneapolis / St. Paul</t>
  </si>
  <si>
    <t>Hennepin / Ramsey</t>
  </si>
  <si>
    <t>Rochester</t>
  </si>
  <si>
    <t>Olmsted</t>
  </si>
  <si>
    <t>MISSISSIPPI</t>
  </si>
  <si>
    <t>Oxford</t>
  </si>
  <si>
    <t>Lafayette</t>
  </si>
  <si>
    <t>Southaven</t>
  </si>
  <si>
    <t>Desoto</t>
  </si>
  <si>
    <t>Starkville</t>
  </si>
  <si>
    <t>Oktibbeha</t>
  </si>
  <si>
    <t>MISSOURI</t>
  </si>
  <si>
    <t>Kansas City</t>
  </si>
  <si>
    <t>Jackson / Clay / Cass / Platte</t>
  </si>
  <si>
    <t>St. Louis / St. Louis City / St. Charles</t>
  </si>
  <si>
    <t>MONTANA</t>
  </si>
  <si>
    <t>Big Sky / West Yellowstone/Gardiner</t>
  </si>
  <si>
    <t>Gallatin/Park</t>
  </si>
  <si>
    <t>Helena</t>
  </si>
  <si>
    <t>Lewis and Clark</t>
  </si>
  <si>
    <t>Kalispell/Whitefish</t>
  </si>
  <si>
    <t>Flathead</t>
  </si>
  <si>
    <t>Missoula</t>
  </si>
  <si>
    <t>NEBRASKA</t>
  </si>
  <si>
    <t>Omaha</t>
  </si>
  <si>
    <t>NEVADA</t>
  </si>
  <si>
    <t>Incline Village / Reno / Sparks</t>
  </si>
  <si>
    <t>Washoe</t>
  </si>
  <si>
    <t>Las Vegas</t>
  </si>
  <si>
    <t>Clark</t>
  </si>
  <si>
    <t>NEW HAMPSIRE</t>
  </si>
  <si>
    <t>Concord</t>
  </si>
  <si>
    <t>Merrimack</t>
  </si>
  <si>
    <t>Conway</t>
  </si>
  <si>
    <t>Caroll</t>
  </si>
  <si>
    <t>Durham</t>
  </si>
  <si>
    <t>Strafford</t>
  </si>
  <si>
    <t>Laconia</t>
  </si>
  <si>
    <t>Belknap</t>
  </si>
  <si>
    <t>Lebanon / Lincoln / West Lebanon</t>
  </si>
  <si>
    <t>Grafton</t>
  </si>
  <si>
    <t>Manchester</t>
  </si>
  <si>
    <t>Hillsborough</t>
  </si>
  <si>
    <t>Portsmouth</t>
  </si>
  <si>
    <t>Rockingham</t>
  </si>
  <si>
    <t>NEW JERSEY</t>
  </si>
  <si>
    <t>Cherry Hill / Moorestown</t>
  </si>
  <si>
    <t>Camden / Burlington</t>
  </si>
  <si>
    <t>Eatontown / Freehold</t>
  </si>
  <si>
    <t>Monmouth</t>
  </si>
  <si>
    <t>Edison / Piscataway</t>
  </si>
  <si>
    <t>Middlesex</t>
  </si>
  <si>
    <t>Flemington</t>
  </si>
  <si>
    <t>Hunterdon</t>
  </si>
  <si>
    <t>Newark</t>
  </si>
  <si>
    <t>Essex / Bergen / Hudson / Passaic</t>
  </si>
  <si>
    <t>Parsippany</t>
  </si>
  <si>
    <t>Morris</t>
  </si>
  <si>
    <t>Princeton / Trenton</t>
  </si>
  <si>
    <t>Mercer</t>
  </si>
  <si>
    <t>Somerset</t>
  </si>
  <si>
    <t>Springfield / Cranford / New Providence</t>
  </si>
  <si>
    <t>Union</t>
  </si>
  <si>
    <t>Toms River</t>
  </si>
  <si>
    <t>Ocean</t>
  </si>
  <si>
    <t>NEW MEXICO</t>
  </si>
  <si>
    <t>Albuquerque</t>
  </si>
  <si>
    <t>Bernalillo</t>
  </si>
  <si>
    <t>Carlsbad</t>
  </si>
  <si>
    <t>Eddy</t>
  </si>
  <si>
    <t>Santa Fe</t>
  </si>
  <si>
    <t>Taos</t>
  </si>
  <si>
    <t>NEW YORK</t>
  </si>
  <si>
    <t>Albany</t>
  </si>
  <si>
    <t>Binghamton</t>
  </si>
  <si>
    <t>Broome</t>
  </si>
  <si>
    <t>Buffalo</t>
  </si>
  <si>
    <t>Erie</t>
  </si>
  <si>
    <t>Floral Park / Garden City / Great Neck</t>
  </si>
  <si>
    <t>Nassau</t>
  </si>
  <si>
    <t>Glens Falls</t>
  </si>
  <si>
    <t>Warren</t>
  </si>
  <si>
    <t>Ithaca</t>
  </si>
  <si>
    <t>Tompkins</t>
  </si>
  <si>
    <t>Kingston</t>
  </si>
  <si>
    <t>Ulster</t>
  </si>
  <si>
    <t>Lake Placid</t>
  </si>
  <si>
    <t>New York City</t>
  </si>
  <si>
    <t>Bronx / Kings / New York / Queens / Richmond</t>
  </si>
  <si>
    <t>Niagara Falls</t>
  </si>
  <si>
    <t>Niagara</t>
  </si>
  <si>
    <t>Nyack / Palisades</t>
  </si>
  <si>
    <t>Rockland</t>
  </si>
  <si>
    <t>Poughkeepsie</t>
  </si>
  <si>
    <t>Dutchess</t>
  </si>
  <si>
    <t>Riverhead / Ronkonkoma / Melville</t>
  </si>
  <si>
    <t>Suffolk</t>
  </si>
  <si>
    <t>Saratoga Springs / Schenectady</t>
  </si>
  <si>
    <t>Saratoga / Schenectady</t>
  </si>
  <si>
    <t>Syracuse / Oswego</t>
  </si>
  <si>
    <t>Onondaga / Oswego</t>
  </si>
  <si>
    <t>Tarrytown / White Plains / New Rochelle</t>
  </si>
  <si>
    <t>Westchester</t>
  </si>
  <si>
    <t>Troy</t>
  </si>
  <si>
    <t>Rensselaer</t>
  </si>
  <si>
    <t>West Point</t>
  </si>
  <si>
    <t>N CAROLINA</t>
  </si>
  <si>
    <t>Asheville</t>
  </si>
  <si>
    <t>Buncombe</t>
  </si>
  <si>
    <t>Atlantic Beach / Morehead City</t>
  </si>
  <si>
    <t>Carteret</t>
  </si>
  <si>
    <t>Chapel Hill</t>
  </si>
  <si>
    <t>Mecklenburg</t>
  </si>
  <si>
    <t>Fayetteville</t>
  </si>
  <si>
    <t>Cumberland</t>
  </si>
  <si>
    <t>Greensboro</t>
  </si>
  <si>
    <t>Guilford</t>
  </si>
  <si>
    <t>Kill Devil Hills</t>
  </si>
  <si>
    <t>Dare</t>
  </si>
  <si>
    <t>Raleigh</t>
  </si>
  <si>
    <t>Wake</t>
  </si>
  <si>
    <t>New Hanover</t>
  </si>
  <si>
    <t>OHIO</t>
  </si>
  <si>
    <t>Akron</t>
  </si>
  <si>
    <t>Canton</t>
  </si>
  <si>
    <t>Stark</t>
  </si>
  <si>
    <t>Cincinnati</t>
  </si>
  <si>
    <t>Hamilton / Clermont</t>
  </si>
  <si>
    <t>Cleveland</t>
  </si>
  <si>
    <t>Cuyahoga</t>
  </si>
  <si>
    <t>Columbus</t>
  </si>
  <si>
    <t>Franklin</t>
  </si>
  <si>
    <t>Dayton / Fairborn</t>
  </si>
  <si>
    <t>Greene / Montgomery</t>
  </si>
  <si>
    <t>Hamilton</t>
  </si>
  <si>
    <t>Butler / Warren</t>
  </si>
  <si>
    <t>Mentor</t>
  </si>
  <si>
    <t>Sandusky</t>
  </si>
  <si>
    <t>Wooster</t>
  </si>
  <si>
    <t>OKLAHOMA</t>
  </si>
  <si>
    <t>Oklahoma City</t>
  </si>
  <si>
    <t>Oklahoma</t>
  </si>
  <si>
    <t>OREGON</t>
  </si>
  <si>
    <t>Beaverton</t>
  </si>
  <si>
    <t>Washington</t>
  </si>
  <si>
    <t>Bend</t>
  </si>
  <si>
    <t>Deschutes</t>
  </si>
  <si>
    <t>Clackamas</t>
  </si>
  <si>
    <t>Eugene / Florence</t>
  </si>
  <si>
    <t>Lane</t>
  </si>
  <si>
    <t>Lincoln City</t>
  </si>
  <si>
    <t>Lincoln</t>
  </si>
  <si>
    <t>Multnomah</t>
  </si>
  <si>
    <t>Seaside</t>
  </si>
  <si>
    <t>Clatsop</t>
  </si>
  <si>
    <t>PENNSYLVANIA</t>
  </si>
  <si>
    <t>Allentown / Easton / Bethlehem</t>
  </si>
  <si>
    <t>Lehigh / Northampton</t>
  </si>
  <si>
    <t>Bucks</t>
  </si>
  <si>
    <t>Chester / Radnor / Essington</t>
  </si>
  <si>
    <t>Delaware</t>
  </si>
  <si>
    <t>Gettysburg</t>
  </si>
  <si>
    <t>Adams</t>
  </si>
  <si>
    <t>Harrisburg</t>
  </si>
  <si>
    <t>Dauphin County excluding Hershey</t>
  </si>
  <si>
    <t>Hershey</t>
  </si>
  <si>
    <t>Lancaster</t>
  </si>
  <si>
    <t>Malvern / Frazer / Berwyn</t>
  </si>
  <si>
    <t>Chester</t>
  </si>
  <si>
    <t>Montgomery</t>
  </si>
  <si>
    <t>Philadelphia</t>
  </si>
  <si>
    <t>Pittsburgh</t>
  </si>
  <si>
    <t>Allegheny</t>
  </si>
  <si>
    <t>Reading</t>
  </si>
  <si>
    <t>Berks</t>
  </si>
  <si>
    <t>State College</t>
  </si>
  <si>
    <t>Centre</t>
  </si>
  <si>
    <t>RHODE ISLAND</t>
  </si>
  <si>
    <t>East Greenwich / Warwick</t>
  </si>
  <si>
    <t>Jamestown / Middletown / Newport</t>
  </si>
  <si>
    <t>Newport</t>
  </si>
  <si>
    <t>Providence / Bristol</t>
  </si>
  <si>
    <t>S CAROLINA</t>
  </si>
  <si>
    <t>Charleston</t>
  </si>
  <si>
    <t>Charleston / Berkeley / Dorchester</t>
  </si>
  <si>
    <t>Richland / Lexington</t>
  </si>
  <si>
    <t>Hilton Head</t>
  </si>
  <si>
    <t>Beaufort</t>
  </si>
  <si>
    <t>Myrtle Beach</t>
  </si>
  <si>
    <t>Horry</t>
  </si>
  <si>
    <t>S DAKOTA</t>
  </si>
  <si>
    <t>Deadwood / Spearfish</t>
  </si>
  <si>
    <t>Lawrence</t>
  </si>
  <si>
    <t>Fall River / Custer</t>
  </si>
  <si>
    <t>Rapid City</t>
  </si>
  <si>
    <t>Pennington</t>
  </si>
  <si>
    <t>TENNESSEE</t>
  </si>
  <si>
    <t>Brentwood / Franklin</t>
  </si>
  <si>
    <t>Chattanooga</t>
  </si>
  <si>
    <t>Knoxville</t>
  </si>
  <si>
    <t>Knox</t>
  </si>
  <si>
    <t>Memphis</t>
  </si>
  <si>
    <t>Shelby</t>
  </si>
  <si>
    <t>Nashville</t>
  </si>
  <si>
    <t>Davidson</t>
  </si>
  <si>
    <t>UTAH</t>
  </si>
  <si>
    <t>Moab</t>
  </si>
  <si>
    <t>Park City</t>
  </si>
  <si>
    <t>Provo</t>
  </si>
  <si>
    <t>Utah</t>
  </si>
  <si>
    <t>Salt Lake City</t>
  </si>
  <si>
    <t>Salt Lake / Tooele</t>
  </si>
  <si>
    <t>VERMONT</t>
  </si>
  <si>
    <t>Burlington</t>
  </si>
  <si>
    <t>Chittenden</t>
  </si>
  <si>
    <t>Bennington</t>
  </si>
  <si>
    <t>Montpelier</t>
  </si>
  <si>
    <t>Stowe</t>
  </si>
  <si>
    <t>Lamoille</t>
  </si>
  <si>
    <t>White River Junction</t>
  </si>
  <si>
    <t>Windsor</t>
  </si>
  <si>
    <t>VIRGINIA</t>
  </si>
  <si>
    <t>Blacksburg</t>
  </si>
  <si>
    <t>Charlottesville</t>
  </si>
  <si>
    <t>City of Charlottesville / Albemarle</t>
  </si>
  <si>
    <t>Loudoun</t>
  </si>
  <si>
    <t>Lynchburg</t>
  </si>
  <si>
    <t>Campbell / Lynchburg City</t>
  </si>
  <si>
    <t>City of Richmond</t>
  </si>
  <si>
    <t>Roanoke</t>
  </si>
  <si>
    <t>City limits of Roanoke</t>
  </si>
  <si>
    <t>Virginia Beach</t>
  </si>
  <si>
    <t>City of Virginia Beach</t>
  </si>
  <si>
    <t>Wallops Island</t>
  </si>
  <si>
    <t>Accomack</t>
  </si>
  <si>
    <t>Williamsburg / York</t>
  </si>
  <si>
    <t>James City / York Counties / City of Williamsburg</t>
  </si>
  <si>
    <t>WASHINGTON</t>
  </si>
  <si>
    <t>Everett / Lynnwood</t>
  </si>
  <si>
    <t>Snohomish</t>
  </si>
  <si>
    <t>Ocean Shores</t>
  </si>
  <si>
    <t>Grays Harbor</t>
  </si>
  <si>
    <t>Olympia / Tumwater</t>
  </si>
  <si>
    <t>Thurston</t>
  </si>
  <si>
    <t>Port Angeles / Port Townsend</t>
  </si>
  <si>
    <t>Clallam / Jefferson</t>
  </si>
  <si>
    <t>Richland / Pasco</t>
  </si>
  <si>
    <t>Benton / Franklin</t>
  </si>
  <si>
    <t>Seattle</t>
  </si>
  <si>
    <t>King</t>
  </si>
  <si>
    <t>Spokane</t>
  </si>
  <si>
    <t>Tacoma</t>
  </si>
  <si>
    <t>Pierce</t>
  </si>
  <si>
    <t>Vancouver</t>
  </si>
  <si>
    <t>Clark / Cowlitz / Skamania</t>
  </si>
  <si>
    <t>W VIRGINIA</t>
  </si>
  <si>
    <t>Kanawha</t>
  </si>
  <si>
    <t>Morgantown</t>
  </si>
  <si>
    <t>Monongalia</t>
  </si>
  <si>
    <t>WISCONSIN</t>
  </si>
  <si>
    <t>Appleton</t>
  </si>
  <si>
    <t>Outagamie</t>
  </si>
  <si>
    <t>Brookfield / Racine</t>
  </si>
  <si>
    <t>Waukesha / Racine</t>
  </si>
  <si>
    <t>Madison</t>
  </si>
  <si>
    <t>Dane</t>
  </si>
  <si>
    <t>Milwaukee</t>
  </si>
  <si>
    <t>Sturgeon Bay</t>
  </si>
  <si>
    <t>Door</t>
  </si>
  <si>
    <t>Wisconsin Dells</t>
  </si>
  <si>
    <t>WYOMING</t>
  </si>
  <si>
    <t>Cody</t>
  </si>
  <si>
    <t>Park</t>
  </si>
  <si>
    <t>Jackson / Pinedale</t>
  </si>
  <si>
    <t>Teton / Sublette</t>
  </si>
  <si>
    <t>DC</t>
  </si>
  <si>
    <t>Destination  (Hotel Occupancy Tax Rate)</t>
  </si>
  <si>
    <t>Arlington (15%) / Fort Worth (15%)/ Grapevine (13%)</t>
  </si>
  <si>
    <t>Austin (17%)</t>
  </si>
  <si>
    <t>Big Spring (13%)</t>
  </si>
  <si>
    <t>Corpus Christi (15%)</t>
  </si>
  <si>
    <t>Dallas (13%)</t>
  </si>
  <si>
    <t>Galveston (15%)</t>
  </si>
  <si>
    <t>Houston (13%)</t>
  </si>
  <si>
    <t>Midland (7%)/ Odessa (7%)</t>
  </si>
  <si>
    <t>Plano (13%)</t>
  </si>
  <si>
    <t>Pecos (13%)</t>
  </si>
  <si>
    <t>Round Rock (17%)</t>
  </si>
  <si>
    <t>San Antonio (17%)</t>
  </si>
  <si>
    <t>South Padre Island (17%)</t>
  </si>
  <si>
    <t>Waco (17%)</t>
  </si>
  <si>
    <t>  For each cost share/in-kind support item, a cost center/fund number is required along with documentation that the individual responsible for the account has authorized financial support for the project, as detailed below and in the budget justification.</t>
  </si>
  <si>
    <t>PI</t>
  </si>
  <si>
    <t>Sponsor</t>
  </si>
  <si>
    <t>Project Title</t>
  </si>
  <si>
    <t>Project Start Date</t>
  </si>
  <si>
    <t>Project End Date</t>
  </si>
  <si>
    <t>Award Amount</t>
  </si>
  <si>
    <t>Cost Share Amount</t>
  </si>
  <si>
    <t>Unrecovered IDC</t>
  </si>
  <si>
    <t>Section</t>
  </si>
  <si>
    <t xml:space="preserve"> Year 3</t>
  </si>
  <si>
    <t>Total Funds Requested</t>
  </si>
  <si>
    <t># Personnel</t>
  </si>
  <si>
    <t>Months</t>
  </si>
  <si>
    <t>Funds</t>
  </si>
  <si>
    <t>B. Senior Personnel</t>
  </si>
  <si>
    <t>Post Docs</t>
  </si>
  <si>
    <t>Other Professionals</t>
  </si>
  <si>
    <t>Graduate Students</t>
  </si>
  <si>
    <t>Undergraduate Students</t>
  </si>
  <si>
    <t>Administrative/Clerical</t>
  </si>
  <si>
    <t>C. Fringe Benefits</t>
  </si>
  <si>
    <t>Additional Direct Costs</t>
  </si>
  <si>
    <t>D. Equipment</t>
  </si>
  <si>
    <t>E. Travel</t>
  </si>
  <si>
    <t>US, territories, and possessions</t>
  </si>
  <si>
    <t>F. Participant Support Costs</t>
  </si>
  <si>
    <t>Number of Participants</t>
  </si>
  <si>
    <t>G. Other Direct Costs</t>
  </si>
  <si>
    <t>Publication Costs/Documentation/Distrib</t>
  </si>
  <si>
    <t>Consultant Services</t>
  </si>
  <si>
    <t>Other, IDC relevant</t>
  </si>
  <si>
    <t>Subawards, IDC relevant</t>
  </si>
  <si>
    <t>Subawards, non-IDC relevant</t>
  </si>
  <si>
    <t>H. Total Direct Costs</t>
  </si>
  <si>
    <t>Sum of A-G</t>
  </si>
  <si>
    <t>Indirect Costs</t>
  </si>
  <si>
    <t>Rate x</t>
  </si>
  <si>
    <t>Base</t>
  </si>
  <si>
    <t>I. Indirect Costs</t>
  </si>
  <si>
    <t>J. Total Amount Requested</t>
  </si>
  <si>
    <t>Personnel Direct Costs</t>
  </si>
  <si>
    <t>A. Senior Personnel</t>
  </si>
  <si>
    <r>
      <t xml:space="preserve">Other, </t>
    </r>
    <r>
      <rPr>
        <b/>
        <u/>
        <sz val="11"/>
        <color theme="1"/>
        <rFont val="Palatino Linotype"/>
        <family val="1"/>
      </rPr>
      <t>non</t>
    </r>
    <r>
      <rPr>
        <sz val="11"/>
        <color theme="1"/>
        <rFont val="Palatino Linotype"/>
        <family val="1"/>
      </rPr>
      <t>-IDC relevant</t>
    </r>
  </si>
  <si>
    <t>This is information to send to Mari for the DOR funding annoucement.</t>
  </si>
  <si>
    <t>To be followed by the PI T&amp;C acceptance request.</t>
  </si>
  <si>
    <t>Hide any rows that have #REF</t>
  </si>
  <si>
    <t>INDIRECT COSTS</t>
  </si>
  <si>
    <t>Other, Non-IDC relevant</t>
  </si>
  <si>
    <t>IDC Total</t>
  </si>
  <si>
    <t>OSP/RC use:</t>
  </si>
  <si>
    <t>whole dollars or cents?</t>
  </si>
  <si>
    <t>whole dollars = 0</t>
  </si>
  <si>
    <t>cents = 2</t>
  </si>
  <si>
    <t>how many decimals?</t>
  </si>
  <si>
    <t>Current Y1 Cost Share:</t>
  </si>
  <si>
    <t>Current Y2 Cost Share:</t>
  </si>
  <si>
    <t>Current Y3 Cost Share:</t>
  </si>
  <si>
    <t>Current Y4 Cost Share:</t>
  </si>
  <si>
    <t>Current Y5 Cost Share:</t>
  </si>
  <si>
    <t>Current Y6 Cost Share:</t>
  </si>
  <si>
    <t>Enter Cost share Goal below:</t>
  </si>
  <si>
    <r>
      <rPr>
        <sz val="13"/>
        <rFont val="Palatino Linotype"/>
        <family val="1"/>
      </rPr>
      <t xml:space="preserve">IF you have an IRB or IACUC protocol in place for this project, please provide the Kuali Research </t>
    </r>
    <r>
      <rPr>
        <i/>
        <sz val="13"/>
        <rFont val="Palatino Linotype"/>
        <family val="1"/>
      </rPr>
      <t>Protocol</t>
    </r>
    <r>
      <rPr>
        <sz val="13"/>
        <rFont val="Palatino Linotype"/>
        <family val="1"/>
      </rPr>
      <t xml:space="preserve"> #.  </t>
    </r>
    <r>
      <rPr>
        <sz val="14"/>
        <rFont val="Palatino Linotype"/>
        <family val="1"/>
      </rPr>
      <t xml:space="preserve">                                                                                                               </t>
    </r>
    <r>
      <rPr>
        <b/>
        <u/>
        <sz val="10"/>
        <rFont val="Palatino Linotype"/>
        <family val="1"/>
      </rPr>
      <t>Note</t>
    </r>
    <r>
      <rPr>
        <sz val="10"/>
        <rFont val="Palatino Linotype"/>
        <family val="1"/>
      </rPr>
      <t>: all compliance is handled by the Research Integrity and Compliance office (RIC)</t>
    </r>
    <r>
      <rPr>
        <sz val="14"/>
        <rFont val="Palatino Linotype"/>
        <family val="1"/>
      </rPr>
      <t>.</t>
    </r>
  </si>
  <si>
    <r>
      <t xml:space="preserve">UNCLASSIFIED PERSONNEL                                                                                                                                                                                                                                                         </t>
    </r>
    <r>
      <rPr>
        <i/>
        <sz val="11"/>
        <rFont val="Palatino Linotype"/>
        <family val="1"/>
      </rPr>
      <t>post doc, graduate students</t>
    </r>
  </si>
  <si>
    <r>
      <t xml:space="preserve">CLASSIFIED PERSONNEL                                                                                                                                                                                                                                                         </t>
    </r>
    <r>
      <rPr>
        <i/>
        <sz val="11"/>
        <rFont val="Palatino Linotype"/>
        <family val="1"/>
      </rPr>
      <t>non exempt employees</t>
    </r>
  </si>
  <si>
    <r>
      <t xml:space="preserve">FACULTY                                                                                                                                                                                                                                                         </t>
    </r>
    <r>
      <rPr>
        <i/>
        <sz val="11"/>
        <rFont val="Palatino Linotype"/>
        <family val="1"/>
      </rPr>
      <t>salaries + stipends</t>
    </r>
  </si>
  <si>
    <r>
      <t xml:space="preserve">WATER                                                                                                                                                                                                                                                         </t>
    </r>
    <r>
      <rPr>
        <i/>
        <sz val="11"/>
        <rFont val="Palatino Linotype"/>
        <family val="1"/>
      </rPr>
      <t>Bottled, Ice, etc.</t>
    </r>
  </si>
  <si>
    <r>
      <t xml:space="preserve">CAP PER PROP COMP EQ                                                                                                                                                                                                                                                          </t>
    </r>
    <r>
      <rPr>
        <i/>
        <sz val="11"/>
        <color theme="0" tint="-0.499984740745262"/>
        <rFont val="Palatino Linotype"/>
        <family val="1"/>
      </rPr>
      <t>computer hardware</t>
    </r>
  </si>
  <si>
    <r>
      <t xml:space="preserve">CAP PER PROP COMP SW                                                                                                                                                                                                                                                         </t>
    </r>
    <r>
      <rPr>
        <i/>
        <sz val="11"/>
        <color theme="0" tint="-0.499984740745262"/>
        <rFont val="Palatino Linotype"/>
        <family val="1"/>
      </rPr>
      <t>computer software</t>
    </r>
  </si>
  <si>
    <r>
      <t xml:space="preserve">CAP PER PROP FURN/EQ                                                                                                                                                                                                                                                         </t>
    </r>
    <r>
      <rPr>
        <i/>
        <sz val="10"/>
        <color theme="0" tint="-0.499984740745262"/>
        <rFont val="Palatino Linotype"/>
        <family val="1"/>
      </rPr>
      <t>other capital equipment most of the time</t>
    </r>
  </si>
  <si>
    <r>
      <t xml:space="preserve">PARTICIPANT SUPPORT                                                                                                                                                                                                                                                         </t>
    </r>
    <r>
      <rPr>
        <i/>
        <sz val="9"/>
        <color theme="0" tint="-0.499984740745262"/>
        <rFont val="Palatino Linotype"/>
        <family val="1"/>
      </rPr>
      <t>tuition, fees, sustenance, room/board, travel</t>
    </r>
  </si>
  <si>
    <r>
      <t>RENTAL</t>
    </r>
    <r>
      <rPr>
        <sz val="8"/>
        <color theme="0" tint="-0.499984740745262"/>
        <rFont val="Palatino Linotype"/>
        <family val="1"/>
      </rPr>
      <t xml:space="preserve"> </t>
    </r>
    <r>
      <rPr>
        <i/>
        <sz val="8"/>
        <color theme="0" tint="-0.499984740745262"/>
        <rFont val="Palatino Linotype"/>
        <family val="1"/>
      </rPr>
      <t>(Other direct costs not IDC relevant)</t>
    </r>
  </si>
  <si>
    <r>
      <t xml:space="preserve">STIP SCHOLAR FELLOW                                                                                                                                                                                                                                                         </t>
    </r>
    <r>
      <rPr>
        <i/>
        <sz val="8"/>
        <color theme="0" tint="-0.499984740745262"/>
        <rFont val="Palatino Linotype"/>
        <family val="1"/>
      </rPr>
      <t>scholar/fellowships, participant exps, not employees</t>
    </r>
  </si>
  <si>
    <r>
      <t xml:space="preserve">PARTICIPANT SUPPORT                                                                                                                                                                                                                                                         </t>
    </r>
    <r>
      <rPr>
        <i/>
        <sz val="8"/>
        <color theme="0" tint="-0.499984740745262"/>
        <rFont val="Palatino Linotype"/>
        <family val="1"/>
      </rPr>
      <t>tuition, fees, sustenance, room/board, travel</t>
    </r>
  </si>
  <si>
    <t>Direct Costs</t>
  </si>
  <si>
    <t xml:space="preserve"> % Cost Share of Total Project Budget: </t>
  </si>
  <si>
    <t>***                                                                                                                                                                                                                                                                                                                                                                                                                                                                                                                                                                                                                                                                                                                                                                                                                                                                                                                                                                                                                                                                                                                                Please notify your Proposal Coordinator &amp; Research Coordinator if you or any other faculty included in this budget will go up for Tenure &amp; Promotion during this project                                                                                                                                                                                                                                                                                                                                                                                                                                                                                                                                                                                                                                                                                                                                                                                                                                                                                                                                                                                                                                                                                                                                ***</t>
  </si>
  <si>
    <t>updated 9/19/2023</t>
  </si>
  <si>
    <t>Calculated Hourly Rate (Salary Only)</t>
  </si>
  <si>
    <t>Calculated Hourly Rate (Salary + Fringe)</t>
  </si>
  <si>
    <t>Calculated Hourly Rate (Salary + Fringe + IDC)</t>
  </si>
  <si>
    <t xml:space="preserve">Kuali Award #: </t>
  </si>
  <si>
    <t>Enter PI from Sub 10 into Cell D20</t>
  </si>
  <si>
    <r>
      <t xml:space="preserve">CAP PER PROP COMP EQ   </t>
    </r>
    <r>
      <rPr>
        <i/>
        <sz val="11"/>
        <color theme="9" tint="-0.249977111117893"/>
        <rFont val="Palatino Linotype"/>
        <family val="1"/>
      </rPr>
      <t>computer hardware</t>
    </r>
  </si>
  <si>
    <r>
      <t xml:space="preserve">CAP PER PROP COMP SW   </t>
    </r>
    <r>
      <rPr>
        <i/>
        <sz val="11"/>
        <color theme="9" tint="-0.249977111117893"/>
        <rFont val="Palatino Linotype"/>
        <family val="1"/>
      </rPr>
      <t>computer software</t>
    </r>
  </si>
  <si>
    <r>
      <t xml:space="preserve">WATER   </t>
    </r>
    <r>
      <rPr>
        <i/>
        <sz val="11"/>
        <color rgb="FF0070C0"/>
        <rFont val="Palatino Linotype"/>
        <family val="1"/>
      </rPr>
      <t>Bottled, Ice, etc.</t>
    </r>
  </si>
  <si>
    <r>
      <t xml:space="preserve">CLASSIFIED PERSONNEL   </t>
    </r>
    <r>
      <rPr>
        <i/>
        <sz val="11"/>
        <color rgb="FF0070C0"/>
        <rFont val="Palatino Linotype"/>
        <family val="1"/>
      </rPr>
      <t>non exempt employees</t>
    </r>
  </si>
  <si>
    <r>
      <t xml:space="preserve">FACULTY   </t>
    </r>
    <r>
      <rPr>
        <i/>
        <sz val="11"/>
        <color rgb="FF0070C0"/>
        <rFont val="Palatino Linotype"/>
        <family val="1"/>
      </rPr>
      <t>salaries + stipends</t>
    </r>
  </si>
  <si>
    <r>
      <t xml:space="preserve">UNCLASSIFIED PERSONNEL   </t>
    </r>
    <r>
      <rPr>
        <i/>
        <sz val="11"/>
        <color rgb="FF0070C0"/>
        <rFont val="Palatino Linotype"/>
        <family val="1"/>
      </rPr>
      <t>post doc, graduate students</t>
    </r>
  </si>
  <si>
    <r>
      <t xml:space="preserve">CAP PER PROP FURN/EQ   </t>
    </r>
    <r>
      <rPr>
        <i/>
        <sz val="11"/>
        <color theme="9" tint="-0.249977111117893"/>
        <rFont val="Palatino Linotype"/>
        <family val="1"/>
      </rPr>
      <t>other capital equipment most of the time</t>
    </r>
  </si>
  <si>
    <r>
      <t xml:space="preserve">PARTICIPANT SUPPORT   </t>
    </r>
    <r>
      <rPr>
        <i/>
        <sz val="11"/>
        <color theme="9" tint="-0.249977111117893"/>
        <rFont val="Palatino Linotype"/>
        <family val="1"/>
      </rPr>
      <t>tuition, fees, sustenance, room/board, travel</t>
    </r>
  </si>
  <si>
    <r>
      <t>RENTAL</t>
    </r>
    <r>
      <rPr>
        <sz val="8"/>
        <color theme="9" tint="-0.249977111117893"/>
        <rFont val="Palatino Linotype"/>
        <family val="1"/>
      </rPr>
      <t xml:space="preserve"> </t>
    </r>
    <r>
      <rPr>
        <i/>
        <sz val="11"/>
        <color theme="9" tint="-0.249977111117893"/>
        <rFont val="Palatino Linotype"/>
        <family val="1"/>
      </rPr>
      <t>(Other direct costs not IDC relevant)</t>
    </r>
  </si>
  <si>
    <r>
      <t xml:space="preserve">STIP SCHOLAR FELLOW   </t>
    </r>
    <r>
      <rPr>
        <i/>
        <sz val="11"/>
        <color theme="9" tint="-0.249977111117893"/>
        <rFont val="Palatino Linotype"/>
        <family val="1"/>
      </rPr>
      <t>scholar/fellowships, participant exps, not employees</t>
    </r>
  </si>
  <si>
    <r>
      <t xml:space="preserve">CAP PER PROP COMP EQ   </t>
    </r>
    <r>
      <rPr>
        <i/>
        <sz val="11"/>
        <color theme="0" tint="-0.499984740745262"/>
        <rFont val="Palatino Linotype"/>
        <family val="1"/>
      </rPr>
      <t>computer hardware</t>
    </r>
  </si>
  <si>
    <r>
      <t xml:space="preserve">CAP PER PROP COMP SW   </t>
    </r>
    <r>
      <rPr>
        <i/>
        <sz val="11"/>
        <color theme="0" tint="-0.499984740745262"/>
        <rFont val="Palatino Linotype"/>
        <family val="1"/>
      </rPr>
      <t>computer software</t>
    </r>
  </si>
  <si>
    <r>
      <t xml:space="preserve">WATER   </t>
    </r>
    <r>
      <rPr>
        <i/>
        <sz val="11"/>
        <rFont val="Palatino Linotype"/>
        <family val="1"/>
      </rPr>
      <t>Bottled, Ice, etc.</t>
    </r>
  </si>
  <si>
    <r>
      <t xml:space="preserve">CAP PER PROP FURN/EQ   </t>
    </r>
    <r>
      <rPr>
        <i/>
        <sz val="11"/>
        <color theme="0" tint="-0.499984740745262"/>
        <rFont val="Palatino Linotype"/>
        <family val="1"/>
      </rPr>
      <t>other capital equipment most of the time</t>
    </r>
  </si>
  <si>
    <r>
      <t xml:space="preserve">CLASSIFIED PERSONNEL   </t>
    </r>
    <r>
      <rPr>
        <i/>
        <sz val="11"/>
        <rFont val="Palatino Linotype"/>
        <family val="1"/>
      </rPr>
      <t>non exempt employees</t>
    </r>
  </si>
  <si>
    <r>
      <t xml:space="preserve">FACULTY   </t>
    </r>
    <r>
      <rPr>
        <i/>
        <sz val="11"/>
        <rFont val="Palatino Linotype"/>
        <family val="1"/>
      </rPr>
      <t>salaries + stipends</t>
    </r>
  </si>
  <si>
    <r>
      <t xml:space="preserve">PARTICIPANT SUPPORT   </t>
    </r>
    <r>
      <rPr>
        <i/>
        <sz val="11"/>
        <color theme="0" tint="-0.499984740745262"/>
        <rFont val="Palatino Linotype"/>
        <family val="1"/>
      </rPr>
      <t>tuition, fees, sustenance, room/board, travel</t>
    </r>
  </si>
  <si>
    <r>
      <t>RENTAL</t>
    </r>
    <r>
      <rPr>
        <sz val="8"/>
        <color theme="0" tint="-0.499984740745262"/>
        <rFont val="Palatino Linotype"/>
        <family val="1"/>
      </rPr>
      <t xml:space="preserve">   </t>
    </r>
    <r>
      <rPr>
        <i/>
        <sz val="11"/>
        <color theme="0" tint="-0.499984740745262"/>
        <rFont val="Palatino Linotype"/>
        <family val="1"/>
      </rPr>
      <t>(Other direct costs not IDC relevant)</t>
    </r>
  </si>
  <si>
    <r>
      <t xml:space="preserve">STIP SCHOLAR FELLOW   </t>
    </r>
    <r>
      <rPr>
        <i/>
        <sz val="11"/>
        <color theme="0" tint="-0.499984740745262"/>
        <rFont val="Palatino Linotype"/>
        <family val="1"/>
      </rPr>
      <t>scholar/fellowships, participant exps, not employees</t>
    </r>
  </si>
  <si>
    <r>
      <t xml:space="preserve">UNCLASSIFIED PERSONNEL   </t>
    </r>
    <r>
      <rPr>
        <i/>
        <sz val="11"/>
        <rFont val="Palatino Linotype"/>
        <family val="1"/>
      </rPr>
      <t>post doc, graduate students</t>
    </r>
  </si>
  <si>
    <t># of days until COMPLETE proposal due to TXST OSP</t>
  </si>
  <si>
    <t>Unclassified Personnel</t>
  </si>
  <si>
    <t>Classified Personnel</t>
  </si>
  <si>
    <t>Student Employees</t>
  </si>
  <si>
    <t>Faculty</t>
  </si>
  <si>
    <t>This template autopopulates from the Detailed Budget tab</t>
  </si>
  <si>
    <t>SENIOR PERSONNEL: PI/PD, Co-PI's, Faculty and Other Senior Associates</t>
  </si>
  <si>
    <t>Name</t>
  </si>
  <si>
    <t>OTHER PERSONNEL (enter personnel quantity in column C)</t>
  </si>
  <si>
    <t>FRINGE BENEFITS (automatically calculated from rates entered above in column J)</t>
  </si>
  <si>
    <t>Subaward #10: Enter name of subaward institution #10</t>
  </si>
  <si>
    <t>Subaward #9: Enter name of subaward institution #9</t>
  </si>
  <si>
    <t>Subaward #8: Enter name of subaward institution #8</t>
  </si>
  <si>
    <t>Subaward #7: Enter name of subaward institution #7</t>
  </si>
  <si>
    <t>Subaward #6: Enter name of subaward institution #6</t>
  </si>
  <si>
    <t>Subaward #5: Enter name of subaward institution #5</t>
  </si>
  <si>
    <t>Subaward #4: Enter name of subaward institution #4</t>
  </si>
  <si>
    <t>Subaward #3: Enter name of subaward institution #3</t>
  </si>
  <si>
    <t>Subaward #2: Enter name of subaward institution #2</t>
  </si>
  <si>
    <t>Subaward #1: Enter name of subaward institution #1</t>
  </si>
  <si>
    <t>TXST - Modular budget</t>
  </si>
  <si>
    <t>Requested in application</t>
  </si>
  <si>
    <t>A. Direct Costs</t>
  </si>
  <si>
    <t>Direct Cost less Consortium IDC</t>
  </si>
  <si>
    <t>Consortium IDC</t>
  </si>
  <si>
    <t>Total Direct Costs</t>
  </si>
  <si>
    <t>B. Indirect Costs</t>
  </si>
  <si>
    <t>C. Total Direct + IDC</t>
  </si>
  <si>
    <t>District of Columbia (14.95%)</t>
  </si>
  <si>
    <t>Los Angeles (14%)</t>
  </si>
  <si>
    <r>
      <t xml:space="preserve">PARTICIPANT SUPPORT COSTS                                                                                                              </t>
    </r>
    <r>
      <rPr>
        <u/>
        <sz val="9"/>
        <color theme="9" tint="-0.249977111117893"/>
        <rFont val="Arial"/>
        <family val="2"/>
      </rPr>
      <t>Note about participants</t>
    </r>
    <r>
      <rPr>
        <sz val="9"/>
        <color theme="9" tint="-0.249977111117893"/>
        <rFont val="Arial"/>
        <family val="2"/>
      </rPr>
      <t>: Participants are defined as individuals who are not TXST employees who are receiving training from the costs in this section.  No data is being collected from them.  If data is being collected, then these individuals should be budgeted in the category 'Other Direct Costs,' in subcategory 'Other: IDC-relevant budget items' and described as Human Subjects.</t>
    </r>
  </si>
  <si>
    <r>
      <t xml:space="preserve">Intra-departmental consulting should be undertaken as a responsibility requiring no additional compensation beyond your Institutional Base Salary (IBS). 
</t>
    </r>
    <r>
      <rPr>
        <u/>
        <sz val="11"/>
        <color theme="9" tint="-0.499984740745262"/>
        <rFont val="Arial"/>
        <family val="2"/>
      </rPr>
      <t>Exception</t>
    </r>
    <r>
      <rPr>
        <sz val="11"/>
        <color theme="9" tint="-0.499984740745262"/>
        <rFont val="Arial"/>
        <family val="2"/>
      </rPr>
      <t>: In unusual cases where consultation crosses departmental lines and the work is in addition to regular responsibilities, any charges for such work representing additional compensation above IBS are allowable provided that such consulting arrangements are specifically provided for in the award or approved in writing by the awarding entity.</t>
    </r>
  </si>
  <si>
    <t>Indirect Cost Rate:</t>
  </si>
  <si>
    <t>Human subject incentives</t>
  </si>
  <si>
    <t>Conference registration fees</t>
  </si>
  <si>
    <t>Space rental fees</t>
  </si>
  <si>
    <t>Equipment rental fees</t>
  </si>
  <si>
    <r>
      <t>Current Mileage Rate per GSA</t>
    </r>
    <r>
      <rPr>
        <sz val="9"/>
        <rFont val="Palatino Linotype"/>
        <family val="1"/>
      </rPr>
      <t>: updated 1/03/2024</t>
    </r>
  </si>
  <si>
    <t>USDA</t>
  </si>
  <si>
    <t>use method that results in the lowest Indirect Cost Total</t>
  </si>
  <si>
    <t xml:space="preserve">Indirect Costs using TDC method: </t>
  </si>
  <si>
    <t xml:space="preserve">Indirect Costs using MTDC method: </t>
  </si>
  <si>
    <r>
      <t xml:space="preserve">For faculty compensation not budgeted in the Personnel section, please remember that the total compensation includes fringe costs.
</t>
    </r>
    <r>
      <rPr>
        <b/>
        <sz val="11"/>
        <color theme="9" tint="-0.499984740745262"/>
        <rFont val="Arial"/>
        <family val="2"/>
      </rPr>
      <t>Fringe costs</t>
    </r>
    <r>
      <rPr>
        <sz val="11"/>
        <color theme="9" tint="-0.499984740745262"/>
        <rFont val="Arial"/>
        <family val="2"/>
      </rPr>
      <t xml:space="preserve"> will always be taken out of a stipend when it goes through Payroll. </t>
    </r>
    <r>
      <rPr>
        <i/>
        <sz val="11"/>
        <color theme="9" tint="-0.499984740745262"/>
        <rFont val="Arial"/>
        <family val="2"/>
      </rPr>
      <t>Fringe is proportional to income received and not a flat rate.</t>
    </r>
  </si>
  <si>
    <t>Section A - Budget Summary</t>
  </si>
  <si>
    <t>Estimated Unobligated Funds</t>
  </si>
  <si>
    <t>New or Revised Budget</t>
  </si>
  <si>
    <t xml:space="preserve">Grant Program
Function or
Activity
(a) </t>
  </si>
  <si>
    <t xml:space="preserve"> Catalog of Federal
Domestic Assistance
Number
(b)</t>
  </si>
  <si>
    <t>Federal
(c)</t>
  </si>
  <si>
    <t>Non-Federal
(d)</t>
  </si>
  <si>
    <t>Federal
(e)</t>
  </si>
  <si>
    <t>Non-Federal
(f)</t>
  </si>
  <si>
    <t>Total
(g)</t>
  </si>
  <si>
    <t>Section B - Budget Categories</t>
  </si>
  <si>
    <t>6. Object Class Categories</t>
  </si>
  <si>
    <t>Grant Program, Function or Activity</t>
  </si>
  <si>
    <t>(1)</t>
  </si>
  <si>
    <t>(2)</t>
  </si>
  <si>
    <t>(3)</t>
  </si>
  <si>
    <t>(4)</t>
  </si>
  <si>
    <t>Total                                    (5)</t>
  </si>
  <si>
    <t>a. Personnel</t>
  </si>
  <si>
    <t>b. Fringe Benefits</t>
  </si>
  <si>
    <t>c. Travel</t>
  </si>
  <si>
    <t>d. Equipment</t>
  </si>
  <si>
    <t>e. Supplies</t>
  </si>
  <si>
    <t>f. Contractual</t>
  </si>
  <si>
    <t>g. Construction</t>
  </si>
  <si>
    <t>h. Other</t>
  </si>
  <si>
    <t>i. Total Direct Charges (sum of 6a-6h)</t>
  </si>
  <si>
    <t>j. Indirect Charges</t>
  </si>
  <si>
    <t>k. TOTALS (sum of 6i and 6j)</t>
  </si>
  <si>
    <t>7. Program Income</t>
  </si>
  <si>
    <t>Section C - Non-Federal Resources:</t>
  </si>
  <si>
    <t>(a) Grant Program</t>
  </si>
  <si>
    <t>(b) Applicant</t>
  </si>
  <si>
    <t>(c) State</t>
  </si>
  <si>
    <t>(d) Other Sources</t>
  </si>
  <si>
    <t>(e) TOTALS</t>
  </si>
  <si>
    <t>12.  TOTAL (sum of lines 8-11)</t>
  </si>
  <si>
    <t>Section D - Forecasted Cash Needs:</t>
  </si>
  <si>
    <t>Total for 1st Year</t>
  </si>
  <si>
    <t>1st Quarter</t>
  </si>
  <si>
    <t>2nd Quarter</t>
  </si>
  <si>
    <t>3rd Quarter</t>
  </si>
  <si>
    <t>4th Quarter</t>
  </si>
  <si>
    <t>13. Federal</t>
  </si>
  <si>
    <t>14. Non-Federal</t>
  </si>
  <si>
    <t>15. TOTAL (sum of lines 13-14)</t>
  </si>
  <si>
    <t>Section E - Budget Estimates of Federal Funds Needed for Balance of the Project:</t>
  </si>
  <si>
    <t>Future Funding Periods (Years)</t>
  </si>
  <si>
    <t>16.</t>
  </si>
  <si>
    <t>(b) First</t>
  </si>
  <si>
    <t>(c) Second</t>
  </si>
  <si>
    <t>(d) Third</t>
  </si>
  <si>
    <t>(e) Fourth</t>
  </si>
  <si>
    <t>17.</t>
  </si>
  <si>
    <t>18.</t>
  </si>
  <si>
    <t>19.</t>
  </si>
  <si>
    <t>20.TOTAL (sum of lines 16-19)</t>
  </si>
  <si>
    <t>Section F - Other Budget Information</t>
  </si>
  <si>
    <t>2. Direct Charges</t>
  </si>
  <si>
    <t>22. Indirect Charges</t>
  </si>
  <si>
    <t>23. Remarks</t>
  </si>
  <si>
    <t>COGNIZANT AUDIT AGENCY: Department of Health and Human Services (DHHS)
DHHS EIN #: 1746002248A1
AGREEMENT DATE: 04/27/2020
DHHS REPRESENTATIVE: Ms. Lola Oluborode / (214) 767-3261</t>
  </si>
  <si>
    <t>Solicitation #, if applicable:</t>
  </si>
  <si>
    <t>CFDA/ALN, if applicable:</t>
  </si>
  <si>
    <t>NIH - Modular budget</t>
  </si>
  <si>
    <t>Solicitation #:</t>
  </si>
  <si>
    <t>Prime Sponsor:</t>
  </si>
  <si>
    <r>
      <t xml:space="preserve">Kuali Research                                </t>
    </r>
    <r>
      <rPr>
        <i/>
        <sz val="8"/>
        <rFont val="Geneva"/>
      </rPr>
      <t>Proposal Development</t>
    </r>
    <r>
      <rPr>
        <sz val="8"/>
        <rFont val="Geneva"/>
        <family val="2"/>
      </rPr>
      <t xml:space="preserve"> record:</t>
    </r>
  </si>
  <si>
    <t xml:space="preserve"># of days until COMPLETE proposal due to OSP: </t>
  </si>
  <si>
    <t>CFDA / ALN:</t>
  </si>
  <si>
    <t>CFDA/ALN description, if applicable:</t>
  </si>
  <si>
    <t>Internal deadline for completed proposal application to OSP:</t>
  </si>
  <si>
    <t># of days until proposal due to OSP</t>
  </si>
  <si>
    <t>airport parking $20/day</t>
  </si>
  <si>
    <t xml:space="preserve">Consultant / Professional Services:  </t>
  </si>
  <si>
    <t xml:space="preserve">Consultant #1: </t>
  </si>
  <si>
    <t xml:space="preserve">Consultant #2: </t>
  </si>
  <si>
    <t xml:space="preserve">Consultant #3: </t>
  </si>
  <si>
    <t xml:space="preserve">Consultant #4: </t>
  </si>
  <si>
    <t xml:space="preserve">Consultant #5: </t>
  </si>
  <si>
    <t>Estimated 9-month salary</t>
  </si>
  <si>
    <t>Estimated 12-month salary</t>
  </si>
  <si>
    <r>
      <rPr>
        <b/>
        <u/>
        <sz val="9"/>
        <color theme="9" tint="0.79998168889431442"/>
        <rFont val="Palatino Linotype"/>
        <family val="1"/>
      </rPr>
      <t>AY/CY</t>
    </r>
    <r>
      <rPr>
        <sz val="9"/>
        <color theme="9" tint="0.79998168889431442"/>
        <rFont val="Palatino Linotype"/>
        <family val="1"/>
      </rPr>
      <t xml:space="preserve">: enter effort description, </t>
    </r>
    <r>
      <rPr>
        <b/>
        <u/>
        <sz val="9"/>
        <color theme="9" tint="0.79998168889431442"/>
        <rFont val="Palatino Linotype"/>
        <family val="1"/>
      </rPr>
      <t>Summer</t>
    </r>
    <r>
      <rPr>
        <sz val="9"/>
        <color theme="9" tint="0.79998168889431442"/>
        <rFont val="Palatino Linotype"/>
        <family val="1"/>
      </rPr>
      <t>: enter effort description</t>
    </r>
  </si>
  <si>
    <t>Does this budget contain conference costs which is defined broadly to include meetings, retreats, seminars, symposia, and training activities?</t>
  </si>
  <si>
    <t>Y/N</t>
  </si>
  <si>
    <t xml:space="preserve">Grant Package Number: </t>
  </si>
  <si>
    <t>PERSONNEL</t>
  </si>
  <si>
    <t>Position</t>
  </si>
  <si>
    <t>Percentage of Time (%)</t>
  </si>
  <si>
    <t>Total Cost</t>
  </si>
  <si>
    <t>Non-Federal Amount (Match or Program Income</t>
  </si>
  <si>
    <t>Personnel Total Cost</t>
  </si>
  <si>
    <t>Total Federal Amount</t>
  </si>
  <si>
    <t xml:space="preserve">Conference Costs: </t>
  </si>
  <si>
    <t>Federal Amount</t>
  </si>
  <si>
    <t>Rate %</t>
  </si>
  <si>
    <t>Fringe Benefits Total Cost</t>
  </si>
  <si>
    <t>Purpose of Travel</t>
  </si>
  <si>
    <t>Location</t>
  </si>
  <si>
    <t>Type of Expense</t>
  </si>
  <si>
    <t>Meals</t>
  </si>
  <si>
    <t>per day</t>
  </si>
  <si>
    <t>Mileage</t>
  </si>
  <si>
    <t># miles</t>
  </si>
  <si>
    <t>Basis</t>
  </si>
  <si>
    <t>Transportation</t>
  </si>
  <si>
    <t>Round-Trip</t>
  </si>
  <si>
    <t>Local Travel</t>
  </si>
  <si>
    <t>N/A</t>
  </si>
  <si>
    <t>Cost</t>
  </si>
  <si>
    <t>Quantity</t>
  </si>
  <si>
    <t># Staff</t>
  </si>
  <si>
    <t># Trips</t>
  </si>
  <si>
    <t>Non-Federal Amount (Match or Program Income)</t>
  </si>
  <si>
    <r>
      <t>EQUIPMENT                                                                                                                                             (</t>
    </r>
    <r>
      <rPr>
        <sz val="11"/>
        <color rgb="FF0070C0"/>
        <rFont val="Arial"/>
        <family val="2"/>
      </rPr>
      <t xml:space="preserve">List item and dollar amount for each item </t>
    </r>
    <r>
      <rPr>
        <b/>
        <sz val="11"/>
        <color rgb="FF0070C0"/>
        <rFont val="Arial"/>
        <family val="2"/>
      </rPr>
      <t>EXCEEDING</t>
    </r>
    <r>
      <rPr>
        <sz val="11"/>
        <rFont val="Arial"/>
        <family val="2"/>
      </rPr>
      <t xml:space="preserve"> </t>
    </r>
    <r>
      <rPr>
        <b/>
        <u/>
        <sz val="11"/>
        <color rgb="FFC00000"/>
        <rFont val="Arial"/>
        <family val="2"/>
      </rPr>
      <t>$5,000</t>
    </r>
    <r>
      <rPr>
        <sz val="11"/>
        <rFont val="Arial"/>
        <family val="2"/>
      </rPr>
      <t>)</t>
    </r>
  </si>
  <si>
    <t>Equipment Item</t>
  </si>
  <si>
    <t># of Items</t>
  </si>
  <si>
    <t>Cost per Item</t>
  </si>
  <si>
    <t>SUPPLY ITEMS</t>
  </si>
  <si>
    <t>Purpose of Supply Items</t>
  </si>
  <si>
    <t>Unit Cost</t>
  </si>
  <si>
    <t>CONSTRUCTION</t>
  </si>
  <si>
    <t>Purpose of Construction</t>
  </si>
  <si>
    <t>Description of Work</t>
  </si>
  <si>
    <t>Construction Total Cost</t>
  </si>
  <si>
    <t>Travel Total Cost</t>
  </si>
  <si>
    <t>SUBAWARDS</t>
  </si>
  <si>
    <r>
      <t xml:space="preserve">For each individual subaward, the maximum dollar amount that is included in the Indirect Cost Calculation is $25,000.  </t>
    </r>
    <r>
      <rPr>
        <b/>
        <sz val="10"/>
        <color rgb="FF00B0F0"/>
        <rFont val="Arial"/>
        <family val="2"/>
      </rPr>
      <t xml:space="preserve">Any funds </t>
    </r>
    <r>
      <rPr>
        <b/>
        <u/>
        <sz val="10"/>
        <color rgb="FF00B0F0"/>
        <rFont val="Arial"/>
        <family val="2"/>
      </rPr>
      <t>exceeding $25,000</t>
    </r>
    <r>
      <rPr>
        <b/>
        <sz val="10"/>
        <color rgb="FF00B0F0"/>
        <rFont val="Arial"/>
        <family val="2"/>
      </rPr>
      <t xml:space="preserve"> are not included in the calculation and should be included in the </t>
    </r>
    <r>
      <rPr>
        <b/>
        <u/>
        <sz val="10"/>
        <color rgb="FF0070C0"/>
        <rFont val="Arial"/>
        <family val="2"/>
      </rPr>
      <t>blue</t>
    </r>
    <r>
      <rPr>
        <b/>
        <sz val="10"/>
        <color rgb="FF00B0F0"/>
        <rFont val="Arial"/>
        <family val="2"/>
      </rPr>
      <t xml:space="preserve"> 'Non-IDC relevant portion' line.</t>
    </r>
  </si>
  <si>
    <t>Item</t>
  </si>
  <si>
    <t>Description</t>
  </si>
  <si>
    <t>Country</t>
  </si>
  <si>
    <t>Subaward Total Cost</t>
  </si>
  <si>
    <t>PROCUREMENT CONTRACTS</t>
  </si>
  <si>
    <t>Consultant</t>
  </si>
  <si>
    <t>OTHER COSTS</t>
  </si>
  <si>
    <t>City</t>
  </si>
  <si>
    <t>Costs</t>
  </si>
  <si>
    <t>Length of Time</t>
  </si>
  <si>
    <t>Other Total Cost</t>
  </si>
  <si>
    <t>RATE</t>
  </si>
  <si>
    <t>Total Non-Federal Amout (Match or Program Income)</t>
  </si>
  <si>
    <t>Equipment Total Cost</t>
  </si>
  <si>
    <t>Suppy Items Total Cost</t>
  </si>
  <si>
    <t>Procurement Contracts Total Cost</t>
  </si>
  <si>
    <t>Time Worked (in months)</t>
  </si>
  <si>
    <r>
      <t xml:space="preserve">Kuali Research                                                                                                           </t>
    </r>
    <r>
      <rPr>
        <i/>
        <sz val="8"/>
        <rFont val="Geneva"/>
      </rPr>
      <t>Proposal Development</t>
    </r>
    <r>
      <rPr>
        <sz val="8"/>
        <rFont val="Geneva"/>
        <family val="2"/>
      </rPr>
      <t xml:space="preserve"> record:</t>
    </r>
  </si>
  <si>
    <t>Rate</t>
  </si>
  <si>
    <t>monthly</t>
  </si>
  <si>
    <r>
      <rPr>
        <b/>
        <u/>
        <sz val="11"/>
        <color theme="9" tint="-0.499984740745262"/>
        <rFont val="Arial"/>
        <family val="2"/>
      </rPr>
      <t>Personnel</t>
    </r>
    <r>
      <rPr>
        <b/>
        <sz val="11"/>
        <color theme="9" tint="-0.499984740745262"/>
        <rFont val="Arial"/>
        <family val="2"/>
      </rPr>
      <t xml:space="preserve">.                                                                                                                                                                                                                                                                                                                                                                                                                                                                                                                                                                                                                                                                                                                                                                                                                                                                                                                                                                                                                                                                                                                                                                                                                                                                                                                                                                                                                                                                                                                                                                                                                                                                                                                                                                                                                                                                                                                                                                Additional Narrative: </t>
    </r>
  </si>
  <si>
    <r>
      <rPr>
        <b/>
        <u/>
        <sz val="11"/>
        <color theme="9" tint="-0.499984740745262"/>
        <rFont val="Arial"/>
        <family val="2"/>
      </rPr>
      <t>Fringe</t>
    </r>
    <r>
      <rPr>
        <b/>
        <sz val="11"/>
        <color theme="9" tint="-0.499984740745262"/>
        <rFont val="Arial"/>
        <family val="2"/>
      </rPr>
      <t xml:space="preserve">.                                                                                                                                                                                                                                                                                                                                                                                                                                                                                                                                                                                                                                                                                                                                                                                                                                                                                                                                                                                                                                                                                                                                                                                                                                                                                                                                                                                                                                                                                                                                                                                                                                                                                                                                                                                                                                                                                                                                                                Additional Narrative: </t>
    </r>
  </si>
  <si>
    <r>
      <rPr>
        <b/>
        <u/>
        <sz val="11"/>
        <color theme="9" tint="-0.499984740745262"/>
        <rFont val="Arial"/>
        <family val="2"/>
      </rPr>
      <t>Travel</t>
    </r>
    <r>
      <rPr>
        <b/>
        <sz val="11"/>
        <color theme="9" tint="-0.499984740745262"/>
        <rFont val="Arial"/>
        <family val="2"/>
      </rPr>
      <t xml:space="preserve">.                                                                                                                                                                                                                                                                                                                                                                                                                                                                                                                                                                                                                                                                                                                                                                                                                                                                                                                                                                                                                                                                                                                                                                                                                                                                                                                                                                                                                                                                                                                                                                                                                                                                                                                                                                                                                                                                                                                                                                Additional Narrative: </t>
    </r>
  </si>
  <si>
    <r>
      <rPr>
        <b/>
        <u/>
        <sz val="11"/>
        <color theme="9" tint="-0.499984740745262"/>
        <rFont val="Arial"/>
        <family val="2"/>
      </rPr>
      <t>Equipment</t>
    </r>
    <r>
      <rPr>
        <b/>
        <sz val="11"/>
        <color theme="9" tint="-0.499984740745262"/>
        <rFont val="Arial"/>
        <family val="2"/>
      </rPr>
      <t xml:space="preserve">.                                                                                                                                                                                                                                                                                                                                                                                                                                                                                                                                                                                                                                                                                                                                                                                                                                                                                                                                                                                                                                                                                                                                                                                                                                                                                                                                                                                                                                                                                                                                                                                                                                                                                                                                                                                                                                                                                                                                                                Additional Narrative: </t>
    </r>
  </si>
  <si>
    <r>
      <rPr>
        <b/>
        <u/>
        <sz val="11"/>
        <color theme="9" tint="-0.499984740745262"/>
        <rFont val="Arial"/>
        <family val="2"/>
      </rPr>
      <t>Supply Items</t>
    </r>
    <r>
      <rPr>
        <b/>
        <sz val="11"/>
        <color theme="9" tint="-0.499984740745262"/>
        <rFont val="Arial"/>
        <family val="2"/>
      </rPr>
      <t xml:space="preserve">.                                                                                                                                                                                                                                                                                                                                                                                                                                                                                                                                                                                                                                                                                                                                                                                                                                                                                                                                                                                                                                                                                                                                                                                                                                                                                                                                                                                                                                                                                                                                                                                                                                                                                                                                                                                                                                                                                                                                                                Additional Narrative: </t>
    </r>
  </si>
  <si>
    <r>
      <rPr>
        <b/>
        <u/>
        <sz val="11"/>
        <color theme="9" tint="-0.499984740745262"/>
        <rFont val="Arial"/>
        <family val="2"/>
      </rPr>
      <t>Construction</t>
    </r>
    <r>
      <rPr>
        <b/>
        <sz val="11"/>
        <color theme="9" tint="-0.499984740745262"/>
        <rFont val="Arial"/>
        <family val="2"/>
      </rPr>
      <t xml:space="preserve">.                                                                                                                                                                                                                                                                                                                                                                                                                                                                                                                                                                                                                                                                                                                                                                                                                                                                                                                                                                                                                                                                                                                                                                                                                                                                                                                                                                                                                                                                                                                                                                                                                                                                                                                                                                                                                                                                                                                                                                Additional Narrative: </t>
    </r>
  </si>
  <si>
    <r>
      <rPr>
        <b/>
        <u/>
        <sz val="11"/>
        <color theme="9" tint="-0.499984740745262"/>
        <rFont val="Arial"/>
        <family val="2"/>
      </rPr>
      <t>Subaward</t>
    </r>
    <r>
      <rPr>
        <b/>
        <sz val="11"/>
        <color theme="9" tint="-0.499984740745262"/>
        <rFont val="Arial"/>
        <family val="2"/>
      </rPr>
      <t xml:space="preserve">.                                                                                                                                                                                                                                                                                                                                                                                                                                                                                                                                                                                                                                                                                                                                                                                                                                                                                                                                                                                                                                                                                                                                                                                                                                                                                                                                                                                                                                                                                                                                                                                                                                                                                                                                                                                                                                                                                                                                                                Additional Narrative: </t>
    </r>
  </si>
  <si>
    <r>
      <rPr>
        <b/>
        <u/>
        <sz val="11"/>
        <color theme="9" tint="-0.499984740745262"/>
        <rFont val="Arial"/>
        <family val="2"/>
      </rPr>
      <t>Procurement Contracts</t>
    </r>
    <r>
      <rPr>
        <b/>
        <sz val="11"/>
        <color theme="9" tint="-0.499984740745262"/>
        <rFont val="Arial"/>
        <family val="2"/>
      </rPr>
      <t xml:space="preserve">.                                                                                                                                                                                                                                                                                                                                                                                                                                                                                                                                                                                                                                                                                                                                                                                                                                                                                                                                                                                                                                                                                                                                                                                                                                                                                                                                                                                                                                                                                                                                                                                                                                                                                                                                                                                                                                                                                                                                                                Additional Narrative: </t>
    </r>
  </si>
  <si>
    <r>
      <rPr>
        <b/>
        <u/>
        <sz val="11"/>
        <color theme="9" tint="-0.499984740745262"/>
        <rFont val="Arial"/>
        <family val="2"/>
      </rPr>
      <t>Other</t>
    </r>
    <r>
      <rPr>
        <b/>
        <sz val="11"/>
        <color theme="9" tint="-0.499984740745262"/>
        <rFont val="Arial"/>
        <family val="2"/>
      </rPr>
      <t xml:space="preserve">.                                                                                                                                                                                                                                                                                                                                                                                                                                                                                                                                                                                                                                                                                                                                                                                                                                                                                                                                                                                                                                                                                                                                                                                                                                                                                                                                                                                                                                                                                                                                                                                                                                                                                                                                                                                                                                                                                                                                                                Additional Narrative: </t>
    </r>
  </si>
  <si>
    <t>Cumulative Direct Costs, Federal Amount:</t>
  </si>
  <si>
    <t>Cumulative Direct Costs,                                                                           Non-Federal Amount:</t>
  </si>
  <si>
    <t>Cumulative IDC Base, Federal Amount:</t>
  </si>
  <si>
    <t>Cumulative IDC Base,                                                                                      Non-Federal Amount:</t>
  </si>
  <si>
    <t>Cumulative IDC Base,                                       Total Project Cost:</t>
  </si>
  <si>
    <t>Cumulative Direct Costs,                     Total Project Cost:</t>
  </si>
  <si>
    <t>Cumulative IDC, Federal Amount:</t>
  </si>
  <si>
    <t>Cumulative IDC,                                                                                      Non-Federal Amount:</t>
  </si>
  <si>
    <t>Cumulative IDC,                                       Total Project Cost:</t>
  </si>
  <si>
    <t>Cumulative Total, Federal Amount:</t>
  </si>
  <si>
    <t>Cumulative Total,                                                                                      Non-Federal Amount:</t>
  </si>
  <si>
    <t>Cumulative Total,                                       Total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</si>
</sst>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0.000%"/>
    <numFmt numFmtId="168" formatCode="0.000"/>
    <numFmt numFmtId="169" formatCode="[$-F800]dddd\,\ mmmm\ dd\,\ yyyy"/>
    <numFmt numFmtId="170" formatCode="_(&quot;$&quot;* #,##0.000_);_(&quot;$&quot;* \(#,##0.000\);_(&quot;$&quot;* &quot;-&quot;??_);_(@_)"/>
    <numFmt numFmtId="171" formatCode="_(&quot;$&quot;* #,##0.0_);_(&quot;$&quot;* \(#,##0.0\);_(&quot;$&quot;* &quot;-&quot;?_);_(@_)"/>
    <numFmt numFmtId="172" formatCode="#,##0.0_);\(#,##0.0\)"/>
    <numFmt numFmtId="173" formatCode="_(&quot;$&quot;* #,##0.00_);_(&quot;$&quot;* \(#,##0.00\);_(&quot;$&quot;* &quot;-&quot;?_);_(@_)"/>
    <numFmt numFmtId="174" formatCode="_(&quot;$&quot;* #,##0.000_);_(&quot;$&quot;* \(#,##0.000\);_(&quot;$&quot;* &quot;-&quot;???_);_(@_)"/>
    <numFmt numFmtId="175" formatCode="00.000"/>
  </numFmts>
  <fonts count="205">
    <font>
      <sz val="11"/>
      <color theme="1"/>
      <name val="Calibri"/>
      <family val="2"/>
      <scheme val="minor"/>
    </font>
    <font>
      <sz val="11"/>
      <color theme="1"/>
      <name val="Calibri"/>
      <family val="2"/>
      <scheme val="minor"/>
    </font>
    <font>
      <b/>
      <sz val="12"/>
      <name val="Palatino Linotype"/>
      <family val="1"/>
    </font>
    <font>
      <sz val="12"/>
      <name val="Palatino Linotype"/>
      <family val="1"/>
    </font>
    <font>
      <b/>
      <sz val="12"/>
      <color theme="0"/>
      <name val="Palatino Linotype"/>
      <family val="1"/>
    </font>
    <font>
      <sz val="11"/>
      <color theme="1"/>
      <name val="Palatino Linotype"/>
      <family val="1"/>
    </font>
    <font>
      <b/>
      <sz val="12"/>
      <color theme="1"/>
      <name val="Palatino Linotype"/>
      <family val="1"/>
    </font>
    <font>
      <sz val="12"/>
      <color theme="0"/>
      <name val="Palatino Linotype"/>
      <family val="1"/>
    </font>
    <font>
      <sz val="11"/>
      <color rgb="FF0070C0"/>
      <name val="Palatino Linotype"/>
      <family val="1"/>
    </font>
    <font>
      <sz val="10"/>
      <name val="Palatino Linotype"/>
      <family val="1"/>
    </font>
    <font>
      <b/>
      <sz val="11"/>
      <color theme="1"/>
      <name val="Palatino Linotype"/>
      <family val="1"/>
    </font>
    <font>
      <sz val="11"/>
      <color theme="9" tint="-0.249977111117893"/>
      <name val="Palatino Linotype"/>
      <family val="1"/>
    </font>
    <font>
      <b/>
      <sz val="11"/>
      <color theme="0"/>
      <name val="Palatino Linotype"/>
      <family val="1"/>
    </font>
    <font>
      <sz val="10"/>
      <color rgb="FF0070C0"/>
      <name val="Palatino Linotype"/>
      <family val="1"/>
    </font>
    <font>
      <sz val="11"/>
      <color theme="5" tint="-0.499984740745262"/>
      <name val="Palatino Linotype"/>
      <family val="1"/>
    </font>
    <font>
      <b/>
      <sz val="9"/>
      <color theme="5" tint="-0.499984740745262"/>
      <name val="Palatino Linotype"/>
      <family val="1"/>
    </font>
    <font>
      <b/>
      <sz val="9"/>
      <color theme="7" tint="-0.499984740745262"/>
      <name val="Palatino Linotype"/>
      <family val="1"/>
    </font>
    <font>
      <b/>
      <sz val="9"/>
      <color theme="8" tint="-0.499984740745262"/>
      <name val="Palatino Linotype"/>
      <family val="1"/>
    </font>
    <font>
      <sz val="11"/>
      <name val="Palatino Linotype"/>
      <family val="1"/>
    </font>
    <font>
      <sz val="11"/>
      <name val="Calibri"/>
      <family val="2"/>
      <scheme val="minor"/>
    </font>
    <font>
      <b/>
      <sz val="16"/>
      <color rgb="FFFFFF00"/>
      <name val="Palatino Linotype"/>
      <family val="1"/>
    </font>
    <font>
      <b/>
      <sz val="11"/>
      <color rgb="FFFFFF00"/>
      <name val="Palatino Linotype"/>
      <family val="1"/>
    </font>
    <font>
      <b/>
      <sz val="18"/>
      <color theme="0"/>
      <name val="Palatino Linotype"/>
      <family val="1"/>
    </font>
    <font>
      <i/>
      <sz val="11"/>
      <color rgb="FF0070C0"/>
      <name val="Palatino Linotype"/>
      <family val="1"/>
    </font>
    <font>
      <sz val="11"/>
      <color theme="0"/>
      <name val="Palatino Linotype"/>
      <family val="1"/>
    </font>
    <font>
      <b/>
      <sz val="9"/>
      <color theme="0"/>
      <name val="Palatino Linotype"/>
      <family val="1"/>
    </font>
    <font>
      <b/>
      <sz val="8"/>
      <color theme="0"/>
      <name val="Palatino Linotype"/>
      <family val="1"/>
    </font>
    <font>
      <b/>
      <sz val="18"/>
      <color theme="4" tint="-0.249977111117893"/>
      <name val="Palatino Linotype"/>
      <family val="1"/>
    </font>
    <font>
      <sz val="11"/>
      <color theme="4" tint="-0.249977111117893"/>
      <name val="Palatino Linotype"/>
      <family val="1"/>
    </font>
    <font>
      <u/>
      <sz val="11"/>
      <color theme="4" tint="-0.249977111117893"/>
      <name val="Palatino Linotype"/>
      <family val="1"/>
    </font>
    <font>
      <b/>
      <sz val="16"/>
      <color rgb="FFC00000"/>
      <name val="Palatino Linotype"/>
      <family val="1"/>
    </font>
    <font>
      <i/>
      <sz val="11"/>
      <color theme="9" tint="-0.249977111117893"/>
      <name val="Palatino Linotype"/>
      <family val="1"/>
    </font>
    <font>
      <b/>
      <sz val="10"/>
      <color rgb="FFC00000"/>
      <name val="Palatino Linotype"/>
      <family val="1"/>
    </font>
    <font>
      <b/>
      <sz val="18"/>
      <name val="Palatino Linotype"/>
      <family val="1"/>
    </font>
    <font>
      <sz val="18"/>
      <name val="Calibri"/>
      <family val="2"/>
      <scheme val="minor"/>
    </font>
    <font>
      <sz val="11"/>
      <color theme="0"/>
      <name val="Calibri"/>
      <family val="2"/>
      <scheme val="minor"/>
    </font>
    <font>
      <i/>
      <sz val="10"/>
      <color theme="9" tint="-0.249977111117893"/>
      <name val="Palatino Linotype"/>
      <family val="1"/>
    </font>
    <font>
      <i/>
      <sz val="8"/>
      <color theme="9" tint="-0.249977111117893"/>
      <name val="Palatino Linotype"/>
      <family val="1"/>
    </font>
    <font>
      <b/>
      <sz val="14"/>
      <color theme="0"/>
      <name val="Palatino Linotype"/>
      <family val="1"/>
    </font>
    <font>
      <sz val="14"/>
      <name val="Calibri"/>
      <family val="2"/>
      <scheme val="minor"/>
    </font>
    <font>
      <sz val="14"/>
      <name val="Palatino Linotype"/>
      <family val="1"/>
    </font>
    <font>
      <b/>
      <sz val="11"/>
      <name val="Palatino Linotype"/>
      <family val="1"/>
    </font>
    <font>
      <i/>
      <sz val="14"/>
      <name val="Palatino Linotype"/>
      <family val="1"/>
    </font>
    <font>
      <sz val="13"/>
      <name val="Palatino Linotype"/>
      <family val="1"/>
    </font>
    <font>
      <i/>
      <sz val="13"/>
      <name val="Palatino Linotype"/>
      <family val="1"/>
    </font>
    <font>
      <b/>
      <u/>
      <sz val="10"/>
      <name val="Palatino Linotype"/>
      <family val="1"/>
    </font>
    <font>
      <b/>
      <sz val="16"/>
      <color rgb="FFFFFF00"/>
      <name val="Calibri"/>
      <family val="2"/>
      <scheme val="minor"/>
    </font>
    <font>
      <sz val="18"/>
      <name val="Palatino Linotype"/>
      <family val="1"/>
    </font>
    <font>
      <sz val="12"/>
      <color theme="1"/>
      <name val="Calibri"/>
      <family val="2"/>
      <scheme val="minor"/>
    </font>
    <font>
      <sz val="16"/>
      <name val="Arial"/>
      <family val="2"/>
    </font>
    <font>
      <sz val="11"/>
      <name val="Arial"/>
      <family val="2"/>
    </font>
    <font>
      <sz val="16"/>
      <name val="Geneva"/>
      <family val="2"/>
    </font>
    <font>
      <sz val="12"/>
      <name val="Arial"/>
      <family val="2"/>
    </font>
    <font>
      <sz val="14"/>
      <name val="Geneva"/>
      <family val="2"/>
    </font>
    <font>
      <sz val="14"/>
      <name val="Arial"/>
      <family val="2"/>
    </font>
    <font>
      <sz val="11"/>
      <color rgb="FF000000"/>
      <name val="Calibri"/>
      <family val="2"/>
    </font>
    <font>
      <sz val="11"/>
      <name val="Geneva"/>
      <family val="2"/>
    </font>
    <font>
      <sz val="8"/>
      <name val="Arial"/>
      <family val="2"/>
    </font>
    <font>
      <i/>
      <sz val="8"/>
      <name val="Arial"/>
      <family val="2"/>
    </font>
    <font>
      <sz val="20"/>
      <name val="Geneva"/>
      <family val="2"/>
    </font>
    <font>
      <sz val="9"/>
      <name val="Arial"/>
      <family val="2"/>
    </font>
    <font>
      <sz val="10"/>
      <name val="Arial"/>
      <family val="2"/>
    </font>
    <font>
      <b/>
      <u/>
      <sz val="11"/>
      <name val="Arial"/>
      <family val="2"/>
    </font>
    <font>
      <sz val="11"/>
      <color rgb="FFFFFFFF"/>
      <name val="Arial"/>
      <family val="2"/>
    </font>
    <font>
      <sz val="12"/>
      <color rgb="FFFFFFFF"/>
      <name val="Arial"/>
      <family val="2"/>
    </font>
    <font>
      <sz val="16"/>
      <color theme="1"/>
      <name val="Calibri"/>
      <family val="2"/>
      <scheme val="minor"/>
    </font>
    <font>
      <b/>
      <u/>
      <sz val="11"/>
      <color rgb="FFC00000"/>
      <name val="Arial"/>
      <family val="2"/>
    </font>
    <font>
      <b/>
      <sz val="9"/>
      <color rgb="FFC00000"/>
      <name val="Arial"/>
      <family val="2"/>
    </font>
    <font>
      <i/>
      <sz val="8"/>
      <color rgb="FFFF0000"/>
      <name val="Arial"/>
      <family val="2"/>
    </font>
    <font>
      <sz val="11"/>
      <color theme="0"/>
      <name val="Arial"/>
      <family val="2"/>
    </font>
    <font>
      <sz val="16"/>
      <color theme="0"/>
      <name val="Calibri"/>
      <family val="2"/>
      <scheme val="minor"/>
    </font>
    <font>
      <sz val="18"/>
      <color theme="1"/>
      <name val="Palatino Linotype"/>
      <family val="1"/>
    </font>
    <font>
      <sz val="18"/>
      <color theme="0"/>
      <name val="Palatino Linotype"/>
      <family val="1"/>
    </font>
    <font>
      <sz val="18"/>
      <color theme="0"/>
      <name val="Calibri"/>
      <family val="2"/>
      <scheme val="minor"/>
    </font>
    <font>
      <sz val="16"/>
      <color theme="0"/>
      <name val="Geneva"/>
      <family val="2"/>
    </font>
    <font>
      <sz val="16"/>
      <name val="Palatino Linotype"/>
      <family val="1"/>
    </font>
    <font>
      <sz val="16"/>
      <name val="Calibri"/>
      <family val="2"/>
      <scheme val="minor"/>
    </font>
    <font>
      <sz val="8"/>
      <color theme="9" tint="-0.249977111117893"/>
      <name val="Palatino Linotype"/>
      <family val="1"/>
    </font>
    <font>
      <u/>
      <sz val="9"/>
      <color theme="9" tint="-0.249977111117893"/>
      <name val="Arial"/>
      <family val="2"/>
    </font>
    <font>
      <sz val="9"/>
      <color theme="9" tint="-0.249977111117893"/>
      <name val="Arial"/>
      <family val="2"/>
    </font>
    <font>
      <b/>
      <sz val="11"/>
      <color theme="0"/>
      <name val="Calibri"/>
      <family val="2"/>
      <scheme val="minor"/>
    </font>
    <font>
      <b/>
      <sz val="11"/>
      <color theme="0"/>
      <name val="Arial"/>
      <family val="2"/>
    </font>
    <font>
      <b/>
      <sz val="11"/>
      <name val="Calibri"/>
      <family val="2"/>
      <scheme val="minor"/>
    </font>
    <font>
      <b/>
      <sz val="14"/>
      <color theme="0"/>
      <name val="Geneva"/>
      <family val="2"/>
    </font>
    <font>
      <sz val="12"/>
      <name val="Geneva"/>
      <family val="2"/>
    </font>
    <font>
      <b/>
      <sz val="10"/>
      <color theme="0"/>
      <name val="Arial"/>
      <family val="2"/>
    </font>
    <font>
      <b/>
      <sz val="10"/>
      <color rgb="FFFFFF00"/>
      <name val="Arial"/>
      <family val="2"/>
    </font>
    <font>
      <b/>
      <sz val="10"/>
      <color theme="0"/>
      <name val="Calibri"/>
      <family val="2"/>
      <scheme val="minor"/>
    </font>
    <font>
      <b/>
      <sz val="11"/>
      <name val="Arial"/>
      <family val="2"/>
    </font>
    <font>
      <b/>
      <sz val="11"/>
      <color theme="0"/>
      <name val="Geneva"/>
      <family val="2"/>
    </font>
    <font>
      <b/>
      <sz val="10"/>
      <name val="Calibri"/>
      <family val="2"/>
      <scheme val="minor"/>
    </font>
    <font>
      <b/>
      <sz val="10"/>
      <name val="Palatino Linotype"/>
      <family val="1"/>
    </font>
    <font>
      <sz val="12"/>
      <color theme="1"/>
      <name val="Palatino Linotype"/>
      <family val="1"/>
    </font>
    <font>
      <sz val="8"/>
      <color theme="1"/>
      <name val="Palatino Linotype"/>
      <family val="1"/>
    </font>
    <font>
      <b/>
      <u/>
      <sz val="11"/>
      <name val="Palatino Linotype"/>
      <family val="1"/>
    </font>
    <font>
      <sz val="9"/>
      <color theme="1"/>
      <name val="Palatino Linotype"/>
      <family val="1"/>
    </font>
    <font>
      <b/>
      <sz val="9"/>
      <color rgb="FFFFFF00"/>
      <name val="Palatino Linotype"/>
      <family val="1"/>
    </font>
    <font>
      <b/>
      <sz val="12"/>
      <color rgb="FFFFFF00"/>
      <name val="Palatino Linotype"/>
      <family val="1"/>
    </font>
    <font>
      <b/>
      <sz val="9"/>
      <color rgb="FF7030A0"/>
      <name val="Palatino Linotype"/>
      <family val="1"/>
    </font>
    <font>
      <b/>
      <sz val="9"/>
      <color theme="9" tint="-0.249977111117893"/>
      <name val="Palatino Linotype"/>
      <family val="1"/>
    </font>
    <font>
      <sz val="9"/>
      <color theme="4" tint="-0.249977111117893"/>
      <name val="Palatino Linotype"/>
      <family val="1"/>
    </font>
    <font>
      <sz val="12"/>
      <color theme="4" tint="-0.249977111117893"/>
      <name val="Palatino Linotype"/>
      <family val="1"/>
    </font>
    <font>
      <b/>
      <sz val="12"/>
      <color rgb="FF7030A0"/>
      <name val="Palatino Linotype"/>
      <family val="1"/>
    </font>
    <font>
      <b/>
      <sz val="10"/>
      <color theme="9" tint="-0.249977111117893"/>
      <name val="Palatino Linotype"/>
      <family val="1"/>
    </font>
    <font>
      <u/>
      <sz val="11"/>
      <color theme="10"/>
      <name val="Calibri"/>
      <family val="2"/>
      <scheme val="minor"/>
    </font>
    <font>
      <b/>
      <u/>
      <sz val="10"/>
      <name val="Arial"/>
      <family val="2"/>
    </font>
    <font>
      <sz val="10"/>
      <color theme="1"/>
      <name val="Calibri"/>
      <family val="2"/>
      <scheme val="minor"/>
    </font>
    <font>
      <b/>
      <sz val="10"/>
      <color rgb="FF00B0F0"/>
      <name val="Arial"/>
      <family val="2"/>
    </font>
    <font>
      <b/>
      <u/>
      <sz val="10"/>
      <color rgb="FF00B0F0"/>
      <name val="Arial"/>
      <family val="2"/>
    </font>
    <font>
      <b/>
      <u/>
      <sz val="10"/>
      <color rgb="FF0070C0"/>
      <name val="Arial"/>
      <family val="2"/>
    </font>
    <font>
      <b/>
      <sz val="11"/>
      <color theme="1"/>
      <name val="Calibri"/>
      <family val="2"/>
      <scheme val="minor"/>
    </font>
    <font>
      <b/>
      <sz val="14"/>
      <color theme="1"/>
      <name val="Calibri"/>
      <family val="2"/>
      <scheme val="minor"/>
    </font>
    <font>
      <sz val="11"/>
      <color rgb="FF0070C0"/>
      <name val="Calibri"/>
      <family val="2"/>
      <scheme val="minor"/>
    </font>
    <font>
      <sz val="10"/>
      <color rgb="FF0070C0"/>
      <name val="Calibri"/>
      <family val="2"/>
      <scheme val="minor"/>
    </font>
    <font>
      <b/>
      <sz val="26"/>
      <color theme="0"/>
      <name val="Palatino Linotype"/>
      <family val="1"/>
    </font>
    <font>
      <sz val="26"/>
      <color theme="0"/>
      <name val="Calibri"/>
      <family val="2"/>
      <scheme val="minor"/>
    </font>
    <font>
      <sz val="11"/>
      <color rgb="FF0070C0"/>
      <name val="Arial"/>
      <family val="2"/>
    </font>
    <font>
      <b/>
      <sz val="11"/>
      <color rgb="FF0070C0"/>
      <name val="Arial"/>
      <family val="2"/>
    </font>
    <font>
      <b/>
      <sz val="30"/>
      <color theme="1"/>
      <name val="Calibri"/>
      <family val="2"/>
      <scheme val="minor"/>
    </font>
    <font>
      <sz val="14"/>
      <color theme="1"/>
      <name val="Calibri"/>
      <family val="2"/>
      <scheme val="minor"/>
    </font>
    <font>
      <sz val="30"/>
      <color theme="1"/>
      <name val="Calibri"/>
      <family val="2"/>
      <scheme val="minor"/>
    </font>
    <font>
      <b/>
      <sz val="11"/>
      <color rgb="FF0070C0"/>
      <name val="Calibri"/>
      <family val="2"/>
      <scheme val="minor"/>
    </font>
    <font>
      <b/>
      <sz val="11"/>
      <color rgb="FFC00000"/>
      <name val="Calibri"/>
      <family val="2"/>
      <scheme val="minor"/>
    </font>
    <font>
      <sz val="11"/>
      <color rgb="FF7030A0"/>
      <name val="Calibri"/>
      <family val="2"/>
      <scheme val="minor"/>
    </font>
    <font>
      <sz val="9"/>
      <name val="Palatino Linotype"/>
      <family val="1"/>
    </font>
    <font>
      <b/>
      <u/>
      <sz val="11"/>
      <color theme="1"/>
      <name val="Palatino Linotype"/>
      <family val="1"/>
    </font>
    <font>
      <i/>
      <sz val="11"/>
      <color theme="1"/>
      <name val="Calibri"/>
      <family val="2"/>
      <scheme val="minor"/>
    </font>
    <font>
      <b/>
      <sz val="11"/>
      <color rgb="FFFFFFFF"/>
      <name val="Arial"/>
      <family val="2"/>
    </font>
    <font>
      <b/>
      <sz val="12"/>
      <color rgb="FFFFFFFF"/>
      <name val="Arial"/>
      <family val="2"/>
    </font>
    <font>
      <b/>
      <sz val="8.3000000000000007"/>
      <name val="Calibri"/>
      <family val="2"/>
      <scheme val="minor"/>
    </font>
    <font>
      <sz val="8.3000000000000007"/>
      <color theme="1"/>
      <name val="Calibri"/>
      <family val="2"/>
      <scheme val="minor"/>
    </font>
    <font>
      <i/>
      <sz val="11"/>
      <color theme="1"/>
      <name val="Palatino Linotype"/>
      <family val="1"/>
    </font>
    <font>
      <sz val="10.5"/>
      <color theme="1"/>
      <name val="Calibri"/>
      <family val="2"/>
      <scheme val="minor"/>
    </font>
    <font>
      <i/>
      <sz val="11"/>
      <name val="Palatino Linotype"/>
      <family val="1"/>
    </font>
    <font>
      <sz val="11"/>
      <color theme="0" tint="-0.499984740745262"/>
      <name val="Palatino Linotype"/>
      <family val="1"/>
    </font>
    <font>
      <i/>
      <sz val="11"/>
      <color theme="0" tint="-0.499984740745262"/>
      <name val="Palatino Linotype"/>
      <family val="1"/>
    </font>
    <font>
      <sz val="11"/>
      <color theme="0" tint="-0.499984740745262"/>
      <name val="Calibri"/>
      <family val="2"/>
      <scheme val="minor"/>
    </font>
    <font>
      <i/>
      <sz val="10"/>
      <color theme="0" tint="-0.499984740745262"/>
      <name val="Palatino Linotype"/>
      <family val="1"/>
    </font>
    <font>
      <i/>
      <sz val="9"/>
      <color theme="0" tint="-0.499984740745262"/>
      <name val="Palatino Linotype"/>
      <family val="1"/>
    </font>
    <font>
      <sz val="8"/>
      <color theme="0" tint="-0.499984740745262"/>
      <name val="Palatino Linotype"/>
      <family val="1"/>
    </font>
    <font>
      <i/>
      <sz val="8"/>
      <color theme="0" tint="-0.499984740745262"/>
      <name val="Palatino Linotype"/>
      <family val="1"/>
    </font>
    <font>
      <b/>
      <sz val="16"/>
      <color theme="0" tint="-0.499984740745262"/>
      <name val="Palatino Linotype"/>
      <family val="1"/>
    </font>
    <font>
      <b/>
      <sz val="10"/>
      <color theme="0" tint="-0.499984740745262"/>
      <name val="Palatino Linotype"/>
      <family val="1"/>
    </font>
    <font>
      <sz val="12"/>
      <name val="Geneva"/>
    </font>
    <font>
      <sz val="12"/>
      <color theme="1"/>
      <name val="Geneva"/>
    </font>
    <font>
      <b/>
      <sz val="26"/>
      <color rgb="FF002060"/>
      <name val="Palatino Linotype"/>
      <family val="1"/>
    </font>
    <font>
      <sz val="26"/>
      <color rgb="FF002060"/>
      <name val="Calibri"/>
      <family val="2"/>
      <scheme val="minor"/>
    </font>
    <font>
      <b/>
      <sz val="9"/>
      <color rgb="FF002060"/>
      <name val="Palatino Linotype"/>
      <family val="1"/>
    </font>
    <font>
      <sz val="11"/>
      <color rgb="FF002060"/>
      <name val="Calibri"/>
      <family val="2"/>
      <scheme val="minor"/>
    </font>
    <font>
      <sz val="9"/>
      <color rgb="FF002060"/>
      <name val="Palatino Linotype"/>
      <family val="1"/>
    </font>
    <font>
      <sz val="11"/>
      <color rgb="FF002060"/>
      <name val="Palatino Linotype"/>
      <family val="1"/>
    </font>
    <font>
      <u/>
      <sz val="11"/>
      <color theme="10"/>
      <name val="Palatino Linotype"/>
      <family val="1"/>
    </font>
    <font>
      <sz val="9"/>
      <color indexed="81"/>
      <name val="Tahoma"/>
      <family val="2"/>
    </font>
    <font>
      <b/>
      <sz val="9"/>
      <color indexed="81"/>
      <name val="Tahoma"/>
      <family val="2"/>
    </font>
    <font>
      <sz val="10"/>
      <name val="Calibri"/>
      <family val="2"/>
      <scheme val="minor"/>
    </font>
    <font>
      <sz val="14"/>
      <color theme="1"/>
      <name val="Arial"/>
      <family val="2"/>
    </font>
    <font>
      <u/>
      <sz val="9"/>
      <color indexed="81"/>
      <name val="Tahoma"/>
      <family val="2"/>
    </font>
    <font>
      <sz val="11"/>
      <color theme="9" tint="-0.499984740745262"/>
      <name val="Arial"/>
      <family val="2"/>
    </font>
    <font>
      <sz val="11"/>
      <color theme="9" tint="-0.499984740745262"/>
      <name val="Calibri"/>
      <family val="2"/>
      <scheme val="minor"/>
    </font>
    <font>
      <b/>
      <sz val="11"/>
      <color theme="9" tint="-0.499984740745262"/>
      <name val="Arial"/>
      <family val="2"/>
    </font>
    <font>
      <u/>
      <sz val="11"/>
      <color theme="9" tint="-0.499984740745262"/>
      <name val="Arial"/>
      <family val="2"/>
    </font>
    <font>
      <sz val="11"/>
      <color rgb="FFFFFF00"/>
      <name val="Palatino Linotype"/>
      <family val="1"/>
    </font>
    <font>
      <sz val="11"/>
      <color rgb="FFFFFF00"/>
      <name val="Calibri"/>
      <family val="2"/>
      <scheme val="minor"/>
    </font>
    <font>
      <i/>
      <sz val="11"/>
      <color theme="9" tint="-0.499984740745262"/>
      <name val="Arial"/>
      <family val="2"/>
    </font>
    <font>
      <sz val="9"/>
      <color theme="0"/>
      <name val="Calibri"/>
      <family val="2"/>
      <scheme val="minor"/>
    </font>
    <font>
      <sz val="8"/>
      <color theme="0"/>
      <name val="Calibri"/>
      <family val="2"/>
      <scheme val="minor"/>
    </font>
    <font>
      <b/>
      <sz val="10"/>
      <color indexed="81"/>
      <name val="Tahoma"/>
      <family val="2"/>
    </font>
    <font>
      <sz val="10"/>
      <color indexed="81"/>
      <name val="Tahoma"/>
      <family val="2"/>
    </font>
    <font>
      <sz val="8"/>
      <color rgb="FFFFFF00"/>
      <name val="Calibri"/>
      <family val="2"/>
      <scheme val="minor"/>
    </font>
    <font>
      <sz val="9"/>
      <color theme="1"/>
      <name val="Calibri"/>
      <family val="2"/>
      <scheme val="minor"/>
    </font>
    <font>
      <sz val="11"/>
      <color rgb="FFFF0000"/>
      <name val="Calibri"/>
      <family val="2"/>
      <scheme val="minor"/>
    </font>
    <font>
      <b/>
      <u/>
      <sz val="9"/>
      <color indexed="81"/>
      <name val="Tahoma"/>
      <family val="2"/>
    </font>
    <font>
      <sz val="8"/>
      <name val="Geneva"/>
      <family val="2"/>
    </font>
    <font>
      <i/>
      <sz val="8"/>
      <name val="Geneva"/>
    </font>
    <font>
      <sz val="8"/>
      <color theme="1"/>
      <name val="Calibri"/>
      <family val="2"/>
      <scheme val="minor"/>
    </font>
    <font>
      <sz val="11"/>
      <color theme="0" tint="-4.9989318521683403E-2"/>
      <name val="Calibri"/>
      <family val="2"/>
      <scheme val="minor"/>
    </font>
    <font>
      <b/>
      <sz val="14"/>
      <color rgb="FF7030A0"/>
      <name val="Palatino Linotype"/>
      <family val="1"/>
    </font>
    <font>
      <sz val="14"/>
      <color rgb="FF7030A0"/>
      <name val="Calibri"/>
      <family val="2"/>
      <scheme val="minor"/>
    </font>
    <font>
      <b/>
      <sz val="9"/>
      <color theme="7" tint="0.79998168889431442"/>
      <name val="Palatino Linotype"/>
      <family val="1"/>
    </font>
    <font>
      <sz val="11"/>
      <color theme="7" tint="0.79998168889431442"/>
      <name val="Calibri"/>
      <family val="2"/>
      <scheme val="minor"/>
    </font>
    <font>
      <sz val="11"/>
      <color theme="7" tint="0.79998168889431442"/>
      <name val="Palatino Linotype"/>
      <family val="1"/>
    </font>
    <font>
      <b/>
      <sz val="9"/>
      <color theme="5" tint="0.79998168889431442"/>
      <name val="Palatino Linotype"/>
      <family val="1"/>
    </font>
    <font>
      <sz val="11"/>
      <color theme="5" tint="0.79998168889431442"/>
      <name val="Calibri"/>
      <family val="2"/>
      <scheme val="minor"/>
    </font>
    <font>
      <sz val="11"/>
      <color theme="5" tint="0.79998168889431442"/>
      <name val="Palatino Linotype"/>
      <family val="1"/>
    </font>
    <font>
      <b/>
      <sz val="26"/>
      <color theme="9" tint="0.79998168889431442"/>
      <name val="Palatino Linotype"/>
      <family val="1"/>
    </font>
    <font>
      <sz val="26"/>
      <color theme="9" tint="0.79998168889431442"/>
      <name val="Calibri"/>
      <family val="2"/>
      <scheme val="minor"/>
    </font>
    <font>
      <b/>
      <sz val="9"/>
      <color theme="9" tint="0.79998168889431442"/>
      <name val="Palatino Linotype"/>
      <family val="1"/>
    </font>
    <font>
      <sz val="9"/>
      <color theme="9" tint="0.79998168889431442"/>
      <name val="Palatino Linotype"/>
      <family val="1"/>
    </font>
    <font>
      <b/>
      <u/>
      <sz val="9"/>
      <color theme="9" tint="0.79998168889431442"/>
      <name val="Palatino Linotype"/>
      <family val="1"/>
    </font>
    <font>
      <sz val="11"/>
      <name val="Calibri"/>
      <family val="2"/>
    </font>
    <font>
      <sz val="11"/>
      <color theme="5" tint="-0.499984740745262"/>
      <name val="Calibri"/>
      <family val="2"/>
      <scheme val="minor"/>
    </font>
    <font>
      <b/>
      <sz val="11"/>
      <color theme="5" tint="-0.499984740745262"/>
      <name val="Palatino Linotype"/>
      <family val="1"/>
    </font>
    <font>
      <b/>
      <sz val="11"/>
      <color theme="7" tint="0.79998168889431442"/>
      <name val="Palatino Linotype"/>
      <family val="1"/>
    </font>
    <font>
      <b/>
      <sz val="11"/>
      <color theme="9" tint="0.79998168889431442"/>
      <name val="Palatino Linotype"/>
      <family val="1"/>
    </font>
    <font>
      <b/>
      <sz val="22"/>
      <color theme="0"/>
      <name val="Palatino Linotype"/>
      <family val="1"/>
    </font>
    <font>
      <sz val="22"/>
      <color theme="0"/>
      <name val="Calibri"/>
      <family val="2"/>
      <scheme val="minor"/>
    </font>
    <font>
      <b/>
      <sz val="11"/>
      <color rgb="FF002060"/>
      <name val="Palatino Linotype"/>
      <family val="1"/>
    </font>
    <font>
      <sz val="11"/>
      <color theme="4" tint="0.79998168889431442"/>
      <name val="Calibri"/>
      <family val="2"/>
      <scheme val="minor"/>
    </font>
    <font>
      <b/>
      <sz val="11"/>
      <color theme="4" tint="-0.499984740745262"/>
      <name val="Calibri"/>
      <family val="2"/>
      <scheme val="minor"/>
    </font>
    <font>
      <sz val="11"/>
      <color theme="4" tint="-0.499984740745262"/>
      <name val="Calibri"/>
      <family val="2"/>
      <scheme val="minor"/>
    </font>
    <font>
      <sz val="10"/>
      <color theme="4" tint="-0.499984740745262"/>
      <name val="Calibri"/>
      <family val="2"/>
      <scheme val="minor"/>
    </font>
    <font>
      <b/>
      <u/>
      <sz val="11"/>
      <color theme="9" tint="-0.499984740745262"/>
      <name val="Arial"/>
      <family val="2"/>
    </font>
    <font>
      <sz val="11"/>
      <color theme="1"/>
      <name val="Arial"/>
      <family val="2"/>
    </font>
    <font>
      <sz val="10"/>
      <color theme="1"/>
      <name val="Arial"/>
      <family val="2"/>
    </font>
    <font>
      <sz val="10"/>
      <color theme="0"/>
      <name val="Arial"/>
      <family val="2"/>
    </font>
  </fonts>
  <fills count="84">
    <fill>
      <patternFill patternType="none"/>
    </fill>
    <fill>
      <patternFill patternType="gray125"/>
    </fill>
    <fill>
      <patternFill patternType="solid">
        <fgColor theme="0" tint="-4.9989318521683403E-2"/>
        <bgColor indexed="64"/>
      </patternFill>
    </fill>
    <fill>
      <patternFill patternType="solid">
        <fgColor theme="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00B050"/>
        <bgColor indexed="64"/>
      </patternFill>
    </fill>
    <fill>
      <patternFill patternType="solid">
        <fgColor theme="0"/>
        <bgColor indexed="64"/>
      </patternFill>
    </fill>
    <fill>
      <patternFill patternType="solid">
        <fgColor theme="2" tint="-0.249977111117893"/>
        <bgColor indexed="64"/>
      </patternFill>
    </fill>
    <fill>
      <patternFill patternType="solid">
        <fgColor theme="5" tint="-0.499984740745262"/>
        <bgColor indexed="64"/>
      </patternFill>
    </fill>
    <fill>
      <patternFill patternType="solid">
        <fgColor rgb="FFEFF6EA"/>
        <bgColor indexed="64"/>
      </patternFill>
    </fill>
    <fill>
      <patternFill patternType="solid">
        <fgColor theme="0" tint="-0.14999847407452621"/>
        <bgColor indexed="64"/>
      </patternFill>
    </fill>
    <fill>
      <patternFill patternType="solid">
        <fgColor rgb="FF0070C0"/>
        <bgColor indexed="64"/>
      </patternFill>
    </fill>
    <fill>
      <patternFill patternType="solid">
        <fgColor rgb="FFC00000"/>
        <bgColor indexed="64"/>
      </patternFill>
    </fill>
    <fill>
      <patternFill patternType="solid">
        <fgColor rgb="FFFFFF00"/>
        <bgColor indexed="64"/>
      </patternFill>
    </fill>
    <fill>
      <patternFill patternType="solid">
        <fgColor rgb="FFFFFFFF"/>
        <bgColor rgb="FF000000"/>
      </patternFill>
    </fill>
    <fill>
      <patternFill patternType="solid">
        <fgColor theme="0"/>
        <bgColor rgb="FFFFCC99"/>
      </patternFill>
    </fill>
    <fill>
      <patternFill patternType="solid">
        <fgColor rgb="FFE2EFDA"/>
        <bgColor rgb="FF000000"/>
      </patternFill>
    </fill>
    <fill>
      <patternFill patternType="solid">
        <fgColor rgb="FFFFF2CC"/>
        <bgColor rgb="FF000000"/>
      </patternFill>
    </fill>
    <fill>
      <patternFill patternType="solid">
        <fgColor rgb="FFFFFFFF"/>
        <bgColor rgb="FFFFCC99"/>
      </patternFill>
    </fill>
    <fill>
      <patternFill patternType="solid">
        <fgColor theme="0"/>
        <bgColor rgb="FF000000"/>
      </patternFill>
    </fill>
    <fill>
      <patternFill patternType="solid">
        <fgColor rgb="FFE6EBF6"/>
        <bgColor indexed="64"/>
      </patternFill>
    </fill>
    <fill>
      <patternFill patternType="solid">
        <fgColor rgb="FFFFFBEF"/>
        <bgColor indexed="64"/>
      </patternFill>
    </fill>
    <fill>
      <patternFill patternType="solid">
        <fgColor theme="9" tint="0.59999389629810485"/>
        <bgColor rgb="FF000000"/>
      </patternFill>
    </fill>
    <fill>
      <patternFill patternType="solid">
        <fgColor theme="9" tint="0.59999389629810485"/>
        <bgColor indexed="64"/>
      </patternFill>
    </fill>
    <fill>
      <patternFill patternType="solid">
        <fgColor theme="9" tint="0.79998168889431442"/>
        <bgColor rgb="FF000000"/>
      </patternFill>
    </fill>
    <fill>
      <patternFill patternType="solid">
        <fgColor theme="4" tint="0.79998168889431442"/>
        <bgColor rgb="FF000000"/>
      </patternFill>
    </fill>
    <fill>
      <patternFill patternType="solid">
        <fgColor theme="4" tint="0.79998168889431442"/>
        <bgColor rgb="FFFFCC99"/>
      </patternFill>
    </fill>
    <fill>
      <patternFill patternType="solid">
        <fgColor theme="4" tint="0.39997558519241921"/>
        <bgColor rgb="FFFFCC99"/>
      </patternFill>
    </fill>
    <fill>
      <patternFill patternType="solid">
        <fgColor theme="9" tint="-0.499984740745262"/>
        <bgColor rgb="FF000000"/>
      </patternFill>
    </fill>
    <fill>
      <patternFill patternType="solid">
        <fgColor rgb="FFC00000"/>
        <bgColor rgb="FF000000"/>
      </patternFill>
    </fill>
    <fill>
      <patternFill patternType="solid">
        <fgColor theme="9" tint="0.79998168889431442"/>
        <bgColor rgb="FFFFCC99"/>
      </patternFill>
    </fill>
    <fill>
      <patternFill patternType="solid">
        <fgColor theme="9" tint="-0.499984740745262"/>
        <bgColor indexed="64"/>
      </patternFill>
    </fill>
    <fill>
      <patternFill patternType="solid">
        <fgColor theme="9" tint="0.59999389629810485"/>
        <bgColor rgb="FFFFCC99"/>
      </patternFill>
    </fill>
    <fill>
      <patternFill patternType="solid">
        <fgColor theme="9" tint="0.39997558519241921"/>
        <bgColor rgb="FFFFCC99"/>
      </patternFill>
    </fill>
    <fill>
      <patternFill patternType="solid">
        <fgColor theme="9" tint="-0.249977111117893"/>
        <bgColor rgb="FFFFCC99"/>
      </patternFill>
    </fill>
    <fill>
      <patternFill patternType="solid">
        <fgColor theme="9" tint="-0.499984740745262"/>
        <bgColor rgb="FFFFCC99"/>
      </patternFill>
    </fill>
    <fill>
      <patternFill patternType="solid">
        <fgColor theme="5" tint="0.79998168889431442"/>
        <bgColor rgb="FF000000"/>
      </patternFill>
    </fill>
    <fill>
      <patternFill patternType="solid">
        <fgColor theme="5" tint="0.59999389629810485"/>
        <bgColor rgb="FFFFCC99"/>
      </patternFill>
    </fill>
    <fill>
      <patternFill patternType="solid">
        <fgColor theme="5" tint="0.39997558519241921"/>
        <bgColor rgb="FFFFCC99"/>
      </patternFill>
    </fill>
    <fill>
      <patternFill patternType="solid">
        <fgColor theme="5" tint="0.79998168889431442"/>
        <bgColor rgb="FFFFCC99"/>
      </patternFill>
    </fill>
    <fill>
      <patternFill patternType="solid">
        <fgColor theme="5" tint="-0.249977111117893"/>
        <bgColor rgb="FFFFCC99"/>
      </patternFill>
    </fill>
    <fill>
      <patternFill patternType="solid">
        <fgColor theme="5" tint="-0.499984740745262"/>
        <bgColor rgb="FFFFCC99"/>
      </patternFill>
    </fill>
    <fill>
      <patternFill patternType="solid">
        <fgColor theme="6" tint="0.59999389629810485"/>
        <bgColor rgb="FF000000"/>
      </patternFill>
    </fill>
    <fill>
      <patternFill patternType="solid">
        <fgColor theme="6" tint="0.59999389629810485"/>
        <bgColor indexed="64"/>
      </patternFill>
    </fill>
    <fill>
      <patternFill patternType="solid">
        <fgColor theme="1" tint="0.499984740745262"/>
        <bgColor rgb="FF000000"/>
      </patternFill>
    </fill>
    <fill>
      <patternFill patternType="solid">
        <fgColor theme="1" tint="0.499984740745262"/>
        <bgColor indexed="64"/>
      </patternFill>
    </fill>
    <fill>
      <patternFill patternType="solid">
        <fgColor theme="6" tint="0.79998168889431442"/>
        <bgColor rgb="FF000000"/>
      </patternFill>
    </fill>
    <fill>
      <patternFill patternType="solid">
        <fgColor theme="6" tint="0.79998168889431442"/>
        <bgColor rgb="FFFFCC99"/>
      </patternFill>
    </fill>
    <fill>
      <patternFill patternType="solid">
        <fgColor theme="1" tint="0.499984740745262"/>
        <bgColor rgb="FFFFCC99"/>
      </patternFill>
    </fill>
    <fill>
      <patternFill patternType="solid">
        <fgColor theme="0" tint="-0.14999847407452621"/>
        <bgColor rgb="FFFFCC99"/>
      </patternFill>
    </fill>
    <fill>
      <patternFill patternType="solid">
        <fgColor theme="1" tint="0.34998626667073579"/>
        <bgColor rgb="FFFFCC99"/>
      </patternFill>
    </fill>
    <fill>
      <patternFill patternType="solid">
        <fgColor theme="0" tint="-0.34998626667073579"/>
        <bgColor rgb="FFFFCC99"/>
      </patternFill>
    </fill>
    <fill>
      <patternFill patternType="solid">
        <fgColor theme="1" tint="0.249977111117893"/>
        <bgColor rgb="FFFFCC99"/>
      </patternFill>
    </fill>
    <fill>
      <patternFill patternType="solid">
        <fgColor theme="0" tint="-0.14999847407452621"/>
        <bgColor rgb="FF000000"/>
      </patternFill>
    </fill>
    <fill>
      <patternFill patternType="solid">
        <fgColor theme="6" tint="0.39997558519241921"/>
        <bgColor rgb="FFFFCC99"/>
      </patternFill>
    </fill>
    <fill>
      <patternFill patternType="solid">
        <fgColor theme="6" tint="-0.249977111117893"/>
        <bgColor rgb="FFFFCC99"/>
      </patternFill>
    </fill>
    <fill>
      <patternFill patternType="solid">
        <fgColor theme="6" tint="-0.499984740745262"/>
        <bgColor rgb="FFFFCC99"/>
      </patternFill>
    </fill>
    <fill>
      <patternFill patternType="solid">
        <fgColor theme="6" tint="0.7999816888943144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2" tint="-9.9978637043366805E-2"/>
        <bgColor indexed="64"/>
      </patternFill>
    </fill>
    <fill>
      <patternFill patternType="solid">
        <fgColor theme="2" tint="-0.89999084444715716"/>
        <bgColor rgb="FFFFCC99"/>
      </patternFill>
    </fill>
    <fill>
      <patternFill patternType="solid">
        <fgColor theme="7" tint="-0.499984740745262"/>
        <bgColor indexed="64"/>
      </patternFill>
    </fill>
    <fill>
      <patternFill patternType="solid">
        <fgColor rgb="FF006666"/>
        <bgColor indexed="64"/>
      </patternFill>
    </fill>
    <fill>
      <patternFill patternType="solid">
        <fgColor rgb="FF00808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002060"/>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0" tint="-4.9989318521683403E-2"/>
        <bgColor rgb="FF000000"/>
      </patternFill>
    </fill>
    <fill>
      <patternFill patternType="solid">
        <fgColor theme="5" tint="-0.249977111117893"/>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rgb="FF7030A0"/>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5" tint="-0.249977111117893"/>
        <bgColor rgb="FF000000"/>
      </patternFill>
    </fill>
    <fill>
      <patternFill patternType="solid">
        <fgColor theme="9" tint="-0.249977111117893"/>
        <bgColor rgb="FF000000"/>
      </patternFill>
    </fill>
  </fills>
  <borders count="97">
    <border>
      <left/>
      <right/>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auto="1"/>
      </right>
      <top style="medium">
        <color auto="1"/>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right style="medium">
        <color auto="1"/>
      </right>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auto="1"/>
      </bottom>
      <diagonal/>
    </border>
    <border>
      <left style="thin">
        <color indexed="64"/>
      </left>
      <right/>
      <top/>
      <bottom style="medium">
        <color indexed="64"/>
      </bottom>
      <diagonal/>
    </border>
    <border>
      <left style="medium">
        <color indexed="64"/>
      </left>
      <right/>
      <top style="thin">
        <color indexed="64"/>
      </top>
      <bottom/>
      <diagonal/>
    </border>
    <border>
      <left/>
      <right style="thin">
        <color rgb="FF000000"/>
      </right>
      <top/>
      <bottom style="thin">
        <color indexed="64"/>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ck">
        <color theme="7" tint="-0.499984740745262"/>
      </top>
      <bottom style="thin">
        <color indexed="64"/>
      </bottom>
      <diagonal/>
    </border>
    <border>
      <left style="thin">
        <color indexed="64"/>
      </left>
      <right style="thin">
        <color indexed="64"/>
      </right>
      <top style="thick">
        <color theme="7" tint="-0.499984740745262"/>
      </top>
      <bottom style="thin">
        <color indexed="64"/>
      </bottom>
      <diagonal/>
    </border>
    <border>
      <left style="thin">
        <color indexed="64"/>
      </left>
      <right/>
      <top style="thick">
        <color theme="7" tint="-0.499984740745262"/>
      </top>
      <bottom style="thin">
        <color indexed="64"/>
      </bottom>
      <diagonal/>
    </border>
    <border>
      <left style="medium">
        <color indexed="64"/>
      </left>
      <right style="medium">
        <color indexed="64"/>
      </right>
      <top style="thick">
        <color theme="7" tint="-0.499984740745262"/>
      </top>
      <bottom/>
      <diagonal/>
    </border>
    <border>
      <left/>
      <right style="medium">
        <color indexed="64"/>
      </right>
      <top style="thick">
        <color theme="7" tint="-0.499984740745262"/>
      </top>
      <bottom style="thin">
        <color indexed="64"/>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thin">
        <color rgb="FF006666"/>
      </left>
      <right style="thin">
        <color rgb="FF006666"/>
      </right>
      <top style="thin">
        <color rgb="FF006666"/>
      </top>
      <bottom style="thin">
        <color rgb="FF006666"/>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style="thin">
        <color rgb="FF006666"/>
      </right>
      <top style="thin">
        <color rgb="FF006666"/>
      </top>
      <bottom style="thin">
        <color rgb="FF006666"/>
      </bottom>
      <diagonal/>
    </border>
    <border>
      <left/>
      <right/>
      <top style="medium">
        <color theme="0"/>
      </top>
      <bottom/>
      <diagonal/>
    </border>
    <border>
      <left/>
      <right/>
      <top/>
      <bottom style="medium">
        <color theme="0"/>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medium">
        <color indexed="64"/>
      </top>
      <bottom style="mediumDashed">
        <color theme="9" tint="-0.24994659260841701"/>
      </bottom>
      <diagonal/>
    </border>
    <border>
      <left/>
      <right/>
      <top style="medium">
        <color indexed="64"/>
      </top>
      <bottom style="mediumDashed">
        <color theme="9" tint="-0.24994659260841701"/>
      </bottom>
      <diagonal/>
    </border>
    <border>
      <left/>
      <right style="medium">
        <color indexed="64"/>
      </right>
      <top style="medium">
        <color indexed="64"/>
      </top>
      <bottom style="mediumDashed">
        <color theme="9" tint="-0.24994659260841701"/>
      </bottom>
      <diagonal/>
    </border>
    <border>
      <left style="medium">
        <color indexed="64"/>
      </left>
      <right/>
      <top style="mediumDashed">
        <color theme="9" tint="-0.24994659260841701"/>
      </top>
      <bottom style="medium">
        <color indexed="64"/>
      </bottom>
      <diagonal/>
    </border>
    <border>
      <left/>
      <right/>
      <top style="mediumDashed">
        <color theme="9" tint="-0.24994659260841701"/>
      </top>
      <bottom style="medium">
        <color indexed="64"/>
      </bottom>
      <diagonal/>
    </border>
    <border>
      <left/>
      <right style="medium">
        <color indexed="64"/>
      </right>
      <top style="mediumDashed">
        <color theme="9" tint="-0.24994659260841701"/>
      </top>
      <bottom style="medium">
        <color indexed="64"/>
      </bottom>
      <diagonal/>
    </border>
    <border>
      <left style="thin">
        <color indexed="64"/>
      </left>
      <right/>
      <top style="medium">
        <color indexed="64"/>
      </top>
      <bottom style="mediumDashed">
        <color theme="9" tint="-0.24994659260841701"/>
      </bottom>
      <diagonal/>
    </border>
    <border>
      <left/>
      <right style="thin">
        <color indexed="64"/>
      </right>
      <top style="medium">
        <color indexed="64"/>
      </top>
      <bottom style="mediumDashed">
        <color theme="9" tint="-0.24994659260841701"/>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04" fillId="0" borderId="0" applyNumberFormat="0" applyFill="0" applyBorder="0" applyAlignment="0" applyProtection="0"/>
  </cellStyleXfs>
  <cellXfs count="1665">
    <xf numFmtId="0" fontId="0" fillId="0" borderId="0" xfId="0"/>
    <xf numFmtId="0" fontId="5" fillId="0" borderId="0" xfId="0" applyFont="1"/>
    <xf numFmtId="0" fontId="5" fillId="0" borderId="0" xfId="0" applyFont="1" applyAlignment="1">
      <alignment vertical="center"/>
    </xf>
    <xf numFmtId="165" fontId="7" fillId="3" borderId="28" xfId="2" applyNumberFormat="1" applyFont="1" applyFill="1" applyBorder="1" applyAlignment="1">
      <alignment vertical="center"/>
    </xf>
    <xf numFmtId="165" fontId="5" fillId="0" borderId="0" xfId="2" applyNumberFormat="1" applyFont="1"/>
    <xf numFmtId="0" fontId="5" fillId="0" borderId="24" xfId="0" applyFont="1" applyBorder="1" applyAlignment="1">
      <alignment vertical="center"/>
    </xf>
    <xf numFmtId="44" fontId="5" fillId="0" borderId="50" xfId="2" applyFont="1" applyBorder="1" applyAlignment="1">
      <alignment horizontal="center" vertical="center"/>
    </xf>
    <xf numFmtId="0" fontId="5" fillId="0" borderId="38" xfId="0" applyFont="1" applyBorder="1" applyAlignment="1">
      <alignment vertical="center"/>
    </xf>
    <xf numFmtId="44" fontId="5" fillId="0" borderId="51" xfId="0" applyNumberFormat="1" applyFont="1" applyBorder="1" applyAlignment="1">
      <alignment horizontal="center" vertical="center"/>
    </xf>
    <xf numFmtId="0" fontId="0" fillId="0" borderId="0" xfId="0" applyProtection="1">
      <protection locked="0"/>
    </xf>
    <xf numFmtId="0" fontId="5" fillId="0" borderId="0" xfId="0" applyFont="1" applyAlignment="1" applyProtection="1">
      <alignment vertical="center"/>
      <protection locked="0"/>
    </xf>
    <xf numFmtId="0" fontId="22" fillId="8" borderId="47" xfId="0" applyFont="1" applyFill="1" applyBorder="1" applyAlignment="1" applyProtection="1">
      <alignment horizontal="center" vertical="center"/>
      <protection locked="0"/>
    </xf>
    <xf numFmtId="0" fontId="22" fillId="8" borderId="19" xfId="0" applyFont="1" applyFill="1" applyBorder="1" applyAlignment="1" applyProtection="1">
      <alignment horizontal="center" vertical="center"/>
      <protection locked="0"/>
    </xf>
    <xf numFmtId="0" fontId="10" fillId="0" borderId="15" xfId="0" applyFont="1" applyBorder="1" applyAlignment="1">
      <alignment vertical="center"/>
    </xf>
    <xf numFmtId="0" fontId="0" fillId="0" borderId="0" xfId="0" applyAlignment="1">
      <alignment vertical="center"/>
    </xf>
    <xf numFmtId="0" fontId="5" fillId="0" borderId="15" xfId="0" applyFont="1" applyBorder="1" applyAlignment="1">
      <alignment vertical="center"/>
    </xf>
    <xf numFmtId="0" fontId="5" fillId="3" borderId="15" xfId="0" applyFont="1" applyFill="1" applyBorder="1" applyAlignment="1">
      <alignment vertical="center"/>
    </xf>
    <xf numFmtId="0" fontId="5" fillId="0" borderId="15" xfId="0" quotePrefix="1" applyFont="1" applyBorder="1" applyAlignment="1">
      <alignment horizontal="right" vertical="center"/>
    </xf>
    <xf numFmtId="0" fontId="5" fillId="3" borderId="0" xfId="0" applyFont="1" applyFill="1"/>
    <xf numFmtId="0" fontId="0" fillId="3" borderId="0" xfId="0" applyFill="1"/>
    <xf numFmtId="0" fontId="0" fillId="3" borderId="0" xfId="0" applyFill="1" applyAlignment="1">
      <alignment horizontal="center"/>
    </xf>
    <xf numFmtId="0" fontId="0" fillId="3" borderId="0" xfId="0" applyFill="1" applyAlignment="1">
      <alignment wrapText="1"/>
    </xf>
    <xf numFmtId="0" fontId="0" fillId="0" borderId="0" xfId="0" applyAlignment="1">
      <alignment wrapText="1"/>
    </xf>
    <xf numFmtId="9" fontId="11" fillId="5" borderId="50" xfId="3" applyFont="1" applyFill="1" applyBorder="1" applyAlignment="1">
      <alignment horizontal="center" vertical="center" wrapText="1"/>
    </xf>
    <xf numFmtId="0" fontId="8" fillId="0" borderId="24" xfId="0" applyFont="1" applyBorder="1" applyAlignment="1">
      <alignment vertical="center" wrapText="1"/>
    </xf>
    <xf numFmtId="166" fontId="8" fillId="0" borderId="50" xfId="2" applyNumberFormat="1" applyFont="1" applyFill="1" applyBorder="1" applyAlignment="1">
      <alignment horizontal="center" vertical="center" wrapText="1"/>
    </xf>
    <xf numFmtId="0" fontId="11" fillId="5" borderId="30" xfId="0" applyFont="1" applyFill="1" applyBorder="1" applyAlignment="1">
      <alignment vertical="center" wrapText="1"/>
    </xf>
    <xf numFmtId="166" fontId="7" fillId="3" borderId="28" xfId="3" applyNumberFormat="1" applyFont="1" applyFill="1" applyBorder="1" applyAlignment="1">
      <alignment vertical="center"/>
    </xf>
    <xf numFmtId="0" fontId="11" fillId="5" borderId="15" xfId="0" applyFont="1" applyFill="1" applyBorder="1" applyAlignment="1">
      <alignment vertical="center" wrapText="1"/>
    </xf>
    <xf numFmtId="9" fontId="11" fillId="5" borderId="15" xfId="3" applyFont="1" applyFill="1" applyBorder="1" applyAlignment="1">
      <alignment horizontal="center" vertical="center" wrapText="1"/>
    </xf>
    <xf numFmtId="0" fontId="8" fillId="0" borderId="15" xfId="0" applyFont="1" applyBorder="1" applyAlignment="1">
      <alignment vertical="center" wrapText="1"/>
    </xf>
    <xf numFmtId="166" fontId="8" fillId="0" borderId="15" xfId="2" applyNumberFormat="1" applyFont="1" applyFill="1" applyBorder="1" applyAlignment="1">
      <alignment horizontal="center" vertical="center" wrapText="1"/>
    </xf>
    <xf numFmtId="0" fontId="13" fillId="0" borderId="15" xfId="0" applyFont="1" applyBorder="1" applyAlignment="1">
      <alignment vertical="center" wrapText="1"/>
    </xf>
    <xf numFmtId="0" fontId="11" fillId="5" borderId="12" xfId="0" applyFont="1" applyFill="1" applyBorder="1" applyAlignment="1">
      <alignment vertical="center" wrapText="1"/>
    </xf>
    <xf numFmtId="9" fontId="11" fillId="5" borderId="12" xfId="3" applyFont="1" applyFill="1" applyBorder="1" applyAlignment="1">
      <alignment horizontal="center" vertical="center" wrapText="1"/>
    </xf>
    <xf numFmtId="9" fontId="11" fillId="5" borderId="52" xfId="3" applyFont="1" applyFill="1" applyBorder="1" applyAlignment="1">
      <alignment horizontal="center" vertical="center" wrapText="1"/>
    </xf>
    <xf numFmtId="0" fontId="10" fillId="0" borderId="58" xfId="0" applyFont="1" applyBorder="1" applyAlignment="1">
      <alignment vertical="center"/>
    </xf>
    <xf numFmtId="0" fontId="8" fillId="0" borderId="18" xfId="0" applyFont="1" applyBorder="1" applyAlignment="1">
      <alignment vertical="center" wrapText="1"/>
    </xf>
    <xf numFmtId="166" fontId="8" fillId="0" borderId="18" xfId="2" applyNumberFormat="1" applyFont="1" applyFill="1" applyBorder="1" applyAlignment="1">
      <alignment horizontal="center" vertical="center" wrapText="1"/>
    </xf>
    <xf numFmtId="166" fontId="5" fillId="0" borderId="50" xfId="0" applyNumberFormat="1" applyFont="1" applyBorder="1" applyAlignment="1">
      <alignment horizontal="center" vertical="center"/>
    </xf>
    <xf numFmtId="0" fontId="5" fillId="0" borderId="23" xfId="0" applyFont="1" applyBorder="1" applyAlignment="1">
      <alignment vertical="center"/>
    </xf>
    <xf numFmtId="44" fontId="5" fillId="0" borderId="52" xfId="2" applyFont="1" applyBorder="1" applyAlignment="1">
      <alignment horizontal="center" vertical="center"/>
    </xf>
    <xf numFmtId="0" fontId="10" fillId="0" borderId="38" xfId="0" applyFont="1" applyBorder="1" applyAlignment="1">
      <alignment vertical="center" wrapText="1"/>
    </xf>
    <xf numFmtId="0" fontId="10" fillId="0" borderId="51" xfId="0" applyFont="1" applyBorder="1" applyAlignment="1">
      <alignment horizontal="center" vertical="center" wrapText="1"/>
    </xf>
    <xf numFmtId="0" fontId="8" fillId="4" borderId="34" xfId="0" applyFont="1" applyFill="1" applyBorder="1" applyAlignment="1">
      <alignment vertical="center" wrapText="1"/>
    </xf>
    <xf numFmtId="166" fontId="8" fillId="4" borderId="41" xfId="2" applyNumberFormat="1" applyFont="1" applyFill="1" applyBorder="1" applyAlignment="1">
      <alignment horizontal="center" vertical="center" wrapText="1"/>
    </xf>
    <xf numFmtId="0" fontId="5" fillId="4" borderId="32" xfId="0" applyFont="1" applyFill="1" applyBorder="1" applyAlignment="1">
      <alignment vertical="center"/>
    </xf>
    <xf numFmtId="0" fontId="0" fillId="4" borderId="35" xfId="0" applyFill="1" applyBorder="1"/>
    <xf numFmtId="44" fontId="5" fillId="4" borderId="46" xfId="2" applyFont="1" applyFill="1" applyBorder="1" applyAlignment="1">
      <alignment horizontal="center" vertical="center"/>
    </xf>
    <xf numFmtId="44" fontId="5" fillId="4" borderId="32" xfId="2" applyFont="1" applyFill="1" applyBorder="1" applyAlignment="1">
      <alignment horizontal="center" vertical="center"/>
    </xf>
    <xf numFmtId="0" fontId="0" fillId="3" borderId="40" xfId="0" applyFill="1" applyBorder="1"/>
    <xf numFmtId="43" fontId="14" fillId="7" borderId="15" xfId="0" applyNumberFormat="1" applyFont="1" applyFill="1" applyBorder="1" applyAlignment="1">
      <alignment horizontal="center" vertical="center" wrapText="1"/>
    </xf>
    <xf numFmtId="165" fontId="50" fillId="21" borderId="15" xfId="2" applyNumberFormat="1" applyFont="1" applyFill="1" applyBorder="1" applyAlignment="1" applyProtection="1">
      <alignment vertical="center"/>
    </xf>
    <xf numFmtId="165" fontId="50" fillId="29" borderId="15" xfId="2" applyNumberFormat="1" applyFont="1" applyFill="1" applyBorder="1" applyAlignment="1" applyProtection="1">
      <alignment vertical="center"/>
    </xf>
    <xf numFmtId="165" fontId="50" fillId="30" borderId="20" xfId="2" applyNumberFormat="1" applyFont="1" applyFill="1" applyBorder="1" applyAlignment="1" applyProtection="1">
      <alignment vertical="center"/>
    </xf>
    <xf numFmtId="0" fontId="50" fillId="17" borderId="7" xfId="0" applyFont="1" applyFill="1" applyBorder="1" applyAlignment="1" applyProtection="1">
      <alignment vertical="center"/>
      <protection locked="0"/>
    </xf>
    <xf numFmtId="0" fontId="50" fillId="17" borderId="0" xfId="0" applyFont="1" applyFill="1" applyAlignment="1" applyProtection="1">
      <alignment vertical="center"/>
      <protection locked="0"/>
    </xf>
    <xf numFmtId="0" fontId="53" fillId="17" borderId="45" xfId="0" applyFont="1" applyFill="1" applyBorder="1" applyAlignment="1" applyProtection="1">
      <alignment vertical="center"/>
      <protection locked="0"/>
    </xf>
    <xf numFmtId="0" fontId="0" fillId="0" borderId="0" xfId="0" applyAlignment="1" applyProtection="1">
      <alignment vertical="center"/>
      <protection locked="0"/>
    </xf>
    <xf numFmtId="0" fontId="50" fillId="17" borderId="0" xfId="0" applyFont="1" applyFill="1" applyAlignment="1" applyProtection="1">
      <alignment horizontal="center" vertical="center"/>
      <protection locked="0"/>
    </xf>
    <xf numFmtId="0" fontId="50" fillId="17" borderId="45" xfId="0" applyFont="1" applyFill="1" applyBorder="1" applyAlignment="1" applyProtection="1">
      <alignment vertical="center"/>
      <protection locked="0"/>
    </xf>
    <xf numFmtId="0" fontId="50" fillId="17" borderId="39" xfId="0" applyFont="1" applyFill="1" applyBorder="1" applyAlignment="1" applyProtection="1">
      <alignment vertical="center"/>
      <protection locked="0"/>
    </xf>
    <xf numFmtId="0" fontId="50" fillId="17" borderId="40" xfId="0" applyFont="1" applyFill="1" applyBorder="1" applyAlignment="1" applyProtection="1">
      <alignment vertical="center"/>
      <protection locked="0"/>
    </xf>
    <xf numFmtId="14" fontId="50" fillId="17" borderId="40" xfId="0" applyNumberFormat="1" applyFont="1" applyFill="1" applyBorder="1" applyAlignment="1" applyProtection="1">
      <alignment horizontal="right" vertical="center"/>
      <protection locked="0"/>
    </xf>
    <xf numFmtId="0" fontId="50" fillId="17" borderId="40" xfId="0" quotePrefix="1" applyFont="1" applyFill="1" applyBorder="1" applyAlignment="1" applyProtection="1">
      <alignment horizontal="center" vertical="center"/>
      <protection locked="0"/>
    </xf>
    <xf numFmtId="14" fontId="50" fillId="17" borderId="40" xfId="0" applyNumberFormat="1" applyFont="1" applyFill="1" applyBorder="1" applyAlignment="1" applyProtection="1">
      <alignment horizontal="left" vertical="center"/>
      <protection locked="0"/>
    </xf>
    <xf numFmtId="0" fontId="50" fillId="17" borderId="40" xfId="0" applyFont="1" applyFill="1" applyBorder="1" applyAlignment="1" applyProtection="1">
      <alignment horizontal="center" vertical="center"/>
      <protection locked="0"/>
    </xf>
    <xf numFmtId="0" fontId="50" fillId="17" borderId="48" xfId="0" applyFont="1" applyFill="1" applyBorder="1" applyAlignment="1" applyProtection="1">
      <alignment vertical="center"/>
      <protection locked="0"/>
    </xf>
    <xf numFmtId="0" fontId="50" fillId="19" borderId="21" xfId="0" applyFont="1" applyFill="1" applyBorder="1" applyAlignment="1" applyProtection="1">
      <alignment vertical="center"/>
      <protection locked="0"/>
    </xf>
    <xf numFmtId="0" fontId="50" fillId="19" borderId="54" xfId="0" applyFont="1" applyFill="1" applyBorder="1" applyAlignment="1" applyProtection="1">
      <alignment vertical="center"/>
      <protection locked="0"/>
    </xf>
    <xf numFmtId="0" fontId="50" fillId="20" borderId="45" xfId="0" applyFont="1" applyFill="1" applyBorder="1" applyAlignment="1" applyProtection="1">
      <alignment vertical="center"/>
      <protection locked="0"/>
    </xf>
    <xf numFmtId="0" fontId="50" fillId="19" borderId="21" xfId="0" applyFont="1" applyFill="1" applyBorder="1" applyAlignment="1" applyProtection="1">
      <alignment vertical="center" wrapText="1"/>
      <protection locked="0"/>
    </xf>
    <xf numFmtId="0" fontId="56" fillId="19" borderId="54" xfId="0" applyFont="1" applyFill="1" applyBorder="1" applyAlignment="1" applyProtection="1">
      <alignment vertical="center"/>
      <protection locked="0"/>
    </xf>
    <xf numFmtId="0" fontId="50" fillId="19" borderId="54" xfId="0" applyFont="1" applyFill="1" applyBorder="1" applyAlignment="1" applyProtection="1">
      <alignment vertical="center" wrapText="1"/>
      <protection locked="0"/>
    </xf>
    <xf numFmtId="0" fontId="50" fillId="25" borderId="15" xfId="0" applyFont="1" applyFill="1" applyBorder="1" applyAlignment="1" applyProtection="1">
      <alignment horizontal="center" vertical="center"/>
      <protection locked="0"/>
    </xf>
    <xf numFmtId="165" fontId="50" fillId="19" borderId="54" xfId="2" applyNumberFormat="1" applyFont="1" applyFill="1" applyBorder="1" applyAlignment="1" applyProtection="1">
      <alignment vertical="center"/>
      <protection locked="0"/>
    </xf>
    <xf numFmtId="43" fontId="24" fillId="10" borderId="15" xfId="0" applyNumberFormat="1" applyFont="1" applyFill="1" applyBorder="1" applyAlignment="1" applyProtection="1">
      <alignment horizontal="left" vertical="center" wrapText="1"/>
      <protection locked="0"/>
    </xf>
    <xf numFmtId="10" fontId="50" fillId="25" borderId="15" xfId="0" applyNumberFormat="1" applyFont="1" applyFill="1" applyBorder="1" applyAlignment="1" applyProtection="1">
      <alignment vertical="center"/>
      <protection locked="0"/>
    </xf>
    <xf numFmtId="0" fontId="50" fillId="19" borderId="16" xfId="0" applyFont="1" applyFill="1" applyBorder="1" applyAlignment="1" applyProtection="1">
      <alignment vertical="center"/>
      <protection locked="0"/>
    </xf>
    <xf numFmtId="0" fontId="50" fillId="19" borderId="61" xfId="0" applyFont="1" applyFill="1" applyBorder="1" applyAlignment="1" applyProtection="1">
      <alignment vertical="center"/>
      <protection locked="0"/>
    </xf>
    <xf numFmtId="0" fontId="50" fillId="19" borderId="40" xfId="0" applyFont="1" applyFill="1" applyBorder="1" applyAlignment="1" applyProtection="1">
      <alignment vertical="center"/>
      <protection locked="0"/>
    </xf>
    <xf numFmtId="165" fontId="50" fillId="19" borderId="40" xfId="2" applyNumberFormat="1" applyFont="1" applyFill="1" applyBorder="1" applyAlignment="1" applyProtection="1">
      <alignment vertical="center"/>
      <protection locked="0"/>
    </xf>
    <xf numFmtId="0" fontId="50" fillId="19" borderId="53" xfId="0" applyFont="1" applyFill="1" applyBorder="1" applyAlignment="1" applyProtection="1">
      <alignment vertical="center"/>
      <protection locked="0"/>
    </xf>
    <xf numFmtId="165" fontId="50" fillId="19" borderId="53" xfId="2" applyNumberFormat="1" applyFont="1" applyFill="1" applyBorder="1" applyAlignment="1" applyProtection="1">
      <alignment vertical="center"/>
      <protection locked="0"/>
    </xf>
    <xf numFmtId="0" fontId="50" fillId="17" borderId="10" xfId="0" applyFont="1" applyFill="1" applyBorder="1" applyAlignment="1" applyProtection="1">
      <alignment vertical="center"/>
      <protection locked="0"/>
    </xf>
    <xf numFmtId="165" fontId="50" fillId="19" borderId="0" xfId="2" applyNumberFormat="1" applyFont="1" applyFill="1" applyBorder="1" applyAlignment="1" applyProtection="1">
      <alignment vertical="center"/>
      <protection locked="0"/>
    </xf>
    <xf numFmtId="0" fontId="50" fillId="17" borderId="26" xfId="0" applyFont="1" applyFill="1" applyBorder="1" applyAlignment="1" applyProtection="1">
      <alignment vertical="center"/>
      <protection locked="0"/>
    </xf>
    <xf numFmtId="0" fontId="50" fillId="17" borderId="35" xfId="0" applyFont="1" applyFill="1" applyBorder="1" applyAlignment="1" applyProtection="1">
      <alignment vertical="center"/>
      <protection locked="0"/>
    </xf>
    <xf numFmtId="8" fontId="50" fillId="17" borderId="17" xfId="0" applyNumberFormat="1" applyFont="1" applyFill="1" applyBorder="1" applyAlignment="1" applyProtection="1">
      <alignment horizontal="left" vertical="center"/>
      <protection locked="0"/>
    </xf>
    <xf numFmtId="165" fontId="56" fillId="19" borderId="54" xfId="2" applyNumberFormat="1" applyFont="1" applyFill="1" applyBorder="1" applyAlignment="1" applyProtection="1">
      <alignment vertical="center"/>
      <protection locked="0"/>
    </xf>
    <xf numFmtId="0" fontId="56" fillId="19" borderId="21" xfId="0" applyFont="1" applyFill="1" applyBorder="1" applyAlignment="1" applyProtection="1">
      <alignment vertical="center"/>
      <protection locked="0"/>
    </xf>
    <xf numFmtId="10" fontId="50" fillId="25" borderId="12" xfId="0" applyNumberFormat="1" applyFont="1" applyFill="1" applyBorder="1" applyAlignment="1" applyProtection="1">
      <alignment vertical="center"/>
      <protection locked="0"/>
    </xf>
    <xf numFmtId="0" fontId="52" fillId="19" borderId="54" xfId="0" applyFont="1" applyFill="1" applyBorder="1" applyAlignment="1" applyProtection="1">
      <alignment vertical="center"/>
      <protection locked="0"/>
    </xf>
    <xf numFmtId="165" fontId="52" fillId="19" borderId="54" xfId="2" applyNumberFormat="1" applyFont="1" applyFill="1" applyBorder="1" applyAlignment="1" applyProtection="1">
      <alignment vertical="center"/>
      <protection locked="0"/>
    </xf>
    <xf numFmtId="0" fontId="0" fillId="0" borderId="0" xfId="0" applyAlignment="1" applyProtection="1">
      <alignment horizontal="center" vertical="center"/>
      <protection locked="0"/>
    </xf>
    <xf numFmtId="0" fontId="53" fillId="17" borderId="40" xfId="0" applyFont="1" applyFill="1" applyBorder="1" applyAlignment="1" applyProtection="1">
      <alignment vertical="center"/>
      <protection locked="0"/>
    </xf>
    <xf numFmtId="0" fontId="53" fillId="17" borderId="48" xfId="0" applyFont="1" applyFill="1" applyBorder="1" applyAlignment="1" applyProtection="1">
      <alignment vertical="center"/>
      <protection locked="0"/>
    </xf>
    <xf numFmtId="169" fontId="56" fillId="22" borderId="37" xfId="0" applyNumberFormat="1" applyFont="1" applyFill="1" applyBorder="1" applyAlignment="1" applyProtection="1">
      <alignment horizontal="center" vertical="center"/>
      <protection locked="0"/>
    </xf>
    <xf numFmtId="0" fontId="0" fillId="9" borderId="37" xfId="0" applyFill="1" applyBorder="1" applyAlignment="1" applyProtection="1">
      <alignment vertical="center"/>
      <protection locked="0"/>
    </xf>
    <xf numFmtId="0" fontId="55" fillId="17" borderId="45" xfId="0" applyFont="1" applyFill="1" applyBorder="1" applyAlignment="1" applyProtection="1">
      <alignment vertical="center"/>
      <protection locked="0"/>
    </xf>
    <xf numFmtId="44" fontId="60" fillId="25" borderId="15" xfId="2" applyFont="1" applyFill="1" applyBorder="1" applyAlignment="1" applyProtection="1">
      <alignment horizontal="center" vertical="center"/>
      <protection locked="0"/>
    </xf>
    <xf numFmtId="8" fontId="61" fillId="25" borderId="15" xfId="0" applyNumberFormat="1" applyFont="1" applyFill="1" applyBorder="1" applyAlignment="1" applyProtection="1">
      <alignment vertical="center"/>
      <protection locked="0"/>
    </xf>
    <xf numFmtId="8" fontId="61" fillId="25" borderId="15" xfId="0" applyNumberFormat="1" applyFont="1" applyFill="1" applyBorder="1" applyAlignment="1">
      <alignment vertical="center"/>
    </xf>
    <xf numFmtId="0" fontId="50" fillId="25" borderId="15" xfId="0" applyFont="1" applyFill="1" applyBorder="1" applyAlignment="1" applyProtection="1">
      <alignment vertical="center" shrinkToFit="1"/>
      <protection locked="0"/>
    </xf>
    <xf numFmtId="0" fontId="50" fillId="25" borderId="12" xfId="0" applyFont="1" applyFill="1" applyBorder="1" applyAlignment="1" applyProtection="1">
      <alignment vertical="center" shrinkToFit="1"/>
      <protection locked="0"/>
    </xf>
    <xf numFmtId="10" fontId="50" fillId="25" borderId="15" xfId="0" applyNumberFormat="1" applyFont="1" applyFill="1" applyBorder="1" applyAlignment="1" applyProtection="1">
      <alignment horizontal="center" vertical="center"/>
      <protection locked="0"/>
    </xf>
    <xf numFmtId="0" fontId="61" fillId="17" borderId="37" xfId="0" applyFont="1" applyFill="1" applyBorder="1" applyAlignment="1" applyProtection="1">
      <alignment horizontal="center" vertical="center" wrapText="1"/>
      <protection locked="0"/>
    </xf>
    <xf numFmtId="37" fontId="69" fillId="31" borderId="20" xfId="1" applyNumberFormat="1" applyFont="1" applyFill="1" applyBorder="1" applyAlignment="1" applyProtection="1">
      <alignment horizontal="center" vertical="center"/>
      <protection locked="0"/>
    </xf>
    <xf numFmtId="37" fontId="50" fillId="17" borderId="0" xfId="1" applyNumberFormat="1" applyFont="1" applyFill="1" applyAlignment="1" applyProtection="1">
      <alignment horizontal="center" vertical="center"/>
      <protection locked="0"/>
    </xf>
    <xf numFmtId="14" fontId="47" fillId="2" borderId="20" xfId="1" applyNumberFormat="1" applyFont="1" applyFill="1" applyBorder="1" applyAlignment="1" applyProtection="1">
      <alignment horizontal="center" vertical="center"/>
      <protection locked="0"/>
    </xf>
    <xf numFmtId="0" fontId="71" fillId="0" borderId="0" xfId="0" applyFont="1" applyAlignment="1" applyProtection="1">
      <alignment vertical="center"/>
      <protection locked="0"/>
    </xf>
    <xf numFmtId="0" fontId="5" fillId="3" borderId="0" xfId="0" applyFont="1" applyFill="1" applyAlignment="1" applyProtection="1">
      <alignment vertical="center"/>
      <protection locked="0"/>
    </xf>
    <xf numFmtId="14" fontId="0" fillId="0" borderId="0" xfId="0" applyNumberFormat="1"/>
    <xf numFmtId="0" fontId="11" fillId="5" borderId="23" xfId="0" applyFont="1" applyFill="1" applyBorder="1" applyAlignment="1">
      <alignment vertical="center" wrapText="1"/>
    </xf>
    <xf numFmtId="0" fontId="11" fillId="5" borderId="24" xfId="0" applyFont="1" applyFill="1" applyBorder="1" applyAlignment="1">
      <alignment vertical="center" wrapText="1"/>
    </xf>
    <xf numFmtId="0" fontId="13" fillId="0" borderId="24" xfId="0" applyFont="1" applyBorder="1" applyAlignment="1">
      <alignment vertical="center" wrapText="1"/>
    </xf>
    <xf numFmtId="166" fontId="18" fillId="0" borderId="50" xfId="2" applyNumberFormat="1" applyFont="1" applyFill="1" applyBorder="1" applyAlignment="1">
      <alignment horizontal="center" vertical="center" wrapText="1"/>
    </xf>
    <xf numFmtId="0" fontId="19" fillId="3" borderId="0" xfId="0" applyFont="1" applyFill="1"/>
    <xf numFmtId="0" fontId="18" fillId="0" borderId="24" xfId="0" applyFont="1" applyBorder="1" applyAlignment="1">
      <alignment vertical="center"/>
    </xf>
    <xf numFmtId="0" fontId="19" fillId="0" borderId="0" xfId="0" applyFont="1"/>
    <xf numFmtId="166" fontId="18" fillId="0" borderId="50" xfId="0" applyNumberFormat="1" applyFont="1" applyBorder="1" applyAlignment="1">
      <alignment horizontal="center" vertical="center"/>
    </xf>
    <xf numFmtId="0" fontId="5" fillId="0" borderId="34" xfId="0" applyFont="1" applyBorder="1" applyAlignment="1">
      <alignment vertical="center"/>
    </xf>
    <xf numFmtId="0" fontId="28" fillId="2" borderId="31" xfId="0" applyFont="1" applyFill="1" applyBorder="1" applyAlignment="1">
      <alignment vertical="center"/>
    </xf>
    <xf numFmtId="0" fontId="27" fillId="2" borderId="3" xfId="0" applyFont="1" applyFill="1" applyBorder="1" applyAlignment="1">
      <alignment horizontal="center" vertical="center"/>
    </xf>
    <xf numFmtId="168" fontId="27" fillId="2" borderId="19" xfId="0" applyNumberFormat="1" applyFont="1" applyFill="1" applyBorder="1" applyAlignment="1">
      <alignment horizontal="center" vertical="center"/>
    </xf>
    <xf numFmtId="0" fontId="28" fillId="2" borderId="3" xfId="0" applyFont="1" applyFill="1" applyBorder="1" applyAlignment="1">
      <alignment horizontal="left" vertical="center"/>
    </xf>
    <xf numFmtId="0" fontId="12" fillId="8" borderId="3" xfId="0" applyFont="1" applyFill="1" applyBorder="1" applyAlignment="1">
      <alignment horizontal="left" vertical="center"/>
    </xf>
    <xf numFmtId="0" fontId="0" fillId="9" borderId="0" xfId="0" applyFill="1" applyAlignment="1" applyProtection="1">
      <alignment vertical="center"/>
      <protection locked="0"/>
    </xf>
    <xf numFmtId="0" fontId="53" fillId="17" borderId="0" xfId="0" applyFont="1" applyFill="1" applyAlignment="1" applyProtection="1">
      <alignment vertical="center"/>
      <protection locked="0"/>
    </xf>
    <xf numFmtId="0" fontId="54" fillId="22" borderId="0" xfId="0" applyFont="1" applyFill="1" applyAlignment="1" applyProtection="1">
      <alignment horizontal="right" vertical="center"/>
      <protection locked="0"/>
    </xf>
    <xf numFmtId="0" fontId="52" fillId="22" borderId="0" xfId="0" applyFont="1" applyFill="1" applyAlignment="1" applyProtection="1">
      <alignment horizontal="right" vertical="center"/>
      <protection locked="0"/>
    </xf>
    <xf numFmtId="10" fontId="53" fillId="22" borderId="0" xfId="0" applyNumberFormat="1" applyFont="1" applyFill="1" applyAlignment="1" applyProtection="1">
      <alignment horizontal="center" vertical="center"/>
      <protection locked="0"/>
    </xf>
    <xf numFmtId="0" fontId="50" fillId="22" borderId="0" xfId="0" applyFont="1" applyFill="1" applyAlignment="1" applyProtection="1">
      <alignment vertical="center"/>
      <protection locked="0"/>
    </xf>
    <xf numFmtId="0" fontId="55" fillId="9" borderId="0" xfId="0" applyFont="1" applyFill="1" applyAlignment="1" applyProtection="1">
      <alignment vertical="center"/>
      <protection locked="0"/>
    </xf>
    <xf numFmtId="0" fontId="54" fillId="17" borderId="0" xfId="0" applyFont="1" applyFill="1" applyAlignment="1" applyProtection="1">
      <alignment horizontal="right" vertical="center"/>
      <protection locked="0"/>
    </xf>
    <xf numFmtId="169" fontId="56" fillId="22" borderId="0" xfId="0" applyNumberFormat="1" applyFont="1" applyFill="1" applyAlignment="1" applyProtection="1">
      <alignment horizontal="center" vertical="center"/>
      <protection locked="0"/>
    </xf>
    <xf numFmtId="0" fontId="57" fillId="17" borderId="0" xfId="0" applyFont="1" applyFill="1" applyAlignment="1" applyProtection="1">
      <alignment horizontal="right" vertical="center"/>
      <protection locked="0"/>
    </xf>
    <xf numFmtId="1" fontId="59" fillId="22" borderId="0" xfId="0" applyNumberFormat="1" applyFont="1" applyFill="1" applyAlignment="1" applyProtection="1">
      <alignment horizontal="center" vertical="center"/>
      <protection locked="0"/>
    </xf>
    <xf numFmtId="0" fontId="50" fillId="17" borderId="0" xfId="0" applyFont="1" applyFill="1" applyAlignment="1" applyProtection="1">
      <alignment horizontal="right" vertical="center"/>
      <protection locked="0"/>
    </xf>
    <xf numFmtId="0" fontId="53" fillId="22" borderId="0" xfId="0" applyFont="1" applyFill="1" applyAlignment="1" applyProtection="1">
      <alignment vertical="center"/>
      <protection locked="0"/>
    </xf>
    <xf numFmtId="0" fontId="54" fillId="17" borderId="0" xfId="0" applyFont="1" applyFill="1" applyAlignment="1" applyProtection="1">
      <alignment vertical="center"/>
      <protection locked="0"/>
    </xf>
    <xf numFmtId="0" fontId="53" fillId="22" borderId="0" xfId="0" applyFont="1" applyFill="1" applyAlignment="1" applyProtection="1">
      <alignment horizontal="center" vertical="center"/>
      <protection locked="0"/>
    </xf>
    <xf numFmtId="0" fontId="53" fillId="17" borderId="0" xfId="0" applyFont="1" applyFill="1" applyAlignment="1" applyProtection="1">
      <alignment horizontal="center" vertical="center"/>
      <protection locked="0"/>
    </xf>
    <xf numFmtId="0" fontId="55" fillId="17" borderId="0" xfId="0" applyFont="1" applyFill="1" applyAlignment="1" applyProtection="1">
      <alignment vertical="center"/>
      <protection locked="0"/>
    </xf>
    <xf numFmtId="0" fontId="55" fillId="22" borderId="0" xfId="0" applyFont="1" applyFill="1" applyAlignment="1" applyProtection="1">
      <alignment vertical="center"/>
      <protection locked="0"/>
    </xf>
    <xf numFmtId="10" fontId="53" fillId="22" borderId="0" xfId="0" applyNumberFormat="1" applyFont="1" applyFill="1" applyAlignment="1" applyProtection="1">
      <alignment horizontal="center" vertical="center" wrapText="1"/>
      <protection locked="0"/>
    </xf>
    <xf numFmtId="0" fontId="57" fillId="22" borderId="0" xfId="0" applyFont="1" applyFill="1" applyAlignment="1" applyProtection="1">
      <alignment horizontal="right" vertical="center"/>
      <protection locked="0"/>
    </xf>
    <xf numFmtId="0" fontId="57" fillId="17" borderId="0" xfId="0" applyFont="1" applyFill="1" applyAlignment="1" applyProtection="1">
      <alignment horizontal="right" vertical="center" wrapText="1"/>
      <protection locked="0"/>
    </xf>
    <xf numFmtId="0" fontId="52" fillId="17" borderId="0" xfId="0" applyFont="1" applyFill="1" applyAlignment="1" applyProtection="1">
      <alignment horizontal="right" vertical="center"/>
      <protection locked="0"/>
    </xf>
    <xf numFmtId="0" fontId="57" fillId="22" borderId="0" xfId="0" applyFont="1" applyFill="1" applyAlignment="1" applyProtection="1">
      <alignment horizontal="right" vertical="center" wrapText="1"/>
      <protection locked="0"/>
    </xf>
    <xf numFmtId="1" fontId="51" fillId="22" borderId="0" xfId="0" applyNumberFormat="1" applyFont="1" applyFill="1" applyAlignment="1" applyProtection="1">
      <alignment horizontal="center" vertical="center"/>
      <protection locked="0"/>
    </xf>
    <xf numFmtId="0" fontId="65" fillId="0" borderId="0" xfId="0" applyFont="1" applyAlignment="1" applyProtection="1">
      <alignment vertical="center"/>
      <protection locked="0"/>
    </xf>
    <xf numFmtId="0" fontId="50" fillId="19" borderId="0" xfId="0" applyFont="1" applyFill="1" applyAlignment="1" applyProtection="1">
      <alignment vertical="center"/>
      <protection locked="0"/>
    </xf>
    <xf numFmtId="0" fontId="50" fillId="17" borderId="0" xfId="0" applyFont="1" applyFill="1" applyAlignment="1" applyProtection="1">
      <alignment vertical="center" wrapText="1"/>
      <protection locked="0"/>
    </xf>
    <xf numFmtId="0" fontId="50" fillId="19" borderId="0" xfId="0" applyFont="1" applyFill="1" applyAlignment="1" applyProtection="1">
      <alignment vertical="center" wrapText="1"/>
      <protection locked="0"/>
    </xf>
    <xf numFmtId="0" fontId="60" fillId="17" borderId="0" xfId="0" applyFont="1" applyFill="1" applyAlignment="1" applyProtection="1">
      <alignment vertical="center" wrapText="1"/>
      <protection locked="0"/>
    </xf>
    <xf numFmtId="0" fontId="57" fillId="19" borderId="0" xfId="0" applyFont="1" applyFill="1" applyAlignment="1" applyProtection="1">
      <alignment vertical="center" wrapText="1"/>
      <protection locked="0"/>
    </xf>
    <xf numFmtId="0" fontId="56" fillId="17" borderId="0" xfId="0" applyFont="1" applyFill="1" applyAlignment="1" applyProtection="1">
      <alignment vertical="center"/>
      <protection locked="0"/>
    </xf>
    <xf numFmtId="0" fontId="56" fillId="19" borderId="0" xfId="0" applyFont="1" applyFill="1" applyAlignment="1" applyProtection="1">
      <alignment vertical="center"/>
      <protection locked="0"/>
    </xf>
    <xf numFmtId="37" fontId="50" fillId="19" borderId="0" xfId="1" applyNumberFormat="1" applyFont="1" applyFill="1" applyBorder="1" applyAlignment="1" applyProtection="1">
      <alignment horizontal="center" vertical="center"/>
      <protection locked="0"/>
    </xf>
    <xf numFmtId="0" fontId="68" fillId="17" borderId="0" xfId="0" applyFont="1" applyFill="1" applyAlignment="1" applyProtection="1">
      <alignment vertical="center" wrapText="1"/>
      <protection locked="0"/>
    </xf>
    <xf numFmtId="0" fontId="50" fillId="22" borderId="0" xfId="0" applyFont="1" applyFill="1" applyAlignment="1" applyProtection="1">
      <alignment horizontal="center" vertical="center"/>
      <protection locked="0"/>
    </xf>
    <xf numFmtId="0" fontId="0" fillId="9" borderId="0" xfId="0" applyFill="1" applyAlignment="1" applyProtection="1">
      <alignment horizontal="center" vertical="center"/>
      <protection locked="0"/>
    </xf>
    <xf numFmtId="0" fontId="26" fillId="9" borderId="1" xfId="0" applyFont="1" applyFill="1" applyBorder="1" applyAlignment="1" applyProtection="1">
      <alignment horizontal="center" vertical="center" wrapText="1"/>
      <protection locked="0"/>
    </xf>
    <xf numFmtId="0" fontId="0" fillId="9" borderId="1" xfId="0" applyFill="1" applyBorder="1" applyAlignment="1" applyProtection="1">
      <alignment horizontal="center" vertical="center" wrapText="1"/>
      <protection locked="0"/>
    </xf>
    <xf numFmtId="0" fontId="15" fillId="9" borderId="1" xfId="0" applyFont="1" applyFill="1" applyBorder="1" applyAlignment="1" applyProtection="1">
      <alignment horizontal="center" vertical="center" wrapText="1"/>
      <protection locked="0"/>
    </xf>
    <xf numFmtId="0" fontId="16" fillId="9" borderId="1" xfId="0" applyFont="1" applyFill="1" applyBorder="1" applyAlignment="1" applyProtection="1">
      <alignment horizontal="center" vertical="center" wrapText="1"/>
      <protection locked="0"/>
    </xf>
    <xf numFmtId="0" fontId="17" fillId="9" borderId="1" xfId="0" applyFont="1" applyFill="1" applyBorder="1" applyAlignment="1" applyProtection="1">
      <alignment horizontal="center" vertical="center" wrapText="1"/>
      <protection locked="0"/>
    </xf>
    <xf numFmtId="0" fontId="0" fillId="9" borderId="0" xfId="0" applyFill="1" applyAlignment="1" applyProtection="1">
      <alignment horizontal="center" vertical="center" wrapText="1"/>
      <protection locked="0"/>
    </xf>
    <xf numFmtId="0" fontId="17" fillId="9" borderId="37" xfId="0" applyFont="1" applyFill="1" applyBorder="1" applyAlignment="1" applyProtection="1">
      <alignment horizontal="center" vertical="center" wrapText="1"/>
      <protection locked="0"/>
    </xf>
    <xf numFmtId="43" fontId="24" fillId="10" borderId="12" xfId="0" applyNumberFormat="1" applyFont="1" applyFill="1" applyBorder="1" applyAlignment="1" applyProtection="1">
      <alignment horizontal="left" vertical="center" wrapText="1"/>
      <protection locked="0"/>
    </xf>
    <xf numFmtId="43" fontId="14" fillId="7" borderId="12" xfId="0" applyNumberFormat="1" applyFont="1" applyFill="1" applyBorder="1" applyAlignment="1">
      <alignment horizontal="center" vertical="center" wrapText="1"/>
    </xf>
    <xf numFmtId="37" fontId="50" fillId="22" borderId="0" xfId="1" applyNumberFormat="1" applyFont="1" applyFill="1" applyAlignment="1" applyProtection="1">
      <alignment horizontal="center" vertical="center"/>
      <protection locked="0"/>
    </xf>
    <xf numFmtId="0" fontId="0" fillId="9" borderId="0" xfId="0" applyFill="1" applyAlignment="1" applyProtection="1">
      <alignment vertical="center" wrapText="1"/>
      <protection locked="0"/>
    </xf>
    <xf numFmtId="165" fontId="0" fillId="9" borderId="0" xfId="2" applyNumberFormat="1" applyFont="1" applyFill="1" applyAlignment="1" applyProtection="1">
      <alignment vertical="center"/>
      <protection locked="0"/>
    </xf>
    <xf numFmtId="0" fontId="0" fillId="9" borderId="29" xfId="0" applyFill="1" applyBorder="1" applyAlignment="1" applyProtection="1">
      <alignment vertical="center"/>
      <protection locked="0"/>
    </xf>
    <xf numFmtId="44" fontId="0" fillId="9" borderId="36" xfId="2" applyFont="1" applyFill="1" applyBorder="1" applyAlignment="1" applyProtection="1">
      <alignment vertical="center"/>
      <protection locked="0"/>
    </xf>
    <xf numFmtId="0" fontId="19" fillId="9" borderId="0" xfId="0" applyFont="1" applyFill="1" applyAlignment="1" applyProtection="1">
      <alignment vertical="center"/>
      <protection locked="0"/>
    </xf>
    <xf numFmtId="0" fontId="82" fillId="9" borderId="0" xfId="0" applyFont="1" applyFill="1" applyAlignment="1" applyProtection="1">
      <alignment vertical="center" wrapText="1"/>
      <protection locked="0"/>
    </xf>
    <xf numFmtId="0" fontId="82" fillId="9" borderId="0" xfId="0" applyFont="1" applyFill="1" applyAlignment="1">
      <alignment vertical="center" wrapText="1"/>
    </xf>
    <xf numFmtId="44" fontId="0" fillId="9" borderId="0" xfId="2" applyFont="1" applyFill="1" applyBorder="1" applyAlignment="1" applyProtection="1">
      <alignment vertical="center"/>
      <protection locked="0"/>
    </xf>
    <xf numFmtId="0" fontId="0" fillId="0" borderId="0" xfId="0" applyAlignment="1" applyProtection="1">
      <alignment vertical="center" wrapText="1"/>
      <protection locked="0"/>
    </xf>
    <xf numFmtId="0" fontId="50" fillId="39" borderId="0" xfId="0" applyFont="1" applyFill="1" applyAlignment="1" applyProtection="1">
      <alignment vertical="center"/>
      <protection locked="0"/>
    </xf>
    <xf numFmtId="0" fontId="50" fillId="39" borderId="0" xfId="0" applyFont="1" applyFill="1" applyAlignment="1" applyProtection="1">
      <alignment vertical="center" wrapText="1"/>
      <protection locked="0"/>
    </xf>
    <xf numFmtId="0" fontId="56" fillId="39" borderId="0" xfId="0" applyFont="1" applyFill="1" applyAlignment="1" applyProtection="1">
      <alignment vertical="center"/>
      <protection locked="0"/>
    </xf>
    <xf numFmtId="165" fontId="50" fillId="39" borderId="0" xfId="2" applyNumberFormat="1" applyFont="1" applyFill="1" applyBorder="1" applyAlignment="1" applyProtection="1">
      <alignment vertical="center"/>
      <protection locked="0"/>
    </xf>
    <xf numFmtId="165" fontId="50" fillId="39" borderId="40" xfId="2" applyNumberFormat="1" applyFont="1" applyFill="1" applyBorder="1" applyAlignment="1" applyProtection="1">
      <alignment vertical="center"/>
      <protection locked="0"/>
    </xf>
    <xf numFmtId="165" fontId="50" fillId="39" borderId="21" xfId="2" applyNumberFormat="1" applyFont="1" applyFill="1" applyBorder="1" applyAlignment="1" applyProtection="1">
      <alignment vertical="center"/>
      <protection locked="0"/>
    </xf>
    <xf numFmtId="0" fontId="50" fillId="39" borderId="45" xfId="0" applyFont="1" applyFill="1" applyBorder="1" applyAlignment="1" applyProtection="1">
      <alignment vertical="center"/>
      <protection locked="0"/>
    </xf>
    <xf numFmtId="0" fontId="50" fillId="39" borderId="48" xfId="0" applyFont="1" applyFill="1" applyBorder="1" applyAlignment="1" applyProtection="1">
      <alignment vertical="center"/>
      <protection locked="0"/>
    </xf>
    <xf numFmtId="165" fontId="50" fillId="40" borderId="20" xfId="2" applyNumberFormat="1" applyFont="1" applyFill="1" applyBorder="1" applyAlignment="1" applyProtection="1">
      <alignment vertical="center"/>
    </xf>
    <xf numFmtId="165" fontId="50" fillId="41" borderId="20" xfId="2" applyNumberFormat="1" applyFont="1" applyFill="1" applyBorder="1" applyAlignment="1" applyProtection="1">
      <alignment vertical="center"/>
    </xf>
    <xf numFmtId="165" fontId="56" fillId="39" borderId="0" xfId="2" applyNumberFormat="1" applyFont="1" applyFill="1" applyBorder="1" applyAlignment="1" applyProtection="1">
      <alignment vertical="center"/>
      <protection locked="0"/>
    </xf>
    <xf numFmtId="165" fontId="50" fillId="42" borderId="20" xfId="2" applyNumberFormat="1" applyFont="1" applyFill="1" applyBorder="1" applyAlignment="1" applyProtection="1">
      <alignment vertical="center"/>
    </xf>
    <xf numFmtId="165" fontId="63" fillId="43" borderId="20" xfId="2" applyNumberFormat="1" applyFont="1" applyFill="1" applyBorder="1" applyAlignment="1" applyProtection="1">
      <alignment vertical="center"/>
    </xf>
    <xf numFmtId="165" fontId="64" fillId="44" borderId="20" xfId="2" applyNumberFormat="1" applyFont="1" applyFill="1" applyBorder="1" applyAlignment="1" applyProtection="1">
      <alignment vertical="center"/>
    </xf>
    <xf numFmtId="0" fontId="50" fillId="39" borderId="40" xfId="0" applyFont="1" applyFill="1" applyBorder="1" applyAlignment="1" applyProtection="1">
      <alignment vertical="center"/>
      <protection locked="0"/>
    </xf>
    <xf numFmtId="165" fontId="50" fillId="39" borderId="61" xfId="2" applyNumberFormat="1" applyFont="1" applyFill="1" applyBorder="1" applyAlignment="1" applyProtection="1">
      <alignment vertical="center"/>
      <protection locked="0"/>
    </xf>
    <xf numFmtId="165" fontId="52" fillId="39" borderId="0" xfId="2" applyNumberFormat="1" applyFont="1" applyFill="1" applyBorder="1" applyAlignment="1" applyProtection="1">
      <alignment vertical="center"/>
      <protection locked="0"/>
    </xf>
    <xf numFmtId="0" fontId="50" fillId="39" borderId="61" xfId="0" applyFont="1" applyFill="1" applyBorder="1" applyAlignment="1" applyProtection="1">
      <alignment vertical="center"/>
      <protection locked="0"/>
    </xf>
    <xf numFmtId="165" fontId="50" fillId="39" borderId="0" xfId="2" applyNumberFormat="1" applyFont="1" applyFill="1" applyAlignment="1" applyProtection="1">
      <alignment vertical="center"/>
      <protection locked="0"/>
    </xf>
    <xf numFmtId="165" fontId="56" fillId="39" borderId="0" xfId="2" applyNumberFormat="1" applyFont="1" applyFill="1" applyAlignment="1" applyProtection="1">
      <alignment vertical="center"/>
      <protection locked="0"/>
    </xf>
    <xf numFmtId="37" fontId="50" fillId="39" borderId="21" xfId="1" applyNumberFormat="1" applyFont="1" applyFill="1" applyBorder="1" applyAlignment="1" applyProtection="1">
      <alignment horizontal="center" vertical="center"/>
      <protection locked="0"/>
    </xf>
    <xf numFmtId="37" fontId="50" fillId="39" borderId="45" xfId="1" applyNumberFormat="1" applyFont="1" applyFill="1" applyBorder="1" applyAlignment="1" applyProtection="1">
      <alignment horizontal="center" vertical="center"/>
      <protection locked="0"/>
    </xf>
    <xf numFmtId="165" fontId="50" fillId="39" borderId="37" xfId="2" applyNumberFormat="1" applyFont="1" applyFill="1" applyBorder="1" applyAlignment="1" applyProtection="1">
      <alignment vertical="center"/>
      <protection locked="0"/>
    </xf>
    <xf numFmtId="10" fontId="53" fillId="17" borderId="40" xfId="0" applyNumberFormat="1" applyFont="1" applyFill="1" applyBorder="1" applyAlignment="1" applyProtection="1">
      <alignment vertical="center"/>
      <protection locked="0"/>
    </xf>
    <xf numFmtId="0" fontId="83" fillId="17" borderId="40" xfId="0" applyFont="1" applyFill="1" applyBorder="1" applyAlignment="1" applyProtection="1">
      <alignment vertical="center"/>
      <protection locked="0"/>
    </xf>
    <xf numFmtId="0" fontId="83" fillId="17" borderId="0" xfId="0" applyFont="1" applyFill="1" applyAlignment="1" applyProtection="1">
      <alignment vertical="center"/>
      <protection locked="0"/>
    </xf>
    <xf numFmtId="0" fontId="53" fillId="22" borderId="0" xfId="0" applyFont="1" applyFill="1" applyAlignment="1" applyProtection="1">
      <alignment vertical="center" wrapText="1"/>
      <protection locked="0"/>
    </xf>
    <xf numFmtId="0" fontId="53" fillId="17" borderId="0" xfId="0" applyFont="1" applyFill="1" applyAlignment="1" applyProtection="1">
      <alignment vertical="center" wrapText="1"/>
      <protection locked="0"/>
    </xf>
    <xf numFmtId="0" fontId="50" fillId="49" borderId="21" xfId="0" applyFont="1" applyFill="1" applyBorder="1" applyAlignment="1" applyProtection="1">
      <alignment vertical="center"/>
      <protection locked="0"/>
    </xf>
    <xf numFmtId="0" fontId="50" fillId="49" borderId="0" xfId="0" applyFont="1" applyFill="1" applyAlignment="1" applyProtection="1">
      <alignment vertical="center"/>
      <protection locked="0"/>
    </xf>
    <xf numFmtId="0" fontId="50" fillId="49" borderId="54" xfId="0" applyFont="1" applyFill="1" applyBorder="1" applyAlignment="1" applyProtection="1">
      <alignment vertical="center"/>
      <protection locked="0"/>
    </xf>
    <xf numFmtId="0" fontId="50" fillId="47" borderId="0" xfId="0" applyFont="1" applyFill="1" applyAlignment="1" applyProtection="1">
      <alignment vertical="center"/>
      <protection locked="0"/>
    </xf>
    <xf numFmtId="0" fontId="81" fillId="47" borderId="0" xfId="0" applyFont="1" applyFill="1" applyAlignment="1" applyProtection="1">
      <alignment vertical="center"/>
      <protection locked="0"/>
    </xf>
    <xf numFmtId="0" fontId="50" fillId="47" borderId="45" xfId="0" applyFont="1" applyFill="1" applyBorder="1" applyAlignment="1" applyProtection="1">
      <alignment vertical="center"/>
      <protection locked="0"/>
    </xf>
    <xf numFmtId="0" fontId="81" fillId="47" borderId="29" xfId="0" applyFont="1" applyFill="1" applyBorder="1" applyAlignment="1" applyProtection="1">
      <alignment horizontal="center" vertical="center"/>
      <protection locked="0"/>
    </xf>
    <xf numFmtId="0" fontId="50" fillId="49" borderId="21" xfId="0" applyFont="1" applyFill="1" applyBorder="1" applyAlignment="1" applyProtection="1">
      <alignment vertical="center" wrapText="1"/>
      <protection locked="0"/>
    </xf>
    <xf numFmtId="0" fontId="56" fillId="49" borderId="54" xfId="0" applyFont="1" applyFill="1" applyBorder="1" applyAlignment="1" applyProtection="1">
      <alignment vertical="center"/>
      <protection locked="0"/>
    </xf>
    <xf numFmtId="0" fontId="50" fillId="49" borderId="0" xfId="0" applyFont="1" applyFill="1" applyAlignment="1" applyProtection="1">
      <alignment vertical="center" wrapText="1"/>
      <protection locked="0"/>
    </xf>
    <xf numFmtId="0" fontId="56" fillId="47" borderId="0" xfId="0" applyFont="1" applyFill="1" applyAlignment="1" applyProtection="1">
      <alignment vertical="center"/>
      <protection locked="0"/>
    </xf>
    <xf numFmtId="0" fontId="81" fillId="47" borderId="22" xfId="0" applyFont="1" applyFill="1" applyBorder="1" applyAlignment="1" applyProtection="1">
      <alignment horizontal="center" vertical="center" wrapText="1"/>
      <protection locked="0"/>
    </xf>
    <xf numFmtId="0" fontId="57" fillId="49" borderId="0" xfId="0" applyFont="1" applyFill="1" applyAlignment="1" applyProtection="1">
      <alignment vertical="center" wrapText="1"/>
      <protection locked="0"/>
    </xf>
    <xf numFmtId="0" fontId="50" fillId="49" borderId="54" xfId="0" applyFont="1" applyFill="1" applyBorder="1" applyAlignment="1" applyProtection="1">
      <alignment vertical="center" wrapText="1"/>
      <protection locked="0"/>
    </xf>
    <xf numFmtId="0" fontId="50" fillId="47" borderId="0" xfId="0" applyFont="1" applyFill="1" applyAlignment="1" applyProtection="1">
      <alignment vertical="center" wrapText="1"/>
      <protection locked="0"/>
    </xf>
    <xf numFmtId="0" fontId="50" fillId="45" borderId="15" xfId="0" applyFont="1" applyFill="1" applyBorder="1" applyAlignment="1" applyProtection="1">
      <alignment vertical="center" shrinkToFit="1"/>
      <protection locked="0"/>
    </xf>
    <xf numFmtId="44" fontId="60" fillId="45" borderId="15" xfId="2" applyFont="1" applyFill="1" applyBorder="1" applyAlignment="1" applyProtection="1">
      <alignment horizontal="center" vertical="center"/>
      <protection locked="0"/>
    </xf>
    <xf numFmtId="10" fontId="50" fillId="45" borderId="16" xfId="0" applyNumberFormat="1" applyFont="1" applyFill="1" applyBorder="1" applyAlignment="1" applyProtection="1">
      <alignment horizontal="center" vertical="center"/>
      <protection locked="0"/>
    </xf>
    <xf numFmtId="0" fontId="50" fillId="45" borderId="15" xfId="0" applyFont="1" applyFill="1" applyBorder="1" applyAlignment="1" applyProtection="1">
      <alignment horizontal="center" vertical="center"/>
      <protection locked="0"/>
    </xf>
    <xf numFmtId="165" fontId="50" fillId="47" borderId="0" xfId="2" applyNumberFormat="1" applyFont="1" applyFill="1" applyBorder="1" applyAlignment="1" applyProtection="1">
      <alignment vertical="center"/>
      <protection locked="0"/>
    </xf>
    <xf numFmtId="165" fontId="88" fillId="50" borderId="15" xfId="2" applyNumberFormat="1" applyFont="1" applyFill="1" applyBorder="1" applyAlignment="1" applyProtection="1">
      <alignment vertical="center"/>
    </xf>
    <xf numFmtId="164" fontId="88" fillId="50" borderId="27" xfId="1" applyNumberFormat="1" applyFont="1" applyFill="1" applyBorder="1" applyAlignment="1" applyProtection="1">
      <alignment horizontal="center" vertical="center"/>
      <protection locked="0"/>
    </xf>
    <xf numFmtId="0" fontId="50" fillId="45" borderId="12" xfId="0" applyFont="1" applyFill="1" applyBorder="1" applyAlignment="1" applyProtection="1">
      <alignment vertical="center" shrinkToFit="1"/>
      <protection locked="0"/>
    </xf>
    <xf numFmtId="10" fontId="50" fillId="45" borderId="18" xfId="0" applyNumberFormat="1" applyFont="1" applyFill="1" applyBorder="1" applyAlignment="1" applyProtection="1">
      <alignment horizontal="center" vertical="center"/>
      <protection locked="0"/>
    </xf>
    <xf numFmtId="10" fontId="50" fillId="45" borderId="15" xfId="0" applyNumberFormat="1" applyFont="1" applyFill="1" applyBorder="1" applyAlignment="1" applyProtection="1">
      <alignment horizontal="center" vertical="center"/>
      <protection locked="0"/>
    </xf>
    <xf numFmtId="0" fontId="50" fillId="49" borderId="16" xfId="0" applyFont="1" applyFill="1" applyBorder="1" applyAlignment="1" applyProtection="1">
      <alignment vertical="center"/>
      <protection locked="0"/>
    </xf>
    <xf numFmtId="165" fontId="50" fillId="49" borderId="0" xfId="2" applyNumberFormat="1" applyFont="1" applyFill="1" applyBorder="1" applyAlignment="1" applyProtection="1">
      <alignment vertical="center"/>
      <protection locked="0"/>
    </xf>
    <xf numFmtId="165" fontId="81" fillId="47" borderId="0" xfId="2" applyNumberFormat="1" applyFont="1" applyFill="1" applyBorder="1" applyAlignment="1" applyProtection="1">
      <alignment vertical="center"/>
      <protection locked="0"/>
    </xf>
    <xf numFmtId="164" fontId="81" fillId="47" borderId="22" xfId="1" applyNumberFormat="1" applyFont="1" applyFill="1" applyBorder="1" applyAlignment="1" applyProtection="1">
      <alignment horizontal="center" vertical="center"/>
      <protection locked="0"/>
    </xf>
    <xf numFmtId="165" fontId="81" fillId="51" borderId="20" xfId="2" applyNumberFormat="1" applyFont="1" applyFill="1" applyBorder="1" applyAlignment="1" applyProtection="1">
      <alignment vertical="center"/>
    </xf>
    <xf numFmtId="0" fontId="50" fillId="49" borderId="61" xfId="0" applyFont="1" applyFill="1" applyBorder="1" applyAlignment="1" applyProtection="1">
      <alignment vertical="center"/>
      <protection locked="0"/>
    </xf>
    <xf numFmtId="0" fontId="50" fillId="49" borderId="40" xfId="0" applyFont="1" applyFill="1" applyBorder="1" applyAlignment="1" applyProtection="1">
      <alignment vertical="center"/>
      <protection locked="0"/>
    </xf>
    <xf numFmtId="165" fontId="50" fillId="49" borderId="40" xfId="2" applyNumberFormat="1" applyFont="1" applyFill="1" applyBorder="1" applyAlignment="1" applyProtection="1">
      <alignment vertical="center"/>
      <protection locked="0"/>
    </xf>
    <xf numFmtId="0" fontId="50" fillId="49" borderId="53" xfId="0" applyFont="1" applyFill="1" applyBorder="1" applyAlignment="1" applyProtection="1">
      <alignment vertical="center"/>
      <protection locked="0"/>
    </xf>
    <xf numFmtId="165" fontId="50" fillId="47" borderId="40" xfId="2" applyNumberFormat="1" applyFont="1" applyFill="1" applyBorder="1" applyAlignment="1" applyProtection="1">
      <alignment vertical="center"/>
      <protection locked="0"/>
    </xf>
    <xf numFmtId="165" fontId="81" fillId="47" borderId="40" xfId="2" applyNumberFormat="1" applyFont="1" applyFill="1" applyBorder="1" applyAlignment="1" applyProtection="1">
      <alignment vertical="center"/>
      <protection locked="0"/>
    </xf>
    <xf numFmtId="0" fontId="50" fillId="47" borderId="48" xfId="0" applyFont="1" applyFill="1" applyBorder="1" applyAlignment="1" applyProtection="1">
      <alignment vertical="center"/>
      <protection locked="0"/>
    </xf>
    <xf numFmtId="164" fontId="81" fillId="47" borderId="36" xfId="1" applyNumberFormat="1" applyFont="1" applyFill="1" applyBorder="1" applyAlignment="1" applyProtection="1">
      <alignment horizontal="center" vertical="center"/>
      <protection locked="0"/>
    </xf>
    <xf numFmtId="165" fontId="50" fillId="47" borderId="21" xfId="2" applyNumberFormat="1" applyFont="1" applyFill="1" applyBorder="1" applyAlignment="1" applyProtection="1">
      <alignment vertical="center"/>
      <protection locked="0"/>
    </xf>
    <xf numFmtId="8" fontId="61" fillId="45" borderId="15" xfId="0" applyNumberFormat="1" applyFont="1" applyFill="1" applyBorder="1" applyAlignment="1" applyProtection="1">
      <alignment vertical="center"/>
      <protection locked="0"/>
    </xf>
    <xf numFmtId="8" fontId="61" fillId="45" borderId="15" xfId="0" applyNumberFormat="1" applyFont="1" applyFill="1" applyBorder="1" applyAlignment="1">
      <alignment vertical="center"/>
    </xf>
    <xf numFmtId="165" fontId="81" fillId="53" borderId="20" xfId="2" applyNumberFormat="1" applyFont="1" applyFill="1" applyBorder="1" applyAlignment="1" applyProtection="1">
      <alignment vertical="center"/>
    </xf>
    <xf numFmtId="165" fontId="56" fillId="47" borderId="0" xfId="2" applyNumberFormat="1" applyFont="1" applyFill="1" applyBorder="1" applyAlignment="1" applyProtection="1">
      <alignment vertical="center"/>
      <protection locked="0"/>
    </xf>
    <xf numFmtId="165" fontId="89" fillId="47" borderId="0" xfId="2" applyNumberFormat="1" applyFont="1" applyFill="1" applyBorder="1" applyAlignment="1" applyProtection="1">
      <alignment vertical="center"/>
      <protection locked="0"/>
    </xf>
    <xf numFmtId="164" fontId="89" fillId="47" borderId="22" xfId="1" applyNumberFormat="1" applyFont="1" applyFill="1" applyBorder="1" applyAlignment="1" applyProtection="1">
      <alignment horizontal="center" vertical="center"/>
      <protection locked="0"/>
    </xf>
    <xf numFmtId="0" fontId="56" fillId="49" borderId="21" xfId="0" applyFont="1" applyFill="1" applyBorder="1" applyAlignment="1" applyProtection="1">
      <alignment vertical="center"/>
      <protection locked="0"/>
    </xf>
    <xf numFmtId="165" fontId="81" fillId="55" borderId="20" xfId="2" applyNumberFormat="1" applyFont="1" applyFill="1" applyBorder="1" applyAlignment="1" applyProtection="1">
      <alignment vertical="center"/>
    </xf>
    <xf numFmtId="165" fontId="50" fillId="47" borderId="0" xfId="2" applyNumberFormat="1" applyFont="1" applyFill="1" applyAlignment="1" applyProtection="1">
      <alignment vertical="center"/>
      <protection locked="0"/>
    </xf>
    <xf numFmtId="165" fontId="89" fillId="47" borderId="0" xfId="2" applyNumberFormat="1" applyFont="1" applyFill="1" applyAlignment="1" applyProtection="1">
      <alignment vertical="center"/>
      <protection locked="0"/>
    </xf>
    <xf numFmtId="37" fontId="50" fillId="49" borderId="0" xfId="1" applyNumberFormat="1" applyFont="1" applyFill="1" applyBorder="1" applyAlignment="1" applyProtection="1">
      <alignment horizontal="center" vertical="center"/>
      <protection locked="0"/>
    </xf>
    <xf numFmtId="37" fontId="50" fillId="47" borderId="21" xfId="1" applyNumberFormat="1" applyFont="1" applyFill="1" applyBorder="1" applyAlignment="1" applyProtection="1">
      <alignment horizontal="center" vertical="center"/>
      <protection locked="0"/>
    </xf>
    <xf numFmtId="37" fontId="81" fillId="31" borderId="20" xfId="1" applyNumberFormat="1" applyFont="1" applyFill="1" applyBorder="1" applyAlignment="1" applyProtection="1">
      <alignment horizontal="center" vertical="center"/>
      <protection locked="0"/>
    </xf>
    <xf numFmtId="37" fontId="50" fillId="47" borderId="45" xfId="1" applyNumberFormat="1" applyFont="1" applyFill="1" applyBorder="1" applyAlignment="1" applyProtection="1">
      <alignment horizontal="center" vertical="center"/>
      <protection locked="0"/>
    </xf>
    <xf numFmtId="165" fontId="50" fillId="47" borderId="61" xfId="2" applyNumberFormat="1" applyFont="1" applyFill="1" applyBorder="1" applyAlignment="1" applyProtection="1">
      <alignment vertical="center"/>
      <protection locked="0"/>
    </xf>
    <xf numFmtId="164" fontId="81" fillId="47" borderId="66" xfId="1" applyNumberFormat="1" applyFont="1" applyFill="1" applyBorder="1" applyAlignment="1" applyProtection="1">
      <alignment horizontal="center" vertical="center"/>
      <protection locked="0"/>
    </xf>
    <xf numFmtId="10" fontId="50" fillId="22" borderId="0" xfId="0" applyNumberFormat="1" applyFont="1" applyFill="1" applyAlignment="1" applyProtection="1">
      <alignment vertical="center"/>
      <protection locked="0"/>
    </xf>
    <xf numFmtId="164" fontId="81" fillId="51" borderId="27" xfId="1" applyNumberFormat="1" applyFont="1" applyFill="1" applyBorder="1" applyAlignment="1" applyProtection="1">
      <alignment horizontal="center" vertical="center"/>
      <protection locked="0"/>
    </xf>
    <xf numFmtId="0" fontId="50" fillId="47" borderId="61" xfId="0" applyFont="1" applyFill="1" applyBorder="1" applyAlignment="1" applyProtection="1">
      <alignment vertical="center"/>
      <protection locked="0"/>
    </xf>
    <xf numFmtId="0" fontId="81" fillId="47" borderId="40" xfId="0" applyFont="1" applyFill="1" applyBorder="1" applyAlignment="1" applyProtection="1">
      <alignment vertical="center"/>
      <protection locked="0"/>
    </xf>
    <xf numFmtId="0" fontId="80" fillId="9" borderId="0" xfId="0" applyFont="1" applyFill="1" applyAlignment="1" applyProtection="1">
      <alignment vertical="center"/>
      <protection locked="0"/>
    </xf>
    <xf numFmtId="164" fontId="80" fillId="9" borderId="0" xfId="1" applyNumberFormat="1" applyFont="1" applyFill="1" applyAlignment="1" applyProtection="1">
      <alignment horizontal="center" vertical="center"/>
      <protection locked="0"/>
    </xf>
    <xf numFmtId="0" fontId="90" fillId="9" borderId="29" xfId="0" applyFont="1" applyFill="1" applyBorder="1" applyAlignment="1" applyProtection="1">
      <alignment vertical="center"/>
      <protection locked="0"/>
    </xf>
    <xf numFmtId="10" fontId="82" fillId="9" borderId="36" xfId="3" applyNumberFormat="1" applyFont="1" applyFill="1" applyBorder="1" applyAlignment="1" applyProtection="1">
      <alignment vertical="center"/>
      <protection locked="0"/>
    </xf>
    <xf numFmtId="0" fontId="82" fillId="9" borderId="0" xfId="0" applyFont="1" applyFill="1" applyAlignment="1" applyProtection="1">
      <alignment vertical="center"/>
      <protection locked="0"/>
    </xf>
    <xf numFmtId="164" fontId="82" fillId="9" borderId="0" xfId="1" applyNumberFormat="1" applyFont="1" applyFill="1" applyAlignment="1" applyProtection="1">
      <alignment horizontal="center" vertical="center"/>
      <protection locked="0"/>
    </xf>
    <xf numFmtId="44" fontId="80" fillId="9" borderId="0" xfId="2" applyFont="1" applyFill="1" applyBorder="1" applyAlignment="1" applyProtection="1">
      <alignment vertical="center"/>
      <protection locked="0"/>
    </xf>
    <xf numFmtId="164" fontId="80" fillId="9" borderId="0" xfId="1" applyNumberFormat="1" applyFont="1" applyFill="1" applyBorder="1" applyAlignment="1" applyProtection="1">
      <alignment horizontal="center" vertical="center"/>
      <protection locked="0"/>
    </xf>
    <xf numFmtId="0" fontId="80" fillId="0" borderId="0" xfId="0" applyFont="1" applyAlignment="1" applyProtection="1">
      <alignment vertical="center"/>
      <protection locked="0"/>
    </xf>
    <xf numFmtId="164" fontId="80" fillId="0" borderId="0" xfId="1" applyNumberFormat="1" applyFont="1" applyAlignment="1" applyProtection="1">
      <alignment horizontal="center" vertical="center"/>
      <protection locked="0"/>
    </xf>
    <xf numFmtId="0" fontId="80" fillId="0" borderId="0" xfId="0" applyFont="1" applyAlignment="1" applyProtection="1">
      <alignment horizontal="center" vertical="center"/>
      <protection locked="0"/>
    </xf>
    <xf numFmtId="6" fontId="50" fillId="22" borderId="0" xfId="0" applyNumberFormat="1" applyFont="1" applyFill="1" applyAlignment="1" applyProtection="1">
      <alignment vertical="center"/>
      <protection locked="0"/>
    </xf>
    <xf numFmtId="0" fontId="0" fillId="9" borderId="0" xfId="0" applyFill="1" applyAlignment="1">
      <alignment vertical="center"/>
    </xf>
    <xf numFmtId="0" fontId="82" fillId="9" borderId="0" xfId="0" applyFont="1" applyFill="1" applyAlignment="1">
      <alignment vertical="center"/>
    </xf>
    <xf numFmtId="0" fontId="0" fillId="60" borderId="7" xfId="0" applyFill="1" applyBorder="1" applyAlignment="1" applyProtection="1">
      <alignment vertical="center"/>
      <protection locked="0"/>
    </xf>
    <xf numFmtId="0" fontId="0" fillId="60" borderId="45" xfId="0" applyFill="1" applyBorder="1" applyAlignment="1" applyProtection="1">
      <alignment vertical="center"/>
      <protection locked="0"/>
    </xf>
    <xf numFmtId="0" fontId="19" fillId="60" borderId="40" xfId="0" applyFont="1" applyFill="1" applyBorder="1" applyAlignment="1" applyProtection="1">
      <alignment vertical="center"/>
      <protection locked="0"/>
    </xf>
    <xf numFmtId="49" fontId="2" fillId="61" borderId="8" xfId="1" applyNumberFormat="1" applyFont="1" applyFill="1" applyBorder="1" applyAlignment="1" applyProtection="1">
      <alignment vertical="center"/>
    </xf>
    <xf numFmtId="164" fontId="2" fillId="2" borderId="68" xfId="1" applyNumberFormat="1" applyFont="1" applyFill="1" applyBorder="1" applyAlignment="1" applyProtection="1">
      <alignment vertical="center"/>
    </xf>
    <xf numFmtId="164" fontId="95" fillId="63" borderId="14" xfId="1" applyNumberFormat="1" applyFont="1" applyFill="1" applyBorder="1" applyAlignment="1" applyProtection="1">
      <alignment horizontal="right" vertical="center" wrapText="1"/>
    </xf>
    <xf numFmtId="164" fontId="96" fillId="10" borderId="25" xfId="1" applyNumberFormat="1" applyFont="1" applyFill="1" applyBorder="1" applyAlignment="1" applyProtection="1">
      <alignment vertical="center" wrapText="1"/>
    </xf>
    <xf numFmtId="164" fontId="95" fillId="63" borderId="17" xfId="1" applyNumberFormat="1" applyFont="1" applyFill="1" applyBorder="1" applyAlignment="1" applyProtection="1">
      <alignment horizontal="right" vertical="center" wrapText="1"/>
    </xf>
    <xf numFmtId="164" fontId="92" fillId="63" borderId="26" xfId="1" applyNumberFormat="1" applyFont="1" applyFill="1" applyBorder="1" applyAlignment="1" applyProtection="1">
      <alignment vertical="center"/>
    </xf>
    <xf numFmtId="164" fontId="95" fillId="63" borderId="15" xfId="1" applyNumberFormat="1" applyFont="1" applyFill="1" applyBorder="1" applyAlignment="1" applyProtection="1">
      <alignment horizontal="right" vertical="center" wrapText="1"/>
    </xf>
    <xf numFmtId="164" fontId="3" fillId="63" borderId="46" xfId="1" applyNumberFormat="1" applyFont="1" applyFill="1" applyBorder="1" applyAlignment="1" applyProtection="1">
      <alignment vertical="center"/>
    </xf>
    <xf numFmtId="164" fontId="93" fillId="63" borderId="15" xfId="1" applyNumberFormat="1" applyFont="1" applyFill="1" applyBorder="1" applyAlignment="1" applyProtection="1">
      <alignment horizontal="right" vertical="center" wrapText="1"/>
    </xf>
    <xf numFmtId="164" fontId="100" fillId="63" borderId="17" xfId="1" applyNumberFormat="1" applyFont="1" applyFill="1" applyBorder="1" applyAlignment="1" applyProtection="1">
      <alignment horizontal="right" vertical="center" wrapText="1"/>
    </xf>
    <xf numFmtId="164" fontId="98" fillId="63" borderId="57" xfId="1" applyNumberFormat="1" applyFont="1" applyFill="1" applyBorder="1" applyAlignment="1" applyProtection="1">
      <alignment horizontal="right" vertical="center" wrapText="1"/>
    </xf>
    <xf numFmtId="164" fontId="102" fillId="63" borderId="44" xfId="1" applyNumberFormat="1" applyFont="1" applyFill="1" applyBorder="1" applyAlignment="1" applyProtection="1">
      <alignment vertical="center"/>
    </xf>
    <xf numFmtId="164" fontId="92" fillId="2" borderId="75" xfId="1" applyNumberFormat="1" applyFont="1" applyFill="1" applyBorder="1" applyAlignment="1" applyProtection="1">
      <alignment vertical="center"/>
    </xf>
    <xf numFmtId="164" fontId="2" fillId="2" borderId="77" xfId="1" applyNumberFormat="1" applyFont="1" applyFill="1" applyBorder="1" applyAlignment="1" applyProtection="1">
      <alignment vertical="center"/>
    </xf>
    <xf numFmtId="164" fontId="95" fillId="63" borderId="57" xfId="1" applyNumberFormat="1" applyFont="1" applyFill="1" applyBorder="1" applyAlignment="1" applyProtection="1">
      <alignment horizontal="right" vertical="center" wrapText="1"/>
    </xf>
    <xf numFmtId="164" fontId="3" fillId="63" borderId="44" xfId="1" applyNumberFormat="1" applyFont="1" applyFill="1" applyBorder="1" applyAlignment="1" applyProtection="1">
      <alignment vertical="center"/>
    </xf>
    <xf numFmtId="49" fontId="2" fillId="61" borderId="8" xfId="1" applyNumberFormat="1" applyFont="1" applyFill="1" applyBorder="1" applyAlignment="1" applyProtection="1">
      <alignment vertical="center"/>
      <protection locked="0"/>
    </xf>
    <xf numFmtId="49" fontId="92" fillId="2" borderId="67" xfId="1" applyNumberFormat="1" applyFont="1" applyFill="1" applyBorder="1" applyAlignment="1" applyProtection="1">
      <alignment vertical="center"/>
      <protection locked="0"/>
    </xf>
    <xf numFmtId="164" fontId="95" fillId="2" borderId="12" xfId="1" applyNumberFormat="1" applyFont="1" applyFill="1" applyBorder="1" applyAlignment="1" applyProtection="1">
      <alignment vertical="center" wrapText="1"/>
      <protection locked="0"/>
    </xf>
    <xf numFmtId="164" fontId="92" fillId="2" borderId="25" xfId="1" applyNumberFormat="1" applyFont="1" applyFill="1" applyBorder="1" applyAlignment="1" applyProtection="1">
      <alignment vertical="center"/>
      <protection locked="0"/>
    </xf>
    <xf numFmtId="43" fontId="4" fillId="62" borderId="22" xfId="1" applyFont="1" applyFill="1" applyBorder="1" applyAlignment="1" applyProtection="1">
      <alignment horizontal="center" vertical="center"/>
      <protection locked="0"/>
    </xf>
    <xf numFmtId="49" fontId="92" fillId="63" borderId="24" xfId="1" applyNumberFormat="1" applyFont="1" applyFill="1" applyBorder="1" applyAlignment="1" applyProtection="1">
      <alignment vertical="center"/>
      <protection locked="0"/>
    </xf>
    <xf numFmtId="164" fontId="96" fillId="10" borderId="25" xfId="1" applyNumberFormat="1" applyFont="1" applyFill="1" applyBorder="1" applyAlignment="1" applyProtection="1">
      <alignment vertical="center" wrapText="1"/>
      <protection locked="0"/>
    </xf>
    <xf numFmtId="43" fontId="7" fillId="62" borderId="22" xfId="1" applyFont="1" applyFill="1" applyBorder="1" applyAlignment="1" applyProtection="1">
      <alignment horizontal="center" vertical="center"/>
      <protection locked="0"/>
    </xf>
    <xf numFmtId="164" fontId="97" fillId="10" borderId="68" xfId="1" applyNumberFormat="1" applyFont="1" applyFill="1" applyBorder="1" applyAlignment="1" applyProtection="1">
      <alignment horizontal="center" vertical="center"/>
      <protection locked="0"/>
    </xf>
    <xf numFmtId="49" fontId="92" fillId="63" borderId="69" xfId="1" applyNumberFormat="1" applyFont="1" applyFill="1" applyBorder="1" applyAlignment="1" applyProtection="1">
      <alignment vertical="center"/>
      <protection locked="0"/>
    </xf>
    <xf numFmtId="164" fontId="92" fillId="63" borderId="26" xfId="1" applyNumberFormat="1" applyFont="1" applyFill="1" applyBorder="1" applyAlignment="1" applyProtection="1">
      <alignment vertical="center"/>
      <protection locked="0"/>
    </xf>
    <xf numFmtId="164" fontId="3" fillId="3" borderId="46" xfId="1" applyNumberFormat="1" applyFont="1" applyFill="1" applyBorder="1" applyAlignment="1" applyProtection="1">
      <alignment vertical="center"/>
      <protection locked="0"/>
    </xf>
    <xf numFmtId="164" fontId="95" fillId="63" borderId="15" xfId="1" applyNumberFormat="1" applyFont="1" applyFill="1" applyBorder="1" applyAlignment="1" applyProtection="1">
      <alignment horizontal="right" vertical="center" wrapText="1"/>
      <protection locked="0"/>
    </xf>
    <xf numFmtId="165" fontId="92" fillId="63" borderId="26" xfId="2" applyNumberFormat="1" applyFont="1" applyFill="1" applyBorder="1" applyAlignment="1" applyProtection="1">
      <alignment vertical="center"/>
      <protection locked="0"/>
    </xf>
    <xf numFmtId="164" fontId="3" fillId="63" borderId="46" xfId="1" applyNumberFormat="1" applyFont="1" applyFill="1" applyBorder="1" applyAlignment="1" applyProtection="1">
      <alignment vertical="center"/>
      <protection locked="0"/>
    </xf>
    <xf numFmtId="49" fontId="98" fillId="2" borderId="70" xfId="1" applyNumberFormat="1" applyFont="1" applyFill="1" applyBorder="1" applyAlignment="1" applyProtection="1">
      <alignment vertical="center"/>
      <protection locked="0"/>
    </xf>
    <xf numFmtId="10" fontId="98" fillId="2" borderId="71" xfId="1" applyNumberFormat="1" applyFont="1" applyFill="1" applyBorder="1" applyAlignment="1" applyProtection="1">
      <alignment horizontal="left" vertical="center"/>
      <protection locked="0"/>
    </xf>
    <xf numFmtId="43" fontId="92" fillId="63" borderId="26" xfId="1" applyFont="1" applyFill="1" applyBorder="1" applyAlignment="1" applyProtection="1">
      <alignment vertical="center"/>
      <protection locked="0"/>
    </xf>
    <xf numFmtId="49" fontId="99" fillId="63" borderId="69" xfId="1" applyNumberFormat="1" applyFont="1" applyFill="1" applyBorder="1" applyAlignment="1" applyProtection="1">
      <alignment vertical="center"/>
      <protection locked="0"/>
    </xf>
    <xf numFmtId="49" fontId="2" fillId="2" borderId="29" xfId="1" applyNumberFormat="1" applyFont="1" applyFill="1" applyBorder="1" applyAlignment="1" applyProtection="1">
      <alignment vertical="center"/>
      <protection locked="0"/>
    </xf>
    <xf numFmtId="44" fontId="101" fillId="63" borderId="26" xfId="2" applyFont="1" applyFill="1" applyBorder="1" applyAlignment="1" applyProtection="1">
      <alignment vertical="center"/>
      <protection locked="0"/>
    </xf>
    <xf numFmtId="49" fontId="2" fillId="2" borderId="22" xfId="1" applyNumberFormat="1" applyFont="1" applyFill="1" applyBorder="1" applyAlignment="1" applyProtection="1">
      <alignment vertical="center"/>
      <protection locked="0"/>
    </xf>
    <xf numFmtId="165" fontId="101" fillId="63" borderId="26" xfId="2" applyNumberFormat="1" applyFont="1" applyFill="1" applyBorder="1" applyAlignment="1" applyProtection="1">
      <alignment vertical="center"/>
      <protection locked="0"/>
    </xf>
    <xf numFmtId="49" fontId="98" fillId="2" borderId="36" xfId="1" applyNumberFormat="1" applyFont="1" applyFill="1" applyBorder="1" applyAlignment="1" applyProtection="1">
      <alignment vertical="center"/>
      <protection locked="0"/>
    </xf>
    <xf numFmtId="165" fontId="102" fillId="63" borderId="55" xfId="2" applyNumberFormat="1" applyFont="1" applyFill="1" applyBorder="1" applyAlignment="1" applyProtection="1">
      <alignment vertical="center"/>
      <protection locked="0"/>
    </xf>
    <xf numFmtId="43" fontId="7" fillId="62" borderId="36" xfId="1" applyFont="1" applyFill="1" applyBorder="1" applyAlignment="1" applyProtection="1">
      <alignment horizontal="center" vertical="center"/>
      <protection locked="0"/>
    </xf>
    <xf numFmtId="49" fontId="92" fillId="2" borderId="73" xfId="1" applyNumberFormat="1" applyFont="1" applyFill="1" applyBorder="1" applyAlignment="1" applyProtection="1">
      <alignment vertical="center"/>
      <protection locked="0"/>
    </xf>
    <xf numFmtId="164" fontId="95" fillId="2" borderId="74" xfId="1" applyNumberFormat="1" applyFont="1" applyFill="1" applyBorder="1" applyAlignment="1" applyProtection="1">
      <alignment vertical="center" wrapText="1"/>
      <protection locked="0"/>
    </xf>
    <xf numFmtId="43" fontId="7" fillId="62" borderId="76" xfId="1" applyFont="1" applyFill="1" applyBorder="1" applyAlignment="1" applyProtection="1">
      <alignment horizontal="center" vertical="center"/>
      <protection locked="0"/>
    </xf>
    <xf numFmtId="49" fontId="103" fillId="63" borderId="24" xfId="1" applyNumberFormat="1" applyFont="1" applyFill="1" applyBorder="1" applyAlignment="1" applyProtection="1">
      <alignment vertical="center"/>
      <protection locked="0"/>
    </xf>
    <xf numFmtId="44" fontId="92" fillId="63" borderId="26" xfId="2" applyFont="1" applyFill="1" applyBorder="1" applyAlignment="1" applyProtection="1">
      <alignment vertical="center"/>
      <protection locked="0"/>
    </xf>
    <xf numFmtId="165" fontId="92" fillId="63" borderId="55" xfId="2" applyNumberFormat="1" applyFont="1" applyFill="1" applyBorder="1" applyAlignment="1" applyProtection="1">
      <alignment vertical="center"/>
      <protection locked="0"/>
    </xf>
    <xf numFmtId="164" fontId="81" fillId="51" borderId="22" xfId="1" applyNumberFormat="1" applyFont="1" applyFill="1" applyBorder="1" applyAlignment="1" applyProtection="1">
      <alignment horizontal="center" vertical="center"/>
      <protection locked="0"/>
    </xf>
    <xf numFmtId="0" fontId="0" fillId="0" borderId="15" xfId="0" applyBorder="1" applyAlignment="1">
      <alignment vertical="center" wrapText="1"/>
    </xf>
    <xf numFmtId="0" fontId="0" fillId="0" borderId="0" xfId="0" applyAlignment="1">
      <alignment horizontal="center" vertical="center"/>
    </xf>
    <xf numFmtId="0" fontId="110" fillId="0" borderId="15" xfId="0" applyFont="1" applyBorder="1" applyAlignment="1">
      <alignment horizontal="center" vertical="center" wrapText="1"/>
    </xf>
    <xf numFmtId="0" fontId="0" fillId="0" borderId="15" xfId="0" applyBorder="1" applyAlignment="1">
      <alignment horizontal="center" vertical="center"/>
    </xf>
    <xf numFmtId="6" fontId="0" fillId="0" borderId="15" xfId="0" applyNumberFormat="1" applyBorder="1" applyAlignment="1">
      <alignment horizontal="center" vertical="center" wrapText="1"/>
    </xf>
    <xf numFmtId="8" fontId="0" fillId="0" borderId="15" xfId="0" applyNumberFormat="1" applyBorder="1" applyAlignment="1">
      <alignment horizontal="center" vertical="center" wrapText="1"/>
    </xf>
    <xf numFmtId="0" fontId="111" fillId="0" borderId="15" xfId="0" applyFont="1" applyBorder="1" applyAlignment="1">
      <alignment vertical="center"/>
    </xf>
    <xf numFmtId="0" fontId="111" fillId="0" borderId="0" xfId="0" applyFont="1" applyAlignment="1">
      <alignment vertical="center"/>
    </xf>
    <xf numFmtId="0" fontId="112" fillId="0" borderId="0" xfId="0" applyFont="1" applyAlignment="1">
      <alignment vertical="center"/>
    </xf>
    <xf numFmtId="0" fontId="113" fillId="6" borderId="15" xfId="0" applyFont="1" applyFill="1" applyBorder="1" applyAlignment="1">
      <alignment vertical="center" wrapText="1"/>
    </xf>
    <xf numFmtId="0" fontId="0" fillId="9" borderId="0" xfId="0" applyFill="1" applyProtection="1">
      <protection locked="0"/>
    </xf>
    <xf numFmtId="164" fontId="21" fillId="11" borderId="0" xfId="1" applyNumberFormat="1" applyFont="1" applyFill="1" applyBorder="1" applyAlignment="1" applyProtection="1">
      <alignment vertical="center" wrapText="1"/>
      <protection locked="0"/>
    </xf>
    <xf numFmtId="49" fontId="18" fillId="9" borderId="0" xfId="1" applyNumberFormat="1" applyFont="1" applyFill="1" applyBorder="1" applyAlignment="1" applyProtection="1">
      <alignment vertical="center" wrapText="1"/>
      <protection locked="0"/>
    </xf>
    <xf numFmtId="0" fontId="0" fillId="0" borderId="2" xfId="0" applyBorder="1" applyAlignment="1">
      <alignment vertical="center" wrapText="1"/>
    </xf>
    <xf numFmtId="0" fontId="0" fillId="63" borderId="34" xfId="0" applyFill="1" applyBorder="1" applyAlignment="1" applyProtection="1">
      <alignment vertical="center"/>
      <protection locked="0"/>
    </xf>
    <xf numFmtId="0" fontId="0" fillId="63" borderId="10" xfId="0" applyFill="1" applyBorder="1" applyAlignment="1" applyProtection="1">
      <alignment vertical="center"/>
      <protection locked="0"/>
    </xf>
    <xf numFmtId="0" fontId="0" fillId="63" borderId="39" xfId="0" applyFill="1" applyBorder="1" applyAlignment="1" applyProtection="1">
      <alignment horizontal="right" vertical="center"/>
      <protection locked="0"/>
    </xf>
    <xf numFmtId="0" fontId="0" fillId="63" borderId="40" xfId="0" applyFill="1" applyBorder="1" applyAlignment="1" applyProtection="1">
      <alignment vertical="center"/>
      <protection locked="0"/>
    </xf>
    <xf numFmtId="166" fontId="0" fillId="63" borderId="40" xfId="3" applyNumberFormat="1" applyFont="1" applyFill="1" applyBorder="1" applyAlignment="1" applyProtection="1">
      <alignment horizontal="left" vertical="center"/>
      <protection locked="0"/>
    </xf>
    <xf numFmtId="44" fontId="0" fillId="0" borderId="15" xfId="2" applyFont="1" applyBorder="1" applyAlignment="1">
      <alignment horizontal="center" vertical="center"/>
    </xf>
    <xf numFmtId="0" fontId="111" fillId="0" borderId="0" xfId="0" applyFont="1" applyAlignment="1">
      <alignment horizontal="center" vertical="center"/>
    </xf>
    <xf numFmtId="0" fontId="121" fillId="0" borderId="15" xfId="0" applyFont="1" applyBorder="1" applyAlignment="1">
      <alignment horizontal="center" vertical="center"/>
    </xf>
    <xf numFmtId="0" fontId="110" fillId="0" borderId="0" xfId="0" applyFont="1" applyAlignment="1">
      <alignment horizontal="center" vertical="center"/>
    </xf>
    <xf numFmtId="0" fontId="0" fillId="0" borderId="15" xfId="0" applyBorder="1" applyAlignment="1">
      <alignment horizontal="left" vertical="center" wrapText="1"/>
    </xf>
    <xf numFmtId="0" fontId="118" fillId="0" borderId="26" xfId="0" applyFont="1" applyBorder="1" applyAlignment="1">
      <alignment horizontal="center" vertical="center" textRotation="90" shrinkToFit="1"/>
    </xf>
    <xf numFmtId="0" fontId="0" fillId="0" borderId="18" xfId="0" applyBorder="1" applyAlignment="1">
      <alignment vertical="center" wrapText="1"/>
    </xf>
    <xf numFmtId="0" fontId="112" fillId="6" borderId="18" xfId="0" applyFont="1" applyFill="1" applyBorder="1" applyAlignment="1">
      <alignment vertical="center" wrapText="1"/>
    </xf>
    <xf numFmtId="0" fontId="113" fillId="6" borderId="18" xfId="0" applyFont="1" applyFill="1" applyBorder="1" applyAlignment="1">
      <alignment vertical="center" wrapText="1"/>
    </xf>
    <xf numFmtId="6" fontId="0" fillId="0" borderId="15" xfId="0" applyNumberFormat="1" applyBorder="1" applyAlignment="1">
      <alignment vertical="center" wrapText="1"/>
    </xf>
    <xf numFmtId="44" fontId="112" fillId="6" borderId="18" xfId="2" applyFont="1" applyFill="1" applyBorder="1" applyAlignment="1">
      <alignment horizontal="center" vertical="center" wrapText="1"/>
    </xf>
    <xf numFmtId="44" fontId="0" fillId="0" borderId="15" xfId="2" applyFont="1" applyBorder="1" applyAlignment="1">
      <alignment horizontal="center" vertical="center" wrapText="1"/>
    </xf>
    <xf numFmtId="6" fontId="122" fillId="0" borderId="15" xfId="0" applyNumberFormat="1" applyFont="1" applyBorder="1" applyAlignment="1">
      <alignment horizontal="center" vertical="center" wrapText="1"/>
    </xf>
    <xf numFmtId="0" fontId="112" fillId="0" borderId="0" xfId="0" applyFont="1" applyAlignment="1">
      <alignment horizontal="center" vertical="center"/>
    </xf>
    <xf numFmtId="9" fontId="0" fillId="0" borderId="0" xfId="0" applyNumberFormat="1" applyAlignment="1">
      <alignment horizontal="center" vertical="center"/>
    </xf>
    <xf numFmtId="10" fontId="111" fillId="0" borderId="0" xfId="3" applyNumberFormat="1" applyFont="1" applyAlignment="1">
      <alignment horizontal="center" vertical="center"/>
    </xf>
    <xf numFmtId="0" fontId="112" fillId="6" borderId="15" xfId="0" quotePrefix="1" applyFont="1" applyFill="1" applyBorder="1" applyAlignment="1">
      <alignment vertical="center" wrapText="1"/>
    </xf>
    <xf numFmtId="0" fontId="111" fillId="0" borderId="0" xfId="0" quotePrefix="1" applyFont="1" applyAlignment="1">
      <alignment vertical="center"/>
    </xf>
    <xf numFmtId="10" fontId="123" fillId="5" borderId="15" xfId="0" applyNumberFormat="1" applyFont="1" applyFill="1" applyBorder="1" applyAlignment="1">
      <alignment horizontal="center" vertical="center"/>
    </xf>
    <xf numFmtId="0" fontId="84" fillId="22" borderId="10" xfId="0" applyFont="1" applyFill="1" applyBorder="1" applyAlignment="1" applyProtection="1">
      <alignment vertical="center" wrapText="1"/>
      <protection locked="0"/>
    </xf>
    <xf numFmtId="0" fontId="48" fillId="9" borderId="10" xfId="0" applyFont="1" applyFill="1" applyBorder="1" applyAlignment="1">
      <alignment vertical="center" wrapText="1"/>
    </xf>
    <xf numFmtId="0" fontId="48" fillId="9" borderId="0" xfId="0" applyFont="1" applyFill="1" applyAlignment="1">
      <alignment vertical="center" wrapText="1"/>
    </xf>
    <xf numFmtId="165" fontId="50" fillId="22" borderId="0" xfId="2" applyNumberFormat="1" applyFont="1" applyFill="1" applyBorder="1" applyAlignment="1" applyProtection="1">
      <alignment vertical="center"/>
      <protection locked="0"/>
    </xf>
    <xf numFmtId="1" fontId="0" fillId="0" borderId="30" xfId="0" applyNumberFormat="1" applyBorder="1" applyAlignment="1">
      <alignment vertical="center"/>
    </xf>
    <xf numFmtId="0" fontId="0" fillId="3" borderId="49" xfId="0" applyFill="1" applyBorder="1" applyAlignment="1">
      <alignment vertical="center"/>
    </xf>
    <xf numFmtId="0" fontId="0" fillId="0" borderId="24" xfId="0" applyBorder="1" applyAlignment="1">
      <alignment vertical="center"/>
    </xf>
    <xf numFmtId="0" fontId="0" fillId="0" borderId="50" xfId="0" applyBorder="1" applyAlignment="1">
      <alignment vertical="center"/>
    </xf>
    <xf numFmtId="0" fontId="0" fillId="3" borderId="24" xfId="0" applyFill="1" applyBorder="1" applyAlignment="1">
      <alignment vertical="center"/>
    </xf>
    <xf numFmtId="0" fontId="0" fillId="3" borderId="50" xfId="0" applyFill="1" applyBorder="1" applyAlignment="1">
      <alignment horizontal="right" vertical="center"/>
    </xf>
    <xf numFmtId="14" fontId="0" fillId="0" borderId="50" xfId="0" applyNumberFormat="1" applyBorder="1" applyAlignment="1">
      <alignment horizontal="right" vertical="center"/>
    </xf>
    <xf numFmtId="2" fontId="24" fillId="66" borderId="0" xfId="0" applyNumberFormat="1" applyFont="1" applyFill="1" applyAlignment="1">
      <alignment vertical="center" shrinkToFit="1"/>
    </xf>
    <xf numFmtId="2" fontId="5" fillId="0" borderId="0" xfId="0" applyNumberFormat="1" applyFont="1" applyAlignment="1">
      <alignment vertical="center" shrinkToFit="1"/>
    </xf>
    <xf numFmtId="2" fontId="24" fillId="67" borderId="0" xfId="0" applyNumberFormat="1" applyFont="1" applyFill="1" applyAlignment="1">
      <alignment vertical="center" shrinkToFit="1"/>
    </xf>
    <xf numFmtId="2" fontId="5" fillId="0" borderId="0" xfId="0" applyNumberFormat="1" applyFont="1" applyAlignment="1">
      <alignment horizontal="center" vertical="center" shrinkToFit="1"/>
    </xf>
    <xf numFmtId="2" fontId="24" fillId="67" borderId="78" xfId="0" applyNumberFormat="1" applyFont="1" applyFill="1" applyBorder="1" applyAlignment="1">
      <alignment horizontal="center" vertical="center" textRotation="45" shrinkToFit="1"/>
    </xf>
    <xf numFmtId="2" fontId="24" fillId="67" borderId="79" xfId="0" applyNumberFormat="1" applyFont="1" applyFill="1" applyBorder="1" applyAlignment="1">
      <alignment horizontal="center" vertical="center" textRotation="45" shrinkToFit="1"/>
    </xf>
    <xf numFmtId="2" fontId="5" fillId="5" borderId="80" xfId="0" applyNumberFormat="1" applyFont="1" applyFill="1" applyBorder="1" applyAlignment="1">
      <alignment vertical="center" shrinkToFit="1"/>
    </xf>
    <xf numFmtId="2" fontId="5" fillId="5" borderId="82" xfId="0" applyNumberFormat="1" applyFont="1" applyFill="1" applyBorder="1" applyAlignment="1">
      <alignment vertical="center" shrinkToFit="1"/>
    </xf>
    <xf numFmtId="2" fontId="24" fillId="67" borderId="0" xfId="0" applyNumberFormat="1" applyFont="1" applyFill="1" applyAlignment="1">
      <alignment vertical="center" textRotation="45" shrinkToFit="1"/>
    </xf>
    <xf numFmtId="2" fontId="24" fillId="67" borderId="83" xfId="0" applyNumberFormat="1" applyFont="1" applyFill="1" applyBorder="1" applyAlignment="1">
      <alignment vertical="center" textRotation="45" shrinkToFit="1"/>
    </xf>
    <xf numFmtId="2" fontId="24" fillId="67" borderId="83" xfId="0" applyNumberFormat="1" applyFont="1" applyFill="1" applyBorder="1" applyAlignment="1">
      <alignment vertical="center" shrinkToFit="1"/>
    </xf>
    <xf numFmtId="2" fontId="24" fillId="67" borderId="0" xfId="0" applyNumberFormat="1" applyFont="1" applyFill="1" applyAlignment="1">
      <alignment horizontal="right" vertical="center" shrinkToFit="1"/>
    </xf>
    <xf numFmtId="2" fontId="0" fillId="0" borderId="0" xfId="0" applyNumberFormat="1" applyAlignment="1">
      <alignment vertical="center" shrinkToFit="1"/>
    </xf>
    <xf numFmtId="0" fontId="126" fillId="0" borderId="0" xfId="0" applyFont="1" applyAlignment="1">
      <alignment vertical="center"/>
    </xf>
    <xf numFmtId="0" fontId="0" fillId="0" borderId="50" xfId="0" applyBorder="1" applyAlignment="1">
      <alignment vertical="center" wrapText="1"/>
    </xf>
    <xf numFmtId="10" fontId="50" fillId="17" borderId="0" xfId="0" applyNumberFormat="1" applyFont="1" applyFill="1" applyAlignment="1" applyProtection="1">
      <alignment vertical="center" wrapText="1"/>
      <protection locked="0"/>
    </xf>
    <xf numFmtId="44" fontId="50" fillId="21" borderId="15" xfId="2" applyFont="1" applyFill="1" applyBorder="1" applyAlignment="1" applyProtection="1">
      <alignment vertical="center"/>
    </xf>
    <xf numFmtId="44" fontId="50" fillId="19" borderId="0" xfId="2" applyFont="1" applyFill="1" applyBorder="1" applyAlignment="1" applyProtection="1">
      <alignment vertical="center"/>
      <protection locked="0"/>
    </xf>
    <xf numFmtId="44" fontId="50" fillId="33" borderId="20" xfId="2" applyFont="1" applyFill="1" applyBorder="1" applyAlignment="1" applyProtection="1">
      <alignment vertical="center"/>
    </xf>
    <xf numFmtId="44" fontId="50" fillId="19" borderId="40" xfId="2" applyFont="1" applyFill="1" applyBorder="1" applyAlignment="1" applyProtection="1">
      <alignment vertical="center"/>
      <protection locked="0"/>
    </xf>
    <xf numFmtId="44" fontId="50" fillId="35" borderId="20" xfId="2" applyFont="1" applyFill="1" applyBorder="1" applyAlignment="1" applyProtection="1">
      <alignment vertical="center"/>
    </xf>
    <xf numFmtId="44" fontId="56" fillId="19" borderId="0" xfId="2" applyFont="1" applyFill="1" applyBorder="1" applyAlignment="1" applyProtection="1">
      <alignment vertical="center"/>
      <protection locked="0"/>
    </xf>
    <xf numFmtId="44" fontId="50" fillId="21" borderId="12" xfId="2" applyFont="1" applyFill="1" applyBorder="1" applyAlignment="1" applyProtection="1">
      <alignment vertical="center"/>
    </xf>
    <xf numFmtId="44" fontId="50" fillId="36" borderId="20" xfId="2" applyFont="1" applyFill="1" applyBorder="1" applyAlignment="1" applyProtection="1">
      <alignment vertical="center"/>
    </xf>
    <xf numFmtId="44" fontId="50" fillId="28" borderId="15" xfId="2" applyFont="1" applyFill="1" applyBorder="1" applyAlignment="1" applyProtection="1">
      <alignment vertical="center"/>
      <protection locked="0"/>
    </xf>
    <xf numFmtId="44" fontId="50" fillId="30" borderId="20" xfId="2" applyFont="1" applyFill="1" applyBorder="1" applyAlignment="1" applyProtection="1">
      <alignment vertical="center"/>
    </xf>
    <xf numFmtId="44" fontId="50" fillId="17" borderId="15" xfId="2" applyFont="1" applyFill="1" applyBorder="1" applyAlignment="1" applyProtection="1">
      <alignment vertical="center"/>
      <protection locked="0"/>
    </xf>
    <xf numFmtId="44" fontId="50" fillId="19" borderId="0" xfId="2" applyFont="1" applyFill="1" applyAlignment="1" applyProtection="1">
      <alignment vertical="center"/>
      <protection locked="0"/>
    </xf>
    <xf numFmtId="44" fontId="50" fillId="17" borderId="12" xfId="2" applyFont="1" applyFill="1" applyBorder="1" applyAlignment="1" applyProtection="1">
      <alignment vertical="center"/>
      <protection locked="0"/>
    </xf>
    <xf numFmtId="44" fontId="50" fillId="19" borderId="37" xfId="2" applyFont="1" applyFill="1" applyBorder="1" applyAlignment="1" applyProtection="1">
      <alignment vertical="center"/>
      <protection locked="0"/>
    </xf>
    <xf numFmtId="44" fontId="50" fillId="28" borderId="12" xfId="2" applyFont="1" applyFill="1" applyBorder="1" applyAlignment="1" applyProtection="1">
      <alignment vertical="center"/>
      <protection locked="0"/>
    </xf>
    <xf numFmtId="44" fontId="63" fillId="37" borderId="20" xfId="2" applyFont="1" applyFill="1" applyBorder="1" applyAlignment="1" applyProtection="1">
      <alignment vertical="center"/>
    </xf>
    <xf numFmtId="44" fontId="64" fillId="38" borderId="20" xfId="2" applyFont="1" applyFill="1" applyBorder="1" applyAlignment="1" applyProtection="1">
      <alignment vertical="center"/>
    </xf>
    <xf numFmtId="164" fontId="69" fillId="31" borderId="20" xfId="1" applyNumberFormat="1" applyFont="1" applyFill="1" applyBorder="1" applyAlignment="1" applyProtection="1">
      <alignment horizontal="center" vertical="center"/>
      <protection locked="0"/>
    </xf>
    <xf numFmtId="164" fontId="50" fillId="19" borderId="0" xfId="1" applyNumberFormat="1" applyFont="1" applyFill="1" applyBorder="1" applyAlignment="1" applyProtection="1">
      <alignment horizontal="center" vertical="center"/>
      <protection locked="0"/>
    </xf>
    <xf numFmtId="164" fontId="50" fillId="19" borderId="21" xfId="1" applyNumberFormat="1" applyFont="1" applyFill="1" applyBorder="1" applyAlignment="1" applyProtection="1">
      <alignment horizontal="center" vertical="center"/>
      <protection locked="0"/>
    </xf>
    <xf numFmtId="8" fontId="53" fillId="17" borderId="40" xfId="0" applyNumberFormat="1" applyFont="1" applyFill="1" applyBorder="1" applyAlignment="1">
      <alignment vertical="center"/>
    </xf>
    <xf numFmtId="44" fontId="50" fillId="49" borderId="0" xfId="2" applyFont="1" applyFill="1" applyBorder="1" applyAlignment="1" applyProtection="1">
      <alignment vertical="center"/>
      <protection locked="0"/>
    </xf>
    <xf numFmtId="44" fontId="50" fillId="50" borderId="20" xfId="2" applyFont="1" applyFill="1" applyBorder="1" applyAlignment="1" applyProtection="1">
      <alignment vertical="center"/>
    </xf>
    <xf numFmtId="44" fontId="50" fillId="49" borderId="40" xfId="2" applyFont="1" applyFill="1" applyBorder="1" applyAlignment="1" applyProtection="1">
      <alignment vertical="center"/>
      <protection locked="0"/>
    </xf>
    <xf numFmtId="44" fontId="50" fillId="52" borderId="20" xfId="2" applyFont="1" applyFill="1" applyBorder="1" applyAlignment="1" applyProtection="1">
      <alignment vertical="center"/>
    </xf>
    <xf numFmtId="44" fontId="56" fillId="49" borderId="0" xfId="2" applyFont="1" applyFill="1" applyBorder="1" applyAlignment="1" applyProtection="1">
      <alignment vertical="center"/>
      <protection locked="0"/>
    </xf>
    <xf numFmtId="44" fontId="50" fillId="54" borderId="20" xfId="2" applyFont="1" applyFill="1" applyBorder="1" applyAlignment="1" applyProtection="1">
      <alignment vertical="center"/>
    </xf>
    <xf numFmtId="44" fontId="50" fillId="22" borderId="15" xfId="2" applyFont="1" applyFill="1" applyBorder="1" applyAlignment="1" applyProtection="1">
      <alignment vertical="center"/>
      <protection locked="0"/>
    </xf>
    <xf numFmtId="44" fontId="50" fillId="49" borderId="0" xfId="2" applyFont="1" applyFill="1" applyAlignment="1" applyProtection="1">
      <alignment vertical="center"/>
      <protection locked="0"/>
    </xf>
    <xf numFmtId="44" fontId="50" fillId="49" borderId="0" xfId="0" applyNumberFormat="1" applyFont="1" applyFill="1" applyAlignment="1" applyProtection="1">
      <alignment vertical="center"/>
      <protection locked="0"/>
    </xf>
    <xf numFmtId="44" fontId="50" fillId="49" borderId="21" xfId="0" applyNumberFormat="1" applyFont="1" applyFill="1" applyBorder="1" applyAlignment="1" applyProtection="1">
      <alignment vertical="center"/>
      <protection locked="0"/>
    </xf>
    <xf numFmtId="44" fontId="50" fillId="47" borderId="21" xfId="2" applyFont="1" applyFill="1" applyBorder="1" applyAlignment="1" applyProtection="1">
      <alignment vertical="center"/>
      <protection locked="0"/>
    </xf>
    <xf numFmtId="44" fontId="88" fillId="50" borderId="15" xfId="2" applyFont="1" applyFill="1" applyBorder="1" applyAlignment="1" applyProtection="1">
      <alignment vertical="center"/>
    </xf>
    <xf numFmtId="44" fontId="81" fillId="47" borderId="0" xfId="2" applyFont="1" applyFill="1" applyBorder="1" applyAlignment="1" applyProtection="1">
      <alignment vertical="center"/>
      <protection locked="0"/>
    </xf>
    <xf numFmtId="44" fontId="50" fillId="49" borderId="37" xfId="2" applyFont="1" applyFill="1" applyBorder="1" applyAlignment="1" applyProtection="1">
      <alignment vertical="center"/>
      <protection locked="0"/>
    </xf>
    <xf numFmtId="44" fontId="81" fillId="47" borderId="37" xfId="2" applyFont="1" applyFill="1" applyBorder="1" applyAlignment="1" applyProtection="1">
      <alignment vertical="center"/>
      <protection locked="0"/>
    </xf>
    <xf numFmtId="44" fontId="50" fillId="57" borderId="20" xfId="2" applyFont="1" applyFill="1" applyBorder="1" applyAlignment="1" applyProtection="1">
      <alignment vertical="center"/>
    </xf>
    <xf numFmtId="44" fontId="81" fillId="53" borderId="20" xfId="2" applyFont="1" applyFill="1" applyBorder="1" applyAlignment="1" applyProtection="1">
      <alignment vertical="center"/>
    </xf>
    <xf numFmtId="44" fontId="50" fillId="49" borderId="40" xfId="0" applyNumberFormat="1" applyFont="1" applyFill="1" applyBorder="1" applyAlignment="1" applyProtection="1">
      <alignment vertical="center"/>
      <protection locked="0"/>
    </xf>
    <xf numFmtId="44" fontId="50" fillId="49" borderId="61" xfId="0" applyNumberFormat="1" applyFont="1" applyFill="1" applyBorder="1" applyAlignment="1" applyProtection="1">
      <alignment vertical="center"/>
      <protection locked="0"/>
    </xf>
    <xf numFmtId="44" fontId="50" fillId="47" borderId="61" xfId="2" applyFont="1" applyFill="1" applyBorder="1" applyAlignment="1" applyProtection="1">
      <alignment vertical="center"/>
      <protection locked="0"/>
    </xf>
    <xf numFmtId="44" fontId="81" fillId="47" borderId="40" xfId="2" applyFont="1" applyFill="1" applyBorder="1" applyAlignment="1" applyProtection="1">
      <alignment vertical="center"/>
      <protection locked="0"/>
    </xf>
    <xf numFmtId="44" fontId="63" fillId="58" borderId="20" xfId="2" applyFont="1" applyFill="1" applyBorder="1" applyAlignment="1" applyProtection="1">
      <alignment vertical="center"/>
    </xf>
    <xf numFmtId="44" fontId="50" fillId="49" borderId="54" xfId="0" applyNumberFormat="1" applyFont="1" applyFill="1" applyBorder="1" applyAlignment="1" applyProtection="1">
      <alignment vertical="center"/>
      <protection locked="0"/>
    </xf>
    <xf numFmtId="44" fontId="50" fillId="47" borderId="0" xfId="2" applyFont="1" applyFill="1" applyBorder="1" applyAlignment="1" applyProtection="1">
      <alignment vertical="center"/>
      <protection locked="0"/>
    </xf>
    <xf numFmtId="44" fontId="64" fillId="64" borderId="20" xfId="2" applyFont="1" applyFill="1" applyBorder="1" applyAlignment="1" applyProtection="1">
      <alignment vertical="center"/>
    </xf>
    <xf numFmtId="44" fontId="52" fillId="49" borderId="54" xfId="0" applyNumberFormat="1" applyFont="1" applyFill="1" applyBorder="1" applyAlignment="1" applyProtection="1">
      <alignment vertical="center"/>
      <protection locked="0"/>
    </xf>
    <xf numFmtId="44" fontId="52" fillId="47" borderId="0" xfId="2" applyFont="1" applyFill="1" applyBorder="1" applyAlignment="1" applyProtection="1">
      <alignment vertical="center"/>
      <protection locked="0"/>
    </xf>
    <xf numFmtId="44" fontId="63" fillId="59" borderId="70" xfId="2" applyFont="1" applyFill="1" applyBorder="1" applyAlignment="1" applyProtection="1">
      <alignment vertical="center"/>
    </xf>
    <xf numFmtId="44" fontId="63" fillId="59" borderId="71" xfId="2" applyFont="1" applyFill="1" applyBorder="1" applyAlignment="1" applyProtection="1">
      <alignment vertical="center"/>
    </xf>
    <xf numFmtId="44" fontId="127" fillId="55" borderId="20" xfId="2" applyFont="1" applyFill="1" applyBorder="1" applyAlignment="1" applyProtection="1">
      <alignment vertical="center"/>
    </xf>
    <xf numFmtId="44" fontId="127" fillId="59" borderId="70" xfId="2" applyFont="1" applyFill="1" applyBorder="1" applyAlignment="1" applyProtection="1">
      <alignment vertical="center"/>
    </xf>
    <xf numFmtId="44" fontId="127" fillId="59" borderId="71" xfId="2" applyFont="1" applyFill="1" applyBorder="1" applyAlignment="1" applyProtection="1">
      <alignment vertical="center"/>
    </xf>
    <xf numFmtId="44" fontId="128" fillId="64" borderId="20" xfId="2" applyFont="1" applyFill="1" applyBorder="1" applyAlignment="1" applyProtection="1">
      <alignment vertical="center"/>
    </xf>
    <xf numFmtId="0" fontId="129" fillId="9" borderId="29" xfId="0" applyFont="1" applyFill="1" applyBorder="1" applyAlignment="1" applyProtection="1">
      <alignment vertical="center"/>
      <protection locked="0"/>
    </xf>
    <xf numFmtId="10" fontId="129" fillId="9" borderId="36" xfId="3" applyNumberFormat="1" applyFont="1" applyFill="1" applyBorder="1" applyAlignment="1" applyProtection="1">
      <alignment vertical="center"/>
      <protection locked="0"/>
    </xf>
    <xf numFmtId="0" fontId="130" fillId="9" borderId="0" xfId="0" applyFont="1" applyFill="1" applyAlignment="1" applyProtection="1">
      <alignment vertical="center"/>
      <protection locked="0"/>
    </xf>
    <xf numFmtId="0" fontId="132" fillId="7" borderId="20" xfId="0" applyFont="1" applyFill="1" applyBorder="1" applyAlignment="1" applyProtection="1">
      <alignment horizontal="center" vertical="center"/>
      <protection locked="0"/>
    </xf>
    <xf numFmtId="9" fontId="0" fillId="7" borderId="36" xfId="0" applyNumberFormat="1" applyFill="1" applyBorder="1" applyAlignment="1" applyProtection="1">
      <alignment horizontal="center" vertical="center"/>
      <protection locked="0"/>
    </xf>
    <xf numFmtId="10" fontId="129" fillId="7" borderId="36" xfId="3" applyNumberFormat="1" applyFont="1" applyFill="1" applyBorder="1" applyAlignment="1" applyProtection="1">
      <alignment vertical="center"/>
      <protection locked="0"/>
    </xf>
    <xf numFmtId="10" fontId="82" fillId="7" borderId="36" xfId="3" applyNumberFormat="1" applyFont="1" applyFill="1" applyBorder="1" applyAlignment="1" applyProtection="1">
      <alignment vertical="center"/>
      <protection locked="0"/>
    </xf>
    <xf numFmtId="0" fontId="0" fillId="60" borderId="48" xfId="0" applyFill="1" applyBorder="1" applyAlignment="1" applyProtection="1">
      <alignment vertical="center"/>
      <protection locked="0"/>
    </xf>
    <xf numFmtId="0" fontId="8" fillId="60" borderId="34" xfId="0" applyFont="1" applyFill="1" applyBorder="1" applyAlignment="1">
      <alignment vertical="center" wrapText="1"/>
    </xf>
    <xf numFmtId="166" fontId="8" fillId="60" borderId="41" xfId="2" applyNumberFormat="1" applyFont="1" applyFill="1" applyBorder="1" applyAlignment="1">
      <alignment horizontal="center" vertical="center" wrapText="1"/>
    </xf>
    <xf numFmtId="0" fontId="5" fillId="60" borderId="32" xfId="0" applyFont="1" applyFill="1" applyBorder="1" applyAlignment="1">
      <alignment vertical="center"/>
    </xf>
    <xf numFmtId="0" fontId="0" fillId="60" borderId="35" xfId="0" applyFill="1" applyBorder="1"/>
    <xf numFmtId="44" fontId="5" fillId="60" borderId="46" xfId="2" applyFont="1" applyFill="1" applyBorder="1" applyAlignment="1">
      <alignment horizontal="center" vertical="center"/>
    </xf>
    <xf numFmtId="0" fontId="18" fillId="0" borderId="24" xfId="0" applyFont="1" applyBorder="1" applyAlignment="1">
      <alignment vertical="center" wrapText="1"/>
    </xf>
    <xf numFmtId="0" fontId="9" fillId="0" borderId="24" xfId="0" applyFont="1" applyBorder="1" applyAlignment="1">
      <alignment vertical="center" wrapText="1"/>
    </xf>
    <xf numFmtId="0" fontId="134" fillId="60" borderId="23" xfId="0" applyFont="1" applyFill="1" applyBorder="1" applyAlignment="1">
      <alignment vertical="center" wrapText="1"/>
    </xf>
    <xf numFmtId="9" fontId="134" fillId="60" borderId="52" xfId="3" applyFont="1" applyFill="1" applyBorder="1" applyAlignment="1">
      <alignment horizontal="center" vertical="center" wrapText="1"/>
    </xf>
    <xf numFmtId="0" fontId="134" fillId="60" borderId="24" xfId="0" applyFont="1" applyFill="1" applyBorder="1" applyAlignment="1">
      <alignment vertical="center" wrapText="1"/>
    </xf>
    <xf numFmtId="9" fontId="134" fillId="60" borderId="50" xfId="3" applyFont="1" applyFill="1" applyBorder="1" applyAlignment="1">
      <alignment horizontal="center" vertical="center" wrapText="1"/>
    </xf>
    <xf numFmtId="44" fontId="5" fillId="60" borderId="32" xfId="2" applyFont="1" applyFill="1" applyBorder="1" applyAlignment="1">
      <alignment horizontal="center" vertical="center"/>
    </xf>
    <xf numFmtId="0" fontId="136" fillId="3" borderId="0" xfId="0" applyFont="1" applyFill="1" applyAlignment="1">
      <alignment wrapText="1"/>
    </xf>
    <xf numFmtId="0" fontId="0" fillId="26" borderId="24" xfId="0" applyFill="1" applyBorder="1" applyAlignment="1">
      <alignment vertical="center"/>
    </xf>
    <xf numFmtId="6" fontId="0" fillId="26" borderId="50" xfId="2" applyNumberFormat="1" applyFont="1" applyFill="1" applyBorder="1" applyAlignment="1">
      <alignment horizontal="right" vertical="center"/>
    </xf>
    <xf numFmtId="0" fontId="0" fillId="61" borderId="24" xfId="0" applyFill="1" applyBorder="1" applyAlignment="1">
      <alignment vertical="center"/>
    </xf>
    <xf numFmtId="6" fontId="0" fillId="61" borderId="50" xfId="2" applyNumberFormat="1" applyFont="1" applyFill="1" applyBorder="1" applyAlignment="1">
      <alignment horizontal="right" vertical="center"/>
    </xf>
    <xf numFmtId="0" fontId="35" fillId="68" borderId="24" xfId="0" applyFont="1" applyFill="1" applyBorder="1" applyAlignment="1">
      <alignment vertical="center"/>
    </xf>
    <xf numFmtId="44" fontId="35" fillId="68" borderId="50" xfId="2" applyFont="1" applyFill="1" applyBorder="1" applyAlignment="1">
      <alignment horizontal="right" vertical="center"/>
    </xf>
    <xf numFmtId="0" fontId="35" fillId="68" borderId="38" xfId="0" applyFont="1" applyFill="1" applyBorder="1" applyAlignment="1">
      <alignment vertical="center"/>
    </xf>
    <xf numFmtId="44" fontId="35" fillId="68" borderId="51" xfId="2" applyFont="1" applyFill="1" applyBorder="1" applyAlignment="1">
      <alignment horizontal="right" vertical="center"/>
    </xf>
    <xf numFmtId="10" fontId="144" fillId="0" borderId="40" xfId="0" applyNumberFormat="1" applyFont="1" applyBorder="1" applyAlignment="1">
      <alignment horizontal="right" vertical="center"/>
    </xf>
    <xf numFmtId="10" fontId="35" fillId="68" borderId="50" xfId="2" applyNumberFormat="1" applyFont="1" applyFill="1" applyBorder="1" applyAlignment="1">
      <alignment horizontal="right" vertical="center"/>
    </xf>
    <xf numFmtId="0" fontId="111" fillId="4" borderId="0" xfId="0" quotePrefix="1" applyFont="1" applyFill="1" applyAlignment="1">
      <alignment vertical="center"/>
    </xf>
    <xf numFmtId="0" fontId="0" fillId="4" borderId="15" xfId="0" applyFill="1" applyBorder="1" applyAlignment="1">
      <alignment vertical="center" wrapText="1"/>
    </xf>
    <xf numFmtId="44" fontId="0" fillId="4" borderId="15" xfId="2" applyFont="1" applyFill="1" applyBorder="1" applyAlignment="1">
      <alignment horizontal="center" vertical="center" wrapText="1"/>
    </xf>
    <xf numFmtId="6" fontId="0" fillId="4" borderId="15" xfId="0" applyNumberFormat="1" applyFill="1" applyBorder="1" applyAlignment="1">
      <alignment horizontal="center" vertical="center" wrapText="1"/>
    </xf>
    <xf numFmtId="0" fontId="147" fillId="9" borderId="1" xfId="0" applyFont="1" applyFill="1" applyBorder="1" applyAlignment="1" applyProtection="1">
      <alignment horizontal="center" vertical="center" wrapText="1"/>
      <protection locked="0"/>
    </xf>
    <xf numFmtId="0" fontId="148" fillId="9" borderId="1" xfId="0" applyFont="1" applyFill="1" applyBorder="1" applyAlignment="1" applyProtection="1">
      <alignment horizontal="center" vertical="center" wrapText="1"/>
      <protection locked="0"/>
    </xf>
    <xf numFmtId="0" fontId="148" fillId="9" borderId="0" xfId="0" applyFont="1" applyFill="1" applyAlignment="1" applyProtection="1">
      <alignment horizontal="center" vertical="center" wrapText="1"/>
      <protection locked="0"/>
    </xf>
    <xf numFmtId="0" fontId="148" fillId="9" borderId="37" xfId="0" applyFont="1" applyFill="1" applyBorder="1" applyAlignment="1" applyProtection="1">
      <alignment vertical="center"/>
      <protection locked="0"/>
    </xf>
    <xf numFmtId="0" fontId="147" fillId="9" borderId="37" xfId="0" applyFont="1" applyFill="1" applyBorder="1" applyAlignment="1" applyProtection="1">
      <alignment horizontal="center" vertical="center" wrapText="1"/>
      <protection locked="0"/>
    </xf>
    <xf numFmtId="0" fontId="0" fillId="9" borderId="0" xfId="0" applyFill="1"/>
    <xf numFmtId="0" fontId="5" fillId="9" borderId="0" xfId="0" applyFont="1" applyFill="1" applyProtection="1">
      <protection locked="0"/>
    </xf>
    <xf numFmtId="165" fontId="5" fillId="0" borderId="15" xfId="2" applyNumberFormat="1" applyFont="1" applyBorder="1" applyAlignment="1">
      <alignment vertical="center" shrinkToFit="1"/>
    </xf>
    <xf numFmtId="165" fontId="5" fillId="0" borderId="0" xfId="2" applyNumberFormat="1" applyFont="1" applyAlignment="1">
      <alignment vertical="center" shrinkToFit="1"/>
    </xf>
    <xf numFmtId="165" fontId="5" fillId="0" borderId="0" xfId="2" applyNumberFormat="1" applyFont="1" applyBorder="1" applyAlignment="1">
      <alignment vertical="center" shrinkToFit="1"/>
    </xf>
    <xf numFmtId="165" fontId="5" fillId="4" borderId="15" xfId="2" applyNumberFormat="1" applyFont="1" applyFill="1" applyBorder="1" applyAlignment="1">
      <alignment vertical="center" shrinkToFit="1"/>
    </xf>
    <xf numFmtId="1" fontId="5" fillId="7" borderId="81" xfId="2" applyNumberFormat="1" applyFont="1" applyFill="1" applyBorder="1" applyAlignment="1">
      <alignment vertical="center" shrinkToFit="1"/>
    </xf>
    <xf numFmtId="165" fontId="24" fillId="65" borderId="0" xfId="2" applyNumberFormat="1" applyFont="1" applyFill="1" applyAlignment="1">
      <alignment vertical="center" shrinkToFit="1"/>
    </xf>
    <xf numFmtId="1" fontId="5" fillId="7" borderId="81" xfId="1" applyNumberFormat="1" applyFont="1" applyFill="1" applyBorder="1" applyAlignment="1">
      <alignment horizontal="center" vertical="center" shrinkToFit="1"/>
    </xf>
    <xf numFmtId="1" fontId="5" fillId="0" borderId="0" xfId="1" applyNumberFormat="1" applyFont="1" applyAlignment="1">
      <alignment horizontal="center" vertical="center" shrinkToFit="1"/>
    </xf>
    <xf numFmtId="1" fontId="18" fillId="7" borderId="81" xfId="1" applyNumberFormat="1" applyFont="1" applyFill="1" applyBorder="1" applyAlignment="1">
      <alignment horizontal="center" vertical="center" shrinkToFit="1"/>
    </xf>
    <xf numFmtId="0" fontId="5" fillId="9" borderId="0" xfId="0" applyFont="1" applyFill="1"/>
    <xf numFmtId="165" fontId="5" fillId="9" borderId="0" xfId="2" applyNumberFormat="1" applyFont="1" applyFill="1"/>
    <xf numFmtId="0" fontId="0" fillId="9" borderId="0" xfId="0" applyFill="1" applyAlignment="1">
      <alignment wrapText="1"/>
    </xf>
    <xf numFmtId="0" fontId="19" fillId="9" borderId="0" xfId="0" applyFont="1" applyFill="1"/>
    <xf numFmtId="9" fontId="19" fillId="9" borderId="0" xfId="3" applyFont="1" applyFill="1" applyBorder="1" applyAlignment="1" applyProtection="1">
      <alignment vertical="center"/>
      <protection locked="0"/>
    </xf>
    <xf numFmtId="6" fontId="19" fillId="9" borderId="0" xfId="0" applyNumberFormat="1" applyFont="1" applyFill="1" applyAlignment="1" applyProtection="1">
      <alignment vertical="center"/>
      <protection locked="0"/>
    </xf>
    <xf numFmtId="0" fontId="35" fillId="9" borderId="0" xfId="0" applyFont="1" applyFill="1" applyAlignment="1" applyProtection="1">
      <alignment vertical="center"/>
      <protection locked="0"/>
    </xf>
    <xf numFmtId="171" fontId="35" fillId="9" borderId="0" xfId="0" applyNumberFormat="1" applyFont="1" applyFill="1" applyAlignment="1" applyProtection="1">
      <alignment vertical="center"/>
      <protection locked="0"/>
    </xf>
    <xf numFmtId="0" fontId="35" fillId="9" borderId="0" xfId="0" applyFont="1" applyFill="1" applyAlignment="1" applyProtection="1">
      <alignment horizontal="right" vertical="center"/>
      <protection locked="0"/>
    </xf>
    <xf numFmtId="166" fontId="35" fillId="9" borderId="0" xfId="3" applyNumberFormat="1" applyFont="1" applyFill="1" applyBorder="1" applyAlignment="1" applyProtection="1">
      <alignment horizontal="left" vertical="center"/>
      <protection locked="0"/>
    </xf>
    <xf numFmtId="0" fontId="151" fillId="9" borderId="0" xfId="4" applyFont="1" applyFill="1"/>
    <xf numFmtId="172" fontId="47" fillId="2" borderId="20" xfId="1" applyNumberFormat="1" applyFont="1" applyFill="1" applyBorder="1" applyAlignment="1" applyProtection="1">
      <alignment horizontal="center" vertical="center"/>
      <protection locked="0"/>
    </xf>
    <xf numFmtId="173" fontId="0" fillId="63" borderId="10" xfId="0" applyNumberFormat="1" applyFill="1" applyBorder="1" applyAlignment="1" applyProtection="1">
      <alignment vertical="center"/>
      <protection locked="0"/>
    </xf>
    <xf numFmtId="0" fontId="50" fillId="17" borderId="34" xfId="0" applyFont="1" applyFill="1" applyBorder="1" applyAlignment="1" applyProtection="1">
      <alignment vertical="center"/>
      <protection locked="0"/>
    </xf>
    <xf numFmtId="0" fontId="50" fillId="19" borderId="28" xfId="0" applyFont="1" applyFill="1" applyBorder="1" applyAlignment="1" applyProtection="1">
      <alignment vertical="center"/>
      <protection locked="0"/>
    </xf>
    <xf numFmtId="0" fontId="50" fillId="19" borderId="10" xfId="0" applyFont="1" applyFill="1" applyBorder="1" applyAlignment="1" applyProtection="1">
      <alignment vertical="center"/>
      <protection locked="0"/>
    </xf>
    <xf numFmtId="44" fontId="50" fillId="19" borderId="10" xfId="2" applyFont="1" applyFill="1" applyBorder="1" applyAlignment="1" applyProtection="1">
      <alignment vertical="center"/>
      <protection locked="0"/>
    </xf>
    <xf numFmtId="165" fontId="50" fillId="19" borderId="10" xfId="2" applyNumberFormat="1" applyFont="1" applyFill="1" applyBorder="1" applyAlignment="1" applyProtection="1">
      <alignment vertical="center"/>
      <protection locked="0"/>
    </xf>
    <xf numFmtId="165" fontId="50" fillId="39" borderId="28" xfId="2" applyNumberFormat="1" applyFont="1" applyFill="1" applyBorder="1" applyAlignment="1" applyProtection="1">
      <alignment vertical="center"/>
      <protection locked="0"/>
    </xf>
    <xf numFmtId="165" fontId="50" fillId="39" borderId="10" xfId="2" applyNumberFormat="1" applyFont="1" applyFill="1" applyBorder="1" applyAlignment="1" applyProtection="1">
      <alignment vertical="center"/>
      <protection locked="0"/>
    </xf>
    <xf numFmtId="0" fontId="50" fillId="39" borderId="41" xfId="0" applyFont="1" applyFill="1" applyBorder="1" applyAlignment="1" applyProtection="1">
      <alignment vertical="center"/>
      <protection locked="0"/>
    </xf>
    <xf numFmtId="0" fontId="110" fillId="9" borderId="0" xfId="0" applyFont="1" applyFill="1" applyAlignment="1" applyProtection="1">
      <alignment vertical="center"/>
      <protection locked="0"/>
    </xf>
    <xf numFmtId="0" fontId="82" fillId="9" borderId="0" xfId="0" applyFont="1" applyFill="1" applyAlignment="1" applyProtection="1">
      <alignment vertical="center" shrinkToFit="1"/>
      <protection locked="0"/>
    </xf>
    <xf numFmtId="0" fontId="154" fillId="9" borderId="37" xfId="0" applyFont="1" applyFill="1" applyBorder="1" applyAlignment="1" applyProtection="1">
      <alignment horizontal="right" vertical="center"/>
      <protection locked="0"/>
    </xf>
    <xf numFmtId="165" fontId="19" fillId="9" borderId="37" xfId="0" applyNumberFormat="1" applyFont="1" applyFill="1" applyBorder="1" applyAlignment="1" applyProtection="1">
      <alignment vertical="center"/>
      <protection locked="0"/>
    </xf>
    <xf numFmtId="0" fontId="82" fillId="9" borderId="26" xfId="0" applyFont="1" applyFill="1" applyBorder="1" applyAlignment="1" applyProtection="1">
      <alignment vertical="center"/>
      <protection locked="0"/>
    </xf>
    <xf numFmtId="0" fontId="19" fillId="9" borderId="0" xfId="0" applyFont="1" applyFill="1" applyAlignment="1">
      <alignment vertical="center"/>
    </xf>
    <xf numFmtId="0" fontId="19" fillId="9" borderId="35" xfId="0" applyFont="1" applyFill="1" applyBorder="1" applyAlignment="1" applyProtection="1">
      <alignment horizontal="right" vertical="center"/>
      <protection locked="0"/>
    </xf>
    <xf numFmtId="0" fontId="82" fillId="9" borderId="35" xfId="0" applyFont="1" applyFill="1" applyBorder="1" applyAlignment="1" applyProtection="1">
      <alignment vertical="center" shrinkToFit="1"/>
      <protection locked="0"/>
    </xf>
    <xf numFmtId="0" fontId="82" fillId="9" borderId="64" xfId="0" applyFont="1" applyFill="1" applyBorder="1" applyAlignment="1" applyProtection="1">
      <alignment vertical="center"/>
      <protection locked="0"/>
    </xf>
    <xf numFmtId="0" fontId="19" fillId="9" borderId="1" xfId="0" applyFont="1" applyFill="1" applyBorder="1" applyAlignment="1" applyProtection="1">
      <alignment horizontal="right" vertical="center"/>
      <protection locked="0"/>
    </xf>
    <xf numFmtId="165" fontId="19" fillId="9" borderId="1" xfId="0" applyNumberFormat="1" applyFont="1" applyFill="1" applyBorder="1" applyAlignment="1" applyProtection="1">
      <alignment horizontal="center" vertical="center"/>
      <protection locked="0"/>
    </xf>
    <xf numFmtId="0" fontId="82" fillId="9" borderId="1" xfId="0" applyFont="1" applyFill="1" applyBorder="1" applyAlignment="1" applyProtection="1">
      <alignment vertical="center" shrinkToFit="1"/>
      <protection locked="0"/>
    </xf>
    <xf numFmtId="0" fontId="19" fillId="9" borderId="21" xfId="0" applyFont="1" applyFill="1" applyBorder="1" applyAlignment="1" applyProtection="1">
      <alignment vertical="center"/>
      <protection locked="0"/>
    </xf>
    <xf numFmtId="0" fontId="154" fillId="9" borderId="0" xfId="0" applyFont="1" applyFill="1" applyAlignment="1" applyProtection="1">
      <alignment horizontal="right" vertical="center"/>
      <protection locked="0"/>
    </xf>
    <xf numFmtId="0" fontId="82" fillId="9" borderId="25" xfId="0" applyFont="1" applyFill="1" applyBorder="1" applyAlignment="1" applyProtection="1">
      <alignment vertical="center"/>
      <protection locked="0"/>
    </xf>
    <xf numFmtId="0" fontId="82" fillId="9" borderId="37" xfId="0" applyFont="1" applyFill="1" applyBorder="1" applyAlignment="1" applyProtection="1">
      <alignment vertical="center" shrinkToFit="1"/>
      <protection locked="0"/>
    </xf>
    <xf numFmtId="0" fontId="82" fillId="3" borderId="0" xfId="0" applyFont="1" applyFill="1" applyAlignment="1" applyProtection="1">
      <alignment vertical="center"/>
      <protection locked="0"/>
    </xf>
    <xf numFmtId="0" fontId="19" fillId="3" borderId="0" xfId="0" applyFont="1" applyFill="1" applyAlignment="1" applyProtection="1">
      <alignment horizontal="right" vertical="center"/>
      <protection locked="0"/>
    </xf>
    <xf numFmtId="0" fontId="82" fillId="3" borderId="0" xfId="0" applyFont="1" applyFill="1" applyAlignment="1" applyProtection="1">
      <alignment vertical="center" shrinkToFit="1"/>
      <protection locked="0"/>
    </xf>
    <xf numFmtId="165" fontId="19" fillId="9" borderId="18" xfId="0" applyNumberFormat="1" applyFont="1" applyFill="1" applyBorder="1" applyAlignment="1" applyProtection="1">
      <alignment horizontal="center" vertical="center"/>
      <protection locked="0"/>
    </xf>
    <xf numFmtId="165" fontId="19" fillId="9" borderId="64" xfId="0" applyNumberFormat="1" applyFont="1" applyFill="1" applyBorder="1" applyAlignment="1" applyProtection="1">
      <alignment horizontal="center" vertical="center"/>
      <protection locked="0"/>
    </xf>
    <xf numFmtId="0" fontId="82" fillId="9" borderId="2" xfId="0" applyFont="1" applyFill="1" applyBorder="1" applyAlignment="1" applyProtection="1">
      <alignment vertical="center" shrinkToFit="1"/>
      <protection locked="0"/>
    </xf>
    <xf numFmtId="165" fontId="19" fillId="9" borderId="25" xfId="0" applyNumberFormat="1" applyFont="1" applyFill="1" applyBorder="1" applyAlignment="1" applyProtection="1">
      <alignment vertical="center"/>
      <protection locked="0"/>
    </xf>
    <xf numFmtId="0" fontId="82" fillId="9" borderId="14" xfId="0" applyFont="1" applyFill="1" applyBorder="1" applyAlignment="1" applyProtection="1">
      <alignment vertical="center" shrinkToFit="1"/>
      <protection locked="0"/>
    </xf>
    <xf numFmtId="0" fontId="82" fillId="3" borderId="54" xfId="0" applyFont="1" applyFill="1" applyBorder="1" applyAlignment="1" applyProtection="1">
      <alignment vertical="center" shrinkToFit="1"/>
      <protection locked="0"/>
    </xf>
    <xf numFmtId="0" fontId="82" fillId="9" borderId="17" xfId="0" applyFont="1" applyFill="1" applyBorder="1" applyAlignment="1" applyProtection="1">
      <alignment vertical="center" shrinkToFit="1"/>
      <protection locked="0"/>
    </xf>
    <xf numFmtId="0" fontId="80" fillId="9" borderId="0" xfId="0" applyFont="1" applyFill="1" applyAlignment="1" applyProtection="1">
      <alignment horizontal="center" vertical="center"/>
      <protection locked="0"/>
    </xf>
    <xf numFmtId="0" fontId="50" fillId="17" borderId="0" xfId="0" applyFont="1" applyFill="1" applyAlignment="1" applyProtection="1">
      <alignment horizontal="left" vertical="center"/>
      <protection locked="0"/>
    </xf>
    <xf numFmtId="0" fontId="0" fillId="9" borderId="0" xfId="0" applyFill="1" applyAlignment="1" applyProtection="1">
      <alignment horizontal="left" vertical="center"/>
      <protection locked="0"/>
    </xf>
    <xf numFmtId="0" fontId="0" fillId="0" borderId="0" xfId="0" applyAlignment="1" applyProtection="1">
      <alignment horizontal="left" vertical="center"/>
      <protection locked="0"/>
    </xf>
    <xf numFmtId="0" fontId="12" fillId="3" borderId="8" xfId="0" applyFont="1" applyFill="1" applyBorder="1" applyAlignment="1">
      <alignment vertical="center"/>
    </xf>
    <xf numFmtId="37" fontId="50" fillId="17" borderId="0" xfId="1" applyNumberFormat="1" applyFont="1" applyFill="1" applyBorder="1" applyAlignment="1" applyProtection="1">
      <alignment horizontal="center" vertical="center"/>
      <protection locked="0"/>
    </xf>
    <xf numFmtId="2" fontId="24" fillId="66" borderId="0" xfId="0" applyNumberFormat="1" applyFont="1" applyFill="1" applyAlignment="1">
      <alignment vertical="center"/>
    </xf>
    <xf numFmtId="2" fontId="5" fillId="9" borderId="0" xfId="0" applyNumberFormat="1" applyFont="1" applyFill="1" applyAlignment="1">
      <alignment vertical="center" shrinkToFit="1"/>
    </xf>
    <xf numFmtId="165" fontId="5" fillId="9" borderId="0" xfId="2" applyNumberFormat="1" applyFont="1" applyFill="1" applyAlignment="1">
      <alignment vertical="center" shrinkToFit="1"/>
    </xf>
    <xf numFmtId="165" fontId="5" fillId="9" borderId="15" xfId="2" applyNumberFormat="1" applyFont="1" applyFill="1" applyBorder="1" applyAlignment="1">
      <alignment vertical="center" shrinkToFit="1"/>
    </xf>
    <xf numFmtId="1" fontId="5" fillId="9" borderId="81" xfId="1" applyNumberFormat="1" applyFont="1" applyFill="1" applyBorder="1" applyAlignment="1">
      <alignment horizontal="center" vertical="center" shrinkToFit="1"/>
    </xf>
    <xf numFmtId="1" fontId="5" fillId="9" borderId="0" xfId="1" applyNumberFormat="1" applyFont="1" applyFill="1" applyAlignment="1">
      <alignment horizontal="center" vertical="center" shrinkToFit="1"/>
    </xf>
    <xf numFmtId="165" fontId="5" fillId="9" borderId="0" xfId="2" applyNumberFormat="1" applyFont="1" applyFill="1" applyBorder="1" applyAlignment="1">
      <alignment vertical="center" shrinkToFit="1"/>
    </xf>
    <xf numFmtId="2" fontId="5" fillId="9" borderId="0" xfId="0" applyNumberFormat="1" applyFont="1" applyFill="1" applyAlignment="1">
      <alignment horizontal="center" vertical="center" shrinkToFit="1"/>
    </xf>
    <xf numFmtId="1" fontId="5" fillId="9" borderId="0" xfId="0" applyNumberFormat="1" applyFont="1" applyFill="1" applyAlignment="1">
      <alignment horizontal="center" vertical="center" shrinkToFit="1"/>
    </xf>
    <xf numFmtId="2" fontId="5" fillId="9" borderId="0" xfId="2" applyNumberFormat="1" applyFont="1" applyFill="1" applyAlignment="1">
      <alignment vertical="center" shrinkToFit="1"/>
    </xf>
    <xf numFmtId="2" fontId="24" fillId="9" borderId="0" xfId="0" applyNumberFormat="1" applyFont="1" applyFill="1" applyAlignment="1">
      <alignment vertical="center" shrinkToFit="1"/>
    </xf>
    <xf numFmtId="2" fontId="0" fillId="9" borderId="0" xfId="0" applyNumberFormat="1" applyFill="1" applyAlignment="1">
      <alignment vertical="center" shrinkToFit="1"/>
    </xf>
    <xf numFmtId="166" fontId="5" fillId="9" borderId="0" xfId="3" applyNumberFormat="1" applyFont="1" applyFill="1" applyAlignment="1">
      <alignment vertical="center" shrinkToFit="1"/>
    </xf>
    <xf numFmtId="0" fontId="5" fillId="9" borderId="0" xfId="0" applyFont="1" applyFill="1" applyAlignment="1" applyProtection="1">
      <alignment vertical="center"/>
      <protection locked="0"/>
    </xf>
    <xf numFmtId="44" fontId="5" fillId="9" borderId="0" xfId="2" applyFont="1" applyFill="1" applyBorder="1" applyProtection="1">
      <protection locked="0"/>
    </xf>
    <xf numFmtId="44" fontId="5" fillId="9" borderId="0" xfId="2" applyFont="1" applyFill="1" applyBorder="1" applyAlignment="1" applyProtection="1">
      <alignment vertical="center"/>
      <protection locked="0"/>
    </xf>
    <xf numFmtId="165" fontId="0" fillId="9" borderId="0" xfId="2" applyNumberFormat="1" applyFont="1" applyFill="1" applyBorder="1" applyProtection="1">
      <protection locked="0"/>
    </xf>
    <xf numFmtId="0" fontId="5" fillId="9" borderId="0" xfId="0" applyFont="1" applyFill="1" applyAlignment="1">
      <alignment vertical="center"/>
    </xf>
    <xf numFmtId="0" fontId="8" fillId="9" borderId="15" xfId="0" applyFont="1" applyFill="1" applyBorder="1" applyAlignment="1">
      <alignment horizontal="center" vertical="center" wrapText="1"/>
    </xf>
    <xf numFmtId="0" fontId="5" fillId="9" borderId="15" xfId="0" applyFont="1" applyFill="1" applyBorder="1" applyAlignment="1">
      <alignment horizontal="center" vertical="center"/>
    </xf>
    <xf numFmtId="0" fontId="5" fillId="9" borderId="15" xfId="0" applyFont="1" applyFill="1" applyBorder="1" applyAlignment="1">
      <alignment horizontal="center" vertical="center" wrapText="1"/>
    </xf>
    <xf numFmtId="0" fontId="5" fillId="9" borderId="15" xfId="0" applyFont="1" applyFill="1" applyBorder="1" applyAlignment="1">
      <alignment vertical="center" wrapText="1"/>
    </xf>
    <xf numFmtId="0" fontId="8" fillId="9" borderId="15" xfId="0" applyFont="1" applyFill="1" applyBorder="1" applyAlignment="1">
      <alignment vertical="center" wrapText="1"/>
    </xf>
    <xf numFmtId="2" fontId="5" fillId="9" borderId="0" xfId="0" applyNumberFormat="1" applyFont="1" applyFill="1" applyAlignment="1">
      <alignment vertical="center"/>
    </xf>
    <xf numFmtId="0" fontId="12" fillId="3" borderId="11" xfId="0" applyFont="1" applyFill="1" applyBorder="1" applyAlignment="1">
      <alignment vertical="center"/>
    </xf>
    <xf numFmtId="44" fontId="110" fillId="63" borderId="48" xfId="2" applyFont="1" applyFill="1" applyBorder="1" applyAlignment="1" applyProtection="1">
      <alignment vertical="center"/>
      <protection locked="0"/>
    </xf>
    <xf numFmtId="44" fontId="110" fillId="9" borderId="0" xfId="2" applyFont="1" applyFill="1" applyAlignment="1" applyProtection="1">
      <alignment vertical="center"/>
      <protection locked="0"/>
    </xf>
    <xf numFmtId="0" fontId="35" fillId="72" borderId="40" xfId="0" applyFont="1" applyFill="1" applyBorder="1" applyAlignment="1" applyProtection="1">
      <alignment vertical="center"/>
      <protection locked="0"/>
    </xf>
    <xf numFmtId="174" fontId="82" fillId="9" borderId="0" xfId="0" applyNumberFormat="1" applyFont="1" applyFill="1" applyAlignment="1">
      <alignment vertical="center"/>
    </xf>
    <xf numFmtId="0" fontId="35" fillId="73" borderId="29" xfId="0" applyFont="1" applyFill="1" applyBorder="1" applyAlignment="1" applyProtection="1">
      <alignment horizontal="center" vertical="center"/>
      <protection locked="0"/>
    </xf>
    <xf numFmtId="0" fontId="168" fillId="73" borderId="36" xfId="0" applyFont="1" applyFill="1" applyBorder="1" applyAlignment="1" applyProtection="1">
      <alignment horizontal="center" vertical="center" wrapText="1"/>
      <protection locked="0"/>
    </xf>
    <xf numFmtId="10" fontId="35" fillId="73" borderId="40" xfId="0" applyNumberFormat="1" applyFont="1" applyFill="1" applyBorder="1" applyAlignment="1" applyProtection="1">
      <alignment vertical="center"/>
      <protection locked="0"/>
    </xf>
    <xf numFmtId="0" fontId="35" fillId="73" borderId="48" xfId="0" applyFont="1" applyFill="1" applyBorder="1" applyAlignment="1" applyProtection="1">
      <alignment vertical="center"/>
      <protection locked="0"/>
    </xf>
    <xf numFmtId="167" fontId="35" fillId="73" borderId="9" xfId="0" applyNumberFormat="1" applyFont="1" applyFill="1" applyBorder="1" applyAlignment="1" applyProtection="1">
      <alignment vertical="center"/>
      <protection locked="0"/>
    </xf>
    <xf numFmtId="0" fontId="35" fillId="73" borderId="11" xfId="0" applyFont="1" applyFill="1" applyBorder="1" applyAlignment="1" applyProtection="1">
      <alignment vertical="center"/>
      <protection locked="0"/>
    </xf>
    <xf numFmtId="173" fontId="35" fillId="72" borderId="9" xfId="0" applyNumberFormat="1" applyFont="1" applyFill="1" applyBorder="1" applyAlignment="1" applyProtection="1">
      <alignment vertical="center"/>
      <protection locked="0"/>
    </xf>
    <xf numFmtId="0" fontId="19" fillId="3" borderId="21" xfId="0" applyFont="1" applyFill="1" applyBorder="1" applyAlignment="1" applyProtection="1">
      <alignment vertical="center"/>
      <protection locked="0"/>
    </xf>
    <xf numFmtId="0" fontId="19" fillId="3" borderId="0" xfId="0" applyFont="1" applyFill="1" applyAlignment="1" applyProtection="1">
      <alignment vertical="center"/>
      <protection locked="0"/>
    </xf>
    <xf numFmtId="44" fontId="19" fillId="9" borderId="26" xfId="2" applyFont="1" applyFill="1" applyBorder="1" applyAlignment="1" applyProtection="1">
      <alignment vertical="center"/>
      <protection locked="0"/>
    </xf>
    <xf numFmtId="44" fontId="19" fillId="9" borderId="35" xfId="2" applyFont="1" applyFill="1" applyBorder="1" applyAlignment="1" applyProtection="1">
      <alignment vertical="center"/>
      <protection locked="0"/>
    </xf>
    <xf numFmtId="44" fontId="19" fillId="9" borderId="26" xfId="0" applyNumberFormat="1" applyFont="1" applyFill="1" applyBorder="1" applyAlignment="1">
      <alignment vertical="center"/>
    </xf>
    <xf numFmtId="44" fontId="19" fillId="9" borderId="35" xfId="0" applyNumberFormat="1" applyFont="1" applyFill="1" applyBorder="1" applyAlignment="1">
      <alignment vertical="center"/>
    </xf>
    <xf numFmtId="44" fontId="19" fillId="9" borderId="16" xfId="2" applyFont="1" applyFill="1" applyBorder="1" applyAlignment="1" applyProtection="1">
      <alignment vertical="center"/>
      <protection locked="0"/>
    </xf>
    <xf numFmtId="44" fontId="19" fillId="9" borderId="12" xfId="2" applyFont="1" applyFill="1" applyBorder="1" applyAlignment="1" applyProtection="1">
      <alignment vertical="center"/>
      <protection locked="0"/>
    </xf>
    <xf numFmtId="44" fontId="19" fillId="3" borderId="16" xfId="2" applyFont="1" applyFill="1" applyBorder="1" applyAlignment="1" applyProtection="1">
      <alignment vertical="center"/>
      <protection locked="0"/>
    </xf>
    <xf numFmtId="44" fontId="19" fillId="9" borderId="15" xfId="2" applyFont="1" applyFill="1" applyBorder="1" applyAlignment="1" applyProtection="1">
      <alignment vertical="center"/>
      <protection locked="0"/>
    </xf>
    <xf numFmtId="44" fontId="19" fillId="9" borderId="21" xfId="2" applyFont="1" applyFill="1" applyBorder="1" applyAlignment="1" applyProtection="1">
      <alignment vertical="center"/>
      <protection locked="0"/>
    </xf>
    <xf numFmtId="44" fontId="82" fillId="9" borderId="0" xfId="2" applyFont="1" applyFill="1" applyAlignment="1" applyProtection="1">
      <alignment vertical="center" shrinkToFit="1"/>
      <protection locked="0"/>
    </xf>
    <xf numFmtId="44" fontId="19" fillId="9" borderId="0" xfId="2" applyFont="1" applyFill="1" applyAlignment="1" applyProtection="1">
      <alignment vertical="center"/>
      <protection locked="0"/>
    </xf>
    <xf numFmtId="44" fontId="82" fillId="9" borderId="54" xfId="2" applyFont="1" applyFill="1" applyBorder="1" applyAlignment="1" applyProtection="1">
      <alignment vertical="center" shrinkToFit="1"/>
      <protection locked="0"/>
    </xf>
    <xf numFmtId="44" fontId="19" fillId="9" borderId="25" xfId="2" applyFont="1" applyFill="1" applyBorder="1" applyAlignment="1" applyProtection="1">
      <alignment vertical="center"/>
      <protection locked="0"/>
    </xf>
    <xf numFmtId="44" fontId="19" fillId="9" borderId="37" xfId="2" applyFont="1" applyFill="1" applyBorder="1" applyAlignment="1" applyProtection="1">
      <alignment vertical="center"/>
      <protection locked="0"/>
    </xf>
    <xf numFmtId="0" fontId="0" fillId="9" borderId="15" xfId="0" applyFill="1" applyBorder="1" applyAlignment="1">
      <alignment horizontal="center" vertical="center" wrapText="1"/>
    </xf>
    <xf numFmtId="0" fontId="0" fillId="9" borderId="0" xfId="0" applyFill="1" applyAlignment="1">
      <alignment horizontal="center" vertical="center"/>
    </xf>
    <xf numFmtId="0" fontId="0" fillId="9" borderId="15" xfId="0" applyFill="1" applyBorder="1" applyAlignment="1">
      <alignment horizontal="center" vertical="center"/>
    </xf>
    <xf numFmtId="165" fontId="0" fillId="9" borderId="15" xfId="2" applyNumberFormat="1" applyFont="1" applyFill="1" applyBorder="1" applyAlignment="1">
      <alignment horizontal="center" vertical="center"/>
    </xf>
    <xf numFmtId="165" fontId="0" fillId="9" borderId="15" xfId="2" applyNumberFormat="1" applyFont="1" applyFill="1" applyBorder="1" applyAlignment="1">
      <alignment vertical="center"/>
    </xf>
    <xf numFmtId="165" fontId="0" fillId="9" borderId="0" xfId="2" applyNumberFormat="1" applyFont="1" applyFill="1" applyAlignment="1">
      <alignment horizontal="center" vertical="center"/>
    </xf>
    <xf numFmtId="165" fontId="0" fillId="9" borderId="0" xfId="2" applyNumberFormat="1" applyFont="1" applyFill="1" applyAlignment="1">
      <alignment vertical="center"/>
    </xf>
    <xf numFmtId="0" fontId="0" fillId="9" borderId="15" xfId="0" quotePrefix="1" applyFill="1" applyBorder="1" applyAlignment="1">
      <alignment horizontal="center" vertical="center"/>
    </xf>
    <xf numFmtId="0" fontId="0" fillId="9" borderId="15" xfId="0" applyFill="1" applyBorder="1" applyAlignment="1">
      <alignment vertical="center"/>
    </xf>
    <xf numFmtId="165" fontId="0" fillId="9" borderId="0" xfId="0" applyNumberFormat="1" applyFill="1" applyAlignment="1">
      <alignment horizontal="center" vertical="center"/>
    </xf>
    <xf numFmtId="165" fontId="0" fillId="9" borderId="0" xfId="0" applyNumberFormat="1" applyFill="1" applyAlignment="1">
      <alignment vertical="center"/>
    </xf>
    <xf numFmtId="165" fontId="0" fillId="9" borderId="15" xfId="0" applyNumberFormat="1" applyFill="1" applyBorder="1" applyAlignment="1">
      <alignment horizontal="center" vertical="center"/>
    </xf>
    <xf numFmtId="0" fontId="0" fillId="9" borderId="15" xfId="0" quotePrefix="1" applyFill="1" applyBorder="1" applyAlignment="1">
      <alignment vertical="center"/>
    </xf>
    <xf numFmtId="0" fontId="170" fillId="9" borderId="15" xfId="0" applyFont="1" applyFill="1" applyBorder="1" applyAlignment="1">
      <alignment horizontal="center" vertical="center"/>
    </xf>
    <xf numFmtId="0" fontId="0" fillId="9" borderId="15" xfId="0" quotePrefix="1" applyFill="1" applyBorder="1" applyAlignment="1">
      <alignment horizontal="left" vertical="center"/>
    </xf>
    <xf numFmtId="0" fontId="0" fillId="9" borderId="15" xfId="0" applyFill="1" applyBorder="1" applyAlignment="1">
      <alignment horizontal="left" vertical="center"/>
    </xf>
    <xf numFmtId="0" fontId="80" fillId="71" borderId="15" xfId="0" applyFont="1" applyFill="1" applyBorder="1" applyAlignment="1">
      <alignment vertical="center"/>
    </xf>
    <xf numFmtId="165" fontId="80" fillId="71" borderId="15" xfId="0" applyNumberFormat="1" applyFont="1" applyFill="1" applyBorder="1" applyAlignment="1">
      <alignment horizontal="center" vertical="center"/>
    </xf>
    <xf numFmtId="165" fontId="80" fillId="71" borderId="15" xfId="2" applyNumberFormat="1" applyFont="1" applyFill="1" applyBorder="1" applyAlignment="1">
      <alignment horizontal="center" vertical="center"/>
    </xf>
    <xf numFmtId="0" fontId="80" fillId="71" borderId="15" xfId="0" applyFont="1" applyFill="1" applyBorder="1" applyAlignment="1">
      <alignment horizontal="center" vertical="center"/>
    </xf>
    <xf numFmtId="0" fontId="0" fillId="9" borderId="15" xfId="0" applyFill="1" applyBorder="1" applyAlignment="1">
      <alignment vertical="center" wrapText="1"/>
    </xf>
    <xf numFmtId="0" fontId="0" fillId="60" borderId="0" xfId="0" applyFill="1" applyAlignment="1" applyProtection="1">
      <alignment vertical="center"/>
      <protection locked="0"/>
    </xf>
    <xf numFmtId="0" fontId="0" fillId="60" borderId="0" xfId="0" applyFill="1" applyProtection="1">
      <protection locked="0"/>
    </xf>
    <xf numFmtId="0" fontId="0" fillId="60" borderId="0" xfId="0" applyFill="1" applyAlignment="1">
      <alignment vertical="center"/>
    </xf>
    <xf numFmtId="0" fontId="0" fillId="60" borderId="45" xfId="0" applyFill="1" applyBorder="1" applyProtection="1">
      <protection locked="0"/>
    </xf>
    <xf numFmtId="0" fontId="19" fillId="60" borderId="39" xfId="0" applyFont="1" applyFill="1" applyBorder="1" applyAlignment="1" applyProtection="1">
      <alignment vertical="center"/>
      <protection locked="0"/>
    </xf>
    <xf numFmtId="0" fontId="0" fillId="60" borderId="40" xfId="0" applyFill="1" applyBorder="1" applyAlignment="1" applyProtection="1">
      <alignment vertical="center"/>
      <protection locked="0"/>
    </xf>
    <xf numFmtId="0" fontId="50" fillId="74" borderId="34" xfId="0" applyFont="1" applyFill="1" applyBorder="1" applyAlignment="1" applyProtection="1">
      <alignment vertical="center"/>
      <protection locked="0"/>
    </xf>
    <xf numFmtId="0" fontId="50" fillId="74" borderId="10" xfId="0" applyFont="1" applyFill="1" applyBorder="1" applyAlignment="1" applyProtection="1">
      <alignment vertical="center"/>
      <protection locked="0"/>
    </xf>
    <xf numFmtId="0" fontId="50" fillId="74" borderId="7" xfId="0" applyFont="1" applyFill="1" applyBorder="1" applyAlignment="1" applyProtection="1">
      <alignment vertical="center"/>
      <protection locked="0"/>
    </xf>
    <xf numFmtId="0" fontId="61" fillId="74" borderId="37" xfId="0" applyFont="1" applyFill="1" applyBorder="1" applyAlignment="1" applyProtection="1">
      <alignment horizontal="center" vertical="center" wrapText="1"/>
      <protection locked="0"/>
    </xf>
    <xf numFmtId="0" fontId="50" fillId="74" borderId="39" xfId="0" applyFont="1" applyFill="1" applyBorder="1" applyAlignment="1" applyProtection="1">
      <alignment vertical="center"/>
      <protection locked="0"/>
    </xf>
    <xf numFmtId="0" fontId="50" fillId="74" borderId="40" xfId="0" applyFont="1" applyFill="1" applyBorder="1" applyAlignment="1" applyProtection="1">
      <alignment vertical="center"/>
      <protection locked="0"/>
    </xf>
    <xf numFmtId="10" fontId="50" fillId="74" borderId="12" xfId="0" applyNumberFormat="1" applyFont="1" applyFill="1" applyBorder="1" applyAlignment="1" applyProtection="1">
      <alignment vertical="center"/>
      <protection locked="0"/>
    </xf>
    <xf numFmtId="169" fontId="56" fillId="74" borderId="37" xfId="0" applyNumberFormat="1" applyFont="1" applyFill="1" applyBorder="1" applyAlignment="1" applyProtection="1">
      <alignment horizontal="center" vertical="center"/>
      <protection locked="0"/>
    </xf>
    <xf numFmtId="0" fontId="0" fillId="2" borderId="37" xfId="0" applyFill="1" applyBorder="1" applyAlignment="1" applyProtection="1">
      <alignment vertical="center"/>
      <protection locked="0"/>
    </xf>
    <xf numFmtId="14" fontId="50" fillId="74" borderId="40" xfId="0" applyNumberFormat="1" applyFont="1" applyFill="1" applyBorder="1" applyAlignment="1" applyProtection="1">
      <alignment horizontal="right" vertical="center"/>
      <protection locked="0"/>
    </xf>
    <xf numFmtId="0" fontId="50" fillId="74" borderId="40" xfId="0" quotePrefix="1" applyFont="1" applyFill="1" applyBorder="1" applyAlignment="1" applyProtection="1">
      <alignment horizontal="center" vertical="center"/>
      <protection locked="0"/>
    </xf>
    <xf numFmtId="14" fontId="50" fillId="74" borderId="40" xfId="0" applyNumberFormat="1" applyFont="1" applyFill="1" applyBorder="1" applyAlignment="1" applyProtection="1">
      <alignment horizontal="left" vertical="center"/>
      <protection locked="0"/>
    </xf>
    <xf numFmtId="0" fontId="50" fillId="74" borderId="40" xfId="0" applyFont="1" applyFill="1" applyBorder="1" applyAlignment="1" applyProtection="1">
      <alignment horizontal="center" vertical="center"/>
      <protection locked="0"/>
    </xf>
    <xf numFmtId="0" fontId="53" fillId="74" borderId="45" xfId="0" applyFont="1" applyFill="1" applyBorder="1" applyAlignment="1" applyProtection="1">
      <alignment vertical="center"/>
      <protection locked="0"/>
    </xf>
    <xf numFmtId="0" fontId="55" fillId="74" borderId="45" xfId="0" applyFont="1" applyFill="1" applyBorder="1" applyAlignment="1" applyProtection="1">
      <alignment vertical="center"/>
      <protection locked="0"/>
    </xf>
    <xf numFmtId="0" fontId="71" fillId="9" borderId="0" xfId="0" applyFont="1" applyFill="1" applyAlignment="1" applyProtection="1">
      <alignment vertical="center"/>
      <protection locked="0"/>
    </xf>
    <xf numFmtId="0" fontId="10" fillId="9" borderId="34" xfId="0" applyFont="1" applyFill="1" applyBorder="1" applyAlignment="1">
      <alignment vertical="center"/>
    </xf>
    <xf numFmtId="0" fontId="5" fillId="9" borderId="41" xfId="0" applyFont="1" applyFill="1" applyBorder="1" applyAlignment="1" applyProtection="1">
      <alignment vertical="center"/>
      <protection locked="0"/>
    </xf>
    <xf numFmtId="0" fontId="5" fillId="9" borderId="8" xfId="0" applyFont="1" applyFill="1" applyBorder="1" applyAlignment="1">
      <alignment vertical="center"/>
    </xf>
    <xf numFmtId="0" fontId="5" fillId="9" borderId="11" xfId="0" applyFont="1" applyFill="1" applyBorder="1" applyAlignment="1" applyProtection="1">
      <alignment horizontal="center" vertical="center"/>
      <protection locked="0"/>
    </xf>
    <xf numFmtId="0" fontId="131" fillId="9" borderId="7" xfId="0" applyFont="1" applyFill="1" applyBorder="1" applyAlignment="1">
      <alignment vertical="center"/>
    </xf>
    <xf numFmtId="0" fontId="5" fillId="9" borderId="45" xfId="0" applyFont="1" applyFill="1" applyBorder="1" applyAlignment="1" applyProtection="1">
      <alignment vertical="center"/>
      <protection locked="0"/>
    </xf>
    <xf numFmtId="0" fontId="131" fillId="9" borderId="39" xfId="0" applyFont="1" applyFill="1" applyBorder="1" applyAlignment="1">
      <alignment vertical="center"/>
    </xf>
    <xf numFmtId="0" fontId="5" fillId="9" borderId="48" xfId="0" applyFont="1" applyFill="1" applyBorder="1" applyAlignment="1" applyProtection="1">
      <alignment vertical="center"/>
      <protection locked="0"/>
    </xf>
    <xf numFmtId="44" fontId="50" fillId="39" borderId="0" xfId="2" applyFont="1" applyFill="1" applyBorder="1" applyAlignment="1" applyProtection="1">
      <alignment vertical="center"/>
      <protection locked="0"/>
    </xf>
    <xf numFmtId="44" fontId="50" fillId="42" borderId="20" xfId="2" applyFont="1" applyFill="1" applyBorder="1" applyAlignment="1" applyProtection="1">
      <alignment vertical="center"/>
    </xf>
    <xf numFmtId="44" fontId="50" fillId="40" borderId="20" xfId="2" applyFont="1" applyFill="1" applyBorder="1" applyAlignment="1" applyProtection="1">
      <alignment vertical="center"/>
    </xf>
    <xf numFmtId="44" fontId="50" fillId="39" borderId="40" xfId="2" applyFont="1" applyFill="1" applyBorder="1" applyAlignment="1" applyProtection="1">
      <alignment vertical="center"/>
      <protection locked="0"/>
    </xf>
    <xf numFmtId="44" fontId="56" fillId="39" borderId="0" xfId="2" applyFont="1" applyFill="1" applyBorder="1" applyAlignment="1" applyProtection="1">
      <alignment vertical="center"/>
      <protection locked="0"/>
    </xf>
    <xf numFmtId="44" fontId="50" fillId="41" borderId="20" xfId="2" applyFont="1" applyFill="1" applyBorder="1" applyAlignment="1" applyProtection="1">
      <alignment vertical="center"/>
    </xf>
    <xf numFmtId="44" fontId="50" fillId="29" borderId="15" xfId="2" applyFont="1" applyFill="1" applyBorder="1" applyAlignment="1" applyProtection="1">
      <alignment vertical="center"/>
    </xf>
    <xf numFmtId="44" fontId="50" fillId="39" borderId="37" xfId="2" applyFont="1" applyFill="1" applyBorder="1" applyAlignment="1" applyProtection="1">
      <alignment vertical="center"/>
      <protection locked="0"/>
    </xf>
    <xf numFmtId="44" fontId="63" fillId="43" borderId="20" xfId="2" applyFont="1" applyFill="1" applyBorder="1" applyAlignment="1" applyProtection="1">
      <alignment vertical="center"/>
    </xf>
    <xf numFmtId="44" fontId="64" fillId="44" borderId="20" xfId="2" applyFont="1" applyFill="1" applyBorder="1" applyAlignment="1" applyProtection="1">
      <alignment vertical="center"/>
    </xf>
    <xf numFmtId="44" fontId="50" fillId="39" borderId="40" xfId="0" applyNumberFormat="1" applyFont="1" applyFill="1" applyBorder="1" applyAlignment="1" applyProtection="1">
      <alignment vertical="center"/>
      <protection locked="0"/>
    </xf>
    <xf numFmtId="0" fontId="25" fillId="10" borderId="18"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47" fillId="6" borderId="18" xfId="0" applyFont="1" applyFill="1" applyBorder="1" applyAlignment="1">
      <alignment horizontal="center" vertical="center" wrapText="1"/>
    </xf>
    <xf numFmtId="0" fontId="147" fillId="69" borderId="18" xfId="0" applyFont="1" applyFill="1" applyBorder="1" applyAlignment="1">
      <alignment horizontal="center" vertical="center" wrapText="1"/>
    </xf>
    <xf numFmtId="0" fontId="147" fillId="70" borderId="18" xfId="0" applyFont="1" applyFill="1" applyBorder="1" applyAlignment="1">
      <alignment horizontal="center" vertical="center" wrapText="1"/>
    </xf>
    <xf numFmtId="44" fontId="149" fillId="6" borderId="15" xfId="2" applyFont="1" applyFill="1" applyBorder="1" applyAlignment="1" applyProtection="1">
      <alignment horizontal="center" vertical="center" wrapText="1"/>
    </xf>
    <xf numFmtId="43" fontId="150" fillId="69" borderId="12" xfId="0" applyNumberFormat="1" applyFont="1" applyFill="1" applyBorder="1" applyAlignment="1">
      <alignment horizontal="center" vertical="center" wrapText="1"/>
    </xf>
    <xf numFmtId="43" fontId="150" fillId="70" borderId="12" xfId="0" applyNumberFormat="1" applyFont="1" applyFill="1" applyBorder="1" applyAlignment="1">
      <alignment horizontal="center" vertical="center" wrapText="1"/>
    </xf>
    <xf numFmtId="43" fontId="150" fillId="70" borderId="15" xfId="0" applyNumberFormat="1" applyFont="1" applyFill="1" applyBorder="1" applyAlignment="1">
      <alignment horizontal="center" vertical="center" wrapText="1"/>
    </xf>
    <xf numFmtId="37" fontId="69" fillId="31" borderId="20" xfId="1" applyNumberFormat="1" applyFont="1" applyFill="1" applyBorder="1" applyAlignment="1" applyProtection="1">
      <alignment horizontal="center" vertical="center"/>
    </xf>
    <xf numFmtId="44" fontId="50" fillId="28" borderId="12" xfId="2" applyFont="1" applyFill="1" applyBorder="1" applyAlignment="1" applyProtection="1">
      <alignment vertical="center"/>
    </xf>
    <xf numFmtId="10" fontId="50" fillId="25" borderId="15" xfId="0" applyNumberFormat="1" applyFont="1" applyFill="1" applyBorder="1" applyAlignment="1">
      <alignment vertical="center"/>
    </xf>
    <xf numFmtId="44" fontId="0" fillId="9" borderId="36" xfId="2" applyFont="1" applyFill="1" applyBorder="1" applyAlignment="1" applyProtection="1">
      <alignment vertical="center"/>
    </xf>
    <xf numFmtId="173" fontId="0" fillId="63" borderId="10" xfId="0" applyNumberFormat="1" applyFill="1" applyBorder="1" applyAlignment="1">
      <alignment vertical="center"/>
    </xf>
    <xf numFmtId="44" fontId="110" fillId="63" borderId="41" xfId="2" applyFont="1" applyFill="1" applyBorder="1" applyAlignment="1" applyProtection="1">
      <alignment vertical="center"/>
    </xf>
    <xf numFmtId="44" fontId="35" fillId="72" borderId="9" xfId="2" applyFont="1" applyFill="1" applyBorder="1" applyAlignment="1" applyProtection="1">
      <alignment vertical="center"/>
    </xf>
    <xf numFmtId="44" fontId="35" fillId="72" borderId="40" xfId="2" applyFont="1" applyFill="1" applyBorder="1" applyAlignment="1" applyProtection="1">
      <alignment vertical="center"/>
    </xf>
    <xf numFmtId="44" fontId="80" fillId="72" borderId="11" xfId="2" applyFont="1" applyFill="1" applyBorder="1" applyAlignment="1" applyProtection="1">
      <alignment vertical="center"/>
    </xf>
    <xf numFmtId="44" fontId="80" fillId="72" borderId="48" xfId="2" applyFont="1" applyFill="1" applyBorder="1" applyAlignment="1" applyProtection="1">
      <alignment vertical="center"/>
    </xf>
    <xf numFmtId="9" fontId="19" fillId="60" borderId="0" xfId="3" applyFont="1" applyFill="1" applyBorder="1" applyAlignment="1" applyProtection="1">
      <alignment vertical="center"/>
    </xf>
    <xf numFmtId="6" fontId="19" fillId="60" borderId="40" xfId="0" applyNumberFormat="1" applyFont="1" applyFill="1" applyBorder="1" applyAlignment="1">
      <alignment vertical="center"/>
    </xf>
    <xf numFmtId="0" fontId="5" fillId="3" borderId="7" xfId="0" applyFont="1" applyFill="1" applyBorder="1" applyAlignment="1" applyProtection="1">
      <alignment vertical="center"/>
      <protection locked="0"/>
    </xf>
    <xf numFmtId="0" fontId="5" fillId="3" borderId="45" xfId="0"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5" fillId="2" borderId="0" xfId="0" applyFont="1" applyFill="1" applyAlignment="1" applyProtection="1">
      <alignment vertical="center"/>
      <protection locked="0"/>
    </xf>
    <xf numFmtId="0" fontId="5" fillId="2" borderId="45" xfId="0" applyFont="1" applyFill="1" applyBorder="1" applyAlignment="1" applyProtection="1">
      <alignment vertical="center"/>
      <protection locked="0"/>
    </xf>
    <xf numFmtId="0" fontId="5" fillId="2" borderId="40" xfId="0" applyFont="1" applyFill="1" applyBorder="1" applyAlignment="1" applyProtection="1">
      <alignment vertical="center"/>
      <protection locked="0"/>
    </xf>
    <xf numFmtId="0" fontId="5" fillId="2" borderId="48" xfId="0" applyFont="1" applyFill="1" applyBorder="1" applyAlignment="1" applyProtection="1">
      <alignment vertical="center"/>
      <protection locked="0"/>
    </xf>
    <xf numFmtId="0" fontId="53" fillId="74" borderId="0" xfId="0" applyFont="1" applyFill="1" applyAlignment="1" applyProtection="1">
      <alignment vertical="center"/>
      <protection locked="0"/>
    </xf>
    <xf numFmtId="0" fontId="50" fillId="74" borderId="0" xfId="0" applyFont="1" applyFill="1" applyAlignment="1" applyProtection="1">
      <alignment vertical="center"/>
      <protection locked="0"/>
    </xf>
    <xf numFmtId="0" fontId="54" fillId="74" borderId="0" xfId="0" applyFont="1" applyFill="1" applyAlignment="1" applyProtection="1">
      <alignment horizontal="right" vertical="center"/>
      <protection locked="0"/>
    </xf>
    <xf numFmtId="0" fontId="52" fillId="74" borderId="0" xfId="0" applyFont="1" applyFill="1" applyAlignment="1" applyProtection="1">
      <alignment horizontal="right" vertical="center"/>
      <protection locked="0"/>
    </xf>
    <xf numFmtId="10" fontId="53" fillId="74"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0" fillId="2" borderId="0" xfId="0" applyFill="1" applyAlignment="1" applyProtection="1">
      <alignment vertical="center"/>
      <protection locked="0"/>
    </xf>
    <xf numFmtId="169" fontId="56" fillId="74" borderId="0" xfId="0" applyNumberFormat="1" applyFont="1" applyFill="1" applyAlignment="1" applyProtection="1">
      <alignment horizontal="center" vertical="center"/>
      <protection locked="0"/>
    </xf>
    <xf numFmtId="0" fontId="57" fillId="74" borderId="0" xfId="0" applyFont="1" applyFill="1" applyAlignment="1" applyProtection="1">
      <alignment horizontal="right" vertical="center"/>
      <protection locked="0"/>
    </xf>
    <xf numFmtId="1" fontId="59" fillId="74" borderId="0" xfId="0" applyNumberFormat="1" applyFont="1" applyFill="1" applyAlignment="1" applyProtection="1">
      <alignment horizontal="center" vertical="center"/>
      <protection locked="0"/>
    </xf>
    <xf numFmtId="0" fontId="50" fillId="74" borderId="0" xfId="0" applyFont="1" applyFill="1" applyAlignment="1" applyProtection="1">
      <alignment horizontal="right" vertical="center"/>
      <protection locked="0"/>
    </xf>
    <xf numFmtId="0" fontId="0" fillId="2" borderId="0" xfId="0" applyFill="1" applyAlignment="1">
      <alignment vertical="center" wrapText="1"/>
    </xf>
    <xf numFmtId="0" fontId="175" fillId="2" borderId="0" xfId="0" applyFont="1" applyFill="1" applyAlignment="1">
      <alignment horizontal="center" vertical="center" shrinkToFit="1"/>
    </xf>
    <xf numFmtId="0" fontId="53" fillId="74" borderId="0" xfId="0" applyFont="1" applyFill="1" applyAlignment="1" applyProtection="1">
      <alignment horizontal="center" vertical="center"/>
      <protection locked="0"/>
    </xf>
    <xf numFmtId="0" fontId="54" fillId="74" borderId="0" xfId="0" applyFont="1" applyFill="1" applyAlignment="1" applyProtection="1">
      <alignment vertical="center"/>
      <protection locked="0"/>
    </xf>
    <xf numFmtId="0" fontId="55" fillId="74" borderId="0" xfId="0" applyFont="1" applyFill="1" applyAlignment="1" applyProtection="1">
      <alignment vertical="center"/>
      <protection locked="0"/>
    </xf>
    <xf numFmtId="10" fontId="53" fillId="74" borderId="0" xfId="0" applyNumberFormat="1" applyFont="1" applyFill="1" applyAlignment="1" applyProtection="1">
      <alignment horizontal="center" vertical="center" wrapText="1"/>
      <protection locked="0"/>
    </xf>
    <xf numFmtId="0" fontId="57" fillId="74" borderId="0" xfId="0" applyFont="1" applyFill="1" applyAlignment="1" applyProtection="1">
      <alignment horizontal="right" vertical="center" wrapText="1"/>
      <protection locked="0"/>
    </xf>
    <xf numFmtId="1" fontId="51" fillId="74" borderId="0" xfId="0" applyNumberFormat="1" applyFont="1" applyFill="1" applyAlignment="1" applyProtection="1">
      <alignment horizontal="center" vertical="center"/>
      <protection locked="0"/>
    </xf>
    <xf numFmtId="0" fontId="65" fillId="2" borderId="0" xfId="0" applyFont="1" applyFill="1" applyAlignment="1" applyProtection="1">
      <alignment vertical="center"/>
      <protection locked="0"/>
    </xf>
    <xf numFmtId="0" fontId="50" fillId="74" borderId="0" xfId="0" applyFont="1" applyFill="1" applyAlignment="1" applyProtection="1">
      <alignment horizontal="center" vertical="center"/>
      <protection locked="0"/>
    </xf>
    <xf numFmtId="0" fontId="50" fillId="74" borderId="0" xfId="0" applyFont="1" applyFill="1" applyAlignment="1" applyProtection="1">
      <alignment vertical="center" wrapText="1"/>
      <protection locked="0"/>
    </xf>
    <xf numFmtId="0" fontId="60" fillId="74" borderId="0" xfId="0" applyFont="1" applyFill="1" applyAlignment="1" applyProtection="1">
      <alignment vertical="center" wrapText="1"/>
      <protection locked="0"/>
    </xf>
    <xf numFmtId="0" fontId="56" fillId="74" borderId="0" xfId="0" applyFont="1" applyFill="1" applyAlignment="1" applyProtection="1">
      <alignment vertical="center"/>
      <protection locked="0"/>
    </xf>
    <xf numFmtId="0" fontId="68" fillId="74" borderId="0" xfId="0" applyFont="1" applyFill="1" applyAlignment="1" applyProtection="1">
      <alignment vertical="center" wrapText="1"/>
      <protection locked="0"/>
    </xf>
    <xf numFmtId="0" fontId="49" fillId="22" borderId="7" xfId="0" applyFont="1" applyFill="1" applyBorder="1" applyAlignment="1" applyProtection="1">
      <alignment horizontal="center" vertical="center"/>
      <protection locked="0"/>
    </xf>
    <xf numFmtId="0" fontId="51" fillId="22" borderId="7" xfId="0" applyFont="1" applyFill="1" applyBorder="1" applyAlignment="1">
      <alignment horizontal="center" vertical="center" shrinkToFit="1"/>
    </xf>
    <xf numFmtId="0" fontId="55" fillId="22" borderId="7" xfId="0" applyFont="1" applyFill="1" applyBorder="1" applyAlignment="1" applyProtection="1">
      <alignment vertical="center"/>
      <protection locked="0"/>
    </xf>
    <xf numFmtId="0" fontId="53" fillId="22" borderId="7" xfId="0" applyFont="1" applyFill="1" applyBorder="1" applyAlignment="1" applyProtection="1">
      <alignment vertical="center"/>
      <protection locked="0"/>
    </xf>
    <xf numFmtId="0" fontId="50" fillId="22" borderId="7" xfId="0" applyFont="1" applyFill="1" applyBorder="1" applyAlignment="1" applyProtection="1">
      <alignment vertical="center"/>
      <protection locked="0"/>
    </xf>
    <xf numFmtId="0" fontId="158" fillId="9" borderId="7" xfId="0" applyFont="1" applyFill="1" applyBorder="1" applyAlignment="1">
      <alignment horizontal="left" vertical="center" shrinkToFit="1"/>
    </xf>
    <xf numFmtId="0" fontId="0" fillId="9" borderId="7" xfId="0" applyFill="1" applyBorder="1" applyAlignment="1">
      <alignment horizontal="left" vertical="center" shrinkToFit="1"/>
    </xf>
    <xf numFmtId="37" fontId="50" fillId="22" borderId="7" xfId="1" applyNumberFormat="1" applyFont="1" applyFill="1" applyBorder="1" applyAlignment="1" applyProtection="1">
      <alignment horizontal="center" vertical="center"/>
      <protection locked="0"/>
    </xf>
    <xf numFmtId="0" fontId="25" fillId="75" borderId="18" xfId="0" applyFont="1" applyFill="1" applyBorder="1" applyAlignment="1">
      <alignment horizontal="center" vertical="center" wrapText="1"/>
    </xf>
    <xf numFmtId="167" fontId="24" fillId="75" borderId="12" xfId="3" applyNumberFormat="1" applyFont="1" applyFill="1" applyBorder="1" applyAlignment="1" applyProtection="1">
      <alignment horizontal="center" vertical="center" wrapText="1"/>
    </xf>
    <xf numFmtId="167" fontId="24" fillId="75" borderId="15" xfId="3" applyNumberFormat="1" applyFont="1" applyFill="1" applyBorder="1" applyAlignment="1" applyProtection="1">
      <alignment horizontal="center" vertical="center" wrapText="1"/>
    </xf>
    <xf numFmtId="0" fontId="178" fillId="76" borderId="18" xfId="0" applyFont="1" applyFill="1" applyBorder="1" applyAlignment="1">
      <alignment horizontal="center" vertical="center" wrapText="1"/>
    </xf>
    <xf numFmtId="0" fontId="181" fillId="11" borderId="18" xfId="0" applyFont="1" applyFill="1" applyBorder="1" applyAlignment="1">
      <alignment horizontal="center" vertical="center" wrapText="1"/>
    </xf>
    <xf numFmtId="167" fontId="183" fillId="11" borderId="12" xfId="3" applyNumberFormat="1" applyFont="1" applyFill="1" applyBorder="1" applyAlignment="1" applyProtection="1">
      <alignment horizontal="center" vertical="center" wrapText="1"/>
    </xf>
    <xf numFmtId="167" fontId="183" fillId="11" borderId="15" xfId="3" applyNumberFormat="1" applyFont="1" applyFill="1" applyBorder="1" applyAlignment="1" applyProtection="1">
      <alignment horizontal="center" vertical="center" wrapText="1"/>
    </xf>
    <xf numFmtId="44" fontId="180" fillId="76" borderId="12" xfId="2" applyFont="1" applyFill="1" applyBorder="1" applyAlignment="1" applyProtection="1">
      <alignment horizontal="center" vertical="center" wrapText="1"/>
    </xf>
    <xf numFmtId="44" fontId="180" fillId="76" borderId="15" xfId="2" applyFont="1" applyFill="1" applyBorder="1" applyAlignment="1" applyProtection="1">
      <alignment horizontal="center" vertical="center" wrapText="1"/>
    </xf>
    <xf numFmtId="0" fontId="178" fillId="65" borderId="18" xfId="0" applyFont="1" applyFill="1" applyBorder="1" applyAlignment="1">
      <alignment horizontal="center" vertical="center" wrapText="1"/>
    </xf>
    <xf numFmtId="44" fontId="180" fillId="65" borderId="12" xfId="2" applyFont="1" applyFill="1" applyBorder="1" applyAlignment="1" applyProtection="1">
      <alignment horizontal="center" vertical="center" wrapText="1"/>
    </xf>
    <xf numFmtId="44" fontId="180" fillId="65" borderId="15" xfId="2" applyFont="1" applyFill="1" applyBorder="1" applyAlignment="1" applyProtection="1">
      <alignment horizontal="center" vertical="center" wrapText="1"/>
    </xf>
    <xf numFmtId="0" fontId="186" fillId="77" borderId="18" xfId="0" applyFont="1" applyFill="1" applyBorder="1" applyAlignment="1">
      <alignment horizontal="center" vertical="center" wrapText="1"/>
    </xf>
    <xf numFmtId="0" fontId="187" fillId="77" borderId="18" xfId="0" applyFont="1" applyFill="1" applyBorder="1" applyAlignment="1" applyProtection="1">
      <alignment horizontal="left" vertical="center" wrapText="1"/>
      <protection locked="0"/>
    </xf>
    <xf numFmtId="0" fontId="25" fillId="78" borderId="18" xfId="0" applyFont="1" applyFill="1" applyBorder="1" applyAlignment="1">
      <alignment horizontal="center" vertical="center" wrapText="1"/>
    </xf>
    <xf numFmtId="43" fontId="24" fillId="78" borderId="12" xfId="0" applyNumberFormat="1" applyFont="1" applyFill="1" applyBorder="1" applyAlignment="1">
      <alignment horizontal="center" vertical="center" wrapText="1"/>
    </xf>
    <xf numFmtId="1" fontId="51" fillId="22" borderId="0" xfId="0" applyNumberFormat="1" applyFont="1" applyFill="1" applyAlignment="1">
      <alignment horizontal="center" vertical="center"/>
    </xf>
    <xf numFmtId="0" fontId="76" fillId="9" borderId="0" xfId="0" applyFont="1" applyFill="1" applyAlignment="1">
      <alignment vertical="center"/>
    </xf>
    <xf numFmtId="0" fontId="189" fillId="9" borderId="0" xfId="0" applyFont="1" applyFill="1" applyAlignment="1" applyProtection="1">
      <alignment vertical="center"/>
      <protection locked="0"/>
    </xf>
    <xf numFmtId="0" fontId="19" fillId="9" borderId="0" xfId="0" applyFont="1" applyFill="1" applyAlignment="1">
      <alignment vertical="center" wrapText="1"/>
    </xf>
    <xf numFmtId="0" fontId="187" fillId="77" borderId="16" xfId="0" applyFont="1" applyFill="1" applyBorder="1" applyAlignment="1" applyProtection="1">
      <alignment horizontal="left" vertical="center" wrapText="1"/>
      <protection locked="0"/>
    </xf>
    <xf numFmtId="0" fontId="24" fillId="79" borderId="15" xfId="0" applyFont="1" applyFill="1" applyBorder="1" applyAlignment="1" applyProtection="1">
      <alignment horizontal="center" vertical="center"/>
      <protection locked="0"/>
    </xf>
    <xf numFmtId="0" fontId="191" fillId="7" borderId="15" xfId="0" applyFont="1" applyFill="1" applyBorder="1" applyAlignment="1" applyProtection="1">
      <alignment horizontal="center" vertical="center"/>
      <protection locked="0"/>
    </xf>
    <xf numFmtId="0" fontId="12" fillId="75" borderId="15" xfId="0" applyFont="1" applyFill="1" applyBorder="1" applyAlignment="1" applyProtection="1">
      <alignment horizontal="center" vertical="center"/>
      <protection locked="0"/>
    </xf>
    <xf numFmtId="0" fontId="12" fillId="78" borderId="15" xfId="0" applyFont="1" applyFill="1" applyBorder="1" applyAlignment="1" applyProtection="1">
      <alignment horizontal="center" vertical="center"/>
      <protection locked="0"/>
    </xf>
    <xf numFmtId="0" fontId="12" fillId="11" borderId="15" xfId="0" applyFont="1" applyFill="1" applyBorder="1" applyAlignment="1" applyProtection="1">
      <alignment horizontal="center" vertical="center"/>
      <protection locked="0"/>
    </xf>
    <xf numFmtId="0" fontId="192" fillId="76" borderId="15" xfId="0" applyFont="1" applyFill="1" applyBorder="1" applyAlignment="1" applyProtection="1">
      <alignment horizontal="center" vertical="center"/>
      <protection locked="0"/>
    </xf>
    <xf numFmtId="0" fontId="192" fillId="65" borderId="15" xfId="0" applyFont="1" applyFill="1" applyBorder="1" applyAlignment="1" applyProtection="1">
      <alignment horizontal="center" vertical="center"/>
      <protection locked="0"/>
    </xf>
    <xf numFmtId="0" fontId="193" fillId="77" borderId="15" xfId="0" applyFont="1" applyFill="1" applyBorder="1" applyAlignment="1" applyProtection="1">
      <alignment horizontal="center" vertical="center"/>
      <protection locked="0"/>
    </xf>
    <xf numFmtId="0" fontId="196" fillId="6" borderId="15" xfId="0" applyFont="1" applyFill="1" applyBorder="1" applyAlignment="1" applyProtection="1">
      <alignment horizontal="center" vertical="center"/>
      <protection locked="0"/>
    </xf>
    <xf numFmtId="0" fontId="196" fillId="80" borderId="15" xfId="0" applyFont="1" applyFill="1" applyBorder="1" applyAlignment="1" applyProtection="1">
      <alignment horizontal="center" vertical="center"/>
      <protection locked="0"/>
    </xf>
    <xf numFmtId="43" fontId="150" fillId="80" borderId="15" xfId="0" applyNumberFormat="1" applyFont="1" applyFill="1" applyBorder="1" applyAlignment="1">
      <alignment horizontal="center" vertical="center" wrapText="1"/>
    </xf>
    <xf numFmtId="0" fontId="196" fillId="70" borderId="15" xfId="0" applyFont="1" applyFill="1" applyBorder="1" applyAlignment="1" applyProtection="1">
      <alignment horizontal="center" vertical="center"/>
      <protection locked="0"/>
    </xf>
    <xf numFmtId="43" fontId="24" fillId="78" borderId="15" xfId="0" applyNumberFormat="1" applyFont="1" applyFill="1" applyBorder="1" applyAlignment="1">
      <alignment horizontal="center" vertical="center" wrapText="1"/>
    </xf>
    <xf numFmtId="43" fontId="50" fillId="22" borderId="0" xfId="0" applyNumberFormat="1" applyFont="1" applyFill="1" applyAlignment="1" applyProtection="1">
      <alignment vertical="center"/>
      <protection locked="0"/>
    </xf>
    <xf numFmtId="0" fontId="61" fillId="17" borderId="6" xfId="0" applyFont="1" applyFill="1" applyBorder="1" applyAlignment="1" applyProtection="1">
      <alignment horizontal="center" vertical="center" wrapText="1"/>
      <protection locked="0"/>
    </xf>
    <xf numFmtId="0" fontId="50" fillId="19" borderId="86" xfId="0" applyFont="1" applyFill="1" applyBorder="1" applyAlignment="1" applyProtection="1">
      <alignment vertical="center"/>
      <protection locked="0"/>
    </xf>
    <xf numFmtId="165" fontId="50" fillId="19" borderId="86" xfId="2" applyNumberFormat="1" applyFont="1" applyFill="1" applyBorder="1" applyAlignment="1" applyProtection="1">
      <alignment vertical="center"/>
      <protection locked="0"/>
    </xf>
    <xf numFmtId="164" fontId="21" fillId="9" borderId="0" xfId="1" applyNumberFormat="1" applyFont="1" applyFill="1" applyBorder="1" applyAlignment="1" applyProtection="1">
      <alignment vertical="center" wrapText="1"/>
      <protection locked="0"/>
    </xf>
    <xf numFmtId="165" fontId="53" fillId="17" borderId="40" xfId="0" applyNumberFormat="1" applyFont="1" applyFill="1" applyBorder="1" applyAlignment="1">
      <alignment vertical="center"/>
    </xf>
    <xf numFmtId="164" fontId="21" fillId="11" borderId="0" xfId="1" applyNumberFormat="1" applyFont="1" applyFill="1" applyBorder="1" applyAlignment="1" applyProtection="1">
      <alignment vertical="center"/>
      <protection locked="0"/>
    </xf>
    <xf numFmtId="49" fontId="18" fillId="9" borderId="0" xfId="1" applyNumberFormat="1" applyFont="1" applyFill="1" applyBorder="1" applyAlignment="1" applyProtection="1">
      <alignment vertical="center"/>
      <protection locked="0"/>
    </xf>
    <xf numFmtId="165" fontId="19" fillId="3" borderId="50" xfId="0" applyNumberFormat="1" applyFont="1" applyFill="1" applyBorder="1" applyAlignment="1" applyProtection="1">
      <alignment vertical="center"/>
      <protection locked="0"/>
    </xf>
    <xf numFmtId="0" fontId="0" fillId="6" borderId="10" xfId="0" applyFill="1" applyBorder="1" applyAlignment="1" applyProtection="1">
      <alignment vertical="center"/>
      <protection locked="0"/>
    </xf>
    <xf numFmtId="0" fontId="0" fillId="6" borderId="0" xfId="0" applyFill="1" applyAlignment="1" applyProtection="1">
      <alignment vertical="center"/>
      <protection locked="0"/>
    </xf>
    <xf numFmtId="0" fontId="35" fillId="6" borderId="7" xfId="0" applyFont="1" applyFill="1" applyBorder="1" applyAlignment="1" applyProtection="1">
      <alignment vertical="center"/>
      <protection locked="0"/>
    </xf>
    <xf numFmtId="0" fontId="0" fillId="6" borderId="39" xfId="0" applyFill="1" applyBorder="1" applyAlignment="1" applyProtection="1">
      <alignment vertical="center"/>
      <protection locked="0"/>
    </xf>
    <xf numFmtId="0" fontId="0" fillId="6" borderId="40" xfId="0" applyFill="1" applyBorder="1" applyAlignment="1" applyProtection="1">
      <alignment vertical="center"/>
      <protection locked="0"/>
    </xf>
    <xf numFmtId="165" fontId="0" fillId="6" borderId="0" xfId="0" applyNumberFormat="1" applyFill="1" applyAlignment="1" applyProtection="1">
      <alignment vertical="center"/>
      <protection locked="0"/>
    </xf>
    <xf numFmtId="165" fontId="0" fillId="6" borderId="40" xfId="0" applyNumberFormat="1" applyFill="1" applyBorder="1" applyAlignment="1" applyProtection="1">
      <alignment vertical="center"/>
      <protection locked="0"/>
    </xf>
    <xf numFmtId="0" fontId="0" fillId="6" borderId="41" xfId="0" applyFill="1" applyBorder="1" applyAlignment="1" applyProtection="1">
      <alignment vertical="center"/>
      <protection locked="0"/>
    </xf>
    <xf numFmtId="0" fontId="0" fillId="6" borderId="45" xfId="0" applyFill="1" applyBorder="1" applyAlignment="1" applyProtection="1">
      <alignment vertical="center"/>
      <protection locked="0"/>
    </xf>
    <xf numFmtId="44" fontId="197" fillId="81" borderId="87" xfId="0" applyNumberFormat="1" applyFont="1" applyFill="1" applyBorder="1" applyAlignment="1" applyProtection="1">
      <alignment vertical="center"/>
      <protection locked="0"/>
    </xf>
    <xf numFmtId="165" fontId="197" fillId="81" borderId="88" xfId="0" applyNumberFormat="1" applyFont="1" applyFill="1" applyBorder="1" applyAlignment="1">
      <alignment vertical="center"/>
    </xf>
    <xf numFmtId="165" fontId="197" fillId="81" borderId="52" xfId="0" applyNumberFormat="1" applyFont="1" applyFill="1" applyBorder="1" applyAlignment="1">
      <alignment vertical="center"/>
    </xf>
    <xf numFmtId="165" fontId="197" fillId="81" borderId="50" xfId="0" applyNumberFormat="1" applyFont="1" applyFill="1" applyBorder="1" applyAlignment="1">
      <alignment vertical="center"/>
    </xf>
    <xf numFmtId="165" fontId="197" fillId="81" borderId="51" xfId="0" applyNumberFormat="1" applyFont="1" applyFill="1" applyBorder="1" applyAlignment="1">
      <alignment vertical="center"/>
    </xf>
    <xf numFmtId="0" fontId="198" fillId="6" borderId="34" xfId="0" applyFont="1" applyFill="1" applyBorder="1" applyAlignment="1" applyProtection="1">
      <alignment vertical="center"/>
      <protection locked="0"/>
    </xf>
    <xf numFmtId="0" fontId="198" fillId="6" borderId="10" xfId="0" applyFont="1" applyFill="1" applyBorder="1" applyAlignment="1" applyProtection="1">
      <alignment vertical="center"/>
      <protection locked="0"/>
    </xf>
    <xf numFmtId="0" fontId="198" fillId="6" borderId="7" xfId="0" applyFont="1" applyFill="1" applyBorder="1" applyAlignment="1" applyProtection="1">
      <alignment vertical="center"/>
      <protection locked="0"/>
    </xf>
    <xf numFmtId="0" fontId="198" fillId="6" borderId="0" xfId="0" applyFont="1" applyFill="1" applyAlignment="1" applyProtection="1">
      <alignment vertical="center"/>
      <protection locked="0"/>
    </xf>
    <xf numFmtId="0" fontId="198" fillId="9" borderId="64" xfId="0" applyFont="1" applyFill="1" applyBorder="1" applyAlignment="1" applyProtection="1">
      <alignment vertical="center"/>
      <protection locked="0"/>
    </xf>
    <xf numFmtId="0" fontId="199" fillId="9" borderId="1" xfId="0" applyFont="1" applyFill="1" applyBorder="1" applyAlignment="1" applyProtection="1">
      <alignment vertical="center"/>
      <protection locked="0"/>
    </xf>
    <xf numFmtId="0" fontId="199" fillId="9" borderId="1" xfId="0" applyFont="1" applyFill="1" applyBorder="1" applyProtection="1">
      <protection locked="0"/>
    </xf>
    <xf numFmtId="0" fontId="199" fillId="9" borderId="2" xfId="0" applyFont="1" applyFill="1" applyBorder="1" applyAlignment="1" applyProtection="1">
      <alignment horizontal="right" vertical="center"/>
      <protection locked="0"/>
    </xf>
    <xf numFmtId="165" fontId="199" fillId="9" borderId="18" xfId="0" applyNumberFormat="1" applyFont="1" applyFill="1" applyBorder="1" applyAlignment="1" applyProtection="1">
      <alignment horizontal="center" vertical="center"/>
      <protection locked="0"/>
    </xf>
    <xf numFmtId="0" fontId="199" fillId="6" borderId="0" xfId="0" applyFont="1" applyFill="1" applyAlignment="1" applyProtection="1">
      <alignment vertical="center"/>
      <protection locked="0"/>
    </xf>
    <xf numFmtId="0" fontId="199" fillId="9" borderId="21" xfId="0" applyFont="1" applyFill="1" applyBorder="1" applyProtection="1">
      <protection locked="0"/>
    </xf>
    <xf numFmtId="0" fontId="199" fillId="9" borderId="0" xfId="0" applyFont="1" applyFill="1" applyProtection="1">
      <protection locked="0"/>
    </xf>
    <xf numFmtId="0" fontId="199" fillId="9" borderId="0" xfId="0" applyFont="1" applyFill="1" applyAlignment="1" applyProtection="1">
      <alignment vertical="center"/>
      <protection locked="0"/>
    </xf>
    <xf numFmtId="0" fontId="200" fillId="9" borderId="54" xfId="0" applyFont="1" applyFill="1" applyBorder="1" applyAlignment="1" applyProtection="1">
      <alignment horizontal="right" vertical="center"/>
      <protection locked="0"/>
    </xf>
    <xf numFmtId="165" fontId="199" fillId="9" borderId="16" xfId="2" applyNumberFormat="1" applyFont="1" applyFill="1" applyBorder="1" applyAlignment="1" applyProtection="1">
      <alignment vertical="center"/>
    </xf>
    <xf numFmtId="165" fontId="199" fillId="6" borderId="0" xfId="0" applyNumberFormat="1" applyFont="1" applyFill="1" applyAlignment="1" applyProtection="1">
      <alignment vertical="center"/>
      <protection locked="0"/>
    </xf>
    <xf numFmtId="0" fontId="199" fillId="9" borderId="25" xfId="0" applyFont="1" applyFill="1" applyBorder="1" applyAlignment="1" applyProtection="1">
      <alignment vertical="center"/>
      <protection locked="0"/>
    </xf>
    <xf numFmtId="0" fontId="199" fillId="9" borderId="37" xfId="0" applyFont="1" applyFill="1" applyBorder="1" applyAlignment="1" applyProtection="1">
      <alignment vertical="center"/>
      <protection locked="0"/>
    </xf>
    <xf numFmtId="0" fontId="198" fillId="9" borderId="37" xfId="0" applyFont="1" applyFill="1" applyBorder="1" applyAlignment="1" applyProtection="1">
      <alignment vertical="center"/>
      <protection locked="0"/>
    </xf>
    <xf numFmtId="0" fontId="200" fillId="9" borderId="14" xfId="0" applyFont="1" applyFill="1" applyBorder="1" applyAlignment="1" applyProtection="1">
      <alignment horizontal="right" vertical="center"/>
      <protection locked="0"/>
    </xf>
    <xf numFmtId="165" fontId="199" fillId="9" borderId="12" xfId="2" applyNumberFormat="1" applyFont="1" applyFill="1" applyBorder="1" applyAlignment="1" applyProtection="1">
      <alignment vertical="center"/>
    </xf>
    <xf numFmtId="0" fontId="199" fillId="9" borderId="26" xfId="0" applyFont="1" applyFill="1" applyBorder="1" applyAlignment="1" applyProtection="1">
      <alignment vertical="center"/>
      <protection locked="0"/>
    </xf>
    <xf numFmtId="0" fontId="199" fillId="9" borderId="35" xfId="0" applyFont="1" applyFill="1" applyBorder="1" applyAlignment="1" applyProtection="1">
      <alignment vertical="center"/>
      <protection locked="0"/>
    </xf>
    <xf numFmtId="0" fontId="198" fillId="9" borderId="35" xfId="0" applyFont="1" applyFill="1" applyBorder="1" applyAlignment="1" applyProtection="1">
      <alignment vertical="center"/>
      <protection locked="0"/>
    </xf>
    <xf numFmtId="0" fontId="200" fillId="9" borderId="17" xfId="0" applyFont="1" applyFill="1" applyBorder="1" applyAlignment="1" applyProtection="1">
      <alignment horizontal="right" vertical="center"/>
      <protection locked="0"/>
    </xf>
    <xf numFmtId="165" fontId="199" fillId="9" borderId="15" xfId="0" applyNumberFormat="1" applyFont="1" applyFill="1" applyBorder="1" applyAlignment="1">
      <alignment vertical="center"/>
    </xf>
    <xf numFmtId="0" fontId="198" fillId="3" borderId="26" xfId="0" applyFont="1" applyFill="1" applyBorder="1" applyAlignment="1" applyProtection="1">
      <alignment vertical="center"/>
      <protection locked="0"/>
    </xf>
    <xf numFmtId="0" fontId="199" fillId="3" borderId="35" xfId="0" applyFont="1" applyFill="1" applyBorder="1" applyAlignment="1" applyProtection="1">
      <alignment vertical="center"/>
      <protection locked="0"/>
    </xf>
    <xf numFmtId="0" fontId="199" fillId="3" borderId="35" xfId="0" applyFont="1" applyFill="1" applyBorder="1" applyProtection="1">
      <protection locked="0"/>
    </xf>
    <xf numFmtId="0" fontId="199" fillId="3" borderId="35" xfId="0" applyFont="1" applyFill="1" applyBorder="1" applyAlignment="1" applyProtection="1">
      <alignment horizontal="right" vertical="center"/>
      <protection locked="0"/>
    </xf>
    <xf numFmtId="165" fontId="199" fillId="3" borderId="15" xfId="0" applyNumberFormat="1" applyFont="1" applyFill="1" applyBorder="1" applyAlignment="1" applyProtection="1">
      <alignment vertical="center"/>
      <protection locked="0"/>
    </xf>
    <xf numFmtId="0" fontId="198" fillId="9" borderId="26" xfId="0" applyFont="1" applyFill="1" applyBorder="1" applyAlignment="1" applyProtection="1">
      <alignment vertical="center"/>
      <protection locked="0"/>
    </xf>
    <xf numFmtId="0" fontId="199" fillId="9" borderId="35" xfId="0" applyFont="1" applyFill="1" applyBorder="1" applyProtection="1">
      <protection locked="0"/>
    </xf>
    <xf numFmtId="0" fontId="199" fillId="9" borderId="17" xfId="0" applyFont="1" applyFill="1" applyBorder="1" applyAlignment="1" applyProtection="1">
      <alignment horizontal="right" vertical="center"/>
      <protection locked="0"/>
    </xf>
    <xf numFmtId="165" fontId="199" fillId="9" borderId="15" xfId="2" applyNumberFormat="1" applyFont="1" applyFill="1" applyBorder="1" applyAlignment="1" applyProtection="1">
      <alignment vertical="center"/>
    </xf>
    <xf numFmtId="0" fontId="198" fillId="9" borderId="55" xfId="0" applyFont="1" applyFill="1" applyBorder="1" applyAlignment="1" applyProtection="1">
      <alignment vertical="center"/>
      <protection locked="0"/>
    </xf>
    <xf numFmtId="0" fontId="199" fillId="9" borderId="60" xfId="0" applyFont="1" applyFill="1" applyBorder="1" applyAlignment="1" applyProtection="1">
      <alignment vertical="center"/>
      <protection locked="0"/>
    </xf>
    <xf numFmtId="0" fontId="199" fillId="9" borderId="60" xfId="0" applyFont="1" applyFill="1" applyBorder="1" applyProtection="1">
      <protection locked="0"/>
    </xf>
    <xf numFmtId="0" fontId="199" fillId="9" borderId="57" xfId="0" applyFont="1" applyFill="1" applyBorder="1" applyAlignment="1" applyProtection="1">
      <alignment horizontal="right" vertical="center"/>
      <protection locked="0"/>
    </xf>
    <xf numFmtId="165" fontId="199" fillId="9" borderId="33" xfId="0" applyNumberFormat="1" applyFont="1" applyFill="1" applyBorder="1" applyAlignment="1">
      <alignment vertical="center"/>
    </xf>
    <xf numFmtId="165" fontId="199" fillId="6" borderId="40" xfId="0" applyNumberFormat="1" applyFont="1" applyFill="1" applyBorder="1" applyAlignment="1" applyProtection="1">
      <alignment vertical="center"/>
      <protection locked="0"/>
    </xf>
    <xf numFmtId="0" fontId="50" fillId="22" borderId="37" xfId="0" applyFont="1" applyFill="1" applyBorder="1" applyAlignment="1" applyProtection="1">
      <alignment vertical="center"/>
      <protection locked="0"/>
    </xf>
    <xf numFmtId="44" fontId="53" fillId="17" borderId="40" xfId="2" applyFont="1" applyFill="1" applyBorder="1" applyAlignment="1">
      <alignment vertical="center"/>
    </xf>
    <xf numFmtId="0" fontId="60" fillId="19" borderId="21" xfId="0" applyFont="1" applyFill="1" applyBorder="1" applyAlignment="1" applyProtection="1">
      <alignment horizontal="center" vertical="center" wrapText="1"/>
      <protection locked="0"/>
    </xf>
    <xf numFmtId="0" fontId="60" fillId="19" borderId="0" xfId="0" applyFont="1" applyFill="1" applyAlignment="1" applyProtection="1">
      <alignment horizontal="center" vertical="center" wrapText="1"/>
      <protection locked="0"/>
    </xf>
    <xf numFmtId="0" fontId="0" fillId="2" borderId="0" xfId="0" applyFill="1" applyAlignment="1" applyProtection="1">
      <alignment vertical="center" wrapText="1"/>
      <protection locked="0"/>
    </xf>
    <xf numFmtId="0" fontId="60" fillId="74" borderId="0" xfId="0" applyFont="1" applyFill="1" applyAlignment="1" applyProtection="1">
      <alignment horizontal="right" vertical="center" wrapText="1"/>
      <protection locked="0"/>
    </xf>
    <xf numFmtId="0" fontId="169" fillId="2" borderId="0" xfId="0" applyFont="1" applyFill="1" applyAlignment="1">
      <alignment vertical="center" wrapText="1"/>
    </xf>
    <xf numFmtId="1" fontId="74" fillId="74" borderId="0" xfId="0" applyNumberFormat="1" applyFont="1" applyFill="1" applyAlignment="1">
      <alignment horizontal="center" vertical="center"/>
    </xf>
    <xf numFmtId="0" fontId="70" fillId="2" borderId="0" xfId="0" applyFont="1" applyFill="1" applyAlignment="1">
      <alignment vertical="center"/>
    </xf>
    <xf numFmtId="44" fontId="50" fillId="33" borderId="0" xfId="2" applyFont="1" applyFill="1" applyBorder="1" applyAlignment="1" applyProtection="1">
      <alignment vertical="center"/>
    </xf>
    <xf numFmtId="0" fontId="50" fillId="19" borderId="0" xfId="0" applyFont="1" applyFill="1" applyAlignment="1" applyProtection="1">
      <alignment horizontal="center" vertical="center" wrapText="1"/>
      <protection locked="0"/>
    </xf>
    <xf numFmtId="0" fontId="57" fillId="19" borderId="0" xfId="0" applyFont="1" applyFill="1" applyAlignment="1" applyProtection="1">
      <alignment horizontal="center" vertical="center" wrapText="1"/>
      <protection locked="0"/>
    </xf>
    <xf numFmtId="0" fontId="53" fillId="74" borderId="0" xfId="0" applyFont="1" applyFill="1" applyAlignment="1">
      <alignment horizontal="center" vertical="center" shrinkToFit="1"/>
    </xf>
    <xf numFmtId="0" fontId="0" fillId="2" borderId="0" xfId="0" applyFill="1" applyAlignment="1">
      <alignment horizontal="center" vertical="center" shrinkToFit="1"/>
    </xf>
    <xf numFmtId="0" fontId="0" fillId="2" borderId="0" xfId="0" applyFill="1" applyAlignment="1">
      <alignment vertical="center"/>
    </xf>
    <xf numFmtId="0" fontId="0" fillId="26" borderId="1" xfId="0" applyFill="1" applyBorder="1" applyAlignment="1">
      <alignment horizontal="center" vertical="center" wrapText="1"/>
    </xf>
    <xf numFmtId="0" fontId="0" fillId="26" borderId="1" xfId="0" applyFill="1" applyBorder="1" applyAlignment="1">
      <alignment horizontal="center" wrapText="1"/>
    </xf>
    <xf numFmtId="0" fontId="0" fillId="26" borderId="37" xfId="0" applyFill="1" applyBorder="1" applyAlignment="1" applyProtection="1">
      <alignment vertical="center"/>
      <protection locked="0"/>
    </xf>
    <xf numFmtId="0" fontId="158" fillId="9" borderId="7" xfId="0" applyFont="1" applyFill="1" applyBorder="1" applyAlignment="1">
      <alignment horizontal="left" vertical="center" wrapText="1" shrinkToFit="1"/>
    </xf>
    <xf numFmtId="0" fontId="50" fillId="17" borderId="0" xfId="0" applyFont="1" applyFill="1" applyAlignment="1" applyProtection="1">
      <alignment horizontal="left" vertical="center" wrapText="1"/>
      <protection locked="0"/>
    </xf>
    <xf numFmtId="0" fontId="0" fillId="9" borderId="0" xfId="0" applyFill="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2" borderId="0" xfId="0" applyFill="1" applyAlignment="1" applyProtection="1">
      <alignment horizontal="center" vertical="center" wrapText="1"/>
      <protection locked="0"/>
    </xf>
    <xf numFmtId="0" fontId="61" fillId="74" borderId="0" xfId="0" applyFont="1" applyFill="1" applyAlignment="1" applyProtection="1">
      <alignment horizontal="center" vertical="center" wrapText="1"/>
      <protection locked="0"/>
    </xf>
    <xf numFmtId="0" fontId="50" fillId="19" borderId="0" xfId="0" applyFont="1" applyFill="1" applyAlignment="1" applyProtection="1">
      <alignment horizontal="center" vertical="center"/>
      <protection locked="0"/>
    </xf>
    <xf numFmtId="44" fontId="50" fillId="25" borderId="15" xfId="0" applyNumberFormat="1" applyFont="1" applyFill="1" applyBorder="1" applyAlignment="1" applyProtection="1">
      <alignment horizontal="center" vertical="center"/>
      <protection locked="0"/>
    </xf>
    <xf numFmtId="0" fontId="50" fillId="31" borderId="7" xfId="0" applyFont="1" applyFill="1" applyBorder="1" applyAlignment="1" applyProtection="1">
      <alignment vertical="center"/>
      <protection locked="0"/>
    </xf>
    <xf numFmtId="0" fontId="50" fillId="31" borderId="10" xfId="0" applyFont="1" applyFill="1" applyBorder="1" applyAlignment="1" applyProtection="1">
      <alignment vertical="center"/>
      <protection locked="0"/>
    </xf>
    <xf numFmtId="0" fontId="50" fillId="31" borderId="0" xfId="0" applyFont="1" applyFill="1" applyAlignment="1" applyProtection="1">
      <alignment vertical="center"/>
      <protection locked="0"/>
    </xf>
    <xf numFmtId="0" fontId="50" fillId="31" borderId="21" xfId="0" applyFont="1" applyFill="1" applyBorder="1" applyAlignment="1" applyProtection="1">
      <alignment vertical="center"/>
      <protection locked="0"/>
    </xf>
    <xf numFmtId="44" fontId="50" fillId="31" borderId="0" xfId="2" applyFont="1" applyFill="1" applyBorder="1" applyAlignment="1" applyProtection="1">
      <alignment vertical="center"/>
      <protection locked="0"/>
    </xf>
    <xf numFmtId="165" fontId="50" fillId="31" borderId="21" xfId="2" applyNumberFormat="1" applyFont="1" applyFill="1" applyBorder="1" applyAlignment="1" applyProtection="1">
      <alignment vertical="center"/>
      <protection locked="0"/>
    </xf>
    <xf numFmtId="0" fontId="50" fillId="31" borderId="45" xfId="0" applyFont="1" applyFill="1" applyBorder="1" applyAlignment="1" applyProtection="1">
      <alignment vertical="center"/>
      <protection locked="0"/>
    </xf>
    <xf numFmtId="0" fontId="202" fillId="2" borderId="14" xfId="0" applyFont="1" applyFill="1" applyBorder="1" applyAlignment="1">
      <alignment horizontal="center" vertical="center"/>
    </xf>
    <xf numFmtId="0" fontId="50" fillId="9" borderId="15" xfId="0" applyFont="1" applyFill="1" applyBorder="1" applyAlignment="1" applyProtection="1">
      <alignment vertical="center"/>
      <protection locked="0"/>
    </xf>
    <xf numFmtId="0" fontId="50" fillId="9" borderId="15" xfId="0" applyFont="1" applyFill="1" applyBorder="1" applyAlignment="1" applyProtection="1">
      <alignment horizontal="center" vertical="center"/>
      <protection locked="0"/>
    </xf>
    <xf numFmtId="0" fontId="50" fillId="9" borderId="12" xfId="0" applyFont="1" applyFill="1" applyBorder="1" applyAlignment="1" applyProtection="1">
      <alignment horizontal="center" vertical="center"/>
      <protection locked="0"/>
    </xf>
    <xf numFmtId="0" fontId="50" fillId="9" borderId="12" xfId="0" applyFont="1" applyFill="1" applyBorder="1" applyAlignment="1" applyProtection="1">
      <alignment horizontal="center" vertical="center" shrinkToFit="1"/>
      <protection locked="0"/>
    </xf>
    <xf numFmtId="0" fontId="202" fillId="2" borderId="37" xfId="0" applyFont="1" applyFill="1" applyBorder="1" applyAlignment="1">
      <alignment horizontal="center" vertical="center" wrapText="1"/>
    </xf>
    <xf numFmtId="0" fontId="202" fillId="0" borderId="12" xfId="0" applyFont="1" applyBorder="1" applyAlignment="1" applyProtection="1">
      <alignment horizontal="center" vertical="center"/>
      <protection locked="0"/>
    </xf>
    <xf numFmtId="0" fontId="50" fillId="74" borderId="37" xfId="0" applyFont="1" applyFill="1" applyBorder="1" applyAlignment="1" applyProtection="1">
      <alignment horizontal="center" vertical="center"/>
      <protection locked="0"/>
    </xf>
    <xf numFmtId="44" fontId="50" fillId="25" borderId="15" xfId="2" applyFont="1" applyFill="1" applyBorder="1" applyAlignment="1" applyProtection="1">
      <alignment vertical="center"/>
      <protection locked="0"/>
    </xf>
    <xf numFmtId="0" fontId="50" fillId="25" borderId="15" xfId="0" applyFont="1" applyFill="1" applyBorder="1" applyAlignment="1" applyProtection="1">
      <alignment vertical="center"/>
      <protection locked="0"/>
    </xf>
    <xf numFmtId="44" fontId="50" fillId="19" borderId="0" xfId="2" applyFont="1" applyFill="1" applyBorder="1" applyAlignment="1" applyProtection="1">
      <alignment horizontal="center" vertical="center"/>
      <protection locked="0"/>
    </xf>
    <xf numFmtId="44" fontId="50" fillId="19" borderId="0" xfId="2" applyFont="1" applyFill="1" applyBorder="1" applyAlignment="1" applyProtection="1">
      <alignment vertical="center" wrapText="1"/>
      <protection locked="0"/>
    </xf>
    <xf numFmtId="0" fontId="202" fillId="2" borderId="35" xfId="0" applyFont="1" applyFill="1" applyBorder="1" applyAlignment="1">
      <alignment horizontal="center" vertical="center" wrapText="1"/>
    </xf>
    <xf numFmtId="0" fontId="202" fillId="2" borderId="17" xfId="0" applyFont="1" applyFill="1" applyBorder="1" applyAlignment="1">
      <alignment horizontal="center" vertical="center"/>
    </xf>
    <xf numFmtId="0" fontId="202" fillId="2" borderId="35" xfId="0" applyFont="1" applyFill="1" applyBorder="1" applyAlignment="1">
      <alignment vertical="center"/>
    </xf>
    <xf numFmtId="0" fontId="202" fillId="2" borderId="35" xfId="0" applyFont="1" applyFill="1" applyBorder="1" applyAlignment="1">
      <alignment horizontal="center" vertical="center"/>
    </xf>
    <xf numFmtId="0" fontId="50" fillId="74" borderId="35" xfId="0" applyFont="1" applyFill="1" applyBorder="1" applyAlignment="1" applyProtection="1">
      <alignment horizontal="center" vertical="center"/>
      <protection locked="0"/>
    </xf>
    <xf numFmtId="0" fontId="0" fillId="63" borderId="40" xfId="0" applyFill="1" applyBorder="1" applyAlignment="1" applyProtection="1">
      <alignment horizontal="right" vertical="center"/>
      <protection locked="0"/>
    </xf>
    <xf numFmtId="0" fontId="202" fillId="2" borderId="17" xfId="0" applyFont="1" applyFill="1" applyBorder="1" applyAlignment="1">
      <alignment horizontal="center" vertical="center" wrapText="1"/>
    </xf>
    <xf numFmtId="0" fontId="0" fillId="9" borderId="37" xfId="0" applyFill="1" applyBorder="1" applyAlignment="1">
      <alignment vertical="center"/>
    </xf>
    <xf numFmtId="0" fontId="50" fillId="19" borderId="0" xfId="0" applyFont="1" applyFill="1" applyAlignment="1" applyProtection="1">
      <alignment horizontal="right" vertical="center"/>
      <protection locked="0"/>
    </xf>
    <xf numFmtId="10" fontId="50" fillId="74" borderId="0" xfId="0" applyNumberFormat="1" applyFont="1" applyFill="1" applyAlignment="1" applyProtection="1">
      <alignment vertical="center"/>
      <protection locked="0"/>
    </xf>
    <xf numFmtId="0" fontId="61" fillId="22" borderId="1" xfId="0" applyFont="1" applyFill="1" applyBorder="1" applyAlignment="1" applyProtection="1">
      <alignment horizontal="center" vertical="center" wrapText="1"/>
      <protection locked="0"/>
    </xf>
    <xf numFmtId="0" fontId="106" fillId="9" borderId="1" xfId="0" applyFont="1" applyFill="1" applyBorder="1" applyAlignment="1">
      <alignment horizontal="center" vertical="center"/>
    </xf>
    <xf numFmtId="0" fontId="61" fillId="22" borderId="1" xfId="0" applyFont="1" applyFill="1" applyBorder="1" applyAlignment="1" applyProtection="1">
      <alignment horizontal="center" vertical="center"/>
      <protection locked="0"/>
    </xf>
    <xf numFmtId="0" fontId="50" fillId="9" borderId="12" xfId="0" applyFont="1" applyFill="1" applyBorder="1" applyAlignment="1" applyProtection="1">
      <alignment vertical="center"/>
      <protection locked="0"/>
    </xf>
    <xf numFmtId="0" fontId="50" fillId="74" borderId="64" xfId="0" applyFont="1" applyFill="1" applyBorder="1" applyAlignment="1" applyProtection="1">
      <alignment vertical="center"/>
      <protection locked="0"/>
    </xf>
    <xf numFmtId="0" fontId="50" fillId="74" borderId="1" xfId="0" applyFont="1" applyFill="1" applyBorder="1" applyAlignment="1" applyProtection="1">
      <alignment vertical="center"/>
      <protection locked="0"/>
    </xf>
    <xf numFmtId="0" fontId="50" fillId="74" borderId="2" xfId="0" applyFont="1" applyFill="1" applyBorder="1" applyAlignment="1" applyProtection="1">
      <alignment vertical="center"/>
      <protection locked="0"/>
    </xf>
    <xf numFmtId="0" fontId="50" fillId="74" borderId="25" xfId="0" applyFont="1" applyFill="1" applyBorder="1" applyAlignment="1" applyProtection="1">
      <alignment vertical="center"/>
      <protection locked="0"/>
    </xf>
    <xf numFmtId="0" fontId="50" fillId="74" borderId="37" xfId="0" applyFont="1" applyFill="1" applyBorder="1" applyAlignment="1" applyProtection="1">
      <alignment vertical="center"/>
      <protection locked="0"/>
    </xf>
    <xf numFmtId="44" fontId="50" fillId="22" borderId="37" xfId="0" applyNumberFormat="1" applyFont="1" applyFill="1" applyBorder="1" applyAlignment="1" applyProtection="1">
      <alignment vertical="center"/>
      <protection locked="0"/>
    </xf>
    <xf numFmtId="44" fontId="0" fillId="9" borderId="37" xfId="0" applyNumberFormat="1" applyFill="1" applyBorder="1" applyAlignment="1">
      <alignment vertical="center"/>
    </xf>
    <xf numFmtId="0" fontId="203" fillId="9" borderId="1" xfId="0" applyFont="1" applyFill="1" applyBorder="1" applyAlignment="1">
      <alignment horizontal="center" vertical="center"/>
    </xf>
    <xf numFmtId="44" fontId="61" fillId="22" borderId="37" xfId="0" applyNumberFormat="1" applyFont="1" applyFill="1" applyBorder="1" applyAlignment="1" applyProtection="1">
      <alignment vertical="center"/>
      <protection locked="0"/>
    </xf>
    <xf numFmtId="0" fontId="61" fillId="22" borderId="37" xfId="0" applyFont="1" applyFill="1" applyBorder="1" applyAlignment="1" applyProtection="1">
      <alignment vertical="center"/>
      <protection locked="0"/>
    </xf>
    <xf numFmtId="0" fontId="203" fillId="9" borderId="37" xfId="0" applyFont="1" applyFill="1" applyBorder="1" applyAlignment="1">
      <alignment vertical="center"/>
    </xf>
    <xf numFmtId="44" fontId="203" fillId="9" borderId="37" xfId="0" applyNumberFormat="1" applyFont="1" applyFill="1" applyBorder="1" applyAlignment="1">
      <alignment vertical="center"/>
    </xf>
    <xf numFmtId="0" fontId="50" fillId="56" borderId="40" xfId="0" quotePrefix="1" applyFont="1" applyFill="1" applyBorder="1" applyAlignment="1" applyProtection="1">
      <alignment horizontal="center" vertical="center"/>
      <protection locked="0"/>
    </xf>
    <xf numFmtId="44" fontId="50" fillId="18" borderId="15" xfId="2" applyFont="1" applyFill="1" applyBorder="1" applyAlignment="1" applyProtection="1">
      <alignment vertical="center"/>
    </xf>
    <xf numFmtId="44" fontId="50" fillId="22" borderId="37" xfId="2" applyFont="1" applyFill="1" applyBorder="1" applyAlignment="1" applyProtection="1">
      <alignment vertical="center"/>
      <protection locked="0"/>
    </xf>
    <xf numFmtId="44" fontId="63" fillId="37" borderId="15" xfId="2" applyFont="1" applyFill="1" applyBorder="1" applyAlignment="1" applyProtection="1">
      <alignment vertical="center"/>
    </xf>
    <xf numFmtId="0" fontId="61" fillId="74" borderId="7" xfId="0" applyFont="1" applyFill="1" applyBorder="1" applyAlignment="1" applyProtection="1">
      <alignment vertical="center"/>
      <protection locked="0"/>
    </xf>
    <xf numFmtId="0" fontId="61" fillId="74" borderId="0" xfId="0" applyFont="1" applyFill="1" applyAlignment="1" applyProtection="1">
      <alignment vertical="center"/>
      <protection locked="0"/>
    </xf>
    <xf numFmtId="0" fontId="61" fillId="19" borderId="21" xfId="0" applyFont="1" applyFill="1" applyBorder="1" applyAlignment="1" applyProtection="1">
      <alignment vertical="center"/>
      <protection locked="0"/>
    </xf>
    <xf numFmtId="0" fontId="61" fillId="19" borderId="0" xfId="0" applyFont="1" applyFill="1" applyAlignment="1" applyProtection="1">
      <alignment vertical="center"/>
      <protection locked="0"/>
    </xf>
    <xf numFmtId="44" fontId="61" fillId="19" borderId="0" xfId="2" applyFont="1" applyFill="1" applyBorder="1" applyAlignment="1" applyProtection="1">
      <alignment vertical="center"/>
      <protection locked="0"/>
    </xf>
    <xf numFmtId="44" fontId="61" fillId="39" borderId="0" xfId="2" applyFont="1" applyFill="1" applyBorder="1" applyAlignment="1" applyProtection="1">
      <alignment vertical="center"/>
      <protection locked="0"/>
    </xf>
    <xf numFmtId="0" fontId="61" fillId="39" borderId="45" xfId="0" applyFont="1" applyFill="1" applyBorder="1" applyAlignment="1" applyProtection="1">
      <alignment vertical="center"/>
      <protection locked="0"/>
    </xf>
    <xf numFmtId="0" fontId="61" fillId="22" borderId="7" xfId="0" applyFont="1" applyFill="1" applyBorder="1" applyAlignment="1" applyProtection="1">
      <alignment vertical="center"/>
      <protection locked="0"/>
    </xf>
    <xf numFmtId="0" fontId="61" fillId="17" borderId="0" xfId="0" applyFont="1" applyFill="1" applyAlignment="1" applyProtection="1">
      <alignment vertical="center"/>
      <protection locked="0"/>
    </xf>
    <xf numFmtId="0" fontId="106" fillId="9" borderId="0" xfId="0" applyFont="1" applyFill="1" applyAlignment="1" applyProtection="1">
      <alignment vertical="center"/>
      <protection locked="0"/>
    </xf>
    <xf numFmtId="0" fontId="106" fillId="0" borderId="0" xfId="0" applyFont="1" applyAlignment="1" applyProtection="1">
      <alignment vertical="center"/>
      <protection locked="0"/>
    </xf>
    <xf numFmtId="0" fontId="61" fillId="28" borderId="1" xfId="0" applyFont="1" applyFill="1" applyBorder="1" applyAlignment="1" applyProtection="1">
      <alignment horizontal="center" vertical="center" wrapText="1"/>
      <protection locked="0"/>
    </xf>
    <xf numFmtId="0" fontId="106" fillId="6" borderId="1" xfId="0" applyFont="1" applyFill="1" applyBorder="1" applyAlignment="1">
      <alignment horizontal="center" vertical="center"/>
    </xf>
    <xf numFmtId="0" fontId="61" fillId="28" borderId="1" xfId="0" applyFont="1" applyFill="1" applyBorder="1" applyAlignment="1" applyProtection="1">
      <alignment horizontal="center" vertical="center"/>
      <protection locked="0"/>
    </xf>
    <xf numFmtId="44" fontId="50" fillId="28" borderId="37" xfId="0" applyNumberFormat="1" applyFont="1" applyFill="1" applyBorder="1" applyAlignment="1" applyProtection="1">
      <alignment vertical="center"/>
      <protection locked="0"/>
    </xf>
    <xf numFmtId="0" fontId="0" fillId="6" borderId="37" xfId="0" applyFill="1" applyBorder="1" applyAlignment="1">
      <alignment vertical="center"/>
    </xf>
    <xf numFmtId="0" fontId="50" fillId="28" borderId="37" xfId="0" applyFont="1" applyFill="1" applyBorder="1" applyAlignment="1" applyProtection="1">
      <alignment vertical="center"/>
      <protection locked="0"/>
    </xf>
    <xf numFmtId="44" fontId="0" fillId="6" borderId="37" xfId="0" applyNumberFormat="1" applyFill="1" applyBorder="1" applyAlignment="1">
      <alignment vertical="center"/>
    </xf>
    <xf numFmtId="165" fontId="50" fillId="31" borderId="0" xfId="2" applyNumberFormat="1" applyFont="1" applyFill="1" applyBorder="1" applyAlignment="1" applyProtection="1">
      <alignment vertical="center"/>
      <protection locked="0"/>
    </xf>
    <xf numFmtId="165" fontId="50" fillId="39" borderId="0" xfId="2" applyNumberFormat="1" applyFont="1" applyFill="1" applyBorder="1" applyAlignment="1" applyProtection="1">
      <alignment horizontal="center" vertical="center"/>
      <protection locked="0"/>
    </xf>
    <xf numFmtId="0" fontId="50" fillId="39" borderId="45" xfId="0" applyFont="1" applyFill="1" applyBorder="1" applyAlignment="1" applyProtection="1">
      <alignment horizontal="center" vertical="center"/>
      <protection locked="0"/>
    </xf>
    <xf numFmtId="44" fontId="50" fillId="39" borderId="37" xfId="2" applyFont="1" applyFill="1" applyBorder="1" applyAlignment="1" applyProtection="1">
      <alignment horizontal="center" vertical="center"/>
      <protection locked="0"/>
    </xf>
    <xf numFmtId="44" fontId="50" fillId="42" borderId="37" xfId="2" applyFont="1" applyFill="1" applyBorder="1" applyAlignment="1" applyProtection="1">
      <alignment horizontal="center" vertical="center"/>
    </xf>
    <xf numFmtId="165" fontId="50" fillId="39" borderId="40" xfId="2" applyNumberFormat="1" applyFont="1" applyFill="1" applyBorder="1" applyAlignment="1" applyProtection="1">
      <alignment horizontal="center" vertical="center"/>
      <protection locked="0"/>
    </xf>
    <xf numFmtId="0" fontId="50" fillId="39" borderId="48" xfId="0" applyFont="1" applyFill="1" applyBorder="1" applyAlignment="1" applyProtection="1">
      <alignment horizontal="center" vertical="center"/>
      <protection locked="0"/>
    </xf>
    <xf numFmtId="165" fontId="50" fillId="31" borderId="21" xfId="2" applyNumberFormat="1" applyFont="1" applyFill="1" applyBorder="1" applyAlignment="1" applyProtection="1">
      <alignment horizontal="center" vertical="center"/>
      <protection locked="0"/>
    </xf>
    <xf numFmtId="165" fontId="50" fillId="31" borderId="0" xfId="2" applyNumberFormat="1" applyFont="1" applyFill="1" applyBorder="1" applyAlignment="1" applyProtection="1">
      <alignment horizontal="center" vertical="center"/>
      <protection locked="0"/>
    </xf>
    <xf numFmtId="44" fontId="50" fillId="31" borderId="0" xfId="2" applyFont="1" applyFill="1" applyBorder="1" applyAlignment="1" applyProtection="1">
      <alignment horizontal="center" vertical="center"/>
      <protection locked="0"/>
    </xf>
    <xf numFmtId="0" fontId="50" fillId="31" borderId="45" xfId="0" applyFont="1" applyFill="1" applyBorder="1" applyAlignment="1" applyProtection="1">
      <alignment horizontal="center" vertical="center"/>
      <protection locked="0"/>
    </xf>
    <xf numFmtId="165" fontId="56" fillId="39" borderId="0" xfId="2" applyNumberFormat="1" applyFont="1" applyFill="1" applyBorder="1" applyAlignment="1" applyProtection="1">
      <alignment horizontal="center" vertical="center"/>
      <protection locked="0"/>
    </xf>
    <xf numFmtId="44" fontId="56" fillId="39" borderId="0" xfId="2" applyFont="1" applyFill="1" applyBorder="1" applyAlignment="1" applyProtection="1">
      <alignment horizontal="center" vertical="center"/>
      <protection locked="0"/>
    </xf>
    <xf numFmtId="44" fontId="50" fillId="39" borderId="0" xfId="2" applyFont="1" applyFill="1" applyBorder="1" applyAlignment="1" applyProtection="1">
      <alignment horizontal="center" vertical="center"/>
      <protection locked="0"/>
    </xf>
    <xf numFmtId="165" fontId="61" fillId="39" borderId="1" xfId="2" applyNumberFormat="1" applyFont="1" applyFill="1" applyBorder="1" applyAlignment="1" applyProtection="1">
      <alignment horizontal="right" vertical="center"/>
      <protection locked="0"/>
    </xf>
    <xf numFmtId="44" fontId="61" fillId="42" borderId="1" xfId="2" applyFont="1" applyFill="1" applyBorder="1" applyAlignment="1" applyProtection="1">
      <alignment horizontal="right" vertical="center"/>
    </xf>
    <xf numFmtId="44" fontId="50" fillId="74" borderId="0" xfId="2" applyFont="1" applyFill="1" applyAlignment="1" applyProtection="1">
      <alignment vertical="center"/>
      <protection locked="0"/>
    </xf>
    <xf numFmtId="44" fontId="56" fillId="74" borderId="0" xfId="2" applyFont="1" applyFill="1" applyAlignment="1" applyProtection="1">
      <alignment vertical="center"/>
      <protection locked="0"/>
    </xf>
    <xf numFmtId="44" fontId="50" fillId="19" borderId="21" xfId="2" applyFont="1" applyFill="1" applyBorder="1" applyAlignment="1" applyProtection="1">
      <alignment vertical="center"/>
      <protection locked="0"/>
    </xf>
    <xf numFmtId="44" fontId="0" fillId="9" borderId="37" xfId="2" applyFont="1" applyFill="1" applyBorder="1" applyAlignment="1">
      <alignment vertical="center"/>
    </xf>
    <xf numFmtId="44" fontId="50" fillId="19" borderId="54" xfId="2" applyFont="1" applyFill="1" applyBorder="1" applyAlignment="1" applyProtection="1">
      <alignment vertical="center"/>
      <protection locked="0"/>
    </xf>
    <xf numFmtId="44" fontId="50" fillId="39" borderId="45" xfId="2" applyFont="1" applyFill="1" applyBorder="1" applyAlignment="1" applyProtection="1">
      <alignment horizontal="center" vertical="center"/>
      <protection locked="0"/>
    </xf>
    <xf numFmtId="44" fontId="50" fillId="22" borderId="7" xfId="2" applyFont="1" applyFill="1" applyBorder="1" applyAlignment="1" applyProtection="1">
      <alignment vertical="center"/>
      <protection locked="0"/>
    </xf>
    <xf numFmtId="44" fontId="50" fillId="17" borderId="0" xfId="2" applyFont="1" applyFill="1" applyAlignment="1" applyProtection="1">
      <alignment vertical="center"/>
      <protection locked="0"/>
    </xf>
    <xf numFmtId="44" fontId="50" fillId="22" borderId="0" xfId="2" applyFont="1" applyFill="1" applyAlignment="1" applyProtection="1">
      <alignment vertical="center"/>
      <protection locked="0"/>
    </xf>
    <xf numFmtId="44" fontId="0" fillId="9" borderId="0" xfId="2" applyFont="1" applyFill="1" applyAlignment="1" applyProtection="1">
      <alignment vertical="center"/>
      <protection locked="0"/>
    </xf>
    <xf numFmtId="165" fontId="204" fillId="82" borderId="1" xfId="2" applyNumberFormat="1" applyFont="1" applyFill="1" applyBorder="1" applyAlignment="1" applyProtection="1">
      <alignment horizontal="right" vertical="center" wrapText="1"/>
      <protection locked="0"/>
    </xf>
    <xf numFmtId="44" fontId="69" fillId="82" borderId="37" xfId="2" applyFont="1" applyFill="1" applyBorder="1" applyAlignment="1" applyProtection="1">
      <alignment horizontal="right" vertical="center"/>
      <protection locked="0"/>
    </xf>
    <xf numFmtId="165" fontId="69" fillId="82" borderId="37" xfId="2" applyNumberFormat="1" applyFont="1" applyFill="1" applyBorder="1" applyAlignment="1" applyProtection="1">
      <alignment horizontal="right" vertical="center"/>
      <protection locked="0"/>
    </xf>
    <xf numFmtId="44" fontId="204" fillId="82" borderId="37" xfId="2" applyFont="1" applyFill="1" applyBorder="1" applyAlignment="1" applyProtection="1">
      <alignment horizontal="right" vertical="center"/>
      <protection locked="0"/>
    </xf>
    <xf numFmtId="0" fontId="204" fillId="83" borderId="35" xfId="0" applyFont="1" applyFill="1" applyBorder="1" applyAlignment="1" applyProtection="1">
      <alignment horizontal="center" vertical="center"/>
      <protection locked="0"/>
    </xf>
    <xf numFmtId="0" fontId="72" fillId="14" borderId="24" xfId="0" applyFont="1" applyFill="1" applyBorder="1" applyAlignment="1">
      <alignment horizontal="right" vertical="center" wrapText="1"/>
    </xf>
    <xf numFmtId="0" fontId="73" fillId="14" borderId="15" xfId="0" applyFont="1" applyFill="1" applyBorder="1" applyAlignment="1">
      <alignment vertical="center" wrapText="1"/>
    </xf>
    <xf numFmtId="0" fontId="47" fillId="2" borderId="24" xfId="0" applyFont="1" applyFill="1" applyBorder="1" applyAlignment="1">
      <alignment horizontal="right" vertical="center" wrapText="1"/>
    </xf>
    <xf numFmtId="0" fontId="34" fillId="2" borderId="15" xfId="0" applyFont="1" applyFill="1" applyBorder="1" applyAlignment="1">
      <alignment horizontal="right" vertical="center" wrapText="1"/>
    </xf>
    <xf numFmtId="169" fontId="33" fillId="12" borderId="64" xfId="0" applyNumberFormat="1"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0" fillId="0" borderId="85" xfId="0" applyBorder="1" applyAlignment="1" applyProtection="1">
      <alignment vertical="center" wrapText="1"/>
      <protection locked="0"/>
    </xf>
    <xf numFmtId="164" fontId="22" fillId="14" borderId="21" xfId="1" applyNumberFormat="1" applyFont="1" applyFill="1" applyBorder="1" applyAlignment="1" applyProtection="1">
      <alignment horizontal="left" vertical="center" wrapText="1"/>
    </xf>
    <xf numFmtId="0" fontId="0" fillId="0" borderId="0" xfId="0" applyAlignment="1">
      <alignment horizontal="left" vertical="center" wrapText="1"/>
    </xf>
    <xf numFmtId="0" fontId="0" fillId="0" borderId="45" xfId="0" applyBorder="1" applyAlignment="1">
      <alignment horizontal="left" vertical="center" wrapText="1"/>
    </xf>
    <xf numFmtId="49" fontId="18" fillId="23" borderId="15" xfId="2" applyNumberFormat="1" applyFont="1" applyFill="1" applyBorder="1" applyAlignment="1" applyProtection="1">
      <alignment horizontal="center" vertical="center" wrapText="1"/>
      <protection locked="0"/>
    </xf>
    <xf numFmtId="0" fontId="0" fillId="0" borderId="15" xfId="0" applyBorder="1" applyAlignment="1" applyProtection="1">
      <alignment vertical="center" wrapText="1"/>
      <protection locked="0"/>
    </xf>
    <xf numFmtId="0" fontId="0" fillId="0" borderId="50" xfId="0" applyBorder="1" applyAlignment="1" applyProtection="1">
      <alignment vertical="center" wrapText="1"/>
      <protection locked="0"/>
    </xf>
    <xf numFmtId="49" fontId="20" fillId="11" borderId="7" xfId="1" applyNumberFormat="1" applyFont="1" applyFill="1" applyBorder="1" applyAlignment="1" applyProtection="1">
      <alignment horizontal="center" vertical="center" wrapText="1"/>
    </xf>
    <xf numFmtId="0" fontId="46" fillId="11" borderId="0" xfId="0" applyFont="1" applyFill="1" applyAlignment="1">
      <alignment horizontal="center" vertical="center" wrapText="1"/>
    </xf>
    <xf numFmtId="0" fontId="46" fillId="11" borderId="45" xfId="0" applyFont="1" applyFill="1" applyBorder="1" applyAlignment="1">
      <alignment horizontal="center" vertical="center" wrapText="1"/>
    </xf>
    <xf numFmtId="0" fontId="75" fillId="2" borderId="24" xfId="0" applyFont="1" applyFill="1" applyBorder="1" applyAlignment="1">
      <alignment horizontal="right" vertical="center" wrapText="1"/>
    </xf>
    <xf numFmtId="0" fontId="76" fillId="2" borderId="15" xfId="0" applyFont="1" applyFill="1" applyBorder="1" applyAlignment="1">
      <alignment horizontal="right" vertical="center" wrapText="1"/>
    </xf>
    <xf numFmtId="0" fontId="72" fillId="15" borderId="24" xfId="0" applyFont="1" applyFill="1" applyBorder="1" applyAlignment="1">
      <alignment horizontal="right" vertical="center" wrapText="1"/>
    </xf>
    <xf numFmtId="0" fontId="73" fillId="15" borderId="15" xfId="0" applyFont="1" applyFill="1" applyBorder="1" applyAlignment="1">
      <alignment vertical="center" wrapText="1"/>
    </xf>
    <xf numFmtId="0" fontId="40" fillId="2" borderId="24" xfId="0" applyFont="1" applyFill="1" applyBorder="1" applyAlignment="1">
      <alignment horizontal="right" vertical="center" wrapText="1"/>
    </xf>
    <xf numFmtId="0" fontId="39" fillId="2" borderId="15" xfId="0" applyFont="1" applyFill="1" applyBorder="1" applyAlignment="1">
      <alignment horizontal="right" vertical="center" wrapText="1"/>
    </xf>
    <xf numFmtId="0" fontId="3" fillId="2" borderId="62" xfId="0" applyFont="1" applyFill="1" applyBorder="1" applyAlignment="1">
      <alignment horizontal="left" vertical="center" wrapText="1"/>
    </xf>
    <xf numFmtId="0" fontId="48" fillId="0" borderId="1" xfId="0" applyFont="1" applyBorder="1" applyAlignment="1">
      <alignment horizontal="left" vertical="center" wrapText="1"/>
    </xf>
    <xf numFmtId="0" fontId="48" fillId="0" borderId="2" xfId="0" applyFont="1" applyBorder="1" applyAlignment="1">
      <alignment horizontal="left" vertical="center" wrapText="1"/>
    </xf>
    <xf numFmtId="0" fontId="3" fillId="2" borderId="7" xfId="0" applyFont="1" applyFill="1" applyBorder="1" applyAlignment="1">
      <alignment horizontal="left" vertical="center" wrapText="1"/>
    </xf>
    <xf numFmtId="0" fontId="48" fillId="0" borderId="0" xfId="0" applyFont="1" applyAlignment="1">
      <alignment horizontal="left" vertical="center" wrapText="1"/>
    </xf>
    <xf numFmtId="0" fontId="48" fillId="0" borderId="54" xfId="0" applyFont="1" applyBorder="1" applyAlignment="1">
      <alignment horizontal="left" vertical="center" wrapText="1"/>
    </xf>
    <xf numFmtId="0" fontId="48" fillId="0" borderId="7" xfId="0" applyFont="1" applyBorder="1" applyAlignment="1">
      <alignment horizontal="left" vertical="center" wrapText="1"/>
    </xf>
    <xf numFmtId="0" fontId="48" fillId="0" borderId="42" xfId="0" applyFont="1" applyBorder="1" applyAlignment="1">
      <alignment horizontal="left" vertical="center" wrapText="1"/>
    </xf>
    <xf numFmtId="0" fontId="48" fillId="0" borderId="37" xfId="0" applyFont="1" applyBorder="1" applyAlignment="1">
      <alignment horizontal="left" vertical="center" wrapText="1"/>
    </xf>
    <xf numFmtId="0" fontId="48" fillId="0" borderId="14" xfId="0" applyFont="1" applyBorder="1" applyAlignment="1">
      <alignment horizontal="left" vertical="center" wrapText="1"/>
    </xf>
    <xf numFmtId="0" fontId="40" fillId="2" borderId="38" xfId="0" applyFont="1" applyFill="1" applyBorder="1" applyAlignment="1">
      <alignment horizontal="left" vertical="center" wrapText="1"/>
    </xf>
    <xf numFmtId="0" fontId="39" fillId="2" borderId="33" xfId="0" applyFont="1" applyFill="1" applyBorder="1" applyAlignment="1">
      <alignment horizontal="left" vertical="center" wrapText="1"/>
    </xf>
    <xf numFmtId="0" fontId="41" fillId="24" borderId="33" xfId="0" applyFont="1" applyFill="1" applyBorder="1" applyAlignment="1" applyProtection="1">
      <alignment horizontal="left" vertical="center" wrapText="1"/>
      <protection locked="0"/>
    </xf>
    <xf numFmtId="0" fontId="19" fillId="24" borderId="33" xfId="0" applyFont="1" applyFill="1" applyBorder="1" applyAlignment="1" applyProtection="1">
      <alignment horizontal="left" vertical="center" wrapText="1"/>
      <protection locked="0"/>
    </xf>
    <xf numFmtId="0" fontId="19" fillId="24" borderId="51" xfId="0" applyFont="1" applyFill="1" applyBorder="1" applyAlignment="1" applyProtection="1">
      <alignment horizontal="left" vertical="center" wrapText="1"/>
      <protection locked="0"/>
    </xf>
    <xf numFmtId="169" fontId="33" fillId="12" borderId="21" xfId="0" applyNumberFormat="1" applyFont="1" applyFill="1" applyBorder="1" applyAlignment="1">
      <alignment horizontal="center" vertical="center" wrapText="1"/>
    </xf>
    <xf numFmtId="0" fontId="0" fillId="0" borderId="0" xfId="0" applyAlignment="1">
      <alignment vertical="center" wrapText="1"/>
    </xf>
    <xf numFmtId="0" fontId="0" fillId="0" borderId="45" xfId="0" applyBorder="1" applyAlignment="1">
      <alignment vertical="center" wrapText="1"/>
    </xf>
    <xf numFmtId="164" fontId="22" fillId="15" borderId="21" xfId="1" applyNumberFormat="1" applyFont="1" applyFill="1" applyBorder="1" applyAlignment="1" applyProtection="1">
      <alignment horizontal="left" vertical="center" wrapText="1"/>
    </xf>
    <xf numFmtId="10" fontId="41" fillId="12" borderId="15" xfId="0" applyNumberFormat="1" applyFont="1" applyFill="1"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165" fontId="41" fillId="12" borderId="15" xfId="2" applyNumberFormat="1"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50" xfId="0" applyBorder="1" applyAlignment="1" applyProtection="1">
      <alignment horizontal="left" vertical="center" wrapText="1"/>
      <protection locked="0"/>
    </xf>
    <xf numFmtId="0" fontId="39" fillId="2" borderId="26" xfId="0" applyFont="1" applyFill="1" applyBorder="1" applyAlignment="1">
      <alignment horizontal="right" vertical="center" wrapText="1"/>
    </xf>
    <xf numFmtId="0" fontId="41" fillId="12" borderId="26" xfId="0" applyFont="1" applyFill="1" applyBorder="1" applyAlignment="1" applyProtection="1">
      <alignment horizontal="left" vertical="center" wrapText="1"/>
      <protection locked="0"/>
    </xf>
    <xf numFmtId="0" fontId="0" fillId="0" borderId="35" xfId="0" applyBorder="1" applyAlignment="1" applyProtection="1">
      <alignment vertical="center" wrapText="1"/>
      <protection locked="0"/>
    </xf>
    <xf numFmtId="0" fontId="0" fillId="0" borderId="46" xfId="0" applyBorder="1" applyAlignment="1" applyProtection="1">
      <alignment vertical="center" wrapText="1"/>
      <protection locked="0"/>
    </xf>
    <xf numFmtId="175" fontId="41" fillId="12" borderId="26" xfId="0" applyNumberFormat="1" applyFont="1" applyFill="1" applyBorder="1" applyAlignment="1" applyProtection="1">
      <alignment horizontal="left" vertical="center" wrapText="1"/>
      <protection locked="0"/>
    </xf>
    <xf numFmtId="175" fontId="0" fillId="0" borderId="35" xfId="0" applyNumberFormat="1" applyBorder="1" applyAlignment="1" applyProtection="1">
      <alignment vertical="center" wrapText="1"/>
      <protection locked="0"/>
    </xf>
    <xf numFmtId="175" fontId="0" fillId="0" borderId="46" xfId="0" applyNumberFormat="1" applyBorder="1" applyAlignment="1" applyProtection="1">
      <alignment vertical="center" wrapText="1"/>
      <protection locked="0"/>
    </xf>
    <xf numFmtId="0" fontId="38" fillId="3" borderId="8" xfId="0" applyFont="1" applyFill="1" applyBorder="1" applyAlignment="1">
      <alignment horizontal="right" vertical="center" wrapText="1"/>
    </xf>
    <xf numFmtId="0" fontId="0" fillId="0" borderId="9" xfId="0" applyBorder="1" applyAlignment="1">
      <alignment horizontal="right" vertical="center" wrapText="1"/>
    </xf>
    <xf numFmtId="0" fontId="0" fillId="0" borderId="11" xfId="0" applyBorder="1" applyAlignment="1">
      <alignment horizontal="right" vertical="center" wrapText="1"/>
    </xf>
    <xf numFmtId="0" fontId="4" fillId="3" borderId="8" xfId="0" applyFont="1" applyFill="1" applyBorder="1" applyAlignment="1">
      <alignment horizontal="right" vertical="center" shrinkToFit="1"/>
    </xf>
    <xf numFmtId="0" fontId="0" fillId="0" borderId="9" xfId="0" applyBorder="1" applyAlignment="1">
      <alignment horizontal="right" vertical="center" shrinkToFit="1"/>
    </xf>
    <xf numFmtId="0" fontId="0" fillId="0" borderId="11" xfId="0" applyBorder="1" applyAlignment="1">
      <alignment horizontal="right" vertical="center" shrinkToFit="1"/>
    </xf>
    <xf numFmtId="0" fontId="176" fillId="16" borderId="34" xfId="0" applyFont="1" applyFill="1" applyBorder="1" applyAlignment="1" applyProtection="1">
      <alignment horizontal="center" vertical="center" wrapText="1"/>
      <protection locked="0"/>
    </xf>
    <xf numFmtId="0" fontId="177" fillId="16" borderId="10" xfId="0" applyFont="1" applyFill="1" applyBorder="1" applyAlignment="1" applyProtection="1">
      <alignment horizontal="center" vertical="center" wrapText="1"/>
      <protection locked="0"/>
    </xf>
    <xf numFmtId="0" fontId="177" fillId="16" borderId="10" xfId="0" applyFont="1" applyFill="1" applyBorder="1" applyAlignment="1" applyProtection="1">
      <alignment vertical="center" wrapText="1"/>
      <protection locked="0"/>
    </xf>
    <xf numFmtId="0" fontId="177" fillId="16" borderId="41" xfId="0" applyFont="1" applyFill="1" applyBorder="1" applyAlignment="1" applyProtection="1">
      <alignment vertical="center" wrapText="1"/>
      <protection locked="0"/>
    </xf>
    <xf numFmtId="0" fontId="50" fillId="74" borderId="0" xfId="0" applyFont="1" applyFill="1" applyAlignment="1" applyProtection="1">
      <alignment vertical="center"/>
      <protection locked="0"/>
    </xf>
    <xf numFmtId="0" fontId="0" fillId="0" borderId="0" xfId="0" applyAlignment="1">
      <alignment vertical="center"/>
    </xf>
    <xf numFmtId="0" fontId="198" fillId="6" borderId="10" xfId="0" applyFont="1" applyFill="1" applyBorder="1" applyAlignment="1" applyProtection="1">
      <alignment horizontal="center" vertical="center" wrapText="1"/>
      <protection locked="0"/>
    </xf>
    <xf numFmtId="0" fontId="198" fillId="0" borderId="37" xfId="0" applyFont="1" applyBorder="1" applyAlignment="1">
      <alignment horizontal="center" vertical="center" wrapText="1"/>
    </xf>
    <xf numFmtId="164" fontId="21" fillId="11" borderId="0" xfId="1" applyNumberFormat="1" applyFont="1" applyFill="1" applyBorder="1" applyAlignment="1" applyProtection="1">
      <alignment vertical="center" wrapText="1"/>
      <protection locked="0"/>
    </xf>
    <xf numFmtId="49" fontId="18" fillId="9" borderId="0" xfId="1" applyNumberFormat="1" applyFont="1" applyFill="1" applyBorder="1" applyAlignment="1" applyProtection="1">
      <alignment vertical="center" wrapText="1"/>
      <protection locked="0"/>
    </xf>
    <xf numFmtId="0" fontId="26" fillId="10" borderId="64" xfId="0" applyFont="1" applyFill="1" applyBorder="1" applyAlignment="1" applyProtection="1">
      <alignment horizontal="center" vertical="center" wrapText="1"/>
      <protection locked="0"/>
    </xf>
    <xf numFmtId="0" fontId="0" fillId="0" borderId="1" xfId="0" applyBorder="1" applyAlignment="1">
      <alignment vertical="center" wrapText="1"/>
    </xf>
    <xf numFmtId="0" fontId="0" fillId="0" borderId="2" xfId="0" applyBorder="1" applyAlignment="1">
      <alignment vertical="center" wrapText="1"/>
    </xf>
    <xf numFmtId="0" fontId="0" fillId="0" borderId="25" xfId="0" applyBorder="1" applyAlignment="1">
      <alignment vertical="center" wrapText="1"/>
    </xf>
    <xf numFmtId="0" fontId="0" fillId="0" borderId="37" xfId="0" applyBorder="1" applyAlignment="1">
      <alignment vertical="center" wrapText="1"/>
    </xf>
    <xf numFmtId="0" fontId="0" fillId="0" borderId="14" xfId="0" applyBorder="1" applyAlignment="1">
      <alignment vertical="center" wrapText="1"/>
    </xf>
    <xf numFmtId="0" fontId="15" fillId="7" borderId="64" xfId="0" applyFont="1" applyFill="1" applyBorder="1" applyAlignment="1" applyProtection="1">
      <alignment horizontal="center" vertical="center" wrapText="1"/>
      <protection locked="0"/>
    </xf>
    <xf numFmtId="0" fontId="25" fillId="75" borderId="64" xfId="0" applyFont="1" applyFill="1" applyBorder="1" applyAlignment="1" applyProtection="1">
      <alignment horizontal="center" vertical="center" wrapText="1"/>
      <protection locked="0"/>
    </xf>
    <xf numFmtId="0" fontId="35" fillId="75" borderId="1" xfId="0" applyFont="1" applyFill="1" applyBorder="1" applyAlignment="1">
      <alignment vertical="center" wrapText="1"/>
    </xf>
    <xf numFmtId="0" fontId="35" fillId="75" borderId="2" xfId="0" applyFont="1" applyFill="1" applyBorder="1" applyAlignment="1">
      <alignment vertical="center" wrapText="1"/>
    </xf>
    <xf numFmtId="0" fontId="35" fillId="75" borderId="25" xfId="0" applyFont="1" applyFill="1" applyBorder="1" applyAlignment="1">
      <alignment vertical="center" wrapText="1"/>
    </xf>
    <xf numFmtId="0" fontId="35" fillId="75" borderId="37" xfId="0" applyFont="1" applyFill="1" applyBorder="1" applyAlignment="1">
      <alignment vertical="center" wrapText="1"/>
    </xf>
    <xf numFmtId="0" fontId="35" fillId="75" borderId="14" xfId="0" applyFont="1" applyFill="1" applyBorder="1" applyAlignment="1">
      <alignment vertical="center" wrapText="1"/>
    </xf>
    <xf numFmtId="0" fontId="181" fillId="11" borderId="64" xfId="0" applyFont="1" applyFill="1" applyBorder="1" applyAlignment="1" applyProtection="1">
      <alignment horizontal="center" vertical="center" wrapText="1"/>
      <protection locked="0"/>
    </xf>
    <xf numFmtId="0" fontId="182" fillId="11" borderId="1" xfId="0" applyFont="1" applyFill="1" applyBorder="1" applyAlignment="1">
      <alignment vertical="center" wrapText="1"/>
    </xf>
    <xf numFmtId="0" fontId="182" fillId="11" borderId="2" xfId="0" applyFont="1" applyFill="1" applyBorder="1" applyAlignment="1">
      <alignment vertical="center" wrapText="1"/>
    </xf>
    <xf numFmtId="0" fontId="182" fillId="11" borderId="25" xfId="0" applyFont="1" applyFill="1" applyBorder="1" applyAlignment="1">
      <alignment vertical="center" wrapText="1"/>
    </xf>
    <xf numFmtId="0" fontId="182" fillId="11" borderId="37" xfId="0" applyFont="1" applyFill="1" applyBorder="1" applyAlignment="1">
      <alignment vertical="center" wrapText="1"/>
    </xf>
    <xf numFmtId="0" fontId="182" fillId="11" borderId="14" xfId="0" applyFont="1" applyFill="1" applyBorder="1" applyAlignment="1">
      <alignment vertical="center" wrapText="1"/>
    </xf>
    <xf numFmtId="0" fontId="184" fillId="77" borderId="64" xfId="0" applyFont="1" applyFill="1" applyBorder="1" applyAlignment="1" applyProtection="1">
      <alignment horizontal="center" vertical="center" shrinkToFit="1"/>
      <protection locked="0"/>
    </xf>
    <xf numFmtId="0" fontId="185" fillId="77" borderId="1" xfId="0" applyFont="1" applyFill="1" applyBorder="1" applyAlignment="1">
      <alignment vertical="center" shrinkToFit="1"/>
    </xf>
    <xf numFmtId="0" fontId="185" fillId="77" borderId="2" xfId="0" applyFont="1" applyFill="1" applyBorder="1" applyAlignment="1">
      <alignment vertical="center" shrinkToFit="1"/>
    </xf>
    <xf numFmtId="0" fontId="185" fillId="77" borderId="25" xfId="0" applyFont="1" applyFill="1" applyBorder="1" applyAlignment="1">
      <alignment vertical="center" shrinkToFit="1"/>
    </xf>
    <xf numFmtId="0" fontId="185" fillId="77" borderId="37" xfId="0" applyFont="1" applyFill="1" applyBorder="1" applyAlignment="1">
      <alignment vertical="center" shrinkToFit="1"/>
    </xf>
    <xf numFmtId="0" fontId="185" fillId="77" borderId="14" xfId="0" applyFont="1" applyFill="1" applyBorder="1" applyAlignment="1">
      <alignment vertical="center" shrinkToFit="1"/>
    </xf>
    <xf numFmtId="0" fontId="50" fillId="74" borderId="0" xfId="0" applyFont="1" applyFill="1" applyAlignment="1" applyProtection="1">
      <alignment horizontal="center" vertical="center"/>
      <protection locked="0"/>
    </xf>
    <xf numFmtId="0" fontId="50" fillId="39" borderId="18" xfId="0" applyFont="1" applyFill="1" applyBorder="1" applyAlignment="1" applyProtection="1">
      <alignment horizontal="center" vertical="center" wrapText="1"/>
      <protection locked="0"/>
    </xf>
    <xf numFmtId="0" fontId="0" fillId="7" borderId="65" xfId="0" applyFill="1" applyBorder="1" applyAlignment="1">
      <alignment horizontal="center" vertical="center" wrapText="1"/>
    </xf>
    <xf numFmtId="0" fontId="53" fillId="74" borderId="0" xfId="0" applyFont="1" applyFill="1" applyAlignment="1" applyProtection="1">
      <alignment vertical="center" wrapText="1"/>
      <protection locked="0"/>
    </xf>
    <xf numFmtId="0" fontId="0" fillId="2" borderId="0" xfId="0" applyFill="1" applyAlignment="1">
      <alignment vertical="center" wrapText="1"/>
    </xf>
    <xf numFmtId="0" fontId="178" fillId="76" borderId="64" xfId="0" applyFont="1" applyFill="1" applyBorder="1" applyAlignment="1" applyProtection="1">
      <alignment horizontal="center" vertical="center" wrapText="1"/>
      <protection locked="0"/>
    </xf>
    <xf numFmtId="0" fontId="179" fillId="76" borderId="1" xfId="0" applyFont="1" applyFill="1" applyBorder="1" applyAlignment="1">
      <alignment vertical="center" wrapText="1"/>
    </xf>
    <xf numFmtId="0" fontId="179" fillId="76" borderId="2" xfId="0" applyFont="1" applyFill="1" applyBorder="1" applyAlignment="1">
      <alignment vertical="center" wrapText="1"/>
    </xf>
    <xf numFmtId="0" fontId="179" fillId="76" borderId="25" xfId="0" applyFont="1" applyFill="1" applyBorder="1" applyAlignment="1">
      <alignment vertical="center" wrapText="1"/>
    </xf>
    <xf numFmtId="0" fontId="179" fillId="76" borderId="37" xfId="0" applyFont="1" applyFill="1" applyBorder="1" applyAlignment="1">
      <alignment vertical="center" wrapText="1"/>
    </xf>
    <xf numFmtId="0" fontId="179" fillId="76" borderId="14" xfId="0" applyFont="1" applyFill="1" applyBorder="1" applyAlignment="1">
      <alignment vertical="center" wrapText="1"/>
    </xf>
    <xf numFmtId="0" fontId="178" fillId="65" borderId="64" xfId="0" applyFont="1" applyFill="1" applyBorder="1" applyAlignment="1" applyProtection="1">
      <alignment horizontal="center" vertical="center" wrapText="1"/>
      <protection locked="0"/>
    </xf>
    <xf numFmtId="0" fontId="179" fillId="65" borderId="1" xfId="0" applyFont="1" applyFill="1" applyBorder="1" applyAlignment="1">
      <alignment vertical="center" wrapText="1"/>
    </xf>
    <xf numFmtId="0" fontId="179" fillId="65" borderId="2" xfId="0" applyFont="1" applyFill="1" applyBorder="1" applyAlignment="1">
      <alignment vertical="center" wrapText="1"/>
    </xf>
    <xf numFmtId="0" fontId="179" fillId="65" borderId="25" xfId="0" applyFont="1" applyFill="1" applyBorder="1" applyAlignment="1">
      <alignment vertical="center" wrapText="1"/>
    </xf>
    <xf numFmtId="0" fontId="179" fillId="65" borderId="37" xfId="0" applyFont="1" applyFill="1" applyBorder="1" applyAlignment="1">
      <alignment vertical="center" wrapText="1"/>
    </xf>
    <xf numFmtId="0" fontId="179" fillId="65" borderId="14" xfId="0" applyFont="1" applyFill="1" applyBorder="1" applyAlignment="1">
      <alignment vertical="center" wrapText="1"/>
    </xf>
    <xf numFmtId="0" fontId="50" fillId="0" borderId="35" xfId="0" applyFont="1" applyBorder="1" applyAlignment="1" applyProtection="1">
      <alignment vertical="center" wrapText="1"/>
      <protection locked="0"/>
    </xf>
    <xf numFmtId="0" fontId="50" fillId="17" borderId="15" xfId="0" applyFont="1" applyFill="1" applyBorder="1" applyAlignment="1" applyProtection="1">
      <alignment vertical="center" wrapText="1"/>
      <protection locked="0"/>
    </xf>
    <xf numFmtId="0" fontId="50" fillId="6" borderId="26" xfId="0" applyFont="1" applyFill="1" applyBorder="1" applyAlignment="1" applyProtection="1">
      <alignment vertical="center" wrapText="1"/>
      <protection locked="0"/>
    </xf>
    <xf numFmtId="0" fontId="0" fillId="6" borderId="35" xfId="0" applyFill="1" applyBorder="1" applyAlignment="1" applyProtection="1">
      <alignment vertical="center" wrapText="1"/>
      <protection locked="0"/>
    </xf>
    <xf numFmtId="0" fontId="0" fillId="6" borderId="17" xfId="0" applyFill="1" applyBorder="1" applyAlignment="1" applyProtection="1">
      <alignment vertical="center" wrapText="1"/>
      <protection locked="0"/>
    </xf>
    <xf numFmtId="0" fontId="50" fillId="22" borderId="15" xfId="0" applyFont="1" applyFill="1" applyBorder="1" applyAlignment="1" applyProtection="1">
      <alignment vertical="center" wrapText="1"/>
      <protection locked="0"/>
    </xf>
    <xf numFmtId="0" fontId="0" fillId="9" borderId="15" xfId="0" applyFill="1" applyBorder="1" applyAlignment="1" applyProtection="1">
      <alignment vertical="center" wrapText="1"/>
      <protection locked="0"/>
    </xf>
    <xf numFmtId="0" fontId="19" fillId="60" borderId="7" xfId="0" applyFont="1" applyFill="1" applyBorder="1" applyAlignment="1" applyProtection="1">
      <alignment vertical="center" wrapText="1"/>
      <protection locked="0"/>
    </xf>
    <xf numFmtId="0" fontId="0" fillId="60" borderId="0" xfId="0" applyFill="1" applyAlignment="1">
      <alignment vertical="center" wrapText="1"/>
    </xf>
    <xf numFmtId="0" fontId="50" fillId="22" borderId="26" xfId="0" applyFont="1" applyFill="1" applyBorder="1" applyAlignment="1" applyProtection="1">
      <alignment vertical="center" wrapText="1"/>
      <protection locked="0"/>
    </xf>
    <xf numFmtId="0" fontId="0" fillId="9" borderId="35" xfId="0" applyFill="1" applyBorder="1" applyAlignment="1" applyProtection="1">
      <alignment vertical="center" wrapText="1"/>
      <protection locked="0"/>
    </xf>
    <xf numFmtId="0" fontId="0" fillId="9" borderId="17" xfId="0" applyFill="1" applyBorder="1" applyAlignment="1" applyProtection="1">
      <alignment vertical="center" wrapText="1"/>
      <protection locked="0"/>
    </xf>
    <xf numFmtId="0" fontId="114" fillId="78" borderId="64" xfId="0" applyFont="1" applyFill="1" applyBorder="1" applyAlignment="1" applyProtection="1">
      <alignment horizontal="center" vertical="center" shrinkToFit="1"/>
      <protection locked="0"/>
    </xf>
    <xf numFmtId="0" fontId="115" fillId="78" borderId="1" xfId="0" applyFont="1" applyFill="1" applyBorder="1" applyAlignment="1">
      <alignment vertical="center" shrinkToFit="1"/>
    </xf>
    <xf numFmtId="0" fontId="115" fillId="78" borderId="2" xfId="0" applyFont="1" applyFill="1" applyBorder="1" applyAlignment="1">
      <alignment vertical="center" shrinkToFit="1"/>
    </xf>
    <xf numFmtId="0" fontId="115" fillId="78" borderId="25" xfId="0" applyFont="1" applyFill="1" applyBorder="1" applyAlignment="1">
      <alignment vertical="center" shrinkToFit="1"/>
    </xf>
    <xf numFmtId="0" fontId="115" fillId="78" borderId="37" xfId="0" applyFont="1" applyFill="1" applyBorder="1" applyAlignment="1">
      <alignment vertical="center" shrinkToFit="1"/>
    </xf>
    <xf numFmtId="0" fontId="115" fillId="78" borderId="14" xfId="0" applyFont="1" applyFill="1" applyBorder="1" applyAlignment="1">
      <alignment vertical="center" shrinkToFit="1"/>
    </xf>
    <xf numFmtId="0" fontId="50" fillId="22" borderId="35" xfId="0" applyFont="1" applyFill="1" applyBorder="1" applyAlignment="1" applyProtection="1">
      <alignment vertical="center" wrapText="1"/>
      <protection locked="0"/>
    </xf>
    <xf numFmtId="0" fontId="0" fillId="60" borderId="34" xfId="0" applyFill="1" applyBorder="1" applyAlignment="1" applyProtection="1">
      <alignment vertical="center"/>
      <protection locked="0"/>
    </xf>
    <xf numFmtId="0" fontId="0" fillId="60" borderId="10" xfId="0" applyFill="1" applyBorder="1" applyAlignment="1">
      <alignment vertical="center"/>
    </xf>
    <xf numFmtId="0" fontId="0" fillId="60" borderId="10" xfId="0" applyFill="1" applyBorder="1"/>
    <xf numFmtId="0" fontId="0" fillId="60" borderId="41" xfId="0" applyFill="1" applyBorder="1"/>
    <xf numFmtId="0" fontId="50" fillId="17" borderId="12" xfId="0" applyFont="1" applyFill="1" applyBorder="1" applyAlignment="1" applyProtection="1">
      <alignment vertical="center" wrapText="1"/>
      <protection locked="0"/>
    </xf>
    <xf numFmtId="0" fontId="0" fillId="0" borderId="12" xfId="0" applyBorder="1" applyAlignment="1" applyProtection="1">
      <alignment vertical="center" wrapText="1"/>
      <protection locked="0"/>
    </xf>
    <xf numFmtId="0" fontId="50" fillId="28" borderId="15" xfId="0" applyFont="1" applyFill="1" applyBorder="1" applyAlignment="1" applyProtection="1">
      <alignment vertical="center" wrapText="1"/>
      <protection locked="0"/>
    </xf>
    <xf numFmtId="0" fontId="0" fillId="6" borderId="15" xfId="0" applyFill="1" applyBorder="1" applyAlignment="1" applyProtection="1">
      <alignment vertical="center" wrapText="1"/>
      <protection locked="0"/>
    </xf>
    <xf numFmtId="0" fontId="50" fillId="9" borderId="26" xfId="0" applyFont="1" applyFill="1" applyBorder="1" applyAlignment="1">
      <alignment vertical="center"/>
    </xf>
    <xf numFmtId="0" fontId="50" fillId="9" borderId="35" xfId="0" applyFont="1" applyFill="1" applyBorder="1" applyAlignment="1">
      <alignment vertical="center"/>
    </xf>
    <xf numFmtId="0" fontId="50" fillId="9" borderId="17" xfId="0" applyFont="1" applyFill="1" applyBorder="1" applyAlignment="1">
      <alignment vertical="center"/>
    </xf>
    <xf numFmtId="0" fontId="50" fillId="2" borderId="35" xfId="0" applyFont="1" applyFill="1" applyBorder="1" applyAlignment="1" applyProtection="1">
      <alignment vertical="center" wrapText="1"/>
      <protection locked="0"/>
    </xf>
    <xf numFmtId="0" fontId="0" fillId="2" borderId="35" xfId="0" applyFill="1" applyBorder="1" applyAlignment="1" applyProtection="1">
      <alignment vertical="center" wrapText="1"/>
      <protection locked="0"/>
    </xf>
    <xf numFmtId="10" fontId="172" fillId="74" borderId="0" xfId="0" applyNumberFormat="1" applyFont="1" applyFill="1" applyAlignment="1" applyProtection="1">
      <alignment horizontal="right" vertical="center" wrapText="1"/>
      <protection locked="0"/>
    </xf>
    <xf numFmtId="0" fontId="174" fillId="0" borderId="0" xfId="0" applyFont="1" applyAlignment="1">
      <alignment horizontal="right" vertical="center" wrapText="1"/>
    </xf>
    <xf numFmtId="1" fontId="51" fillId="25" borderId="35" xfId="0" applyNumberFormat="1" applyFont="1" applyFill="1" applyBorder="1" applyAlignment="1">
      <alignment horizontal="center" vertical="center"/>
    </xf>
    <xf numFmtId="0" fontId="65" fillId="26" borderId="35" xfId="0" applyFont="1" applyFill="1" applyBorder="1" applyAlignment="1">
      <alignment vertical="center"/>
    </xf>
    <xf numFmtId="0" fontId="0" fillId="0" borderId="35" xfId="0" applyBorder="1" applyAlignment="1">
      <alignment vertical="center"/>
    </xf>
    <xf numFmtId="175" fontId="53" fillId="25" borderId="35" xfId="0" applyNumberFormat="1" applyFont="1" applyFill="1" applyBorder="1" applyAlignment="1">
      <alignment horizontal="center" vertical="center" shrinkToFit="1"/>
    </xf>
    <xf numFmtId="175" fontId="0" fillId="0" borderId="35" xfId="0" applyNumberFormat="1" applyBorder="1" applyAlignment="1">
      <alignment horizontal="center" vertical="center" shrinkToFit="1"/>
    </xf>
    <xf numFmtId="0" fontId="0" fillId="26" borderId="35" xfId="0" applyFill="1" applyBorder="1" applyAlignment="1">
      <alignment horizontal="center" vertical="center" shrinkToFit="1"/>
    </xf>
    <xf numFmtId="0" fontId="0" fillId="0" borderId="35" xfId="0" applyBorder="1" applyAlignment="1">
      <alignment horizontal="center" vertical="center" shrinkToFit="1"/>
    </xf>
    <xf numFmtId="0" fontId="50" fillId="74" borderId="0" xfId="0" applyFont="1" applyFill="1" applyAlignment="1" applyProtection="1">
      <alignment vertical="center" wrapText="1"/>
      <protection locked="0"/>
    </xf>
    <xf numFmtId="0" fontId="0" fillId="2" borderId="0" xfId="0" applyFill="1" applyAlignment="1" applyProtection="1">
      <alignment vertical="center" wrapText="1"/>
      <protection locked="0"/>
    </xf>
    <xf numFmtId="0" fontId="50" fillId="9" borderId="12" xfId="0" quotePrefix="1" applyFont="1" applyFill="1" applyBorder="1" applyAlignment="1">
      <alignment vertical="center"/>
    </xf>
    <xf numFmtId="0" fontId="50" fillId="9" borderId="12" xfId="0" applyFont="1" applyFill="1" applyBorder="1" applyAlignment="1">
      <alignment vertical="center"/>
    </xf>
    <xf numFmtId="0" fontId="50" fillId="0" borderId="26" xfId="0" applyFont="1" applyBorder="1" applyAlignment="1" applyProtection="1">
      <alignment vertical="center" wrapText="1"/>
      <protection locked="0"/>
    </xf>
    <xf numFmtId="0" fontId="0" fillId="0" borderId="17" xfId="0" applyBorder="1" applyAlignment="1" applyProtection="1">
      <alignment vertical="center" wrapText="1"/>
      <protection locked="0"/>
    </xf>
    <xf numFmtId="0" fontId="61" fillId="27" borderId="15" xfId="0" applyFont="1" applyFill="1" applyBorder="1" applyAlignment="1" applyProtection="1">
      <alignment vertical="center" wrapText="1"/>
      <protection locked="0"/>
    </xf>
    <xf numFmtId="0" fontId="106" fillId="5" borderId="15" xfId="0" applyFont="1" applyFill="1" applyBorder="1" applyAlignment="1" applyProtection="1">
      <alignment vertical="center" wrapText="1"/>
      <protection locked="0"/>
    </xf>
    <xf numFmtId="0" fontId="81" fillId="31" borderId="0" xfId="0" applyFont="1" applyFill="1" applyAlignment="1" applyProtection="1">
      <alignment vertical="center" shrinkToFit="1"/>
      <protection locked="0"/>
    </xf>
    <xf numFmtId="0" fontId="80" fillId="34" borderId="0" xfId="0" applyFont="1" applyFill="1" applyAlignment="1">
      <alignment vertical="center" shrinkToFit="1"/>
    </xf>
    <xf numFmtId="0" fontId="50" fillId="27" borderId="15" xfId="0" applyFont="1" applyFill="1" applyBorder="1" applyAlignment="1" applyProtection="1">
      <alignment vertical="center" wrapText="1"/>
      <protection locked="0"/>
    </xf>
    <xf numFmtId="0" fontId="19" fillId="5" borderId="15" xfId="0" applyFont="1" applyFill="1" applyBorder="1" applyAlignment="1" applyProtection="1">
      <alignment vertical="center" wrapText="1"/>
      <protection locked="0"/>
    </xf>
    <xf numFmtId="0" fontId="50" fillId="27" borderId="26" xfId="0" applyFont="1" applyFill="1" applyBorder="1" applyAlignment="1" applyProtection="1">
      <alignment vertical="center" wrapText="1"/>
      <protection locked="0"/>
    </xf>
    <xf numFmtId="0" fontId="0" fillId="5" borderId="35" xfId="0" applyFill="1" applyBorder="1" applyAlignment="1" applyProtection="1">
      <alignment vertical="center" wrapText="1"/>
      <protection locked="0"/>
    </xf>
    <xf numFmtId="0" fontId="0" fillId="5" borderId="17" xfId="0" applyFill="1" applyBorder="1" applyAlignment="1" applyProtection="1">
      <alignment vertical="center" wrapText="1"/>
      <protection locked="0"/>
    </xf>
    <xf numFmtId="0" fontId="0" fillId="5" borderId="15" xfId="0" applyFill="1" applyBorder="1" applyAlignment="1" applyProtection="1">
      <alignment vertical="center" wrapText="1"/>
      <protection locked="0"/>
    </xf>
    <xf numFmtId="0" fontId="50" fillId="22" borderId="26" xfId="0" applyFont="1" applyFill="1" applyBorder="1" applyAlignment="1">
      <alignment vertical="center"/>
    </xf>
    <xf numFmtId="0" fontId="50" fillId="22" borderId="35" xfId="0" applyFont="1" applyFill="1" applyBorder="1" applyAlignment="1">
      <alignment vertical="center"/>
    </xf>
    <xf numFmtId="0" fontId="50" fillId="22" borderId="17" xfId="0" applyFont="1" applyFill="1" applyBorder="1" applyAlignment="1">
      <alignment vertical="center"/>
    </xf>
    <xf numFmtId="0" fontId="0" fillId="2" borderId="0" xfId="0" applyFill="1" applyAlignment="1" applyProtection="1">
      <alignment vertical="center"/>
      <protection locked="0"/>
    </xf>
    <xf numFmtId="0" fontId="50" fillId="28" borderId="15" xfId="0" applyFont="1" applyFill="1" applyBorder="1" applyAlignment="1" applyProtection="1">
      <alignment vertical="center"/>
      <protection locked="0"/>
    </xf>
    <xf numFmtId="0" fontId="0" fillId="6" borderId="15" xfId="0" applyFill="1" applyBorder="1" applyAlignment="1" applyProtection="1">
      <alignment vertical="center"/>
      <protection locked="0"/>
    </xf>
    <xf numFmtId="0" fontId="54" fillId="74" borderId="0" xfId="0" applyFont="1" applyFill="1" applyAlignment="1" applyProtection="1">
      <alignment horizontal="right" vertical="center"/>
      <protection locked="0"/>
    </xf>
    <xf numFmtId="0" fontId="0" fillId="2" borderId="0" xfId="0" applyFill="1" applyAlignment="1" applyProtection="1">
      <alignment horizontal="right" vertical="center"/>
      <protection locked="0"/>
    </xf>
    <xf numFmtId="0" fontId="60" fillId="74" borderId="0" xfId="0" applyFont="1" applyFill="1" applyAlignment="1" applyProtection="1">
      <alignment horizontal="right" vertical="center" wrapText="1"/>
      <protection locked="0"/>
    </xf>
    <xf numFmtId="0" fontId="169" fillId="2" borderId="0" xfId="0" applyFont="1" applyFill="1" applyAlignment="1">
      <alignment vertical="center" wrapText="1"/>
    </xf>
    <xf numFmtId="1" fontId="74" fillId="32" borderId="35" xfId="0" applyNumberFormat="1" applyFont="1" applyFill="1" applyBorder="1" applyAlignment="1">
      <alignment horizontal="center" vertical="center"/>
    </xf>
    <xf numFmtId="0" fontId="70" fillId="15" borderId="35" xfId="0" applyFont="1" applyFill="1" applyBorder="1" applyAlignment="1">
      <alignment vertical="center"/>
    </xf>
    <xf numFmtId="0" fontId="60" fillId="19" borderId="21" xfId="0" applyFont="1" applyFill="1" applyBorder="1" applyAlignment="1" applyProtection="1">
      <alignment horizontal="center" vertical="center" wrapText="1"/>
      <protection locked="0"/>
    </xf>
    <xf numFmtId="0" fontId="60" fillId="19" borderId="0" xfId="0" applyFont="1" applyFill="1" applyAlignment="1" applyProtection="1">
      <alignment horizontal="center" vertical="center" wrapText="1"/>
      <protection locked="0"/>
    </xf>
    <xf numFmtId="0" fontId="50" fillId="25" borderId="26" xfId="0" applyFont="1" applyFill="1" applyBorder="1" applyAlignment="1" applyProtection="1">
      <alignment vertical="center" shrinkToFit="1"/>
      <protection locked="0"/>
    </xf>
    <xf numFmtId="0" fontId="50" fillId="25" borderId="17" xfId="0" applyFont="1" applyFill="1" applyBorder="1" applyAlignment="1" applyProtection="1">
      <alignment vertical="center" shrinkToFit="1"/>
      <protection locked="0"/>
    </xf>
    <xf numFmtId="0" fontId="53" fillId="25" borderId="35" xfId="0" applyFont="1" applyFill="1" applyBorder="1" applyAlignment="1">
      <alignment horizontal="center" vertical="center" shrinkToFit="1"/>
    </xf>
    <xf numFmtId="0" fontId="53" fillId="25" borderId="37" xfId="0" applyFont="1" applyFill="1" applyBorder="1" applyAlignment="1">
      <alignment horizontal="center" vertical="center" shrinkToFit="1"/>
    </xf>
    <xf numFmtId="0" fontId="54" fillId="74" borderId="10" xfId="0" applyFont="1" applyFill="1" applyBorder="1" applyAlignment="1" applyProtection="1">
      <alignment horizontal="right" vertical="center"/>
      <protection locked="0"/>
    </xf>
    <xf numFmtId="0" fontId="50" fillId="74" borderId="37" xfId="0" applyFont="1" applyFill="1" applyBorder="1" applyAlignment="1" applyProtection="1">
      <alignment vertical="center" wrapText="1"/>
      <protection locked="0"/>
    </xf>
    <xf numFmtId="0" fontId="0" fillId="2" borderId="37" xfId="0" applyFill="1" applyBorder="1" applyAlignment="1">
      <alignment vertical="center" wrapText="1"/>
    </xf>
    <xf numFmtId="0" fontId="157" fillId="27" borderId="8" xfId="0" applyFont="1" applyFill="1" applyBorder="1" applyAlignment="1" applyProtection="1">
      <alignment horizontal="left" vertical="center" wrapText="1" shrinkToFit="1"/>
      <protection locked="0"/>
    </xf>
    <xf numFmtId="0" fontId="0" fillId="0" borderId="9" xfId="0" applyBorder="1" applyAlignment="1">
      <alignment horizontal="left" vertical="center" shrinkToFit="1"/>
    </xf>
    <xf numFmtId="0" fontId="0" fillId="0" borderId="11" xfId="0" applyBorder="1" applyAlignment="1">
      <alignment horizontal="left" vertical="center" shrinkToFit="1"/>
    </xf>
    <xf numFmtId="0" fontId="0" fillId="0" borderId="8" xfId="0" applyBorder="1" applyAlignment="1">
      <alignment horizontal="left" vertical="center" shrinkToFit="1"/>
    </xf>
    <xf numFmtId="0" fontId="164" fillId="73" borderId="8" xfId="0" applyFont="1" applyFill="1" applyBorder="1" applyAlignment="1" applyProtection="1">
      <alignment vertical="center" wrapText="1"/>
      <protection locked="0"/>
    </xf>
    <xf numFmtId="0" fontId="0" fillId="73" borderId="9" xfId="0" applyFill="1" applyBorder="1" applyAlignment="1">
      <alignment vertical="center" wrapText="1"/>
    </xf>
    <xf numFmtId="0" fontId="158" fillId="5" borderId="9" xfId="0" applyFont="1" applyFill="1" applyBorder="1" applyAlignment="1">
      <alignment horizontal="left" vertical="center" shrinkToFit="1"/>
    </xf>
    <xf numFmtId="0" fontId="158" fillId="5" borderId="11" xfId="0" applyFont="1" applyFill="1" applyBorder="1" applyAlignment="1">
      <alignment horizontal="left" vertical="center" shrinkToFit="1"/>
    </xf>
    <xf numFmtId="0" fontId="60" fillId="74" borderId="0" xfId="0" applyFont="1" applyFill="1" applyAlignment="1" applyProtection="1">
      <alignment vertical="center" wrapText="1"/>
      <protection locked="0"/>
    </xf>
    <xf numFmtId="0" fontId="50" fillId="74" borderId="0" xfId="0" applyFont="1" applyFill="1" applyAlignment="1" applyProtection="1">
      <alignment vertical="center" shrinkToFit="1"/>
      <protection locked="0"/>
    </xf>
    <xf numFmtId="0" fontId="0" fillId="2" borderId="0" xfId="0" applyFill="1" applyAlignment="1" applyProtection="1">
      <alignment vertical="center" shrinkToFit="1"/>
      <protection locked="0"/>
    </xf>
    <xf numFmtId="0" fontId="165" fillId="73" borderId="39" xfId="0" applyFont="1" applyFill="1" applyBorder="1" applyAlignment="1" applyProtection="1">
      <alignment vertical="center" wrapText="1"/>
      <protection locked="0"/>
    </xf>
    <xf numFmtId="0" fontId="0" fillId="73" borderId="40" xfId="0" applyFill="1" applyBorder="1" applyAlignment="1">
      <alignment vertical="center" wrapText="1"/>
    </xf>
    <xf numFmtId="0" fontId="60" fillId="17" borderId="54" xfId="0" applyFont="1" applyFill="1" applyBorder="1" applyAlignment="1" applyProtection="1">
      <alignment horizontal="center" vertical="center" textRotation="180" wrapText="1" shrinkToFit="1"/>
      <protection locked="0"/>
    </xf>
    <xf numFmtId="0" fontId="169" fillId="0" borderId="54" xfId="0" applyFont="1" applyBorder="1" applyAlignment="1">
      <alignment horizontal="center" vertical="center" textRotation="180" wrapText="1" shrinkToFit="1"/>
    </xf>
    <xf numFmtId="0" fontId="50" fillId="17" borderId="54" xfId="0" applyFont="1" applyFill="1" applyBorder="1" applyAlignment="1" applyProtection="1">
      <alignment horizontal="center" vertical="center" textRotation="180" shrinkToFit="1"/>
      <protection locked="0"/>
    </xf>
    <xf numFmtId="0" fontId="0" fillId="0" borderId="54" xfId="0" applyBorder="1" applyAlignment="1">
      <alignment horizontal="center" vertical="center" textRotation="180" shrinkToFit="1"/>
    </xf>
    <xf numFmtId="0" fontId="145" fillId="6" borderId="64" xfId="0" applyFont="1" applyFill="1" applyBorder="1" applyAlignment="1" applyProtection="1">
      <alignment horizontal="center" vertical="center" shrinkToFit="1"/>
      <protection locked="0"/>
    </xf>
    <xf numFmtId="0" fontId="146" fillId="6" borderId="1" xfId="0" applyFont="1" applyFill="1" applyBorder="1" applyAlignment="1">
      <alignment vertical="center" shrinkToFit="1"/>
    </xf>
    <xf numFmtId="0" fontId="146" fillId="6" borderId="2" xfId="0" applyFont="1" applyFill="1" applyBorder="1" applyAlignment="1">
      <alignment vertical="center" shrinkToFit="1"/>
    </xf>
    <xf numFmtId="0" fontId="146" fillId="6" borderId="25" xfId="0" applyFont="1" applyFill="1" applyBorder="1" applyAlignment="1">
      <alignment vertical="center" shrinkToFit="1"/>
    </xf>
    <xf numFmtId="0" fontId="146" fillId="6" borderId="37" xfId="0" applyFont="1" applyFill="1" applyBorder="1" applyAlignment="1">
      <alignment vertical="center" shrinkToFit="1"/>
    </xf>
    <xf numFmtId="0" fontId="146" fillId="6" borderId="14" xfId="0" applyFont="1" applyFill="1" applyBorder="1" applyAlignment="1">
      <alignment vertical="center" shrinkToFit="1"/>
    </xf>
    <xf numFmtId="0" fontId="49" fillId="17" borderId="34" xfId="0"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49" fillId="17" borderId="41" xfId="0" applyFont="1" applyFill="1" applyBorder="1" applyAlignment="1" applyProtection="1">
      <alignment horizontal="center" vertical="center"/>
      <protection locked="0"/>
    </xf>
    <xf numFmtId="0" fontId="51" fillId="17" borderId="7" xfId="0" applyFont="1" applyFill="1" applyBorder="1" applyAlignment="1">
      <alignment horizontal="center" vertical="center" shrinkToFit="1"/>
    </xf>
    <xf numFmtId="0" fontId="51" fillId="17" borderId="0" xfId="0" applyFont="1" applyFill="1" applyAlignment="1">
      <alignment horizontal="center" vertical="center" shrinkToFit="1"/>
    </xf>
    <xf numFmtId="0" fontId="51" fillId="17" borderId="45" xfId="0" applyFont="1" applyFill="1" applyBorder="1" applyAlignment="1">
      <alignment horizontal="center" vertical="center" shrinkToFit="1"/>
    </xf>
    <xf numFmtId="6" fontId="52" fillId="18" borderId="39" xfId="0" applyNumberFormat="1" applyFont="1" applyFill="1" applyBorder="1" applyAlignment="1" applyProtection="1">
      <alignment horizontal="right" vertical="center"/>
      <protection locked="0"/>
    </xf>
    <xf numFmtId="0" fontId="0" fillId="9" borderId="40" xfId="0" applyFill="1" applyBorder="1" applyAlignment="1" applyProtection="1">
      <alignment horizontal="right" vertical="center"/>
      <protection locked="0"/>
    </xf>
    <xf numFmtId="0" fontId="0" fillId="0" borderId="40" xfId="0" applyBorder="1" applyAlignment="1" applyProtection="1">
      <alignment horizontal="right" vertical="center"/>
      <protection locked="0"/>
    </xf>
    <xf numFmtId="0" fontId="53" fillId="74" borderId="10" xfId="0" applyFont="1" applyFill="1" applyBorder="1" applyAlignment="1" applyProtection="1">
      <alignment vertical="center"/>
      <protection locked="0"/>
    </xf>
    <xf numFmtId="0" fontId="53" fillId="74" borderId="41" xfId="0" applyFont="1" applyFill="1" applyBorder="1" applyAlignment="1" applyProtection="1">
      <alignment vertical="center"/>
      <protection locked="0"/>
    </xf>
    <xf numFmtId="0" fontId="50" fillId="25" borderId="26" xfId="0" applyFont="1" applyFill="1" applyBorder="1" applyAlignment="1">
      <alignment vertical="center" shrinkToFit="1"/>
    </xf>
    <xf numFmtId="0" fontId="50" fillId="25" borderId="17" xfId="0" applyFont="1" applyFill="1" applyBorder="1" applyAlignment="1">
      <alignment vertical="center" shrinkToFit="1"/>
    </xf>
    <xf numFmtId="0" fontId="50" fillId="39" borderId="0" xfId="0" applyFont="1" applyFill="1" applyAlignment="1" applyProtection="1">
      <alignment vertical="center" wrapText="1"/>
      <protection locked="0"/>
    </xf>
    <xf numFmtId="14" fontId="53" fillId="25" borderId="35" xfId="0" applyNumberFormat="1" applyFont="1" applyFill="1" applyBorder="1" applyAlignment="1">
      <alignment horizontal="center" vertical="center"/>
    </xf>
    <xf numFmtId="0" fontId="0" fillId="26" borderId="35" xfId="0" applyFill="1" applyBorder="1" applyAlignment="1">
      <alignment vertical="center"/>
    </xf>
    <xf numFmtId="0" fontId="0" fillId="26" borderId="35" xfId="0" applyFill="1" applyBorder="1" applyAlignment="1">
      <alignment horizontal="center" vertical="center"/>
    </xf>
    <xf numFmtId="169" fontId="56" fillId="25" borderId="35" xfId="0" applyNumberFormat="1" applyFont="1" applyFill="1" applyBorder="1" applyAlignment="1">
      <alignment horizontal="center" vertical="center" shrinkToFit="1"/>
    </xf>
    <xf numFmtId="0" fontId="0" fillId="26" borderId="35" xfId="0" applyFill="1" applyBorder="1" applyAlignment="1">
      <alignment vertical="center" shrinkToFit="1"/>
    </xf>
    <xf numFmtId="165" fontId="50" fillId="28" borderId="8" xfId="2" applyNumberFormat="1" applyFont="1" applyFill="1" applyBorder="1" applyAlignment="1" applyProtection="1">
      <alignment vertical="center" shrinkToFit="1"/>
      <protection locked="0"/>
    </xf>
    <xf numFmtId="0" fontId="0" fillId="0" borderId="9" xfId="0" applyBorder="1" applyAlignment="1">
      <alignment vertical="center" shrinkToFit="1"/>
    </xf>
    <xf numFmtId="0" fontId="0" fillId="0" borderId="11" xfId="0" applyBorder="1" applyAlignment="1">
      <alignment vertical="center" shrinkToFit="1"/>
    </xf>
    <xf numFmtId="0" fontId="145" fillId="70" borderId="64" xfId="0" applyFont="1" applyFill="1" applyBorder="1" applyAlignment="1" applyProtection="1">
      <alignment horizontal="center" vertical="center" shrinkToFit="1"/>
      <protection locked="0"/>
    </xf>
    <xf numFmtId="0" fontId="146" fillId="70" borderId="1" xfId="0" applyFont="1" applyFill="1" applyBorder="1" applyAlignment="1">
      <alignment vertical="center" shrinkToFit="1"/>
    </xf>
    <xf numFmtId="0" fontId="146" fillId="70" borderId="2" xfId="0" applyFont="1" applyFill="1" applyBorder="1" applyAlignment="1">
      <alignment vertical="center" shrinkToFit="1"/>
    </xf>
    <xf numFmtId="0" fontId="146" fillId="70" borderId="25" xfId="0" applyFont="1" applyFill="1" applyBorder="1" applyAlignment="1">
      <alignment vertical="center" shrinkToFit="1"/>
    </xf>
    <xf numFmtId="0" fontId="146" fillId="70" borderId="37" xfId="0" applyFont="1" applyFill="1" applyBorder="1" applyAlignment="1">
      <alignment vertical="center" shrinkToFit="1"/>
    </xf>
    <xf numFmtId="0" fontId="146" fillId="70" borderId="14" xfId="0" applyFont="1" applyFill="1" applyBorder="1" applyAlignment="1">
      <alignment vertical="center" shrinkToFit="1"/>
    </xf>
    <xf numFmtId="0" fontId="145" fillId="69" borderId="64" xfId="0" applyFont="1" applyFill="1" applyBorder="1" applyAlignment="1" applyProtection="1">
      <alignment horizontal="center" vertical="center" shrinkToFit="1"/>
      <protection locked="0"/>
    </xf>
    <xf numFmtId="0" fontId="146" fillId="69" borderId="1" xfId="0" applyFont="1" applyFill="1" applyBorder="1" applyAlignment="1">
      <alignment vertical="center" shrinkToFit="1"/>
    </xf>
    <xf numFmtId="0" fontId="146" fillId="69" borderId="2" xfId="0" applyFont="1" applyFill="1" applyBorder="1" applyAlignment="1">
      <alignment vertical="center" shrinkToFit="1"/>
    </xf>
    <xf numFmtId="0" fontId="146" fillId="69" borderId="25" xfId="0" applyFont="1" applyFill="1" applyBorder="1" applyAlignment="1">
      <alignment vertical="center" shrinkToFit="1"/>
    </xf>
    <xf numFmtId="0" fontId="146" fillId="69" borderId="37" xfId="0" applyFont="1" applyFill="1" applyBorder="1" applyAlignment="1">
      <alignment vertical="center" shrinkToFit="1"/>
    </xf>
    <xf numFmtId="0" fontId="146" fillId="69" borderId="14" xfId="0" applyFont="1" applyFill="1" applyBorder="1" applyAlignment="1">
      <alignment vertical="center" shrinkToFit="1"/>
    </xf>
    <xf numFmtId="0" fontId="0" fillId="5" borderId="95" xfId="0" applyFill="1" applyBorder="1" applyAlignment="1">
      <alignment horizontal="left" vertical="center" wrapText="1" shrinkToFit="1"/>
    </xf>
    <xf numFmtId="0" fontId="0" fillId="0" borderId="90" xfId="0" applyBorder="1" applyAlignment="1">
      <alignment horizontal="left" vertical="center" wrapText="1" shrinkToFit="1"/>
    </xf>
    <xf numFmtId="0" fontId="0" fillId="0" borderId="96" xfId="0" applyBorder="1" applyAlignment="1">
      <alignment horizontal="left" vertical="center" wrapText="1" shrinkToFit="1"/>
    </xf>
    <xf numFmtId="14" fontId="50" fillId="56" borderId="40" xfId="0" applyNumberFormat="1" applyFont="1" applyFill="1" applyBorder="1" applyAlignment="1" applyProtection="1">
      <alignment horizontal="center" vertical="center" wrapText="1"/>
      <protection locked="0"/>
    </xf>
    <xf numFmtId="0" fontId="0" fillId="13" borderId="40" xfId="0" applyFill="1" applyBorder="1" applyAlignment="1">
      <alignment horizontal="center" vertical="center" wrapText="1"/>
    </xf>
    <xf numFmtId="0" fontId="0" fillId="13" borderId="40" xfId="0" applyFill="1" applyBorder="1" applyAlignment="1">
      <alignment vertical="center" wrapText="1"/>
    </xf>
    <xf numFmtId="0" fontId="50" fillId="56" borderId="0" xfId="0" applyFont="1" applyFill="1" applyAlignment="1" applyProtection="1">
      <alignment horizontal="center" vertical="center"/>
      <protection locked="0"/>
    </xf>
    <xf numFmtId="0" fontId="0" fillId="0" borderId="0" xfId="0" applyAlignment="1">
      <alignment horizontal="center" vertical="center"/>
    </xf>
    <xf numFmtId="0" fontId="61" fillId="22" borderId="1" xfId="0" applyFont="1" applyFill="1" applyBorder="1" applyAlignment="1" applyProtection="1">
      <alignment horizontal="center" vertical="center" wrapText="1"/>
      <protection locked="0"/>
    </xf>
    <xf numFmtId="0" fontId="203" fillId="9" borderId="1" xfId="0" applyFont="1" applyFill="1" applyBorder="1" applyAlignment="1">
      <alignment horizontal="center" vertical="center" wrapText="1"/>
    </xf>
    <xf numFmtId="44" fontId="61" fillId="22" borderId="37" xfId="0" applyNumberFormat="1" applyFont="1" applyFill="1" applyBorder="1" applyAlignment="1" applyProtection="1">
      <alignment vertical="center"/>
      <protection locked="0"/>
    </xf>
    <xf numFmtId="0" fontId="203" fillId="9" borderId="37" xfId="0" applyFont="1" applyFill="1" applyBorder="1" applyAlignment="1">
      <alignment vertical="center"/>
    </xf>
    <xf numFmtId="0" fontId="0" fillId="0" borderId="1" xfId="0" applyBorder="1" applyAlignment="1">
      <alignment horizontal="center" vertical="center" wrapText="1"/>
    </xf>
    <xf numFmtId="44" fontId="50" fillId="22" borderId="37" xfId="2" applyFont="1" applyFill="1" applyBorder="1" applyAlignment="1" applyProtection="1">
      <alignment vertical="center"/>
      <protection locked="0"/>
    </xf>
    <xf numFmtId="44" fontId="0" fillId="0" borderId="37" xfId="2" applyFont="1" applyBorder="1" applyAlignment="1">
      <alignment vertical="center"/>
    </xf>
    <xf numFmtId="44" fontId="50" fillId="22" borderId="37" xfId="0" applyNumberFormat="1" applyFont="1" applyFill="1" applyBorder="1" applyAlignment="1" applyProtection="1">
      <alignment vertical="center"/>
      <protection locked="0"/>
    </xf>
    <xf numFmtId="0" fontId="0" fillId="0" borderId="37" xfId="0" applyBorder="1" applyAlignment="1">
      <alignment vertical="center"/>
    </xf>
    <xf numFmtId="44" fontId="50" fillId="25" borderId="26" xfId="2" applyFont="1" applyFill="1" applyBorder="1" applyAlignment="1" applyProtection="1">
      <alignment vertical="center"/>
      <protection locked="0"/>
    </xf>
    <xf numFmtId="44" fontId="0" fillId="26" borderId="35" xfId="2" applyFont="1" applyFill="1" applyBorder="1" applyAlignment="1">
      <alignment vertical="center"/>
    </xf>
    <xf numFmtId="44" fontId="0" fillId="26" borderId="17" xfId="2" applyFont="1" applyFill="1" applyBorder="1" applyAlignment="1">
      <alignment vertical="center"/>
    </xf>
    <xf numFmtId="0" fontId="0" fillId="0" borderId="15" xfId="0" applyBorder="1" applyAlignment="1">
      <alignment vertical="center"/>
    </xf>
    <xf numFmtId="0" fontId="50" fillId="9" borderId="15" xfId="0" applyFont="1" applyFill="1" applyBorder="1" applyAlignment="1" applyProtection="1">
      <alignment vertical="center"/>
      <protection locked="0"/>
    </xf>
    <xf numFmtId="0" fontId="202" fillId="0" borderId="15" xfId="0" applyFont="1" applyBorder="1" applyAlignment="1" applyProtection="1">
      <alignment vertical="center"/>
      <protection locked="0"/>
    </xf>
    <xf numFmtId="0" fontId="202" fillId="9" borderId="15" xfId="0" applyFont="1" applyFill="1" applyBorder="1" applyAlignment="1">
      <alignment vertical="center" wrapText="1"/>
    </xf>
    <xf numFmtId="0" fontId="50" fillId="74" borderId="64" xfId="0" applyFont="1" applyFill="1" applyBorder="1" applyAlignment="1" applyProtection="1">
      <alignment horizontal="center" vertical="center"/>
      <protection locked="0"/>
    </xf>
    <xf numFmtId="0" fontId="202" fillId="0" borderId="1" xfId="0" applyFont="1" applyBorder="1" applyAlignment="1">
      <alignment horizontal="center" vertical="center"/>
    </xf>
    <xf numFmtId="0" fontId="0" fillId="0" borderId="1" xfId="0" applyBorder="1" applyAlignment="1">
      <alignment vertical="center"/>
    </xf>
    <xf numFmtId="0" fontId="202" fillId="2" borderId="1" xfId="0" applyFont="1" applyFill="1" applyBorder="1" applyAlignment="1">
      <alignment horizontal="center" vertical="center"/>
    </xf>
    <xf numFmtId="0" fontId="50" fillId="27" borderId="26" xfId="0" applyFont="1" applyFill="1" applyBorder="1" applyAlignment="1" applyProtection="1">
      <alignment vertical="center"/>
      <protection locked="0"/>
    </xf>
    <xf numFmtId="0" fontId="0" fillId="0" borderId="17" xfId="0" applyBorder="1" applyAlignment="1">
      <alignment vertical="center"/>
    </xf>
    <xf numFmtId="0" fontId="50" fillId="25" borderId="15" xfId="0" applyFont="1" applyFill="1" applyBorder="1" applyAlignment="1" applyProtection="1">
      <alignment vertical="center" shrinkToFit="1"/>
      <protection locked="0"/>
    </xf>
    <xf numFmtId="0" fontId="50" fillId="25" borderId="15" xfId="0" applyFont="1" applyFill="1" applyBorder="1" applyAlignment="1" applyProtection="1">
      <alignment vertical="center" wrapText="1" shrinkToFit="1"/>
      <protection locked="0"/>
    </xf>
    <xf numFmtId="0" fontId="0" fillId="0" borderId="15" xfId="0" applyBorder="1" applyAlignment="1">
      <alignment vertical="center" wrapText="1"/>
    </xf>
    <xf numFmtId="0" fontId="50" fillId="25" borderId="15" xfId="0" applyFont="1" applyFill="1" applyBorder="1" applyAlignment="1">
      <alignment vertical="center" shrinkToFit="1"/>
    </xf>
    <xf numFmtId="0" fontId="0" fillId="0" borderId="35" xfId="0" applyBorder="1" applyAlignment="1">
      <alignment vertical="center" wrapText="1"/>
    </xf>
    <xf numFmtId="0" fontId="0" fillId="0" borderId="17" xfId="0" applyBorder="1" applyAlignment="1">
      <alignment vertical="center" wrapText="1"/>
    </xf>
    <xf numFmtId="0" fontId="50" fillId="74" borderId="7" xfId="0" applyFont="1" applyFill="1" applyBorder="1" applyAlignment="1" applyProtection="1">
      <alignment vertical="center" wrapText="1"/>
      <protection locked="0"/>
    </xf>
    <xf numFmtId="0" fontId="50" fillId="74" borderId="26" xfId="0" applyFont="1" applyFill="1" applyBorder="1" applyAlignment="1" applyProtection="1">
      <alignment horizontal="center" vertical="center"/>
      <protection locked="0"/>
    </xf>
    <xf numFmtId="0" fontId="202" fillId="0" borderId="35" xfId="0" applyFont="1" applyBorder="1" applyAlignment="1">
      <alignment horizontal="center" vertical="center"/>
    </xf>
    <xf numFmtId="44" fontId="60" fillId="25" borderId="15" xfId="2" applyFont="1" applyFill="1" applyBorder="1" applyAlignment="1" applyProtection="1">
      <alignment horizontal="center" vertical="center" wrapText="1"/>
      <protection locked="0"/>
    </xf>
    <xf numFmtId="14" fontId="53" fillId="25" borderId="35" xfId="0" applyNumberFormat="1" applyFont="1" applyFill="1" applyBorder="1" applyAlignment="1">
      <alignment horizontal="center" vertical="center" wrapText="1"/>
    </xf>
    <xf numFmtId="0" fontId="0" fillId="0" borderId="35" xfId="0" applyBorder="1" applyAlignment="1">
      <alignment horizontal="center" vertical="center" wrapText="1"/>
    </xf>
    <xf numFmtId="0" fontId="0" fillId="13" borderId="0" xfId="0" applyFill="1" applyAlignment="1">
      <alignment horizontal="center" vertical="center"/>
    </xf>
    <xf numFmtId="0" fontId="114" fillId="78" borderId="21" xfId="0" applyFont="1" applyFill="1" applyBorder="1" applyAlignment="1" applyProtection="1">
      <alignment horizontal="center" vertical="center" shrinkToFit="1"/>
      <protection locked="0"/>
    </xf>
    <xf numFmtId="0" fontId="115" fillId="78" borderId="0" xfId="0" applyFont="1" applyFill="1" applyAlignment="1">
      <alignment vertical="center" shrinkToFit="1"/>
    </xf>
    <xf numFmtId="0" fontId="178" fillId="76" borderId="21" xfId="0" applyFont="1" applyFill="1" applyBorder="1" applyAlignment="1" applyProtection="1">
      <alignment horizontal="center" vertical="center" wrapText="1"/>
      <protection locked="0"/>
    </xf>
    <xf numFmtId="0" fontId="179" fillId="76" borderId="0" xfId="0" applyFont="1" applyFill="1" applyAlignment="1">
      <alignment vertical="center" wrapText="1"/>
    </xf>
    <xf numFmtId="0" fontId="178" fillId="65" borderId="21" xfId="0" applyFont="1" applyFill="1" applyBorder="1" applyAlignment="1" applyProtection="1">
      <alignment horizontal="center" vertical="center" wrapText="1"/>
      <protection locked="0"/>
    </xf>
    <xf numFmtId="0" fontId="179" fillId="65" borderId="0" xfId="0" applyFont="1" applyFill="1" applyAlignment="1">
      <alignment vertical="center" wrapText="1"/>
    </xf>
    <xf numFmtId="0" fontId="25" fillId="75" borderId="21" xfId="0" applyFont="1" applyFill="1" applyBorder="1" applyAlignment="1" applyProtection="1">
      <alignment horizontal="center" vertical="center" wrapText="1"/>
      <protection locked="0"/>
    </xf>
    <xf numFmtId="0" fontId="35" fillId="75" borderId="0" xfId="0" applyFont="1" applyFill="1" applyAlignment="1">
      <alignment vertical="center" wrapText="1"/>
    </xf>
    <xf numFmtId="0" fontId="181" fillId="11" borderId="21" xfId="0" applyFont="1" applyFill="1" applyBorder="1" applyAlignment="1" applyProtection="1">
      <alignment horizontal="center" vertical="center" wrapText="1"/>
      <protection locked="0"/>
    </xf>
    <xf numFmtId="0" fontId="182" fillId="11" borderId="0" xfId="0" applyFont="1" applyFill="1" applyAlignment="1">
      <alignment vertical="center" wrapText="1"/>
    </xf>
    <xf numFmtId="0" fontId="26" fillId="10" borderId="21" xfId="0" applyFont="1" applyFill="1" applyBorder="1" applyAlignment="1" applyProtection="1">
      <alignment horizontal="center" vertical="center" wrapText="1"/>
      <protection locked="0"/>
    </xf>
    <xf numFmtId="0" fontId="15" fillId="7" borderId="21" xfId="0" applyFont="1" applyFill="1" applyBorder="1" applyAlignment="1" applyProtection="1">
      <alignment horizontal="center" vertical="center" wrapText="1"/>
      <protection locked="0"/>
    </xf>
    <xf numFmtId="0" fontId="50" fillId="17" borderId="26" xfId="0" applyFont="1" applyFill="1" applyBorder="1" applyAlignment="1" applyProtection="1">
      <alignment vertical="center" wrapText="1"/>
      <protection locked="0"/>
    </xf>
    <xf numFmtId="0" fontId="50" fillId="25" borderId="26" xfId="0" applyFont="1" applyFill="1" applyBorder="1" applyAlignment="1">
      <alignment horizontal="left" vertical="center" shrinkToFit="1"/>
    </xf>
    <xf numFmtId="0" fontId="50" fillId="25" borderId="35" xfId="0" applyFont="1" applyFill="1" applyBorder="1" applyAlignment="1">
      <alignment horizontal="left" vertical="center" shrinkToFit="1"/>
    </xf>
    <xf numFmtId="0" fontId="0" fillId="0" borderId="35" xfId="0" applyBorder="1" applyAlignment="1">
      <alignment horizontal="left" vertical="center"/>
    </xf>
    <xf numFmtId="0" fontId="0" fillId="0" borderId="17" xfId="0" applyBorder="1" applyAlignment="1">
      <alignment horizontal="left" vertical="center"/>
    </xf>
    <xf numFmtId="0" fontId="159" fillId="27" borderId="89" xfId="0" applyFont="1" applyFill="1" applyBorder="1" applyAlignment="1" applyProtection="1">
      <alignment horizontal="right" vertical="center" wrapText="1" shrinkToFit="1"/>
      <protection locked="0"/>
    </xf>
    <xf numFmtId="0" fontId="0" fillId="0" borderId="90" xfId="0" applyBorder="1" applyAlignment="1">
      <alignment horizontal="right" vertical="center" wrapText="1" shrinkToFit="1"/>
    </xf>
    <xf numFmtId="0" fontId="50" fillId="74" borderId="37" xfId="0" applyFont="1" applyFill="1" applyBorder="1" applyAlignment="1" applyProtection="1">
      <alignment vertical="center"/>
      <protection locked="0"/>
    </xf>
    <xf numFmtId="0" fontId="0" fillId="2" borderId="37" xfId="0" applyFill="1" applyBorder="1" applyAlignment="1" applyProtection="1">
      <alignment vertical="center"/>
      <protection locked="0"/>
    </xf>
    <xf numFmtId="0" fontId="106" fillId="26" borderId="1" xfId="0" applyFont="1" applyFill="1" applyBorder="1" applyAlignment="1">
      <alignment vertical="center" wrapText="1"/>
    </xf>
    <xf numFmtId="169" fontId="56" fillId="25" borderId="35" xfId="0" applyNumberFormat="1" applyFont="1" applyFill="1" applyBorder="1" applyAlignment="1">
      <alignment horizontal="center" vertical="center" wrapText="1"/>
    </xf>
    <xf numFmtId="0" fontId="202" fillId="9" borderId="17" xfId="0" applyFont="1" applyFill="1" applyBorder="1" applyAlignment="1">
      <alignment vertical="center" wrapText="1"/>
    </xf>
    <xf numFmtId="0" fontId="157" fillId="27" borderId="92" xfId="0" applyFont="1" applyFill="1" applyBorder="1" applyAlignment="1" applyProtection="1">
      <alignment horizontal="left" vertical="center" wrapText="1" shrinkToFit="1"/>
      <protection locked="0"/>
    </xf>
    <xf numFmtId="0" fontId="0" fillId="0" borderId="93" xfId="0" applyBorder="1" applyAlignment="1">
      <alignment horizontal="left" vertical="center" wrapText="1" shrinkToFit="1"/>
    </xf>
    <xf numFmtId="0" fontId="0" fillId="0" borderId="94" xfId="0" applyBorder="1" applyAlignment="1">
      <alignment horizontal="left" vertical="center" wrapText="1" shrinkToFit="1"/>
    </xf>
    <xf numFmtId="44" fontId="50" fillId="28" borderId="26" xfId="2" applyFont="1" applyFill="1" applyBorder="1" applyAlignment="1" applyProtection="1">
      <alignment vertical="center"/>
      <protection locked="0"/>
    </xf>
    <xf numFmtId="44" fontId="0" fillId="6" borderId="35" xfId="2" applyFont="1" applyFill="1" applyBorder="1" applyAlignment="1">
      <alignment vertical="center"/>
    </xf>
    <xf numFmtId="44" fontId="0" fillId="6" borderId="17" xfId="2" applyFont="1" applyFill="1" applyBorder="1" applyAlignment="1">
      <alignment vertical="center"/>
    </xf>
    <xf numFmtId="0" fontId="50" fillId="19" borderId="0" xfId="0" applyFont="1" applyFill="1" applyAlignment="1" applyProtection="1">
      <alignment horizontal="center" vertical="center" wrapText="1"/>
      <protection locked="0"/>
    </xf>
    <xf numFmtId="0" fontId="0" fillId="0" borderId="0" xfId="0" applyAlignment="1">
      <alignment horizontal="center" vertical="center" wrapText="1"/>
    </xf>
    <xf numFmtId="0" fontId="50" fillId="28" borderId="26" xfId="0" applyFont="1" applyFill="1" applyBorder="1" applyAlignment="1" applyProtection="1">
      <alignment vertical="center" wrapText="1"/>
      <protection locked="0"/>
    </xf>
    <xf numFmtId="0" fontId="50" fillId="28" borderId="35" xfId="0" applyFont="1" applyFill="1" applyBorder="1" applyAlignment="1" applyProtection="1">
      <alignment vertical="center" wrapText="1"/>
      <protection locked="0"/>
    </xf>
    <xf numFmtId="0" fontId="50" fillId="28" borderId="17" xfId="0" applyFont="1" applyFill="1" applyBorder="1" applyAlignment="1" applyProtection="1">
      <alignment vertical="center" wrapText="1"/>
      <protection locked="0"/>
    </xf>
    <xf numFmtId="0" fontId="0" fillId="7" borderId="95" xfId="0" applyFill="1" applyBorder="1" applyAlignment="1">
      <alignment horizontal="left" vertical="center" wrapText="1" shrinkToFit="1"/>
    </xf>
    <xf numFmtId="0" fontId="0" fillId="7" borderId="90" xfId="0" applyFill="1" applyBorder="1" applyAlignment="1">
      <alignment horizontal="left" vertical="center" wrapText="1" shrinkToFit="1"/>
    </xf>
    <xf numFmtId="0" fontId="0" fillId="7" borderId="91" xfId="0" applyFill="1" applyBorder="1" applyAlignment="1">
      <alignment horizontal="left" vertical="center" wrapText="1" shrinkToFit="1"/>
    </xf>
    <xf numFmtId="0" fontId="61" fillId="28" borderId="1" xfId="0" applyFont="1" applyFill="1" applyBorder="1" applyAlignment="1" applyProtection="1">
      <alignment horizontal="center" vertical="center" wrapText="1"/>
      <protection locked="0"/>
    </xf>
    <xf numFmtId="0" fontId="0" fillId="6" borderId="1" xfId="0" applyFill="1" applyBorder="1" applyAlignment="1">
      <alignment horizontal="center" vertical="center" wrapText="1"/>
    </xf>
    <xf numFmtId="44" fontId="50" fillId="28" borderId="37" xfId="0" applyNumberFormat="1" applyFont="1" applyFill="1" applyBorder="1" applyAlignment="1" applyProtection="1">
      <alignment vertical="center"/>
      <protection locked="0"/>
    </xf>
    <xf numFmtId="0" fontId="0" fillId="6" borderId="37" xfId="0" applyFill="1" applyBorder="1" applyAlignment="1">
      <alignment vertical="center"/>
    </xf>
    <xf numFmtId="0" fontId="50" fillId="27" borderId="35" xfId="0" applyFont="1" applyFill="1" applyBorder="1" applyAlignment="1" applyProtection="1">
      <alignment vertical="center" wrapText="1"/>
      <protection locked="0"/>
    </xf>
    <xf numFmtId="0" fontId="50" fillId="27" borderId="17" xfId="0" applyFont="1" applyFill="1" applyBorder="1" applyAlignment="1" applyProtection="1">
      <alignment vertical="center" wrapText="1"/>
      <protection locked="0"/>
    </xf>
    <xf numFmtId="0" fontId="0" fillId="0" borderId="26" xfId="0" applyBorder="1" applyAlignment="1">
      <alignment vertical="center" wrapText="1"/>
    </xf>
    <xf numFmtId="0" fontId="50" fillId="27" borderId="26" xfId="0" applyFont="1" applyFill="1" applyBorder="1" applyAlignment="1" applyProtection="1">
      <alignment horizontal="center" vertical="center" wrapText="1"/>
      <protection locked="0"/>
    </xf>
    <xf numFmtId="0" fontId="50" fillId="27" borderId="35" xfId="0" applyFont="1" applyFill="1" applyBorder="1" applyAlignment="1" applyProtection="1">
      <alignment horizontal="center" vertical="center" wrapText="1"/>
      <protection locked="0"/>
    </xf>
    <xf numFmtId="0" fontId="0" fillId="7" borderId="95" xfId="0" applyFill="1" applyBorder="1" applyAlignment="1">
      <alignment horizontal="center" vertical="center" wrapText="1" shrinkToFit="1"/>
    </xf>
    <xf numFmtId="0" fontId="0" fillId="7" borderId="90" xfId="0" applyFill="1" applyBorder="1" applyAlignment="1">
      <alignment horizontal="center" vertical="center" wrapText="1" shrinkToFit="1"/>
    </xf>
    <xf numFmtId="0" fontId="0" fillId="7" borderId="91" xfId="0" applyFill="1" applyBorder="1" applyAlignment="1">
      <alignment horizontal="center" vertical="center" wrapText="1" shrinkToFit="1"/>
    </xf>
    <xf numFmtId="0" fontId="50" fillId="22" borderId="25" xfId="0" applyFont="1" applyFill="1" applyBorder="1" applyAlignment="1" applyProtection="1">
      <alignment vertical="center" wrapText="1"/>
      <protection locked="0"/>
    </xf>
    <xf numFmtId="0" fontId="202" fillId="9" borderId="14" xfId="0" applyFont="1" applyFill="1" applyBorder="1" applyAlignment="1">
      <alignment vertical="center" wrapText="1"/>
    </xf>
    <xf numFmtId="0" fontId="61" fillId="27" borderId="26" xfId="0" applyFont="1" applyFill="1" applyBorder="1" applyAlignment="1" applyProtection="1">
      <alignment vertical="center" wrapText="1"/>
      <protection locked="0"/>
    </xf>
    <xf numFmtId="0" fontId="106" fillId="5" borderId="35" xfId="0" applyFont="1" applyFill="1" applyBorder="1" applyAlignment="1" applyProtection="1">
      <alignment vertical="center" wrapText="1"/>
      <protection locked="0"/>
    </xf>
    <xf numFmtId="0" fontId="54" fillId="17" borderId="0" xfId="0" applyFont="1" applyFill="1" applyAlignment="1" applyProtection="1">
      <alignment horizontal="right" vertical="center"/>
      <protection locked="0"/>
    </xf>
    <xf numFmtId="0" fontId="0" fillId="0" borderId="0" xfId="0" applyAlignment="1" applyProtection="1">
      <alignment horizontal="right" vertical="center"/>
      <protection locked="0"/>
    </xf>
    <xf numFmtId="175" fontId="0" fillId="26" borderId="35" xfId="0" applyNumberFormat="1" applyFill="1" applyBorder="1" applyAlignment="1">
      <alignment horizontal="center" vertical="center" shrinkToFit="1"/>
    </xf>
    <xf numFmtId="0" fontId="185" fillId="77" borderId="21" xfId="0" applyFont="1" applyFill="1" applyBorder="1" applyAlignment="1">
      <alignment vertical="center" shrinkToFit="1"/>
    </xf>
    <xf numFmtId="0" fontId="185" fillId="77" borderId="0" xfId="0" applyFont="1" applyFill="1" applyAlignment="1">
      <alignment vertical="center" shrinkToFit="1"/>
    </xf>
    <xf numFmtId="0" fontId="185" fillId="77" borderId="54" xfId="0" applyFont="1" applyFill="1" applyBorder="1" applyAlignment="1">
      <alignment vertical="center" shrinkToFit="1"/>
    </xf>
    <xf numFmtId="0" fontId="146" fillId="6" borderId="21" xfId="0" applyFont="1" applyFill="1" applyBorder="1" applyAlignment="1">
      <alignment vertical="center" shrinkToFit="1"/>
    </xf>
    <xf numFmtId="0" fontId="146" fillId="6" borderId="0" xfId="0" applyFont="1" applyFill="1" applyAlignment="1">
      <alignment vertical="center" shrinkToFit="1"/>
    </xf>
    <xf numFmtId="0" fontId="146" fillId="6" borderId="54" xfId="0" applyFont="1" applyFill="1" applyBorder="1" applyAlignment="1">
      <alignment vertical="center" shrinkToFit="1"/>
    </xf>
    <xf numFmtId="0" fontId="145" fillId="80" borderId="64" xfId="0" applyFont="1" applyFill="1" applyBorder="1" applyAlignment="1" applyProtection="1">
      <alignment horizontal="center" vertical="center" shrinkToFit="1"/>
      <protection locked="0"/>
    </xf>
    <xf numFmtId="0" fontId="146" fillId="80" borderId="1" xfId="0" applyFont="1" applyFill="1" applyBorder="1" applyAlignment="1">
      <alignment vertical="center" shrinkToFit="1"/>
    </xf>
    <xf numFmtId="0" fontId="146" fillId="80" borderId="2" xfId="0" applyFont="1" applyFill="1" applyBorder="1" applyAlignment="1">
      <alignment vertical="center" shrinkToFit="1"/>
    </xf>
    <xf numFmtId="0" fontId="146" fillId="80" borderId="21" xfId="0" applyFont="1" applyFill="1" applyBorder="1" applyAlignment="1">
      <alignment vertical="center" shrinkToFit="1"/>
    </xf>
    <xf numFmtId="0" fontId="146" fillId="80" borderId="0" xfId="0" applyFont="1" applyFill="1" applyAlignment="1">
      <alignment vertical="center" shrinkToFit="1"/>
    </xf>
    <xf numFmtId="0" fontId="146" fillId="80" borderId="54" xfId="0" applyFont="1" applyFill="1" applyBorder="1" applyAlignment="1">
      <alignment vertical="center" shrinkToFit="1"/>
    </xf>
    <xf numFmtId="0" fontId="146" fillId="70" borderId="21" xfId="0" applyFont="1" applyFill="1" applyBorder="1" applyAlignment="1">
      <alignment vertical="center" shrinkToFit="1"/>
    </xf>
    <xf numFmtId="0" fontId="146" fillId="70" borderId="0" xfId="0" applyFont="1" applyFill="1" applyAlignment="1">
      <alignment vertical="center" shrinkToFit="1"/>
    </xf>
    <xf numFmtId="0" fontId="146" fillId="70" borderId="54" xfId="0" applyFont="1" applyFill="1" applyBorder="1" applyAlignment="1">
      <alignment vertical="center" shrinkToFit="1"/>
    </xf>
    <xf numFmtId="0" fontId="194" fillId="78" borderId="64" xfId="0" applyFont="1" applyFill="1" applyBorder="1" applyAlignment="1" applyProtection="1">
      <alignment horizontal="center" vertical="center" shrinkToFit="1"/>
      <protection locked="0"/>
    </xf>
    <xf numFmtId="0" fontId="195" fillId="78" borderId="1" xfId="0" applyFont="1" applyFill="1" applyBorder="1" applyAlignment="1">
      <alignment horizontal="center" vertical="center" shrinkToFit="1"/>
    </xf>
    <xf numFmtId="0" fontId="195" fillId="78" borderId="2" xfId="0" applyFont="1" applyFill="1" applyBorder="1" applyAlignment="1">
      <alignment horizontal="center" vertical="center" shrinkToFit="1"/>
    </xf>
    <xf numFmtId="0" fontId="195" fillId="78" borderId="21" xfId="0" applyFont="1" applyFill="1" applyBorder="1" applyAlignment="1">
      <alignment horizontal="center" vertical="center" shrinkToFit="1"/>
    </xf>
    <xf numFmtId="0" fontId="195" fillId="78" borderId="0" xfId="0" applyFont="1" applyFill="1" applyAlignment="1">
      <alignment horizontal="center" vertical="center" shrinkToFit="1"/>
    </xf>
    <xf numFmtId="0" fontId="195" fillId="78" borderId="54" xfId="0" applyFont="1" applyFill="1" applyBorder="1" applyAlignment="1">
      <alignment horizontal="center" vertical="center" shrinkToFit="1"/>
    </xf>
    <xf numFmtId="0" fontId="50" fillId="17" borderId="0" xfId="0" applyFont="1" applyFill="1" applyAlignment="1" applyProtection="1">
      <alignment vertical="center"/>
      <protection locked="0"/>
    </xf>
    <xf numFmtId="0" fontId="26" fillId="79" borderId="64" xfId="0" applyFont="1" applyFill="1" applyBorder="1" applyAlignment="1" applyProtection="1">
      <alignment horizontal="center" vertical="center" wrapText="1"/>
      <protection locked="0"/>
    </xf>
    <xf numFmtId="0" fontId="35" fillId="79" borderId="1" xfId="0" applyFont="1" applyFill="1" applyBorder="1" applyAlignment="1">
      <alignment vertical="center" wrapText="1"/>
    </xf>
    <xf numFmtId="0" fontId="35" fillId="79" borderId="2" xfId="0" applyFont="1" applyFill="1" applyBorder="1" applyAlignment="1">
      <alignment vertical="center" wrapText="1"/>
    </xf>
    <xf numFmtId="0" fontId="35" fillId="79" borderId="21" xfId="0" applyFont="1" applyFill="1" applyBorder="1" applyAlignment="1">
      <alignment vertical="center" wrapText="1"/>
    </xf>
    <xf numFmtId="0" fontId="35" fillId="79" borderId="0" xfId="0" applyFont="1" applyFill="1" applyAlignment="1">
      <alignment vertical="center" wrapText="1"/>
    </xf>
    <xf numFmtId="0" fontId="35" fillId="79" borderId="54" xfId="0" applyFont="1" applyFill="1" applyBorder="1" applyAlignment="1">
      <alignment vertical="center" wrapText="1"/>
    </xf>
    <xf numFmtId="0" fontId="190" fillId="7" borderId="1" xfId="0" applyFont="1" applyFill="1" applyBorder="1" applyAlignment="1">
      <alignment vertical="center" wrapText="1"/>
    </xf>
    <xf numFmtId="0" fontId="190" fillId="7" borderId="2" xfId="0" applyFont="1" applyFill="1" applyBorder="1" applyAlignment="1">
      <alignment vertical="center" wrapText="1"/>
    </xf>
    <xf numFmtId="0" fontId="190" fillId="7" borderId="21" xfId="0" applyFont="1" applyFill="1" applyBorder="1" applyAlignment="1">
      <alignment vertical="center" wrapText="1"/>
    </xf>
    <xf numFmtId="0" fontId="190" fillId="7" borderId="0" xfId="0" applyFont="1" applyFill="1" applyAlignment="1">
      <alignment vertical="center" wrapText="1"/>
    </xf>
    <xf numFmtId="0" fontId="190" fillId="7" borderId="54" xfId="0" applyFont="1" applyFill="1" applyBorder="1" applyAlignment="1">
      <alignment vertical="center" wrapText="1"/>
    </xf>
    <xf numFmtId="0" fontId="35" fillId="75" borderId="21" xfId="0" applyFont="1" applyFill="1" applyBorder="1" applyAlignment="1">
      <alignment vertical="center" wrapText="1"/>
    </xf>
    <xf numFmtId="0" fontId="35" fillId="75" borderId="54" xfId="0" applyFont="1" applyFill="1" applyBorder="1" applyAlignment="1">
      <alignment vertical="center" wrapText="1"/>
    </xf>
    <xf numFmtId="0" fontId="25" fillId="11" borderId="64" xfId="0" applyFont="1" applyFill="1" applyBorder="1" applyAlignment="1" applyProtection="1">
      <alignment horizontal="center" vertical="center" wrapText="1"/>
      <protection locked="0"/>
    </xf>
    <xf numFmtId="0" fontId="35" fillId="11" borderId="1" xfId="0" applyFont="1" applyFill="1" applyBorder="1" applyAlignment="1">
      <alignment vertical="center" wrapText="1"/>
    </xf>
    <xf numFmtId="0" fontId="35" fillId="11" borderId="2" xfId="0" applyFont="1" applyFill="1" applyBorder="1" applyAlignment="1">
      <alignment vertical="center" wrapText="1"/>
    </xf>
    <xf numFmtId="0" fontId="35" fillId="11" borderId="21" xfId="0" applyFont="1" applyFill="1" applyBorder="1" applyAlignment="1">
      <alignment vertical="center" wrapText="1"/>
    </xf>
    <xf numFmtId="0" fontId="35" fillId="11" borderId="0" xfId="0" applyFont="1" applyFill="1" applyAlignment="1">
      <alignment vertical="center" wrapText="1"/>
    </xf>
    <xf numFmtId="0" fontId="35" fillId="11" borderId="54" xfId="0" applyFont="1" applyFill="1" applyBorder="1" applyAlignment="1">
      <alignment vertical="center" wrapText="1"/>
    </xf>
    <xf numFmtId="0" fontId="179" fillId="76" borderId="21" xfId="0" applyFont="1" applyFill="1" applyBorder="1" applyAlignment="1">
      <alignment vertical="center" wrapText="1"/>
    </xf>
    <xf numFmtId="0" fontId="179" fillId="76" borderId="54" xfId="0" applyFont="1" applyFill="1" applyBorder="1" applyAlignment="1">
      <alignment vertical="center" wrapText="1"/>
    </xf>
    <xf numFmtId="0" fontId="179" fillId="65" borderId="21" xfId="0" applyFont="1" applyFill="1" applyBorder="1" applyAlignment="1">
      <alignment vertical="center" wrapText="1"/>
    </xf>
    <xf numFmtId="0" fontId="179" fillId="65" borderId="54" xfId="0" applyFont="1" applyFill="1" applyBorder="1" applyAlignment="1">
      <alignment vertical="center" wrapText="1"/>
    </xf>
    <xf numFmtId="0" fontId="50" fillId="17" borderId="0" xfId="0" applyFont="1" applyFill="1" applyAlignment="1" applyProtection="1">
      <alignment vertical="center" wrapText="1"/>
      <protection locked="0"/>
    </xf>
    <xf numFmtId="0" fontId="0" fillId="0" borderId="0" xfId="0" applyAlignment="1" applyProtection="1">
      <alignment vertical="center" wrapText="1"/>
      <protection locked="0"/>
    </xf>
    <xf numFmtId="0" fontId="50" fillId="17" borderId="37" xfId="0" applyFont="1" applyFill="1" applyBorder="1" applyAlignment="1" applyProtection="1">
      <alignment vertical="center" wrapText="1"/>
      <protection locked="0"/>
    </xf>
    <xf numFmtId="0" fontId="50" fillId="17" borderId="0" xfId="0" applyFont="1" applyFill="1" applyAlignment="1" applyProtection="1">
      <alignment horizontal="center" vertical="center"/>
      <protection locked="0"/>
    </xf>
    <xf numFmtId="164" fontId="21" fillId="9" borderId="0" xfId="1" applyNumberFormat="1" applyFont="1" applyFill="1" applyBorder="1" applyAlignment="1" applyProtection="1">
      <alignment vertical="center" wrapText="1"/>
      <protection locked="0"/>
    </xf>
    <xf numFmtId="0" fontId="0" fillId="9" borderId="0" xfId="0" applyFill="1" applyAlignment="1" applyProtection="1">
      <alignment vertical="center"/>
      <protection locked="0"/>
    </xf>
    <xf numFmtId="0" fontId="0" fillId="0" borderId="0" xfId="0" applyAlignment="1" applyProtection="1">
      <alignment vertical="center"/>
      <protection locked="0"/>
    </xf>
    <xf numFmtId="166" fontId="56" fillId="25" borderId="35" xfId="3" applyNumberFormat="1" applyFont="1" applyFill="1" applyBorder="1" applyAlignment="1" applyProtection="1">
      <alignment horizontal="center" vertical="center" shrinkToFit="1"/>
      <protection locked="0"/>
    </xf>
    <xf numFmtId="166" fontId="0" fillId="26" borderId="35" xfId="3" applyNumberFormat="1" applyFont="1" applyFill="1" applyBorder="1" applyAlignment="1" applyProtection="1">
      <alignment vertical="center" shrinkToFit="1"/>
      <protection locked="0"/>
    </xf>
    <xf numFmtId="0" fontId="57" fillId="22" borderId="0" xfId="0" applyFont="1" applyFill="1" applyAlignment="1" applyProtection="1">
      <alignment horizontal="right" vertical="center" wrapText="1"/>
      <protection locked="0"/>
    </xf>
    <xf numFmtId="0" fontId="19" fillId="9" borderId="0" xfId="0" applyFont="1" applyFill="1" applyAlignment="1">
      <alignment vertical="center" wrapText="1"/>
    </xf>
    <xf numFmtId="0" fontId="57" fillId="17" borderId="0" xfId="0" applyFont="1" applyFill="1" applyAlignment="1" applyProtection="1">
      <alignment horizontal="right" vertical="center" wrapText="1"/>
      <protection locked="0"/>
    </xf>
    <xf numFmtId="14" fontId="53" fillId="25" borderId="35" xfId="0" applyNumberFormat="1" applyFont="1" applyFill="1" applyBorder="1" applyAlignment="1" applyProtection="1">
      <alignment horizontal="center" vertical="center"/>
      <protection locked="0"/>
    </xf>
    <xf numFmtId="0" fontId="0" fillId="9" borderId="0" xfId="0" quotePrefix="1" applyFill="1" applyAlignment="1" applyProtection="1">
      <alignment vertical="center"/>
      <protection locked="0"/>
    </xf>
    <xf numFmtId="2" fontId="49" fillId="17" borderId="34" xfId="0" applyNumberFormat="1" applyFont="1" applyFill="1" applyBorder="1" applyAlignment="1" applyProtection="1">
      <alignment horizontal="center" vertical="center"/>
      <protection locked="0"/>
    </xf>
    <xf numFmtId="2" fontId="49" fillId="17" borderId="10" xfId="0" applyNumberFormat="1" applyFont="1" applyFill="1" applyBorder="1" applyAlignment="1" applyProtection="1">
      <alignment horizontal="center" vertical="center"/>
      <protection locked="0"/>
    </xf>
    <xf numFmtId="2" fontId="49" fillId="17" borderId="41" xfId="0" applyNumberFormat="1" applyFont="1" applyFill="1" applyBorder="1" applyAlignment="1" applyProtection="1">
      <alignment horizontal="center" vertical="center"/>
      <protection locked="0"/>
    </xf>
    <xf numFmtId="0" fontId="54" fillId="17" borderId="10" xfId="0" applyFont="1" applyFill="1" applyBorder="1" applyAlignment="1" applyProtection="1">
      <alignment horizontal="right" vertical="center"/>
      <protection locked="0"/>
    </xf>
    <xf numFmtId="0" fontId="54" fillId="22" borderId="10" xfId="0" applyFont="1" applyFill="1" applyBorder="1" applyAlignment="1" applyProtection="1">
      <alignment horizontal="right" vertical="center"/>
      <protection locked="0"/>
    </xf>
    <xf numFmtId="0" fontId="53" fillId="22" borderId="10" xfId="0" applyFont="1" applyFill="1" applyBorder="1" applyAlignment="1" applyProtection="1">
      <alignment vertical="center"/>
      <protection locked="0"/>
    </xf>
    <xf numFmtId="0" fontId="53" fillId="22" borderId="41" xfId="0" applyFont="1" applyFill="1" applyBorder="1" applyAlignment="1" applyProtection="1">
      <alignment vertical="center"/>
      <protection locked="0"/>
    </xf>
    <xf numFmtId="0" fontId="50" fillId="25" borderId="25" xfId="0" applyFont="1" applyFill="1" applyBorder="1" applyAlignment="1" applyProtection="1">
      <alignment vertical="center" shrinkToFit="1"/>
      <protection locked="0"/>
    </xf>
    <xf numFmtId="0" fontId="50" fillId="25" borderId="63" xfId="0" applyFont="1" applyFill="1" applyBorder="1" applyAlignment="1" applyProtection="1">
      <alignment vertical="center" shrinkToFit="1"/>
      <protection locked="0"/>
    </xf>
    <xf numFmtId="0" fontId="50" fillId="17" borderId="10" xfId="0" applyFont="1" applyFill="1" applyBorder="1" applyAlignment="1" applyProtection="1">
      <alignment vertical="center" wrapText="1"/>
      <protection locked="0"/>
    </xf>
    <xf numFmtId="0" fontId="0" fillId="0" borderId="10" xfId="0" applyBorder="1" applyAlignment="1" applyProtection="1">
      <alignment vertical="center" wrapText="1"/>
      <protection locked="0"/>
    </xf>
    <xf numFmtId="0" fontId="60" fillId="17" borderId="10" xfId="0" applyFont="1" applyFill="1" applyBorder="1" applyAlignment="1" applyProtection="1">
      <alignment vertical="center" wrapText="1"/>
      <protection locked="0"/>
    </xf>
    <xf numFmtId="0" fontId="60" fillId="19" borderId="28" xfId="0" applyFont="1" applyFill="1" applyBorder="1" applyAlignment="1" applyProtection="1">
      <alignment horizontal="center" vertical="center" wrapText="1"/>
      <protection locked="0"/>
    </xf>
    <xf numFmtId="0" fontId="60" fillId="19" borderId="10" xfId="0" applyFont="1" applyFill="1" applyBorder="1" applyAlignment="1" applyProtection="1">
      <alignment horizontal="center" vertical="center" wrapText="1"/>
      <protection locked="0"/>
    </xf>
    <xf numFmtId="0" fontId="50" fillId="9" borderId="12" xfId="0" quotePrefix="1" applyFont="1" applyFill="1" applyBorder="1" applyAlignment="1" applyProtection="1">
      <alignment vertical="center"/>
      <protection locked="0"/>
    </xf>
    <xf numFmtId="0" fontId="50" fillId="9" borderId="12" xfId="0" applyFont="1" applyFill="1" applyBorder="1" applyAlignment="1" applyProtection="1">
      <alignment vertical="center"/>
      <protection locked="0"/>
    </xf>
    <xf numFmtId="0" fontId="0" fillId="9" borderId="0" xfId="0" applyFill="1" applyAlignment="1">
      <alignment vertical="center"/>
    </xf>
    <xf numFmtId="0" fontId="19" fillId="9" borderId="0" xfId="0" applyFont="1" applyFill="1" applyAlignment="1" applyProtection="1">
      <alignment vertical="center" wrapText="1"/>
      <protection locked="0"/>
    </xf>
    <xf numFmtId="0" fontId="0" fillId="9" borderId="0" xfId="0" applyFill="1" applyAlignment="1">
      <alignment vertical="center" wrapText="1"/>
    </xf>
    <xf numFmtId="49" fontId="49" fillId="17" borderId="34" xfId="0" applyNumberFormat="1" applyFont="1" applyFill="1" applyBorder="1" applyAlignment="1" applyProtection="1">
      <alignment horizontal="center" vertical="center"/>
      <protection locked="0"/>
    </xf>
    <xf numFmtId="0" fontId="50" fillId="9" borderId="26" xfId="0" applyFont="1" applyFill="1" applyBorder="1" applyAlignment="1" applyProtection="1">
      <alignment vertical="center"/>
      <protection locked="0"/>
    </xf>
    <xf numFmtId="0" fontId="50" fillId="9" borderId="35" xfId="0" applyFont="1" applyFill="1" applyBorder="1" applyAlignment="1" applyProtection="1">
      <alignment vertical="center"/>
      <protection locked="0"/>
    </xf>
    <xf numFmtId="0" fontId="50" fillId="9" borderId="17" xfId="0" applyFont="1" applyFill="1" applyBorder="1" applyAlignment="1" applyProtection="1">
      <alignment vertical="center"/>
      <protection locked="0"/>
    </xf>
    <xf numFmtId="0" fontId="50" fillId="45" borderId="26" xfId="0" applyFont="1" applyFill="1" applyBorder="1" applyAlignment="1" applyProtection="1">
      <alignment vertical="center" wrapText="1"/>
      <protection locked="0"/>
    </xf>
    <xf numFmtId="0" fontId="0" fillId="46" borderId="35" xfId="0" applyFill="1" applyBorder="1" applyAlignment="1" applyProtection="1">
      <alignment vertical="center" wrapText="1"/>
      <protection locked="0"/>
    </xf>
    <xf numFmtId="0" fontId="0" fillId="46" borderId="17" xfId="0" applyFill="1" applyBorder="1" applyAlignment="1" applyProtection="1">
      <alignment vertical="center" wrapText="1"/>
      <protection locked="0"/>
    </xf>
    <xf numFmtId="0" fontId="50" fillId="45" borderId="15" xfId="0" applyFont="1" applyFill="1" applyBorder="1" applyAlignment="1" applyProtection="1">
      <alignment vertical="center" wrapText="1"/>
      <protection locked="0"/>
    </xf>
    <xf numFmtId="0" fontId="0" fillId="46" borderId="15" xfId="0" applyFill="1" applyBorder="1" applyAlignment="1" applyProtection="1">
      <alignment vertical="center" wrapText="1"/>
      <protection locked="0"/>
    </xf>
    <xf numFmtId="0" fontId="50" fillId="0" borderId="17" xfId="0" applyFont="1" applyBorder="1" applyAlignment="1" applyProtection="1">
      <alignment vertical="center" wrapText="1"/>
      <protection locked="0"/>
    </xf>
    <xf numFmtId="0" fontId="50" fillId="22" borderId="26" xfId="0" applyFont="1" applyFill="1" applyBorder="1" applyAlignment="1" applyProtection="1">
      <alignment vertical="center"/>
      <protection locked="0"/>
    </xf>
    <xf numFmtId="0" fontId="50" fillId="22" borderId="35" xfId="0" applyFont="1" applyFill="1" applyBorder="1" applyAlignment="1" applyProtection="1">
      <alignment vertical="center"/>
      <protection locked="0"/>
    </xf>
    <xf numFmtId="0" fontId="50" fillId="22" borderId="17" xfId="0" applyFont="1" applyFill="1" applyBorder="1" applyAlignment="1" applyProtection="1">
      <alignment vertical="center"/>
      <protection locked="0"/>
    </xf>
    <xf numFmtId="0" fontId="50" fillId="22" borderId="0" xfId="0" applyFont="1" applyFill="1" applyAlignment="1" applyProtection="1">
      <alignment vertical="center"/>
      <protection locked="0"/>
    </xf>
    <xf numFmtId="0" fontId="50" fillId="17" borderId="35" xfId="0" applyFont="1" applyFill="1" applyBorder="1" applyAlignment="1" applyProtection="1">
      <alignment vertical="center" wrapText="1"/>
      <protection locked="0"/>
    </xf>
    <xf numFmtId="0" fontId="50" fillId="17" borderId="17" xfId="0" applyFont="1" applyFill="1" applyBorder="1" applyAlignment="1" applyProtection="1">
      <alignment vertical="center" wrapText="1"/>
      <protection locked="0"/>
    </xf>
    <xf numFmtId="0" fontId="50" fillId="22" borderId="15" xfId="0" applyFont="1" applyFill="1" applyBorder="1" applyAlignment="1" applyProtection="1">
      <alignment vertical="center"/>
      <protection locked="0"/>
    </xf>
    <xf numFmtId="0" fontId="0" fillId="9" borderId="15" xfId="0" applyFill="1" applyBorder="1" applyAlignment="1" applyProtection="1">
      <alignment vertical="center"/>
      <protection locked="0"/>
    </xf>
    <xf numFmtId="0" fontId="50" fillId="56" borderId="15" xfId="0" applyFont="1" applyFill="1" applyBorder="1" applyAlignment="1" applyProtection="1">
      <alignment vertical="center" wrapText="1"/>
      <protection locked="0"/>
    </xf>
    <xf numFmtId="0" fontId="0" fillId="13" borderId="15" xfId="0" applyFill="1" applyBorder="1" applyAlignment="1" applyProtection="1">
      <alignment vertical="center" wrapText="1"/>
      <protection locked="0"/>
    </xf>
    <xf numFmtId="0" fontId="19" fillId="46" borderId="15" xfId="0" applyFont="1" applyFill="1" applyBorder="1" applyAlignment="1" applyProtection="1">
      <alignment vertical="center" wrapText="1"/>
      <protection locked="0"/>
    </xf>
    <xf numFmtId="0" fontId="60" fillId="17" borderId="0" xfId="0" applyFont="1" applyFill="1" applyAlignment="1" applyProtection="1">
      <alignment vertical="center" wrapText="1"/>
      <protection locked="0"/>
    </xf>
    <xf numFmtId="0" fontId="60" fillId="49" borderId="21" xfId="0" applyFont="1" applyFill="1" applyBorder="1" applyAlignment="1" applyProtection="1">
      <alignment horizontal="center" vertical="center" wrapText="1"/>
      <protection locked="0"/>
    </xf>
    <xf numFmtId="0" fontId="60" fillId="49" borderId="0" xfId="0" applyFont="1" applyFill="1" applyAlignment="1" applyProtection="1">
      <alignment horizontal="center" vertical="center" wrapText="1"/>
      <protection locked="0"/>
    </xf>
    <xf numFmtId="0" fontId="50" fillId="45" borderId="26" xfId="0" applyFont="1" applyFill="1" applyBorder="1" applyAlignment="1" applyProtection="1">
      <alignment vertical="center" shrinkToFit="1"/>
      <protection locked="0"/>
    </xf>
    <xf numFmtId="0" fontId="50" fillId="45" borderId="17" xfId="0" applyFont="1" applyFill="1" applyBorder="1" applyAlignment="1" applyProtection="1">
      <alignment vertical="center" shrinkToFit="1"/>
      <protection locked="0"/>
    </xf>
    <xf numFmtId="0" fontId="50" fillId="45" borderId="25" xfId="0" applyFont="1" applyFill="1" applyBorder="1" applyAlignment="1" applyProtection="1">
      <alignment vertical="center" shrinkToFit="1"/>
      <protection locked="0"/>
    </xf>
    <xf numFmtId="0" fontId="50" fillId="45" borderId="63" xfId="0" applyFont="1" applyFill="1" applyBorder="1" applyAlignment="1" applyProtection="1">
      <alignment vertical="center" shrinkToFit="1"/>
      <protection locked="0"/>
    </xf>
    <xf numFmtId="0" fontId="85" fillId="47" borderId="29" xfId="0" applyFont="1" applyFill="1" applyBorder="1" applyAlignment="1" applyProtection="1">
      <alignment horizontal="center" vertical="center" wrapText="1"/>
      <protection locked="0"/>
    </xf>
    <xf numFmtId="0" fontId="87" fillId="48" borderId="36" xfId="0" applyFont="1" applyFill="1" applyBorder="1" applyAlignment="1">
      <alignment horizontal="center" vertical="center" wrapText="1"/>
    </xf>
    <xf numFmtId="1" fontId="51" fillId="45" borderId="35" xfId="0" applyNumberFormat="1" applyFont="1" applyFill="1" applyBorder="1" applyAlignment="1">
      <alignment horizontal="center" vertical="center"/>
    </xf>
    <xf numFmtId="0" fontId="65" fillId="46" borderId="35" xfId="0" applyFont="1" applyFill="1" applyBorder="1" applyAlignment="1">
      <alignment vertical="center"/>
    </xf>
    <xf numFmtId="1" fontId="74" fillId="22" borderId="0" xfId="0" applyNumberFormat="1" applyFont="1" applyFill="1" applyAlignment="1">
      <alignment horizontal="center" vertical="center"/>
    </xf>
    <xf numFmtId="0" fontId="70" fillId="9" borderId="0" xfId="0" applyFont="1" applyFill="1" applyAlignment="1">
      <alignment vertical="center"/>
    </xf>
    <xf numFmtId="0" fontId="81" fillId="47" borderId="0" xfId="0" applyFont="1" applyFill="1" applyAlignment="1" applyProtection="1">
      <alignment vertical="center" wrapText="1"/>
      <protection locked="0"/>
    </xf>
    <xf numFmtId="0" fontId="54" fillId="13" borderId="8" xfId="0" applyFont="1" applyFill="1" applyBorder="1" applyAlignment="1" applyProtection="1">
      <alignment horizontal="center" vertical="center" wrapText="1"/>
      <protection locked="0"/>
    </xf>
    <xf numFmtId="0" fontId="155" fillId="0" borderId="9" xfId="0" applyFont="1" applyBorder="1" applyAlignment="1">
      <alignment horizontal="center" vertical="center" wrapText="1"/>
    </xf>
    <xf numFmtId="0" fontId="155" fillId="0" borderId="11" xfId="0" applyFont="1" applyBorder="1" applyAlignment="1">
      <alignment horizontal="center" vertical="center" wrapText="1"/>
    </xf>
    <xf numFmtId="164" fontId="21" fillId="11" borderId="0" xfId="1" applyNumberFormat="1" applyFont="1" applyFill="1" applyBorder="1" applyAlignment="1" applyProtection="1">
      <alignment vertical="center"/>
      <protection locked="0"/>
    </xf>
    <xf numFmtId="49" fontId="18" fillId="9" borderId="0" xfId="1" applyNumberFormat="1" applyFont="1" applyFill="1" applyBorder="1" applyAlignment="1" applyProtection="1">
      <alignment vertical="center"/>
      <protection locked="0"/>
    </xf>
    <xf numFmtId="0" fontId="54" fillId="22" borderId="0" xfId="0" applyFont="1" applyFill="1" applyAlignment="1" applyProtection="1">
      <alignment horizontal="center" vertical="center" wrapText="1"/>
      <protection locked="0"/>
    </xf>
    <xf numFmtId="0" fontId="119" fillId="9" borderId="0" xfId="0" applyFont="1" applyFill="1" applyAlignment="1">
      <alignment horizontal="center" vertical="center" wrapText="1"/>
    </xf>
    <xf numFmtId="0" fontId="119" fillId="9" borderId="40" xfId="0" applyFont="1" applyFill="1" applyBorder="1" applyAlignment="1">
      <alignment horizontal="center" vertical="center" wrapText="1"/>
    </xf>
    <xf numFmtId="0" fontId="53" fillId="45" borderId="35" xfId="0" applyFont="1" applyFill="1" applyBorder="1" applyAlignment="1">
      <alignment horizontal="center" vertical="center" shrinkToFit="1"/>
    </xf>
    <xf numFmtId="0" fontId="0" fillId="46" borderId="35" xfId="0" applyFill="1" applyBorder="1" applyAlignment="1">
      <alignment horizontal="center" vertical="center" shrinkToFit="1"/>
    </xf>
    <xf numFmtId="14" fontId="53" fillId="45" borderId="35" xfId="0" applyNumberFormat="1" applyFont="1" applyFill="1" applyBorder="1" applyAlignment="1">
      <alignment horizontal="center" vertical="center"/>
    </xf>
    <xf numFmtId="0" fontId="0" fillId="46" borderId="35" xfId="0" applyFill="1" applyBorder="1" applyAlignment="1">
      <alignment vertical="center"/>
    </xf>
    <xf numFmtId="14" fontId="53" fillId="45" borderId="35" xfId="0" applyNumberFormat="1" applyFont="1" applyFill="1" applyBorder="1" applyAlignment="1" applyProtection="1">
      <alignment horizontal="center" vertical="center"/>
      <protection locked="0"/>
    </xf>
    <xf numFmtId="0" fontId="0" fillId="46" borderId="35" xfId="0" applyFill="1" applyBorder="1" applyAlignment="1" applyProtection="1">
      <alignment horizontal="center" vertical="center"/>
      <protection locked="0"/>
    </xf>
    <xf numFmtId="0" fontId="0" fillId="46" borderId="35" xfId="0" applyFill="1" applyBorder="1" applyAlignment="1" applyProtection="1">
      <alignment vertical="center"/>
      <protection locked="0"/>
    </xf>
    <xf numFmtId="169" fontId="56" fillId="45" borderId="35" xfId="0" applyNumberFormat="1" applyFont="1" applyFill="1" applyBorder="1" applyAlignment="1">
      <alignment horizontal="center" vertical="center" shrinkToFit="1"/>
    </xf>
    <xf numFmtId="0" fontId="0" fillId="46" borderId="35" xfId="0" applyFill="1" applyBorder="1" applyAlignment="1">
      <alignment vertical="center" shrinkToFit="1"/>
    </xf>
    <xf numFmtId="0" fontId="53" fillId="45" borderId="37" xfId="0" applyFont="1" applyFill="1" applyBorder="1" applyAlignment="1">
      <alignment horizontal="center" vertical="center" shrinkToFit="1"/>
    </xf>
    <xf numFmtId="0" fontId="143" fillId="17" borderId="40" xfId="0" applyFont="1" applyFill="1" applyBorder="1" applyAlignment="1" applyProtection="1">
      <alignment vertical="center"/>
      <protection locked="0"/>
    </xf>
    <xf numFmtId="0" fontId="144" fillId="0" borderId="40" xfId="0" applyFont="1" applyBorder="1" applyAlignment="1">
      <alignment vertical="center"/>
    </xf>
    <xf numFmtId="2" fontId="161" fillId="66" borderId="0" xfId="0" applyNumberFormat="1" applyFont="1" applyFill="1" applyAlignment="1">
      <alignment vertical="center" shrinkToFit="1"/>
    </xf>
    <xf numFmtId="0" fontId="162" fillId="0" borderId="0" xfId="0" applyFont="1" applyAlignment="1">
      <alignment vertical="center" shrinkToFit="1"/>
    </xf>
    <xf numFmtId="2" fontId="24" fillId="67" borderId="84" xfId="0" applyNumberFormat="1" applyFont="1" applyFill="1" applyBorder="1" applyAlignment="1">
      <alignment horizontal="center" vertical="center" shrinkToFit="1"/>
    </xf>
    <xf numFmtId="2" fontId="0" fillId="0" borderId="84" xfId="0" applyNumberFormat="1" applyBorder="1" applyAlignment="1">
      <alignment horizontal="center" vertical="center" shrinkToFit="1"/>
    </xf>
    <xf numFmtId="2" fontId="24" fillId="67" borderId="0" xfId="0" applyNumberFormat="1" applyFont="1" applyFill="1" applyAlignment="1">
      <alignment horizontal="center" vertical="center" shrinkToFit="1"/>
    </xf>
    <xf numFmtId="2" fontId="0" fillId="0" borderId="0" xfId="0" applyNumberFormat="1" applyAlignment="1">
      <alignment horizontal="center" vertical="center" shrinkToFit="1"/>
    </xf>
    <xf numFmtId="164" fontId="101" fillId="63" borderId="72" xfId="1" applyNumberFormat="1" applyFont="1" applyFill="1" applyBorder="1" applyAlignment="1" applyProtection="1">
      <alignment vertical="center"/>
    </xf>
    <xf numFmtId="0" fontId="0" fillId="63" borderId="66" xfId="0" applyFill="1" applyBorder="1" applyAlignment="1">
      <alignment vertical="center"/>
    </xf>
    <xf numFmtId="49" fontId="91" fillId="9" borderId="29" xfId="1" applyNumberFormat="1" applyFont="1" applyFill="1" applyBorder="1" applyAlignment="1" applyProtection="1">
      <alignment vertical="center"/>
    </xf>
    <xf numFmtId="0" fontId="0" fillId="0" borderId="36" xfId="0" applyBorder="1" applyAlignment="1">
      <alignment vertical="center"/>
    </xf>
    <xf numFmtId="164" fontId="92" fillId="61" borderId="9" xfId="1" applyNumberFormat="1" applyFont="1" applyFill="1" applyBorder="1" applyAlignment="1" applyProtection="1">
      <alignment vertical="center" wrapText="1"/>
    </xf>
    <xf numFmtId="0" fontId="0" fillId="0" borderId="9" xfId="0" applyBorder="1" applyAlignment="1">
      <alignment vertical="center" wrapText="1"/>
    </xf>
    <xf numFmtId="0" fontId="0" fillId="0" borderId="11" xfId="0" applyBorder="1" applyAlignment="1">
      <alignment vertical="center" wrapText="1"/>
    </xf>
    <xf numFmtId="49" fontId="2" fillId="2" borderId="7" xfId="1" applyNumberFormat="1" applyFont="1" applyFill="1" applyBorder="1" applyAlignment="1" applyProtection="1">
      <alignment vertical="center"/>
    </xf>
    <xf numFmtId="0" fontId="0" fillId="0" borderId="0" xfId="0"/>
    <xf numFmtId="49" fontId="18" fillId="4" borderId="8" xfId="1" applyNumberFormat="1" applyFont="1" applyFill="1" applyBorder="1" applyAlignment="1" applyProtection="1">
      <alignment vertical="center" wrapText="1"/>
    </xf>
    <xf numFmtId="0" fontId="1" fillId="4" borderId="9" xfId="0" applyFont="1" applyFill="1" applyBorder="1" applyAlignment="1">
      <alignment vertical="center" wrapText="1"/>
    </xf>
    <xf numFmtId="0" fontId="0" fillId="0" borderId="9" xfId="0" applyBorder="1" applyAlignment="1">
      <alignment wrapText="1"/>
    </xf>
    <xf numFmtId="0" fontId="0" fillId="0" borderId="11" xfId="0" applyBorder="1" applyAlignment="1">
      <alignment wrapText="1"/>
    </xf>
    <xf numFmtId="170" fontId="92" fillId="2" borderId="40" xfId="2" applyNumberFormat="1" applyFont="1" applyFill="1" applyBorder="1" applyAlignment="1" applyProtection="1">
      <alignment horizontal="left" vertical="center" wrapText="1"/>
    </xf>
    <xf numFmtId="0" fontId="0" fillId="0" borderId="40" xfId="0" applyBorder="1" applyAlignment="1">
      <alignment vertical="center" wrapText="1"/>
    </xf>
    <xf numFmtId="0" fontId="0" fillId="0" borderId="48" xfId="0" applyBorder="1" applyAlignment="1">
      <alignment vertical="center" wrapText="1"/>
    </xf>
    <xf numFmtId="0" fontId="80" fillId="71" borderId="0" xfId="0" applyFont="1" applyFill="1" applyAlignment="1">
      <alignment vertical="center"/>
    </xf>
    <xf numFmtId="0" fontId="0" fillId="9" borderId="15" xfId="0" applyFill="1" applyBorder="1" applyAlignment="1">
      <alignment horizontal="center" vertical="center"/>
    </xf>
    <xf numFmtId="0" fontId="0" fillId="0" borderId="15" xfId="0" applyBorder="1" applyAlignment="1">
      <alignment horizontal="center" vertical="center"/>
    </xf>
    <xf numFmtId="0" fontId="0" fillId="9" borderId="15" xfId="0" applyFill="1" applyBorder="1" applyAlignment="1">
      <alignment horizontal="center"/>
    </xf>
    <xf numFmtId="0" fontId="0" fillId="9" borderId="15" xfId="0" applyFill="1" applyBorder="1"/>
    <xf numFmtId="165" fontId="0" fillId="9" borderId="15" xfId="2" applyNumberFormat="1" applyFont="1" applyFill="1" applyBorder="1" applyAlignment="1">
      <alignment horizontal="center" vertical="center" wrapText="1"/>
    </xf>
    <xf numFmtId="0" fontId="0" fillId="9" borderId="15" xfId="0" applyFill="1" applyBorder="1" applyAlignment="1">
      <alignment horizontal="center" vertical="center" wrapText="1"/>
    </xf>
    <xf numFmtId="6" fontId="122" fillId="0" borderId="15" xfId="0" applyNumberFormat="1" applyFont="1" applyBorder="1" applyAlignment="1">
      <alignment horizontal="center" vertical="center" wrapText="1"/>
    </xf>
    <xf numFmtId="0" fontId="122" fillId="0" borderId="15" xfId="0" applyFont="1" applyBorder="1" applyAlignment="1">
      <alignment horizontal="center" vertical="center" wrapText="1"/>
    </xf>
    <xf numFmtId="6" fontId="0" fillId="0" borderId="15" xfId="0" applyNumberFormat="1" applyBorder="1" applyAlignment="1">
      <alignment horizontal="center" vertical="center" wrapText="1"/>
    </xf>
    <xf numFmtId="0" fontId="0" fillId="0" borderId="15" xfId="0" applyBorder="1" applyAlignment="1">
      <alignment horizontal="center" vertical="center" wrapText="1"/>
    </xf>
    <xf numFmtId="6" fontId="0" fillId="4" borderId="15" xfId="0" applyNumberFormat="1" applyFill="1" applyBorder="1" applyAlignment="1">
      <alignment horizontal="center" vertical="center" wrapText="1"/>
    </xf>
    <xf numFmtId="0" fontId="0" fillId="4" borderId="15" xfId="0" applyFill="1" applyBorder="1" applyAlignment="1">
      <alignment horizontal="center" vertical="center" wrapText="1"/>
    </xf>
    <xf numFmtId="6" fontId="122" fillId="4" borderId="15" xfId="0" applyNumberFormat="1" applyFont="1" applyFill="1" applyBorder="1" applyAlignment="1">
      <alignment horizontal="center" vertical="center" wrapText="1"/>
    </xf>
    <xf numFmtId="0" fontId="122" fillId="4" borderId="15" xfId="0" applyFont="1" applyFill="1" applyBorder="1" applyAlignment="1">
      <alignment horizontal="center" vertical="center" wrapText="1"/>
    </xf>
    <xf numFmtId="0" fontId="111" fillId="0" borderId="15" xfId="0" applyFont="1" applyBorder="1" applyAlignment="1">
      <alignment horizontal="center" vertical="center"/>
    </xf>
    <xf numFmtId="0" fontId="110" fillId="0" borderId="15" xfId="0" applyFont="1" applyBorder="1" applyAlignment="1">
      <alignment horizontal="center" vertical="center" wrapText="1"/>
    </xf>
    <xf numFmtId="0" fontId="118" fillId="0" borderId="26" xfId="0" applyFont="1" applyBorder="1" applyAlignment="1">
      <alignment horizontal="center" vertical="center" textRotation="90" shrinkToFit="1"/>
    </xf>
    <xf numFmtId="0" fontId="118" fillId="0" borderId="64" xfId="0" applyFont="1" applyBorder="1" applyAlignment="1">
      <alignment horizontal="center" vertical="center" textRotation="90" shrinkToFit="1"/>
    </xf>
    <xf numFmtId="0" fontId="120" fillId="0" borderId="21" xfId="0" applyFont="1" applyBorder="1" applyAlignment="1">
      <alignment horizontal="center" vertical="center" textRotation="90" shrinkToFit="1"/>
    </xf>
    <xf numFmtId="0" fontId="120" fillId="0" borderId="25" xfId="0" applyFont="1" applyBorder="1" applyAlignment="1">
      <alignment horizontal="center" vertical="center" textRotation="90" shrinkToFit="1"/>
    </xf>
    <xf numFmtId="0" fontId="110" fillId="0" borderId="26" xfId="0" applyFont="1" applyBorder="1" applyAlignment="1">
      <alignment horizontal="center" vertical="center" wrapText="1"/>
    </xf>
    <xf numFmtId="0" fontId="0" fillId="0" borderId="17" xfId="0" applyBorder="1" applyAlignment="1">
      <alignment horizontal="center" vertical="center" wrapText="1"/>
    </xf>
    <xf numFmtId="0" fontId="0" fillId="0" borderId="26" xfId="0" applyBorder="1" applyAlignment="1">
      <alignment horizontal="center" vertical="center" wrapText="1"/>
    </xf>
    <xf numFmtId="6" fontId="112" fillId="6" borderId="26" xfId="0" applyNumberFormat="1" applyFont="1" applyFill="1" applyBorder="1" applyAlignment="1">
      <alignment horizontal="center" vertical="center" wrapText="1"/>
    </xf>
    <xf numFmtId="6" fontId="122" fillId="0" borderId="64" xfId="0" applyNumberFormat="1" applyFont="1" applyBorder="1" applyAlignment="1">
      <alignment horizontal="center" vertical="center" wrapText="1"/>
    </xf>
    <xf numFmtId="0" fontId="122" fillId="0" borderId="1" xfId="0" applyFont="1" applyBorder="1" applyAlignment="1">
      <alignment horizontal="center" vertical="center" wrapText="1"/>
    </xf>
    <xf numFmtId="0" fontId="122" fillId="0" borderId="2" xfId="0" applyFont="1" applyBorder="1" applyAlignment="1">
      <alignment horizontal="center" vertical="center" wrapText="1"/>
    </xf>
    <xf numFmtId="0" fontId="0" fillId="0" borderId="21" xfId="0" applyBorder="1" applyAlignment="1">
      <alignment horizontal="center" vertical="center" textRotation="90" shrinkToFit="1"/>
    </xf>
    <xf numFmtId="0" fontId="0" fillId="0" borderId="25" xfId="0" applyBorder="1" applyAlignment="1">
      <alignment horizontal="center" vertical="center" textRotation="90" shrinkToFit="1"/>
    </xf>
    <xf numFmtId="0" fontId="118" fillId="0" borderId="18" xfId="0" applyFont="1" applyBorder="1" applyAlignment="1">
      <alignment horizontal="center" vertical="center" textRotation="90" shrinkToFit="1"/>
    </xf>
    <xf numFmtId="0" fontId="0" fillId="0" borderId="16" xfId="0" applyBorder="1" applyAlignment="1">
      <alignment horizontal="center" vertical="center" textRotation="90" shrinkToFit="1"/>
    </xf>
    <xf numFmtId="0" fontId="0" fillId="0" borderId="12" xfId="0" applyBorder="1" applyAlignment="1">
      <alignment horizontal="center" vertical="center" textRotation="90" shrinkToFit="1"/>
    </xf>
    <xf numFmtId="6" fontId="122" fillId="0" borderId="26" xfId="0" applyNumberFormat="1" applyFont="1" applyBorder="1" applyAlignment="1">
      <alignment horizontal="center" vertical="center" wrapText="1"/>
    </xf>
    <xf numFmtId="0" fontId="122" fillId="0" borderId="35" xfId="0" applyFont="1" applyBorder="1" applyAlignment="1">
      <alignment horizontal="center" vertical="center" wrapText="1"/>
    </xf>
    <xf numFmtId="0" fontId="122" fillId="0" borderId="17" xfId="0" applyFont="1" applyBorder="1" applyAlignment="1">
      <alignment horizontal="center" vertical="center" wrapText="1"/>
    </xf>
    <xf numFmtId="6" fontId="0" fillId="0" borderId="26" xfId="0" applyNumberFormat="1" applyBorder="1" applyAlignment="1">
      <alignment horizontal="center" vertical="center" wrapText="1"/>
    </xf>
    <xf numFmtId="6" fontId="19" fillId="0" borderId="26" xfId="0" applyNumberFormat="1" applyFont="1" applyBorder="1" applyAlignment="1">
      <alignment horizontal="center" vertical="center" wrapText="1"/>
    </xf>
    <xf numFmtId="0" fontId="19" fillId="0" borderId="17" xfId="0" applyFont="1" applyBorder="1" applyAlignment="1">
      <alignment horizontal="center" vertical="center" wrapText="1"/>
    </xf>
    <xf numFmtId="0" fontId="12" fillId="3" borderId="8" xfId="0" applyFont="1" applyFill="1" applyBorder="1" applyAlignment="1">
      <alignment vertical="center"/>
    </xf>
    <xf numFmtId="0" fontId="0" fillId="0" borderId="9" xfId="0" applyBorder="1" applyAlignment="1">
      <alignment vertical="center"/>
    </xf>
    <xf numFmtId="0" fontId="0" fillId="0" borderId="11" xfId="0" applyBorder="1" applyAlignment="1">
      <alignment vertical="center"/>
    </xf>
    <xf numFmtId="44" fontId="5" fillId="0" borderId="15" xfId="2" applyFont="1" applyBorder="1" applyAlignment="1">
      <alignment horizontal="center" vertical="center" wrapText="1"/>
    </xf>
    <xf numFmtId="44" fontId="0" fillId="0" borderId="15" xfId="2" applyFont="1" applyBorder="1" applyAlignment="1">
      <alignment wrapText="1"/>
    </xf>
    <xf numFmtId="44" fontId="5" fillId="60" borderId="35" xfId="2" applyFont="1" applyFill="1" applyBorder="1" applyAlignment="1">
      <alignment horizontal="center" vertical="center"/>
    </xf>
    <xf numFmtId="0" fontId="0" fillId="60" borderId="35" xfId="0" applyFill="1" applyBorder="1"/>
    <xf numFmtId="44" fontId="5" fillId="0" borderId="33" xfId="2" applyFont="1" applyBorder="1" applyAlignment="1">
      <alignment horizontal="center" vertical="center" wrapText="1"/>
    </xf>
    <xf numFmtId="44" fontId="0" fillId="0" borderId="33" xfId="2" applyFont="1" applyBorder="1" applyAlignment="1">
      <alignment wrapText="1"/>
    </xf>
    <xf numFmtId="44" fontId="18" fillId="0" borderId="15" xfId="2" applyFont="1" applyFill="1" applyBorder="1" applyAlignment="1">
      <alignment horizontal="center" vertical="center" wrapText="1"/>
    </xf>
    <xf numFmtId="44" fontId="19" fillId="0" borderId="15" xfId="2" applyFont="1" applyBorder="1" applyAlignment="1">
      <alignment wrapText="1"/>
    </xf>
    <xf numFmtId="44" fontId="5" fillId="60" borderId="10" xfId="2" applyFont="1" applyFill="1" applyBorder="1" applyAlignment="1">
      <alignment horizontal="center" vertical="center" wrapText="1"/>
    </xf>
    <xf numFmtId="0" fontId="0" fillId="60" borderId="10" xfId="0" applyFill="1" applyBorder="1" applyAlignment="1">
      <alignment wrapText="1"/>
    </xf>
    <xf numFmtId="44" fontId="134" fillId="60" borderId="15" xfId="2" applyFont="1" applyFill="1" applyBorder="1" applyAlignment="1">
      <alignment horizontal="center" vertical="center" wrapText="1"/>
    </xf>
    <xf numFmtId="44" fontId="136" fillId="60" borderId="15" xfId="2" applyFont="1" applyFill="1" applyBorder="1" applyAlignment="1">
      <alignment wrapText="1"/>
    </xf>
    <xf numFmtId="44" fontId="18" fillId="0" borderId="26" xfId="2" applyFont="1" applyFill="1" applyBorder="1" applyAlignment="1">
      <alignment horizontal="center" vertical="center" wrapText="1"/>
    </xf>
    <xf numFmtId="44" fontId="19" fillId="0" borderId="17" xfId="2" applyFont="1" applyBorder="1" applyAlignment="1">
      <alignment wrapText="1"/>
    </xf>
    <xf numFmtId="44" fontId="134" fillId="60" borderId="26" xfId="2" applyFont="1" applyFill="1" applyBorder="1" applyAlignment="1">
      <alignment horizontal="center" vertical="center" wrapText="1"/>
    </xf>
    <xf numFmtId="44" fontId="136" fillId="60" borderId="17" xfId="2" applyFont="1" applyFill="1" applyBorder="1" applyAlignment="1">
      <alignment wrapText="1"/>
    </xf>
    <xf numFmtId="44" fontId="134" fillId="60" borderId="25" xfId="2" applyFont="1" applyFill="1" applyBorder="1" applyAlignment="1">
      <alignment horizontal="center" vertical="center" wrapText="1"/>
    </xf>
    <xf numFmtId="44" fontId="136" fillId="60" borderId="14" xfId="2" applyFont="1" applyFill="1" applyBorder="1" applyAlignment="1">
      <alignment wrapText="1"/>
    </xf>
    <xf numFmtId="44" fontId="18" fillId="0" borderId="26" xfId="2" applyFont="1" applyBorder="1" applyAlignment="1">
      <alignment horizontal="center" vertical="center" wrapText="1"/>
    </xf>
    <xf numFmtId="0" fontId="141" fillId="60" borderId="7" xfId="0" applyFont="1" applyFill="1" applyBorder="1" applyAlignment="1">
      <alignment horizontal="center" vertical="center" wrapText="1"/>
    </xf>
    <xf numFmtId="0" fontId="136" fillId="60" borderId="0" xfId="0" applyFont="1" applyFill="1" applyAlignment="1">
      <alignment horizontal="center" vertical="center" wrapText="1"/>
    </xf>
    <xf numFmtId="0" fontId="136" fillId="60" borderId="45" xfId="0" applyFont="1" applyFill="1" applyBorder="1" applyAlignment="1">
      <alignment horizontal="center" vertical="center" wrapText="1"/>
    </xf>
    <xf numFmtId="14" fontId="142" fillId="60" borderId="39" xfId="0" applyNumberFormat="1" applyFont="1" applyFill="1" applyBorder="1" applyAlignment="1">
      <alignment horizontal="center" vertical="center" wrapText="1"/>
    </xf>
    <xf numFmtId="0" fontId="136" fillId="60" borderId="40" xfId="0" applyFont="1" applyFill="1" applyBorder="1" applyAlignment="1">
      <alignment horizontal="center" vertical="center" wrapText="1"/>
    </xf>
    <xf numFmtId="0" fontId="136" fillId="60" borderId="48" xfId="0" applyFont="1" applyFill="1" applyBorder="1" applyAlignment="1">
      <alignment horizontal="center" vertical="center" wrapText="1"/>
    </xf>
    <xf numFmtId="0" fontId="10" fillId="0" borderId="33" xfId="0" applyFont="1" applyBorder="1" applyAlignment="1">
      <alignment horizontal="center" vertical="center" wrapText="1"/>
    </xf>
    <xf numFmtId="0" fontId="0" fillId="0" borderId="33" xfId="0" applyBorder="1" applyAlignment="1">
      <alignment wrapText="1"/>
    </xf>
    <xf numFmtId="2" fontId="6" fillId="9" borderId="34" xfId="0" applyNumberFormat="1" applyFont="1" applyFill="1" applyBorder="1" applyAlignment="1">
      <alignment horizontal="center" vertical="center" wrapText="1"/>
    </xf>
    <xf numFmtId="0" fontId="0" fillId="9" borderId="10" xfId="0" applyFill="1" applyBorder="1" applyAlignment="1">
      <alignment horizontal="center" vertical="center" wrapText="1"/>
    </xf>
    <xf numFmtId="0" fontId="0" fillId="9" borderId="41" xfId="0" applyFill="1" applyBorder="1" applyAlignment="1">
      <alignment horizontal="center" vertical="center" wrapText="1"/>
    </xf>
    <xf numFmtId="2" fontId="6" fillId="9" borderId="7" xfId="0" applyNumberFormat="1" applyFont="1" applyFill="1" applyBorder="1" applyAlignment="1">
      <alignment horizontal="center" vertical="center" wrapText="1"/>
    </xf>
    <xf numFmtId="0" fontId="0" fillId="9" borderId="0" xfId="0" applyFill="1" applyAlignment="1">
      <alignment horizontal="center" vertical="center" wrapText="1"/>
    </xf>
    <xf numFmtId="0" fontId="0" fillId="9" borderId="45" xfId="0" applyFill="1" applyBorder="1" applyAlignment="1">
      <alignment horizontal="center" vertical="center" wrapText="1"/>
    </xf>
    <xf numFmtId="0" fontId="10" fillId="9" borderId="7" xfId="0" applyFont="1" applyFill="1" applyBorder="1" applyAlignment="1">
      <alignment horizontal="center" vertical="center" wrapText="1"/>
    </xf>
    <xf numFmtId="0" fontId="10" fillId="9" borderId="39" xfId="0" applyFont="1" applyFill="1" applyBorder="1" applyAlignment="1">
      <alignment horizontal="center" vertical="center" wrapText="1"/>
    </xf>
    <xf numFmtId="0" fontId="0" fillId="9" borderId="40" xfId="0" applyFill="1" applyBorder="1" applyAlignment="1">
      <alignment horizontal="center" vertical="center" wrapText="1"/>
    </xf>
    <xf numFmtId="0" fontId="0" fillId="9" borderId="48" xfId="0" applyFill="1" applyBorder="1" applyAlignment="1">
      <alignment horizontal="center" vertical="center" wrapText="1"/>
    </xf>
    <xf numFmtId="0" fontId="30" fillId="4" borderId="7" xfId="0" applyFont="1" applyFill="1" applyBorder="1" applyAlignment="1">
      <alignment horizontal="center" vertical="center" wrapText="1"/>
    </xf>
    <xf numFmtId="0" fontId="0" fillId="0" borderId="45" xfId="0" applyBorder="1" applyAlignment="1">
      <alignment horizontal="center" vertical="center" wrapText="1"/>
    </xf>
    <xf numFmtId="44" fontId="11" fillId="5" borderId="26" xfId="2" applyFont="1" applyFill="1" applyBorder="1" applyAlignment="1">
      <alignment horizontal="center" vertical="center" wrapText="1"/>
    </xf>
    <xf numFmtId="44" fontId="0" fillId="0" borderId="17" xfId="2" applyFont="1" applyBorder="1" applyAlignment="1">
      <alignment wrapText="1"/>
    </xf>
    <xf numFmtId="44" fontId="8" fillId="0" borderId="26" xfId="2" applyFont="1" applyBorder="1" applyAlignment="1">
      <alignment horizontal="center" vertical="center" wrapText="1"/>
    </xf>
    <xf numFmtId="14" fontId="32" fillId="4" borderId="39" xfId="0" applyNumberFormat="1" applyFont="1" applyFill="1" applyBorder="1" applyAlignment="1">
      <alignment horizontal="center" vertical="center" wrapText="1"/>
    </xf>
    <xf numFmtId="0" fontId="0" fillId="0" borderId="40" xfId="0" applyBorder="1" applyAlignment="1">
      <alignment horizontal="center" vertical="center" wrapText="1"/>
    </xf>
    <xf numFmtId="0" fontId="0" fillId="0" borderId="48" xfId="0" applyBorder="1" applyAlignment="1">
      <alignment horizontal="center" vertical="center" wrapText="1"/>
    </xf>
    <xf numFmtId="44" fontId="11" fillId="5" borderId="25" xfId="2" applyFont="1" applyFill="1" applyBorder="1" applyAlignment="1">
      <alignment horizontal="center" vertical="center" wrapText="1"/>
    </xf>
    <xf numFmtId="44" fontId="0" fillId="0" borderId="14" xfId="2" applyFont="1" applyBorder="1" applyAlignment="1">
      <alignment wrapText="1"/>
    </xf>
    <xf numFmtId="44" fontId="11" fillId="5" borderId="15" xfId="2" applyFont="1" applyFill="1" applyBorder="1" applyAlignment="1">
      <alignment horizontal="center" vertical="center" wrapText="1"/>
    </xf>
    <xf numFmtId="44" fontId="8" fillId="0" borderId="15" xfId="2" applyFont="1" applyFill="1" applyBorder="1" applyAlignment="1">
      <alignment horizontal="center" vertical="center" wrapText="1"/>
    </xf>
    <xf numFmtId="44" fontId="8" fillId="0" borderId="26" xfId="2" applyFont="1" applyFill="1" applyBorder="1" applyAlignment="1">
      <alignment horizontal="center" vertical="center" wrapText="1"/>
    </xf>
    <xf numFmtId="44" fontId="5" fillId="4" borderId="10" xfId="2" applyFont="1" applyFill="1" applyBorder="1" applyAlignment="1">
      <alignment horizontal="center" vertical="center" wrapText="1"/>
    </xf>
    <xf numFmtId="0" fontId="0" fillId="4" borderId="10" xfId="0" applyFill="1" applyBorder="1" applyAlignment="1">
      <alignment wrapText="1"/>
    </xf>
    <xf numFmtId="44" fontId="5" fillId="4" borderId="35" xfId="2" applyFont="1" applyFill="1" applyBorder="1" applyAlignment="1">
      <alignment horizontal="center" vertical="center"/>
    </xf>
    <xf numFmtId="0" fontId="0" fillId="4" borderId="35" xfId="0" applyFill="1" applyBorder="1"/>
    <xf numFmtId="44" fontId="5" fillId="60" borderId="0" xfId="2" applyFont="1" applyFill="1" applyBorder="1" applyAlignment="1">
      <alignment horizontal="center" vertical="center" wrapText="1"/>
    </xf>
    <xf numFmtId="0" fontId="0" fillId="60" borderId="45" xfId="0" applyFill="1" applyBorder="1" applyAlignment="1">
      <alignment wrapText="1"/>
    </xf>
    <xf numFmtId="0" fontId="5" fillId="0" borderId="59" xfId="0" applyFont="1" applyBorder="1" applyAlignment="1">
      <alignment vertical="center" wrapText="1"/>
    </xf>
    <xf numFmtId="0" fontId="0" fillId="0" borderId="60" xfId="0" applyBorder="1" applyAlignment="1">
      <alignment wrapText="1"/>
    </xf>
    <xf numFmtId="0" fontId="0" fillId="0" borderId="44" xfId="0" applyBorder="1" applyAlignment="1">
      <alignment wrapText="1"/>
    </xf>
    <xf numFmtId="44" fontId="5" fillId="0" borderId="59" xfId="0" applyNumberFormat="1" applyFont="1" applyBorder="1" applyAlignment="1">
      <alignment horizontal="center" vertical="center" wrapText="1"/>
    </xf>
    <xf numFmtId="0" fontId="0" fillId="0" borderId="57" xfId="0" applyBorder="1" applyAlignment="1">
      <alignment wrapText="1"/>
    </xf>
    <xf numFmtId="44" fontId="5" fillId="0" borderId="55" xfId="0" applyNumberFormat="1" applyFont="1" applyBorder="1" applyAlignment="1">
      <alignment horizontal="center" vertical="center" wrapText="1"/>
    </xf>
    <xf numFmtId="0" fontId="5" fillId="0" borderId="32" xfId="0" applyFont="1" applyBorder="1" applyAlignment="1">
      <alignment vertical="center" wrapText="1"/>
    </xf>
    <xf numFmtId="0" fontId="0" fillId="0" borderId="35" xfId="0" applyBorder="1" applyAlignment="1">
      <alignment wrapText="1"/>
    </xf>
    <xf numFmtId="0" fontId="0" fillId="0" borderId="46" xfId="0" applyBorder="1" applyAlignment="1">
      <alignment wrapText="1"/>
    </xf>
    <xf numFmtId="44" fontId="5" fillId="0" borderId="32" xfId="2" applyFont="1" applyBorder="1" applyAlignment="1">
      <alignment horizontal="center" vertical="center" wrapText="1"/>
    </xf>
    <xf numFmtId="0" fontId="0" fillId="0" borderId="17" xfId="0" applyBorder="1" applyAlignment="1">
      <alignment wrapText="1"/>
    </xf>
    <xf numFmtId="0" fontId="0" fillId="0" borderId="50" xfId="0" applyBorder="1" applyAlignment="1">
      <alignment wrapText="1"/>
    </xf>
    <xf numFmtId="166" fontId="5" fillId="0" borderId="15" xfId="0" applyNumberFormat="1" applyFont="1" applyBorder="1" applyAlignment="1">
      <alignment horizontal="center" vertical="center" wrapText="1"/>
    </xf>
    <xf numFmtId="0" fontId="18" fillId="9" borderId="32" xfId="0" applyFont="1" applyFill="1" applyBorder="1" applyAlignment="1">
      <alignment vertical="center" wrapText="1"/>
    </xf>
    <xf numFmtId="0" fontId="19" fillId="9" borderId="35" xfId="0" applyFont="1" applyFill="1" applyBorder="1" applyAlignment="1">
      <alignment wrapText="1"/>
    </xf>
    <xf numFmtId="0" fontId="19" fillId="9" borderId="46" xfId="0" applyFont="1" applyFill="1" applyBorder="1" applyAlignment="1">
      <alignment wrapText="1"/>
    </xf>
    <xf numFmtId="44" fontId="18" fillId="9" borderId="32" xfId="2" applyFont="1" applyFill="1" applyBorder="1" applyAlignment="1">
      <alignment horizontal="center" vertical="center" wrapText="1"/>
    </xf>
    <xf numFmtId="0" fontId="19" fillId="9" borderId="17" xfId="0" applyFont="1" applyFill="1" applyBorder="1" applyAlignment="1">
      <alignment wrapText="1"/>
    </xf>
    <xf numFmtId="166" fontId="18" fillId="9" borderId="15" xfId="2" applyNumberFormat="1" applyFont="1" applyFill="1" applyBorder="1" applyAlignment="1">
      <alignment horizontal="center" vertical="center" wrapText="1"/>
    </xf>
    <xf numFmtId="0" fontId="19" fillId="9" borderId="50" xfId="0" applyFont="1" applyFill="1" applyBorder="1" applyAlignment="1">
      <alignment wrapText="1"/>
    </xf>
    <xf numFmtId="0" fontId="18" fillId="9" borderId="59" xfId="0" applyFont="1" applyFill="1" applyBorder="1" applyAlignment="1">
      <alignment vertical="center" wrapText="1"/>
    </xf>
    <xf numFmtId="0" fontId="19" fillId="9" borderId="60" xfId="0" applyFont="1" applyFill="1" applyBorder="1" applyAlignment="1">
      <alignment wrapText="1"/>
    </xf>
    <xf numFmtId="0" fontId="19" fillId="9" borderId="44" xfId="0" applyFont="1" applyFill="1" applyBorder="1" applyAlignment="1">
      <alignment wrapText="1"/>
    </xf>
    <xf numFmtId="44" fontId="18" fillId="9" borderId="59" xfId="2" applyFont="1" applyFill="1" applyBorder="1" applyAlignment="1">
      <alignment horizontal="center" vertical="center" wrapText="1"/>
    </xf>
    <xf numFmtId="0" fontId="19" fillId="9" borderId="57" xfId="0" applyFont="1" applyFill="1" applyBorder="1" applyAlignment="1">
      <alignment wrapText="1"/>
    </xf>
    <xf numFmtId="166" fontId="18" fillId="9" borderId="55" xfId="2" applyNumberFormat="1" applyFont="1" applyFill="1" applyBorder="1" applyAlignment="1">
      <alignment horizontal="center" vertical="center" wrapText="1"/>
    </xf>
    <xf numFmtId="0" fontId="134" fillId="60" borderId="32" xfId="0" applyFont="1" applyFill="1" applyBorder="1" applyAlignment="1">
      <alignment vertical="center" wrapText="1"/>
    </xf>
    <xf numFmtId="0" fontId="136" fillId="60" borderId="35" xfId="0" applyFont="1" applyFill="1" applyBorder="1" applyAlignment="1">
      <alignment wrapText="1"/>
    </xf>
    <xf numFmtId="0" fontId="136" fillId="60" borderId="46" xfId="0" applyFont="1" applyFill="1" applyBorder="1" applyAlignment="1">
      <alignment wrapText="1"/>
    </xf>
    <xf numFmtId="44" fontId="134" fillId="60" borderId="32" xfId="2" applyFont="1" applyFill="1" applyBorder="1" applyAlignment="1">
      <alignment horizontal="center" vertical="center" wrapText="1"/>
    </xf>
    <xf numFmtId="0" fontId="136" fillId="60" borderId="17" xfId="0" applyFont="1" applyFill="1" applyBorder="1" applyAlignment="1">
      <alignment wrapText="1"/>
    </xf>
    <xf numFmtId="9" fontId="134" fillId="60" borderId="15" xfId="3" applyFont="1" applyFill="1" applyBorder="1" applyAlignment="1">
      <alignment horizontal="center" vertical="center" wrapText="1"/>
    </xf>
    <xf numFmtId="0" fontId="136" fillId="60" borderId="50" xfId="0" applyFont="1" applyFill="1" applyBorder="1" applyAlignment="1">
      <alignment wrapText="1"/>
    </xf>
    <xf numFmtId="0" fontId="9" fillId="9" borderId="32" xfId="0" applyFont="1" applyFill="1" applyBorder="1" applyAlignment="1">
      <alignment vertical="center" wrapText="1"/>
    </xf>
    <xf numFmtId="0" fontId="10" fillId="0" borderId="59" xfId="0" applyFont="1" applyBorder="1" applyAlignment="1">
      <alignment vertical="center" wrapText="1"/>
    </xf>
    <xf numFmtId="0" fontId="10" fillId="0" borderId="55" xfId="0" applyFont="1" applyBorder="1" applyAlignment="1">
      <alignment horizontal="center" vertical="center" wrapText="1"/>
    </xf>
    <xf numFmtId="0" fontId="134" fillId="60" borderId="4" xfId="0" applyFont="1" applyFill="1" applyBorder="1" applyAlignment="1">
      <alignment vertical="center" wrapText="1"/>
    </xf>
    <xf numFmtId="0" fontId="136" fillId="60" borderId="6" xfId="0" applyFont="1" applyFill="1" applyBorder="1" applyAlignment="1">
      <alignment wrapText="1"/>
    </xf>
    <xf numFmtId="0" fontId="136" fillId="60" borderId="43" xfId="0" applyFont="1" applyFill="1" applyBorder="1" applyAlignment="1">
      <alignment wrapText="1"/>
    </xf>
    <xf numFmtId="44" fontId="134" fillId="60" borderId="4" xfId="2" applyFont="1" applyFill="1" applyBorder="1" applyAlignment="1">
      <alignment horizontal="center" vertical="center" wrapText="1"/>
    </xf>
    <xf numFmtId="0" fontId="136" fillId="60" borderId="56" xfId="0" applyFont="1" applyFill="1" applyBorder="1" applyAlignment="1">
      <alignment wrapText="1"/>
    </xf>
    <xf numFmtId="9" fontId="134" fillId="60" borderId="13" xfId="3" applyFont="1" applyFill="1" applyBorder="1" applyAlignment="1">
      <alignment horizontal="center" vertical="center" wrapText="1"/>
    </xf>
    <xf numFmtId="0" fontId="136" fillId="60" borderId="49" xfId="0" applyFont="1" applyFill="1" applyBorder="1" applyAlignment="1">
      <alignment wrapText="1"/>
    </xf>
    <xf numFmtId="0" fontId="136" fillId="60" borderId="0" xfId="0" applyFont="1" applyFill="1" applyAlignment="1">
      <alignment wrapText="1"/>
    </xf>
    <xf numFmtId="0" fontId="136" fillId="60" borderId="45" xfId="0" applyFont="1" applyFill="1" applyBorder="1" applyAlignment="1">
      <alignment wrapText="1"/>
    </xf>
    <xf numFmtId="0" fontId="0" fillId="9" borderId="10" xfId="0" applyFill="1" applyBorder="1" applyAlignment="1">
      <alignment horizontal="center" wrapText="1"/>
    </xf>
    <xf numFmtId="0" fontId="0" fillId="9" borderId="41" xfId="0" applyFill="1" applyBorder="1" applyAlignment="1">
      <alignment horizontal="center" wrapText="1"/>
    </xf>
    <xf numFmtId="0" fontId="0" fillId="9" borderId="0" xfId="0" applyFill="1" applyAlignment="1">
      <alignment horizontal="center" wrapText="1"/>
    </xf>
    <xf numFmtId="0" fontId="0" fillId="9" borderId="45" xfId="0" applyFill="1" applyBorder="1" applyAlignment="1">
      <alignment horizontal="center" wrapText="1"/>
    </xf>
    <xf numFmtId="0" fontId="0" fillId="9" borderId="40" xfId="0" applyFill="1" applyBorder="1" applyAlignment="1">
      <alignment horizontal="center" wrapText="1"/>
    </xf>
    <xf numFmtId="0" fontId="0" fillId="9" borderId="48" xfId="0" applyFill="1" applyBorder="1" applyAlignment="1">
      <alignment horizontal="center" wrapText="1"/>
    </xf>
    <xf numFmtId="0" fontId="141" fillId="60" borderId="34" xfId="0" applyFont="1" applyFill="1" applyBorder="1" applyAlignment="1">
      <alignment horizontal="center" vertical="center" wrapText="1"/>
    </xf>
    <xf numFmtId="0" fontId="136" fillId="60" borderId="10" xfId="0" applyFont="1" applyFill="1" applyBorder="1" applyAlignment="1">
      <alignment horizontal="center" vertical="center" wrapText="1"/>
    </xf>
    <xf numFmtId="0" fontId="136" fillId="60" borderId="41" xfId="0" applyFont="1" applyFill="1" applyBorder="1" applyAlignment="1">
      <alignment horizontal="center" vertical="center" wrapText="1"/>
    </xf>
    <xf numFmtId="44" fontId="18" fillId="0" borderId="15" xfId="2" applyFont="1" applyBorder="1" applyAlignment="1">
      <alignment horizontal="center" vertical="center" wrapText="1"/>
    </xf>
    <xf numFmtId="0" fontId="11" fillId="5" borderId="32" xfId="0" applyFont="1" applyFill="1" applyBorder="1" applyAlignment="1">
      <alignment vertical="center" wrapText="1"/>
    </xf>
    <xf numFmtId="9" fontId="11" fillId="5" borderId="15" xfId="3" applyFont="1" applyFill="1" applyBorder="1" applyAlignment="1">
      <alignment horizontal="center" vertical="center" wrapText="1"/>
    </xf>
    <xf numFmtId="0" fontId="0" fillId="0" borderId="15" xfId="0" applyBorder="1" applyAlignment="1">
      <alignment wrapText="1"/>
    </xf>
    <xf numFmtId="0" fontId="11" fillId="5" borderId="4" xfId="0" applyFont="1" applyFill="1" applyBorder="1" applyAlignment="1">
      <alignment vertical="center" wrapText="1"/>
    </xf>
    <xf numFmtId="0" fontId="0" fillId="0" borderId="6" xfId="0" applyBorder="1" applyAlignment="1">
      <alignment wrapText="1"/>
    </xf>
    <xf numFmtId="0" fontId="0" fillId="0" borderId="43" xfId="0" applyBorder="1" applyAlignment="1">
      <alignment wrapText="1"/>
    </xf>
    <xf numFmtId="44" fontId="11" fillId="5" borderId="5" xfId="2" applyFont="1" applyFill="1" applyBorder="1" applyAlignment="1">
      <alignment horizontal="center" vertical="center" wrapText="1"/>
    </xf>
    <xf numFmtId="0" fontId="0" fillId="0" borderId="56" xfId="0" applyBorder="1" applyAlignment="1">
      <alignment wrapText="1"/>
    </xf>
    <xf numFmtId="9" fontId="11" fillId="5" borderId="12" xfId="3" applyFont="1" applyFill="1" applyBorder="1" applyAlignment="1">
      <alignment horizontal="center" vertical="center" wrapText="1"/>
    </xf>
    <xf numFmtId="0" fontId="0" fillId="0" borderId="12" xfId="0" applyBorder="1" applyAlignment="1">
      <alignment wrapText="1"/>
    </xf>
    <xf numFmtId="0" fontId="0" fillId="0" borderId="0" xfId="0" applyAlignment="1">
      <alignment wrapText="1"/>
    </xf>
    <xf numFmtId="0" fontId="0" fillId="0" borderId="45" xfId="0" applyBorder="1" applyAlignment="1">
      <alignment wrapText="1"/>
    </xf>
    <xf numFmtId="166" fontId="8" fillId="0" borderId="15" xfId="2" applyNumberFormat="1" applyFont="1" applyFill="1" applyBorder="1" applyAlignment="1">
      <alignment horizontal="center" vertical="center" wrapText="1"/>
    </xf>
    <xf numFmtId="0" fontId="8" fillId="0" borderId="32" xfId="0" applyFont="1" applyBorder="1" applyAlignment="1">
      <alignment vertical="center" wrapText="1"/>
    </xf>
    <xf numFmtId="0" fontId="13" fillId="0" borderId="32" xfId="0" applyFont="1" applyBorder="1" applyAlignment="1">
      <alignment vertical="center" wrapText="1"/>
    </xf>
    <xf numFmtId="0" fontId="8" fillId="0" borderId="59" xfId="0" applyFont="1" applyBorder="1" applyAlignment="1">
      <alignment vertical="center" wrapText="1"/>
    </xf>
    <xf numFmtId="44" fontId="8" fillId="0" borderId="55" xfId="2" applyFont="1" applyFill="1" applyBorder="1" applyAlignment="1">
      <alignment horizontal="center" vertical="center" wrapText="1"/>
    </xf>
    <xf numFmtId="166" fontId="8" fillId="0" borderId="55" xfId="2" applyNumberFormat="1" applyFont="1" applyFill="1" applyBorder="1" applyAlignment="1">
      <alignment horizontal="center" vertical="center" wrapText="1"/>
    </xf>
    <xf numFmtId="44" fontId="5" fillId="4" borderId="0" xfId="2" applyFont="1" applyFill="1" applyBorder="1" applyAlignment="1">
      <alignment horizontal="center" vertical="center" wrapText="1"/>
    </xf>
    <xf numFmtId="44" fontId="5" fillId="0" borderId="55" xfId="2" applyFont="1" applyBorder="1" applyAlignment="1">
      <alignment horizontal="center" vertical="center" wrapText="1"/>
    </xf>
    <xf numFmtId="44" fontId="5" fillId="0" borderId="57" xfId="2" applyFont="1" applyBorder="1" applyAlignment="1">
      <alignment horizontal="center" vertical="center" wrapText="1"/>
    </xf>
    <xf numFmtId="44" fontId="134" fillId="60" borderId="17" xfId="2" applyFont="1" applyFill="1" applyBorder="1" applyAlignment="1">
      <alignment horizontal="center" vertical="center" wrapText="1"/>
    </xf>
    <xf numFmtId="44" fontId="18" fillId="0" borderId="17" xfId="2" applyFont="1" applyFill="1" applyBorder="1" applyAlignment="1">
      <alignment horizontal="center" vertical="center" wrapText="1"/>
    </xf>
    <xf numFmtId="44" fontId="18" fillId="0" borderId="55" xfId="2" applyFont="1" applyFill="1" applyBorder="1" applyAlignment="1">
      <alignment horizontal="center" vertical="center" wrapText="1"/>
    </xf>
    <xf numFmtId="44" fontId="18" fillId="0" borderId="57" xfId="2" applyFont="1" applyFill="1" applyBorder="1" applyAlignment="1">
      <alignment horizontal="center" vertical="center" wrapText="1"/>
    </xf>
    <xf numFmtId="44" fontId="5" fillId="60" borderId="6" xfId="2" applyFont="1" applyFill="1" applyBorder="1" applyAlignment="1">
      <alignment horizontal="center" vertical="center" wrapText="1"/>
    </xf>
    <xf numFmtId="44" fontId="5" fillId="0" borderId="26" xfId="2" applyFont="1" applyBorder="1" applyAlignment="1">
      <alignment horizontal="center" vertical="center" wrapText="1"/>
    </xf>
    <xf numFmtId="44" fontId="5" fillId="0" borderId="17" xfId="2" applyFont="1" applyBorder="1" applyAlignment="1">
      <alignment horizontal="center" vertical="center" wrapText="1"/>
    </xf>
    <xf numFmtId="44" fontId="134" fillId="60" borderId="5" xfId="2" applyFont="1" applyFill="1" applyBorder="1" applyAlignment="1">
      <alignment horizontal="center" vertical="center" wrapText="1"/>
    </xf>
    <xf numFmtId="44" fontId="134" fillId="60" borderId="56" xfId="2" applyFont="1" applyFill="1" applyBorder="1" applyAlignment="1">
      <alignment horizontal="center" vertical="center" wrapText="1"/>
    </xf>
    <xf numFmtId="44" fontId="18" fillId="0" borderId="17" xfId="2" applyFont="1" applyBorder="1" applyAlignment="1">
      <alignment horizontal="center" vertical="center" wrapText="1"/>
    </xf>
    <xf numFmtId="0" fontId="30" fillId="4" borderId="34"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41" xfId="0" applyBorder="1" applyAlignment="1">
      <alignment horizontal="center" vertical="center" wrapText="1"/>
    </xf>
    <xf numFmtId="0" fontId="10" fillId="0" borderId="57" xfId="0" applyFont="1" applyBorder="1" applyAlignment="1">
      <alignment horizontal="center" vertical="center" wrapText="1"/>
    </xf>
    <xf numFmtId="44" fontId="11" fillId="5" borderId="56" xfId="2" applyFont="1" applyFill="1" applyBorder="1" applyAlignment="1">
      <alignment horizontal="center" vertical="center" wrapText="1"/>
    </xf>
    <xf numFmtId="0" fontId="30" fillId="4" borderId="10" xfId="0" applyFont="1" applyFill="1" applyBorder="1" applyAlignment="1">
      <alignment horizontal="center" vertical="center" wrapText="1"/>
    </xf>
    <xf numFmtId="0" fontId="30" fillId="4" borderId="41" xfId="0" applyFont="1" applyFill="1" applyBorder="1" applyAlignment="1">
      <alignment horizontal="center" vertical="center" wrapText="1"/>
    </xf>
    <xf numFmtId="44" fontId="11" fillId="5" borderId="17" xfId="2" applyFont="1" applyFill="1" applyBorder="1" applyAlignment="1">
      <alignment horizontal="center" vertical="center" wrapText="1"/>
    </xf>
    <xf numFmtId="44" fontId="8" fillId="0" borderId="17" xfId="2" applyFont="1" applyFill="1" applyBorder="1" applyAlignment="1">
      <alignment horizontal="center" vertical="center" wrapText="1"/>
    </xf>
    <xf numFmtId="44" fontId="5" fillId="0" borderId="57" xfId="0" applyNumberFormat="1" applyFont="1" applyBorder="1" applyAlignment="1">
      <alignment horizontal="center" vertical="center" wrapText="1"/>
    </xf>
    <xf numFmtId="44" fontId="5" fillId="0" borderId="12" xfId="2" applyFont="1" applyBorder="1" applyAlignment="1">
      <alignment horizontal="center" vertical="center" wrapText="1"/>
    </xf>
    <xf numFmtId="44" fontId="18" fillId="0" borderId="12" xfId="2" applyFont="1" applyBorder="1" applyAlignment="1">
      <alignment horizontal="center" vertical="center" wrapText="1"/>
    </xf>
    <xf numFmtId="0" fontId="19" fillId="0" borderId="12" xfId="0" applyFont="1" applyBorder="1" applyAlignment="1">
      <alignment wrapText="1"/>
    </xf>
    <xf numFmtId="0" fontId="8" fillId="0" borderId="26" xfId="0" applyFont="1" applyBorder="1" applyAlignment="1">
      <alignment vertical="center" wrapText="1"/>
    </xf>
    <xf numFmtId="0" fontId="11" fillId="5" borderId="5" xfId="0" applyFont="1" applyFill="1" applyBorder="1" applyAlignment="1">
      <alignment vertical="center" wrapText="1"/>
    </xf>
    <xf numFmtId="0" fontId="11" fillId="5" borderId="26" xfId="0" applyFont="1" applyFill="1" applyBorder="1" applyAlignment="1">
      <alignment vertical="center" wrapText="1"/>
    </xf>
    <xf numFmtId="0" fontId="13" fillId="0" borderId="26" xfId="0" applyFont="1" applyBorder="1" applyAlignment="1">
      <alignment vertical="center" wrapText="1"/>
    </xf>
    <xf numFmtId="44" fontId="5" fillId="0" borderId="59" xfId="2" applyFont="1" applyBorder="1" applyAlignment="1">
      <alignment horizontal="center" vertical="center" wrapText="1"/>
    </xf>
    <xf numFmtId="0" fontId="8" fillId="0" borderId="55" xfId="0" applyFont="1" applyBorder="1" applyAlignment="1">
      <alignment vertical="center" wrapText="1"/>
    </xf>
    <xf numFmtId="14" fontId="142" fillId="60" borderId="40" xfId="0" applyNumberFormat="1" applyFont="1" applyFill="1" applyBorder="1" applyAlignment="1">
      <alignment horizontal="center" vertical="center" wrapText="1"/>
    </xf>
    <xf numFmtId="14" fontId="142" fillId="60" borderId="48" xfId="0" applyNumberFormat="1" applyFont="1" applyFill="1" applyBorder="1" applyAlignment="1">
      <alignment horizontal="center" vertical="center" wrapText="1"/>
    </xf>
    <xf numFmtId="0" fontId="0" fillId="0" borderId="14" xfId="0" applyBorder="1" applyAlignment="1">
      <alignment wrapText="1"/>
    </xf>
    <xf numFmtId="0" fontId="0" fillId="0" borderId="51" xfId="0" applyBorder="1" applyAlignment="1">
      <alignment wrapText="1"/>
    </xf>
    <xf numFmtId="0" fontId="0" fillId="0" borderId="52" xfId="0" applyBorder="1" applyAlignment="1">
      <alignment wrapText="1"/>
    </xf>
  </cellXfs>
  <cellStyles count="5">
    <cellStyle name="Comma" xfId="1" builtinId="3"/>
    <cellStyle name="Currency" xfId="2" builtinId="4"/>
    <cellStyle name="Hyperlink" xfId="4" builtinId="8"/>
    <cellStyle name="Normal" xfId="0" builtinId="0"/>
    <cellStyle name="Percent" xfId="3" builtinId="5"/>
  </cellStyles>
  <dxfs count="0"/>
  <tableStyles count="0" defaultTableStyle="TableStyleMedium2" defaultPivotStyle="PivotStyleLight16"/>
  <colors>
    <mruColors>
      <color rgb="FFE6EBF6"/>
      <color rgb="FF00FF00"/>
      <color rgb="FF333333"/>
      <color rgb="FFEFF6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aoprals.state.gov/web920/per_diem.asp" TargetMode="External"/><Relationship Id="rId2" Type="http://schemas.openxmlformats.org/officeDocument/2006/relationships/hyperlink" Target="https://aoprals.state.gov/web920/per_diem.asp" TargetMode="External"/><Relationship Id="rId1" Type="http://schemas.openxmlformats.org/officeDocument/2006/relationships/hyperlink" Target="https://aoprals.state.gov/web920/per_diem.asp" TargetMode="External"/><Relationship Id="rId4" Type="http://schemas.openxmlformats.org/officeDocument/2006/relationships/hyperlink" Target="https://aoprals.state.gov/web920/per_diem.asp"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00A10-BE65-4E50-B74D-B3B4D04DF431}">
  <sheetPr codeName="Sheet1">
    <pageSetUpPr fitToPage="1"/>
  </sheetPr>
  <dimension ref="A1:BG214"/>
  <sheetViews>
    <sheetView tabSelected="1" zoomScaleNormal="100" workbookViewId="0">
      <selection activeCell="N10" sqref="N10"/>
    </sheetView>
  </sheetViews>
  <sheetFormatPr defaultColWidth="8.85546875" defaultRowHeight="16.5"/>
  <cols>
    <col min="1" max="1" width="22.7109375" style="10" customWidth="1"/>
    <col min="2" max="2" width="19.28515625" style="10" customWidth="1"/>
    <col min="3" max="3" width="22.7109375" style="10" customWidth="1"/>
    <col min="4" max="4" width="29" style="10" customWidth="1"/>
    <col min="5" max="5" width="28.28515625" style="10" customWidth="1"/>
    <col min="6" max="9" width="10.7109375" style="10" customWidth="1"/>
    <col min="10" max="10" width="8.5703125" style="10" bestFit="1" customWidth="1"/>
    <col min="11" max="11" width="1.85546875" style="571" customWidth="1"/>
    <col min="12" max="12" width="9" style="571" bestFit="1" customWidth="1"/>
    <col min="13" max="13" width="10.140625" style="571" bestFit="1" customWidth="1"/>
    <col min="14" max="59" width="8.85546875" style="345"/>
    <col min="60" max="16384" width="8.85546875" style="9"/>
  </cols>
  <sheetData>
    <row r="1" spans="1:59" s="10" customFormat="1" ht="26.25" thickBot="1">
      <c r="A1" s="1009" t="s">
        <v>149</v>
      </c>
      <c r="B1" s="1010"/>
      <c r="C1" s="1010"/>
      <c r="D1" s="1011"/>
      <c r="E1" s="109">
        <v>45536</v>
      </c>
      <c r="F1" s="1012" t="s">
        <v>153</v>
      </c>
      <c r="G1" s="1013"/>
      <c r="H1" s="1013"/>
      <c r="I1" s="1014"/>
      <c r="J1" s="516">
        <v>12</v>
      </c>
      <c r="K1" s="571"/>
      <c r="L1" s="571"/>
      <c r="M1" s="571"/>
      <c r="N1" s="571"/>
      <c r="O1" s="571"/>
      <c r="P1" s="571"/>
      <c r="Q1" s="571"/>
      <c r="R1" s="571"/>
      <c r="S1" s="571"/>
      <c r="T1" s="571"/>
      <c r="U1" s="571"/>
      <c r="V1" s="571"/>
      <c r="W1" s="571"/>
      <c r="X1" s="571"/>
      <c r="Y1" s="571"/>
      <c r="Z1" s="571"/>
      <c r="AA1" s="571"/>
      <c r="AB1" s="571"/>
      <c r="AC1" s="571"/>
      <c r="AD1" s="571"/>
      <c r="AE1" s="571"/>
      <c r="AF1" s="571"/>
      <c r="AG1" s="571"/>
      <c r="AH1" s="571"/>
      <c r="AI1" s="571"/>
      <c r="AJ1" s="571"/>
      <c r="AK1" s="571"/>
      <c r="AL1" s="571"/>
      <c r="AM1" s="571"/>
      <c r="AN1" s="571"/>
      <c r="AO1" s="571"/>
      <c r="AP1" s="571"/>
      <c r="AQ1" s="571"/>
      <c r="AR1" s="571"/>
      <c r="AS1" s="571"/>
      <c r="AT1" s="571"/>
      <c r="AU1" s="571"/>
      <c r="AV1" s="571"/>
      <c r="AW1" s="571"/>
      <c r="AX1" s="571"/>
      <c r="AY1" s="571"/>
      <c r="AZ1" s="571"/>
      <c r="BA1" s="571"/>
      <c r="BB1" s="571"/>
      <c r="BC1" s="571"/>
      <c r="BD1" s="571"/>
      <c r="BE1" s="571"/>
      <c r="BF1" s="571"/>
      <c r="BG1" s="571"/>
    </row>
    <row r="2" spans="1:59" s="10" customFormat="1" ht="18.75">
      <c r="A2" s="1015" t="s">
        <v>140</v>
      </c>
      <c r="B2" s="1016"/>
      <c r="C2" s="1017"/>
      <c r="D2" s="1017"/>
      <c r="E2" s="1017"/>
      <c r="F2" s="1017"/>
      <c r="G2" s="1017"/>
      <c r="H2" s="1017"/>
      <c r="I2" s="1017"/>
      <c r="J2" s="1018"/>
      <c r="K2" s="571"/>
      <c r="L2" s="571"/>
      <c r="M2" s="571"/>
      <c r="N2" s="571"/>
      <c r="O2" s="571"/>
      <c r="P2" s="571"/>
      <c r="Q2" s="571"/>
      <c r="R2" s="571"/>
      <c r="S2" s="571"/>
      <c r="T2" s="571"/>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c r="AT2" s="571"/>
      <c r="AU2" s="571"/>
      <c r="AV2" s="571"/>
      <c r="AW2" s="571"/>
      <c r="AX2" s="571"/>
      <c r="AY2" s="571"/>
      <c r="AZ2" s="571"/>
      <c r="BA2" s="571"/>
      <c r="BB2" s="571"/>
      <c r="BC2" s="571"/>
      <c r="BD2" s="571"/>
      <c r="BE2" s="571"/>
      <c r="BF2" s="571"/>
      <c r="BG2" s="571"/>
    </row>
    <row r="3" spans="1:59" s="10" customFormat="1" ht="19.899999999999999" customHeight="1">
      <c r="A3" s="975" t="s">
        <v>141</v>
      </c>
      <c r="B3" s="976"/>
      <c r="C3" s="976"/>
      <c r="D3" s="1002"/>
      <c r="E3" s="1003"/>
      <c r="F3" s="1004"/>
      <c r="G3" s="1004"/>
      <c r="H3" s="1004"/>
      <c r="I3" s="1004"/>
      <c r="J3" s="1005"/>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row>
    <row r="4" spans="1:59" s="10" customFormat="1" ht="19.899999999999999" customHeight="1">
      <c r="A4" s="975" t="s">
        <v>142</v>
      </c>
      <c r="B4" s="976"/>
      <c r="C4" s="976"/>
      <c r="D4" s="1002"/>
      <c r="E4" s="1003"/>
      <c r="F4" s="1004"/>
      <c r="G4" s="1004"/>
      <c r="H4" s="1004"/>
      <c r="I4" s="1004"/>
      <c r="J4" s="1005"/>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row>
    <row r="5" spans="1:59" s="10" customFormat="1" ht="19.899999999999999" customHeight="1">
      <c r="A5" s="975" t="s">
        <v>143</v>
      </c>
      <c r="B5" s="976"/>
      <c r="C5" s="976"/>
      <c r="D5" s="1002"/>
      <c r="E5" s="1003"/>
      <c r="F5" s="1004"/>
      <c r="G5" s="1004"/>
      <c r="H5" s="1004"/>
      <c r="I5" s="1004"/>
      <c r="J5" s="1005"/>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row>
    <row r="6" spans="1:59" s="10" customFormat="1" ht="19.899999999999999" customHeight="1">
      <c r="A6" s="975" t="s">
        <v>150</v>
      </c>
      <c r="B6" s="976"/>
      <c r="C6" s="976"/>
      <c r="D6" s="1002"/>
      <c r="E6" s="1003"/>
      <c r="F6" s="1004"/>
      <c r="G6" s="1004"/>
      <c r="H6" s="1004"/>
      <c r="I6" s="1004"/>
      <c r="J6" s="1005"/>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row>
    <row r="7" spans="1:59" s="10" customFormat="1" ht="19.899999999999999" customHeight="1">
      <c r="A7" s="975" t="s">
        <v>1188</v>
      </c>
      <c r="B7" s="976"/>
      <c r="C7" s="976"/>
      <c r="D7" s="1002"/>
      <c r="E7" s="1003" t="s">
        <v>138</v>
      </c>
      <c r="F7" s="1004"/>
      <c r="G7" s="1004"/>
      <c r="H7" s="1004"/>
      <c r="I7" s="1004"/>
      <c r="J7" s="1005"/>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571"/>
      <c r="AV7" s="571"/>
      <c r="AW7" s="571"/>
      <c r="AX7" s="571"/>
      <c r="AY7" s="571"/>
      <c r="AZ7" s="571"/>
      <c r="BA7" s="571"/>
      <c r="BB7" s="571"/>
      <c r="BC7" s="571"/>
      <c r="BD7" s="571"/>
      <c r="BE7" s="571"/>
      <c r="BF7" s="571"/>
      <c r="BG7" s="571"/>
    </row>
    <row r="8" spans="1:59" s="10" customFormat="1" ht="19.899999999999999" customHeight="1">
      <c r="A8" s="975" t="s">
        <v>1189</v>
      </c>
      <c r="B8" s="976"/>
      <c r="C8" s="976"/>
      <c r="D8" s="1002"/>
      <c r="E8" s="1006"/>
      <c r="F8" s="1007"/>
      <c r="G8" s="1007"/>
      <c r="H8" s="1007"/>
      <c r="I8" s="1007"/>
      <c r="J8" s="1008"/>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c r="BE8" s="571"/>
      <c r="BF8" s="571"/>
      <c r="BG8" s="571"/>
    </row>
    <row r="9" spans="1:59" s="10" customFormat="1" ht="19.899999999999999" customHeight="1">
      <c r="A9" s="975" t="s">
        <v>1196</v>
      </c>
      <c r="B9" s="976"/>
      <c r="C9" s="976"/>
      <c r="D9" s="1002"/>
      <c r="E9" s="1003"/>
      <c r="F9" s="1004"/>
      <c r="G9" s="1004"/>
      <c r="H9" s="1004"/>
      <c r="I9" s="1004"/>
      <c r="J9" s="1005"/>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1"/>
      <c r="AM9" s="571"/>
      <c r="AN9" s="571"/>
      <c r="AO9" s="571"/>
      <c r="AP9" s="571"/>
      <c r="AQ9" s="571"/>
      <c r="AR9" s="571"/>
      <c r="AS9" s="571"/>
      <c r="AT9" s="571"/>
      <c r="AU9" s="571"/>
      <c r="AV9" s="571"/>
      <c r="AW9" s="571"/>
      <c r="AX9" s="571"/>
      <c r="AY9" s="571"/>
      <c r="AZ9" s="571"/>
      <c r="BA9" s="571"/>
      <c r="BB9" s="571"/>
      <c r="BC9" s="571"/>
      <c r="BD9" s="571"/>
      <c r="BE9" s="571"/>
      <c r="BF9" s="571"/>
      <c r="BG9" s="571"/>
    </row>
    <row r="10" spans="1:59" s="10" customFormat="1" ht="19.899999999999999" customHeight="1">
      <c r="A10" s="975" t="s">
        <v>144</v>
      </c>
      <c r="B10" s="976"/>
      <c r="C10" s="976"/>
      <c r="D10" s="1002"/>
      <c r="E10" s="1003"/>
      <c r="F10" s="1004"/>
      <c r="G10" s="1004"/>
      <c r="H10" s="1004"/>
      <c r="I10" s="1004"/>
      <c r="J10" s="1005"/>
      <c r="K10" s="571"/>
      <c r="L10" s="571"/>
      <c r="M10" s="571"/>
      <c r="N10" s="571"/>
      <c r="O10" s="571"/>
      <c r="P10" s="571"/>
      <c r="Q10" s="571"/>
      <c r="R10" s="571"/>
      <c r="S10" s="571"/>
      <c r="T10" s="571"/>
      <c r="U10" s="571"/>
      <c r="V10" s="571"/>
      <c r="W10" s="571"/>
      <c r="X10" s="571"/>
      <c r="Y10" s="571"/>
      <c r="Z10" s="571"/>
      <c r="AA10" s="571"/>
      <c r="AB10" s="571"/>
      <c r="AC10" s="571"/>
      <c r="AD10" s="571"/>
      <c r="AE10" s="571"/>
      <c r="AF10" s="571"/>
      <c r="AG10" s="571"/>
      <c r="AH10" s="571"/>
      <c r="AI10" s="571"/>
      <c r="AJ10" s="571"/>
      <c r="AK10" s="571"/>
      <c r="AL10" s="571"/>
      <c r="AM10" s="571"/>
      <c r="AN10" s="571"/>
      <c r="AO10" s="571"/>
      <c r="AP10" s="571"/>
      <c r="AQ10" s="571"/>
      <c r="AR10" s="571"/>
      <c r="AS10" s="571"/>
      <c r="AT10" s="571"/>
      <c r="AU10" s="571"/>
      <c r="AV10" s="571"/>
      <c r="AW10" s="571"/>
      <c r="AX10" s="571"/>
      <c r="AY10" s="571"/>
      <c r="AZ10" s="571"/>
      <c r="BA10" s="571"/>
      <c r="BB10" s="571"/>
      <c r="BC10" s="571"/>
      <c r="BD10" s="571"/>
      <c r="BE10" s="571"/>
      <c r="BF10" s="571"/>
      <c r="BG10" s="571"/>
    </row>
    <row r="11" spans="1:59" s="110" customFormat="1" ht="30" customHeight="1">
      <c r="A11" s="957" t="s">
        <v>145</v>
      </c>
      <c r="B11" s="958"/>
      <c r="C11" s="958"/>
      <c r="D11" s="958"/>
      <c r="E11" s="959"/>
      <c r="F11" s="960"/>
      <c r="G11" s="960"/>
      <c r="H11" s="960"/>
      <c r="I11" s="960"/>
      <c r="J11" s="961"/>
      <c r="K11" s="652"/>
      <c r="L11" s="652"/>
      <c r="M11" s="652"/>
      <c r="N11" s="652"/>
      <c r="O11" s="652"/>
      <c r="P11" s="652"/>
      <c r="Q11" s="652"/>
      <c r="R11" s="652"/>
      <c r="S11" s="652"/>
      <c r="T11" s="652"/>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c r="AT11" s="652"/>
      <c r="AU11" s="652"/>
      <c r="AV11" s="652"/>
      <c r="AW11" s="652"/>
      <c r="AX11" s="652"/>
      <c r="AY11" s="652"/>
      <c r="AZ11" s="652"/>
      <c r="BA11" s="652"/>
      <c r="BB11" s="652"/>
      <c r="BC11" s="652"/>
      <c r="BD11" s="652"/>
      <c r="BE11" s="652"/>
      <c r="BF11" s="652"/>
      <c r="BG11" s="652"/>
    </row>
    <row r="12" spans="1:59" s="110" customFormat="1" ht="30" customHeight="1">
      <c r="A12" s="955" t="s">
        <v>146</v>
      </c>
      <c r="B12" s="956"/>
      <c r="C12" s="956"/>
      <c r="D12" s="956"/>
      <c r="E12" s="962">
        <f ca="1">-TODAY()+E11</f>
        <v>-45391</v>
      </c>
      <c r="F12" s="963"/>
      <c r="G12" s="963"/>
      <c r="H12" s="963"/>
      <c r="I12" s="963"/>
      <c r="J12" s="964"/>
      <c r="K12" s="652"/>
      <c r="L12" s="652"/>
      <c r="M12" s="652"/>
      <c r="N12" s="652"/>
      <c r="O12" s="652"/>
      <c r="P12" s="652"/>
      <c r="Q12" s="652"/>
      <c r="R12" s="652"/>
      <c r="S12" s="652"/>
      <c r="T12" s="652"/>
      <c r="U12" s="652"/>
      <c r="V12" s="652"/>
      <c r="W12" s="652"/>
      <c r="X12" s="652"/>
      <c r="Y12" s="652"/>
      <c r="Z12" s="652"/>
      <c r="AA12" s="652"/>
      <c r="AB12" s="652"/>
      <c r="AC12" s="652"/>
      <c r="AD12" s="652"/>
      <c r="AE12" s="652"/>
      <c r="AF12" s="652"/>
      <c r="AG12" s="652"/>
      <c r="AH12" s="652"/>
      <c r="AI12" s="652"/>
      <c r="AJ12" s="652"/>
      <c r="AK12" s="652"/>
      <c r="AL12" s="652"/>
      <c r="AM12" s="652"/>
      <c r="AN12" s="652"/>
      <c r="AO12" s="652"/>
      <c r="AP12" s="652"/>
      <c r="AQ12" s="652"/>
      <c r="AR12" s="652"/>
      <c r="AS12" s="652"/>
      <c r="AT12" s="652"/>
      <c r="AU12" s="652"/>
      <c r="AV12" s="652"/>
      <c r="AW12" s="652"/>
      <c r="AX12" s="652"/>
      <c r="AY12" s="652"/>
      <c r="AZ12" s="652"/>
      <c r="BA12" s="652"/>
      <c r="BB12" s="652"/>
      <c r="BC12" s="652"/>
      <c r="BD12" s="652"/>
      <c r="BE12" s="652"/>
      <c r="BF12" s="652"/>
      <c r="BG12" s="652"/>
    </row>
    <row r="13" spans="1:59" s="110" customFormat="1" ht="30" customHeight="1">
      <c r="A13" s="971" t="s">
        <v>1197</v>
      </c>
      <c r="B13" s="972"/>
      <c r="C13" s="972"/>
      <c r="D13" s="972"/>
      <c r="E13" s="992" t="e">
        <f>WORKDAY(E11,-3,Holidays!A:A)</f>
        <v>#NUM!</v>
      </c>
      <c r="F13" s="993"/>
      <c r="G13" s="993"/>
      <c r="H13" s="993"/>
      <c r="I13" s="993"/>
      <c r="J13" s="994"/>
      <c r="K13" s="652"/>
      <c r="L13" s="652"/>
      <c r="M13" s="652"/>
      <c r="N13" s="652"/>
      <c r="O13" s="652"/>
      <c r="P13" s="652"/>
      <c r="Q13" s="652"/>
      <c r="R13" s="652"/>
      <c r="S13" s="652"/>
      <c r="T13" s="652"/>
      <c r="U13" s="652"/>
      <c r="V13" s="652"/>
      <c r="W13" s="652"/>
      <c r="X13" s="652"/>
      <c r="Y13" s="652"/>
      <c r="Z13" s="652"/>
      <c r="AA13" s="652"/>
      <c r="AB13" s="652"/>
      <c r="AC13" s="652"/>
      <c r="AD13" s="652"/>
      <c r="AE13" s="652"/>
      <c r="AF13" s="652"/>
      <c r="AG13" s="652"/>
      <c r="AH13" s="652"/>
      <c r="AI13" s="652"/>
      <c r="AJ13" s="652"/>
      <c r="AK13" s="652"/>
      <c r="AL13" s="652"/>
      <c r="AM13" s="652"/>
      <c r="AN13" s="652"/>
      <c r="AO13" s="652"/>
      <c r="AP13" s="652"/>
      <c r="AQ13" s="652"/>
      <c r="AR13" s="652"/>
      <c r="AS13" s="652"/>
      <c r="AT13" s="652"/>
      <c r="AU13" s="652"/>
      <c r="AV13" s="652"/>
      <c r="AW13" s="652"/>
      <c r="AX13" s="652"/>
      <c r="AY13" s="652"/>
      <c r="AZ13" s="652"/>
      <c r="BA13" s="652"/>
      <c r="BB13" s="652"/>
      <c r="BC13" s="652"/>
      <c r="BD13" s="652"/>
      <c r="BE13" s="652"/>
      <c r="BF13" s="652"/>
      <c r="BG13" s="652"/>
    </row>
    <row r="14" spans="1:59" s="110" customFormat="1" ht="30" customHeight="1">
      <c r="A14" s="973" t="s">
        <v>1198</v>
      </c>
      <c r="B14" s="974"/>
      <c r="C14" s="974"/>
      <c r="D14" s="974"/>
      <c r="E14" s="995" t="e">
        <f ca="1">-TODAY()+E13</f>
        <v>#NUM!</v>
      </c>
      <c r="F14" s="963"/>
      <c r="G14" s="963"/>
      <c r="H14" s="963"/>
      <c r="I14" s="963"/>
      <c r="J14" s="964"/>
      <c r="K14" s="652"/>
      <c r="L14" s="652"/>
      <c r="M14" s="652"/>
      <c r="N14" s="652"/>
      <c r="O14" s="652"/>
      <c r="P14" s="652"/>
      <c r="Q14" s="652"/>
      <c r="R14" s="652"/>
      <c r="S14" s="652"/>
      <c r="T14" s="652"/>
      <c r="U14" s="652"/>
      <c r="V14" s="652"/>
      <c r="W14" s="652"/>
      <c r="X14" s="652"/>
      <c r="Y14" s="652"/>
      <c r="Z14" s="652"/>
      <c r="AA14" s="652"/>
      <c r="AB14" s="652"/>
      <c r="AC14" s="652"/>
      <c r="AD14" s="652"/>
      <c r="AE14" s="652"/>
      <c r="AF14" s="652"/>
      <c r="AG14" s="652"/>
      <c r="AH14" s="652"/>
      <c r="AI14" s="652"/>
      <c r="AJ14" s="652"/>
      <c r="AK14" s="652"/>
      <c r="AL14" s="652"/>
      <c r="AM14" s="652"/>
      <c r="AN14" s="652"/>
      <c r="AO14" s="652"/>
      <c r="AP14" s="652"/>
      <c r="AQ14" s="652"/>
      <c r="AR14" s="652"/>
      <c r="AS14" s="652"/>
      <c r="AT14" s="652"/>
      <c r="AU14" s="652"/>
      <c r="AV14" s="652"/>
      <c r="AW14" s="652"/>
      <c r="AX14" s="652"/>
      <c r="AY14" s="652"/>
      <c r="AZ14" s="652"/>
      <c r="BA14" s="652"/>
      <c r="BB14" s="652"/>
      <c r="BC14" s="652"/>
      <c r="BD14" s="652"/>
      <c r="BE14" s="652"/>
      <c r="BF14" s="652"/>
      <c r="BG14" s="652"/>
    </row>
    <row r="15" spans="1:59" s="10" customFormat="1" ht="19.899999999999999" customHeight="1">
      <c r="A15" s="975" t="s">
        <v>147</v>
      </c>
      <c r="B15" s="976"/>
      <c r="C15" s="976"/>
      <c r="D15" s="976"/>
      <c r="E15" s="996">
        <v>0.505</v>
      </c>
      <c r="F15" s="997"/>
      <c r="G15" s="997"/>
      <c r="H15" s="997"/>
      <c r="I15" s="997"/>
      <c r="J15" s="998"/>
      <c r="K15" s="571"/>
      <c r="L15" s="571"/>
      <c r="M15" s="571"/>
      <c r="N15" s="571"/>
      <c r="O15" s="571"/>
      <c r="P15" s="571"/>
      <c r="Q15" s="571"/>
      <c r="R15" s="571"/>
      <c r="S15" s="571"/>
      <c r="T15" s="571"/>
      <c r="U15" s="571"/>
      <c r="V15" s="571"/>
      <c r="W15" s="571"/>
      <c r="X15" s="571"/>
      <c r="Y15" s="571"/>
      <c r="Z15" s="571"/>
      <c r="AA15" s="571"/>
      <c r="AB15" s="571"/>
      <c r="AC15" s="571"/>
      <c r="AD15" s="571"/>
      <c r="AE15" s="571"/>
      <c r="AF15" s="571"/>
      <c r="AG15" s="571"/>
      <c r="AH15" s="571"/>
      <c r="AI15" s="571"/>
      <c r="AJ15" s="571"/>
      <c r="AK15" s="571"/>
      <c r="AL15" s="571"/>
      <c r="AM15" s="571"/>
      <c r="AN15" s="571"/>
      <c r="AO15" s="571"/>
      <c r="AP15" s="571"/>
      <c r="AQ15" s="571"/>
      <c r="AR15" s="571"/>
      <c r="AS15" s="571"/>
      <c r="AT15" s="571"/>
      <c r="AU15" s="571"/>
      <c r="AV15" s="571"/>
      <c r="AW15" s="571"/>
      <c r="AX15" s="571"/>
      <c r="AY15" s="571"/>
      <c r="AZ15" s="571"/>
      <c r="BA15" s="571"/>
      <c r="BB15" s="571"/>
      <c r="BC15" s="571"/>
      <c r="BD15" s="571"/>
      <c r="BE15" s="571"/>
      <c r="BF15" s="571"/>
      <c r="BG15" s="571"/>
    </row>
    <row r="16" spans="1:59" s="10" customFormat="1" ht="19.899999999999999" customHeight="1">
      <c r="A16" s="975" t="s">
        <v>148</v>
      </c>
      <c r="B16" s="976"/>
      <c r="C16" s="976"/>
      <c r="D16" s="976"/>
      <c r="E16" s="999">
        <v>0</v>
      </c>
      <c r="F16" s="1000"/>
      <c r="G16" s="1000"/>
      <c r="H16" s="1000"/>
      <c r="I16" s="1000"/>
      <c r="J16" s="1001"/>
      <c r="K16" s="571"/>
      <c r="L16" s="571"/>
      <c r="M16" s="571"/>
      <c r="N16" s="571"/>
      <c r="O16" s="571"/>
      <c r="P16" s="571"/>
      <c r="Q16" s="571"/>
      <c r="R16" s="571"/>
      <c r="S16" s="571"/>
      <c r="T16" s="571"/>
      <c r="U16" s="571"/>
      <c r="V16" s="571"/>
      <c r="W16" s="571"/>
      <c r="X16" s="571"/>
      <c r="Y16" s="571"/>
      <c r="Z16" s="571"/>
      <c r="AA16" s="571"/>
      <c r="AB16" s="571"/>
      <c r="AC16" s="571"/>
      <c r="AD16" s="571"/>
      <c r="AE16" s="571"/>
      <c r="AF16" s="571"/>
      <c r="AG16" s="571"/>
      <c r="AH16" s="571"/>
      <c r="AI16" s="571"/>
      <c r="AJ16" s="571"/>
      <c r="AK16" s="571"/>
      <c r="AL16" s="571"/>
      <c r="AM16" s="571"/>
      <c r="AN16" s="571"/>
      <c r="AO16" s="571"/>
      <c r="AP16" s="571"/>
      <c r="AQ16" s="571"/>
      <c r="AR16" s="571"/>
      <c r="AS16" s="571"/>
      <c r="AT16" s="571"/>
      <c r="AU16" s="571"/>
      <c r="AV16" s="571"/>
      <c r="AW16" s="571"/>
      <c r="AX16" s="571"/>
      <c r="AY16" s="571"/>
      <c r="AZ16" s="571"/>
      <c r="BA16" s="571"/>
      <c r="BB16" s="571"/>
      <c r="BC16" s="571"/>
      <c r="BD16" s="571"/>
      <c r="BE16" s="571"/>
      <c r="BF16" s="571"/>
      <c r="BG16" s="571"/>
    </row>
    <row r="17" spans="1:59" s="10" customFormat="1" ht="15" customHeight="1">
      <c r="A17" s="977" t="s">
        <v>179</v>
      </c>
      <c r="B17" s="978"/>
      <c r="C17" s="978"/>
      <c r="D17" s="979"/>
      <c r="E17" s="965" t="s">
        <v>251</v>
      </c>
      <c r="F17" s="966"/>
      <c r="G17" s="965" t="s">
        <v>289</v>
      </c>
      <c r="H17" s="966"/>
      <c r="I17" s="966"/>
      <c r="J17" s="967"/>
      <c r="K17" s="571"/>
      <c r="L17" s="571"/>
      <c r="M17" s="571"/>
      <c r="N17" s="571"/>
      <c r="O17" s="571"/>
      <c r="P17" s="571"/>
      <c r="Q17" s="571"/>
      <c r="R17" s="571"/>
      <c r="S17" s="571"/>
      <c r="T17" s="571"/>
      <c r="U17" s="571"/>
      <c r="V17" s="571"/>
      <c r="W17" s="571"/>
      <c r="X17" s="571"/>
      <c r="Y17" s="571"/>
      <c r="Z17" s="571"/>
      <c r="AA17" s="571"/>
      <c r="AB17" s="571"/>
      <c r="AC17" s="571"/>
      <c r="AD17" s="571"/>
      <c r="AE17" s="571"/>
      <c r="AF17" s="571"/>
      <c r="AG17" s="571"/>
      <c r="AH17" s="571"/>
      <c r="AI17" s="571"/>
      <c r="AJ17" s="571"/>
      <c r="AK17" s="571"/>
      <c r="AL17" s="571"/>
      <c r="AM17" s="571"/>
      <c r="AN17" s="571"/>
      <c r="AO17" s="571"/>
      <c r="AP17" s="571"/>
      <c r="AQ17" s="571"/>
      <c r="AR17" s="571"/>
      <c r="AS17" s="571"/>
      <c r="AT17" s="571"/>
      <c r="AU17" s="571"/>
      <c r="AV17" s="571"/>
      <c r="AW17" s="571"/>
      <c r="AX17" s="571"/>
      <c r="AY17" s="571"/>
      <c r="AZ17" s="571"/>
      <c r="BA17" s="571"/>
      <c r="BB17" s="571"/>
      <c r="BC17" s="571"/>
      <c r="BD17" s="571"/>
      <c r="BE17" s="571"/>
      <c r="BF17" s="571"/>
      <c r="BG17" s="571"/>
    </row>
    <row r="18" spans="1:59" s="10" customFormat="1" ht="15" customHeight="1">
      <c r="A18" s="980"/>
      <c r="B18" s="981"/>
      <c r="C18" s="981"/>
      <c r="D18" s="982"/>
      <c r="E18" s="965" t="s">
        <v>252</v>
      </c>
      <c r="F18" s="966"/>
      <c r="G18" s="965" t="s">
        <v>290</v>
      </c>
      <c r="H18" s="966"/>
      <c r="I18" s="966"/>
      <c r="J18" s="967"/>
      <c r="K18" s="571"/>
      <c r="L18" s="571"/>
      <c r="M18" s="571"/>
      <c r="N18" s="571"/>
      <c r="O18" s="571"/>
      <c r="P18" s="571"/>
      <c r="Q18" s="571"/>
      <c r="R18" s="571"/>
      <c r="S18" s="571"/>
      <c r="T18" s="571"/>
      <c r="U18" s="571"/>
      <c r="V18" s="571"/>
      <c r="W18" s="571"/>
      <c r="X18" s="571"/>
      <c r="Y18" s="571"/>
      <c r="Z18" s="571"/>
      <c r="AA18" s="571"/>
      <c r="AB18" s="571"/>
      <c r="AC18" s="571"/>
      <c r="AD18" s="571"/>
      <c r="AE18" s="571"/>
      <c r="AF18" s="571"/>
      <c r="AG18" s="571"/>
      <c r="AH18" s="571"/>
      <c r="AI18" s="571"/>
      <c r="AJ18" s="571"/>
      <c r="AK18" s="571"/>
      <c r="AL18" s="571"/>
      <c r="AM18" s="571"/>
      <c r="AN18" s="571"/>
      <c r="AO18" s="571"/>
      <c r="AP18" s="571"/>
      <c r="AQ18" s="571"/>
      <c r="AR18" s="571"/>
      <c r="AS18" s="571"/>
      <c r="AT18" s="571"/>
      <c r="AU18" s="571"/>
      <c r="AV18" s="571"/>
      <c r="AW18" s="571"/>
      <c r="AX18" s="571"/>
      <c r="AY18" s="571"/>
      <c r="AZ18" s="571"/>
      <c r="BA18" s="571"/>
      <c r="BB18" s="571"/>
      <c r="BC18" s="571"/>
      <c r="BD18" s="571"/>
      <c r="BE18" s="571"/>
      <c r="BF18" s="571"/>
      <c r="BG18" s="571"/>
    </row>
    <row r="19" spans="1:59" s="10" customFormat="1" ht="15" customHeight="1">
      <c r="A19" s="983"/>
      <c r="B19" s="981"/>
      <c r="C19" s="981"/>
      <c r="D19" s="982"/>
      <c r="E19" s="965" t="s">
        <v>253</v>
      </c>
      <c r="F19" s="966"/>
      <c r="G19" s="965" t="s">
        <v>291</v>
      </c>
      <c r="H19" s="966"/>
      <c r="I19" s="966"/>
      <c r="J19" s="967"/>
      <c r="K19" s="571"/>
      <c r="L19" s="571"/>
      <c r="M19" s="571"/>
      <c r="N19" s="571"/>
      <c r="O19" s="571"/>
      <c r="P19" s="571"/>
      <c r="Q19" s="571"/>
      <c r="R19" s="571"/>
      <c r="S19" s="571"/>
      <c r="T19" s="571"/>
      <c r="U19" s="571"/>
      <c r="V19" s="571"/>
      <c r="W19" s="571"/>
      <c r="X19" s="571"/>
      <c r="Y19" s="571"/>
      <c r="Z19" s="571"/>
      <c r="AA19" s="571"/>
      <c r="AB19" s="571"/>
      <c r="AC19" s="571"/>
      <c r="AD19" s="571"/>
      <c r="AE19" s="571"/>
      <c r="AF19" s="571"/>
      <c r="AG19" s="571"/>
      <c r="AH19" s="571"/>
      <c r="AI19" s="571"/>
      <c r="AJ19" s="571"/>
      <c r="AK19" s="571"/>
      <c r="AL19" s="571"/>
      <c r="AM19" s="571"/>
      <c r="AN19" s="571"/>
      <c r="AO19" s="571"/>
      <c r="AP19" s="571"/>
      <c r="AQ19" s="571"/>
      <c r="AR19" s="571"/>
      <c r="AS19" s="571"/>
      <c r="AT19" s="571"/>
      <c r="AU19" s="571"/>
      <c r="AV19" s="571"/>
      <c r="AW19" s="571"/>
      <c r="AX19" s="571"/>
      <c r="AY19" s="571"/>
      <c r="AZ19" s="571"/>
      <c r="BA19" s="571"/>
      <c r="BB19" s="571"/>
      <c r="BC19" s="571"/>
      <c r="BD19" s="571"/>
      <c r="BE19" s="571"/>
      <c r="BF19" s="571"/>
      <c r="BG19" s="571"/>
    </row>
    <row r="20" spans="1:59" s="10" customFormat="1" ht="15" customHeight="1">
      <c r="A20" s="983"/>
      <c r="B20" s="981"/>
      <c r="C20" s="981"/>
      <c r="D20" s="982"/>
      <c r="E20" s="965" t="s">
        <v>287</v>
      </c>
      <c r="F20" s="966"/>
      <c r="G20" s="965" t="s">
        <v>292</v>
      </c>
      <c r="H20" s="966"/>
      <c r="I20" s="966"/>
      <c r="J20" s="967"/>
      <c r="K20" s="571"/>
      <c r="L20" s="571"/>
      <c r="M20" s="571"/>
      <c r="N20" s="571"/>
      <c r="O20" s="571"/>
      <c r="P20" s="571"/>
      <c r="Q20" s="571"/>
      <c r="R20" s="571"/>
      <c r="S20" s="571"/>
      <c r="T20" s="571"/>
      <c r="U20" s="571"/>
      <c r="V20" s="571"/>
      <c r="W20" s="571"/>
      <c r="X20" s="571"/>
      <c r="Y20" s="571"/>
      <c r="Z20" s="571"/>
      <c r="AA20" s="571"/>
      <c r="AB20" s="571"/>
      <c r="AC20" s="571"/>
      <c r="AD20" s="571"/>
      <c r="AE20" s="571"/>
      <c r="AF20" s="571"/>
      <c r="AG20" s="571"/>
      <c r="AH20" s="571"/>
      <c r="AI20" s="571"/>
      <c r="AJ20" s="571"/>
      <c r="AK20" s="571"/>
      <c r="AL20" s="571"/>
      <c r="AM20" s="571"/>
      <c r="AN20" s="571"/>
      <c r="AO20" s="571"/>
      <c r="AP20" s="571"/>
      <c r="AQ20" s="571"/>
      <c r="AR20" s="571"/>
      <c r="AS20" s="571"/>
      <c r="AT20" s="571"/>
      <c r="AU20" s="571"/>
      <c r="AV20" s="571"/>
      <c r="AW20" s="571"/>
      <c r="AX20" s="571"/>
      <c r="AY20" s="571"/>
      <c r="AZ20" s="571"/>
      <c r="BA20" s="571"/>
      <c r="BB20" s="571"/>
      <c r="BC20" s="571"/>
      <c r="BD20" s="571"/>
      <c r="BE20" s="571"/>
      <c r="BF20" s="571"/>
      <c r="BG20" s="571"/>
    </row>
    <row r="21" spans="1:59" s="10" customFormat="1" ht="15" customHeight="1">
      <c r="A21" s="984"/>
      <c r="B21" s="985"/>
      <c r="C21" s="985"/>
      <c r="D21" s="986"/>
      <c r="E21" s="965" t="s">
        <v>288</v>
      </c>
      <c r="F21" s="966"/>
      <c r="G21" s="965" t="s">
        <v>293</v>
      </c>
      <c r="H21" s="966"/>
      <c r="I21" s="966"/>
      <c r="J21" s="967"/>
      <c r="K21" s="571"/>
      <c r="L21" s="571"/>
      <c r="M21" s="571"/>
      <c r="N21" s="571"/>
      <c r="O21" s="571"/>
      <c r="P21" s="571"/>
      <c r="Q21" s="571"/>
      <c r="R21" s="571"/>
      <c r="S21" s="571"/>
      <c r="T21" s="571"/>
      <c r="U21" s="571"/>
      <c r="V21" s="571"/>
      <c r="W21" s="571"/>
      <c r="X21" s="571"/>
      <c r="Y21" s="571"/>
      <c r="Z21" s="571"/>
      <c r="AA21" s="571"/>
      <c r="AB21" s="571"/>
      <c r="AC21" s="571"/>
      <c r="AD21" s="571"/>
      <c r="AE21" s="571"/>
      <c r="AF21" s="571"/>
      <c r="AG21" s="571"/>
      <c r="AH21" s="571"/>
      <c r="AI21" s="571"/>
      <c r="AJ21" s="571"/>
      <c r="AK21" s="571"/>
      <c r="AL21" s="571"/>
      <c r="AM21" s="571"/>
      <c r="AN21" s="571"/>
      <c r="AO21" s="571"/>
      <c r="AP21" s="571"/>
      <c r="AQ21" s="571"/>
      <c r="AR21" s="571"/>
      <c r="AS21" s="571"/>
      <c r="AT21" s="571"/>
      <c r="AU21" s="571"/>
      <c r="AV21" s="571"/>
      <c r="AW21" s="571"/>
      <c r="AX21" s="571"/>
      <c r="AY21" s="571"/>
      <c r="AZ21" s="571"/>
      <c r="BA21" s="571"/>
      <c r="BB21" s="571"/>
      <c r="BC21" s="571"/>
      <c r="BD21" s="571"/>
      <c r="BE21" s="571"/>
      <c r="BF21" s="571"/>
      <c r="BG21" s="571"/>
    </row>
    <row r="22" spans="1:59" s="10" customFormat="1" ht="60" customHeight="1" thickBot="1">
      <c r="A22" s="987" t="s">
        <v>1042</v>
      </c>
      <c r="B22" s="988"/>
      <c r="C22" s="988"/>
      <c r="D22" s="988"/>
      <c r="E22" s="989"/>
      <c r="F22" s="990"/>
      <c r="G22" s="990"/>
      <c r="H22" s="990"/>
      <c r="I22" s="990"/>
      <c r="J22" s="991"/>
      <c r="K22" s="571"/>
      <c r="L22" s="571"/>
      <c r="M22" s="571"/>
      <c r="N22" s="571"/>
      <c r="O22" s="571"/>
      <c r="P22" s="571"/>
      <c r="Q22" s="571"/>
      <c r="R22" s="571"/>
      <c r="S22" s="571"/>
      <c r="T22" s="571"/>
      <c r="U22" s="571"/>
      <c r="V22" s="571"/>
      <c r="W22" s="571"/>
      <c r="X22" s="571"/>
      <c r="Y22" s="571"/>
      <c r="Z22" s="571"/>
      <c r="AA22" s="571"/>
      <c r="AB22" s="571"/>
      <c r="AC22" s="571"/>
      <c r="AD22" s="571"/>
      <c r="AE22" s="571"/>
      <c r="AF22" s="571"/>
      <c r="AG22" s="571"/>
      <c r="AH22" s="571"/>
      <c r="AI22" s="571"/>
      <c r="AJ22" s="571"/>
      <c r="AK22" s="571"/>
      <c r="AL22" s="571"/>
      <c r="AM22" s="571"/>
      <c r="AN22" s="571"/>
      <c r="AO22" s="571"/>
      <c r="AP22" s="571"/>
      <c r="AQ22" s="571"/>
      <c r="AR22" s="571"/>
      <c r="AS22" s="571"/>
      <c r="AT22" s="571"/>
      <c r="AU22" s="571"/>
      <c r="AV22" s="571"/>
      <c r="AW22" s="571"/>
      <c r="AX22" s="571"/>
      <c r="AY22" s="571"/>
      <c r="AZ22" s="571"/>
      <c r="BA22" s="571"/>
      <c r="BB22" s="571"/>
      <c r="BC22" s="571"/>
      <c r="BD22" s="571"/>
      <c r="BE22" s="571"/>
      <c r="BF22" s="571"/>
      <c r="BG22" s="571"/>
    </row>
    <row r="23" spans="1:59" s="10" customFormat="1" ht="4.9000000000000004" customHeight="1">
      <c r="A23" s="693"/>
      <c r="B23" s="111"/>
      <c r="C23" s="111"/>
      <c r="D23" s="111"/>
      <c r="E23" s="111"/>
      <c r="F23" s="111"/>
      <c r="G23" s="111"/>
      <c r="H23" s="111"/>
      <c r="I23" s="111"/>
      <c r="J23" s="694"/>
      <c r="K23" s="571"/>
      <c r="L23" s="571"/>
      <c r="M23" s="571"/>
      <c r="N23" s="571"/>
      <c r="O23" s="571"/>
      <c r="P23" s="571"/>
      <c r="Q23" s="571"/>
      <c r="R23" s="571"/>
      <c r="S23" s="571"/>
      <c r="T23" s="571"/>
      <c r="U23" s="571"/>
      <c r="V23" s="571"/>
      <c r="W23" s="571"/>
      <c r="X23" s="571"/>
      <c r="Y23" s="571"/>
      <c r="Z23" s="571"/>
      <c r="AA23" s="571"/>
      <c r="AB23" s="571"/>
      <c r="AC23" s="571"/>
      <c r="AD23" s="571"/>
      <c r="AE23" s="571"/>
      <c r="AF23" s="571"/>
      <c r="AG23" s="571"/>
      <c r="AH23" s="571"/>
      <c r="AI23" s="571"/>
      <c r="AJ23" s="571"/>
      <c r="AK23" s="571"/>
      <c r="AL23" s="571"/>
      <c r="AM23" s="571"/>
      <c r="AN23" s="571"/>
      <c r="AO23" s="571"/>
      <c r="AP23" s="571"/>
      <c r="AQ23" s="571"/>
      <c r="AR23" s="571"/>
      <c r="AS23" s="571"/>
      <c r="AT23" s="571"/>
      <c r="AU23" s="571"/>
      <c r="AV23" s="571"/>
      <c r="AW23" s="571"/>
      <c r="AX23" s="571"/>
      <c r="AY23" s="571"/>
      <c r="AZ23" s="571"/>
      <c r="BA23" s="571"/>
      <c r="BB23" s="571"/>
      <c r="BC23" s="571"/>
      <c r="BD23" s="571"/>
      <c r="BE23" s="571"/>
      <c r="BF23" s="571"/>
      <c r="BG23" s="571"/>
    </row>
    <row r="24" spans="1:59" s="10" customFormat="1" ht="80.099999999999994" customHeight="1">
      <c r="A24" s="968" t="s">
        <v>1056</v>
      </c>
      <c r="B24" s="969"/>
      <c r="C24" s="969"/>
      <c r="D24" s="969"/>
      <c r="E24" s="969"/>
      <c r="F24" s="969"/>
      <c r="G24" s="969"/>
      <c r="H24" s="969"/>
      <c r="I24" s="969"/>
      <c r="J24" s="970"/>
      <c r="K24" s="571"/>
      <c r="L24" s="571"/>
      <c r="M24" s="571"/>
      <c r="N24" s="571"/>
      <c r="O24" s="571"/>
      <c r="P24" s="571"/>
      <c r="Q24" s="571"/>
      <c r="R24" s="571"/>
      <c r="S24" s="571"/>
      <c r="T24" s="571"/>
      <c r="U24" s="571"/>
      <c r="V24" s="571"/>
      <c r="W24" s="571"/>
      <c r="X24" s="571"/>
      <c r="Y24" s="571"/>
      <c r="Z24" s="571"/>
      <c r="AA24" s="571"/>
      <c r="AB24" s="571"/>
      <c r="AC24" s="571"/>
      <c r="AD24" s="571"/>
      <c r="AE24" s="571"/>
      <c r="AF24" s="571"/>
      <c r="AG24" s="571"/>
      <c r="AH24" s="571"/>
      <c r="AI24" s="571"/>
      <c r="AJ24" s="571"/>
      <c r="AK24" s="571"/>
      <c r="AL24" s="571"/>
      <c r="AM24" s="571"/>
      <c r="AN24" s="571"/>
      <c r="AO24" s="571"/>
      <c r="AP24" s="571"/>
      <c r="AQ24" s="571"/>
      <c r="AR24" s="571"/>
      <c r="AS24" s="571"/>
      <c r="AT24" s="571"/>
      <c r="AU24" s="571"/>
      <c r="AV24" s="571"/>
      <c r="AW24" s="571"/>
      <c r="AX24" s="571"/>
      <c r="AY24" s="571"/>
      <c r="AZ24" s="571"/>
      <c r="BA24" s="571"/>
      <c r="BB24" s="571"/>
      <c r="BC24" s="571"/>
      <c r="BD24" s="571"/>
      <c r="BE24" s="571"/>
      <c r="BF24" s="571"/>
      <c r="BG24" s="571"/>
    </row>
    <row r="25" spans="1:59" s="571" customFormat="1" ht="5.0999999999999996" customHeight="1" thickBot="1">
      <c r="A25" s="695"/>
      <c r="B25" s="696"/>
      <c r="C25" s="696"/>
      <c r="D25" s="696"/>
      <c r="E25" s="696"/>
      <c r="F25" s="696"/>
      <c r="G25" s="696"/>
      <c r="H25" s="696"/>
      <c r="I25" s="696"/>
      <c r="J25" s="697"/>
    </row>
    <row r="26" spans="1:59" s="571" customFormat="1" ht="19.899999999999999" customHeight="1" thickBot="1">
      <c r="A26" s="653" t="s">
        <v>1030</v>
      </c>
      <c r="B26" s="654"/>
      <c r="C26" s="696"/>
      <c r="D26" s="696"/>
      <c r="E26" s="696"/>
      <c r="F26" s="696"/>
      <c r="G26" s="696"/>
      <c r="H26" s="696"/>
      <c r="I26" s="696"/>
      <c r="J26" s="697"/>
    </row>
    <row r="27" spans="1:59" s="345" customFormat="1" ht="17.25" thickBot="1">
      <c r="A27" s="655" t="s">
        <v>1031</v>
      </c>
      <c r="B27" s="656">
        <v>0</v>
      </c>
      <c r="C27" s="696"/>
      <c r="D27" s="696"/>
      <c r="E27" s="696"/>
      <c r="F27" s="696"/>
      <c r="G27" s="696"/>
      <c r="H27" s="696"/>
      <c r="I27" s="696"/>
      <c r="J27" s="697"/>
      <c r="K27" s="571"/>
      <c r="L27" s="571"/>
      <c r="M27" s="571"/>
    </row>
    <row r="28" spans="1:59" s="345" customFormat="1" ht="17.25">
      <c r="A28" s="657" t="s">
        <v>1032</v>
      </c>
      <c r="B28" s="658"/>
      <c r="C28" s="696"/>
      <c r="D28" s="696"/>
      <c r="E28" s="696"/>
      <c r="F28" s="696"/>
      <c r="G28" s="696"/>
      <c r="H28" s="696"/>
      <c r="I28" s="696"/>
      <c r="J28" s="697"/>
      <c r="K28" s="571"/>
      <c r="L28" s="571"/>
      <c r="M28" s="571"/>
    </row>
    <row r="29" spans="1:59" s="345" customFormat="1" ht="18" thickBot="1">
      <c r="A29" s="659" t="s">
        <v>1033</v>
      </c>
      <c r="B29" s="660"/>
      <c r="C29" s="698"/>
      <c r="D29" s="698"/>
      <c r="E29" s="698"/>
      <c r="F29" s="698"/>
      <c r="G29" s="698"/>
      <c r="H29" s="698"/>
      <c r="I29" s="698"/>
      <c r="J29" s="699"/>
      <c r="K29" s="571"/>
      <c r="L29" s="571"/>
      <c r="M29" s="571"/>
    </row>
    <row r="30" spans="1:59" s="345" customFormat="1">
      <c r="A30" s="571"/>
      <c r="B30" s="571"/>
      <c r="C30" s="571"/>
      <c r="D30" s="571"/>
      <c r="E30" s="571"/>
      <c r="F30" s="571"/>
      <c r="G30" s="571"/>
      <c r="H30" s="571"/>
      <c r="I30" s="571"/>
      <c r="J30" s="571"/>
      <c r="K30" s="571"/>
      <c r="L30" s="571"/>
      <c r="M30" s="571"/>
    </row>
    <row r="31" spans="1:59" s="345" customFormat="1">
      <c r="A31" s="571"/>
      <c r="B31" s="571"/>
      <c r="C31" s="571"/>
      <c r="D31" s="571"/>
      <c r="E31" s="571"/>
      <c r="F31" s="571"/>
      <c r="G31" s="571"/>
      <c r="H31" s="571"/>
      <c r="I31" s="571"/>
      <c r="J31" s="571"/>
      <c r="K31" s="571"/>
      <c r="L31" s="571"/>
      <c r="M31" s="571"/>
    </row>
    <row r="32" spans="1:59" s="345" customFormat="1">
      <c r="A32" s="571"/>
      <c r="B32" s="571"/>
      <c r="C32" s="571"/>
      <c r="D32" s="571"/>
      <c r="E32" s="571"/>
      <c r="F32" s="571"/>
      <c r="G32" s="571"/>
      <c r="H32" s="571"/>
      <c r="I32" s="571"/>
      <c r="J32" s="571"/>
      <c r="K32" s="571"/>
      <c r="L32" s="571"/>
      <c r="M32" s="571"/>
    </row>
    <row r="33" spans="1:13" s="345" customFormat="1">
      <c r="A33" s="571"/>
      <c r="B33" s="571"/>
      <c r="C33" s="571"/>
      <c r="D33" s="571"/>
      <c r="E33" s="571"/>
      <c r="F33" s="571"/>
      <c r="G33" s="571"/>
      <c r="H33" s="571"/>
      <c r="I33" s="571"/>
      <c r="J33" s="571"/>
      <c r="K33" s="571"/>
      <c r="L33" s="571"/>
      <c r="M33" s="571"/>
    </row>
    <row r="34" spans="1:13" s="345" customFormat="1">
      <c r="A34" s="571"/>
      <c r="B34" s="571"/>
      <c r="C34" s="571"/>
      <c r="D34" s="571"/>
      <c r="E34" s="571"/>
      <c r="F34" s="571"/>
      <c r="G34" s="571"/>
      <c r="H34" s="571"/>
      <c r="I34" s="571"/>
      <c r="J34" s="571"/>
      <c r="K34" s="571"/>
      <c r="L34" s="571"/>
      <c r="M34" s="571"/>
    </row>
    <row r="35" spans="1:13" s="345" customFormat="1">
      <c r="A35" s="571"/>
      <c r="B35" s="571"/>
      <c r="C35" s="571"/>
      <c r="D35" s="571"/>
      <c r="E35" s="571"/>
      <c r="F35" s="571"/>
      <c r="G35" s="571"/>
      <c r="H35" s="571"/>
      <c r="I35" s="571"/>
      <c r="J35" s="571"/>
      <c r="K35" s="571"/>
      <c r="L35" s="571"/>
      <c r="M35" s="571"/>
    </row>
    <row r="36" spans="1:13" s="345" customFormat="1">
      <c r="A36" s="571"/>
      <c r="B36" s="571"/>
      <c r="C36" s="571"/>
      <c r="D36" s="571"/>
      <c r="E36" s="571"/>
      <c r="F36" s="571"/>
      <c r="G36" s="571"/>
      <c r="H36" s="571"/>
      <c r="I36" s="571"/>
      <c r="J36" s="571"/>
      <c r="K36" s="571"/>
      <c r="L36" s="571"/>
      <c r="M36" s="571"/>
    </row>
    <row r="37" spans="1:13" s="345" customFormat="1">
      <c r="A37" s="571"/>
      <c r="B37" s="571"/>
      <c r="C37" s="571"/>
      <c r="D37" s="571"/>
      <c r="E37" s="571"/>
      <c r="F37" s="571"/>
      <c r="G37" s="571"/>
      <c r="H37" s="571"/>
      <c r="I37" s="571"/>
      <c r="J37" s="571"/>
      <c r="K37" s="571"/>
      <c r="L37" s="571"/>
      <c r="M37" s="571"/>
    </row>
    <row r="38" spans="1:13" s="345" customFormat="1">
      <c r="A38" s="571"/>
      <c r="B38" s="571"/>
      <c r="C38" s="571"/>
      <c r="D38" s="571"/>
      <c r="E38" s="571"/>
      <c r="F38" s="571"/>
      <c r="G38" s="571"/>
      <c r="H38" s="571"/>
      <c r="I38" s="571"/>
      <c r="J38" s="571"/>
      <c r="K38" s="571"/>
      <c r="L38" s="571"/>
      <c r="M38" s="571"/>
    </row>
    <row r="39" spans="1:13" s="345" customFormat="1">
      <c r="A39" s="571"/>
      <c r="B39" s="571"/>
      <c r="C39" s="571"/>
      <c r="D39" s="571"/>
      <c r="E39" s="571"/>
      <c r="F39" s="571"/>
      <c r="G39" s="571"/>
      <c r="H39" s="571"/>
      <c r="I39" s="571"/>
      <c r="J39" s="571"/>
      <c r="K39" s="571"/>
      <c r="L39" s="571"/>
      <c r="M39" s="571"/>
    </row>
    <row r="40" spans="1:13" s="345" customFormat="1">
      <c r="A40" s="571"/>
      <c r="B40" s="571"/>
      <c r="C40" s="571"/>
      <c r="D40" s="571"/>
      <c r="E40" s="571"/>
      <c r="F40" s="571"/>
      <c r="G40" s="571"/>
      <c r="H40" s="571"/>
      <c r="I40" s="571"/>
      <c r="J40" s="571"/>
      <c r="K40" s="571"/>
      <c r="L40" s="571"/>
      <c r="M40" s="571"/>
    </row>
    <row r="41" spans="1:13" s="345" customFormat="1">
      <c r="A41" s="571"/>
      <c r="B41" s="571"/>
      <c r="C41" s="571"/>
      <c r="D41" s="571"/>
      <c r="E41" s="571"/>
      <c r="F41" s="571"/>
      <c r="G41" s="571"/>
      <c r="H41" s="571"/>
      <c r="I41" s="571"/>
      <c r="J41" s="571"/>
      <c r="K41" s="571"/>
      <c r="L41" s="571"/>
      <c r="M41" s="571"/>
    </row>
    <row r="42" spans="1:13" s="345" customFormat="1">
      <c r="A42" s="571"/>
      <c r="B42" s="571"/>
      <c r="C42" s="571"/>
      <c r="D42" s="571"/>
      <c r="E42" s="571"/>
      <c r="F42" s="571"/>
      <c r="G42" s="571"/>
      <c r="H42" s="571"/>
      <c r="I42" s="571"/>
      <c r="J42" s="571"/>
      <c r="K42" s="571"/>
      <c r="L42" s="571"/>
      <c r="M42" s="571"/>
    </row>
    <row r="43" spans="1:13" s="345" customFormat="1">
      <c r="A43" s="571"/>
      <c r="B43" s="571"/>
      <c r="C43" s="571"/>
      <c r="D43" s="571"/>
      <c r="E43" s="571"/>
      <c r="F43" s="571"/>
      <c r="G43" s="571"/>
      <c r="H43" s="571"/>
      <c r="I43" s="571"/>
      <c r="J43" s="571"/>
      <c r="K43" s="571"/>
      <c r="L43" s="571"/>
      <c r="M43" s="571"/>
    </row>
    <row r="44" spans="1:13" s="345" customFormat="1">
      <c r="A44" s="571"/>
      <c r="B44" s="571"/>
      <c r="C44" s="571"/>
      <c r="D44" s="571"/>
      <c r="E44" s="571"/>
      <c r="F44" s="571"/>
      <c r="G44" s="571"/>
      <c r="H44" s="571"/>
      <c r="I44" s="571"/>
      <c r="J44" s="571"/>
      <c r="K44" s="571"/>
      <c r="L44" s="571"/>
      <c r="M44" s="571"/>
    </row>
    <row r="45" spans="1:13" s="345" customFormat="1">
      <c r="A45" s="571"/>
      <c r="B45" s="571"/>
      <c r="C45" s="571"/>
      <c r="D45" s="571"/>
      <c r="E45" s="571"/>
      <c r="F45" s="571"/>
      <c r="G45" s="571"/>
      <c r="H45" s="571"/>
      <c r="I45" s="571"/>
      <c r="J45" s="571"/>
      <c r="K45" s="571"/>
      <c r="L45" s="571"/>
      <c r="M45" s="571"/>
    </row>
    <row r="46" spans="1:13" s="345" customFormat="1">
      <c r="A46" s="571"/>
      <c r="B46" s="571"/>
      <c r="C46" s="571"/>
      <c r="D46" s="571"/>
      <c r="E46" s="571"/>
      <c r="F46" s="571"/>
      <c r="G46" s="571"/>
      <c r="H46" s="571"/>
      <c r="I46" s="571"/>
      <c r="J46" s="571"/>
      <c r="K46" s="571"/>
      <c r="L46" s="571"/>
      <c r="M46" s="571"/>
    </row>
    <row r="47" spans="1:13" s="345" customFormat="1">
      <c r="A47" s="571"/>
      <c r="B47" s="571"/>
      <c r="C47" s="571"/>
      <c r="D47" s="571"/>
      <c r="E47" s="571"/>
      <c r="F47" s="571"/>
      <c r="G47" s="571"/>
      <c r="H47" s="571"/>
      <c r="I47" s="571"/>
      <c r="J47" s="571"/>
      <c r="K47" s="571"/>
      <c r="L47" s="571"/>
      <c r="M47" s="571"/>
    </row>
    <row r="48" spans="1:13" s="345" customFormat="1">
      <c r="A48" s="571"/>
      <c r="B48" s="571"/>
      <c r="C48" s="571"/>
      <c r="D48" s="571"/>
      <c r="E48" s="571"/>
      <c r="F48" s="571"/>
      <c r="G48" s="571"/>
      <c r="H48" s="571"/>
      <c r="I48" s="571"/>
      <c r="J48" s="571"/>
      <c r="K48" s="571"/>
      <c r="L48" s="571"/>
      <c r="M48" s="571"/>
    </row>
    <row r="49" spans="1:13" s="345" customFormat="1">
      <c r="A49" s="571"/>
      <c r="B49" s="571"/>
      <c r="C49" s="571"/>
      <c r="D49" s="571"/>
      <c r="E49" s="571"/>
      <c r="F49" s="571"/>
      <c r="G49" s="571"/>
      <c r="H49" s="571"/>
      <c r="I49" s="571"/>
      <c r="J49" s="571"/>
      <c r="K49" s="571"/>
      <c r="L49" s="571"/>
      <c r="M49" s="571"/>
    </row>
    <row r="50" spans="1:13" s="345" customFormat="1">
      <c r="A50" s="571"/>
      <c r="B50" s="571"/>
      <c r="C50" s="571"/>
      <c r="D50" s="571"/>
      <c r="E50" s="571"/>
      <c r="F50" s="571"/>
      <c r="G50" s="571"/>
      <c r="H50" s="571"/>
      <c r="I50" s="571"/>
      <c r="J50" s="571"/>
      <c r="K50" s="571"/>
      <c r="L50" s="571"/>
      <c r="M50" s="571"/>
    </row>
    <row r="51" spans="1:13" s="345" customFormat="1">
      <c r="A51" s="571"/>
      <c r="B51" s="571"/>
      <c r="C51" s="571"/>
      <c r="D51" s="571"/>
      <c r="E51" s="571"/>
      <c r="F51" s="571"/>
      <c r="G51" s="571"/>
      <c r="H51" s="571"/>
      <c r="I51" s="571"/>
      <c r="J51" s="571"/>
      <c r="K51" s="571"/>
      <c r="L51" s="571"/>
      <c r="M51" s="571"/>
    </row>
    <row r="52" spans="1:13" s="345" customFormat="1">
      <c r="A52" s="571"/>
      <c r="B52" s="571"/>
      <c r="C52" s="571"/>
      <c r="D52" s="571"/>
      <c r="E52" s="571"/>
      <c r="F52" s="571"/>
      <c r="G52" s="571"/>
      <c r="H52" s="571"/>
      <c r="I52" s="571"/>
      <c r="J52" s="571"/>
      <c r="K52" s="571"/>
      <c r="L52" s="571"/>
      <c r="M52" s="571"/>
    </row>
    <row r="53" spans="1:13" s="345" customFormat="1">
      <c r="A53" s="571"/>
      <c r="B53" s="571"/>
      <c r="C53" s="571"/>
      <c r="D53" s="571"/>
      <c r="E53" s="571"/>
      <c r="F53" s="571"/>
      <c r="G53" s="571"/>
      <c r="H53" s="571"/>
      <c r="I53" s="571"/>
      <c r="J53" s="571"/>
      <c r="K53" s="571"/>
      <c r="L53" s="571"/>
      <c r="M53" s="571"/>
    </row>
    <row r="54" spans="1:13" s="345" customFormat="1">
      <c r="A54" s="571"/>
      <c r="B54" s="571"/>
      <c r="C54" s="571"/>
      <c r="D54" s="571"/>
      <c r="E54" s="571"/>
      <c r="F54" s="571"/>
      <c r="G54" s="571"/>
      <c r="H54" s="571"/>
      <c r="I54" s="571"/>
      <c r="J54" s="571"/>
      <c r="K54" s="571"/>
      <c r="L54" s="571"/>
      <c r="M54" s="571"/>
    </row>
    <row r="55" spans="1:13" s="345" customFormat="1">
      <c r="A55" s="571"/>
      <c r="B55" s="571"/>
      <c r="C55" s="571"/>
      <c r="D55" s="571"/>
      <c r="E55" s="571"/>
      <c r="F55" s="571"/>
      <c r="G55" s="571"/>
      <c r="H55" s="571"/>
      <c r="I55" s="571"/>
      <c r="J55" s="571"/>
      <c r="K55" s="571"/>
      <c r="L55" s="571"/>
      <c r="M55" s="571"/>
    </row>
    <row r="56" spans="1:13" s="345" customFormat="1">
      <c r="A56" s="571"/>
      <c r="B56" s="571"/>
      <c r="C56" s="571"/>
      <c r="D56" s="571"/>
      <c r="E56" s="571"/>
      <c r="F56" s="571"/>
      <c r="G56" s="571"/>
      <c r="H56" s="571"/>
      <c r="I56" s="571"/>
      <c r="J56" s="571"/>
      <c r="K56" s="571"/>
      <c r="L56" s="571"/>
      <c r="M56" s="571"/>
    </row>
    <row r="57" spans="1:13" s="345" customFormat="1">
      <c r="A57" s="571"/>
      <c r="B57" s="571"/>
      <c r="C57" s="571"/>
      <c r="D57" s="571"/>
      <c r="E57" s="571"/>
      <c r="F57" s="571"/>
      <c r="G57" s="571"/>
      <c r="H57" s="571"/>
      <c r="I57" s="571"/>
      <c r="J57" s="571"/>
      <c r="K57" s="571"/>
      <c r="L57" s="571"/>
      <c r="M57" s="571"/>
    </row>
    <row r="58" spans="1:13" s="345" customFormat="1">
      <c r="A58" s="571"/>
      <c r="B58" s="571"/>
      <c r="C58" s="571"/>
      <c r="D58" s="571"/>
      <c r="E58" s="571"/>
      <c r="F58" s="571"/>
      <c r="G58" s="571"/>
      <c r="H58" s="571"/>
      <c r="I58" s="571"/>
      <c r="J58" s="571"/>
      <c r="K58" s="571"/>
      <c r="L58" s="571"/>
      <c r="M58" s="571"/>
    </row>
    <row r="59" spans="1:13" s="345" customFormat="1">
      <c r="A59" s="571"/>
      <c r="B59" s="571"/>
      <c r="C59" s="571"/>
      <c r="D59" s="571"/>
      <c r="E59" s="571"/>
      <c r="F59" s="571"/>
      <c r="G59" s="571"/>
      <c r="H59" s="571"/>
      <c r="I59" s="571"/>
      <c r="J59" s="571"/>
      <c r="K59" s="571"/>
      <c r="L59" s="571"/>
      <c r="M59" s="571"/>
    </row>
    <row r="60" spans="1:13" s="345" customFormat="1">
      <c r="A60" s="571"/>
      <c r="B60" s="571"/>
      <c r="C60" s="571"/>
      <c r="D60" s="571"/>
      <c r="E60" s="571"/>
      <c r="F60" s="571"/>
      <c r="G60" s="571"/>
      <c r="H60" s="571"/>
      <c r="I60" s="571"/>
      <c r="J60" s="571"/>
      <c r="K60" s="571"/>
      <c r="L60" s="571"/>
      <c r="M60" s="571"/>
    </row>
    <row r="61" spans="1:13" s="345" customFormat="1">
      <c r="A61" s="571"/>
      <c r="B61" s="571"/>
      <c r="C61" s="571"/>
      <c r="D61" s="571"/>
      <c r="E61" s="571"/>
      <c r="F61" s="571"/>
      <c r="G61" s="571"/>
      <c r="H61" s="571"/>
      <c r="I61" s="571"/>
      <c r="J61" s="571"/>
      <c r="K61" s="571"/>
      <c r="L61" s="571"/>
      <c r="M61" s="571"/>
    </row>
    <row r="62" spans="1:13" s="345" customFormat="1">
      <c r="A62" s="571"/>
      <c r="B62" s="571"/>
      <c r="C62" s="571"/>
      <c r="D62" s="571"/>
      <c r="E62" s="571"/>
      <c r="F62" s="571"/>
      <c r="G62" s="571"/>
      <c r="H62" s="571"/>
      <c r="I62" s="571"/>
      <c r="J62" s="571"/>
      <c r="K62" s="571"/>
      <c r="L62" s="571"/>
      <c r="M62" s="571"/>
    </row>
    <row r="63" spans="1:13" s="345" customFormat="1">
      <c r="A63" s="571"/>
      <c r="B63" s="571"/>
      <c r="C63" s="571"/>
      <c r="D63" s="571"/>
      <c r="E63" s="571"/>
      <c r="F63" s="571"/>
      <c r="G63" s="571"/>
      <c r="H63" s="571"/>
      <c r="I63" s="571"/>
      <c r="J63" s="571"/>
      <c r="K63" s="571"/>
      <c r="L63" s="571"/>
      <c r="M63" s="571"/>
    </row>
    <row r="64" spans="1:13" s="345" customFormat="1">
      <c r="A64" s="571"/>
      <c r="B64" s="571"/>
      <c r="C64" s="571"/>
      <c r="D64" s="571"/>
      <c r="E64" s="571"/>
      <c r="F64" s="571"/>
      <c r="G64" s="571"/>
      <c r="H64" s="571"/>
      <c r="I64" s="571"/>
      <c r="J64" s="571"/>
      <c r="K64" s="571"/>
      <c r="L64" s="571"/>
      <c r="M64" s="571"/>
    </row>
    <row r="65" spans="1:13" s="345" customFormat="1">
      <c r="A65" s="571"/>
      <c r="B65" s="571"/>
      <c r="C65" s="571"/>
      <c r="D65" s="571"/>
      <c r="E65" s="571"/>
      <c r="F65" s="571"/>
      <c r="G65" s="571"/>
      <c r="H65" s="571"/>
      <c r="I65" s="571"/>
      <c r="J65" s="571"/>
      <c r="K65" s="571"/>
      <c r="L65" s="571"/>
      <c r="M65" s="571"/>
    </row>
    <row r="66" spans="1:13" s="345" customFormat="1">
      <c r="A66" s="571"/>
      <c r="B66" s="571"/>
      <c r="C66" s="571"/>
      <c r="D66" s="571"/>
      <c r="E66" s="571"/>
      <c r="F66" s="571"/>
      <c r="G66" s="571"/>
      <c r="H66" s="571"/>
      <c r="I66" s="571"/>
      <c r="J66" s="571"/>
      <c r="K66" s="571"/>
      <c r="L66" s="571"/>
      <c r="M66" s="571"/>
    </row>
    <row r="67" spans="1:13" s="345" customFormat="1">
      <c r="A67" s="571"/>
      <c r="B67" s="571"/>
      <c r="C67" s="571"/>
      <c r="D67" s="571"/>
      <c r="E67" s="571"/>
      <c r="F67" s="571"/>
      <c r="G67" s="571"/>
      <c r="H67" s="571"/>
      <c r="I67" s="571"/>
      <c r="J67" s="571"/>
      <c r="K67" s="571"/>
      <c r="L67" s="571"/>
      <c r="M67" s="571"/>
    </row>
    <row r="68" spans="1:13" s="345" customFormat="1">
      <c r="A68" s="571"/>
      <c r="B68" s="571"/>
      <c r="C68" s="571"/>
      <c r="D68" s="571"/>
      <c r="E68" s="571"/>
      <c r="F68" s="571"/>
      <c r="G68" s="571"/>
      <c r="H68" s="571"/>
      <c r="I68" s="571"/>
      <c r="J68" s="571"/>
      <c r="K68" s="571"/>
      <c r="L68" s="571"/>
      <c r="M68" s="571"/>
    </row>
    <row r="69" spans="1:13" s="345" customFormat="1">
      <c r="A69" s="571"/>
      <c r="B69" s="571"/>
      <c r="C69" s="571"/>
      <c r="D69" s="571"/>
      <c r="E69" s="571"/>
      <c r="F69" s="571"/>
      <c r="G69" s="571"/>
      <c r="H69" s="571"/>
      <c r="I69" s="571"/>
      <c r="J69" s="571"/>
      <c r="K69" s="571"/>
      <c r="L69" s="571"/>
      <c r="M69" s="571"/>
    </row>
    <row r="70" spans="1:13" s="345" customFormat="1">
      <c r="A70" s="571"/>
      <c r="B70" s="571"/>
      <c r="C70" s="571"/>
      <c r="D70" s="571"/>
      <c r="E70" s="571"/>
      <c r="F70" s="571"/>
      <c r="G70" s="571"/>
      <c r="H70" s="571"/>
      <c r="I70" s="571"/>
      <c r="J70" s="571"/>
      <c r="K70" s="571"/>
      <c r="L70" s="571"/>
      <c r="M70" s="571"/>
    </row>
    <row r="71" spans="1:13" s="345" customFormat="1">
      <c r="A71" s="571"/>
      <c r="B71" s="571"/>
      <c r="C71" s="571"/>
      <c r="D71" s="571"/>
      <c r="E71" s="571"/>
      <c r="F71" s="571"/>
      <c r="G71" s="571"/>
      <c r="H71" s="571"/>
      <c r="I71" s="571"/>
      <c r="J71" s="571"/>
      <c r="K71" s="571"/>
      <c r="L71" s="571"/>
      <c r="M71" s="571"/>
    </row>
    <row r="72" spans="1:13" s="345" customFormat="1">
      <c r="A72" s="571"/>
      <c r="B72" s="571"/>
      <c r="C72" s="571"/>
      <c r="D72" s="571"/>
      <c r="E72" s="571"/>
      <c r="F72" s="571"/>
      <c r="G72" s="571"/>
      <c r="H72" s="571"/>
      <c r="I72" s="571"/>
      <c r="J72" s="571"/>
      <c r="K72" s="571"/>
      <c r="L72" s="571"/>
      <c r="M72" s="571"/>
    </row>
    <row r="73" spans="1:13" s="345" customFormat="1">
      <c r="A73" s="571"/>
      <c r="B73" s="571"/>
      <c r="C73" s="571"/>
      <c r="D73" s="571"/>
      <c r="E73" s="571"/>
      <c r="F73" s="571"/>
      <c r="G73" s="571"/>
      <c r="H73" s="571"/>
      <c r="I73" s="571"/>
      <c r="J73" s="571"/>
      <c r="K73" s="571"/>
      <c r="L73" s="571"/>
      <c r="M73" s="571"/>
    </row>
    <row r="74" spans="1:13" s="345" customFormat="1">
      <c r="A74" s="571"/>
      <c r="B74" s="571"/>
      <c r="C74" s="571"/>
      <c r="D74" s="571"/>
      <c r="E74" s="571"/>
      <c r="F74" s="571"/>
      <c r="G74" s="571"/>
      <c r="H74" s="571"/>
      <c r="I74" s="571"/>
      <c r="J74" s="571"/>
      <c r="K74" s="571"/>
      <c r="L74" s="571"/>
      <c r="M74" s="571"/>
    </row>
    <row r="75" spans="1:13" s="345" customFormat="1">
      <c r="A75" s="571"/>
      <c r="B75" s="571"/>
      <c r="C75" s="571"/>
      <c r="D75" s="571"/>
      <c r="E75" s="571"/>
      <c r="F75" s="571"/>
      <c r="G75" s="571"/>
      <c r="H75" s="571"/>
      <c r="I75" s="571"/>
      <c r="J75" s="571"/>
      <c r="K75" s="571"/>
      <c r="L75" s="571"/>
      <c r="M75" s="571"/>
    </row>
    <row r="76" spans="1:13" s="345" customFormat="1">
      <c r="A76" s="571"/>
      <c r="B76" s="571"/>
      <c r="C76" s="571"/>
      <c r="D76" s="571"/>
      <c r="E76" s="571"/>
      <c r="F76" s="571"/>
      <c r="G76" s="571"/>
      <c r="H76" s="571"/>
      <c r="I76" s="571"/>
      <c r="J76" s="571"/>
      <c r="K76" s="571"/>
      <c r="L76" s="571"/>
      <c r="M76" s="571"/>
    </row>
    <row r="77" spans="1:13" s="345" customFormat="1">
      <c r="A77" s="571"/>
      <c r="B77" s="571"/>
      <c r="C77" s="571"/>
      <c r="D77" s="571"/>
      <c r="E77" s="571"/>
      <c r="F77" s="571"/>
      <c r="G77" s="571"/>
      <c r="H77" s="571"/>
      <c r="I77" s="571"/>
      <c r="J77" s="571"/>
      <c r="K77" s="571"/>
      <c r="L77" s="571"/>
      <c r="M77" s="571"/>
    </row>
    <row r="78" spans="1:13" s="345" customFormat="1">
      <c r="A78" s="571"/>
      <c r="B78" s="571"/>
      <c r="C78" s="571"/>
      <c r="D78" s="571"/>
      <c r="E78" s="571"/>
      <c r="F78" s="571"/>
      <c r="G78" s="571"/>
      <c r="H78" s="571"/>
      <c r="I78" s="571"/>
      <c r="J78" s="571"/>
      <c r="K78" s="571"/>
      <c r="L78" s="571"/>
      <c r="M78" s="571"/>
    </row>
    <row r="79" spans="1:13" s="345" customFormat="1">
      <c r="A79" s="571"/>
      <c r="B79" s="571"/>
      <c r="C79" s="571"/>
      <c r="D79" s="571"/>
      <c r="E79" s="571"/>
      <c r="F79" s="571"/>
      <c r="G79" s="571"/>
      <c r="H79" s="571"/>
      <c r="I79" s="571"/>
      <c r="J79" s="571"/>
      <c r="K79" s="571"/>
      <c r="L79" s="571"/>
      <c r="M79" s="571"/>
    </row>
    <row r="80" spans="1:13" s="345" customFormat="1">
      <c r="A80" s="571"/>
      <c r="B80" s="571"/>
      <c r="C80" s="571"/>
      <c r="D80" s="571"/>
      <c r="E80" s="571"/>
      <c r="F80" s="571"/>
      <c r="G80" s="571"/>
      <c r="H80" s="571"/>
      <c r="I80" s="571"/>
      <c r="J80" s="571"/>
      <c r="K80" s="571"/>
      <c r="L80" s="571"/>
      <c r="M80" s="571"/>
    </row>
    <row r="81" spans="1:13" s="345" customFormat="1">
      <c r="A81" s="571"/>
      <c r="B81" s="571"/>
      <c r="C81" s="571"/>
      <c r="D81" s="571"/>
      <c r="E81" s="571"/>
      <c r="F81" s="571"/>
      <c r="G81" s="571"/>
      <c r="H81" s="571"/>
      <c r="I81" s="571"/>
      <c r="J81" s="571"/>
      <c r="K81" s="571"/>
      <c r="L81" s="571"/>
      <c r="M81" s="571"/>
    </row>
    <row r="82" spans="1:13" s="345" customFormat="1">
      <c r="A82" s="571"/>
      <c r="B82" s="571"/>
      <c r="C82" s="571"/>
      <c r="D82" s="571"/>
      <c r="E82" s="571"/>
      <c r="F82" s="571"/>
      <c r="G82" s="571"/>
      <c r="H82" s="571"/>
      <c r="I82" s="571"/>
      <c r="J82" s="571"/>
      <c r="K82" s="571"/>
      <c r="L82" s="571"/>
      <c r="M82" s="571"/>
    </row>
    <row r="83" spans="1:13" s="345" customFormat="1">
      <c r="A83" s="571"/>
      <c r="B83" s="571"/>
      <c r="C83" s="571"/>
      <c r="D83" s="571"/>
      <c r="E83" s="571"/>
      <c r="F83" s="571"/>
      <c r="G83" s="571"/>
      <c r="H83" s="571"/>
      <c r="I83" s="571"/>
      <c r="J83" s="571"/>
      <c r="K83" s="571"/>
      <c r="L83" s="571"/>
      <c r="M83" s="571"/>
    </row>
    <row r="84" spans="1:13" s="345" customFormat="1">
      <c r="A84" s="571"/>
      <c r="B84" s="571"/>
      <c r="C84" s="571"/>
      <c r="D84" s="571"/>
      <c r="E84" s="571"/>
      <c r="F84" s="571"/>
      <c r="G84" s="571"/>
      <c r="H84" s="571"/>
      <c r="I84" s="571"/>
      <c r="J84" s="571"/>
      <c r="K84" s="571"/>
      <c r="L84" s="571"/>
      <c r="M84" s="571"/>
    </row>
    <row r="85" spans="1:13" s="345" customFormat="1">
      <c r="A85" s="571"/>
      <c r="B85" s="571"/>
      <c r="C85" s="571"/>
      <c r="D85" s="571"/>
      <c r="E85" s="571"/>
      <c r="F85" s="571"/>
      <c r="G85" s="571"/>
      <c r="H85" s="571"/>
      <c r="I85" s="571"/>
      <c r="J85" s="571"/>
      <c r="K85" s="571"/>
      <c r="L85" s="571"/>
      <c r="M85" s="571"/>
    </row>
    <row r="86" spans="1:13" s="345" customFormat="1">
      <c r="A86" s="571"/>
      <c r="B86" s="571"/>
      <c r="C86" s="571"/>
      <c r="D86" s="571"/>
      <c r="E86" s="571"/>
      <c r="F86" s="571"/>
      <c r="G86" s="571"/>
      <c r="H86" s="571"/>
      <c r="I86" s="571"/>
      <c r="J86" s="571"/>
      <c r="K86" s="571"/>
      <c r="L86" s="571"/>
      <c r="M86" s="571"/>
    </row>
    <row r="87" spans="1:13" s="345" customFormat="1">
      <c r="A87" s="571"/>
      <c r="B87" s="571"/>
      <c r="C87" s="571"/>
      <c r="D87" s="571"/>
      <c r="E87" s="571"/>
      <c r="F87" s="571"/>
      <c r="G87" s="571"/>
      <c r="H87" s="571"/>
      <c r="I87" s="571"/>
      <c r="J87" s="571"/>
      <c r="K87" s="571"/>
      <c r="L87" s="571"/>
      <c r="M87" s="571"/>
    </row>
    <row r="88" spans="1:13" s="345" customFormat="1">
      <c r="A88" s="571"/>
      <c r="B88" s="571"/>
      <c r="C88" s="571"/>
      <c r="D88" s="571"/>
      <c r="E88" s="571"/>
      <c r="F88" s="571"/>
      <c r="G88" s="571"/>
      <c r="H88" s="571"/>
      <c r="I88" s="571"/>
      <c r="J88" s="571"/>
      <c r="K88" s="571"/>
      <c r="L88" s="571"/>
      <c r="M88" s="571"/>
    </row>
    <row r="89" spans="1:13" s="345" customFormat="1">
      <c r="A89" s="571"/>
      <c r="B89" s="571"/>
      <c r="C89" s="571"/>
      <c r="D89" s="571"/>
      <c r="E89" s="571"/>
      <c r="F89" s="571"/>
      <c r="G89" s="571"/>
      <c r="H89" s="571"/>
      <c r="I89" s="571"/>
      <c r="J89" s="571"/>
      <c r="K89" s="571"/>
      <c r="L89" s="571"/>
      <c r="M89" s="571"/>
    </row>
    <row r="90" spans="1:13" s="345" customFormat="1">
      <c r="A90" s="571"/>
      <c r="B90" s="571"/>
      <c r="C90" s="571"/>
      <c r="D90" s="571"/>
      <c r="E90" s="571"/>
      <c r="F90" s="571"/>
      <c r="G90" s="571"/>
      <c r="H90" s="571"/>
      <c r="I90" s="571"/>
      <c r="J90" s="571"/>
      <c r="K90" s="571"/>
      <c r="L90" s="571"/>
      <c r="M90" s="571"/>
    </row>
    <row r="91" spans="1:13" s="345" customFormat="1">
      <c r="A91" s="571"/>
      <c r="B91" s="571"/>
      <c r="C91" s="571"/>
      <c r="D91" s="571"/>
      <c r="E91" s="571"/>
      <c r="F91" s="571"/>
      <c r="G91" s="571"/>
      <c r="H91" s="571"/>
      <c r="I91" s="571"/>
      <c r="J91" s="571"/>
      <c r="K91" s="571"/>
      <c r="L91" s="571"/>
      <c r="M91" s="571"/>
    </row>
    <row r="92" spans="1:13" s="345" customFormat="1">
      <c r="A92" s="571"/>
      <c r="B92" s="571"/>
      <c r="C92" s="571"/>
      <c r="D92" s="571"/>
      <c r="E92" s="571"/>
      <c r="F92" s="571"/>
      <c r="G92" s="571"/>
      <c r="H92" s="571"/>
      <c r="I92" s="571"/>
      <c r="J92" s="571"/>
      <c r="K92" s="571"/>
      <c r="L92" s="571"/>
      <c r="M92" s="571"/>
    </row>
    <row r="93" spans="1:13" s="345" customFormat="1">
      <c r="A93" s="571"/>
      <c r="B93" s="571"/>
      <c r="C93" s="571"/>
      <c r="D93" s="571"/>
      <c r="E93" s="571"/>
      <c r="F93" s="571"/>
      <c r="G93" s="571"/>
      <c r="H93" s="571"/>
      <c r="I93" s="571"/>
      <c r="J93" s="571"/>
      <c r="K93" s="571"/>
      <c r="L93" s="571"/>
      <c r="M93" s="571"/>
    </row>
    <row r="94" spans="1:13" s="345" customFormat="1">
      <c r="A94" s="571"/>
      <c r="B94" s="571"/>
      <c r="C94" s="571"/>
      <c r="D94" s="571"/>
      <c r="E94" s="571"/>
      <c r="F94" s="571"/>
      <c r="G94" s="571"/>
      <c r="H94" s="571"/>
      <c r="I94" s="571"/>
      <c r="J94" s="571"/>
      <c r="K94" s="571"/>
      <c r="L94" s="571"/>
      <c r="M94" s="571"/>
    </row>
    <row r="95" spans="1:13" s="345" customFormat="1">
      <c r="A95" s="571"/>
      <c r="B95" s="571"/>
      <c r="C95" s="571"/>
      <c r="D95" s="571"/>
      <c r="E95" s="571"/>
      <c r="F95" s="571"/>
      <c r="G95" s="571"/>
      <c r="H95" s="571"/>
      <c r="I95" s="571"/>
      <c r="J95" s="571"/>
      <c r="K95" s="571"/>
      <c r="L95" s="571"/>
      <c r="M95" s="571"/>
    </row>
    <row r="96" spans="1:13" s="345" customFormat="1">
      <c r="A96" s="571"/>
      <c r="B96" s="571"/>
      <c r="C96" s="571"/>
      <c r="D96" s="571"/>
      <c r="E96" s="571"/>
      <c r="F96" s="571"/>
      <c r="G96" s="571"/>
      <c r="H96" s="571"/>
      <c r="I96" s="571"/>
      <c r="J96" s="571"/>
      <c r="K96" s="571"/>
      <c r="L96" s="571"/>
      <c r="M96" s="571"/>
    </row>
    <row r="97" spans="1:13" s="345" customFormat="1">
      <c r="A97" s="571"/>
      <c r="B97" s="571"/>
      <c r="C97" s="571"/>
      <c r="D97" s="571"/>
      <c r="E97" s="571"/>
      <c r="F97" s="571"/>
      <c r="G97" s="571"/>
      <c r="H97" s="571"/>
      <c r="I97" s="571"/>
      <c r="J97" s="571"/>
      <c r="K97" s="571"/>
      <c r="L97" s="571"/>
      <c r="M97" s="571"/>
    </row>
    <row r="98" spans="1:13" s="345" customFormat="1">
      <c r="A98" s="571"/>
      <c r="B98" s="571"/>
      <c r="C98" s="571"/>
      <c r="D98" s="571"/>
      <c r="E98" s="571"/>
      <c r="F98" s="571"/>
      <c r="G98" s="571"/>
      <c r="H98" s="571"/>
      <c r="I98" s="571"/>
      <c r="J98" s="571"/>
      <c r="K98" s="571"/>
      <c r="L98" s="571"/>
      <c r="M98" s="571"/>
    </row>
    <row r="99" spans="1:13" s="345" customFormat="1">
      <c r="A99" s="571"/>
      <c r="B99" s="571"/>
      <c r="C99" s="571"/>
      <c r="D99" s="571"/>
      <c r="E99" s="571"/>
      <c r="F99" s="571"/>
      <c r="G99" s="571"/>
      <c r="H99" s="571"/>
      <c r="I99" s="571"/>
      <c r="J99" s="571"/>
      <c r="K99" s="571"/>
      <c r="L99" s="571"/>
      <c r="M99" s="571"/>
    </row>
    <row r="100" spans="1:13" s="345" customFormat="1">
      <c r="A100" s="571"/>
      <c r="B100" s="571"/>
      <c r="C100" s="571"/>
      <c r="D100" s="571"/>
      <c r="E100" s="571"/>
      <c r="F100" s="571"/>
      <c r="G100" s="571"/>
      <c r="H100" s="571"/>
      <c r="I100" s="571"/>
      <c r="J100" s="571"/>
      <c r="K100" s="571"/>
      <c r="L100" s="571"/>
      <c r="M100" s="571"/>
    </row>
    <row r="101" spans="1:13" s="345" customFormat="1">
      <c r="A101" s="571"/>
      <c r="B101" s="571"/>
      <c r="C101" s="571"/>
      <c r="D101" s="571"/>
      <c r="E101" s="571"/>
      <c r="F101" s="571"/>
      <c r="G101" s="571"/>
      <c r="H101" s="571"/>
      <c r="I101" s="571"/>
      <c r="J101" s="571"/>
      <c r="K101" s="571"/>
      <c r="L101" s="571"/>
      <c r="M101" s="571"/>
    </row>
    <row r="102" spans="1:13" s="345" customFormat="1">
      <c r="A102" s="571"/>
      <c r="B102" s="571"/>
      <c r="C102" s="571"/>
      <c r="D102" s="571"/>
      <c r="E102" s="571"/>
      <c r="F102" s="571"/>
      <c r="G102" s="571"/>
      <c r="H102" s="571"/>
      <c r="I102" s="571"/>
      <c r="J102" s="571"/>
      <c r="K102" s="571"/>
      <c r="L102" s="571"/>
      <c r="M102" s="571"/>
    </row>
    <row r="103" spans="1:13" s="345" customFormat="1">
      <c r="A103" s="571"/>
      <c r="B103" s="571"/>
      <c r="C103" s="571"/>
      <c r="D103" s="571"/>
      <c r="E103" s="571"/>
      <c r="F103" s="571"/>
      <c r="G103" s="571"/>
      <c r="H103" s="571"/>
      <c r="I103" s="571"/>
      <c r="J103" s="571"/>
      <c r="K103" s="571"/>
      <c r="L103" s="571"/>
      <c r="M103" s="571"/>
    </row>
    <row r="104" spans="1:13" s="345" customFormat="1">
      <c r="A104" s="571"/>
      <c r="B104" s="571"/>
      <c r="C104" s="571"/>
      <c r="D104" s="571"/>
      <c r="E104" s="571"/>
      <c r="F104" s="571"/>
      <c r="G104" s="571"/>
      <c r="H104" s="571"/>
      <c r="I104" s="571"/>
      <c r="J104" s="571"/>
      <c r="K104" s="571"/>
      <c r="L104" s="571"/>
      <c r="M104" s="571"/>
    </row>
    <row r="105" spans="1:13" s="345" customFormat="1">
      <c r="A105" s="571"/>
      <c r="B105" s="571"/>
      <c r="C105" s="571"/>
      <c r="D105" s="571"/>
      <c r="E105" s="571"/>
      <c r="F105" s="571"/>
      <c r="G105" s="571"/>
      <c r="H105" s="571"/>
      <c r="I105" s="571"/>
      <c r="J105" s="571"/>
      <c r="K105" s="571"/>
      <c r="L105" s="571"/>
      <c r="M105" s="571"/>
    </row>
    <row r="106" spans="1:13" s="345" customFormat="1">
      <c r="A106" s="571"/>
      <c r="B106" s="571"/>
      <c r="C106" s="571"/>
      <c r="D106" s="571"/>
      <c r="E106" s="571"/>
      <c r="F106" s="571"/>
      <c r="G106" s="571"/>
      <c r="H106" s="571"/>
      <c r="I106" s="571"/>
      <c r="J106" s="571"/>
      <c r="K106" s="571"/>
      <c r="L106" s="571"/>
      <c r="M106" s="571"/>
    </row>
    <row r="107" spans="1:13" s="345" customFormat="1">
      <c r="A107" s="571"/>
      <c r="B107" s="571"/>
      <c r="C107" s="571"/>
      <c r="D107" s="571"/>
      <c r="E107" s="571"/>
      <c r="F107" s="571"/>
      <c r="G107" s="571"/>
      <c r="H107" s="571"/>
      <c r="I107" s="571"/>
      <c r="J107" s="571"/>
      <c r="K107" s="571"/>
      <c r="L107" s="571"/>
      <c r="M107" s="571"/>
    </row>
    <row r="108" spans="1:13" s="345" customFormat="1">
      <c r="A108" s="571"/>
      <c r="B108" s="571"/>
      <c r="C108" s="571"/>
      <c r="D108" s="571"/>
      <c r="E108" s="571"/>
      <c r="F108" s="571"/>
      <c r="G108" s="571"/>
      <c r="H108" s="571"/>
      <c r="I108" s="571"/>
      <c r="J108" s="571"/>
      <c r="K108" s="571"/>
      <c r="L108" s="571"/>
      <c r="M108" s="571"/>
    </row>
    <row r="109" spans="1:13" s="345" customFormat="1">
      <c r="A109" s="571"/>
      <c r="B109" s="571"/>
      <c r="C109" s="571"/>
      <c r="D109" s="571"/>
      <c r="E109" s="571"/>
      <c r="F109" s="571"/>
      <c r="G109" s="571"/>
      <c r="H109" s="571"/>
      <c r="I109" s="571"/>
      <c r="J109" s="571"/>
      <c r="K109" s="571"/>
      <c r="L109" s="571"/>
      <c r="M109" s="571"/>
    </row>
    <row r="110" spans="1:13" s="345" customFormat="1">
      <c r="A110" s="571"/>
      <c r="B110" s="571"/>
      <c r="C110" s="571"/>
      <c r="D110" s="571"/>
      <c r="E110" s="571"/>
      <c r="F110" s="571"/>
      <c r="G110" s="571"/>
      <c r="H110" s="571"/>
      <c r="I110" s="571"/>
      <c r="J110" s="571"/>
      <c r="K110" s="571"/>
      <c r="L110" s="571"/>
      <c r="M110" s="571"/>
    </row>
    <row r="111" spans="1:13" s="345" customFormat="1">
      <c r="A111" s="571"/>
      <c r="B111" s="571"/>
      <c r="C111" s="571"/>
      <c r="D111" s="571"/>
      <c r="E111" s="571"/>
      <c r="F111" s="571"/>
      <c r="G111" s="571"/>
      <c r="H111" s="571"/>
      <c r="I111" s="571"/>
      <c r="J111" s="571"/>
      <c r="K111" s="571"/>
      <c r="L111" s="571"/>
      <c r="M111" s="571"/>
    </row>
    <row r="112" spans="1:13" s="345" customFormat="1">
      <c r="A112" s="571"/>
      <c r="B112" s="571"/>
      <c r="C112" s="571"/>
      <c r="D112" s="571"/>
      <c r="E112" s="571"/>
      <c r="F112" s="571"/>
      <c r="G112" s="571"/>
      <c r="H112" s="571"/>
      <c r="I112" s="571"/>
      <c r="J112" s="571"/>
      <c r="K112" s="571"/>
      <c r="L112" s="571"/>
      <c r="M112" s="571"/>
    </row>
    <row r="113" spans="1:13" s="345" customFormat="1">
      <c r="A113" s="571"/>
      <c r="B113" s="571"/>
      <c r="C113" s="571"/>
      <c r="D113" s="571"/>
      <c r="E113" s="571"/>
      <c r="F113" s="571"/>
      <c r="G113" s="571"/>
      <c r="H113" s="571"/>
      <c r="I113" s="571"/>
      <c r="J113" s="571"/>
      <c r="K113" s="571"/>
      <c r="L113" s="571"/>
      <c r="M113" s="571"/>
    </row>
    <row r="114" spans="1:13" s="345" customFormat="1">
      <c r="A114" s="571"/>
      <c r="B114" s="571"/>
      <c r="C114" s="571"/>
      <c r="D114" s="571"/>
      <c r="E114" s="571"/>
      <c r="F114" s="571"/>
      <c r="G114" s="571"/>
      <c r="H114" s="571"/>
      <c r="I114" s="571"/>
      <c r="J114" s="571"/>
      <c r="K114" s="571"/>
      <c r="L114" s="571"/>
      <c r="M114" s="571"/>
    </row>
    <row r="115" spans="1:13" s="345" customFormat="1">
      <c r="A115" s="571"/>
      <c r="B115" s="571"/>
      <c r="C115" s="571"/>
      <c r="D115" s="571"/>
      <c r="E115" s="571"/>
      <c r="F115" s="571"/>
      <c r="G115" s="571"/>
      <c r="H115" s="571"/>
      <c r="I115" s="571"/>
      <c r="J115" s="571"/>
      <c r="K115" s="571"/>
      <c r="L115" s="571"/>
      <c r="M115" s="571"/>
    </row>
    <row r="116" spans="1:13" s="345" customFormat="1">
      <c r="A116" s="571"/>
      <c r="B116" s="571"/>
      <c r="C116" s="571"/>
      <c r="D116" s="571"/>
      <c r="E116" s="571"/>
      <c r="F116" s="571"/>
      <c r="G116" s="571"/>
      <c r="H116" s="571"/>
      <c r="I116" s="571"/>
      <c r="J116" s="571"/>
      <c r="K116" s="571"/>
      <c r="L116" s="571"/>
      <c r="M116" s="571"/>
    </row>
    <row r="117" spans="1:13" s="345" customFormat="1">
      <c r="A117" s="571"/>
      <c r="B117" s="571"/>
      <c r="C117" s="571"/>
      <c r="D117" s="571"/>
      <c r="E117" s="571"/>
      <c r="F117" s="571"/>
      <c r="G117" s="571"/>
      <c r="H117" s="571"/>
      <c r="I117" s="571"/>
      <c r="J117" s="571"/>
      <c r="K117" s="571"/>
      <c r="L117" s="571"/>
      <c r="M117" s="571"/>
    </row>
    <row r="118" spans="1:13" s="345" customFormat="1">
      <c r="A118" s="571"/>
      <c r="B118" s="571"/>
      <c r="C118" s="571"/>
      <c r="D118" s="571"/>
      <c r="E118" s="571"/>
      <c r="F118" s="571"/>
      <c r="G118" s="571"/>
      <c r="H118" s="571"/>
      <c r="I118" s="571"/>
      <c r="J118" s="571"/>
      <c r="K118" s="571"/>
      <c r="L118" s="571"/>
      <c r="M118" s="571"/>
    </row>
    <row r="119" spans="1:13" s="345" customFormat="1">
      <c r="A119" s="571"/>
      <c r="B119" s="571"/>
      <c r="C119" s="571"/>
      <c r="D119" s="571"/>
      <c r="E119" s="571"/>
      <c r="F119" s="571"/>
      <c r="G119" s="571"/>
      <c r="H119" s="571"/>
      <c r="I119" s="571"/>
      <c r="J119" s="571"/>
      <c r="K119" s="571"/>
      <c r="L119" s="571"/>
      <c r="M119" s="571"/>
    </row>
    <row r="120" spans="1:13" s="345" customFormat="1">
      <c r="A120" s="571"/>
      <c r="B120" s="571"/>
      <c r="C120" s="571"/>
      <c r="D120" s="571"/>
      <c r="E120" s="571"/>
      <c r="F120" s="571"/>
      <c r="G120" s="571"/>
      <c r="H120" s="571"/>
      <c r="I120" s="571"/>
      <c r="J120" s="571"/>
      <c r="K120" s="571"/>
      <c r="L120" s="571"/>
      <c r="M120" s="571"/>
    </row>
    <row r="121" spans="1:13" s="345" customFormat="1">
      <c r="A121" s="571"/>
      <c r="B121" s="571"/>
      <c r="C121" s="571"/>
      <c r="D121" s="571"/>
      <c r="E121" s="571"/>
      <c r="F121" s="571"/>
      <c r="G121" s="571"/>
      <c r="H121" s="571"/>
      <c r="I121" s="571"/>
      <c r="J121" s="571"/>
      <c r="K121" s="571"/>
      <c r="L121" s="571"/>
      <c r="M121" s="571"/>
    </row>
    <row r="122" spans="1:13" s="345" customFormat="1">
      <c r="A122" s="571"/>
      <c r="B122" s="571"/>
      <c r="C122" s="571"/>
      <c r="D122" s="571"/>
      <c r="E122" s="571"/>
      <c r="F122" s="571"/>
      <c r="G122" s="571"/>
      <c r="H122" s="571"/>
      <c r="I122" s="571"/>
      <c r="J122" s="571"/>
      <c r="K122" s="571"/>
      <c r="L122" s="571"/>
      <c r="M122" s="571"/>
    </row>
    <row r="123" spans="1:13" s="345" customFormat="1">
      <c r="A123" s="571"/>
      <c r="B123" s="571"/>
      <c r="C123" s="571"/>
      <c r="D123" s="571"/>
      <c r="E123" s="571"/>
      <c r="F123" s="571"/>
      <c r="G123" s="571"/>
      <c r="H123" s="571"/>
      <c r="I123" s="571"/>
      <c r="J123" s="571"/>
      <c r="K123" s="571"/>
      <c r="L123" s="571"/>
      <c r="M123" s="571"/>
    </row>
    <row r="124" spans="1:13" s="345" customFormat="1">
      <c r="A124" s="571"/>
      <c r="B124" s="571"/>
      <c r="C124" s="571"/>
      <c r="D124" s="571"/>
      <c r="E124" s="571"/>
      <c r="F124" s="571"/>
      <c r="G124" s="571"/>
      <c r="H124" s="571"/>
      <c r="I124" s="571"/>
      <c r="J124" s="571"/>
      <c r="K124" s="571"/>
      <c r="L124" s="571"/>
      <c r="M124" s="571"/>
    </row>
    <row r="125" spans="1:13" s="345" customFormat="1">
      <c r="A125" s="571"/>
      <c r="B125" s="571"/>
      <c r="C125" s="571"/>
      <c r="D125" s="571"/>
      <c r="E125" s="571"/>
      <c r="F125" s="571"/>
      <c r="G125" s="571"/>
      <c r="H125" s="571"/>
      <c r="I125" s="571"/>
      <c r="J125" s="571"/>
      <c r="K125" s="571"/>
      <c r="L125" s="571"/>
      <c r="M125" s="571"/>
    </row>
    <row r="126" spans="1:13" s="345" customFormat="1">
      <c r="A126" s="571"/>
      <c r="B126" s="571"/>
      <c r="C126" s="571"/>
      <c r="D126" s="571"/>
      <c r="E126" s="571"/>
      <c r="F126" s="571"/>
      <c r="G126" s="571"/>
      <c r="H126" s="571"/>
      <c r="I126" s="571"/>
      <c r="J126" s="571"/>
      <c r="K126" s="571"/>
      <c r="L126" s="571"/>
      <c r="M126" s="571"/>
    </row>
    <row r="127" spans="1:13" s="345" customFormat="1">
      <c r="A127" s="571"/>
      <c r="B127" s="571"/>
      <c r="C127" s="571"/>
      <c r="D127" s="571"/>
      <c r="E127" s="571"/>
      <c r="F127" s="571"/>
      <c r="G127" s="571"/>
      <c r="H127" s="571"/>
      <c r="I127" s="571"/>
      <c r="J127" s="571"/>
      <c r="K127" s="571"/>
      <c r="L127" s="571"/>
      <c r="M127" s="571"/>
    </row>
    <row r="128" spans="1:13" s="345" customFormat="1">
      <c r="A128" s="571"/>
      <c r="B128" s="571"/>
      <c r="C128" s="571"/>
      <c r="D128" s="571"/>
      <c r="E128" s="571"/>
      <c r="F128" s="571"/>
      <c r="G128" s="571"/>
      <c r="H128" s="571"/>
      <c r="I128" s="571"/>
      <c r="J128" s="571"/>
      <c r="K128" s="571"/>
      <c r="L128" s="571"/>
      <c r="M128" s="571"/>
    </row>
    <row r="129" spans="1:13" s="345" customFormat="1">
      <c r="A129" s="571"/>
      <c r="B129" s="571"/>
      <c r="C129" s="571"/>
      <c r="D129" s="571"/>
      <c r="E129" s="571"/>
      <c r="F129" s="571"/>
      <c r="G129" s="571"/>
      <c r="H129" s="571"/>
      <c r="I129" s="571"/>
      <c r="J129" s="571"/>
      <c r="K129" s="571"/>
      <c r="L129" s="571"/>
      <c r="M129" s="571"/>
    </row>
    <row r="130" spans="1:13" s="345" customFormat="1">
      <c r="A130" s="571"/>
      <c r="B130" s="571"/>
      <c r="C130" s="571"/>
      <c r="D130" s="571"/>
      <c r="E130" s="571"/>
      <c r="F130" s="571"/>
      <c r="G130" s="571"/>
      <c r="H130" s="571"/>
      <c r="I130" s="571"/>
      <c r="J130" s="571"/>
      <c r="K130" s="571"/>
      <c r="L130" s="571"/>
      <c r="M130" s="571"/>
    </row>
    <row r="131" spans="1:13" s="345" customFormat="1">
      <c r="A131" s="571"/>
      <c r="B131" s="571"/>
      <c r="C131" s="571"/>
      <c r="D131" s="571"/>
      <c r="E131" s="571"/>
      <c r="F131" s="571"/>
      <c r="G131" s="571"/>
      <c r="H131" s="571"/>
      <c r="I131" s="571"/>
      <c r="J131" s="571"/>
      <c r="K131" s="571"/>
      <c r="L131" s="571"/>
      <c r="M131" s="571"/>
    </row>
    <row r="132" spans="1:13" s="345" customFormat="1">
      <c r="A132" s="571"/>
      <c r="B132" s="571"/>
      <c r="C132" s="571"/>
      <c r="D132" s="571"/>
      <c r="E132" s="571"/>
      <c r="F132" s="571"/>
      <c r="G132" s="571"/>
      <c r="H132" s="571"/>
      <c r="I132" s="571"/>
      <c r="J132" s="571"/>
      <c r="K132" s="571"/>
      <c r="L132" s="571"/>
      <c r="M132" s="571"/>
    </row>
    <row r="133" spans="1:13" s="345" customFormat="1">
      <c r="A133" s="571"/>
      <c r="B133" s="571"/>
      <c r="C133" s="571"/>
      <c r="D133" s="571"/>
      <c r="E133" s="571"/>
      <c r="F133" s="571"/>
      <c r="G133" s="571"/>
      <c r="H133" s="571"/>
      <c r="I133" s="571"/>
      <c r="J133" s="571"/>
      <c r="K133" s="571"/>
      <c r="L133" s="571"/>
      <c r="M133" s="571"/>
    </row>
    <row r="134" spans="1:13" s="345" customFormat="1">
      <c r="A134" s="571"/>
      <c r="B134" s="571"/>
      <c r="C134" s="571"/>
      <c r="D134" s="571"/>
      <c r="E134" s="571"/>
      <c r="F134" s="571"/>
      <c r="G134" s="571"/>
      <c r="H134" s="571"/>
      <c r="I134" s="571"/>
      <c r="J134" s="571"/>
      <c r="K134" s="571"/>
      <c r="L134" s="571"/>
      <c r="M134" s="571"/>
    </row>
    <row r="135" spans="1:13" s="345" customFormat="1">
      <c r="A135" s="571"/>
      <c r="B135" s="571"/>
      <c r="C135" s="571"/>
      <c r="D135" s="571"/>
      <c r="E135" s="571"/>
      <c r="F135" s="571"/>
      <c r="G135" s="571"/>
      <c r="H135" s="571"/>
      <c r="I135" s="571"/>
      <c r="J135" s="571"/>
      <c r="K135" s="571"/>
      <c r="L135" s="571"/>
      <c r="M135" s="571"/>
    </row>
    <row r="136" spans="1:13" s="345" customFormat="1">
      <c r="A136" s="571"/>
      <c r="B136" s="571"/>
      <c r="C136" s="571"/>
      <c r="D136" s="571"/>
      <c r="E136" s="571"/>
      <c r="F136" s="571"/>
      <c r="G136" s="571"/>
      <c r="H136" s="571"/>
      <c r="I136" s="571"/>
      <c r="J136" s="571"/>
      <c r="K136" s="571"/>
      <c r="L136" s="571"/>
      <c r="M136" s="571"/>
    </row>
    <row r="137" spans="1:13" s="345" customFormat="1">
      <c r="A137" s="571"/>
      <c r="B137" s="571"/>
      <c r="C137" s="571"/>
      <c r="D137" s="571"/>
      <c r="E137" s="571"/>
      <c r="F137" s="571"/>
      <c r="G137" s="571"/>
      <c r="H137" s="571"/>
      <c r="I137" s="571"/>
      <c r="J137" s="571"/>
      <c r="K137" s="571"/>
      <c r="L137" s="571"/>
      <c r="M137" s="571"/>
    </row>
    <row r="138" spans="1:13" s="345" customFormat="1">
      <c r="A138" s="571"/>
      <c r="B138" s="571"/>
      <c r="C138" s="571"/>
      <c r="D138" s="571"/>
      <c r="E138" s="571"/>
      <c r="F138" s="571"/>
      <c r="G138" s="571"/>
      <c r="H138" s="571"/>
      <c r="I138" s="571"/>
      <c r="J138" s="571"/>
      <c r="K138" s="571"/>
      <c r="L138" s="571"/>
      <c r="M138" s="571"/>
    </row>
    <row r="139" spans="1:13" s="345" customFormat="1">
      <c r="A139" s="571"/>
      <c r="B139" s="571"/>
      <c r="C139" s="571"/>
      <c r="D139" s="571"/>
      <c r="E139" s="571"/>
      <c r="F139" s="571"/>
      <c r="G139" s="571"/>
      <c r="H139" s="571"/>
      <c r="I139" s="571"/>
      <c r="J139" s="571"/>
      <c r="K139" s="571"/>
      <c r="L139" s="571"/>
      <c r="M139" s="571"/>
    </row>
    <row r="140" spans="1:13" s="345" customFormat="1">
      <c r="A140" s="571"/>
      <c r="B140" s="571"/>
      <c r="C140" s="571"/>
      <c r="D140" s="571"/>
      <c r="E140" s="571"/>
      <c r="F140" s="571"/>
      <c r="G140" s="571"/>
      <c r="H140" s="571"/>
      <c r="I140" s="571"/>
      <c r="J140" s="571"/>
      <c r="K140" s="571"/>
      <c r="L140" s="571"/>
      <c r="M140" s="571"/>
    </row>
    <row r="141" spans="1:13" s="345" customFormat="1">
      <c r="A141" s="571"/>
      <c r="B141" s="571"/>
      <c r="C141" s="571"/>
      <c r="D141" s="571"/>
      <c r="E141" s="571"/>
      <c r="F141" s="571"/>
      <c r="G141" s="571"/>
      <c r="H141" s="571"/>
      <c r="I141" s="571"/>
      <c r="J141" s="571"/>
      <c r="K141" s="571"/>
      <c r="L141" s="571"/>
      <c r="M141" s="571"/>
    </row>
    <row r="142" spans="1:13" s="345" customFormat="1">
      <c r="A142" s="571"/>
      <c r="B142" s="571"/>
      <c r="C142" s="571"/>
      <c r="D142" s="571"/>
      <c r="E142" s="571"/>
      <c r="F142" s="571"/>
      <c r="G142" s="571"/>
      <c r="H142" s="571"/>
      <c r="I142" s="571"/>
      <c r="J142" s="571"/>
      <c r="K142" s="571"/>
      <c r="L142" s="571"/>
      <c r="M142" s="571"/>
    </row>
    <row r="143" spans="1:13" s="345" customFormat="1">
      <c r="A143" s="571"/>
      <c r="B143" s="571"/>
      <c r="C143" s="571"/>
      <c r="D143" s="571"/>
      <c r="E143" s="571"/>
      <c r="F143" s="571"/>
      <c r="G143" s="571"/>
      <c r="H143" s="571"/>
      <c r="I143" s="571"/>
      <c r="J143" s="571"/>
      <c r="K143" s="571"/>
      <c r="L143" s="571"/>
      <c r="M143" s="571"/>
    </row>
    <row r="144" spans="1:13" s="345" customFormat="1">
      <c r="A144" s="571"/>
      <c r="B144" s="571"/>
      <c r="C144" s="571"/>
      <c r="D144" s="571"/>
      <c r="E144" s="571"/>
      <c r="F144" s="571"/>
      <c r="G144" s="571"/>
      <c r="H144" s="571"/>
      <c r="I144" s="571"/>
      <c r="J144" s="571"/>
      <c r="K144" s="571"/>
      <c r="L144" s="571"/>
      <c r="M144" s="571"/>
    </row>
    <row r="145" spans="1:13" s="345" customFormat="1">
      <c r="A145" s="571"/>
      <c r="B145" s="571"/>
      <c r="C145" s="571"/>
      <c r="D145" s="571"/>
      <c r="E145" s="571"/>
      <c r="F145" s="571"/>
      <c r="G145" s="571"/>
      <c r="H145" s="571"/>
      <c r="I145" s="571"/>
      <c r="J145" s="571"/>
      <c r="K145" s="571"/>
      <c r="L145" s="571"/>
      <c r="M145" s="571"/>
    </row>
    <row r="146" spans="1:13" s="345" customFormat="1">
      <c r="A146" s="571"/>
      <c r="B146" s="571"/>
      <c r="C146" s="571"/>
      <c r="D146" s="571"/>
      <c r="E146" s="571"/>
      <c r="F146" s="571"/>
      <c r="G146" s="571"/>
      <c r="H146" s="571"/>
      <c r="I146" s="571"/>
      <c r="J146" s="571"/>
      <c r="K146" s="571"/>
      <c r="L146" s="571"/>
      <c r="M146" s="571"/>
    </row>
    <row r="147" spans="1:13" s="345" customFormat="1">
      <c r="A147" s="571"/>
      <c r="B147" s="571"/>
      <c r="C147" s="571"/>
      <c r="D147" s="571"/>
      <c r="E147" s="571"/>
      <c r="F147" s="571"/>
      <c r="G147" s="571"/>
      <c r="H147" s="571"/>
      <c r="I147" s="571"/>
      <c r="J147" s="571"/>
      <c r="K147" s="571"/>
      <c r="L147" s="571"/>
      <c r="M147" s="571"/>
    </row>
    <row r="148" spans="1:13" s="345" customFormat="1">
      <c r="A148" s="571"/>
      <c r="B148" s="571"/>
      <c r="C148" s="571"/>
      <c r="D148" s="571"/>
      <c r="E148" s="571"/>
      <c r="F148" s="571"/>
      <c r="G148" s="571"/>
      <c r="H148" s="571"/>
      <c r="I148" s="571"/>
      <c r="J148" s="571"/>
      <c r="K148" s="571"/>
      <c r="L148" s="571"/>
      <c r="M148" s="571"/>
    </row>
    <row r="149" spans="1:13" s="345" customFormat="1">
      <c r="A149" s="571"/>
      <c r="B149" s="571"/>
      <c r="C149" s="571"/>
      <c r="D149" s="571"/>
      <c r="E149" s="571"/>
      <c r="F149" s="571"/>
      <c r="G149" s="571"/>
      <c r="H149" s="571"/>
      <c r="I149" s="571"/>
      <c r="J149" s="571"/>
      <c r="K149" s="571"/>
      <c r="L149" s="571"/>
      <c r="M149" s="571"/>
    </row>
    <row r="150" spans="1:13" s="345" customFormat="1">
      <c r="A150" s="571"/>
      <c r="B150" s="571"/>
      <c r="C150" s="571"/>
      <c r="D150" s="571"/>
      <c r="E150" s="571"/>
      <c r="F150" s="571"/>
      <c r="G150" s="571"/>
      <c r="H150" s="571"/>
      <c r="I150" s="571"/>
      <c r="J150" s="571"/>
      <c r="K150" s="571"/>
      <c r="L150" s="571"/>
      <c r="M150" s="571"/>
    </row>
    <row r="151" spans="1:13" s="345" customFormat="1">
      <c r="A151" s="571"/>
      <c r="B151" s="571"/>
      <c r="C151" s="571"/>
      <c r="D151" s="571"/>
      <c r="E151" s="571"/>
      <c r="F151" s="571"/>
      <c r="G151" s="571"/>
      <c r="H151" s="571"/>
      <c r="I151" s="571"/>
      <c r="J151" s="571"/>
      <c r="K151" s="571"/>
      <c r="L151" s="571"/>
      <c r="M151" s="571"/>
    </row>
    <row r="152" spans="1:13" s="345" customFormat="1">
      <c r="A152" s="571"/>
      <c r="B152" s="571"/>
      <c r="C152" s="571"/>
      <c r="D152" s="571"/>
      <c r="E152" s="571"/>
      <c r="F152" s="571"/>
      <c r="G152" s="571"/>
      <c r="H152" s="571"/>
      <c r="I152" s="571"/>
      <c r="J152" s="571"/>
      <c r="K152" s="571"/>
      <c r="L152" s="571"/>
      <c r="M152" s="571"/>
    </row>
    <row r="153" spans="1:13" s="345" customFormat="1">
      <c r="A153" s="571"/>
      <c r="B153" s="571"/>
      <c r="C153" s="571"/>
      <c r="D153" s="571"/>
      <c r="E153" s="571"/>
      <c r="F153" s="571"/>
      <c r="G153" s="571"/>
      <c r="H153" s="571"/>
      <c r="I153" s="571"/>
      <c r="J153" s="571"/>
      <c r="K153" s="571"/>
      <c r="L153" s="571"/>
      <c r="M153" s="571"/>
    </row>
    <row r="154" spans="1:13" s="345" customFormat="1">
      <c r="A154" s="571"/>
      <c r="B154" s="571"/>
      <c r="C154" s="571"/>
      <c r="D154" s="571"/>
      <c r="E154" s="571"/>
      <c r="F154" s="571"/>
      <c r="G154" s="571"/>
      <c r="H154" s="571"/>
      <c r="I154" s="571"/>
      <c r="J154" s="571"/>
      <c r="K154" s="571"/>
      <c r="L154" s="571"/>
      <c r="M154" s="571"/>
    </row>
    <row r="155" spans="1:13" s="345" customFormat="1">
      <c r="A155" s="571"/>
      <c r="B155" s="571"/>
      <c r="C155" s="571"/>
      <c r="D155" s="571"/>
      <c r="E155" s="571"/>
      <c r="F155" s="571"/>
      <c r="G155" s="571"/>
      <c r="H155" s="571"/>
      <c r="I155" s="571"/>
      <c r="J155" s="571"/>
      <c r="K155" s="571"/>
      <c r="L155" s="571"/>
      <c r="M155" s="571"/>
    </row>
    <row r="156" spans="1:13" s="345" customFormat="1">
      <c r="A156" s="571"/>
      <c r="B156" s="571"/>
      <c r="C156" s="571"/>
      <c r="D156" s="571"/>
      <c r="E156" s="571"/>
      <c r="F156" s="571"/>
      <c r="G156" s="571"/>
      <c r="H156" s="571"/>
      <c r="I156" s="571"/>
      <c r="J156" s="571"/>
      <c r="K156" s="571"/>
      <c r="L156" s="571"/>
      <c r="M156" s="571"/>
    </row>
    <row r="157" spans="1:13" s="345" customFormat="1">
      <c r="A157" s="571"/>
      <c r="B157" s="571"/>
      <c r="C157" s="571"/>
      <c r="D157" s="571"/>
      <c r="E157" s="571"/>
      <c r="F157" s="571"/>
      <c r="G157" s="571"/>
      <c r="H157" s="571"/>
      <c r="I157" s="571"/>
      <c r="J157" s="571"/>
      <c r="K157" s="571"/>
      <c r="L157" s="571"/>
      <c r="M157" s="571"/>
    </row>
    <row r="158" spans="1:13" s="345" customFormat="1">
      <c r="A158" s="571"/>
      <c r="B158" s="571"/>
      <c r="C158" s="571"/>
      <c r="D158" s="571"/>
      <c r="E158" s="571"/>
      <c r="F158" s="571"/>
      <c r="G158" s="571"/>
      <c r="H158" s="571"/>
      <c r="I158" s="571"/>
      <c r="J158" s="571"/>
      <c r="K158" s="571"/>
      <c r="L158" s="571"/>
      <c r="M158" s="571"/>
    </row>
    <row r="159" spans="1:13" s="345" customFormat="1">
      <c r="A159" s="571"/>
      <c r="B159" s="571"/>
      <c r="C159" s="571"/>
      <c r="D159" s="571"/>
      <c r="E159" s="571"/>
      <c r="F159" s="571"/>
      <c r="G159" s="571"/>
      <c r="H159" s="571"/>
      <c r="I159" s="571"/>
      <c r="J159" s="571"/>
      <c r="K159" s="571"/>
      <c r="L159" s="571"/>
      <c r="M159" s="571"/>
    </row>
    <row r="160" spans="1:13" s="345" customFormat="1">
      <c r="A160" s="571"/>
      <c r="B160" s="571"/>
      <c r="C160" s="571"/>
      <c r="D160" s="571"/>
      <c r="E160" s="571"/>
      <c r="F160" s="571"/>
      <c r="G160" s="571"/>
      <c r="H160" s="571"/>
      <c r="I160" s="571"/>
      <c r="J160" s="571"/>
      <c r="K160" s="571"/>
      <c r="L160" s="571"/>
      <c r="M160" s="571"/>
    </row>
    <row r="161" spans="1:13" s="345" customFormat="1">
      <c r="A161" s="571"/>
      <c r="B161" s="571"/>
      <c r="C161" s="571"/>
      <c r="D161" s="571"/>
      <c r="E161" s="571"/>
      <c r="F161" s="571"/>
      <c r="G161" s="571"/>
      <c r="H161" s="571"/>
      <c r="I161" s="571"/>
      <c r="J161" s="571"/>
      <c r="K161" s="571"/>
      <c r="L161" s="571"/>
      <c r="M161" s="571"/>
    </row>
    <row r="162" spans="1:13" s="345" customFormat="1">
      <c r="A162" s="571"/>
      <c r="B162" s="571"/>
      <c r="C162" s="571"/>
      <c r="D162" s="571"/>
      <c r="E162" s="571"/>
      <c r="F162" s="571"/>
      <c r="G162" s="571"/>
      <c r="H162" s="571"/>
      <c r="I162" s="571"/>
      <c r="J162" s="571"/>
      <c r="K162" s="571"/>
      <c r="L162" s="571"/>
      <c r="M162" s="571"/>
    </row>
    <row r="163" spans="1:13" s="345" customFormat="1">
      <c r="A163" s="571"/>
      <c r="B163" s="571"/>
      <c r="C163" s="571"/>
      <c r="D163" s="571"/>
      <c r="E163" s="571"/>
      <c r="F163" s="571"/>
      <c r="G163" s="571"/>
      <c r="H163" s="571"/>
      <c r="I163" s="571"/>
      <c r="J163" s="571"/>
      <c r="K163" s="571"/>
      <c r="L163" s="571"/>
      <c r="M163" s="571"/>
    </row>
    <row r="164" spans="1:13" s="345" customFormat="1">
      <c r="A164" s="571"/>
      <c r="B164" s="571"/>
      <c r="C164" s="571"/>
      <c r="D164" s="571"/>
      <c r="E164" s="571"/>
      <c r="F164" s="571"/>
      <c r="G164" s="571"/>
      <c r="H164" s="571"/>
      <c r="I164" s="571"/>
      <c r="J164" s="571"/>
      <c r="K164" s="571"/>
      <c r="L164" s="571"/>
      <c r="M164" s="571"/>
    </row>
    <row r="165" spans="1:13" s="345" customFormat="1">
      <c r="A165" s="571"/>
      <c r="B165" s="571"/>
      <c r="C165" s="571"/>
      <c r="D165" s="571"/>
      <c r="E165" s="571"/>
      <c r="F165" s="571"/>
      <c r="G165" s="571"/>
      <c r="H165" s="571"/>
      <c r="I165" s="571"/>
      <c r="J165" s="571"/>
      <c r="K165" s="571"/>
      <c r="L165" s="571"/>
      <c r="M165" s="571"/>
    </row>
    <row r="166" spans="1:13" s="345" customFormat="1">
      <c r="A166" s="571"/>
      <c r="B166" s="571"/>
      <c r="C166" s="571"/>
      <c r="D166" s="571"/>
      <c r="E166" s="571"/>
      <c r="F166" s="571"/>
      <c r="G166" s="571"/>
      <c r="H166" s="571"/>
      <c r="I166" s="571"/>
      <c r="J166" s="571"/>
      <c r="K166" s="571"/>
      <c r="L166" s="571"/>
      <c r="M166" s="571"/>
    </row>
    <row r="167" spans="1:13" s="345" customFormat="1">
      <c r="A167" s="571"/>
      <c r="B167" s="571"/>
      <c r="C167" s="571"/>
      <c r="D167" s="571"/>
      <c r="E167" s="571"/>
      <c r="F167" s="571"/>
      <c r="G167" s="571"/>
      <c r="H167" s="571"/>
      <c r="I167" s="571"/>
      <c r="J167" s="571"/>
      <c r="K167" s="571"/>
      <c r="L167" s="571"/>
      <c r="M167" s="571"/>
    </row>
    <row r="168" spans="1:13" s="345" customFormat="1">
      <c r="A168" s="571"/>
      <c r="B168" s="571"/>
      <c r="C168" s="571"/>
      <c r="D168" s="571"/>
      <c r="E168" s="571"/>
      <c r="F168" s="571"/>
      <c r="G168" s="571"/>
      <c r="H168" s="571"/>
      <c r="I168" s="571"/>
      <c r="J168" s="571"/>
      <c r="K168" s="571"/>
      <c r="L168" s="571"/>
      <c r="M168" s="571"/>
    </row>
    <row r="169" spans="1:13" s="345" customFormat="1">
      <c r="A169" s="571"/>
      <c r="B169" s="571"/>
      <c r="C169" s="571"/>
      <c r="D169" s="571"/>
      <c r="E169" s="571"/>
      <c r="F169" s="571"/>
      <c r="G169" s="571"/>
      <c r="H169" s="571"/>
      <c r="I169" s="571"/>
      <c r="J169" s="571"/>
      <c r="K169" s="571"/>
      <c r="L169" s="571"/>
      <c r="M169" s="571"/>
    </row>
    <row r="170" spans="1:13" s="345" customFormat="1">
      <c r="A170" s="571"/>
      <c r="B170" s="571"/>
      <c r="C170" s="571"/>
      <c r="D170" s="571"/>
      <c r="E170" s="571"/>
      <c r="F170" s="571"/>
      <c r="G170" s="571"/>
      <c r="H170" s="571"/>
      <c r="I170" s="571"/>
      <c r="J170" s="571"/>
      <c r="K170" s="571"/>
      <c r="L170" s="571"/>
      <c r="M170" s="571"/>
    </row>
    <row r="171" spans="1:13" s="345" customFormat="1">
      <c r="A171" s="571"/>
      <c r="B171" s="571"/>
      <c r="C171" s="571"/>
      <c r="D171" s="571"/>
      <c r="E171" s="571"/>
      <c r="F171" s="571"/>
      <c r="G171" s="571"/>
      <c r="H171" s="571"/>
      <c r="I171" s="571"/>
      <c r="J171" s="571"/>
      <c r="K171" s="571"/>
      <c r="L171" s="571"/>
      <c r="M171" s="571"/>
    </row>
    <row r="172" spans="1:13" s="345" customFormat="1">
      <c r="A172" s="571"/>
      <c r="B172" s="571"/>
      <c r="C172" s="571"/>
      <c r="D172" s="571"/>
      <c r="E172" s="571"/>
      <c r="F172" s="571"/>
      <c r="G172" s="571"/>
      <c r="H172" s="571"/>
      <c r="I172" s="571"/>
      <c r="J172" s="571"/>
      <c r="K172" s="571"/>
      <c r="L172" s="571"/>
      <c r="M172" s="571"/>
    </row>
    <row r="173" spans="1:13" s="345" customFormat="1">
      <c r="A173" s="571"/>
      <c r="B173" s="571"/>
      <c r="C173" s="571"/>
      <c r="D173" s="571"/>
      <c r="E173" s="571"/>
      <c r="F173" s="571"/>
      <c r="G173" s="571"/>
      <c r="H173" s="571"/>
      <c r="I173" s="571"/>
      <c r="J173" s="571"/>
      <c r="K173" s="571"/>
      <c r="L173" s="571"/>
      <c r="M173" s="571"/>
    </row>
    <row r="174" spans="1:13" s="345" customFormat="1">
      <c r="A174" s="571"/>
      <c r="B174" s="571"/>
      <c r="C174" s="571"/>
      <c r="D174" s="571"/>
      <c r="E174" s="571"/>
      <c r="F174" s="571"/>
      <c r="G174" s="571"/>
      <c r="H174" s="571"/>
      <c r="I174" s="571"/>
      <c r="J174" s="571"/>
      <c r="K174" s="571"/>
      <c r="L174" s="571"/>
      <c r="M174" s="571"/>
    </row>
    <row r="175" spans="1:13" s="345" customFormat="1">
      <c r="A175" s="571"/>
      <c r="B175" s="571"/>
      <c r="C175" s="571"/>
      <c r="D175" s="571"/>
      <c r="E175" s="571"/>
      <c r="F175" s="571"/>
      <c r="G175" s="571"/>
      <c r="H175" s="571"/>
      <c r="I175" s="571"/>
      <c r="J175" s="571"/>
      <c r="K175" s="571"/>
      <c r="L175" s="571"/>
      <c r="M175" s="571"/>
    </row>
    <row r="176" spans="1:13" s="345" customFormat="1">
      <c r="A176" s="571"/>
      <c r="B176" s="571"/>
      <c r="C176" s="571"/>
      <c r="D176" s="571"/>
      <c r="E176" s="571"/>
      <c r="F176" s="571"/>
      <c r="G176" s="571"/>
      <c r="H176" s="571"/>
      <c r="I176" s="571"/>
      <c r="J176" s="571"/>
      <c r="K176" s="571"/>
      <c r="L176" s="571"/>
      <c r="M176" s="571"/>
    </row>
    <row r="177" spans="1:13" s="345" customFormat="1">
      <c r="A177" s="571"/>
      <c r="B177" s="571"/>
      <c r="C177" s="571"/>
      <c r="D177" s="571"/>
      <c r="E177" s="571"/>
      <c r="F177" s="571"/>
      <c r="G177" s="571"/>
      <c r="H177" s="571"/>
      <c r="I177" s="571"/>
      <c r="J177" s="571"/>
      <c r="K177" s="571"/>
      <c r="L177" s="571"/>
      <c r="M177" s="571"/>
    </row>
    <row r="178" spans="1:13" s="345" customFormat="1">
      <c r="A178" s="571"/>
      <c r="B178" s="571"/>
      <c r="C178" s="571"/>
      <c r="D178" s="571"/>
      <c r="E178" s="571"/>
      <c r="F178" s="571"/>
      <c r="G178" s="571"/>
      <c r="H178" s="571"/>
      <c r="I178" s="571"/>
      <c r="J178" s="571"/>
      <c r="K178" s="571"/>
      <c r="L178" s="571"/>
      <c r="M178" s="571"/>
    </row>
    <row r="179" spans="1:13" s="345" customFormat="1">
      <c r="A179" s="571"/>
      <c r="B179" s="571"/>
      <c r="C179" s="571"/>
      <c r="D179" s="571"/>
      <c r="E179" s="571"/>
      <c r="F179" s="571"/>
      <c r="G179" s="571"/>
      <c r="H179" s="571"/>
      <c r="I179" s="571"/>
      <c r="J179" s="571"/>
      <c r="K179" s="571"/>
      <c r="L179" s="571"/>
      <c r="M179" s="571"/>
    </row>
    <row r="180" spans="1:13" s="345" customFormat="1">
      <c r="A180" s="571"/>
      <c r="B180" s="571"/>
      <c r="C180" s="571"/>
      <c r="D180" s="571"/>
      <c r="E180" s="571"/>
      <c r="F180" s="571"/>
      <c r="G180" s="571"/>
      <c r="H180" s="571"/>
      <c r="I180" s="571"/>
      <c r="J180" s="571"/>
      <c r="K180" s="571"/>
      <c r="L180" s="571"/>
      <c r="M180" s="571"/>
    </row>
    <row r="181" spans="1:13" s="345" customFormat="1">
      <c r="A181" s="571"/>
      <c r="B181" s="571"/>
      <c r="C181" s="571"/>
      <c r="D181" s="571"/>
      <c r="E181" s="571"/>
      <c r="F181" s="571"/>
      <c r="G181" s="571"/>
      <c r="H181" s="571"/>
      <c r="I181" s="571"/>
      <c r="J181" s="571"/>
      <c r="K181" s="571"/>
      <c r="L181" s="571"/>
      <c r="M181" s="571"/>
    </row>
    <row r="182" spans="1:13" s="345" customFormat="1">
      <c r="A182" s="571"/>
      <c r="B182" s="571"/>
      <c r="C182" s="571"/>
      <c r="D182" s="571"/>
      <c r="E182" s="571"/>
      <c r="F182" s="571"/>
      <c r="G182" s="571"/>
      <c r="H182" s="571"/>
      <c r="I182" s="571"/>
      <c r="J182" s="571"/>
      <c r="K182" s="571"/>
      <c r="L182" s="571"/>
      <c r="M182" s="571"/>
    </row>
    <row r="183" spans="1:13" s="345" customFormat="1">
      <c r="A183" s="571"/>
      <c r="B183" s="571"/>
      <c r="C183" s="571"/>
      <c r="D183" s="571"/>
      <c r="E183" s="571"/>
      <c r="F183" s="571"/>
      <c r="G183" s="571"/>
      <c r="H183" s="571"/>
      <c r="I183" s="571"/>
      <c r="J183" s="571"/>
      <c r="K183" s="571"/>
      <c r="L183" s="571"/>
      <c r="M183" s="571"/>
    </row>
    <row r="184" spans="1:13" s="345" customFormat="1">
      <c r="A184" s="571"/>
      <c r="B184" s="571"/>
      <c r="C184" s="571"/>
      <c r="D184" s="571"/>
      <c r="E184" s="571"/>
      <c r="F184" s="571"/>
      <c r="G184" s="571"/>
      <c r="H184" s="571"/>
      <c r="I184" s="571"/>
      <c r="J184" s="571"/>
      <c r="K184" s="571"/>
      <c r="L184" s="571"/>
      <c r="M184" s="571"/>
    </row>
    <row r="185" spans="1:13" s="345" customFormat="1">
      <c r="A185" s="571"/>
      <c r="B185" s="571"/>
      <c r="C185" s="571"/>
      <c r="D185" s="571"/>
      <c r="E185" s="571"/>
      <c r="F185" s="571"/>
      <c r="G185" s="571"/>
      <c r="H185" s="571"/>
      <c r="I185" s="571"/>
      <c r="J185" s="571"/>
      <c r="K185" s="571"/>
      <c r="L185" s="571"/>
      <c r="M185" s="571"/>
    </row>
    <row r="186" spans="1:13" s="345" customFormat="1">
      <c r="A186" s="571"/>
      <c r="B186" s="571"/>
      <c r="C186" s="571"/>
      <c r="D186" s="571"/>
      <c r="E186" s="571"/>
      <c r="F186" s="571"/>
      <c r="G186" s="571"/>
      <c r="H186" s="571"/>
      <c r="I186" s="571"/>
      <c r="J186" s="571"/>
      <c r="K186" s="571"/>
      <c r="L186" s="571"/>
      <c r="M186" s="571"/>
    </row>
    <row r="187" spans="1:13" s="345" customFormat="1">
      <c r="A187" s="571"/>
      <c r="B187" s="571"/>
      <c r="C187" s="571"/>
      <c r="D187" s="571"/>
      <c r="E187" s="571"/>
      <c r="F187" s="571"/>
      <c r="G187" s="571"/>
      <c r="H187" s="571"/>
      <c r="I187" s="571"/>
      <c r="J187" s="571"/>
      <c r="K187" s="571"/>
      <c r="L187" s="571"/>
      <c r="M187" s="571"/>
    </row>
    <row r="188" spans="1:13" s="345" customFormat="1">
      <c r="A188" s="571"/>
      <c r="B188" s="571"/>
      <c r="C188" s="571"/>
      <c r="D188" s="571"/>
      <c r="E188" s="571"/>
      <c r="F188" s="571"/>
      <c r="G188" s="571"/>
      <c r="H188" s="571"/>
      <c r="I188" s="571"/>
      <c r="J188" s="571"/>
      <c r="K188" s="571"/>
      <c r="L188" s="571"/>
      <c r="M188" s="571"/>
    </row>
    <row r="189" spans="1:13" s="345" customFormat="1">
      <c r="A189" s="571"/>
      <c r="B189" s="571"/>
      <c r="C189" s="571"/>
      <c r="D189" s="571"/>
      <c r="E189" s="571"/>
      <c r="F189" s="571"/>
      <c r="G189" s="571"/>
      <c r="H189" s="571"/>
      <c r="I189" s="571"/>
      <c r="J189" s="571"/>
      <c r="K189" s="571"/>
      <c r="L189" s="571"/>
      <c r="M189" s="571"/>
    </row>
    <row r="190" spans="1:13" s="345" customFormat="1">
      <c r="A190" s="571"/>
      <c r="B190" s="571"/>
      <c r="C190" s="571"/>
      <c r="D190" s="571"/>
      <c r="E190" s="571"/>
      <c r="F190" s="571"/>
      <c r="G190" s="571"/>
      <c r="H190" s="571"/>
      <c r="I190" s="571"/>
      <c r="J190" s="571"/>
      <c r="K190" s="571"/>
      <c r="L190" s="571"/>
      <c r="M190" s="571"/>
    </row>
    <row r="191" spans="1:13" s="345" customFormat="1">
      <c r="A191" s="571"/>
      <c r="B191" s="571"/>
      <c r="C191" s="571"/>
      <c r="D191" s="571"/>
      <c r="E191" s="571"/>
      <c r="F191" s="571"/>
      <c r="G191" s="571"/>
      <c r="H191" s="571"/>
      <c r="I191" s="571"/>
      <c r="J191" s="571"/>
      <c r="K191" s="571"/>
      <c r="L191" s="571"/>
      <c r="M191" s="571"/>
    </row>
    <row r="192" spans="1:13" s="345" customFormat="1">
      <c r="A192" s="571"/>
      <c r="B192" s="571"/>
      <c r="C192" s="571"/>
      <c r="D192" s="571"/>
      <c r="E192" s="571"/>
      <c r="F192" s="571"/>
      <c r="G192" s="571"/>
      <c r="H192" s="571"/>
      <c r="I192" s="571"/>
      <c r="J192" s="571"/>
      <c r="K192" s="571"/>
      <c r="L192" s="571"/>
      <c r="M192" s="571"/>
    </row>
    <row r="193" spans="1:13" s="345" customFormat="1">
      <c r="A193" s="571"/>
      <c r="B193" s="571"/>
      <c r="C193" s="571"/>
      <c r="D193" s="571"/>
      <c r="E193" s="571"/>
      <c r="F193" s="571"/>
      <c r="G193" s="571"/>
      <c r="H193" s="571"/>
      <c r="I193" s="571"/>
      <c r="J193" s="571"/>
      <c r="K193" s="571"/>
      <c r="L193" s="571"/>
      <c r="M193" s="571"/>
    </row>
    <row r="194" spans="1:13" s="345" customFormat="1">
      <c r="A194" s="571"/>
      <c r="B194" s="571"/>
      <c r="C194" s="571"/>
      <c r="D194" s="571"/>
      <c r="E194" s="571"/>
      <c r="F194" s="571"/>
      <c r="G194" s="571"/>
      <c r="H194" s="571"/>
      <c r="I194" s="571"/>
      <c r="J194" s="571"/>
      <c r="K194" s="571"/>
      <c r="L194" s="571"/>
      <c r="M194" s="571"/>
    </row>
    <row r="195" spans="1:13" s="345" customFormat="1">
      <c r="A195" s="571"/>
      <c r="B195" s="571"/>
      <c r="C195" s="571"/>
      <c r="D195" s="571"/>
      <c r="E195" s="571"/>
      <c r="F195" s="571"/>
      <c r="G195" s="571"/>
      <c r="H195" s="571"/>
      <c r="I195" s="571"/>
      <c r="J195" s="571"/>
      <c r="K195" s="571"/>
      <c r="L195" s="571"/>
      <c r="M195" s="571"/>
    </row>
    <row r="196" spans="1:13" s="345" customFormat="1">
      <c r="A196" s="571"/>
      <c r="B196" s="571"/>
      <c r="C196" s="571"/>
      <c r="D196" s="571"/>
      <c r="E196" s="571"/>
      <c r="F196" s="571"/>
      <c r="G196" s="571"/>
      <c r="H196" s="571"/>
      <c r="I196" s="571"/>
      <c r="J196" s="571"/>
      <c r="K196" s="571"/>
      <c r="L196" s="571"/>
      <c r="M196" s="571"/>
    </row>
    <row r="197" spans="1:13" s="345" customFormat="1">
      <c r="A197" s="571"/>
      <c r="B197" s="571"/>
      <c r="C197" s="571"/>
      <c r="D197" s="571"/>
      <c r="E197" s="571"/>
      <c r="F197" s="571"/>
      <c r="G197" s="571"/>
      <c r="H197" s="571"/>
      <c r="I197" s="571"/>
      <c r="J197" s="571"/>
      <c r="K197" s="571"/>
      <c r="L197" s="571"/>
      <c r="M197" s="571"/>
    </row>
    <row r="198" spans="1:13" s="345" customFormat="1">
      <c r="A198" s="571"/>
      <c r="B198" s="571"/>
      <c r="C198" s="571"/>
      <c r="D198" s="571"/>
      <c r="E198" s="571"/>
      <c r="F198" s="571"/>
      <c r="G198" s="571"/>
      <c r="H198" s="571"/>
      <c r="I198" s="571"/>
      <c r="J198" s="571"/>
      <c r="K198" s="571"/>
      <c r="L198" s="571"/>
      <c r="M198" s="571"/>
    </row>
    <row r="199" spans="1:13" s="345" customFormat="1">
      <c r="A199" s="571"/>
      <c r="B199" s="571"/>
      <c r="C199" s="571"/>
      <c r="D199" s="571"/>
      <c r="E199" s="571"/>
      <c r="F199" s="571"/>
      <c r="G199" s="571"/>
      <c r="H199" s="571"/>
      <c r="I199" s="571"/>
      <c r="J199" s="571"/>
      <c r="K199" s="571"/>
      <c r="L199" s="571"/>
      <c r="M199" s="571"/>
    </row>
    <row r="200" spans="1:13" s="345" customFormat="1">
      <c r="A200" s="571"/>
      <c r="B200" s="571"/>
      <c r="C200" s="571"/>
      <c r="D200" s="571"/>
      <c r="E200" s="571"/>
      <c r="F200" s="571"/>
      <c r="G200" s="571"/>
      <c r="H200" s="571"/>
      <c r="I200" s="571"/>
      <c r="J200" s="571"/>
      <c r="K200" s="571"/>
      <c r="L200" s="571"/>
      <c r="M200" s="571"/>
    </row>
    <row r="201" spans="1:13" s="345" customFormat="1">
      <c r="A201" s="571"/>
      <c r="B201" s="571"/>
      <c r="C201" s="571"/>
      <c r="D201" s="571"/>
      <c r="E201" s="571"/>
      <c r="F201" s="571"/>
      <c r="G201" s="571"/>
      <c r="H201" s="571"/>
      <c r="I201" s="571"/>
      <c r="J201" s="571"/>
      <c r="K201" s="571"/>
      <c r="L201" s="571"/>
      <c r="M201" s="571"/>
    </row>
    <row r="202" spans="1:13" s="345" customFormat="1">
      <c r="A202" s="571"/>
      <c r="B202" s="571"/>
      <c r="C202" s="571"/>
      <c r="D202" s="571"/>
      <c r="E202" s="571"/>
      <c r="F202" s="571"/>
      <c r="G202" s="571"/>
      <c r="H202" s="571"/>
      <c r="I202" s="571"/>
      <c r="J202" s="571"/>
      <c r="K202" s="571"/>
      <c r="L202" s="571"/>
      <c r="M202" s="571"/>
    </row>
    <row r="203" spans="1:13" s="345" customFormat="1">
      <c r="A203" s="571"/>
      <c r="B203" s="571"/>
      <c r="C203" s="571"/>
      <c r="D203" s="571"/>
      <c r="E203" s="571"/>
      <c r="F203" s="571"/>
      <c r="G203" s="571"/>
      <c r="H203" s="571"/>
      <c r="I203" s="571"/>
      <c r="J203" s="571"/>
      <c r="K203" s="571"/>
      <c r="L203" s="571"/>
      <c r="M203" s="571"/>
    </row>
    <row r="204" spans="1:13" s="345" customFormat="1">
      <c r="A204" s="571"/>
      <c r="B204" s="571"/>
      <c r="C204" s="571"/>
      <c r="D204" s="571"/>
      <c r="E204" s="571"/>
      <c r="F204" s="571"/>
      <c r="G204" s="571"/>
      <c r="H204" s="571"/>
      <c r="I204" s="571"/>
      <c r="J204" s="571"/>
      <c r="K204" s="571"/>
      <c r="L204" s="571"/>
      <c r="M204" s="571"/>
    </row>
    <row r="205" spans="1:13" s="345" customFormat="1">
      <c r="A205" s="571"/>
      <c r="B205" s="571"/>
      <c r="C205" s="571"/>
      <c r="D205" s="571"/>
      <c r="E205" s="571"/>
      <c r="F205" s="571"/>
      <c r="G205" s="571"/>
      <c r="H205" s="571"/>
      <c r="I205" s="571"/>
      <c r="J205" s="571"/>
      <c r="K205" s="571"/>
      <c r="L205" s="571"/>
      <c r="M205" s="571"/>
    </row>
    <row r="206" spans="1:13" s="345" customFormat="1">
      <c r="A206" s="571"/>
      <c r="B206" s="571"/>
      <c r="C206" s="571"/>
      <c r="D206" s="571"/>
      <c r="E206" s="571"/>
      <c r="F206" s="571"/>
      <c r="G206" s="571"/>
      <c r="H206" s="571"/>
      <c r="I206" s="571"/>
      <c r="J206" s="571"/>
      <c r="K206" s="571"/>
      <c r="L206" s="571"/>
      <c r="M206" s="571"/>
    </row>
    <row r="207" spans="1:13" s="345" customFormat="1">
      <c r="A207" s="571"/>
      <c r="B207" s="571"/>
      <c r="C207" s="571"/>
      <c r="D207" s="571"/>
      <c r="E207" s="571"/>
      <c r="F207" s="571"/>
      <c r="G207" s="571"/>
      <c r="H207" s="571"/>
      <c r="I207" s="571"/>
      <c r="J207" s="571"/>
      <c r="K207" s="571"/>
      <c r="L207" s="571"/>
      <c r="M207" s="571"/>
    </row>
    <row r="208" spans="1:13" s="345" customFormat="1">
      <c r="A208" s="571"/>
      <c r="B208" s="571"/>
      <c r="C208" s="571"/>
      <c r="D208" s="571"/>
      <c r="E208" s="571"/>
      <c r="F208" s="571"/>
      <c r="G208" s="571"/>
      <c r="H208" s="571"/>
      <c r="I208" s="571"/>
      <c r="J208" s="571"/>
      <c r="K208" s="571"/>
      <c r="L208" s="571"/>
      <c r="M208" s="571"/>
    </row>
    <row r="209" spans="1:13" s="345" customFormat="1">
      <c r="A209" s="571"/>
      <c r="B209" s="571"/>
      <c r="C209" s="571"/>
      <c r="D209" s="571"/>
      <c r="E209" s="571"/>
      <c r="F209" s="571"/>
      <c r="G209" s="571"/>
      <c r="H209" s="571"/>
      <c r="I209" s="571"/>
      <c r="J209" s="571"/>
      <c r="K209" s="571"/>
      <c r="L209" s="571"/>
      <c r="M209" s="571"/>
    </row>
    <row r="210" spans="1:13" s="345" customFormat="1">
      <c r="A210" s="571"/>
      <c r="B210" s="571"/>
      <c r="C210" s="571"/>
      <c r="D210" s="571"/>
      <c r="E210" s="571"/>
      <c r="F210" s="571"/>
      <c r="G210" s="571"/>
      <c r="H210" s="571"/>
      <c r="I210" s="571"/>
      <c r="J210" s="571"/>
      <c r="K210" s="571"/>
      <c r="L210" s="571"/>
      <c r="M210" s="571"/>
    </row>
    <row r="211" spans="1:13" s="345" customFormat="1">
      <c r="A211" s="571"/>
      <c r="B211" s="571"/>
      <c r="C211" s="571"/>
      <c r="D211" s="571"/>
      <c r="E211" s="571"/>
      <c r="F211" s="571"/>
      <c r="G211" s="571"/>
      <c r="H211" s="571"/>
      <c r="I211" s="571"/>
      <c r="J211" s="571"/>
      <c r="K211" s="571"/>
      <c r="L211" s="571"/>
      <c r="M211" s="571"/>
    </row>
    <row r="212" spans="1:13" s="345" customFormat="1">
      <c r="A212" s="571"/>
      <c r="B212" s="571"/>
      <c r="C212" s="571"/>
      <c r="D212" s="571"/>
      <c r="E212" s="571"/>
      <c r="F212" s="571"/>
      <c r="G212" s="571"/>
      <c r="H212" s="571"/>
      <c r="I212" s="571"/>
      <c r="J212" s="571"/>
      <c r="K212" s="571"/>
      <c r="L212" s="571"/>
      <c r="M212" s="571"/>
    </row>
    <row r="213" spans="1:13" s="345" customFormat="1">
      <c r="A213" s="571"/>
      <c r="B213" s="571"/>
      <c r="C213" s="571"/>
      <c r="D213" s="571"/>
      <c r="E213" s="571"/>
      <c r="F213" s="571"/>
      <c r="G213" s="571"/>
      <c r="H213" s="571"/>
      <c r="I213" s="571"/>
      <c r="J213" s="571"/>
      <c r="K213" s="571"/>
      <c r="L213" s="571"/>
      <c r="M213" s="571"/>
    </row>
    <row r="214" spans="1:13" s="345" customFormat="1">
      <c r="A214" s="571"/>
      <c r="B214" s="571"/>
      <c r="C214" s="571"/>
      <c r="D214" s="571"/>
      <c r="E214" s="571"/>
      <c r="F214" s="571"/>
      <c r="G214" s="571"/>
      <c r="H214" s="571"/>
      <c r="I214" s="571"/>
      <c r="J214" s="571"/>
      <c r="K214" s="571"/>
      <c r="L214" s="571"/>
      <c r="M214" s="571"/>
    </row>
  </sheetData>
  <sheetProtection algorithmName="SHA-512" hashValue="GyyxL0wferkHd0gcRt+bup/mcuy6/Gd2TvBmA8LAHPlw7ja+ikKQUzTHQ2x+vA22hwNhcYMoKXgDbRH2uy/KJw==" saltValue="Q87ggw1rjgWcL0wtXMqa4w==" spinCount="100000" sheet="1" formatCells="0" formatColumns="0" formatRows="0"/>
  <mergeCells count="45">
    <mergeCell ref="A1:D1"/>
    <mergeCell ref="A6:D6"/>
    <mergeCell ref="F1:I1"/>
    <mergeCell ref="A2:J2"/>
    <mergeCell ref="A3:D3"/>
    <mergeCell ref="A4:D4"/>
    <mergeCell ref="A5:D5"/>
    <mergeCell ref="A10:D10"/>
    <mergeCell ref="E3:J3"/>
    <mergeCell ref="E4:J4"/>
    <mergeCell ref="E5:J5"/>
    <mergeCell ref="E6:J6"/>
    <mergeCell ref="E10:J10"/>
    <mergeCell ref="A7:D7"/>
    <mergeCell ref="E7:J7"/>
    <mergeCell ref="A8:D8"/>
    <mergeCell ref="E8:J8"/>
    <mergeCell ref="A9:D9"/>
    <mergeCell ref="E9:J9"/>
    <mergeCell ref="A24:J24"/>
    <mergeCell ref="A13:D13"/>
    <mergeCell ref="A14:D14"/>
    <mergeCell ref="A15:D15"/>
    <mergeCell ref="A16:D16"/>
    <mergeCell ref="A17:D21"/>
    <mergeCell ref="A22:D22"/>
    <mergeCell ref="E22:J22"/>
    <mergeCell ref="E13:J13"/>
    <mergeCell ref="E14:J14"/>
    <mergeCell ref="E15:J15"/>
    <mergeCell ref="E16:J16"/>
    <mergeCell ref="E17:F17"/>
    <mergeCell ref="E18:F18"/>
    <mergeCell ref="E19:F19"/>
    <mergeCell ref="E20:F20"/>
    <mergeCell ref="A12:D12"/>
    <mergeCell ref="A11:D11"/>
    <mergeCell ref="E11:J11"/>
    <mergeCell ref="E12:J12"/>
    <mergeCell ref="E21:F21"/>
    <mergeCell ref="G17:J17"/>
    <mergeCell ref="G18:J18"/>
    <mergeCell ref="G19:J19"/>
    <mergeCell ref="G20:J20"/>
    <mergeCell ref="G21:J21"/>
  </mergeCells>
  <dataValidations count="1">
    <dataValidation type="list" allowBlank="1" showInputMessage="1" showErrorMessage="1" sqref="B27" xr:uid="{A4DA691A-9D14-4D5C-AD19-A403C34CB50C}">
      <formula1>"0,2"</formula1>
    </dataValidation>
  </dataValidations>
  <printOptions horizontalCentered="1" verticalCentered="1"/>
  <pageMargins left="0.25" right="0.25" top="0.75" bottom="0.75" header="0.3" footer="0.3"/>
  <pageSetup scale="78" orientation="landscape"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E2E6E-0C1D-4334-9987-C49EF0540BA5}">
  <sheetPr codeName="Sheet10">
    <pageSetUpPr fitToPage="1"/>
  </sheetPr>
  <dimension ref="A1:ES332"/>
  <sheetViews>
    <sheetView zoomScaleNormal="100" workbookViewId="0">
      <selection activeCell="E12" sqref="E12:O12"/>
    </sheetView>
  </sheetViews>
  <sheetFormatPr defaultColWidth="8.85546875"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2.28515625" style="58" customWidth="1"/>
    <col min="11" max="12" width="1.140625" style="58" customWidth="1"/>
    <col min="13" max="13" width="12.7109375" style="58" customWidth="1"/>
    <col min="14" max="14" width="1.140625" style="58" customWidth="1"/>
    <col min="15" max="15" width="15.7109375" style="58" customWidth="1"/>
    <col min="16" max="17" width="1.140625" style="58" customWidth="1"/>
    <col min="18" max="18" width="12.7109375" style="58" customWidth="1"/>
    <col min="19" max="19" width="1.140625" style="58" customWidth="1"/>
    <col min="20" max="20" width="15.7109375" style="58" customWidth="1"/>
    <col min="21" max="22" width="1.140625" style="58" customWidth="1"/>
    <col min="23" max="23" width="12.7109375" style="58" customWidth="1"/>
    <col min="24" max="24" width="1.140625" style="58" customWidth="1"/>
    <col min="25" max="25" width="15.7109375" style="58" customWidth="1"/>
    <col min="26" max="27" width="1.140625" style="58" customWidth="1"/>
    <col min="28" max="28" width="12.7109375" style="58" customWidth="1"/>
    <col min="29" max="29" width="1.140625" style="58" customWidth="1"/>
    <col min="30" max="30" width="15.7109375" style="58" customWidth="1"/>
    <col min="31" max="32" width="1.140625" style="58" customWidth="1"/>
    <col min="33" max="33" width="12.7109375" style="58" customWidth="1"/>
    <col min="34" max="34" width="1.140625" style="58" customWidth="1"/>
    <col min="35" max="35" width="15.7109375" style="58" customWidth="1"/>
    <col min="36" max="37" width="1.140625" style="58" customWidth="1"/>
    <col min="38" max="38" width="12.7109375" style="58" customWidth="1"/>
    <col min="39" max="39" width="1.140625" style="58" customWidth="1"/>
    <col min="40" max="40" width="15.7109375" style="58" customWidth="1"/>
    <col min="41" max="42" width="1.140625" style="58" customWidth="1"/>
    <col min="43" max="43" width="15.7109375" style="58" customWidth="1"/>
    <col min="44" max="44" width="1.140625" style="58" customWidth="1"/>
    <col min="45" max="45" width="1.140625" style="127" customWidth="1"/>
    <col min="46" max="46" width="16.7109375" style="9" customWidth="1"/>
    <col min="47" max="47" width="8.85546875" style="9" customWidth="1"/>
    <col min="48" max="51" width="8.85546875" style="9" hidden="1" customWidth="1"/>
    <col min="52" max="52" width="25.7109375" style="9" hidden="1" customWidth="1"/>
    <col min="53" max="57" width="10.7109375" style="9" hidden="1" customWidth="1"/>
    <col min="58" max="58" width="19.7109375" style="9" hidden="1" customWidth="1"/>
    <col min="59" max="63" width="10.7109375" style="9" hidden="1" customWidth="1"/>
    <col min="64" max="64" width="16.7109375" style="9" hidden="1" customWidth="1"/>
    <col min="65" max="69" width="8.85546875" style="9" hidden="1" customWidth="1"/>
    <col min="70" max="75" width="12.7109375" style="9" hidden="1" customWidth="1"/>
    <col min="76" max="87" width="13.7109375" style="9" hidden="1" customWidth="1"/>
    <col min="88" max="93" width="50.7109375" style="9" hidden="1" customWidth="1"/>
    <col min="94" max="94" width="20.7109375" style="9" hidden="1" customWidth="1"/>
    <col min="95" max="99" width="10.7109375" style="9" hidden="1" customWidth="1"/>
    <col min="100" max="105" width="12.7109375" style="9" hidden="1" customWidth="1"/>
    <col min="106" max="106" width="18.42578125" style="9" hidden="1" customWidth="1"/>
    <col min="107" max="116" width="12.7109375" style="9" hidden="1" customWidth="1"/>
    <col min="117" max="117" width="12.7109375" style="9" customWidth="1"/>
    <col min="118" max="142" width="8.85546875" style="345"/>
    <col min="143" max="16384" width="8.85546875" style="9"/>
  </cols>
  <sheetData>
    <row r="1" spans="1:149" s="94" customFormat="1" ht="20.25" customHeight="1" thickBot="1">
      <c r="A1" s="1380" t="str">
        <f>'Initial Information'!G19</f>
        <v>Enter name of subaward institution #8</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70"/>
      <c r="AS1" s="725"/>
      <c r="AT1" s="1187" t="s">
        <v>123</v>
      </c>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9"/>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row>
    <row r="2" spans="1:149" s="94" customFormat="1" ht="20.25" customHeight="1">
      <c r="A2" s="1171">
        <f>'DetailedBudget---TXST'!A2</f>
        <v>0</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3"/>
      <c r="AS2" s="726"/>
      <c r="AT2" s="161" t="s">
        <v>181</v>
      </c>
      <c r="AU2" s="161" t="s">
        <v>181</v>
      </c>
      <c r="AV2" s="161" t="s">
        <v>181</v>
      </c>
      <c r="AW2" s="161" t="s">
        <v>181</v>
      </c>
      <c r="AX2" s="161" t="s">
        <v>181</v>
      </c>
      <c r="AY2" s="161" t="s">
        <v>181</v>
      </c>
      <c r="AZ2" s="161" t="s">
        <v>181</v>
      </c>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1" t="s">
        <v>181</v>
      </c>
      <c r="CW2" s="162"/>
      <c r="CX2" s="162"/>
      <c r="CY2" s="162"/>
      <c r="CZ2" s="162"/>
      <c r="DA2" s="162"/>
      <c r="DB2" s="161" t="s">
        <v>181</v>
      </c>
      <c r="DC2" s="162"/>
      <c r="DD2" s="162"/>
      <c r="DE2" s="162"/>
      <c r="DF2" s="162"/>
      <c r="DG2" s="162"/>
      <c r="DH2" s="161" t="s">
        <v>181</v>
      </c>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row>
    <row r="3" spans="1:149" s="58" customFormat="1" ht="20.25" customHeight="1" thickBot="1">
      <c r="A3" s="1174" t="s">
        <v>182</v>
      </c>
      <c r="B3" s="1175"/>
      <c r="C3" s="1175"/>
      <c r="D3" s="1176"/>
      <c r="E3" s="95" t="s">
        <v>181</v>
      </c>
      <c r="F3" s="420">
        <f>AQ247</f>
        <v>0</v>
      </c>
      <c r="G3" s="95" t="s">
        <v>181</v>
      </c>
      <c r="H3" s="95" t="s">
        <v>181</v>
      </c>
      <c r="I3" s="95" t="s">
        <v>181</v>
      </c>
      <c r="J3" s="95" t="s">
        <v>181</v>
      </c>
      <c r="K3" s="95" t="s">
        <v>181</v>
      </c>
      <c r="L3" s="95" t="s">
        <v>181</v>
      </c>
      <c r="M3" s="95" t="s">
        <v>181</v>
      </c>
      <c r="N3" s="95" t="s">
        <v>181</v>
      </c>
      <c r="O3" s="95" t="s">
        <v>181</v>
      </c>
      <c r="P3" s="95" t="s">
        <v>181</v>
      </c>
      <c r="Q3" s="95" t="s">
        <v>181</v>
      </c>
      <c r="R3" s="95" t="s">
        <v>181</v>
      </c>
      <c r="S3" s="95" t="s">
        <v>181</v>
      </c>
      <c r="T3" s="127"/>
      <c r="U3" s="127"/>
      <c r="V3" s="127"/>
      <c r="W3" s="127"/>
      <c r="X3" s="95" t="s">
        <v>181</v>
      </c>
      <c r="Y3" s="95" t="s">
        <v>181</v>
      </c>
      <c r="Z3" s="95" t="s">
        <v>181</v>
      </c>
      <c r="AA3" s="95" t="s">
        <v>181</v>
      </c>
      <c r="AB3" s="95" t="s">
        <v>181</v>
      </c>
      <c r="AC3" s="95" t="s">
        <v>181</v>
      </c>
      <c r="AD3" s="95" t="s">
        <v>181</v>
      </c>
      <c r="AE3" s="95" t="s">
        <v>181</v>
      </c>
      <c r="AF3" s="95" t="s">
        <v>181</v>
      </c>
      <c r="AG3" s="95" t="s">
        <v>181</v>
      </c>
      <c r="AH3" s="95" t="s">
        <v>181</v>
      </c>
      <c r="AI3" s="95" t="s">
        <v>181</v>
      </c>
      <c r="AJ3" s="95" t="s">
        <v>181</v>
      </c>
      <c r="AK3" s="95" t="s">
        <v>181</v>
      </c>
      <c r="AL3" s="95" t="s">
        <v>181</v>
      </c>
      <c r="AM3" s="95" t="s">
        <v>181</v>
      </c>
      <c r="AN3" s="95" t="s">
        <v>181</v>
      </c>
      <c r="AO3" s="95" t="s">
        <v>181</v>
      </c>
      <c r="AP3" s="95" t="s">
        <v>181</v>
      </c>
      <c r="AQ3" s="95" t="s">
        <v>181</v>
      </c>
      <c r="AR3" s="57"/>
      <c r="AS3" s="728"/>
      <c r="AT3" s="132"/>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row>
    <row r="4" spans="1:149" s="58" customFormat="1" ht="20.25" customHeight="1">
      <c r="A4" s="55" t="s">
        <v>181</v>
      </c>
      <c r="B4" s="128" t="s">
        <v>181</v>
      </c>
      <c r="C4" s="1364" t="s">
        <v>152</v>
      </c>
      <c r="D4" s="1364"/>
      <c r="E4" s="1141" t="str">
        <f>C27</f>
        <v>Enter PI from Sub 10 into Cell D20</v>
      </c>
      <c r="F4" s="1141"/>
      <c r="G4" s="1141"/>
      <c r="H4" s="1141"/>
      <c r="I4" s="1141"/>
      <c r="J4" s="1141"/>
      <c r="K4" s="1141"/>
      <c r="L4" s="1141"/>
      <c r="M4" s="1141"/>
      <c r="N4" s="1141"/>
      <c r="O4" s="1141"/>
      <c r="P4" s="128" t="s">
        <v>181</v>
      </c>
      <c r="Q4" s="128" t="s">
        <v>181</v>
      </c>
      <c r="R4" s="128" t="s">
        <v>181</v>
      </c>
      <c r="S4" s="128" t="s">
        <v>181</v>
      </c>
      <c r="T4" s="1365"/>
      <c r="U4" s="1365"/>
      <c r="V4" s="1365"/>
      <c r="W4" s="1365"/>
      <c r="X4" s="1365"/>
      <c r="Y4" s="1365"/>
      <c r="Z4" s="1365"/>
      <c r="AA4" s="1365"/>
      <c r="AB4" s="1366"/>
      <c r="AC4" s="1366"/>
      <c r="AD4" s="1366"/>
      <c r="AE4" s="1366"/>
      <c r="AF4" s="1366"/>
      <c r="AG4" s="1366"/>
      <c r="AH4" s="1366"/>
      <c r="AI4" s="1366"/>
      <c r="AJ4" s="1366"/>
      <c r="AK4" s="1366"/>
      <c r="AL4" s="1366"/>
      <c r="AM4" s="1366"/>
      <c r="AN4" s="1366"/>
      <c r="AO4" s="1366"/>
      <c r="AP4" s="1366"/>
      <c r="AQ4" s="1366"/>
      <c r="AR4" s="1367"/>
      <c r="AS4" s="728"/>
      <c r="AT4" s="265"/>
      <c r="AU4" s="127"/>
      <c r="AV4" s="127"/>
      <c r="AW4" s="280"/>
      <c r="AX4" s="132"/>
      <c r="AY4" s="132"/>
      <c r="AZ4" s="132"/>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32"/>
      <c r="CW4" s="127"/>
      <c r="CX4" s="127"/>
      <c r="CY4" s="127"/>
      <c r="CZ4" s="127"/>
      <c r="DA4" s="127"/>
      <c r="DB4" s="132"/>
      <c r="DC4" s="127"/>
      <c r="DD4" s="127"/>
      <c r="DE4" s="127"/>
      <c r="DF4" s="127"/>
      <c r="DG4" s="127"/>
      <c r="DH4" s="132"/>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row>
    <row r="5" spans="1:149" s="58" customFormat="1" ht="4.9000000000000004" customHeight="1">
      <c r="A5" s="55"/>
      <c r="B5" s="128"/>
      <c r="C5" s="56"/>
      <c r="D5" s="129"/>
      <c r="E5" s="97"/>
      <c r="F5" s="98"/>
      <c r="G5" s="130"/>
      <c r="H5" s="131"/>
      <c r="I5" s="56"/>
      <c r="J5" s="132"/>
      <c r="K5" s="133"/>
      <c r="L5" s="132"/>
      <c r="M5" s="127"/>
      <c r="N5" s="134"/>
      <c r="O5" s="129"/>
      <c r="P5" s="135"/>
      <c r="Q5" s="135"/>
      <c r="R5" s="127"/>
      <c r="S5" s="128"/>
      <c r="U5" s="136"/>
      <c r="V5" s="136"/>
      <c r="W5" s="127"/>
      <c r="X5" s="137"/>
      <c r="Y5" s="137"/>
      <c r="Z5" s="56"/>
      <c r="AA5" s="56"/>
      <c r="AB5" s="56"/>
      <c r="AC5" s="56"/>
      <c r="AD5" s="128"/>
      <c r="AE5" s="128"/>
      <c r="AF5" s="128"/>
      <c r="AG5" s="128"/>
      <c r="AH5" s="128"/>
      <c r="AI5" s="128"/>
      <c r="AJ5" s="128"/>
      <c r="AK5" s="128"/>
      <c r="AL5" s="128"/>
      <c r="AM5" s="128"/>
      <c r="AN5" s="128"/>
      <c r="AO5" s="128"/>
      <c r="AP5" s="128"/>
      <c r="AQ5" s="128"/>
      <c r="AR5" s="57"/>
      <c r="AS5" s="728"/>
      <c r="AT5" s="132"/>
      <c r="AU5" s="132"/>
      <c r="AV5" s="132"/>
      <c r="AW5" s="132"/>
      <c r="AX5" s="132"/>
      <c r="AY5" s="132"/>
      <c r="AZ5" s="132"/>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32"/>
      <c r="CW5" s="127"/>
      <c r="CX5" s="127"/>
      <c r="CY5" s="127"/>
      <c r="CZ5" s="127"/>
      <c r="DA5" s="127"/>
      <c r="DB5" s="132"/>
      <c r="DC5" s="127"/>
      <c r="DD5" s="127"/>
      <c r="DE5" s="127"/>
      <c r="DF5" s="127"/>
      <c r="DG5" s="127"/>
      <c r="DH5" s="132"/>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row>
    <row r="6" spans="1:149" s="58" customFormat="1" ht="20.25" customHeight="1">
      <c r="A6" s="55" t="s">
        <v>181</v>
      </c>
      <c r="B6" s="128" t="s">
        <v>181</v>
      </c>
      <c r="C6" s="138" t="s">
        <v>181</v>
      </c>
      <c r="D6" s="134" t="s">
        <v>151</v>
      </c>
      <c r="E6" s="1140" t="str">
        <f>'DetailedBudget---TXST'!A1</f>
        <v>Texas State University</v>
      </c>
      <c r="F6" s="1106"/>
      <c r="G6" s="1106"/>
      <c r="H6" s="1106"/>
      <c r="I6" s="1106"/>
      <c r="J6" s="1106"/>
      <c r="K6" s="1106"/>
      <c r="L6" s="1106"/>
      <c r="M6" s="1106"/>
      <c r="N6" s="1106"/>
      <c r="O6" s="1106"/>
      <c r="P6" s="139"/>
      <c r="Q6" s="139"/>
      <c r="R6" s="139"/>
      <c r="S6" s="139"/>
      <c r="T6" s="139"/>
      <c r="U6" s="139" t="s">
        <v>181</v>
      </c>
      <c r="V6" s="128" t="s">
        <v>181</v>
      </c>
      <c r="W6" s="128" t="s">
        <v>181</v>
      </c>
      <c r="X6" s="128" t="s">
        <v>181</v>
      </c>
      <c r="Y6" s="56" t="s">
        <v>181</v>
      </c>
      <c r="Z6" s="128" t="s">
        <v>181</v>
      </c>
      <c r="AA6" s="140" t="s">
        <v>181</v>
      </c>
      <c r="AB6" s="128" t="s">
        <v>181</v>
      </c>
      <c r="AC6" s="128" t="s">
        <v>181</v>
      </c>
      <c r="AD6" s="128" t="s">
        <v>181</v>
      </c>
      <c r="AE6" s="128" t="s">
        <v>181</v>
      </c>
      <c r="AF6" s="128" t="s">
        <v>181</v>
      </c>
      <c r="AG6" s="128" t="s">
        <v>181</v>
      </c>
      <c r="AH6" s="128" t="s">
        <v>181</v>
      </c>
      <c r="AI6" s="128" t="s">
        <v>181</v>
      </c>
      <c r="AJ6" s="128" t="s">
        <v>181</v>
      </c>
      <c r="AK6" s="128" t="s">
        <v>181</v>
      </c>
      <c r="AL6" s="128" t="s">
        <v>181</v>
      </c>
      <c r="AM6" s="128" t="s">
        <v>181</v>
      </c>
      <c r="AN6" s="128" t="s">
        <v>181</v>
      </c>
      <c r="AO6" s="128" t="s">
        <v>181</v>
      </c>
      <c r="AP6" s="128" t="s">
        <v>181</v>
      </c>
      <c r="AQ6" s="128" t="s">
        <v>181</v>
      </c>
      <c r="AR6" s="57"/>
      <c r="AS6" s="728"/>
      <c r="AT6" s="132"/>
      <c r="AU6" s="281"/>
      <c r="AV6" s="132"/>
      <c r="AW6" s="132"/>
      <c r="AX6" s="132"/>
      <c r="AY6" s="132"/>
      <c r="AZ6" s="132"/>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32"/>
      <c r="CW6" s="127"/>
      <c r="CX6" s="127"/>
      <c r="CY6" s="127"/>
      <c r="CZ6" s="127"/>
      <c r="DA6" s="127"/>
      <c r="DB6" s="132"/>
      <c r="DC6" s="127"/>
      <c r="DD6" s="127"/>
      <c r="DE6" s="127"/>
      <c r="DF6" s="127"/>
      <c r="DG6" s="127"/>
      <c r="DH6" s="132"/>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row>
    <row r="7" spans="1:149" s="58" customFormat="1" ht="4.9000000000000004" customHeight="1">
      <c r="A7" s="55"/>
      <c r="B7" s="128"/>
      <c r="C7" s="56"/>
      <c r="D7" s="129"/>
      <c r="E7" s="97"/>
      <c r="F7" s="98"/>
      <c r="G7" s="130"/>
      <c r="H7" s="131"/>
      <c r="I7" s="56"/>
      <c r="J7" s="132"/>
      <c r="K7" s="133"/>
      <c r="L7" s="132"/>
      <c r="M7" s="127"/>
      <c r="N7" s="134"/>
      <c r="O7" s="129"/>
      <c r="P7" s="135"/>
      <c r="Q7" s="135"/>
      <c r="R7" s="127"/>
      <c r="S7" s="128"/>
      <c r="U7" s="136"/>
      <c r="V7" s="136"/>
      <c r="W7" s="127"/>
      <c r="X7" s="137"/>
      <c r="Y7" s="137"/>
      <c r="Z7" s="56"/>
      <c r="AA7" s="56"/>
      <c r="AB7" s="56"/>
      <c r="AC7" s="56"/>
      <c r="AD7" s="128"/>
      <c r="AE7" s="128"/>
      <c r="AF7" s="128"/>
      <c r="AG7" s="128"/>
      <c r="AH7" s="128"/>
      <c r="AI7" s="128"/>
      <c r="AJ7" s="128"/>
      <c r="AK7" s="128"/>
      <c r="AL7" s="128"/>
      <c r="AM7" s="128"/>
      <c r="AN7" s="128"/>
      <c r="AO7" s="128"/>
      <c r="AP7" s="128"/>
      <c r="AQ7" s="128"/>
      <c r="AR7" s="57"/>
      <c r="AS7" s="728"/>
      <c r="AT7" s="132"/>
      <c r="AU7" s="132"/>
      <c r="AV7" s="132"/>
      <c r="AW7" s="132"/>
      <c r="AX7" s="132"/>
      <c r="AY7" s="132"/>
      <c r="AZ7" s="132"/>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32"/>
      <c r="CW7" s="127"/>
      <c r="CX7" s="127"/>
      <c r="CY7" s="127"/>
      <c r="CZ7" s="127"/>
      <c r="DA7" s="127"/>
      <c r="DB7" s="132"/>
      <c r="DC7" s="127"/>
      <c r="DD7" s="127"/>
      <c r="DE7" s="127"/>
      <c r="DF7" s="127"/>
      <c r="DG7" s="127"/>
      <c r="DH7" s="132"/>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row>
    <row r="8" spans="1:149" s="58" customFormat="1" ht="20.25" customHeight="1">
      <c r="A8" s="55" t="s">
        <v>181</v>
      </c>
      <c r="B8" s="1299" t="s">
        <v>1192</v>
      </c>
      <c r="C8" s="1300"/>
      <c r="D8" s="1300"/>
      <c r="E8" s="1140">
        <f>'DetailedBudget---TXST'!E8</f>
        <v>0</v>
      </c>
      <c r="F8" s="1106"/>
      <c r="G8" s="1106"/>
      <c r="H8" s="1106"/>
      <c r="I8" s="1106"/>
      <c r="J8" s="1106"/>
      <c r="K8" s="1106"/>
      <c r="L8" s="1106"/>
      <c r="M8" s="1106"/>
      <c r="N8" s="1106"/>
      <c r="O8" s="1106"/>
      <c r="P8" s="139"/>
      <c r="Q8" s="139"/>
      <c r="R8" s="139"/>
      <c r="S8" s="139"/>
      <c r="T8" s="139"/>
      <c r="U8" s="139" t="s">
        <v>181</v>
      </c>
      <c r="V8" s="128" t="s">
        <v>181</v>
      </c>
      <c r="W8" s="128" t="s">
        <v>181</v>
      </c>
      <c r="X8" s="128" t="s">
        <v>181</v>
      </c>
      <c r="Y8" s="56" t="s">
        <v>181</v>
      </c>
      <c r="Z8" s="128" t="s">
        <v>181</v>
      </c>
      <c r="AA8" s="140" t="s">
        <v>181</v>
      </c>
      <c r="AB8" s="128" t="s">
        <v>181</v>
      </c>
      <c r="AC8" s="128" t="s">
        <v>181</v>
      </c>
      <c r="AD8" s="128" t="s">
        <v>181</v>
      </c>
      <c r="AE8" s="128" t="s">
        <v>181</v>
      </c>
      <c r="AF8" s="128" t="s">
        <v>181</v>
      </c>
      <c r="AG8" s="128" t="s">
        <v>181</v>
      </c>
      <c r="AH8" s="128" t="s">
        <v>181</v>
      </c>
      <c r="AI8" s="128" t="s">
        <v>181</v>
      </c>
      <c r="AJ8" s="128" t="s">
        <v>181</v>
      </c>
      <c r="AK8" s="128" t="s">
        <v>181</v>
      </c>
      <c r="AL8" s="128" t="s">
        <v>181</v>
      </c>
      <c r="AM8" s="128" t="s">
        <v>181</v>
      </c>
      <c r="AN8" s="128" t="s">
        <v>181</v>
      </c>
      <c r="AO8" s="128" t="s">
        <v>181</v>
      </c>
      <c r="AP8" s="128" t="s">
        <v>181</v>
      </c>
      <c r="AQ8" s="128" t="s">
        <v>181</v>
      </c>
      <c r="AR8" s="57"/>
      <c r="AS8" s="728"/>
      <c r="AT8" s="132" t="s">
        <v>181</v>
      </c>
      <c r="AU8" s="132" t="s">
        <v>181</v>
      </c>
      <c r="AV8" s="132" t="s">
        <v>181</v>
      </c>
      <c r="AW8" s="132" t="s">
        <v>181</v>
      </c>
      <c r="AX8" s="132" t="s">
        <v>181</v>
      </c>
      <c r="AY8" s="132" t="s">
        <v>181</v>
      </c>
      <c r="AZ8" s="132" t="s">
        <v>181</v>
      </c>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32" t="s">
        <v>181</v>
      </c>
      <c r="CW8" s="127"/>
      <c r="CX8" s="127"/>
      <c r="CY8" s="127"/>
      <c r="CZ8" s="127"/>
      <c r="DA8" s="127"/>
      <c r="DB8" s="132" t="s">
        <v>181</v>
      </c>
      <c r="DC8" s="127"/>
      <c r="DD8" s="127"/>
      <c r="DE8" s="127"/>
      <c r="DF8" s="127"/>
      <c r="DG8" s="127"/>
      <c r="DH8" s="132" t="s">
        <v>181</v>
      </c>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row>
    <row r="9" spans="1:149" s="58" customFormat="1" ht="4.9000000000000004" customHeight="1">
      <c r="A9" s="55"/>
      <c r="B9" s="128"/>
      <c r="C9" s="56"/>
      <c r="D9" s="129"/>
      <c r="E9" s="97"/>
      <c r="F9" s="98"/>
      <c r="G9" s="130"/>
      <c r="H9" s="131"/>
      <c r="I9" s="56"/>
      <c r="J9" s="132"/>
      <c r="K9" s="133"/>
      <c r="L9" s="132"/>
      <c r="M9" s="127"/>
      <c r="N9" s="134"/>
      <c r="O9" s="129"/>
      <c r="P9" s="135"/>
      <c r="Q9" s="135"/>
      <c r="R9" s="127"/>
      <c r="S9" s="128"/>
      <c r="U9" s="136"/>
      <c r="V9" s="136"/>
      <c r="W9" s="127"/>
      <c r="X9" s="137"/>
      <c r="Y9" s="137"/>
      <c r="Z9" s="56"/>
      <c r="AA9" s="56"/>
      <c r="AB9" s="56"/>
      <c r="AC9" s="56"/>
      <c r="AD9" s="128"/>
      <c r="AE9" s="128"/>
      <c r="AF9" s="128"/>
      <c r="AG9" s="128"/>
      <c r="AH9" s="128"/>
      <c r="AI9" s="128"/>
      <c r="AJ9" s="128"/>
      <c r="AK9" s="128"/>
      <c r="AL9" s="128"/>
      <c r="AM9" s="128"/>
      <c r="AN9" s="128"/>
      <c r="AO9" s="128"/>
      <c r="AP9" s="128"/>
      <c r="AQ9" s="128"/>
      <c r="AR9" s="57"/>
      <c r="AS9" s="728"/>
      <c r="AT9" s="132"/>
      <c r="AU9" s="132"/>
      <c r="AV9" s="132"/>
      <c r="AW9" s="132"/>
      <c r="AX9" s="132"/>
      <c r="AY9" s="132"/>
      <c r="AZ9" s="132"/>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32"/>
      <c r="CW9" s="127"/>
      <c r="CX9" s="127"/>
      <c r="CY9" s="127"/>
      <c r="CZ9" s="127"/>
      <c r="DA9" s="127"/>
      <c r="DB9" s="132"/>
      <c r="DC9" s="127"/>
      <c r="DD9" s="127"/>
      <c r="DE9" s="127"/>
      <c r="DF9" s="127"/>
      <c r="DG9" s="127"/>
      <c r="DH9" s="132"/>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row>
    <row r="10" spans="1:149" s="58" customFormat="1" ht="20.25" customHeight="1">
      <c r="A10" s="55" t="s">
        <v>181</v>
      </c>
      <c r="B10" s="1299" t="s">
        <v>1191</v>
      </c>
      <c r="C10" s="1300"/>
      <c r="D10" s="1300"/>
      <c r="E10" s="1140" t="str">
        <f>'DetailedBudget---TXST'!E10</f>
        <v xml:space="preserve"> </v>
      </c>
      <c r="F10" s="1106"/>
      <c r="G10" s="1106"/>
      <c r="H10" s="1106"/>
      <c r="I10" s="1106"/>
      <c r="J10" s="1106"/>
      <c r="K10" s="1106"/>
      <c r="L10" s="1106"/>
      <c r="M10" s="1106"/>
      <c r="N10" s="1106"/>
      <c r="O10" s="1106"/>
      <c r="P10" s="139"/>
      <c r="Q10" s="139"/>
      <c r="R10" s="139"/>
      <c r="S10" s="139"/>
      <c r="T10" s="139"/>
      <c r="U10" s="139" t="s">
        <v>181</v>
      </c>
      <c r="V10" s="128" t="s">
        <v>181</v>
      </c>
      <c r="W10" s="128" t="s">
        <v>181</v>
      </c>
      <c r="X10" s="128" t="s">
        <v>181</v>
      </c>
      <c r="Y10" s="56" t="s">
        <v>181</v>
      </c>
      <c r="Z10" s="128" t="s">
        <v>181</v>
      </c>
      <c r="AA10" s="140" t="s">
        <v>181</v>
      </c>
      <c r="AB10" s="128" t="s">
        <v>181</v>
      </c>
      <c r="AC10" s="128" t="s">
        <v>181</v>
      </c>
      <c r="AD10" s="128" t="s">
        <v>181</v>
      </c>
      <c r="AE10" s="128" t="s">
        <v>181</v>
      </c>
      <c r="AF10" s="128" t="s">
        <v>181</v>
      </c>
      <c r="AG10" s="128" t="s">
        <v>181</v>
      </c>
      <c r="AH10" s="128" t="s">
        <v>181</v>
      </c>
      <c r="AI10" s="128" t="s">
        <v>181</v>
      </c>
      <c r="AJ10" s="128" t="s">
        <v>181</v>
      </c>
      <c r="AK10" s="128" t="s">
        <v>181</v>
      </c>
      <c r="AL10" s="128" t="s">
        <v>181</v>
      </c>
      <c r="AM10" s="128" t="s">
        <v>181</v>
      </c>
      <c r="AN10" s="128" t="s">
        <v>181</v>
      </c>
      <c r="AO10" s="128" t="s">
        <v>181</v>
      </c>
      <c r="AP10" s="128" t="s">
        <v>181</v>
      </c>
      <c r="AQ10" s="128" t="s">
        <v>181</v>
      </c>
      <c r="AR10" s="57"/>
      <c r="AS10" s="728"/>
      <c r="AT10" s="132" t="s">
        <v>181</v>
      </c>
      <c r="AU10" s="132" t="s">
        <v>181</v>
      </c>
      <c r="AV10" s="132" t="s">
        <v>181</v>
      </c>
      <c r="AW10" s="132" t="s">
        <v>181</v>
      </c>
      <c r="AX10" s="132" t="s">
        <v>181</v>
      </c>
      <c r="AY10" s="132" t="s">
        <v>181</v>
      </c>
      <c r="AZ10" s="132" t="s">
        <v>181</v>
      </c>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32" t="s">
        <v>181</v>
      </c>
      <c r="CW10" s="127"/>
      <c r="CX10" s="127"/>
      <c r="CY10" s="127"/>
      <c r="CZ10" s="127"/>
      <c r="DA10" s="127"/>
      <c r="DB10" s="132" t="s">
        <v>181</v>
      </c>
      <c r="DC10" s="127"/>
      <c r="DD10" s="127"/>
      <c r="DE10" s="127"/>
      <c r="DF10" s="127"/>
      <c r="DG10" s="127"/>
      <c r="DH10" s="132" t="s">
        <v>181</v>
      </c>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row>
    <row r="11" spans="1:149" s="58" customFormat="1" ht="4.9000000000000004" customHeight="1">
      <c r="A11" s="55"/>
      <c r="B11" s="128"/>
      <c r="C11" s="56"/>
      <c r="D11" s="129"/>
      <c r="E11" s="97"/>
      <c r="F11" s="98"/>
      <c r="G11" s="130"/>
      <c r="H11" s="131"/>
      <c r="I11" s="56"/>
      <c r="J11" s="132"/>
      <c r="K11" s="133"/>
      <c r="L11" s="132"/>
      <c r="M11" s="127"/>
      <c r="N11" s="134"/>
      <c r="O11" s="129"/>
      <c r="P11" s="135"/>
      <c r="Q11" s="135"/>
      <c r="R11" s="127"/>
      <c r="S11" s="128"/>
      <c r="U11" s="136"/>
      <c r="V11" s="136"/>
      <c r="W11" s="127"/>
      <c r="X11" s="137"/>
      <c r="Y11" s="137"/>
      <c r="Z11" s="56"/>
      <c r="AA11" s="56"/>
      <c r="AB11" s="56"/>
      <c r="AC11" s="56"/>
      <c r="AD11" s="128"/>
      <c r="AE11" s="128"/>
      <c r="AF11" s="128"/>
      <c r="AG11" s="128"/>
      <c r="AH11" s="128"/>
      <c r="AI11" s="128"/>
      <c r="AJ11" s="128"/>
      <c r="AK11" s="128"/>
      <c r="AL11" s="128"/>
      <c r="AM11" s="128"/>
      <c r="AN11" s="128"/>
      <c r="AO11" s="128"/>
      <c r="AP11" s="128"/>
      <c r="AQ11" s="128"/>
      <c r="AR11" s="57"/>
      <c r="AS11" s="728"/>
      <c r="AT11" s="132"/>
      <c r="AU11" s="132"/>
      <c r="AV11" s="132"/>
      <c r="AW11" s="132"/>
      <c r="AX11" s="132"/>
      <c r="AY11" s="132"/>
      <c r="AZ11" s="132"/>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32"/>
      <c r="CW11" s="127"/>
      <c r="CX11" s="127"/>
      <c r="CY11" s="127"/>
      <c r="CZ11" s="127"/>
      <c r="DA11" s="127"/>
      <c r="DB11" s="132"/>
      <c r="DC11" s="127"/>
      <c r="DD11" s="127"/>
      <c r="DE11" s="127"/>
      <c r="DF11" s="127"/>
      <c r="DG11" s="127"/>
      <c r="DH11" s="132"/>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row>
    <row r="12" spans="1:149" s="58" customFormat="1" ht="20.25" customHeight="1">
      <c r="A12" s="55" t="s">
        <v>181</v>
      </c>
      <c r="B12" s="1299" t="s">
        <v>1195</v>
      </c>
      <c r="C12" s="1300"/>
      <c r="D12" s="1300"/>
      <c r="E12" s="1104">
        <f>'DetailedBudget---TXST'!E12</f>
        <v>0</v>
      </c>
      <c r="F12" s="1301"/>
      <c r="G12" s="1301"/>
      <c r="H12" s="1301"/>
      <c r="I12" s="1301"/>
      <c r="J12" s="1301"/>
      <c r="K12" s="1301"/>
      <c r="L12" s="1301"/>
      <c r="M12" s="1301"/>
      <c r="N12" s="1301"/>
      <c r="O12" s="1301"/>
      <c r="P12" s="139"/>
      <c r="Q12" s="139"/>
      <c r="R12" s="139"/>
      <c r="S12" s="139"/>
      <c r="T12" s="139"/>
      <c r="U12" s="139" t="s">
        <v>181</v>
      </c>
      <c r="V12" s="128" t="s">
        <v>181</v>
      </c>
      <c r="W12" s="128" t="s">
        <v>181</v>
      </c>
      <c r="X12" s="128" t="s">
        <v>181</v>
      </c>
      <c r="Y12" s="56" t="s">
        <v>181</v>
      </c>
      <c r="Z12" s="128" t="s">
        <v>181</v>
      </c>
      <c r="AA12" s="140" t="s">
        <v>181</v>
      </c>
      <c r="AB12" s="128" t="s">
        <v>181</v>
      </c>
      <c r="AC12" s="128" t="s">
        <v>181</v>
      </c>
      <c r="AD12" s="128" t="s">
        <v>181</v>
      </c>
      <c r="AE12" s="128" t="s">
        <v>181</v>
      </c>
      <c r="AF12" s="128" t="s">
        <v>181</v>
      </c>
      <c r="AG12" s="128" t="s">
        <v>181</v>
      </c>
      <c r="AH12" s="128" t="s">
        <v>181</v>
      </c>
      <c r="AI12" s="128" t="s">
        <v>181</v>
      </c>
      <c r="AJ12" s="128" t="s">
        <v>181</v>
      </c>
      <c r="AK12" s="128" t="s">
        <v>181</v>
      </c>
      <c r="AL12" s="128" t="s">
        <v>181</v>
      </c>
      <c r="AM12" s="128" t="s">
        <v>181</v>
      </c>
      <c r="AN12" s="128" t="s">
        <v>181</v>
      </c>
      <c r="AO12" s="128" t="s">
        <v>181</v>
      </c>
      <c r="AP12" s="128" t="s">
        <v>181</v>
      </c>
      <c r="AQ12" s="128" t="s">
        <v>181</v>
      </c>
      <c r="AR12" s="57"/>
      <c r="AS12" s="728"/>
      <c r="AT12" s="132" t="s">
        <v>181</v>
      </c>
      <c r="AU12" s="132" t="s">
        <v>181</v>
      </c>
      <c r="AV12" s="132" t="s">
        <v>181</v>
      </c>
      <c r="AW12" s="132" t="s">
        <v>181</v>
      </c>
      <c r="AX12" s="132" t="s">
        <v>181</v>
      </c>
      <c r="AY12" s="132" t="s">
        <v>181</v>
      </c>
      <c r="AZ12" s="132" t="s">
        <v>181</v>
      </c>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32" t="s">
        <v>181</v>
      </c>
      <c r="CW12" s="127"/>
      <c r="CX12" s="127"/>
      <c r="CY12" s="127"/>
      <c r="CZ12" s="127"/>
      <c r="DA12" s="127"/>
      <c r="DB12" s="132" t="s">
        <v>181</v>
      </c>
      <c r="DC12" s="127"/>
      <c r="DD12" s="127"/>
      <c r="DE12" s="127"/>
      <c r="DF12" s="127"/>
      <c r="DG12" s="127"/>
      <c r="DH12" s="132" t="s">
        <v>181</v>
      </c>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row>
    <row r="13" spans="1:149" s="58" customFormat="1" ht="4.9000000000000004" customHeight="1">
      <c r="A13" s="55"/>
      <c r="B13" s="128"/>
      <c r="C13" s="56"/>
      <c r="D13" s="129"/>
      <c r="E13" s="135"/>
      <c r="F13" s="127"/>
      <c r="G13" s="130"/>
      <c r="H13" s="131"/>
      <c r="I13" s="56"/>
      <c r="J13" s="132"/>
      <c r="K13" s="133"/>
      <c r="L13" s="132"/>
      <c r="M13" s="127"/>
      <c r="N13" s="134"/>
      <c r="O13" s="129"/>
      <c r="P13" s="135"/>
      <c r="Q13" s="135"/>
      <c r="R13" s="127"/>
      <c r="S13" s="139"/>
      <c r="T13" s="127"/>
      <c r="U13" s="146"/>
      <c r="V13" s="146"/>
      <c r="W13" s="127"/>
      <c r="X13" s="137"/>
      <c r="Y13" s="137"/>
      <c r="Z13" s="56"/>
      <c r="AA13" s="56"/>
      <c r="AB13" s="56"/>
      <c r="AC13" s="56"/>
      <c r="AD13" s="128"/>
      <c r="AE13" s="128"/>
      <c r="AF13" s="128"/>
      <c r="AG13" s="128"/>
      <c r="AH13" s="128"/>
      <c r="AI13" s="128"/>
      <c r="AJ13" s="128"/>
      <c r="AK13" s="128"/>
      <c r="AL13" s="128"/>
      <c r="AM13" s="128"/>
      <c r="AN13" s="128"/>
      <c r="AO13" s="128"/>
      <c r="AP13" s="128"/>
      <c r="AQ13" s="128"/>
      <c r="AR13" s="57"/>
      <c r="AS13" s="728"/>
      <c r="AT13" s="132"/>
      <c r="AU13" s="132"/>
      <c r="AV13" s="132"/>
      <c r="AW13" s="132"/>
      <c r="AX13" s="132"/>
      <c r="AY13" s="132"/>
      <c r="AZ13" s="132"/>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32"/>
      <c r="CW13" s="127"/>
      <c r="CX13" s="127"/>
      <c r="CY13" s="127"/>
      <c r="CZ13" s="127"/>
      <c r="DA13" s="127"/>
      <c r="DB13" s="132"/>
      <c r="DC13" s="127"/>
      <c r="DD13" s="127"/>
      <c r="DE13" s="127"/>
      <c r="DF13" s="127"/>
      <c r="DG13" s="127"/>
      <c r="DH13" s="132"/>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row>
    <row r="14" spans="1:149" s="58" customFormat="1" ht="20.25" customHeight="1">
      <c r="A14" s="55" t="s">
        <v>181</v>
      </c>
      <c r="B14" s="128" t="s">
        <v>181</v>
      </c>
      <c r="D14" s="134" t="s">
        <v>183</v>
      </c>
      <c r="E14" s="1182">
        <f>'DetailedBudget---TXST'!E14</f>
        <v>45536</v>
      </c>
      <c r="F14" s="1182"/>
      <c r="G14" s="141"/>
      <c r="H14" s="142" t="s">
        <v>184</v>
      </c>
      <c r="I14" s="1359">
        <f>'DetailedBudget---TXST'!I14</f>
        <v>45900</v>
      </c>
      <c r="J14" s="1359"/>
      <c r="K14" s="1359"/>
      <c r="L14" s="1359"/>
      <c r="M14" s="1359"/>
      <c r="N14" s="127"/>
      <c r="O14" s="127"/>
      <c r="P14" s="127"/>
      <c r="Q14" s="127"/>
      <c r="R14" s="127"/>
      <c r="S14" s="127"/>
      <c r="T14" s="1360"/>
      <c r="U14" s="1360"/>
      <c r="V14" s="1360"/>
      <c r="W14" s="1360"/>
      <c r="X14" s="1360"/>
      <c r="Y14" s="1360"/>
      <c r="Z14" s="1360"/>
      <c r="AA14" s="1360"/>
      <c r="AB14" s="1360"/>
      <c r="AC14" s="1360"/>
      <c r="AD14" s="1360"/>
      <c r="AE14" s="127"/>
      <c r="AF14" s="127"/>
      <c r="AG14" s="127"/>
      <c r="AH14" s="127"/>
      <c r="AI14" s="127"/>
      <c r="AJ14" s="127"/>
      <c r="AK14" s="127"/>
      <c r="AL14" s="127"/>
      <c r="AM14" s="128"/>
      <c r="AN14" s="128"/>
      <c r="AO14" s="128" t="s">
        <v>181</v>
      </c>
      <c r="AP14" s="128" t="s">
        <v>181</v>
      </c>
      <c r="AQ14" s="128" t="s">
        <v>181</v>
      </c>
      <c r="AR14" s="99" t="s">
        <v>181</v>
      </c>
      <c r="AS14" s="727"/>
      <c r="AT14" s="1351"/>
      <c r="AU14" s="1351"/>
      <c r="AV14" s="1351"/>
      <c r="AW14" s="1351"/>
      <c r="AX14" s="1351"/>
      <c r="AY14" s="1351"/>
      <c r="AZ14" s="1351"/>
      <c r="BA14" s="1351"/>
      <c r="BB14" s="1351"/>
      <c r="BC14" s="1351"/>
      <c r="BD14" s="1351"/>
      <c r="BE14" s="1351"/>
      <c r="BF14" s="1351"/>
      <c r="BG14" s="1351"/>
      <c r="BH14" s="1351"/>
      <c r="BI14" s="1351"/>
      <c r="BJ14" s="1351"/>
      <c r="BK14" s="1351"/>
      <c r="BL14" s="1351"/>
      <c r="BM14" s="1351"/>
      <c r="BN14" s="1351"/>
      <c r="BO14" s="1351"/>
      <c r="BP14" s="1351"/>
      <c r="BQ14" s="1351"/>
      <c r="BR14" s="1351"/>
      <c r="BS14" s="1351"/>
      <c r="BT14" s="1351"/>
      <c r="BU14" s="1351"/>
      <c r="BV14" s="1351"/>
      <c r="BW14" s="1351"/>
      <c r="BX14" s="1351"/>
      <c r="BY14" s="1351"/>
      <c r="BZ14" s="1351"/>
      <c r="CA14" s="1351"/>
      <c r="CB14" s="1351"/>
      <c r="CC14" s="1351"/>
      <c r="CD14" s="1351"/>
      <c r="CE14" s="1351"/>
      <c r="CF14" s="1351"/>
      <c r="CG14" s="1351"/>
      <c r="CH14" s="1351"/>
      <c r="CI14" s="1351"/>
      <c r="CJ14" s="1351"/>
      <c r="CK14" s="1351"/>
      <c r="CL14" s="1351"/>
      <c r="CM14" s="1351"/>
      <c r="CN14" s="1351"/>
      <c r="CO14" s="1351"/>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row>
    <row r="15" spans="1:149" s="58" customFormat="1" ht="4.9000000000000004" customHeight="1">
      <c r="A15" s="55" t="s">
        <v>181</v>
      </c>
      <c r="B15" s="128" t="s">
        <v>181</v>
      </c>
      <c r="C15" s="56" t="s">
        <v>181</v>
      </c>
      <c r="D15" s="140" t="s">
        <v>181</v>
      </c>
      <c r="E15" s="128" t="s">
        <v>181</v>
      </c>
      <c r="F15" s="128" t="s">
        <v>181</v>
      </c>
      <c r="G15" s="128" t="s">
        <v>181</v>
      </c>
      <c r="H15" s="128" t="s">
        <v>181</v>
      </c>
      <c r="I15" s="128" t="s">
        <v>181</v>
      </c>
      <c r="J15" s="128" t="s">
        <v>181</v>
      </c>
      <c r="K15" s="128" t="s">
        <v>181</v>
      </c>
      <c r="L15" s="128" t="s">
        <v>181</v>
      </c>
      <c r="M15" s="128" t="s">
        <v>181</v>
      </c>
      <c r="N15" s="128" t="s">
        <v>181</v>
      </c>
      <c r="O15" s="128" t="s">
        <v>181</v>
      </c>
      <c r="P15" s="143" t="s">
        <v>181</v>
      </c>
      <c r="Q15" s="143" t="s">
        <v>181</v>
      </c>
      <c r="R15" s="144" t="s">
        <v>181</v>
      </c>
      <c r="S15" s="144" t="s">
        <v>181</v>
      </c>
      <c r="T15" s="144"/>
      <c r="U15" s="139" t="s">
        <v>181</v>
      </c>
      <c r="V15" s="139" t="s">
        <v>181</v>
      </c>
      <c r="W15" s="139" t="s">
        <v>181</v>
      </c>
      <c r="X15" s="139" t="s">
        <v>181</v>
      </c>
      <c r="Y15" s="132" t="s">
        <v>181</v>
      </c>
      <c r="Z15" s="128" t="s">
        <v>181</v>
      </c>
      <c r="AA15" s="140" t="s">
        <v>181</v>
      </c>
      <c r="AB15" s="128" t="s">
        <v>181</v>
      </c>
      <c r="AC15" s="128" t="s">
        <v>181</v>
      </c>
      <c r="AD15" s="128" t="s">
        <v>181</v>
      </c>
      <c r="AE15" s="128" t="s">
        <v>181</v>
      </c>
      <c r="AF15" s="128" t="s">
        <v>181</v>
      </c>
      <c r="AG15" s="128" t="s">
        <v>181</v>
      </c>
      <c r="AH15" s="128" t="s">
        <v>181</v>
      </c>
      <c r="AI15" s="128" t="s">
        <v>181</v>
      </c>
      <c r="AJ15" s="128" t="s">
        <v>181</v>
      </c>
      <c r="AK15" s="128" t="s">
        <v>181</v>
      </c>
      <c r="AL15" s="128" t="s">
        <v>181</v>
      </c>
      <c r="AM15" s="128" t="s">
        <v>181</v>
      </c>
      <c r="AN15" s="128" t="s">
        <v>181</v>
      </c>
      <c r="AO15" s="128" t="s">
        <v>181</v>
      </c>
      <c r="AP15" s="128" t="s">
        <v>181</v>
      </c>
      <c r="AQ15" s="128" t="s">
        <v>181</v>
      </c>
      <c r="AR15" s="99" t="s">
        <v>181</v>
      </c>
      <c r="AS15" s="727"/>
      <c r="AT15" s="132" t="s">
        <v>181</v>
      </c>
      <c r="AU15" s="132" t="s">
        <v>181</v>
      </c>
      <c r="AV15" s="132" t="s">
        <v>181</v>
      </c>
      <c r="AW15" s="132" t="s">
        <v>181</v>
      </c>
      <c r="AX15" s="132" t="s">
        <v>181</v>
      </c>
      <c r="AY15" s="132" t="s">
        <v>181</v>
      </c>
      <c r="AZ15" s="132" t="s">
        <v>181</v>
      </c>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32" t="s">
        <v>181</v>
      </c>
      <c r="CW15" s="127"/>
      <c r="CX15" s="127"/>
      <c r="CY15" s="127"/>
      <c r="CZ15" s="127"/>
      <c r="DA15" s="127"/>
      <c r="DB15" s="132" t="s">
        <v>181</v>
      </c>
      <c r="DC15" s="127"/>
      <c r="DD15" s="127"/>
      <c r="DE15" s="127"/>
      <c r="DF15" s="127"/>
      <c r="DG15" s="127"/>
      <c r="DH15" s="132" t="s">
        <v>181</v>
      </c>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row>
    <row r="16" spans="1:149" s="58" customFormat="1" ht="20.25" customHeight="1">
      <c r="A16" s="55" t="s">
        <v>181</v>
      </c>
      <c r="B16" s="128" t="s">
        <v>181</v>
      </c>
      <c r="C16" s="56" t="s">
        <v>181</v>
      </c>
      <c r="D16" s="134" t="s">
        <v>185</v>
      </c>
      <c r="E16" s="1185" t="e">
        <f>WORKDAY('Initial Information'!E11,-3,Holidays!A:A)</f>
        <v>#NUM!</v>
      </c>
      <c r="F16" s="1186"/>
      <c r="G16" s="130"/>
      <c r="H16" s="145"/>
      <c r="I16" s="56" t="s">
        <v>181</v>
      </c>
      <c r="J16" s="132" t="s">
        <v>181</v>
      </c>
      <c r="K16" s="133"/>
      <c r="L16" s="132" t="s">
        <v>181</v>
      </c>
      <c r="M16" s="127"/>
      <c r="N16" s="134"/>
      <c r="O16" s="129"/>
      <c r="P16" s="135"/>
      <c r="Q16" s="135"/>
      <c r="R16" s="127"/>
      <c r="S16" s="139" t="s">
        <v>181</v>
      </c>
      <c r="T16" s="1352"/>
      <c r="U16" s="1353"/>
      <c r="V16" s="1353"/>
      <c r="W16" s="1353"/>
      <c r="X16" s="1353"/>
      <c r="Y16" s="1353"/>
      <c r="Z16" s="1353"/>
      <c r="AA16" s="1353"/>
      <c r="AB16" s="1353"/>
      <c r="AC16" s="56" t="s">
        <v>181</v>
      </c>
      <c r="AD16" s="128" t="s">
        <v>181</v>
      </c>
      <c r="AE16" s="128" t="s">
        <v>181</v>
      </c>
      <c r="AF16" s="128" t="s">
        <v>181</v>
      </c>
      <c r="AG16" s="128" t="s">
        <v>181</v>
      </c>
      <c r="AH16" s="128" t="s">
        <v>181</v>
      </c>
      <c r="AI16" s="128" t="s">
        <v>181</v>
      </c>
      <c r="AJ16" s="128" t="s">
        <v>181</v>
      </c>
      <c r="AK16" s="128" t="s">
        <v>181</v>
      </c>
      <c r="AL16" s="128" t="s">
        <v>181</v>
      </c>
      <c r="AM16" s="128" t="s">
        <v>181</v>
      </c>
      <c r="AN16" s="128" t="s">
        <v>181</v>
      </c>
      <c r="AO16" s="128" t="s">
        <v>181</v>
      </c>
      <c r="AP16" s="128" t="s">
        <v>181</v>
      </c>
      <c r="AQ16" s="128" t="s">
        <v>181</v>
      </c>
      <c r="AR16" s="99" t="s">
        <v>181</v>
      </c>
      <c r="AS16" s="727"/>
      <c r="AT16" s="1024"/>
      <c r="AU16" s="1024"/>
      <c r="AV16" s="1024"/>
      <c r="AW16" s="1024"/>
      <c r="AX16" s="1024"/>
      <c r="AY16" s="1024"/>
      <c r="AZ16" s="1024"/>
      <c r="BA16" s="1024"/>
      <c r="BB16" s="1024"/>
      <c r="BC16" s="1024"/>
      <c r="BD16" s="1024"/>
      <c r="BE16" s="1024"/>
      <c r="BF16" s="1024"/>
      <c r="BG16" s="1024"/>
      <c r="BH16" s="1024"/>
      <c r="BI16" s="1024"/>
      <c r="BJ16" s="1024"/>
      <c r="BK16" s="1024"/>
      <c r="BL16" s="1024"/>
      <c r="BM16" s="1024"/>
      <c r="BN16" s="1024"/>
      <c r="BO16" s="1024"/>
      <c r="BP16" s="1024"/>
      <c r="BQ16" s="1024"/>
      <c r="BR16" s="1024"/>
      <c r="BS16" s="1024"/>
      <c r="BT16" s="1024"/>
      <c r="BU16" s="1024"/>
      <c r="BV16" s="1024"/>
      <c r="BW16" s="1024"/>
      <c r="BX16" s="1024"/>
      <c r="BY16" s="1024"/>
      <c r="BZ16" s="1024"/>
      <c r="CA16" s="1024"/>
      <c r="CB16" s="1024"/>
      <c r="CC16" s="1024"/>
      <c r="CD16" s="1024"/>
      <c r="CE16" s="1024"/>
      <c r="CF16" s="1024"/>
      <c r="CG16" s="1024"/>
      <c r="CH16" s="1024"/>
      <c r="CI16" s="1024"/>
      <c r="CJ16" s="1024"/>
      <c r="CK16" s="1024"/>
      <c r="CL16" s="1024"/>
      <c r="CM16" s="1024"/>
      <c r="CN16" s="1024"/>
      <c r="CO16" s="1024"/>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row>
    <row r="17" spans="1:149" s="58" customFormat="1" ht="4.9000000000000004" customHeight="1">
      <c r="A17" s="55"/>
      <c r="B17" s="128"/>
      <c r="C17" s="56"/>
      <c r="D17" s="129"/>
      <c r="E17" s="135"/>
      <c r="F17" s="127"/>
      <c r="G17" s="130"/>
      <c r="H17" s="131"/>
      <c r="I17" s="132"/>
      <c r="J17" s="132"/>
      <c r="K17" s="751"/>
      <c r="L17" s="132"/>
      <c r="M17" s="177"/>
      <c r="N17" s="134"/>
      <c r="O17" s="129"/>
      <c r="P17" s="135"/>
      <c r="Q17" s="135"/>
      <c r="R17" s="127"/>
      <c r="S17" s="139"/>
      <c r="T17" s="127"/>
      <c r="U17" s="146"/>
      <c r="V17" s="146"/>
      <c r="W17" s="127"/>
      <c r="X17" s="137"/>
      <c r="Y17" s="137"/>
      <c r="Z17" s="56"/>
      <c r="AA17" s="56"/>
      <c r="AB17" s="56"/>
      <c r="AC17" s="56"/>
      <c r="AD17" s="128"/>
      <c r="AE17" s="128"/>
      <c r="AF17" s="128"/>
      <c r="AG17" s="128"/>
      <c r="AH17" s="128"/>
      <c r="AI17" s="128"/>
      <c r="AJ17" s="128"/>
      <c r="AK17" s="128"/>
      <c r="AL17" s="128"/>
      <c r="AM17" s="128"/>
      <c r="AN17" s="128"/>
      <c r="AO17" s="128"/>
      <c r="AP17" s="128"/>
      <c r="AQ17" s="128"/>
      <c r="AR17" s="99" t="s">
        <v>181</v>
      </c>
      <c r="AS17" s="727"/>
      <c r="AT17" s="132"/>
      <c r="AU17" s="132"/>
      <c r="AV17" s="132"/>
      <c r="AW17" s="132"/>
      <c r="AX17" s="132"/>
      <c r="AY17" s="132"/>
      <c r="AZ17" s="132"/>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32"/>
      <c r="CW17" s="127"/>
      <c r="CX17" s="127"/>
      <c r="CY17" s="127"/>
      <c r="CZ17" s="127"/>
      <c r="DA17" s="127"/>
      <c r="DB17" s="132"/>
      <c r="DC17" s="127"/>
      <c r="DD17" s="127"/>
      <c r="DE17" s="127"/>
      <c r="DF17" s="127"/>
      <c r="DG17" s="127"/>
      <c r="DH17" s="132"/>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row>
    <row r="18" spans="1:149" s="58" customFormat="1" ht="20.25" customHeight="1">
      <c r="A18" s="55"/>
      <c r="B18" s="128"/>
      <c r="C18" s="56"/>
      <c r="D18" s="134" t="s">
        <v>1115</v>
      </c>
      <c r="E18" s="1354">
        <v>0.26</v>
      </c>
      <c r="F18" s="1355"/>
      <c r="G18" s="148"/>
      <c r="H18" s="1356"/>
      <c r="I18" s="1357"/>
      <c r="J18" s="1357"/>
      <c r="K18" s="751"/>
      <c r="L18" s="177"/>
      <c r="M18" s="177"/>
      <c r="N18" s="134"/>
      <c r="O18" s="134"/>
      <c r="P18" s="148"/>
      <c r="Q18" s="148"/>
      <c r="R18" s="130"/>
      <c r="S18" s="139"/>
      <c r="T18" s="149"/>
      <c r="U18" s="149"/>
      <c r="V18" s="149"/>
      <c r="W18" s="130"/>
      <c r="X18" s="130"/>
      <c r="Y18" s="130"/>
      <c r="Z18" s="56"/>
      <c r="AA18" s="56"/>
      <c r="AB18" s="56"/>
      <c r="AC18" s="56"/>
      <c r="AD18" s="128"/>
      <c r="AE18" s="128"/>
      <c r="AF18" s="128"/>
      <c r="AG18" s="128"/>
      <c r="AH18" s="128"/>
      <c r="AI18" s="128"/>
      <c r="AJ18" s="128"/>
      <c r="AK18" s="128"/>
      <c r="AL18" s="128"/>
      <c r="AM18" s="128"/>
      <c r="AN18" s="128"/>
      <c r="AO18" s="128"/>
      <c r="AP18" s="128"/>
      <c r="AQ18" s="128"/>
      <c r="AR18" s="99" t="s">
        <v>181</v>
      </c>
      <c r="AS18" s="7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row>
    <row r="19" spans="1:149" s="58" customFormat="1" ht="4.9000000000000004" customHeight="1">
      <c r="A19" s="55"/>
      <c r="B19" s="128"/>
      <c r="C19" s="56"/>
      <c r="D19" s="129"/>
      <c r="E19" s="135"/>
      <c r="F19" s="127"/>
      <c r="G19" s="130"/>
      <c r="H19" s="131"/>
      <c r="I19" s="132"/>
      <c r="J19" s="132"/>
      <c r="K19" s="751"/>
      <c r="L19" s="132"/>
      <c r="M19" s="177"/>
      <c r="N19" s="134"/>
      <c r="O19" s="129"/>
      <c r="P19" s="135"/>
      <c r="Q19" s="135"/>
      <c r="R19" s="127"/>
      <c r="S19" s="139"/>
      <c r="T19" s="127"/>
      <c r="U19" s="146"/>
      <c r="V19" s="146"/>
      <c r="W19" s="127"/>
      <c r="X19" s="137"/>
      <c r="Y19" s="137"/>
      <c r="Z19" s="56"/>
      <c r="AA19" s="56"/>
      <c r="AB19" s="56"/>
      <c r="AC19" s="56"/>
      <c r="AD19" s="128"/>
      <c r="AE19" s="128"/>
      <c r="AF19" s="128"/>
      <c r="AG19" s="128"/>
      <c r="AH19" s="128"/>
      <c r="AI19" s="128"/>
      <c r="AJ19" s="128"/>
      <c r="AK19" s="128"/>
      <c r="AL19" s="128"/>
      <c r="AM19" s="128"/>
      <c r="AN19" s="128"/>
      <c r="AO19" s="128"/>
      <c r="AP19" s="128"/>
      <c r="AQ19" s="128"/>
      <c r="AR19" s="57"/>
      <c r="AS19" s="729"/>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row>
    <row r="20" spans="1:149" s="58" customFormat="1" ht="20.25" customHeight="1">
      <c r="A20" s="55"/>
      <c r="B20" s="1358" t="s">
        <v>1083</v>
      </c>
      <c r="C20" s="993"/>
      <c r="D20" s="993"/>
      <c r="E20" s="1134" t="e">
        <f ca="1">WORKDAY('Initial Information'!E12, -5, Holidays!A:A)</f>
        <v>#NUM!</v>
      </c>
      <c r="F20" s="1135"/>
      <c r="G20" s="148"/>
      <c r="H20" s="149"/>
      <c r="I20" s="752"/>
      <c r="J20" s="752"/>
      <c r="K20" s="751"/>
      <c r="L20" s="749"/>
      <c r="M20" s="750"/>
      <c r="N20" s="134"/>
      <c r="O20" s="134"/>
      <c r="P20" s="148"/>
      <c r="Q20" s="148"/>
      <c r="R20" s="130"/>
      <c r="S20" s="139"/>
      <c r="T20" s="149"/>
      <c r="U20" s="149"/>
      <c r="V20" s="149"/>
      <c r="W20" s="130"/>
      <c r="X20" s="130"/>
      <c r="Y20" s="130"/>
      <c r="Z20" s="56"/>
      <c r="AA20" s="56"/>
      <c r="AB20" s="56"/>
      <c r="AC20" s="56"/>
      <c r="AD20" s="128"/>
      <c r="AE20" s="128"/>
      <c r="AF20" s="128"/>
      <c r="AG20" s="128"/>
      <c r="AH20" s="128"/>
      <c r="AI20" s="128"/>
      <c r="AJ20" s="128"/>
      <c r="AK20" s="128"/>
      <c r="AL20" s="128"/>
      <c r="AM20" s="128"/>
      <c r="AN20" s="128"/>
      <c r="AO20" s="128"/>
      <c r="AP20" s="128"/>
      <c r="AQ20" s="128"/>
      <c r="AR20" s="57"/>
      <c r="AS20" s="729"/>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row>
    <row r="21" spans="1:149" s="58" customFormat="1" ht="4.9000000000000004" customHeight="1">
      <c r="A21" s="55"/>
      <c r="B21" s="128"/>
      <c r="C21" s="56"/>
      <c r="D21" s="129"/>
      <c r="E21" s="135"/>
      <c r="F21" s="127"/>
      <c r="G21" s="130"/>
      <c r="H21" s="131"/>
      <c r="I21" s="132"/>
      <c r="J21" s="132"/>
      <c r="K21" s="751"/>
      <c r="L21" s="132"/>
      <c r="M21" s="177"/>
      <c r="N21" s="134"/>
      <c r="O21" s="129"/>
      <c r="P21" s="135"/>
      <c r="Q21" s="135"/>
      <c r="R21" s="127"/>
      <c r="S21" s="139"/>
      <c r="T21" s="127"/>
      <c r="U21" s="146"/>
      <c r="V21" s="146"/>
      <c r="W21" s="127"/>
      <c r="X21" s="137"/>
      <c r="Y21" s="137"/>
      <c r="Z21" s="56"/>
      <c r="AA21" s="56"/>
      <c r="AB21" s="56"/>
      <c r="AC21" s="56"/>
      <c r="AD21" s="128"/>
      <c r="AE21" s="128"/>
      <c r="AF21" s="128"/>
      <c r="AG21" s="128"/>
      <c r="AH21" s="128"/>
      <c r="AI21" s="128"/>
      <c r="AJ21" s="128"/>
      <c r="AK21" s="128"/>
      <c r="AL21" s="128"/>
      <c r="AM21" s="128"/>
      <c r="AN21" s="128"/>
      <c r="AO21" s="128"/>
      <c r="AP21" s="128"/>
      <c r="AQ21" s="128"/>
      <c r="AR21" s="57"/>
      <c r="AS21" s="729"/>
      <c r="AT21" s="1324" t="s">
        <v>115</v>
      </c>
      <c r="AU21" s="1325"/>
      <c r="AV21" s="1325"/>
      <c r="AW21" s="1325"/>
      <c r="AX21" s="1325"/>
      <c r="AY21" s="1326"/>
      <c r="AZ21" s="1031" t="s">
        <v>106</v>
      </c>
      <c r="BA21" s="1330"/>
      <c r="BB21" s="1330"/>
      <c r="BC21" s="1330"/>
      <c r="BD21" s="1330"/>
      <c r="BE21" s="1331"/>
      <c r="BF21" s="1032" t="s">
        <v>107</v>
      </c>
      <c r="BG21" s="1033"/>
      <c r="BH21" s="1033"/>
      <c r="BI21" s="1033"/>
      <c r="BJ21" s="1033"/>
      <c r="BK21" s="1034"/>
      <c r="BL21" s="1337" t="s">
        <v>108</v>
      </c>
      <c r="BM21" s="1338"/>
      <c r="BN21" s="1338"/>
      <c r="BO21" s="1338"/>
      <c r="BP21" s="1338"/>
      <c r="BQ21" s="1339"/>
      <c r="BR21" s="1055" t="s">
        <v>109</v>
      </c>
      <c r="BS21" s="1056"/>
      <c r="BT21" s="1056"/>
      <c r="BU21" s="1056"/>
      <c r="BV21" s="1056"/>
      <c r="BW21" s="1057"/>
      <c r="BX21" s="1061" t="s">
        <v>1206</v>
      </c>
      <c r="BY21" s="1062"/>
      <c r="BZ21" s="1062"/>
      <c r="CA21" s="1062"/>
      <c r="CB21" s="1062"/>
      <c r="CC21" s="1063"/>
      <c r="CD21" s="1055" t="s">
        <v>1207</v>
      </c>
      <c r="CE21" s="1056"/>
      <c r="CF21" s="1056"/>
      <c r="CG21" s="1056"/>
      <c r="CH21" s="1056"/>
      <c r="CI21" s="1057"/>
      <c r="CJ21" s="1044" t="s">
        <v>386</v>
      </c>
      <c r="CK21" s="1045"/>
      <c r="CL21" s="1045"/>
      <c r="CM21" s="1045"/>
      <c r="CN21" s="1045"/>
      <c r="CO21" s="1046"/>
      <c r="CP21" s="1162" t="s">
        <v>1058</v>
      </c>
      <c r="CQ21" s="1163"/>
      <c r="CR21" s="1163"/>
      <c r="CS21" s="1163"/>
      <c r="CT21" s="1163"/>
      <c r="CU21" s="1164"/>
      <c r="CV21" s="1308" t="s">
        <v>1059</v>
      </c>
      <c r="CW21" s="1309"/>
      <c r="CX21" s="1309"/>
      <c r="CY21" s="1309"/>
      <c r="CZ21" s="1309"/>
      <c r="DA21" s="1310"/>
      <c r="DB21" s="1190" t="s">
        <v>1060</v>
      </c>
      <c r="DC21" s="1191"/>
      <c r="DD21" s="1191"/>
      <c r="DE21" s="1191"/>
      <c r="DF21" s="1191"/>
      <c r="DG21" s="1192"/>
      <c r="DH21" s="1317" t="s">
        <v>388</v>
      </c>
      <c r="DI21" s="1318"/>
      <c r="DJ21" s="1318"/>
      <c r="DK21" s="1318"/>
      <c r="DL21" s="1318"/>
      <c r="DM21" s="1319"/>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row>
    <row r="22" spans="1:149" s="58" customFormat="1" ht="20.25" customHeight="1">
      <c r="A22" s="55"/>
      <c r="B22" s="128"/>
      <c r="C22" s="56"/>
      <c r="D22" s="147"/>
      <c r="E22" s="150"/>
      <c r="F22" s="151"/>
      <c r="G22" s="148"/>
      <c r="H22" s="148"/>
      <c r="I22" s="56"/>
      <c r="J22" s="132"/>
      <c r="K22" s="133"/>
      <c r="L22" s="132"/>
      <c r="M22" s="1350" t="s">
        <v>0</v>
      </c>
      <c r="N22" s="1350"/>
      <c r="O22" s="1350"/>
      <c r="P22" s="56" t="s">
        <v>181</v>
      </c>
      <c r="Q22" s="56" t="s">
        <v>181</v>
      </c>
      <c r="R22" s="1350" t="s">
        <v>1</v>
      </c>
      <c r="S22" s="1350"/>
      <c r="T22" s="1350"/>
      <c r="U22" s="56" t="s">
        <v>181</v>
      </c>
      <c r="V22" s="56" t="s">
        <v>181</v>
      </c>
      <c r="W22" s="1350" t="s">
        <v>2</v>
      </c>
      <c r="X22" s="1350"/>
      <c r="Y22" s="1350"/>
      <c r="Z22" s="59" t="s">
        <v>181</v>
      </c>
      <c r="AA22" s="59" t="s">
        <v>181</v>
      </c>
      <c r="AB22" s="1350" t="s">
        <v>3</v>
      </c>
      <c r="AC22" s="1350"/>
      <c r="AD22" s="1350"/>
      <c r="AE22" s="59" t="s">
        <v>181</v>
      </c>
      <c r="AF22" s="59" t="s">
        <v>181</v>
      </c>
      <c r="AG22" s="1350" t="s">
        <v>4</v>
      </c>
      <c r="AH22" s="1350"/>
      <c r="AI22" s="1350"/>
      <c r="AJ22" s="59" t="s">
        <v>181</v>
      </c>
      <c r="AK22" s="59" t="s">
        <v>181</v>
      </c>
      <c r="AL22" s="1350" t="s">
        <v>187</v>
      </c>
      <c r="AM22" s="1350"/>
      <c r="AN22" s="1350"/>
      <c r="AO22" s="56" t="s">
        <v>181</v>
      </c>
      <c r="AP22" s="56" t="s">
        <v>181</v>
      </c>
      <c r="AQ22" s="1051" t="s">
        <v>281</v>
      </c>
      <c r="AR22" s="60" t="s">
        <v>181</v>
      </c>
      <c r="AS22" s="729"/>
      <c r="AT22" s="1327"/>
      <c r="AU22" s="1328"/>
      <c r="AV22" s="1328"/>
      <c r="AW22" s="1328"/>
      <c r="AX22" s="1328"/>
      <c r="AY22" s="1329"/>
      <c r="AZ22" s="1332"/>
      <c r="BA22" s="1333"/>
      <c r="BB22" s="1333"/>
      <c r="BC22" s="1333"/>
      <c r="BD22" s="1333"/>
      <c r="BE22" s="1334"/>
      <c r="BF22" s="1335"/>
      <c r="BG22" s="1252"/>
      <c r="BH22" s="1252"/>
      <c r="BI22" s="1252"/>
      <c r="BJ22" s="1252"/>
      <c r="BK22" s="1336"/>
      <c r="BL22" s="1340"/>
      <c r="BM22" s="1341"/>
      <c r="BN22" s="1341"/>
      <c r="BO22" s="1341"/>
      <c r="BP22" s="1341"/>
      <c r="BQ22" s="1342"/>
      <c r="BR22" s="1343"/>
      <c r="BS22" s="1248"/>
      <c r="BT22" s="1248"/>
      <c r="BU22" s="1248"/>
      <c r="BV22" s="1248"/>
      <c r="BW22" s="1344"/>
      <c r="BX22" s="1345"/>
      <c r="BY22" s="1250"/>
      <c r="BZ22" s="1250"/>
      <c r="CA22" s="1250"/>
      <c r="CB22" s="1250"/>
      <c r="CC22" s="1346"/>
      <c r="CD22" s="1343"/>
      <c r="CE22" s="1248"/>
      <c r="CF22" s="1248"/>
      <c r="CG22" s="1248"/>
      <c r="CH22" s="1248"/>
      <c r="CI22" s="1344"/>
      <c r="CJ22" s="1302"/>
      <c r="CK22" s="1303"/>
      <c r="CL22" s="1303"/>
      <c r="CM22" s="1303"/>
      <c r="CN22" s="1303"/>
      <c r="CO22" s="1304"/>
      <c r="CP22" s="1305"/>
      <c r="CQ22" s="1306"/>
      <c r="CR22" s="1306"/>
      <c r="CS22" s="1306"/>
      <c r="CT22" s="1306"/>
      <c r="CU22" s="1307"/>
      <c r="CV22" s="1311"/>
      <c r="CW22" s="1312"/>
      <c r="CX22" s="1312"/>
      <c r="CY22" s="1312"/>
      <c r="CZ22" s="1312"/>
      <c r="DA22" s="1313"/>
      <c r="DB22" s="1314"/>
      <c r="DC22" s="1315"/>
      <c r="DD22" s="1315"/>
      <c r="DE22" s="1315"/>
      <c r="DF22" s="1315"/>
      <c r="DG22" s="1316"/>
      <c r="DH22" s="1320"/>
      <c r="DI22" s="1321"/>
      <c r="DJ22" s="1321"/>
      <c r="DK22" s="1321"/>
      <c r="DL22" s="1321"/>
      <c r="DM22" s="1322"/>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row>
    <row r="23" spans="1:149" s="58" customFormat="1" ht="20.25" customHeight="1" thickBot="1">
      <c r="A23" s="61" t="s">
        <v>181</v>
      </c>
      <c r="B23" s="62" t="s">
        <v>181</v>
      </c>
      <c r="C23" s="62" t="s">
        <v>181</v>
      </c>
      <c r="D23" s="62" t="s">
        <v>181</v>
      </c>
      <c r="E23" s="62" t="s">
        <v>181</v>
      </c>
      <c r="F23" s="62" t="s">
        <v>181</v>
      </c>
      <c r="G23" s="62" t="s">
        <v>181</v>
      </c>
      <c r="H23" s="62" t="s">
        <v>181</v>
      </c>
      <c r="I23" s="62" t="s">
        <v>181</v>
      </c>
      <c r="J23" s="62" t="s">
        <v>181</v>
      </c>
      <c r="K23" s="62" t="s">
        <v>181</v>
      </c>
      <c r="L23" s="62" t="s">
        <v>181</v>
      </c>
      <c r="M23" s="63">
        <f>'DetailedBudget---TXST'!M20</f>
        <v>45536</v>
      </c>
      <c r="N23" s="64" t="s">
        <v>237</v>
      </c>
      <c r="O23" s="65">
        <f>'DetailedBudget---TXST'!O20</f>
        <v>45900</v>
      </c>
      <c r="P23" s="66" t="s">
        <v>181</v>
      </c>
      <c r="Q23" s="66" t="s">
        <v>181</v>
      </c>
      <c r="R23" s="63">
        <f>'DetailedBudget---TXST'!R20</f>
        <v>45901</v>
      </c>
      <c r="S23" s="64" t="s">
        <v>237</v>
      </c>
      <c r="T23" s="65">
        <f>'DetailedBudget---TXST'!T20</f>
        <v>46265</v>
      </c>
      <c r="U23" s="66" t="s">
        <v>181</v>
      </c>
      <c r="V23" s="66" t="s">
        <v>181</v>
      </c>
      <c r="W23" s="63">
        <f>'DetailedBudget---TXST'!W20</f>
        <v>46266</v>
      </c>
      <c r="X23" s="64" t="s">
        <v>237</v>
      </c>
      <c r="Y23" s="65">
        <f>'DetailedBudget---TXST'!Y20</f>
        <v>46630</v>
      </c>
      <c r="Z23" s="66" t="s">
        <v>181</v>
      </c>
      <c r="AA23" s="66" t="s">
        <v>181</v>
      </c>
      <c r="AB23" s="63">
        <f>'DetailedBudget---TXST'!AB20</f>
        <v>46631</v>
      </c>
      <c r="AC23" s="64" t="s">
        <v>237</v>
      </c>
      <c r="AD23" s="65">
        <f>'DetailedBudget---TXST'!AD20</f>
        <v>46996</v>
      </c>
      <c r="AE23" s="66" t="s">
        <v>181</v>
      </c>
      <c r="AF23" s="66" t="s">
        <v>181</v>
      </c>
      <c r="AG23" s="63">
        <f>'DetailedBudget---TXST'!AG20</f>
        <v>46997</v>
      </c>
      <c r="AH23" s="64" t="s">
        <v>237</v>
      </c>
      <c r="AI23" s="65">
        <f>'DetailedBudget---TXST'!AI20</f>
        <v>47361</v>
      </c>
      <c r="AJ23" s="66" t="s">
        <v>181</v>
      </c>
      <c r="AK23" s="66" t="s">
        <v>181</v>
      </c>
      <c r="AL23" s="63">
        <f>'DetailedBudget---TXST'!AL20</f>
        <v>47362</v>
      </c>
      <c r="AM23" s="64" t="s">
        <v>237</v>
      </c>
      <c r="AN23" s="65">
        <f>'DetailedBudget---TXST'!AN20</f>
        <v>47726</v>
      </c>
      <c r="AO23" s="62" t="s">
        <v>181</v>
      </c>
      <c r="AP23" s="62" t="s">
        <v>181</v>
      </c>
      <c r="AQ23" s="1052"/>
      <c r="AR23" s="67" t="s">
        <v>181</v>
      </c>
      <c r="AS23" s="729"/>
      <c r="AT23" s="754" t="str">
        <f>M22</f>
        <v>Year 1</v>
      </c>
      <c r="AU23" s="754" t="str">
        <f>R22</f>
        <v>Year 2</v>
      </c>
      <c r="AV23" s="754" t="str">
        <f>W22</f>
        <v>Year 3</v>
      </c>
      <c r="AW23" s="754" t="str">
        <f>AB22</f>
        <v>Year 4</v>
      </c>
      <c r="AX23" s="754" t="str">
        <f>AG22</f>
        <v>Year 5</v>
      </c>
      <c r="AY23" s="754" t="str">
        <f>AL22</f>
        <v>Year 6</v>
      </c>
      <c r="AZ23" s="755" t="str">
        <f t="shared" ref="AZ23:CE23" si="0">AT23</f>
        <v>Year 1</v>
      </c>
      <c r="BA23" s="755" t="str">
        <f t="shared" si="0"/>
        <v>Year 2</v>
      </c>
      <c r="BB23" s="755" t="str">
        <f t="shared" si="0"/>
        <v>Year 3</v>
      </c>
      <c r="BC23" s="755" t="str">
        <f t="shared" si="0"/>
        <v>Year 4</v>
      </c>
      <c r="BD23" s="755" t="str">
        <f t="shared" si="0"/>
        <v>Year 5</v>
      </c>
      <c r="BE23" s="755" t="str">
        <f t="shared" si="0"/>
        <v>Year 6</v>
      </c>
      <c r="BF23" s="756" t="str">
        <f t="shared" si="0"/>
        <v>Year 1</v>
      </c>
      <c r="BG23" s="756" t="str">
        <f t="shared" si="0"/>
        <v>Year 2</v>
      </c>
      <c r="BH23" s="756" t="str">
        <f t="shared" si="0"/>
        <v>Year 3</v>
      </c>
      <c r="BI23" s="756" t="str">
        <f t="shared" si="0"/>
        <v>Year 4</v>
      </c>
      <c r="BJ23" s="756" t="str">
        <f t="shared" si="0"/>
        <v>Year 5</v>
      </c>
      <c r="BK23" s="756" t="str">
        <f t="shared" si="0"/>
        <v>Year 6</v>
      </c>
      <c r="BL23" s="758" t="str">
        <f t="shared" si="0"/>
        <v>Year 1</v>
      </c>
      <c r="BM23" s="758" t="str">
        <f t="shared" si="0"/>
        <v>Year 2</v>
      </c>
      <c r="BN23" s="758" t="str">
        <f t="shared" si="0"/>
        <v>Year 3</v>
      </c>
      <c r="BO23" s="758" t="str">
        <f t="shared" si="0"/>
        <v>Year 4</v>
      </c>
      <c r="BP23" s="758" t="str">
        <f t="shared" si="0"/>
        <v>Year 5</v>
      </c>
      <c r="BQ23" s="758" t="str">
        <f t="shared" si="0"/>
        <v>Year 6</v>
      </c>
      <c r="BR23" s="759" t="str">
        <f t="shared" si="0"/>
        <v>Year 1</v>
      </c>
      <c r="BS23" s="759" t="str">
        <f t="shared" si="0"/>
        <v>Year 2</v>
      </c>
      <c r="BT23" s="759" t="str">
        <f t="shared" si="0"/>
        <v>Year 3</v>
      </c>
      <c r="BU23" s="759" t="str">
        <f t="shared" si="0"/>
        <v>Year 4</v>
      </c>
      <c r="BV23" s="759" t="str">
        <f t="shared" si="0"/>
        <v>Year 5</v>
      </c>
      <c r="BW23" s="759" t="str">
        <f t="shared" si="0"/>
        <v>Year 6</v>
      </c>
      <c r="BX23" s="760" t="str">
        <f t="shared" si="0"/>
        <v>Year 1</v>
      </c>
      <c r="BY23" s="760" t="str">
        <f t="shared" si="0"/>
        <v>Year 2</v>
      </c>
      <c r="BZ23" s="760" t="str">
        <f t="shared" si="0"/>
        <v>Year 3</v>
      </c>
      <c r="CA23" s="760" t="str">
        <f t="shared" si="0"/>
        <v>Year 4</v>
      </c>
      <c r="CB23" s="760" t="str">
        <f t="shared" si="0"/>
        <v>Year 5</v>
      </c>
      <c r="CC23" s="760" t="str">
        <f t="shared" si="0"/>
        <v>Year 6</v>
      </c>
      <c r="CD23" s="759" t="str">
        <f t="shared" si="0"/>
        <v>Year 1</v>
      </c>
      <c r="CE23" s="759" t="str">
        <f t="shared" si="0"/>
        <v>Year 2</v>
      </c>
      <c r="CF23" s="759" t="str">
        <f t="shared" ref="CF23:DK23" si="1">BZ23</f>
        <v>Year 3</v>
      </c>
      <c r="CG23" s="759" t="str">
        <f t="shared" si="1"/>
        <v>Year 4</v>
      </c>
      <c r="CH23" s="759" t="str">
        <f t="shared" si="1"/>
        <v>Year 5</v>
      </c>
      <c r="CI23" s="759" t="str">
        <f t="shared" si="1"/>
        <v>Year 6</v>
      </c>
      <c r="CJ23" s="761" t="str">
        <f t="shared" si="1"/>
        <v>Year 1</v>
      </c>
      <c r="CK23" s="761" t="str">
        <f t="shared" si="1"/>
        <v>Year 2</v>
      </c>
      <c r="CL23" s="761" t="str">
        <f t="shared" si="1"/>
        <v>Year 3</v>
      </c>
      <c r="CM23" s="761" t="str">
        <f t="shared" si="1"/>
        <v>Year 4</v>
      </c>
      <c r="CN23" s="761" t="str">
        <f t="shared" si="1"/>
        <v>Year 5</v>
      </c>
      <c r="CO23" s="761" t="str">
        <f t="shared" si="1"/>
        <v>Year 6</v>
      </c>
      <c r="CP23" s="762" t="str">
        <f t="shared" si="1"/>
        <v>Year 1</v>
      </c>
      <c r="CQ23" s="762" t="str">
        <f t="shared" si="1"/>
        <v>Year 2</v>
      </c>
      <c r="CR23" s="762" t="str">
        <f t="shared" si="1"/>
        <v>Year 3</v>
      </c>
      <c r="CS23" s="762" t="str">
        <f t="shared" si="1"/>
        <v>Year 4</v>
      </c>
      <c r="CT23" s="762" t="str">
        <f t="shared" si="1"/>
        <v>Year 5</v>
      </c>
      <c r="CU23" s="762" t="str">
        <f t="shared" si="1"/>
        <v>Year 6</v>
      </c>
      <c r="CV23" s="763" t="str">
        <f t="shared" si="1"/>
        <v>Year 1</v>
      </c>
      <c r="CW23" s="763" t="str">
        <f t="shared" si="1"/>
        <v>Year 2</v>
      </c>
      <c r="CX23" s="763" t="str">
        <f t="shared" si="1"/>
        <v>Year 3</v>
      </c>
      <c r="CY23" s="763" t="str">
        <f t="shared" si="1"/>
        <v>Year 4</v>
      </c>
      <c r="CZ23" s="763" t="str">
        <f t="shared" si="1"/>
        <v>Year 5</v>
      </c>
      <c r="DA23" s="763" t="str">
        <f t="shared" si="1"/>
        <v>Year 6</v>
      </c>
      <c r="DB23" s="765" t="str">
        <f t="shared" si="1"/>
        <v>Year 1</v>
      </c>
      <c r="DC23" s="765" t="str">
        <f t="shared" si="1"/>
        <v>Year 2</v>
      </c>
      <c r="DD23" s="765" t="str">
        <f t="shared" si="1"/>
        <v>Year 3</v>
      </c>
      <c r="DE23" s="765" t="str">
        <f t="shared" si="1"/>
        <v>Year 4</v>
      </c>
      <c r="DF23" s="765" t="str">
        <f t="shared" si="1"/>
        <v>Year 5</v>
      </c>
      <c r="DG23" s="765" t="str">
        <f t="shared" si="1"/>
        <v>Year 6</v>
      </c>
      <c r="DH23" s="757" t="str">
        <f t="shared" si="1"/>
        <v>Year 1</v>
      </c>
      <c r="DI23" s="757" t="str">
        <f t="shared" si="1"/>
        <v>Year 2</v>
      </c>
      <c r="DJ23" s="757" t="str">
        <f t="shared" si="1"/>
        <v>Year 3</v>
      </c>
      <c r="DK23" s="757" t="str">
        <f t="shared" si="1"/>
        <v>Year 4</v>
      </c>
      <c r="DL23" s="757" t="str">
        <f t="shared" ref="DL23:DM23" si="2">DF23</f>
        <v>Year 5</v>
      </c>
      <c r="DM23" s="757" t="str">
        <f t="shared" si="2"/>
        <v>Year 6</v>
      </c>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row>
    <row r="24" spans="1:149" s="58" customFormat="1" ht="9.9499999999999993" customHeight="1">
      <c r="A24" s="55" t="s">
        <v>181</v>
      </c>
      <c r="B24" s="56" t="s">
        <v>181</v>
      </c>
      <c r="C24" s="56" t="s">
        <v>181</v>
      </c>
      <c r="D24" s="56" t="s">
        <v>181</v>
      </c>
      <c r="E24" s="56" t="s">
        <v>181</v>
      </c>
      <c r="F24" s="56" t="s">
        <v>181</v>
      </c>
      <c r="G24" s="56" t="s">
        <v>181</v>
      </c>
      <c r="H24" s="56" t="s">
        <v>181</v>
      </c>
      <c r="I24" s="56" t="s">
        <v>181</v>
      </c>
      <c r="J24" s="56" t="s">
        <v>181</v>
      </c>
      <c r="K24" s="56" t="s">
        <v>181</v>
      </c>
      <c r="L24" s="68" t="s">
        <v>181</v>
      </c>
      <c r="M24" s="152" t="s">
        <v>181</v>
      </c>
      <c r="N24" s="152" t="s">
        <v>181</v>
      </c>
      <c r="O24" s="152" t="s">
        <v>181</v>
      </c>
      <c r="P24" s="69" t="s">
        <v>181</v>
      </c>
      <c r="Q24" s="152" t="s">
        <v>181</v>
      </c>
      <c r="R24" s="152" t="s">
        <v>181</v>
      </c>
      <c r="S24" s="152" t="s">
        <v>181</v>
      </c>
      <c r="T24" s="152" t="s">
        <v>181</v>
      </c>
      <c r="U24" s="69" t="s">
        <v>181</v>
      </c>
      <c r="V24" s="152" t="s">
        <v>181</v>
      </c>
      <c r="W24" s="152" t="s">
        <v>181</v>
      </c>
      <c r="X24" s="152" t="s">
        <v>181</v>
      </c>
      <c r="Y24" s="152" t="s">
        <v>181</v>
      </c>
      <c r="Z24" s="69" t="s">
        <v>181</v>
      </c>
      <c r="AA24" s="152" t="s">
        <v>181</v>
      </c>
      <c r="AB24" s="152" t="s">
        <v>181</v>
      </c>
      <c r="AC24" s="152" t="s">
        <v>181</v>
      </c>
      <c r="AD24" s="152" t="s">
        <v>181</v>
      </c>
      <c r="AE24" s="69" t="s">
        <v>181</v>
      </c>
      <c r="AF24" s="152" t="s">
        <v>181</v>
      </c>
      <c r="AG24" s="152" t="s">
        <v>181</v>
      </c>
      <c r="AH24" s="152" t="s">
        <v>181</v>
      </c>
      <c r="AI24" s="152" t="s">
        <v>181</v>
      </c>
      <c r="AJ24" s="69" t="s">
        <v>181</v>
      </c>
      <c r="AK24" s="152" t="s">
        <v>181</v>
      </c>
      <c r="AL24" s="152" t="s">
        <v>181</v>
      </c>
      <c r="AM24" s="152" t="s">
        <v>181</v>
      </c>
      <c r="AN24" s="152" t="s">
        <v>181</v>
      </c>
      <c r="AO24" s="69" t="s">
        <v>181</v>
      </c>
      <c r="AP24" s="182" t="s">
        <v>181</v>
      </c>
      <c r="AQ24" s="182" t="s">
        <v>181</v>
      </c>
      <c r="AR24" s="188" t="s">
        <v>181</v>
      </c>
      <c r="AS24" s="729"/>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row>
    <row r="25" spans="1:149" s="58" customFormat="1" ht="20.100000000000001" customHeight="1">
      <c r="A25" s="55"/>
      <c r="B25" s="56"/>
      <c r="C25" s="1347" t="s">
        <v>188</v>
      </c>
      <c r="D25" s="1347"/>
      <c r="E25" s="1347"/>
      <c r="F25" s="1347"/>
      <c r="G25" s="1348"/>
      <c r="H25" s="1348"/>
      <c r="I25" s="1348"/>
      <c r="J25" s="1348"/>
      <c r="K25" s="153" t="s">
        <v>181</v>
      </c>
      <c r="L25" s="71" t="s">
        <v>181</v>
      </c>
      <c r="M25" s="152" t="s">
        <v>181</v>
      </c>
      <c r="N25" s="152" t="s">
        <v>181</v>
      </c>
      <c r="O25" s="152" t="s">
        <v>181</v>
      </c>
      <c r="P25" s="72" t="s">
        <v>181</v>
      </c>
      <c r="Q25" s="154" t="s">
        <v>181</v>
      </c>
      <c r="R25" s="152" t="s">
        <v>181</v>
      </c>
      <c r="S25" s="152" t="s">
        <v>181</v>
      </c>
      <c r="T25" s="152" t="s">
        <v>181</v>
      </c>
      <c r="U25" s="72" t="s">
        <v>181</v>
      </c>
      <c r="V25" s="154" t="s">
        <v>181</v>
      </c>
      <c r="W25" s="152" t="s">
        <v>181</v>
      </c>
      <c r="X25" s="152" t="s">
        <v>181</v>
      </c>
      <c r="Y25" s="152" t="s">
        <v>181</v>
      </c>
      <c r="Z25" s="72" t="s">
        <v>181</v>
      </c>
      <c r="AA25" s="154" t="s">
        <v>181</v>
      </c>
      <c r="AB25" s="152" t="s">
        <v>181</v>
      </c>
      <c r="AC25" s="152" t="s">
        <v>181</v>
      </c>
      <c r="AD25" s="152" t="s">
        <v>181</v>
      </c>
      <c r="AE25" s="72" t="s">
        <v>181</v>
      </c>
      <c r="AF25" s="154" t="s">
        <v>181</v>
      </c>
      <c r="AG25" s="152" t="s">
        <v>181</v>
      </c>
      <c r="AH25" s="152" t="s">
        <v>181</v>
      </c>
      <c r="AI25" s="152" t="s">
        <v>181</v>
      </c>
      <c r="AJ25" s="72" t="s">
        <v>181</v>
      </c>
      <c r="AK25" s="154" t="s">
        <v>181</v>
      </c>
      <c r="AL25" s="152" t="s">
        <v>181</v>
      </c>
      <c r="AM25" s="152" t="s">
        <v>181</v>
      </c>
      <c r="AN25" s="152" t="s">
        <v>181</v>
      </c>
      <c r="AO25" s="72" t="s">
        <v>181</v>
      </c>
      <c r="AP25" s="184" t="s">
        <v>181</v>
      </c>
      <c r="AQ25" s="1181"/>
      <c r="AR25" s="188" t="s">
        <v>181</v>
      </c>
      <c r="AS25" s="729"/>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row>
    <row r="26" spans="1:149" s="58" customFormat="1" ht="30" customHeight="1">
      <c r="A26" s="55" t="s">
        <v>181</v>
      </c>
      <c r="B26" s="56" t="s">
        <v>181</v>
      </c>
      <c r="C26" s="1349" t="s">
        <v>274</v>
      </c>
      <c r="D26" s="1029"/>
      <c r="E26" s="56" t="s">
        <v>181</v>
      </c>
      <c r="F26" s="153" t="s">
        <v>189</v>
      </c>
      <c r="G26" s="153" t="s">
        <v>181</v>
      </c>
      <c r="H26" s="155" t="s">
        <v>248</v>
      </c>
      <c r="I26" s="153" t="s">
        <v>181</v>
      </c>
      <c r="J26" s="106" t="s">
        <v>190</v>
      </c>
      <c r="K26" s="56" t="s">
        <v>181</v>
      </c>
      <c r="L26" s="1136" t="s">
        <v>194</v>
      </c>
      <c r="M26" s="1137"/>
      <c r="N26" s="1137"/>
      <c r="O26" s="154"/>
      <c r="P26" s="73"/>
      <c r="Q26" s="154"/>
      <c r="R26" s="156"/>
      <c r="S26" s="154"/>
      <c r="T26" s="154"/>
      <c r="U26" s="73"/>
      <c r="V26" s="154"/>
      <c r="W26" s="156"/>
      <c r="X26" s="154"/>
      <c r="Y26" s="154"/>
      <c r="Z26" s="73"/>
      <c r="AA26" s="154"/>
      <c r="AB26" s="156"/>
      <c r="AC26" s="154"/>
      <c r="AD26" s="154"/>
      <c r="AE26" s="73"/>
      <c r="AF26" s="154"/>
      <c r="AG26" s="156"/>
      <c r="AH26" s="154"/>
      <c r="AI26" s="154"/>
      <c r="AJ26" s="73"/>
      <c r="AK26" s="154"/>
      <c r="AL26" s="156"/>
      <c r="AM26" s="154" t="s">
        <v>181</v>
      </c>
      <c r="AN26" s="154"/>
      <c r="AO26" s="73" t="s">
        <v>181</v>
      </c>
      <c r="AP26" s="183" t="s">
        <v>181</v>
      </c>
      <c r="AQ26" s="1181"/>
      <c r="AR26" s="188" t="s">
        <v>181</v>
      </c>
      <c r="AS26" s="729"/>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row>
    <row r="27" spans="1:149" s="58" customFormat="1" ht="20.25" customHeight="1">
      <c r="A27" s="55" t="s">
        <v>181</v>
      </c>
      <c r="B27" s="56">
        <v>1</v>
      </c>
      <c r="C27" s="1138" t="s">
        <v>1062</v>
      </c>
      <c r="D27" s="1139"/>
      <c r="E27" s="157"/>
      <c r="F27" s="103" t="s">
        <v>191</v>
      </c>
      <c r="G27" s="56" t="s">
        <v>181</v>
      </c>
      <c r="H27" s="100"/>
      <c r="I27" s="56" t="s">
        <v>181</v>
      </c>
      <c r="J27" s="105">
        <v>0.28000000000000003</v>
      </c>
      <c r="K27" s="56" t="s">
        <v>181</v>
      </c>
      <c r="L27" s="68" t="s">
        <v>181</v>
      </c>
      <c r="M27" s="74"/>
      <c r="N27" s="154" t="s">
        <v>181</v>
      </c>
      <c r="O27" s="400">
        <f t="shared" ref="O27:O36" si="3">ROUND(H27*AT27*M27,$AQ$257)</f>
        <v>0</v>
      </c>
      <c r="P27" s="69" t="s">
        <v>181</v>
      </c>
      <c r="Q27" s="152" t="s">
        <v>181</v>
      </c>
      <c r="R27" s="74"/>
      <c r="S27" s="154" t="s">
        <v>181</v>
      </c>
      <c r="T27" s="400">
        <f t="shared" ref="T27:T36" si="4">ROUND($H27*AU27*R27,$AQ$257)</f>
        <v>0</v>
      </c>
      <c r="U27" s="69" t="s">
        <v>181</v>
      </c>
      <c r="V27" s="152" t="s">
        <v>181</v>
      </c>
      <c r="W27" s="74"/>
      <c r="X27" s="154" t="s">
        <v>181</v>
      </c>
      <c r="Y27" s="400">
        <f t="shared" ref="Y27:Y36" si="5">ROUND($H27*AV27*W27,$AQ$257)</f>
        <v>0</v>
      </c>
      <c r="Z27" s="69" t="s">
        <v>181</v>
      </c>
      <c r="AA27" s="152" t="s">
        <v>181</v>
      </c>
      <c r="AB27" s="74"/>
      <c r="AC27" s="154" t="s">
        <v>181</v>
      </c>
      <c r="AD27" s="400">
        <f t="shared" ref="AD27:AD36" si="6">ROUND($H27*AW27*AB27,$AQ$257)</f>
        <v>0</v>
      </c>
      <c r="AE27" s="69" t="s">
        <v>181</v>
      </c>
      <c r="AF27" s="152" t="s">
        <v>181</v>
      </c>
      <c r="AG27" s="74"/>
      <c r="AH27" s="154" t="s">
        <v>181</v>
      </c>
      <c r="AI27" s="400">
        <f t="shared" ref="AI27:AI36" si="7">ROUND($H27*AX27*AG27,$AQ$257)</f>
        <v>0</v>
      </c>
      <c r="AJ27" s="69" t="s">
        <v>181</v>
      </c>
      <c r="AK27" s="152" t="s">
        <v>181</v>
      </c>
      <c r="AL27" s="74"/>
      <c r="AM27" s="154" t="s">
        <v>181</v>
      </c>
      <c r="AN27" s="400">
        <f t="shared" ref="AN27:AN36" si="8">ROUND($H27*AY27*AL27,$AQ$257)</f>
        <v>0</v>
      </c>
      <c r="AO27" s="75" t="s">
        <v>181</v>
      </c>
      <c r="AP27" s="185" t="s">
        <v>181</v>
      </c>
      <c r="AQ27" s="52">
        <f t="shared" ref="AQ27:AQ36" si="9">SUM(O27+T27+Y27+AD27+AN27+AI27)</f>
        <v>0</v>
      </c>
      <c r="AR27" s="188" t="s">
        <v>181</v>
      </c>
      <c r="AS27" s="729"/>
      <c r="AT27" s="76">
        <v>1.03</v>
      </c>
      <c r="AU27" s="76">
        <f t="shared" ref="AU27:AY36" si="10">1.03*AT27</f>
        <v>1.0609</v>
      </c>
      <c r="AV27" s="76">
        <f t="shared" si="10"/>
        <v>1.092727</v>
      </c>
      <c r="AW27" s="76">
        <f t="shared" si="10"/>
        <v>1.1255088100000001</v>
      </c>
      <c r="AX27" s="76">
        <f t="shared" si="10"/>
        <v>1.1592740743000001</v>
      </c>
      <c r="AY27" s="76">
        <f t="shared" si="10"/>
        <v>1.1940522965290001</v>
      </c>
      <c r="AZ27" s="51">
        <f t="shared" ref="AZ27:AZ36" si="11">ROUND((2080/12)*M27,2)</f>
        <v>0</v>
      </c>
      <c r="BA27" s="51">
        <f t="shared" ref="BA27:BA36" si="12">ROUND((2080/12)*R27,2)</f>
        <v>0</v>
      </c>
      <c r="BB27" s="51">
        <f t="shared" ref="BB27:BB36" si="13">ROUND((2080/12)*W27,2)</f>
        <v>0</v>
      </c>
      <c r="BC27" s="51">
        <f t="shared" ref="BC27:BC36" si="14">ROUND((2080/12)*AB27,2)</f>
        <v>0</v>
      </c>
      <c r="BD27" s="51">
        <f t="shared" ref="BD27:BD36" si="15">ROUND((2080/12)*AG27,2)</f>
        <v>0</v>
      </c>
      <c r="BE27" s="51">
        <f t="shared" ref="BE27:BE36" si="16">ROUND((2080/12)*AL27,2)</f>
        <v>0</v>
      </c>
      <c r="BF27" s="735">
        <f t="shared" ref="BF27:BF36" si="17">ROUND((M27/9),3)</f>
        <v>0</v>
      </c>
      <c r="BG27" s="735">
        <f t="shared" ref="BG27:BG36" si="18">ROUND((R27/9),3)</f>
        <v>0</v>
      </c>
      <c r="BH27" s="735">
        <f t="shared" ref="BH27:BH36" si="19">ROUND((W27/9),3)</f>
        <v>0</v>
      </c>
      <c r="BI27" s="735">
        <f t="shared" ref="BI27:BI36" si="20">ROUND((AB27/9),3)</f>
        <v>0</v>
      </c>
      <c r="BJ27" s="735">
        <f t="shared" ref="BJ27:BJ36" si="21">ROUND((AG27/9),3)</f>
        <v>0</v>
      </c>
      <c r="BK27" s="735">
        <f t="shared" ref="BK27:BK36" si="22">ROUND((AL27/9),3)</f>
        <v>0</v>
      </c>
      <c r="BL27" s="739">
        <f t="shared" ref="BL27:BL36" si="23">ROUND((M27/12),3)</f>
        <v>0</v>
      </c>
      <c r="BM27" s="739">
        <f t="shared" ref="BM27:BM36" si="24">ROUND((R27/12),3)</f>
        <v>0</v>
      </c>
      <c r="BN27" s="739">
        <f t="shared" ref="BN27:BN36" si="25">ROUND((W27/12),3)</f>
        <v>0</v>
      </c>
      <c r="BO27" s="739">
        <f t="shared" ref="BO27:BO36" si="26">ROUND((AB27/12),3)</f>
        <v>0</v>
      </c>
      <c r="BP27" s="739">
        <f t="shared" ref="BP27:BP36" si="27">ROUND((AG27/12),3)</f>
        <v>0</v>
      </c>
      <c r="BQ27" s="739">
        <f t="shared" ref="BQ27:BQ36" si="28">ROUND((AL27/12),3)</f>
        <v>0</v>
      </c>
      <c r="BR27" s="741">
        <f t="shared" ref="BR27:BW27" si="29">ROUND(AT27*$H27,2)</f>
        <v>0</v>
      </c>
      <c r="BS27" s="741">
        <f t="shared" si="29"/>
        <v>0</v>
      </c>
      <c r="BT27" s="741">
        <f t="shared" si="29"/>
        <v>0</v>
      </c>
      <c r="BU27" s="741">
        <f t="shared" si="29"/>
        <v>0</v>
      </c>
      <c r="BV27" s="741">
        <f t="shared" si="29"/>
        <v>0</v>
      </c>
      <c r="BW27" s="741">
        <f t="shared" si="29"/>
        <v>0</v>
      </c>
      <c r="BX27" s="743">
        <f t="shared" ref="BX27:CC27" si="30">BR27*9</f>
        <v>0</v>
      </c>
      <c r="BY27" s="743">
        <f t="shared" si="30"/>
        <v>0</v>
      </c>
      <c r="BZ27" s="743">
        <f t="shared" si="30"/>
        <v>0</v>
      </c>
      <c r="CA27" s="743">
        <f t="shared" si="30"/>
        <v>0</v>
      </c>
      <c r="CB27" s="743">
        <f t="shared" si="30"/>
        <v>0</v>
      </c>
      <c r="CC27" s="743">
        <f t="shared" si="30"/>
        <v>0</v>
      </c>
      <c r="CD27" s="740">
        <f t="shared" ref="CD27:CI27" si="31">BR27*12</f>
        <v>0</v>
      </c>
      <c r="CE27" s="740">
        <f t="shared" si="31"/>
        <v>0</v>
      </c>
      <c r="CF27" s="740">
        <f t="shared" si="31"/>
        <v>0</v>
      </c>
      <c r="CG27" s="740">
        <f t="shared" si="31"/>
        <v>0</v>
      </c>
      <c r="CH27" s="740">
        <f t="shared" si="31"/>
        <v>0</v>
      </c>
      <c r="CI27" s="740">
        <f t="shared" si="31"/>
        <v>0</v>
      </c>
      <c r="CJ27" s="753" t="s">
        <v>1208</v>
      </c>
      <c r="CK27" s="753" t="s">
        <v>1208</v>
      </c>
      <c r="CL27" s="753" t="s">
        <v>1208</v>
      </c>
      <c r="CM27" s="753" t="s">
        <v>1208</v>
      </c>
      <c r="CN27" s="753" t="s">
        <v>1208</v>
      </c>
      <c r="CO27" s="753" t="s">
        <v>1208</v>
      </c>
      <c r="CP27" s="677" t="e">
        <f t="shared" ref="CP27:CP36" si="32">ROUND(O27/M27/173.33,2)</f>
        <v>#DIV/0!</v>
      </c>
      <c r="CQ27" s="677" t="e">
        <f t="shared" ref="CQ27:CQ36" si="33">ROUND(T27/R27/173.33,2)</f>
        <v>#DIV/0!</v>
      </c>
      <c r="CR27" s="677" t="e">
        <f t="shared" ref="CR27:CR36" si="34">ROUND(Y27/W27/173.33,2)</f>
        <v>#DIV/0!</v>
      </c>
      <c r="CS27" s="677" t="e">
        <f t="shared" ref="CS27:CS36" si="35">ROUND(AD27/AB27/173.33,2)</f>
        <v>#DIV/0!</v>
      </c>
      <c r="CT27" s="677" t="e">
        <f t="shared" ref="CT27:CT36" si="36">ROUND(AI27/AG27/173.33,2)</f>
        <v>#DIV/0!</v>
      </c>
      <c r="CU27" s="677" t="e">
        <f t="shared" ref="CU27:CU36" si="37">ROUND(AN27/AL27/173.33,2)</f>
        <v>#DIV/0!</v>
      </c>
      <c r="CV27" s="764" t="e">
        <f t="shared" ref="CV27:DA27" si="38">ROUND(CP27+(CP27*$J27),2)</f>
        <v>#DIV/0!</v>
      </c>
      <c r="CW27" s="764" t="e">
        <f t="shared" si="38"/>
        <v>#DIV/0!</v>
      </c>
      <c r="CX27" s="764" t="e">
        <f t="shared" si="38"/>
        <v>#DIV/0!</v>
      </c>
      <c r="CY27" s="764" t="e">
        <f t="shared" si="38"/>
        <v>#DIV/0!</v>
      </c>
      <c r="CZ27" s="764" t="e">
        <f t="shared" si="38"/>
        <v>#DIV/0!</v>
      </c>
      <c r="DA27" s="764" t="e">
        <f t="shared" si="38"/>
        <v>#DIV/0!</v>
      </c>
      <c r="DB27" s="680" t="e">
        <f t="shared" ref="DB27:DB36" si="39">ROUND(CV27+(CV27*($J$243+$J$242)),2)</f>
        <v>#DIV/0!</v>
      </c>
      <c r="DC27" s="680" t="e">
        <f t="shared" ref="DC27:DC36" si="40">ROUND(CW27+(CW27*($J$243+$J$242)),2)</f>
        <v>#DIV/0!</v>
      </c>
      <c r="DD27" s="680" t="e">
        <f t="shared" ref="DD27:DD36" si="41">ROUND(CX27+(CX27*($J$243+$J$242)),2)</f>
        <v>#DIV/0!</v>
      </c>
      <c r="DE27" s="680" t="e">
        <f t="shared" ref="DE27:DE36" si="42">ROUND(CY27+(CY27*($J$243+$J$242)),2)</f>
        <v>#DIV/0!</v>
      </c>
      <c r="DF27" s="680" t="e">
        <f t="shared" ref="DF27:DF36" si="43">ROUND(CZ27+(CZ27*($J$243+$J$242)),2)</f>
        <v>#DIV/0!</v>
      </c>
      <c r="DG27" s="680" t="e">
        <f t="shared" ref="DG27:DG36" si="44">ROUND(DA27+(DA27*($J$243+$J$242)),2)</f>
        <v>#DIV/0!</v>
      </c>
      <c r="DH27" s="766">
        <f>ROUND($J27*O27, 'Initial Information'!B27)</f>
        <v>0</v>
      </c>
      <c r="DI27" s="766">
        <f>ROUND($J27*T27, 'Initial Information'!C27)</f>
        <v>0</v>
      </c>
      <c r="DJ27" s="766">
        <f>ROUND($J27*Y27, 'Initial Information'!D27)</f>
        <v>0</v>
      </c>
      <c r="DK27" s="766">
        <f>ROUND($J27*AD27, 'Initial Information'!E27)</f>
        <v>0</v>
      </c>
      <c r="DL27" s="766">
        <f>ROUND($J27*AI27, 'Initial Information'!F27)</f>
        <v>0</v>
      </c>
      <c r="DM27" s="766">
        <f>ROUND($J27*AN27, 'Initial Information'!G27)</f>
        <v>0</v>
      </c>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row>
    <row r="28" spans="1:149" s="58" customFormat="1" ht="20.25" customHeight="1">
      <c r="A28" s="55" t="s">
        <v>181</v>
      </c>
      <c r="B28" s="56">
        <v>2</v>
      </c>
      <c r="C28" s="1138"/>
      <c r="D28" s="1139"/>
      <c r="E28" s="157"/>
      <c r="F28" s="104"/>
      <c r="G28" s="56" t="s">
        <v>181</v>
      </c>
      <c r="H28" s="100"/>
      <c r="I28" s="56" t="s">
        <v>181</v>
      </c>
      <c r="J28" s="105">
        <v>0.28000000000000003</v>
      </c>
      <c r="K28" s="56" t="s">
        <v>181</v>
      </c>
      <c r="L28" s="68" t="s">
        <v>181</v>
      </c>
      <c r="M28" s="74"/>
      <c r="N28" s="152" t="s">
        <v>181</v>
      </c>
      <c r="O28" s="400">
        <f t="shared" si="3"/>
        <v>0</v>
      </c>
      <c r="P28" s="69" t="s">
        <v>181</v>
      </c>
      <c r="Q28" s="152" t="s">
        <v>181</v>
      </c>
      <c r="R28" s="74"/>
      <c r="S28" s="152" t="s">
        <v>181</v>
      </c>
      <c r="T28" s="400">
        <f t="shared" si="4"/>
        <v>0</v>
      </c>
      <c r="U28" s="69" t="s">
        <v>181</v>
      </c>
      <c r="V28" s="152" t="s">
        <v>181</v>
      </c>
      <c r="W28" s="74"/>
      <c r="X28" s="152" t="s">
        <v>181</v>
      </c>
      <c r="Y28" s="400">
        <f t="shared" si="5"/>
        <v>0</v>
      </c>
      <c r="Z28" s="69" t="s">
        <v>181</v>
      </c>
      <c r="AA28" s="152" t="s">
        <v>181</v>
      </c>
      <c r="AB28" s="74"/>
      <c r="AC28" s="152" t="s">
        <v>181</v>
      </c>
      <c r="AD28" s="400">
        <f t="shared" si="6"/>
        <v>0</v>
      </c>
      <c r="AE28" s="69" t="s">
        <v>181</v>
      </c>
      <c r="AF28" s="152" t="s">
        <v>181</v>
      </c>
      <c r="AG28" s="74"/>
      <c r="AH28" s="152" t="s">
        <v>181</v>
      </c>
      <c r="AI28" s="400">
        <f t="shared" si="7"/>
        <v>0</v>
      </c>
      <c r="AJ28" s="69" t="s">
        <v>181</v>
      </c>
      <c r="AK28" s="152" t="s">
        <v>181</v>
      </c>
      <c r="AL28" s="74"/>
      <c r="AM28" s="152" t="s">
        <v>181</v>
      </c>
      <c r="AN28" s="400">
        <f t="shared" si="8"/>
        <v>0</v>
      </c>
      <c r="AO28" s="75" t="s">
        <v>181</v>
      </c>
      <c r="AP28" s="185" t="s">
        <v>181</v>
      </c>
      <c r="AQ28" s="52">
        <f t="shared" si="9"/>
        <v>0</v>
      </c>
      <c r="AR28" s="188" t="s">
        <v>181</v>
      </c>
      <c r="AS28" s="729"/>
      <c r="AT28" s="76">
        <v>1.03</v>
      </c>
      <c r="AU28" s="76">
        <f t="shared" si="10"/>
        <v>1.0609</v>
      </c>
      <c r="AV28" s="76">
        <f t="shared" si="10"/>
        <v>1.092727</v>
      </c>
      <c r="AW28" s="76">
        <f t="shared" si="10"/>
        <v>1.1255088100000001</v>
      </c>
      <c r="AX28" s="76">
        <f t="shared" si="10"/>
        <v>1.1592740743000001</v>
      </c>
      <c r="AY28" s="76">
        <f t="shared" si="10"/>
        <v>1.1940522965290001</v>
      </c>
      <c r="AZ28" s="51">
        <f t="shared" si="11"/>
        <v>0</v>
      </c>
      <c r="BA28" s="51">
        <f t="shared" si="12"/>
        <v>0</v>
      </c>
      <c r="BB28" s="51">
        <f t="shared" si="13"/>
        <v>0</v>
      </c>
      <c r="BC28" s="51">
        <f t="shared" si="14"/>
        <v>0</v>
      </c>
      <c r="BD28" s="51">
        <f t="shared" si="15"/>
        <v>0</v>
      </c>
      <c r="BE28" s="51">
        <f t="shared" si="16"/>
        <v>0</v>
      </c>
      <c r="BF28" s="735">
        <f t="shared" si="17"/>
        <v>0</v>
      </c>
      <c r="BG28" s="735">
        <f t="shared" si="18"/>
        <v>0</v>
      </c>
      <c r="BH28" s="735">
        <f t="shared" si="19"/>
        <v>0</v>
      </c>
      <c r="BI28" s="735">
        <f t="shared" si="20"/>
        <v>0</v>
      </c>
      <c r="BJ28" s="735">
        <f t="shared" si="21"/>
        <v>0</v>
      </c>
      <c r="BK28" s="735">
        <f t="shared" si="22"/>
        <v>0</v>
      </c>
      <c r="BL28" s="739">
        <f t="shared" si="23"/>
        <v>0</v>
      </c>
      <c r="BM28" s="739">
        <f t="shared" si="24"/>
        <v>0</v>
      </c>
      <c r="BN28" s="739">
        <f t="shared" si="25"/>
        <v>0</v>
      </c>
      <c r="BO28" s="739">
        <f t="shared" si="26"/>
        <v>0</v>
      </c>
      <c r="BP28" s="739">
        <f t="shared" si="27"/>
        <v>0</v>
      </c>
      <c r="BQ28" s="739">
        <f t="shared" si="28"/>
        <v>0</v>
      </c>
      <c r="BR28" s="741">
        <f t="shared" ref="BR28:BW36" si="45">ROUND(AT28*$H28,2)</f>
        <v>0</v>
      </c>
      <c r="BS28" s="741">
        <f t="shared" si="45"/>
        <v>0</v>
      </c>
      <c r="BT28" s="741">
        <f t="shared" si="45"/>
        <v>0</v>
      </c>
      <c r="BU28" s="741">
        <f t="shared" si="45"/>
        <v>0</v>
      </c>
      <c r="BV28" s="741">
        <f t="shared" si="45"/>
        <v>0</v>
      </c>
      <c r="BW28" s="741">
        <f t="shared" si="45"/>
        <v>0</v>
      </c>
      <c r="BX28" s="743">
        <f t="shared" ref="BX28:CC35" si="46">BR28*9</f>
        <v>0</v>
      </c>
      <c r="BY28" s="743">
        <f t="shared" si="46"/>
        <v>0</v>
      </c>
      <c r="BZ28" s="743">
        <f t="shared" si="46"/>
        <v>0</v>
      </c>
      <c r="CA28" s="743">
        <f t="shared" si="46"/>
        <v>0</v>
      </c>
      <c r="CB28" s="743">
        <f t="shared" si="46"/>
        <v>0</v>
      </c>
      <c r="CC28" s="743">
        <f t="shared" si="46"/>
        <v>0</v>
      </c>
      <c r="CD28" s="740">
        <f t="shared" ref="CD28:CI35" si="47">BR28*12</f>
        <v>0</v>
      </c>
      <c r="CE28" s="740">
        <f t="shared" si="47"/>
        <v>0</v>
      </c>
      <c r="CF28" s="740">
        <f t="shared" si="47"/>
        <v>0</v>
      </c>
      <c r="CG28" s="740">
        <f t="shared" si="47"/>
        <v>0</v>
      </c>
      <c r="CH28" s="740">
        <f t="shared" si="47"/>
        <v>0</v>
      </c>
      <c r="CI28" s="740">
        <f t="shared" si="47"/>
        <v>0</v>
      </c>
      <c r="CJ28" s="746" t="s">
        <v>1208</v>
      </c>
      <c r="CK28" s="746" t="s">
        <v>1208</v>
      </c>
      <c r="CL28" s="746" t="s">
        <v>1208</v>
      </c>
      <c r="CM28" s="746" t="s">
        <v>1208</v>
      </c>
      <c r="CN28" s="746" t="s">
        <v>1208</v>
      </c>
      <c r="CO28" s="746" t="s">
        <v>1208</v>
      </c>
      <c r="CP28" s="677" t="e">
        <f t="shared" si="32"/>
        <v>#DIV/0!</v>
      </c>
      <c r="CQ28" s="677" t="e">
        <f t="shared" si="33"/>
        <v>#DIV/0!</v>
      </c>
      <c r="CR28" s="677" t="e">
        <f t="shared" si="34"/>
        <v>#DIV/0!</v>
      </c>
      <c r="CS28" s="677" t="e">
        <f t="shared" si="35"/>
        <v>#DIV/0!</v>
      </c>
      <c r="CT28" s="677" t="e">
        <f t="shared" si="36"/>
        <v>#DIV/0!</v>
      </c>
      <c r="CU28" s="677" t="e">
        <f t="shared" si="37"/>
        <v>#DIV/0!</v>
      </c>
      <c r="CV28" s="764" t="e">
        <f t="shared" ref="CV28:DA36" si="48">ROUND(CP28+(CP28*$J28),2)</f>
        <v>#DIV/0!</v>
      </c>
      <c r="CW28" s="764" t="e">
        <f t="shared" si="48"/>
        <v>#DIV/0!</v>
      </c>
      <c r="CX28" s="764" t="e">
        <f t="shared" si="48"/>
        <v>#DIV/0!</v>
      </c>
      <c r="CY28" s="764" t="e">
        <f t="shared" si="48"/>
        <v>#DIV/0!</v>
      </c>
      <c r="CZ28" s="764" t="e">
        <f t="shared" si="48"/>
        <v>#DIV/0!</v>
      </c>
      <c r="DA28" s="764" t="e">
        <f t="shared" si="48"/>
        <v>#DIV/0!</v>
      </c>
      <c r="DB28" s="680" t="e">
        <f t="shared" si="39"/>
        <v>#DIV/0!</v>
      </c>
      <c r="DC28" s="680" t="e">
        <f t="shared" si="40"/>
        <v>#DIV/0!</v>
      </c>
      <c r="DD28" s="680" t="e">
        <f t="shared" si="41"/>
        <v>#DIV/0!</v>
      </c>
      <c r="DE28" s="680" t="e">
        <f t="shared" si="42"/>
        <v>#DIV/0!</v>
      </c>
      <c r="DF28" s="680" t="e">
        <f t="shared" si="43"/>
        <v>#DIV/0!</v>
      </c>
      <c r="DG28" s="680" t="e">
        <f t="shared" si="44"/>
        <v>#DIV/0!</v>
      </c>
      <c r="DH28" s="766">
        <f>ROUND($J28*O28, 'Initial Information'!B28)</f>
        <v>0</v>
      </c>
      <c r="DI28" s="766">
        <f>ROUND($J28*T28, 'Initial Information'!C28)</f>
        <v>0</v>
      </c>
      <c r="DJ28" s="766">
        <f>ROUND($J28*Y28, 'Initial Information'!D28)</f>
        <v>0</v>
      </c>
      <c r="DK28" s="766">
        <f>ROUND($J28*AD28, 'Initial Information'!E28)</f>
        <v>0</v>
      </c>
      <c r="DL28" s="766">
        <f>ROUND($J28*AI28, 'Initial Information'!F28)</f>
        <v>0</v>
      </c>
      <c r="DM28" s="766">
        <f>ROUND($J28*AN28, 'Initial Information'!G28)</f>
        <v>0</v>
      </c>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row>
    <row r="29" spans="1:149" s="58" customFormat="1" ht="20.25" customHeight="1">
      <c r="A29" s="55" t="s">
        <v>181</v>
      </c>
      <c r="B29" s="56">
        <v>3</v>
      </c>
      <c r="C29" s="1138"/>
      <c r="D29" s="1139"/>
      <c r="E29" s="157"/>
      <c r="F29" s="104"/>
      <c r="G29" s="56" t="s">
        <v>181</v>
      </c>
      <c r="H29" s="100"/>
      <c r="I29" s="56" t="s">
        <v>181</v>
      </c>
      <c r="J29" s="105">
        <v>0.28000000000000003</v>
      </c>
      <c r="K29" s="56" t="s">
        <v>181</v>
      </c>
      <c r="L29" s="68" t="s">
        <v>181</v>
      </c>
      <c r="M29" s="74"/>
      <c r="N29" s="152" t="s">
        <v>181</v>
      </c>
      <c r="O29" s="400">
        <f t="shared" si="3"/>
        <v>0</v>
      </c>
      <c r="P29" s="69" t="s">
        <v>181</v>
      </c>
      <c r="Q29" s="152" t="s">
        <v>181</v>
      </c>
      <c r="R29" s="74"/>
      <c r="S29" s="152" t="s">
        <v>181</v>
      </c>
      <c r="T29" s="400">
        <f t="shared" si="4"/>
        <v>0</v>
      </c>
      <c r="U29" s="69" t="s">
        <v>181</v>
      </c>
      <c r="V29" s="152" t="s">
        <v>181</v>
      </c>
      <c r="W29" s="74"/>
      <c r="X29" s="152" t="s">
        <v>181</v>
      </c>
      <c r="Y29" s="400">
        <f t="shared" si="5"/>
        <v>0</v>
      </c>
      <c r="Z29" s="69" t="s">
        <v>181</v>
      </c>
      <c r="AA29" s="152" t="s">
        <v>181</v>
      </c>
      <c r="AB29" s="74"/>
      <c r="AC29" s="152" t="s">
        <v>181</v>
      </c>
      <c r="AD29" s="400">
        <f t="shared" si="6"/>
        <v>0</v>
      </c>
      <c r="AE29" s="69" t="s">
        <v>181</v>
      </c>
      <c r="AF29" s="152" t="s">
        <v>181</v>
      </c>
      <c r="AG29" s="74"/>
      <c r="AH29" s="152" t="s">
        <v>181</v>
      </c>
      <c r="AI29" s="400">
        <f t="shared" si="7"/>
        <v>0</v>
      </c>
      <c r="AJ29" s="69" t="s">
        <v>181</v>
      </c>
      <c r="AK29" s="152" t="s">
        <v>181</v>
      </c>
      <c r="AL29" s="74"/>
      <c r="AM29" s="152" t="s">
        <v>181</v>
      </c>
      <c r="AN29" s="400">
        <f t="shared" si="8"/>
        <v>0</v>
      </c>
      <c r="AO29" s="75" t="s">
        <v>181</v>
      </c>
      <c r="AP29" s="185" t="s">
        <v>181</v>
      </c>
      <c r="AQ29" s="52">
        <f t="shared" si="9"/>
        <v>0</v>
      </c>
      <c r="AR29" s="188" t="s">
        <v>181</v>
      </c>
      <c r="AS29" s="729"/>
      <c r="AT29" s="76">
        <v>1.03</v>
      </c>
      <c r="AU29" s="76">
        <f t="shared" si="10"/>
        <v>1.0609</v>
      </c>
      <c r="AV29" s="76">
        <f t="shared" si="10"/>
        <v>1.092727</v>
      </c>
      <c r="AW29" s="76">
        <f t="shared" si="10"/>
        <v>1.1255088100000001</v>
      </c>
      <c r="AX29" s="76">
        <f t="shared" si="10"/>
        <v>1.1592740743000001</v>
      </c>
      <c r="AY29" s="76">
        <f t="shared" si="10"/>
        <v>1.1940522965290001</v>
      </c>
      <c r="AZ29" s="51">
        <f t="shared" si="11"/>
        <v>0</v>
      </c>
      <c r="BA29" s="51">
        <f t="shared" si="12"/>
        <v>0</v>
      </c>
      <c r="BB29" s="51">
        <f t="shared" si="13"/>
        <v>0</v>
      </c>
      <c r="BC29" s="51">
        <f t="shared" si="14"/>
        <v>0</v>
      </c>
      <c r="BD29" s="51">
        <f t="shared" si="15"/>
        <v>0</v>
      </c>
      <c r="BE29" s="51">
        <f t="shared" si="16"/>
        <v>0</v>
      </c>
      <c r="BF29" s="735">
        <f t="shared" si="17"/>
        <v>0</v>
      </c>
      <c r="BG29" s="735">
        <f t="shared" si="18"/>
        <v>0</v>
      </c>
      <c r="BH29" s="735">
        <f t="shared" si="19"/>
        <v>0</v>
      </c>
      <c r="BI29" s="735">
        <f t="shared" si="20"/>
        <v>0</v>
      </c>
      <c r="BJ29" s="735">
        <f t="shared" si="21"/>
        <v>0</v>
      </c>
      <c r="BK29" s="735">
        <f t="shared" si="22"/>
        <v>0</v>
      </c>
      <c r="BL29" s="739">
        <f t="shared" si="23"/>
        <v>0</v>
      </c>
      <c r="BM29" s="739">
        <f t="shared" si="24"/>
        <v>0</v>
      </c>
      <c r="BN29" s="739">
        <f t="shared" si="25"/>
        <v>0</v>
      </c>
      <c r="BO29" s="739">
        <f t="shared" si="26"/>
        <v>0</v>
      </c>
      <c r="BP29" s="739">
        <f t="shared" si="27"/>
        <v>0</v>
      </c>
      <c r="BQ29" s="739">
        <f t="shared" si="28"/>
        <v>0</v>
      </c>
      <c r="BR29" s="741">
        <f t="shared" si="45"/>
        <v>0</v>
      </c>
      <c r="BS29" s="741">
        <f t="shared" si="45"/>
        <v>0</v>
      </c>
      <c r="BT29" s="741">
        <f t="shared" si="45"/>
        <v>0</v>
      </c>
      <c r="BU29" s="741">
        <f t="shared" si="45"/>
        <v>0</v>
      </c>
      <c r="BV29" s="741">
        <f t="shared" si="45"/>
        <v>0</v>
      </c>
      <c r="BW29" s="741">
        <f t="shared" si="45"/>
        <v>0</v>
      </c>
      <c r="BX29" s="743">
        <f t="shared" si="46"/>
        <v>0</v>
      </c>
      <c r="BY29" s="743">
        <f t="shared" si="46"/>
        <v>0</v>
      </c>
      <c r="BZ29" s="743">
        <f t="shared" si="46"/>
        <v>0</v>
      </c>
      <c r="CA29" s="743">
        <f t="shared" si="46"/>
        <v>0</v>
      </c>
      <c r="CB29" s="743">
        <f t="shared" si="46"/>
        <v>0</v>
      </c>
      <c r="CC29" s="743">
        <f t="shared" si="46"/>
        <v>0</v>
      </c>
      <c r="CD29" s="740">
        <f t="shared" si="47"/>
        <v>0</v>
      </c>
      <c r="CE29" s="740">
        <f t="shared" si="47"/>
        <v>0</v>
      </c>
      <c r="CF29" s="740">
        <f t="shared" si="47"/>
        <v>0</v>
      </c>
      <c r="CG29" s="740">
        <f t="shared" si="47"/>
        <v>0</v>
      </c>
      <c r="CH29" s="740">
        <f t="shared" si="47"/>
        <v>0</v>
      </c>
      <c r="CI29" s="740">
        <f t="shared" si="47"/>
        <v>0</v>
      </c>
      <c r="CJ29" s="746" t="s">
        <v>1208</v>
      </c>
      <c r="CK29" s="746" t="s">
        <v>1208</v>
      </c>
      <c r="CL29" s="746" t="s">
        <v>1208</v>
      </c>
      <c r="CM29" s="746" t="s">
        <v>1208</v>
      </c>
      <c r="CN29" s="746" t="s">
        <v>1208</v>
      </c>
      <c r="CO29" s="746" t="s">
        <v>1208</v>
      </c>
      <c r="CP29" s="677" t="e">
        <f t="shared" si="32"/>
        <v>#DIV/0!</v>
      </c>
      <c r="CQ29" s="677" t="e">
        <f t="shared" si="33"/>
        <v>#DIV/0!</v>
      </c>
      <c r="CR29" s="677" t="e">
        <f t="shared" si="34"/>
        <v>#DIV/0!</v>
      </c>
      <c r="CS29" s="677" t="e">
        <f t="shared" si="35"/>
        <v>#DIV/0!</v>
      </c>
      <c r="CT29" s="677" t="e">
        <f t="shared" si="36"/>
        <v>#DIV/0!</v>
      </c>
      <c r="CU29" s="677" t="e">
        <f t="shared" si="37"/>
        <v>#DIV/0!</v>
      </c>
      <c r="CV29" s="764" t="e">
        <f t="shared" si="48"/>
        <v>#DIV/0!</v>
      </c>
      <c r="CW29" s="764" t="e">
        <f t="shared" si="48"/>
        <v>#DIV/0!</v>
      </c>
      <c r="CX29" s="764" t="e">
        <f t="shared" si="48"/>
        <v>#DIV/0!</v>
      </c>
      <c r="CY29" s="764" t="e">
        <f t="shared" si="48"/>
        <v>#DIV/0!</v>
      </c>
      <c r="CZ29" s="764" t="e">
        <f t="shared" si="48"/>
        <v>#DIV/0!</v>
      </c>
      <c r="DA29" s="764" t="e">
        <f t="shared" si="48"/>
        <v>#DIV/0!</v>
      </c>
      <c r="DB29" s="680" t="e">
        <f t="shared" si="39"/>
        <v>#DIV/0!</v>
      </c>
      <c r="DC29" s="680" t="e">
        <f t="shared" si="40"/>
        <v>#DIV/0!</v>
      </c>
      <c r="DD29" s="680" t="e">
        <f t="shared" si="41"/>
        <v>#DIV/0!</v>
      </c>
      <c r="DE29" s="680" t="e">
        <f t="shared" si="42"/>
        <v>#DIV/0!</v>
      </c>
      <c r="DF29" s="680" t="e">
        <f t="shared" si="43"/>
        <v>#DIV/0!</v>
      </c>
      <c r="DG29" s="680" t="e">
        <f t="shared" si="44"/>
        <v>#DIV/0!</v>
      </c>
      <c r="DH29" s="766">
        <f>ROUND($J29*O29, 'Initial Information'!B29)</f>
        <v>0</v>
      </c>
      <c r="DI29" s="766">
        <f>ROUND($J29*T29, 'Initial Information'!C29)</f>
        <v>0</v>
      </c>
      <c r="DJ29" s="766">
        <f>ROUND($J29*Y29, 'Initial Information'!D29)</f>
        <v>0</v>
      </c>
      <c r="DK29" s="766">
        <f>ROUND($J29*AD29, 'Initial Information'!E29)</f>
        <v>0</v>
      </c>
      <c r="DL29" s="766">
        <f>ROUND($J29*AI29, 'Initial Information'!F29)</f>
        <v>0</v>
      </c>
      <c r="DM29" s="766">
        <f>ROUND($J29*AN29, 'Initial Information'!G29)</f>
        <v>0</v>
      </c>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row>
    <row r="30" spans="1:149" s="58" customFormat="1" ht="20.25" customHeight="1">
      <c r="A30" s="55" t="s">
        <v>181</v>
      </c>
      <c r="B30" s="56">
        <v>4</v>
      </c>
      <c r="C30" s="1138"/>
      <c r="D30" s="1139"/>
      <c r="E30" s="157"/>
      <c r="F30" s="104"/>
      <c r="G30" s="56" t="s">
        <v>181</v>
      </c>
      <c r="H30" s="100"/>
      <c r="I30" s="56" t="s">
        <v>181</v>
      </c>
      <c r="J30" s="105">
        <v>0.28000000000000003</v>
      </c>
      <c r="K30" s="56" t="s">
        <v>181</v>
      </c>
      <c r="L30" s="68" t="s">
        <v>181</v>
      </c>
      <c r="M30" s="74"/>
      <c r="N30" s="152" t="s">
        <v>181</v>
      </c>
      <c r="O30" s="400">
        <f t="shared" si="3"/>
        <v>0</v>
      </c>
      <c r="P30" s="69" t="s">
        <v>181</v>
      </c>
      <c r="Q30" s="152" t="s">
        <v>181</v>
      </c>
      <c r="R30" s="74"/>
      <c r="S30" s="152" t="s">
        <v>181</v>
      </c>
      <c r="T30" s="400">
        <f t="shared" si="4"/>
        <v>0</v>
      </c>
      <c r="U30" s="69" t="s">
        <v>181</v>
      </c>
      <c r="V30" s="152" t="s">
        <v>181</v>
      </c>
      <c r="W30" s="74"/>
      <c r="X30" s="152" t="s">
        <v>181</v>
      </c>
      <c r="Y30" s="400">
        <f t="shared" si="5"/>
        <v>0</v>
      </c>
      <c r="Z30" s="69" t="s">
        <v>181</v>
      </c>
      <c r="AA30" s="152" t="s">
        <v>181</v>
      </c>
      <c r="AB30" s="74"/>
      <c r="AC30" s="152" t="s">
        <v>181</v>
      </c>
      <c r="AD30" s="400">
        <f t="shared" si="6"/>
        <v>0</v>
      </c>
      <c r="AE30" s="69" t="s">
        <v>181</v>
      </c>
      <c r="AF30" s="152" t="s">
        <v>181</v>
      </c>
      <c r="AG30" s="74"/>
      <c r="AH30" s="152" t="s">
        <v>181</v>
      </c>
      <c r="AI30" s="400">
        <f t="shared" si="7"/>
        <v>0</v>
      </c>
      <c r="AJ30" s="69" t="s">
        <v>181</v>
      </c>
      <c r="AK30" s="152" t="s">
        <v>181</v>
      </c>
      <c r="AL30" s="74"/>
      <c r="AM30" s="152" t="s">
        <v>181</v>
      </c>
      <c r="AN30" s="400">
        <f t="shared" si="8"/>
        <v>0</v>
      </c>
      <c r="AO30" s="75" t="s">
        <v>181</v>
      </c>
      <c r="AP30" s="185" t="s">
        <v>181</v>
      </c>
      <c r="AQ30" s="52">
        <f t="shared" si="9"/>
        <v>0</v>
      </c>
      <c r="AR30" s="188" t="s">
        <v>181</v>
      </c>
      <c r="AS30" s="729"/>
      <c r="AT30" s="76">
        <v>1.03</v>
      </c>
      <c r="AU30" s="76">
        <f t="shared" si="10"/>
        <v>1.0609</v>
      </c>
      <c r="AV30" s="76">
        <f t="shared" si="10"/>
        <v>1.092727</v>
      </c>
      <c r="AW30" s="76">
        <f t="shared" si="10"/>
        <v>1.1255088100000001</v>
      </c>
      <c r="AX30" s="76">
        <f t="shared" si="10"/>
        <v>1.1592740743000001</v>
      </c>
      <c r="AY30" s="76">
        <f t="shared" si="10"/>
        <v>1.1940522965290001</v>
      </c>
      <c r="AZ30" s="51">
        <f t="shared" si="11"/>
        <v>0</v>
      </c>
      <c r="BA30" s="51">
        <f t="shared" si="12"/>
        <v>0</v>
      </c>
      <c r="BB30" s="51">
        <f t="shared" si="13"/>
        <v>0</v>
      </c>
      <c r="BC30" s="51">
        <f t="shared" si="14"/>
        <v>0</v>
      </c>
      <c r="BD30" s="51">
        <f t="shared" si="15"/>
        <v>0</v>
      </c>
      <c r="BE30" s="51">
        <f t="shared" si="16"/>
        <v>0</v>
      </c>
      <c r="BF30" s="735">
        <f t="shared" si="17"/>
        <v>0</v>
      </c>
      <c r="BG30" s="735">
        <f t="shared" si="18"/>
        <v>0</v>
      </c>
      <c r="BH30" s="735">
        <f t="shared" si="19"/>
        <v>0</v>
      </c>
      <c r="BI30" s="735">
        <f t="shared" si="20"/>
        <v>0</v>
      </c>
      <c r="BJ30" s="735">
        <f t="shared" si="21"/>
        <v>0</v>
      </c>
      <c r="BK30" s="735">
        <f t="shared" si="22"/>
        <v>0</v>
      </c>
      <c r="BL30" s="739">
        <f t="shared" si="23"/>
        <v>0</v>
      </c>
      <c r="BM30" s="739">
        <f t="shared" si="24"/>
        <v>0</v>
      </c>
      <c r="BN30" s="739">
        <f t="shared" si="25"/>
        <v>0</v>
      </c>
      <c r="BO30" s="739">
        <f t="shared" si="26"/>
        <v>0</v>
      </c>
      <c r="BP30" s="739">
        <f t="shared" si="27"/>
        <v>0</v>
      </c>
      <c r="BQ30" s="739">
        <f t="shared" si="28"/>
        <v>0</v>
      </c>
      <c r="BR30" s="741">
        <f t="shared" si="45"/>
        <v>0</v>
      </c>
      <c r="BS30" s="741">
        <f t="shared" si="45"/>
        <v>0</v>
      </c>
      <c r="BT30" s="741">
        <f t="shared" si="45"/>
        <v>0</v>
      </c>
      <c r="BU30" s="741">
        <f t="shared" si="45"/>
        <v>0</v>
      </c>
      <c r="BV30" s="741">
        <f t="shared" si="45"/>
        <v>0</v>
      </c>
      <c r="BW30" s="741">
        <f t="shared" si="45"/>
        <v>0</v>
      </c>
      <c r="BX30" s="743">
        <f t="shared" si="46"/>
        <v>0</v>
      </c>
      <c r="BY30" s="743">
        <f t="shared" si="46"/>
        <v>0</v>
      </c>
      <c r="BZ30" s="743">
        <f t="shared" si="46"/>
        <v>0</v>
      </c>
      <c r="CA30" s="743">
        <f t="shared" si="46"/>
        <v>0</v>
      </c>
      <c r="CB30" s="743">
        <f t="shared" si="46"/>
        <v>0</v>
      </c>
      <c r="CC30" s="743">
        <f t="shared" si="46"/>
        <v>0</v>
      </c>
      <c r="CD30" s="740">
        <f t="shared" si="47"/>
        <v>0</v>
      </c>
      <c r="CE30" s="740">
        <f t="shared" si="47"/>
        <v>0</v>
      </c>
      <c r="CF30" s="740">
        <f t="shared" si="47"/>
        <v>0</v>
      </c>
      <c r="CG30" s="740">
        <f t="shared" si="47"/>
        <v>0</v>
      </c>
      <c r="CH30" s="740">
        <f t="shared" si="47"/>
        <v>0</v>
      </c>
      <c r="CI30" s="740">
        <f t="shared" si="47"/>
        <v>0</v>
      </c>
      <c r="CJ30" s="746" t="s">
        <v>1208</v>
      </c>
      <c r="CK30" s="746" t="s">
        <v>1208</v>
      </c>
      <c r="CL30" s="746" t="s">
        <v>1208</v>
      </c>
      <c r="CM30" s="746" t="s">
        <v>1208</v>
      </c>
      <c r="CN30" s="746" t="s">
        <v>1208</v>
      </c>
      <c r="CO30" s="746" t="s">
        <v>1208</v>
      </c>
      <c r="CP30" s="677" t="e">
        <f t="shared" si="32"/>
        <v>#DIV/0!</v>
      </c>
      <c r="CQ30" s="677" t="e">
        <f t="shared" si="33"/>
        <v>#DIV/0!</v>
      </c>
      <c r="CR30" s="677" t="e">
        <f t="shared" si="34"/>
        <v>#DIV/0!</v>
      </c>
      <c r="CS30" s="677" t="e">
        <f t="shared" si="35"/>
        <v>#DIV/0!</v>
      </c>
      <c r="CT30" s="677" t="e">
        <f t="shared" si="36"/>
        <v>#DIV/0!</v>
      </c>
      <c r="CU30" s="677" t="e">
        <f t="shared" si="37"/>
        <v>#DIV/0!</v>
      </c>
      <c r="CV30" s="764" t="e">
        <f t="shared" si="48"/>
        <v>#DIV/0!</v>
      </c>
      <c r="CW30" s="764" t="e">
        <f t="shared" si="48"/>
        <v>#DIV/0!</v>
      </c>
      <c r="CX30" s="764" t="e">
        <f t="shared" si="48"/>
        <v>#DIV/0!</v>
      </c>
      <c r="CY30" s="764" t="e">
        <f t="shared" si="48"/>
        <v>#DIV/0!</v>
      </c>
      <c r="CZ30" s="764" t="e">
        <f t="shared" si="48"/>
        <v>#DIV/0!</v>
      </c>
      <c r="DA30" s="764" t="e">
        <f t="shared" si="48"/>
        <v>#DIV/0!</v>
      </c>
      <c r="DB30" s="680" t="e">
        <f t="shared" si="39"/>
        <v>#DIV/0!</v>
      </c>
      <c r="DC30" s="680" t="e">
        <f t="shared" si="40"/>
        <v>#DIV/0!</v>
      </c>
      <c r="DD30" s="680" t="e">
        <f t="shared" si="41"/>
        <v>#DIV/0!</v>
      </c>
      <c r="DE30" s="680" t="e">
        <f t="shared" si="42"/>
        <v>#DIV/0!</v>
      </c>
      <c r="DF30" s="680" t="e">
        <f t="shared" si="43"/>
        <v>#DIV/0!</v>
      </c>
      <c r="DG30" s="680" t="e">
        <f t="shared" si="44"/>
        <v>#DIV/0!</v>
      </c>
      <c r="DH30" s="766">
        <f>ROUND($J30*O30, 'Initial Information'!B30)</f>
        <v>0</v>
      </c>
      <c r="DI30" s="766">
        <f>ROUND($J30*T30, 'Initial Information'!C30)</f>
        <v>0</v>
      </c>
      <c r="DJ30" s="766">
        <f>ROUND($J30*Y30, 'Initial Information'!D30)</f>
        <v>0</v>
      </c>
      <c r="DK30" s="766">
        <f>ROUND($J30*AD30, 'Initial Information'!E30)</f>
        <v>0</v>
      </c>
      <c r="DL30" s="766">
        <f>ROUND($J30*AI30, 'Initial Information'!F30)</f>
        <v>0</v>
      </c>
      <c r="DM30" s="766">
        <f>ROUND($J30*AN30, 'Initial Information'!G30)</f>
        <v>0</v>
      </c>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row>
    <row r="31" spans="1:149" s="58" customFormat="1" ht="20.25" customHeight="1">
      <c r="A31" s="55" t="s">
        <v>181</v>
      </c>
      <c r="B31" s="56">
        <v>5</v>
      </c>
      <c r="C31" s="1138"/>
      <c r="D31" s="1139"/>
      <c r="E31" s="157"/>
      <c r="F31" s="104"/>
      <c r="G31" s="56" t="s">
        <v>181</v>
      </c>
      <c r="H31" s="100"/>
      <c r="I31" s="56" t="s">
        <v>181</v>
      </c>
      <c r="J31" s="105">
        <v>0.28000000000000003</v>
      </c>
      <c r="K31" s="56" t="s">
        <v>181</v>
      </c>
      <c r="L31" s="68" t="s">
        <v>181</v>
      </c>
      <c r="M31" s="74"/>
      <c r="N31" s="152" t="s">
        <v>181</v>
      </c>
      <c r="O31" s="400">
        <f t="shared" si="3"/>
        <v>0</v>
      </c>
      <c r="P31" s="69" t="s">
        <v>181</v>
      </c>
      <c r="Q31" s="152" t="s">
        <v>181</v>
      </c>
      <c r="R31" s="74"/>
      <c r="S31" s="152" t="s">
        <v>181</v>
      </c>
      <c r="T31" s="400">
        <f t="shared" si="4"/>
        <v>0</v>
      </c>
      <c r="U31" s="69" t="s">
        <v>181</v>
      </c>
      <c r="V31" s="152" t="s">
        <v>181</v>
      </c>
      <c r="W31" s="74"/>
      <c r="X31" s="152" t="s">
        <v>181</v>
      </c>
      <c r="Y31" s="400">
        <f t="shared" si="5"/>
        <v>0</v>
      </c>
      <c r="Z31" s="69" t="s">
        <v>181</v>
      </c>
      <c r="AA31" s="152" t="s">
        <v>181</v>
      </c>
      <c r="AB31" s="74"/>
      <c r="AC31" s="152" t="s">
        <v>181</v>
      </c>
      <c r="AD31" s="400">
        <f t="shared" si="6"/>
        <v>0</v>
      </c>
      <c r="AE31" s="69" t="s">
        <v>181</v>
      </c>
      <c r="AF31" s="152" t="s">
        <v>181</v>
      </c>
      <c r="AG31" s="74"/>
      <c r="AH31" s="152" t="s">
        <v>181</v>
      </c>
      <c r="AI31" s="400">
        <f t="shared" si="7"/>
        <v>0</v>
      </c>
      <c r="AJ31" s="69" t="s">
        <v>181</v>
      </c>
      <c r="AK31" s="152" t="s">
        <v>181</v>
      </c>
      <c r="AL31" s="74"/>
      <c r="AM31" s="152" t="s">
        <v>181</v>
      </c>
      <c r="AN31" s="400">
        <f t="shared" si="8"/>
        <v>0</v>
      </c>
      <c r="AO31" s="75" t="s">
        <v>181</v>
      </c>
      <c r="AP31" s="185" t="s">
        <v>181</v>
      </c>
      <c r="AQ31" s="52">
        <f t="shared" si="9"/>
        <v>0</v>
      </c>
      <c r="AR31" s="188" t="s">
        <v>181</v>
      </c>
      <c r="AS31" s="729"/>
      <c r="AT31" s="76">
        <v>1.03</v>
      </c>
      <c r="AU31" s="76">
        <f t="shared" si="10"/>
        <v>1.0609</v>
      </c>
      <c r="AV31" s="76">
        <f t="shared" si="10"/>
        <v>1.092727</v>
      </c>
      <c r="AW31" s="76">
        <f t="shared" si="10"/>
        <v>1.1255088100000001</v>
      </c>
      <c r="AX31" s="76">
        <f t="shared" si="10"/>
        <v>1.1592740743000001</v>
      </c>
      <c r="AY31" s="76">
        <f t="shared" si="10"/>
        <v>1.1940522965290001</v>
      </c>
      <c r="AZ31" s="51">
        <f t="shared" si="11"/>
        <v>0</v>
      </c>
      <c r="BA31" s="51">
        <f t="shared" si="12"/>
        <v>0</v>
      </c>
      <c r="BB31" s="51">
        <f t="shared" si="13"/>
        <v>0</v>
      </c>
      <c r="BC31" s="51">
        <f t="shared" si="14"/>
        <v>0</v>
      </c>
      <c r="BD31" s="51">
        <f t="shared" si="15"/>
        <v>0</v>
      </c>
      <c r="BE31" s="51">
        <f t="shared" si="16"/>
        <v>0</v>
      </c>
      <c r="BF31" s="735">
        <f t="shared" si="17"/>
        <v>0</v>
      </c>
      <c r="BG31" s="735">
        <f t="shared" si="18"/>
        <v>0</v>
      </c>
      <c r="BH31" s="735">
        <f t="shared" si="19"/>
        <v>0</v>
      </c>
      <c r="BI31" s="735">
        <f t="shared" si="20"/>
        <v>0</v>
      </c>
      <c r="BJ31" s="735">
        <f t="shared" si="21"/>
        <v>0</v>
      </c>
      <c r="BK31" s="735">
        <f t="shared" si="22"/>
        <v>0</v>
      </c>
      <c r="BL31" s="739">
        <f t="shared" si="23"/>
        <v>0</v>
      </c>
      <c r="BM31" s="739">
        <f t="shared" si="24"/>
        <v>0</v>
      </c>
      <c r="BN31" s="739">
        <f t="shared" si="25"/>
        <v>0</v>
      </c>
      <c r="BO31" s="739">
        <f t="shared" si="26"/>
        <v>0</v>
      </c>
      <c r="BP31" s="739">
        <f t="shared" si="27"/>
        <v>0</v>
      </c>
      <c r="BQ31" s="739">
        <f t="shared" si="28"/>
        <v>0</v>
      </c>
      <c r="BR31" s="741">
        <f t="shared" si="45"/>
        <v>0</v>
      </c>
      <c r="BS31" s="741">
        <f t="shared" si="45"/>
        <v>0</v>
      </c>
      <c r="BT31" s="741">
        <f t="shared" si="45"/>
        <v>0</v>
      </c>
      <c r="BU31" s="741">
        <f t="shared" si="45"/>
        <v>0</v>
      </c>
      <c r="BV31" s="741">
        <f t="shared" si="45"/>
        <v>0</v>
      </c>
      <c r="BW31" s="741">
        <f t="shared" si="45"/>
        <v>0</v>
      </c>
      <c r="BX31" s="743">
        <f t="shared" si="46"/>
        <v>0</v>
      </c>
      <c r="BY31" s="743">
        <f t="shared" si="46"/>
        <v>0</v>
      </c>
      <c r="BZ31" s="743">
        <f t="shared" si="46"/>
        <v>0</v>
      </c>
      <c r="CA31" s="743">
        <f t="shared" si="46"/>
        <v>0</v>
      </c>
      <c r="CB31" s="743">
        <f t="shared" si="46"/>
        <v>0</v>
      </c>
      <c r="CC31" s="743">
        <f t="shared" si="46"/>
        <v>0</v>
      </c>
      <c r="CD31" s="740">
        <f t="shared" si="47"/>
        <v>0</v>
      </c>
      <c r="CE31" s="740">
        <f t="shared" si="47"/>
        <v>0</v>
      </c>
      <c r="CF31" s="740">
        <f t="shared" si="47"/>
        <v>0</v>
      </c>
      <c r="CG31" s="740">
        <f t="shared" si="47"/>
        <v>0</v>
      </c>
      <c r="CH31" s="740">
        <f t="shared" si="47"/>
        <v>0</v>
      </c>
      <c r="CI31" s="740">
        <f t="shared" si="47"/>
        <v>0</v>
      </c>
      <c r="CJ31" s="746" t="s">
        <v>1208</v>
      </c>
      <c r="CK31" s="746" t="s">
        <v>1208</v>
      </c>
      <c r="CL31" s="746" t="s">
        <v>1208</v>
      </c>
      <c r="CM31" s="746" t="s">
        <v>1208</v>
      </c>
      <c r="CN31" s="746" t="s">
        <v>1208</v>
      </c>
      <c r="CO31" s="746" t="s">
        <v>1208</v>
      </c>
      <c r="CP31" s="677" t="e">
        <f t="shared" si="32"/>
        <v>#DIV/0!</v>
      </c>
      <c r="CQ31" s="677" t="e">
        <f t="shared" si="33"/>
        <v>#DIV/0!</v>
      </c>
      <c r="CR31" s="677" t="e">
        <f t="shared" si="34"/>
        <v>#DIV/0!</v>
      </c>
      <c r="CS31" s="677" t="e">
        <f t="shared" si="35"/>
        <v>#DIV/0!</v>
      </c>
      <c r="CT31" s="677" t="e">
        <f t="shared" si="36"/>
        <v>#DIV/0!</v>
      </c>
      <c r="CU31" s="677" t="e">
        <f t="shared" si="37"/>
        <v>#DIV/0!</v>
      </c>
      <c r="CV31" s="764" t="e">
        <f t="shared" si="48"/>
        <v>#DIV/0!</v>
      </c>
      <c r="CW31" s="764" t="e">
        <f t="shared" si="48"/>
        <v>#DIV/0!</v>
      </c>
      <c r="CX31" s="764" t="e">
        <f t="shared" si="48"/>
        <v>#DIV/0!</v>
      </c>
      <c r="CY31" s="764" t="e">
        <f t="shared" si="48"/>
        <v>#DIV/0!</v>
      </c>
      <c r="CZ31" s="764" t="e">
        <f t="shared" si="48"/>
        <v>#DIV/0!</v>
      </c>
      <c r="DA31" s="764" t="e">
        <f t="shared" si="48"/>
        <v>#DIV/0!</v>
      </c>
      <c r="DB31" s="680" t="e">
        <f t="shared" si="39"/>
        <v>#DIV/0!</v>
      </c>
      <c r="DC31" s="680" t="e">
        <f t="shared" si="40"/>
        <v>#DIV/0!</v>
      </c>
      <c r="DD31" s="680" t="e">
        <f t="shared" si="41"/>
        <v>#DIV/0!</v>
      </c>
      <c r="DE31" s="680" t="e">
        <f t="shared" si="42"/>
        <v>#DIV/0!</v>
      </c>
      <c r="DF31" s="680" t="e">
        <f t="shared" si="43"/>
        <v>#DIV/0!</v>
      </c>
      <c r="DG31" s="680" t="e">
        <f t="shared" si="44"/>
        <v>#DIV/0!</v>
      </c>
      <c r="DH31" s="766">
        <f>ROUND($J31*O31, 'Initial Information'!B31)</f>
        <v>0</v>
      </c>
      <c r="DI31" s="766">
        <f>ROUND($J31*T31, 'Initial Information'!C31)</f>
        <v>0</v>
      </c>
      <c r="DJ31" s="766">
        <f>ROUND($J31*Y31, 'Initial Information'!D31)</f>
        <v>0</v>
      </c>
      <c r="DK31" s="766">
        <f>ROUND($J31*AD31, 'Initial Information'!E31)</f>
        <v>0</v>
      </c>
      <c r="DL31" s="766">
        <f>ROUND($J31*AI31, 'Initial Information'!F31)</f>
        <v>0</v>
      </c>
      <c r="DM31" s="766">
        <f>ROUND($J31*AN31, 'Initial Information'!G31)</f>
        <v>0</v>
      </c>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row>
    <row r="32" spans="1:149" s="58" customFormat="1" ht="20.25" customHeight="1">
      <c r="A32" s="55" t="s">
        <v>181</v>
      </c>
      <c r="B32" s="56">
        <v>6</v>
      </c>
      <c r="C32" s="1138" t="s">
        <v>181</v>
      </c>
      <c r="D32" s="1139"/>
      <c r="E32" s="157" t="s">
        <v>181</v>
      </c>
      <c r="F32" s="104" t="s">
        <v>181</v>
      </c>
      <c r="G32" s="56" t="s">
        <v>181</v>
      </c>
      <c r="H32" s="100"/>
      <c r="I32" s="56" t="s">
        <v>181</v>
      </c>
      <c r="J32" s="105">
        <v>0.28000000000000003</v>
      </c>
      <c r="K32" s="56" t="s">
        <v>181</v>
      </c>
      <c r="L32" s="68" t="s">
        <v>181</v>
      </c>
      <c r="M32" s="74"/>
      <c r="N32" s="152" t="s">
        <v>181</v>
      </c>
      <c r="O32" s="400">
        <f t="shared" si="3"/>
        <v>0</v>
      </c>
      <c r="P32" s="69" t="s">
        <v>181</v>
      </c>
      <c r="Q32" s="152" t="s">
        <v>181</v>
      </c>
      <c r="R32" s="74"/>
      <c r="S32" s="152" t="s">
        <v>181</v>
      </c>
      <c r="T32" s="400">
        <f t="shared" si="4"/>
        <v>0</v>
      </c>
      <c r="U32" s="69" t="s">
        <v>181</v>
      </c>
      <c r="V32" s="152" t="s">
        <v>181</v>
      </c>
      <c r="W32" s="74"/>
      <c r="X32" s="152" t="s">
        <v>181</v>
      </c>
      <c r="Y32" s="400">
        <f t="shared" si="5"/>
        <v>0</v>
      </c>
      <c r="Z32" s="69" t="s">
        <v>181</v>
      </c>
      <c r="AA32" s="152" t="s">
        <v>181</v>
      </c>
      <c r="AB32" s="74"/>
      <c r="AC32" s="152" t="s">
        <v>181</v>
      </c>
      <c r="AD32" s="400">
        <f t="shared" si="6"/>
        <v>0</v>
      </c>
      <c r="AE32" s="69" t="s">
        <v>181</v>
      </c>
      <c r="AF32" s="152" t="s">
        <v>181</v>
      </c>
      <c r="AG32" s="74"/>
      <c r="AH32" s="152" t="s">
        <v>181</v>
      </c>
      <c r="AI32" s="400">
        <f t="shared" si="7"/>
        <v>0</v>
      </c>
      <c r="AJ32" s="69" t="s">
        <v>181</v>
      </c>
      <c r="AK32" s="152" t="s">
        <v>181</v>
      </c>
      <c r="AL32" s="74"/>
      <c r="AM32" s="152" t="s">
        <v>181</v>
      </c>
      <c r="AN32" s="400">
        <f t="shared" si="8"/>
        <v>0</v>
      </c>
      <c r="AO32" s="75" t="s">
        <v>181</v>
      </c>
      <c r="AP32" s="185" t="s">
        <v>181</v>
      </c>
      <c r="AQ32" s="52">
        <f t="shared" si="9"/>
        <v>0</v>
      </c>
      <c r="AR32" s="188" t="s">
        <v>181</v>
      </c>
      <c r="AS32" s="729"/>
      <c r="AT32" s="76">
        <v>1.03</v>
      </c>
      <c r="AU32" s="76">
        <f t="shared" si="10"/>
        <v>1.0609</v>
      </c>
      <c r="AV32" s="76">
        <f t="shared" si="10"/>
        <v>1.092727</v>
      </c>
      <c r="AW32" s="76">
        <f t="shared" si="10"/>
        <v>1.1255088100000001</v>
      </c>
      <c r="AX32" s="76">
        <f t="shared" si="10"/>
        <v>1.1592740743000001</v>
      </c>
      <c r="AY32" s="76">
        <f t="shared" si="10"/>
        <v>1.1940522965290001</v>
      </c>
      <c r="AZ32" s="51">
        <f t="shared" si="11"/>
        <v>0</v>
      </c>
      <c r="BA32" s="51">
        <f t="shared" si="12"/>
        <v>0</v>
      </c>
      <c r="BB32" s="51">
        <f t="shared" si="13"/>
        <v>0</v>
      </c>
      <c r="BC32" s="51">
        <f t="shared" si="14"/>
        <v>0</v>
      </c>
      <c r="BD32" s="51">
        <f t="shared" si="15"/>
        <v>0</v>
      </c>
      <c r="BE32" s="51">
        <f t="shared" si="16"/>
        <v>0</v>
      </c>
      <c r="BF32" s="735">
        <f t="shared" si="17"/>
        <v>0</v>
      </c>
      <c r="BG32" s="735">
        <f t="shared" si="18"/>
        <v>0</v>
      </c>
      <c r="BH32" s="735">
        <f t="shared" si="19"/>
        <v>0</v>
      </c>
      <c r="BI32" s="735">
        <f t="shared" si="20"/>
        <v>0</v>
      </c>
      <c r="BJ32" s="735">
        <f t="shared" si="21"/>
        <v>0</v>
      </c>
      <c r="BK32" s="735">
        <f t="shared" si="22"/>
        <v>0</v>
      </c>
      <c r="BL32" s="739">
        <f t="shared" si="23"/>
        <v>0</v>
      </c>
      <c r="BM32" s="739">
        <f t="shared" si="24"/>
        <v>0</v>
      </c>
      <c r="BN32" s="739">
        <f t="shared" si="25"/>
        <v>0</v>
      </c>
      <c r="BO32" s="739">
        <f t="shared" si="26"/>
        <v>0</v>
      </c>
      <c r="BP32" s="739">
        <f t="shared" si="27"/>
        <v>0</v>
      </c>
      <c r="BQ32" s="739">
        <f t="shared" si="28"/>
        <v>0</v>
      </c>
      <c r="BR32" s="741">
        <f t="shared" si="45"/>
        <v>0</v>
      </c>
      <c r="BS32" s="741">
        <f t="shared" si="45"/>
        <v>0</v>
      </c>
      <c r="BT32" s="741">
        <f t="shared" si="45"/>
        <v>0</v>
      </c>
      <c r="BU32" s="741">
        <f t="shared" si="45"/>
        <v>0</v>
      </c>
      <c r="BV32" s="741">
        <f t="shared" si="45"/>
        <v>0</v>
      </c>
      <c r="BW32" s="741">
        <f t="shared" si="45"/>
        <v>0</v>
      </c>
      <c r="BX32" s="743">
        <f t="shared" si="46"/>
        <v>0</v>
      </c>
      <c r="BY32" s="743">
        <f t="shared" si="46"/>
        <v>0</v>
      </c>
      <c r="BZ32" s="743">
        <f t="shared" si="46"/>
        <v>0</v>
      </c>
      <c r="CA32" s="743">
        <f t="shared" si="46"/>
        <v>0</v>
      </c>
      <c r="CB32" s="743">
        <f t="shared" si="46"/>
        <v>0</v>
      </c>
      <c r="CC32" s="743">
        <f t="shared" si="46"/>
        <v>0</v>
      </c>
      <c r="CD32" s="740">
        <f t="shared" si="47"/>
        <v>0</v>
      </c>
      <c r="CE32" s="740">
        <f t="shared" si="47"/>
        <v>0</v>
      </c>
      <c r="CF32" s="740">
        <f t="shared" si="47"/>
        <v>0</v>
      </c>
      <c r="CG32" s="740">
        <f t="shared" si="47"/>
        <v>0</v>
      </c>
      <c r="CH32" s="740">
        <f t="shared" si="47"/>
        <v>0</v>
      </c>
      <c r="CI32" s="740">
        <f t="shared" si="47"/>
        <v>0</v>
      </c>
      <c r="CJ32" s="746" t="s">
        <v>1208</v>
      </c>
      <c r="CK32" s="746" t="s">
        <v>1208</v>
      </c>
      <c r="CL32" s="746" t="s">
        <v>1208</v>
      </c>
      <c r="CM32" s="746" t="s">
        <v>1208</v>
      </c>
      <c r="CN32" s="746" t="s">
        <v>1208</v>
      </c>
      <c r="CO32" s="746" t="s">
        <v>1208</v>
      </c>
      <c r="CP32" s="677" t="e">
        <f t="shared" si="32"/>
        <v>#DIV/0!</v>
      </c>
      <c r="CQ32" s="677" t="e">
        <f t="shared" si="33"/>
        <v>#DIV/0!</v>
      </c>
      <c r="CR32" s="677" t="e">
        <f t="shared" si="34"/>
        <v>#DIV/0!</v>
      </c>
      <c r="CS32" s="677" t="e">
        <f t="shared" si="35"/>
        <v>#DIV/0!</v>
      </c>
      <c r="CT32" s="677" t="e">
        <f t="shared" si="36"/>
        <v>#DIV/0!</v>
      </c>
      <c r="CU32" s="677" t="e">
        <f t="shared" si="37"/>
        <v>#DIV/0!</v>
      </c>
      <c r="CV32" s="764" t="e">
        <f t="shared" si="48"/>
        <v>#DIV/0!</v>
      </c>
      <c r="CW32" s="764" t="e">
        <f t="shared" si="48"/>
        <v>#DIV/0!</v>
      </c>
      <c r="CX32" s="764" t="e">
        <f t="shared" si="48"/>
        <v>#DIV/0!</v>
      </c>
      <c r="CY32" s="764" t="e">
        <f t="shared" si="48"/>
        <v>#DIV/0!</v>
      </c>
      <c r="CZ32" s="764" t="e">
        <f t="shared" si="48"/>
        <v>#DIV/0!</v>
      </c>
      <c r="DA32" s="764" t="e">
        <f t="shared" si="48"/>
        <v>#DIV/0!</v>
      </c>
      <c r="DB32" s="680" t="e">
        <f t="shared" si="39"/>
        <v>#DIV/0!</v>
      </c>
      <c r="DC32" s="680" t="e">
        <f t="shared" si="40"/>
        <v>#DIV/0!</v>
      </c>
      <c r="DD32" s="680" t="e">
        <f t="shared" si="41"/>
        <v>#DIV/0!</v>
      </c>
      <c r="DE32" s="680" t="e">
        <f t="shared" si="42"/>
        <v>#DIV/0!</v>
      </c>
      <c r="DF32" s="680" t="e">
        <f t="shared" si="43"/>
        <v>#DIV/0!</v>
      </c>
      <c r="DG32" s="680" t="e">
        <f t="shared" si="44"/>
        <v>#DIV/0!</v>
      </c>
      <c r="DH32" s="766">
        <f>ROUND($J32*O32, 'Initial Information'!B32)</f>
        <v>0</v>
      </c>
      <c r="DI32" s="766">
        <f>ROUND($J32*T32, 'Initial Information'!C32)</f>
        <v>0</v>
      </c>
      <c r="DJ32" s="766">
        <f>ROUND($J32*Y32, 'Initial Information'!D32)</f>
        <v>0</v>
      </c>
      <c r="DK32" s="766">
        <f>ROUND($J32*AD32, 'Initial Information'!E32)</f>
        <v>0</v>
      </c>
      <c r="DL32" s="766">
        <f>ROUND($J32*AI32, 'Initial Information'!F32)</f>
        <v>0</v>
      </c>
      <c r="DM32" s="766">
        <f>ROUND($J32*AN32, 'Initial Information'!G32)</f>
        <v>0</v>
      </c>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row>
    <row r="33" spans="1:144" s="58" customFormat="1" ht="20.25" customHeight="1">
      <c r="A33" s="55" t="s">
        <v>181</v>
      </c>
      <c r="B33" s="56">
        <v>7</v>
      </c>
      <c r="C33" s="1138" t="s">
        <v>181</v>
      </c>
      <c r="D33" s="1139"/>
      <c r="E33" s="157" t="s">
        <v>181</v>
      </c>
      <c r="F33" s="104" t="s">
        <v>181</v>
      </c>
      <c r="G33" s="56" t="s">
        <v>181</v>
      </c>
      <c r="H33" s="100"/>
      <c r="I33" s="56" t="s">
        <v>181</v>
      </c>
      <c r="J33" s="105">
        <v>0.28000000000000003</v>
      </c>
      <c r="K33" s="56" t="s">
        <v>181</v>
      </c>
      <c r="L33" s="68" t="s">
        <v>181</v>
      </c>
      <c r="M33" s="74"/>
      <c r="N33" s="152" t="s">
        <v>181</v>
      </c>
      <c r="O33" s="400">
        <f t="shared" si="3"/>
        <v>0</v>
      </c>
      <c r="P33" s="69" t="s">
        <v>181</v>
      </c>
      <c r="Q33" s="152" t="s">
        <v>181</v>
      </c>
      <c r="R33" s="74"/>
      <c r="S33" s="152" t="s">
        <v>181</v>
      </c>
      <c r="T33" s="400">
        <f t="shared" si="4"/>
        <v>0</v>
      </c>
      <c r="U33" s="69" t="s">
        <v>181</v>
      </c>
      <c r="V33" s="152" t="s">
        <v>181</v>
      </c>
      <c r="W33" s="74"/>
      <c r="X33" s="152" t="s">
        <v>181</v>
      </c>
      <c r="Y33" s="400">
        <f t="shared" si="5"/>
        <v>0</v>
      </c>
      <c r="Z33" s="69" t="s">
        <v>181</v>
      </c>
      <c r="AA33" s="152" t="s">
        <v>181</v>
      </c>
      <c r="AB33" s="74"/>
      <c r="AC33" s="152" t="s">
        <v>181</v>
      </c>
      <c r="AD33" s="400">
        <f t="shared" si="6"/>
        <v>0</v>
      </c>
      <c r="AE33" s="69" t="s">
        <v>181</v>
      </c>
      <c r="AF33" s="152" t="s">
        <v>181</v>
      </c>
      <c r="AG33" s="74"/>
      <c r="AH33" s="152" t="s">
        <v>181</v>
      </c>
      <c r="AI33" s="400">
        <f t="shared" si="7"/>
        <v>0</v>
      </c>
      <c r="AJ33" s="69" t="s">
        <v>181</v>
      </c>
      <c r="AK33" s="152" t="s">
        <v>181</v>
      </c>
      <c r="AL33" s="74"/>
      <c r="AM33" s="152" t="s">
        <v>181</v>
      </c>
      <c r="AN33" s="400">
        <f t="shared" si="8"/>
        <v>0</v>
      </c>
      <c r="AO33" s="75" t="s">
        <v>181</v>
      </c>
      <c r="AP33" s="185" t="s">
        <v>181</v>
      </c>
      <c r="AQ33" s="52">
        <f t="shared" si="9"/>
        <v>0</v>
      </c>
      <c r="AR33" s="188" t="s">
        <v>181</v>
      </c>
      <c r="AS33" s="729"/>
      <c r="AT33" s="76">
        <v>1.03</v>
      </c>
      <c r="AU33" s="76">
        <f t="shared" si="10"/>
        <v>1.0609</v>
      </c>
      <c r="AV33" s="76">
        <f t="shared" si="10"/>
        <v>1.092727</v>
      </c>
      <c r="AW33" s="76">
        <f t="shared" si="10"/>
        <v>1.1255088100000001</v>
      </c>
      <c r="AX33" s="76">
        <f t="shared" si="10"/>
        <v>1.1592740743000001</v>
      </c>
      <c r="AY33" s="76">
        <f t="shared" si="10"/>
        <v>1.1940522965290001</v>
      </c>
      <c r="AZ33" s="51">
        <f t="shared" si="11"/>
        <v>0</v>
      </c>
      <c r="BA33" s="51">
        <f t="shared" si="12"/>
        <v>0</v>
      </c>
      <c r="BB33" s="51">
        <f t="shared" si="13"/>
        <v>0</v>
      </c>
      <c r="BC33" s="51">
        <f t="shared" si="14"/>
        <v>0</v>
      </c>
      <c r="BD33" s="51">
        <f t="shared" si="15"/>
        <v>0</v>
      </c>
      <c r="BE33" s="51">
        <f t="shared" si="16"/>
        <v>0</v>
      </c>
      <c r="BF33" s="735">
        <f t="shared" si="17"/>
        <v>0</v>
      </c>
      <c r="BG33" s="735">
        <f t="shared" si="18"/>
        <v>0</v>
      </c>
      <c r="BH33" s="735">
        <f t="shared" si="19"/>
        <v>0</v>
      </c>
      <c r="BI33" s="735">
        <f t="shared" si="20"/>
        <v>0</v>
      </c>
      <c r="BJ33" s="735">
        <f t="shared" si="21"/>
        <v>0</v>
      </c>
      <c r="BK33" s="735">
        <f t="shared" si="22"/>
        <v>0</v>
      </c>
      <c r="BL33" s="739">
        <f t="shared" si="23"/>
        <v>0</v>
      </c>
      <c r="BM33" s="739">
        <f t="shared" si="24"/>
        <v>0</v>
      </c>
      <c r="BN33" s="739">
        <f t="shared" si="25"/>
        <v>0</v>
      </c>
      <c r="BO33" s="739">
        <f t="shared" si="26"/>
        <v>0</v>
      </c>
      <c r="BP33" s="739">
        <f t="shared" si="27"/>
        <v>0</v>
      </c>
      <c r="BQ33" s="739">
        <f t="shared" si="28"/>
        <v>0</v>
      </c>
      <c r="BR33" s="741">
        <f t="shared" si="45"/>
        <v>0</v>
      </c>
      <c r="BS33" s="741">
        <f t="shared" si="45"/>
        <v>0</v>
      </c>
      <c r="BT33" s="741">
        <f t="shared" si="45"/>
        <v>0</v>
      </c>
      <c r="BU33" s="741">
        <f t="shared" si="45"/>
        <v>0</v>
      </c>
      <c r="BV33" s="741">
        <f t="shared" si="45"/>
        <v>0</v>
      </c>
      <c r="BW33" s="741">
        <f t="shared" si="45"/>
        <v>0</v>
      </c>
      <c r="BX33" s="743">
        <f t="shared" si="46"/>
        <v>0</v>
      </c>
      <c r="BY33" s="743">
        <f t="shared" si="46"/>
        <v>0</v>
      </c>
      <c r="BZ33" s="743">
        <f t="shared" si="46"/>
        <v>0</v>
      </c>
      <c r="CA33" s="743">
        <f t="shared" si="46"/>
        <v>0</v>
      </c>
      <c r="CB33" s="743">
        <f t="shared" si="46"/>
        <v>0</v>
      </c>
      <c r="CC33" s="743">
        <f t="shared" si="46"/>
        <v>0</v>
      </c>
      <c r="CD33" s="740">
        <f t="shared" si="47"/>
        <v>0</v>
      </c>
      <c r="CE33" s="740">
        <f t="shared" si="47"/>
        <v>0</v>
      </c>
      <c r="CF33" s="740">
        <f t="shared" si="47"/>
        <v>0</v>
      </c>
      <c r="CG33" s="740">
        <f t="shared" si="47"/>
        <v>0</v>
      </c>
      <c r="CH33" s="740">
        <f t="shared" si="47"/>
        <v>0</v>
      </c>
      <c r="CI33" s="740">
        <f t="shared" si="47"/>
        <v>0</v>
      </c>
      <c r="CJ33" s="746" t="s">
        <v>1208</v>
      </c>
      <c r="CK33" s="746" t="s">
        <v>1208</v>
      </c>
      <c r="CL33" s="746" t="s">
        <v>1208</v>
      </c>
      <c r="CM33" s="746" t="s">
        <v>1208</v>
      </c>
      <c r="CN33" s="746" t="s">
        <v>1208</v>
      </c>
      <c r="CO33" s="746" t="s">
        <v>1208</v>
      </c>
      <c r="CP33" s="677" t="e">
        <f t="shared" si="32"/>
        <v>#DIV/0!</v>
      </c>
      <c r="CQ33" s="677" t="e">
        <f t="shared" si="33"/>
        <v>#DIV/0!</v>
      </c>
      <c r="CR33" s="677" t="e">
        <f t="shared" si="34"/>
        <v>#DIV/0!</v>
      </c>
      <c r="CS33" s="677" t="e">
        <f t="shared" si="35"/>
        <v>#DIV/0!</v>
      </c>
      <c r="CT33" s="677" t="e">
        <f t="shared" si="36"/>
        <v>#DIV/0!</v>
      </c>
      <c r="CU33" s="677" t="e">
        <f t="shared" si="37"/>
        <v>#DIV/0!</v>
      </c>
      <c r="CV33" s="764" t="e">
        <f t="shared" si="48"/>
        <v>#DIV/0!</v>
      </c>
      <c r="CW33" s="764" t="e">
        <f t="shared" si="48"/>
        <v>#DIV/0!</v>
      </c>
      <c r="CX33" s="764" t="e">
        <f t="shared" si="48"/>
        <v>#DIV/0!</v>
      </c>
      <c r="CY33" s="764" t="e">
        <f t="shared" si="48"/>
        <v>#DIV/0!</v>
      </c>
      <c r="CZ33" s="764" t="e">
        <f t="shared" si="48"/>
        <v>#DIV/0!</v>
      </c>
      <c r="DA33" s="764" t="e">
        <f t="shared" si="48"/>
        <v>#DIV/0!</v>
      </c>
      <c r="DB33" s="680" t="e">
        <f t="shared" si="39"/>
        <v>#DIV/0!</v>
      </c>
      <c r="DC33" s="680" t="e">
        <f t="shared" si="40"/>
        <v>#DIV/0!</v>
      </c>
      <c r="DD33" s="680" t="e">
        <f t="shared" si="41"/>
        <v>#DIV/0!</v>
      </c>
      <c r="DE33" s="680" t="e">
        <f t="shared" si="42"/>
        <v>#DIV/0!</v>
      </c>
      <c r="DF33" s="680" t="e">
        <f t="shared" si="43"/>
        <v>#DIV/0!</v>
      </c>
      <c r="DG33" s="680" t="e">
        <f t="shared" si="44"/>
        <v>#DIV/0!</v>
      </c>
      <c r="DH33" s="766">
        <f>ROUND($J33*O33, 'Initial Information'!B33)</f>
        <v>0</v>
      </c>
      <c r="DI33" s="766">
        <f>ROUND($J33*T33, 'Initial Information'!C33)</f>
        <v>0</v>
      </c>
      <c r="DJ33" s="766">
        <f>ROUND($J33*Y33, 'Initial Information'!D33)</f>
        <v>0</v>
      </c>
      <c r="DK33" s="766">
        <f>ROUND($J33*AD33, 'Initial Information'!E33)</f>
        <v>0</v>
      </c>
      <c r="DL33" s="766">
        <f>ROUND($J33*AI33, 'Initial Information'!F33)</f>
        <v>0</v>
      </c>
      <c r="DM33" s="766">
        <f>ROUND($J33*AN33, 'Initial Information'!G33)</f>
        <v>0</v>
      </c>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row>
    <row r="34" spans="1:144" s="58" customFormat="1" ht="20.25" customHeight="1">
      <c r="A34" s="55" t="s">
        <v>181</v>
      </c>
      <c r="B34" s="56">
        <v>8</v>
      </c>
      <c r="C34" s="1138" t="s">
        <v>181</v>
      </c>
      <c r="D34" s="1139"/>
      <c r="E34" s="157" t="s">
        <v>181</v>
      </c>
      <c r="F34" s="104" t="s">
        <v>181</v>
      </c>
      <c r="G34" s="56" t="s">
        <v>181</v>
      </c>
      <c r="H34" s="100"/>
      <c r="I34" s="56" t="s">
        <v>181</v>
      </c>
      <c r="J34" s="105">
        <v>0.28000000000000003</v>
      </c>
      <c r="K34" s="56" t="s">
        <v>181</v>
      </c>
      <c r="L34" s="68" t="s">
        <v>181</v>
      </c>
      <c r="M34" s="74"/>
      <c r="N34" s="152" t="s">
        <v>181</v>
      </c>
      <c r="O34" s="400">
        <f t="shared" si="3"/>
        <v>0</v>
      </c>
      <c r="P34" s="69" t="s">
        <v>181</v>
      </c>
      <c r="Q34" s="152" t="s">
        <v>181</v>
      </c>
      <c r="R34" s="74"/>
      <c r="S34" s="152" t="s">
        <v>181</v>
      </c>
      <c r="T34" s="400">
        <f t="shared" si="4"/>
        <v>0</v>
      </c>
      <c r="U34" s="69" t="s">
        <v>181</v>
      </c>
      <c r="V34" s="152" t="s">
        <v>181</v>
      </c>
      <c r="W34" s="74"/>
      <c r="X34" s="152" t="s">
        <v>181</v>
      </c>
      <c r="Y34" s="400">
        <f t="shared" si="5"/>
        <v>0</v>
      </c>
      <c r="Z34" s="69" t="s">
        <v>181</v>
      </c>
      <c r="AA34" s="152" t="s">
        <v>181</v>
      </c>
      <c r="AB34" s="74"/>
      <c r="AC34" s="152" t="s">
        <v>181</v>
      </c>
      <c r="AD34" s="400">
        <f t="shared" si="6"/>
        <v>0</v>
      </c>
      <c r="AE34" s="69" t="s">
        <v>181</v>
      </c>
      <c r="AF34" s="152" t="s">
        <v>181</v>
      </c>
      <c r="AG34" s="74"/>
      <c r="AH34" s="152" t="s">
        <v>181</v>
      </c>
      <c r="AI34" s="400">
        <f t="shared" si="7"/>
        <v>0</v>
      </c>
      <c r="AJ34" s="69" t="s">
        <v>181</v>
      </c>
      <c r="AK34" s="152" t="s">
        <v>181</v>
      </c>
      <c r="AL34" s="74"/>
      <c r="AM34" s="152" t="s">
        <v>181</v>
      </c>
      <c r="AN34" s="400">
        <f t="shared" si="8"/>
        <v>0</v>
      </c>
      <c r="AO34" s="75" t="s">
        <v>181</v>
      </c>
      <c r="AP34" s="185" t="s">
        <v>181</v>
      </c>
      <c r="AQ34" s="52">
        <f t="shared" si="9"/>
        <v>0</v>
      </c>
      <c r="AR34" s="188" t="s">
        <v>181</v>
      </c>
      <c r="AS34" s="729"/>
      <c r="AT34" s="170">
        <v>1.03</v>
      </c>
      <c r="AU34" s="170">
        <f t="shared" si="10"/>
        <v>1.0609</v>
      </c>
      <c r="AV34" s="170">
        <f t="shared" si="10"/>
        <v>1.092727</v>
      </c>
      <c r="AW34" s="170">
        <f t="shared" si="10"/>
        <v>1.1255088100000001</v>
      </c>
      <c r="AX34" s="170">
        <f t="shared" si="10"/>
        <v>1.1592740743000001</v>
      </c>
      <c r="AY34" s="170">
        <f t="shared" si="10"/>
        <v>1.1940522965290001</v>
      </c>
      <c r="AZ34" s="51">
        <f t="shared" si="11"/>
        <v>0</v>
      </c>
      <c r="BA34" s="51">
        <f t="shared" si="12"/>
        <v>0</v>
      </c>
      <c r="BB34" s="51">
        <f t="shared" si="13"/>
        <v>0</v>
      </c>
      <c r="BC34" s="51">
        <f t="shared" si="14"/>
        <v>0</v>
      </c>
      <c r="BD34" s="51">
        <f t="shared" si="15"/>
        <v>0</v>
      </c>
      <c r="BE34" s="51">
        <f t="shared" si="16"/>
        <v>0</v>
      </c>
      <c r="BF34" s="735">
        <f t="shared" si="17"/>
        <v>0</v>
      </c>
      <c r="BG34" s="735">
        <f t="shared" si="18"/>
        <v>0</v>
      </c>
      <c r="BH34" s="735">
        <f t="shared" si="19"/>
        <v>0</v>
      </c>
      <c r="BI34" s="735">
        <f t="shared" si="20"/>
        <v>0</v>
      </c>
      <c r="BJ34" s="735">
        <f t="shared" si="21"/>
        <v>0</v>
      </c>
      <c r="BK34" s="735">
        <f t="shared" si="22"/>
        <v>0</v>
      </c>
      <c r="BL34" s="739">
        <f t="shared" si="23"/>
        <v>0</v>
      </c>
      <c r="BM34" s="739">
        <f t="shared" si="24"/>
        <v>0</v>
      </c>
      <c r="BN34" s="739">
        <f t="shared" si="25"/>
        <v>0</v>
      </c>
      <c r="BO34" s="739">
        <f t="shared" si="26"/>
        <v>0</v>
      </c>
      <c r="BP34" s="739">
        <f t="shared" si="27"/>
        <v>0</v>
      </c>
      <c r="BQ34" s="739">
        <f t="shared" si="28"/>
        <v>0</v>
      </c>
      <c r="BR34" s="741">
        <f t="shared" si="45"/>
        <v>0</v>
      </c>
      <c r="BS34" s="741">
        <f t="shared" si="45"/>
        <v>0</v>
      </c>
      <c r="BT34" s="741">
        <f t="shared" si="45"/>
        <v>0</v>
      </c>
      <c r="BU34" s="741">
        <f t="shared" si="45"/>
        <v>0</v>
      </c>
      <c r="BV34" s="741">
        <f t="shared" si="45"/>
        <v>0</v>
      </c>
      <c r="BW34" s="741">
        <f t="shared" si="45"/>
        <v>0</v>
      </c>
      <c r="BX34" s="743">
        <f t="shared" si="46"/>
        <v>0</v>
      </c>
      <c r="BY34" s="743">
        <f t="shared" si="46"/>
        <v>0</v>
      </c>
      <c r="BZ34" s="743">
        <f t="shared" si="46"/>
        <v>0</v>
      </c>
      <c r="CA34" s="743">
        <f t="shared" si="46"/>
        <v>0</v>
      </c>
      <c r="CB34" s="743">
        <f t="shared" si="46"/>
        <v>0</v>
      </c>
      <c r="CC34" s="743">
        <f t="shared" si="46"/>
        <v>0</v>
      </c>
      <c r="CD34" s="740">
        <f t="shared" si="47"/>
        <v>0</v>
      </c>
      <c r="CE34" s="740">
        <f t="shared" si="47"/>
        <v>0</v>
      </c>
      <c r="CF34" s="740">
        <f t="shared" si="47"/>
        <v>0</v>
      </c>
      <c r="CG34" s="740">
        <f t="shared" si="47"/>
        <v>0</v>
      </c>
      <c r="CH34" s="740">
        <f t="shared" si="47"/>
        <v>0</v>
      </c>
      <c r="CI34" s="740">
        <f t="shared" si="47"/>
        <v>0</v>
      </c>
      <c r="CJ34" s="746" t="s">
        <v>1208</v>
      </c>
      <c r="CK34" s="746" t="s">
        <v>1208</v>
      </c>
      <c r="CL34" s="746" t="s">
        <v>1208</v>
      </c>
      <c r="CM34" s="746" t="s">
        <v>1208</v>
      </c>
      <c r="CN34" s="746" t="s">
        <v>1208</v>
      </c>
      <c r="CO34" s="746" t="s">
        <v>1208</v>
      </c>
      <c r="CP34" s="677" t="e">
        <f t="shared" si="32"/>
        <v>#DIV/0!</v>
      </c>
      <c r="CQ34" s="677" t="e">
        <f t="shared" si="33"/>
        <v>#DIV/0!</v>
      </c>
      <c r="CR34" s="677" t="e">
        <f t="shared" si="34"/>
        <v>#DIV/0!</v>
      </c>
      <c r="CS34" s="677" t="e">
        <f t="shared" si="35"/>
        <v>#DIV/0!</v>
      </c>
      <c r="CT34" s="677" t="e">
        <f t="shared" si="36"/>
        <v>#DIV/0!</v>
      </c>
      <c r="CU34" s="677" t="e">
        <f t="shared" si="37"/>
        <v>#DIV/0!</v>
      </c>
      <c r="CV34" s="764" t="e">
        <f t="shared" si="48"/>
        <v>#DIV/0!</v>
      </c>
      <c r="CW34" s="764" t="e">
        <f t="shared" si="48"/>
        <v>#DIV/0!</v>
      </c>
      <c r="CX34" s="764" t="e">
        <f t="shared" si="48"/>
        <v>#DIV/0!</v>
      </c>
      <c r="CY34" s="764" t="e">
        <f t="shared" si="48"/>
        <v>#DIV/0!</v>
      </c>
      <c r="CZ34" s="764" t="e">
        <f t="shared" si="48"/>
        <v>#DIV/0!</v>
      </c>
      <c r="DA34" s="764" t="e">
        <f t="shared" si="48"/>
        <v>#DIV/0!</v>
      </c>
      <c r="DB34" s="680" t="e">
        <f t="shared" si="39"/>
        <v>#DIV/0!</v>
      </c>
      <c r="DC34" s="680" t="e">
        <f t="shared" si="40"/>
        <v>#DIV/0!</v>
      </c>
      <c r="DD34" s="680" t="e">
        <f t="shared" si="41"/>
        <v>#DIV/0!</v>
      </c>
      <c r="DE34" s="680" t="e">
        <f t="shared" si="42"/>
        <v>#DIV/0!</v>
      </c>
      <c r="DF34" s="680" t="e">
        <f t="shared" si="43"/>
        <v>#DIV/0!</v>
      </c>
      <c r="DG34" s="680" t="e">
        <f t="shared" si="44"/>
        <v>#DIV/0!</v>
      </c>
      <c r="DH34" s="766">
        <f>ROUND($J34*O34, 'Initial Information'!B34)</f>
        <v>0</v>
      </c>
      <c r="DI34" s="766">
        <f>ROUND($J34*T34, 'Initial Information'!C34)</f>
        <v>0</v>
      </c>
      <c r="DJ34" s="766">
        <f>ROUND($J34*Y34, 'Initial Information'!D34)</f>
        <v>0</v>
      </c>
      <c r="DK34" s="766">
        <f>ROUND($J34*AD34, 'Initial Information'!E34)</f>
        <v>0</v>
      </c>
      <c r="DL34" s="766">
        <f>ROUND($J34*AI34, 'Initial Information'!F34)</f>
        <v>0</v>
      </c>
      <c r="DM34" s="766">
        <f>ROUND($J34*AN34, 'Initial Information'!G34)</f>
        <v>0</v>
      </c>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row>
    <row r="35" spans="1:144" s="58" customFormat="1" ht="20.25" customHeight="1">
      <c r="A35" s="55" t="s">
        <v>181</v>
      </c>
      <c r="B35" s="56">
        <v>9</v>
      </c>
      <c r="C35" s="1138" t="s">
        <v>181</v>
      </c>
      <c r="D35" s="1139"/>
      <c r="E35" s="157" t="s">
        <v>181</v>
      </c>
      <c r="F35" s="104" t="s">
        <v>181</v>
      </c>
      <c r="G35" s="56" t="s">
        <v>181</v>
      </c>
      <c r="H35" s="100"/>
      <c r="I35" s="56" t="s">
        <v>181</v>
      </c>
      <c r="J35" s="105">
        <v>0.28000000000000003</v>
      </c>
      <c r="K35" s="56" t="s">
        <v>181</v>
      </c>
      <c r="L35" s="68" t="s">
        <v>181</v>
      </c>
      <c r="M35" s="74"/>
      <c r="N35" s="152" t="s">
        <v>181</v>
      </c>
      <c r="O35" s="400">
        <f t="shared" si="3"/>
        <v>0</v>
      </c>
      <c r="P35" s="69" t="s">
        <v>181</v>
      </c>
      <c r="Q35" s="152" t="s">
        <v>181</v>
      </c>
      <c r="R35" s="74"/>
      <c r="S35" s="152" t="s">
        <v>181</v>
      </c>
      <c r="T35" s="400">
        <f t="shared" si="4"/>
        <v>0</v>
      </c>
      <c r="U35" s="69" t="s">
        <v>181</v>
      </c>
      <c r="V35" s="152" t="s">
        <v>181</v>
      </c>
      <c r="W35" s="74"/>
      <c r="X35" s="152" t="s">
        <v>181</v>
      </c>
      <c r="Y35" s="400">
        <f t="shared" si="5"/>
        <v>0</v>
      </c>
      <c r="Z35" s="69" t="s">
        <v>181</v>
      </c>
      <c r="AA35" s="152" t="s">
        <v>181</v>
      </c>
      <c r="AB35" s="74"/>
      <c r="AC35" s="152" t="s">
        <v>181</v>
      </c>
      <c r="AD35" s="400">
        <f t="shared" si="6"/>
        <v>0</v>
      </c>
      <c r="AE35" s="69" t="s">
        <v>181</v>
      </c>
      <c r="AF35" s="152" t="s">
        <v>181</v>
      </c>
      <c r="AG35" s="74"/>
      <c r="AH35" s="152" t="s">
        <v>181</v>
      </c>
      <c r="AI35" s="400">
        <f t="shared" si="7"/>
        <v>0</v>
      </c>
      <c r="AJ35" s="69" t="s">
        <v>181</v>
      </c>
      <c r="AK35" s="152" t="s">
        <v>181</v>
      </c>
      <c r="AL35" s="74"/>
      <c r="AM35" s="152" t="s">
        <v>181</v>
      </c>
      <c r="AN35" s="400">
        <f t="shared" si="8"/>
        <v>0</v>
      </c>
      <c r="AO35" s="75" t="s">
        <v>181</v>
      </c>
      <c r="AP35" s="185" t="s">
        <v>181</v>
      </c>
      <c r="AQ35" s="52">
        <f t="shared" si="9"/>
        <v>0</v>
      </c>
      <c r="AR35" s="188" t="s">
        <v>181</v>
      </c>
      <c r="AS35" s="729"/>
      <c r="AT35" s="170">
        <v>1.03</v>
      </c>
      <c r="AU35" s="170">
        <f t="shared" si="10"/>
        <v>1.0609</v>
      </c>
      <c r="AV35" s="170">
        <f t="shared" si="10"/>
        <v>1.092727</v>
      </c>
      <c r="AW35" s="170">
        <f t="shared" si="10"/>
        <v>1.1255088100000001</v>
      </c>
      <c r="AX35" s="170">
        <f t="shared" si="10"/>
        <v>1.1592740743000001</v>
      </c>
      <c r="AY35" s="170">
        <f t="shared" si="10"/>
        <v>1.1940522965290001</v>
      </c>
      <c r="AZ35" s="51">
        <f t="shared" si="11"/>
        <v>0</v>
      </c>
      <c r="BA35" s="51">
        <f t="shared" si="12"/>
        <v>0</v>
      </c>
      <c r="BB35" s="51">
        <f t="shared" si="13"/>
        <v>0</v>
      </c>
      <c r="BC35" s="51">
        <f t="shared" si="14"/>
        <v>0</v>
      </c>
      <c r="BD35" s="51">
        <f t="shared" si="15"/>
        <v>0</v>
      </c>
      <c r="BE35" s="51">
        <f t="shared" si="16"/>
        <v>0</v>
      </c>
      <c r="BF35" s="735">
        <f t="shared" si="17"/>
        <v>0</v>
      </c>
      <c r="BG35" s="735">
        <f t="shared" si="18"/>
        <v>0</v>
      </c>
      <c r="BH35" s="735">
        <f t="shared" si="19"/>
        <v>0</v>
      </c>
      <c r="BI35" s="735">
        <f t="shared" si="20"/>
        <v>0</v>
      </c>
      <c r="BJ35" s="735">
        <f t="shared" si="21"/>
        <v>0</v>
      </c>
      <c r="BK35" s="735">
        <f t="shared" si="22"/>
        <v>0</v>
      </c>
      <c r="BL35" s="739">
        <f t="shared" si="23"/>
        <v>0</v>
      </c>
      <c r="BM35" s="739">
        <f t="shared" si="24"/>
        <v>0</v>
      </c>
      <c r="BN35" s="739">
        <f t="shared" si="25"/>
        <v>0</v>
      </c>
      <c r="BO35" s="739">
        <f t="shared" si="26"/>
        <v>0</v>
      </c>
      <c r="BP35" s="739">
        <f t="shared" si="27"/>
        <v>0</v>
      </c>
      <c r="BQ35" s="739">
        <f t="shared" si="28"/>
        <v>0</v>
      </c>
      <c r="BR35" s="741">
        <f t="shared" si="45"/>
        <v>0</v>
      </c>
      <c r="BS35" s="741">
        <f t="shared" si="45"/>
        <v>0</v>
      </c>
      <c r="BT35" s="741">
        <f t="shared" si="45"/>
        <v>0</v>
      </c>
      <c r="BU35" s="741">
        <f t="shared" si="45"/>
        <v>0</v>
      </c>
      <c r="BV35" s="741">
        <f t="shared" si="45"/>
        <v>0</v>
      </c>
      <c r="BW35" s="741">
        <f t="shared" si="45"/>
        <v>0</v>
      </c>
      <c r="BX35" s="743">
        <f t="shared" si="46"/>
        <v>0</v>
      </c>
      <c r="BY35" s="743">
        <f t="shared" si="46"/>
        <v>0</v>
      </c>
      <c r="BZ35" s="743">
        <f t="shared" si="46"/>
        <v>0</v>
      </c>
      <c r="CA35" s="743">
        <f t="shared" si="46"/>
        <v>0</v>
      </c>
      <c r="CB35" s="743">
        <f t="shared" si="46"/>
        <v>0</v>
      </c>
      <c r="CC35" s="743">
        <f t="shared" si="46"/>
        <v>0</v>
      </c>
      <c r="CD35" s="740">
        <f t="shared" si="47"/>
        <v>0</v>
      </c>
      <c r="CE35" s="740">
        <f t="shared" si="47"/>
        <v>0</v>
      </c>
      <c r="CF35" s="740">
        <f t="shared" si="47"/>
        <v>0</v>
      </c>
      <c r="CG35" s="740">
        <f t="shared" si="47"/>
        <v>0</v>
      </c>
      <c r="CH35" s="740">
        <f t="shared" si="47"/>
        <v>0</v>
      </c>
      <c r="CI35" s="740">
        <f t="shared" si="47"/>
        <v>0</v>
      </c>
      <c r="CJ35" s="746" t="s">
        <v>1208</v>
      </c>
      <c r="CK35" s="746" t="s">
        <v>1208</v>
      </c>
      <c r="CL35" s="746" t="s">
        <v>1208</v>
      </c>
      <c r="CM35" s="746" t="s">
        <v>1208</v>
      </c>
      <c r="CN35" s="746" t="s">
        <v>1208</v>
      </c>
      <c r="CO35" s="746" t="s">
        <v>1208</v>
      </c>
      <c r="CP35" s="677" t="e">
        <f t="shared" si="32"/>
        <v>#DIV/0!</v>
      </c>
      <c r="CQ35" s="677" t="e">
        <f t="shared" si="33"/>
        <v>#DIV/0!</v>
      </c>
      <c r="CR35" s="677" t="e">
        <f t="shared" si="34"/>
        <v>#DIV/0!</v>
      </c>
      <c r="CS35" s="677" t="e">
        <f t="shared" si="35"/>
        <v>#DIV/0!</v>
      </c>
      <c r="CT35" s="677" t="e">
        <f t="shared" si="36"/>
        <v>#DIV/0!</v>
      </c>
      <c r="CU35" s="677" t="e">
        <f t="shared" si="37"/>
        <v>#DIV/0!</v>
      </c>
      <c r="CV35" s="764" t="e">
        <f t="shared" si="48"/>
        <v>#DIV/0!</v>
      </c>
      <c r="CW35" s="764" t="e">
        <f t="shared" si="48"/>
        <v>#DIV/0!</v>
      </c>
      <c r="CX35" s="764" t="e">
        <f t="shared" si="48"/>
        <v>#DIV/0!</v>
      </c>
      <c r="CY35" s="764" t="e">
        <f t="shared" si="48"/>
        <v>#DIV/0!</v>
      </c>
      <c r="CZ35" s="764" t="e">
        <f t="shared" si="48"/>
        <v>#DIV/0!</v>
      </c>
      <c r="DA35" s="764" t="e">
        <f t="shared" si="48"/>
        <v>#DIV/0!</v>
      </c>
      <c r="DB35" s="680" t="e">
        <f t="shared" si="39"/>
        <v>#DIV/0!</v>
      </c>
      <c r="DC35" s="680" t="e">
        <f t="shared" si="40"/>
        <v>#DIV/0!</v>
      </c>
      <c r="DD35" s="680" t="e">
        <f t="shared" si="41"/>
        <v>#DIV/0!</v>
      </c>
      <c r="DE35" s="680" t="e">
        <f t="shared" si="42"/>
        <v>#DIV/0!</v>
      </c>
      <c r="DF35" s="680" t="e">
        <f t="shared" si="43"/>
        <v>#DIV/0!</v>
      </c>
      <c r="DG35" s="680" t="e">
        <f t="shared" si="44"/>
        <v>#DIV/0!</v>
      </c>
      <c r="DH35" s="766">
        <f>ROUND($J35*O35, 'Initial Information'!B35)</f>
        <v>0</v>
      </c>
      <c r="DI35" s="766">
        <f>ROUND($J35*T35, 'Initial Information'!C35)</f>
        <v>0</v>
      </c>
      <c r="DJ35" s="766">
        <f>ROUND($J35*Y35, 'Initial Information'!D35)</f>
        <v>0</v>
      </c>
      <c r="DK35" s="766">
        <f>ROUND($J35*AD35, 'Initial Information'!E35)</f>
        <v>0</v>
      </c>
      <c r="DL35" s="766">
        <f>ROUND($J35*AI35, 'Initial Information'!F35)</f>
        <v>0</v>
      </c>
      <c r="DM35" s="766">
        <f>ROUND($J35*AN35, 'Initial Information'!G35)</f>
        <v>0</v>
      </c>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row>
    <row r="36" spans="1:144" s="58" customFormat="1" ht="20.25" customHeight="1">
      <c r="A36" s="55" t="s">
        <v>181</v>
      </c>
      <c r="B36" s="56">
        <v>10</v>
      </c>
      <c r="C36" s="1368" t="s">
        <v>181</v>
      </c>
      <c r="D36" s="1369"/>
      <c r="E36" s="157" t="s">
        <v>181</v>
      </c>
      <c r="F36" s="104" t="s">
        <v>181</v>
      </c>
      <c r="G36" s="56" t="s">
        <v>181</v>
      </c>
      <c r="H36" s="100"/>
      <c r="I36" s="56" t="s">
        <v>181</v>
      </c>
      <c r="J36" s="105">
        <v>0.28000000000000003</v>
      </c>
      <c r="K36" s="56" t="s">
        <v>181</v>
      </c>
      <c r="L36" s="78" t="s">
        <v>181</v>
      </c>
      <c r="M36" s="74"/>
      <c r="N36" s="152" t="s">
        <v>181</v>
      </c>
      <c r="O36" s="400">
        <f t="shared" si="3"/>
        <v>0</v>
      </c>
      <c r="P36" s="69" t="s">
        <v>181</v>
      </c>
      <c r="Q36" s="69" t="s">
        <v>181</v>
      </c>
      <c r="R36" s="74"/>
      <c r="S36" s="152" t="s">
        <v>181</v>
      </c>
      <c r="T36" s="400">
        <f t="shared" si="4"/>
        <v>0</v>
      </c>
      <c r="U36" s="69" t="s">
        <v>181</v>
      </c>
      <c r="V36" s="69" t="s">
        <v>181</v>
      </c>
      <c r="W36" s="74"/>
      <c r="X36" s="152" t="s">
        <v>181</v>
      </c>
      <c r="Y36" s="400">
        <f t="shared" si="5"/>
        <v>0</v>
      </c>
      <c r="Z36" s="69" t="s">
        <v>181</v>
      </c>
      <c r="AA36" s="69" t="s">
        <v>181</v>
      </c>
      <c r="AB36" s="74"/>
      <c r="AC36" s="152" t="s">
        <v>181</v>
      </c>
      <c r="AD36" s="400">
        <f t="shared" si="6"/>
        <v>0</v>
      </c>
      <c r="AE36" s="69" t="s">
        <v>181</v>
      </c>
      <c r="AF36" s="69" t="s">
        <v>181</v>
      </c>
      <c r="AG36" s="74"/>
      <c r="AH36" s="152" t="s">
        <v>181</v>
      </c>
      <c r="AI36" s="400">
        <f t="shared" si="7"/>
        <v>0</v>
      </c>
      <c r="AJ36" s="69" t="s">
        <v>181</v>
      </c>
      <c r="AK36" s="69" t="s">
        <v>181</v>
      </c>
      <c r="AL36" s="74"/>
      <c r="AM36" s="152" t="s">
        <v>181</v>
      </c>
      <c r="AN36" s="400">
        <f t="shared" si="8"/>
        <v>0</v>
      </c>
      <c r="AO36" s="75" t="s">
        <v>181</v>
      </c>
      <c r="AP36" s="185" t="s">
        <v>181</v>
      </c>
      <c r="AQ36" s="52">
        <f t="shared" si="9"/>
        <v>0</v>
      </c>
      <c r="AR36" s="188" t="s">
        <v>181</v>
      </c>
      <c r="AS36" s="729"/>
      <c r="AT36" s="170">
        <v>1.03</v>
      </c>
      <c r="AU36" s="170">
        <f t="shared" si="10"/>
        <v>1.0609</v>
      </c>
      <c r="AV36" s="170">
        <f t="shared" si="10"/>
        <v>1.092727</v>
      </c>
      <c r="AW36" s="170">
        <f t="shared" si="10"/>
        <v>1.1255088100000001</v>
      </c>
      <c r="AX36" s="170">
        <f t="shared" si="10"/>
        <v>1.1592740743000001</v>
      </c>
      <c r="AY36" s="170">
        <f t="shared" si="10"/>
        <v>1.1940522965290001</v>
      </c>
      <c r="AZ36" s="51">
        <f t="shared" si="11"/>
        <v>0</v>
      </c>
      <c r="BA36" s="51">
        <f t="shared" si="12"/>
        <v>0</v>
      </c>
      <c r="BB36" s="51">
        <f t="shared" si="13"/>
        <v>0</v>
      </c>
      <c r="BC36" s="51">
        <f t="shared" si="14"/>
        <v>0</v>
      </c>
      <c r="BD36" s="51">
        <f t="shared" si="15"/>
        <v>0</v>
      </c>
      <c r="BE36" s="51">
        <f t="shared" si="16"/>
        <v>0</v>
      </c>
      <c r="BF36" s="735">
        <f t="shared" si="17"/>
        <v>0</v>
      </c>
      <c r="BG36" s="735">
        <f t="shared" si="18"/>
        <v>0</v>
      </c>
      <c r="BH36" s="735">
        <f t="shared" si="19"/>
        <v>0</v>
      </c>
      <c r="BI36" s="735">
        <f t="shared" si="20"/>
        <v>0</v>
      </c>
      <c r="BJ36" s="735">
        <f t="shared" si="21"/>
        <v>0</v>
      </c>
      <c r="BK36" s="735">
        <f t="shared" si="22"/>
        <v>0</v>
      </c>
      <c r="BL36" s="739">
        <f t="shared" si="23"/>
        <v>0</v>
      </c>
      <c r="BM36" s="739">
        <f t="shared" si="24"/>
        <v>0</v>
      </c>
      <c r="BN36" s="739">
        <f t="shared" si="25"/>
        <v>0</v>
      </c>
      <c r="BO36" s="739">
        <f t="shared" si="26"/>
        <v>0</v>
      </c>
      <c r="BP36" s="739">
        <f t="shared" si="27"/>
        <v>0</v>
      </c>
      <c r="BQ36" s="739">
        <f t="shared" si="28"/>
        <v>0</v>
      </c>
      <c r="BR36" s="741">
        <f t="shared" si="45"/>
        <v>0</v>
      </c>
      <c r="BS36" s="741">
        <f t="shared" si="45"/>
        <v>0</v>
      </c>
      <c r="BT36" s="741">
        <f t="shared" si="45"/>
        <v>0</v>
      </c>
      <c r="BU36" s="741">
        <f t="shared" si="45"/>
        <v>0</v>
      </c>
      <c r="BV36" s="741">
        <f t="shared" si="45"/>
        <v>0</v>
      </c>
      <c r="BW36" s="741">
        <f t="shared" si="45"/>
        <v>0</v>
      </c>
      <c r="BX36" s="743">
        <f t="shared" ref="BX36:CC36" si="49">BR36*9</f>
        <v>0</v>
      </c>
      <c r="BY36" s="743">
        <f t="shared" si="49"/>
        <v>0</v>
      </c>
      <c r="BZ36" s="743">
        <f t="shared" si="49"/>
        <v>0</v>
      </c>
      <c r="CA36" s="743">
        <f t="shared" si="49"/>
        <v>0</v>
      </c>
      <c r="CB36" s="743">
        <f t="shared" si="49"/>
        <v>0</v>
      </c>
      <c r="CC36" s="743">
        <f t="shared" si="49"/>
        <v>0</v>
      </c>
      <c r="CD36" s="740">
        <f t="shared" ref="CD36:CI36" si="50">BR36*12</f>
        <v>0</v>
      </c>
      <c r="CE36" s="740">
        <f t="shared" si="50"/>
        <v>0</v>
      </c>
      <c r="CF36" s="740">
        <f t="shared" si="50"/>
        <v>0</v>
      </c>
      <c r="CG36" s="740">
        <f t="shared" si="50"/>
        <v>0</v>
      </c>
      <c r="CH36" s="740">
        <f t="shared" si="50"/>
        <v>0</v>
      </c>
      <c r="CI36" s="740">
        <f t="shared" si="50"/>
        <v>0</v>
      </c>
      <c r="CJ36" s="746" t="s">
        <v>1208</v>
      </c>
      <c r="CK36" s="746" t="s">
        <v>1208</v>
      </c>
      <c r="CL36" s="746" t="s">
        <v>1208</v>
      </c>
      <c r="CM36" s="746" t="s">
        <v>1208</v>
      </c>
      <c r="CN36" s="746" t="s">
        <v>1208</v>
      </c>
      <c r="CO36" s="746" t="s">
        <v>1208</v>
      </c>
      <c r="CP36" s="677" t="e">
        <f t="shared" si="32"/>
        <v>#DIV/0!</v>
      </c>
      <c r="CQ36" s="677" t="e">
        <f t="shared" si="33"/>
        <v>#DIV/0!</v>
      </c>
      <c r="CR36" s="677" t="e">
        <f t="shared" si="34"/>
        <v>#DIV/0!</v>
      </c>
      <c r="CS36" s="677" t="e">
        <f t="shared" si="35"/>
        <v>#DIV/0!</v>
      </c>
      <c r="CT36" s="677" t="e">
        <f t="shared" si="36"/>
        <v>#DIV/0!</v>
      </c>
      <c r="CU36" s="677" t="e">
        <f t="shared" si="37"/>
        <v>#DIV/0!</v>
      </c>
      <c r="CV36" s="764" t="e">
        <f t="shared" si="48"/>
        <v>#DIV/0!</v>
      </c>
      <c r="CW36" s="764" t="e">
        <f t="shared" si="48"/>
        <v>#DIV/0!</v>
      </c>
      <c r="CX36" s="764" t="e">
        <f t="shared" si="48"/>
        <v>#DIV/0!</v>
      </c>
      <c r="CY36" s="764" t="e">
        <f t="shared" si="48"/>
        <v>#DIV/0!</v>
      </c>
      <c r="CZ36" s="764" t="e">
        <f t="shared" si="48"/>
        <v>#DIV/0!</v>
      </c>
      <c r="DA36" s="764" t="e">
        <f t="shared" si="48"/>
        <v>#DIV/0!</v>
      </c>
      <c r="DB36" s="680" t="e">
        <f t="shared" si="39"/>
        <v>#DIV/0!</v>
      </c>
      <c r="DC36" s="680" t="e">
        <f t="shared" si="40"/>
        <v>#DIV/0!</v>
      </c>
      <c r="DD36" s="680" t="e">
        <f t="shared" si="41"/>
        <v>#DIV/0!</v>
      </c>
      <c r="DE36" s="680" t="e">
        <f t="shared" si="42"/>
        <v>#DIV/0!</v>
      </c>
      <c r="DF36" s="680" t="e">
        <f t="shared" si="43"/>
        <v>#DIV/0!</v>
      </c>
      <c r="DG36" s="680" t="e">
        <f t="shared" si="44"/>
        <v>#DIV/0!</v>
      </c>
      <c r="DH36" s="766">
        <f>ROUND($J36*O36, 'Initial Information'!B36)</f>
        <v>0</v>
      </c>
      <c r="DI36" s="766">
        <f>ROUND($J36*T36, 'Initial Information'!C36)</f>
        <v>0</v>
      </c>
      <c r="DJ36" s="766">
        <f>ROUND($J36*Y36, 'Initial Information'!D36)</f>
        <v>0</v>
      </c>
      <c r="DK36" s="766">
        <f>ROUND($J36*AD36, 'Initial Information'!E36)</f>
        <v>0</v>
      </c>
      <c r="DL36" s="766">
        <f>ROUND($J36*AI36, 'Initial Information'!F36)</f>
        <v>0</v>
      </c>
      <c r="DM36" s="766">
        <f>ROUND($J36*AN36, 'Initial Information'!G36)</f>
        <v>0</v>
      </c>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row>
    <row r="37" spans="1:144" s="58" customFormat="1" ht="9.9499999999999993" customHeight="1" thickBot="1">
      <c r="A37" s="55" t="s">
        <v>181</v>
      </c>
      <c r="B37" s="56" t="s">
        <v>181</v>
      </c>
      <c r="C37" s="56" t="s">
        <v>181</v>
      </c>
      <c r="D37" s="56" t="s">
        <v>181</v>
      </c>
      <c r="E37" s="56" t="s">
        <v>181</v>
      </c>
      <c r="F37" s="56" t="s">
        <v>181</v>
      </c>
      <c r="G37" s="56" t="s">
        <v>181</v>
      </c>
      <c r="H37" s="56" t="s">
        <v>181</v>
      </c>
      <c r="I37" s="56" t="s">
        <v>181</v>
      </c>
      <c r="J37" s="56" t="s">
        <v>181</v>
      </c>
      <c r="K37" s="56" t="s">
        <v>181</v>
      </c>
      <c r="L37" s="68" t="s">
        <v>181</v>
      </c>
      <c r="M37" s="152" t="s">
        <v>181</v>
      </c>
      <c r="N37" s="152" t="s">
        <v>181</v>
      </c>
      <c r="O37" s="401" t="s">
        <v>181</v>
      </c>
      <c r="P37" s="69" t="s">
        <v>181</v>
      </c>
      <c r="Q37" s="152" t="s">
        <v>181</v>
      </c>
      <c r="R37" s="152" t="s">
        <v>181</v>
      </c>
      <c r="S37" s="152" t="s">
        <v>181</v>
      </c>
      <c r="T37" s="401" t="s">
        <v>181</v>
      </c>
      <c r="U37" s="69" t="s">
        <v>181</v>
      </c>
      <c r="V37" s="152" t="s">
        <v>181</v>
      </c>
      <c r="W37" s="152" t="s">
        <v>181</v>
      </c>
      <c r="X37" s="152" t="s">
        <v>181</v>
      </c>
      <c r="Y37" s="401" t="s">
        <v>181</v>
      </c>
      <c r="Z37" s="69" t="s">
        <v>181</v>
      </c>
      <c r="AA37" s="152" t="s">
        <v>181</v>
      </c>
      <c r="AB37" s="152" t="s">
        <v>181</v>
      </c>
      <c r="AC37" s="152" t="s">
        <v>181</v>
      </c>
      <c r="AD37" s="401" t="s">
        <v>181</v>
      </c>
      <c r="AE37" s="69" t="s">
        <v>181</v>
      </c>
      <c r="AF37" s="152" t="s">
        <v>181</v>
      </c>
      <c r="AG37" s="152" t="s">
        <v>181</v>
      </c>
      <c r="AH37" s="152" t="s">
        <v>181</v>
      </c>
      <c r="AI37" s="401" t="s">
        <v>181</v>
      </c>
      <c r="AJ37" s="69" t="s">
        <v>181</v>
      </c>
      <c r="AK37" s="152" t="s">
        <v>181</v>
      </c>
      <c r="AL37" s="152" t="s">
        <v>181</v>
      </c>
      <c r="AM37" s="152" t="s">
        <v>181</v>
      </c>
      <c r="AN37" s="401" t="s">
        <v>181</v>
      </c>
      <c r="AO37" s="75" t="s">
        <v>181</v>
      </c>
      <c r="AP37" s="185" t="s">
        <v>181</v>
      </c>
      <c r="AQ37" s="185" t="s">
        <v>181</v>
      </c>
      <c r="AR37" s="188" t="s">
        <v>181</v>
      </c>
      <c r="AS37" s="730"/>
      <c r="AT37" s="553"/>
      <c r="AU37" s="553"/>
      <c r="AV37" s="553"/>
      <c r="AW37" s="553"/>
      <c r="AX37" s="553"/>
      <c r="AY37" s="553"/>
      <c r="AZ37" s="553"/>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3"/>
      <c r="CW37" s="553"/>
      <c r="CX37" s="553"/>
      <c r="CY37" s="553"/>
      <c r="CZ37" s="553"/>
      <c r="DA37" s="553"/>
      <c r="DB37" s="553"/>
      <c r="DC37" s="553"/>
      <c r="DD37" s="553"/>
      <c r="DE37" s="553"/>
      <c r="DF37" s="553"/>
      <c r="DG37" s="553"/>
      <c r="DH37" s="553"/>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127"/>
      <c r="EL37" s="127"/>
      <c r="EM37" s="127"/>
      <c r="EN37" s="127"/>
    </row>
    <row r="38" spans="1:144" s="58" customFormat="1" ht="20.25" customHeight="1" thickBot="1">
      <c r="A38" s="55" t="s">
        <v>181</v>
      </c>
      <c r="B38" s="56" t="s">
        <v>181</v>
      </c>
      <c r="C38" s="1323" t="s">
        <v>192</v>
      </c>
      <c r="D38" s="1020"/>
      <c r="E38" s="1020"/>
      <c r="F38" s="1020"/>
      <c r="G38" s="56" t="s">
        <v>181</v>
      </c>
      <c r="H38" s="56" t="s">
        <v>181</v>
      </c>
      <c r="I38" s="56" t="s">
        <v>181</v>
      </c>
      <c r="J38" s="56" t="s">
        <v>181</v>
      </c>
      <c r="K38" s="56" t="s">
        <v>181</v>
      </c>
      <c r="L38" s="68" t="s">
        <v>181</v>
      </c>
      <c r="M38" s="152" t="s">
        <v>181</v>
      </c>
      <c r="N38" s="152" t="s">
        <v>181</v>
      </c>
      <c r="O38" s="402">
        <f>SUM(O27:O36)</f>
        <v>0</v>
      </c>
      <c r="P38" s="69" t="s">
        <v>181</v>
      </c>
      <c r="Q38" s="152" t="s">
        <v>181</v>
      </c>
      <c r="R38" s="152" t="s">
        <v>181</v>
      </c>
      <c r="S38" s="152" t="s">
        <v>181</v>
      </c>
      <c r="T38" s="402">
        <f>SUM(T27:T36)</f>
        <v>0</v>
      </c>
      <c r="U38" s="69" t="s">
        <v>181</v>
      </c>
      <c r="V38" s="152" t="s">
        <v>181</v>
      </c>
      <c r="W38" s="152" t="s">
        <v>181</v>
      </c>
      <c r="X38" s="152" t="s">
        <v>181</v>
      </c>
      <c r="Y38" s="402">
        <f>SUM(Y27:Y36)</f>
        <v>0</v>
      </c>
      <c r="Z38" s="69" t="s">
        <v>181</v>
      </c>
      <c r="AA38" s="152" t="s">
        <v>181</v>
      </c>
      <c r="AB38" s="152" t="s">
        <v>181</v>
      </c>
      <c r="AC38" s="152" t="s">
        <v>181</v>
      </c>
      <c r="AD38" s="402">
        <f>SUM(AD27:AD36)</f>
        <v>0</v>
      </c>
      <c r="AE38" s="69" t="s">
        <v>181</v>
      </c>
      <c r="AF38" s="152" t="s">
        <v>181</v>
      </c>
      <c r="AG38" s="152" t="s">
        <v>181</v>
      </c>
      <c r="AH38" s="152" t="s">
        <v>181</v>
      </c>
      <c r="AI38" s="402">
        <f>SUM(AI27:AI36)</f>
        <v>0</v>
      </c>
      <c r="AJ38" s="69" t="s">
        <v>181</v>
      </c>
      <c r="AK38" s="152" t="s">
        <v>181</v>
      </c>
      <c r="AL38" s="152" t="s">
        <v>181</v>
      </c>
      <c r="AM38" s="152" t="s">
        <v>181</v>
      </c>
      <c r="AN38" s="402">
        <f>SUM(AN27:AN36)</f>
        <v>0</v>
      </c>
      <c r="AO38" s="75" t="s">
        <v>181</v>
      </c>
      <c r="AP38" s="185" t="s">
        <v>181</v>
      </c>
      <c r="AQ38" s="193">
        <f>SUM(O38:AN38)</f>
        <v>0</v>
      </c>
      <c r="AR38" s="188" t="s">
        <v>181</v>
      </c>
      <c r="AS38" s="731"/>
      <c r="AT38" s="553"/>
      <c r="AU38" s="553"/>
      <c r="AV38" s="553"/>
      <c r="AW38" s="553"/>
      <c r="AX38" s="553"/>
      <c r="AY38" s="553"/>
      <c r="AZ38" s="553"/>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3"/>
      <c r="CW38" s="553"/>
      <c r="CX38" s="553"/>
      <c r="CY38" s="553"/>
      <c r="CZ38" s="553"/>
      <c r="DA38" s="553"/>
      <c r="DB38" s="553"/>
      <c r="DC38" s="553"/>
      <c r="DD38" s="553"/>
      <c r="DE38" s="553"/>
      <c r="DF38" s="553"/>
      <c r="DG38" s="553"/>
      <c r="DH38" s="553"/>
      <c r="DI38" s="554"/>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127"/>
      <c r="EL38" s="127"/>
      <c r="EM38" s="127"/>
      <c r="EN38" s="127"/>
    </row>
    <row r="39" spans="1:144" s="58" customFormat="1" ht="9.9499999999999993" customHeight="1" thickBot="1">
      <c r="A39" s="55" t="s">
        <v>181</v>
      </c>
      <c r="B39" s="56" t="s">
        <v>138</v>
      </c>
      <c r="C39" s="56" t="s">
        <v>181</v>
      </c>
      <c r="D39" s="56" t="s">
        <v>181</v>
      </c>
      <c r="E39" s="56" t="s">
        <v>181</v>
      </c>
      <c r="F39" s="56" t="s">
        <v>181</v>
      </c>
      <c r="G39" s="56" t="s">
        <v>181</v>
      </c>
      <c r="H39" s="56" t="s">
        <v>181</v>
      </c>
      <c r="I39" s="56" t="s">
        <v>181</v>
      </c>
      <c r="J39" s="56" t="s">
        <v>181</v>
      </c>
      <c r="K39" s="56" t="s">
        <v>181</v>
      </c>
      <c r="L39" s="68" t="s">
        <v>181</v>
      </c>
      <c r="M39" s="152" t="s">
        <v>181</v>
      </c>
      <c r="N39" s="152" t="s">
        <v>181</v>
      </c>
      <c r="O39" s="401" t="s">
        <v>181</v>
      </c>
      <c r="P39" s="152" t="s">
        <v>181</v>
      </c>
      <c r="Q39" s="68" t="s">
        <v>181</v>
      </c>
      <c r="R39" s="152" t="s">
        <v>181</v>
      </c>
      <c r="S39" s="152" t="s">
        <v>181</v>
      </c>
      <c r="T39" s="401" t="s">
        <v>181</v>
      </c>
      <c r="U39" s="152" t="s">
        <v>181</v>
      </c>
      <c r="V39" s="68" t="s">
        <v>181</v>
      </c>
      <c r="W39" s="152" t="s">
        <v>181</v>
      </c>
      <c r="X39" s="152" t="s">
        <v>181</v>
      </c>
      <c r="Y39" s="401" t="s">
        <v>181</v>
      </c>
      <c r="Z39" s="152" t="s">
        <v>181</v>
      </c>
      <c r="AA39" s="68" t="s">
        <v>181</v>
      </c>
      <c r="AB39" s="152" t="s">
        <v>181</v>
      </c>
      <c r="AC39" s="152" t="s">
        <v>181</v>
      </c>
      <c r="AD39" s="401" t="s">
        <v>181</v>
      </c>
      <c r="AE39" s="152" t="s">
        <v>181</v>
      </c>
      <c r="AF39" s="68" t="s">
        <v>181</v>
      </c>
      <c r="AG39" s="152" t="s">
        <v>181</v>
      </c>
      <c r="AH39" s="152" t="s">
        <v>181</v>
      </c>
      <c r="AI39" s="401" t="s">
        <v>181</v>
      </c>
      <c r="AJ39" s="152" t="s">
        <v>181</v>
      </c>
      <c r="AK39" s="68" t="s">
        <v>181</v>
      </c>
      <c r="AL39" s="152" t="s">
        <v>181</v>
      </c>
      <c r="AM39" s="152" t="s">
        <v>181</v>
      </c>
      <c r="AN39" s="401" t="s">
        <v>181</v>
      </c>
      <c r="AO39" s="85" t="s">
        <v>181</v>
      </c>
      <c r="AP39" s="187" t="s">
        <v>181</v>
      </c>
      <c r="AQ39" s="185" t="s">
        <v>181</v>
      </c>
      <c r="AR39" s="188" t="s">
        <v>181</v>
      </c>
      <c r="AS39" s="731"/>
      <c r="AT39" s="553"/>
      <c r="AU39" s="553"/>
      <c r="AV39" s="553"/>
      <c r="AW39" s="553"/>
      <c r="AX39" s="553"/>
      <c r="AY39" s="553"/>
      <c r="AZ39" s="553"/>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3"/>
      <c r="CW39" s="553"/>
      <c r="CX39" s="553"/>
      <c r="CY39" s="553"/>
      <c r="CZ39" s="553"/>
      <c r="DA39" s="553"/>
      <c r="DB39" s="553"/>
      <c r="DC39" s="553"/>
      <c r="DD39" s="553"/>
      <c r="DE39" s="553"/>
      <c r="DF39" s="553"/>
      <c r="DG39" s="553"/>
      <c r="DH39" s="553"/>
      <c r="DI39" s="554"/>
      <c r="DJ39" s="554"/>
      <c r="DK39" s="554"/>
      <c r="DL39" s="554"/>
      <c r="DM39" s="554"/>
      <c r="DN39" s="554"/>
      <c r="DO39" s="554"/>
      <c r="DP39" s="554"/>
      <c r="DQ39" s="554"/>
      <c r="DR39" s="554"/>
      <c r="DS39" s="554"/>
      <c r="DT39" s="554"/>
      <c r="DU39" s="554"/>
      <c r="DV39" s="554"/>
      <c r="DW39" s="554"/>
      <c r="DX39" s="554"/>
      <c r="DY39" s="554"/>
      <c r="DZ39" s="554"/>
      <c r="EA39" s="554"/>
      <c r="EB39" s="554"/>
      <c r="EC39" s="554"/>
      <c r="ED39" s="554"/>
      <c r="EE39" s="554"/>
      <c r="EF39" s="554"/>
      <c r="EG39" s="554"/>
      <c r="EH39" s="554"/>
      <c r="EI39" s="554"/>
      <c r="EJ39" s="554"/>
      <c r="EK39" s="127"/>
      <c r="EL39" s="127"/>
      <c r="EM39" s="127"/>
      <c r="EN39" s="127"/>
    </row>
    <row r="40" spans="1:144" s="58" customFormat="1" ht="30" customHeight="1">
      <c r="A40" s="518"/>
      <c r="B40" s="1370" t="s">
        <v>193</v>
      </c>
      <c r="C40" s="1371"/>
      <c r="D40" s="1371"/>
      <c r="E40" s="1371"/>
      <c r="F40" s="1371"/>
      <c r="G40" s="1372" t="s">
        <v>389</v>
      </c>
      <c r="H40" s="1372"/>
      <c r="I40" s="1372"/>
      <c r="J40" s="768"/>
      <c r="K40" s="84" t="s">
        <v>181</v>
      </c>
      <c r="L40" s="1373"/>
      <c r="M40" s="1374"/>
      <c r="N40" s="1374"/>
      <c r="O40" s="521" t="s">
        <v>181</v>
      </c>
      <c r="P40" s="769" t="s">
        <v>181</v>
      </c>
      <c r="Q40" s="520" t="s">
        <v>181</v>
      </c>
      <c r="R40" s="520" t="s">
        <v>181</v>
      </c>
      <c r="S40" s="520" t="s">
        <v>181</v>
      </c>
      <c r="T40" s="521" t="s">
        <v>181</v>
      </c>
      <c r="U40" s="769" t="s">
        <v>181</v>
      </c>
      <c r="V40" s="520" t="s">
        <v>181</v>
      </c>
      <c r="W40" s="520" t="s">
        <v>181</v>
      </c>
      <c r="X40" s="520" t="s">
        <v>181</v>
      </c>
      <c r="Y40" s="521" t="s">
        <v>181</v>
      </c>
      <c r="Z40" s="769" t="s">
        <v>181</v>
      </c>
      <c r="AA40" s="520" t="s">
        <v>181</v>
      </c>
      <c r="AB40" s="520" t="s">
        <v>181</v>
      </c>
      <c r="AC40" s="520" t="s">
        <v>181</v>
      </c>
      <c r="AD40" s="521" t="s">
        <v>181</v>
      </c>
      <c r="AE40" s="769" t="s">
        <v>181</v>
      </c>
      <c r="AF40" s="520" t="s">
        <v>181</v>
      </c>
      <c r="AG40" s="520" t="s">
        <v>181</v>
      </c>
      <c r="AH40" s="520" t="s">
        <v>181</v>
      </c>
      <c r="AI40" s="521" t="s">
        <v>181</v>
      </c>
      <c r="AJ40" s="769" t="s">
        <v>181</v>
      </c>
      <c r="AK40" s="520" t="s">
        <v>181</v>
      </c>
      <c r="AL40" s="520" t="s">
        <v>181</v>
      </c>
      <c r="AM40" s="520" t="s">
        <v>181</v>
      </c>
      <c r="AN40" s="521" t="s">
        <v>181</v>
      </c>
      <c r="AO40" s="770" t="s">
        <v>181</v>
      </c>
      <c r="AP40" s="524" t="s">
        <v>181</v>
      </c>
      <c r="AQ40" s="524" t="s">
        <v>181</v>
      </c>
      <c r="AR40" s="525" t="s">
        <v>181</v>
      </c>
      <c r="AS40" s="729"/>
      <c r="AT40" s="56" t="s">
        <v>181</v>
      </c>
      <c r="AU40" s="56" t="s">
        <v>181</v>
      </c>
      <c r="AV40" s="56" t="s">
        <v>181</v>
      </c>
      <c r="AW40" s="56" t="s">
        <v>181</v>
      </c>
      <c r="AX40" s="56" t="s">
        <v>181</v>
      </c>
      <c r="AY40" s="56" t="s">
        <v>181</v>
      </c>
      <c r="AZ40" s="56" t="s">
        <v>181</v>
      </c>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56" t="s">
        <v>181</v>
      </c>
      <c r="CW40" s="56" t="s">
        <v>181</v>
      </c>
      <c r="CX40" s="56" t="s">
        <v>181</v>
      </c>
      <c r="CY40" s="56" t="s">
        <v>181</v>
      </c>
      <c r="CZ40" s="56" t="s">
        <v>181</v>
      </c>
      <c r="DA40" s="56" t="s">
        <v>181</v>
      </c>
      <c r="DB40" s="56" t="s">
        <v>181</v>
      </c>
      <c r="DC40" s="56" t="s">
        <v>181</v>
      </c>
      <c r="DD40" s="56" t="s">
        <v>181</v>
      </c>
      <c r="DE40" s="56" t="s">
        <v>181</v>
      </c>
      <c r="DF40" s="56" t="s">
        <v>181</v>
      </c>
      <c r="DG40" s="56" t="s">
        <v>181</v>
      </c>
      <c r="DH40" s="56" t="s">
        <v>181</v>
      </c>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row>
    <row r="41" spans="1:144" s="58" customFormat="1" ht="20.25" customHeight="1">
      <c r="A41" s="55" t="s">
        <v>181</v>
      </c>
      <c r="B41" s="56">
        <v>1</v>
      </c>
      <c r="C41" s="74">
        <v>0</v>
      </c>
      <c r="D41" s="1068" t="s">
        <v>195</v>
      </c>
      <c r="E41" s="966"/>
      <c r="F41" s="966"/>
      <c r="G41" s="56" t="s">
        <v>181</v>
      </c>
      <c r="H41" s="101"/>
      <c r="I41" s="56" t="s">
        <v>181</v>
      </c>
      <c r="J41" s="105">
        <v>0.28000000000000003</v>
      </c>
      <c r="K41" s="56" t="s">
        <v>181</v>
      </c>
      <c r="L41" s="68" t="s">
        <v>181</v>
      </c>
      <c r="M41" s="74"/>
      <c r="N41" s="152" t="s">
        <v>181</v>
      </c>
      <c r="O41" s="400">
        <f t="shared" ref="O41:O60" si="51">ROUND(H41*AT41*M41,$AQ$257)</f>
        <v>0</v>
      </c>
      <c r="P41" s="69" t="s">
        <v>181</v>
      </c>
      <c r="Q41" s="152" t="s">
        <v>181</v>
      </c>
      <c r="R41" s="74"/>
      <c r="S41" s="152" t="s">
        <v>181</v>
      </c>
      <c r="T41" s="400">
        <f t="shared" ref="T41:T60" si="52">ROUND($H41*AU41*R41,$AQ$257)</f>
        <v>0</v>
      </c>
      <c r="U41" s="69" t="s">
        <v>181</v>
      </c>
      <c r="V41" s="152" t="s">
        <v>181</v>
      </c>
      <c r="W41" s="74"/>
      <c r="X41" s="152" t="s">
        <v>181</v>
      </c>
      <c r="Y41" s="400">
        <f t="shared" ref="Y41:Y60" si="53">ROUND($H41*AV41*W41,$AQ$257)</f>
        <v>0</v>
      </c>
      <c r="Z41" s="69" t="s">
        <v>181</v>
      </c>
      <c r="AA41" s="152" t="s">
        <v>181</v>
      </c>
      <c r="AB41" s="74"/>
      <c r="AC41" s="152" t="s">
        <v>181</v>
      </c>
      <c r="AD41" s="400">
        <f t="shared" ref="AD41:AD60" si="54">ROUND($H41*AW41*AB41,$AQ$257)</f>
        <v>0</v>
      </c>
      <c r="AE41" s="69" t="s">
        <v>181</v>
      </c>
      <c r="AF41" s="152" t="s">
        <v>181</v>
      </c>
      <c r="AG41" s="74"/>
      <c r="AH41" s="152" t="s">
        <v>181</v>
      </c>
      <c r="AI41" s="400">
        <f t="shared" ref="AI41:AI60" si="55">ROUND($H41*AX41*AG41,$AQ$257)</f>
        <v>0</v>
      </c>
      <c r="AJ41" s="69" t="s">
        <v>181</v>
      </c>
      <c r="AK41" s="152" t="s">
        <v>181</v>
      </c>
      <c r="AL41" s="74"/>
      <c r="AM41" s="152" t="s">
        <v>181</v>
      </c>
      <c r="AN41" s="400">
        <f t="shared" ref="AN41:AN60" si="56">ROUND($H41*AY41*AL41,$AQ$257)</f>
        <v>0</v>
      </c>
      <c r="AO41" s="75" t="s">
        <v>181</v>
      </c>
      <c r="AP41" s="185" t="s">
        <v>181</v>
      </c>
      <c r="AQ41" s="52">
        <f>SUM(O41+T41+Y41+AD41+AN41+AI41)</f>
        <v>0</v>
      </c>
      <c r="AR41" s="188" t="s">
        <v>181</v>
      </c>
      <c r="AS41" s="729"/>
      <c r="AT41" s="76">
        <v>1.03</v>
      </c>
      <c r="AU41" s="76">
        <f t="shared" ref="AU41:AY56" si="57">1.03*AT41</f>
        <v>1.0609</v>
      </c>
      <c r="AV41" s="76">
        <f t="shared" si="57"/>
        <v>1.092727</v>
      </c>
      <c r="AW41" s="76">
        <f t="shared" si="57"/>
        <v>1.1255088100000001</v>
      </c>
      <c r="AX41" s="76">
        <f t="shared" si="57"/>
        <v>1.1592740743000001</v>
      </c>
      <c r="AY41" s="76">
        <f t="shared" si="57"/>
        <v>1.1940522965290001</v>
      </c>
      <c r="AZ41" s="51">
        <f t="shared" ref="AZ41:AZ60" si="58">ROUND((2080/12)*M41,2)</f>
        <v>0</v>
      </c>
      <c r="BA41" s="51">
        <f t="shared" ref="BA41:BA60" si="59">ROUND((2080/12)*R41,2)</f>
        <v>0</v>
      </c>
      <c r="BB41" s="51">
        <f t="shared" ref="BB41:BB60" si="60">ROUND((2080/12)*W41,2)</f>
        <v>0</v>
      </c>
      <c r="BC41" s="51">
        <f t="shared" ref="BC41:BC60" si="61">ROUND((2080/12)*AB41,2)</f>
        <v>0</v>
      </c>
      <c r="BD41" s="51">
        <f t="shared" ref="BD41:BD60" si="62">ROUND((2080/12)*AG41,2)</f>
        <v>0</v>
      </c>
      <c r="BE41" s="51">
        <f t="shared" ref="BE41:BE60" si="63">ROUND((2080/12)*AL41,2)</f>
        <v>0</v>
      </c>
      <c r="BF41" s="127"/>
      <c r="BG41" s="127"/>
      <c r="BH41" s="127"/>
      <c r="BI41" s="127"/>
      <c r="BJ41" s="127"/>
      <c r="BK41" s="127"/>
      <c r="BL41" s="738">
        <f t="shared" ref="BL41:BL60" si="64">ROUND((M41/12),3)</f>
        <v>0</v>
      </c>
      <c r="BM41" s="738">
        <f t="shared" ref="BM41:BM60" si="65">ROUND((R41/12),3)</f>
        <v>0</v>
      </c>
      <c r="BN41" s="738">
        <f t="shared" ref="BN41:BN60" si="66">ROUND((W41/12),3)</f>
        <v>0</v>
      </c>
      <c r="BO41" s="738">
        <f t="shared" ref="BO41:BO60" si="67">ROUND((AB41/12),3)</f>
        <v>0</v>
      </c>
      <c r="BP41" s="738">
        <f t="shared" ref="BP41:BP60" si="68">ROUND((AG41/12),3)</f>
        <v>0</v>
      </c>
      <c r="BQ41" s="738">
        <f t="shared" ref="BQ41:BQ60" si="69">ROUND((AL41/12),3)</f>
        <v>0</v>
      </c>
      <c r="BR41" s="741">
        <f t="shared" ref="BR41:BW41" si="70">ROUND(AT41*$H41,2)</f>
        <v>0</v>
      </c>
      <c r="BS41" s="741">
        <f t="shared" si="70"/>
        <v>0</v>
      </c>
      <c r="BT41" s="741">
        <f t="shared" si="70"/>
        <v>0</v>
      </c>
      <c r="BU41" s="741">
        <f t="shared" si="70"/>
        <v>0</v>
      </c>
      <c r="BV41" s="741">
        <f t="shared" si="70"/>
        <v>0</v>
      </c>
      <c r="BW41" s="741">
        <f t="shared" si="70"/>
        <v>0</v>
      </c>
      <c r="BX41" s="742">
        <f t="shared" ref="BX41:CC41" si="71">BR41</f>
        <v>0</v>
      </c>
      <c r="BY41" s="742">
        <f t="shared" si="71"/>
        <v>0</v>
      </c>
      <c r="BZ41" s="742">
        <f t="shared" si="71"/>
        <v>0</v>
      </c>
      <c r="CA41" s="742">
        <f t="shared" si="71"/>
        <v>0</v>
      </c>
      <c r="CB41" s="742">
        <f t="shared" si="71"/>
        <v>0</v>
      </c>
      <c r="CC41" s="742">
        <f t="shared" si="71"/>
        <v>0</v>
      </c>
      <c r="CD41" s="736">
        <f t="shared" ref="CD41:CI41" si="72">BR41</f>
        <v>0</v>
      </c>
      <c r="CE41" s="736">
        <f t="shared" si="72"/>
        <v>0</v>
      </c>
      <c r="CF41" s="736">
        <f t="shared" si="72"/>
        <v>0</v>
      </c>
      <c r="CG41" s="736">
        <f t="shared" si="72"/>
        <v>0</v>
      </c>
      <c r="CH41" s="736">
        <f t="shared" si="72"/>
        <v>0</v>
      </c>
      <c r="CI41" s="736">
        <f t="shared" si="72"/>
        <v>0</v>
      </c>
      <c r="CJ41" s="745">
        <f t="shared" ref="CJ41:CO41" si="73">AZ41</f>
        <v>0</v>
      </c>
      <c r="CK41" s="745">
        <f t="shared" si="73"/>
        <v>0</v>
      </c>
      <c r="CL41" s="745">
        <f t="shared" si="73"/>
        <v>0</v>
      </c>
      <c r="CM41" s="745">
        <f t="shared" si="73"/>
        <v>0</v>
      </c>
      <c r="CN41" s="745">
        <f t="shared" si="73"/>
        <v>0</v>
      </c>
      <c r="CO41" s="745">
        <f t="shared" si="73"/>
        <v>0</v>
      </c>
      <c r="CP41" s="677" t="e">
        <f t="shared" ref="CP41:CP60" si="74">ROUND(O41/M41/173.33,2)</f>
        <v>#DIV/0!</v>
      </c>
      <c r="CQ41" s="677" t="e">
        <f t="shared" ref="CQ41:CQ60" si="75">ROUND(T41/R41/173.33,2)</f>
        <v>#DIV/0!</v>
      </c>
      <c r="CR41" s="677" t="e">
        <f t="shared" ref="CR41:CR60" si="76">ROUND(Y41/W41/173.33,2)</f>
        <v>#DIV/0!</v>
      </c>
      <c r="CS41" s="677" t="e">
        <f t="shared" ref="CS41:CS60" si="77">ROUND(AD41/AB41/173.33,2)</f>
        <v>#DIV/0!</v>
      </c>
      <c r="CT41" s="677" t="e">
        <f t="shared" ref="CT41:CT60" si="78">ROUND(AI41/AG41/173.33,2)</f>
        <v>#DIV/0!</v>
      </c>
      <c r="CU41" s="677" t="e">
        <f t="shared" ref="CU41:CU60" si="79">ROUND(AN41/AL41/173.33,2)</f>
        <v>#DIV/0!</v>
      </c>
      <c r="CV41" s="764" t="e">
        <f t="shared" ref="CV41:DA41" si="80">ROUND(CP41+(CP41*$J41),2)</f>
        <v>#DIV/0!</v>
      </c>
      <c r="CW41" s="764" t="e">
        <f t="shared" si="80"/>
        <v>#DIV/0!</v>
      </c>
      <c r="CX41" s="764" t="e">
        <f t="shared" si="80"/>
        <v>#DIV/0!</v>
      </c>
      <c r="CY41" s="764" t="e">
        <f t="shared" si="80"/>
        <v>#DIV/0!</v>
      </c>
      <c r="CZ41" s="764" t="e">
        <f t="shared" si="80"/>
        <v>#DIV/0!</v>
      </c>
      <c r="DA41" s="764" t="e">
        <f t="shared" si="80"/>
        <v>#DIV/0!</v>
      </c>
      <c r="DB41" s="680" t="e">
        <f t="shared" ref="DB41:DG41" si="81">ROUND(CV41+(CV41*($J$243+$J$242)),2)</f>
        <v>#DIV/0!</v>
      </c>
      <c r="DC41" s="680" t="e">
        <f t="shared" si="81"/>
        <v>#DIV/0!</v>
      </c>
      <c r="DD41" s="680" t="e">
        <f t="shared" si="81"/>
        <v>#DIV/0!</v>
      </c>
      <c r="DE41" s="680" t="e">
        <f t="shared" si="81"/>
        <v>#DIV/0!</v>
      </c>
      <c r="DF41" s="680" t="e">
        <f t="shared" si="81"/>
        <v>#DIV/0!</v>
      </c>
      <c r="DG41" s="680" t="e">
        <f t="shared" si="81"/>
        <v>#DIV/0!</v>
      </c>
      <c r="DH41" s="766">
        <f>ROUND($J41*O41, 'Initial Information'!B44)</f>
        <v>0</v>
      </c>
      <c r="DI41" s="766">
        <f>ROUND($J41*T41, 'Initial Information'!C44)</f>
        <v>0</v>
      </c>
      <c r="DJ41" s="766">
        <f>ROUND($J41*Y41, 'Initial Information'!D44)</f>
        <v>0</v>
      </c>
      <c r="DK41" s="766">
        <f>ROUND($J41*AD41, 'Initial Information'!E44)</f>
        <v>0</v>
      </c>
      <c r="DL41" s="766">
        <f>ROUND($J41*AI41, 'Initial Information'!F44)</f>
        <v>0</v>
      </c>
      <c r="DM41" s="766">
        <f>ROUND($J41*AN41, 'Initial Information'!G44)</f>
        <v>0</v>
      </c>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row>
    <row r="42" spans="1:144" s="58" customFormat="1" ht="20.25" customHeight="1">
      <c r="A42" s="55" t="s">
        <v>181</v>
      </c>
      <c r="B42" s="56">
        <v>2</v>
      </c>
      <c r="C42" s="74">
        <v>0</v>
      </c>
      <c r="D42" s="1068" t="s">
        <v>195</v>
      </c>
      <c r="E42" s="966"/>
      <c r="F42" s="966"/>
      <c r="G42" s="56" t="s">
        <v>181</v>
      </c>
      <c r="H42" s="101"/>
      <c r="I42" s="56" t="s">
        <v>181</v>
      </c>
      <c r="J42" s="105">
        <v>0.28000000000000003</v>
      </c>
      <c r="K42" s="56" t="s">
        <v>181</v>
      </c>
      <c r="L42" s="68" t="s">
        <v>181</v>
      </c>
      <c r="M42" s="74"/>
      <c r="N42" s="152" t="s">
        <v>181</v>
      </c>
      <c r="O42" s="400">
        <f t="shared" si="51"/>
        <v>0</v>
      </c>
      <c r="P42" s="69" t="s">
        <v>181</v>
      </c>
      <c r="Q42" s="152" t="s">
        <v>181</v>
      </c>
      <c r="R42" s="74"/>
      <c r="S42" s="152" t="s">
        <v>181</v>
      </c>
      <c r="T42" s="400">
        <f t="shared" si="52"/>
        <v>0</v>
      </c>
      <c r="U42" s="69" t="s">
        <v>181</v>
      </c>
      <c r="V42" s="152" t="s">
        <v>181</v>
      </c>
      <c r="W42" s="74"/>
      <c r="X42" s="152" t="s">
        <v>181</v>
      </c>
      <c r="Y42" s="400">
        <f t="shared" si="53"/>
        <v>0</v>
      </c>
      <c r="Z42" s="69" t="s">
        <v>181</v>
      </c>
      <c r="AA42" s="152" t="s">
        <v>181</v>
      </c>
      <c r="AB42" s="74"/>
      <c r="AC42" s="152" t="s">
        <v>181</v>
      </c>
      <c r="AD42" s="400">
        <f t="shared" si="54"/>
        <v>0</v>
      </c>
      <c r="AE42" s="69" t="s">
        <v>181</v>
      </c>
      <c r="AF42" s="152" t="s">
        <v>181</v>
      </c>
      <c r="AG42" s="74"/>
      <c r="AH42" s="152" t="s">
        <v>181</v>
      </c>
      <c r="AI42" s="400">
        <f t="shared" si="55"/>
        <v>0</v>
      </c>
      <c r="AJ42" s="69" t="s">
        <v>181</v>
      </c>
      <c r="AK42" s="152" t="s">
        <v>181</v>
      </c>
      <c r="AL42" s="74"/>
      <c r="AM42" s="152" t="s">
        <v>181</v>
      </c>
      <c r="AN42" s="400">
        <f t="shared" si="56"/>
        <v>0</v>
      </c>
      <c r="AO42" s="75" t="s">
        <v>181</v>
      </c>
      <c r="AP42" s="185" t="s">
        <v>181</v>
      </c>
      <c r="AQ42" s="52">
        <f t="shared" ref="AQ42:AQ60" si="82">SUM(O42+T42+Y42+AD42+AN42+AI42)</f>
        <v>0</v>
      </c>
      <c r="AR42" s="188" t="s">
        <v>181</v>
      </c>
      <c r="AS42" s="729"/>
      <c r="AT42" s="76">
        <v>1.03</v>
      </c>
      <c r="AU42" s="76">
        <f t="shared" si="57"/>
        <v>1.0609</v>
      </c>
      <c r="AV42" s="76">
        <f t="shared" si="57"/>
        <v>1.092727</v>
      </c>
      <c r="AW42" s="76">
        <f t="shared" si="57"/>
        <v>1.1255088100000001</v>
      </c>
      <c r="AX42" s="76">
        <f t="shared" si="57"/>
        <v>1.1592740743000001</v>
      </c>
      <c r="AY42" s="76">
        <f t="shared" si="57"/>
        <v>1.1940522965290001</v>
      </c>
      <c r="AZ42" s="51">
        <f t="shared" si="58"/>
        <v>0</v>
      </c>
      <c r="BA42" s="51">
        <f t="shared" si="59"/>
        <v>0</v>
      </c>
      <c r="BB42" s="51">
        <f t="shared" si="60"/>
        <v>0</v>
      </c>
      <c r="BC42" s="51">
        <f t="shared" si="61"/>
        <v>0</v>
      </c>
      <c r="BD42" s="51">
        <f t="shared" si="62"/>
        <v>0</v>
      </c>
      <c r="BE42" s="51">
        <f t="shared" si="63"/>
        <v>0</v>
      </c>
      <c r="BF42" s="127"/>
      <c r="BG42" s="127"/>
      <c r="BH42" s="127"/>
      <c r="BI42" s="127"/>
      <c r="BJ42" s="127"/>
      <c r="BK42" s="127"/>
      <c r="BL42" s="738">
        <f t="shared" si="64"/>
        <v>0</v>
      </c>
      <c r="BM42" s="738">
        <f t="shared" si="65"/>
        <v>0</v>
      </c>
      <c r="BN42" s="738">
        <f t="shared" si="66"/>
        <v>0</v>
      </c>
      <c r="BO42" s="738">
        <f t="shared" si="67"/>
        <v>0</v>
      </c>
      <c r="BP42" s="738">
        <f t="shared" si="68"/>
        <v>0</v>
      </c>
      <c r="BQ42" s="738">
        <f t="shared" si="69"/>
        <v>0</v>
      </c>
      <c r="BR42" s="741">
        <f t="shared" ref="BR42:BW60" si="83">ROUND(AT42*$H42,2)</f>
        <v>0</v>
      </c>
      <c r="BS42" s="741">
        <f t="shared" si="83"/>
        <v>0</v>
      </c>
      <c r="BT42" s="741">
        <f t="shared" si="83"/>
        <v>0</v>
      </c>
      <c r="BU42" s="741">
        <f t="shared" si="83"/>
        <v>0</v>
      </c>
      <c r="BV42" s="741">
        <f t="shared" si="83"/>
        <v>0</v>
      </c>
      <c r="BW42" s="741">
        <f t="shared" si="83"/>
        <v>0</v>
      </c>
      <c r="BX42" s="744"/>
      <c r="BY42" s="744"/>
      <c r="BZ42" s="744"/>
      <c r="CA42" s="744"/>
      <c r="CB42" s="744"/>
      <c r="CC42" s="744"/>
      <c r="CD42" s="740">
        <f t="shared" ref="CD42:CI57" si="84">BR42*12</f>
        <v>0</v>
      </c>
      <c r="CE42" s="740">
        <f t="shared" si="84"/>
        <v>0</v>
      </c>
      <c r="CF42" s="740">
        <f t="shared" si="84"/>
        <v>0</v>
      </c>
      <c r="CG42" s="740">
        <f t="shared" si="84"/>
        <v>0</v>
      </c>
      <c r="CH42" s="740">
        <f t="shared" si="84"/>
        <v>0</v>
      </c>
      <c r="CI42" s="740">
        <f t="shared" si="84"/>
        <v>0</v>
      </c>
      <c r="CJ42" s="746" t="s">
        <v>1208</v>
      </c>
      <c r="CK42" s="746" t="s">
        <v>1208</v>
      </c>
      <c r="CL42" s="746" t="s">
        <v>1208</v>
      </c>
      <c r="CM42" s="746" t="s">
        <v>1208</v>
      </c>
      <c r="CN42" s="746" t="s">
        <v>1208</v>
      </c>
      <c r="CO42" s="746" t="s">
        <v>1208</v>
      </c>
      <c r="CP42" s="677" t="e">
        <f t="shared" si="74"/>
        <v>#DIV/0!</v>
      </c>
      <c r="CQ42" s="677" t="e">
        <f t="shared" si="75"/>
        <v>#DIV/0!</v>
      </c>
      <c r="CR42" s="677" t="e">
        <f t="shared" si="76"/>
        <v>#DIV/0!</v>
      </c>
      <c r="CS42" s="677" t="e">
        <f t="shared" si="77"/>
        <v>#DIV/0!</v>
      </c>
      <c r="CT42" s="677" t="e">
        <f t="shared" si="78"/>
        <v>#DIV/0!</v>
      </c>
      <c r="CU42" s="677" t="e">
        <f t="shared" si="79"/>
        <v>#DIV/0!</v>
      </c>
      <c r="CV42" s="764" t="e">
        <f t="shared" ref="CV42:DA60" si="85">ROUND(CP42+(CP42*$J42),2)</f>
        <v>#DIV/0!</v>
      </c>
      <c r="CW42" s="764" t="e">
        <f t="shared" si="85"/>
        <v>#DIV/0!</v>
      </c>
      <c r="CX42" s="764" t="e">
        <f t="shared" si="85"/>
        <v>#DIV/0!</v>
      </c>
      <c r="CY42" s="764" t="e">
        <f t="shared" si="85"/>
        <v>#DIV/0!</v>
      </c>
      <c r="CZ42" s="764" t="e">
        <f t="shared" si="85"/>
        <v>#DIV/0!</v>
      </c>
      <c r="DA42" s="764" t="e">
        <f t="shared" si="85"/>
        <v>#DIV/0!</v>
      </c>
      <c r="DB42" s="680" t="e">
        <f t="shared" ref="DB42:DG60" si="86">ROUND(CV42+(CV42*($J$243+$J$242)),2)</f>
        <v>#DIV/0!</v>
      </c>
      <c r="DC42" s="680" t="e">
        <f t="shared" si="86"/>
        <v>#DIV/0!</v>
      </c>
      <c r="DD42" s="680" t="e">
        <f t="shared" si="86"/>
        <v>#DIV/0!</v>
      </c>
      <c r="DE42" s="680" t="e">
        <f t="shared" si="86"/>
        <v>#DIV/0!</v>
      </c>
      <c r="DF42" s="680" t="e">
        <f t="shared" si="86"/>
        <v>#DIV/0!</v>
      </c>
      <c r="DG42" s="680" t="e">
        <f t="shared" si="86"/>
        <v>#DIV/0!</v>
      </c>
      <c r="DH42" s="766">
        <f>ROUND($J42*O42, 'Initial Information'!B45)</f>
        <v>0</v>
      </c>
      <c r="DI42" s="766">
        <f>ROUND($J42*T42, 'Initial Information'!C45)</f>
        <v>0</v>
      </c>
      <c r="DJ42" s="766">
        <f>ROUND($J42*Y42, 'Initial Information'!D45)</f>
        <v>0</v>
      </c>
      <c r="DK42" s="766">
        <f>ROUND($J42*AD42, 'Initial Information'!E45)</f>
        <v>0</v>
      </c>
      <c r="DL42" s="766">
        <f>ROUND($J42*AI42, 'Initial Information'!F45)</f>
        <v>0</v>
      </c>
      <c r="DM42" s="766">
        <f>ROUND($J42*AN42, 'Initial Information'!G45)</f>
        <v>0</v>
      </c>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row>
    <row r="43" spans="1:144" s="58" customFormat="1" ht="20.25" customHeight="1">
      <c r="A43" s="55" t="s">
        <v>181</v>
      </c>
      <c r="B43" s="56">
        <v>3</v>
      </c>
      <c r="C43" s="74">
        <v>0</v>
      </c>
      <c r="D43" s="1068" t="s">
        <v>195</v>
      </c>
      <c r="E43" s="966"/>
      <c r="F43" s="966"/>
      <c r="G43" s="56" t="s">
        <v>181</v>
      </c>
      <c r="H43" s="101"/>
      <c r="I43" s="56" t="s">
        <v>181</v>
      </c>
      <c r="J43" s="105">
        <v>0.28000000000000003</v>
      </c>
      <c r="K43" s="56" t="s">
        <v>181</v>
      </c>
      <c r="L43" s="68" t="s">
        <v>181</v>
      </c>
      <c r="M43" s="74"/>
      <c r="N43" s="152" t="s">
        <v>181</v>
      </c>
      <c r="O43" s="400">
        <f t="shared" si="51"/>
        <v>0</v>
      </c>
      <c r="P43" s="69" t="s">
        <v>181</v>
      </c>
      <c r="Q43" s="152" t="s">
        <v>181</v>
      </c>
      <c r="R43" s="74"/>
      <c r="S43" s="152" t="s">
        <v>181</v>
      </c>
      <c r="T43" s="400">
        <f t="shared" si="52"/>
        <v>0</v>
      </c>
      <c r="U43" s="69" t="s">
        <v>181</v>
      </c>
      <c r="V43" s="152" t="s">
        <v>181</v>
      </c>
      <c r="W43" s="74"/>
      <c r="X43" s="152" t="s">
        <v>181</v>
      </c>
      <c r="Y43" s="400">
        <f t="shared" si="53"/>
        <v>0</v>
      </c>
      <c r="Z43" s="69" t="s">
        <v>181</v>
      </c>
      <c r="AA43" s="152" t="s">
        <v>181</v>
      </c>
      <c r="AB43" s="74"/>
      <c r="AC43" s="152" t="s">
        <v>181</v>
      </c>
      <c r="AD43" s="400">
        <f t="shared" si="54"/>
        <v>0</v>
      </c>
      <c r="AE43" s="69" t="s">
        <v>181</v>
      </c>
      <c r="AF43" s="152" t="s">
        <v>181</v>
      </c>
      <c r="AG43" s="74"/>
      <c r="AH43" s="152" t="s">
        <v>181</v>
      </c>
      <c r="AI43" s="400">
        <f t="shared" si="55"/>
        <v>0</v>
      </c>
      <c r="AJ43" s="69" t="s">
        <v>181</v>
      </c>
      <c r="AK43" s="152" t="s">
        <v>181</v>
      </c>
      <c r="AL43" s="74"/>
      <c r="AM43" s="152" t="s">
        <v>181</v>
      </c>
      <c r="AN43" s="400">
        <f t="shared" si="56"/>
        <v>0</v>
      </c>
      <c r="AO43" s="75" t="s">
        <v>181</v>
      </c>
      <c r="AP43" s="185" t="s">
        <v>181</v>
      </c>
      <c r="AQ43" s="52">
        <f t="shared" si="82"/>
        <v>0</v>
      </c>
      <c r="AR43" s="188" t="s">
        <v>181</v>
      </c>
      <c r="AS43" s="729"/>
      <c r="AT43" s="76">
        <v>1.03</v>
      </c>
      <c r="AU43" s="76">
        <f t="shared" si="57"/>
        <v>1.0609</v>
      </c>
      <c r="AV43" s="76">
        <f t="shared" si="57"/>
        <v>1.092727</v>
      </c>
      <c r="AW43" s="76">
        <f t="shared" si="57"/>
        <v>1.1255088100000001</v>
      </c>
      <c r="AX43" s="76">
        <f t="shared" si="57"/>
        <v>1.1592740743000001</v>
      </c>
      <c r="AY43" s="76">
        <f t="shared" si="57"/>
        <v>1.1940522965290001</v>
      </c>
      <c r="AZ43" s="51">
        <f t="shared" si="58"/>
        <v>0</v>
      </c>
      <c r="BA43" s="51">
        <f t="shared" si="59"/>
        <v>0</v>
      </c>
      <c r="BB43" s="51">
        <f t="shared" si="60"/>
        <v>0</v>
      </c>
      <c r="BC43" s="51">
        <f t="shared" si="61"/>
        <v>0</v>
      </c>
      <c r="BD43" s="51">
        <f t="shared" si="62"/>
        <v>0</v>
      </c>
      <c r="BE43" s="51">
        <f t="shared" si="63"/>
        <v>0</v>
      </c>
      <c r="BF43" s="127"/>
      <c r="BG43" s="127"/>
      <c r="BH43" s="127"/>
      <c r="BI43" s="127"/>
      <c r="BJ43" s="127"/>
      <c r="BK43" s="127"/>
      <c r="BL43" s="738">
        <f t="shared" si="64"/>
        <v>0</v>
      </c>
      <c r="BM43" s="738">
        <f t="shared" si="65"/>
        <v>0</v>
      </c>
      <c r="BN43" s="738">
        <f t="shared" si="66"/>
        <v>0</v>
      </c>
      <c r="BO43" s="738">
        <f t="shared" si="67"/>
        <v>0</v>
      </c>
      <c r="BP43" s="738">
        <f t="shared" si="68"/>
        <v>0</v>
      </c>
      <c r="BQ43" s="738">
        <f t="shared" si="69"/>
        <v>0</v>
      </c>
      <c r="BR43" s="741">
        <f t="shared" si="83"/>
        <v>0</v>
      </c>
      <c r="BS43" s="741">
        <f t="shared" si="83"/>
        <v>0</v>
      </c>
      <c r="BT43" s="741">
        <f t="shared" si="83"/>
        <v>0</v>
      </c>
      <c r="BU43" s="741">
        <f t="shared" si="83"/>
        <v>0</v>
      </c>
      <c r="BV43" s="741">
        <f t="shared" si="83"/>
        <v>0</v>
      </c>
      <c r="BW43" s="741">
        <f t="shared" si="83"/>
        <v>0</v>
      </c>
      <c r="BX43" s="744"/>
      <c r="BY43" s="744"/>
      <c r="BZ43" s="744"/>
      <c r="CA43" s="744"/>
      <c r="CB43" s="744"/>
      <c r="CC43" s="744"/>
      <c r="CD43" s="740">
        <f t="shared" si="84"/>
        <v>0</v>
      </c>
      <c r="CE43" s="740">
        <f t="shared" si="84"/>
        <v>0</v>
      </c>
      <c r="CF43" s="740">
        <f t="shared" si="84"/>
        <v>0</v>
      </c>
      <c r="CG43" s="740">
        <f t="shared" si="84"/>
        <v>0</v>
      </c>
      <c r="CH43" s="740">
        <f t="shared" si="84"/>
        <v>0</v>
      </c>
      <c r="CI43" s="740">
        <f t="shared" si="84"/>
        <v>0</v>
      </c>
      <c r="CJ43" s="746" t="s">
        <v>1208</v>
      </c>
      <c r="CK43" s="746" t="s">
        <v>1208</v>
      </c>
      <c r="CL43" s="746" t="s">
        <v>1208</v>
      </c>
      <c r="CM43" s="746" t="s">
        <v>1208</v>
      </c>
      <c r="CN43" s="746" t="s">
        <v>1208</v>
      </c>
      <c r="CO43" s="746" t="s">
        <v>1208</v>
      </c>
      <c r="CP43" s="677" t="e">
        <f t="shared" si="74"/>
        <v>#DIV/0!</v>
      </c>
      <c r="CQ43" s="677" t="e">
        <f t="shared" si="75"/>
        <v>#DIV/0!</v>
      </c>
      <c r="CR43" s="677" t="e">
        <f t="shared" si="76"/>
        <v>#DIV/0!</v>
      </c>
      <c r="CS43" s="677" t="e">
        <f t="shared" si="77"/>
        <v>#DIV/0!</v>
      </c>
      <c r="CT43" s="677" t="e">
        <f t="shared" si="78"/>
        <v>#DIV/0!</v>
      </c>
      <c r="CU43" s="677" t="e">
        <f t="shared" si="79"/>
        <v>#DIV/0!</v>
      </c>
      <c r="CV43" s="764" t="e">
        <f t="shared" si="85"/>
        <v>#DIV/0!</v>
      </c>
      <c r="CW43" s="764" t="e">
        <f t="shared" si="85"/>
        <v>#DIV/0!</v>
      </c>
      <c r="CX43" s="764" t="e">
        <f t="shared" si="85"/>
        <v>#DIV/0!</v>
      </c>
      <c r="CY43" s="764" t="e">
        <f t="shared" si="85"/>
        <v>#DIV/0!</v>
      </c>
      <c r="CZ43" s="764" t="e">
        <f t="shared" si="85"/>
        <v>#DIV/0!</v>
      </c>
      <c r="DA43" s="764" t="e">
        <f t="shared" si="85"/>
        <v>#DIV/0!</v>
      </c>
      <c r="DB43" s="680" t="e">
        <f t="shared" si="86"/>
        <v>#DIV/0!</v>
      </c>
      <c r="DC43" s="680" t="e">
        <f t="shared" si="86"/>
        <v>#DIV/0!</v>
      </c>
      <c r="DD43" s="680" t="e">
        <f t="shared" si="86"/>
        <v>#DIV/0!</v>
      </c>
      <c r="DE43" s="680" t="e">
        <f t="shared" si="86"/>
        <v>#DIV/0!</v>
      </c>
      <c r="DF43" s="680" t="e">
        <f t="shared" si="86"/>
        <v>#DIV/0!</v>
      </c>
      <c r="DG43" s="680" t="e">
        <f t="shared" si="86"/>
        <v>#DIV/0!</v>
      </c>
      <c r="DH43" s="766">
        <f>ROUND($J43*O43, 'Initial Information'!B46)</f>
        <v>0</v>
      </c>
      <c r="DI43" s="766">
        <f>ROUND($J43*T43, 'Initial Information'!C46)</f>
        <v>0</v>
      </c>
      <c r="DJ43" s="766">
        <f>ROUND($J43*Y43, 'Initial Information'!D46)</f>
        <v>0</v>
      </c>
      <c r="DK43" s="766">
        <f>ROUND($J43*AD43, 'Initial Information'!E46)</f>
        <v>0</v>
      </c>
      <c r="DL43" s="766">
        <f>ROUND($J43*AI43, 'Initial Information'!F46)</f>
        <v>0</v>
      </c>
      <c r="DM43" s="766">
        <f>ROUND($J43*AN43, 'Initial Information'!G46)</f>
        <v>0</v>
      </c>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row>
    <row r="44" spans="1:144" s="58" customFormat="1" ht="20.25" customHeight="1">
      <c r="A44" s="55" t="s">
        <v>181</v>
      </c>
      <c r="B44" s="56">
        <v>4</v>
      </c>
      <c r="C44" s="74">
        <v>0</v>
      </c>
      <c r="D44" s="1068" t="s">
        <v>195</v>
      </c>
      <c r="E44" s="966"/>
      <c r="F44" s="966"/>
      <c r="G44" s="56" t="s">
        <v>181</v>
      </c>
      <c r="H44" s="101"/>
      <c r="I44" s="56" t="s">
        <v>181</v>
      </c>
      <c r="J44" s="105">
        <v>0.28000000000000003</v>
      </c>
      <c r="K44" s="56" t="s">
        <v>181</v>
      </c>
      <c r="L44" s="68" t="s">
        <v>181</v>
      </c>
      <c r="M44" s="74"/>
      <c r="N44" s="152" t="s">
        <v>181</v>
      </c>
      <c r="O44" s="400">
        <f t="shared" si="51"/>
        <v>0</v>
      </c>
      <c r="P44" s="69" t="s">
        <v>181</v>
      </c>
      <c r="Q44" s="152" t="s">
        <v>181</v>
      </c>
      <c r="R44" s="74"/>
      <c r="S44" s="152" t="s">
        <v>181</v>
      </c>
      <c r="T44" s="400">
        <f t="shared" si="52"/>
        <v>0</v>
      </c>
      <c r="U44" s="69" t="s">
        <v>181</v>
      </c>
      <c r="V44" s="152" t="s">
        <v>181</v>
      </c>
      <c r="W44" s="74"/>
      <c r="X44" s="152" t="s">
        <v>181</v>
      </c>
      <c r="Y44" s="400">
        <f t="shared" si="53"/>
        <v>0</v>
      </c>
      <c r="Z44" s="69" t="s">
        <v>181</v>
      </c>
      <c r="AA44" s="152" t="s">
        <v>181</v>
      </c>
      <c r="AB44" s="74"/>
      <c r="AC44" s="152" t="s">
        <v>181</v>
      </c>
      <c r="AD44" s="400">
        <f t="shared" si="54"/>
        <v>0</v>
      </c>
      <c r="AE44" s="69" t="s">
        <v>181</v>
      </c>
      <c r="AF44" s="152" t="s">
        <v>181</v>
      </c>
      <c r="AG44" s="74"/>
      <c r="AH44" s="152" t="s">
        <v>181</v>
      </c>
      <c r="AI44" s="400">
        <f t="shared" si="55"/>
        <v>0</v>
      </c>
      <c r="AJ44" s="69" t="s">
        <v>181</v>
      </c>
      <c r="AK44" s="152" t="s">
        <v>181</v>
      </c>
      <c r="AL44" s="74"/>
      <c r="AM44" s="152" t="s">
        <v>181</v>
      </c>
      <c r="AN44" s="400">
        <f t="shared" si="56"/>
        <v>0</v>
      </c>
      <c r="AO44" s="75" t="s">
        <v>181</v>
      </c>
      <c r="AP44" s="185" t="s">
        <v>181</v>
      </c>
      <c r="AQ44" s="52">
        <f t="shared" si="82"/>
        <v>0</v>
      </c>
      <c r="AR44" s="188" t="s">
        <v>181</v>
      </c>
      <c r="AS44" s="729"/>
      <c r="AT44" s="76">
        <v>1.03</v>
      </c>
      <c r="AU44" s="76">
        <f t="shared" si="57"/>
        <v>1.0609</v>
      </c>
      <c r="AV44" s="76">
        <f t="shared" si="57"/>
        <v>1.092727</v>
      </c>
      <c r="AW44" s="76">
        <f t="shared" si="57"/>
        <v>1.1255088100000001</v>
      </c>
      <c r="AX44" s="76">
        <f t="shared" si="57"/>
        <v>1.1592740743000001</v>
      </c>
      <c r="AY44" s="76">
        <f t="shared" si="57"/>
        <v>1.1940522965290001</v>
      </c>
      <c r="AZ44" s="51">
        <f t="shared" si="58"/>
        <v>0</v>
      </c>
      <c r="BA44" s="51">
        <f t="shared" si="59"/>
        <v>0</v>
      </c>
      <c r="BB44" s="51">
        <f t="shared" si="60"/>
        <v>0</v>
      </c>
      <c r="BC44" s="51">
        <f t="shared" si="61"/>
        <v>0</v>
      </c>
      <c r="BD44" s="51">
        <f t="shared" si="62"/>
        <v>0</v>
      </c>
      <c r="BE44" s="51">
        <f t="shared" si="63"/>
        <v>0</v>
      </c>
      <c r="BF44" s="127"/>
      <c r="BG44" s="127"/>
      <c r="BH44" s="127"/>
      <c r="BI44" s="127"/>
      <c r="BJ44" s="127"/>
      <c r="BK44" s="127"/>
      <c r="BL44" s="738">
        <f t="shared" si="64"/>
        <v>0</v>
      </c>
      <c r="BM44" s="738">
        <f t="shared" si="65"/>
        <v>0</v>
      </c>
      <c r="BN44" s="738">
        <f t="shared" si="66"/>
        <v>0</v>
      </c>
      <c r="BO44" s="738">
        <f t="shared" si="67"/>
        <v>0</v>
      </c>
      <c r="BP44" s="738">
        <f t="shared" si="68"/>
        <v>0</v>
      </c>
      <c r="BQ44" s="738">
        <f t="shared" si="69"/>
        <v>0</v>
      </c>
      <c r="BR44" s="741">
        <f t="shared" si="83"/>
        <v>0</v>
      </c>
      <c r="BS44" s="741">
        <f t="shared" si="83"/>
        <v>0</v>
      </c>
      <c r="BT44" s="741">
        <f t="shared" si="83"/>
        <v>0</v>
      </c>
      <c r="BU44" s="741">
        <f t="shared" si="83"/>
        <v>0</v>
      </c>
      <c r="BV44" s="741">
        <f t="shared" si="83"/>
        <v>0</v>
      </c>
      <c r="BW44" s="741">
        <f t="shared" si="83"/>
        <v>0</v>
      </c>
      <c r="BX44" s="744"/>
      <c r="BY44" s="744"/>
      <c r="BZ44" s="744"/>
      <c r="CA44" s="744"/>
      <c r="CB44" s="744"/>
      <c r="CC44" s="744"/>
      <c r="CD44" s="740">
        <f t="shared" si="84"/>
        <v>0</v>
      </c>
      <c r="CE44" s="740">
        <f t="shared" si="84"/>
        <v>0</v>
      </c>
      <c r="CF44" s="740">
        <f t="shared" si="84"/>
        <v>0</v>
      </c>
      <c r="CG44" s="740">
        <f t="shared" si="84"/>
        <v>0</v>
      </c>
      <c r="CH44" s="740">
        <f t="shared" si="84"/>
        <v>0</v>
      </c>
      <c r="CI44" s="740">
        <f t="shared" si="84"/>
        <v>0</v>
      </c>
      <c r="CJ44" s="746" t="s">
        <v>1208</v>
      </c>
      <c r="CK44" s="746" t="s">
        <v>1208</v>
      </c>
      <c r="CL44" s="746" t="s">
        <v>1208</v>
      </c>
      <c r="CM44" s="746" t="s">
        <v>1208</v>
      </c>
      <c r="CN44" s="746" t="s">
        <v>1208</v>
      </c>
      <c r="CO44" s="746" t="s">
        <v>1208</v>
      </c>
      <c r="CP44" s="677" t="e">
        <f t="shared" si="74"/>
        <v>#DIV/0!</v>
      </c>
      <c r="CQ44" s="677" t="e">
        <f t="shared" si="75"/>
        <v>#DIV/0!</v>
      </c>
      <c r="CR44" s="677" t="e">
        <f t="shared" si="76"/>
        <v>#DIV/0!</v>
      </c>
      <c r="CS44" s="677" t="e">
        <f t="shared" si="77"/>
        <v>#DIV/0!</v>
      </c>
      <c r="CT44" s="677" t="e">
        <f t="shared" si="78"/>
        <v>#DIV/0!</v>
      </c>
      <c r="CU44" s="677" t="e">
        <f t="shared" si="79"/>
        <v>#DIV/0!</v>
      </c>
      <c r="CV44" s="764" t="e">
        <f t="shared" si="85"/>
        <v>#DIV/0!</v>
      </c>
      <c r="CW44" s="764" t="e">
        <f t="shared" si="85"/>
        <v>#DIV/0!</v>
      </c>
      <c r="CX44" s="764" t="e">
        <f t="shared" si="85"/>
        <v>#DIV/0!</v>
      </c>
      <c r="CY44" s="764" t="e">
        <f t="shared" si="85"/>
        <v>#DIV/0!</v>
      </c>
      <c r="CZ44" s="764" t="e">
        <f t="shared" si="85"/>
        <v>#DIV/0!</v>
      </c>
      <c r="DA44" s="764" t="e">
        <f t="shared" si="85"/>
        <v>#DIV/0!</v>
      </c>
      <c r="DB44" s="680" t="e">
        <f t="shared" si="86"/>
        <v>#DIV/0!</v>
      </c>
      <c r="DC44" s="680" t="e">
        <f t="shared" si="86"/>
        <v>#DIV/0!</v>
      </c>
      <c r="DD44" s="680" t="e">
        <f t="shared" si="86"/>
        <v>#DIV/0!</v>
      </c>
      <c r="DE44" s="680" t="e">
        <f t="shared" si="86"/>
        <v>#DIV/0!</v>
      </c>
      <c r="DF44" s="680" t="e">
        <f t="shared" si="86"/>
        <v>#DIV/0!</v>
      </c>
      <c r="DG44" s="680" t="e">
        <f t="shared" si="86"/>
        <v>#DIV/0!</v>
      </c>
      <c r="DH44" s="766">
        <f>ROUND($J44*O44, 'Initial Information'!B47)</f>
        <v>0</v>
      </c>
      <c r="DI44" s="766">
        <f>ROUND($J44*T44, 'Initial Information'!C47)</f>
        <v>0</v>
      </c>
      <c r="DJ44" s="766">
        <f>ROUND($J44*Y44, 'Initial Information'!D47)</f>
        <v>0</v>
      </c>
      <c r="DK44" s="766">
        <f>ROUND($J44*AD44, 'Initial Information'!E47)</f>
        <v>0</v>
      </c>
      <c r="DL44" s="766">
        <f>ROUND($J44*AI44, 'Initial Information'!F47)</f>
        <v>0</v>
      </c>
      <c r="DM44" s="766">
        <f>ROUND($J44*AN44, 'Initial Information'!G47)</f>
        <v>0</v>
      </c>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row>
    <row r="45" spans="1:144" s="58" customFormat="1" ht="20.25" customHeight="1">
      <c r="A45" s="55" t="s">
        <v>181</v>
      </c>
      <c r="B45" s="56">
        <v>5</v>
      </c>
      <c r="C45" s="74">
        <v>0</v>
      </c>
      <c r="D45" s="1068" t="s">
        <v>196</v>
      </c>
      <c r="E45" s="966"/>
      <c r="F45" s="966"/>
      <c r="G45" s="56" t="s">
        <v>181</v>
      </c>
      <c r="H45" s="101"/>
      <c r="I45" s="56" t="s">
        <v>181</v>
      </c>
      <c r="J45" s="105">
        <v>0.28000000000000003</v>
      </c>
      <c r="K45" s="56" t="s">
        <v>181</v>
      </c>
      <c r="L45" s="68" t="s">
        <v>181</v>
      </c>
      <c r="M45" s="74"/>
      <c r="N45" s="152" t="s">
        <v>181</v>
      </c>
      <c r="O45" s="400">
        <f t="shared" si="51"/>
        <v>0</v>
      </c>
      <c r="P45" s="69" t="s">
        <v>181</v>
      </c>
      <c r="Q45" s="152" t="s">
        <v>181</v>
      </c>
      <c r="R45" s="74"/>
      <c r="S45" s="152" t="s">
        <v>181</v>
      </c>
      <c r="T45" s="400">
        <f t="shared" si="52"/>
        <v>0</v>
      </c>
      <c r="U45" s="69" t="s">
        <v>181</v>
      </c>
      <c r="V45" s="152" t="s">
        <v>181</v>
      </c>
      <c r="W45" s="74"/>
      <c r="X45" s="152" t="s">
        <v>181</v>
      </c>
      <c r="Y45" s="400">
        <f t="shared" si="53"/>
        <v>0</v>
      </c>
      <c r="Z45" s="69" t="s">
        <v>181</v>
      </c>
      <c r="AA45" s="152" t="s">
        <v>181</v>
      </c>
      <c r="AB45" s="74"/>
      <c r="AC45" s="152" t="s">
        <v>181</v>
      </c>
      <c r="AD45" s="400">
        <f t="shared" si="54"/>
        <v>0</v>
      </c>
      <c r="AE45" s="69" t="s">
        <v>181</v>
      </c>
      <c r="AF45" s="152" t="s">
        <v>181</v>
      </c>
      <c r="AG45" s="74"/>
      <c r="AH45" s="152" t="s">
        <v>181</v>
      </c>
      <c r="AI45" s="400">
        <f t="shared" si="55"/>
        <v>0</v>
      </c>
      <c r="AJ45" s="69" t="s">
        <v>181</v>
      </c>
      <c r="AK45" s="152" t="s">
        <v>181</v>
      </c>
      <c r="AL45" s="74"/>
      <c r="AM45" s="152" t="s">
        <v>181</v>
      </c>
      <c r="AN45" s="400">
        <f t="shared" si="56"/>
        <v>0</v>
      </c>
      <c r="AO45" s="75" t="s">
        <v>181</v>
      </c>
      <c r="AP45" s="185" t="s">
        <v>181</v>
      </c>
      <c r="AQ45" s="52">
        <f t="shared" si="82"/>
        <v>0</v>
      </c>
      <c r="AR45" s="188" t="s">
        <v>181</v>
      </c>
      <c r="AS45" s="729"/>
      <c r="AT45" s="76">
        <v>1.03</v>
      </c>
      <c r="AU45" s="76">
        <f t="shared" si="57"/>
        <v>1.0609</v>
      </c>
      <c r="AV45" s="76">
        <f t="shared" si="57"/>
        <v>1.092727</v>
      </c>
      <c r="AW45" s="76">
        <f t="shared" si="57"/>
        <v>1.1255088100000001</v>
      </c>
      <c r="AX45" s="76">
        <f t="shared" si="57"/>
        <v>1.1592740743000001</v>
      </c>
      <c r="AY45" s="76">
        <f t="shared" si="57"/>
        <v>1.1940522965290001</v>
      </c>
      <c r="AZ45" s="51">
        <f t="shared" si="58"/>
        <v>0</v>
      </c>
      <c r="BA45" s="51">
        <f t="shared" si="59"/>
        <v>0</v>
      </c>
      <c r="BB45" s="51">
        <f t="shared" si="60"/>
        <v>0</v>
      </c>
      <c r="BC45" s="51">
        <f t="shared" si="61"/>
        <v>0</v>
      </c>
      <c r="BD45" s="51">
        <f t="shared" si="62"/>
        <v>0</v>
      </c>
      <c r="BE45" s="51">
        <f t="shared" si="63"/>
        <v>0</v>
      </c>
      <c r="BF45" s="127"/>
      <c r="BG45" s="127"/>
      <c r="BH45" s="127"/>
      <c r="BI45" s="127"/>
      <c r="BJ45" s="127"/>
      <c r="BK45" s="127"/>
      <c r="BL45" s="738">
        <f t="shared" si="64"/>
        <v>0</v>
      </c>
      <c r="BM45" s="738">
        <f t="shared" si="65"/>
        <v>0</v>
      </c>
      <c r="BN45" s="738">
        <f t="shared" si="66"/>
        <v>0</v>
      </c>
      <c r="BO45" s="738">
        <f t="shared" si="67"/>
        <v>0</v>
      </c>
      <c r="BP45" s="738">
        <f t="shared" si="68"/>
        <v>0</v>
      </c>
      <c r="BQ45" s="738">
        <f t="shared" si="69"/>
        <v>0</v>
      </c>
      <c r="BR45" s="741">
        <f t="shared" si="83"/>
        <v>0</v>
      </c>
      <c r="BS45" s="741">
        <f t="shared" si="83"/>
        <v>0</v>
      </c>
      <c r="BT45" s="741">
        <f t="shared" si="83"/>
        <v>0</v>
      </c>
      <c r="BU45" s="741">
        <f t="shared" si="83"/>
        <v>0</v>
      </c>
      <c r="BV45" s="741">
        <f t="shared" si="83"/>
        <v>0</v>
      </c>
      <c r="BW45" s="741">
        <f t="shared" si="83"/>
        <v>0</v>
      </c>
      <c r="BX45" s="744"/>
      <c r="BY45" s="744"/>
      <c r="BZ45" s="744"/>
      <c r="CA45" s="744"/>
      <c r="CB45" s="744"/>
      <c r="CC45" s="744"/>
      <c r="CD45" s="740">
        <f t="shared" si="84"/>
        <v>0</v>
      </c>
      <c r="CE45" s="740">
        <f t="shared" si="84"/>
        <v>0</v>
      </c>
      <c r="CF45" s="740">
        <f t="shared" si="84"/>
        <v>0</v>
      </c>
      <c r="CG45" s="740">
        <f t="shared" si="84"/>
        <v>0</v>
      </c>
      <c r="CH45" s="740">
        <f t="shared" si="84"/>
        <v>0</v>
      </c>
      <c r="CI45" s="740">
        <f t="shared" si="84"/>
        <v>0</v>
      </c>
      <c r="CJ45" s="746" t="s">
        <v>1208</v>
      </c>
      <c r="CK45" s="746" t="s">
        <v>1208</v>
      </c>
      <c r="CL45" s="746" t="s">
        <v>1208</v>
      </c>
      <c r="CM45" s="746" t="s">
        <v>1208</v>
      </c>
      <c r="CN45" s="746" t="s">
        <v>1208</v>
      </c>
      <c r="CO45" s="746" t="s">
        <v>1208</v>
      </c>
      <c r="CP45" s="677" t="e">
        <f t="shared" si="74"/>
        <v>#DIV/0!</v>
      </c>
      <c r="CQ45" s="677" t="e">
        <f t="shared" si="75"/>
        <v>#DIV/0!</v>
      </c>
      <c r="CR45" s="677" t="e">
        <f t="shared" si="76"/>
        <v>#DIV/0!</v>
      </c>
      <c r="CS45" s="677" t="e">
        <f t="shared" si="77"/>
        <v>#DIV/0!</v>
      </c>
      <c r="CT45" s="677" t="e">
        <f t="shared" si="78"/>
        <v>#DIV/0!</v>
      </c>
      <c r="CU45" s="677" t="e">
        <f t="shared" si="79"/>
        <v>#DIV/0!</v>
      </c>
      <c r="CV45" s="764" t="e">
        <f t="shared" si="85"/>
        <v>#DIV/0!</v>
      </c>
      <c r="CW45" s="764" t="e">
        <f t="shared" si="85"/>
        <v>#DIV/0!</v>
      </c>
      <c r="CX45" s="764" t="e">
        <f t="shared" si="85"/>
        <v>#DIV/0!</v>
      </c>
      <c r="CY45" s="764" t="e">
        <f t="shared" si="85"/>
        <v>#DIV/0!</v>
      </c>
      <c r="CZ45" s="764" t="e">
        <f t="shared" si="85"/>
        <v>#DIV/0!</v>
      </c>
      <c r="DA45" s="764" t="e">
        <f t="shared" si="85"/>
        <v>#DIV/0!</v>
      </c>
      <c r="DB45" s="680" t="e">
        <f t="shared" si="86"/>
        <v>#DIV/0!</v>
      </c>
      <c r="DC45" s="680" t="e">
        <f t="shared" si="86"/>
        <v>#DIV/0!</v>
      </c>
      <c r="DD45" s="680" t="e">
        <f t="shared" si="86"/>
        <v>#DIV/0!</v>
      </c>
      <c r="DE45" s="680" t="e">
        <f t="shared" si="86"/>
        <v>#DIV/0!</v>
      </c>
      <c r="DF45" s="680" t="e">
        <f t="shared" si="86"/>
        <v>#DIV/0!</v>
      </c>
      <c r="DG45" s="680" t="e">
        <f t="shared" si="86"/>
        <v>#DIV/0!</v>
      </c>
      <c r="DH45" s="766">
        <f>ROUND($J45*O45, 'Initial Information'!B48)</f>
        <v>0</v>
      </c>
      <c r="DI45" s="766">
        <f>ROUND($J45*T45, 'Initial Information'!C48)</f>
        <v>0</v>
      </c>
      <c r="DJ45" s="766">
        <f>ROUND($J45*Y45, 'Initial Information'!D48)</f>
        <v>0</v>
      </c>
      <c r="DK45" s="766">
        <f>ROUND($J45*AD45, 'Initial Information'!E48)</f>
        <v>0</v>
      </c>
      <c r="DL45" s="766">
        <f>ROUND($J45*AI45, 'Initial Information'!F48)</f>
        <v>0</v>
      </c>
      <c r="DM45" s="766">
        <f>ROUND($J45*AN45, 'Initial Information'!G48)</f>
        <v>0</v>
      </c>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row>
    <row r="46" spans="1:144" s="58" customFormat="1" ht="20.25" customHeight="1">
      <c r="A46" s="55" t="s">
        <v>181</v>
      </c>
      <c r="B46" s="56">
        <v>6</v>
      </c>
      <c r="C46" s="74">
        <v>0</v>
      </c>
      <c r="D46" s="1068" t="s">
        <v>196</v>
      </c>
      <c r="E46" s="966"/>
      <c r="F46" s="966"/>
      <c r="G46" s="56" t="s">
        <v>181</v>
      </c>
      <c r="H46" s="101"/>
      <c r="I46" s="56" t="s">
        <v>181</v>
      </c>
      <c r="J46" s="105">
        <v>0.28000000000000003</v>
      </c>
      <c r="K46" s="56" t="s">
        <v>181</v>
      </c>
      <c r="L46" s="68" t="s">
        <v>181</v>
      </c>
      <c r="M46" s="74"/>
      <c r="N46" s="152" t="s">
        <v>181</v>
      </c>
      <c r="O46" s="400">
        <f t="shared" si="51"/>
        <v>0</v>
      </c>
      <c r="P46" s="69" t="s">
        <v>181</v>
      </c>
      <c r="Q46" s="152" t="s">
        <v>181</v>
      </c>
      <c r="R46" s="74"/>
      <c r="S46" s="152" t="s">
        <v>181</v>
      </c>
      <c r="T46" s="400">
        <f t="shared" si="52"/>
        <v>0</v>
      </c>
      <c r="U46" s="69" t="s">
        <v>181</v>
      </c>
      <c r="V46" s="152" t="s">
        <v>181</v>
      </c>
      <c r="W46" s="74"/>
      <c r="X46" s="152" t="s">
        <v>181</v>
      </c>
      <c r="Y46" s="400">
        <f t="shared" si="53"/>
        <v>0</v>
      </c>
      <c r="Z46" s="69" t="s">
        <v>181</v>
      </c>
      <c r="AA46" s="152" t="s">
        <v>181</v>
      </c>
      <c r="AB46" s="74"/>
      <c r="AC46" s="152" t="s">
        <v>181</v>
      </c>
      <c r="AD46" s="400">
        <f t="shared" si="54"/>
        <v>0</v>
      </c>
      <c r="AE46" s="69" t="s">
        <v>181</v>
      </c>
      <c r="AF46" s="152" t="s">
        <v>181</v>
      </c>
      <c r="AG46" s="74"/>
      <c r="AH46" s="152" t="s">
        <v>181</v>
      </c>
      <c r="AI46" s="400">
        <f t="shared" si="55"/>
        <v>0</v>
      </c>
      <c r="AJ46" s="69" t="s">
        <v>181</v>
      </c>
      <c r="AK46" s="152" t="s">
        <v>181</v>
      </c>
      <c r="AL46" s="74"/>
      <c r="AM46" s="152" t="s">
        <v>181</v>
      </c>
      <c r="AN46" s="400">
        <f t="shared" si="56"/>
        <v>0</v>
      </c>
      <c r="AO46" s="75" t="s">
        <v>181</v>
      </c>
      <c r="AP46" s="185" t="s">
        <v>181</v>
      </c>
      <c r="AQ46" s="52">
        <f t="shared" si="82"/>
        <v>0</v>
      </c>
      <c r="AR46" s="188" t="s">
        <v>181</v>
      </c>
      <c r="AS46" s="729"/>
      <c r="AT46" s="76">
        <v>1.03</v>
      </c>
      <c r="AU46" s="76">
        <f t="shared" si="57"/>
        <v>1.0609</v>
      </c>
      <c r="AV46" s="76">
        <f t="shared" si="57"/>
        <v>1.092727</v>
      </c>
      <c r="AW46" s="76">
        <f t="shared" si="57"/>
        <v>1.1255088100000001</v>
      </c>
      <c r="AX46" s="76">
        <f t="shared" si="57"/>
        <v>1.1592740743000001</v>
      </c>
      <c r="AY46" s="76">
        <f t="shared" si="57"/>
        <v>1.1940522965290001</v>
      </c>
      <c r="AZ46" s="51">
        <f t="shared" si="58"/>
        <v>0</v>
      </c>
      <c r="BA46" s="51">
        <f t="shared" si="59"/>
        <v>0</v>
      </c>
      <c r="BB46" s="51">
        <f t="shared" si="60"/>
        <v>0</v>
      </c>
      <c r="BC46" s="51">
        <f t="shared" si="61"/>
        <v>0</v>
      </c>
      <c r="BD46" s="51">
        <f t="shared" si="62"/>
        <v>0</v>
      </c>
      <c r="BE46" s="51">
        <f t="shared" si="63"/>
        <v>0</v>
      </c>
      <c r="BF46" s="127"/>
      <c r="BG46" s="127"/>
      <c r="BH46" s="127"/>
      <c r="BI46" s="127"/>
      <c r="BJ46" s="127"/>
      <c r="BK46" s="127"/>
      <c r="BL46" s="738">
        <f t="shared" si="64"/>
        <v>0</v>
      </c>
      <c r="BM46" s="738">
        <f t="shared" si="65"/>
        <v>0</v>
      </c>
      <c r="BN46" s="738">
        <f t="shared" si="66"/>
        <v>0</v>
      </c>
      <c r="BO46" s="738">
        <f t="shared" si="67"/>
        <v>0</v>
      </c>
      <c r="BP46" s="738">
        <f t="shared" si="68"/>
        <v>0</v>
      </c>
      <c r="BQ46" s="738">
        <f t="shared" si="69"/>
        <v>0</v>
      </c>
      <c r="BR46" s="741">
        <f t="shared" si="83"/>
        <v>0</v>
      </c>
      <c r="BS46" s="741">
        <f t="shared" si="83"/>
        <v>0</v>
      </c>
      <c r="BT46" s="741">
        <f t="shared" si="83"/>
        <v>0</v>
      </c>
      <c r="BU46" s="741">
        <f t="shared" si="83"/>
        <v>0</v>
      </c>
      <c r="BV46" s="741">
        <f t="shared" si="83"/>
        <v>0</v>
      </c>
      <c r="BW46" s="741">
        <f t="shared" si="83"/>
        <v>0</v>
      </c>
      <c r="BX46" s="744"/>
      <c r="BY46" s="744"/>
      <c r="BZ46" s="744"/>
      <c r="CA46" s="744"/>
      <c r="CB46" s="744"/>
      <c r="CC46" s="744"/>
      <c r="CD46" s="740">
        <f t="shared" si="84"/>
        <v>0</v>
      </c>
      <c r="CE46" s="740">
        <f t="shared" si="84"/>
        <v>0</v>
      </c>
      <c r="CF46" s="740">
        <f t="shared" si="84"/>
        <v>0</v>
      </c>
      <c r="CG46" s="740">
        <f t="shared" si="84"/>
        <v>0</v>
      </c>
      <c r="CH46" s="740">
        <f t="shared" si="84"/>
        <v>0</v>
      </c>
      <c r="CI46" s="740">
        <f t="shared" si="84"/>
        <v>0</v>
      </c>
      <c r="CJ46" s="746" t="s">
        <v>1208</v>
      </c>
      <c r="CK46" s="746" t="s">
        <v>1208</v>
      </c>
      <c r="CL46" s="746" t="s">
        <v>1208</v>
      </c>
      <c r="CM46" s="746" t="s">
        <v>1208</v>
      </c>
      <c r="CN46" s="746" t="s">
        <v>1208</v>
      </c>
      <c r="CO46" s="746" t="s">
        <v>1208</v>
      </c>
      <c r="CP46" s="677" t="e">
        <f t="shared" si="74"/>
        <v>#DIV/0!</v>
      </c>
      <c r="CQ46" s="677" t="e">
        <f t="shared" si="75"/>
        <v>#DIV/0!</v>
      </c>
      <c r="CR46" s="677" t="e">
        <f t="shared" si="76"/>
        <v>#DIV/0!</v>
      </c>
      <c r="CS46" s="677" t="e">
        <f t="shared" si="77"/>
        <v>#DIV/0!</v>
      </c>
      <c r="CT46" s="677" t="e">
        <f t="shared" si="78"/>
        <v>#DIV/0!</v>
      </c>
      <c r="CU46" s="677" t="e">
        <f t="shared" si="79"/>
        <v>#DIV/0!</v>
      </c>
      <c r="CV46" s="764" t="e">
        <f t="shared" si="85"/>
        <v>#DIV/0!</v>
      </c>
      <c r="CW46" s="764" t="e">
        <f t="shared" si="85"/>
        <v>#DIV/0!</v>
      </c>
      <c r="CX46" s="764" t="e">
        <f t="shared" si="85"/>
        <v>#DIV/0!</v>
      </c>
      <c r="CY46" s="764" t="e">
        <f t="shared" si="85"/>
        <v>#DIV/0!</v>
      </c>
      <c r="CZ46" s="764" t="e">
        <f t="shared" si="85"/>
        <v>#DIV/0!</v>
      </c>
      <c r="DA46" s="764" t="e">
        <f t="shared" si="85"/>
        <v>#DIV/0!</v>
      </c>
      <c r="DB46" s="680" t="e">
        <f t="shared" si="86"/>
        <v>#DIV/0!</v>
      </c>
      <c r="DC46" s="680" t="e">
        <f t="shared" si="86"/>
        <v>#DIV/0!</v>
      </c>
      <c r="DD46" s="680" t="e">
        <f t="shared" si="86"/>
        <v>#DIV/0!</v>
      </c>
      <c r="DE46" s="680" t="e">
        <f t="shared" si="86"/>
        <v>#DIV/0!</v>
      </c>
      <c r="DF46" s="680" t="e">
        <f t="shared" si="86"/>
        <v>#DIV/0!</v>
      </c>
      <c r="DG46" s="680" t="e">
        <f t="shared" si="86"/>
        <v>#DIV/0!</v>
      </c>
      <c r="DH46" s="766">
        <f>ROUND($J46*O46, 'Initial Information'!B49)</f>
        <v>0</v>
      </c>
      <c r="DI46" s="766">
        <f>ROUND($J46*T46, 'Initial Information'!C49)</f>
        <v>0</v>
      </c>
      <c r="DJ46" s="766">
        <f>ROUND($J46*Y46, 'Initial Information'!D49)</f>
        <v>0</v>
      </c>
      <c r="DK46" s="766">
        <f>ROUND($J46*AD46, 'Initial Information'!E49)</f>
        <v>0</v>
      </c>
      <c r="DL46" s="766">
        <f>ROUND($J46*AI46, 'Initial Information'!F49)</f>
        <v>0</v>
      </c>
      <c r="DM46" s="766">
        <f>ROUND($J46*AN46, 'Initial Information'!G49)</f>
        <v>0</v>
      </c>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row>
    <row r="47" spans="1:144" s="58" customFormat="1" ht="20.25" customHeight="1">
      <c r="A47" s="55" t="s">
        <v>181</v>
      </c>
      <c r="B47" s="56">
        <v>7</v>
      </c>
      <c r="C47" s="74">
        <v>0</v>
      </c>
      <c r="D47" s="1068" t="s">
        <v>197</v>
      </c>
      <c r="E47" s="966"/>
      <c r="F47" s="966"/>
      <c r="G47" s="56" t="s">
        <v>181</v>
      </c>
      <c r="H47" s="101"/>
      <c r="I47" s="56" t="s">
        <v>181</v>
      </c>
      <c r="J47" s="105">
        <v>0.28000000000000003</v>
      </c>
      <c r="K47" s="56" t="s">
        <v>181</v>
      </c>
      <c r="L47" s="68" t="s">
        <v>181</v>
      </c>
      <c r="M47" s="74"/>
      <c r="N47" s="152" t="s">
        <v>181</v>
      </c>
      <c r="O47" s="400">
        <f t="shared" si="51"/>
        <v>0</v>
      </c>
      <c r="P47" s="69" t="s">
        <v>181</v>
      </c>
      <c r="Q47" s="152" t="s">
        <v>181</v>
      </c>
      <c r="R47" s="74"/>
      <c r="S47" s="152" t="s">
        <v>181</v>
      </c>
      <c r="T47" s="400">
        <f t="shared" si="52"/>
        <v>0</v>
      </c>
      <c r="U47" s="69" t="s">
        <v>181</v>
      </c>
      <c r="V47" s="152" t="s">
        <v>181</v>
      </c>
      <c r="W47" s="74"/>
      <c r="X47" s="152" t="s">
        <v>181</v>
      </c>
      <c r="Y47" s="400">
        <f t="shared" si="53"/>
        <v>0</v>
      </c>
      <c r="Z47" s="69" t="s">
        <v>181</v>
      </c>
      <c r="AA47" s="152" t="s">
        <v>181</v>
      </c>
      <c r="AB47" s="74"/>
      <c r="AC47" s="152" t="s">
        <v>181</v>
      </c>
      <c r="AD47" s="400">
        <f t="shared" si="54"/>
        <v>0</v>
      </c>
      <c r="AE47" s="69" t="s">
        <v>181</v>
      </c>
      <c r="AF47" s="152" t="s">
        <v>181</v>
      </c>
      <c r="AG47" s="74"/>
      <c r="AH47" s="152" t="s">
        <v>181</v>
      </c>
      <c r="AI47" s="400">
        <f t="shared" si="55"/>
        <v>0</v>
      </c>
      <c r="AJ47" s="69" t="s">
        <v>181</v>
      </c>
      <c r="AK47" s="152" t="s">
        <v>181</v>
      </c>
      <c r="AL47" s="74"/>
      <c r="AM47" s="152" t="s">
        <v>181</v>
      </c>
      <c r="AN47" s="400">
        <f t="shared" si="56"/>
        <v>0</v>
      </c>
      <c r="AO47" s="75" t="s">
        <v>181</v>
      </c>
      <c r="AP47" s="185" t="s">
        <v>181</v>
      </c>
      <c r="AQ47" s="52">
        <f t="shared" si="82"/>
        <v>0</v>
      </c>
      <c r="AR47" s="188" t="s">
        <v>181</v>
      </c>
      <c r="AS47" s="729"/>
      <c r="AT47" s="76">
        <v>1.03</v>
      </c>
      <c r="AU47" s="76">
        <f t="shared" si="57"/>
        <v>1.0609</v>
      </c>
      <c r="AV47" s="76">
        <f t="shared" si="57"/>
        <v>1.092727</v>
      </c>
      <c r="AW47" s="76">
        <f t="shared" si="57"/>
        <v>1.1255088100000001</v>
      </c>
      <c r="AX47" s="76">
        <f t="shared" si="57"/>
        <v>1.1592740743000001</v>
      </c>
      <c r="AY47" s="76">
        <f t="shared" si="57"/>
        <v>1.1940522965290001</v>
      </c>
      <c r="AZ47" s="51">
        <f t="shared" si="58"/>
        <v>0</v>
      </c>
      <c r="BA47" s="51">
        <f t="shared" si="59"/>
        <v>0</v>
      </c>
      <c r="BB47" s="51">
        <f t="shared" si="60"/>
        <v>0</v>
      </c>
      <c r="BC47" s="51">
        <f t="shared" si="61"/>
        <v>0</v>
      </c>
      <c r="BD47" s="51">
        <f t="shared" si="62"/>
        <v>0</v>
      </c>
      <c r="BE47" s="51">
        <f t="shared" si="63"/>
        <v>0</v>
      </c>
      <c r="BF47" s="127"/>
      <c r="BG47" s="127"/>
      <c r="BH47" s="127"/>
      <c r="BI47" s="127"/>
      <c r="BJ47" s="127"/>
      <c r="BK47" s="127"/>
      <c r="BL47" s="738">
        <f t="shared" si="64"/>
        <v>0</v>
      </c>
      <c r="BM47" s="738">
        <f t="shared" si="65"/>
        <v>0</v>
      </c>
      <c r="BN47" s="738">
        <f t="shared" si="66"/>
        <v>0</v>
      </c>
      <c r="BO47" s="738">
        <f t="shared" si="67"/>
        <v>0</v>
      </c>
      <c r="BP47" s="738">
        <f t="shared" si="68"/>
        <v>0</v>
      </c>
      <c r="BQ47" s="738">
        <f t="shared" si="69"/>
        <v>0</v>
      </c>
      <c r="BR47" s="741">
        <f t="shared" si="83"/>
        <v>0</v>
      </c>
      <c r="BS47" s="741">
        <f t="shared" si="83"/>
        <v>0</v>
      </c>
      <c r="BT47" s="741">
        <f t="shared" si="83"/>
        <v>0</v>
      </c>
      <c r="BU47" s="741">
        <f t="shared" si="83"/>
        <v>0</v>
      </c>
      <c r="BV47" s="741">
        <f t="shared" si="83"/>
        <v>0</v>
      </c>
      <c r="BW47" s="741">
        <f t="shared" si="83"/>
        <v>0</v>
      </c>
      <c r="BX47" s="744"/>
      <c r="BY47" s="744"/>
      <c r="BZ47" s="744"/>
      <c r="CA47" s="744"/>
      <c r="CB47" s="744"/>
      <c r="CC47" s="744"/>
      <c r="CD47" s="740">
        <f t="shared" si="84"/>
        <v>0</v>
      </c>
      <c r="CE47" s="740">
        <f t="shared" si="84"/>
        <v>0</v>
      </c>
      <c r="CF47" s="740">
        <f t="shared" si="84"/>
        <v>0</v>
      </c>
      <c r="CG47" s="740">
        <f t="shared" si="84"/>
        <v>0</v>
      </c>
      <c r="CH47" s="740">
        <f t="shared" si="84"/>
        <v>0</v>
      </c>
      <c r="CI47" s="740">
        <f t="shared" si="84"/>
        <v>0</v>
      </c>
      <c r="CJ47" s="746" t="s">
        <v>1208</v>
      </c>
      <c r="CK47" s="746" t="s">
        <v>1208</v>
      </c>
      <c r="CL47" s="746" t="s">
        <v>1208</v>
      </c>
      <c r="CM47" s="746" t="s">
        <v>1208</v>
      </c>
      <c r="CN47" s="746" t="s">
        <v>1208</v>
      </c>
      <c r="CO47" s="746" t="s">
        <v>1208</v>
      </c>
      <c r="CP47" s="677" t="e">
        <f t="shared" si="74"/>
        <v>#DIV/0!</v>
      </c>
      <c r="CQ47" s="677" t="e">
        <f t="shared" si="75"/>
        <v>#DIV/0!</v>
      </c>
      <c r="CR47" s="677" t="e">
        <f t="shared" si="76"/>
        <v>#DIV/0!</v>
      </c>
      <c r="CS47" s="677" t="e">
        <f t="shared" si="77"/>
        <v>#DIV/0!</v>
      </c>
      <c r="CT47" s="677" t="e">
        <f t="shared" si="78"/>
        <v>#DIV/0!</v>
      </c>
      <c r="CU47" s="677" t="e">
        <f t="shared" si="79"/>
        <v>#DIV/0!</v>
      </c>
      <c r="CV47" s="764" t="e">
        <f t="shared" si="85"/>
        <v>#DIV/0!</v>
      </c>
      <c r="CW47" s="764" t="e">
        <f t="shared" si="85"/>
        <v>#DIV/0!</v>
      </c>
      <c r="CX47" s="764" t="e">
        <f t="shared" si="85"/>
        <v>#DIV/0!</v>
      </c>
      <c r="CY47" s="764" t="e">
        <f t="shared" si="85"/>
        <v>#DIV/0!</v>
      </c>
      <c r="CZ47" s="764" t="e">
        <f t="shared" si="85"/>
        <v>#DIV/0!</v>
      </c>
      <c r="DA47" s="764" t="e">
        <f t="shared" si="85"/>
        <v>#DIV/0!</v>
      </c>
      <c r="DB47" s="680" t="e">
        <f t="shared" si="86"/>
        <v>#DIV/0!</v>
      </c>
      <c r="DC47" s="680" t="e">
        <f t="shared" si="86"/>
        <v>#DIV/0!</v>
      </c>
      <c r="DD47" s="680" t="e">
        <f t="shared" si="86"/>
        <v>#DIV/0!</v>
      </c>
      <c r="DE47" s="680" t="e">
        <f t="shared" si="86"/>
        <v>#DIV/0!</v>
      </c>
      <c r="DF47" s="680" t="e">
        <f t="shared" si="86"/>
        <v>#DIV/0!</v>
      </c>
      <c r="DG47" s="680" t="e">
        <f t="shared" si="86"/>
        <v>#DIV/0!</v>
      </c>
      <c r="DH47" s="766">
        <f>ROUND($J47*O47, 'Initial Information'!B50)</f>
        <v>0</v>
      </c>
      <c r="DI47" s="766">
        <f>ROUND($J47*T47, 'Initial Information'!C50)</f>
        <v>0</v>
      </c>
      <c r="DJ47" s="766">
        <f>ROUND($J47*Y47, 'Initial Information'!D50)</f>
        <v>0</v>
      </c>
      <c r="DK47" s="766">
        <f>ROUND($J47*AD47, 'Initial Information'!E50)</f>
        <v>0</v>
      </c>
      <c r="DL47" s="766">
        <f>ROUND($J47*AI47, 'Initial Information'!F50)</f>
        <v>0</v>
      </c>
      <c r="DM47" s="766">
        <f>ROUND($J47*AN47, 'Initial Information'!G50)</f>
        <v>0</v>
      </c>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row>
    <row r="48" spans="1:144" s="58" customFormat="1" ht="20.25" customHeight="1">
      <c r="A48" s="55" t="s">
        <v>181</v>
      </c>
      <c r="B48" s="56">
        <v>8</v>
      </c>
      <c r="C48" s="74">
        <v>0</v>
      </c>
      <c r="D48" s="1068" t="s">
        <v>197</v>
      </c>
      <c r="E48" s="966"/>
      <c r="F48" s="966"/>
      <c r="G48" s="56" t="s">
        <v>181</v>
      </c>
      <c r="H48" s="101"/>
      <c r="I48" s="56" t="s">
        <v>181</v>
      </c>
      <c r="J48" s="105">
        <v>0.28000000000000003</v>
      </c>
      <c r="K48" s="56" t="s">
        <v>181</v>
      </c>
      <c r="L48" s="68" t="s">
        <v>181</v>
      </c>
      <c r="M48" s="74"/>
      <c r="N48" s="152" t="s">
        <v>181</v>
      </c>
      <c r="O48" s="400">
        <f t="shared" si="51"/>
        <v>0</v>
      </c>
      <c r="P48" s="69" t="s">
        <v>181</v>
      </c>
      <c r="Q48" s="152" t="s">
        <v>181</v>
      </c>
      <c r="R48" s="74"/>
      <c r="S48" s="152" t="s">
        <v>181</v>
      </c>
      <c r="T48" s="400">
        <f t="shared" si="52"/>
        <v>0</v>
      </c>
      <c r="U48" s="69" t="s">
        <v>181</v>
      </c>
      <c r="V48" s="152" t="s">
        <v>181</v>
      </c>
      <c r="W48" s="74"/>
      <c r="X48" s="152" t="s">
        <v>181</v>
      </c>
      <c r="Y48" s="400">
        <f t="shared" si="53"/>
        <v>0</v>
      </c>
      <c r="Z48" s="69" t="s">
        <v>181</v>
      </c>
      <c r="AA48" s="152" t="s">
        <v>181</v>
      </c>
      <c r="AB48" s="74"/>
      <c r="AC48" s="152" t="s">
        <v>181</v>
      </c>
      <c r="AD48" s="400">
        <f t="shared" si="54"/>
        <v>0</v>
      </c>
      <c r="AE48" s="69" t="s">
        <v>181</v>
      </c>
      <c r="AF48" s="152" t="s">
        <v>181</v>
      </c>
      <c r="AG48" s="74"/>
      <c r="AH48" s="152" t="s">
        <v>181</v>
      </c>
      <c r="AI48" s="400">
        <f t="shared" si="55"/>
        <v>0</v>
      </c>
      <c r="AJ48" s="69" t="s">
        <v>181</v>
      </c>
      <c r="AK48" s="152" t="s">
        <v>181</v>
      </c>
      <c r="AL48" s="74"/>
      <c r="AM48" s="152" t="s">
        <v>181</v>
      </c>
      <c r="AN48" s="400">
        <f t="shared" si="56"/>
        <v>0</v>
      </c>
      <c r="AO48" s="75" t="s">
        <v>181</v>
      </c>
      <c r="AP48" s="185" t="s">
        <v>181</v>
      </c>
      <c r="AQ48" s="52">
        <f t="shared" si="82"/>
        <v>0</v>
      </c>
      <c r="AR48" s="188" t="s">
        <v>181</v>
      </c>
      <c r="AS48" s="729"/>
      <c r="AT48" s="76">
        <v>1.03</v>
      </c>
      <c r="AU48" s="76">
        <f t="shared" si="57"/>
        <v>1.0609</v>
      </c>
      <c r="AV48" s="76">
        <f t="shared" si="57"/>
        <v>1.092727</v>
      </c>
      <c r="AW48" s="76">
        <f t="shared" si="57"/>
        <v>1.1255088100000001</v>
      </c>
      <c r="AX48" s="76">
        <f t="shared" si="57"/>
        <v>1.1592740743000001</v>
      </c>
      <c r="AY48" s="76">
        <f t="shared" si="57"/>
        <v>1.1940522965290001</v>
      </c>
      <c r="AZ48" s="51">
        <f t="shared" si="58"/>
        <v>0</v>
      </c>
      <c r="BA48" s="51">
        <f t="shared" si="59"/>
        <v>0</v>
      </c>
      <c r="BB48" s="51">
        <f t="shared" si="60"/>
        <v>0</v>
      </c>
      <c r="BC48" s="51">
        <f t="shared" si="61"/>
        <v>0</v>
      </c>
      <c r="BD48" s="51">
        <f t="shared" si="62"/>
        <v>0</v>
      </c>
      <c r="BE48" s="51">
        <f t="shared" si="63"/>
        <v>0</v>
      </c>
      <c r="BF48" s="127"/>
      <c r="BG48" s="127"/>
      <c r="BH48" s="127"/>
      <c r="BI48" s="127"/>
      <c r="BJ48" s="127"/>
      <c r="BK48" s="127"/>
      <c r="BL48" s="738">
        <f t="shared" si="64"/>
        <v>0</v>
      </c>
      <c r="BM48" s="738">
        <f t="shared" si="65"/>
        <v>0</v>
      </c>
      <c r="BN48" s="738">
        <f t="shared" si="66"/>
        <v>0</v>
      </c>
      <c r="BO48" s="738">
        <f t="shared" si="67"/>
        <v>0</v>
      </c>
      <c r="BP48" s="738">
        <f t="shared" si="68"/>
        <v>0</v>
      </c>
      <c r="BQ48" s="738">
        <f t="shared" si="69"/>
        <v>0</v>
      </c>
      <c r="BR48" s="741">
        <f t="shared" si="83"/>
        <v>0</v>
      </c>
      <c r="BS48" s="741">
        <f t="shared" si="83"/>
        <v>0</v>
      </c>
      <c r="BT48" s="741">
        <f t="shared" si="83"/>
        <v>0</v>
      </c>
      <c r="BU48" s="741">
        <f t="shared" si="83"/>
        <v>0</v>
      </c>
      <c r="BV48" s="741">
        <f t="shared" si="83"/>
        <v>0</v>
      </c>
      <c r="BW48" s="741">
        <f t="shared" si="83"/>
        <v>0</v>
      </c>
      <c r="BX48" s="744"/>
      <c r="BY48" s="744"/>
      <c r="BZ48" s="744"/>
      <c r="CA48" s="744"/>
      <c r="CB48" s="744"/>
      <c r="CC48" s="744"/>
      <c r="CD48" s="740">
        <f t="shared" si="84"/>
        <v>0</v>
      </c>
      <c r="CE48" s="740">
        <f t="shared" si="84"/>
        <v>0</v>
      </c>
      <c r="CF48" s="740">
        <f t="shared" si="84"/>
        <v>0</v>
      </c>
      <c r="CG48" s="740">
        <f t="shared" si="84"/>
        <v>0</v>
      </c>
      <c r="CH48" s="740">
        <f t="shared" si="84"/>
        <v>0</v>
      </c>
      <c r="CI48" s="740">
        <f t="shared" si="84"/>
        <v>0</v>
      </c>
      <c r="CJ48" s="746" t="s">
        <v>1208</v>
      </c>
      <c r="CK48" s="746" t="s">
        <v>1208</v>
      </c>
      <c r="CL48" s="746" t="s">
        <v>1208</v>
      </c>
      <c r="CM48" s="746" t="s">
        <v>1208</v>
      </c>
      <c r="CN48" s="746" t="s">
        <v>1208</v>
      </c>
      <c r="CO48" s="746" t="s">
        <v>1208</v>
      </c>
      <c r="CP48" s="677" t="e">
        <f t="shared" si="74"/>
        <v>#DIV/0!</v>
      </c>
      <c r="CQ48" s="677" t="e">
        <f t="shared" si="75"/>
        <v>#DIV/0!</v>
      </c>
      <c r="CR48" s="677" t="e">
        <f t="shared" si="76"/>
        <v>#DIV/0!</v>
      </c>
      <c r="CS48" s="677" t="e">
        <f t="shared" si="77"/>
        <v>#DIV/0!</v>
      </c>
      <c r="CT48" s="677" t="e">
        <f t="shared" si="78"/>
        <v>#DIV/0!</v>
      </c>
      <c r="CU48" s="677" t="e">
        <f t="shared" si="79"/>
        <v>#DIV/0!</v>
      </c>
      <c r="CV48" s="764" t="e">
        <f t="shared" si="85"/>
        <v>#DIV/0!</v>
      </c>
      <c r="CW48" s="764" t="e">
        <f t="shared" si="85"/>
        <v>#DIV/0!</v>
      </c>
      <c r="CX48" s="764" t="e">
        <f t="shared" si="85"/>
        <v>#DIV/0!</v>
      </c>
      <c r="CY48" s="764" t="e">
        <f t="shared" si="85"/>
        <v>#DIV/0!</v>
      </c>
      <c r="CZ48" s="764" t="e">
        <f t="shared" si="85"/>
        <v>#DIV/0!</v>
      </c>
      <c r="DA48" s="764" t="e">
        <f t="shared" si="85"/>
        <v>#DIV/0!</v>
      </c>
      <c r="DB48" s="680" t="e">
        <f t="shared" si="86"/>
        <v>#DIV/0!</v>
      </c>
      <c r="DC48" s="680" t="e">
        <f t="shared" si="86"/>
        <v>#DIV/0!</v>
      </c>
      <c r="DD48" s="680" t="e">
        <f t="shared" si="86"/>
        <v>#DIV/0!</v>
      </c>
      <c r="DE48" s="680" t="e">
        <f t="shared" si="86"/>
        <v>#DIV/0!</v>
      </c>
      <c r="DF48" s="680" t="e">
        <f t="shared" si="86"/>
        <v>#DIV/0!</v>
      </c>
      <c r="DG48" s="680" t="e">
        <f t="shared" si="86"/>
        <v>#DIV/0!</v>
      </c>
      <c r="DH48" s="766">
        <f>ROUND($J48*O48, 'Initial Information'!B51)</f>
        <v>0</v>
      </c>
      <c r="DI48" s="766">
        <f>ROUND($J48*T48, 'Initial Information'!C51)</f>
        <v>0</v>
      </c>
      <c r="DJ48" s="766">
        <f>ROUND($J48*Y48, 'Initial Information'!D51)</f>
        <v>0</v>
      </c>
      <c r="DK48" s="766">
        <f>ROUND($J48*AD48, 'Initial Information'!E51)</f>
        <v>0</v>
      </c>
      <c r="DL48" s="766">
        <f>ROUND($J48*AI48, 'Initial Information'!F51)</f>
        <v>0</v>
      </c>
      <c r="DM48" s="766">
        <f>ROUND($J48*AN48, 'Initial Information'!G51)</f>
        <v>0</v>
      </c>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row>
    <row r="49" spans="1:144" s="58" customFormat="1" ht="20.25" customHeight="1">
      <c r="A49" s="55" t="s">
        <v>181</v>
      </c>
      <c r="B49" s="56">
        <v>9</v>
      </c>
      <c r="C49" s="74">
        <v>0</v>
      </c>
      <c r="D49" s="1068" t="s">
        <v>198</v>
      </c>
      <c r="E49" s="966"/>
      <c r="F49" s="966"/>
      <c r="G49" s="56" t="s">
        <v>181</v>
      </c>
      <c r="H49" s="101">
        <v>4500</v>
      </c>
      <c r="I49" s="56" t="s">
        <v>181</v>
      </c>
      <c r="J49" s="105">
        <v>0.28000000000000003</v>
      </c>
      <c r="K49" s="56" t="s">
        <v>181</v>
      </c>
      <c r="L49" s="68" t="s">
        <v>181</v>
      </c>
      <c r="M49" s="74"/>
      <c r="N49" s="152" t="s">
        <v>181</v>
      </c>
      <c r="O49" s="400">
        <f t="shared" si="51"/>
        <v>0</v>
      </c>
      <c r="P49" s="69" t="s">
        <v>181</v>
      </c>
      <c r="Q49" s="152" t="s">
        <v>181</v>
      </c>
      <c r="R49" s="74"/>
      <c r="S49" s="152" t="s">
        <v>181</v>
      </c>
      <c r="T49" s="400">
        <f t="shared" si="52"/>
        <v>0</v>
      </c>
      <c r="U49" s="69" t="s">
        <v>181</v>
      </c>
      <c r="V49" s="152" t="s">
        <v>181</v>
      </c>
      <c r="W49" s="74"/>
      <c r="X49" s="152" t="s">
        <v>181</v>
      </c>
      <c r="Y49" s="400">
        <f t="shared" si="53"/>
        <v>0</v>
      </c>
      <c r="Z49" s="69" t="s">
        <v>181</v>
      </c>
      <c r="AA49" s="152" t="s">
        <v>181</v>
      </c>
      <c r="AB49" s="74"/>
      <c r="AC49" s="152" t="s">
        <v>181</v>
      </c>
      <c r="AD49" s="400">
        <f t="shared" si="54"/>
        <v>0</v>
      </c>
      <c r="AE49" s="69" t="s">
        <v>181</v>
      </c>
      <c r="AF49" s="152" t="s">
        <v>181</v>
      </c>
      <c r="AG49" s="74"/>
      <c r="AH49" s="152" t="s">
        <v>181</v>
      </c>
      <c r="AI49" s="400">
        <f t="shared" si="55"/>
        <v>0</v>
      </c>
      <c r="AJ49" s="69" t="s">
        <v>181</v>
      </c>
      <c r="AK49" s="152" t="s">
        <v>181</v>
      </c>
      <c r="AL49" s="74"/>
      <c r="AM49" s="152" t="s">
        <v>181</v>
      </c>
      <c r="AN49" s="400">
        <f t="shared" si="56"/>
        <v>0</v>
      </c>
      <c r="AO49" s="75" t="s">
        <v>181</v>
      </c>
      <c r="AP49" s="185" t="s">
        <v>181</v>
      </c>
      <c r="AQ49" s="52">
        <f t="shared" si="82"/>
        <v>0</v>
      </c>
      <c r="AR49" s="188" t="s">
        <v>181</v>
      </c>
      <c r="AS49" s="729"/>
      <c r="AT49" s="76">
        <v>1.03</v>
      </c>
      <c r="AU49" s="76">
        <f t="shared" si="57"/>
        <v>1.0609</v>
      </c>
      <c r="AV49" s="76">
        <f t="shared" si="57"/>
        <v>1.092727</v>
      </c>
      <c r="AW49" s="76">
        <f t="shared" si="57"/>
        <v>1.1255088100000001</v>
      </c>
      <c r="AX49" s="76">
        <f t="shared" si="57"/>
        <v>1.1592740743000001</v>
      </c>
      <c r="AY49" s="76">
        <f t="shared" si="57"/>
        <v>1.1940522965290001</v>
      </c>
      <c r="AZ49" s="51">
        <f t="shared" si="58"/>
        <v>0</v>
      </c>
      <c r="BA49" s="51">
        <f t="shared" si="59"/>
        <v>0</v>
      </c>
      <c r="BB49" s="51">
        <f t="shared" si="60"/>
        <v>0</v>
      </c>
      <c r="BC49" s="51">
        <f t="shared" si="61"/>
        <v>0</v>
      </c>
      <c r="BD49" s="51">
        <f t="shared" si="62"/>
        <v>0</v>
      </c>
      <c r="BE49" s="51">
        <f t="shared" si="63"/>
        <v>0</v>
      </c>
      <c r="BF49" s="127"/>
      <c r="BG49" s="127"/>
      <c r="BH49" s="127"/>
      <c r="BI49" s="127"/>
      <c r="BJ49" s="127"/>
      <c r="BK49" s="127"/>
      <c r="BL49" s="738">
        <f t="shared" si="64"/>
        <v>0</v>
      </c>
      <c r="BM49" s="738">
        <f t="shared" si="65"/>
        <v>0</v>
      </c>
      <c r="BN49" s="738">
        <f t="shared" si="66"/>
        <v>0</v>
      </c>
      <c r="BO49" s="738">
        <f t="shared" si="67"/>
        <v>0</v>
      </c>
      <c r="BP49" s="738">
        <f t="shared" si="68"/>
        <v>0</v>
      </c>
      <c r="BQ49" s="738">
        <f t="shared" si="69"/>
        <v>0</v>
      </c>
      <c r="BR49" s="741">
        <f t="shared" si="83"/>
        <v>4635</v>
      </c>
      <c r="BS49" s="741">
        <f t="shared" si="83"/>
        <v>4774.05</v>
      </c>
      <c r="BT49" s="741">
        <f t="shared" si="83"/>
        <v>4917.2700000000004</v>
      </c>
      <c r="BU49" s="741">
        <f t="shared" si="83"/>
        <v>5064.79</v>
      </c>
      <c r="BV49" s="741">
        <f t="shared" si="83"/>
        <v>5216.7299999999996</v>
      </c>
      <c r="BW49" s="741">
        <f t="shared" si="83"/>
        <v>5373.24</v>
      </c>
      <c r="BX49" s="744"/>
      <c r="BY49" s="744"/>
      <c r="BZ49" s="744"/>
      <c r="CA49" s="744"/>
      <c r="CB49" s="744"/>
      <c r="CC49" s="744"/>
      <c r="CD49" s="740">
        <f t="shared" si="84"/>
        <v>55620</v>
      </c>
      <c r="CE49" s="740">
        <f t="shared" si="84"/>
        <v>57288.600000000006</v>
      </c>
      <c r="CF49" s="740">
        <f t="shared" si="84"/>
        <v>59007.240000000005</v>
      </c>
      <c r="CG49" s="740">
        <f t="shared" si="84"/>
        <v>60777.479999999996</v>
      </c>
      <c r="CH49" s="740">
        <f t="shared" si="84"/>
        <v>62600.759999999995</v>
      </c>
      <c r="CI49" s="740">
        <f t="shared" si="84"/>
        <v>64478.879999999997</v>
      </c>
      <c r="CJ49" s="746" t="s">
        <v>1208</v>
      </c>
      <c r="CK49" s="746" t="s">
        <v>1208</v>
      </c>
      <c r="CL49" s="746" t="s">
        <v>1208</v>
      </c>
      <c r="CM49" s="746" t="s">
        <v>1208</v>
      </c>
      <c r="CN49" s="746" t="s">
        <v>1208</v>
      </c>
      <c r="CO49" s="746" t="s">
        <v>1208</v>
      </c>
      <c r="CP49" s="677" t="e">
        <f t="shared" si="74"/>
        <v>#DIV/0!</v>
      </c>
      <c r="CQ49" s="677" t="e">
        <f t="shared" si="75"/>
        <v>#DIV/0!</v>
      </c>
      <c r="CR49" s="677" t="e">
        <f t="shared" si="76"/>
        <v>#DIV/0!</v>
      </c>
      <c r="CS49" s="677" t="e">
        <f t="shared" si="77"/>
        <v>#DIV/0!</v>
      </c>
      <c r="CT49" s="677" t="e">
        <f t="shared" si="78"/>
        <v>#DIV/0!</v>
      </c>
      <c r="CU49" s="677" t="e">
        <f t="shared" si="79"/>
        <v>#DIV/0!</v>
      </c>
      <c r="CV49" s="764" t="e">
        <f t="shared" si="85"/>
        <v>#DIV/0!</v>
      </c>
      <c r="CW49" s="764" t="e">
        <f t="shared" si="85"/>
        <v>#DIV/0!</v>
      </c>
      <c r="CX49" s="764" t="e">
        <f t="shared" si="85"/>
        <v>#DIV/0!</v>
      </c>
      <c r="CY49" s="764" t="e">
        <f t="shared" si="85"/>
        <v>#DIV/0!</v>
      </c>
      <c r="CZ49" s="764" t="e">
        <f t="shared" si="85"/>
        <v>#DIV/0!</v>
      </c>
      <c r="DA49" s="764" t="e">
        <f t="shared" si="85"/>
        <v>#DIV/0!</v>
      </c>
      <c r="DB49" s="680" t="e">
        <f t="shared" si="86"/>
        <v>#DIV/0!</v>
      </c>
      <c r="DC49" s="680" t="e">
        <f t="shared" si="86"/>
        <v>#DIV/0!</v>
      </c>
      <c r="DD49" s="680" t="e">
        <f t="shared" si="86"/>
        <v>#DIV/0!</v>
      </c>
      <c r="DE49" s="680" t="e">
        <f t="shared" si="86"/>
        <v>#DIV/0!</v>
      </c>
      <c r="DF49" s="680" t="e">
        <f t="shared" si="86"/>
        <v>#DIV/0!</v>
      </c>
      <c r="DG49" s="680" t="e">
        <f t="shared" si="86"/>
        <v>#DIV/0!</v>
      </c>
      <c r="DH49" s="766">
        <f>ROUND($J49*O49, 'Initial Information'!B52)</f>
        <v>0</v>
      </c>
      <c r="DI49" s="766">
        <f>ROUND($J49*T49, 'Initial Information'!C52)</f>
        <v>0</v>
      </c>
      <c r="DJ49" s="766">
        <f>ROUND($J49*Y49, 'Initial Information'!D52)</f>
        <v>0</v>
      </c>
      <c r="DK49" s="766">
        <f>ROUND($J49*AD49, 'Initial Information'!E52)</f>
        <v>0</v>
      </c>
      <c r="DL49" s="766">
        <f>ROUND($J49*AI49, 'Initial Information'!F52)</f>
        <v>0</v>
      </c>
      <c r="DM49" s="766">
        <f>ROUND($J49*AN49, 'Initial Information'!G52)</f>
        <v>0</v>
      </c>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row>
    <row r="50" spans="1:144" s="58" customFormat="1" ht="20.25" customHeight="1">
      <c r="A50" s="55" t="s">
        <v>181</v>
      </c>
      <c r="B50" s="56">
        <v>10</v>
      </c>
      <c r="C50" s="74">
        <v>0</v>
      </c>
      <c r="D50" s="1068" t="s">
        <v>198</v>
      </c>
      <c r="E50" s="966"/>
      <c r="F50" s="966"/>
      <c r="G50" s="56" t="s">
        <v>181</v>
      </c>
      <c r="H50" s="101">
        <v>4500</v>
      </c>
      <c r="I50" s="56" t="s">
        <v>181</v>
      </c>
      <c r="J50" s="105">
        <v>0.28000000000000003</v>
      </c>
      <c r="K50" s="56" t="s">
        <v>181</v>
      </c>
      <c r="L50" s="68" t="s">
        <v>181</v>
      </c>
      <c r="M50" s="74"/>
      <c r="N50" s="152" t="s">
        <v>181</v>
      </c>
      <c r="O50" s="400">
        <f t="shared" si="51"/>
        <v>0</v>
      </c>
      <c r="P50" s="69" t="s">
        <v>181</v>
      </c>
      <c r="Q50" s="152" t="s">
        <v>181</v>
      </c>
      <c r="R50" s="74"/>
      <c r="S50" s="152" t="s">
        <v>181</v>
      </c>
      <c r="T50" s="400">
        <f t="shared" si="52"/>
        <v>0</v>
      </c>
      <c r="U50" s="69" t="s">
        <v>181</v>
      </c>
      <c r="V50" s="152" t="s">
        <v>181</v>
      </c>
      <c r="W50" s="74"/>
      <c r="X50" s="152" t="s">
        <v>181</v>
      </c>
      <c r="Y50" s="400">
        <f t="shared" si="53"/>
        <v>0</v>
      </c>
      <c r="Z50" s="69" t="s">
        <v>181</v>
      </c>
      <c r="AA50" s="152" t="s">
        <v>181</v>
      </c>
      <c r="AB50" s="74"/>
      <c r="AC50" s="152" t="s">
        <v>181</v>
      </c>
      <c r="AD50" s="400">
        <f t="shared" si="54"/>
        <v>0</v>
      </c>
      <c r="AE50" s="69" t="s">
        <v>181</v>
      </c>
      <c r="AF50" s="152" t="s">
        <v>181</v>
      </c>
      <c r="AG50" s="74"/>
      <c r="AH50" s="152" t="s">
        <v>181</v>
      </c>
      <c r="AI50" s="400">
        <f t="shared" si="55"/>
        <v>0</v>
      </c>
      <c r="AJ50" s="69" t="s">
        <v>181</v>
      </c>
      <c r="AK50" s="152" t="s">
        <v>181</v>
      </c>
      <c r="AL50" s="74"/>
      <c r="AM50" s="152" t="s">
        <v>181</v>
      </c>
      <c r="AN50" s="400">
        <f t="shared" si="56"/>
        <v>0</v>
      </c>
      <c r="AO50" s="75" t="s">
        <v>181</v>
      </c>
      <c r="AP50" s="185" t="s">
        <v>181</v>
      </c>
      <c r="AQ50" s="52">
        <f t="shared" si="82"/>
        <v>0</v>
      </c>
      <c r="AR50" s="188" t="s">
        <v>181</v>
      </c>
      <c r="AS50" s="729"/>
      <c r="AT50" s="76">
        <v>1.03</v>
      </c>
      <c r="AU50" s="76">
        <f t="shared" si="57"/>
        <v>1.0609</v>
      </c>
      <c r="AV50" s="76">
        <f t="shared" si="57"/>
        <v>1.092727</v>
      </c>
      <c r="AW50" s="76">
        <f t="shared" si="57"/>
        <v>1.1255088100000001</v>
      </c>
      <c r="AX50" s="76">
        <f t="shared" si="57"/>
        <v>1.1592740743000001</v>
      </c>
      <c r="AY50" s="76">
        <f t="shared" si="57"/>
        <v>1.1940522965290001</v>
      </c>
      <c r="AZ50" s="51">
        <f t="shared" si="58"/>
        <v>0</v>
      </c>
      <c r="BA50" s="51">
        <f t="shared" si="59"/>
        <v>0</v>
      </c>
      <c r="BB50" s="51">
        <f t="shared" si="60"/>
        <v>0</v>
      </c>
      <c r="BC50" s="51">
        <f t="shared" si="61"/>
        <v>0</v>
      </c>
      <c r="BD50" s="51">
        <f t="shared" si="62"/>
        <v>0</v>
      </c>
      <c r="BE50" s="51">
        <f t="shared" si="63"/>
        <v>0</v>
      </c>
      <c r="BF50" s="127"/>
      <c r="BG50" s="127"/>
      <c r="BH50" s="127"/>
      <c r="BI50" s="127"/>
      <c r="BJ50" s="127"/>
      <c r="BK50" s="127"/>
      <c r="BL50" s="738">
        <f t="shared" si="64"/>
        <v>0</v>
      </c>
      <c r="BM50" s="738">
        <f t="shared" si="65"/>
        <v>0</v>
      </c>
      <c r="BN50" s="738">
        <f t="shared" si="66"/>
        <v>0</v>
      </c>
      <c r="BO50" s="738">
        <f t="shared" si="67"/>
        <v>0</v>
      </c>
      <c r="BP50" s="738">
        <f t="shared" si="68"/>
        <v>0</v>
      </c>
      <c r="BQ50" s="738">
        <f t="shared" si="69"/>
        <v>0</v>
      </c>
      <c r="BR50" s="741">
        <f t="shared" si="83"/>
        <v>4635</v>
      </c>
      <c r="BS50" s="741">
        <f t="shared" si="83"/>
        <v>4774.05</v>
      </c>
      <c r="BT50" s="741">
        <f t="shared" si="83"/>
        <v>4917.2700000000004</v>
      </c>
      <c r="BU50" s="741">
        <f t="shared" si="83"/>
        <v>5064.79</v>
      </c>
      <c r="BV50" s="741">
        <f t="shared" si="83"/>
        <v>5216.7299999999996</v>
      </c>
      <c r="BW50" s="741">
        <f t="shared" si="83"/>
        <v>5373.24</v>
      </c>
      <c r="BX50" s="744"/>
      <c r="BY50" s="744"/>
      <c r="BZ50" s="744"/>
      <c r="CA50" s="744"/>
      <c r="CB50" s="744"/>
      <c r="CC50" s="744"/>
      <c r="CD50" s="740">
        <f t="shared" si="84"/>
        <v>55620</v>
      </c>
      <c r="CE50" s="740">
        <f t="shared" si="84"/>
        <v>57288.600000000006</v>
      </c>
      <c r="CF50" s="740">
        <f t="shared" si="84"/>
        <v>59007.240000000005</v>
      </c>
      <c r="CG50" s="740">
        <f t="shared" si="84"/>
        <v>60777.479999999996</v>
      </c>
      <c r="CH50" s="740">
        <f t="shared" si="84"/>
        <v>62600.759999999995</v>
      </c>
      <c r="CI50" s="740">
        <f t="shared" si="84"/>
        <v>64478.879999999997</v>
      </c>
      <c r="CJ50" s="746" t="s">
        <v>1208</v>
      </c>
      <c r="CK50" s="746" t="s">
        <v>1208</v>
      </c>
      <c r="CL50" s="746" t="s">
        <v>1208</v>
      </c>
      <c r="CM50" s="746" t="s">
        <v>1208</v>
      </c>
      <c r="CN50" s="746" t="s">
        <v>1208</v>
      </c>
      <c r="CO50" s="746" t="s">
        <v>1208</v>
      </c>
      <c r="CP50" s="677" t="e">
        <f t="shared" si="74"/>
        <v>#DIV/0!</v>
      </c>
      <c r="CQ50" s="677" t="e">
        <f t="shared" si="75"/>
        <v>#DIV/0!</v>
      </c>
      <c r="CR50" s="677" t="e">
        <f t="shared" si="76"/>
        <v>#DIV/0!</v>
      </c>
      <c r="CS50" s="677" t="e">
        <f t="shared" si="77"/>
        <v>#DIV/0!</v>
      </c>
      <c r="CT50" s="677" t="e">
        <f t="shared" si="78"/>
        <v>#DIV/0!</v>
      </c>
      <c r="CU50" s="677" t="e">
        <f t="shared" si="79"/>
        <v>#DIV/0!</v>
      </c>
      <c r="CV50" s="764" t="e">
        <f t="shared" si="85"/>
        <v>#DIV/0!</v>
      </c>
      <c r="CW50" s="764" t="e">
        <f t="shared" si="85"/>
        <v>#DIV/0!</v>
      </c>
      <c r="CX50" s="764" t="e">
        <f t="shared" si="85"/>
        <v>#DIV/0!</v>
      </c>
      <c r="CY50" s="764" t="e">
        <f t="shared" si="85"/>
        <v>#DIV/0!</v>
      </c>
      <c r="CZ50" s="764" t="e">
        <f t="shared" si="85"/>
        <v>#DIV/0!</v>
      </c>
      <c r="DA50" s="764" t="e">
        <f t="shared" si="85"/>
        <v>#DIV/0!</v>
      </c>
      <c r="DB50" s="680" t="e">
        <f t="shared" si="86"/>
        <v>#DIV/0!</v>
      </c>
      <c r="DC50" s="680" t="e">
        <f t="shared" si="86"/>
        <v>#DIV/0!</v>
      </c>
      <c r="DD50" s="680" t="e">
        <f t="shared" si="86"/>
        <v>#DIV/0!</v>
      </c>
      <c r="DE50" s="680" t="e">
        <f t="shared" si="86"/>
        <v>#DIV/0!</v>
      </c>
      <c r="DF50" s="680" t="e">
        <f t="shared" si="86"/>
        <v>#DIV/0!</v>
      </c>
      <c r="DG50" s="680" t="e">
        <f t="shared" si="86"/>
        <v>#DIV/0!</v>
      </c>
      <c r="DH50" s="766">
        <f>ROUND($J50*O50, 'Initial Information'!B53)</f>
        <v>0</v>
      </c>
      <c r="DI50" s="766">
        <f>ROUND($J50*T50, 'Initial Information'!C53)</f>
        <v>0</v>
      </c>
      <c r="DJ50" s="766">
        <f>ROUND($J50*Y50, 'Initial Information'!D53)</f>
        <v>0</v>
      </c>
      <c r="DK50" s="766">
        <f>ROUND($J50*AD50, 'Initial Information'!E53)</f>
        <v>0</v>
      </c>
      <c r="DL50" s="766">
        <f>ROUND($J50*AI50, 'Initial Information'!F53)</f>
        <v>0</v>
      </c>
      <c r="DM50" s="766">
        <f>ROUND($J50*AN50, 'Initial Information'!G53)</f>
        <v>0</v>
      </c>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row>
    <row r="51" spans="1:144" s="58" customFormat="1" ht="20.25" customHeight="1">
      <c r="A51" s="55" t="s">
        <v>181</v>
      </c>
      <c r="B51" s="56">
        <v>11</v>
      </c>
      <c r="C51" s="74">
        <v>0</v>
      </c>
      <c r="D51" s="1068" t="s">
        <v>198</v>
      </c>
      <c r="E51" s="966"/>
      <c r="F51" s="966"/>
      <c r="G51" s="56" t="s">
        <v>181</v>
      </c>
      <c r="H51" s="101">
        <v>4500</v>
      </c>
      <c r="I51" s="56" t="s">
        <v>181</v>
      </c>
      <c r="J51" s="105">
        <v>0.28000000000000003</v>
      </c>
      <c r="K51" s="56" t="s">
        <v>181</v>
      </c>
      <c r="L51" s="68" t="s">
        <v>181</v>
      </c>
      <c r="M51" s="74"/>
      <c r="N51" s="152" t="s">
        <v>181</v>
      </c>
      <c r="O51" s="400">
        <f t="shared" si="51"/>
        <v>0</v>
      </c>
      <c r="P51" s="69" t="s">
        <v>181</v>
      </c>
      <c r="Q51" s="152" t="s">
        <v>181</v>
      </c>
      <c r="R51" s="74"/>
      <c r="S51" s="152" t="s">
        <v>181</v>
      </c>
      <c r="T51" s="400">
        <f t="shared" si="52"/>
        <v>0</v>
      </c>
      <c r="U51" s="69" t="s">
        <v>181</v>
      </c>
      <c r="V51" s="152" t="s">
        <v>181</v>
      </c>
      <c r="W51" s="74"/>
      <c r="X51" s="152" t="s">
        <v>181</v>
      </c>
      <c r="Y51" s="400">
        <f t="shared" si="53"/>
        <v>0</v>
      </c>
      <c r="Z51" s="69" t="s">
        <v>181</v>
      </c>
      <c r="AA51" s="152" t="s">
        <v>181</v>
      </c>
      <c r="AB51" s="74"/>
      <c r="AC51" s="152" t="s">
        <v>181</v>
      </c>
      <c r="AD51" s="400">
        <f t="shared" si="54"/>
        <v>0</v>
      </c>
      <c r="AE51" s="69" t="s">
        <v>181</v>
      </c>
      <c r="AF51" s="152" t="s">
        <v>181</v>
      </c>
      <c r="AG51" s="74"/>
      <c r="AH51" s="152" t="s">
        <v>181</v>
      </c>
      <c r="AI51" s="400">
        <f t="shared" si="55"/>
        <v>0</v>
      </c>
      <c r="AJ51" s="69" t="s">
        <v>181</v>
      </c>
      <c r="AK51" s="152" t="s">
        <v>181</v>
      </c>
      <c r="AL51" s="74"/>
      <c r="AM51" s="152" t="s">
        <v>181</v>
      </c>
      <c r="AN51" s="400">
        <f t="shared" si="56"/>
        <v>0</v>
      </c>
      <c r="AO51" s="75" t="s">
        <v>181</v>
      </c>
      <c r="AP51" s="185" t="s">
        <v>181</v>
      </c>
      <c r="AQ51" s="52">
        <f t="shared" si="82"/>
        <v>0</v>
      </c>
      <c r="AR51" s="188" t="s">
        <v>181</v>
      </c>
      <c r="AS51" s="729"/>
      <c r="AT51" s="76">
        <v>1.03</v>
      </c>
      <c r="AU51" s="76">
        <f t="shared" si="57"/>
        <v>1.0609</v>
      </c>
      <c r="AV51" s="76">
        <f t="shared" si="57"/>
        <v>1.092727</v>
      </c>
      <c r="AW51" s="76">
        <f t="shared" si="57"/>
        <v>1.1255088100000001</v>
      </c>
      <c r="AX51" s="76">
        <f t="shared" si="57"/>
        <v>1.1592740743000001</v>
      </c>
      <c r="AY51" s="76">
        <f t="shared" si="57"/>
        <v>1.1940522965290001</v>
      </c>
      <c r="AZ51" s="51">
        <f t="shared" si="58"/>
        <v>0</v>
      </c>
      <c r="BA51" s="51">
        <f t="shared" si="59"/>
        <v>0</v>
      </c>
      <c r="BB51" s="51">
        <f t="shared" si="60"/>
        <v>0</v>
      </c>
      <c r="BC51" s="51">
        <f t="shared" si="61"/>
        <v>0</v>
      </c>
      <c r="BD51" s="51">
        <f t="shared" si="62"/>
        <v>0</v>
      </c>
      <c r="BE51" s="51">
        <f t="shared" si="63"/>
        <v>0</v>
      </c>
      <c r="BF51" s="127"/>
      <c r="BG51" s="127"/>
      <c r="BH51" s="127"/>
      <c r="BI51" s="127"/>
      <c r="BJ51" s="127"/>
      <c r="BK51" s="127"/>
      <c r="BL51" s="738">
        <f t="shared" si="64"/>
        <v>0</v>
      </c>
      <c r="BM51" s="738">
        <f t="shared" si="65"/>
        <v>0</v>
      </c>
      <c r="BN51" s="738">
        <f t="shared" si="66"/>
        <v>0</v>
      </c>
      <c r="BO51" s="738">
        <f t="shared" si="67"/>
        <v>0</v>
      </c>
      <c r="BP51" s="738">
        <f t="shared" si="68"/>
        <v>0</v>
      </c>
      <c r="BQ51" s="738">
        <f t="shared" si="69"/>
        <v>0</v>
      </c>
      <c r="BR51" s="741">
        <f t="shared" si="83"/>
        <v>4635</v>
      </c>
      <c r="BS51" s="741">
        <f t="shared" si="83"/>
        <v>4774.05</v>
      </c>
      <c r="BT51" s="741">
        <f t="shared" si="83"/>
        <v>4917.2700000000004</v>
      </c>
      <c r="BU51" s="741">
        <f t="shared" si="83"/>
        <v>5064.79</v>
      </c>
      <c r="BV51" s="741">
        <f t="shared" si="83"/>
        <v>5216.7299999999996</v>
      </c>
      <c r="BW51" s="741">
        <f t="shared" si="83"/>
        <v>5373.24</v>
      </c>
      <c r="BX51" s="744"/>
      <c r="BY51" s="744"/>
      <c r="BZ51" s="744"/>
      <c r="CA51" s="744"/>
      <c r="CB51" s="744"/>
      <c r="CC51" s="744"/>
      <c r="CD51" s="740">
        <f t="shared" si="84"/>
        <v>55620</v>
      </c>
      <c r="CE51" s="740">
        <f t="shared" si="84"/>
        <v>57288.600000000006</v>
      </c>
      <c r="CF51" s="740">
        <f t="shared" si="84"/>
        <v>59007.240000000005</v>
      </c>
      <c r="CG51" s="740">
        <f t="shared" si="84"/>
        <v>60777.479999999996</v>
      </c>
      <c r="CH51" s="740">
        <f t="shared" si="84"/>
        <v>62600.759999999995</v>
      </c>
      <c r="CI51" s="740">
        <f t="shared" si="84"/>
        <v>64478.879999999997</v>
      </c>
      <c r="CJ51" s="746" t="s">
        <v>1208</v>
      </c>
      <c r="CK51" s="746" t="s">
        <v>1208</v>
      </c>
      <c r="CL51" s="746" t="s">
        <v>1208</v>
      </c>
      <c r="CM51" s="746" t="s">
        <v>1208</v>
      </c>
      <c r="CN51" s="746" t="s">
        <v>1208</v>
      </c>
      <c r="CO51" s="746" t="s">
        <v>1208</v>
      </c>
      <c r="CP51" s="677" t="e">
        <f t="shared" si="74"/>
        <v>#DIV/0!</v>
      </c>
      <c r="CQ51" s="677" t="e">
        <f t="shared" si="75"/>
        <v>#DIV/0!</v>
      </c>
      <c r="CR51" s="677" t="e">
        <f t="shared" si="76"/>
        <v>#DIV/0!</v>
      </c>
      <c r="CS51" s="677" t="e">
        <f t="shared" si="77"/>
        <v>#DIV/0!</v>
      </c>
      <c r="CT51" s="677" t="e">
        <f t="shared" si="78"/>
        <v>#DIV/0!</v>
      </c>
      <c r="CU51" s="677" t="e">
        <f t="shared" si="79"/>
        <v>#DIV/0!</v>
      </c>
      <c r="CV51" s="764" t="e">
        <f t="shared" si="85"/>
        <v>#DIV/0!</v>
      </c>
      <c r="CW51" s="764" t="e">
        <f t="shared" si="85"/>
        <v>#DIV/0!</v>
      </c>
      <c r="CX51" s="764" t="e">
        <f t="shared" si="85"/>
        <v>#DIV/0!</v>
      </c>
      <c r="CY51" s="764" t="e">
        <f t="shared" si="85"/>
        <v>#DIV/0!</v>
      </c>
      <c r="CZ51" s="764" t="e">
        <f t="shared" si="85"/>
        <v>#DIV/0!</v>
      </c>
      <c r="DA51" s="764" t="e">
        <f t="shared" si="85"/>
        <v>#DIV/0!</v>
      </c>
      <c r="DB51" s="680" t="e">
        <f t="shared" si="86"/>
        <v>#DIV/0!</v>
      </c>
      <c r="DC51" s="680" t="e">
        <f t="shared" si="86"/>
        <v>#DIV/0!</v>
      </c>
      <c r="DD51" s="680" t="e">
        <f t="shared" si="86"/>
        <v>#DIV/0!</v>
      </c>
      <c r="DE51" s="680" t="e">
        <f t="shared" si="86"/>
        <v>#DIV/0!</v>
      </c>
      <c r="DF51" s="680" t="e">
        <f t="shared" si="86"/>
        <v>#DIV/0!</v>
      </c>
      <c r="DG51" s="680" t="e">
        <f t="shared" si="86"/>
        <v>#DIV/0!</v>
      </c>
      <c r="DH51" s="766">
        <f>ROUND($J51*O51, 'Initial Information'!B54)</f>
        <v>0</v>
      </c>
      <c r="DI51" s="766">
        <f>ROUND($J51*T51, 'Initial Information'!C54)</f>
        <v>0</v>
      </c>
      <c r="DJ51" s="766">
        <f>ROUND($J51*Y51, 'Initial Information'!D54)</f>
        <v>0</v>
      </c>
      <c r="DK51" s="766">
        <f>ROUND($J51*AD51, 'Initial Information'!E54)</f>
        <v>0</v>
      </c>
      <c r="DL51" s="766">
        <f>ROUND($J51*AI51, 'Initial Information'!F54)</f>
        <v>0</v>
      </c>
      <c r="DM51" s="766">
        <f>ROUND($J51*AN51, 'Initial Information'!G54)</f>
        <v>0</v>
      </c>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row>
    <row r="52" spans="1:144" s="58" customFormat="1" ht="20.25" customHeight="1">
      <c r="A52" s="55" t="s">
        <v>181</v>
      </c>
      <c r="B52" s="56">
        <v>12</v>
      </c>
      <c r="C52" s="74">
        <v>0</v>
      </c>
      <c r="D52" s="1068" t="s">
        <v>199</v>
      </c>
      <c r="E52" s="966"/>
      <c r="F52" s="966"/>
      <c r="G52" s="56" t="s">
        <v>181</v>
      </c>
      <c r="H52" s="101">
        <v>3540</v>
      </c>
      <c r="I52" s="56" t="s">
        <v>181</v>
      </c>
      <c r="J52" s="105">
        <v>0.17</v>
      </c>
      <c r="K52" s="56" t="s">
        <v>181</v>
      </c>
      <c r="L52" s="68" t="s">
        <v>181</v>
      </c>
      <c r="M52" s="74"/>
      <c r="N52" s="152" t="s">
        <v>181</v>
      </c>
      <c r="O52" s="400">
        <f t="shared" si="51"/>
        <v>0</v>
      </c>
      <c r="P52" s="69" t="s">
        <v>181</v>
      </c>
      <c r="Q52" s="152" t="s">
        <v>181</v>
      </c>
      <c r="R52" s="74"/>
      <c r="S52" s="152" t="s">
        <v>181</v>
      </c>
      <c r="T52" s="400">
        <f t="shared" si="52"/>
        <v>0</v>
      </c>
      <c r="U52" s="69" t="s">
        <v>181</v>
      </c>
      <c r="V52" s="152" t="s">
        <v>181</v>
      </c>
      <c r="W52" s="74"/>
      <c r="X52" s="152" t="s">
        <v>181</v>
      </c>
      <c r="Y52" s="400">
        <f t="shared" si="53"/>
        <v>0</v>
      </c>
      <c r="Z52" s="69" t="s">
        <v>181</v>
      </c>
      <c r="AA52" s="152" t="s">
        <v>181</v>
      </c>
      <c r="AB52" s="74"/>
      <c r="AC52" s="152" t="s">
        <v>181</v>
      </c>
      <c r="AD52" s="400">
        <f t="shared" si="54"/>
        <v>0</v>
      </c>
      <c r="AE52" s="69" t="s">
        <v>181</v>
      </c>
      <c r="AF52" s="152" t="s">
        <v>181</v>
      </c>
      <c r="AG52" s="74"/>
      <c r="AH52" s="152" t="s">
        <v>181</v>
      </c>
      <c r="AI52" s="400">
        <f t="shared" si="55"/>
        <v>0</v>
      </c>
      <c r="AJ52" s="69" t="s">
        <v>181</v>
      </c>
      <c r="AK52" s="152" t="s">
        <v>181</v>
      </c>
      <c r="AL52" s="74"/>
      <c r="AM52" s="152" t="s">
        <v>181</v>
      </c>
      <c r="AN52" s="400">
        <f t="shared" si="56"/>
        <v>0</v>
      </c>
      <c r="AO52" s="75" t="s">
        <v>181</v>
      </c>
      <c r="AP52" s="185" t="s">
        <v>181</v>
      </c>
      <c r="AQ52" s="52">
        <f t="shared" si="82"/>
        <v>0</v>
      </c>
      <c r="AR52" s="188" t="s">
        <v>181</v>
      </c>
      <c r="AS52" s="729"/>
      <c r="AT52" s="76">
        <v>1.03</v>
      </c>
      <c r="AU52" s="76">
        <f t="shared" si="57"/>
        <v>1.0609</v>
      </c>
      <c r="AV52" s="76">
        <f t="shared" si="57"/>
        <v>1.092727</v>
      </c>
      <c r="AW52" s="76">
        <f t="shared" si="57"/>
        <v>1.1255088100000001</v>
      </c>
      <c r="AX52" s="76">
        <f t="shared" si="57"/>
        <v>1.1592740743000001</v>
      </c>
      <c r="AY52" s="76">
        <f t="shared" si="57"/>
        <v>1.1940522965290001</v>
      </c>
      <c r="AZ52" s="51">
        <f t="shared" si="58"/>
        <v>0</v>
      </c>
      <c r="BA52" s="51">
        <f t="shared" si="59"/>
        <v>0</v>
      </c>
      <c r="BB52" s="51">
        <f t="shared" si="60"/>
        <v>0</v>
      </c>
      <c r="BC52" s="51">
        <f t="shared" si="61"/>
        <v>0</v>
      </c>
      <c r="BD52" s="51">
        <f t="shared" si="62"/>
        <v>0</v>
      </c>
      <c r="BE52" s="51">
        <f t="shared" si="63"/>
        <v>0</v>
      </c>
      <c r="BF52" s="127"/>
      <c r="BG52" s="127"/>
      <c r="BH52" s="127"/>
      <c r="BI52" s="127"/>
      <c r="BJ52" s="127"/>
      <c r="BK52" s="127"/>
      <c r="BL52" s="738">
        <f t="shared" si="64"/>
        <v>0</v>
      </c>
      <c r="BM52" s="738">
        <f t="shared" si="65"/>
        <v>0</v>
      </c>
      <c r="BN52" s="738">
        <f t="shared" si="66"/>
        <v>0</v>
      </c>
      <c r="BO52" s="738">
        <f t="shared" si="67"/>
        <v>0</v>
      </c>
      <c r="BP52" s="738">
        <f t="shared" si="68"/>
        <v>0</v>
      </c>
      <c r="BQ52" s="738">
        <f t="shared" si="69"/>
        <v>0</v>
      </c>
      <c r="BR52" s="741">
        <f t="shared" si="83"/>
        <v>3646.2</v>
      </c>
      <c r="BS52" s="741">
        <f t="shared" si="83"/>
        <v>3755.59</v>
      </c>
      <c r="BT52" s="741">
        <f t="shared" si="83"/>
        <v>3868.25</v>
      </c>
      <c r="BU52" s="741">
        <f t="shared" si="83"/>
        <v>3984.3</v>
      </c>
      <c r="BV52" s="741">
        <f t="shared" si="83"/>
        <v>4103.83</v>
      </c>
      <c r="BW52" s="741">
        <f t="shared" si="83"/>
        <v>4226.95</v>
      </c>
      <c r="BX52" s="744"/>
      <c r="BY52" s="744"/>
      <c r="BZ52" s="744"/>
      <c r="CA52" s="744"/>
      <c r="CB52" s="744"/>
      <c r="CC52" s="744"/>
      <c r="CD52" s="740">
        <f t="shared" si="84"/>
        <v>43754.399999999994</v>
      </c>
      <c r="CE52" s="740">
        <f t="shared" si="84"/>
        <v>45067.08</v>
      </c>
      <c r="CF52" s="740">
        <f t="shared" si="84"/>
        <v>46419</v>
      </c>
      <c r="CG52" s="740">
        <f t="shared" si="84"/>
        <v>47811.600000000006</v>
      </c>
      <c r="CH52" s="740">
        <f t="shared" si="84"/>
        <v>49245.96</v>
      </c>
      <c r="CI52" s="740">
        <f t="shared" si="84"/>
        <v>50723.399999999994</v>
      </c>
      <c r="CJ52" s="746" t="s">
        <v>1208</v>
      </c>
      <c r="CK52" s="746" t="s">
        <v>1208</v>
      </c>
      <c r="CL52" s="746" t="s">
        <v>1208</v>
      </c>
      <c r="CM52" s="746" t="s">
        <v>1208</v>
      </c>
      <c r="CN52" s="746" t="s">
        <v>1208</v>
      </c>
      <c r="CO52" s="746" t="s">
        <v>1208</v>
      </c>
      <c r="CP52" s="677" t="e">
        <f t="shared" si="74"/>
        <v>#DIV/0!</v>
      </c>
      <c r="CQ52" s="677" t="e">
        <f t="shared" si="75"/>
        <v>#DIV/0!</v>
      </c>
      <c r="CR52" s="677" t="e">
        <f t="shared" si="76"/>
        <v>#DIV/0!</v>
      </c>
      <c r="CS52" s="677" t="e">
        <f t="shared" si="77"/>
        <v>#DIV/0!</v>
      </c>
      <c r="CT52" s="677" t="e">
        <f t="shared" si="78"/>
        <v>#DIV/0!</v>
      </c>
      <c r="CU52" s="677" t="e">
        <f t="shared" si="79"/>
        <v>#DIV/0!</v>
      </c>
      <c r="CV52" s="764" t="e">
        <f t="shared" si="85"/>
        <v>#DIV/0!</v>
      </c>
      <c r="CW52" s="764" t="e">
        <f t="shared" si="85"/>
        <v>#DIV/0!</v>
      </c>
      <c r="CX52" s="764" t="e">
        <f t="shared" si="85"/>
        <v>#DIV/0!</v>
      </c>
      <c r="CY52" s="764" t="e">
        <f t="shared" si="85"/>
        <v>#DIV/0!</v>
      </c>
      <c r="CZ52" s="764" t="e">
        <f t="shared" si="85"/>
        <v>#DIV/0!</v>
      </c>
      <c r="DA52" s="764" t="e">
        <f t="shared" si="85"/>
        <v>#DIV/0!</v>
      </c>
      <c r="DB52" s="680" t="e">
        <f t="shared" si="86"/>
        <v>#DIV/0!</v>
      </c>
      <c r="DC52" s="680" t="e">
        <f t="shared" si="86"/>
        <v>#DIV/0!</v>
      </c>
      <c r="DD52" s="680" t="e">
        <f t="shared" si="86"/>
        <v>#DIV/0!</v>
      </c>
      <c r="DE52" s="680" t="e">
        <f t="shared" si="86"/>
        <v>#DIV/0!</v>
      </c>
      <c r="DF52" s="680" t="e">
        <f t="shared" si="86"/>
        <v>#DIV/0!</v>
      </c>
      <c r="DG52" s="680" t="e">
        <f t="shared" si="86"/>
        <v>#DIV/0!</v>
      </c>
      <c r="DH52" s="766">
        <f>ROUND($J52*O52, 'Initial Information'!B55)</f>
        <v>0</v>
      </c>
      <c r="DI52" s="766">
        <f>ROUND($J52*T52, 'Initial Information'!C55)</f>
        <v>0</v>
      </c>
      <c r="DJ52" s="766">
        <f>ROUND($J52*Y52, 'Initial Information'!D55)</f>
        <v>0</v>
      </c>
      <c r="DK52" s="766">
        <f>ROUND($J52*AD52, 'Initial Information'!E55)</f>
        <v>0</v>
      </c>
      <c r="DL52" s="766">
        <f>ROUND($J52*AI52, 'Initial Information'!F55)</f>
        <v>0</v>
      </c>
      <c r="DM52" s="766">
        <f>ROUND($J52*AN52, 'Initial Information'!G55)</f>
        <v>0</v>
      </c>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row>
    <row r="53" spans="1:144" s="58" customFormat="1" ht="20.25" customHeight="1">
      <c r="A53" s="55" t="s">
        <v>181</v>
      </c>
      <c r="B53" s="56">
        <v>13</v>
      </c>
      <c r="C53" s="74">
        <v>0</v>
      </c>
      <c r="D53" s="1068" t="s">
        <v>199</v>
      </c>
      <c r="E53" s="966"/>
      <c r="F53" s="966"/>
      <c r="G53" s="56" t="s">
        <v>181</v>
      </c>
      <c r="H53" s="101">
        <v>3540</v>
      </c>
      <c r="I53" s="56" t="s">
        <v>181</v>
      </c>
      <c r="J53" s="105">
        <v>0.17</v>
      </c>
      <c r="K53" s="56" t="s">
        <v>181</v>
      </c>
      <c r="L53" s="68" t="s">
        <v>181</v>
      </c>
      <c r="M53" s="74"/>
      <c r="N53" s="152" t="s">
        <v>181</v>
      </c>
      <c r="O53" s="400">
        <f t="shared" si="51"/>
        <v>0</v>
      </c>
      <c r="P53" s="69" t="s">
        <v>181</v>
      </c>
      <c r="Q53" s="152" t="s">
        <v>181</v>
      </c>
      <c r="R53" s="74"/>
      <c r="S53" s="152" t="s">
        <v>181</v>
      </c>
      <c r="T53" s="400">
        <f t="shared" si="52"/>
        <v>0</v>
      </c>
      <c r="U53" s="69" t="s">
        <v>181</v>
      </c>
      <c r="V53" s="152" t="s">
        <v>181</v>
      </c>
      <c r="W53" s="74"/>
      <c r="X53" s="152" t="s">
        <v>181</v>
      </c>
      <c r="Y53" s="400">
        <f t="shared" si="53"/>
        <v>0</v>
      </c>
      <c r="Z53" s="69" t="s">
        <v>181</v>
      </c>
      <c r="AA53" s="152" t="s">
        <v>181</v>
      </c>
      <c r="AB53" s="74"/>
      <c r="AC53" s="152" t="s">
        <v>181</v>
      </c>
      <c r="AD53" s="400">
        <f t="shared" si="54"/>
        <v>0</v>
      </c>
      <c r="AE53" s="69" t="s">
        <v>181</v>
      </c>
      <c r="AF53" s="152" t="s">
        <v>181</v>
      </c>
      <c r="AG53" s="74"/>
      <c r="AH53" s="152" t="s">
        <v>181</v>
      </c>
      <c r="AI53" s="400">
        <f t="shared" si="55"/>
        <v>0</v>
      </c>
      <c r="AJ53" s="69" t="s">
        <v>181</v>
      </c>
      <c r="AK53" s="152" t="s">
        <v>181</v>
      </c>
      <c r="AL53" s="74"/>
      <c r="AM53" s="152" t="s">
        <v>181</v>
      </c>
      <c r="AN53" s="400">
        <f t="shared" si="56"/>
        <v>0</v>
      </c>
      <c r="AO53" s="75" t="s">
        <v>181</v>
      </c>
      <c r="AP53" s="185" t="s">
        <v>181</v>
      </c>
      <c r="AQ53" s="52">
        <f t="shared" si="82"/>
        <v>0</v>
      </c>
      <c r="AR53" s="188" t="s">
        <v>181</v>
      </c>
      <c r="AS53" s="729"/>
      <c r="AT53" s="76">
        <v>1.03</v>
      </c>
      <c r="AU53" s="76">
        <f t="shared" si="57"/>
        <v>1.0609</v>
      </c>
      <c r="AV53" s="76">
        <f t="shared" si="57"/>
        <v>1.092727</v>
      </c>
      <c r="AW53" s="76">
        <f t="shared" si="57"/>
        <v>1.1255088100000001</v>
      </c>
      <c r="AX53" s="76">
        <f t="shared" si="57"/>
        <v>1.1592740743000001</v>
      </c>
      <c r="AY53" s="76">
        <f t="shared" si="57"/>
        <v>1.1940522965290001</v>
      </c>
      <c r="AZ53" s="51">
        <f t="shared" si="58"/>
        <v>0</v>
      </c>
      <c r="BA53" s="51">
        <f t="shared" si="59"/>
        <v>0</v>
      </c>
      <c r="BB53" s="51">
        <f t="shared" si="60"/>
        <v>0</v>
      </c>
      <c r="BC53" s="51">
        <f t="shared" si="61"/>
        <v>0</v>
      </c>
      <c r="BD53" s="51">
        <f t="shared" si="62"/>
        <v>0</v>
      </c>
      <c r="BE53" s="51">
        <f t="shared" si="63"/>
        <v>0</v>
      </c>
      <c r="BF53" s="127"/>
      <c r="BG53" s="127"/>
      <c r="BH53" s="127"/>
      <c r="BI53" s="127"/>
      <c r="BJ53" s="127"/>
      <c r="BK53" s="127"/>
      <c r="BL53" s="738">
        <f t="shared" si="64"/>
        <v>0</v>
      </c>
      <c r="BM53" s="738">
        <f t="shared" si="65"/>
        <v>0</v>
      </c>
      <c r="BN53" s="738">
        <f t="shared" si="66"/>
        <v>0</v>
      </c>
      <c r="BO53" s="738">
        <f t="shared" si="67"/>
        <v>0</v>
      </c>
      <c r="BP53" s="738">
        <f t="shared" si="68"/>
        <v>0</v>
      </c>
      <c r="BQ53" s="738">
        <f t="shared" si="69"/>
        <v>0</v>
      </c>
      <c r="BR53" s="741">
        <f t="shared" si="83"/>
        <v>3646.2</v>
      </c>
      <c r="BS53" s="741">
        <f t="shared" si="83"/>
        <v>3755.59</v>
      </c>
      <c r="BT53" s="741">
        <f t="shared" si="83"/>
        <v>3868.25</v>
      </c>
      <c r="BU53" s="741">
        <f t="shared" si="83"/>
        <v>3984.3</v>
      </c>
      <c r="BV53" s="741">
        <f t="shared" si="83"/>
        <v>4103.83</v>
      </c>
      <c r="BW53" s="741">
        <f t="shared" si="83"/>
        <v>4226.95</v>
      </c>
      <c r="BX53" s="744"/>
      <c r="BY53" s="744"/>
      <c r="BZ53" s="744"/>
      <c r="CA53" s="744"/>
      <c r="CB53" s="744"/>
      <c r="CC53" s="744"/>
      <c r="CD53" s="740">
        <f t="shared" si="84"/>
        <v>43754.399999999994</v>
      </c>
      <c r="CE53" s="740">
        <f t="shared" si="84"/>
        <v>45067.08</v>
      </c>
      <c r="CF53" s="740">
        <f t="shared" si="84"/>
        <v>46419</v>
      </c>
      <c r="CG53" s="740">
        <f t="shared" si="84"/>
        <v>47811.600000000006</v>
      </c>
      <c r="CH53" s="740">
        <f t="shared" si="84"/>
        <v>49245.96</v>
      </c>
      <c r="CI53" s="740">
        <f t="shared" si="84"/>
        <v>50723.399999999994</v>
      </c>
      <c r="CJ53" s="746" t="s">
        <v>1208</v>
      </c>
      <c r="CK53" s="746" t="s">
        <v>1208</v>
      </c>
      <c r="CL53" s="746" t="s">
        <v>1208</v>
      </c>
      <c r="CM53" s="746" t="s">
        <v>1208</v>
      </c>
      <c r="CN53" s="746" t="s">
        <v>1208</v>
      </c>
      <c r="CO53" s="746" t="s">
        <v>1208</v>
      </c>
      <c r="CP53" s="677" t="e">
        <f t="shared" si="74"/>
        <v>#DIV/0!</v>
      </c>
      <c r="CQ53" s="677" t="e">
        <f t="shared" si="75"/>
        <v>#DIV/0!</v>
      </c>
      <c r="CR53" s="677" t="e">
        <f t="shared" si="76"/>
        <v>#DIV/0!</v>
      </c>
      <c r="CS53" s="677" t="e">
        <f t="shared" si="77"/>
        <v>#DIV/0!</v>
      </c>
      <c r="CT53" s="677" t="e">
        <f t="shared" si="78"/>
        <v>#DIV/0!</v>
      </c>
      <c r="CU53" s="677" t="e">
        <f t="shared" si="79"/>
        <v>#DIV/0!</v>
      </c>
      <c r="CV53" s="764" t="e">
        <f t="shared" si="85"/>
        <v>#DIV/0!</v>
      </c>
      <c r="CW53" s="764" t="e">
        <f t="shared" si="85"/>
        <v>#DIV/0!</v>
      </c>
      <c r="CX53" s="764" t="e">
        <f t="shared" si="85"/>
        <v>#DIV/0!</v>
      </c>
      <c r="CY53" s="764" t="e">
        <f t="shared" si="85"/>
        <v>#DIV/0!</v>
      </c>
      <c r="CZ53" s="764" t="e">
        <f t="shared" si="85"/>
        <v>#DIV/0!</v>
      </c>
      <c r="DA53" s="764" t="e">
        <f t="shared" si="85"/>
        <v>#DIV/0!</v>
      </c>
      <c r="DB53" s="680" t="e">
        <f t="shared" si="86"/>
        <v>#DIV/0!</v>
      </c>
      <c r="DC53" s="680" t="e">
        <f t="shared" si="86"/>
        <v>#DIV/0!</v>
      </c>
      <c r="DD53" s="680" t="e">
        <f t="shared" si="86"/>
        <v>#DIV/0!</v>
      </c>
      <c r="DE53" s="680" t="e">
        <f t="shared" si="86"/>
        <v>#DIV/0!</v>
      </c>
      <c r="DF53" s="680" t="e">
        <f t="shared" si="86"/>
        <v>#DIV/0!</v>
      </c>
      <c r="DG53" s="680" t="e">
        <f t="shared" si="86"/>
        <v>#DIV/0!</v>
      </c>
      <c r="DH53" s="766">
        <f>ROUND($J53*O53, 'Initial Information'!B56)</f>
        <v>0</v>
      </c>
      <c r="DI53" s="766">
        <f>ROUND($J53*T53, 'Initial Information'!C56)</f>
        <v>0</v>
      </c>
      <c r="DJ53" s="766">
        <f>ROUND($J53*Y53, 'Initial Information'!D56)</f>
        <v>0</v>
      </c>
      <c r="DK53" s="766">
        <f>ROUND($J53*AD53, 'Initial Information'!E56)</f>
        <v>0</v>
      </c>
      <c r="DL53" s="766">
        <f>ROUND($J53*AI53, 'Initial Information'!F56)</f>
        <v>0</v>
      </c>
      <c r="DM53" s="766">
        <f>ROUND($J53*AN53, 'Initial Information'!G56)</f>
        <v>0</v>
      </c>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row>
    <row r="54" spans="1:144" s="58" customFormat="1" ht="20.25" customHeight="1">
      <c r="A54" s="55" t="s">
        <v>181</v>
      </c>
      <c r="B54" s="56">
        <v>14</v>
      </c>
      <c r="C54" s="74">
        <v>0</v>
      </c>
      <c r="D54" s="1068" t="s">
        <v>199</v>
      </c>
      <c r="E54" s="966"/>
      <c r="F54" s="966"/>
      <c r="G54" s="56" t="s">
        <v>181</v>
      </c>
      <c r="H54" s="101">
        <v>3540</v>
      </c>
      <c r="I54" s="56" t="s">
        <v>181</v>
      </c>
      <c r="J54" s="105">
        <v>0.17</v>
      </c>
      <c r="K54" s="56" t="s">
        <v>181</v>
      </c>
      <c r="L54" s="68" t="s">
        <v>181</v>
      </c>
      <c r="M54" s="74"/>
      <c r="N54" s="152" t="s">
        <v>181</v>
      </c>
      <c r="O54" s="400">
        <f t="shared" si="51"/>
        <v>0</v>
      </c>
      <c r="P54" s="69" t="s">
        <v>181</v>
      </c>
      <c r="Q54" s="152" t="s">
        <v>181</v>
      </c>
      <c r="R54" s="74"/>
      <c r="S54" s="152" t="s">
        <v>181</v>
      </c>
      <c r="T54" s="400">
        <f t="shared" si="52"/>
        <v>0</v>
      </c>
      <c r="U54" s="69" t="s">
        <v>181</v>
      </c>
      <c r="V54" s="152" t="s">
        <v>181</v>
      </c>
      <c r="W54" s="74"/>
      <c r="X54" s="152" t="s">
        <v>181</v>
      </c>
      <c r="Y54" s="400">
        <f t="shared" si="53"/>
        <v>0</v>
      </c>
      <c r="Z54" s="69" t="s">
        <v>181</v>
      </c>
      <c r="AA54" s="152" t="s">
        <v>181</v>
      </c>
      <c r="AB54" s="74"/>
      <c r="AC54" s="152" t="s">
        <v>181</v>
      </c>
      <c r="AD54" s="400">
        <f t="shared" si="54"/>
        <v>0</v>
      </c>
      <c r="AE54" s="69" t="s">
        <v>181</v>
      </c>
      <c r="AF54" s="152" t="s">
        <v>181</v>
      </c>
      <c r="AG54" s="74"/>
      <c r="AH54" s="152" t="s">
        <v>181</v>
      </c>
      <c r="AI54" s="400">
        <f t="shared" si="55"/>
        <v>0</v>
      </c>
      <c r="AJ54" s="69" t="s">
        <v>181</v>
      </c>
      <c r="AK54" s="152" t="s">
        <v>181</v>
      </c>
      <c r="AL54" s="74"/>
      <c r="AM54" s="152" t="s">
        <v>181</v>
      </c>
      <c r="AN54" s="400">
        <f t="shared" si="56"/>
        <v>0</v>
      </c>
      <c r="AO54" s="75" t="s">
        <v>181</v>
      </c>
      <c r="AP54" s="185" t="s">
        <v>181</v>
      </c>
      <c r="AQ54" s="52">
        <f t="shared" si="82"/>
        <v>0</v>
      </c>
      <c r="AR54" s="188" t="s">
        <v>181</v>
      </c>
      <c r="AS54" s="729"/>
      <c r="AT54" s="76">
        <v>1.03</v>
      </c>
      <c r="AU54" s="76">
        <f t="shared" si="57"/>
        <v>1.0609</v>
      </c>
      <c r="AV54" s="76">
        <f t="shared" si="57"/>
        <v>1.092727</v>
      </c>
      <c r="AW54" s="76">
        <f t="shared" si="57"/>
        <v>1.1255088100000001</v>
      </c>
      <c r="AX54" s="76">
        <f t="shared" si="57"/>
        <v>1.1592740743000001</v>
      </c>
      <c r="AY54" s="76">
        <f t="shared" si="57"/>
        <v>1.1940522965290001</v>
      </c>
      <c r="AZ54" s="51">
        <f t="shared" si="58"/>
        <v>0</v>
      </c>
      <c r="BA54" s="51">
        <f t="shared" si="59"/>
        <v>0</v>
      </c>
      <c r="BB54" s="51">
        <f t="shared" si="60"/>
        <v>0</v>
      </c>
      <c r="BC54" s="51">
        <f t="shared" si="61"/>
        <v>0</v>
      </c>
      <c r="BD54" s="51">
        <f t="shared" si="62"/>
        <v>0</v>
      </c>
      <c r="BE54" s="51">
        <f t="shared" si="63"/>
        <v>0</v>
      </c>
      <c r="BF54" s="127"/>
      <c r="BG54" s="127"/>
      <c r="BH54" s="127"/>
      <c r="BI54" s="127"/>
      <c r="BJ54" s="127"/>
      <c r="BK54" s="127"/>
      <c r="BL54" s="738">
        <f t="shared" si="64"/>
        <v>0</v>
      </c>
      <c r="BM54" s="738">
        <f t="shared" si="65"/>
        <v>0</v>
      </c>
      <c r="BN54" s="738">
        <f t="shared" si="66"/>
        <v>0</v>
      </c>
      <c r="BO54" s="738">
        <f t="shared" si="67"/>
        <v>0</v>
      </c>
      <c r="BP54" s="738">
        <f t="shared" si="68"/>
        <v>0</v>
      </c>
      <c r="BQ54" s="738">
        <f t="shared" si="69"/>
        <v>0</v>
      </c>
      <c r="BR54" s="741">
        <f t="shared" si="83"/>
        <v>3646.2</v>
      </c>
      <c r="BS54" s="741">
        <f t="shared" si="83"/>
        <v>3755.59</v>
      </c>
      <c r="BT54" s="741">
        <f t="shared" si="83"/>
        <v>3868.25</v>
      </c>
      <c r="BU54" s="741">
        <f t="shared" si="83"/>
        <v>3984.3</v>
      </c>
      <c r="BV54" s="741">
        <f t="shared" si="83"/>
        <v>4103.83</v>
      </c>
      <c r="BW54" s="741">
        <f t="shared" si="83"/>
        <v>4226.95</v>
      </c>
      <c r="BX54" s="744"/>
      <c r="BY54" s="744"/>
      <c r="BZ54" s="744"/>
      <c r="CA54" s="744"/>
      <c r="CB54" s="744"/>
      <c r="CC54" s="744"/>
      <c r="CD54" s="740">
        <f t="shared" si="84"/>
        <v>43754.399999999994</v>
      </c>
      <c r="CE54" s="740">
        <f t="shared" si="84"/>
        <v>45067.08</v>
      </c>
      <c r="CF54" s="740">
        <f t="shared" si="84"/>
        <v>46419</v>
      </c>
      <c r="CG54" s="740">
        <f t="shared" si="84"/>
        <v>47811.600000000006</v>
      </c>
      <c r="CH54" s="740">
        <f t="shared" si="84"/>
        <v>49245.96</v>
      </c>
      <c r="CI54" s="740">
        <f t="shared" si="84"/>
        <v>50723.399999999994</v>
      </c>
      <c r="CJ54" s="746" t="s">
        <v>1208</v>
      </c>
      <c r="CK54" s="746" t="s">
        <v>1208</v>
      </c>
      <c r="CL54" s="746" t="s">
        <v>1208</v>
      </c>
      <c r="CM54" s="746" t="s">
        <v>1208</v>
      </c>
      <c r="CN54" s="746" t="s">
        <v>1208</v>
      </c>
      <c r="CO54" s="746" t="s">
        <v>1208</v>
      </c>
      <c r="CP54" s="677" t="e">
        <f t="shared" si="74"/>
        <v>#DIV/0!</v>
      </c>
      <c r="CQ54" s="677" t="e">
        <f t="shared" si="75"/>
        <v>#DIV/0!</v>
      </c>
      <c r="CR54" s="677" t="e">
        <f t="shared" si="76"/>
        <v>#DIV/0!</v>
      </c>
      <c r="CS54" s="677" t="e">
        <f t="shared" si="77"/>
        <v>#DIV/0!</v>
      </c>
      <c r="CT54" s="677" t="e">
        <f t="shared" si="78"/>
        <v>#DIV/0!</v>
      </c>
      <c r="CU54" s="677" t="e">
        <f t="shared" si="79"/>
        <v>#DIV/0!</v>
      </c>
      <c r="CV54" s="764" t="e">
        <f t="shared" si="85"/>
        <v>#DIV/0!</v>
      </c>
      <c r="CW54" s="764" t="e">
        <f t="shared" si="85"/>
        <v>#DIV/0!</v>
      </c>
      <c r="CX54" s="764" t="e">
        <f t="shared" si="85"/>
        <v>#DIV/0!</v>
      </c>
      <c r="CY54" s="764" t="e">
        <f t="shared" si="85"/>
        <v>#DIV/0!</v>
      </c>
      <c r="CZ54" s="764" t="e">
        <f t="shared" si="85"/>
        <v>#DIV/0!</v>
      </c>
      <c r="DA54" s="764" t="e">
        <f t="shared" si="85"/>
        <v>#DIV/0!</v>
      </c>
      <c r="DB54" s="680" t="e">
        <f t="shared" si="86"/>
        <v>#DIV/0!</v>
      </c>
      <c r="DC54" s="680" t="e">
        <f t="shared" si="86"/>
        <v>#DIV/0!</v>
      </c>
      <c r="DD54" s="680" t="e">
        <f t="shared" si="86"/>
        <v>#DIV/0!</v>
      </c>
      <c r="DE54" s="680" t="e">
        <f t="shared" si="86"/>
        <v>#DIV/0!</v>
      </c>
      <c r="DF54" s="680" t="e">
        <f t="shared" si="86"/>
        <v>#DIV/0!</v>
      </c>
      <c r="DG54" s="680" t="e">
        <f t="shared" si="86"/>
        <v>#DIV/0!</v>
      </c>
      <c r="DH54" s="766">
        <f>ROUND($J54*O54, 'Initial Information'!B57)</f>
        <v>0</v>
      </c>
      <c r="DI54" s="766">
        <f>ROUND($J54*T54, 'Initial Information'!C57)</f>
        <v>0</v>
      </c>
      <c r="DJ54" s="766">
        <f>ROUND($J54*Y54, 'Initial Information'!D57)</f>
        <v>0</v>
      </c>
      <c r="DK54" s="766">
        <f>ROUND($J54*AD54, 'Initial Information'!E57)</f>
        <v>0</v>
      </c>
      <c r="DL54" s="766">
        <f>ROUND($J54*AI54, 'Initial Information'!F57)</f>
        <v>0</v>
      </c>
      <c r="DM54" s="766">
        <f>ROUND($J54*AN54, 'Initial Information'!G57)</f>
        <v>0</v>
      </c>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row>
    <row r="55" spans="1:144" s="58" customFormat="1" ht="20.25" customHeight="1">
      <c r="A55" s="55" t="s">
        <v>181</v>
      </c>
      <c r="B55" s="56">
        <v>15</v>
      </c>
      <c r="C55" s="74">
        <v>0</v>
      </c>
      <c r="D55" s="1068" t="s">
        <v>200</v>
      </c>
      <c r="E55" s="966"/>
      <c r="F55" s="966"/>
      <c r="G55" s="56" t="s">
        <v>181</v>
      </c>
      <c r="H55" s="101">
        <v>3270</v>
      </c>
      <c r="I55" s="56" t="s">
        <v>181</v>
      </c>
      <c r="J55" s="105">
        <v>0.17</v>
      </c>
      <c r="K55" s="56" t="s">
        <v>181</v>
      </c>
      <c r="L55" s="68" t="s">
        <v>181</v>
      </c>
      <c r="M55" s="74"/>
      <c r="N55" s="152" t="s">
        <v>181</v>
      </c>
      <c r="O55" s="400">
        <f t="shared" si="51"/>
        <v>0</v>
      </c>
      <c r="P55" s="69" t="s">
        <v>181</v>
      </c>
      <c r="Q55" s="152" t="s">
        <v>181</v>
      </c>
      <c r="R55" s="74"/>
      <c r="S55" s="152" t="s">
        <v>181</v>
      </c>
      <c r="T55" s="400">
        <f t="shared" si="52"/>
        <v>0</v>
      </c>
      <c r="U55" s="69" t="s">
        <v>181</v>
      </c>
      <c r="V55" s="152" t="s">
        <v>181</v>
      </c>
      <c r="W55" s="74"/>
      <c r="X55" s="152" t="s">
        <v>181</v>
      </c>
      <c r="Y55" s="400">
        <f t="shared" si="53"/>
        <v>0</v>
      </c>
      <c r="Z55" s="69" t="s">
        <v>181</v>
      </c>
      <c r="AA55" s="152" t="s">
        <v>181</v>
      </c>
      <c r="AB55" s="74"/>
      <c r="AC55" s="152" t="s">
        <v>181</v>
      </c>
      <c r="AD55" s="400">
        <f t="shared" si="54"/>
        <v>0</v>
      </c>
      <c r="AE55" s="69" t="s">
        <v>181</v>
      </c>
      <c r="AF55" s="152" t="s">
        <v>181</v>
      </c>
      <c r="AG55" s="74"/>
      <c r="AH55" s="152" t="s">
        <v>181</v>
      </c>
      <c r="AI55" s="400">
        <f t="shared" si="55"/>
        <v>0</v>
      </c>
      <c r="AJ55" s="69" t="s">
        <v>181</v>
      </c>
      <c r="AK55" s="152" t="s">
        <v>181</v>
      </c>
      <c r="AL55" s="74"/>
      <c r="AM55" s="152" t="s">
        <v>181</v>
      </c>
      <c r="AN55" s="400">
        <f t="shared" si="56"/>
        <v>0</v>
      </c>
      <c r="AO55" s="75" t="s">
        <v>181</v>
      </c>
      <c r="AP55" s="185" t="s">
        <v>181</v>
      </c>
      <c r="AQ55" s="52">
        <f t="shared" si="82"/>
        <v>0</v>
      </c>
      <c r="AR55" s="188" t="s">
        <v>181</v>
      </c>
      <c r="AS55" s="729"/>
      <c r="AT55" s="76">
        <v>1.03</v>
      </c>
      <c r="AU55" s="76">
        <f t="shared" si="57"/>
        <v>1.0609</v>
      </c>
      <c r="AV55" s="76">
        <f t="shared" si="57"/>
        <v>1.092727</v>
      </c>
      <c r="AW55" s="76">
        <f t="shared" si="57"/>
        <v>1.1255088100000001</v>
      </c>
      <c r="AX55" s="76">
        <f t="shared" si="57"/>
        <v>1.1592740743000001</v>
      </c>
      <c r="AY55" s="76">
        <f t="shared" si="57"/>
        <v>1.1940522965290001</v>
      </c>
      <c r="AZ55" s="51">
        <f t="shared" si="58"/>
        <v>0</v>
      </c>
      <c r="BA55" s="51">
        <f t="shared" si="59"/>
        <v>0</v>
      </c>
      <c r="BB55" s="51">
        <f t="shared" si="60"/>
        <v>0</v>
      </c>
      <c r="BC55" s="51">
        <f t="shared" si="61"/>
        <v>0</v>
      </c>
      <c r="BD55" s="51">
        <f t="shared" si="62"/>
        <v>0</v>
      </c>
      <c r="BE55" s="51">
        <f t="shared" si="63"/>
        <v>0</v>
      </c>
      <c r="BF55" s="127"/>
      <c r="BG55" s="127"/>
      <c r="BH55" s="127"/>
      <c r="BI55" s="127"/>
      <c r="BJ55" s="127"/>
      <c r="BK55" s="127"/>
      <c r="BL55" s="738">
        <f t="shared" si="64"/>
        <v>0</v>
      </c>
      <c r="BM55" s="738">
        <f t="shared" si="65"/>
        <v>0</v>
      </c>
      <c r="BN55" s="738">
        <f t="shared" si="66"/>
        <v>0</v>
      </c>
      <c r="BO55" s="738">
        <f t="shared" si="67"/>
        <v>0</v>
      </c>
      <c r="BP55" s="738">
        <f t="shared" si="68"/>
        <v>0</v>
      </c>
      <c r="BQ55" s="738">
        <f t="shared" si="69"/>
        <v>0</v>
      </c>
      <c r="BR55" s="741">
        <f t="shared" si="83"/>
        <v>3368.1</v>
      </c>
      <c r="BS55" s="741">
        <f t="shared" si="83"/>
        <v>3469.14</v>
      </c>
      <c r="BT55" s="741">
        <f t="shared" si="83"/>
        <v>3573.22</v>
      </c>
      <c r="BU55" s="741">
        <f t="shared" si="83"/>
        <v>3680.41</v>
      </c>
      <c r="BV55" s="741">
        <f t="shared" si="83"/>
        <v>3790.83</v>
      </c>
      <c r="BW55" s="741">
        <f t="shared" si="83"/>
        <v>3904.55</v>
      </c>
      <c r="BX55" s="744"/>
      <c r="BY55" s="744"/>
      <c r="BZ55" s="744"/>
      <c r="CA55" s="744"/>
      <c r="CB55" s="744"/>
      <c r="CC55" s="744"/>
      <c r="CD55" s="740">
        <f t="shared" si="84"/>
        <v>40417.199999999997</v>
      </c>
      <c r="CE55" s="740">
        <f t="shared" si="84"/>
        <v>41629.68</v>
      </c>
      <c r="CF55" s="740">
        <f t="shared" si="84"/>
        <v>42878.64</v>
      </c>
      <c r="CG55" s="740">
        <f t="shared" si="84"/>
        <v>44164.92</v>
      </c>
      <c r="CH55" s="740">
        <f t="shared" si="84"/>
        <v>45489.96</v>
      </c>
      <c r="CI55" s="740">
        <f t="shared" si="84"/>
        <v>46854.600000000006</v>
      </c>
      <c r="CJ55" s="746" t="s">
        <v>1208</v>
      </c>
      <c r="CK55" s="746" t="s">
        <v>1208</v>
      </c>
      <c r="CL55" s="746" t="s">
        <v>1208</v>
      </c>
      <c r="CM55" s="746" t="s">
        <v>1208</v>
      </c>
      <c r="CN55" s="746" t="s">
        <v>1208</v>
      </c>
      <c r="CO55" s="746" t="s">
        <v>1208</v>
      </c>
      <c r="CP55" s="677" t="e">
        <f t="shared" si="74"/>
        <v>#DIV/0!</v>
      </c>
      <c r="CQ55" s="677" t="e">
        <f t="shared" si="75"/>
        <v>#DIV/0!</v>
      </c>
      <c r="CR55" s="677" t="e">
        <f t="shared" si="76"/>
        <v>#DIV/0!</v>
      </c>
      <c r="CS55" s="677" t="e">
        <f t="shared" si="77"/>
        <v>#DIV/0!</v>
      </c>
      <c r="CT55" s="677" t="e">
        <f t="shared" si="78"/>
        <v>#DIV/0!</v>
      </c>
      <c r="CU55" s="677" t="e">
        <f t="shared" si="79"/>
        <v>#DIV/0!</v>
      </c>
      <c r="CV55" s="764" t="e">
        <f t="shared" si="85"/>
        <v>#DIV/0!</v>
      </c>
      <c r="CW55" s="764" t="e">
        <f t="shared" si="85"/>
        <v>#DIV/0!</v>
      </c>
      <c r="CX55" s="764" t="e">
        <f t="shared" si="85"/>
        <v>#DIV/0!</v>
      </c>
      <c r="CY55" s="764" t="e">
        <f t="shared" si="85"/>
        <v>#DIV/0!</v>
      </c>
      <c r="CZ55" s="764" t="e">
        <f t="shared" si="85"/>
        <v>#DIV/0!</v>
      </c>
      <c r="DA55" s="764" t="e">
        <f t="shared" si="85"/>
        <v>#DIV/0!</v>
      </c>
      <c r="DB55" s="680" t="e">
        <f t="shared" si="86"/>
        <v>#DIV/0!</v>
      </c>
      <c r="DC55" s="680" t="e">
        <f t="shared" si="86"/>
        <v>#DIV/0!</v>
      </c>
      <c r="DD55" s="680" t="e">
        <f t="shared" si="86"/>
        <v>#DIV/0!</v>
      </c>
      <c r="DE55" s="680" t="e">
        <f t="shared" si="86"/>
        <v>#DIV/0!</v>
      </c>
      <c r="DF55" s="680" t="e">
        <f t="shared" si="86"/>
        <v>#DIV/0!</v>
      </c>
      <c r="DG55" s="680" t="e">
        <f t="shared" si="86"/>
        <v>#DIV/0!</v>
      </c>
      <c r="DH55" s="766">
        <f>ROUND($J55*O55, 'Initial Information'!B58)</f>
        <v>0</v>
      </c>
      <c r="DI55" s="766">
        <f>ROUND($J55*T55, 'Initial Information'!C58)</f>
        <v>0</v>
      </c>
      <c r="DJ55" s="766">
        <f>ROUND($J55*Y55, 'Initial Information'!D58)</f>
        <v>0</v>
      </c>
      <c r="DK55" s="766">
        <f>ROUND($J55*AD55, 'Initial Information'!E58)</f>
        <v>0</v>
      </c>
      <c r="DL55" s="766">
        <f>ROUND($J55*AI55, 'Initial Information'!F58)</f>
        <v>0</v>
      </c>
      <c r="DM55" s="766">
        <f>ROUND($J55*AN55, 'Initial Information'!G58)</f>
        <v>0</v>
      </c>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row>
    <row r="56" spans="1:144" s="58" customFormat="1" ht="20.25" customHeight="1">
      <c r="A56" s="55" t="s">
        <v>181</v>
      </c>
      <c r="B56" s="56">
        <v>16</v>
      </c>
      <c r="C56" s="74">
        <v>0</v>
      </c>
      <c r="D56" s="1068" t="s">
        <v>200</v>
      </c>
      <c r="E56" s="966"/>
      <c r="F56" s="966"/>
      <c r="G56" s="56" t="s">
        <v>181</v>
      </c>
      <c r="H56" s="101">
        <v>3270</v>
      </c>
      <c r="I56" s="56" t="s">
        <v>181</v>
      </c>
      <c r="J56" s="105">
        <v>0.17</v>
      </c>
      <c r="K56" s="56" t="s">
        <v>181</v>
      </c>
      <c r="L56" s="68" t="s">
        <v>181</v>
      </c>
      <c r="M56" s="74"/>
      <c r="N56" s="152" t="s">
        <v>181</v>
      </c>
      <c r="O56" s="400">
        <f t="shared" si="51"/>
        <v>0</v>
      </c>
      <c r="P56" s="69" t="s">
        <v>181</v>
      </c>
      <c r="Q56" s="152" t="s">
        <v>181</v>
      </c>
      <c r="R56" s="74"/>
      <c r="S56" s="152" t="s">
        <v>181</v>
      </c>
      <c r="T56" s="400">
        <f t="shared" si="52"/>
        <v>0</v>
      </c>
      <c r="U56" s="69" t="s">
        <v>181</v>
      </c>
      <c r="V56" s="152" t="s">
        <v>181</v>
      </c>
      <c r="W56" s="74"/>
      <c r="X56" s="152" t="s">
        <v>181</v>
      </c>
      <c r="Y56" s="400">
        <f t="shared" si="53"/>
        <v>0</v>
      </c>
      <c r="Z56" s="69" t="s">
        <v>181</v>
      </c>
      <c r="AA56" s="152" t="s">
        <v>181</v>
      </c>
      <c r="AB56" s="74"/>
      <c r="AC56" s="152" t="s">
        <v>181</v>
      </c>
      <c r="AD56" s="400">
        <f t="shared" si="54"/>
        <v>0</v>
      </c>
      <c r="AE56" s="69" t="s">
        <v>181</v>
      </c>
      <c r="AF56" s="152" t="s">
        <v>181</v>
      </c>
      <c r="AG56" s="74"/>
      <c r="AH56" s="152" t="s">
        <v>181</v>
      </c>
      <c r="AI56" s="400">
        <f t="shared" si="55"/>
        <v>0</v>
      </c>
      <c r="AJ56" s="69" t="s">
        <v>181</v>
      </c>
      <c r="AK56" s="152" t="s">
        <v>181</v>
      </c>
      <c r="AL56" s="74"/>
      <c r="AM56" s="152" t="s">
        <v>181</v>
      </c>
      <c r="AN56" s="400">
        <f t="shared" si="56"/>
        <v>0</v>
      </c>
      <c r="AO56" s="75" t="s">
        <v>181</v>
      </c>
      <c r="AP56" s="185" t="s">
        <v>181</v>
      </c>
      <c r="AQ56" s="52">
        <f t="shared" si="82"/>
        <v>0</v>
      </c>
      <c r="AR56" s="188" t="s">
        <v>181</v>
      </c>
      <c r="AS56" s="729"/>
      <c r="AT56" s="76">
        <v>1.03</v>
      </c>
      <c r="AU56" s="76">
        <f t="shared" si="57"/>
        <v>1.0609</v>
      </c>
      <c r="AV56" s="76">
        <f t="shared" si="57"/>
        <v>1.092727</v>
      </c>
      <c r="AW56" s="76">
        <f t="shared" si="57"/>
        <v>1.1255088100000001</v>
      </c>
      <c r="AX56" s="76">
        <f t="shared" si="57"/>
        <v>1.1592740743000001</v>
      </c>
      <c r="AY56" s="76">
        <f t="shared" si="57"/>
        <v>1.1940522965290001</v>
      </c>
      <c r="AZ56" s="51">
        <f t="shared" si="58"/>
        <v>0</v>
      </c>
      <c r="BA56" s="51">
        <f t="shared" si="59"/>
        <v>0</v>
      </c>
      <c r="BB56" s="51">
        <f t="shared" si="60"/>
        <v>0</v>
      </c>
      <c r="BC56" s="51">
        <f t="shared" si="61"/>
        <v>0</v>
      </c>
      <c r="BD56" s="51">
        <f t="shared" si="62"/>
        <v>0</v>
      </c>
      <c r="BE56" s="51">
        <f t="shared" si="63"/>
        <v>0</v>
      </c>
      <c r="BF56" s="127"/>
      <c r="BG56" s="127"/>
      <c r="BH56" s="127"/>
      <c r="BI56" s="127"/>
      <c r="BJ56" s="127"/>
      <c r="BK56" s="127"/>
      <c r="BL56" s="738">
        <f t="shared" si="64"/>
        <v>0</v>
      </c>
      <c r="BM56" s="738">
        <f t="shared" si="65"/>
        <v>0</v>
      </c>
      <c r="BN56" s="738">
        <f t="shared" si="66"/>
        <v>0</v>
      </c>
      <c r="BO56" s="738">
        <f t="shared" si="67"/>
        <v>0</v>
      </c>
      <c r="BP56" s="738">
        <f t="shared" si="68"/>
        <v>0</v>
      </c>
      <c r="BQ56" s="738">
        <f t="shared" si="69"/>
        <v>0</v>
      </c>
      <c r="BR56" s="741">
        <f t="shared" si="83"/>
        <v>3368.1</v>
      </c>
      <c r="BS56" s="741">
        <f t="shared" si="83"/>
        <v>3469.14</v>
      </c>
      <c r="BT56" s="741">
        <f t="shared" si="83"/>
        <v>3573.22</v>
      </c>
      <c r="BU56" s="741">
        <f t="shared" si="83"/>
        <v>3680.41</v>
      </c>
      <c r="BV56" s="741">
        <f t="shared" si="83"/>
        <v>3790.83</v>
      </c>
      <c r="BW56" s="741">
        <f t="shared" si="83"/>
        <v>3904.55</v>
      </c>
      <c r="BX56" s="744"/>
      <c r="BY56" s="744"/>
      <c r="BZ56" s="744"/>
      <c r="CA56" s="744"/>
      <c r="CB56" s="744"/>
      <c r="CC56" s="744"/>
      <c r="CD56" s="740">
        <f t="shared" si="84"/>
        <v>40417.199999999997</v>
      </c>
      <c r="CE56" s="740">
        <f t="shared" si="84"/>
        <v>41629.68</v>
      </c>
      <c r="CF56" s="740">
        <f t="shared" si="84"/>
        <v>42878.64</v>
      </c>
      <c r="CG56" s="740">
        <f t="shared" si="84"/>
        <v>44164.92</v>
      </c>
      <c r="CH56" s="740">
        <f t="shared" si="84"/>
        <v>45489.96</v>
      </c>
      <c r="CI56" s="740">
        <f t="shared" si="84"/>
        <v>46854.600000000006</v>
      </c>
      <c r="CJ56" s="746" t="s">
        <v>1208</v>
      </c>
      <c r="CK56" s="746" t="s">
        <v>1208</v>
      </c>
      <c r="CL56" s="746" t="s">
        <v>1208</v>
      </c>
      <c r="CM56" s="746" t="s">
        <v>1208</v>
      </c>
      <c r="CN56" s="746" t="s">
        <v>1208</v>
      </c>
      <c r="CO56" s="746" t="s">
        <v>1208</v>
      </c>
      <c r="CP56" s="677" t="e">
        <f t="shared" si="74"/>
        <v>#DIV/0!</v>
      </c>
      <c r="CQ56" s="677" t="e">
        <f t="shared" si="75"/>
        <v>#DIV/0!</v>
      </c>
      <c r="CR56" s="677" t="e">
        <f t="shared" si="76"/>
        <v>#DIV/0!</v>
      </c>
      <c r="CS56" s="677" t="e">
        <f t="shared" si="77"/>
        <v>#DIV/0!</v>
      </c>
      <c r="CT56" s="677" t="e">
        <f t="shared" si="78"/>
        <v>#DIV/0!</v>
      </c>
      <c r="CU56" s="677" t="e">
        <f t="shared" si="79"/>
        <v>#DIV/0!</v>
      </c>
      <c r="CV56" s="764" t="e">
        <f t="shared" si="85"/>
        <v>#DIV/0!</v>
      </c>
      <c r="CW56" s="764" t="e">
        <f t="shared" si="85"/>
        <v>#DIV/0!</v>
      </c>
      <c r="CX56" s="764" t="e">
        <f t="shared" si="85"/>
        <v>#DIV/0!</v>
      </c>
      <c r="CY56" s="764" t="e">
        <f t="shared" si="85"/>
        <v>#DIV/0!</v>
      </c>
      <c r="CZ56" s="764" t="e">
        <f t="shared" si="85"/>
        <v>#DIV/0!</v>
      </c>
      <c r="DA56" s="764" t="e">
        <f t="shared" si="85"/>
        <v>#DIV/0!</v>
      </c>
      <c r="DB56" s="680" t="e">
        <f t="shared" si="86"/>
        <v>#DIV/0!</v>
      </c>
      <c r="DC56" s="680" t="e">
        <f t="shared" si="86"/>
        <v>#DIV/0!</v>
      </c>
      <c r="DD56" s="680" t="e">
        <f t="shared" si="86"/>
        <v>#DIV/0!</v>
      </c>
      <c r="DE56" s="680" t="e">
        <f t="shared" si="86"/>
        <v>#DIV/0!</v>
      </c>
      <c r="DF56" s="680" t="e">
        <f t="shared" si="86"/>
        <v>#DIV/0!</v>
      </c>
      <c r="DG56" s="680" t="e">
        <f t="shared" si="86"/>
        <v>#DIV/0!</v>
      </c>
      <c r="DH56" s="766">
        <f>ROUND($J56*O56, 'Initial Information'!B59)</f>
        <v>0</v>
      </c>
      <c r="DI56" s="766">
        <f>ROUND($J56*T56, 'Initial Information'!C59)</f>
        <v>0</v>
      </c>
      <c r="DJ56" s="766">
        <f>ROUND($J56*Y56, 'Initial Information'!D59)</f>
        <v>0</v>
      </c>
      <c r="DK56" s="766">
        <f>ROUND($J56*AD56, 'Initial Information'!E59)</f>
        <v>0</v>
      </c>
      <c r="DL56" s="766">
        <f>ROUND($J56*AI56, 'Initial Information'!F59)</f>
        <v>0</v>
      </c>
      <c r="DM56" s="766">
        <f>ROUND($J56*AN56, 'Initial Information'!G59)</f>
        <v>0</v>
      </c>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row>
    <row r="57" spans="1:144" s="58" customFormat="1" ht="20.25" customHeight="1">
      <c r="A57" s="55" t="s">
        <v>181</v>
      </c>
      <c r="B57" s="56">
        <v>17</v>
      </c>
      <c r="C57" s="74">
        <v>0</v>
      </c>
      <c r="D57" s="1068" t="s">
        <v>200</v>
      </c>
      <c r="E57" s="966"/>
      <c r="F57" s="966"/>
      <c r="G57" s="56" t="s">
        <v>181</v>
      </c>
      <c r="H57" s="101">
        <v>3270</v>
      </c>
      <c r="I57" s="56" t="s">
        <v>181</v>
      </c>
      <c r="J57" s="105">
        <v>0.17</v>
      </c>
      <c r="K57" s="56" t="s">
        <v>181</v>
      </c>
      <c r="L57" s="68" t="s">
        <v>181</v>
      </c>
      <c r="M57" s="74"/>
      <c r="N57" s="152" t="s">
        <v>181</v>
      </c>
      <c r="O57" s="400">
        <f t="shared" si="51"/>
        <v>0</v>
      </c>
      <c r="P57" s="69" t="s">
        <v>181</v>
      </c>
      <c r="Q57" s="152" t="s">
        <v>181</v>
      </c>
      <c r="R57" s="74"/>
      <c r="S57" s="152" t="s">
        <v>181</v>
      </c>
      <c r="T57" s="400">
        <f t="shared" si="52"/>
        <v>0</v>
      </c>
      <c r="U57" s="69" t="s">
        <v>181</v>
      </c>
      <c r="V57" s="152" t="s">
        <v>181</v>
      </c>
      <c r="W57" s="74"/>
      <c r="X57" s="152" t="s">
        <v>181</v>
      </c>
      <c r="Y57" s="400">
        <f t="shared" si="53"/>
        <v>0</v>
      </c>
      <c r="Z57" s="69" t="s">
        <v>181</v>
      </c>
      <c r="AA57" s="152" t="s">
        <v>181</v>
      </c>
      <c r="AB57" s="74"/>
      <c r="AC57" s="152" t="s">
        <v>181</v>
      </c>
      <c r="AD57" s="400">
        <f t="shared" si="54"/>
        <v>0</v>
      </c>
      <c r="AE57" s="69" t="s">
        <v>181</v>
      </c>
      <c r="AF57" s="152" t="s">
        <v>181</v>
      </c>
      <c r="AG57" s="74"/>
      <c r="AH57" s="152" t="s">
        <v>181</v>
      </c>
      <c r="AI57" s="400">
        <f t="shared" si="55"/>
        <v>0</v>
      </c>
      <c r="AJ57" s="69" t="s">
        <v>181</v>
      </c>
      <c r="AK57" s="152" t="s">
        <v>181</v>
      </c>
      <c r="AL57" s="74"/>
      <c r="AM57" s="152" t="s">
        <v>181</v>
      </c>
      <c r="AN57" s="400">
        <f t="shared" si="56"/>
        <v>0</v>
      </c>
      <c r="AO57" s="75" t="s">
        <v>181</v>
      </c>
      <c r="AP57" s="185" t="s">
        <v>181</v>
      </c>
      <c r="AQ57" s="52">
        <f t="shared" si="82"/>
        <v>0</v>
      </c>
      <c r="AR57" s="188" t="s">
        <v>181</v>
      </c>
      <c r="AS57" s="729"/>
      <c r="AT57" s="76">
        <v>1.03</v>
      </c>
      <c r="AU57" s="76">
        <f t="shared" ref="AU57:AY60" si="87">1.03*AT57</f>
        <v>1.0609</v>
      </c>
      <c r="AV57" s="76">
        <f t="shared" si="87"/>
        <v>1.092727</v>
      </c>
      <c r="AW57" s="76">
        <f t="shared" si="87"/>
        <v>1.1255088100000001</v>
      </c>
      <c r="AX57" s="76">
        <f t="shared" si="87"/>
        <v>1.1592740743000001</v>
      </c>
      <c r="AY57" s="76">
        <f t="shared" si="87"/>
        <v>1.1940522965290001</v>
      </c>
      <c r="AZ57" s="51">
        <f t="shared" si="58"/>
        <v>0</v>
      </c>
      <c r="BA57" s="51">
        <f t="shared" si="59"/>
        <v>0</v>
      </c>
      <c r="BB57" s="51">
        <f t="shared" si="60"/>
        <v>0</v>
      </c>
      <c r="BC57" s="51">
        <f t="shared" si="61"/>
        <v>0</v>
      </c>
      <c r="BD57" s="51">
        <f t="shared" si="62"/>
        <v>0</v>
      </c>
      <c r="BE57" s="51">
        <f t="shared" si="63"/>
        <v>0</v>
      </c>
      <c r="BF57" s="127"/>
      <c r="BG57" s="127"/>
      <c r="BH57" s="127"/>
      <c r="BI57" s="127"/>
      <c r="BJ57" s="127"/>
      <c r="BK57" s="127"/>
      <c r="BL57" s="738">
        <f t="shared" si="64"/>
        <v>0</v>
      </c>
      <c r="BM57" s="738">
        <f t="shared" si="65"/>
        <v>0</v>
      </c>
      <c r="BN57" s="738">
        <f t="shared" si="66"/>
        <v>0</v>
      </c>
      <c r="BO57" s="738">
        <f t="shared" si="67"/>
        <v>0</v>
      </c>
      <c r="BP57" s="738">
        <f t="shared" si="68"/>
        <v>0</v>
      </c>
      <c r="BQ57" s="738">
        <f t="shared" si="69"/>
        <v>0</v>
      </c>
      <c r="BR57" s="741">
        <f t="shared" si="83"/>
        <v>3368.1</v>
      </c>
      <c r="BS57" s="741">
        <f t="shared" si="83"/>
        <v>3469.14</v>
      </c>
      <c r="BT57" s="741">
        <f t="shared" si="83"/>
        <v>3573.22</v>
      </c>
      <c r="BU57" s="741">
        <f t="shared" si="83"/>
        <v>3680.41</v>
      </c>
      <c r="BV57" s="741">
        <f t="shared" si="83"/>
        <v>3790.83</v>
      </c>
      <c r="BW57" s="741">
        <f t="shared" si="83"/>
        <v>3904.55</v>
      </c>
      <c r="BX57" s="744"/>
      <c r="BY57" s="744"/>
      <c r="BZ57" s="744"/>
      <c r="CA57" s="744"/>
      <c r="CB57" s="744"/>
      <c r="CC57" s="744"/>
      <c r="CD57" s="740">
        <f t="shared" si="84"/>
        <v>40417.199999999997</v>
      </c>
      <c r="CE57" s="740">
        <f t="shared" si="84"/>
        <v>41629.68</v>
      </c>
      <c r="CF57" s="740">
        <f t="shared" si="84"/>
        <v>42878.64</v>
      </c>
      <c r="CG57" s="740">
        <f t="shared" si="84"/>
        <v>44164.92</v>
      </c>
      <c r="CH57" s="740">
        <f t="shared" si="84"/>
        <v>45489.96</v>
      </c>
      <c r="CI57" s="740">
        <f t="shared" si="84"/>
        <v>46854.600000000006</v>
      </c>
      <c r="CJ57" s="746" t="s">
        <v>1208</v>
      </c>
      <c r="CK57" s="746" t="s">
        <v>1208</v>
      </c>
      <c r="CL57" s="746" t="s">
        <v>1208</v>
      </c>
      <c r="CM57" s="746" t="s">
        <v>1208</v>
      </c>
      <c r="CN57" s="746" t="s">
        <v>1208</v>
      </c>
      <c r="CO57" s="746" t="s">
        <v>1208</v>
      </c>
      <c r="CP57" s="677" t="e">
        <f t="shared" si="74"/>
        <v>#DIV/0!</v>
      </c>
      <c r="CQ57" s="677" t="e">
        <f t="shared" si="75"/>
        <v>#DIV/0!</v>
      </c>
      <c r="CR57" s="677" t="e">
        <f t="shared" si="76"/>
        <v>#DIV/0!</v>
      </c>
      <c r="CS57" s="677" t="e">
        <f t="shared" si="77"/>
        <v>#DIV/0!</v>
      </c>
      <c r="CT57" s="677" t="e">
        <f t="shared" si="78"/>
        <v>#DIV/0!</v>
      </c>
      <c r="CU57" s="677" t="e">
        <f t="shared" si="79"/>
        <v>#DIV/0!</v>
      </c>
      <c r="CV57" s="764" t="e">
        <f t="shared" si="85"/>
        <v>#DIV/0!</v>
      </c>
      <c r="CW57" s="764" t="e">
        <f t="shared" si="85"/>
        <v>#DIV/0!</v>
      </c>
      <c r="CX57" s="764" t="e">
        <f t="shared" si="85"/>
        <v>#DIV/0!</v>
      </c>
      <c r="CY57" s="764" t="e">
        <f t="shared" si="85"/>
        <v>#DIV/0!</v>
      </c>
      <c r="CZ57" s="764" t="e">
        <f t="shared" si="85"/>
        <v>#DIV/0!</v>
      </c>
      <c r="DA57" s="764" t="e">
        <f t="shared" si="85"/>
        <v>#DIV/0!</v>
      </c>
      <c r="DB57" s="680" t="e">
        <f t="shared" si="86"/>
        <v>#DIV/0!</v>
      </c>
      <c r="DC57" s="680" t="e">
        <f t="shared" si="86"/>
        <v>#DIV/0!</v>
      </c>
      <c r="DD57" s="680" t="e">
        <f t="shared" si="86"/>
        <v>#DIV/0!</v>
      </c>
      <c r="DE57" s="680" t="e">
        <f t="shared" si="86"/>
        <v>#DIV/0!</v>
      </c>
      <c r="DF57" s="680" t="e">
        <f t="shared" si="86"/>
        <v>#DIV/0!</v>
      </c>
      <c r="DG57" s="680" t="e">
        <f t="shared" si="86"/>
        <v>#DIV/0!</v>
      </c>
      <c r="DH57" s="766">
        <f>ROUND($J57*O57, 'Initial Information'!B60)</f>
        <v>0</v>
      </c>
      <c r="DI57" s="766">
        <f>ROUND($J57*T57, 'Initial Information'!C60)</f>
        <v>0</v>
      </c>
      <c r="DJ57" s="766">
        <f>ROUND($J57*Y57, 'Initial Information'!D60)</f>
        <v>0</v>
      </c>
      <c r="DK57" s="766">
        <f>ROUND($J57*AD57, 'Initial Information'!E60)</f>
        <v>0</v>
      </c>
      <c r="DL57" s="766">
        <f>ROUND($J57*AI57, 'Initial Information'!F60)</f>
        <v>0</v>
      </c>
      <c r="DM57" s="766">
        <f>ROUND($J57*AN57, 'Initial Information'!G60)</f>
        <v>0</v>
      </c>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row>
    <row r="58" spans="1:144" s="58" customFormat="1" ht="20.25" customHeight="1">
      <c r="A58" s="55" t="s">
        <v>181</v>
      </c>
      <c r="B58" s="56">
        <v>18</v>
      </c>
      <c r="C58" s="74">
        <v>0</v>
      </c>
      <c r="D58" s="86" t="s">
        <v>239</v>
      </c>
      <c r="E58" s="87"/>
      <c r="F58" s="88">
        <v>7.25</v>
      </c>
      <c r="G58" s="56" t="s">
        <v>181</v>
      </c>
      <c r="H58" s="102">
        <f>ROUND(F$58*173.3333,2)</f>
        <v>1256.67</v>
      </c>
      <c r="I58" s="56" t="s">
        <v>181</v>
      </c>
      <c r="J58" s="105">
        <v>1.2500000000000001E-2</v>
      </c>
      <c r="K58" s="56" t="s">
        <v>181</v>
      </c>
      <c r="L58" s="68" t="s">
        <v>181</v>
      </c>
      <c r="M58" s="74"/>
      <c r="N58" s="152" t="s">
        <v>181</v>
      </c>
      <c r="O58" s="400">
        <f t="shared" si="51"/>
        <v>0</v>
      </c>
      <c r="P58" s="69" t="s">
        <v>181</v>
      </c>
      <c r="Q58" s="152" t="s">
        <v>181</v>
      </c>
      <c r="R58" s="74"/>
      <c r="S58" s="152" t="s">
        <v>181</v>
      </c>
      <c r="T58" s="400">
        <f t="shared" si="52"/>
        <v>0</v>
      </c>
      <c r="U58" s="69" t="s">
        <v>181</v>
      </c>
      <c r="V58" s="152" t="s">
        <v>181</v>
      </c>
      <c r="W58" s="74"/>
      <c r="X58" s="152" t="s">
        <v>181</v>
      </c>
      <c r="Y58" s="400">
        <f t="shared" si="53"/>
        <v>0</v>
      </c>
      <c r="Z58" s="69" t="s">
        <v>181</v>
      </c>
      <c r="AA58" s="152" t="s">
        <v>181</v>
      </c>
      <c r="AB58" s="74"/>
      <c r="AC58" s="152" t="s">
        <v>181</v>
      </c>
      <c r="AD58" s="400">
        <f t="shared" si="54"/>
        <v>0</v>
      </c>
      <c r="AE58" s="69" t="s">
        <v>181</v>
      </c>
      <c r="AF58" s="152" t="s">
        <v>181</v>
      </c>
      <c r="AG58" s="74"/>
      <c r="AH58" s="152" t="s">
        <v>181</v>
      </c>
      <c r="AI58" s="400">
        <f t="shared" si="55"/>
        <v>0</v>
      </c>
      <c r="AJ58" s="69" t="s">
        <v>181</v>
      </c>
      <c r="AK58" s="152" t="s">
        <v>181</v>
      </c>
      <c r="AL58" s="74"/>
      <c r="AM58" s="152" t="s">
        <v>181</v>
      </c>
      <c r="AN58" s="400">
        <f t="shared" si="56"/>
        <v>0</v>
      </c>
      <c r="AO58" s="75" t="s">
        <v>181</v>
      </c>
      <c r="AP58" s="185" t="s">
        <v>181</v>
      </c>
      <c r="AQ58" s="52">
        <f t="shared" si="82"/>
        <v>0</v>
      </c>
      <c r="AR58" s="188" t="s">
        <v>181</v>
      </c>
      <c r="AS58" s="729"/>
      <c r="AT58" s="76">
        <v>1.03</v>
      </c>
      <c r="AU58" s="76">
        <f t="shared" si="87"/>
        <v>1.0609</v>
      </c>
      <c r="AV58" s="76">
        <f t="shared" si="87"/>
        <v>1.092727</v>
      </c>
      <c r="AW58" s="76">
        <f t="shared" si="87"/>
        <v>1.1255088100000001</v>
      </c>
      <c r="AX58" s="76">
        <f t="shared" si="87"/>
        <v>1.1592740743000001</v>
      </c>
      <c r="AY58" s="76">
        <f t="shared" si="87"/>
        <v>1.1940522965290001</v>
      </c>
      <c r="AZ58" s="51">
        <f t="shared" si="58"/>
        <v>0</v>
      </c>
      <c r="BA58" s="51">
        <f t="shared" si="59"/>
        <v>0</v>
      </c>
      <c r="BB58" s="51">
        <f t="shared" si="60"/>
        <v>0</v>
      </c>
      <c r="BC58" s="51">
        <f t="shared" si="61"/>
        <v>0</v>
      </c>
      <c r="BD58" s="51">
        <f t="shared" si="62"/>
        <v>0</v>
      </c>
      <c r="BE58" s="51">
        <f t="shared" si="63"/>
        <v>0</v>
      </c>
      <c r="BF58" s="127"/>
      <c r="BG58" s="127"/>
      <c r="BH58" s="127"/>
      <c r="BI58" s="127"/>
      <c r="BJ58" s="127"/>
      <c r="BK58" s="127"/>
      <c r="BL58" s="738">
        <f t="shared" si="64"/>
        <v>0</v>
      </c>
      <c r="BM58" s="738">
        <f t="shared" si="65"/>
        <v>0</v>
      </c>
      <c r="BN58" s="738">
        <f t="shared" si="66"/>
        <v>0</v>
      </c>
      <c r="BO58" s="738">
        <f t="shared" si="67"/>
        <v>0</v>
      </c>
      <c r="BP58" s="738">
        <f t="shared" si="68"/>
        <v>0</v>
      </c>
      <c r="BQ58" s="738">
        <f t="shared" si="69"/>
        <v>0</v>
      </c>
      <c r="BR58" s="741">
        <f t="shared" si="83"/>
        <v>1294.3699999999999</v>
      </c>
      <c r="BS58" s="741">
        <f t="shared" si="83"/>
        <v>1333.2</v>
      </c>
      <c r="BT58" s="741">
        <f t="shared" si="83"/>
        <v>1373.2</v>
      </c>
      <c r="BU58" s="741">
        <f t="shared" si="83"/>
        <v>1414.39</v>
      </c>
      <c r="BV58" s="741">
        <f t="shared" si="83"/>
        <v>1456.82</v>
      </c>
      <c r="BW58" s="741">
        <f t="shared" si="83"/>
        <v>1500.53</v>
      </c>
      <c r="BX58" s="744"/>
      <c r="BY58" s="744"/>
      <c r="BZ58" s="744"/>
      <c r="CA58" s="744"/>
      <c r="CB58" s="744"/>
      <c r="CC58" s="744"/>
      <c r="CD58" s="740">
        <f t="shared" ref="CD58:CI60" si="88">BR58*12</f>
        <v>15532.439999999999</v>
      </c>
      <c r="CE58" s="740">
        <f t="shared" si="88"/>
        <v>15998.400000000001</v>
      </c>
      <c r="CF58" s="740">
        <f t="shared" si="88"/>
        <v>16478.400000000001</v>
      </c>
      <c r="CG58" s="740">
        <f t="shared" si="88"/>
        <v>16972.68</v>
      </c>
      <c r="CH58" s="740">
        <f t="shared" si="88"/>
        <v>17481.84</v>
      </c>
      <c r="CI58" s="740">
        <f t="shared" si="88"/>
        <v>18006.36</v>
      </c>
      <c r="CJ58" s="746" t="s">
        <v>1208</v>
      </c>
      <c r="CK58" s="746" t="s">
        <v>1208</v>
      </c>
      <c r="CL58" s="746" t="s">
        <v>1208</v>
      </c>
      <c r="CM58" s="746" t="s">
        <v>1208</v>
      </c>
      <c r="CN58" s="746" t="s">
        <v>1208</v>
      </c>
      <c r="CO58" s="746" t="s">
        <v>1208</v>
      </c>
      <c r="CP58" s="677" t="e">
        <f t="shared" si="74"/>
        <v>#DIV/0!</v>
      </c>
      <c r="CQ58" s="677" t="e">
        <f t="shared" si="75"/>
        <v>#DIV/0!</v>
      </c>
      <c r="CR58" s="677" t="e">
        <f t="shared" si="76"/>
        <v>#DIV/0!</v>
      </c>
      <c r="CS58" s="677" t="e">
        <f t="shared" si="77"/>
        <v>#DIV/0!</v>
      </c>
      <c r="CT58" s="677" t="e">
        <f t="shared" si="78"/>
        <v>#DIV/0!</v>
      </c>
      <c r="CU58" s="677" t="e">
        <f t="shared" si="79"/>
        <v>#DIV/0!</v>
      </c>
      <c r="CV58" s="764" t="e">
        <f t="shared" si="85"/>
        <v>#DIV/0!</v>
      </c>
      <c r="CW58" s="764" t="e">
        <f t="shared" si="85"/>
        <v>#DIV/0!</v>
      </c>
      <c r="CX58" s="764" t="e">
        <f t="shared" si="85"/>
        <v>#DIV/0!</v>
      </c>
      <c r="CY58" s="764" t="e">
        <f t="shared" si="85"/>
        <v>#DIV/0!</v>
      </c>
      <c r="CZ58" s="764" t="e">
        <f t="shared" si="85"/>
        <v>#DIV/0!</v>
      </c>
      <c r="DA58" s="764" t="e">
        <f t="shared" si="85"/>
        <v>#DIV/0!</v>
      </c>
      <c r="DB58" s="680" t="e">
        <f t="shared" si="86"/>
        <v>#DIV/0!</v>
      </c>
      <c r="DC58" s="680" t="e">
        <f t="shared" si="86"/>
        <v>#DIV/0!</v>
      </c>
      <c r="DD58" s="680" t="e">
        <f t="shared" si="86"/>
        <v>#DIV/0!</v>
      </c>
      <c r="DE58" s="680" t="e">
        <f t="shared" si="86"/>
        <v>#DIV/0!</v>
      </c>
      <c r="DF58" s="680" t="e">
        <f t="shared" si="86"/>
        <v>#DIV/0!</v>
      </c>
      <c r="DG58" s="680" t="e">
        <f t="shared" si="86"/>
        <v>#DIV/0!</v>
      </c>
      <c r="DH58" s="766">
        <f>ROUND($J58*O58, 'Initial Information'!B61)</f>
        <v>0</v>
      </c>
      <c r="DI58" s="766">
        <f>ROUND($J58*T58, 'Initial Information'!C61)</f>
        <v>0</v>
      </c>
      <c r="DJ58" s="766">
        <f>ROUND($J58*Y58, 'Initial Information'!D61)</f>
        <v>0</v>
      </c>
      <c r="DK58" s="766">
        <f>ROUND($J58*AD58, 'Initial Information'!E61)</f>
        <v>0</v>
      </c>
      <c r="DL58" s="766">
        <f>ROUND($J58*AI58, 'Initial Information'!F61)</f>
        <v>0</v>
      </c>
      <c r="DM58" s="766">
        <f>ROUND($J58*AN58, 'Initial Information'!G61)</f>
        <v>0</v>
      </c>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row>
    <row r="59" spans="1:144" s="58" customFormat="1" ht="20.25" customHeight="1">
      <c r="A59" s="55" t="s">
        <v>181</v>
      </c>
      <c r="B59" s="56">
        <v>19</v>
      </c>
      <c r="C59" s="74">
        <v>0</v>
      </c>
      <c r="D59" s="86" t="s">
        <v>201</v>
      </c>
      <c r="E59" s="87" t="s">
        <v>181</v>
      </c>
      <c r="F59" s="88">
        <v>7.25</v>
      </c>
      <c r="G59" s="56" t="s">
        <v>181</v>
      </c>
      <c r="H59" s="102">
        <f>ROUND(F$59*173.3333,2)</f>
        <v>1256.67</v>
      </c>
      <c r="I59" s="56" t="s">
        <v>181</v>
      </c>
      <c r="J59" s="105">
        <v>1.2500000000000001E-2</v>
      </c>
      <c r="K59" s="56" t="s">
        <v>181</v>
      </c>
      <c r="L59" s="68" t="s">
        <v>181</v>
      </c>
      <c r="M59" s="74"/>
      <c r="N59" s="152" t="s">
        <v>181</v>
      </c>
      <c r="O59" s="400">
        <f t="shared" si="51"/>
        <v>0</v>
      </c>
      <c r="P59" s="69" t="s">
        <v>181</v>
      </c>
      <c r="Q59" s="152" t="s">
        <v>181</v>
      </c>
      <c r="R59" s="74"/>
      <c r="S59" s="152" t="s">
        <v>181</v>
      </c>
      <c r="T59" s="400">
        <f t="shared" si="52"/>
        <v>0</v>
      </c>
      <c r="U59" s="69" t="s">
        <v>181</v>
      </c>
      <c r="V59" s="152" t="s">
        <v>181</v>
      </c>
      <c r="W59" s="74"/>
      <c r="X59" s="152" t="s">
        <v>181</v>
      </c>
      <c r="Y59" s="400">
        <f t="shared" si="53"/>
        <v>0</v>
      </c>
      <c r="Z59" s="69" t="s">
        <v>181</v>
      </c>
      <c r="AA59" s="152" t="s">
        <v>181</v>
      </c>
      <c r="AB59" s="74"/>
      <c r="AC59" s="152" t="s">
        <v>181</v>
      </c>
      <c r="AD59" s="400">
        <f t="shared" si="54"/>
        <v>0</v>
      </c>
      <c r="AE59" s="69" t="s">
        <v>181</v>
      </c>
      <c r="AF59" s="152" t="s">
        <v>181</v>
      </c>
      <c r="AG59" s="74"/>
      <c r="AH59" s="152" t="s">
        <v>181</v>
      </c>
      <c r="AI59" s="400">
        <f t="shared" si="55"/>
        <v>0</v>
      </c>
      <c r="AJ59" s="69" t="s">
        <v>181</v>
      </c>
      <c r="AK59" s="152" t="s">
        <v>181</v>
      </c>
      <c r="AL59" s="74"/>
      <c r="AM59" s="152" t="s">
        <v>181</v>
      </c>
      <c r="AN59" s="400">
        <f t="shared" si="56"/>
        <v>0</v>
      </c>
      <c r="AO59" s="75" t="s">
        <v>181</v>
      </c>
      <c r="AP59" s="185" t="s">
        <v>181</v>
      </c>
      <c r="AQ59" s="52">
        <f t="shared" si="82"/>
        <v>0</v>
      </c>
      <c r="AR59" s="188" t="s">
        <v>181</v>
      </c>
      <c r="AS59" s="729"/>
      <c r="AT59" s="76">
        <v>1.03</v>
      </c>
      <c r="AU59" s="76">
        <f t="shared" si="87"/>
        <v>1.0609</v>
      </c>
      <c r="AV59" s="76">
        <f t="shared" si="87"/>
        <v>1.092727</v>
      </c>
      <c r="AW59" s="76">
        <f t="shared" si="87"/>
        <v>1.1255088100000001</v>
      </c>
      <c r="AX59" s="76">
        <f t="shared" si="87"/>
        <v>1.1592740743000001</v>
      </c>
      <c r="AY59" s="76">
        <f t="shared" si="87"/>
        <v>1.1940522965290001</v>
      </c>
      <c r="AZ59" s="51">
        <f t="shared" si="58"/>
        <v>0</v>
      </c>
      <c r="BA59" s="51">
        <f t="shared" si="59"/>
        <v>0</v>
      </c>
      <c r="BB59" s="51">
        <f t="shared" si="60"/>
        <v>0</v>
      </c>
      <c r="BC59" s="51">
        <f t="shared" si="61"/>
        <v>0</v>
      </c>
      <c r="BD59" s="51">
        <f t="shared" si="62"/>
        <v>0</v>
      </c>
      <c r="BE59" s="51">
        <f t="shared" si="63"/>
        <v>0</v>
      </c>
      <c r="BF59" s="127"/>
      <c r="BG59" s="127"/>
      <c r="BH59" s="127"/>
      <c r="BI59" s="127"/>
      <c r="BJ59" s="127"/>
      <c r="BK59" s="127"/>
      <c r="BL59" s="738">
        <f t="shared" si="64"/>
        <v>0</v>
      </c>
      <c r="BM59" s="738">
        <f t="shared" si="65"/>
        <v>0</v>
      </c>
      <c r="BN59" s="738">
        <f t="shared" si="66"/>
        <v>0</v>
      </c>
      <c r="BO59" s="738">
        <f t="shared" si="67"/>
        <v>0</v>
      </c>
      <c r="BP59" s="738">
        <f t="shared" si="68"/>
        <v>0</v>
      </c>
      <c r="BQ59" s="738">
        <f t="shared" si="69"/>
        <v>0</v>
      </c>
      <c r="BR59" s="741">
        <f t="shared" si="83"/>
        <v>1294.3699999999999</v>
      </c>
      <c r="BS59" s="741">
        <f t="shared" si="83"/>
        <v>1333.2</v>
      </c>
      <c r="BT59" s="741">
        <f t="shared" si="83"/>
        <v>1373.2</v>
      </c>
      <c r="BU59" s="741">
        <f t="shared" si="83"/>
        <v>1414.39</v>
      </c>
      <c r="BV59" s="741">
        <f t="shared" si="83"/>
        <v>1456.82</v>
      </c>
      <c r="BW59" s="741">
        <f t="shared" si="83"/>
        <v>1500.53</v>
      </c>
      <c r="BX59" s="744"/>
      <c r="BY59" s="744"/>
      <c r="BZ59" s="744"/>
      <c r="CA59" s="744"/>
      <c r="CB59" s="744"/>
      <c r="CC59" s="744"/>
      <c r="CD59" s="740">
        <f t="shared" si="88"/>
        <v>15532.439999999999</v>
      </c>
      <c r="CE59" s="740">
        <f t="shared" si="88"/>
        <v>15998.400000000001</v>
      </c>
      <c r="CF59" s="740">
        <f t="shared" si="88"/>
        <v>16478.400000000001</v>
      </c>
      <c r="CG59" s="740">
        <f t="shared" si="88"/>
        <v>16972.68</v>
      </c>
      <c r="CH59" s="740">
        <f t="shared" si="88"/>
        <v>17481.84</v>
      </c>
      <c r="CI59" s="740">
        <f t="shared" si="88"/>
        <v>18006.36</v>
      </c>
      <c r="CJ59" s="746" t="s">
        <v>1208</v>
      </c>
      <c r="CK59" s="746" t="s">
        <v>1208</v>
      </c>
      <c r="CL59" s="746" t="s">
        <v>1208</v>
      </c>
      <c r="CM59" s="746" t="s">
        <v>1208</v>
      </c>
      <c r="CN59" s="746" t="s">
        <v>1208</v>
      </c>
      <c r="CO59" s="746" t="s">
        <v>1208</v>
      </c>
      <c r="CP59" s="677" t="e">
        <f t="shared" si="74"/>
        <v>#DIV/0!</v>
      </c>
      <c r="CQ59" s="677" t="e">
        <f t="shared" si="75"/>
        <v>#DIV/0!</v>
      </c>
      <c r="CR59" s="677" t="e">
        <f t="shared" si="76"/>
        <v>#DIV/0!</v>
      </c>
      <c r="CS59" s="677" t="e">
        <f t="shared" si="77"/>
        <v>#DIV/0!</v>
      </c>
      <c r="CT59" s="677" t="e">
        <f t="shared" si="78"/>
        <v>#DIV/0!</v>
      </c>
      <c r="CU59" s="677" t="e">
        <f t="shared" si="79"/>
        <v>#DIV/0!</v>
      </c>
      <c r="CV59" s="764" t="e">
        <f t="shared" si="85"/>
        <v>#DIV/0!</v>
      </c>
      <c r="CW59" s="764" t="e">
        <f t="shared" si="85"/>
        <v>#DIV/0!</v>
      </c>
      <c r="CX59" s="764" t="e">
        <f t="shared" si="85"/>
        <v>#DIV/0!</v>
      </c>
      <c r="CY59" s="764" t="e">
        <f t="shared" si="85"/>
        <v>#DIV/0!</v>
      </c>
      <c r="CZ59" s="764" t="e">
        <f t="shared" si="85"/>
        <v>#DIV/0!</v>
      </c>
      <c r="DA59" s="764" t="e">
        <f t="shared" si="85"/>
        <v>#DIV/0!</v>
      </c>
      <c r="DB59" s="680" t="e">
        <f t="shared" si="86"/>
        <v>#DIV/0!</v>
      </c>
      <c r="DC59" s="680" t="e">
        <f t="shared" si="86"/>
        <v>#DIV/0!</v>
      </c>
      <c r="DD59" s="680" t="e">
        <f t="shared" si="86"/>
        <v>#DIV/0!</v>
      </c>
      <c r="DE59" s="680" t="e">
        <f t="shared" si="86"/>
        <v>#DIV/0!</v>
      </c>
      <c r="DF59" s="680" t="e">
        <f t="shared" si="86"/>
        <v>#DIV/0!</v>
      </c>
      <c r="DG59" s="680" t="e">
        <f t="shared" si="86"/>
        <v>#DIV/0!</v>
      </c>
      <c r="DH59" s="766">
        <f>ROUND($J59*O59, 'Initial Information'!B62)</f>
        <v>0</v>
      </c>
      <c r="DI59" s="766">
        <f>ROUND($J59*T59, 'Initial Information'!C62)</f>
        <v>0</v>
      </c>
      <c r="DJ59" s="766">
        <f>ROUND($J59*Y59, 'Initial Information'!D62)</f>
        <v>0</v>
      </c>
      <c r="DK59" s="766">
        <f>ROUND($J59*AD59, 'Initial Information'!E62)</f>
        <v>0</v>
      </c>
      <c r="DL59" s="766">
        <f>ROUND($J59*AI59, 'Initial Information'!F62)</f>
        <v>0</v>
      </c>
      <c r="DM59" s="766">
        <f>ROUND($J59*AN59, 'Initial Information'!G62)</f>
        <v>0</v>
      </c>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row>
    <row r="60" spans="1:144" s="58" customFormat="1" ht="20.25" customHeight="1">
      <c r="A60" s="55" t="s">
        <v>181</v>
      </c>
      <c r="B60" s="56">
        <v>20</v>
      </c>
      <c r="C60" s="74">
        <v>0</v>
      </c>
      <c r="D60" s="86" t="s">
        <v>201</v>
      </c>
      <c r="E60" s="87" t="s">
        <v>181</v>
      </c>
      <c r="F60" s="88">
        <v>7.25</v>
      </c>
      <c r="G60" s="56" t="s">
        <v>181</v>
      </c>
      <c r="H60" s="102">
        <f>ROUND(F$60*173.3333,2)</f>
        <v>1256.67</v>
      </c>
      <c r="I60" s="56" t="s">
        <v>181</v>
      </c>
      <c r="J60" s="105">
        <v>1.2500000000000001E-2</v>
      </c>
      <c r="K60" s="56" t="s">
        <v>181</v>
      </c>
      <c r="L60" s="68" t="s">
        <v>181</v>
      </c>
      <c r="M60" s="74"/>
      <c r="N60" s="152" t="s">
        <v>181</v>
      </c>
      <c r="O60" s="400">
        <f t="shared" si="51"/>
        <v>0</v>
      </c>
      <c r="P60" s="69" t="s">
        <v>181</v>
      </c>
      <c r="Q60" s="152" t="s">
        <v>181</v>
      </c>
      <c r="R60" s="74"/>
      <c r="S60" s="152" t="s">
        <v>181</v>
      </c>
      <c r="T60" s="400">
        <f t="shared" si="52"/>
        <v>0</v>
      </c>
      <c r="U60" s="69" t="s">
        <v>181</v>
      </c>
      <c r="V60" s="152" t="s">
        <v>181</v>
      </c>
      <c r="W60" s="74"/>
      <c r="X60" s="152" t="s">
        <v>181</v>
      </c>
      <c r="Y60" s="400">
        <f t="shared" si="53"/>
        <v>0</v>
      </c>
      <c r="Z60" s="69" t="s">
        <v>181</v>
      </c>
      <c r="AA60" s="152" t="s">
        <v>181</v>
      </c>
      <c r="AB60" s="74"/>
      <c r="AC60" s="152" t="s">
        <v>181</v>
      </c>
      <c r="AD60" s="400">
        <f t="shared" si="54"/>
        <v>0</v>
      </c>
      <c r="AE60" s="69" t="s">
        <v>181</v>
      </c>
      <c r="AF60" s="152" t="s">
        <v>181</v>
      </c>
      <c r="AG60" s="74"/>
      <c r="AH60" s="152" t="s">
        <v>181</v>
      </c>
      <c r="AI60" s="400">
        <f t="shared" si="55"/>
        <v>0</v>
      </c>
      <c r="AJ60" s="69" t="s">
        <v>181</v>
      </c>
      <c r="AK60" s="152" t="s">
        <v>181</v>
      </c>
      <c r="AL60" s="74"/>
      <c r="AM60" s="152" t="s">
        <v>181</v>
      </c>
      <c r="AN60" s="400">
        <f t="shared" si="56"/>
        <v>0</v>
      </c>
      <c r="AO60" s="75" t="s">
        <v>181</v>
      </c>
      <c r="AP60" s="185" t="s">
        <v>181</v>
      </c>
      <c r="AQ60" s="52">
        <f t="shared" si="82"/>
        <v>0</v>
      </c>
      <c r="AR60" s="188" t="s">
        <v>181</v>
      </c>
      <c r="AS60" s="729"/>
      <c r="AT60" s="76">
        <v>1.03</v>
      </c>
      <c r="AU60" s="76">
        <f t="shared" si="87"/>
        <v>1.0609</v>
      </c>
      <c r="AV60" s="76">
        <f t="shared" si="87"/>
        <v>1.092727</v>
      </c>
      <c r="AW60" s="76">
        <f t="shared" si="87"/>
        <v>1.1255088100000001</v>
      </c>
      <c r="AX60" s="76">
        <f t="shared" si="87"/>
        <v>1.1592740743000001</v>
      </c>
      <c r="AY60" s="76">
        <f t="shared" si="87"/>
        <v>1.1940522965290001</v>
      </c>
      <c r="AZ60" s="51">
        <f t="shared" si="58"/>
        <v>0</v>
      </c>
      <c r="BA60" s="51">
        <f t="shared" si="59"/>
        <v>0</v>
      </c>
      <c r="BB60" s="51">
        <f t="shared" si="60"/>
        <v>0</v>
      </c>
      <c r="BC60" s="51">
        <f t="shared" si="61"/>
        <v>0</v>
      </c>
      <c r="BD60" s="51">
        <f t="shared" si="62"/>
        <v>0</v>
      </c>
      <c r="BE60" s="51">
        <f t="shared" si="63"/>
        <v>0</v>
      </c>
      <c r="BF60" s="127"/>
      <c r="BG60" s="127"/>
      <c r="BH60" s="127"/>
      <c r="BI60" s="127"/>
      <c r="BJ60" s="127"/>
      <c r="BK60" s="127"/>
      <c r="BL60" s="738">
        <f t="shared" si="64"/>
        <v>0</v>
      </c>
      <c r="BM60" s="738">
        <f t="shared" si="65"/>
        <v>0</v>
      </c>
      <c r="BN60" s="738">
        <f t="shared" si="66"/>
        <v>0</v>
      </c>
      <c r="BO60" s="738">
        <f t="shared" si="67"/>
        <v>0</v>
      </c>
      <c r="BP60" s="738">
        <f t="shared" si="68"/>
        <v>0</v>
      </c>
      <c r="BQ60" s="738">
        <f t="shared" si="69"/>
        <v>0</v>
      </c>
      <c r="BR60" s="741">
        <f t="shared" si="83"/>
        <v>1294.3699999999999</v>
      </c>
      <c r="BS60" s="741">
        <f t="shared" si="83"/>
        <v>1333.2</v>
      </c>
      <c r="BT60" s="741">
        <f t="shared" si="83"/>
        <v>1373.2</v>
      </c>
      <c r="BU60" s="741">
        <f t="shared" si="83"/>
        <v>1414.39</v>
      </c>
      <c r="BV60" s="741">
        <f t="shared" si="83"/>
        <v>1456.82</v>
      </c>
      <c r="BW60" s="741">
        <f t="shared" si="83"/>
        <v>1500.53</v>
      </c>
      <c r="BX60" s="744"/>
      <c r="BY60" s="744"/>
      <c r="BZ60" s="744"/>
      <c r="CA60" s="744"/>
      <c r="CB60" s="744"/>
      <c r="CC60" s="744"/>
      <c r="CD60" s="740">
        <f t="shared" si="88"/>
        <v>15532.439999999999</v>
      </c>
      <c r="CE60" s="740">
        <f t="shared" si="88"/>
        <v>15998.400000000001</v>
      </c>
      <c r="CF60" s="740">
        <f t="shared" si="88"/>
        <v>16478.400000000001</v>
      </c>
      <c r="CG60" s="740">
        <f t="shared" si="88"/>
        <v>16972.68</v>
      </c>
      <c r="CH60" s="740">
        <f t="shared" si="88"/>
        <v>17481.84</v>
      </c>
      <c r="CI60" s="740">
        <f t="shared" si="88"/>
        <v>18006.36</v>
      </c>
      <c r="CJ60" s="746" t="s">
        <v>1208</v>
      </c>
      <c r="CK60" s="746" t="s">
        <v>1208</v>
      </c>
      <c r="CL60" s="746" t="s">
        <v>1208</v>
      </c>
      <c r="CM60" s="746" t="s">
        <v>1208</v>
      </c>
      <c r="CN60" s="746" t="s">
        <v>1208</v>
      </c>
      <c r="CO60" s="746" t="s">
        <v>1208</v>
      </c>
      <c r="CP60" s="677" t="e">
        <f t="shared" si="74"/>
        <v>#DIV/0!</v>
      </c>
      <c r="CQ60" s="677" t="e">
        <f t="shared" si="75"/>
        <v>#DIV/0!</v>
      </c>
      <c r="CR60" s="677" t="e">
        <f t="shared" si="76"/>
        <v>#DIV/0!</v>
      </c>
      <c r="CS60" s="677" t="e">
        <f t="shared" si="77"/>
        <v>#DIV/0!</v>
      </c>
      <c r="CT60" s="677" t="e">
        <f t="shared" si="78"/>
        <v>#DIV/0!</v>
      </c>
      <c r="CU60" s="677" t="e">
        <f t="shared" si="79"/>
        <v>#DIV/0!</v>
      </c>
      <c r="CV60" s="764" t="e">
        <f t="shared" si="85"/>
        <v>#DIV/0!</v>
      </c>
      <c r="CW60" s="764" t="e">
        <f t="shared" si="85"/>
        <v>#DIV/0!</v>
      </c>
      <c r="CX60" s="764" t="e">
        <f t="shared" si="85"/>
        <v>#DIV/0!</v>
      </c>
      <c r="CY60" s="764" t="e">
        <f t="shared" si="85"/>
        <v>#DIV/0!</v>
      </c>
      <c r="CZ60" s="764" t="e">
        <f t="shared" si="85"/>
        <v>#DIV/0!</v>
      </c>
      <c r="DA60" s="764" t="e">
        <f t="shared" si="85"/>
        <v>#DIV/0!</v>
      </c>
      <c r="DB60" s="680" t="e">
        <f t="shared" si="86"/>
        <v>#DIV/0!</v>
      </c>
      <c r="DC60" s="680" t="e">
        <f t="shared" si="86"/>
        <v>#DIV/0!</v>
      </c>
      <c r="DD60" s="680" t="e">
        <f t="shared" si="86"/>
        <v>#DIV/0!</v>
      </c>
      <c r="DE60" s="680" t="e">
        <f t="shared" si="86"/>
        <v>#DIV/0!</v>
      </c>
      <c r="DF60" s="680" t="e">
        <f t="shared" si="86"/>
        <v>#DIV/0!</v>
      </c>
      <c r="DG60" s="680" t="e">
        <f t="shared" si="86"/>
        <v>#DIV/0!</v>
      </c>
      <c r="DH60" s="766">
        <f>ROUND($J60*O60, 'Initial Information'!B63)</f>
        <v>0</v>
      </c>
      <c r="DI60" s="766">
        <f>ROUND($J60*T60, 'Initial Information'!C63)</f>
        <v>0</v>
      </c>
      <c r="DJ60" s="766">
        <f>ROUND($J60*Y60, 'Initial Information'!D63)</f>
        <v>0</v>
      </c>
      <c r="DK60" s="766">
        <f>ROUND($J60*AD60, 'Initial Information'!E63)</f>
        <v>0</v>
      </c>
      <c r="DL60" s="766">
        <f>ROUND($J60*AI60, 'Initial Information'!F63)</f>
        <v>0</v>
      </c>
      <c r="DM60" s="766">
        <f>ROUND($J60*AN60, 'Initial Information'!G63)</f>
        <v>0</v>
      </c>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row>
    <row r="61" spans="1:144" s="58" customFormat="1" ht="9.9499999999999993" customHeight="1" thickBot="1">
      <c r="A61" s="55" t="s">
        <v>181</v>
      </c>
      <c r="B61" s="56" t="s">
        <v>181</v>
      </c>
      <c r="C61" s="56" t="s">
        <v>181</v>
      </c>
      <c r="D61" s="56" t="s">
        <v>181</v>
      </c>
      <c r="E61" s="56" t="s">
        <v>181</v>
      </c>
      <c r="F61" s="56" t="s">
        <v>181</v>
      </c>
      <c r="G61" s="56" t="s">
        <v>181</v>
      </c>
      <c r="H61" s="56" t="s">
        <v>181</v>
      </c>
      <c r="I61" s="56" t="s">
        <v>181</v>
      </c>
      <c r="J61" s="56" t="s">
        <v>181</v>
      </c>
      <c r="K61" s="56" t="s">
        <v>181</v>
      </c>
      <c r="L61" s="68" t="s">
        <v>181</v>
      </c>
      <c r="M61" s="152" t="s">
        <v>181</v>
      </c>
      <c r="N61" s="152" t="s">
        <v>181</v>
      </c>
      <c r="O61" s="401" t="s">
        <v>181</v>
      </c>
      <c r="P61" s="69" t="s">
        <v>181</v>
      </c>
      <c r="Q61" s="152" t="s">
        <v>181</v>
      </c>
      <c r="R61" s="152" t="s">
        <v>181</v>
      </c>
      <c r="S61" s="152" t="s">
        <v>181</v>
      </c>
      <c r="T61" s="401" t="s">
        <v>181</v>
      </c>
      <c r="U61" s="69" t="s">
        <v>181</v>
      </c>
      <c r="V61" s="152" t="s">
        <v>181</v>
      </c>
      <c r="W61" s="152" t="s">
        <v>181</v>
      </c>
      <c r="X61" s="152" t="s">
        <v>181</v>
      </c>
      <c r="Y61" s="401" t="s">
        <v>181</v>
      </c>
      <c r="Z61" s="69" t="s">
        <v>181</v>
      </c>
      <c r="AA61" s="152" t="s">
        <v>181</v>
      </c>
      <c r="AB61" s="152" t="s">
        <v>181</v>
      </c>
      <c r="AC61" s="152" t="s">
        <v>181</v>
      </c>
      <c r="AD61" s="401" t="s">
        <v>181</v>
      </c>
      <c r="AE61" s="69" t="s">
        <v>181</v>
      </c>
      <c r="AF61" s="152" t="s">
        <v>181</v>
      </c>
      <c r="AG61" s="152" t="s">
        <v>181</v>
      </c>
      <c r="AH61" s="152" t="s">
        <v>181</v>
      </c>
      <c r="AI61" s="401" t="s">
        <v>181</v>
      </c>
      <c r="AJ61" s="69" t="s">
        <v>181</v>
      </c>
      <c r="AK61" s="152" t="s">
        <v>181</v>
      </c>
      <c r="AL61" s="152" t="s">
        <v>181</v>
      </c>
      <c r="AM61" s="152" t="s">
        <v>181</v>
      </c>
      <c r="AN61" s="401" t="s">
        <v>181</v>
      </c>
      <c r="AO61" s="75" t="s">
        <v>181</v>
      </c>
      <c r="AP61" s="185" t="s">
        <v>181</v>
      </c>
      <c r="AQ61" s="185" t="s">
        <v>181</v>
      </c>
      <c r="AR61" s="188" t="s">
        <v>181</v>
      </c>
      <c r="AS61" s="729"/>
      <c r="AT61" s="132" t="s">
        <v>181</v>
      </c>
      <c r="AU61" s="132" t="s">
        <v>181</v>
      </c>
      <c r="AV61" s="132" t="s">
        <v>181</v>
      </c>
      <c r="AW61" s="132" t="s">
        <v>181</v>
      </c>
      <c r="AX61" s="132" t="s">
        <v>181</v>
      </c>
      <c r="AY61" s="132" t="s">
        <v>181</v>
      </c>
      <c r="AZ61" s="132" t="s">
        <v>181</v>
      </c>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32" t="s">
        <v>181</v>
      </c>
      <c r="CW61" s="127"/>
      <c r="CX61" s="127"/>
      <c r="CY61" s="127"/>
      <c r="CZ61" s="127"/>
      <c r="DA61" s="127"/>
      <c r="DB61" s="132" t="s">
        <v>181</v>
      </c>
      <c r="DC61" s="127"/>
      <c r="DD61" s="127"/>
      <c r="DE61" s="127"/>
      <c r="DF61" s="127"/>
      <c r="DG61" s="127"/>
      <c r="DH61" s="132" t="s">
        <v>181</v>
      </c>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row>
    <row r="62" spans="1:144" s="58" customFormat="1" ht="20.25" customHeight="1" thickBot="1">
      <c r="A62" s="55" t="s">
        <v>181</v>
      </c>
      <c r="B62" s="56" t="s">
        <v>181</v>
      </c>
      <c r="C62" s="56" t="s">
        <v>202</v>
      </c>
      <c r="D62" s="56"/>
      <c r="E62" s="56"/>
      <c r="F62" s="56"/>
      <c r="G62" s="56" t="s">
        <v>181</v>
      </c>
      <c r="H62" s="56" t="s">
        <v>181</v>
      </c>
      <c r="I62" s="56" t="s">
        <v>181</v>
      </c>
      <c r="J62" s="56" t="s">
        <v>181</v>
      </c>
      <c r="K62" s="56" t="s">
        <v>181</v>
      </c>
      <c r="L62" s="68" t="s">
        <v>181</v>
      </c>
      <c r="M62" s="152" t="s">
        <v>181</v>
      </c>
      <c r="N62" s="152" t="s">
        <v>181</v>
      </c>
      <c r="O62" s="402">
        <f>SUM(O41:O60)</f>
        <v>0</v>
      </c>
      <c r="P62" s="69" t="s">
        <v>181</v>
      </c>
      <c r="Q62" s="152" t="s">
        <v>181</v>
      </c>
      <c r="R62" s="152" t="s">
        <v>181</v>
      </c>
      <c r="S62" s="152" t="s">
        <v>181</v>
      </c>
      <c r="T62" s="402">
        <f>SUM(T41:T60)</f>
        <v>0</v>
      </c>
      <c r="U62" s="69" t="s">
        <v>181</v>
      </c>
      <c r="V62" s="152" t="s">
        <v>181</v>
      </c>
      <c r="W62" s="152" t="s">
        <v>181</v>
      </c>
      <c r="X62" s="152" t="s">
        <v>181</v>
      </c>
      <c r="Y62" s="402">
        <f>SUM(Y41:Y60)</f>
        <v>0</v>
      </c>
      <c r="Z62" s="69" t="s">
        <v>181</v>
      </c>
      <c r="AA62" s="152" t="s">
        <v>181</v>
      </c>
      <c r="AB62" s="152" t="s">
        <v>181</v>
      </c>
      <c r="AC62" s="152" t="s">
        <v>181</v>
      </c>
      <c r="AD62" s="402">
        <f>SUM(AD41:AD60)</f>
        <v>0</v>
      </c>
      <c r="AE62" s="69" t="s">
        <v>181</v>
      </c>
      <c r="AF62" s="152" t="s">
        <v>181</v>
      </c>
      <c r="AG62" s="152" t="s">
        <v>181</v>
      </c>
      <c r="AH62" s="152" t="s">
        <v>181</v>
      </c>
      <c r="AI62" s="402">
        <f>SUM(AI41:AI60)</f>
        <v>0</v>
      </c>
      <c r="AJ62" s="69" t="s">
        <v>181</v>
      </c>
      <c r="AK62" s="152" t="s">
        <v>181</v>
      </c>
      <c r="AL62" s="152" t="s">
        <v>181</v>
      </c>
      <c r="AM62" s="152" t="s">
        <v>181</v>
      </c>
      <c r="AN62" s="402">
        <f>SUM(AN41:AN60)</f>
        <v>0</v>
      </c>
      <c r="AO62" s="75" t="s">
        <v>181</v>
      </c>
      <c r="AP62" s="185" t="s">
        <v>181</v>
      </c>
      <c r="AQ62" s="193">
        <f>SUM(O62:AN62)</f>
        <v>0</v>
      </c>
      <c r="AR62" s="188" t="s">
        <v>181</v>
      </c>
      <c r="AS62" s="729"/>
      <c r="AT62" s="132" t="s">
        <v>181</v>
      </c>
      <c r="AU62" s="132" t="s">
        <v>181</v>
      </c>
      <c r="AV62" s="132" t="s">
        <v>181</v>
      </c>
      <c r="AW62" s="132" t="s">
        <v>181</v>
      </c>
      <c r="AX62" s="132" t="s">
        <v>181</v>
      </c>
      <c r="AY62" s="132" t="s">
        <v>181</v>
      </c>
      <c r="AZ62" s="132" t="s">
        <v>181</v>
      </c>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32" t="s">
        <v>181</v>
      </c>
      <c r="CW62" s="127"/>
      <c r="CX62" s="127"/>
      <c r="CY62" s="127"/>
      <c r="CZ62" s="127"/>
      <c r="DA62" s="127"/>
      <c r="DB62" s="132" t="s">
        <v>181</v>
      </c>
      <c r="DC62" s="127"/>
      <c r="DD62" s="127"/>
      <c r="DE62" s="127"/>
      <c r="DF62" s="127"/>
      <c r="DG62" s="127"/>
      <c r="DH62" s="132" t="s">
        <v>181</v>
      </c>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row>
    <row r="63" spans="1:144" s="58" customFormat="1" ht="9.9499999999999993" customHeight="1" thickBot="1">
      <c r="A63" s="55" t="s">
        <v>181</v>
      </c>
      <c r="B63" s="56" t="s">
        <v>181</v>
      </c>
      <c r="C63" s="56" t="s">
        <v>181</v>
      </c>
      <c r="D63" s="56" t="s">
        <v>181</v>
      </c>
      <c r="E63" s="56" t="s">
        <v>181</v>
      </c>
      <c r="F63" s="56" t="s">
        <v>181</v>
      </c>
      <c r="G63" s="56" t="s">
        <v>181</v>
      </c>
      <c r="H63" s="56" t="s">
        <v>181</v>
      </c>
      <c r="I63" s="56" t="s">
        <v>181</v>
      </c>
      <c r="J63" s="56" t="s">
        <v>181</v>
      </c>
      <c r="K63" s="56" t="s">
        <v>181</v>
      </c>
      <c r="L63" s="68" t="s">
        <v>181</v>
      </c>
      <c r="M63" s="152" t="s">
        <v>181</v>
      </c>
      <c r="N63" s="152" t="s">
        <v>181</v>
      </c>
      <c r="O63" s="401" t="s">
        <v>181</v>
      </c>
      <c r="P63" s="69" t="s">
        <v>181</v>
      </c>
      <c r="Q63" s="152" t="s">
        <v>181</v>
      </c>
      <c r="R63" s="152" t="s">
        <v>181</v>
      </c>
      <c r="S63" s="152" t="s">
        <v>181</v>
      </c>
      <c r="T63" s="401" t="s">
        <v>181</v>
      </c>
      <c r="U63" s="69" t="s">
        <v>181</v>
      </c>
      <c r="V63" s="152" t="s">
        <v>181</v>
      </c>
      <c r="W63" s="152" t="s">
        <v>181</v>
      </c>
      <c r="X63" s="152" t="s">
        <v>181</v>
      </c>
      <c r="Y63" s="401" t="s">
        <v>181</v>
      </c>
      <c r="Z63" s="69" t="s">
        <v>181</v>
      </c>
      <c r="AA63" s="152" t="s">
        <v>181</v>
      </c>
      <c r="AB63" s="152" t="s">
        <v>181</v>
      </c>
      <c r="AC63" s="152" t="s">
        <v>181</v>
      </c>
      <c r="AD63" s="401" t="s">
        <v>181</v>
      </c>
      <c r="AE63" s="69" t="s">
        <v>181</v>
      </c>
      <c r="AF63" s="152" t="s">
        <v>181</v>
      </c>
      <c r="AG63" s="152" t="s">
        <v>181</v>
      </c>
      <c r="AH63" s="152" t="s">
        <v>181</v>
      </c>
      <c r="AI63" s="401" t="s">
        <v>181</v>
      </c>
      <c r="AJ63" s="69" t="s">
        <v>181</v>
      </c>
      <c r="AK63" s="152" t="s">
        <v>181</v>
      </c>
      <c r="AL63" s="152" t="s">
        <v>181</v>
      </c>
      <c r="AM63" s="152" t="s">
        <v>181</v>
      </c>
      <c r="AN63" s="401" t="s">
        <v>181</v>
      </c>
      <c r="AO63" s="75" t="s">
        <v>181</v>
      </c>
      <c r="AP63" s="185" t="s">
        <v>181</v>
      </c>
      <c r="AQ63" s="185" t="s">
        <v>181</v>
      </c>
      <c r="AR63" s="188" t="s">
        <v>181</v>
      </c>
      <c r="AS63" s="729"/>
      <c r="AT63" s="132" t="s">
        <v>181</v>
      </c>
      <c r="AU63" s="132" t="s">
        <v>181</v>
      </c>
      <c r="AV63" s="132" t="s">
        <v>181</v>
      </c>
      <c r="AW63" s="132" t="s">
        <v>181</v>
      </c>
      <c r="AX63" s="132" t="s">
        <v>181</v>
      </c>
      <c r="AY63" s="132" t="s">
        <v>181</v>
      </c>
      <c r="AZ63" s="132" t="s">
        <v>181</v>
      </c>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32" t="s">
        <v>181</v>
      </c>
      <c r="CW63" s="127"/>
      <c r="CX63" s="127"/>
      <c r="CY63" s="127"/>
      <c r="CZ63" s="127"/>
      <c r="DA63" s="127"/>
      <c r="DB63" s="132" t="s">
        <v>181</v>
      </c>
      <c r="DC63" s="127"/>
      <c r="DD63" s="127"/>
      <c r="DE63" s="127"/>
      <c r="DF63" s="127"/>
      <c r="DG63" s="127"/>
      <c r="DH63" s="132" t="s">
        <v>181</v>
      </c>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row>
    <row r="64" spans="1:144" s="58" customFormat="1" ht="20.25" customHeight="1" thickBot="1">
      <c r="A64" s="55" t="s">
        <v>181</v>
      </c>
      <c r="B64" s="56" t="s">
        <v>181</v>
      </c>
      <c r="C64" s="1347" t="s">
        <v>260</v>
      </c>
      <c r="D64" s="993"/>
      <c r="E64" s="993"/>
      <c r="F64" s="993"/>
      <c r="G64" s="993"/>
      <c r="H64" s="993"/>
      <c r="I64" s="993"/>
      <c r="J64" s="993"/>
      <c r="K64" s="56" t="s">
        <v>181</v>
      </c>
      <c r="L64" s="68" t="s">
        <v>181</v>
      </c>
      <c r="M64" s="152" t="s">
        <v>181</v>
      </c>
      <c r="N64" s="152" t="s">
        <v>181</v>
      </c>
      <c r="O64" s="404">
        <f>O62+O38</f>
        <v>0</v>
      </c>
      <c r="P64" s="69" t="s">
        <v>181</v>
      </c>
      <c r="Q64" s="152" t="s">
        <v>181</v>
      </c>
      <c r="R64" s="152" t="s">
        <v>181</v>
      </c>
      <c r="S64" s="152" t="s">
        <v>181</v>
      </c>
      <c r="T64" s="404">
        <f>T62+T38</f>
        <v>0</v>
      </c>
      <c r="U64" s="69" t="s">
        <v>181</v>
      </c>
      <c r="V64" s="152" t="s">
        <v>181</v>
      </c>
      <c r="W64" s="152" t="s">
        <v>181</v>
      </c>
      <c r="X64" s="152" t="s">
        <v>181</v>
      </c>
      <c r="Y64" s="404">
        <f>Y62+Y38</f>
        <v>0</v>
      </c>
      <c r="Z64" s="69" t="s">
        <v>181</v>
      </c>
      <c r="AA64" s="152" t="s">
        <v>181</v>
      </c>
      <c r="AB64" s="152" t="s">
        <v>181</v>
      </c>
      <c r="AC64" s="152" t="s">
        <v>181</v>
      </c>
      <c r="AD64" s="404">
        <f>AD62+AD38</f>
        <v>0</v>
      </c>
      <c r="AE64" s="69" t="s">
        <v>181</v>
      </c>
      <c r="AF64" s="152" t="s">
        <v>181</v>
      </c>
      <c r="AG64" s="152" t="s">
        <v>181</v>
      </c>
      <c r="AH64" s="152" t="s">
        <v>181</v>
      </c>
      <c r="AI64" s="404">
        <f>AI62+AI38</f>
        <v>0</v>
      </c>
      <c r="AJ64" s="69" t="s">
        <v>181</v>
      </c>
      <c r="AK64" s="152" t="s">
        <v>181</v>
      </c>
      <c r="AL64" s="152" t="s">
        <v>181</v>
      </c>
      <c r="AM64" s="152" t="s">
        <v>181</v>
      </c>
      <c r="AN64" s="404">
        <f>AN62+AN38</f>
        <v>0</v>
      </c>
      <c r="AO64" s="75" t="s">
        <v>181</v>
      </c>
      <c r="AP64" s="185" t="s">
        <v>181</v>
      </c>
      <c r="AQ64" s="190">
        <f>SUM(O64:AN64)</f>
        <v>0</v>
      </c>
      <c r="AR64" s="188" t="s">
        <v>181</v>
      </c>
      <c r="AS64" s="729"/>
      <c r="AT64" s="132" t="s">
        <v>181</v>
      </c>
      <c r="AU64" s="132" t="s">
        <v>181</v>
      </c>
      <c r="AV64" s="132" t="s">
        <v>181</v>
      </c>
      <c r="AW64" s="132" t="s">
        <v>181</v>
      </c>
      <c r="AX64" s="132" t="s">
        <v>181</v>
      </c>
      <c r="AY64" s="132" t="s">
        <v>181</v>
      </c>
      <c r="AZ64" s="132" t="s">
        <v>181</v>
      </c>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32" t="s">
        <v>181</v>
      </c>
      <c r="CW64" s="127"/>
      <c r="CX64" s="127"/>
      <c r="CY64" s="127"/>
      <c r="CZ64" s="127"/>
      <c r="DA64" s="127"/>
      <c r="DB64" s="767"/>
      <c r="DC64" s="127"/>
      <c r="DD64" s="127"/>
      <c r="DE64" s="127"/>
      <c r="DF64" s="127"/>
      <c r="DG64" s="127"/>
      <c r="DH64" s="132" t="s">
        <v>181</v>
      </c>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row>
    <row r="65" spans="1:144" s="58" customFormat="1" ht="9.9499999999999993" customHeight="1" thickBot="1">
      <c r="A65" s="61" t="s">
        <v>181</v>
      </c>
      <c r="B65" s="62" t="s">
        <v>181</v>
      </c>
      <c r="C65" s="62" t="s">
        <v>181</v>
      </c>
      <c r="D65" s="62" t="s">
        <v>181</v>
      </c>
      <c r="E65" s="62" t="s">
        <v>181</v>
      </c>
      <c r="F65" s="62" t="s">
        <v>181</v>
      </c>
      <c r="G65" s="62" t="s">
        <v>181</v>
      </c>
      <c r="H65" s="62" t="s">
        <v>181</v>
      </c>
      <c r="I65" s="62" t="s">
        <v>181</v>
      </c>
      <c r="J65" s="62" t="s">
        <v>181</v>
      </c>
      <c r="K65" s="62" t="s">
        <v>181</v>
      </c>
      <c r="L65" s="79" t="s">
        <v>181</v>
      </c>
      <c r="M65" s="80" t="s">
        <v>181</v>
      </c>
      <c r="N65" s="80" t="s">
        <v>181</v>
      </c>
      <c r="O65" s="403" t="s">
        <v>181</v>
      </c>
      <c r="P65" s="82" t="s">
        <v>181</v>
      </c>
      <c r="Q65" s="80" t="s">
        <v>181</v>
      </c>
      <c r="R65" s="80" t="s">
        <v>181</v>
      </c>
      <c r="S65" s="80" t="s">
        <v>181</v>
      </c>
      <c r="T65" s="403" t="s">
        <v>181</v>
      </c>
      <c r="U65" s="82" t="s">
        <v>181</v>
      </c>
      <c r="V65" s="80" t="s">
        <v>181</v>
      </c>
      <c r="W65" s="80" t="s">
        <v>181</v>
      </c>
      <c r="X65" s="80" t="s">
        <v>181</v>
      </c>
      <c r="Y65" s="403" t="s">
        <v>181</v>
      </c>
      <c r="Z65" s="82" t="s">
        <v>181</v>
      </c>
      <c r="AA65" s="80" t="s">
        <v>181</v>
      </c>
      <c r="AB65" s="80" t="s">
        <v>181</v>
      </c>
      <c r="AC65" s="80" t="s">
        <v>181</v>
      </c>
      <c r="AD65" s="403" t="s">
        <v>181</v>
      </c>
      <c r="AE65" s="82" t="s">
        <v>181</v>
      </c>
      <c r="AF65" s="80" t="s">
        <v>181</v>
      </c>
      <c r="AG65" s="80" t="s">
        <v>181</v>
      </c>
      <c r="AH65" s="80" t="s">
        <v>181</v>
      </c>
      <c r="AI65" s="403" t="s">
        <v>181</v>
      </c>
      <c r="AJ65" s="82" t="s">
        <v>181</v>
      </c>
      <c r="AK65" s="80" t="s">
        <v>181</v>
      </c>
      <c r="AL65" s="80" t="s">
        <v>181</v>
      </c>
      <c r="AM65" s="80" t="s">
        <v>181</v>
      </c>
      <c r="AN65" s="403" t="s">
        <v>181</v>
      </c>
      <c r="AO65" s="83" t="s">
        <v>181</v>
      </c>
      <c r="AP65" s="186" t="s">
        <v>181</v>
      </c>
      <c r="AQ65" s="186" t="s">
        <v>181</v>
      </c>
      <c r="AR65" s="189" t="s">
        <v>181</v>
      </c>
      <c r="AS65" s="729"/>
      <c r="AT65" s="132" t="s">
        <v>181</v>
      </c>
      <c r="AU65" s="132" t="s">
        <v>181</v>
      </c>
      <c r="AV65" s="132" t="s">
        <v>181</v>
      </c>
      <c r="AW65" s="132" t="s">
        <v>181</v>
      </c>
      <c r="AX65" s="132" t="s">
        <v>181</v>
      </c>
      <c r="AY65" s="132" t="s">
        <v>181</v>
      </c>
      <c r="AZ65" s="132" t="s">
        <v>181</v>
      </c>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32" t="s">
        <v>181</v>
      </c>
      <c r="CW65" s="127"/>
      <c r="CX65" s="127"/>
      <c r="CY65" s="127"/>
      <c r="CZ65" s="127"/>
      <c r="DA65" s="127"/>
      <c r="DB65" s="132" t="s">
        <v>181</v>
      </c>
      <c r="DC65" s="127"/>
      <c r="DD65" s="127"/>
      <c r="DE65" s="127"/>
      <c r="DF65" s="127"/>
      <c r="DG65" s="127"/>
      <c r="DH65" s="132" t="s">
        <v>181</v>
      </c>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row>
    <row r="66" spans="1:144" s="58" customFormat="1" ht="9.9499999999999993" customHeight="1">
      <c r="A66" s="55" t="s">
        <v>181</v>
      </c>
      <c r="B66" s="84" t="s">
        <v>181</v>
      </c>
      <c r="C66" s="84" t="s">
        <v>181</v>
      </c>
      <c r="D66" s="84" t="s">
        <v>181</v>
      </c>
      <c r="E66" s="84" t="s">
        <v>181</v>
      </c>
      <c r="F66" s="84" t="s">
        <v>181</v>
      </c>
      <c r="G66" s="56" t="s">
        <v>181</v>
      </c>
      <c r="H66" s="56" t="s">
        <v>181</v>
      </c>
      <c r="I66" s="56" t="s">
        <v>181</v>
      </c>
      <c r="J66" s="56" t="s">
        <v>181</v>
      </c>
      <c r="K66" s="56" t="s">
        <v>181</v>
      </c>
      <c r="L66" s="68" t="s">
        <v>181</v>
      </c>
      <c r="M66" s="152" t="s">
        <v>181</v>
      </c>
      <c r="N66" s="152" t="s">
        <v>181</v>
      </c>
      <c r="O66" s="401" t="s">
        <v>181</v>
      </c>
      <c r="P66" s="152" t="s">
        <v>181</v>
      </c>
      <c r="Q66" s="68" t="s">
        <v>181</v>
      </c>
      <c r="R66" s="152" t="s">
        <v>181</v>
      </c>
      <c r="S66" s="152" t="s">
        <v>181</v>
      </c>
      <c r="T66" s="401" t="s">
        <v>181</v>
      </c>
      <c r="U66" s="152" t="s">
        <v>181</v>
      </c>
      <c r="V66" s="68" t="s">
        <v>181</v>
      </c>
      <c r="W66" s="152" t="s">
        <v>181</v>
      </c>
      <c r="X66" s="152" t="s">
        <v>181</v>
      </c>
      <c r="Y66" s="401" t="s">
        <v>181</v>
      </c>
      <c r="Z66" s="152" t="s">
        <v>181</v>
      </c>
      <c r="AA66" s="68" t="s">
        <v>181</v>
      </c>
      <c r="AB66" s="152" t="s">
        <v>181</v>
      </c>
      <c r="AC66" s="152" t="s">
        <v>181</v>
      </c>
      <c r="AD66" s="401" t="s">
        <v>181</v>
      </c>
      <c r="AE66" s="152" t="s">
        <v>181</v>
      </c>
      <c r="AF66" s="68" t="s">
        <v>181</v>
      </c>
      <c r="AG66" s="152" t="s">
        <v>181</v>
      </c>
      <c r="AH66" s="152" t="s">
        <v>181</v>
      </c>
      <c r="AI66" s="401" t="s">
        <v>181</v>
      </c>
      <c r="AJ66" s="152" t="s">
        <v>181</v>
      </c>
      <c r="AK66" s="68" t="s">
        <v>181</v>
      </c>
      <c r="AL66" s="152" t="s">
        <v>181</v>
      </c>
      <c r="AM66" s="152" t="s">
        <v>181</v>
      </c>
      <c r="AN66" s="401" t="s">
        <v>181</v>
      </c>
      <c r="AO66" s="85" t="s">
        <v>181</v>
      </c>
      <c r="AP66" s="187" t="s">
        <v>181</v>
      </c>
      <c r="AQ66" s="185" t="s">
        <v>181</v>
      </c>
      <c r="AR66" s="188" t="s">
        <v>181</v>
      </c>
      <c r="AS66" s="729"/>
      <c r="AT66" s="132" t="s">
        <v>181</v>
      </c>
      <c r="AU66" s="132" t="s">
        <v>181</v>
      </c>
      <c r="AV66" s="132" t="s">
        <v>181</v>
      </c>
      <c r="AW66" s="132" t="s">
        <v>181</v>
      </c>
      <c r="AX66" s="132" t="s">
        <v>181</v>
      </c>
      <c r="AY66" s="132" t="s">
        <v>181</v>
      </c>
      <c r="AZ66" s="132" t="s">
        <v>181</v>
      </c>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32" t="s">
        <v>181</v>
      </c>
      <c r="CW66" s="127"/>
      <c r="CX66" s="127"/>
      <c r="CY66" s="127"/>
      <c r="CZ66" s="127"/>
      <c r="DA66" s="127"/>
      <c r="DB66" s="132" t="s">
        <v>181</v>
      </c>
      <c r="DC66" s="127"/>
      <c r="DD66" s="127"/>
      <c r="DE66" s="127"/>
      <c r="DF66" s="127"/>
      <c r="DG66" s="127"/>
      <c r="DH66" s="132" t="s">
        <v>181</v>
      </c>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row>
    <row r="67" spans="1:144" s="58" customFormat="1" ht="20.100000000000001" customHeight="1">
      <c r="A67" s="55"/>
      <c r="B67" s="1347" t="s">
        <v>203</v>
      </c>
      <c r="C67" s="1347"/>
      <c r="D67" s="1347"/>
      <c r="E67" s="1347"/>
      <c r="F67" s="1347"/>
      <c r="G67" s="1348"/>
      <c r="H67" s="1348"/>
      <c r="I67" s="1348"/>
      <c r="J67" s="1348"/>
      <c r="K67" s="56" t="s">
        <v>181</v>
      </c>
      <c r="L67" s="68" t="s">
        <v>181</v>
      </c>
      <c r="M67" s="152" t="s">
        <v>181</v>
      </c>
      <c r="N67" s="152" t="s">
        <v>181</v>
      </c>
      <c r="O67" s="405" t="s">
        <v>181</v>
      </c>
      <c r="P67" s="72" t="s">
        <v>181</v>
      </c>
      <c r="Q67" s="152" t="s">
        <v>181</v>
      </c>
      <c r="R67" s="152" t="s">
        <v>181</v>
      </c>
      <c r="S67" s="152" t="s">
        <v>181</v>
      </c>
      <c r="T67" s="405" t="s">
        <v>181</v>
      </c>
      <c r="U67" s="72" t="s">
        <v>181</v>
      </c>
      <c r="V67" s="152" t="s">
        <v>181</v>
      </c>
      <c r="W67" s="152" t="s">
        <v>181</v>
      </c>
      <c r="X67" s="152" t="s">
        <v>181</v>
      </c>
      <c r="Y67" s="405" t="s">
        <v>181</v>
      </c>
      <c r="Z67" s="72" t="s">
        <v>181</v>
      </c>
      <c r="AA67" s="152" t="s">
        <v>181</v>
      </c>
      <c r="AB67" s="152" t="s">
        <v>181</v>
      </c>
      <c r="AC67" s="152" t="s">
        <v>181</v>
      </c>
      <c r="AD67" s="405" t="s">
        <v>181</v>
      </c>
      <c r="AE67" s="72" t="s">
        <v>181</v>
      </c>
      <c r="AF67" s="152" t="s">
        <v>181</v>
      </c>
      <c r="AG67" s="152" t="s">
        <v>181</v>
      </c>
      <c r="AH67" s="152" t="s">
        <v>181</v>
      </c>
      <c r="AI67" s="405" t="s">
        <v>181</v>
      </c>
      <c r="AJ67" s="72" t="s">
        <v>181</v>
      </c>
      <c r="AK67" s="152" t="s">
        <v>181</v>
      </c>
      <c r="AL67" s="152" t="s">
        <v>181</v>
      </c>
      <c r="AM67" s="152" t="s">
        <v>181</v>
      </c>
      <c r="AN67" s="405" t="s">
        <v>181</v>
      </c>
      <c r="AO67" s="89" t="s">
        <v>181</v>
      </c>
      <c r="AP67" s="192" t="s">
        <v>181</v>
      </c>
      <c r="AQ67" s="192" t="s">
        <v>181</v>
      </c>
      <c r="AR67" s="188" t="s">
        <v>181</v>
      </c>
      <c r="AS67" s="729"/>
      <c r="AT67" s="132" t="s">
        <v>181</v>
      </c>
      <c r="AU67" s="132" t="s">
        <v>181</v>
      </c>
      <c r="AV67" s="132" t="s">
        <v>181</v>
      </c>
      <c r="AW67" s="132" t="s">
        <v>181</v>
      </c>
      <c r="AX67" s="132" t="s">
        <v>181</v>
      </c>
      <c r="AY67" s="132" t="s">
        <v>181</v>
      </c>
      <c r="AZ67" s="132" t="s">
        <v>181</v>
      </c>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32" t="s">
        <v>181</v>
      </c>
      <c r="CW67" s="127"/>
      <c r="CX67" s="127"/>
      <c r="CY67" s="127"/>
      <c r="CZ67" s="127"/>
      <c r="DA67" s="127"/>
      <c r="DB67" s="132" t="s">
        <v>181</v>
      </c>
      <c r="DC67" s="127"/>
      <c r="DD67" s="127"/>
      <c r="DE67" s="127"/>
      <c r="DF67" s="127"/>
      <c r="DG67" s="127"/>
      <c r="DH67" s="132" t="s">
        <v>181</v>
      </c>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row>
    <row r="68" spans="1:144" s="58" customFormat="1" ht="20.25" customHeight="1">
      <c r="A68" s="55" t="s">
        <v>181</v>
      </c>
      <c r="B68" s="56">
        <v>1</v>
      </c>
      <c r="C68" s="1068" t="s">
        <v>43</v>
      </c>
      <c r="D68" s="966"/>
      <c r="E68" s="966"/>
      <c r="F68" s="966"/>
      <c r="G68" s="966"/>
      <c r="H68" s="966"/>
      <c r="I68" s="966"/>
      <c r="J68" s="966"/>
      <c r="K68" s="157" t="s">
        <v>181</v>
      </c>
      <c r="L68" s="90" t="s">
        <v>181</v>
      </c>
      <c r="M68" s="152" t="s">
        <v>181</v>
      </c>
      <c r="N68" s="152" t="s">
        <v>181</v>
      </c>
      <c r="O68" s="400">
        <f>ROUND((O27*$J27)+(O28*$J28)+(O29*$J29)+(O30*$J30)+(O31*$J31)+(O32*$J32)+(O33*$J33)+(O34*$J34)+(O35*$J35)+(O36*$J36),$AQ$257)</f>
        <v>0</v>
      </c>
      <c r="P68" s="69" t="s">
        <v>181</v>
      </c>
      <c r="Q68" s="158" t="s">
        <v>181</v>
      </c>
      <c r="R68" s="152" t="s">
        <v>181</v>
      </c>
      <c r="S68" s="152" t="s">
        <v>181</v>
      </c>
      <c r="T68" s="400">
        <f>ROUND((T27*$J27)+(T28*$J28)+(T29*$J29)+(T30*$J30)+(T31*$J31)+(T32*$J32)+(T33*$J33)+(T34*$J34)+(T35*$J35)+(T36*$J36),$AQ$257)</f>
        <v>0</v>
      </c>
      <c r="U68" s="69" t="s">
        <v>181</v>
      </c>
      <c r="V68" s="158" t="s">
        <v>181</v>
      </c>
      <c r="W68" s="152" t="s">
        <v>181</v>
      </c>
      <c r="X68" s="152" t="s">
        <v>181</v>
      </c>
      <c r="Y68" s="400">
        <f>ROUND((Y27*$J27)+(Y28*$J28)+(Y29*$J29)+(Y30*$J30)+(Y31*$J31)+(Y32*$J32)+(Y33*$J33)+(Y34*$J34)+(Y35*$J35)+(Y36*$J36),$AQ$257)</f>
        <v>0</v>
      </c>
      <c r="Z68" s="69" t="s">
        <v>181</v>
      </c>
      <c r="AA68" s="158" t="s">
        <v>181</v>
      </c>
      <c r="AB68" s="152" t="s">
        <v>181</v>
      </c>
      <c r="AC68" s="152" t="s">
        <v>181</v>
      </c>
      <c r="AD68" s="400">
        <f>ROUND((AD27*$J27)+(AD28*$J28)+(AD29*$J29)+(AD30*$J30)+(AD31*$J31)+(AD32*$J32)+(AD33*$J33)+(AD34*$J34)+(AD35*$J35)+(AD36*$J36),$AQ$257)</f>
        <v>0</v>
      </c>
      <c r="AE68" s="69" t="s">
        <v>181</v>
      </c>
      <c r="AF68" s="158" t="s">
        <v>181</v>
      </c>
      <c r="AG68" s="152" t="s">
        <v>181</v>
      </c>
      <c r="AH68" s="152" t="s">
        <v>181</v>
      </c>
      <c r="AI68" s="400">
        <f>ROUND((AI27*$J27)+(AI28*$J28)+(AI29*$J29)+(AI30*$J30)+(AI31*$J31)+(AI32*$J32)+(AI33*$J33)+(AI34*$J34)+(AI35*$J35)+(AI36*$J36),$AQ$257)</f>
        <v>0</v>
      </c>
      <c r="AJ68" s="69" t="s">
        <v>181</v>
      </c>
      <c r="AK68" s="158" t="s">
        <v>181</v>
      </c>
      <c r="AL68" s="152" t="s">
        <v>181</v>
      </c>
      <c r="AM68" s="152" t="s">
        <v>181</v>
      </c>
      <c r="AN68" s="400">
        <f>ROUND((AN27*$J27)+(AN28*$J28)+(AN29*$J29)+(AN30*$J30)+(AN31*$J31)+(AN32*$J32)+(AN33*$J33)+(AN34*$J34)+(AN35*$J35)+(AN36*$J36),$AQ$257)</f>
        <v>0</v>
      </c>
      <c r="AO68" s="75" t="s">
        <v>181</v>
      </c>
      <c r="AP68" s="185" t="s">
        <v>181</v>
      </c>
      <c r="AQ68" s="52">
        <f>SUM(O68+T68+Y68+AD68+AN68+AI68)</f>
        <v>0</v>
      </c>
      <c r="AR68" s="188" t="s">
        <v>181</v>
      </c>
      <c r="AS68" s="729"/>
      <c r="AT68" s="132" t="s">
        <v>181</v>
      </c>
      <c r="AU68" s="132" t="s">
        <v>181</v>
      </c>
      <c r="AV68" s="132" t="s">
        <v>181</v>
      </c>
      <c r="AW68" s="132" t="s">
        <v>181</v>
      </c>
      <c r="AX68" s="132" t="s">
        <v>181</v>
      </c>
      <c r="AY68" s="132" t="s">
        <v>181</v>
      </c>
      <c r="AZ68" s="132" t="s">
        <v>181</v>
      </c>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32" t="s">
        <v>181</v>
      </c>
      <c r="CW68" s="127"/>
      <c r="CX68" s="127"/>
      <c r="CY68" s="127"/>
      <c r="CZ68" s="127"/>
      <c r="DA68" s="127"/>
      <c r="DB68" s="132" t="s">
        <v>181</v>
      </c>
      <c r="DC68" s="127"/>
      <c r="DD68" s="127"/>
      <c r="DE68" s="127"/>
      <c r="DF68" s="127"/>
      <c r="DG68" s="127"/>
      <c r="DH68" s="132" t="s">
        <v>181</v>
      </c>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row>
    <row r="69" spans="1:144" s="58" customFormat="1" ht="20.25" customHeight="1">
      <c r="A69" s="55" t="s">
        <v>181</v>
      </c>
      <c r="B69" s="56">
        <v>2</v>
      </c>
      <c r="C69" s="1068" t="s">
        <v>204</v>
      </c>
      <c r="D69" s="966"/>
      <c r="E69" s="966"/>
      <c r="F69" s="966"/>
      <c r="G69" s="966"/>
      <c r="H69" s="966"/>
      <c r="I69" s="966"/>
      <c r="J69" s="966"/>
      <c r="K69" s="157" t="s">
        <v>181</v>
      </c>
      <c r="L69" s="68" t="s">
        <v>181</v>
      </c>
      <c r="M69" s="152" t="s">
        <v>181</v>
      </c>
      <c r="N69" s="152" t="s">
        <v>181</v>
      </c>
      <c r="O69" s="406">
        <f>ROUND((O41*$J41)+(O42*$J42)+(O43*$J43)+(O44*$J44)+(O45*$J45)+(O46*$J46)+(O47*$J47)+(O48*$J48)+(O49*$J49)+(O50*$J50)+(O51*$J51)+(O52*$J52)+(O53*$J53)+(O54*$J54)+(O55*$J55)+(O56*$J56)+(O57*$J57)+(O58*$J58)+(O59*$J59)+(O60*$J60),$AQ$257)</f>
        <v>0</v>
      </c>
      <c r="P69" s="69" t="s">
        <v>181</v>
      </c>
      <c r="Q69" s="152" t="s">
        <v>181</v>
      </c>
      <c r="R69" s="152" t="s">
        <v>181</v>
      </c>
      <c r="S69" s="152" t="s">
        <v>181</v>
      </c>
      <c r="T69" s="406">
        <f>ROUND((T41*$J41)+(T42*$J42)+(T43*$J43)+(T44*$J44)+(T45*$J45)+(T46*$J46)+(T47*$J47)+(T48*$J48)+(T49*$J49)+(T50*$J50)+(T51*$J51)+(T52*$J52)+(T53*$J53)+(T54*$J54)+(T55*$J55)+(T56*$J56)+(T57*$J57)+(T58*$J58)+(T59*$J59)+(T60*$J60),$AQ$257)</f>
        <v>0</v>
      </c>
      <c r="U69" s="69" t="s">
        <v>181</v>
      </c>
      <c r="V69" s="152" t="s">
        <v>181</v>
      </c>
      <c r="W69" s="152" t="s">
        <v>181</v>
      </c>
      <c r="X69" s="152" t="s">
        <v>181</v>
      </c>
      <c r="Y69" s="406">
        <f>ROUND((Y41*$J41)+(Y42*$J42)+(Y43*$J43)+(Y44*$J44)+(Y45*$J45)+(Y46*$J46)+(Y47*$J47)+(Y48*$J48)+(Y49*$J49)+(Y50*$J50)+(Y51*$J51)+(Y52*$J52)+(Y53*$J53)+(Y54*$J54)+(Y55*$J55)+(Y56*$J56)+(Y57*$J57)+(Y58*$J58)+(Y59*$J59)+(Y60*$J60),$AQ$257)</f>
        <v>0</v>
      </c>
      <c r="Z69" s="69" t="s">
        <v>181</v>
      </c>
      <c r="AA69" s="152" t="s">
        <v>181</v>
      </c>
      <c r="AB69" s="152" t="s">
        <v>181</v>
      </c>
      <c r="AC69" s="152" t="s">
        <v>181</v>
      </c>
      <c r="AD69" s="406">
        <f>ROUND((AD41*$J41)+(AD42*$J42)+(AD43*$J43)+(AD44*$J44)+(AD45*$J45)+(AD46*$J46)+(AD47*$J47)+(AD48*$J48)+(AD49*$J49)+(AD50*$J50)+(AD51*$J51)+(AD52*$J52)+(AD53*$J53)+(AD54*$J54)+(AD55*$J55)+(AD56*$J56)+(AD57*$J57)+(AD58*$J58)+(AD59*$J59)+(AD60*$J60),$AQ$257)</f>
        <v>0</v>
      </c>
      <c r="AE69" s="69" t="s">
        <v>181</v>
      </c>
      <c r="AF69" s="152" t="s">
        <v>181</v>
      </c>
      <c r="AG69" s="152" t="s">
        <v>181</v>
      </c>
      <c r="AH69" s="152" t="s">
        <v>181</v>
      </c>
      <c r="AI69" s="406">
        <f>ROUND((AI41*$J41)+(AI42*$J42)+(AI43*$J43)+(AI44*$J44)+(AI45*$J45)+(AI46*$J46)+(AI47*$J47)+(AI48*$J48)+(AI49*$J49)+(AI50*$J50)+(AI51*$J51)+(AI52*$J52)+(AI53*$J53)+(AI54*$J54)+(AI55*$J55)+(AI56*$J56)+(AI57*$J57)+(AI58*$J58)+(AI59*$J59)+(AI60*$J60),$AQ$257)</f>
        <v>0</v>
      </c>
      <c r="AJ69" s="69" t="s">
        <v>181</v>
      </c>
      <c r="AK69" s="152" t="s">
        <v>181</v>
      </c>
      <c r="AL69" s="152" t="s">
        <v>181</v>
      </c>
      <c r="AM69" s="152" t="s">
        <v>181</v>
      </c>
      <c r="AN69" s="406">
        <f>ROUND((AN41*$J41)+(AN42*$J42)+(AN43*$J43)+(AN44*$J44)+(AN45*$J45)+(AN46*$J46)+(AN47*$J47)+(AN48*$J48)+(AN49*$J49)+(AN50*$J50)+(AN51*$J51)+(AN52*$J52)+(AN53*$J53)+(AN54*$J54)+(AN55*$J55)+(AN56*$J56)+(AN57*$J57)+(AN58*$J58)+(AN59*$J59)+(AN60*$J60),$AQ$257)</f>
        <v>0</v>
      </c>
      <c r="AO69" s="75" t="s">
        <v>181</v>
      </c>
      <c r="AP69" s="185" t="s">
        <v>181</v>
      </c>
      <c r="AQ69" s="52">
        <f>SUM(O69+T69+Y69+AD69+AN69+AI69)</f>
        <v>0</v>
      </c>
      <c r="AR69" s="188" t="s">
        <v>181</v>
      </c>
      <c r="AS69" s="729"/>
      <c r="AT69" s="132" t="s">
        <v>181</v>
      </c>
      <c r="AU69" s="132" t="s">
        <v>181</v>
      </c>
      <c r="AV69" s="132" t="s">
        <v>181</v>
      </c>
      <c r="AW69" s="132" t="s">
        <v>181</v>
      </c>
      <c r="AX69" s="132" t="s">
        <v>181</v>
      </c>
      <c r="AY69" s="132" t="s">
        <v>181</v>
      </c>
      <c r="AZ69" s="132" t="s">
        <v>181</v>
      </c>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32" t="s">
        <v>181</v>
      </c>
      <c r="CW69" s="127"/>
      <c r="CX69" s="127"/>
      <c r="CY69" s="127"/>
      <c r="CZ69" s="127"/>
      <c r="DA69" s="127"/>
      <c r="DB69" s="132" t="s">
        <v>181</v>
      </c>
      <c r="DC69" s="127"/>
      <c r="DD69" s="127"/>
      <c r="DE69" s="127"/>
      <c r="DF69" s="127"/>
      <c r="DG69" s="127"/>
      <c r="DH69" s="132" t="s">
        <v>181</v>
      </c>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row>
    <row r="70" spans="1:144" s="58" customFormat="1" ht="9.9499999999999993" customHeight="1" thickBot="1">
      <c r="A70" s="55" t="s">
        <v>181</v>
      </c>
      <c r="B70" s="56" t="s">
        <v>181</v>
      </c>
      <c r="C70" s="56" t="s">
        <v>181</v>
      </c>
      <c r="D70" s="56" t="s">
        <v>181</v>
      </c>
      <c r="E70" s="56" t="s">
        <v>181</v>
      </c>
      <c r="F70" s="56" t="s">
        <v>181</v>
      </c>
      <c r="G70" s="56" t="s">
        <v>181</v>
      </c>
      <c r="H70" s="56" t="s">
        <v>181</v>
      </c>
      <c r="I70" s="56" t="s">
        <v>181</v>
      </c>
      <c r="J70" s="56" t="s">
        <v>181</v>
      </c>
      <c r="K70" s="56" t="s">
        <v>181</v>
      </c>
      <c r="L70" s="68" t="s">
        <v>181</v>
      </c>
      <c r="M70" s="152" t="s">
        <v>181</v>
      </c>
      <c r="N70" s="152" t="s">
        <v>181</v>
      </c>
      <c r="O70" s="401" t="s">
        <v>181</v>
      </c>
      <c r="P70" s="69" t="s">
        <v>181</v>
      </c>
      <c r="Q70" s="152" t="s">
        <v>181</v>
      </c>
      <c r="R70" s="152" t="s">
        <v>181</v>
      </c>
      <c r="S70" s="152" t="s">
        <v>181</v>
      </c>
      <c r="T70" s="401" t="s">
        <v>181</v>
      </c>
      <c r="U70" s="69" t="s">
        <v>181</v>
      </c>
      <c r="V70" s="152" t="s">
        <v>181</v>
      </c>
      <c r="W70" s="152" t="s">
        <v>181</v>
      </c>
      <c r="X70" s="152" t="s">
        <v>181</v>
      </c>
      <c r="Y70" s="401" t="s">
        <v>181</v>
      </c>
      <c r="Z70" s="69" t="s">
        <v>181</v>
      </c>
      <c r="AA70" s="152" t="s">
        <v>181</v>
      </c>
      <c r="AB70" s="152" t="s">
        <v>181</v>
      </c>
      <c r="AC70" s="152" t="s">
        <v>181</v>
      </c>
      <c r="AD70" s="401" t="s">
        <v>181</v>
      </c>
      <c r="AE70" s="69" t="s">
        <v>181</v>
      </c>
      <c r="AF70" s="152" t="s">
        <v>181</v>
      </c>
      <c r="AG70" s="152" t="s">
        <v>181</v>
      </c>
      <c r="AH70" s="152" t="s">
        <v>181</v>
      </c>
      <c r="AI70" s="401" t="s">
        <v>181</v>
      </c>
      <c r="AJ70" s="69" t="s">
        <v>181</v>
      </c>
      <c r="AK70" s="152" t="s">
        <v>181</v>
      </c>
      <c r="AL70" s="152" t="s">
        <v>181</v>
      </c>
      <c r="AM70" s="152" t="s">
        <v>181</v>
      </c>
      <c r="AN70" s="401" t="s">
        <v>181</v>
      </c>
      <c r="AO70" s="75" t="s">
        <v>181</v>
      </c>
      <c r="AP70" s="185" t="s">
        <v>181</v>
      </c>
      <c r="AQ70" s="185" t="s">
        <v>181</v>
      </c>
      <c r="AR70" s="188" t="s">
        <v>181</v>
      </c>
      <c r="AS70" s="729"/>
      <c r="AT70" s="132" t="s">
        <v>181</v>
      </c>
      <c r="AU70" s="132" t="s">
        <v>181</v>
      </c>
      <c r="AV70" s="132" t="s">
        <v>181</v>
      </c>
      <c r="AW70" s="132" t="s">
        <v>181</v>
      </c>
      <c r="AX70" s="132" t="s">
        <v>181</v>
      </c>
      <c r="AY70" s="132" t="s">
        <v>181</v>
      </c>
      <c r="AZ70" s="132" t="s">
        <v>181</v>
      </c>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32" t="s">
        <v>181</v>
      </c>
      <c r="CW70" s="127"/>
      <c r="CX70" s="127"/>
      <c r="CY70" s="127"/>
      <c r="CZ70" s="127"/>
      <c r="DA70" s="127"/>
      <c r="DB70" s="132" t="s">
        <v>181</v>
      </c>
      <c r="DC70" s="127"/>
      <c r="DD70" s="127"/>
      <c r="DE70" s="127"/>
      <c r="DF70" s="127"/>
      <c r="DG70" s="127"/>
      <c r="DH70" s="132" t="s">
        <v>181</v>
      </c>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row>
    <row r="71" spans="1:144" s="58" customFormat="1" ht="20.25" customHeight="1" thickBot="1">
      <c r="A71" s="55" t="s">
        <v>181</v>
      </c>
      <c r="B71" s="56" t="s">
        <v>181</v>
      </c>
      <c r="C71" s="1347" t="s">
        <v>205</v>
      </c>
      <c r="D71" s="1348"/>
      <c r="E71" s="1348"/>
      <c r="F71" s="1348"/>
      <c r="G71" s="1348"/>
      <c r="H71" s="1348"/>
      <c r="I71" s="1348"/>
      <c r="J71" s="1348"/>
      <c r="K71" s="157" t="s">
        <v>181</v>
      </c>
      <c r="L71" s="68" t="s">
        <v>181</v>
      </c>
      <c r="M71" s="152" t="s">
        <v>181</v>
      </c>
      <c r="N71" s="152" t="s">
        <v>181</v>
      </c>
      <c r="O71" s="404">
        <f>SUM(O68:O69)</f>
        <v>0</v>
      </c>
      <c r="P71" s="69" t="s">
        <v>181</v>
      </c>
      <c r="Q71" s="152" t="s">
        <v>181</v>
      </c>
      <c r="R71" s="152" t="s">
        <v>181</v>
      </c>
      <c r="S71" s="152" t="s">
        <v>181</v>
      </c>
      <c r="T71" s="404">
        <f>SUM(T68:T69)</f>
        <v>0</v>
      </c>
      <c r="U71" s="69" t="s">
        <v>181</v>
      </c>
      <c r="V71" s="152" t="s">
        <v>181</v>
      </c>
      <c r="W71" s="152" t="s">
        <v>181</v>
      </c>
      <c r="X71" s="152" t="s">
        <v>181</v>
      </c>
      <c r="Y71" s="404">
        <f>SUM(Y68:Y69)</f>
        <v>0</v>
      </c>
      <c r="Z71" s="69" t="s">
        <v>181</v>
      </c>
      <c r="AA71" s="152" t="s">
        <v>181</v>
      </c>
      <c r="AB71" s="152" t="s">
        <v>181</v>
      </c>
      <c r="AC71" s="152" t="s">
        <v>181</v>
      </c>
      <c r="AD71" s="404">
        <f>SUM(AD68:AD69)</f>
        <v>0</v>
      </c>
      <c r="AE71" s="69" t="s">
        <v>181</v>
      </c>
      <c r="AF71" s="152" t="s">
        <v>181</v>
      </c>
      <c r="AG71" s="152" t="s">
        <v>181</v>
      </c>
      <c r="AH71" s="152" t="s">
        <v>181</v>
      </c>
      <c r="AI71" s="404">
        <f>SUM(AI68:AI69)</f>
        <v>0</v>
      </c>
      <c r="AJ71" s="69" t="s">
        <v>181</v>
      </c>
      <c r="AK71" s="152" t="s">
        <v>181</v>
      </c>
      <c r="AL71" s="152" t="s">
        <v>181</v>
      </c>
      <c r="AM71" s="152" t="s">
        <v>181</v>
      </c>
      <c r="AN71" s="404">
        <f>SUM(AN68:AN69)</f>
        <v>0</v>
      </c>
      <c r="AO71" s="75" t="s">
        <v>181</v>
      </c>
      <c r="AP71" s="185" t="s">
        <v>181</v>
      </c>
      <c r="AQ71" s="190">
        <f>SUM(O71:AN71)</f>
        <v>0</v>
      </c>
      <c r="AR71" s="188" t="s">
        <v>181</v>
      </c>
      <c r="AS71" s="729"/>
      <c r="AT71" s="132" t="s">
        <v>181</v>
      </c>
      <c r="AU71" s="132" t="s">
        <v>181</v>
      </c>
      <c r="AV71" s="132" t="s">
        <v>181</v>
      </c>
      <c r="AW71" s="132" t="s">
        <v>181</v>
      </c>
      <c r="AX71" s="132" t="s">
        <v>181</v>
      </c>
      <c r="AY71" s="132" t="s">
        <v>181</v>
      </c>
      <c r="AZ71" s="132" t="s">
        <v>181</v>
      </c>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32" t="s">
        <v>181</v>
      </c>
      <c r="CW71" s="127"/>
      <c r="CX71" s="127"/>
      <c r="CY71" s="127"/>
      <c r="CZ71" s="127"/>
      <c r="DA71" s="127"/>
      <c r="DB71" s="132" t="s">
        <v>181</v>
      </c>
      <c r="DC71" s="127"/>
      <c r="DD71" s="127"/>
      <c r="DE71" s="127"/>
      <c r="DF71" s="127"/>
      <c r="DG71" s="127"/>
      <c r="DH71" s="132" t="s">
        <v>181</v>
      </c>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row>
    <row r="72" spans="1:144" s="58" customFormat="1" ht="9.9499999999999993" customHeight="1" thickBot="1">
      <c r="A72" s="55" t="s">
        <v>181</v>
      </c>
      <c r="B72" s="56" t="s">
        <v>181</v>
      </c>
      <c r="C72" s="56" t="s">
        <v>181</v>
      </c>
      <c r="D72" s="56" t="s">
        <v>181</v>
      </c>
      <c r="E72" s="56" t="s">
        <v>181</v>
      </c>
      <c r="F72" s="56" t="s">
        <v>181</v>
      </c>
      <c r="G72" s="56" t="s">
        <v>181</v>
      </c>
      <c r="H72" s="56" t="s">
        <v>181</v>
      </c>
      <c r="I72" s="56" t="s">
        <v>181</v>
      </c>
      <c r="J72" s="157" t="s">
        <v>181</v>
      </c>
      <c r="K72" s="157" t="s">
        <v>181</v>
      </c>
      <c r="L72" s="68" t="s">
        <v>181</v>
      </c>
      <c r="M72" s="152" t="s">
        <v>181</v>
      </c>
      <c r="N72" s="152" t="s">
        <v>181</v>
      </c>
      <c r="O72" s="401" t="s">
        <v>181</v>
      </c>
      <c r="P72" s="69" t="s">
        <v>181</v>
      </c>
      <c r="Q72" s="152" t="s">
        <v>181</v>
      </c>
      <c r="R72" s="152" t="s">
        <v>181</v>
      </c>
      <c r="S72" s="152" t="s">
        <v>181</v>
      </c>
      <c r="T72" s="401" t="s">
        <v>181</v>
      </c>
      <c r="U72" s="69" t="s">
        <v>181</v>
      </c>
      <c r="V72" s="152" t="s">
        <v>181</v>
      </c>
      <c r="W72" s="152" t="s">
        <v>181</v>
      </c>
      <c r="X72" s="152" t="s">
        <v>181</v>
      </c>
      <c r="Y72" s="401" t="s">
        <v>181</v>
      </c>
      <c r="Z72" s="69" t="s">
        <v>181</v>
      </c>
      <c r="AA72" s="152" t="s">
        <v>181</v>
      </c>
      <c r="AB72" s="152" t="s">
        <v>181</v>
      </c>
      <c r="AC72" s="152" t="s">
        <v>181</v>
      </c>
      <c r="AD72" s="401" t="s">
        <v>181</v>
      </c>
      <c r="AE72" s="69" t="s">
        <v>181</v>
      </c>
      <c r="AF72" s="152" t="s">
        <v>181</v>
      </c>
      <c r="AG72" s="152" t="s">
        <v>181</v>
      </c>
      <c r="AH72" s="152" t="s">
        <v>181</v>
      </c>
      <c r="AI72" s="401" t="s">
        <v>181</v>
      </c>
      <c r="AJ72" s="69" t="s">
        <v>181</v>
      </c>
      <c r="AK72" s="152" t="s">
        <v>181</v>
      </c>
      <c r="AL72" s="152" t="s">
        <v>181</v>
      </c>
      <c r="AM72" s="152" t="s">
        <v>181</v>
      </c>
      <c r="AN72" s="401" t="s">
        <v>181</v>
      </c>
      <c r="AO72" s="75" t="s">
        <v>181</v>
      </c>
      <c r="AP72" s="185" t="s">
        <v>181</v>
      </c>
      <c r="AQ72" s="185" t="s">
        <v>181</v>
      </c>
      <c r="AR72" s="188" t="s">
        <v>181</v>
      </c>
      <c r="AS72" s="729"/>
      <c r="AT72" s="132" t="s">
        <v>181</v>
      </c>
      <c r="AU72" s="132" t="s">
        <v>181</v>
      </c>
      <c r="AV72" s="132" t="s">
        <v>181</v>
      </c>
      <c r="AW72" s="132" t="s">
        <v>181</v>
      </c>
      <c r="AX72" s="132" t="s">
        <v>181</v>
      </c>
      <c r="AY72" s="132" t="s">
        <v>181</v>
      </c>
      <c r="AZ72" s="132" t="s">
        <v>181</v>
      </c>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32" t="s">
        <v>181</v>
      </c>
      <c r="CW72" s="127"/>
      <c r="CX72" s="127"/>
      <c r="CY72" s="127"/>
      <c r="CZ72" s="127"/>
      <c r="DA72" s="127"/>
      <c r="DB72" s="132" t="s">
        <v>181</v>
      </c>
      <c r="DC72" s="127"/>
      <c r="DD72" s="127"/>
      <c r="DE72" s="127"/>
      <c r="DF72" s="127"/>
      <c r="DG72" s="127"/>
      <c r="DH72" s="132" t="s">
        <v>181</v>
      </c>
      <c r="DI72" s="127"/>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row>
    <row r="73" spans="1:144" s="58" customFormat="1" ht="20.25" customHeight="1" thickBot="1">
      <c r="A73" s="55" t="s">
        <v>181</v>
      </c>
      <c r="B73" s="56" t="s">
        <v>181</v>
      </c>
      <c r="C73" s="1347" t="s">
        <v>240</v>
      </c>
      <c r="D73" s="1348"/>
      <c r="E73" s="1348"/>
      <c r="F73" s="1348"/>
      <c r="G73" s="1348"/>
      <c r="H73" s="1348"/>
      <c r="I73" s="1348"/>
      <c r="J73" s="1348"/>
      <c r="K73" s="56" t="s">
        <v>181</v>
      </c>
      <c r="L73" s="68" t="s">
        <v>181</v>
      </c>
      <c r="M73" s="152" t="s">
        <v>181</v>
      </c>
      <c r="N73" s="152" t="s">
        <v>181</v>
      </c>
      <c r="O73" s="407">
        <f>SUM(O64+O71)</f>
        <v>0</v>
      </c>
      <c r="P73" s="69" t="s">
        <v>181</v>
      </c>
      <c r="Q73" s="152" t="s">
        <v>181</v>
      </c>
      <c r="R73" s="152" t="s">
        <v>181</v>
      </c>
      <c r="S73" s="152" t="s">
        <v>181</v>
      </c>
      <c r="T73" s="407">
        <f>SUM(T64+T71)</f>
        <v>0</v>
      </c>
      <c r="U73" s="69" t="s">
        <v>181</v>
      </c>
      <c r="V73" s="152" t="s">
        <v>181</v>
      </c>
      <c r="W73" s="152" t="s">
        <v>181</v>
      </c>
      <c r="X73" s="152" t="s">
        <v>181</v>
      </c>
      <c r="Y73" s="407">
        <f>SUM(Y64+Y71)</f>
        <v>0</v>
      </c>
      <c r="Z73" s="69" t="s">
        <v>181</v>
      </c>
      <c r="AA73" s="152" t="s">
        <v>181</v>
      </c>
      <c r="AB73" s="152" t="s">
        <v>181</v>
      </c>
      <c r="AC73" s="152" t="s">
        <v>181</v>
      </c>
      <c r="AD73" s="407">
        <f>SUM(AD64+AD71)</f>
        <v>0</v>
      </c>
      <c r="AE73" s="69" t="s">
        <v>181</v>
      </c>
      <c r="AF73" s="152" t="s">
        <v>181</v>
      </c>
      <c r="AG73" s="152" t="s">
        <v>181</v>
      </c>
      <c r="AH73" s="152" t="s">
        <v>181</v>
      </c>
      <c r="AI73" s="407">
        <f>SUM(AI64+AI71)</f>
        <v>0</v>
      </c>
      <c r="AJ73" s="69" t="s">
        <v>181</v>
      </c>
      <c r="AK73" s="152" t="s">
        <v>181</v>
      </c>
      <c r="AL73" s="152" t="s">
        <v>181</v>
      </c>
      <c r="AM73" s="152" t="s">
        <v>181</v>
      </c>
      <c r="AN73" s="407">
        <f>SUM(AN64+AN71)</f>
        <v>0</v>
      </c>
      <c r="AO73" s="75" t="s">
        <v>181</v>
      </c>
      <c r="AP73" s="185" t="s">
        <v>181</v>
      </c>
      <c r="AQ73" s="191">
        <f>SUM(O73:AN73)</f>
        <v>0</v>
      </c>
      <c r="AR73" s="188" t="s">
        <v>181</v>
      </c>
      <c r="AS73" s="729"/>
      <c r="AT73" s="132" t="s">
        <v>181</v>
      </c>
      <c r="AU73" s="132" t="s">
        <v>181</v>
      </c>
      <c r="AV73" s="132" t="s">
        <v>181</v>
      </c>
      <c r="AW73" s="132" t="s">
        <v>181</v>
      </c>
      <c r="AX73" s="132" t="s">
        <v>181</v>
      </c>
      <c r="AY73" s="132" t="s">
        <v>181</v>
      </c>
      <c r="AZ73" s="132" t="s">
        <v>181</v>
      </c>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32" t="s">
        <v>181</v>
      </c>
      <c r="CW73" s="127"/>
      <c r="CX73" s="127"/>
      <c r="CY73" s="127"/>
      <c r="CZ73" s="127"/>
      <c r="DA73" s="127"/>
      <c r="DB73" s="132" t="s">
        <v>181</v>
      </c>
      <c r="DC73" s="127"/>
      <c r="DD73" s="127"/>
      <c r="DE73" s="127"/>
      <c r="DF73" s="127"/>
      <c r="DG73" s="127"/>
      <c r="DH73" s="132" t="s">
        <v>181</v>
      </c>
      <c r="DI73" s="127"/>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row>
    <row r="74" spans="1:144" s="58" customFormat="1" ht="9.9499999999999993" customHeight="1" thickBot="1">
      <c r="A74" s="61" t="s">
        <v>181</v>
      </c>
      <c r="B74" s="62" t="s">
        <v>181</v>
      </c>
      <c r="C74" s="62" t="s">
        <v>181</v>
      </c>
      <c r="D74" s="62" t="s">
        <v>181</v>
      </c>
      <c r="E74" s="62" t="s">
        <v>181</v>
      </c>
      <c r="F74" s="62" t="s">
        <v>181</v>
      </c>
      <c r="G74" s="62" t="s">
        <v>181</v>
      </c>
      <c r="H74" s="62" t="s">
        <v>181</v>
      </c>
      <c r="I74" s="62" t="s">
        <v>181</v>
      </c>
      <c r="J74" s="62" t="s">
        <v>181</v>
      </c>
      <c r="K74" s="62" t="s">
        <v>181</v>
      </c>
      <c r="L74" s="79" t="s">
        <v>181</v>
      </c>
      <c r="M74" s="80" t="s">
        <v>181</v>
      </c>
      <c r="N74" s="80" t="s">
        <v>181</v>
      </c>
      <c r="O74" s="403" t="s">
        <v>181</v>
      </c>
      <c r="P74" s="82" t="s">
        <v>181</v>
      </c>
      <c r="Q74" s="80" t="s">
        <v>181</v>
      </c>
      <c r="R74" s="80" t="s">
        <v>181</v>
      </c>
      <c r="S74" s="80" t="s">
        <v>181</v>
      </c>
      <c r="T74" s="403" t="s">
        <v>181</v>
      </c>
      <c r="U74" s="82" t="s">
        <v>181</v>
      </c>
      <c r="V74" s="80" t="s">
        <v>181</v>
      </c>
      <c r="W74" s="80" t="s">
        <v>181</v>
      </c>
      <c r="X74" s="80" t="s">
        <v>181</v>
      </c>
      <c r="Y74" s="403" t="s">
        <v>181</v>
      </c>
      <c r="Z74" s="82" t="s">
        <v>181</v>
      </c>
      <c r="AA74" s="80" t="s">
        <v>181</v>
      </c>
      <c r="AB74" s="80" t="s">
        <v>181</v>
      </c>
      <c r="AC74" s="80" t="s">
        <v>181</v>
      </c>
      <c r="AD74" s="403" t="s">
        <v>181</v>
      </c>
      <c r="AE74" s="82" t="s">
        <v>181</v>
      </c>
      <c r="AF74" s="80" t="s">
        <v>181</v>
      </c>
      <c r="AG74" s="80" t="s">
        <v>181</v>
      </c>
      <c r="AH74" s="80" t="s">
        <v>181</v>
      </c>
      <c r="AI74" s="403" t="s">
        <v>181</v>
      </c>
      <c r="AJ74" s="82" t="s">
        <v>181</v>
      </c>
      <c r="AK74" s="80" t="s">
        <v>181</v>
      </c>
      <c r="AL74" s="80" t="s">
        <v>181</v>
      </c>
      <c r="AM74" s="80" t="s">
        <v>181</v>
      </c>
      <c r="AN74" s="403" t="s">
        <v>181</v>
      </c>
      <c r="AO74" s="83" t="s">
        <v>181</v>
      </c>
      <c r="AP74" s="186" t="s">
        <v>181</v>
      </c>
      <c r="AQ74" s="186" t="s">
        <v>181</v>
      </c>
      <c r="AR74" s="189" t="s">
        <v>181</v>
      </c>
      <c r="AS74" s="729"/>
      <c r="AT74" s="132" t="s">
        <v>181</v>
      </c>
      <c r="AU74" s="132" t="s">
        <v>181</v>
      </c>
      <c r="AV74" s="132" t="s">
        <v>181</v>
      </c>
      <c r="AW74" s="132" t="s">
        <v>181</v>
      </c>
      <c r="AX74" s="132" t="s">
        <v>181</v>
      </c>
      <c r="AY74" s="132" t="s">
        <v>181</v>
      </c>
      <c r="AZ74" s="132" t="s">
        <v>181</v>
      </c>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32" t="s">
        <v>181</v>
      </c>
      <c r="CW74" s="127"/>
      <c r="CX74" s="127"/>
      <c r="CY74" s="127"/>
      <c r="CZ74" s="127"/>
      <c r="DA74" s="127"/>
      <c r="DB74" s="132" t="s">
        <v>181</v>
      </c>
      <c r="DC74" s="127"/>
      <c r="DD74" s="127"/>
      <c r="DE74" s="127"/>
      <c r="DF74" s="127"/>
      <c r="DG74" s="127"/>
      <c r="DH74" s="132" t="s">
        <v>181</v>
      </c>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row>
    <row r="75" spans="1:144" s="58" customFormat="1" ht="9.9499999999999993" customHeight="1">
      <c r="A75" s="55" t="s">
        <v>181</v>
      </c>
      <c r="B75" s="84" t="s">
        <v>181</v>
      </c>
      <c r="C75" s="84" t="s">
        <v>181</v>
      </c>
      <c r="D75" s="84" t="s">
        <v>181</v>
      </c>
      <c r="E75" s="56" t="s">
        <v>181</v>
      </c>
      <c r="F75" s="56" t="s">
        <v>181</v>
      </c>
      <c r="G75" s="56" t="s">
        <v>181</v>
      </c>
      <c r="H75" s="56" t="s">
        <v>181</v>
      </c>
      <c r="I75" s="56" t="s">
        <v>181</v>
      </c>
      <c r="J75" s="56" t="s">
        <v>181</v>
      </c>
      <c r="K75" s="56" t="s">
        <v>181</v>
      </c>
      <c r="L75" s="68" t="s">
        <v>181</v>
      </c>
      <c r="M75" s="152" t="s">
        <v>181</v>
      </c>
      <c r="N75" s="152" t="s">
        <v>181</v>
      </c>
      <c r="O75" s="401" t="s">
        <v>181</v>
      </c>
      <c r="P75" s="152" t="s">
        <v>181</v>
      </c>
      <c r="Q75" s="68" t="s">
        <v>181</v>
      </c>
      <c r="R75" s="152" t="s">
        <v>181</v>
      </c>
      <c r="S75" s="152" t="s">
        <v>181</v>
      </c>
      <c r="T75" s="401" t="s">
        <v>181</v>
      </c>
      <c r="U75" s="152" t="s">
        <v>181</v>
      </c>
      <c r="V75" s="68" t="s">
        <v>181</v>
      </c>
      <c r="W75" s="152" t="s">
        <v>181</v>
      </c>
      <c r="X75" s="152" t="s">
        <v>181</v>
      </c>
      <c r="Y75" s="401" t="s">
        <v>181</v>
      </c>
      <c r="Z75" s="152" t="s">
        <v>181</v>
      </c>
      <c r="AA75" s="68" t="s">
        <v>181</v>
      </c>
      <c r="AB75" s="152" t="s">
        <v>181</v>
      </c>
      <c r="AC75" s="152" t="s">
        <v>181</v>
      </c>
      <c r="AD75" s="401" t="s">
        <v>181</v>
      </c>
      <c r="AE75" s="152" t="s">
        <v>181</v>
      </c>
      <c r="AF75" s="68" t="s">
        <v>181</v>
      </c>
      <c r="AG75" s="152" t="s">
        <v>181</v>
      </c>
      <c r="AH75" s="152" t="s">
        <v>181</v>
      </c>
      <c r="AI75" s="401" t="s">
        <v>181</v>
      </c>
      <c r="AJ75" s="152" t="s">
        <v>181</v>
      </c>
      <c r="AK75" s="68" t="s">
        <v>181</v>
      </c>
      <c r="AL75" s="152" t="s">
        <v>181</v>
      </c>
      <c r="AM75" s="152" t="s">
        <v>181</v>
      </c>
      <c r="AN75" s="401" t="s">
        <v>181</v>
      </c>
      <c r="AO75" s="85" t="s">
        <v>181</v>
      </c>
      <c r="AP75" s="187" t="s">
        <v>181</v>
      </c>
      <c r="AQ75" s="185" t="s">
        <v>181</v>
      </c>
      <c r="AR75" s="188" t="s">
        <v>181</v>
      </c>
      <c r="AS75" s="729"/>
      <c r="AT75" s="132" t="s">
        <v>181</v>
      </c>
      <c r="AU75" s="132" t="s">
        <v>181</v>
      </c>
      <c r="AV75" s="132" t="s">
        <v>181</v>
      </c>
      <c r="AW75" s="132" t="s">
        <v>181</v>
      </c>
      <c r="AX75" s="132" t="s">
        <v>181</v>
      </c>
      <c r="AY75" s="132" t="s">
        <v>181</v>
      </c>
      <c r="AZ75" s="132" t="s">
        <v>181</v>
      </c>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32" t="s">
        <v>181</v>
      </c>
      <c r="CW75" s="127"/>
      <c r="CX75" s="127"/>
      <c r="CY75" s="127"/>
      <c r="CZ75" s="127"/>
      <c r="DA75" s="127"/>
      <c r="DB75" s="132" t="s">
        <v>181</v>
      </c>
      <c r="DC75" s="127"/>
      <c r="DD75" s="127"/>
      <c r="DE75" s="127"/>
      <c r="DF75" s="127"/>
      <c r="DG75" s="127"/>
      <c r="DH75" s="132" t="s">
        <v>181</v>
      </c>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row>
    <row r="76" spans="1:144" s="58" customFormat="1" ht="30" customHeight="1">
      <c r="A76" s="55"/>
      <c r="B76" s="1347" t="s">
        <v>390</v>
      </c>
      <c r="C76" s="1347"/>
      <c r="D76" s="1347"/>
      <c r="E76" s="1347"/>
      <c r="F76" s="1347"/>
      <c r="G76" s="1348"/>
      <c r="H76" s="1348"/>
      <c r="I76" s="1348"/>
      <c r="J76" s="1348"/>
      <c r="K76" s="56" t="s">
        <v>181</v>
      </c>
      <c r="L76" s="68" t="s">
        <v>181</v>
      </c>
      <c r="M76" s="152" t="s">
        <v>181</v>
      </c>
      <c r="N76" s="152" t="s">
        <v>181</v>
      </c>
      <c r="O76" s="405" t="s">
        <v>181</v>
      </c>
      <c r="P76" s="69" t="s">
        <v>181</v>
      </c>
      <c r="Q76" s="152" t="s">
        <v>181</v>
      </c>
      <c r="R76" s="152" t="s">
        <v>181</v>
      </c>
      <c r="S76" s="152" t="s">
        <v>181</v>
      </c>
      <c r="T76" s="405" t="s">
        <v>181</v>
      </c>
      <c r="U76" s="69" t="s">
        <v>181</v>
      </c>
      <c r="V76" s="152" t="s">
        <v>181</v>
      </c>
      <c r="W76" s="152" t="s">
        <v>181</v>
      </c>
      <c r="X76" s="152" t="s">
        <v>181</v>
      </c>
      <c r="Y76" s="405" t="s">
        <v>181</v>
      </c>
      <c r="Z76" s="69" t="s">
        <v>181</v>
      </c>
      <c r="AA76" s="152" t="s">
        <v>181</v>
      </c>
      <c r="AB76" s="152" t="s">
        <v>181</v>
      </c>
      <c r="AC76" s="152" t="s">
        <v>181</v>
      </c>
      <c r="AD76" s="405" t="s">
        <v>181</v>
      </c>
      <c r="AE76" s="69" t="s">
        <v>181</v>
      </c>
      <c r="AF76" s="152" t="s">
        <v>181</v>
      </c>
      <c r="AG76" s="152" t="s">
        <v>181</v>
      </c>
      <c r="AH76" s="152" t="s">
        <v>181</v>
      </c>
      <c r="AI76" s="405" t="s">
        <v>181</v>
      </c>
      <c r="AJ76" s="69" t="s">
        <v>181</v>
      </c>
      <c r="AK76" s="152" t="s">
        <v>181</v>
      </c>
      <c r="AL76" s="152" t="s">
        <v>181</v>
      </c>
      <c r="AM76" s="152" t="s">
        <v>181</v>
      </c>
      <c r="AN76" s="405" t="s">
        <v>181</v>
      </c>
      <c r="AO76" s="75" t="s">
        <v>181</v>
      </c>
      <c r="AP76" s="185" t="s">
        <v>181</v>
      </c>
      <c r="AQ76" s="192" t="s">
        <v>181</v>
      </c>
      <c r="AR76" s="188" t="s">
        <v>181</v>
      </c>
      <c r="AS76" s="729"/>
      <c r="AT76" s="132" t="s">
        <v>181</v>
      </c>
      <c r="AU76" s="132" t="s">
        <v>181</v>
      </c>
      <c r="AV76" s="132" t="s">
        <v>181</v>
      </c>
      <c r="AW76" s="132" t="s">
        <v>181</v>
      </c>
      <c r="AX76" s="132" t="s">
        <v>181</v>
      </c>
      <c r="AY76" s="132" t="s">
        <v>181</v>
      </c>
      <c r="AZ76" s="132" t="s">
        <v>181</v>
      </c>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32" t="s">
        <v>181</v>
      </c>
      <c r="CW76" s="127"/>
      <c r="CX76" s="127"/>
      <c r="CY76" s="127"/>
      <c r="CZ76" s="127"/>
      <c r="DA76" s="127"/>
      <c r="DB76" s="132" t="s">
        <v>181</v>
      </c>
      <c r="DC76" s="127"/>
      <c r="DD76" s="127"/>
      <c r="DE76" s="127"/>
      <c r="DF76" s="127"/>
      <c r="DG76" s="127"/>
      <c r="DH76" s="132" t="s">
        <v>181</v>
      </c>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row>
    <row r="77" spans="1:144" s="58" customFormat="1" ht="20.25" customHeight="1">
      <c r="A77" s="55" t="s">
        <v>181</v>
      </c>
      <c r="B77" s="59">
        <v>1</v>
      </c>
      <c r="C77" s="1092" t="s">
        <v>262</v>
      </c>
      <c r="D77" s="1093"/>
      <c r="E77" s="1093"/>
      <c r="F77" s="1093"/>
      <c r="G77" s="1093"/>
      <c r="H77" s="1093"/>
      <c r="I77" s="1093"/>
      <c r="J77" s="1093"/>
      <c r="K77" s="56" t="s">
        <v>181</v>
      </c>
      <c r="L77" s="68" t="s">
        <v>181</v>
      </c>
      <c r="M77" s="152" t="s">
        <v>181</v>
      </c>
      <c r="N77" s="152" t="s">
        <v>181</v>
      </c>
      <c r="O77" s="401" t="s">
        <v>181</v>
      </c>
      <c r="P77" s="152" t="s">
        <v>181</v>
      </c>
      <c r="Q77" s="68" t="s">
        <v>181</v>
      </c>
      <c r="R77" s="152" t="s">
        <v>181</v>
      </c>
      <c r="S77" s="152" t="s">
        <v>181</v>
      </c>
      <c r="T77" s="401" t="s">
        <v>181</v>
      </c>
      <c r="U77" s="152" t="s">
        <v>181</v>
      </c>
      <c r="V77" s="68" t="s">
        <v>181</v>
      </c>
      <c r="W77" s="152" t="s">
        <v>181</v>
      </c>
      <c r="X77" s="152" t="s">
        <v>181</v>
      </c>
      <c r="Y77" s="401" t="s">
        <v>181</v>
      </c>
      <c r="Z77" s="152" t="s">
        <v>181</v>
      </c>
      <c r="AA77" s="68" t="s">
        <v>181</v>
      </c>
      <c r="AB77" s="152" t="s">
        <v>181</v>
      </c>
      <c r="AC77" s="152" t="s">
        <v>181</v>
      </c>
      <c r="AD77" s="401" t="s">
        <v>181</v>
      </c>
      <c r="AE77" s="152" t="s">
        <v>181</v>
      </c>
      <c r="AF77" s="68" t="s">
        <v>181</v>
      </c>
      <c r="AG77" s="152" t="s">
        <v>181</v>
      </c>
      <c r="AH77" s="152" t="s">
        <v>181</v>
      </c>
      <c r="AI77" s="401" t="s">
        <v>181</v>
      </c>
      <c r="AJ77" s="152" t="s">
        <v>181</v>
      </c>
      <c r="AK77" s="68" t="s">
        <v>181</v>
      </c>
      <c r="AL77" s="152" t="s">
        <v>181</v>
      </c>
      <c r="AM77" s="152" t="s">
        <v>181</v>
      </c>
      <c r="AN77" s="401" t="s">
        <v>181</v>
      </c>
      <c r="AO77" s="85" t="s">
        <v>181</v>
      </c>
      <c r="AP77" s="187" t="s">
        <v>181</v>
      </c>
      <c r="AQ77" s="185" t="s">
        <v>181</v>
      </c>
      <c r="AR77" s="188" t="s">
        <v>181</v>
      </c>
      <c r="AS77" s="729"/>
      <c r="AT77" s="132" t="s">
        <v>181</v>
      </c>
      <c r="AU77" s="132" t="s">
        <v>181</v>
      </c>
      <c r="AV77" s="132" t="s">
        <v>181</v>
      </c>
      <c r="AW77" s="132" t="s">
        <v>181</v>
      </c>
      <c r="AX77" s="132" t="s">
        <v>181</v>
      </c>
      <c r="AY77" s="132" t="s">
        <v>181</v>
      </c>
      <c r="AZ77" s="132" t="s">
        <v>181</v>
      </c>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32" t="s">
        <v>181</v>
      </c>
      <c r="CW77" s="127"/>
      <c r="CX77" s="127"/>
      <c r="CY77" s="127"/>
      <c r="CZ77" s="127"/>
      <c r="DA77" s="127"/>
      <c r="DB77" s="132" t="s">
        <v>181</v>
      </c>
      <c r="DC77" s="127"/>
      <c r="DD77" s="127"/>
      <c r="DE77" s="127"/>
      <c r="DF77" s="127"/>
      <c r="DG77" s="127"/>
      <c r="DH77" s="132" t="s">
        <v>181</v>
      </c>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row>
    <row r="78" spans="1:144" s="58" customFormat="1" ht="20.25" customHeight="1">
      <c r="A78" s="55" t="s">
        <v>181</v>
      </c>
      <c r="B78" s="56" t="s">
        <v>181</v>
      </c>
      <c r="C78" s="56" t="s">
        <v>181</v>
      </c>
      <c r="D78" s="1090" t="s">
        <v>261</v>
      </c>
      <c r="E78" s="1091"/>
      <c r="F78" s="1091"/>
      <c r="G78" s="1091"/>
      <c r="H78" s="1091"/>
      <c r="I78" s="1091"/>
      <c r="J78" s="1091"/>
      <c r="K78" s="56" t="s">
        <v>181</v>
      </c>
      <c r="L78" s="68" t="s">
        <v>181</v>
      </c>
      <c r="M78" s="152" t="s">
        <v>181</v>
      </c>
      <c r="N78" s="152" t="s">
        <v>181</v>
      </c>
      <c r="O78" s="408"/>
      <c r="P78" s="152"/>
      <c r="Q78" s="68"/>
      <c r="R78" s="152"/>
      <c r="S78" s="152"/>
      <c r="T78" s="408"/>
      <c r="U78" s="152"/>
      <c r="V78" s="68"/>
      <c r="W78" s="152"/>
      <c r="X78" s="152"/>
      <c r="Y78" s="408"/>
      <c r="Z78" s="152"/>
      <c r="AA78" s="68"/>
      <c r="AB78" s="152"/>
      <c r="AC78" s="152"/>
      <c r="AD78" s="408"/>
      <c r="AE78" s="152"/>
      <c r="AF78" s="68"/>
      <c r="AG78" s="152"/>
      <c r="AH78" s="152"/>
      <c r="AI78" s="408"/>
      <c r="AJ78" s="152"/>
      <c r="AK78" s="68"/>
      <c r="AL78" s="152"/>
      <c r="AM78" s="152"/>
      <c r="AN78" s="408"/>
      <c r="AO78" s="85" t="s">
        <v>181</v>
      </c>
      <c r="AP78" s="187" t="s">
        <v>181</v>
      </c>
      <c r="AQ78" s="53">
        <f>SUM(O78:AN78)</f>
        <v>0</v>
      </c>
      <c r="AR78" s="188" t="s">
        <v>181</v>
      </c>
      <c r="AS78" s="729"/>
      <c r="AT78" s="132" t="s">
        <v>181</v>
      </c>
      <c r="AU78" s="132" t="s">
        <v>181</v>
      </c>
      <c r="AV78" s="132" t="s">
        <v>181</v>
      </c>
      <c r="AW78" s="132" t="s">
        <v>181</v>
      </c>
      <c r="AX78" s="132" t="s">
        <v>181</v>
      </c>
      <c r="AY78" s="132" t="s">
        <v>181</v>
      </c>
      <c r="AZ78" s="132" t="s">
        <v>181</v>
      </c>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32" t="s">
        <v>181</v>
      </c>
      <c r="CW78" s="127"/>
      <c r="CX78" s="127"/>
      <c r="CY78" s="127"/>
      <c r="CZ78" s="127"/>
      <c r="DA78" s="127"/>
      <c r="DB78" s="132" t="s">
        <v>181</v>
      </c>
      <c r="DC78" s="127"/>
      <c r="DD78" s="127"/>
      <c r="DE78" s="127"/>
      <c r="DF78" s="127"/>
      <c r="DG78" s="127"/>
      <c r="DH78" s="132" t="s">
        <v>181</v>
      </c>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row>
    <row r="79" spans="1:144" s="58" customFormat="1" ht="20.25" customHeight="1">
      <c r="A79" s="55"/>
      <c r="B79" s="56"/>
      <c r="C79" s="56"/>
      <c r="D79" s="1090" t="s">
        <v>261</v>
      </c>
      <c r="E79" s="1091"/>
      <c r="F79" s="1091"/>
      <c r="G79" s="1091"/>
      <c r="H79" s="1091"/>
      <c r="I79" s="1091"/>
      <c r="J79" s="1091"/>
      <c r="K79" s="56"/>
      <c r="L79" s="68"/>
      <c r="M79" s="152"/>
      <c r="N79" s="152"/>
      <c r="O79" s="408"/>
      <c r="P79" s="152"/>
      <c r="Q79" s="68"/>
      <c r="R79" s="152"/>
      <c r="S79" s="152"/>
      <c r="T79" s="408"/>
      <c r="U79" s="152"/>
      <c r="V79" s="68"/>
      <c r="W79" s="152"/>
      <c r="X79" s="152"/>
      <c r="Y79" s="408"/>
      <c r="Z79" s="152"/>
      <c r="AA79" s="68"/>
      <c r="AB79" s="152"/>
      <c r="AC79" s="152"/>
      <c r="AD79" s="408"/>
      <c r="AE79" s="152"/>
      <c r="AF79" s="68"/>
      <c r="AG79" s="152"/>
      <c r="AH79" s="152"/>
      <c r="AI79" s="408"/>
      <c r="AJ79" s="152"/>
      <c r="AK79" s="68"/>
      <c r="AL79" s="152"/>
      <c r="AM79" s="152"/>
      <c r="AN79" s="408"/>
      <c r="AO79" s="85"/>
      <c r="AP79" s="187"/>
      <c r="AQ79" s="53">
        <f>SUM(O79:AN79)</f>
        <v>0</v>
      </c>
      <c r="AR79" s="188"/>
      <c r="AS79" s="729"/>
      <c r="AT79" s="132" t="s">
        <v>181</v>
      </c>
      <c r="AU79" s="132" t="s">
        <v>181</v>
      </c>
      <c r="AV79" s="132" t="s">
        <v>181</v>
      </c>
      <c r="AW79" s="132" t="s">
        <v>181</v>
      </c>
      <c r="AX79" s="132" t="s">
        <v>181</v>
      </c>
      <c r="AY79" s="132" t="s">
        <v>181</v>
      </c>
      <c r="AZ79" s="132" t="s">
        <v>181</v>
      </c>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32" t="s">
        <v>181</v>
      </c>
      <c r="CW79" s="127"/>
      <c r="CX79" s="127"/>
      <c r="CY79" s="127"/>
      <c r="CZ79" s="127"/>
      <c r="DA79" s="127"/>
      <c r="DB79" s="132" t="s">
        <v>181</v>
      </c>
      <c r="DC79" s="127"/>
      <c r="DD79" s="127"/>
      <c r="DE79" s="127"/>
      <c r="DF79" s="127"/>
      <c r="DG79" s="127"/>
      <c r="DH79" s="132" t="s">
        <v>181</v>
      </c>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row>
    <row r="80" spans="1:144" s="58" customFormat="1" ht="20.25" customHeight="1">
      <c r="A80" s="55"/>
      <c r="B80" s="56"/>
      <c r="C80" s="56"/>
      <c r="D80" s="1090" t="s">
        <v>261</v>
      </c>
      <c r="E80" s="1091"/>
      <c r="F80" s="1091"/>
      <c r="G80" s="1091"/>
      <c r="H80" s="1091"/>
      <c r="I80" s="1091"/>
      <c r="J80" s="1091"/>
      <c r="K80" s="56"/>
      <c r="L80" s="68"/>
      <c r="M80" s="152"/>
      <c r="N80" s="152"/>
      <c r="O80" s="408"/>
      <c r="P80" s="152"/>
      <c r="Q80" s="68"/>
      <c r="R80" s="152"/>
      <c r="S80" s="152"/>
      <c r="T80" s="408"/>
      <c r="U80" s="152"/>
      <c r="V80" s="68"/>
      <c r="W80" s="152"/>
      <c r="X80" s="152"/>
      <c r="Y80" s="408"/>
      <c r="Z80" s="152"/>
      <c r="AA80" s="68"/>
      <c r="AB80" s="152"/>
      <c r="AC80" s="152"/>
      <c r="AD80" s="408"/>
      <c r="AE80" s="152"/>
      <c r="AF80" s="68"/>
      <c r="AG80" s="152"/>
      <c r="AH80" s="152"/>
      <c r="AI80" s="408"/>
      <c r="AJ80" s="152"/>
      <c r="AK80" s="68"/>
      <c r="AL80" s="152"/>
      <c r="AM80" s="152"/>
      <c r="AN80" s="408"/>
      <c r="AO80" s="85"/>
      <c r="AP80" s="187"/>
      <c r="AQ80" s="53">
        <f>SUM(O80:AN80)</f>
        <v>0</v>
      </c>
      <c r="AR80" s="188"/>
      <c r="AS80" s="729"/>
      <c r="AT80" s="132"/>
      <c r="AU80" s="132"/>
      <c r="AV80" s="132"/>
      <c r="AW80" s="132"/>
      <c r="AX80" s="132"/>
      <c r="AY80" s="132"/>
      <c r="AZ80" s="132"/>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32"/>
      <c r="CW80" s="127"/>
      <c r="CX80" s="127"/>
      <c r="CY80" s="127"/>
      <c r="CZ80" s="127"/>
      <c r="DA80" s="127"/>
      <c r="DB80" s="132"/>
      <c r="DC80" s="127"/>
      <c r="DD80" s="127"/>
      <c r="DE80" s="127"/>
      <c r="DF80" s="127"/>
      <c r="DG80" s="127"/>
      <c r="DH80" s="132"/>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row>
    <row r="81" spans="1:144" s="58" customFormat="1" ht="9.9499999999999993" customHeight="1">
      <c r="A81" s="55" t="s">
        <v>181</v>
      </c>
      <c r="B81" s="56" t="s">
        <v>181</v>
      </c>
      <c r="C81" s="56" t="s">
        <v>181</v>
      </c>
      <c r="D81" s="56" t="s">
        <v>181</v>
      </c>
      <c r="E81" s="56" t="s">
        <v>181</v>
      </c>
      <c r="F81" s="56" t="s">
        <v>181</v>
      </c>
      <c r="G81" s="56" t="s">
        <v>181</v>
      </c>
      <c r="H81" s="56" t="s">
        <v>181</v>
      </c>
      <c r="I81" s="56" t="s">
        <v>181</v>
      </c>
      <c r="J81" s="157" t="s">
        <v>181</v>
      </c>
      <c r="K81" s="157" t="s">
        <v>181</v>
      </c>
      <c r="L81" s="68" t="s">
        <v>181</v>
      </c>
      <c r="M81" s="152" t="s">
        <v>181</v>
      </c>
      <c r="N81" s="152" t="s">
        <v>181</v>
      </c>
      <c r="O81" s="401"/>
      <c r="P81" s="69"/>
      <c r="Q81" s="152"/>
      <c r="R81" s="152"/>
      <c r="S81" s="152"/>
      <c r="T81" s="401"/>
      <c r="U81" s="69"/>
      <c r="V81" s="152"/>
      <c r="W81" s="152"/>
      <c r="X81" s="152"/>
      <c r="Y81" s="401"/>
      <c r="Z81" s="69" t="s">
        <v>181</v>
      </c>
      <c r="AA81" s="152" t="s">
        <v>181</v>
      </c>
      <c r="AB81" s="152" t="s">
        <v>181</v>
      </c>
      <c r="AC81" s="152" t="s">
        <v>181</v>
      </c>
      <c r="AD81" s="401" t="s">
        <v>181</v>
      </c>
      <c r="AE81" s="69" t="s">
        <v>181</v>
      </c>
      <c r="AF81" s="152" t="s">
        <v>181</v>
      </c>
      <c r="AG81" s="152" t="s">
        <v>181</v>
      </c>
      <c r="AH81" s="152" t="s">
        <v>181</v>
      </c>
      <c r="AI81" s="401" t="s">
        <v>181</v>
      </c>
      <c r="AJ81" s="69" t="s">
        <v>181</v>
      </c>
      <c r="AK81" s="152" t="s">
        <v>181</v>
      </c>
      <c r="AL81" s="152" t="s">
        <v>181</v>
      </c>
      <c r="AM81" s="152" t="s">
        <v>181</v>
      </c>
      <c r="AN81" s="401" t="s">
        <v>181</v>
      </c>
      <c r="AO81" s="75" t="s">
        <v>181</v>
      </c>
      <c r="AP81" s="185" t="s">
        <v>181</v>
      </c>
      <c r="AQ81" s="185" t="s">
        <v>181</v>
      </c>
      <c r="AR81" s="188" t="s">
        <v>181</v>
      </c>
      <c r="AS81" s="729"/>
      <c r="AT81" s="132"/>
      <c r="AU81" s="132"/>
      <c r="AV81" s="132"/>
      <c r="AW81" s="132"/>
      <c r="AX81" s="132"/>
      <c r="AY81" s="132"/>
      <c r="AZ81" s="132"/>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32"/>
      <c r="CW81" s="127"/>
      <c r="CX81" s="127"/>
      <c r="CY81" s="127"/>
      <c r="CZ81" s="127"/>
      <c r="DA81" s="127"/>
      <c r="DB81" s="132"/>
      <c r="DC81" s="127"/>
      <c r="DD81" s="127"/>
      <c r="DE81" s="127"/>
      <c r="DF81" s="127"/>
      <c r="DG81" s="127"/>
      <c r="DH81" s="132"/>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row>
    <row r="82" spans="1:144" s="58" customFormat="1" ht="20.25" customHeight="1">
      <c r="A82" s="55" t="s">
        <v>181</v>
      </c>
      <c r="B82" s="59">
        <v>2</v>
      </c>
      <c r="C82" s="1092" t="s">
        <v>263</v>
      </c>
      <c r="D82" s="1093"/>
      <c r="E82" s="1093"/>
      <c r="F82" s="1093"/>
      <c r="G82" s="1093"/>
      <c r="H82" s="1093"/>
      <c r="I82" s="1093"/>
      <c r="J82" s="1093"/>
      <c r="K82" s="56" t="s">
        <v>181</v>
      </c>
      <c r="L82" s="68" t="s">
        <v>181</v>
      </c>
      <c r="M82" s="152" t="s">
        <v>181</v>
      </c>
      <c r="N82" s="152" t="s">
        <v>181</v>
      </c>
      <c r="O82" s="401"/>
      <c r="P82" s="152"/>
      <c r="Q82" s="68"/>
      <c r="R82" s="152"/>
      <c r="S82" s="152"/>
      <c r="T82" s="401"/>
      <c r="U82" s="152"/>
      <c r="V82" s="68"/>
      <c r="W82" s="152"/>
      <c r="X82" s="152"/>
      <c r="Y82" s="401"/>
      <c r="Z82" s="152" t="s">
        <v>181</v>
      </c>
      <c r="AA82" s="68" t="s">
        <v>181</v>
      </c>
      <c r="AB82" s="152" t="s">
        <v>181</v>
      </c>
      <c r="AC82" s="152" t="s">
        <v>181</v>
      </c>
      <c r="AD82" s="401" t="s">
        <v>181</v>
      </c>
      <c r="AE82" s="152" t="s">
        <v>181</v>
      </c>
      <c r="AF82" s="68" t="s">
        <v>181</v>
      </c>
      <c r="AG82" s="152" t="s">
        <v>181</v>
      </c>
      <c r="AH82" s="152" t="s">
        <v>181</v>
      </c>
      <c r="AI82" s="401" t="s">
        <v>181</v>
      </c>
      <c r="AJ82" s="152" t="s">
        <v>181</v>
      </c>
      <c r="AK82" s="68" t="s">
        <v>181</v>
      </c>
      <c r="AL82" s="152" t="s">
        <v>181</v>
      </c>
      <c r="AM82" s="152" t="s">
        <v>181</v>
      </c>
      <c r="AN82" s="401" t="s">
        <v>181</v>
      </c>
      <c r="AO82" s="85" t="s">
        <v>181</v>
      </c>
      <c r="AP82" s="187" t="s">
        <v>181</v>
      </c>
      <c r="AQ82" s="185" t="s">
        <v>181</v>
      </c>
      <c r="AR82" s="188" t="s">
        <v>181</v>
      </c>
      <c r="AS82" s="729"/>
      <c r="AT82" s="132" t="s">
        <v>181</v>
      </c>
      <c r="AU82" s="132" t="s">
        <v>181</v>
      </c>
      <c r="AV82" s="132" t="s">
        <v>181</v>
      </c>
      <c r="AW82" s="132" t="s">
        <v>181</v>
      </c>
      <c r="AX82" s="132" t="s">
        <v>181</v>
      </c>
      <c r="AY82" s="132" t="s">
        <v>181</v>
      </c>
      <c r="AZ82" s="132" t="s">
        <v>181</v>
      </c>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32" t="s">
        <v>181</v>
      </c>
      <c r="CW82" s="127"/>
      <c r="CX82" s="127"/>
      <c r="CY82" s="127"/>
      <c r="CZ82" s="127"/>
      <c r="DA82" s="127"/>
      <c r="DB82" s="132" t="s">
        <v>181</v>
      </c>
      <c r="DC82" s="127"/>
      <c r="DD82" s="127"/>
      <c r="DE82" s="127"/>
      <c r="DF82" s="127"/>
      <c r="DG82" s="127"/>
      <c r="DH82" s="132" t="s">
        <v>181</v>
      </c>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row>
    <row r="83" spans="1:144" s="58" customFormat="1" ht="20.25" customHeight="1">
      <c r="A83" s="55" t="s">
        <v>181</v>
      </c>
      <c r="B83" s="56" t="s">
        <v>181</v>
      </c>
      <c r="C83" s="56" t="s">
        <v>181</v>
      </c>
      <c r="D83" s="1090" t="s">
        <v>265</v>
      </c>
      <c r="E83" s="1091"/>
      <c r="F83" s="1091"/>
      <c r="G83" s="1091"/>
      <c r="H83" s="1091"/>
      <c r="I83" s="1091"/>
      <c r="J83" s="1091"/>
      <c r="K83" s="56" t="s">
        <v>181</v>
      </c>
      <c r="L83" s="68" t="s">
        <v>181</v>
      </c>
      <c r="M83" s="152" t="s">
        <v>181</v>
      </c>
      <c r="N83" s="152" t="s">
        <v>181</v>
      </c>
      <c r="O83" s="408"/>
      <c r="P83" s="152"/>
      <c r="Q83" s="68"/>
      <c r="R83" s="152"/>
      <c r="S83" s="152"/>
      <c r="T83" s="408"/>
      <c r="U83" s="152"/>
      <c r="V83" s="68"/>
      <c r="W83" s="152"/>
      <c r="X83" s="152"/>
      <c r="Y83" s="408"/>
      <c r="Z83" s="152"/>
      <c r="AA83" s="68"/>
      <c r="AB83" s="152"/>
      <c r="AC83" s="152"/>
      <c r="AD83" s="408"/>
      <c r="AE83" s="152"/>
      <c r="AF83" s="68"/>
      <c r="AG83" s="152"/>
      <c r="AH83" s="152"/>
      <c r="AI83" s="408"/>
      <c r="AJ83" s="152"/>
      <c r="AK83" s="68"/>
      <c r="AL83" s="152"/>
      <c r="AM83" s="152"/>
      <c r="AN83" s="408"/>
      <c r="AO83" s="85" t="s">
        <v>181</v>
      </c>
      <c r="AP83" s="187" t="s">
        <v>181</v>
      </c>
      <c r="AQ83" s="53">
        <f>SUM(O83:AN83)</f>
        <v>0</v>
      </c>
      <c r="AR83" s="188" t="s">
        <v>181</v>
      </c>
      <c r="AS83" s="729"/>
      <c r="AT83" s="132" t="s">
        <v>181</v>
      </c>
      <c r="AU83" s="132" t="s">
        <v>181</v>
      </c>
      <c r="AV83" s="132" t="s">
        <v>181</v>
      </c>
      <c r="AW83" s="132" t="s">
        <v>181</v>
      </c>
      <c r="AX83" s="132" t="s">
        <v>181</v>
      </c>
      <c r="AY83" s="132" t="s">
        <v>181</v>
      </c>
      <c r="AZ83" s="132" t="s">
        <v>181</v>
      </c>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32" t="s">
        <v>181</v>
      </c>
      <c r="CW83" s="127"/>
      <c r="CX83" s="127"/>
      <c r="CY83" s="127"/>
      <c r="CZ83" s="127"/>
      <c r="DA83" s="127"/>
      <c r="DB83" s="132" t="s">
        <v>181</v>
      </c>
      <c r="DC83" s="127"/>
      <c r="DD83" s="127"/>
      <c r="DE83" s="127"/>
      <c r="DF83" s="127"/>
      <c r="DG83" s="127"/>
      <c r="DH83" s="132" t="s">
        <v>181</v>
      </c>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row>
    <row r="84" spans="1:144" s="58" customFormat="1" ht="20.25" customHeight="1">
      <c r="A84" s="55"/>
      <c r="B84" s="56"/>
      <c r="C84" s="56"/>
      <c r="D84" s="1090" t="s">
        <v>265</v>
      </c>
      <c r="E84" s="1091"/>
      <c r="F84" s="1091"/>
      <c r="G84" s="1091"/>
      <c r="H84" s="1091"/>
      <c r="I84" s="1091"/>
      <c r="J84" s="1091"/>
      <c r="K84" s="56"/>
      <c r="L84" s="68"/>
      <c r="M84" s="152"/>
      <c r="N84" s="152"/>
      <c r="O84" s="408"/>
      <c r="P84" s="152"/>
      <c r="Q84" s="68"/>
      <c r="R84" s="152"/>
      <c r="S84" s="152"/>
      <c r="T84" s="408"/>
      <c r="U84" s="152"/>
      <c r="V84" s="68"/>
      <c r="W84" s="152"/>
      <c r="X84" s="152"/>
      <c r="Y84" s="408"/>
      <c r="Z84" s="152"/>
      <c r="AA84" s="68"/>
      <c r="AB84" s="152"/>
      <c r="AC84" s="152"/>
      <c r="AD84" s="408"/>
      <c r="AE84" s="152"/>
      <c r="AF84" s="68"/>
      <c r="AG84" s="152"/>
      <c r="AH84" s="152"/>
      <c r="AI84" s="408"/>
      <c r="AJ84" s="152"/>
      <c r="AK84" s="68"/>
      <c r="AL84" s="152"/>
      <c r="AM84" s="152"/>
      <c r="AN84" s="408"/>
      <c r="AO84" s="85"/>
      <c r="AP84" s="187"/>
      <c r="AQ84" s="53">
        <f>SUM(O84:AN84)</f>
        <v>0</v>
      </c>
      <c r="AR84" s="188"/>
      <c r="AS84" s="729"/>
      <c r="AT84" s="132" t="s">
        <v>181</v>
      </c>
      <c r="AU84" s="132" t="s">
        <v>181</v>
      </c>
      <c r="AV84" s="132" t="s">
        <v>181</v>
      </c>
      <c r="AW84" s="132" t="s">
        <v>181</v>
      </c>
      <c r="AX84" s="132" t="s">
        <v>181</v>
      </c>
      <c r="AY84" s="132" t="s">
        <v>181</v>
      </c>
      <c r="AZ84" s="132" t="s">
        <v>181</v>
      </c>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32" t="s">
        <v>181</v>
      </c>
      <c r="CW84" s="127"/>
      <c r="CX84" s="127"/>
      <c r="CY84" s="127"/>
      <c r="CZ84" s="127"/>
      <c r="DA84" s="127"/>
      <c r="DB84" s="132" t="s">
        <v>181</v>
      </c>
      <c r="DC84" s="127"/>
      <c r="DD84" s="127"/>
      <c r="DE84" s="127"/>
      <c r="DF84" s="127"/>
      <c r="DG84" s="127"/>
      <c r="DH84" s="132" t="s">
        <v>181</v>
      </c>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row>
    <row r="85" spans="1:144" s="58" customFormat="1" ht="20.25" customHeight="1">
      <c r="A85" s="55"/>
      <c r="B85" s="56"/>
      <c r="C85" s="56"/>
      <c r="D85" s="1090" t="s">
        <v>265</v>
      </c>
      <c r="E85" s="1091"/>
      <c r="F85" s="1091"/>
      <c r="G85" s="1091"/>
      <c r="H85" s="1091"/>
      <c r="I85" s="1091"/>
      <c r="J85" s="1091"/>
      <c r="K85" s="56"/>
      <c r="L85" s="68"/>
      <c r="M85" s="152"/>
      <c r="N85" s="152"/>
      <c r="O85" s="408"/>
      <c r="P85" s="152"/>
      <c r="Q85" s="68"/>
      <c r="R85" s="152"/>
      <c r="S85" s="152"/>
      <c r="T85" s="408"/>
      <c r="U85" s="152"/>
      <c r="V85" s="68"/>
      <c r="W85" s="152"/>
      <c r="X85" s="152"/>
      <c r="Y85" s="408"/>
      <c r="Z85" s="152"/>
      <c r="AA85" s="68"/>
      <c r="AB85" s="152"/>
      <c r="AC85" s="152"/>
      <c r="AD85" s="408"/>
      <c r="AE85" s="152"/>
      <c r="AF85" s="68"/>
      <c r="AG85" s="152"/>
      <c r="AH85" s="152"/>
      <c r="AI85" s="408"/>
      <c r="AJ85" s="152"/>
      <c r="AK85" s="68"/>
      <c r="AL85" s="152"/>
      <c r="AM85" s="152"/>
      <c r="AN85" s="408"/>
      <c r="AO85" s="85"/>
      <c r="AP85" s="187"/>
      <c r="AQ85" s="53">
        <f>SUM(O85:AN85)</f>
        <v>0</v>
      </c>
      <c r="AR85" s="188"/>
      <c r="AS85" s="729"/>
      <c r="AT85" s="132"/>
      <c r="AU85" s="132"/>
      <c r="AV85" s="132"/>
      <c r="AW85" s="132"/>
      <c r="AX85" s="132"/>
      <c r="AY85" s="132"/>
      <c r="AZ85" s="132"/>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32"/>
      <c r="CW85" s="127"/>
      <c r="CX85" s="127"/>
      <c r="CY85" s="127"/>
      <c r="CZ85" s="127"/>
      <c r="DA85" s="127"/>
      <c r="DB85" s="132"/>
      <c r="DC85" s="127"/>
      <c r="DD85" s="127"/>
      <c r="DE85" s="127"/>
      <c r="DF85" s="127"/>
      <c r="DG85" s="127"/>
      <c r="DH85" s="132"/>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row>
    <row r="86" spans="1:144" s="58" customFormat="1" ht="9.9499999999999993" customHeight="1">
      <c r="A86" s="55" t="s">
        <v>181</v>
      </c>
      <c r="B86" s="56" t="s">
        <v>181</v>
      </c>
      <c r="C86" s="56" t="s">
        <v>181</v>
      </c>
      <c r="D86" s="56" t="s">
        <v>181</v>
      </c>
      <c r="E86" s="56" t="s">
        <v>181</v>
      </c>
      <c r="F86" s="56" t="s">
        <v>181</v>
      </c>
      <c r="G86" s="56" t="s">
        <v>181</v>
      </c>
      <c r="H86" s="56" t="s">
        <v>181</v>
      </c>
      <c r="I86" s="56" t="s">
        <v>181</v>
      </c>
      <c r="J86" s="157" t="s">
        <v>181</v>
      </c>
      <c r="K86" s="157" t="s">
        <v>181</v>
      </c>
      <c r="L86" s="68" t="s">
        <v>181</v>
      </c>
      <c r="M86" s="152" t="s">
        <v>181</v>
      </c>
      <c r="N86" s="152" t="s">
        <v>181</v>
      </c>
      <c r="O86" s="401"/>
      <c r="P86" s="69"/>
      <c r="Q86" s="152"/>
      <c r="R86" s="152"/>
      <c r="S86" s="152"/>
      <c r="T86" s="401"/>
      <c r="U86" s="69"/>
      <c r="V86" s="152"/>
      <c r="W86" s="152"/>
      <c r="X86" s="152"/>
      <c r="Y86" s="401"/>
      <c r="Z86" s="69" t="s">
        <v>181</v>
      </c>
      <c r="AA86" s="152" t="s">
        <v>181</v>
      </c>
      <c r="AB86" s="152" t="s">
        <v>181</v>
      </c>
      <c r="AC86" s="152" t="s">
        <v>181</v>
      </c>
      <c r="AD86" s="401" t="s">
        <v>181</v>
      </c>
      <c r="AE86" s="69" t="s">
        <v>181</v>
      </c>
      <c r="AF86" s="152" t="s">
        <v>181</v>
      </c>
      <c r="AG86" s="152" t="s">
        <v>181</v>
      </c>
      <c r="AH86" s="152" t="s">
        <v>181</v>
      </c>
      <c r="AI86" s="401" t="s">
        <v>181</v>
      </c>
      <c r="AJ86" s="69" t="s">
        <v>181</v>
      </c>
      <c r="AK86" s="152" t="s">
        <v>181</v>
      </c>
      <c r="AL86" s="152" t="s">
        <v>181</v>
      </c>
      <c r="AM86" s="152" t="s">
        <v>181</v>
      </c>
      <c r="AN86" s="401" t="s">
        <v>181</v>
      </c>
      <c r="AO86" s="75" t="s">
        <v>181</v>
      </c>
      <c r="AP86" s="185" t="s">
        <v>181</v>
      </c>
      <c r="AQ86" s="185" t="s">
        <v>181</v>
      </c>
      <c r="AR86" s="188" t="s">
        <v>181</v>
      </c>
      <c r="AS86" s="729"/>
      <c r="AT86" s="132"/>
      <c r="AU86" s="132"/>
      <c r="AV86" s="132"/>
      <c r="AW86" s="132"/>
      <c r="AX86" s="132"/>
      <c r="AY86" s="132"/>
      <c r="AZ86" s="132"/>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32"/>
      <c r="CW86" s="127"/>
      <c r="CX86" s="127"/>
      <c r="CY86" s="127"/>
      <c r="CZ86" s="127"/>
      <c r="DA86" s="127"/>
      <c r="DB86" s="132"/>
      <c r="DC86" s="127"/>
      <c r="DD86" s="127"/>
      <c r="DE86" s="127"/>
      <c r="DF86" s="127"/>
      <c r="DG86" s="127"/>
      <c r="DH86" s="132"/>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row>
    <row r="87" spans="1:144" s="58" customFormat="1" ht="20.25" customHeight="1">
      <c r="A87" s="55" t="s">
        <v>181</v>
      </c>
      <c r="B87" s="59">
        <v>3</v>
      </c>
      <c r="C87" s="1092" t="s">
        <v>264</v>
      </c>
      <c r="D87" s="1093"/>
      <c r="E87" s="1093"/>
      <c r="F87" s="1093"/>
      <c r="G87" s="1093"/>
      <c r="H87" s="1093"/>
      <c r="I87" s="1093"/>
      <c r="J87" s="1093"/>
      <c r="K87" s="56" t="s">
        <v>181</v>
      </c>
      <c r="L87" s="68" t="s">
        <v>181</v>
      </c>
      <c r="M87" s="152" t="s">
        <v>181</v>
      </c>
      <c r="N87" s="152" t="s">
        <v>181</v>
      </c>
      <c r="O87" s="401"/>
      <c r="P87" s="152"/>
      <c r="Q87" s="68"/>
      <c r="R87" s="152"/>
      <c r="S87" s="152"/>
      <c r="T87" s="401"/>
      <c r="U87" s="152"/>
      <c r="V87" s="68"/>
      <c r="W87" s="152"/>
      <c r="X87" s="152"/>
      <c r="Y87" s="401"/>
      <c r="Z87" s="152" t="s">
        <v>181</v>
      </c>
      <c r="AA87" s="68" t="s">
        <v>181</v>
      </c>
      <c r="AB87" s="152" t="s">
        <v>181</v>
      </c>
      <c r="AC87" s="152" t="s">
        <v>181</v>
      </c>
      <c r="AD87" s="401" t="s">
        <v>181</v>
      </c>
      <c r="AE87" s="152" t="s">
        <v>181</v>
      </c>
      <c r="AF87" s="68" t="s">
        <v>181</v>
      </c>
      <c r="AG87" s="152" t="s">
        <v>181</v>
      </c>
      <c r="AH87" s="152" t="s">
        <v>181</v>
      </c>
      <c r="AI87" s="401" t="s">
        <v>181</v>
      </c>
      <c r="AJ87" s="152" t="s">
        <v>181</v>
      </c>
      <c r="AK87" s="68" t="s">
        <v>181</v>
      </c>
      <c r="AL87" s="152" t="s">
        <v>181</v>
      </c>
      <c r="AM87" s="152" t="s">
        <v>181</v>
      </c>
      <c r="AN87" s="401" t="s">
        <v>181</v>
      </c>
      <c r="AO87" s="85" t="s">
        <v>181</v>
      </c>
      <c r="AP87" s="187" t="s">
        <v>181</v>
      </c>
      <c r="AQ87" s="185" t="s">
        <v>181</v>
      </c>
      <c r="AR87" s="188" t="s">
        <v>181</v>
      </c>
      <c r="AS87" s="729"/>
      <c r="AT87" s="132" t="s">
        <v>181</v>
      </c>
      <c r="AU87" s="132" t="s">
        <v>181</v>
      </c>
      <c r="AV87" s="132" t="s">
        <v>181</v>
      </c>
      <c r="AW87" s="132" t="s">
        <v>181</v>
      </c>
      <c r="AX87" s="132" t="s">
        <v>181</v>
      </c>
      <c r="AY87" s="132" t="s">
        <v>181</v>
      </c>
      <c r="AZ87" s="132" t="s">
        <v>181</v>
      </c>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32" t="s">
        <v>181</v>
      </c>
      <c r="CW87" s="127"/>
      <c r="CX87" s="127"/>
      <c r="CY87" s="127"/>
      <c r="CZ87" s="127"/>
      <c r="DA87" s="127"/>
      <c r="DB87" s="132" t="s">
        <v>181</v>
      </c>
      <c r="DC87" s="127"/>
      <c r="DD87" s="127"/>
      <c r="DE87" s="127"/>
      <c r="DF87" s="127"/>
      <c r="DG87" s="127"/>
      <c r="DH87" s="132" t="s">
        <v>181</v>
      </c>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row>
    <row r="88" spans="1:144" s="58" customFormat="1" ht="20.25" customHeight="1">
      <c r="A88" s="55" t="s">
        <v>181</v>
      </c>
      <c r="B88" s="56" t="s">
        <v>181</v>
      </c>
      <c r="C88" s="56" t="s">
        <v>181</v>
      </c>
      <c r="D88" s="1090" t="s">
        <v>266</v>
      </c>
      <c r="E88" s="1091"/>
      <c r="F88" s="1091"/>
      <c r="G88" s="1091"/>
      <c r="H88" s="1091"/>
      <c r="I88" s="1091"/>
      <c r="J88" s="1091"/>
      <c r="K88" s="56" t="s">
        <v>181</v>
      </c>
      <c r="L88" s="68" t="s">
        <v>181</v>
      </c>
      <c r="M88" s="152" t="s">
        <v>181</v>
      </c>
      <c r="N88" s="152" t="s">
        <v>181</v>
      </c>
      <c r="O88" s="408"/>
      <c r="P88" s="152"/>
      <c r="Q88" s="68"/>
      <c r="R88" s="152"/>
      <c r="S88" s="152"/>
      <c r="T88" s="408"/>
      <c r="U88" s="152"/>
      <c r="V88" s="68"/>
      <c r="W88" s="152"/>
      <c r="X88" s="152"/>
      <c r="Y88" s="408"/>
      <c r="Z88" s="152"/>
      <c r="AA88" s="68"/>
      <c r="AB88" s="152"/>
      <c r="AC88" s="152"/>
      <c r="AD88" s="408"/>
      <c r="AE88" s="152"/>
      <c r="AF88" s="68"/>
      <c r="AG88" s="152"/>
      <c r="AH88" s="152"/>
      <c r="AI88" s="408"/>
      <c r="AJ88" s="152"/>
      <c r="AK88" s="68"/>
      <c r="AL88" s="152"/>
      <c r="AM88" s="152"/>
      <c r="AN88" s="408"/>
      <c r="AO88" s="85" t="s">
        <v>181</v>
      </c>
      <c r="AP88" s="187" t="s">
        <v>181</v>
      </c>
      <c r="AQ88" s="53">
        <f>SUM(O88:AN88)</f>
        <v>0</v>
      </c>
      <c r="AR88" s="188" t="s">
        <v>181</v>
      </c>
      <c r="AS88" s="729"/>
      <c r="AT88" s="132" t="s">
        <v>181</v>
      </c>
      <c r="AU88" s="132" t="s">
        <v>181</v>
      </c>
      <c r="AV88" s="132" t="s">
        <v>181</v>
      </c>
      <c r="AW88" s="132" t="s">
        <v>181</v>
      </c>
      <c r="AX88" s="132" t="s">
        <v>181</v>
      </c>
      <c r="AY88" s="132" t="s">
        <v>181</v>
      </c>
      <c r="AZ88" s="132" t="s">
        <v>181</v>
      </c>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32" t="s">
        <v>181</v>
      </c>
      <c r="CW88" s="127"/>
      <c r="CX88" s="127"/>
      <c r="CY88" s="127"/>
      <c r="CZ88" s="127"/>
      <c r="DA88" s="127"/>
      <c r="DB88" s="132" t="s">
        <v>181</v>
      </c>
      <c r="DC88" s="127"/>
      <c r="DD88" s="127"/>
      <c r="DE88" s="127"/>
      <c r="DF88" s="127"/>
      <c r="DG88" s="127"/>
      <c r="DH88" s="132" t="s">
        <v>181</v>
      </c>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row>
    <row r="89" spans="1:144" s="58" customFormat="1" ht="20.25" customHeight="1">
      <c r="A89" s="55"/>
      <c r="B89" s="56"/>
      <c r="C89" s="56"/>
      <c r="D89" s="1090" t="s">
        <v>266</v>
      </c>
      <c r="E89" s="1091"/>
      <c r="F89" s="1091"/>
      <c r="G89" s="1091"/>
      <c r="H89" s="1091"/>
      <c r="I89" s="1091"/>
      <c r="J89" s="1091"/>
      <c r="K89" s="56"/>
      <c r="L89" s="68"/>
      <c r="M89" s="152"/>
      <c r="N89" s="152"/>
      <c r="O89" s="408"/>
      <c r="P89" s="152"/>
      <c r="Q89" s="68"/>
      <c r="R89" s="152"/>
      <c r="S89" s="152"/>
      <c r="T89" s="408"/>
      <c r="U89" s="152"/>
      <c r="V89" s="68"/>
      <c r="W89" s="152"/>
      <c r="X89" s="152"/>
      <c r="Y89" s="408"/>
      <c r="Z89" s="152"/>
      <c r="AA89" s="68"/>
      <c r="AB89" s="152"/>
      <c r="AC89" s="152"/>
      <c r="AD89" s="408"/>
      <c r="AE89" s="152"/>
      <c r="AF89" s="68"/>
      <c r="AG89" s="152"/>
      <c r="AH89" s="152"/>
      <c r="AI89" s="408"/>
      <c r="AJ89" s="152"/>
      <c r="AK89" s="68"/>
      <c r="AL89" s="152"/>
      <c r="AM89" s="152"/>
      <c r="AN89" s="408"/>
      <c r="AO89" s="85"/>
      <c r="AP89" s="187"/>
      <c r="AQ89" s="53">
        <f>SUM(O89:AN89)</f>
        <v>0</v>
      </c>
      <c r="AR89" s="188"/>
      <c r="AS89" s="729"/>
      <c r="AT89" s="132" t="s">
        <v>181</v>
      </c>
      <c r="AU89" s="132" t="s">
        <v>181</v>
      </c>
      <c r="AV89" s="132" t="s">
        <v>181</v>
      </c>
      <c r="AW89" s="132" t="s">
        <v>181</v>
      </c>
      <c r="AX89" s="132" t="s">
        <v>181</v>
      </c>
      <c r="AY89" s="132" t="s">
        <v>181</v>
      </c>
      <c r="AZ89" s="132" t="s">
        <v>181</v>
      </c>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32" t="s">
        <v>181</v>
      </c>
      <c r="CW89" s="127"/>
      <c r="CX89" s="127"/>
      <c r="CY89" s="127"/>
      <c r="CZ89" s="127"/>
      <c r="DA89" s="127"/>
      <c r="DB89" s="132" t="s">
        <v>181</v>
      </c>
      <c r="DC89" s="127"/>
      <c r="DD89" s="127"/>
      <c r="DE89" s="127"/>
      <c r="DF89" s="127"/>
      <c r="DG89" s="127"/>
      <c r="DH89" s="132" t="s">
        <v>181</v>
      </c>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row>
    <row r="90" spans="1:144" s="58" customFormat="1" ht="20.25" customHeight="1">
      <c r="A90" s="55"/>
      <c r="B90" s="56"/>
      <c r="C90" s="56"/>
      <c r="D90" s="1090" t="s">
        <v>266</v>
      </c>
      <c r="E90" s="1091"/>
      <c r="F90" s="1091"/>
      <c r="G90" s="1091"/>
      <c r="H90" s="1091"/>
      <c r="I90" s="1091"/>
      <c r="J90" s="1091"/>
      <c r="K90" s="56"/>
      <c r="L90" s="68"/>
      <c r="M90" s="152"/>
      <c r="N90" s="152"/>
      <c r="O90" s="408"/>
      <c r="P90" s="152"/>
      <c r="Q90" s="68"/>
      <c r="R90" s="152"/>
      <c r="S90" s="152"/>
      <c r="T90" s="408"/>
      <c r="U90" s="152"/>
      <c r="V90" s="68"/>
      <c r="W90" s="152"/>
      <c r="X90" s="152"/>
      <c r="Y90" s="408"/>
      <c r="Z90" s="152"/>
      <c r="AA90" s="68"/>
      <c r="AB90" s="152"/>
      <c r="AC90" s="152"/>
      <c r="AD90" s="408"/>
      <c r="AE90" s="152"/>
      <c r="AF90" s="68"/>
      <c r="AG90" s="152"/>
      <c r="AH90" s="152"/>
      <c r="AI90" s="408"/>
      <c r="AJ90" s="152"/>
      <c r="AK90" s="68"/>
      <c r="AL90" s="152"/>
      <c r="AM90" s="152"/>
      <c r="AN90" s="408"/>
      <c r="AO90" s="85"/>
      <c r="AP90" s="187"/>
      <c r="AQ90" s="53">
        <f>SUM(O90:AN90)</f>
        <v>0</v>
      </c>
      <c r="AR90" s="188"/>
      <c r="AS90" s="729"/>
      <c r="AT90" s="132"/>
      <c r="AU90" s="132"/>
      <c r="AV90" s="132"/>
      <c r="AW90" s="132"/>
      <c r="AX90" s="132"/>
      <c r="AY90" s="132"/>
      <c r="AZ90" s="132"/>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32"/>
      <c r="CW90" s="127"/>
      <c r="CX90" s="127"/>
      <c r="CY90" s="127"/>
      <c r="CZ90" s="127"/>
      <c r="DA90" s="127"/>
      <c r="DB90" s="132"/>
      <c r="DC90" s="127"/>
      <c r="DD90" s="127"/>
      <c r="DE90" s="127"/>
      <c r="DF90" s="127"/>
      <c r="DG90" s="127"/>
      <c r="DH90" s="132"/>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row>
    <row r="91" spans="1:144" s="58" customFormat="1" ht="9.9499999999999993" customHeight="1">
      <c r="A91" s="55" t="s">
        <v>181</v>
      </c>
      <c r="B91" s="56" t="s">
        <v>181</v>
      </c>
      <c r="C91" s="56" t="s">
        <v>181</v>
      </c>
      <c r="D91" s="56" t="s">
        <v>181</v>
      </c>
      <c r="E91" s="56" t="s">
        <v>181</v>
      </c>
      <c r="F91" s="56" t="s">
        <v>181</v>
      </c>
      <c r="G91" s="56" t="s">
        <v>181</v>
      </c>
      <c r="H91" s="56" t="s">
        <v>181</v>
      </c>
      <c r="I91" s="56" t="s">
        <v>181</v>
      </c>
      <c r="J91" s="157" t="s">
        <v>181</v>
      </c>
      <c r="K91" s="157" t="s">
        <v>181</v>
      </c>
      <c r="L91" s="68" t="s">
        <v>181</v>
      </c>
      <c r="M91" s="152" t="s">
        <v>181</v>
      </c>
      <c r="N91" s="152" t="s">
        <v>181</v>
      </c>
      <c r="O91" s="401"/>
      <c r="P91" s="69"/>
      <c r="Q91" s="152"/>
      <c r="R91" s="152"/>
      <c r="S91" s="152"/>
      <c r="T91" s="401"/>
      <c r="U91" s="69"/>
      <c r="V91" s="152"/>
      <c r="W91" s="152"/>
      <c r="X91" s="152"/>
      <c r="Y91" s="401"/>
      <c r="Z91" s="69" t="s">
        <v>181</v>
      </c>
      <c r="AA91" s="152" t="s">
        <v>181</v>
      </c>
      <c r="AB91" s="152" t="s">
        <v>181</v>
      </c>
      <c r="AC91" s="152" t="s">
        <v>181</v>
      </c>
      <c r="AD91" s="401" t="s">
        <v>181</v>
      </c>
      <c r="AE91" s="69" t="s">
        <v>181</v>
      </c>
      <c r="AF91" s="152" t="s">
        <v>181</v>
      </c>
      <c r="AG91" s="152" t="s">
        <v>181</v>
      </c>
      <c r="AH91" s="152" t="s">
        <v>181</v>
      </c>
      <c r="AI91" s="401" t="s">
        <v>181</v>
      </c>
      <c r="AJ91" s="69" t="s">
        <v>181</v>
      </c>
      <c r="AK91" s="152" t="s">
        <v>181</v>
      </c>
      <c r="AL91" s="152" t="s">
        <v>181</v>
      </c>
      <c r="AM91" s="152" t="s">
        <v>181</v>
      </c>
      <c r="AN91" s="401" t="s">
        <v>181</v>
      </c>
      <c r="AO91" s="75" t="s">
        <v>181</v>
      </c>
      <c r="AP91" s="185" t="s">
        <v>181</v>
      </c>
      <c r="AQ91" s="185" t="s">
        <v>181</v>
      </c>
      <c r="AR91" s="188" t="s">
        <v>181</v>
      </c>
      <c r="AS91" s="729"/>
      <c r="AT91" s="132"/>
      <c r="AU91" s="132"/>
      <c r="AV91" s="132"/>
      <c r="AW91" s="132"/>
      <c r="AX91" s="132"/>
      <c r="AY91" s="132"/>
      <c r="AZ91" s="132"/>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32"/>
      <c r="CW91" s="127"/>
      <c r="CX91" s="127"/>
      <c r="CY91" s="127"/>
      <c r="CZ91" s="127"/>
      <c r="DA91" s="127"/>
      <c r="DB91" s="132"/>
      <c r="DC91" s="127"/>
      <c r="DD91" s="127"/>
      <c r="DE91" s="127"/>
      <c r="DF91" s="127"/>
      <c r="DG91" s="127"/>
      <c r="DH91" s="132"/>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row>
    <row r="92" spans="1:144" s="58" customFormat="1" ht="20.25" customHeight="1">
      <c r="A92" s="55" t="s">
        <v>181</v>
      </c>
      <c r="B92" s="59">
        <v>4</v>
      </c>
      <c r="C92" s="1092" t="s">
        <v>267</v>
      </c>
      <c r="D92" s="1093"/>
      <c r="E92" s="1093"/>
      <c r="F92" s="1093"/>
      <c r="G92" s="1093"/>
      <c r="H92" s="1093"/>
      <c r="I92" s="1093"/>
      <c r="J92" s="1093"/>
      <c r="K92" s="56" t="s">
        <v>181</v>
      </c>
      <c r="L92" s="68" t="s">
        <v>181</v>
      </c>
      <c r="M92" s="152" t="s">
        <v>181</v>
      </c>
      <c r="N92" s="152" t="s">
        <v>181</v>
      </c>
      <c r="O92" s="401"/>
      <c r="P92" s="152"/>
      <c r="Q92" s="68"/>
      <c r="R92" s="152"/>
      <c r="S92" s="152"/>
      <c r="T92" s="401"/>
      <c r="U92" s="152"/>
      <c r="V92" s="68"/>
      <c r="W92" s="152"/>
      <c r="X92" s="152"/>
      <c r="Y92" s="401"/>
      <c r="Z92" s="152" t="s">
        <v>181</v>
      </c>
      <c r="AA92" s="68" t="s">
        <v>181</v>
      </c>
      <c r="AB92" s="152" t="s">
        <v>181</v>
      </c>
      <c r="AC92" s="152" t="s">
        <v>181</v>
      </c>
      <c r="AD92" s="401" t="s">
        <v>181</v>
      </c>
      <c r="AE92" s="152" t="s">
        <v>181</v>
      </c>
      <c r="AF92" s="68" t="s">
        <v>181</v>
      </c>
      <c r="AG92" s="152" t="s">
        <v>181</v>
      </c>
      <c r="AH92" s="152" t="s">
        <v>181</v>
      </c>
      <c r="AI92" s="401" t="s">
        <v>181</v>
      </c>
      <c r="AJ92" s="152" t="s">
        <v>181</v>
      </c>
      <c r="AK92" s="68" t="s">
        <v>181</v>
      </c>
      <c r="AL92" s="152" t="s">
        <v>181</v>
      </c>
      <c r="AM92" s="152" t="s">
        <v>181</v>
      </c>
      <c r="AN92" s="401" t="s">
        <v>181</v>
      </c>
      <c r="AO92" s="85" t="s">
        <v>181</v>
      </c>
      <c r="AP92" s="187" t="s">
        <v>181</v>
      </c>
      <c r="AQ92" s="185" t="s">
        <v>181</v>
      </c>
      <c r="AR92" s="188" t="s">
        <v>181</v>
      </c>
      <c r="AS92" s="729"/>
      <c r="AT92" s="132" t="s">
        <v>181</v>
      </c>
      <c r="AU92" s="132" t="s">
        <v>181</v>
      </c>
      <c r="AV92" s="132" t="s">
        <v>181</v>
      </c>
      <c r="AW92" s="132" t="s">
        <v>181</v>
      </c>
      <c r="AX92" s="132" t="s">
        <v>181</v>
      </c>
      <c r="AY92" s="132" t="s">
        <v>181</v>
      </c>
      <c r="AZ92" s="132" t="s">
        <v>181</v>
      </c>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32" t="s">
        <v>181</v>
      </c>
      <c r="CW92" s="127"/>
      <c r="CX92" s="127"/>
      <c r="CY92" s="127"/>
      <c r="CZ92" s="127"/>
      <c r="DA92" s="127"/>
      <c r="DB92" s="132" t="s">
        <v>181</v>
      </c>
      <c r="DC92" s="127"/>
      <c r="DD92" s="127"/>
      <c r="DE92" s="127"/>
      <c r="DF92" s="127"/>
      <c r="DG92" s="127"/>
      <c r="DH92" s="132" t="s">
        <v>181</v>
      </c>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row>
    <row r="93" spans="1:144" s="58" customFormat="1" ht="20.25" customHeight="1">
      <c r="A93" s="55" t="s">
        <v>181</v>
      </c>
      <c r="B93" s="56" t="s">
        <v>181</v>
      </c>
      <c r="C93" s="56" t="s">
        <v>181</v>
      </c>
      <c r="D93" s="1090" t="s">
        <v>268</v>
      </c>
      <c r="E93" s="1091"/>
      <c r="F93" s="1091"/>
      <c r="G93" s="1091"/>
      <c r="H93" s="1091"/>
      <c r="I93" s="1091"/>
      <c r="J93" s="1091"/>
      <c r="K93" s="56" t="s">
        <v>181</v>
      </c>
      <c r="L93" s="68" t="s">
        <v>181</v>
      </c>
      <c r="M93" s="152" t="s">
        <v>181</v>
      </c>
      <c r="N93" s="152" t="s">
        <v>181</v>
      </c>
      <c r="O93" s="408"/>
      <c r="P93" s="152"/>
      <c r="Q93" s="68"/>
      <c r="R93" s="152"/>
      <c r="S93" s="152"/>
      <c r="T93" s="408"/>
      <c r="U93" s="152"/>
      <c r="V93" s="68"/>
      <c r="W93" s="152"/>
      <c r="X93" s="152"/>
      <c r="Y93" s="408"/>
      <c r="Z93" s="152"/>
      <c r="AA93" s="68"/>
      <c r="AB93" s="152"/>
      <c r="AC93" s="152"/>
      <c r="AD93" s="408"/>
      <c r="AE93" s="152"/>
      <c r="AF93" s="68"/>
      <c r="AG93" s="152"/>
      <c r="AH93" s="152"/>
      <c r="AI93" s="408"/>
      <c r="AJ93" s="152"/>
      <c r="AK93" s="68"/>
      <c r="AL93" s="152"/>
      <c r="AM93" s="152"/>
      <c r="AN93" s="408"/>
      <c r="AO93" s="85" t="s">
        <v>181</v>
      </c>
      <c r="AP93" s="187" t="s">
        <v>181</v>
      </c>
      <c r="AQ93" s="53">
        <f>SUM(O93:AN93)</f>
        <v>0</v>
      </c>
      <c r="AR93" s="188" t="s">
        <v>181</v>
      </c>
      <c r="AS93" s="729"/>
      <c r="AT93" s="132" t="s">
        <v>181</v>
      </c>
      <c r="AU93" s="132" t="s">
        <v>181</v>
      </c>
      <c r="AV93" s="132" t="s">
        <v>181</v>
      </c>
      <c r="AW93" s="132" t="s">
        <v>181</v>
      </c>
      <c r="AX93" s="132" t="s">
        <v>181</v>
      </c>
      <c r="AY93" s="132" t="s">
        <v>181</v>
      </c>
      <c r="AZ93" s="132" t="s">
        <v>181</v>
      </c>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32" t="s">
        <v>181</v>
      </c>
      <c r="CW93" s="127"/>
      <c r="CX93" s="127"/>
      <c r="CY93" s="127"/>
      <c r="CZ93" s="127"/>
      <c r="DA93" s="127"/>
      <c r="DB93" s="132" t="s">
        <v>181</v>
      </c>
      <c r="DC93" s="127"/>
      <c r="DD93" s="127"/>
      <c r="DE93" s="127"/>
      <c r="DF93" s="127"/>
      <c r="DG93" s="127"/>
      <c r="DH93" s="132" t="s">
        <v>181</v>
      </c>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row>
    <row r="94" spans="1:144" s="58" customFormat="1" ht="20.25" customHeight="1">
      <c r="A94" s="55"/>
      <c r="B94" s="56"/>
      <c r="C94" s="56"/>
      <c r="D94" s="1090" t="s">
        <v>268</v>
      </c>
      <c r="E94" s="1091"/>
      <c r="F94" s="1091"/>
      <c r="G94" s="1091"/>
      <c r="H94" s="1091"/>
      <c r="I94" s="1091"/>
      <c r="J94" s="1091"/>
      <c r="K94" s="56"/>
      <c r="L94" s="68"/>
      <c r="M94" s="152"/>
      <c r="N94" s="152"/>
      <c r="O94" s="408"/>
      <c r="P94" s="152"/>
      <c r="Q94" s="68"/>
      <c r="R94" s="152"/>
      <c r="S94" s="152"/>
      <c r="T94" s="408"/>
      <c r="U94" s="152"/>
      <c r="V94" s="68"/>
      <c r="W94" s="152"/>
      <c r="X94" s="152"/>
      <c r="Y94" s="408"/>
      <c r="Z94" s="152"/>
      <c r="AA94" s="68"/>
      <c r="AB94" s="152"/>
      <c r="AC94" s="152"/>
      <c r="AD94" s="408"/>
      <c r="AE94" s="152"/>
      <c r="AF94" s="68"/>
      <c r="AG94" s="152"/>
      <c r="AH94" s="152"/>
      <c r="AI94" s="408"/>
      <c r="AJ94" s="152"/>
      <c r="AK94" s="68"/>
      <c r="AL94" s="152"/>
      <c r="AM94" s="152"/>
      <c r="AN94" s="408"/>
      <c r="AO94" s="85"/>
      <c r="AP94" s="187"/>
      <c r="AQ94" s="53">
        <f>SUM(O94:AN94)</f>
        <v>0</v>
      </c>
      <c r="AR94" s="188"/>
      <c r="AS94" s="729"/>
      <c r="AT94" s="132" t="s">
        <v>181</v>
      </c>
      <c r="AU94" s="132" t="s">
        <v>181</v>
      </c>
      <c r="AV94" s="132" t="s">
        <v>181</v>
      </c>
      <c r="AW94" s="132" t="s">
        <v>181</v>
      </c>
      <c r="AX94" s="132" t="s">
        <v>181</v>
      </c>
      <c r="AY94" s="132" t="s">
        <v>181</v>
      </c>
      <c r="AZ94" s="132" t="s">
        <v>181</v>
      </c>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32" t="s">
        <v>181</v>
      </c>
      <c r="CW94" s="127"/>
      <c r="CX94" s="127"/>
      <c r="CY94" s="127"/>
      <c r="CZ94" s="127"/>
      <c r="DA94" s="127"/>
      <c r="DB94" s="132" t="s">
        <v>181</v>
      </c>
      <c r="DC94" s="127"/>
      <c r="DD94" s="127"/>
      <c r="DE94" s="127"/>
      <c r="DF94" s="127"/>
      <c r="DG94" s="127"/>
      <c r="DH94" s="132" t="s">
        <v>181</v>
      </c>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row>
    <row r="95" spans="1:144" s="58" customFormat="1" ht="20.25" customHeight="1">
      <c r="A95" s="55"/>
      <c r="B95" s="56"/>
      <c r="C95" s="56"/>
      <c r="D95" s="1090" t="s">
        <v>268</v>
      </c>
      <c r="E95" s="1091"/>
      <c r="F95" s="1091"/>
      <c r="G95" s="1091"/>
      <c r="H95" s="1091"/>
      <c r="I95" s="1091"/>
      <c r="J95" s="1091"/>
      <c r="K95" s="56"/>
      <c r="L95" s="68"/>
      <c r="M95" s="152"/>
      <c r="N95" s="152"/>
      <c r="O95" s="408"/>
      <c r="P95" s="152"/>
      <c r="Q95" s="68"/>
      <c r="R95" s="152"/>
      <c r="S95" s="152"/>
      <c r="T95" s="408"/>
      <c r="U95" s="152"/>
      <c r="V95" s="68"/>
      <c r="W95" s="152"/>
      <c r="X95" s="152"/>
      <c r="Y95" s="408"/>
      <c r="Z95" s="152"/>
      <c r="AA95" s="68"/>
      <c r="AB95" s="152"/>
      <c r="AC95" s="152"/>
      <c r="AD95" s="408"/>
      <c r="AE95" s="152"/>
      <c r="AF95" s="68"/>
      <c r="AG95" s="152"/>
      <c r="AH95" s="152"/>
      <c r="AI95" s="408"/>
      <c r="AJ95" s="152"/>
      <c r="AK95" s="68"/>
      <c r="AL95" s="152"/>
      <c r="AM95" s="152"/>
      <c r="AN95" s="408"/>
      <c r="AO95" s="85"/>
      <c r="AP95" s="187"/>
      <c r="AQ95" s="53">
        <f>SUM(O95:AN95)</f>
        <v>0</v>
      </c>
      <c r="AR95" s="188"/>
      <c r="AS95" s="729"/>
      <c r="AT95" s="132"/>
      <c r="AU95" s="132"/>
      <c r="AV95" s="132"/>
      <c r="AW95" s="132"/>
      <c r="AX95" s="132"/>
      <c r="AY95" s="132"/>
      <c r="AZ95" s="132"/>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32"/>
      <c r="CW95" s="127"/>
      <c r="CX95" s="127"/>
      <c r="CY95" s="127"/>
      <c r="CZ95" s="127"/>
      <c r="DA95" s="127"/>
      <c r="DB95" s="132"/>
      <c r="DC95" s="127"/>
      <c r="DD95" s="127"/>
      <c r="DE95" s="127"/>
      <c r="DF95" s="127"/>
      <c r="DG95" s="127"/>
      <c r="DH95" s="132"/>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row>
    <row r="96" spans="1:144" s="58" customFormat="1" ht="9.9499999999999993" customHeight="1" thickBot="1">
      <c r="A96" s="55" t="s">
        <v>181</v>
      </c>
      <c r="B96" s="56" t="s">
        <v>181</v>
      </c>
      <c r="C96" s="56" t="s">
        <v>181</v>
      </c>
      <c r="D96" s="56" t="s">
        <v>181</v>
      </c>
      <c r="E96" s="56" t="s">
        <v>181</v>
      </c>
      <c r="F96" s="56" t="s">
        <v>181</v>
      </c>
      <c r="G96" s="56" t="s">
        <v>181</v>
      </c>
      <c r="H96" s="56" t="s">
        <v>181</v>
      </c>
      <c r="I96" s="56" t="s">
        <v>181</v>
      </c>
      <c r="J96" s="157" t="s">
        <v>181</v>
      </c>
      <c r="K96" s="157" t="s">
        <v>181</v>
      </c>
      <c r="L96" s="68" t="s">
        <v>181</v>
      </c>
      <c r="M96" s="152" t="s">
        <v>181</v>
      </c>
      <c r="N96" s="152" t="s">
        <v>181</v>
      </c>
      <c r="O96" s="401" t="s">
        <v>181</v>
      </c>
      <c r="P96" s="69" t="s">
        <v>181</v>
      </c>
      <c r="Q96" s="152" t="s">
        <v>181</v>
      </c>
      <c r="R96" s="152" t="s">
        <v>181</v>
      </c>
      <c r="S96" s="152" t="s">
        <v>181</v>
      </c>
      <c r="T96" s="401" t="s">
        <v>181</v>
      </c>
      <c r="U96" s="69" t="s">
        <v>181</v>
      </c>
      <c r="V96" s="152" t="s">
        <v>181</v>
      </c>
      <c r="W96" s="152" t="s">
        <v>181</v>
      </c>
      <c r="X96" s="152" t="s">
        <v>181</v>
      </c>
      <c r="Y96" s="401" t="s">
        <v>181</v>
      </c>
      <c r="Z96" s="69" t="s">
        <v>181</v>
      </c>
      <c r="AA96" s="152" t="s">
        <v>181</v>
      </c>
      <c r="AB96" s="152" t="s">
        <v>181</v>
      </c>
      <c r="AC96" s="152" t="s">
        <v>181</v>
      </c>
      <c r="AD96" s="401" t="s">
        <v>181</v>
      </c>
      <c r="AE96" s="69" t="s">
        <v>181</v>
      </c>
      <c r="AF96" s="152" t="s">
        <v>181</v>
      </c>
      <c r="AG96" s="152" t="s">
        <v>181</v>
      </c>
      <c r="AH96" s="152" t="s">
        <v>181</v>
      </c>
      <c r="AI96" s="401" t="s">
        <v>181</v>
      </c>
      <c r="AJ96" s="69" t="s">
        <v>181</v>
      </c>
      <c r="AK96" s="152" t="s">
        <v>181</v>
      </c>
      <c r="AL96" s="152" t="s">
        <v>181</v>
      </c>
      <c r="AM96" s="152" t="s">
        <v>181</v>
      </c>
      <c r="AN96" s="401" t="s">
        <v>181</v>
      </c>
      <c r="AO96" s="75" t="s">
        <v>181</v>
      </c>
      <c r="AP96" s="185" t="s">
        <v>181</v>
      </c>
      <c r="AQ96" s="185" t="s">
        <v>181</v>
      </c>
      <c r="AR96" s="188" t="s">
        <v>181</v>
      </c>
      <c r="AS96" s="729"/>
      <c r="AT96" s="132"/>
      <c r="AU96" s="132"/>
      <c r="AV96" s="132"/>
      <c r="AW96" s="132"/>
      <c r="AX96" s="132"/>
      <c r="AY96" s="132"/>
      <c r="AZ96" s="132"/>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32"/>
      <c r="CW96" s="127"/>
      <c r="CX96" s="127"/>
      <c r="CY96" s="127"/>
      <c r="CZ96" s="127"/>
      <c r="DA96" s="127"/>
      <c r="DB96" s="132"/>
      <c r="DC96" s="127"/>
      <c r="DD96" s="127"/>
      <c r="DE96" s="127"/>
      <c r="DF96" s="127"/>
      <c r="DG96" s="127"/>
      <c r="DH96" s="132"/>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row>
    <row r="97" spans="1:144" s="58" customFormat="1" ht="20.25" customHeight="1" thickBot="1">
      <c r="A97" s="55" t="s">
        <v>181</v>
      </c>
      <c r="B97" s="56" t="s">
        <v>181</v>
      </c>
      <c r="C97" s="56" t="s">
        <v>206</v>
      </c>
      <c r="D97" s="56"/>
      <c r="E97" s="56" t="s">
        <v>181</v>
      </c>
      <c r="F97" s="56" t="s">
        <v>181</v>
      </c>
      <c r="G97" s="56" t="s">
        <v>181</v>
      </c>
      <c r="H97" s="56" t="s">
        <v>181</v>
      </c>
      <c r="I97" s="56" t="s">
        <v>181</v>
      </c>
      <c r="J97" s="56" t="s">
        <v>181</v>
      </c>
      <c r="K97" s="56" t="s">
        <v>181</v>
      </c>
      <c r="L97" s="68" t="s">
        <v>181</v>
      </c>
      <c r="M97" s="152" t="s">
        <v>181</v>
      </c>
      <c r="N97" s="152" t="s">
        <v>181</v>
      </c>
      <c r="O97" s="409">
        <f>SUM(O78:O95)</f>
        <v>0</v>
      </c>
      <c r="P97" s="69" t="s">
        <v>181</v>
      </c>
      <c r="Q97" s="152" t="s">
        <v>181</v>
      </c>
      <c r="R97" s="152" t="s">
        <v>181</v>
      </c>
      <c r="S97" s="152" t="s">
        <v>181</v>
      </c>
      <c r="T97" s="409">
        <f>SUM(T78:T95)</f>
        <v>0</v>
      </c>
      <c r="U97" s="69" t="s">
        <v>181</v>
      </c>
      <c r="V97" s="152" t="s">
        <v>181</v>
      </c>
      <c r="W97" s="152" t="s">
        <v>181</v>
      </c>
      <c r="X97" s="152" t="s">
        <v>181</v>
      </c>
      <c r="Y97" s="409">
        <f>SUM(Y78:Y95)</f>
        <v>0</v>
      </c>
      <c r="Z97" s="69" t="s">
        <v>181</v>
      </c>
      <c r="AA97" s="152" t="s">
        <v>181</v>
      </c>
      <c r="AB97" s="152" t="s">
        <v>181</v>
      </c>
      <c r="AC97" s="152" t="s">
        <v>181</v>
      </c>
      <c r="AD97" s="409">
        <f>SUM(AD78:AD95)</f>
        <v>0</v>
      </c>
      <c r="AE97" s="69" t="s">
        <v>181</v>
      </c>
      <c r="AF97" s="152" t="s">
        <v>181</v>
      </c>
      <c r="AG97" s="152" t="s">
        <v>181</v>
      </c>
      <c r="AH97" s="152" t="s">
        <v>181</v>
      </c>
      <c r="AI97" s="409">
        <f>SUM(AI78:AI95)</f>
        <v>0</v>
      </c>
      <c r="AJ97" s="69" t="s">
        <v>181</v>
      </c>
      <c r="AK97" s="152" t="s">
        <v>181</v>
      </c>
      <c r="AL97" s="152" t="s">
        <v>181</v>
      </c>
      <c r="AM97" s="152" t="s">
        <v>181</v>
      </c>
      <c r="AN97" s="409">
        <f>SUM(AN78:AN95)</f>
        <v>0</v>
      </c>
      <c r="AO97" s="75" t="s">
        <v>181</v>
      </c>
      <c r="AP97" s="185" t="s">
        <v>181</v>
      </c>
      <c r="AQ97" s="54">
        <f>SUM(O97:AN97)</f>
        <v>0</v>
      </c>
      <c r="AR97" s="188" t="s">
        <v>181</v>
      </c>
      <c r="AS97" s="729"/>
      <c r="AT97" s="132" t="s">
        <v>181</v>
      </c>
      <c r="AU97" s="132" t="s">
        <v>181</v>
      </c>
      <c r="AV97" s="132" t="s">
        <v>181</v>
      </c>
      <c r="AW97" s="132" t="s">
        <v>181</v>
      </c>
      <c r="AX97" s="132" t="s">
        <v>181</v>
      </c>
      <c r="AY97" s="132" t="s">
        <v>181</v>
      </c>
      <c r="AZ97" s="132" t="s">
        <v>181</v>
      </c>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32" t="s">
        <v>181</v>
      </c>
      <c r="CW97" s="127"/>
      <c r="CX97" s="127"/>
      <c r="CY97" s="127"/>
      <c r="CZ97" s="127"/>
      <c r="DA97" s="127"/>
      <c r="DB97" s="132" t="s">
        <v>181</v>
      </c>
      <c r="DC97" s="127"/>
      <c r="DD97" s="127"/>
      <c r="DE97" s="127"/>
      <c r="DF97" s="127"/>
      <c r="DG97" s="127"/>
      <c r="DH97" s="132" t="s">
        <v>181</v>
      </c>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row>
    <row r="98" spans="1:144" s="58" customFormat="1" ht="9.9499999999999993" customHeight="1" thickBot="1">
      <c r="A98" s="61" t="s">
        <v>181</v>
      </c>
      <c r="B98" s="62" t="s">
        <v>181</v>
      </c>
      <c r="C98" s="62" t="s">
        <v>181</v>
      </c>
      <c r="D98" s="62" t="s">
        <v>181</v>
      </c>
      <c r="E98" s="62" t="s">
        <v>181</v>
      </c>
      <c r="F98" s="62" t="s">
        <v>181</v>
      </c>
      <c r="G98" s="62" t="s">
        <v>181</v>
      </c>
      <c r="H98" s="62" t="s">
        <v>181</v>
      </c>
      <c r="I98" s="62" t="s">
        <v>181</v>
      </c>
      <c r="J98" s="62" t="s">
        <v>181</v>
      </c>
      <c r="K98" s="62" t="s">
        <v>181</v>
      </c>
      <c r="L98" s="79" t="s">
        <v>181</v>
      </c>
      <c r="M98" s="80" t="s">
        <v>181</v>
      </c>
      <c r="N98" s="80" t="s">
        <v>181</v>
      </c>
      <c r="O98" s="403" t="s">
        <v>181</v>
      </c>
      <c r="P98" s="82" t="s">
        <v>181</v>
      </c>
      <c r="Q98" s="80" t="s">
        <v>181</v>
      </c>
      <c r="R98" s="80" t="s">
        <v>181</v>
      </c>
      <c r="S98" s="80" t="s">
        <v>181</v>
      </c>
      <c r="T98" s="403" t="s">
        <v>181</v>
      </c>
      <c r="U98" s="82" t="s">
        <v>181</v>
      </c>
      <c r="V98" s="80" t="s">
        <v>181</v>
      </c>
      <c r="W98" s="80" t="s">
        <v>181</v>
      </c>
      <c r="X98" s="80" t="s">
        <v>181</v>
      </c>
      <c r="Y98" s="403" t="s">
        <v>181</v>
      </c>
      <c r="Z98" s="82" t="s">
        <v>181</v>
      </c>
      <c r="AA98" s="80" t="s">
        <v>181</v>
      </c>
      <c r="AB98" s="80" t="s">
        <v>181</v>
      </c>
      <c r="AC98" s="80" t="s">
        <v>181</v>
      </c>
      <c r="AD98" s="403" t="s">
        <v>181</v>
      </c>
      <c r="AE98" s="82" t="s">
        <v>181</v>
      </c>
      <c r="AF98" s="80" t="s">
        <v>181</v>
      </c>
      <c r="AG98" s="80" t="s">
        <v>181</v>
      </c>
      <c r="AH98" s="80" t="s">
        <v>181</v>
      </c>
      <c r="AI98" s="403" t="s">
        <v>181</v>
      </c>
      <c r="AJ98" s="82" t="s">
        <v>181</v>
      </c>
      <c r="AK98" s="80" t="s">
        <v>181</v>
      </c>
      <c r="AL98" s="80" t="s">
        <v>181</v>
      </c>
      <c r="AM98" s="80" t="s">
        <v>181</v>
      </c>
      <c r="AN98" s="403" t="s">
        <v>181</v>
      </c>
      <c r="AO98" s="83" t="s">
        <v>181</v>
      </c>
      <c r="AP98" s="186" t="s">
        <v>181</v>
      </c>
      <c r="AQ98" s="186" t="s">
        <v>181</v>
      </c>
      <c r="AR98" s="189" t="s">
        <v>181</v>
      </c>
      <c r="AS98" s="729"/>
      <c r="AT98" s="132" t="s">
        <v>181</v>
      </c>
      <c r="AU98" s="132" t="s">
        <v>181</v>
      </c>
      <c r="AV98" s="132" t="s">
        <v>181</v>
      </c>
      <c r="AW98" s="132" t="s">
        <v>181</v>
      </c>
      <c r="AX98" s="132" t="s">
        <v>181</v>
      </c>
      <c r="AY98" s="132" t="s">
        <v>181</v>
      </c>
      <c r="AZ98" s="132" t="s">
        <v>181</v>
      </c>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32" t="s">
        <v>181</v>
      </c>
      <c r="CW98" s="127"/>
      <c r="CX98" s="127"/>
      <c r="CY98" s="127"/>
      <c r="CZ98" s="127"/>
      <c r="DA98" s="127"/>
      <c r="DB98" s="132" t="s">
        <v>181</v>
      </c>
      <c r="DC98" s="127"/>
      <c r="DD98" s="127"/>
      <c r="DE98" s="127"/>
      <c r="DF98" s="127"/>
      <c r="DG98" s="127"/>
      <c r="DH98" s="132" t="s">
        <v>181</v>
      </c>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row>
    <row r="99" spans="1:144" s="58" customFormat="1" ht="9.9499999999999993" customHeight="1">
      <c r="A99" s="55" t="s">
        <v>181</v>
      </c>
      <c r="B99" s="84" t="s">
        <v>181</v>
      </c>
      <c r="C99" s="84" t="s">
        <v>181</v>
      </c>
      <c r="D99" s="84" t="s">
        <v>181</v>
      </c>
      <c r="E99" s="56" t="s">
        <v>181</v>
      </c>
      <c r="F99" s="56" t="s">
        <v>181</v>
      </c>
      <c r="G99" s="56" t="s">
        <v>181</v>
      </c>
      <c r="H99" s="56" t="s">
        <v>181</v>
      </c>
      <c r="I99" s="56" t="s">
        <v>181</v>
      </c>
      <c r="J99" s="56" t="s">
        <v>181</v>
      </c>
      <c r="K99" s="56" t="s">
        <v>181</v>
      </c>
      <c r="L99" s="68" t="s">
        <v>181</v>
      </c>
      <c r="M99" s="152" t="s">
        <v>181</v>
      </c>
      <c r="N99" s="152" t="s">
        <v>181</v>
      </c>
      <c r="O99" s="401" t="s">
        <v>181</v>
      </c>
      <c r="P99" s="152" t="s">
        <v>181</v>
      </c>
      <c r="Q99" s="68" t="s">
        <v>181</v>
      </c>
      <c r="R99" s="152" t="s">
        <v>181</v>
      </c>
      <c r="S99" s="152" t="s">
        <v>181</v>
      </c>
      <c r="T99" s="401" t="s">
        <v>181</v>
      </c>
      <c r="U99" s="152" t="s">
        <v>181</v>
      </c>
      <c r="V99" s="68" t="s">
        <v>181</v>
      </c>
      <c r="W99" s="152" t="s">
        <v>181</v>
      </c>
      <c r="X99" s="152" t="s">
        <v>181</v>
      </c>
      <c r="Y99" s="401" t="s">
        <v>181</v>
      </c>
      <c r="Z99" s="152" t="s">
        <v>181</v>
      </c>
      <c r="AA99" s="68" t="s">
        <v>181</v>
      </c>
      <c r="AB99" s="152" t="s">
        <v>181</v>
      </c>
      <c r="AC99" s="152" t="s">
        <v>181</v>
      </c>
      <c r="AD99" s="401" t="s">
        <v>181</v>
      </c>
      <c r="AE99" s="152" t="s">
        <v>181</v>
      </c>
      <c r="AF99" s="68" t="s">
        <v>181</v>
      </c>
      <c r="AG99" s="152" t="s">
        <v>181</v>
      </c>
      <c r="AH99" s="152" t="s">
        <v>181</v>
      </c>
      <c r="AI99" s="401" t="s">
        <v>181</v>
      </c>
      <c r="AJ99" s="152" t="s">
        <v>181</v>
      </c>
      <c r="AK99" s="68" t="s">
        <v>181</v>
      </c>
      <c r="AL99" s="152" t="s">
        <v>181</v>
      </c>
      <c r="AM99" s="152" t="s">
        <v>181</v>
      </c>
      <c r="AN99" s="401" t="s">
        <v>181</v>
      </c>
      <c r="AO99" s="85" t="s">
        <v>181</v>
      </c>
      <c r="AP99" s="187" t="s">
        <v>181</v>
      </c>
      <c r="AQ99" s="185" t="s">
        <v>181</v>
      </c>
      <c r="AR99" s="188" t="s">
        <v>181</v>
      </c>
      <c r="AS99" s="729"/>
      <c r="AT99" s="132" t="s">
        <v>181</v>
      </c>
      <c r="AU99" s="132" t="s">
        <v>181</v>
      </c>
      <c r="AV99" s="132" t="s">
        <v>181</v>
      </c>
      <c r="AW99" s="132" t="s">
        <v>181</v>
      </c>
      <c r="AX99" s="132" t="s">
        <v>181</v>
      </c>
      <c r="AY99" s="132" t="s">
        <v>181</v>
      </c>
      <c r="AZ99" s="132" t="s">
        <v>181</v>
      </c>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32" t="s">
        <v>181</v>
      </c>
      <c r="CW99" s="127"/>
      <c r="CX99" s="127"/>
      <c r="CY99" s="127"/>
      <c r="CZ99" s="127"/>
      <c r="DA99" s="127"/>
      <c r="DB99" s="132" t="s">
        <v>181</v>
      </c>
      <c r="DC99" s="127"/>
      <c r="DD99" s="127"/>
      <c r="DE99" s="127"/>
      <c r="DF99" s="127"/>
      <c r="DG99" s="127"/>
      <c r="DH99" s="132" t="s">
        <v>181</v>
      </c>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row>
    <row r="100" spans="1:144" s="58" customFormat="1" ht="20.25" customHeight="1">
      <c r="A100" s="55"/>
      <c r="B100" s="1347" t="s">
        <v>207</v>
      </c>
      <c r="C100" s="1348"/>
      <c r="D100" s="1348"/>
      <c r="E100" s="1348"/>
      <c r="F100" s="1348"/>
      <c r="G100" s="1348"/>
      <c r="H100" s="1348"/>
      <c r="I100" s="1348"/>
      <c r="J100" s="1348"/>
      <c r="K100" s="56" t="s">
        <v>181</v>
      </c>
      <c r="L100" s="68" t="s">
        <v>181</v>
      </c>
      <c r="M100" s="152" t="s">
        <v>181</v>
      </c>
      <c r="N100" s="152" t="s">
        <v>181</v>
      </c>
      <c r="O100" s="401" t="s">
        <v>181</v>
      </c>
      <c r="P100" s="69" t="s">
        <v>181</v>
      </c>
      <c r="Q100" s="152" t="s">
        <v>181</v>
      </c>
      <c r="R100" s="152" t="s">
        <v>181</v>
      </c>
      <c r="S100" s="152" t="s">
        <v>181</v>
      </c>
      <c r="T100" s="401" t="s">
        <v>181</v>
      </c>
      <c r="U100" s="69" t="s">
        <v>181</v>
      </c>
      <c r="V100" s="152" t="s">
        <v>181</v>
      </c>
      <c r="W100" s="152" t="s">
        <v>181</v>
      </c>
      <c r="X100" s="152" t="s">
        <v>181</v>
      </c>
      <c r="Y100" s="401" t="s">
        <v>181</v>
      </c>
      <c r="Z100" s="69" t="s">
        <v>181</v>
      </c>
      <c r="AA100" s="152" t="s">
        <v>181</v>
      </c>
      <c r="AB100" s="152" t="s">
        <v>181</v>
      </c>
      <c r="AC100" s="152" t="s">
        <v>181</v>
      </c>
      <c r="AD100" s="401" t="s">
        <v>181</v>
      </c>
      <c r="AE100" s="69" t="s">
        <v>181</v>
      </c>
      <c r="AF100" s="152" t="s">
        <v>181</v>
      </c>
      <c r="AG100" s="152" t="s">
        <v>181</v>
      </c>
      <c r="AH100" s="152" t="s">
        <v>181</v>
      </c>
      <c r="AI100" s="401" t="s">
        <v>181</v>
      </c>
      <c r="AJ100" s="69" t="s">
        <v>181</v>
      </c>
      <c r="AK100" s="152" t="s">
        <v>181</v>
      </c>
      <c r="AL100" s="152" t="s">
        <v>181</v>
      </c>
      <c r="AM100" s="152" t="s">
        <v>181</v>
      </c>
      <c r="AN100" s="401" t="s">
        <v>181</v>
      </c>
      <c r="AO100" s="75" t="s">
        <v>181</v>
      </c>
      <c r="AP100" s="185" t="s">
        <v>181</v>
      </c>
      <c r="AQ100" s="192" t="s">
        <v>181</v>
      </c>
      <c r="AR100" s="188" t="s">
        <v>181</v>
      </c>
      <c r="AS100" s="729"/>
      <c r="AT100" s="132" t="s">
        <v>181</v>
      </c>
      <c r="AU100" s="132" t="s">
        <v>181</v>
      </c>
      <c r="AV100" s="132" t="s">
        <v>181</v>
      </c>
      <c r="AW100" s="132" t="s">
        <v>181</v>
      </c>
      <c r="AX100" s="132" t="s">
        <v>181</v>
      </c>
      <c r="AY100" s="132" t="s">
        <v>181</v>
      </c>
      <c r="AZ100" s="132" t="s">
        <v>181</v>
      </c>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32" t="s">
        <v>181</v>
      </c>
      <c r="CW100" s="127"/>
      <c r="CX100" s="127"/>
      <c r="CY100" s="127"/>
      <c r="CZ100" s="127"/>
      <c r="DA100" s="127"/>
      <c r="DB100" s="132" t="s">
        <v>181</v>
      </c>
      <c r="DC100" s="127"/>
      <c r="DD100" s="127"/>
      <c r="DE100" s="127"/>
      <c r="DF100" s="127"/>
      <c r="DG100" s="127"/>
      <c r="DH100" s="132" t="s">
        <v>181</v>
      </c>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row>
    <row r="101" spans="1:144" s="58" customFormat="1" ht="20.25" customHeight="1">
      <c r="A101" s="55"/>
      <c r="B101" s="59">
        <v>1</v>
      </c>
      <c r="C101" s="1118" t="s">
        <v>275</v>
      </c>
      <c r="D101" s="1119"/>
      <c r="E101" s="1119"/>
      <c r="F101" s="1119"/>
      <c r="G101" s="1119"/>
      <c r="H101" s="1119"/>
      <c r="I101" s="1119"/>
      <c r="J101" s="1119"/>
      <c r="K101" s="157" t="s">
        <v>181</v>
      </c>
      <c r="L101" s="68" t="s">
        <v>181</v>
      </c>
      <c r="M101" s="152" t="s">
        <v>181</v>
      </c>
      <c r="N101" s="152" t="s">
        <v>181</v>
      </c>
      <c r="O101" s="401" t="s">
        <v>181</v>
      </c>
      <c r="P101" s="69" t="s">
        <v>181</v>
      </c>
      <c r="Q101" s="152" t="s">
        <v>181</v>
      </c>
      <c r="R101" s="152" t="s">
        <v>181</v>
      </c>
      <c r="S101" s="152" t="s">
        <v>181</v>
      </c>
      <c r="T101" s="401" t="s">
        <v>181</v>
      </c>
      <c r="U101" s="69" t="s">
        <v>181</v>
      </c>
      <c r="V101" s="152" t="s">
        <v>181</v>
      </c>
      <c r="W101" s="152" t="s">
        <v>181</v>
      </c>
      <c r="X101" s="152" t="s">
        <v>181</v>
      </c>
      <c r="Y101" s="401" t="s">
        <v>181</v>
      </c>
      <c r="Z101" s="69" t="s">
        <v>181</v>
      </c>
      <c r="AA101" s="152" t="s">
        <v>181</v>
      </c>
      <c r="AB101" s="152" t="s">
        <v>181</v>
      </c>
      <c r="AC101" s="152" t="s">
        <v>181</v>
      </c>
      <c r="AD101" s="401" t="s">
        <v>181</v>
      </c>
      <c r="AE101" s="69" t="s">
        <v>181</v>
      </c>
      <c r="AF101" s="152" t="s">
        <v>181</v>
      </c>
      <c r="AG101" s="152" t="s">
        <v>181</v>
      </c>
      <c r="AH101" s="152" t="s">
        <v>181</v>
      </c>
      <c r="AI101" s="401" t="s">
        <v>181</v>
      </c>
      <c r="AJ101" s="69" t="s">
        <v>181</v>
      </c>
      <c r="AK101" s="152" t="s">
        <v>181</v>
      </c>
      <c r="AL101" s="152" t="s">
        <v>181</v>
      </c>
      <c r="AM101" s="152" t="s">
        <v>181</v>
      </c>
      <c r="AN101" s="401" t="s">
        <v>181</v>
      </c>
      <c r="AO101" s="75" t="s">
        <v>181</v>
      </c>
      <c r="AP101" s="185" t="s">
        <v>181</v>
      </c>
      <c r="AQ101" s="185" t="s">
        <v>181</v>
      </c>
      <c r="AR101" s="188" t="s">
        <v>181</v>
      </c>
      <c r="AS101" s="729"/>
      <c r="AT101" s="132" t="s">
        <v>181</v>
      </c>
      <c r="AU101" s="132" t="s">
        <v>181</v>
      </c>
      <c r="AV101" s="132" t="s">
        <v>181</v>
      </c>
      <c r="AW101" s="132" t="s">
        <v>181</v>
      </c>
      <c r="AX101" s="132" t="s">
        <v>181</v>
      </c>
      <c r="AY101" s="132" t="s">
        <v>181</v>
      </c>
      <c r="AZ101" s="132" t="s">
        <v>181</v>
      </c>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32" t="s">
        <v>181</v>
      </c>
      <c r="CW101" s="127"/>
      <c r="CX101" s="127"/>
      <c r="CY101" s="127"/>
      <c r="CZ101" s="127"/>
      <c r="DA101" s="127"/>
      <c r="DB101" s="132" t="s">
        <v>181</v>
      </c>
      <c r="DC101" s="127"/>
      <c r="DD101" s="127"/>
      <c r="DE101" s="127"/>
      <c r="DF101" s="127"/>
      <c r="DG101" s="127"/>
      <c r="DH101" s="132" t="s">
        <v>181</v>
      </c>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row>
    <row r="102" spans="1:144" s="58" customFormat="1" ht="20.25" customHeight="1">
      <c r="A102" s="55"/>
      <c r="B102" s="56"/>
      <c r="C102" s="56"/>
      <c r="D102" s="1090" t="s">
        <v>279</v>
      </c>
      <c r="E102" s="1091"/>
      <c r="F102" s="1091"/>
      <c r="G102" s="1091"/>
      <c r="H102" s="1091"/>
      <c r="I102" s="1091"/>
      <c r="J102" s="1091"/>
      <c r="K102" s="56"/>
      <c r="L102" s="68"/>
      <c r="M102" s="152"/>
      <c r="N102" s="152"/>
      <c r="O102" s="410"/>
      <c r="P102" s="152"/>
      <c r="Q102" s="68"/>
      <c r="R102" s="152"/>
      <c r="S102" s="152"/>
      <c r="T102" s="410"/>
      <c r="U102" s="152"/>
      <c r="V102" s="68"/>
      <c r="W102" s="152"/>
      <c r="X102" s="152"/>
      <c r="Y102" s="410"/>
      <c r="Z102" s="152"/>
      <c r="AA102" s="68"/>
      <c r="AB102" s="152"/>
      <c r="AC102" s="152"/>
      <c r="AD102" s="410"/>
      <c r="AE102" s="152"/>
      <c r="AF102" s="68"/>
      <c r="AG102" s="152"/>
      <c r="AH102" s="152"/>
      <c r="AI102" s="410"/>
      <c r="AJ102" s="152"/>
      <c r="AK102" s="68"/>
      <c r="AL102" s="152"/>
      <c r="AM102" s="152"/>
      <c r="AN102" s="410"/>
      <c r="AO102" s="85"/>
      <c r="AP102" s="187"/>
      <c r="AQ102" s="52">
        <f>SUM(O102:AN102)</f>
        <v>0</v>
      </c>
      <c r="AR102" s="188"/>
      <c r="AS102" s="729"/>
      <c r="AT102" s="132" t="s">
        <v>181</v>
      </c>
      <c r="AU102" s="132" t="s">
        <v>181</v>
      </c>
      <c r="AV102" s="132" t="s">
        <v>181</v>
      </c>
      <c r="AW102" s="132" t="s">
        <v>181</v>
      </c>
      <c r="AX102" s="132" t="s">
        <v>181</v>
      </c>
      <c r="AY102" s="132" t="s">
        <v>181</v>
      </c>
      <c r="AZ102" s="132" t="s">
        <v>181</v>
      </c>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32" t="s">
        <v>181</v>
      </c>
      <c r="CW102" s="127"/>
      <c r="CX102" s="127"/>
      <c r="CY102" s="127"/>
      <c r="CZ102" s="127"/>
      <c r="DA102" s="127"/>
      <c r="DB102" s="132" t="s">
        <v>181</v>
      </c>
      <c r="DC102" s="127"/>
      <c r="DD102" s="127"/>
      <c r="DE102" s="127"/>
      <c r="DF102" s="127"/>
      <c r="DG102" s="127"/>
      <c r="DH102" s="132" t="s">
        <v>181</v>
      </c>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row>
    <row r="103" spans="1:144" s="58" customFormat="1" ht="20.25" customHeight="1">
      <c r="A103" s="55"/>
      <c r="B103" s="56"/>
      <c r="C103" s="56"/>
      <c r="D103" s="1090" t="s">
        <v>279</v>
      </c>
      <c r="E103" s="1091"/>
      <c r="F103" s="1091"/>
      <c r="G103" s="1091"/>
      <c r="H103" s="1091"/>
      <c r="I103" s="1091"/>
      <c r="J103" s="1091"/>
      <c r="K103" s="56"/>
      <c r="L103" s="68"/>
      <c r="M103" s="152"/>
      <c r="N103" s="152"/>
      <c r="O103" s="410"/>
      <c r="P103" s="152"/>
      <c r="Q103" s="68"/>
      <c r="R103" s="152"/>
      <c r="S103" s="152"/>
      <c r="T103" s="410"/>
      <c r="U103" s="152"/>
      <c r="V103" s="68"/>
      <c r="W103" s="152"/>
      <c r="X103" s="152"/>
      <c r="Y103" s="410"/>
      <c r="Z103" s="152"/>
      <c r="AA103" s="68"/>
      <c r="AB103" s="152"/>
      <c r="AC103" s="152"/>
      <c r="AD103" s="410"/>
      <c r="AE103" s="152"/>
      <c r="AF103" s="68"/>
      <c r="AG103" s="152"/>
      <c r="AH103" s="152"/>
      <c r="AI103" s="410"/>
      <c r="AJ103" s="152"/>
      <c r="AK103" s="68"/>
      <c r="AL103" s="152"/>
      <c r="AM103" s="152"/>
      <c r="AN103" s="410"/>
      <c r="AO103" s="85"/>
      <c r="AP103" s="187"/>
      <c r="AQ103" s="52">
        <f>SUM(O103:AN103)</f>
        <v>0</v>
      </c>
      <c r="AR103" s="188"/>
      <c r="AS103" s="729"/>
      <c r="AT103" s="132"/>
      <c r="AU103" s="132"/>
      <c r="AV103" s="132"/>
      <c r="AW103" s="132"/>
      <c r="AX103" s="132"/>
      <c r="AY103" s="132"/>
      <c r="AZ103" s="132"/>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32"/>
      <c r="CW103" s="127"/>
      <c r="CX103" s="127"/>
      <c r="CY103" s="127"/>
      <c r="CZ103" s="127"/>
      <c r="DA103" s="127"/>
      <c r="DB103" s="132"/>
      <c r="DC103" s="127"/>
      <c r="DD103" s="127"/>
      <c r="DE103" s="127"/>
      <c r="DF103" s="127"/>
      <c r="DG103" s="127"/>
      <c r="DH103" s="132"/>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row>
    <row r="104" spans="1:144" s="58" customFormat="1" ht="20.25" customHeight="1">
      <c r="A104" s="55"/>
      <c r="B104" s="56"/>
      <c r="C104" s="56"/>
      <c r="D104" s="1090" t="s">
        <v>279</v>
      </c>
      <c r="E104" s="1091"/>
      <c r="F104" s="1091"/>
      <c r="G104" s="1091"/>
      <c r="H104" s="1091"/>
      <c r="I104" s="1091"/>
      <c r="J104" s="1091"/>
      <c r="K104" s="56"/>
      <c r="L104" s="68"/>
      <c r="M104" s="152"/>
      <c r="N104" s="152"/>
      <c r="O104" s="410"/>
      <c r="P104" s="152"/>
      <c r="Q104" s="68"/>
      <c r="R104" s="152"/>
      <c r="S104" s="152"/>
      <c r="T104" s="410"/>
      <c r="U104" s="152"/>
      <c r="V104" s="68"/>
      <c r="W104" s="152"/>
      <c r="X104" s="152"/>
      <c r="Y104" s="410"/>
      <c r="Z104" s="152"/>
      <c r="AA104" s="68"/>
      <c r="AB104" s="152"/>
      <c r="AC104" s="152"/>
      <c r="AD104" s="410"/>
      <c r="AE104" s="152"/>
      <c r="AF104" s="68"/>
      <c r="AG104" s="152"/>
      <c r="AH104" s="152"/>
      <c r="AI104" s="410"/>
      <c r="AJ104" s="152"/>
      <c r="AK104" s="68"/>
      <c r="AL104" s="152"/>
      <c r="AM104" s="152"/>
      <c r="AN104" s="410"/>
      <c r="AO104" s="85"/>
      <c r="AP104" s="187"/>
      <c r="AQ104" s="52">
        <f>SUM(O104:AN104)</f>
        <v>0</v>
      </c>
      <c r="AR104" s="188"/>
      <c r="AS104" s="729"/>
      <c r="AT104" s="132"/>
      <c r="AU104" s="132"/>
      <c r="AV104" s="132"/>
      <c r="AW104" s="132"/>
      <c r="AX104" s="132"/>
      <c r="AY104" s="132"/>
      <c r="AZ104" s="132"/>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32"/>
      <c r="CW104" s="127"/>
      <c r="CX104" s="127"/>
      <c r="CY104" s="127"/>
      <c r="CZ104" s="127"/>
      <c r="DA104" s="127"/>
      <c r="DB104" s="132"/>
      <c r="DC104" s="127"/>
      <c r="DD104" s="127"/>
      <c r="DE104" s="127"/>
      <c r="DF104" s="127"/>
      <c r="DG104" s="127"/>
      <c r="DH104" s="132"/>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row>
    <row r="105" spans="1:144" s="58" customFormat="1" ht="9.9499999999999993" customHeight="1">
      <c r="A105" s="55" t="s">
        <v>181</v>
      </c>
      <c r="B105" s="56" t="s">
        <v>181</v>
      </c>
      <c r="C105" s="56" t="s">
        <v>181</v>
      </c>
      <c r="D105" s="56" t="s">
        <v>181</v>
      </c>
      <c r="E105" s="56" t="s">
        <v>181</v>
      </c>
      <c r="F105" s="56" t="s">
        <v>181</v>
      </c>
      <c r="G105" s="56" t="s">
        <v>181</v>
      </c>
      <c r="H105" s="56" t="s">
        <v>181</v>
      </c>
      <c r="I105" s="56" t="s">
        <v>181</v>
      </c>
      <c r="J105" s="157" t="s">
        <v>181</v>
      </c>
      <c r="K105" s="157" t="s">
        <v>181</v>
      </c>
      <c r="L105" s="68" t="s">
        <v>181</v>
      </c>
      <c r="M105" s="152" t="s">
        <v>181</v>
      </c>
      <c r="N105" s="152" t="s">
        <v>181</v>
      </c>
      <c r="O105" s="401"/>
      <c r="P105" s="69"/>
      <c r="Q105" s="152"/>
      <c r="R105" s="152"/>
      <c r="S105" s="152"/>
      <c r="T105" s="401"/>
      <c r="U105" s="69"/>
      <c r="V105" s="152"/>
      <c r="W105" s="152"/>
      <c r="X105" s="152"/>
      <c r="Y105" s="401"/>
      <c r="Z105" s="69" t="s">
        <v>181</v>
      </c>
      <c r="AA105" s="152" t="s">
        <v>181</v>
      </c>
      <c r="AB105" s="152" t="s">
        <v>181</v>
      </c>
      <c r="AC105" s="152" t="s">
        <v>181</v>
      </c>
      <c r="AD105" s="401"/>
      <c r="AE105" s="69"/>
      <c r="AF105" s="152"/>
      <c r="AG105" s="152"/>
      <c r="AH105" s="152"/>
      <c r="AI105" s="401"/>
      <c r="AJ105" s="69" t="s">
        <v>181</v>
      </c>
      <c r="AK105" s="152" t="s">
        <v>181</v>
      </c>
      <c r="AL105" s="152" t="s">
        <v>181</v>
      </c>
      <c r="AM105" s="152" t="s">
        <v>181</v>
      </c>
      <c r="AN105" s="401" t="s">
        <v>181</v>
      </c>
      <c r="AO105" s="75" t="s">
        <v>181</v>
      </c>
      <c r="AP105" s="185" t="s">
        <v>181</v>
      </c>
      <c r="AQ105" s="185" t="s">
        <v>181</v>
      </c>
      <c r="AR105" s="188" t="s">
        <v>181</v>
      </c>
      <c r="AS105" s="729"/>
      <c r="AT105" s="132"/>
      <c r="AU105" s="132"/>
      <c r="AV105" s="132"/>
      <c r="AW105" s="132"/>
      <c r="AX105" s="132"/>
      <c r="AY105" s="132"/>
      <c r="AZ105" s="132"/>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32"/>
      <c r="CW105" s="127"/>
      <c r="CX105" s="127"/>
      <c r="CY105" s="127"/>
      <c r="CZ105" s="127"/>
      <c r="DA105" s="127"/>
      <c r="DB105" s="132"/>
      <c r="DC105" s="127"/>
      <c r="DD105" s="127"/>
      <c r="DE105" s="127"/>
      <c r="DF105" s="127"/>
      <c r="DG105" s="127"/>
      <c r="DH105" s="132"/>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row>
    <row r="106" spans="1:144" s="58" customFormat="1" ht="20.25" customHeight="1">
      <c r="A106" s="55"/>
      <c r="B106" s="59">
        <v>2</v>
      </c>
      <c r="C106" s="1118" t="s">
        <v>276</v>
      </c>
      <c r="D106" s="1119"/>
      <c r="E106" s="1119"/>
      <c r="F106" s="1119"/>
      <c r="G106" s="1119"/>
      <c r="H106" s="1119"/>
      <c r="I106" s="1119"/>
      <c r="J106" s="1119"/>
      <c r="K106" s="157" t="s">
        <v>181</v>
      </c>
      <c r="L106" s="68" t="s">
        <v>181</v>
      </c>
      <c r="M106" s="152" t="s">
        <v>181</v>
      </c>
      <c r="N106" s="152" t="s">
        <v>181</v>
      </c>
      <c r="O106" s="401"/>
      <c r="P106" s="69"/>
      <c r="Q106" s="152"/>
      <c r="R106" s="152"/>
      <c r="S106" s="152"/>
      <c r="T106" s="401"/>
      <c r="U106" s="69"/>
      <c r="V106" s="152"/>
      <c r="W106" s="152"/>
      <c r="X106" s="152"/>
      <c r="Y106" s="401"/>
      <c r="Z106" s="69" t="s">
        <v>181</v>
      </c>
      <c r="AA106" s="152" t="s">
        <v>181</v>
      </c>
      <c r="AB106" s="152" t="s">
        <v>181</v>
      </c>
      <c r="AC106" s="152" t="s">
        <v>181</v>
      </c>
      <c r="AD106" s="401"/>
      <c r="AE106" s="69"/>
      <c r="AF106" s="152"/>
      <c r="AG106" s="152"/>
      <c r="AH106" s="152"/>
      <c r="AI106" s="401"/>
      <c r="AJ106" s="69" t="s">
        <v>181</v>
      </c>
      <c r="AK106" s="152" t="s">
        <v>181</v>
      </c>
      <c r="AL106" s="152" t="s">
        <v>181</v>
      </c>
      <c r="AM106" s="152" t="s">
        <v>181</v>
      </c>
      <c r="AN106" s="401" t="s">
        <v>181</v>
      </c>
      <c r="AO106" s="75" t="s">
        <v>181</v>
      </c>
      <c r="AP106" s="185" t="s">
        <v>181</v>
      </c>
      <c r="AQ106" s="185" t="s">
        <v>181</v>
      </c>
      <c r="AR106" s="188" t="s">
        <v>181</v>
      </c>
      <c r="AS106" s="729"/>
      <c r="AT106" s="132" t="s">
        <v>181</v>
      </c>
      <c r="AU106" s="132" t="s">
        <v>181</v>
      </c>
      <c r="AV106" s="132" t="s">
        <v>181</v>
      </c>
      <c r="AW106" s="132" t="s">
        <v>181</v>
      </c>
      <c r="AX106" s="132" t="s">
        <v>181</v>
      </c>
      <c r="AY106" s="132" t="s">
        <v>181</v>
      </c>
      <c r="AZ106" s="132" t="s">
        <v>181</v>
      </c>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32" t="s">
        <v>181</v>
      </c>
      <c r="CW106" s="127"/>
      <c r="CX106" s="127"/>
      <c r="CY106" s="127"/>
      <c r="CZ106" s="127"/>
      <c r="DA106" s="127"/>
      <c r="DB106" s="132" t="s">
        <v>181</v>
      </c>
      <c r="DC106" s="127"/>
      <c r="DD106" s="127"/>
      <c r="DE106" s="127"/>
      <c r="DF106" s="127"/>
      <c r="DG106" s="127"/>
      <c r="DH106" s="132" t="s">
        <v>181</v>
      </c>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row>
    <row r="107" spans="1:144" s="58" customFormat="1" ht="20.25" customHeight="1">
      <c r="A107" s="55"/>
      <c r="B107" s="56"/>
      <c r="C107" s="56"/>
      <c r="D107" s="1090" t="s">
        <v>279</v>
      </c>
      <c r="E107" s="1091"/>
      <c r="F107" s="1091"/>
      <c r="G107" s="1091"/>
      <c r="H107" s="1091"/>
      <c r="I107" s="1091"/>
      <c r="J107" s="1091"/>
      <c r="K107" s="56"/>
      <c r="L107" s="68"/>
      <c r="M107" s="152"/>
      <c r="N107" s="152"/>
      <c r="O107" s="410"/>
      <c r="P107" s="152"/>
      <c r="Q107" s="68"/>
      <c r="R107" s="152"/>
      <c r="S107" s="152"/>
      <c r="T107" s="410"/>
      <c r="U107" s="152"/>
      <c r="V107" s="68"/>
      <c r="W107" s="152"/>
      <c r="X107" s="152"/>
      <c r="Y107" s="410"/>
      <c r="Z107" s="152"/>
      <c r="AA107" s="68"/>
      <c r="AB107" s="152"/>
      <c r="AC107" s="152"/>
      <c r="AD107" s="410"/>
      <c r="AE107" s="152"/>
      <c r="AF107" s="68"/>
      <c r="AG107" s="152"/>
      <c r="AH107" s="152"/>
      <c r="AI107" s="410"/>
      <c r="AJ107" s="152"/>
      <c r="AK107" s="68"/>
      <c r="AL107" s="152"/>
      <c r="AM107" s="152"/>
      <c r="AN107" s="410"/>
      <c r="AO107" s="85"/>
      <c r="AP107" s="187"/>
      <c r="AQ107" s="52">
        <f>SUM(O107:AN107)</f>
        <v>0</v>
      </c>
      <c r="AR107" s="188"/>
      <c r="AS107" s="729"/>
      <c r="AT107" s="132" t="s">
        <v>181</v>
      </c>
      <c r="AU107" s="132" t="s">
        <v>181</v>
      </c>
      <c r="AV107" s="132" t="s">
        <v>181</v>
      </c>
      <c r="AW107" s="132" t="s">
        <v>181</v>
      </c>
      <c r="AX107" s="132" t="s">
        <v>181</v>
      </c>
      <c r="AY107" s="132" t="s">
        <v>181</v>
      </c>
      <c r="AZ107" s="132" t="s">
        <v>181</v>
      </c>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32" t="s">
        <v>181</v>
      </c>
      <c r="CW107" s="127"/>
      <c r="CX107" s="127"/>
      <c r="CY107" s="127"/>
      <c r="CZ107" s="127"/>
      <c r="DA107" s="127"/>
      <c r="DB107" s="132" t="s">
        <v>181</v>
      </c>
      <c r="DC107" s="127"/>
      <c r="DD107" s="127"/>
      <c r="DE107" s="127"/>
      <c r="DF107" s="127"/>
      <c r="DG107" s="127"/>
      <c r="DH107" s="132" t="s">
        <v>181</v>
      </c>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row>
    <row r="108" spans="1:144" s="58" customFormat="1" ht="20.25" customHeight="1">
      <c r="A108" s="55"/>
      <c r="B108" s="56"/>
      <c r="C108" s="56"/>
      <c r="D108" s="1090" t="s">
        <v>279</v>
      </c>
      <c r="E108" s="1091"/>
      <c r="F108" s="1091"/>
      <c r="G108" s="1091"/>
      <c r="H108" s="1091"/>
      <c r="I108" s="1091"/>
      <c r="J108" s="1091"/>
      <c r="K108" s="56"/>
      <c r="L108" s="68"/>
      <c r="M108" s="152"/>
      <c r="N108" s="152"/>
      <c r="O108" s="410"/>
      <c r="P108" s="152"/>
      <c r="Q108" s="68"/>
      <c r="R108" s="152"/>
      <c r="S108" s="152"/>
      <c r="T108" s="410"/>
      <c r="U108" s="152"/>
      <c r="V108" s="68"/>
      <c r="W108" s="152"/>
      <c r="X108" s="152"/>
      <c r="Y108" s="410"/>
      <c r="Z108" s="152"/>
      <c r="AA108" s="68"/>
      <c r="AB108" s="152"/>
      <c r="AC108" s="152"/>
      <c r="AD108" s="410"/>
      <c r="AE108" s="152"/>
      <c r="AF108" s="68"/>
      <c r="AG108" s="152"/>
      <c r="AH108" s="152"/>
      <c r="AI108" s="410"/>
      <c r="AJ108" s="152"/>
      <c r="AK108" s="68"/>
      <c r="AL108" s="152"/>
      <c r="AM108" s="152"/>
      <c r="AN108" s="410"/>
      <c r="AO108" s="85"/>
      <c r="AP108" s="187"/>
      <c r="AQ108" s="52">
        <f>SUM(O108:AN108)</f>
        <v>0</v>
      </c>
      <c r="AR108" s="188"/>
      <c r="AS108" s="729"/>
      <c r="AT108" s="132"/>
      <c r="AU108" s="132"/>
      <c r="AV108" s="132"/>
      <c r="AW108" s="132"/>
      <c r="AX108" s="132"/>
      <c r="AY108" s="132"/>
      <c r="AZ108" s="132"/>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32"/>
      <c r="CW108" s="127"/>
      <c r="CX108" s="127"/>
      <c r="CY108" s="127"/>
      <c r="CZ108" s="127"/>
      <c r="DA108" s="127"/>
      <c r="DB108" s="132"/>
      <c r="DC108" s="127"/>
      <c r="DD108" s="127"/>
      <c r="DE108" s="127"/>
      <c r="DF108" s="127"/>
      <c r="DG108" s="127"/>
      <c r="DH108" s="132"/>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row>
    <row r="109" spans="1:144" s="58" customFormat="1" ht="20.25" customHeight="1">
      <c r="A109" s="55"/>
      <c r="B109" s="56"/>
      <c r="C109" s="56"/>
      <c r="D109" s="1090" t="s">
        <v>279</v>
      </c>
      <c r="E109" s="1091"/>
      <c r="F109" s="1091"/>
      <c r="G109" s="1091"/>
      <c r="H109" s="1091"/>
      <c r="I109" s="1091"/>
      <c r="J109" s="1091"/>
      <c r="K109" s="56"/>
      <c r="L109" s="68"/>
      <c r="M109" s="152"/>
      <c r="N109" s="152"/>
      <c r="O109" s="410"/>
      <c r="P109" s="152"/>
      <c r="Q109" s="68"/>
      <c r="R109" s="152"/>
      <c r="S109" s="152"/>
      <c r="T109" s="410"/>
      <c r="U109" s="152"/>
      <c r="V109" s="68"/>
      <c r="W109" s="152"/>
      <c r="X109" s="152"/>
      <c r="Y109" s="410"/>
      <c r="Z109" s="152"/>
      <c r="AA109" s="68"/>
      <c r="AB109" s="152"/>
      <c r="AC109" s="152"/>
      <c r="AD109" s="410"/>
      <c r="AE109" s="152"/>
      <c r="AF109" s="68"/>
      <c r="AG109" s="152"/>
      <c r="AH109" s="152"/>
      <c r="AI109" s="410"/>
      <c r="AJ109" s="152"/>
      <c r="AK109" s="68"/>
      <c r="AL109" s="152"/>
      <c r="AM109" s="152"/>
      <c r="AN109" s="410"/>
      <c r="AO109" s="85"/>
      <c r="AP109" s="187"/>
      <c r="AQ109" s="52">
        <f>SUM(O109:AN109)</f>
        <v>0</v>
      </c>
      <c r="AR109" s="188"/>
      <c r="AS109" s="729"/>
      <c r="AT109" s="132"/>
      <c r="AU109" s="132"/>
      <c r="AV109" s="132"/>
      <c r="AW109" s="132"/>
      <c r="AX109" s="132"/>
      <c r="AY109" s="132"/>
      <c r="AZ109" s="132"/>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32"/>
      <c r="CW109" s="127"/>
      <c r="CX109" s="127"/>
      <c r="CY109" s="127"/>
      <c r="CZ109" s="127"/>
      <c r="DA109" s="127"/>
      <c r="DB109" s="132"/>
      <c r="DC109" s="127"/>
      <c r="DD109" s="127"/>
      <c r="DE109" s="127"/>
      <c r="DF109" s="127"/>
      <c r="DG109" s="127"/>
      <c r="DH109" s="132"/>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row>
    <row r="110" spans="1:144" s="58" customFormat="1" ht="9.9499999999999993" customHeight="1">
      <c r="A110" s="55" t="s">
        <v>181</v>
      </c>
      <c r="B110" s="56" t="s">
        <v>181</v>
      </c>
      <c r="C110" s="56" t="s">
        <v>181</v>
      </c>
      <c r="D110" s="56" t="s">
        <v>181</v>
      </c>
      <c r="E110" s="56" t="s">
        <v>181</v>
      </c>
      <c r="F110" s="56" t="s">
        <v>181</v>
      </c>
      <c r="G110" s="56" t="s">
        <v>181</v>
      </c>
      <c r="H110" s="56" t="s">
        <v>181</v>
      </c>
      <c r="I110" s="56" t="s">
        <v>181</v>
      </c>
      <c r="J110" s="157" t="s">
        <v>181</v>
      </c>
      <c r="K110" s="157" t="s">
        <v>181</v>
      </c>
      <c r="L110" s="68" t="s">
        <v>181</v>
      </c>
      <c r="M110" s="152" t="s">
        <v>181</v>
      </c>
      <c r="N110" s="152" t="s">
        <v>181</v>
      </c>
      <c r="O110" s="401"/>
      <c r="P110" s="69"/>
      <c r="Q110" s="152"/>
      <c r="R110" s="152"/>
      <c r="S110" s="152"/>
      <c r="T110" s="401"/>
      <c r="U110" s="69"/>
      <c r="V110" s="152"/>
      <c r="W110" s="152"/>
      <c r="X110" s="152"/>
      <c r="Y110" s="401"/>
      <c r="Z110" s="69" t="s">
        <v>181</v>
      </c>
      <c r="AA110" s="152" t="s">
        <v>181</v>
      </c>
      <c r="AB110" s="152" t="s">
        <v>181</v>
      </c>
      <c r="AC110" s="152" t="s">
        <v>181</v>
      </c>
      <c r="AD110" s="401" t="s">
        <v>181</v>
      </c>
      <c r="AE110" s="69" t="s">
        <v>181</v>
      </c>
      <c r="AF110" s="152" t="s">
        <v>181</v>
      </c>
      <c r="AG110" s="152" t="s">
        <v>181</v>
      </c>
      <c r="AH110" s="152" t="s">
        <v>181</v>
      </c>
      <c r="AI110" s="401" t="s">
        <v>181</v>
      </c>
      <c r="AJ110" s="69" t="s">
        <v>181</v>
      </c>
      <c r="AK110" s="152" t="s">
        <v>181</v>
      </c>
      <c r="AL110" s="152" t="s">
        <v>181</v>
      </c>
      <c r="AM110" s="152" t="s">
        <v>181</v>
      </c>
      <c r="AN110" s="401" t="s">
        <v>181</v>
      </c>
      <c r="AO110" s="75" t="s">
        <v>181</v>
      </c>
      <c r="AP110" s="185" t="s">
        <v>181</v>
      </c>
      <c r="AQ110" s="185" t="s">
        <v>181</v>
      </c>
      <c r="AR110" s="188" t="s">
        <v>181</v>
      </c>
      <c r="AS110" s="729"/>
      <c r="AT110" s="132"/>
      <c r="AU110" s="132"/>
      <c r="AV110" s="132"/>
      <c r="AW110" s="132"/>
      <c r="AX110" s="132"/>
      <c r="AY110" s="132"/>
      <c r="AZ110" s="132"/>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32"/>
      <c r="CW110" s="127"/>
      <c r="CX110" s="127"/>
      <c r="CY110" s="127"/>
      <c r="CZ110" s="127"/>
      <c r="DA110" s="127"/>
      <c r="DB110" s="132"/>
      <c r="DC110" s="127"/>
      <c r="DD110" s="127"/>
      <c r="DE110" s="127"/>
      <c r="DF110" s="127"/>
      <c r="DG110" s="127"/>
      <c r="DH110" s="132"/>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row>
    <row r="111" spans="1:144" s="58" customFormat="1" ht="20.25" customHeight="1">
      <c r="A111" s="55"/>
      <c r="B111" s="59">
        <v>3</v>
      </c>
      <c r="C111" s="1118" t="s">
        <v>208</v>
      </c>
      <c r="D111" s="1119"/>
      <c r="E111" s="1119"/>
      <c r="F111" s="1119"/>
      <c r="G111" s="1119"/>
      <c r="H111" s="1119"/>
      <c r="I111" s="1119"/>
      <c r="J111" s="1119"/>
      <c r="K111" s="157" t="s">
        <v>181</v>
      </c>
      <c r="L111" s="68" t="s">
        <v>181</v>
      </c>
      <c r="M111" s="152" t="s">
        <v>181</v>
      </c>
      <c r="N111" s="152" t="s">
        <v>181</v>
      </c>
      <c r="O111" s="401"/>
      <c r="P111" s="69"/>
      <c r="Q111" s="152"/>
      <c r="R111" s="152"/>
      <c r="S111" s="152"/>
      <c r="T111" s="401"/>
      <c r="U111" s="69"/>
      <c r="V111" s="152"/>
      <c r="W111" s="152"/>
      <c r="X111" s="152"/>
      <c r="Y111" s="401"/>
      <c r="Z111" s="69" t="s">
        <v>181</v>
      </c>
      <c r="AA111" s="152" t="s">
        <v>181</v>
      </c>
      <c r="AB111" s="152" t="s">
        <v>181</v>
      </c>
      <c r="AC111" s="152" t="s">
        <v>181</v>
      </c>
      <c r="AD111" s="401" t="s">
        <v>181</v>
      </c>
      <c r="AE111" s="69" t="s">
        <v>181</v>
      </c>
      <c r="AF111" s="152" t="s">
        <v>181</v>
      </c>
      <c r="AG111" s="152" t="s">
        <v>181</v>
      </c>
      <c r="AH111" s="152" t="s">
        <v>181</v>
      </c>
      <c r="AI111" s="401" t="s">
        <v>181</v>
      </c>
      <c r="AJ111" s="69" t="s">
        <v>181</v>
      </c>
      <c r="AK111" s="152" t="s">
        <v>181</v>
      </c>
      <c r="AL111" s="152" t="s">
        <v>181</v>
      </c>
      <c r="AM111" s="152" t="s">
        <v>181</v>
      </c>
      <c r="AN111" s="401" t="s">
        <v>181</v>
      </c>
      <c r="AO111" s="75" t="s">
        <v>181</v>
      </c>
      <c r="AP111" s="185" t="s">
        <v>181</v>
      </c>
      <c r="AQ111" s="185" t="s">
        <v>181</v>
      </c>
      <c r="AR111" s="188" t="s">
        <v>181</v>
      </c>
      <c r="AS111" s="729"/>
      <c r="AT111" s="132" t="s">
        <v>181</v>
      </c>
      <c r="AU111" s="132" t="s">
        <v>181</v>
      </c>
      <c r="AV111" s="132" t="s">
        <v>181</v>
      </c>
      <c r="AW111" s="132" t="s">
        <v>181</v>
      </c>
      <c r="AX111" s="132" t="s">
        <v>181</v>
      </c>
      <c r="AY111" s="132" t="s">
        <v>181</v>
      </c>
      <c r="AZ111" s="132" t="s">
        <v>181</v>
      </c>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32" t="s">
        <v>181</v>
      </c>
      <c r="CW111" s="127"/>
      <c r="CX111" s="127"/>
      <c r="CY111" s="127"/>
      <c r="CZ111" s="127"/>
      <c r="DA111" s="127"/>
      <c r="DB111" s="132" t="s">
        <v>181</v>
      </c>
      <c r="DC111" s="127"/>
      <c r="DD111" s="127"/>
      <c r="DE111" s="127"/>
      <c r="DF111" s="127"/>
      <c r="DG111" s="127"/>
      <c r="DH111" s="132" t="s">
        <v>181</v>
      </c>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row>
    <row r="112" spans="1:144" s="58" customFormat="1" ht="20.25" customHeight="1">
      <c r="A112" s="55"/>
      <c r="B112" s="56"/>
      <c r="C112" s="56"/>
      <c r="D112" s="1090" t="s">
        <v>279</v>
      </c>
      <c r="E112" s="1091"/>
      <c r="F112" s="1091"/>
      <c r="G112" s="1091"/>
      <c r="H112" s="1091"/>
      <c r="I112" s="1091"/>
      <c r="J112" s="1091"/>
      <c r="K112" s="56"/>
      <c r="L112" s="68"/>
      <c r="M112" s="152"/>
      <c r="N112" s="152"/>
      <c r="O112" s="410"/>
      <c r="P112" s="152"/>
      <c r="Q112" s="68"/>
      <c r="R112" s="152"/>
      <c r="S112" s="152"/>
      <c r="T112" s="410"/>
      <c r="U112" s="152"/>
      <c r="V112" s="68"/>
      <c r="W112" s="152"/>
      <c r="X112" s="152"/>
      <c r="Y112" s="410"/>
      <c r="Z112" s="152"/>
      <c r="AA112" s="68"/>
      <c r="AB112" s="152"/>
      <c r="AC112" s="152"/>
      <c r="AD112" s="410"/>
      <c r="AE112" s="152"/>
      <c r="AF112" s="68"/>
      <c r="AG112" s="152"/>
      <c r="AH112" s="152"/>
      <c r="AI112" s="410"/>
      <c r="AJ112" s="152"/>
      <c r="AK112" s="68"/>
      <c r="AL112" s="152"/>
      <c r="AM112" s="152"/>
      <c r="AN112" s="410"/>
      <c r="AO112" s="85"/>
      <c r="AP112" s="187"/>
      <c r="AQ112" s="52">
        <f>SUM(O112:AN112)</f>
        <v>0</v>
      </c>
      <c r="AR112" s="188"/>
      <c r="AS112" s="729"/>
      <c r="AT112" s="132" t="s">
        <v>181</v>
      </c>
      <c r="AU112" s="132" t="s">
        <v>181</v>
      </c>
      <c r="AV112" s="132" t="s">
        <v>181</v>
      </c>
      <c r="AW112" s="132" t="s">
        <v>181</v>
      </c>
      <c r="AX112" s="132" t="s">
        <v>181</v>
      </c>
      <c r="AY112" s="132" t="s">
        <v>181</v>
      </c>
      <c r="AZ112" s="132" t="s">
        <v>181</v>
      </c>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32" t="s">
        <v>181</v>
      </c>
      <c r="CW112" s="127"/>
      <c r="CX112" s="127"/>
      <c r="CY112" s="127"/>
      <c r="CZ112" s="127"/>
      <c r="DA112" s="127"/>
      <c r="DB112" s="132" t="s">
        <v>181</v>
      </c>
      <c r="DC112" s="127"/>
      <c r="DD112" s="127"/>
      <c r="DE112" s="127"/>
      <c r="DF112" s="127"/>
      <c r="DG112" s="127"/>
      <c r="DH112" s="132" t="s">
        <v>181</v>
      </c>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row>
    <row r="113" spans="1:144" s="58" customFormat="1" ht="20.25" customHeight="1">
      <c r="A113" s="55"/>
      <c r="B113" s="56"/>
      <c r="C113" s="56"/>
      <c r="D113" s="1090" t="s">
        <v>279</v>
      </c>
      <c r="E113" s="1091"/>
      <c r="F113" s="1091"/>
      <c r="G113" s="1091"/>
      <c r="H113" s="1091"/>
      <c r="I113" s="1091"/>
      <c r="J113" s="1091"/>
      <c r="K113" s="56"/>
      <c r="L113" s="68"/>
      <c r="M113" s="152"/>
      <c r="N113" s="152"/>
      <c r="O113" s="410"/>
      <c r="P113" s="152"/>
      <c r="Q113" s="68"/>
      <c r="R113" s="152"/>
      <c r="S113" s="152"/>
      <c r="T113" s="410"/>
      <c r="U113" s="152"/>
      <c r="V113" s="68"/>
      <c r="W113" s="152"/>
      <c r="X113" s="152"/>
      <c r="Y113" s="410"/>
      <c r="Z113" s="152"/>
      <c r="AA113" s="68"/>
      <c r="AB113" s="152"/>
      <c r="AC113" s="152"/>
      <c r="AD113" s="410"/>
      <c r="AE113" s="152"/>
      <c r="AF113" s="68"/>
      <c r="AG113" s="152"/>
      <c r="AH113" s="152"/>
      <c r="AI113" s="410"/>
      <c r="AJ113" s="152"/>
      <c r="AK113" s="68"/>
      <c r="AL113" s="152"/>
      <c r="AM113" s="152"/>
      <c r="AN113" s="410"/>
      <c r="AO113" s="85"/>
      <c r="AP113" s="187"/>
      <c r="AQ113" s="52">
        <f>SUM(O113:AN113)</f>
        <v>0</v>
      </c>
      <c r="AR113" s="188"/>
      <c r="AS113" s="729"/>
      <c r="AT113" s="132"/>
      <c r="AU113" s="132"/>
      <c r="AV113" s="132"/>
      <c r="AW113" s="132"/>
      <c r="AX113" s="132"/>
      <c r="AY113" s="132"/>
      <c r="AZ113" s="132"/>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32"/>
      <c r="CW113" s="127"/>
      <c r="CX113" s="127"/>
      <c r="CY113" s="127"/>
      <c r="CZ113" s="127"/>
      <c r="DA113" s="127"/>
      <c r="DB113" s="132"/>
      <c r="DC113" s="127"/>
      <c r="DD113" s="127"/>
      <c r="DE113" s="127"/>
      <c r="DF113" s="127"/>
      <c r="DG113" s="127"/>
      <c r="DH113" s="132"/>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row>
    <row r="114" spans="1:144" s="58" customFormat="1" ht="20.25" customHeight="1">
      <c r="A114" s="55"/>
      <c r="B114" s="56"/>
      <c r="C114" s="56"/>
      <c r="D114" s="1090" t="s">
        <v>279</v>
      </c>
      <c r="E114" s="1091"/>
      <c r="F114" s="1091"/>
      <c r="G114" s="1091"/>
      <c r="H114" s="1091"/>
      <c r="I114" s="1091"/>
      <c r="J114" s="1091"/>
      <c r="K114" s="56"/>
      <c r="L114" s="68"/>
      <c r="M114" s="152"/>
      <c r="N114" s="152"/>
      <c r="O114" s="410"/>
      <c r="P114" s="152"/>
      <c r="Q114" s="68"/>
      <c r="R114" s="152"/>
      <c r="S114" s="152"/>
      <c r="T114" s="410"/>
      <c r="U114" s="152"/>
      <c r="V114" s="68"/>
      <c r="W114" s="152"/>
      <c r="X114" s="152"/>
      <c r="Y114" s="410"/>
      <c r="Z114" s="152"/>
      <c r="AA114" s="68"/>
      <c r="AB114" s="152"/>
      <c r="AC114" s="152"/>
      <c r="AD114" s="410"/>
      <c r="AE114" s="152"/>
      <c r="AF114" s="68"/>
      <c r="AG114" s="152"/>
      <c r="AH114" s="152"/>
      <c r="AI114" s="410"/>
      <c r="AJ114" s="152"/>
      <c r="AK114" s="68"/>
      <c r="AL114" s="152"/>
      <c r="AM114" s="152"/>
      <c r="AN114" s="410"/>
      <c r="AO114" s="85"/>
      <c r="AP114" s="187"/>
      <c r="AQ114" s="52">
        <f>SUM(O114:AN114)</f>
        <v>0</v>
      </c>
      <c r="AR114" s="188"/>
      <c r="AS114" s="729"/>
      <c r="AT114" s="132"/>
      <c r="AU114" s="132"/>
      <c r="AV114" s="132"/>
      <c r="AW114" s="132"/>
      <c r="AX114" s="132"/>
      <c r="AY114" s="132"/>
      <c r="AZ114" s="132"/>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32"/>
      <c r="CW114" s="127"/>
      <c r="CX114" s="127"/>
      <c r="CY114" s="127"/>
      <c r="CZ114" s="127"/>
      <c r="DA114" s="127"/>
      <c r="DB114" s="132"/>
      <c r="DC114" s="127"/>
      <c r="DD114" s="127"/>
      <c r="DE114" s="127"/>
      <c r="DF114" s="127"/>
      <c r="DG114" s="127"/>
      <c r="DH114" s="132"/>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row>
    <row r="115" spans="1:144" s="58" customFormat="1" ht="9.9499999999999993" customHeight="1" thickBot="1">
      <c r="A115" s="55"/>
      <c r="B115" s="56" t="s">
        <v>181</v>
      </c>
      <c r="C115" s="56" t="s">
        <v>181</v>
      </c>
      <c r="D115" s="56" t="s">
        <v>181</v>
      </c>
      <c r="E115" s="56" t="s">
        <v>181</v>
      </c>
      <c r="F115" s="56" t="s">
        <v>181</v>
      </c>
      <c r="G115" s="56" t="s">
        <v>181</v>
      </c>
      <c r="H115" s="56" t="s">
        <v>181</v>
      </c>
      <c r="I115" s="56" t="s">
        <v>181</v>
      </c>
      <c r="J115" s="157" t="s">
        <v>181</v>
      </c>
      <c r="K115" s="157" t="s">
        <v>181</v>
      </c>
      <c r="L115" s="68" t="s">
        <v>181</v>
      </c>
      <c r="M115" s="152" t="s">
        <v>181</v>
      </c>
      <c r="N115" s="152" t="s">
        <v>181</v>
      </c>
      <c r="O115" s="401" t="s">
        <v>181</v>
      </c>
      <c r="P115" s="69" t="s">
        <v>181</v>
      </c>
      <c r="Q115" s="152" t="s">
        <v>181</v>
      </c>
      <c r="R115" s="152" t="s">
        <v>181</v>
      </c>
      <c r="S115" s="152" t="s">
        <v>181</v>
      </c>
      <c r="T115" s="401" t="s">
        <v>181</v>
      </c>
      <c r="U115" s="69" t="s">
        <v>181</v>
      </c>
      <c r="V115" s="152" t="s">
        <v>181</v>
      </c>
      <c r="W115" s="152" t="s">
        <v>181</v>
      </c>
      <c r="X115" s="152" t="s">
        <v>181</v>
      </c>
      <c r="Y115" s="401" t="s">
        <v>181</v>
      </c>
      <c r="Z115" s="69" t="s">
        <v>181</v>
      </c>
      <c r="AA115" s="152" t="s">
        <v>181</v>
      </c>
      <c r="AB115" s="152" t="s">
        <v>181</v>
      </c>
      <c r="AC115" s="152" t="s">
        <v>181</v>
      </c>
      <c r="AD115" s="401" t="s">
        <v>181</v>
      </c>
      <c r="AE115" s="69" t="s">
        <v>181</v>
      </c>
      <c r="AF115" s="152" t="s">
        <v>181</v>
      </c>
      <c r="AG115" s="152" t="s">
        <v>181</v>
      </c>
      <c r="AH115" s="152" t="s">
        <v>181</v>
      </c>
      <c r="AI115" s="401" t="s">
        <v>181</v>
      </c>
      <c r="AJ115" s="69" t="s">
        <v>181</v>
      </c>
      <c r="AK115" s="152" t="s">
        <v>181</v>
      </c>
      <c r="AL115" s="152" t="s">
        <v>181</v>
      </c>
      <c r="AM115" s="152" t="s">
        <v>181</v>
      </c>
      <c r="AN115" s="401" t="s">
        <v>181</v>
      </c>
      <c r="AO115" s="75" t="s">
        <v>181</v>
      </c>
      <c r="AP115" s="185" t="s">
        <v>181</v>
      </c>
      <c r="AQ115" s="185" t="s">
        <v>181</v>
      </c>
      <c r="AR115" s="188" t="s">
        <v>181</v>
      </c>
      <c r="AS115" s="729"/>
      <c r="AT115" s="132"/>
      <c r="AU115" s="132"/>
      <c r="AV115" s="132"/>
      <c r="AW115" s="132"/>
      <c r="AX115" s="132"/>
      <c r="AY115" s="132"/>
      <c r="AZ115" s="132"/>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32"/>
      <c r="CW115" s="127"/>
      <c r="CX115" s="127"/>
      <c r="CY115" s="127"/>
      <c r="CZ115" s="127"/>
      <c r="DA115" s="127"/>
      <c r="DB115" s="132"/>
      <c r="DC115" s="127"/>
      <c r="DD115" s="127"/>
      <c r="DE115" s="127"/>
      <c r="DF115" s="127"/>
      <c r="DG115" s="127"/>
      <c r="DH115" s="132"/>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row>
    <row r="116" spans="1:144" s="58" customFormat="1" ht="20.25" customHeight="1" thickBot="1">
      <c r="A116" s="55"/>
      <c r="B116" s="56" t="s">
        <v>181</v>
      </c>
      <c r="C116" s="56" t="s">
        <v>209</v>
      </c>
      <c r="D116" s="56"/>
      <c r="E116" s="56" t="s">
        <v>181</v>
      </c>
      <c r="F116" s="56" t="s">
        <v>181</v>
      </c>
      <c r="G116" s="56" t="s">
        <v>181</v>
      </c>
      <c r="H116" s="56" t="s">
        <v>181</v>
      </c>
      <c r="I116" s="56" t="s">
        <v>181</v>
      </c>
      <c r="J116" s="56" t="s">
        <v>181</v>
      </c>
      <c r="K116" s="56" t="s">
        <v>181</v>
      </c>
      <c r="L116" s="68" t="s">
        <v>181</v>
      </c>
      <c r="M116" s="152" t="s">
        <v>181</v>
      </c>
      <c r="N116" s="152" t="s">
        <v>181</v>
      </c>
      <c r="O116" s="407">
        <f>SUM(O101:O114)</f>
        <v>0</v>
      </c>
      <c r="P116" s="69" t="s">
        <v>181</v>
      </c>
      <c r="Q116" s="152" t="s">
        <v>181</v>
      </c>
      <c r="R116" s="152" t="s">
        <v>181</v>
      </c>
      <c r="S116" s="152" t="s">
        <v>181</v>
      </c>
      <c r="T116" s="407">
        <f>SUM(T101:T114)</f>
        <v>0</v>
      </c>
      <c r="U116" s="69" t="s">
        <v>181</v>
      </c>
      <c r="V116" s="152" t="s">
        <v>181</v>
      </c>
      <c r="W116" s="152" t="s">
        <v>181</v>
      </c>
      <c r="X116" s="152" t="s">
        <v>181</v>
      </c>
      <c r="Y116" s="407">
        <f>SUM(Y101:Y114)</f>
        <v>0</v>
      </c>
      <c r="Z116" s="69" t="s">
        <v>181</v>
      </c>
      <c r="AA116" s="152" t="s">
        <v>181</v>
      </c>
      <c r="AB116" s="152" t="s">
        <v>181</v>
      </c>
      <c r="AC116" s="152" t="s">
        <v>181</v>
      </c>
      <c r="AD116" s="407">
        <f>SUM(AD101:AD114)</f>
        <v>0</v>
      </c>
      <c r="AE116" s="69" t="s">
        <v>181</v>
      </c>
      <c r="AF116" s="152" t="s">
        <v>181</v>
      </c>
      <c r="AG116" s="152" t="s">
        <v>181</v>
      </c>
      <c r="AH116" s="152" t="s">
        <v>181</v>
      </c>
      <c r="AI116" s="407">
        <f>SUM(AI101:AI114)</f>
        <v>0</v>
      </c>
      <c r="AJ116" s="69" t="s">
        <v>181</v>
      </c>
      <c r="AK116" s="152" t="s">
        <v>181</v>
      </c>
      <c r="AL116" s="152" t="s">
        <v>181</v>
      </c>
      <c r="AM116" s="152" t="s">
        <v>181</v>
      </c>
      <c r="AN116" s="407">
        <f>SUM(AN101:AN114)</f>
        <v>0</v>
      </c>
      <c r="AO116" s="75" t="s">
        <v>181</v>
      </c>
      <c r="AP116" s="185" t="s">
        <v>181</v>
      </c>
      <c r="AQ116" s="191">
        <f>SUM(O116:AN116)</f>
        <v>0</v>
      </c>
      <c r="AR116" s="188" t="s">
        <v>181</v>
      </c>
      <c r="AS116" s="729"/>
      <c r="AT116" s="132" t="s">
        <v>181</v>
      </c>
      <c r="AU116" s="132" t="s">
        <v>181</v>
      </c>
      <c r="AV116" s="132" t="s">
        <v>181</v>
      </c>
      <c r="AW116" s="132" t="s">
        <v>181</v>
      </c>
      <c r="AX116" s="132" t="s">
        <v>181</v>
      </c>
      <c r="AY116" s="132" t="s">
        <v>181</v>
      </c>
      <c r="AZ116" s="132" t="s">
        <v>181</v>
      </c>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32" t="s">
        <v>181</v>
      </c>
      <c r="CW116" s="127"/>
      <c r="CX116" s="127"/>
      <c r="CY116" s="127"/>
      <c r="CZ116" s="127"/>
      <c r="DA116" s="127"/>
      <c r="DB116" s="132" t="s">
        <v>181</v>
      </c>
      <c r="DC116" s="127"/>
      <c r="DD116" s="127"/>
      <c r="DE116" s="127"/>
      <c r="DF116" s="127"/>
      <c r="DG116" s="127"/>
      <c r="DH116" s="132" t="s">
        <v>181</v>
      </c>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row>
    <row r="117" spans="1:144" s="58" customFormat="1" ht="9.9499999999999993" customHeight="1" thickBot="1">
      <c r="A117" s="61"/>
      <c r="B117" s="62" t="s">
        <v>181</v>
      </c>
      <c r="C117" s="62" t="s">
        <v>181</v>
      </c>
      <c r="D117" s="62" t="s">
        <v>181</v>
      </c>
      <c r="E117" s="62" t="s">
        <v>181</v>
      </c>
      <c r="F117" s="62" t="s">
        <v>181</v>
      </c>
      <c r="G117" s="62" t="s">
        <v>181</v>
      </c>
      <c r="H117" s="62" t="s">
        <v>181</v>
      </c>
      <c r="I117" s="62" t="s">
        <v>181</v>
      </c>
      <c r="J117" s="62" t="s">
        <v>181</v>
      </c>
      <c r="K117" s="62" t="s">
        <v>181</v>
      </c>
      <c r="L117" s="79" t="s">
        <v>181</v>
      </c>
      <c r="M117" s="80" t="s">
        <v>181</v>
      </c>
      <c r="N117" s="80" t="s">
        <v>181</v>
      </c>
      <c r="O117" s="403" t="s">
        <v>181</v>
      </c>
      <c r="P117" s="82" t="s">
        <v>181</v>
      </c>
      <c r="Q117" s="80" t="s">
        <v>181</v>
      </c>
      <c r="R117" s="80" t="s">
        <v>181</v>
      </c>
      <c r="S117" s="80" t="s">
        <v>181</v>
      </c>
      <c r="T117" s="403" t="s">
        <v>181</v>
      </c>
      <c r="U117" s="82" t="s">
        <v>181</v>
      </c>
      <c r="V117" s="80" t="s">
        <v>181</v>
      </c>
      <c r="W117" s="80" t="s">
        <v>181</v>
      </c>
      <c r="X117" s="80" t="s">
        <v>181</v>
      </c>
      <c r="Y117" s="403" t="s">
        <v>181</v>
      </c>
      <c r="Z117" s="82" t="s">
        <v>181</v>
      </c>
      <c r="AA117" s="80" t="s">
        <v>181</v>
      </c>
      <c r="AB117" s="80" t="s">
        <v>181</v>
      </c>
      <c r="AC117" s="80" t="s">
        <v>181</v>
      </c>
      <c r="AD117" s="403" t="s">
        <v>181</v>
      </c>
      <c r="AE117" s="82" t="s">
        <v>181</v>
      </c>
      <c r="AF117" s="80" t="s">
        <v>181</v>
      </c>
      <c r="AG117" s="80" t="s">
        <v>181</v>
      </c>
      <c r="AH117" s="80" t="s">
        <v>181</v>
      </c>
      <c r="AI117" s="403" t="s">
        <v>181</v>
      </c>
      <c r="AJ117" s="82" t="s">
        <v>181</v>
      </c>
      <c r="AK117" s="80" t="s">
        <v>181</v>
      </c>
      <c r="AL117" s="80" t="s">
        <v>181</v>
      </c>
      <c r="AM117" s="80" t="s">
        <v>181</v>
      </c>
      <c r="AN117" s="403" t="s">
        <v>181</v>
      </c>
      <c r="AO117" s="83" t="s">
        <v>181</v>
      </c>
      <c r="AP117" s="186" t="s">
        <v>181</v>
      </c>
      <c r="AQ117" s="186" t="s">
        <v>181</v>
      </c>
      <c r="AR117" s="189" t="s">
        <v>181</v>
      </c>
      <c r="AS117" s="729"/>
      <c r="AT117" s="132" t="s">
        <v>181</v>
      </c>
      <c r="AU117" s="132" t="s">
        <v>181</v>
      </c>
      <c r="AV117" s="132" t="s">
        <v>181</v>
      </c>
      <c r="AW117" s="132" t="s">
        <v>181</v>
      </c>
      <c r="AX117" s="132" t="s">
        <v>181</v>
      </c>
      <c r="AY117" s="132" t="s">
        <v>181</v>
      </c>
      <c r="AZ117" s="132" t="s">
        <v>181</v>
      </c>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32" t="s">
        <v>181</v>
      </c>
      <c r="CW117" s="127"/>
      <c r="CX117" s="127"/>
      <c r="CY117" s="127"/>
      <c r="CZ117" s="127"/>
      <c r="DA117" s="127"/>
      <c r="DB117" s="132" t="s">
        <v>181</v>
      </c>
      <c r="DC117" s="127"/>
      <c r="DD117" s="127"/>
      <c r="DE117" s="127"/>
      <c r="DF117" s="127"/>
      <c r="DG117" s="127"/>
      <c r="DH117" s="132" t="s">
        <v>181</v>
      </c>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row>
    <row r="118" spans="1:144" s="58" customFormat="1" ht="9.9499999999999993" customHeight="1">
      <c r="A118" s="55"/>
      <c r="B118" s="84" t="s">
        <v>181</v>
      </c>
      <c r="C118" s="84" t="s">
        <v>181</v>
      </c>
      <c r="D118" s="84" t="s">
        <v>181</v>
      </c>
      <c r="E118" s="56" t="s">
        <v>181</v>
      </c>
      <c r="F118" s="56" t="s">
        <v>181</v>
      </c>
      <c r="G118" s="56" t="s">
        <v>181</v>
      </c>
      <c r="H118" s="56" t="s">
        <v>181</v>
      </c>
      <c r="I118" s="56" t="s">
        <v>181</v>
      </c>
      <c r="J118" s="56" t="s">
        <v>181</v>
      </c>
      <c r="K118" s="56" t="s">
        <v>181</v>
      </c>
      <c r="L118" s="68" t="s">
        <v>181</v>
      </c>
      <c r="M118" s="152" t="s">
        <v>181</v>
      </c>
      <c r="N118" s="152" t="s">
        <v>181</v>
      </c>
      <c r="O118" s="401" t="s">
        <v>181</v>
      </c>
      <c r="P118" s="152" t="s">
        <v>181</v>
      </c>
      <c r="Q118" s="68" t="s">
        <v>181</v>
      </c>
      <c r="R118" s="152" t="s">
        <v>181</v>
      </c>
      <c r="S118" s="152" t="s">
        <v>181</v>
      </c>
      <c r="T118" s="401" t="s">
        <v>181</v>
      </c>
      <c r="U118" s="152" t="s">
        <v>181</v>
      </c>
      <c r="V118" s="68" t="s">
        <v>181</v>
      </c>
      <c r="W118" s="152" t="s">
        <v>181</v>
      </c>
      <c r="X118" s="152" t="s">
        <v>181</v>
      </c>
      <c r="Y118" s="401" t="s">
        <v>181</v>
      </c>
      <c r="Z118" s="152" t="s">
        <v>181</v>
      </c>
      <c r="AA118" s="68" t="s">
        <v>181</v>
      </c>
      <c r="AB118" s="152" t="s">
        <v>181</v>
      </c>
      <c r="AC118" s="152" t="s">
        <v>181</v>
      </c>
      <c r="AD118" s="401" t="s">
        <v>181</v>
      </c>
      <c r="AE118" s="152" t="s">
        <v>181</v>
      </c>
      <c r="AF118" s="68" t="s">
        <v>181</v>
      </c>
      <c r="AG118" s="152" t="s">
        <v>181</v>
      </c>
      <c r="AH118" s="152" t="s">
        <v>181</v>
      </c>
      <c r="AI118" s="401" t="s">
        <v>181</v>
      </c>
      <c r="AJ118" s="152" t="s">
        <v>181</v>
      </c>
      <c r="AK118" s="68" t="s">
        <v>181</v>
      </c>
      <c r="AL118" s="152" t="s">
        <v>181</v>
      </c>
      <c r="AM118" s="152" t="s">
        <v>181</v>
      </c>
      <c r="AN118" s="401" t="s">
        <v>181</v>
      </c>
      <c r="AO118" s="85" t="s">
        <v>181</v>
      </c>
      <c r="AP118" s="187" t="s">
        <v>181</v>
      </c>
      <c r="AQ118" s="185" t="s">
        <v>181</v>
      </c>
      <c r="AR118" s="188" t="s">
        <v>181</v>
      </c>
      <c r="AS118" s="729"/>
      <c r="AT118" s="132" t="s">
        <v>181</v>
      </c>
      <c r="AU118" s="132" t="s">
        <v>181</v>
      </c>
      <c r="AV118" s="132" t="s">
        <v>181</v>
      </c>
      <c r="AW118" s="132" t="s">
        <v>181</v>
      </c>
      <c r="AX118" s="132" t="s">
        <v>181</v>
      </c>
      <c r="AY118" s="132" t="s">
        <v>181</v>
      </c>
      <c r="AZ118" s="132" t="s">
        <v>181</v>
      </c>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32" t="s">
        <v>181</v>
      </c>
      <c r="CW118" s="127"/>
      <c r="CX118" s="127"/>
      <c r="CY118" s="127"/>
      <c r="CZ118" s="127"/>
      <c r="DA118" s="127"/>
      <c r="DB118" s="132" t="s">
        <v>181</v>
      </c>
      <c r="DC118" s="127"/>
      <c r="DD118" s="127"/>
      <c r="DE118" s="127"/>
      <c r="DF118" s="127"/>
      <c r="DG118" s="127"/>
      <c r="DH118" s="132" t="s">
        <v>181</v>
      </c>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row>
    <row r="119" spans="1:144" s="58" customFormat="1" ht="65.099999999999994" customHeight="1">
      <c r="A119" s="55"/>
      <c r="B119" s="1347" t="s">
        <v>280</v>
      </c>
      <c r="C119" s="993"/>
      <c r="D119" s="993"/>
      <c r="E119" s="993"/>
      <c r="F119" s="993"/>
      <c r="G119" s="993"/>
      <c r="H119" s="993"/>
      <c r="I119" s="993"/>
      <c r="J119" s="993"/>
      <c r="K119" s="56" t="s">
        <v>181</v>
      </c>
      <c r="L119" s="68" t="s">
        <v>181</v>
      </c>
      <c r="M119" s="152" t="s">
        <v>181</v>
      </c>
      <c r="N119" s="152" t="s">
        <v>181</v>
      </c>
      <c r="O119" s="411" t="s">
        <v>181</v>
      </c>
      <c r="P119" s="69" t="s">
        <v>181</v>
      </c>
      <c r="Q119" s="152" t="s">
        <v>181</v>
      </c>
      <c r="R119" s="152" t="s">
        <v>181</v>
      </c>
      <c r="S119" s="152" t="s">
        <v>181</v>
      </c>
      <c r="T119" s="411" t="s">
        <v>181</v>
      </c>
      <c r="U119" s="69" t="s">
        <v>181</v>
      </c>
      <c r="V119" s="152" t="s">
        <v>181</v>
      </c>
      <c r="W119" s="152" t="s">
        <v>181</v>
      </c>
      <c r="X119" s="152" t="s">
        <v>181</v>
      </c>
      <c r="Y119" s="411" t="s">
        <v>181</v>
      </c>
      <c r="Z119" s="69" t="s">
        <v>181</v>
      </c>
      <c r="AA119" s="152" t="s">
        <v>181</v>
      </c>
      <c r="AB119" s="152" t="s">
        <v>181</v>
      </c>
      <c r="AC119" s="152" t="s">
        <v>181</v>
      </c>
      <c r="AD119" s="411" t="s">
        <v>181</v>
      </c>
      <c r="AE119" s="69" t="s">
        <v>181</v>
      </c>
      <c r="AF119" s="152" t="s">
        <v>181</v>
      </c>
      <c r="AG119" s="152" t="s">
        <v>181</v>
      </c>
      <c r="AH119" s="152" t="s">
        <v>181</v>
      </c>
      <c r="AI119" s="411" t="s">
        <v>181</v>
      </c>
      <c r="AJ119" s="69" t="s">
        <v>181</v>
      </c>
      <c r="AK119" s="152" t="s">
        <v>181</v>
      </c>
      <c r="AL119" s="152" t="s">
        <v>181</v>
      </c>
      <c r="AM119" s="152" t="s">
        <v>181</v>
      </c>
      <c r="AN119" s="411" t="s">
        <v>181</v>
      </c>
      <c r="AO119" s="75" t="s">
        <v>181</v>
      </c>
      <c r="AP119" s="200" t="s">
        <v>181</v>
      </c>
      <c r="AQ119" s="201" t="s">
        <v>181</v>
      </c>
      <c r="AR119" s="188" t="s">
        <v>181</v>
      </c>
      <c r="AS119" s="729"/>
      <c r="AT119" s="132" t="s">
        <v>181</v>
      </c>
      <c r="AU119" s="132" t="s">
        <v>181</v>
      </c>
      <c r="AV119" s="132" t="s">
        <v>181</v>
      </c>
      <c r="AW119" s="132" t="s">
        <v>181</v>
      </c>
      <c r="AX119" s="132" t="s">
        <v>181</v>
      </c>
      <c r="AY119" s="132" t="s">
        <v>181</v>
      </c>
      <c r="AZ119" s="132" t="s">
        <v>181</v>
      </c>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32" t="s">
        <v>181</v>
      </c>
      <c r="CW119" s="127"/>
      <c r="CX119" s="127"/>
      <c r="CY119" s="127"/>
      <c r="CZ119" s="127"/>
      <c r="DA119" s="127"/>
      <c r="DB119" s="132" t="s">
        <v>181</v>
      </c>
      <c r="DC119" s="127"/>
      <c r="DD119" s="127"/>
      <c r="DE119" s="127"/>
      <c r="DF119" s="127"/>
      <c r="DG119" s="127"/>
      <c r="DH119" s="132" t="s">
        <v>181</v>
      </c>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row>
    <row r="120" spans="1:144" s="58" customFormat="1" ht="20.25" customHeight="1">
      <c r="A120" s="55" t="s">
        <v>181</v>
      </c>
      <c r="B120" s="59">
        <v>1</v>
      </c>
      <c r="C120" s="1092" t="s">
        <v>7</v>
      </c>
      <c r="D120" s="1093"/>
      <c r="E120" s="1093"/>
      <c r="F120" s="1093"/>
      <c r="G120" s="1093"/>
      <c r="H120" s="1093"/>
      <c r="I120" s="1093"/>
      <c r="J120" s="1093"/>
      <c r="K120" s="56" t="s">
        <v>181</v>
      </c>
      <c r="L120" s="68" t="s">
        <v>181</v>
      </c>
      <c r="M120" s="152" t="s">
        <v>181</v>
      </c>
      <c r="N120" s="152" t="s">
        <v>181</v>
      </c>
      <c r="O120" s="401" t="s">
        <v>181</v>
      </c>
      <c r="P120" s="152" t="s">
        <v>181</v>
      </c>
      <c r="Q120" s="68" t="s">
        <v>181</v>
      </c>
      <c r="R120" s="152" t="s">
        <v>181</v>
      </c>
      <c r="S120" s="152" t="s">
        <v>181</v>
      </c>
      <c r="T120" s="401" t="s">
        <v>181</v>
      </c>
      <c r="U120" s="152" t="s">
        <v>181</v>
      </c>
      <c r="V120" s="68" t="s">
        <v>181</v>
      </c>
      <c r="W120" s="152" t="s">
        <v>181</v>
      </c>
      <c r="X120" s="152" t="s">
        <v>181</v>
      </c>
      <c r="Y120" s="401" t="s">
        <v>181</v>
      </c>
      <c r="Z120" s="152" t="s">
        <v>181</v>
      </c>
      <c r="AA120" s="68" t="s">
        <v>181</v>
      </c>
      <c r="AB120" s="152" t="s">
        <v>181</v>
      </c>
      <c r="AC120" s="152" t="s">
        <v>181</v>
      </c>
      <c r="AD120" s="401" t="s">
        <v>181</v>
      </c>
      <c r="AE120" s="152" t="s">
        <v>181</v>
      </c>
      <c r="AF120" s="68" t="s">
        <v>181</v>
      </c>
      <c r="AG120" s="152" t="s">
        <v>181</v>
      </c>
      <c r="AH120" s="152" t="s">
        <v>181</v>
      </c>
      <c r="AI120" s="401" t="s">
        <v>181</v>
      </c>
      <c r="AJ120" s="152" t="s">
        <v>181</v>
      </c>
      <c r="AK120" s="68" t="s">
        <v>181</v>
      </c>
      <c r="AL120" s="152" t="s">
        <v>181</v>
      </c>
      <c r="AM120" s="152" t="s">
        <v>181</v>
      </c>
      <c r="AN120" s="401" t="s">
        <v>181</v>
      </c>
      <c r="AO120" s="85" t="s">
        <v>181</v>
      </c>
      <c r="AP120" s="187" t="s">
        <v>181</v>
      </c>
      <c r="AQ120" s="185" t="s">
        <v>181</v>
      </c>
      <c r="AR120" s="188" t="s">
        <v>181</v>
      </c>
      <c r="AS120" s="729"/>
      <c r="AT120" s="132" t="s">
        <v>181</v>
      </c>
      <c r="AU120" s="132" t="s">
        <v>181</v>
      </c>
      <c r="AV120" s="132" t="s">
        <v>181</v>
      </c>
      <c r="AW120" s="132" t="s">
        <v>181</v>
      </c>
      <c r="AX120" s="132" t="s">
        <v>181</v>
      </c>
      <c r="AY120" s="132" t="s">
        <v>181</v>
      </c>
      <c r="AZ120" s="132" t="s">
        <v>181</v>
      </c>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32" t="s">
        <v>181</v>
      </c>
      <c r="CW120" s="127"/>
      <c r="CX120" s="127"/>
      <c r="CY120" s="127"/>
      <c r="CZ120" s="127"/>
      <c r="DA120" s="127"/>
      <c r="DB120" s="132" t="s">
        <v>181</v>
      </c>
      <c r="DC120" s="127"/>
      <c r="DD120" s="127"/>
      <c r="DE120" s="127"/>
      <c r="DF120" s="127"/>
      <c r="DG120" s="127"/>
      <c r="DH120" s="132" t="s">
        <v>181</v>
      </c>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row>
    <row r="121" spans="1:144" s="58" customFormat="1" ht="20.25" customHeight="1">
      <c r="A121" s="55" t="s">
        <v>181</v>
      </c>
      <c r="B121" s="56" t="s">
        <v>181</v>
      </c>
      <c r="C121" s="56" t="s">
        <v>181</v>
      </c>
      <c r="D121" s="1090" t="s">
        <v>269</v>
      </c>
      <c r="E121" s="1091"/>
      <c r="F121" s="1091"/>
      <c r="G121" s="1091"/>
      <c r="H121" s="1091"/>
      <c r="I121" s="1091"/>
      <c r="J121" s="1091"/>
      <c r="K121" s="56" t="s">
        <v>181</v>
      </c>
      <c r="L121" s="68" t="s">
        <v>181</v>
      </c>
      <c r="M121" s="152" t="s">
        <v>181</v>
      </c>
      <c r="N121" s="152" t="s">
        <v>181</v>
      </c>
      <c r="O121" s="408"/>
      <c r="P121" s="152"/>
      <c r="Q121" s="68"/>
      <c r="R121" s="152"/>
      <c r="S121" s="152"/>
      <c r="T121" s="408"/>
      <c r="U121" s="152"/>
      <c r="V121" s="68"/>
      <c r="W121" s="152"/>
      <c r="X121" s="152"/>
      <c r="Y121" s="408"/>
      <c r="Z121" s="152"/>
      <c r="AA121" s="68"/>
      <c r="AB121" s="152"/>
      <c r="AC121" s="152"/>
      <c r="AD121" s="408"/>
      <c r="AE121" s="152"/>
      <c r="AF121" s="68"/>
      <c r="AG121" s="152"/>
      <c r="AH121" s="152"/>
      <c r="AI121" s="408"/>
      <c r="AJ121" s="152"/>
      <c r="AK121" s="68"/>
      <c r="AL121" s="152"/>
      <c r="AM121" s="152"/>
      <c r="AN121" s="408"/>
      <c r="AO121" s="85" t="s">
        <v>181</v>
      </c>
      <c r="AP121" s="187" t="s">
        <v>181</v>
      </c>
      <c r="AQ121" s="53">
        <f>SUM(O121:AN121)</f>
        <v>0</v>
      </c>
      <c r="AR121" s="188" t="s">
        <v>181</v>
      </c>
      <c r="AS121" s="729"/>
      <c r="AT121" s="132" t="s">
        <v>181</v>
      </c>
      <c r="AU121" s="132" t="s">
        <v>181</v>
      </c>
      <c r="AV121" s="132" t="s">
        <v>181</v>
      </c>
      <c r="AW121" s="132" t="s">
        <v>181</v>
      </c>
      <c r="AX121" s="132" t="s">
        <v>181</v>
      </c>
      <c r="AY121" s="132" t="s">
        <v>181</v>
      </c>
      <c r="AZ121" s="132" t="s">
        <v>181</v>
      </c>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32" t="s">
        <v>181</v>
      </c>
      <c r="CW121" s="127"/>
      <c r="CX121" s="127"/>
      <c r="CY121" s="127"/>
      <c r="CZ121" s="127"/>
      <c r="DA121" s="127"/>
      <c r="DB121" s="132" t="s">
        <v>181</v>
      </c>
      <c r="DC121" s="127"/>
      <c r="DD121" s="127"/>
      <c r="DE121" s="127"/>
      <c r="DF121" s="127"/>
      <c r="DG121" s="127"/>
      <c r="DH121" s="132" t="s">
        <v>181</v>
      </c>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row>
    <row r="122" spans="1:144" s="58" customFormat="1" ht="20.25" customHeight="1">
      <c r="A122" s="55"/>
      <c r="B122" s="56"/>
      <c r="C122" s="56"/>
      <c r="D122" s="1090" t="s">
        <v>269</v>
      </c>
      <c r="E122" s="1091"/>
      <c r="F122" s="1091"/>
      <c r="G122" s="1091"/>
      <c r="H122" s="1091"/>
      <c r="I122" s="1091"/>
      <c r="J122" s="1091"/>
      <c r="K122" s="56"/>
      <c r="L122" s="68"/>
      <c r="M122" s="152"/>
      <c r="N122" s="152"/>
      <c r="O122" s="408"/>
      <c r="P122" s="152"/>
      <c r="Q122" s="68"/>
      <c r="R122" s="152"/>
      <c r="S122" s="152"/>
      <c r="T122" s="408"/>
      <c r="U122" s="152"/>
      <c r="V122" s="68"/>
      <c r="W122" s="152"/>
      <c r="X122" s="152"/>
      <c r="Y122" s="408"/>
      <c r="Z122" s="152"/>
      <c r="AA122" s="68"/>
      <c r="AB122" s="152"/>
      <c r="AC122" s="152"/>
      <c r="AD122" s="408"/>
      <c r="AE122" s="152"/>
      <c r="AF122" s="68"/>
      <c r="AG122" s="152"/>
      <c r="AH122" s="152"/>
      <c r="AI122" s="408"/>
      <c r="AJ122" s="152"/>
      <c r="AK122" s="68"/>
      <c r="AL122" s="152"/>
      <c r="AM122" s="152"/>
      <c r="AN122" s="408"/>
      <c r="AO122" s="85"/>
      <c r="AP122" s="187"/>
      <c r="AQ122" s="53">
        <f>SUM(O122:AN122)</f>
        <v>0</v>
      </c>
      <c r="AR122" s="188"/>
      <c r="AS122" s="729"/>
      <c r="AT122" s="132" t="s">
        <v>181</v>
      </c>
      <c r="AU122" s="132" t="s">
        <v>181</v>
      </c>
      <c r="AV122" s="132" t="s">
        <v>181</v>
      </c>
      <c r="AW122" s="132" t="s">
        <v>181</v>
      </c>
      <c r="AX122" s="132" t="s">
        <v>181</v>
      </c>
      <c r="AY122" s="132" t="s">
        <v>181</v>
      </c>
      <c r="AZ122" s="132" t="s">
        <v>181</v>
      </c>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32" t="s">
        <v>181</v>
      </c>
      <c r="CW122" s="127"/>
      <c r="CX122" s="127"/>
      <c r="CY122" s="127"/>
      <c r="CZ122" s="127"/>
      <c r="DA122" s="127"/>
      <c r="DB122" s="132" t="s">
        <v>181</v>
      </c>
      <c r="DC122" s="127"/>
      <c r="DD122" s="127"/>
      <c r="DE122" s="127"/>
      <c r="DF122" s="127"/>
      <c r="DG122" s="127"/>
      <c r="DH122" s="132" t="s">
        <v>181</v>
      </c>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row>
    <row r="123" spans="1:144" s="58" customFormat="1" ht="20.25" customHeight="1">
      <c r="A123" s="55"/>
      <c r="B123" s="56"/>
      <c r="C123" s="56"/>
      <c r="D123" s="1090" t="s">
        <v>269</v>
      </c>
      <c r="E123" s="1091"/>
      <c r="F123" s="1091"/>
      <c r="G123" s="1091"/>
      <c r="H123" s="1091"/>
      <c r="I123" s="1091"/>
      <c r="J123" s="1091"/>
      <c r="K123" s="56"/>
      <c r="L123" s="68"/>
      <c r="M123" s="152"/>
      <c r="N123" s="152"/>
      <c r="O123" s="408"/>
      <c r="P123" s="152"/>
      <c r="Q123" s="68"/>
      <c r="R123" s="152"/>
      <c r="S123" s="152"/>
      <c r="T123" s="408"/>
      <c r="U123" s="152"/>
      <c r="V123" s="68"/>
      <c r="W123" s="152"/>
      <c r="X123" s="152"/>
      <c r="Y123" s="408"/>
      <c r="Z123" s="152"/>
      <c r="AA123" s="68"/>
      <c r="AB123" s="152"/>
      <c r="AC123" s="152"/>
      <c r="AD123" s="408"/>
      <c r="AE123" s="152"/>
      <c r="AF123" s="68"/>
      <c r="AG123" s="152"/>
      <c r="AH123" s="152"/>
      <c r="AI123" s="408"/>
      <c r="AJ123" s="152"/>
      <c r="AK123" s="68"/>
      <c r="AL123" s="152"/>
      <c r="AM123" s="152"/>
      <c r="AN123" s="408"/>
      <c r="AO123" s="85"/>
      <c r="AP123" s="187"/>
      <c r="AQ123" s="53">
        <f>SUM(O123:AN123)</f>
        <v>0</v>
      </c>
      <c r="AR123" s="188"/>
      <c r="AS123" s="729"/>
      <c r="AT123" s="132"/>
      <c r="AU123" s="132"/>
      <c r="AV123" s="132"/>
      <c r="AW123" s="132"/>
      <c r="AX123" s="132"/>
      <c r="AY123" s="132"/>
      <c r="AZ123" s="132"/>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32"/>
      <c r="CW123" s="127"/>
      <c r="CX123" s="127"/>
      <c r="CY123" s="127"/>
      <c r="CZ123" s="127"/>
      <c r="DA123" s="127"/>
      <c r="DB123" s="132"/>
      <c r="DC123" s="127"/>
      <c r="DD123" s="127"/>
      <c r="DE123" s="127"/>
      <c r="DF123" s="127"/>
      <c r="DG123" s="127"/>
      <c r="DH123" s="132"/>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row>
    <row r="124" spans="1:144" s="58" customFormat="1" ht="9.9499999999999993" customHeight="1">
      <c r="A124" s="55" t="s">
        <v>181</v>
      </c>
      <c r="B124" s="56" t="s">
        <v>181</v>
      </c>
      <c r="C124" s="56" t="s">
        <v>181</v>
      </c>
      <c r="D124" s="56" t="s">
        <v>181</v>
      </c>
      <c r="E124" s="56" t="s">
        <v>181</v>
      </c>
      <c r="F124" s="56" t="s">
        <v>181</v>
      </c>
      <c r="G124" s="56" t="s">
        <v>181</v>
      </c>
      <c r="H124" s="56" t="s">
        <v>181</v>
      </c>
      <c r="I124" s="56" t="s">
        <v>181</v>
      </c>
      <c r="J124" s="157" t="s">
        <v>181</v>
      </c>
      <c r="K124" s="157" t="s">
        <v>181</v>
      </c>
      <c r="L124" s="68" t="s">
        <v>181</v>
      </c>
      <c r="M124" s="152" t="s">
        <v>181</v>
      </c>
      <c r="N124" s="152" t="s">
        <v>181</v>
      </c>
      <c r="O124" s="401"/>
      <c r="P124" s="69"/>
      <c r="Q124" s="152"/>
      <c r="R124" s="152"/>
      <c r="S124" s="152"/>
      <c r="T124" s="401"/>
      <c r="U124" s="69"/>
      <c r="V124" s="152"/>
      <c r="W124" s="152"/>
      <c r="X124" s="152"/>
      <c r="Y124" s="401"/>
      <c r="Z124" s="69"/>
      <c r="AA124" s="152"/>
      <c r="AB124" s="152"/>
      <c r="AC124" s="152"/>
      <c r="AD124" s="401"/>
      <c r="AE124" s="69" t="s">
        <v>181</v>
      </c>
      <c r="AF124" s="152" t="s">
        <v>181</v>
      </c>
      <c r="AG124" s="152" t="s">
        <v>181</v>
      </c>
      <c r="AH124" s="152" t="s">
        <v>181</v>
      </c>
      <c r="AI124" s="401" t="s">
        <v>181</v>
      </c>
      <c r="AJ124" s="69" t="s">
        <v>181</v>
      </c>
      <c r="AK124" s="152" t="s">
        <v>181</v>
      </c>
      <c r="AL124" s="152" t="s">
        <v>181</v>
      </c>
      <c r="AM124" s="152" t="s">
        <v>181</v>
      </c>
      <c r="AN124" s="401" t="s">
        <v>181</v>
      </c>
      <c r="AO124" s="75" t="s">
        <v>181</v>
      </c>
      <c r="AP124" s="185" t="s">
        <v>181</v>
      </c>
      <c r="AQ124" s="185" t="s">
        <v>181</v>
      </c>
      <c r="AR124" s="188" t="s">
        <v>181</v>
      </c>
      <c r="AS124" s="729"/>
      <c r="AT124" s="132"/>
      <c r="AU124" s="132"/>
      <c r="AV124" s="132"/>
      <c r="AW124" s="132"/>
      <c r="AX124" s="132"/>
      <c r="AY124" s="132"/>
      <c r="AZ124" s="132"/>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32"/>
      <c r="CW124" s="127"/>
      <c r="CX124" s="127"/>
      <c r="CY124" s="127"/>
      <c r="CZ124" s="127"/>
      <c r="DA124" s="127"/>
      <c r="DB124" s="132"/>
      <c r="DC124" s="127"/>
      <c r="DD124" s="127"/>
      <c r="DE124" s="127"/>
      <c r="DF124" s="127"/>
      <c r="DG124" s="127"/>
      <c r="DH124" s="132"/>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row>
    <row r="125" spans="1:144" s="58" customFormat="1" ht="20.25" customHeight="1">
      <c r="A125" s="55" t="s">
        <v>181</v>
      </c>
      <c r="B125" s="59">
        <v>2</v>
      </c>
      <c r="C125" s="1092" t="s">
        <v>5</v>
      </c>
      <c r="D125" s="1093"/>
      <c r="E125" s="1093"/>
      <c r="F125" s="1093"/>
      <c r="G125" s="1093"/>
      <c r="H125" s="1093"/>
      <c r="I125" s="1093"/>
      <c r="J125" s="1093"/>
      <c r="K125" s="56" t="s">
        <v>181</v>
      </c>
      <c r="L125" s="68" t="s">
        <v>181</v>
      </c>
      <c r="M125" s="152" t="s">
        <v>181</v>
      </c>
      <c r="N125" s="152" t="s">
        <v>181</v>
      </c>
      <c r="O125" s="401"/>
      <c r="P125" s="152"/>
      <c r="Q125" s="68"/>
      <c r="R125" s="152"/>
      <c r="S125" s="152"/>
      <c r="T125" s="401"/>
      <c r="U125" s="152"/>
      <c r="V125" s="68"/>
      <c r="W125" s="152"/>
      <c r="X125" s="152"/>
      <c r="Y125" s="401"/>
      <c r="Z125" s="152"/>
      <c r="AA125" s="68"/>
      <c r="AB125" s="152"/>
      <c r="AC125" s="152"/>
      <c r="AD125" s="401"/>
      <c r="AE125" s="152" t="s">
        <v>181</v>
      </c>
      <c r="AF125" s="68" t="s">
        <v>181</v>
      </c>
      <c r="AG125" s="152" t="s">
        <v>181</v>
      </c>
      <c r="AH125" s="152" t="s">
        <v>181</v>
      </c>
      <c r="AI125" s="401" t="s">
        <v>181</v>
      </c>
      <c r="AJ125" s="152" t="s">
        <v>181</v>
      </c>
      <c r="AK125" s="68" t="s">
        <v>181</v>
      </c>
      <c r="AL125" s="152" t="s">
        <v>181</v>
      </c>
      <c r="AM125" s="152" t="s">
        <v>181</v>
      </c>
      <c r="AN125" s="401" t="s">
        <v>181</v>
      </c>
      <c r="AO125" s="85" t="s">
        <v>181</v>
      </c>
      <c r="AP125" s="187" t="s">
        <v>181</v>
      </c>
      <c r="AQ125" s="185" t="s">
        <v>181</v>
      </c>
      <c r="AR125" s="188" t="s">
        <v>181</v>
      </c>
      <c r="AS125" s="729"/>
      <c r="AT125" s="132" t="s">
        <v>181</v>
      </c>
      <c r="AU125" s="132" t="s">
        <v>181</v>
      </c>
      <c r="AV125" s="132" t="s">
        <v>181</v>
      </c>
      <c r="AW125" s="132" t="s">
        <v>181</v>
      </c>
      <c r="AX125" s="132" t="s">
        <v>181</v>
      </c>
      <c r="AY125" s="132" t="s">
        <v>181</v>
      </c>
      <c r="AZ125" s="132" t="s">
        <v>181</v>
      </c>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32" t="s">
        <v>181</v>
      </c>
      <c r="CW125" s="127"/>
      <c r="CX125" s="127"/>
      <c r="CY125" s="127"/>
      <c r="CZ125" s="127"/>
      <c r="DA125" s="127"/>
      <c r="DB125" s="132" t="s">
        <v>181</v>
      </c>
      <c r="DC125" s="127"/>
      <c r="DD125" s="127"/>
      <c r="DE125" s="127"/>
      <c r="DF125" s="127"/>
      <c r="DG125" s="127"/>
      <c r="DH125" s="132" t="s">
        <v>181</v>
      </c>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row>
    <row r="126" spans="1:144" s="58" customFormat="1" ht="20.25" customHeight="1">
      <c r="A126" s="55" t="s">
        <v>181</v>
      </c>
      <c r="B126" s="56" t="s">
        <v>181</v>
      </c>
      <c r="C126" s="56" t="s">
        <v>181</v>
      </c>
      <c r="D126" s="1090" t="s">
        <v>270</v>
      </c>
      <c r="E126" s="1091"/>
      <c r="F126" s="1091"/>
      <c r="G126" s="1091"/>
      <c r="H126" s="1091"/>
      <c r="I126" s="1091"/>
      <c r="J126" s="1091"/>
      <c r="K126" s="56" t="s">
        <v>181</v>
      </c>
      <c r="L126" s="68" t="s">
        <v>181</v>
      </c>
      <c r="M126" s="152" t="s">
        <v>181</v>
      </c>
      <c r="N126" s="152" t="s">
        <v>181</v>
      </c>
      <c r="O126" s="408"/>
      <c r="P126" s="152"/>
      <c r="Q126" s="68"/>
      <c r="R126" s="152"/>
      <c r="S126" s="152"/>
      <c r="T126" s="408"/>
      <c r="U126" s="152"/>
      <c r="V126" s="68"/>
      <c r="W126" s="152"/>
      <c r="X126" s="152"/>
      <c r="Y126" s="408"/>
      <c r="Z126" s="152"/>
      <c r="AA126" s="68"/>
      <c r="AB126" s="152"/>
      <c r="AC126" s="152"/>
      <c r="AD126" s="408"/>
      <c r="AE126" s="152"/>
      <c r="AF126" s="68"/>
      <c r="AG126" s="152"/>
      <c r="AH126" s="152"/>
      <c r="AI126" s="408"/>
      <c r="AJ126" s="152"/>
      <c r="AK126" s="68"/>
      <c r="AL126" s="152"/>
      <c r="AM126" s="152"/>
      <c r="AN126" s="408"/>
      <c r="AO126" s="85" t="s">
        <v>181</v>
      </c>
      <c r="AP126" s="187" t="s">
        <v>181</v>
      </c>
      <c r="AQ126" s="53">
        <f>SUM(O126:AN126)</f>
        <v>0</v>
      </c>
      <c r="AR126" s="188" t="s">
        <v>181</v>
      </c>
      <c r="AS126" s="729"/>
      <c r="AT126" s="132" t="s">
        <v>181</v>
      </c>
      <c r="AU126" s="132" t="s">
        <v>181</v>
      </c>
      <c r="AV126" s="132" t="s">
        <v>181</v>
      </c>
      <c r="AW126" s="132" t="s">
        <v>181</v>
      </c>
      <c r="AX126" s="132" t="s">
        <v>181</v>
      </c>
      <c r="AY126" s="132" t="s">
        <v>181</v>
      </c>
      <c r="AZ126" s="132" t="s">
        <v>181</v>
      </c>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32" t="s">
        <v>181</v>
      </c>
      <c r="CW126" s="127"/>
      <c r="CX126" s="127"/>
      <c r="CY126" s="127"/>
      <c r="CZ126" s="127"/>
      <c r="DA126" s="127"/>
      <c r="DB126" s="132" t="s">
        <v>181</v>
      </c>
      <c r="DC126" s="127"/>
      <c r="DD126" s="127"/>
      <c r="DE126" s="127"/>
      <c r="DF126" s="127"/>
      <c r="DG126" s="127"/>
      <c r="DH126" s="132" t="s">
        <v>181</v>
      </c>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row>
    <row r="127" spans="1:144" s="58" customFormat="1" ht="20.25" customHeight="1">
      <c r="A127" s="55"/>
      <c r="B127" s="56"/>
      <c r="C127" s="56"/>
      <c r="D127" s="1090" t="s">
        <v>270</v>
      </c>
      <c r="E127" s="1091"/>
      <c r="F127" s="1091"/>
      <c r="G127" s="1091"/>
      <c r="H127" s="1091"/>
      <c r="I127" s="1091"/>
      <c r="J127" s="1091"/>
      <c r="K127" s="56"/>
      <c r="L127" s="68"/>
      <c r="M127" s="152"/>
      <c r="N127" s="152"/>
      <c r="O127" s="408"/>
      <c r="P127" s="152"/>
      <c r="Q127" s="68"/>
      <c r="R127" s="152"/>
      <c r="S127" s="152"/>
      <c r="T127" s="408"/>
      <c r="U127" s="152"/>
      <c r="V127" s="68"/>
      <c r="W127" s="152"/>
      <c r="X127" s="152"/>
      <c r="Y127" s="408"/>
      <c r="Z127" s="152"/>
      <c r="AA127" s="68"/>
      <c r="AB127" s="152"/>
      <c r="AC127" s="152"/>
      <c r="AD127" s="408"/>
      <c r="AE127" s="152"/>
      <c r="AF127" s="68"/>
      <c r="AG127" s="152"/>
      <c r="AH127" s="152"/>
      <c r="AI127" s="408"/>
      <c r="AJ127" s="152"/>
      <c r="AK127" s="68"/>
      <c r="AL127" s="152"/>
      <c r="AM127" s="152"/>
      <c r="AN127" s="408"/>
      <c r="AO127" s="85"/>
      <c r="AP127" s="187"/>
      <c r="AQ127" s="53">
        <f>SUM(O127:AN127)</f>
        <v>0</v>
      </c>
      <c r="AR127" s="188"/>
      <c r="AS127" s="729"/>
      <c r="AT127" s="132" t="s">
        <v>181</v>
      </c>
      <c r="AU127" s="132" t="s">
        <v>181</v>
      </c>
      <c r="AV127" s="132" t="s">
        <v>181</v>
      </c>
      <c r="AW127" s="132" t="s">
        <v>181</v>
      </c>
      <c r="AX127" s="132" t="s">
        <v>181</v>
      </c>
      <c r="AY127" s="132" t="s">
        <v>181</v>
      </c>
      <c r="AZ127" s="132" t="s">
        <v>181</v>
      </c>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32" t="s">
        <v>181</v>
      </c>
      <c r="CW127" s="127"/>
      <c r="CX127" s="127"/>
      <c r="CY127" s="127"/>
      <c r="CZ127" s="127"/>
      <c r="DA127" s="127"/>
      <c r="DB127" s="132" t="s">
        <v>181</v>
      </c>
      <c r="DC127" s="127"/>
      <c r="DD127" s="127"/>
      <c r="DE127" s="127"/>
      <c r="DF127" s="127"/>
      <c r="DG127" s="127"/>
      <c r="DH127" s="132" t="s">
        <v>181</v>
      </c>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row>
    <row r="128" spans="1:144" s="58" customFormat="1" ht="20.25" customHeight="1">
      <c r="A128" s="55"/>
      <c r="B128" s="56"/>
      <c r="C128" s="56"/>
      <c r="D128" s="1090" t="s">
        <v>270</v>
      </c>
      <c r="E128" s="1091"/>
      <c r="F128" s="1091"/>
      <c r="G128" s="1091"/>
      <c r="H128" s="1091"/>
      <c r="I128" s="1091"/>
      <c r="J128" s="1091"/>
      <c r="K128" s="56"/>
      <c r="L128" s="68"/>
      <c r="M128" s="152"/>
      <c r="N128" s="152"/>
      <c r="O128" s="408"/>
      <c r="P128" s="152"/>
      <c r="Q128" s="68"/>
      <c r="R128" s="152"/>
      <c r="S128" s="152"/>
      <c r="T128" s="408"/>
      <c r="U128" s="152"/>
      <c r="V128" s="68"/>
      <c r="W128" s="152"/>
      <c r="X128" s="152"/>
      <c r="Y128" s="408"/>
      <c r="Z128" s="152"/>
      <c r="AA128" s="68"/>
      <c r="AB128" s="152"/>
      <c r="AC128" s="152"/>
      <c r="AD128" s="408"/>
      <c r="AE128" s="152"/>
      <c r="AF128" s="68"/>
      <c r="AG128" s="152"/>
      <c r="AH128" s="152"/>
      <c r="AI128" s="408"/>
      <c r="AJ128" s="152"/>
      <c r="AK128" s="68"/>
      <c r="AL128" s="152"/>
      <c r="AM128" s="152"/>
      <c r="AN128" s="408"/>
      <c r="AO128" s="85"/>
      <c r="AP128" s="187"/>
      <c r="AQ128" s="53">
        <f>SUM(O128:AN128)</f>
        <v>0</v>
      </c>
      <c r="AR128" s="188"/>
      <c r="AS128" s="729"/>
      <c r="AT128" s="132"/>
      <c r="AU128" s="132"/>
      <c r="AV128" s="132"/>
      <c r="AW128" s="132"/>
      <c r="AX128" s="132"/>
      <c r="AY128" s="132"/>
      <c r="AZ128" s="132"/>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32"/>
      <c r="CW128" s="127"/>
      <c r="CX128" s="127"/>
      <c r="CY128" s="127"/>
      <c r="CZ128" s="127"/>
      <c r="DA128" s="127"/>
      <c r="DB128" s="132"/>
      <c r="DC128" s="127"/>
      <c r="DD128" s="127"/>
      <c r="DE128" s="127"/>
      <c r="DF128" s="127"/>
      <c r="DG128" s="127"/>
      <c r="DH128" s="132"/>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row>
    <row r="129" spans="1:144" s="58" customFormat="1" ht="9.9499999999999993" customHeight="1">
      <c r="A129" s="55" t="s">
        <v>181</v>
      </c>
      <c r="B129" s="56" t="s">
        <v>181</v>
      </c>
      <c r="C129" s="56" t="s">
        <v>181</v>
      </c>
      <c r="D129" s="56" t="s">
        <v>181</v>
      </c>
      <c r="E129" s="56" t="s">
        <v>181</v>
      </c>
      <c r="F129" s="56" t="s">
        <v>181</v>
      </c>
      <c r="G129" s="56" t="s">
        <v>181</v>
      </c>
      <c r="H129" s="56" t="s">
        <v>181</v>
      </c>
      <c r="I129" s="56" t="s">
        <v>181</v>
      </c>
      <c r="J129" s="157" t="s">
        <v>181</v>
      </c>
      <c r="K129" s="157" t="s">
        <v>181</v>
      </c>
      <c r="L129" s="68" t="s">
        <v>181</v>
      </c>
      <c r="M129" s="152" t="s">
        <v>181</v>
      </c>
      <c r="N129" s="152" t="s">
        <v>181</v>
      </c>
      <c r="O129" s="401"/>
      <c r="P129" s="69"/>
      <c r="Q129" s="152"/>
      <c r="R129" s="152"/>
      <c r="S129" s="152"/>
      <c r="T129" s="401"/>
      <c r="U129" s="69"/>
      <c r="V129" s="152"/>
      <c r="W129" s="152"/>
      <c r="X129" s="152"/>
      <c r="Y129" s="401"/>
      <c r="Z129" s="69"/>
      <c r="AA129" s="152"/>
      <c r="AB129" s="152"/>
      <c r="AC129" s="152"/>
      <c r="AD129" s="401"/>
      <c r="AE129" s="69" t="s">
        <v>181</v>
      </c>
      <c r="AF129" s="152" t="s">
        <v>181</v>
      </c>
      <c r="AG129" s="152" t="s">
        <v>181</v>
      </c>
      <c r="AH129" s="152" t="s">
        <v>181</v>
      </c>
      <c r="AI129" s="401" t="s">
        <v>181</v>
      </c>
      <c r="AJ129" s="69" t="s">
        <v>181</v>
      </c>
      <c r="AK129" s="152" t="s">
        <v>181</v>
      </c>
      <c r="AL129" s="152" t="s">
        <v>181</v>
      </c>
      <c r="AM129" s="152" t="s">
        <v>181</v>
      </c>
      <c r="AN129" s="401" t="s">
        <v>181</v>
      </c>
      <c r="AO129" s="75" t="s">
        <v>181</v>
      </c>
      <c r="AP129" s="185" t="s">
        <v>181</v>
      </c>
      <c r="AQ129" s="185" t="s">
        <v>181</v>
      </c>
      <c r="AR129" s="188" t="s">
        <v>181</v>
      </c>
      <c r="AS129" s="729"/>
      <c r="AT129" s="132"/>
      <c r="AU129" s="132"/>
      <c r="AV129" s="132"/>
      <c r="AW129" s="132"/>
      <c r="AX129" s="132"/>
      <c r="AY129" s="132"/>
      <c r="AZ129" s="132"/>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32"/>
      <c r="CW129" s="127"/>
      <c r="CX129" s="127"/>
      <c r="CY129" s="127"/>
      <c r="CZ129" s="127"/>
      <c r="DA129" s="127"/>
      <c r="DB129" s="132"/>
      <c r="DC129" s="127"/>
      <c r="DD129" s="127"/>
      <c r="DE129" s="127"/>
      <c r="DF129" s="127"/>
      <c r="DG129" s="127"/>
      <c r="DH129" s="132"/>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row>
    <row r="130" spans="1:144" s="58" customFormat="1" ht="20.25" customHeight="1">
      <c r="A130" s="55" t="s">
        <v>181</v>
      </c>
      <c r="B130" s="59">
        <v>3</v>
      </c>
      <c r="C130" s="1092" t="s">
        <v>8</v>
      </c>
      <c r="D130" s="1093"/>
      <c r="E130" s="1093"/>
      <c r="F130" s="1093"/>
      <c r="G130" s="1093"/>
      <c r="H130" s="1093"/>
      <c r="I130" s="1093"/>
      <c r="J130" s="1093"/>
      <c r="K130" s="56" t="s">
        <v>181</v>
      </c>
      <c r="L130" s="68" t="s">
        <v>181</v>
      </c>
      <c r="M130" s="152" t="s">
        <v>181</v>
      </c>
      <c r="N130" s="152" t="s">
        <v>181</v>
      </c>
      <c r="O130" s="401"/>
      <c r="P130" s="152"/>
      <c r="Q130" s="68"/>
      <c r="R130" s="152"/>
      <c r="S130" s="152"/>
      <c r="T130" s="401"/>
      <c r="U130" s="152"/>
      <c r="V130" s="68"/>
      <c r="W130" s="152"/>
      <c r="X130" s="152"/>
      <c r="Y130" s="401"/>
      <c r="Z130" s="152"/>
      <c r="AA130" s="68"/>
      <c r="AB130" s="152"/>
      <c r="AC130" s="152"/>
      <c r="AD130" s="401"/>
      <c r="AE130" s="152" t="s">
        <v>181</v>
      </c>
      <c r="AF130" s="68" t="s">
        <v>181</v>
      </c>
      <c r="AG130" s="152" t="s">
        <v>181</v>
      </c>
      <c r="AH130" s="152" t="s">
        <v>181</v>
      </c>
      <c r="AI130" s="401" t="s">
        <v>181</v>
      </c>
      <c r="AJ130" s="152" t="s">
        <v>181</v>
      </c>
      <c r="AK130" s="68" t="s">
        <v>181</v>
      </c>
      <c r="AL130" s="152" t="s">
        <v>181</v>
      </c>
      <c r="AM130" s="152" t="s">
        <v>181</v>
      </c>
      <c r="AN130" s="401" t="s">
        <v>181</v>
      </c>
      <c r="AO130" s="85" t="s">
        <v>181</v>
      </c>
      <c r="AP130" s="187" t="s">
        <v>181</v>
      </c>
      <c r="AQ130" s="185" t="s">
        <v>181</v>
      </c>
      <c r="AR130" s="188" t="s">
        <v>181</v>
      </c>
      <c r="AS130" s="729"/>
      <c r="AT130" s="132" t="s">
        <v>181</v>
      </c>
      <c r="AU130" s="132" t="s">
        <v>181</v>
      </c>
      <c r="AV130" s="132" t="s">
        <v>181</v>
      </c>
      <c r="AW130" s="132" t="s">
        <v>181</v>
      </c>
      <c r="AX130" s="132" t="s">
        <v>181</v>
      </c>
      <c r="AY130" s="132" t="s">
        <v>181</v>
      </c>
      <c r="AZ130" s="132" t="s">
        <v>181</v>
      </c>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32" t="s">
        <v>181</v>
      </c>
      <c r="CW130" s="127"/>
      <c r="CX130" s="127"/>
      <c r="CY130" s="127"/>
      <c r="CZ130" s="127"/>
      <c r="DA130" s="127"/>
      <c r="DB130" s="132" t="s">
        <v>181</v>
      </c>
      <c r="DC130" s="127"/>
      <c r="DD130" s="127"/>
      <c r="DE130" s="127"/>
      <c r="DF130" s="127"/>
      <c r="DG130" s="127"/>
      <c r="DH130" s="132" t="s">
        <v>181</v>
      </c>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row>
    <row r="131" spans="1:144" s="58" customFormat="1" ht="20.25" customHeight="1">
      <c r="A131" s="55" t="s">
        <v>181</v>
      </c>
      <c r="B131" s="56" t="s">
        <v>181</v>
      </c>
      <c r="C131" s="56" t="s">
        <v>181</v>
      </c>
      <c r="D131" s="1090" t="s">
        <v>271</v>
      </c>
      <c r="E131" s="1091"/>
      <c r="F131" s="1091"/>
      <c r="G131" s="1091"/>
      <c r="H131" s="1091"/>
      <c r="I131" s="1091"/>
      <c r="J131" s="1091"/>
      <c r="K131" s="56" t="s">
        <v>181</v>
      </c>
      <c r="L131" s="68" t="s">
        <v>181</v>
      </c>
      <c r="M131" s="152" t="s">
        <v>181</v>
      </c>
      <c r="N131" s="152" t="s">
        <v>181</v>
      </c>
      <c r="O131" s="408"/>
      <c r="P131" s="152"/>
      <c r="Q131" s="68"/>
      <c r="R131" s="152"/>
      <c r="S131" s="152"/>
      <c r="T131" s="408"/>
      <c r="U131" s="152"/>
      <c r="V131" s="68"/>
      <c r="W131" s="152"/>
      <c r="X131" s="152"/>
      <c r="Y131" s="408"/>
      <c r="Z131" s="152"/>
      <c r="AA131" s="68"/>
      <c r="AB131" s="152"/>
      <c r="AC131" s="152"/>
      <c r="AD131" s="408"/>
      <c r="AE131" s="152"/>
      <c r="AF131" s="68"/>
      <c r="AG131" s="152"/>
      <c r="AH131" s="152"/>
      <c r="AI131" s="408"/>
      <c r="AJ131" s="152"/>
      <c r="AK131" s="68"/>
      <c r="AL131" s="152"/>
      <c r="AM131" s="152"/>
      <c r="AN131" s="408"/>
      <c r="AO131" s="85" t="s">
        <v>181</v>
      </c>
      <c r="AP131" s="187" t="s">
        <v>181</v>
      </c>
      <c r="AQ131" s="53">
        <f>SUM(O131:AN131)</f>
        <v>0</v>
      </c>
      <c r="AR131" s="188" t="s">
        <v>181</v>
      </c>
      <c r="AS131" s="729"/>
      <c r="AT131" s="132" t="s">
        <v>181</v>
      </c>
      <c r="AU131" s="132" t="s">
        <v>181</v>
      </c>
      <c r="AV131" s="132" t="s">
        <v>181</v>
      </c>
      <c r="AW131" s="132" t="s">
        <v>181</v>
      </c>
      <c r="AX131" s="132" t="s">
        <v>181</v>
      </c>
      <c r="AY131" s="132" t="s">
        <v>181</v>
      </c>
      <c r="AZ131" s="132" t="s">
        <v>181</v>
      </c>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32" t="s">
        <v>181</v>
      </c>
      <c r="CW131" s="127"/>
      <c r="CX131" s="127"/>
      <c r="CY131" s="127"/>
      <c r="CZ131" s="127"/>
      <c r="DA131" s="127"/>
      <c r="DB131" s="132" t="s">
        <v>181</v>
      </c>
      <c r="DC131" s="127"/>
      <c r="DD131" s="127"/>
      <c r="DE131" s="127"/>
      <c r="DF131" s="127"/>
      <c r="DG131" s="127"/>
      <c r="DH131" s="132" t="s">
        <v>181</v>
      </c>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row>
    <row r="132" spans="1:144" s="58" customFormat="1" ht="20.25" customHeight="1">
      <c r="A132" s="55"/>
      <c r="B132" s="56"/>
      <c r="C132" s="56"/>
      <c r="D132" s="1090" t="s">
        <v>271</v>
      </c>
      <c r="E132" s="1091"/>
      <c r="F132" s="1091"/>
      <c r="G132" s="1091"/>
      <c r="H132" s="1091"/>
      <c r="I132" s="1091"/>
      <c r="J132" s="1091"/>
      <c r="K132" s="56"/>
      <c r="L132" s="68"/>
      <c r="M132" s="152"/>
      <c r="N132" s="152"/>
      <c r="O132" s="408"/>
      <c r="P132" s="152"/>
      <c r="Q132" s="68"/>
      <c r="R132" s="152"/>
      <c r="S132" s="152"/>
      <c r="T132" s="408"/>
      <c r="U132" s="152"/>
      <c r="V132" s="68"/>
      <c r="W132" s="152"/>
      <c r="X132" s="152"/>
      <c r="Y132" s="408"/>
      <c r="Z132" s="152"/>
      <c r="AA132" s="68"/>
      <c r="AB132" s="152"/>
      <c r="AC132" s="152"/>
      <c r="AD132" s="408"/>
      <c r="AE132" s="152"/>
      <c r="AF132" s="68"/>
      <c r="AG132" s="152"/>
      <c r="AH132" s="152"/>
      <c r="AI132" s="408"/>
      <c r="AJ132" s="152"/>
      <c r="AK132" s="68"/>
      <c r="AL132" s="152"/>
      <c r="AM132" s="152"/>
      <c r="AN132" s="408"/>
      <c r="AO132" s="85"/>
      <c r="AP132" s="187"/>
      <c r="AQ132" s="53">
        <f>SUM(O132:AN132)</f>
        <v>0</v>
      </c>
      <c r="AR132" s="188"/>
      <c r="AS132" s="729"/>
      <c r="AT132" s="132" t="s">
        <v>181</v>
      </c>
      <c r="AU132" s="132" t="s">
        <v>181</v>
      </c>
      <c r="AV132" s="132" t="s">
        <v>181</v>
      </c>
      <c r="AW132" s="132" t="s">
        <v>181</v>
      </c>
      <c r="AX132" s="132" t="s">
        <v>181</v>
      </c>
      <c r="AY132" s="132" t="s">
        <v>181</v>
      </c>
      <c r="AZ132" s="132" t="s">
        <v>181</v>
      </c>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32" t="s">
        <v>181</v>
      </c>
      <c r="CW132" s="127"/>
      <c r="CX132" s="127"/>
      <c r="CY132" s="127"/>
      <c r="CZ132" s="127"/>
      <c r="DA132" s="127"/>
      <c r="DB132" s="132" t="s">
        <v>181</v>
      </c>
      <c r="DC132" s="127"/>
      <c r="DD132" s="127"/>
      <c r="DE132" s="127"/>
      <c r="DF132" s="127"/>
      <c r="DG132" s="127"/>
      <c r="DH132" s="132" t="s">
        <v>181</v>
      </c>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row>
    <row r="133" spans="1:144" s="58" customFormat="1" ht="20.25" customHeight="1">
      <c r="A133" s="55"/>
      <c r="B133" s="56"/>
      <c r="C133" s="56"/>
      <c r="D133" s="1090" t="s">
        <v>271</v>
      </c>
      <c r="E133" s="1091"/>
      <c r="F133" s="1091"/>
      <c r="G133" s="1091"/>
      <c r="H133" s="1091"/>
      <c r="I133" s="1091"/>
      <c r="J133" s="1091"/>
      <c r="K133" s="56"/>
      <c r="L133" s="68"/>
      <c r="M133" s="152"/>
      <c r="N133" s="152"/>
      <c r="O133" s="408"/>
      <c r="P133" s="152"/>
      <c r="Q133" s="68"/>
      <c r="R133" s="152"/>
      <c r="S133" s="152"/>
      <c r="T133" s="408"/>
      <c r="U133" s="152"/>
      <c r="V133" s="68"/>
      <c r="W133" s="152"/>
      <c r="X133" s="152"/>
      <c r="Y133" s="408"/>
      <c r="Z133" s="152"/>
      <c r="AA133" s="68"/>
      <c r="AB133" s="152"/>
      <c r="AC133" s="152"/>
      <c r="AD133" s="408"/>
      <c r="AE133" s="152"/>
      <c r="AF133" s="68"/>
      <c r="AG133" s="152"/>
      <c r="AH133" s="152"/>
      <c r="AI133" s="408"/>
      <c r="AJ133" s="152"/>
      <c r="AK133" s="68"/>
      <c r="AL133" s="152"/>
      <c r="AM133" s="152"/>
      <c r="AN133" s="408"/>
      <c r="AO133" s="85"/>
      <c r="AP133" s="187"/>
      <c r="AQ133" s="53">
        <f>SUM(O133:AN133)</f>
        <v>0</v>
      </c>
      <c r="AR133" s="188"/>
      <c r="AS133" s="729"/>
      <c r="AT133" s="132"/>
      <c r="AU133" s="132"/>
      <c r="AV133" s="132"/>
      <c r="AW133" s="132"/>
      <c r="AX133" s="132"/>
      <c r="AY133" s="132"/>
      <c r="AZ133" s="132"/>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32"/>
      <c r="CW133" s="127"/>
      <c r="CX133" s="127"/>
      <c r="CY133" s="127"/>
      <c r="CZ133" s="127"/>
      <c r="DA133" s="127"/>
      <c r="DB133" s="132"/>
      <c r="DC133" s="127"/>
      <c r="DD133" s="127"/>
      <c r="DE133" s="127"/>
      <c r="DF133" s="127"/>
      <c r="DG133" s="127"/>
      <c r="DH133" s="132"/>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row>
    <row r="134" spans="1:144" s="58" customFormat="1" ht="9.9499999999999993" customHeight="1">
      <c r="A134" s="55" t="s">
        <v>181</v>
      </c>
      <c r="B134" s="56" t="s">
        <v>181</v>
      </c>
      <c r="C134" s="56" t="s">
        <v>181</v>
      </c>
      <c r="D134" s="56" t="s">
        <v>181</v>
      </c>
      <c r="E134" s="56" t="s">
        <v>181</v>
      </c>
      <c r="F134" s="56" t="s">
        <v>181</v>
      </c>
      <c r="G134" s="56" t="s">
        <v>181</v>
      </c>
      <c r="H134" s="56" t="s">
        <v>181</v>
      </c>
      <c r="I134" s="56" t="s">
        <v>181</v>
      </c>
      <c r="J134" s="157" t="s">
        <v>181</v>
      </c>
      <c r="K134" s="157" t="s">
        <v>181</v>
      </c>
      <c r="L134" s="68" t="s">
        <v>181</v>
      </c>
      <c r="M134" s="152" t="s">
        <v>181</v>
      </c>
      <c r="N134" s="152" t="s">
        <v>181</v>
      </c>
      <c r="O134" s="401"/>
      <c r="P134" s="69"/>
      <c r="Q134" s="152"/>
      <c r="R134" s="152"/>
      <c r="S134" s="152"/>
      <c r="T134" s="401"/>
      <c r="U134" s="69"/>
      <c r="V134" s="152"/>
      <c r="W134" s="152"/>
      <c r="X134" s="152"/>
      <c r="Y134" s="401"/>
      <c r="Z134" s="69"/>
      <c r="AA134" s="152"/>
      <c r="AB134" s="152"/>
      <c r="AC134" s="152"/>
      <c r="AD134" s="401"/>
      <c r="AE134" s="69" t="s">
        <v>181</v>
      </c>
      <c r="AF134" s="152" t="s">
        <v>181</v>
      </c>
      <c r="AG134" s="152" t="s">
        <v>181</v>
      </c>
      <c r="AH134" s="152" t="s">
        <v>181</v>
      </c>
      <c r="AI134" s="401" t="s">
        <v>181</v>
      </c>
      <c r="AJ134" s="69" t="s">
        <v>181</v>
      </c>
      <c r="AK134" s="152" t="s">
        <v>181</v>
      </c>
      <c r="AL134" s="152" t="s">
        <v>181</v>
      </c>
      <c r="AM134" s="152" t="s">
        <v>181</v>
      </c>
      <c r="AN134" s="401" t="s">
        <v>181</v>
      </c>
      <c r="AO134" s="75" t="s">
        <v>181</v>
      </c>
      <c r="AP134" s="185" t="s">
        <v>181</v>
      </c>
      <c r="AQ134" s="185" t="s">
        <v>181</v>
      </c>
      <c r="AR134" s="188" t="s">
        <v>181</v>
      </c>
      <c r="AS134" s="729"/>
      <c r="AT134" s="132"/>
      <c r="AU134" s="132"/>
      <c r="AV134" s="132"/>
      <c r="AW134" s="132"/>
      <c r="AX134" s="132"/>
      <c r="AY134" s="132"/>
      <c r="AZ134" s="132"/>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32"/>
      <c r="CW134" s="127"/>
      <c r="CX134" s="127"/>
      <c r="CY134" s="127"/>
      <c r="CZ134" s="127"/>
      <c r="DA134" s="127"/>
      <c r="DB134" s="132"/>
      <c r="DC134" s="127"/>
      <c r="DD134" s="127"/>
      <c r="DE134" s="127"/>
      <c r="DF134" s="127"/>
      <c r="DG134" s="127"/>
      <c r="DH134" s="132"/>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row>
    <row r="135" spans="1:144" s="58" customFormat="1" ht="20.25" customHeight="1">
      <c r="A135" s="55" t="s">
        <v>181</v>
      </c>
      <c r="B135" s="59">
        <v>4</v>
      </c>
      <c r="C135" s="1092" t="s">
        <v>6</v>
      </c>
      <c r="D135" s="1093"/>
      <c r="E135" s="1093"/>
      <c r="F135" s="1093"/>
      <c r="G135" s="1093"/>
      <c r="H135" s="1093"/>
      <c r="I135" s="1093"/>
      <c r="J135" s="1093"/>
      <c r="K135" s="56" t="s">
        <v>181</v>
      </c>
      <c r="L135" s="68" t="s">
        <v>181</v>
      </c>
      <c r="M135" s="152" t="s">
        <v>181</v>
      </c>
      <c r="N135" s="152" t="s">
        <v>181</v>
      </c>
      <c r="O135" s="401"/>
      <c r="P135" s="152"/>
      <c r="Q135" s="68"/>
      <c r="R135" s="152"/>
      <c r="S135" s="152"/>
      <c r="T135" s="401"/>
      <c r="U135" s="152"/>
      <c r="V135" s="68"/>
      <c r="W135" s="152"/>
      <c r="X135" s="152"/>
      <c r="Y135" s="401"/>
      <c r="Z135" s="152"/>
      <c r="AA135" s="68"/>
      <c r="AB135" s="152"/>
      <c r="AC135" s="152"/>
      <c r="AD135" s="401"/>
      <c r="AE135" s="152" t="s">
        <v>181</v>
      </c>
      <c r="AF135" s="68" t="s">
        <v>181</v>
      </c>
      <c r="AG135" s="152" t="s">
        <v>181</v>
      </c>
      <c r="AH135" s="152" t="s">
        <v>181</v>
      </c>
      <c r="AI135" s="401" t="s">
        <v>181</v>
      </c>
      <c r="AJ135" s="152" t="s">
        <v>181</v>
      </c>
      <c r="AK135" s="68" t="s">
        <v>181</v>
      </c>
      <c r="AL135" s="152" t="s">
        <v>181</v>
      </c>
      <c r="AM135" s="152" t="s">
        <v>181</v>
      </c>
      <c r="AN135" s="401" t="s">
        <v>181</v>
      </c>
      <c r="AO135" s="85" t="s">
        <v>181</v>
      </c>
      <c r="AP135" s="187" t="s">
        <v>181</v>
      </c>
      <c r="AQ135" s="185" t="s">
        <v>181</v>
      </c>
      <c r="AR135" s="188" t="s">
        <v>181</v>
      </c>
      <c r="AS135" s="729"/>
      <c r="AT135" s="132" t="s">
        <v>181</v>
      </c>
      <c r="AU135" s="132" t="s">
        <v>181</v>
      </c>
      <c r="AV135" s="132" t="s">
        <v>181</v>
      </c>
      <c r="AW135" s="132" t="s">
        <v>181</v>
      </c>
      <c r="AX135" s="132" t="s">
        <v>181</v>
      </c>
      <c r="AY135" s="132" t="s">
        <v>181</v>
      </c>
      <c r="AZ135" s="132" t="s">
        <v>181</v>
      </c>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32" t="s">
        <v>181</v>
      </c>
      <c r="CW135" s="127"/>
      <c r="CX135" s="127"/>
      <c r="CY135" s="127"/>
      <c r="CZ135" s="127"/>
      <c r="DA135" s="127"/>
      <c r="DB135" s="132" t="s">
        <v>181</v>
      </c>
      <c r="DC135" s="127"/>
      <c r="DD135" s="127"/>
      <c r="DE135" s="127"/>
      <c r="DF135" s="127"/>
      <c r="DG135" s="127"/>
      <c r="DH135" s="132" t="s">
        <v>181</v>
      </c>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row>
    <row r="136" spans="1:144" s="58" customFormat="1" ht="20.25" customHeight="1">
      <c r="A136" s="55" t="s">
        <v>181</v>
      </c>
      <c r="B136" s="56" t="s">
        <v>181</v>
      </c>
      <c r="C136" s="56" t="s">
        <v>181</v>
      </c>
      <c r="D136" s="1090" t="s">
        <v>272</v>
      </c>
      <c r="E136" s="1091"/>
      <c r="F136" s="1091"/>
      <c r="G136" s="1091"/>
      <c r="H136" s="1091"/>
      <c r="I136" s="1091"/>
      <c r="J136" s="1091"/>
      <c r="K136" s="56" t="s">
        <v>181</v>
      </c>
      <c r="L136" s="68" t="s">
        <v>181</v>
      </c>
      <c r="M136" s="152" t="s">
        <v>181</v>
      </c>
      <c r="N136" s="152" t="s">
        <v>181</v>
      </c>
      <c r="O136" s="408"/>
      <c r="P136" s="152"/>
      <c r="Q136" s="68"/>
      <c r="R136" s="152"/>
      <c r="S136" s="152"/>
      <c r="T136" s="408"/>
      <c r="U136" s="152"/>
      <c r="V136" s="68"/>
      <c r="W136" s="152"/>
      <c r="X136" s="152"/>
      <c r="Y136" s="408"/>
      <c r="Z136" s="152"/>
      <c r="AA136" s="68"/>
      <c r="AB136" s="152"/>
      <c r="AC136" s="152"/>
      <c r="AD136" s="408"/>
      <c r="AE136" s="152"/>
      <c r="AF136" s="68"/>
      <c r="AG136" s="152"/>
      <c r="AH136" s="152"/>
      <c r="AI136" s="408"/>
      <c r="AJ136" s="152"/>
      <c r="AK136" s="68"/>
      <c r="AL136" s="152"/>
      <c r="AM136" s="152"/>
      <c r="AN136" s="408"/>
      <c r="AO136" s="85" t="s">
        <v>181</v>
      </c>
      <c r="AP136" s="187" t="s">
        <v>181</v>
      </c>
      <c r="AQ136" s="53">
        <f>SUM(O136:AN136)</f>
        <v>0</v>
      </c>
      <c r="AR136" s="188" t="s">
        <v>181</v>
      </c>
      <c r="AS136" s="729"/>
      <c r="AT136" s="132" t="s">
        <v>181</v>
      </c>
      <c r="AU136" s="132" t="s">
        <v>181</v>
      </c>
      <c r="AV136" s="132" t="s">
        <v>181</v>
      </c>
      <c r="AW136" s="132" t="s">
        <v>181</v>
      </c>
      <c r="AX136" s="132" t="s">
        <v>181</v>
      </c>
      <c r="AY136" s="132" t="s">
        <v>181</v>
      </c>
      <c r="AZ136" s="132" t="s">
        <v>181</v>
      </c>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32" t="s">
        <v>181</v>
      </c>
      <c r="CW136" s="127"/>
      <c r="CX136" s="127"/>
      <c r="CY136" s="127"/>
      <c r="CZ136" s="127"/>
      <c r="DA136" s="127"/>
      <c r="DB136" s="132" t="s">
        <v>181</v>
      </c>
      <c r="DC136" s="127"/>
      <c r="DD136" s="127"/>
      <c r="DE136" s="127"/>
      <c r="DF136" s="127"/>
      <c r="DG136" s="127"/>
      <c r="DH136" s="132" t="s">
        <v>181</v>
      </c>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row>
    <row r="137" spans="1:144" s="58" customFormat="1" ht="20.25" customHeight="1">
      <c r="A137" s="55"/>
      <c r="B137" s="56"/>
      <c r="C137" s="56"/>
      <c r="D137" s="1090" t="s">
        <v>273</v>
      </c>
      <c r="E137" s="1091"/>
      <c r="F137" s="1091"/>
      <c r="G137" s="1091"/>
      <c r="H137" s="1091"/>
      <c r="I137" s="1091"/>
      <c r="J137" s="1091"/>
      <c r="K137" s="56"/>
      <c r="L137" s="68"/>
      <c r="M137" s="152"/>
      <c r="N137" s="152"/>
      <c r="O137" s="408"/>
      <c r="P137" s="152"/>
      <c r="Q137" s="68"/>
      <c r="R137" s="152"/>
      <c r="S137" s="152"/>
      <c r="T137" s="408"/>
      <c r="U137" s="152"/>
      <c r="V137" s="68"/>
      <c r="W137" s="152"/>
      <c r="X137" s="152"/>
      <c r="Y137" s="408"/>
      <c r="Z137" s="152"/>
      <c r="AA137" s="68"/>
      <c r="AB137" s="152"/>
      <c r="AC137" s="152"/>
      <c r="AD137" s="408"/>
      <c r="AE137" s="152"/>
      <c r="AF137" s="68"/>
      <c r="AG137" s="152"/>
      <c r="AH137" s="152"/>
      <c r="AI137" s="408"/>
      <c r="AJ137" s="152"/>
      <c r="AK137" s="68"/>
      <c r="AL137" s="152"/>
      <c r="AM137" s="152"/>
      <c r="AN137" s="408"/>
      <c r="AO137" s="85"/>
      <c r="AP137" s="187"/>
      <c r="AQ137" s="53">
        <f>SUM(O137:AN137)</f>
        <v>0</v>
      </c>
      <c r="AR137" s="70"/>
      <c r="AS137" s="729"/>
      <c r="AT137" s="132" t="s">
        <v>181</v>
      </c>
      <c r="AU137" s="132" t="s">
        <v>181</v>
      </c>
      <c r="AV137" s="132" t="s">
        <v>181</v>
      </c>
      <c r="AW137" s="132" t="s">
        <v>181</v>
      </c>
      <c r="AX137" s="132" t="s">
        <v>181</v>
      </c>
      <c r="AY137" s="132" t="s">
        <v>181</v>
      </c>
      <c r="AZ137" s="132" t="s">
        <v>181</v>
      </c>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32" t="s">
        <v>181</v>
      </c>
      <c r="CW137" s="127"/>
      <c r="CX137" s="127"/>
      <c r="CY137" s="127"/>
      <c r="CZ137" s="127"/>
      <c r="DA137" s="127"/>
      <c r="DB137" s="132" t="s">
        <v>181</v>
      </c>
      <c r="DC137" s="127"/>
      <c r="DD137" s="127"/>
      <c r="DE137" s="127"/>
      <c r="DF137" s="127"/>
      <c r="DG137" s="127"/>
      <c r="DH137" s="132" t="s">
        <v>181</v>
      </c>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row>
    <row r="138" spans="1:144" s="58" customFormat="1" ht="20.25" customHeight="1">
      <c r="A138" s="55"/>
      <c r="B138" s="56"/>
      <c r="C138" s="56"/>
      <c r="D138" s="1090" t="s">
        <v>273</v>
      </c>
      <c r="E138" s="1091"/>
      <c r="F138" s="1091"/>
      <c r="G138" s="1091"/>
      <c r="H138" s="1091"/>
      <c r="I138" s="1091"/>
      <c r="J138" s="1091"/>
      <c r="K138" s="56"/>
      <c r="L138" s="68"/>
      <c r="M138" s="152"/>
      <c r="N138" s="152"/>
      <c r="O138" s="408"/>
      <c r="P138" s="152"/>
      <c r="Q138" s="68"/>
      <c r="R138" s="152"/>
      <c r="S138" s="152"/>
      <c r="T138" s="408"/>
      <c r="U138" s="152"/>
      <c r="V138" s="68"/>
      <c r="W138" s="152"/>
      <c r="X138" s="152"/>
      <c r="Y138" s="408"/>
      <c r="Z138" s="152"/>
      <c r="AA138" s="68"/>
      <c r="AB138" s="152"/>
      <c r="AC138" s="152"/>
      <c r="AD138" s="408"/>
      <c r="AE138" s="152"/>
      <c r="AF138" s="68"/>
      <c r="AG138" s="152"/>
      <c r="AH138" s="152"/>
      <c r="AI138" s="408"/>
      <c r="AJ138" s="152"/>
      <c r="AK138" s="68"/>
      <c r="AL138" s="152"/>
      <c r="AM138" s="152"/>
      <c r="AN138" s="408"/>
      <c r="AO138" s="85"/>
      <c r="AP138" s="187"/>
      <c r="AQ138" s="53">
        <f>SUM(O138:AN138)</f>
        <v>0</v>
      </c>
      <c r="AR138" s="70"/>
      <c r="AS138" s="729"/>
      <c r="AT138" s="132"/>
      <c r="AU138" s="132"/>
      <c r="AV138" s="132"/>
      <c r="AW138" s="132"/>
      <c r="AX138" s="132"/>
      <c r="AY138" s="132"/>
      <c r="AZ138" s="132"/>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32"/>
      <c r="CW138" s="127"/>
      <c r="CX138" s="127"/>
      <c r="CY138" s="127"/>
      <c r="CZ138" s="127"/>
      <c r="DA138" s="127"/>
      <c r="DB138" s="132"/>
      <c r="DC138" s="127"/>
      <c r="DD138" s="127"/>
      <c r="DE138" s="127"/>
      <c r="DF138" s="127"/>
      <c r="DG138" s="127"/>
      <c r="DH138" s="132"/>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row>
    <row r="139" spans="1:144" s="58" customFormat="1" ht="9.9499999999999993" customHeight="1" thickBot="1">
      <c r="A139" s="55"/>
      <c r="B139" s="56" t="s">
        <v>181</v>
      </c>
      <c r="C139" s="56" t="s">
        <v>181</v>
      </c>
      <c r="D139" s="56" t="s">
        <v>181</v>
      </c>
      <c r="E139" s="56" t="s">
        <v>181</v>
      </c>
      <c r="F139" s="56" t="s">
        <v>181</v>
      </c>
      <c r="G139" s="56" t="s">
        <v>181</v>
      </c>
      <c r="H139" s="56" t="s">
        <v>181</v>
      </c>
      <c r="I139" s="56" t="s">
        <v>181</v>
      </c>
      <c r="J139" s="157" t="s">
        <v>181</v>
      </c>
      <c r="K139" s="157" t="s">
        <v>181</v>
      </c>
      <c r="L139" s="68" t="s">
        <v>181</v>
      </c>
      <c r="M139" s="152" t="s">
        <v>181</v>
      </c>
      <c r="N139" s="152" t="s">
        <v>181</v>
      </c>
      <c r="O139" s="401" t="s">
        <v>181</v>
      </c>
      <c r="P139" s="69" t="s">
        <v>181</v>
      </c>
      <c r="Q139" s="152" t="s">
        <v>181</v>
      </c>
      <c r="R139" s="152" t="s">
        <v>181</v>
      </c>
      <c r="S139" s="152" t="s">
        <v>181</v>
      </c>
      <c r="T139" s="401" t="s">
        <v>181</v>
      </c>
      <c r="U139" s="69" t="s">
        <v>181</v>
      </c>
      <c r="V139" s="152" t="s">
        <v>181</v>
      </c>
      <c r="W139" s="152" t="s">
        <v>181</v>
      </c>
      <c r="X139" s="152" t="s">
        <v>181</v>
      </c>
      <c r="Y139" s="401" t="s">
        <v>181</v>
      </c>
      <c r="Z139" s="69" t="s">
        <v>181</v>
      </c>
      <c r="AA139" s="152" t="s">
        <v>181</v>
      </c>
      <c r="AB139" s="152" t="s">
        <v>181</v>
      </c>
      <c r="AC139" s="152" t="s">
        <v>181</v>
      </c>
      <c r="AD139" s="401" t="s">
        <v>181</v>
      </c>
      <c r="AE139" s="69" t="s">
        <v>181</v>
      </c>
      <c r="AF139" s="152" t="s">
        <v>181</v>
      </c>
      <c r="AG139" s="152" t="s">
        <v>181</v>
      </c>
      <c r="AH139" s="152" t="s">
        <v>181</v>
      </c>
      <c r="AI139" s="401" t="s">
        <v>181</v>
      </c>
      <c r="AJ139" s="69" t="s">
        <v>181</v>
      </c>
      <c r="AK139" s="152" t="s">
        <v>181</v>
      </c>
      <c r="AL139" s="152" t="s">
        <v>181</v>
      </c>
      <c r="AM139" s="152" t="s">
        <v>181</v>
      </c>
      <c r="AN139" s="401" t="s">
        <v>181</v>
      </c>
      <c r="AO139" s="75" t="s">
        <v>181</v>
      </c>
      <c r="AP139" s="185" t="s">
        <v>181</v>
      </c>
      <c r="AQ139" s="185" t="s">
        <v>181</v>
      </c>
      <c r="AR139" s="188" t="s">
        <v>181</v>
      </c>
      <c r="AS139" s="729"/>
      <c r="AT139" s="132"/>
      <c r="AU139" s="132"/>
      <c r="AV139" s="132"/>
      <c r="AW139" s="132"/>
      <c r="AX139" s="132"/>
      <c r="AY139" s="132"/>
      <c r="AZ139" s="132"/>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32"/>
      <c r="CW139" s="127"/>
      <c r="CX139" s="127"/>
      <c r="CY139" s="127"/>
      <c r="CZ139" s="127"/>
      <c r="DA139" s="127"/>
      <c r="DB139" s="132"/>
      <c r="DC139" s="127"/>
      <c r="DD139" s="127"/>
      <c r="DE139" s="127"/>
      <c r="DF139" s="127"/>
      <c r="DG139" s="127"/>
      <c r="DH139" s="132"/>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row>
    <row r="140" spans="1:144" s="58" customFormat="1" ht="20.25" customHeight="1" thickBot="1">
      <c r="A140" s="55"/>
      <c r="B140" s="56" t="s">
        <v>181</v>
      </c>
      <c r="C140" s="56" t="s">
        <v>181</v>
      </c>
      <c r="D140" s="56" t="s">
        <v>181</v>
      </c>
      <c r="E140" s="56" t="s">
        <v>181</v>
      </c>
      <c r="F140" s="56" t="s">
        <v>181</v>
      </c>
      <c r="G140" s="56" t="s">
        <v>181</v>
      </c>
      <c r="H140" s="56" t="s">
        <v>181</v>
      </c>
      <c r="I140" s="56" t="s">
        <v>181</v>
      </c>
      <c r="J140" s="56" t="s">
        <v>181</v>
      </c>
      <c r="K140" s="56" t="s">
        <v>181</v>
      </c>
      <c r="L140" s="68" t="s">
        <v>181</v>
      </c>
      <c r="M140" s="152" t="s">
        <v>181</v>
      </c>
      <c r="N140" s="152" t="s">
        <v>181</v>
      </c>
      <c r="O140" s="409">
        <f>SUM(O121:O138)</f>
        <v>0</v>
      </c>
      <c r="P140" s="152" t="s">
        <v>181</v>
      </c>
      <c r="Q140" s="68" t="s">
        <v>181</v>
      </c>
      <c r="R140" s="152" t="s">
        <v>181</v>
      </c>
      <c r="S140" s="152" t="s">
        <v>181</v>
      </c>
      <c r="T140" s="409">
        <f>SUM(T121:T138)</f>
        <v>0</v>
      </c>
      <c r="U140" s="152" t="s">
        <v>181</v>
      </c>
      <c r="V140" s="68" t="s">
        <v>181</v>
      </c>
      <c r="W140" s="152" t="s">
        <v>181</v>
      </c>
      <c r="X140" s="152" t="s">
        <v>181</v>
      </c>
      <c r="Y140" s="409">
        <f>SUM(Y121:Y138)</f>
        <v>0</v>
      </c>
      <c r="Z140" s="152" t="s">
        <v>181</v>
      </c>
      <c r="AA140" s="68" t="s">
        <v>181</v>
      </c>
      <c r="AB140" s="152" t="s">
        <v>181</v>
      </c>
      <c r="AC140" s="152" t="s">
        <v>181</v>
      </c>
      <c r="AD140" s="409">
        <f>SUM(AD121:AD138)</f>
        <v>0</v>
      </c>
      <c r="AE140" s="152" t="s">
        <v>181</v>
      </c>
      <c r="AF140" s="68" t="s">
        <v>181</v>
      </c>
      <c r="AG140" s="152" t="s">
        <v>181</v>
      </c>
      <c r="AH140" s="152" t="s">
        <v>181</v>
      </c>
      <c r="AI140" s="409">
        <f>SUM(AI121:AI138)</f>
        <v>0</v>
      </c>
      <c r="AJ140" s="152" t="s">
        <v>181</v>
      </c>
      <c r="AK140" s="68" t="s">
        <v>181</v>
      </c>
      <c r="AL140" s="152" t="s">
        <v>181</v>
      </c>
      <c r="AM140" s="152" t="s">
        <v>181</v>
      </c>
      <c r="AN140" s="409">
        <f>SUM(AN121:AN138)</f>
        <v>0</v>
      </c>
      <c r="AO140" s="85" t="s">
        <v>181</v>
      </c>
      <c r="AP140" s="187" t="s">
        <v>181</v>
      </c>
      <c r="AQ140" s="54">
        <f>SUM(O140:AN140)</f>
        <v>0</v>
      </c>
      <c r="AR140" s="188" t="s">
        <v>181</v>
      </c>
      <c r="AS140" s="729"/>
      <c r="AT140" s="132" t="s">
        <v>181</v>
      </c>
      <c r="AU140" s="132" t="s">
        <v>181</v>
      </c>
      <c r="AV140" s="132" t="s">
        <v>181</v>
      </c>
      <c r="AW140" s="132" t="s">
        <v>181</v>
      </c>
      <c r="AX140" s="132" t="s">
        <v>181</v>
      </c>
      <c r="AY140" s="132" t="s">
        <v>181</v>
      </c>
      <c r="AZ140" s="132" t="s">
        <v>181</v>
      </c>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32" t="s">
        <v>181</v>
      </c>
      <c r="CW140" s="127"/>
      <c r="CX140" s="127"/>
      <c r="CY140" s="127"/>
      <c r="CZ140" s="127"/>
      <c r="DA140" s="127"/>
      <c r="DB140" s="132" t="s">
        <v>181</v>
      </c>
      <c r="DC140" s="127"/>
      <c r="DD140" s="127"/>
      <c r="DE140" s="127"/>
      <c r="DF140" s="127"/>
      <c r="DG140" s="127"/>
      <c r="DH140" s="132" t="s">
        <v>181</v>
      </c>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row>
    <row r="141" spans="1:144" s="58" customFormat="1" ht="9.9499999999999993" customHeight="1" thickBot="1">
      <c r="A141" s="55"/>
      <c r="B141" s="56" t="s">
        <v>181</v>
      </c>
      <c r="C141" s="56" t="s">
        <v>181</v>
      </c>
      <c r="D141" s="56" t="s">
        <v>181</v>
      </c>
      <c r="E141" s="56" t="s">
        <v>181</v>
      </c>
      <c r="F141" s="56" t="s">
        <v>181</v>
      </c>
      <c r="G141" s="56" t="s">
        <v>181</v>
      </c>
      <c r="H141" s="56" t="s">
        <v>181</v>
      </c>
      <c r="I141" s="56" t="s">
        <v>181</v>
      </c>
      <c r="J141" s="56" t="s">
        <v>181</v>
      </c>
      <c r="K141" s="56" t="s">
        <v>181</v>
      </c>
      <c r="L141" s="68" t="s">
        <v>181</v>
      </c>
      <c r="M141" s="152" t="s">
        <v>181</v>
      </c>
      <c r="N141" s="152" t="s">
        <v>181</v>
      </c>
      <c r="O141" s="401" t="s">
        <v>181</v>
      </c>
      <c r="P141" s="152" t="s">
        <v>181</v>
      </c>
      <c r="Q141" s="68" t="s">
        <v>181</v>
      </c>
      <c r="R141" s="152" t="s">
        <v>181</v>
      </c>
      <c r="S141" s="152" t="s">
        <v>181</v>
      </c>
      <c r="T141" s="401" t="s">
        <v>181</v>
      </c>
      <c r="U141" s="152" t="s">
        <v>181</v>
      </c>
      <c r="V141" s="68" t="s">
        <v>181</v>
      </c>
      <c r="W141" s="152" t="s">
        <v>181</v>
      </c>
      <c r="X141" s="152" t="s">
        <v>181</v>
      </c>
      <c r="Y141" s="401" t="s">
        <v>181</v>
      </c>
      <c r="Z141" s="152" t="s">
        <v>181</v>
      </c>
      <c r="AA141" s="68" t="s">
        <v>181</v>
      </c>
      <c r="AB141" s="152" t="s">
        <v>181</v>
      </c>
      <c r="AC141" s="152" t="s">
        <v>181</v>
      </c>
      <c r="AD141" s="401" t="s">
        <v>181</v>
      </c>
      <c r="AE141" s="152" t="s">
        <v>181</v>
      </c>
      <c r="AF141" s="68" t="s">
        <v>181</v>
      </c>
      <c r="AG141" s="152" t="s">
        <v>181</v>
      </c>
      <c r="AH141" s="152" t="s">
        <v>181</v>
      </c>
      <c r="AI141" s="401" t="s">
        <v>181</v>
      </c>
      <c r="AJ141" s="152" t="s">
        <v>181</v>
      </c>
      <c r="AK141" s="68" t="s">
        <v>181</v>
      </c>
      <c r="AL141" s="152" t="s">
        <v>181</v>
      </c>
      <c r="AM141" s="152" t="s">
        <v>181</v>
      </c>
      <c r="AN141" s="401" t="s">
        <v>181</v>
      </c>
      <c r="AO141" s="85" t="s">
        <v>181</v>
      </c>
      <c r="AP141" s="187" t="s">
        <v>181</v>
      </c>
      <c r="AQ141" s="185" t="s">
        <v>181</v>
      </c>
      <c r="AR141" s="188" t="s">
        <v>181</v>
      </c>
      <c r="AS141" s="729"/>
      <c r="AT141" s="132" t="s">
        <v>181</v>
      </c>
      <c r="AU141" s="132" t="s">
        <v>181</v>
      </c>
      <c r="AV141" s="132" t="s">
        <v>181</v>
      </c>
      <c r="AW141" s="132" t="s">
        <v>181</v>
      </c>
      <c r="AX141" s="132" t="s">
        <v>181</v>
      </c>
      <c r="AY141" s="132" t="s">
        <v>181</v>
      </c>
      <c r="AZ141" s="132" t="s">
        <v>181</v>
      </c>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32" t="s">
        <v>181</v>
      </c>
      <c r="CW141" s="127"/>
      <c r="CX141" s="127"/>
      <c r="CY141" s="127"/>
      <c r="CZ141" s="127"/>
      <c r="DA141" s="127"/>
      <c r="DB141" s="132" t="s">
        <v>181</v>
      </c>
      <c r="DC141" s="127"/>
      <c r="DD141" s="127"/>
      <c r="DE141" s="127"/>
      <c r="DF141" s="127"/>
      <c r="DG141" s="127"/>
      <c r="DH141" s="132" t="s">
        <v>181</v>
      </c>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row>
    <row r="142" spans="1:144" s="58" customFormat="1" ht="20.25" customHeight="1" thickBot="1">
      <c r="A142" s="55"/>
      <c r="B142" s="56"/>
      <c r="C142" s="56" t="s">
        <v>181</v>
      </c>
      <c r="D142" s="56"/>
      <c r="E142" s="56"/>
      <c r="F142" s="1116" t="s">
        <v>249</v>
      </c>
      <c r="G142" s="1117"/>
      <c r="H142" s="1117"/>
      <c r="I142" s="1117"/>
      <c r="J142" s="1117"/>
      <c r="K142" s="56"/>
      <c r="L142" s="68"/>
      <c r="M142" s="152"/>
      <c r="N142" s="152"/>
      <c r="O142" s="417"/>
      <c r="P142" s="418"/>
      <c r="Q142" s="419"/>
      <c r="R142" s="418"/>
      <c r="S142" s="418"/>
      <c r="T142" s="417"/>
      <c r="U142" s="418"/>
      <c r="V142" s="419"/>
      <c r="W142" s="418"/>
      <c r="X142" s="418"/>
      <c r="Y142" s="417"/>
      <c r="Z142" s="418"/>
      <c r="AA142" s="419"/>
      <c r="AB142" s="418"/>
      <c r="AC142" s="418"/>
      <c r="AD142" s="417"/>
      <c r="AE142" s="418"/>
      <c r="AF142" s="419"/>
      <c r="AG142" s="418"/>
      <c r="AH142" s="418"/>
      <c r="AI142" s="417"/>
      <c r="AJ142" s="418"/>
      <c r="AK142" s="419"/>
      <c r="AL142" s="418"/>
      <c r="AM142" s="418"/>
      <c r="AN142" s="417">
        <v>0</v>
      </c>
      <c r="AO142" s="159"/>
      <c r="AP142" s="202"/>
      <c r="AQ142" s="107">
        <f>SUM(O142:AN142)</f>
        <v>0</v>
      </c>
      <c r="AR142" s="203"/>
      <c r="AS142" s="729"/>
      <c r="AT142" s="132" t="s">
        <v>181</v>
      </c>
      <c r="AU142" s="132" t="s">
        <v>181</v>
      </c>
      <c r="AV142" s="132" t="s">
        <v>181</v>
      </c>
      <c r="AW142" s="132" t="s">
        <v>181</v>
      </c>
      <c r="AX142" s="132" t="s">
        <v>181</v>
      </c>
      <c r="AY142" s="132" t="s">
        <v>181</v>
      </c>
      <c r="AZ142" s="132" t="s">
        <v>181</v>
      </c>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32" t="s">
        <v>181</v>
      </c>
      <c r="CW142" s="127"/>
      <c r="CX142" s="127"/>
      <c r="CY142" s="127"/>
      <c r="CZ142" s="127"/>
      <c r="DA142" s="127"/>
      <c r="DB142" s="132" t="s">
        <v>181</v>
      </c>
      <c r="DC142" s="127"/>
      <c r="DD142" s="127"/>
      <c r="DE142" s="127"/>
      <c r="DF142" s="127"/>
      <c r="DG142" s="127"/>
      <c r="DH142" s="132" t="s">
        <v>181</v>
      </c>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row>
    <row r="143" spans="1:144" s="58" customFormat="1" ht="9.9499999999999993" customHeight="1" thickBot="1">
      <c r="A143" s="61"/>
      <c r="B143" s="62" t="s">
        <v>181</v>
      </c>
      <c r="C143" s="62" t="s">
        <v>181</v>
      </c>
      <c r="D143" s="62" t="s">
        <v>181</v>
      </c>
      <c r="E143" s="62" t="s">
        <v>181</v>
      </c>
      <c r="F143" s="62" t="s">
        <v>181</v>
      </c>
      <c r="G143" s="62" t="s">
        <v>181</v>
      </c>
      <c r="H143" s="62" t="s">
        <v>181</v>
      </c>
      <c r="I143" s="62" t="s">
        <v>181</v>
      </c>
      <c r="J143" s="62" t="s">
        <v>181</v>
      </c>
      <c r="K143" s="62" t="s">
        <v>181</v>
      </c>
      <c r="L143" s="79" t="s">
        <v>181</v>
      </c>
      <c r="M143" s="80" t="s">
        <v>181</v>
      </c>
      <c r="N143" s="80" t="s">
        <v>181</v>
      </c>
      <c r="O143" s="403" t="s">
        <v>181</v>
      </c>
      <c r="P143" s="80" t="s">
        <v>181</v>
      </c>
      <c r="Q143" s="79" t="s">
        <v>181</v>
      </c>
      <c r="R143" s="80" t="s">
        <v>181</v>
      </c>
      <c r="S143" s="80" t="s">
        <v>181</v>
      </c>
      <c r="T143" s="403" t="s">
        <v>181</v>
      </c>
      <c r="U143" s="80" t="s">
        <v>181</v>
      </c>
      <c r="V143" s="79" t="s">
        <v>181</v>
      </c>
      <c r="W143" s="80" t="s">
        <v>181</v>
      </c>
      <c r="X143" s="80" t="s">
        <v>181</v>
      </c>
      <c r="Y143" s="403" t="s">
        <v>181</v>
      </c>
      <c r="Z143" s="80" t="s">
        <v>181</v>
      </c>
      <c r="AA143" s="79" t="s">
        <v>181</v>
      </c>
      <c r="AB143" s="80" t="s">
        <v>181</v>
      </c>
      <c r="AC143" s="80" t="s">
        <v>181</v>
      </c>
      <c r="AD143" s="403" t="s">
        <v>181</v>
      </c>
      <c r="AE143" s="80" t="s">
        <v>181</v>
      </c>
      <c r="AF143" s="79" t="s">
        <v>181</v>
      </c>
      <c r="AG143" s="80" t="s">
        <v>181</v>
      </c>
      <c r="AH143" s="80" t="s">
        <v>181</v>
      </c>
      <c r="AI143" s="403" t="s">
        <v>181</v>
      </c>
      <c r="AJ143" s="80" t="s">
        <v>181</v>
      </c>
      <c r="AK143" s="79" t="s">
        <v>181</v>
      </c>
      <c r="AL143" s="80" t="s">
        <v>181</v>
      </c>
      <c r="AM143" s="80" t="s">
        <v>181</v>
      </c>
      <c r="AN143" s="403" t="s">
        <v>181</v>
      </c>
      <c r="AO143" s="81" t="s">
        <v>181</v>
      </c>
      <c r="AP143" s="197" t="s">
        <v>181</v>
      </c>
      <c r="AQ143" s="186" t="s">
        <v>181</v>
      </c>
      <c r="AR143" s="189" t="s">
        <v>181</v>
      </c>
      <c r="AS143" s="732"/>
      <c r="AT143" s="172"/>
      <c r="AU143" s="172"/>
      <c r="AV143" s="172"/>
      <c r="AW143" s="172"/>
      <c r="AX143" s="172"/>
      <c r="AY143" s="132"/>
      <c r="AZ143" s="132"/>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32"/>
      <c r="CW143" s="127"/>
      <c r="CX143" s="127"/>
      <c r="CY143" s="127"/>
      <c r="CZ143" s="127"/>
      <c r="DA143" s="127"/>
      <c r="DB143" s="132"/>
      <c r="DC143" s="127"/>
      <c r="DD143" s="127"/>
      <c r="DE143" s="127"/>
      <c r="DF143" s="127"/>
      <c r="DG143" s="127"/>
      <c r="DH143" s="132"/>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row>
    <row r="144" spans="1:144" s="58" customFormat="1" ht="9.9499999999999993" customHeight="1">
      <c r="A144" s="55"/>
      <c r="B144" s="84" t="s">
        <v>181</v>
      </c>
      <c r="C144" s="84" t="s">
        <v>181</v>
      </c>
      <c r="D144" s="84" t="s">
        <v>181</v>
      </c>
      <c r="E144" s="56" t="s">
        <v>181</v>
      </c>
      <c r="F144" s="56" t="s">
        <v>181</v>
      </c>
      <c r="G144" s="56" t="s">
        <v>181</v>
      </c>
      <c r="H144" s="56" t="s">
        <v>181</v>
      </c>
      <c r="I144" s="56" t="s">
        <v>181</v>
      </c>
      <c r="J144" s="56" t="s">
        <v>181</v>
      </c>
      <c r="K144" s="56" t="s">
        <v>181</v>
      </c>
      <c r="L144" s="68" t="s">
        <v>181</v>
      </c>
      <c r="M144" s="152" t="s">
        <v>181</v>
      </c>
      <c r="N144" s="152" t="s">
        <v>181</v>
      </c>
      <c r="O144" s="401" t="s">
        <v>181</v>
      </c>
      <c r="P144" s="152" t="s">
        <v>181</v>
      </c>
      <c r="Q144" s="68" t="s">
        <v>181</v>
      </c>
      <c r="R144" s="152" t="s">
        <v>181</v>
      </c>
      <c r="S144" s="152" t="s">
        <v>181</v>
      </c>
      <c r="T144" s="401" t="s">
        <v>181</v>
      </c>
      <c r="U144" s="152" t="s">
        <v>181</v>
      </c>
      <c r="V144" s="68" t="s">
        <v>181</v>
      </c>
      <c r="W144" s="152" t="s">
        <v>181</v>
      </c>
      <c r="X144" s="152" t="s">
        <v>181</v>
      </c>
      <c r="Y144" s="401" t="s">
        <v>181</v>
      </c>
      <c r="Z144" s="152" t="s">
        <v>181</v>
      </c>
      <c r="AA144" s="68" t="s">
        <v>181</v>
      </c>
      <c r="AB144" s="152" t="s">
        <v>181</v>
      </c>
      <c r="AC144" s="152" t="s">
        <v>181</v>
      </c>
      <c r="AD144" s="401" t="s">
        <v>181</v>
      </c>
      <c r="AE144" s="152" t="s">
        <v>181</v>
      </c>
      <c r="AF144" s="68" t="s">
        <v>181</v>
      </c>
      <c r="AG144" s="152" t="s">
        <v>181</v>
      </c>
      <c r="AH144" s="152" t="s">
        <v>181</v>
      </c>
      <c r="AI144" s="401" t="s">
        <v>181</v>
      </c>
      <c r="AJ144" s="152" t="s">
        <v>181</v>
      </c>
      <c r="AK144" s="68" t="s">
        <v>181</v>
      </c>
      <c r="AL144" s="152" t="s">
        <v>181</v>
      </c>
      <c r="AM144" s="152" t="s">
        <v>181</v>
      </c>
      <c r="AN144" s="401" t="s">
        <v>181</v>
      </c>
      <c r="AO144" s="85" t="s">
        <v>181</v>
      </c>
      <c r="AP144" s="187" t="s">
        <v>181</v>
      </c>
      <c r="AQ144" s="185" t="s">
        <v>181</v>
      </c>
      <c r="AR144" s="188" t="s">
        <v>181</v>
      </c>
      <c r="AS144" s="729"/>
      <c r="AT144" s="132" t="s">
        <v>181</v>
      </c>
      <c r="AU144" s="132" t="s">
        <v>181</v>
      </c>
      <c r="AV144" s="132" t="s">
        <v>181</v>
      </c>
      <c r="AW144" s="132" t="s">
        <v>181</v>
      </c>
      <c r="AX144" s="132" t="s">
        <v>181</v>
      </c>
      <c r="AY144" s="132" t="s">
        <v>181</v>
      </c>
      <c r="AZ144" s="132" t="s">
        <v>181</v>
      </c>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32" t="s">
        <v>181</v>
      </c>
      <c r="CW144" s="127"/>
      <c r="CX144" s="127"/>
      <c r="CY144" s="127"/>
      <c r="CZ144" s="127"/>
      <c r="DA144" s="127"/>
      <c r="DB144" s="132" t="s">
        <v>181</v>
      </c>
      <c r="DC144" s="127"/>
      <c r="DD144" s="127"/>
      <c r="DE144" s="127"/>
      <c r="DF144" s="127"/>
      <c r="DG144" s="127"/>
      <c r="DH144" s="132" t="s">
        <v>181</v>
      </c>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row>
    <row r="145" spans="1:144" s="58" customFormat="1" ht="20.25" customHeight="1">
      <c r="A145" s="55"/>
      <c r="B145" s="56" t="s">
        <v>210</v>
      </c>
      <c r="C145" s="56"/>
      <c r="D145" s="56"/>
      <c r="E145" s="56" t="s">
        <v>181</v>
      </c>
      <c r="F145" s="56" t="s">
        <v>181</v>
      </c>
      <c r="G145" s="56" t="s">
        <v>181</v>
      </c>
      <c r="H145" s="56" t="s">
        <v>181</v>
      </c>
      <c r="I145" s="56" t="s">
        <v>181</v>
      </c>
      <c r="J145" s="56" t="s">
        <v>181</v>
      </c>
      <c r="K145" s="56" t="s">
        <v>181</v>
      </c>
      <c r="L145" s="68" t="s">
        <v>181</v>
      </c>
      <c r="M145" s="152" t="s">
        <v>181</v>
      </c>
      <c r="N145" s="152" t="s">
        <v>181</v>
      </c>
      <c r="O145" s="401" t="s">
        <v>181</v>
      </c>
      <c r="P145" s="152" t="s">
        <v>181</v>
      </c>
      <c r="Q145" s="68" t="s">
        <v>181</v>
      </c>
      <c r="R145" s="152" t="s">
        <v>181</v>
      </c>
      <c r="S145" s="152" t="s">
        <v>181</v>
      </c>
      <c r="T145" s="401" t="s">
        <v>181</v>
      </c>
      <c r="U145" s="152" t="s">
        <v>181</v>
      </c>
      <c r="V145" s="68" t="s">
        <v>181</v>
      </c>
      <c r="W145" s="152" t="s">
        <v>181</v>
      </c>
      <c r="X145" s="152" t="s">
        <v>181</v>
      </c>
      <c r="Y145" s="401" t="s">
        <v>181</v>
      </c>
      <c r="Z145" s="152" t="s">
        <v>181</v>
      </c>
      <c r="AA145" s="68" t="s">
        <v>181</v>
      </c>
      <c r="AB145" s="152" t="s">
        <v>181</v>
      </c>
      <c r="AC145" s="152" t="s">
        <v>181</v>
      </c>
      <c r="AD145" s="401" t="s">
        <v>181</v>
      </c>
      <c r="AE145" s="152" t="s">
        <v>181</v>
      </c>
      <c r="AF145" s="68" t="s">
        <v>181</v>
      </c>
      <c r="AG145" s="152" t="s">
        <v>181</v>
      </c>
      <c r="AH145" s="152" t="s">
        <v>181</v>
      </c>
      <c r="AI145" s="401" t="s">
        <v>181</v>
      </c>
      <c r="AJ145" s="152" t="s">
        <v>181</v>
      </c>
      <c r="AK145" s="68" t="s">
        <v>181</v>
      </c>
      <c r="AL145" s="152" t="s">
        <v>181</v>
      </c>
      <c r="AM145" s="152" t="s">
        <v>181</v>
      </c>
      <c r="AN145" s="401" t="s">
        <v>181</v>
      </c>
      <c r="AO145" s="85" t="s">
        <v>181</v>
      </c>
      <c r="AP145" s="187" t="s">
        <v>181</v>
      </c>
      <c r="AQ145" s="192" t="s">
        <v>181</v>
      </c>
      <c r="AR145" s="188" t="s">
        <v>181</v>
      </c>
      <c r="AS145" s="729"/>
      <c r="AT145" s="132" t="s">
        <v>181</v>
      </c>
      <c r="AU145" s="132" t="s">
        <v>181</v>
      </c>
      <c r="AV145" s="132" t="s">
        <v>181</v>
      </c>
      <c r="AW145" s="132" t="s">
        <v>181</v>
      </c>
      <c r="AX145" s="132" t="s">
        <v>181</v>
      </c>
      <c r="AY145" s="132" t="s">
        <v>181</v>
      </c>
      <c r="AZ145" s="132" t="s">
        <v>181</v>
      </c>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32" t="s">
        <v>181</v>
      </c>
      <c r="CW145" s="127"/>
      <c r="CX145" s="127"/>
      <c r="CY145" s="127"/>
      <c r="CZ145" s="127"/>
      <c r="DA145" s="127"/>
      <c r="DB145" s="132" t="s">
        <v>181</v>
      </c>
      <c r="DC145" s="127"/>
      <c r="DD145" s="127"/>
      <c r="DE145" s="127"/>
      <c r="DF145" s="127"/>
      <c r="DG145" s="127"/>
      <c r="DH145" s="132" t="s">
        <v>181</v>
      </c>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row>
    <row r="146" spans="1:144" s="58" customFormat="1" ht="20.25" customHeight="1">
      <c r="A146" s="55" t="s">
        <v>181</v>
      </c>
      <c r="B146" s="56">
        <v>1</v>
      </c>
      <c r="C146" s="1118" t="s">
        <v>9</v>
      </c>
      <c r="D146" s="1123"/>
      <c r="E146" s="1123"/>
      <c r="F146" s="1123"/>
      <c r="G146" s="1123"/>
      <c r="H146" s="1123"/>
      <c r="I146" s="1123"/>
      <c r="J146" s="1123"/>
      <c r="K146" s="56" t="s">
        <v>181</v>
      </c>
      <c r="L146" s="68" t="s">
        <v>181</v>
      </c>
      <c r="M146" s="152" t="s">
        <v>181</v>
      </c>
      <c r="N146" s="152" t="s">
        <v>181</v>
      </c>
      <c r="O146" s="401" t="s">
        <v>181</v>
      </c>
      <c r="P146" s="152" t="s">
        <v>181</v>
      </c>
      <c r="Q146" s="68" t="s">
        <v>181</v>
      </c>
      <c r="R146" s="152" t="s">
        <v>181</v>
      </c>
      <c r="S146" s="152" t="s">
        <v>181</v>
      </c>
      <c r="T146" s="401" t="s">
        <v>181</v>
      </c>
      <c r="U146" s="152" t="s">
        <v>181</v>
      </c>
      <c r="V146" s="68" t="s">
        <v>181</v>
      </c>
      <c r="W146" s="152" t="s">
        <v>181</v>
      </c>
      <c r="X146" s="152" t="s">
        <v>181</v>
      </c>
      <c r="Y146" s="401" t="s">
        <v>181</v>
      </c>
      <c r="Z146" s="152" t="s">
        <v>181</v>
      </c>
      <c r="AA146" s="68" t="s">
        <v>181</v>
      </c>
      <c r="AB146" s="152" t="s">
        <v>181</v>
      </c>
      <c r="AC146" s="152" t="s">
        <v>181</v>
      </c>
      <c r="AD146" s="401" t="s">
        <v>181</v>
      </c>
      <c r="AE146" s="152" t="s">
        <v>181</v>
      </c>
      <c r="AF146" s="68" t="s">
        <v>181</v>
      </c>
      <c r="AG146" s="152" t="s">
        <v>181</v>
      </c>
      <c r="AH146" s="152" t="s">
        <v>181</v>
      </c>
      <c r="AI146" s="401" t="s">
        <v>181</v>
      </c>
      <c r="AJ146" s="152" t="s">
        <v>181</v>
      </c>
      <c r="AK146" s="68" t="s">
        <v>181</v>
      </c>
      <c r="AL146" s="152" t="s">
        <v>181</v>
      </c>
      <c r="AM146" s="152" t="s">
        <v>181</v>
      </c>
      <c r="AN146" s="401" t="s">
        <v>181</v>
      </c>
      <c r="AO146" s="85" t="s">
        <v>181</v>
      </c>
      <c r="AP146" s="187" t="s">
        <v>181</v>
      </c>
      <c r="AQ146" s="185" t="s">
        <v>181</v>
      </c>
      <c r="AR146" s="188" t="s">
        <v>181</v>
      </c>
      <c r="AS146" s="729"/>
      <c r="AT146" s="132" t="s">
        <v>181</v>
      </c>
      <c r="AU146" s="132" t="s">
        <v>181</v>
      </c>
      <c r="AV146" s="132" t="s">
        <v>181</v>
      </c>
      <c r="AW146" s="132" t="s">
        <v>181</v>
      </c>
      <c r="AX146" s="132" t="s">
        <v>181</v>
      </c>
      <c r="AY146" s="132" t="s">
        <v>181</v>
      </c>
      <c r="AZ146" s="132" t="s">
        <v>181</v>
      </c>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32" t="s">
        <v>181</v>
      </c>
      <c r="CW146" s="127"/>
      <c r="CX146" s="127"/>
      <c r="CY146" s="127"/>
      <c r="CZ146" s="127"/>
      <c r="DA146" s="127"/>
      <c r="DB146" s="132" t="s">
        <v>181</v>
      </c>
      <c r="DC146" s="127"/>
      <c r="DD146" s="127"/>
      <c r="DE146" s="127"/>
      <c r="DF146" s="127"/>
      <c r="DG146" s="127"/>
      <c r="DH146" s="132" t="s">
        <v>181</v>
      </c>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row>
    <row r="147" spans="1:144" s="58" customFormat="1" ht="20.25" customHeight="1">
      <c r="A147" s="55" t="s">
        <v>181</v>
      </c>
      <c r="B147" s="56" t="s">
        <v>181</v>
      </c>
      <c r="C147" s="56" t="s">
        <v>181</v>
      </c>
      <c r="D147" s="1090" t="s">
        <v>211</v>
      </c>
      <c r="E147" s="1091"/>
      <c r="F147" s="1091"/>
      <c r="G147" s="1091"/>
      <c r="H147" s="1091"/>
      <c r="I147" s="1091"/>
      <c r="J147" s="1091"/>
      <c r="K147" s="56" t="s">
        <v>181</v>
      </c>
      <c r="L147" s="68" t="s">
        <v>181</v>
      </c>
      <c r="M147" s="152" t="s">
        <v>181</v>
      </c>
      <c r="N147" s="152" t="s">
        <v>181</v>
      </c>
      <c r="O147" s="410"/>
      <c r="P147" s="152"/>
      <c r="Q147" s="68"/>
      <c r="R147" s="152"/>
      <c r="S147" s="152"/>
      <c r="T147" s="410"/>
      <c r="U147" s="152"/>
      <c r="V147" s="68"/>
      <c r="W147" s="152"/>
      <c r="X147" s="152"/>
      <c r="Y147" s="410"/>
      <c r="Z147" s="152"/>
      <c r="AA147" s="68"/>
      <c r="AB147" s="152"/>
      <c r="AC147" s="152"/>
      <c r="AD147" s="410"/>
      <c r="AE147" s="152"/>
      <c r="AF147" s="68"/>
      <c r="AG147" s="152"/>
      <c r="AH147" s="152"/>
      <c r="AI147" s="410"/>
      <c r="AJ147" s="152"/>
      <c r="AK147" s="68"/>
      <c r="AL147" s="152"/>
      <c r="AM147" s="152"/>
      <c r="AN147" s="410"/>
      <c r="AO147" s="85" t="s">
        <v>181</v>
      </c>
      <c r="AP147" s="187" t="s">
        <v>181</v>
      </c>
      <c r="AQ147" s="52">
        <f>SUM(O147:AN147)</f>
        <v>0</v>
      </c>
      <c r="AR147" s="188" t="s">
        <v>181</v>
      </c>
      <c r="AS147" s="729"/>
      <c r="AT147" s="132" t="s">
        <v>181</v>
      </c>
      <c r="AU147" s="132" t="s">
        <v>181</v>
      </c>
      <c r="AV147" s="132" t="s">
        <v>181</v>
      </c>
      <c r="AW147" s="132" t="s">
        <v>181</v>
      </c>
      <c r="AX147" s="132" t="s">
        <v>181</v>
      </c>
      <c r="AY147" s="132" t="s">
        <v>181</v>
      </c>
      <c r="AZ147" s="132" t="s">
        <v>181</v>
      </c>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32" t="s">
        <v>181</v>
      </c>
      <c r="CW147" s="127"/>
      <c r="CX147" s="127"/>
      <c r="CY147" s="127"/>
      <c r="CZ147" s="127"/>
      <c r="DA147" s="127"/>
      <c r="DB147" s="132" t="s">
        <v>181</v>
      </c>
      <c r="DC147" s="127"/>
      <c r="DD147" s="127"/>
      <c r="DE147" s="127"/>
      <c r="DF147" s="127"/>
      <c r="DG147" s="127"/>
      <c r="DH147" s="132" t="s">
        <v>181</v>
      </c>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row>
    <row r="148" spans="1:144" s="58" customFormat="1" ht="20.25" customHeight="1">
      <c r="A148" s="55"/>
      <c r="B148" s="56"/>
      <c r="C148" s="56"/>
      <c r="D148" s="1068" t="s">
        <v>211</v>
      </c>
      <c r="E148" s="966"/>
      <c r="F148" s="966"/>
      <c r="G148" s="966"/>
      <c r="H148" s="966"/>
      <c r="I148" s="966"/>
      <c r="J148" s="966"/>
      <c r="K148" s="56"/>
      <c r="L148" s="68"/>
      <c r="M148" s="152"/>
      <c r="N148" s="152"/>
      <c r="O148" s="412"/>
      <c r="P148" s="152"/>
      <c r="Q148" s="68"/>
      <c r="R148" s="152"/>
      <c r="S148" s="152"/>
      <c r="T148" s="412"/>
      <c r="U148" s="152"/>
      <c r="V148" s="68"/>
      <c r="W148" s="152"/>
      <c r="X148" s="152"/>
      <c r="Y148" s="412"/>
      <c r="Z148" s="152"/>
      <c r="AA148" s="68"/>
      <c r="AB148" s="152"/>
      <c r="AC148" s="152"/>
      <c r="AD148" s="412"/>
      <c r="AE148" s="152"/>
      <c r="AF148" s="68"/>
      <c r="AG148" s="152"/>
      <c r="AH148" s="152"/>
      <c r="AI148" s="412"/>
      <c r="AJ148" s="152"/>
      <c r="AK148" s="68"/>
      <c r="AL148" s="152"/>
      <c r="AM148" s="152"/>
      <c r="AN148" s="412"/>
      <c r="AO148" s="85"/>
      <c r="AP148" s="187"/>
      <c r="AQ148" s="52">
        <f t="shared" ref="AQ148:AQ158" si="89">SUM(O148:AN148)</f>
        <v>0</v>
      </c>
      <c r="AR148" s="188"/>
      <c r="AS148" s="729"/>
      <c r="AT148" s="132" t="s">
        <v>181</v>
      </c>
      <c r="AU148" s="132" t="s">
        <v>181</v>
      </c>
      <c r="AV148" s="132" t="s">
        <v>181</v>
      </c>
      <c r="AW148" s="132" t="s">
        <v>181</v>
      </c>
      <c r="AX148" s="132" t="s">
        <v>181</v>
      </c>
      <c r="AY148" s="132" t="s">
        <v>181</v>
      </c>
      <c r="AZ148" s="132" t="s">
        <v>181</v>
      </c>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32" t="s">
        <v>181</v>
      </c>
      <c r="CW148" s="127"/>
      <c r="CX148" s="127"/>
      <c r="CY148" s="127"/>
      <c r="CZ148" s="127"/>
      <c r="DA148" s="127"/>
      <c r="DB148" s="132" t="s">
        <v>181</v>
      </c>
      <c r="DC148" s="127"/>
      <c r="DD148" s="127"/>
      <c r="DE148" s="127"/>
      <c r="DF148" s="127"/>
      <c r="DG148" s="127"/>
      <c r="DH148" s="132" t="s">
        <v>181</v>
      </c>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row>
    <row r="149" spans="1:144" s="58" customFormat="1" ht="20.25" customHeight="1">
      <c r="A149" s="55"/>
      <c r="B149" s="56"/>
      <c r="C149" s="56"/>
      <c r="D149" s="1068" t="s">
        <v>211</v>
      </c>
      <c r="E149" s="966"/>
      <c r="F149" s="966"/>
      <c r="G149" s="966"/>
      <c r="H149" s="966"/>
      <c r="I149" s="966"/>
      <c r="J149" s="966"/>
      <c r="K149" s="56"/>
      <c r="L149" s="68"/>
      <c r="M149" s="152"/>
      <c r="N149" s="152"/>
      <c r="O149" s="412"/>
      <c r="P149" s="152"/>
      <c r="Q149" s="68"/>
      <c r="R149" s="152"/>
      <c r="S149" s="152"/>
      <c r="T149" s="412"/>
      <c r="U149" s="152"/>
      <c r="V149" s="68"/>
      <c r="W149" s="152"/>
      <c r="X149" s="152"/>
      <c r="Y149" s="412"/>
      <c r="Z149" s="152"/>
      <c r="AA149" s="68"/>
      <c r="AB149" s="152"/>
      <c r="AC149" s="152"/>
      <c r="AD149" s="412"/>
      <c r="AE149" s="152"/>
      <c r="AF149" s="68"/>
      <c r="AG149" s="152"/>
      <c r="AH149" s="152"/>
      <c r="AI149" s="412"/>
      <c r="AJ149" s="152"/>
      <c r="AK149" s="68"/>
      <c r="AL149" s="152"/>
      <c r="AM149" s="152"/>
      <c r="AN149" s="412"/>
      <c r="AO149" s="85"/>
      <c r="AP149" s="187"/>
      <c r="AQ149" s="52">
        <f t="shared" si="89"/>
        <v>0</v>
      </c>
      <c r="AR149" s="188"/>
      <c r="AS149" s="729"/>
      <c r="AT149" s="132"/>
      <c r="AU149" s="132"/>
      <c r="AV149" s="132"/>
      <c r="AW149" s="132"/>
      <c r="AX149" s="132"/>
      <c r="AY149" s="132"/>
      <c r="AZ149" s="132"/>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32"/>
      <c r="CW149" s="127"/>
      <c r="CX149" s="127"/>
      <c r="CY149" s="127"/>
      <c r="CZ149" s="127"/>
      <c r="DA149" s="127"/>
      <c r="DB149" s="132"/>
      <c r="DC149" s="127"/>
      <c r="DD149" s="127"/>
      <c r="DE149" s="127"/>
      <c r="DF149" s="127"/>
      <c r="DG149" s="127"/>
      <c r="DH149" s="132"/>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row>
    <row r="150" spans="1:144" s="58" customFormat="1" ht="20.25" customHeight="1">
      <c r="A150" s="55"/>
      <c r="B150" s="56"/>
      <c r="C150" s="56"/>
      <c r="D150" s="1068" t="s">
        <v>211</v>
      </c>
      <c r="E150" s="966"/>
      <c r="F150" s="966"/>
      <c r="G150" s="966"/>
      <c r="H150" s="966"/>
      <c r="I150" s="966"/>
      <c r="J150" s="966"/>
      <c r="K150" s="56"/>
      <c r="L150" s="68"/>
      <c r="M150" s="152"/>
      <c r="N150" s="152"/>
      <c r="O150" s="412"/>
      <c r="P150" s="152"/>
      <c r="Q150" s="68"/>
      <c r="R150" s="152"/>
      <c r="S150" s="152"/>
      <c r="T150" s="412"/>
      <c r="U150" s="152"/>
      <c r="V150" s="68"/>
      <c r="W150" s="152"/>
      <c r="X150" s="152"/>
      <c r="Y150" s="412"/>
      <c r="Z150" s="152"/>
      <c r="AA150" s="68"/>
      <c r="AB150" s="152"/>
      <c r="AC150" s="152"/>
      <c r="AD150" s="412"/>
      <c r="AE150" s="152"/>
      <c r="AF150" s="68"/>
      <c r="AG150" s="152"/>
      <c r="AH150" s="152"/>
      <c r="AI150" s="412"/>
      <c r="AJ150" s="152"/>
      <c r="AK150" s="68"/>
      <c r="AL150" s="152"/>
      <c r="AM150" s="152"/>
      <c r="AN150" s="412"/>
      <c r="AO150" s="85"/>
      <c r="AP150" s="187"/>
      <c r="AQ150" s="52">
        <f t="shared" si="89"/>
        <v>0</v>
      </c>
      <c r="AR150" s="188"/>
      <c r="AS150" s="729"/>
      <c r="AT150" s="132"/>
      <c r="AU150" s="132"/>
      <c r="AV150" s="132"/>
      <c r="AW150" s="132"/>
      <c r="AX150" s="132"/>
      <c r="AY150" s="132"/>
      <c r="AZ150" s="132"/>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32"/>
      <c r="CW150" s="127"/>
      <c r="CX150" s="127"/>
      <c r="CY150" s="127"/>
      <c r="CZ150" s="127"/>
      <c r="DA150" s="127"/>
      <c r="DB150" s="132"/>
      <c r="DC150" s="127"/>
      <c r="DD150" s="127"/>
      <c r="DE150" s="127"/>
      <c r="DF150" s="127"/>
      <c r="DG150" s="127"/>
      <c r="DH150" s="132"/>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row>
    <row r="151" spans="1:144" s="58" customFormat="1" ht="20.25" customHeight="1">
      <c r="A151" s="55"/>
      <c r="B151" s="56"/>
      <c r="C151" s="56"/>
      <c r="D151" s="1068" t="s">
        <v>211</v>
      </c>
      <c r="E151" s="966"/>
      <c r="F151" s="966"/>
      <c r="G151" s="966"/>
      <c r="H151" s="966"/>
      <c r="I151" s="966"/>
      <c r="J151" s="966"/>
      <c r="K151" s="56"/>
      <c r="L151" s="68"/>
      <c r="M151" s="152"/>
      <c r="N151" s="152"/>
      <c r="O151" s="412"/>
      <c r="P151" s="152"/>
      <c r="Q151" s="68"/>
      <c r="R151" s="152"/>
      <c r="S151" s="152"/>
      <c r="T151" s="412"/>
      <c r="U151" s="152"/>
      <c r="V151" s="68"/>
      <c r="W151" s="152"/>
      <c r="X151" s="152"/>
      <c r="Y151" s="412"/>
      <c r="Z151" s="152"/>
      <c r="AA151" s="68"/>
      <c r="AB151" s="152"/>
      <c r="AC151" s="152"/>
      <c r="AD151" s="412"/>
      <c r="AE151" s="152"/>
      <c r="AF151" s="68"/>
      <c r="AG151" s="152"/>
      <c r="AH151" s="152"/>
      <c r="AI151" s="412"/>
      <c r="AJ151" s="152"/>
      <c r="AK151" s="68"/>
      <c r="AL151" s="152"/>
      <c r="AM151" s="152"/>
      <c r="AN151" s="412"/>
      <c r="AO151" s="85"/>
      <c r="AP151" s="187"/>
      <c r="AQ151" s="52">
        <f t="shared" si="89"/>
        <v>0</v>
      </c>
      <c r="AR151" s="188"/>
      <c r="AS151" s="729"/>
      <c r="AT151" s="132"/>
      <c r="AU151" s="132"/>
      <c r="AV151" s="132"/>
      <c r="AW151" s="132"/>
      <c r="AX151" s="132"/>
      <c r="AY151" s="132"/>
      <c r="AZ151" s="132"/>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32"/>
      <c r="CW151" s="127"/>
      <c r="CX151" s="127"/>
      <c r="CY151" s="127"/>
      <c r="CZ151" s="127"/>
      <c r="DA151" s="127"/>
      <c r="DB151" s="132"/>
      <c r="DC151" s="127"/>
      <c r="DD151" s="127"/>
      <c r="DE151" s="127"/>
      <c r="DF151" s="127"/>
      <c r="DG151" s="127"/>
      <c r="DH151" s="132"/>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row>
    <row r="152" spans="1:144" s="58" customFormat="1" ht="20.25" customHeight="1">
      <c r="A152" s="55"/>
      <c r="B152" s="56"/>
      <c r="C152" s="56"/>
      <c r="D152" s="1068" t="s">
        <v>211</v>
      </c>
      <c r="E152" s="966"/>
      <c r="F152" s="966"/>
      <c r="G152" s="966"/>
      <c r="H152" s="966"/>
      <c r="I152" s="966"/>
      <c r="J152" s="966"/>
      <c r="K152" s="56"/>
      <c r="L152" s="68"/>
      <c r="M152" s="152"/>
      <c r="N152" s="152"/>
      <c r="O152" s="412"/>
      <c r="P152" s="152"/>
      <c r="Q152" s="68"/>
      <c r="R152" s="152"/>
      <c r="S152" s="152"/>
      <c r="T152" s="412"/>
      <c r="U152" s="152"/>
      <c r="V152" s="68"/>
      <c r="W152" s="152"/>
      <c r="X152" s="152"/>
      <c r="Y152" s="412"/>
      <c r="Z152" s="152"/>
      <c r="AA152" s="68"/>
      <c r="AB152" s="152"/>
      <c r="AC152" s="152"/>
      <c r="AD152" s="412"/>
      <c r="AE152" s="152"/>
      <c r="AF152" s="68"/>
      <c r="AG152" s="152"/>
      <c r="AH152" s="152"/>
      <c r="AI152" s="412"/>
      <c r="AJ152" s="152"/>
      <c r="AK152" s="68"/>
      <c r="AL152" s="152"/>
      <c r="AM152" s="152"/>
      <c r="AN152" s="412"/>
      <c r="AO152" s="85"/>
      <c r="AP152" s="187"/>
      <c r="AQ152" s="52">
        <f t="shared" si="89"/>
        <v>0</v>
      </c>
      <c r="AR152" s="188"/>
      <c r="AS152" s="729"/>
      <c r="AT152" s="132"/>
      <c r="AU152" s="132"/>
      <c r="AV152" s="132"/>
      <c r="AW152" s="132"/>
      <c r="AX152" s="132"/>
      <c r="AY152" s="132"/>
      <c r="AZ152" s="132"/>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32"/>
      <c r="CW152" s="127"/>
      <c r="CX152" s="127"/>
      <c r="CY152" s="127"/>
      <c r="CZ152" s="127"/>
      <c r="DA152" s="127"/>
      <c r="DB152" s="132"/>
      <c r="DC152" s="127"/>
      <c r="DD152" s="127"/>
      <c r="DE152" s="127"/>
      <c r="DF152" s="127"/>
      <c r="DG152" s="127"/>
      <c r="DH152" s="132"/>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row>
    <row r="153" spans="1:144" s="58" customFormat="1" ht="20.25" customHeight="1">
      <c r="A153" s="55"/>
      <c r="B153" s="56"/>
      <c r="C153" s="56"/>
      <c r="D153" s="1068" t="s">
        <v>211</v>
      </c>
      <c r="E153" s="966"/>
      <c r="F153" s="966"/>
      <c r="G153" s="966"/>
      <c r="H153" s="966"/>
      <c r="I153" s="966"/>
      <c r="J153" s="966"/>
      <c r="K153" s="56"/>
      <c r="L153" s="68"/>
      <c r="M153" s="152"/>
      <c r="N153" s="152"/>
      <c r="O153" s="412"/>
      <c r="P153" s="152"/>
      <c r="Q153" s="68"/>
      <c r="R153" s="152"/>
      <c r="S153" s="152"/>
      <c r="T153" s="412"/>
      <c r="U153" s="152"/>
      <c r="V153" s="68"/>
      <c r="W153" s="152"/>
      <c r="X153" s="152"/>
      <c r="Y153" s="412"/>
      <c r="Z153" s="152"/>
      <c r="AA153" s="68"/>
      <c r="AB153" s="152"/>
      <c r="AC153" s="152"/>
      <c r="AD153" s="412"/>
      <c r="AE153" s="152"/>
      <c r="AF153" s="68"/>
      <c r="AG153" s="152"/>
      <c r="AH153" s="152"/>
      <c r="AI153" s="412"/>
      <c r="AJ153" s="152"/>
      <c r="AK153" s="68"/>
      <c r="AL153" s="152"/>
      <c r="AM153" s="152"/>
      <c r="AN153" s="412"/>
      <c r="AO153" s="85"/>
      <c r="AP153" s="187"/>
      <c r="AQ153" s="52">
        <f t="shared" si="89"/>
        <v>0</v>
      </c>
      <c r="AR153" s="188"/>
      <c r="AS153" s="729"/>
      <c r="AT153" s="132"/>
      <c r="AU153" s="132"/>
      <c r="AV153" s="132"/>
      <c r="AW153" s="132"/>
      <c r="AX153" s="132"/>
      <c r="AY153" s="132"/>
      <c r="AZ153" s="132"/>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32"/>
      <c r="CW153" s="127"/>
      <c r="CX153" s="127"/>
      <c r="CY153" s="127"/>
      <c r="CZ153" s="127"/>
      <c r="DA153" s="127"/>
      <c r="DB153" s="132"/>
      <c r="DC153" s="127"/>
      <c r="DD153" s="127"/>
      <c r="DE153" s="127"/>
      <c r="DF153" s="127"/>
      <c r="DG153" s="127"/>
      <c r="DH153" s="132"/>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row>
    <row r="154" spans="1:144" s="58" customFormat="1" ht="20.25" customHeight="1">
      <c r="A154" s="55"/>
      <c r="B154" s="56"/>
      <c r="C154" s="56"/>
      <c r="D154" s="1068" t="s">
        <v>211</v>
      </c>
      <c r="E154" s="966"/>
      <c r="F154" s="966"/>
      <c r="G154" s="966"/>
      <c r="H154" s="966"/>
      <c r="I154" s="966"/>
      <c r="J154" s="966"/>
      <c r="K154" s="56"/>
      <c r="L154" s="68"/>
      <c r="M154" s="152"/>
      <c r="N154" s="152"/>
      <c r="O154" s="412"/>
      <c r="P154" s="152"/>
      <c r="Q154" s="68"/>
      <c r="R154" s="152"/>
      <c r="S154" s="152"/>
      <c r="T154" s="412"/>
      <c r="U154" s="152"/>
      <c r="V154" s="68"/>
      <c r="W154" s="152"/>
      <c r="X154" s="152"/>
      <c r="Y154" s="412"/>
      <c r="Z154" s="152"/>
      <c r="AA154" s="68"/>
      <c r="AB154" s="152"/>
      <c r="AC154" s="152"/>
      <c r="AD154" s="412"/>
      <c r="AE154" s="152"/>
      <c r="AF154" s="68"/>
      <c r="AG154" s="152"/>
      <c r="AH154" s="152"/>
      <c r="AI154" s="412"/>
      <c r="AJ154" s="152"/>
      <c r="AK154" s="68"/>
      <c r="AL154" s="152"/>
      <c r="AM154" s="152"/>
      <c r="AN154" s="412"/>
      <c r="AO154" s="85"/>
      <c r="AP154" s="187"/>
      <c r="AQ154" s="52">
        <f t="shared" si="89"/>
        <v>0</v>
      </c>
      <c r="AR154" s="188"/>
      <c r="AS154" s="729"/>
      <c r="AT154" s="132"/>
      <c r="AU154" s="132"/>
      <c r="AV154" s="132"/>
      <c r="AW154" s="132"/>
      <c r="AX154" s="132"/>
      <c r="AY154" s="132"/>
      <c r="AZ154" s="132"/>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32"/>
      <c r="CW154" s="127"/>
      <c r="CX154" s="127"/>
      <c r="CY154" s="127"/>
      <c r="CZ154" s="127"/>
      <c r="DA154" s="127"/>
      <c r="DB154" s="132"/>
      <c r="DC154" s="127"/>
      <c r="DD154" s="127"/>
      <c r="DE154" s="127"/>
      <c r="DF154" s="127"/>
      <c r="DG154" s="127"/>
      <c r="DH154" s="132"/>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row>
    <row r="155" spans="1:144" s="58" customFormat="1" ht="20.25" customHeight="1">
      <c r="A155" s="55"/>
      <c r="B155" s="56"/>
      <c r="C155" s="56"/>
      <c r="D155" s="1068" t="s">
        <v>211</v>
      </c>
      <c r="E155" s="966"/>
      <c r="F155" s="966"/>
      <c r="G155" s="966"/>
      <c r="H155" s="966"/>
      <c r="I155" s="966"/>
      <c r="J155" s="966"/>
      <c r="K155" s="56"/>
      <c r="L155" s="68"/>
      <c r="M155" s="152"/>
      <c r="N155" s="152"/>
      <c r="O155" s="412"/>
      <c r="P155" s="152"/>
      <c r="Q155" s="68"/>
      <c r="R155" s="152"/>
      <c r="S155" s="152"/>
      <c r="T155" s="412"/>
      <c r="U155" s="152"/>
      <c r="V155" s="68"/>
      <c r="W155" s="152"/>
      <c r="X155" s="152"/>
      <c r="Y155" s="412"/>
      <c r="Z155" s="152"/>
      <c r="AA155" s="68"/>
      <c r="AB155" s="152"/>
      <c r="AC155" s="152"/>
      <c r="AD155" s="412"/>
      <c r="AE155" s="152"/>
      <c r="AF155" s="68"/>
      <c r="AG155" s="152"/>
      <c r="AH155" s="152"/>
      <c r="AI155" s="412"/>
      <c r="AJ155" s="152"/>
      <c r="AK155" s="68"/>
      <c r="AL155" s="152"/>
      <c r="AM155" s="152"/>
      <c r="AN155" s="412"/>
      <c r="AO155" s="85"/>
      <c r="AP155" s="187"/>
      <c r="AQ155" s="52">
        <f t="shared" si="89"/>
        <v>0</v>
      </c>
      <c r="AR155" s="188"/>
      <c r="AS155" s="729"/>
      <c r="AT155" s="132"/>
      <c r="AU155" s="132"/>
      <c r="AV155" s="132"/>
      <c r="AW155" s="132"/>
      <c r="AX155" s="132"/>
      <c r="AY155" s="132"/>
      <c r="AZ155" s="132"/>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32"/>
      <c r="CW155" s="127"/>
      <c r="CX155" s="127"/>
      <c r="CY155" s="127"/>
      <c r="CZ155" s="127"/>
      <c r="DA155" s="127"/>
      <c r="DB155" s="132"/>
      <c r="DC155" s="127"/>
      <c r="DD155" s="127"/>
      <c r="DE155" s="127"/>
      <c r="DF155" s="127"/>
      <c r="DG155" s="127"/>
      <c r="DH155" s="132"/>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row>
    <row r="156" spans="1:144" s="58" customFormat="1" ht="20.25" customHeight="1">
      <c r="A156" s="55" t="s">
        <v>181</v>
      </c>
      <c r="B156" s="56" t="s">
        <v>181</v>
      </c>
      <c r="C156" s="56" t="s">
        <v>181</v>
      </c>
      <c r="D156" s="1068" t="s">
        <v>211</v>
      </c>
      <c r="E156" s="966"/>
      <c r="F156" s="966"/>
      <c r="G156" s="966"/>
      <c r="H156" s="966"/>
      <c r="I156" s="966"/>
      <c r="J156" s="966"/>
      <c r="K156" s="56" t="s">
        <v>181</v>
      </c>
      <c r="L156" s="68" t="s">
        <v>181</v>
      </c>
      <c r="M156" s="152" t="s">
        <v>181</v>
      </c>
      <c r="N156" s="152" t="s">
        <v>181</v>
      </c>
      <c r="O156" s="412"/>
      <c r="P156" s="152"/>
      <c r="Q156" s="68"/>
      <c r="R156" s="152"/>
      <c r="S156" s="152"/>
      <c r="T156" s="412"/>
      <c r="U156" s="152"/>
      <c r="V156" s="68"/>
      <c r="W156" s="152"/>
      <c r="X156" s="152"/>
      <c r="Y156" s="412"/>
      <c r="Z156" s="152"/>
      <c r="AA156" s="68"/>
      <c r="AB156" s="152"/>
      <c r="AC156" s="152"/>
      <c r="AD156" s="412"/>
      <c r="AE156" s="152"/>
      <c r="AF156" s="68"/>
      <c r="AG156" s="152"/>
      <c r="AH156" s="152"/>
      <c r="AI156" s="412"/>
      <c r="AJ156" s="152"/>
      <c r="AK156" s="68"/>
      <c r="AL156" s="152"/>
      <c r="AM156" s="152"/>
      <c r="AN156" s="412"/>
      <c r="AO156" s="85" t="s">
        <v>181</v>
      </c>
      <c r="AP156" s="187" t="s">
        <v>181</v>
      </c>
      <c r="AQ156" s="52">
        <f t="shared" si="89"/>
        <v>0</v>
      </c>
      <c r="AR156" s="188" t="s">
        <v>181</v>
      </c>
      <c r="AS156" s="729"/>
      <c r="AT156" s="132"/>
      <c r="AU156" s="132"/>
      <c r="AV156" s="132"/>
      <c r="AW156" s="132"/>
      <c r="AX156" s="132"/>
      <c r="AY156" s="132"/>
      <c r="AZ156" s="132"/>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32"/>
      <c r="CW156" s="127"/>
      <c r="CX156" s="127"/>
      <c r="CY156" s="127"/>
      <c r="CZ156" s="127"/>
      <c r="DA156" s="127"/>
      <c r="DB156" s="132"/>
      <c r="DC156" s="127"/>
      <c r="DD156" s="127"/>
      <c r="DE156" s="127"/>
      <c r="DF156" s="127"/>
      <c r="DG156" s="127"/>
      <c r="DH156" s="132"/>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row>
    <row r="157" spans="1:144" s="58" customFormat="1" ht="9.9499999999999993" customHeight="1">
      <c r="A157" s="55" t="s">
        <v>181</v>
      </c>
      <c r="B157" s="56" t="s">
        <v>181</v>
      </c>
      <c r="C157" s="56" t="s">
        <v>181</v>
      </c>
      <c r="D157" s="56" t="s">
        <v>181</v>
      </c>
      <c r="E157" s="56" t="s">
        <v>181</v>
      </c>
      <c r="F157" s="56" t="s">
        <v>181</v>
      </c>
      <c r="G157" s="56" t="s">
        <v>181</v>
      </c>
      <c r="H157" s="56" t="s">
        <v>181</v>
      </c>
      <c r="I157" s="56" t="s">
        <v>181</v>
      </c>
      <c r="J157" s="56" t="s">
        <v>181</v>
      </c>
      <c r="K157" s="56" t="s">
        <v>181</v>
      </c>
      <c r="L157" s="68" t="s">
        <v>181</v>
      </c>
      <c r="M157" s="152" t="s">
        <v>181</v>
      </c>
      <c r="N157" s="152" t="s">
        <v>181</v>
      </c>
      <c r="O157" s="401"/>
      <c r="P157" s="152"/>
      <c r="Q157" s="68"/>
      <c r="R157" s="152"/>
      <c r="S157" s="152"/>
      <c r="T157" s="401"/>
      <c r="U157" s="152"/>
      <c r="V157" s="68"/>
      <c r="W157" s="152"/>
      <c r="X157" s="152"/>
      <c r="Y157" s="401"/>
      <c r="Z157" s="152"/>
      <c r="AA157" s="68"/>
      <c r="AB157" s="152"/>
      <c r="AC157" s="152"/>
      <c r="AD157" s="401"/>
      <c r="AE157" s="152"/>
      <c r="AF157" s="68"/>
      <c r="AG157" s="152"/>
      <c r="AH157" s="152"/>
      <c r="AI157" s="401"/>
      <c r="AJ157" s="152"/>
      <c r="AK157" s="68"/>
      <c r="AL157" s="152"/>
      <c r="AM157" s="152"/>
      <c r="AN157" s="401"/>
      <c r="AO157" s="85" t="s">
        <v>181</v>
      </c>
      <c r="AP157" s="187" t="s">
        <v>181</v>
      </c>
      <c r="AQ157" s="185" t="s">
        <v>181</v>
      </c>
      <c r="AR157" s="188" t="s">
        <v>181</v>
      </c>
      <c r="AS157" s="729"/>
      <c r="AT157" s="132" t="s">
        <v>181</v>
      </c>
      <c r="AU157" s="132" t="s">
        <v>181</v>
      </c>
      <c r="AV157" s="132" t="s">
        <v>181</v>
      </c>
      <c r="AW157" s="132" t="s">
        <v>181</v>
      </c>
      <c r="AX157" s="132" t="s">
        <v>181</v>
      </c>
      <c r="AY157" s="132" t="s">
        <v>181</v>
      </c>
      <c r="AZ157" s="132" t="s">
        <v>181</v>
      </c>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32" t="s">
        <v>181</v>
      </c>
      <c r="CW157" s="127"/>
      <c r="CX157" s="127"/>
      <c r="CY157" s="127"/>
      <c r="CZ157" s="127"/>
      <c r="DA157" s="127"/>
      <c r="DB157" s="132" t="s">
        <v>181</v>
      </c>
      <c r="DC157" s="127"/>
      <c r="DD157" s="127"/>
      <c r="DE157" s="127"/>
      <c r="DF157" s="127"/>
      <c r="DG157" s="127"/>
      <c r="DH157" s="132" t="s">
        <v>181</v>
      </c>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row>
    <row r="158" spans="1:144" s="58" customFormat="1" ht="20.25" customHeight="1">
      <c r="A158" s="55" t="s">
        <v>181</v>
      </c>
      <c r="B158" s="56">
        <v>2</v>
      </c>
      <c r="C158" s="1118" t="s">
        <v>212</v>
      </c>
      <c r="D158" s="1123"/>
      <c r="E158" s="1123"/>
      <c r="F158" s="1123"/>
      <c r="G158" s="1123"/>
      <c r="H158" s="1123"/>
      <c r="I158" s="1123"/>
      <c r="J158" s="1123"/>
      <c r="K158" s="56" t="s">
        <v>181</v>
      </c>
      <c r="L158" s="68" t="s">
        <v>181</v>
      </c>
      <c r="M158" s="152" t="s">
        <v>181</v>
      </c>
      <c r="N158" s="152" t="s">
        <v>181</v>
      </c>
      <c r="O158" s="410"/>
      <c r="P158" s="152"/>
      <c r="Q158" s="68"/>
      <c r="R158" s="152"/>
      <c r="S158" s="152"/>
      <c r="T158" s="410"/>
      <c r="U158" s="152"/>
      <c r="V158" s="68"/>
      <c r="W158" s="152"/>
      <c r="X158" s="152"/>
      <c r="Y158" s="410"/>
      <c r="Z158" s="152"/>
      <c r="AA158" s="68"/>
      <c r="AB158" s="152"/>
      <c r="AC158" s="152"/>
      <c r="AD158" s="410"/>
      <c r="AE158" s="152"/>
      <c r="AF158" s="68"/>
      <c r="AG158" s="152"/>
      <c r="AH158" s="152"/>
      <c r="AI158" s="410"/>
      <c r="AJ158" s="152"/>
      <c r="AK158" s="68"/>
      <c r="AL158" s="152"/>
      <c r="AM158" s="152"/>
      <c r="AN158" s="410"/>
      <c r="AO158" s="85" t="s">
        <v>181</v>
      </c>
      <c r="AP158" s="187" t="s">
        <v>181</v>
      </c>
      <c r="AQ158" s="52">
        <f t="shared" si="89"/>
        <v>0</v>
      </c>
      <c r="AR158" s="188" t="s">
        <v>181</v>
      </c>
      <c r="AS158" s="729"/>
      <c r="AT158" s="132" t="s">
        <v>181</v>
      </c>
      <c r="AU158" s="132" t="s">
        <v>181</v>
      </c>
      <c r="AV158" s="132" t="s">
        <v>181</v>
      </c>
      <c r="AW158" s="132" t="s">
        <v>181</v>
      </c>
      <c r="AX158" s="132" t="s">
        <v>181</v>
      </c>
      <c r="AY158" s="132" t="s">
        <v>181</v>
      </c>
      <c r="AZ158" s="132" t="s">
        <v>181</v>
      </c>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32" t="s">
        <v>181</v>
      </c>
      <c r="CW158" s="127"/>
      <c r="CX158" s="127"/>
      <c r="CY158" s="127"/>
      <c r="CZ158" s="127"/>
      <c r="DA158" s="127"/>
      <c r="DB158" s="132" t="s">
        <v>181</v>
      </c>
      <c r="DC158" s="127"/>
      <c r="DD158" s="127"/>
      <c r="DE158" s="127"/>
      <c r="DF158" s="127"/>
      <c r="DG158" s="127"/>
      <c r="DH158" s="132" t="s">
        <v>181</v>
      </c>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row>
    <row r="159" spans="1:144" s="58" customFormat="1" ht="9.9499999999999993" customHeight="1">
      <c r="A159" s="55" t="s">
        <v>181</v>
      </c>
      <c r="B159" s="56" t="s">
        <v>181</v>
      </c>
      <c r="C159" s="56" t="s">
        <v>181</v>
      </c>
      <c r="D159" s="56" t="s">
        <v>181</v>
      </c>
      <c r="E159" s="56" t="s">
        <v>181</v>
      </c>
      <c r="F159" s="56" t="s">
        <v>181</v>
      </c>
      <c r="G159" s="56" t="s">
        <v>181</v>
      </c>
      <c r="H159" s="56" t="s">
        <v>181</v>
      </c>
      <c r="I159" s="56" t="s">
        <v>181</v>
      </c>
      <c r="J159" s="56" t="s">
        <v>181</v>
      </c>
      <c r="K159" s="56" t="s">
        <v>181</v>
      </c>
      <c r="L159" s="68" t="s">
        <v>181</v>
      </c>
      <c r="M159" s="152" t="s">
        <v>181</v>
      </c>
      <c r="N159" s="152" t="s">
        <v>181</v>
      </c>
      <c r="O159" s="401"/>
      <c r="P159" s="152"/>
      <c r="Q159" s="68"/>
      <c r="R159" s="152"/>
      <c r="S159" s="152"/>
      <c r="T159" s="401"/>
      <c r="U159" s="152"/>
      <c r="V159" s="68"/>
      <c r="W159" s="152"/>
      <c r="X159" s="152"/>
      <c r="Y159" s="401"/>
      <c r="Z159" s="152"/>
      <c r="AA159" s="68"/>
      <c r="AB159" s="152"/>
      <c r="AC159" s="152"/>
      <c r="AD159" s="401"/>
      <c r="AE159" s="152"/>
      <c r="AF159" s="68"/>
      <c r="AG159" s="152"/>
      <c r="AH159" s="152"/>
      <c r="AI159" s="401"/>
      <c r="AJ159" s="152"/>
      <c r="AK159" s="68"/>
      <c r="AL159" s="152"/>
      <c r="AM159" s="152"/>
      <c r="AN159" s="401"/>
      <c r="AO159" s="85" t="s">
        <v>181</v>
      </c>
      <c r="AP159" s="187" t="s">
        <v>181</v>
      </c>
      <c r="AQ159" s="185" t="s">
        <v>181</v>
      </c>
      <c r="AR159" s="188" t="s">
        <v>181</v>
      </c>
      <c r="AS159" s="729"/>
      <c r="AT159" s="132" t="s">
        <v>181</v>
      </c>
      <c r="AU159" s="132" t="s">
        <v>181</v>
      </c>
      <c r="AV159" s="132" t="s">
        <v>181</v>
      </c>
      <c r="AW159" s="132" t="s">
        <v>181</v>
      </c>
      <c r="AX159" s="132" t="s">
        <v>181</v>
      </c>
      <c r="AY159" s="132" t="s">
        <v>181</v>
      </c>
      <c r="AZ159" s="132" t="s">
        <v>181</v>
      </c>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32" t="s">
        <v>181</v>
      </c>
      <c r="CW159" s="127"/>
      <c r="CX159" s="127"/>
      <c r="CY159" s="127"/>
      <c r="CZ159" s="127"/>
      <c r="DA159" s="127"/>
      <c r="DB159" s="132" t="s">
        <v>181</v>
      </c>
      <c r="DC159" s="127"/>
      <c r="DD159" s="127"/>
      <c r="DE159" s="127"/>
      <c r="DF159" s="127"/>
      <c r="DG159" s="127"/>
      <c r="DH159" s="132" t="s">
        <v>181</v>
      </c>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row>
    <row r="160" spans="1:144" s="58" customFormat="1" ht="20.25" customHeight="1">
      <c r="A160" s="55" t="s">
        <v>181</v>
      </c>
      <c r="B160" s="56">
        <v>3</v>
      </c>
      <c r="C160" s="1118" t="s">
        <v>241</v>
      </c>
      <c r="D160" s="1123"/>
      <c r="E160" s="1123"/>
      <c r="F160" s="1123"/>
      <c r="G160" s="1123"/>
      <c r="H160" s="1123"/>
      <c r="I160" s="1123"/>
      <c r="J160" s="1123"/>
      <c r="K160" s="56" t="s">
        <v>181</v>
      </c>
      <c r="L160" s="68" t="s">
        <v>181</v>
      </c>
      <c r="M160" s="152" t="s">
        <v>181</v>
      </c>
      <c r="N160" s="152" t="s">
        <v>181</v>
      </c>
      <c r="O160" s="401"/>
      <c r="P160" s="152"/>
      <c r="Q160" s="68"/>
      <c r="R160" s="152"/>
      <c r="S160" s="152"/>
      <c r="T160" s="401"/>
      <c r="U160" s="152"/>
      <c r="V160" s="68"/>
      <c r="W160" s="152"/>
      <c r="X160" s="152"/>
      <c r="Y160" s="401"/>
      <c r="Z160" s="152"/>
      <c r="AA160" s="68"/>
      <c r="AB160" s="152"/>
      <c r="AC160" s="152"/>
      <c r="AD160" s="401"/>
      <c r="AE160" s="152"/>
      <c r="AF160" s="68"/>
      <c r="AG160" s="152"/>
      <c r="AH160" s="152"/>
      <c r="AI160" s="401"/>
      <c r="AJ160" s="152"/>
      <c r="AK160" s="68"/>
      <c r="AL160" s="152"/>
      <c r="AM160" s="152"/>
      <c r="AN160" s="401"/>
      <c r="AO160" s="85" t="s">
        <v>181</v>
      </c>
      <c r="AP160" s="187" t="s">
        <v>181</v>
      </c>
      <c r="AQ160" s="185" t="s">
        <v>181</v>
      </c>
      <c r="AR160" s="188" t="s">
        <v>181</v>
      </c>
      <c r="AS160" s="729"/>
      <c r="AT160" s="132" t="s">
        <v>181</v>
      </c>
      <c r="AU160" s="132" t="s">
        <v>181</v>
      </c>
      <c r="AV160" s="132" t="s">
        <v>181</v>
      </c>
      <c r="AW160" s="132" t="s">
        <v>181</v>
      </c>
      <c r="AX160" s="132" t="s">
        <v>181</v>
      </c>
      <c r="AY160" s="132" t="s">
        <v>181</v>
      </c>
      <c r="AZ160" s="132" t="s">
        <v>181</v>
      </c>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32" t="s">
        <v>181</v>
      </c>
      <c r="CW160" s="127"/>
      <c r="CX160" s="127"/>
      <c r="CY160" s="127"/>
      <c r="CZ160" s="127"/>
      <c r="DA160" s="127"/>
      <c r="DB160" s="132" t="s">
        <v>181</v>
      </c>
      <c r="DC160" s="127"/>
      <c r="DD160" s="127"/>
      <c r="DE160" s="127"/>
      <c r="DF160" s="127"/>
      <c r="DG160" s="127"/>
      <c r="DH160" s="132" t="s">
        <v>181</v>
      </c>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row>
    <row r="161" spans="1:144" s="58" customFormat="1" ht="20.25" customHeight="1">
      <c r="A161" s="55" t="s">
        <v>181</v>
      </c>
      <c r="B161" s="56" t="s">
        <v>181</v>
      </c>
      <c r="C161" s="56" t="s">
        <v>181</v>
      </c>
      <c r="D161" s="1072" t="s">
        <v>213</v>
      </c>
      <c r="E161" s="1073"/>
      <c r="F161" s="1073"/>
      <c r="G161" s="1073"/>
      <c r="H161" s="1073"/>
      <c r="I161" s="1073"/>
      <c r="J161" s="1073"/>
      <c r="K161" s="56" t="s">
        <v>181</v>
      </c>
      <c r="L161" s="68" t="s">
        <v>181</v>
      </c>
      <c r="M161" s="152" t="s">
        <v>181</v>
      </c>
      <c r="N161" s="152" t="s">
        <v>181</v>
      </c>
      <c r="O161" s="410"/>
      <c r="P161" s="152"/>
      <c r="Q161" s="68"/>
      <c r="R161" s="152"/>
      <c r="S161" s="152"/>
      <c r="T161" s="410"/>
      <c r="U161" s="152"/>
      <c r="V161" s="68"/>
      <c r="W161" s="152"/>
      <c r="X161" s="152"/>
      <c r="Y161" s="410"/>
      <c r="Z161" s="152"/>
      <c r="AA161" s="68"/>
      <c r="AB161" s="152"/>
      <c r="AC161" s="152"/>
      <c r="AD161" s="410"/>
      <c r="AE161" s="152"/>
      <c r="AF161" s="68"/>
      <c r="AG161" s="152"/>
      <c r="AH161" s="152"/>
      <c r="AI161" s="410"/>
      <c r="AJ161" s="152"/>
      <c r="AK161" s="68"/>
      <c r="AL161" s="152"/>
      <c r="AM161" s="152"/>
      <c r="AN161" s="410"/>
      <c r="AO161" s="85" t="s">
        <v>181</v>
      </c>
      <c r="AP161" s="187" t="s">
        <v>181</v>
      </c>
      <c r="AQ161" s="52">
        <f>SUM(O161:AN161)</f>
        <v>0</v>
      </c>
      <c r="AR161" s="188" t="s">
        <v>181</v>
      </c>
      <c r="AS161" s="729"/>
      <c r="AT161" s="132" t="s">
        <v>181</v>
      </c>
      <c r="AU161" s="132" t="s">
        <v>181</v>
      </c>
      <c r="AV161" s="132" t="s">
        <v>181</v>
      </c>
      <c r="AW161" s="132" t="s">
        <v>181</v>
      </c>
      <c r="AX161" s="132" t="s">
        <v>181</v>
      </c>
      <c r="AY161" s="132" t="s">
        <v>181</v>
      </c>
      <c r="AZ161" s="132" t="s">
        <v>181</v>
      </c>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32" t="s">
        <v>181</v>
      </c>
      <c r="CW161" s="127"/>
      <c r="CX161" s="127"/>
      <c r="CY161" s="127"/>
      <c r="CZ161" s="127"/>
      <c r="DA161" s="127"/>
      <c r="DB161" s="132" t="s">
        <v>181</v>
      </c>
      <c r="DC161" s="127"/>
      <c r="DD161" s="127"/>
      <c r="DE161" s="127"/>
      <c r="DF161" s="127"/>
      <c r="DG161" s="127"/>
      <c r="DH161" s="132" t="s">
        <v>181</v>
      </c>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row>
    <row r="162" spans="1:144" s="58" customFormat="1" ht="20.25" customHeight="1">
      <c r="A162" s="55" t="s">
        <v>181</v>
      </c>
      <c r="B162" s="56" t="s">
        <v>181</v>
      </c>
      <c r="C162" s="56" t="s">
        <v>181</v>
      </c>
      <c r="D162" s="1072" t="s">
        <v>214</v>
      </c>
      <c r="E162" s="1073"/>
      <c r="F162" s="1073"/>
      <c r="G162" s="1073"/>
      <c r="H162" s="1073"/>
      <c r="I162" s="1073"/>
      <c r="J162" s="1073"/>
      <c r="K162" s="56" t="s">
        <v>181</v>
      </c>
      <c r="L162" s="68" t="s">
        <v>181</v>
      </c>
      <c r="M162" s="152" t="s">
        <v>181</v>
      </c>
      <c r="N162" s="152" t="s">
        <v>181</v>
      </c>
      <c r="O162" s="412"/>
      <c r="P162" s="152"/>
      <c r="Q162" s="68"/>
      <c r="R162" s="152"/>
      <c r="S162" s="152"/>
      <c r="T162" s="412"/>
      <c r="U162" s="152"/>
      <c r="V162" s="68"/>
      <c r="W162" s="152"/>
      <c r="X162" s="152"/>
      <c r="Y162" s="412"/>
      <c r="Z162" s="152"/>
      <c r="AA162" s="68"/>
      <c r="AB162" s="152"/>
      <c r="AC162" s="152"/>
      <c r="AD162" s="412"/>
      <c r="AE162" s="152"/>
      <c r="AF162" s="68"/>
      <c r="AG162" s="152"/>
      <c r="AH162" s="152"/>
      <c r="AI162" s="412"/>
      <c r="AJ162" s="152"/>
      <c r="AK162" s="68"/>
      <c r="AL162" s="152"/>
      <c r="AM162" s="152"/>
      <c r="AN162" s="412"/>
      <c r="AO162" s="85" t="s">
        <v>181</v>
      </c>
      <c r="AP162" s="187" t="s">
        <v>181</v>
      </c>
      <c r="AQ162" s="52">
        <f>SUM(O162:AN162)</f>
        <v>0</v>
      </c>
      <c r="AR162" s="188" t="s">
        <v>181</v>
      </c>
      <c r="AS162" s="729"/>
      <c r="AT162" s="132" t="s">
        <v>181</v>
      </c>
      <c r="AU162" s="132" t="s">
        <v>181</v>
      </c>
      <c r="AV162" s="132" t="s">
        <v>181</v>
      </c>
      <c r="AW162" s="132" t="s">
        <v>181</v>
      </c>
      <c r="AX162" s="132" t="s">
        <v>181</v>
      </c>
      <c r="AY162" s="132" t="s">
        <v>181</v>
      </c>
      <c r="AZ162" s="132" t="s">
        <v>181</v>
      </c>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32" t="s">
        <v>181</v>
      </c>
      <c r="CW162" s="127"/>
      <c r="CX162" s="127"/>
      <c r="CY162" s="127"/>
      <c r="CZ162" s="127"/>
      <c r="DA162" s="127"/>
      <c r="DB162" s="132" t="s">
        <v>181</v>
      </c>
      <c r="DC162" s="127"/>
      <c r="DD162" s="127"/>
      <c r="DE162" s="127"/>
      <c r="DF162" s="127"/>
      <c r="DG162" s="127"/>
      <c r="DH162" s="132" t="s">
        <v>181</v>
      </c>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row>
    <row r="163" spans="1:144" s="58" customFormat="1" ht="20.25" customHeight="1">
      <c r="A163" s="55" t="s">
        <v>181</v>
      </c>
      <c r="B163" s="56" t="s">
        <v>181</v>
      </c>
      <c r="C163" s="56" t="s">
        <v>181</v>
      </c>
      <c r="D163" s="1072" t="s">
        <v>215</v>
      </c>
      <c r="E163" s="1073"/>
      <c r="F163" s="1073"/>
      <c r="G163" s="1073"/>
      <c r="H163" s="1073"/>
      <c r="I163" s="1073"/>
      <c r="J163" s="1073"/>
      <c r="K163" s="56" t="s">
        <v>181</v>
      </c>
      <c r="L163" s="68" t="s">
        <v>181</v>
      </c>
      <c r="M163" s="152" t="s">
        <v>181</v>
      </c>
      <c r="N163" s="152" t="s">
        <v>181</v>
      </c>
      <c r="O163" s="412"/>
      <c r="P163" s="152"/>
      <c r="Q163" s="68"/>
      <c r="R163" s="152"/>
      <c r="S163" s="152"/>
      <c r="T163" s="412"/>
      <c r="U163" s="152"/>
      <c r="V163" s="68"/>
      <c r="W163" s="152"/>
      <c r="X163" s="152"/>
      <c r="Y163" s="412"/>
      <c r="Z163" s="152"/>
      <c r="AA163" s="68"/>
      <c r="AB163" s="152"/>
      <c r="AC163" s="152"/>
      <c r="AD163" s="412"/>
      <c r="AE163" s="152"/>
      <c r="AF163" s="68"/>
      <c r="AG163" s="152"/>
      <c r="AH163" s="152"/>
      <c r="AI163" s="412"/>
      <c r="AJ163" s="152"/>
      <c r="AK163" s="68"/>
      <c r="AL163" s="152"/>
      <c r="AM163" s="152"/>
      <c r="AN163" s="412"/>
      <c r="AO163" s="85" t="s">
        <v>181</v>
      </c>
      <c r="AP163" s="187" t="s">
        <v>181</v>
      </c>
      <c r="AQ163" s="52">
        <f>SUM(O163:AN163)</f>
        <v>0</v>
      </c>
      <c r="AR163" s="188" t="s">
        <v>181</v>
      </c>
      <c r="AS163" s="729"/>
      <c r="AT163" s="132" t="s">
        <v>181</v>
      </c>
      <c r="AU163" s="132" t="s">
        <v>181</v>
      </c>
      <c r="AV163" s="132" t="s">
        <v>181</v>
      </c>
      <c r="AW163" s="132" t="s">
        <v>181</v>
      </c>
      <c r="AX163" s="132" t="s">
        <v>181</v>
      </c>
      <c r="AY163" s="132" t="s">
        <v>181</v>
      </c>
      <c r="AZ163" s="132" t="s">
        <v>181</v>
      </c>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32" t="s">
        <v>181</v>
      </c>
      <c r="CW163" s="127"/>
      <c r="CX163" s="127"/>
      <c r="CY163" s="127"/>
      <c r="CZ163" s="127"/>
      <c r="DA163" s="127"/>
      <c r="DB163" s="132" t="s">
        <v>181</v>
      </c>
      <c r="DC163" s="127"/>
      <c r="DD163" s="127"/>
      <c r="DE163" s="127"/>
      <c r="DF163" s="127"/>
      <c r="DG163" s="127"/>
      <c r="DH163" s="132" t="s">
        <v>181</v>
      </c>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row>
    <row r="164" spans="1:144" s="58" customFormat="1" ht="20.25" customHeight="1">
      <c r="A164" s="55" t="s">
        <v>181</v>
      </c>
      <c r="B164" s="56" t="s">
        <v>181</v>
      </c>
      <c r="C164" s="56" t="s">
        <v>181</v>
      </c>
      <c r="D164" s="1072" t="s">
        <v>216</v>
      </c>
      <c r="E164" s="1073"/>
      <c r="F164" s="1073"/>
      <c r="G164" s="1073"/>
      <c r="H164" s="1073"/>
      <c r="I164" s="1073"/>
      <c r="J164" s="1073"/>
      <c r="K164" s="56" t="s">
        <v>181</v>
      </c>
      <c r="L164" s="68" t="s">
        <v>181</v>
      </c>
      <c r="M164" s="152" t="s">
        <v>181</v>
      </c>
      <c r="N164" s="152" t="s">
        <v>181</v>
      </c>
      <c r="O164" s="412"/>
      <c r="P164" s="152"/>
      <c r="Q164" s="68"/>
      <c r="R164" s="152"/>
      <c r="S164" s="152"/>
      <c r="T164" s="412"/>
      <c r="U164" s="152"/>
      <c r="V164" s="68"/>
      <c r="W164" s="152"/>
      <c r="X164" s="152"/>
      <c r="Y164" s="412"/>
      <c r="Z164" s="152"/>
      <c r="AA164" s="68"/>
      <c r="AB164" s="152"/>
      <c r="AC164" s="152"/>
      <c r="AD164" s="412"/>
      <c r="AE164" s="152"/>
      <c r="AF164" s="68"/>
      <c r="AG164" s="152"/>
      <c r="AH164" s="152"/>
      <c r="AI164" s="412"/>
      <c r="AJ164" s="152"/>
      <c r="AK164" s="68"/>
      <c r="AL164" s="152"/>
      <c r="AM164" s="152"/>
      <c r="AN164" s="412"/>
      <c r="AO164" s="85" t="s">
        <v>181</v>
      </c>
      <c r="AP164" s="187" t="s">
        <v>181</v>
      </c>
      <c r="AQ164" s="52">
        <f>SUM(O164:AN164)</f>
        <v>0</v>
      </c>
      <c r="AR164" s="188" t="s">
        <v>181</v>
      </c>
      <c r="AS164" s="729"/>
      <c r="AT164" s="132" t="s">
        <v>181</v>
      </c>
      <c r="AU164" s="132" t="s">
        <v>181</v>
      </c>
      <c r="AV164" s="132" t="s">
        <v>181</v>
      </c>
      <c r="AW164" s="132" t="s">
        <v>181</v>
      </c>
      <c r="AX164" s="132" t="s">
        <v>181</v>
      </c>
      <c r="AY164" s="132" t="s">
        <v>181</v>
      </c>
      <c r="AZ164" s="132" t="s">
        <v>181</v>
      </c>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32" t="s">
        <v>181</v>
      </c>
      <c r="CW164" s="127"/>
      <c r="CX164" s="127"/>
      <c r="CY164" s="127"/>
      <c r="CZ164" s="127"/>
      <c r="DA164" s="127"/>
      <c r="DB164" s="132" t="s">
        <v>181</v>
      </c>
      <c r="DC164" s="127"/>
      <c r="DD164" s="127"/>
      <c r="DE164" s="127"/>
      <c r="DF164" s="127"/>
      <c r="DG164" s="127"/>
      <c r="DH164" s="132" t="s">
        <v>181</v>
      </c>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row>
    <row r="165" spans="1:144" s="58" customFormat="1" ht="20.25" customHeight="1">
      <c r="A165" s="55" t="s">
        <v>181</v>
      </c>
      <c r="B165" s="56" t="s">
        <v>181</v>
      </c>
      <c r="C165" s="56" t="s">
        <v>181</v>
      </c>
      <c r="D165" s="1072" t="s">
        <v>217</v>
      </c>
      <c r="E165" s="1073"/>
      <c r="F165" s="1073"/>
      <c r="G165" s="1073"/>
      <c r="H165" s="1073"/>
      <c r="I165" s="1073"/>
      <c r="J165" s="1073"/>
      <c r="K165" s="56" t="s">
        <v>181</v>
      </c>
      <c r="L165" s="68" t="s">
        <v>181</v>
      </c>
      <c r="M165" s="152" t="s">
        <v>181</v>
      </c>
      <c r="N165" s="152" t="s">
        <v>181</v>
      </c>
      <c r="O165" s="412"/>
      <c r="P165" s="152"/>
      <c r="Q165" s="68"/>
      <c r="R165" s="152"/>
      <c r="S165" s="152"/>
      <c r="T165" s="412"/>
      <c r="U165" s="152"/>
      <c r="V165" s="68"/>
      <c r="W165" s="152"/>
      <c r="X165" s="152"/>
      <c r="Y165" s="412"/>
      <c r="Z165" s="152"/>
      <c r="AA165" s="68"/>
      <c r="AB165" s="152"/>
      <c r="AC165" s="152"/>
      <c r="AD165" s="412"/>
      <c r="AE165" s="152"/>
      <c r="AF165" s="68"/>
      <c r="AG165" s="152"/>
      <c r="AH165" s="152"/>
      <c r="AI165" s="412"/>
      <c r="AJ165" s="152"/>
      <c r="AK165" s="68"/>
      <c r="AL165" s="152"/>
      <c r="AM165" s="152"/>
      <c r="AN165" s="412"/>
      <c r="AO165" s="85" t="s">
        <v>181</v>
      </c>
      <c r="AP165" s="187" t="s">
        <v>181</v>
      </c>
      <c r="AQ165" s="52">
        <f>SUM(O165:AN165)</f>
        <v>0</v>
      </c>
      <c r="AR165" s="188" t="s">
        <v>181</v>
      </c>
      <c r="AS165" s="729"/>
      <c r="AT165" s="132" t="s">
        <v>181</v>
      </c>
      <c r="AU165" s="132" t="s">
        <v>181</v>
      </c>
      <c r="AV165" s="132" t="s">
        <v>181</v>
      </c>
      <c r="AW165" s="132" t="s">
        <v>181</v>
      </c>
      <c r="AX165" s="132" t="s">
        <v>181</v>
      </c>
      <c r="AY165" s="132" t="s">
        <v>181</v>
      </c>
      <c r="AZ165" s="132" t="s">
        <v>181</v>
      </c>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32" t="s">
        <v>181</v>
      </c>
      <c r="CW165" s="127"/>
      <c r="CX165" s="127"/>
      <c r="CY165" s="127"/>
      <c r="CZ165" s="127"/>
      <c r="DA165" s="127"/>
      <c r="DB165" s="132" t="s">
        <v>181</v>
      </c>
      <c r="DC165" s="127"/>
      <c r="DD165" s="127"/>
      <c r="DE165" s="127"/>
      <c r="DF165" s="127"/>
      <c r="DG165" s="127"/>
      <c r="DH165" s="132" t="s">
        <v>181</v>
      </c>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row>
    <row r="166" spans="1:144" s="58" customFormat="1" ht="9.9499999999999993" customHeight="1">
      <c r="A166" s="55" t="s">
        <v>181</v>
      </c>
      <c r="B166" s="56" t="s">
        <v>181</v>
      </c>
      <c r="C166" s="56" t="s">
        <v>181</v>
      </c>
      <c r="D166" s="56" t="s">
        <v>181</v>
      </c>
      <c r="E166" s="56" t="s">
        <v>181</v>
      </c>
      <c r="F166" s="56" t="s">
        <v>181</v>
      </c>
      <c r="G166" s="56" t="s">
        <v>181</v>
      </c>
      <c r="H166" s="56" t="s">
        <v>181</v>
      </c>
      <c r="I166" s="56" t="s">
        <v>181</v>
      </c>
      <c r="J166" s="56" t="s">
        <v>181</v>
      </c>
      <c r="K166" s="56"/>
      <c r="L166" s="68"/>
      <c r="M166" s="152"/>
      <c r="N166" s="152"/>
      <c r="O166" s="401"/>
      <c r="P166" s="152"/>
      <c r="Q166" s="68"/>
      <c r="R166" s="152"/>
      <c r="S166" s="152"/>
      <c r="T166" s="401"/>
      <c r="U166" s="152"/>
      <c r="V166" s="68"/>
      <c r="W166" s="152"/>
      <c r="X166" s="152"/>
      <c r="Y166" s="401"/>
      <c r="Z166" s="152"/>
      <c r="AA166" s="68"/>
      <c r="AB166" s="152"/>
      <c r="AC166" s="152"/>
      <c r="AD166" s="401"/>
      <c r="AE166" s="152"/>
      <c r="AF166" s="68"/>
      <c r="AG166" s="152"/>
      <c r="AH166" s="152"/>
      <c r="AI166" s="401"/>
      <c r="AJ166" s="152"/>
      <c r="AK166" s="68"/>
      <c r="AL166" s="152"/>
      <c r="AM166" s="152"/>
      <c r="AN166" s="401"/>
      <c r="AO166" s="85"/>
      <c r="AP166" s="187"/>
      <c r="AQ166" s="185"/>
      <c r="AR166" s="188"/>
      <c r="AS166" s="729"/>
      <c r="AT166" s="132" t="s">
        <v>181</v>
      </c>
      <c r="AU166" s="132" t="s">
        <v>181</v>
      </c>
      <c r="AV166" s="132" t="s">
        <v>181</v>
      </c>
      <c r="AW166" s="132" t="s">
        <v>181</v>
      </c>
      <c r="AX166" s="132" t="s">
        <v>181</v>
      </c>
      <c r="AY166" s="132" t="s">
        <v>181</v>
      </c>
      <c r="AZ166" s="132" t="s">
        <v>181</v>
      </c>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32" t="s">
        <v>181</v>
      </c>
      <c r="CW166" s="127"/>
      <c r="CX166" s="127"/>
      <c r="CY166" s="127"/>
      <c r="CZ166" s="127"/>
      <c r="DA166" s="127"/>
      <c r="DB166" s="132" t="s">
        <v>181</v>
      </c>
      <c r="DC166" s="127"/>
      <c r="DD166" s="127"/>
      <c r="DE166" s="127"/>
      <c r="DF166" s="127"/>
      <c r="DG166" s="127"/>
      <c r="DH166" s="132" t="s">
        <v>181</v>
      </c>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row>
    <row r="167" spans="1:144" s="58" customFormat="1" ht="20.25" customHeight="1">
      <c r="A167" s="55" t="s">
        <v>181</v>
      </c>
      <c r="B167" s="56">
        <v>4</v>
      </c>
      <c r="C167" s="1120" t="s">
        <v>218</v>
      </c>
      <c r="D167" s="1121"/>
      <c r="E167" s="1121"/>
      <c r="F167" s="1121"/>
      <c r="G167" s="1121"/>
      <c r="H167" s="1121"/>
      <c r="I167" s="1121"/>
      <c r="J167" s="1122"/>
      <c r="K167" s="56" t="s">
        <v>181</v>
      </c>
      <c r="L167" s="68" t="s">
        <v>181</v>
      </c>
      <c r="M167" s="152" t="s">
        <v>181</v>
      </c>
      <c r="N167" s="152" t="s">
        <v>181</v>
      </c>
      <c r="O167" s="410"/>
      <c r="P167" s="152"/>
      <c r="Q167" s="68"/>
      <c r="R167" s="152"/>
      <c r="S167" s="152"/>
      <c r="T167" s="410"/>
      <c r="U167" s="152"/>
      <c r="V167" s="68"/>
      <c r="W167" s="152"/>
      <c r="X167" s="152"/>
      <c r="Y167" s="410"/>
      <c r="Z167" s="152"/>
      <c r="AA167" s="68"/>
      <c r="AB167" s="152"/>
      <c r="AC167" s="152"/>
      <c r="AD167" s="410"/>
      <c r="AE167" s="152"/>
      <c r="AF167" s="68"/>
      <c r="AG167" s="152"/>
      <c r="AH167" s="152"/>
      <c r="AI167" s="410"/>
      <c r="AJ167" s="152"/>
      <c r="AK167" s="68"/>
      <c r="AL167" s="152"/>
      <c r="AM167" s="152"/>
      <c r="AN167" s="410"/>
      <c r="AO167" s="85" t="s">
        <v>181</v>
      </c>
      <c r="AP167" s="187" t="s">
        <v>181</v>
      </c>
      <c r="AQ167" s="52">
        <f>SUM(O167:AN167)</f>
        <v>0</v>
      </c>
      <c r="AR167" s="188" t="s">
        <v>181</v>
      </c>
      <c r="AS167" s="729"/>
      <c r="AT167" s="132"/>
      <c r="AU167" s="132"/>
      <c r="AV167" s="132"/>
      <c r="AW167" s="132"/>
      <c r="AX167" s="132"/>
      <c r="AY167" s="132"/>
      <c r="AZ167" s="132"/>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32"/>
      <c r="CW167" s="127"/>
      <c r="CX167" s="127"/>
      <c r="CY167" s="127"/>
      <c r="CZ167" s="127"/>
      <c r="DA167" s="127"/>
      <c r="DB167" s="132"/>
      <c r="DC167" s="127"/>
      <c r="DD167" s="127"/>
      <c r="DE167" s="127"/>
      <c r="DF167" s="127"/>
      <c r="DG167" s="127"/>
      <c r="DH167" s="132"/>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row>
    <row r="168" spans="1:144" s="58" customFormat="1" ht="9.9499999999999993" customHeight="1">
      <c r="A168" s="55" t="s">
        <v>181</v>
      </c>
      <c r="B168" s="56" t="s">
        <v>181</v>
      </c>
      <c r="C168" s="56" t="s">
        <v>181</v>
      </c>
      <c r="D168" s="56" t="s">
        <v>181</v>
      </c>
      <c r="E168" s="56" t="s">
        <v>181</v>
      </c>
      <c r="F168" s="56" t="s">
        <v>181</v>
      </c>
      <c r="G168" s="56" t="s">
        <v>181</v>
      </c>
      <c r="H168" s="56" t="s">
        <v>181</v>
      </c>
      <c r="I168" s="56" t="s">
        <v>181</v>
      </c>
      <c r="J168" s="56" t="s">
        <v>181</v>
      </c>
      <c r="K168" s="56" t="s">
        <v>181</v>
      </c>
      <c r="L168" s="68" t="s">
        <v>181</v>
      </c>
      <c r="M168" s="152" t="s">
        <v>181</v>
      </c>
      <c r="N168" s="152" t="s">
        <v>181</v>
      </c>
      <c r="O168" s="401" t="s">
        <v>181</v>
      </c>
      <c r="P168" s="152" t="s">
        <v>181</v>
      </c>
      <c r="Q168" s="68" t="s">
        <v>181</v>
      </c>
      <c r="R168" s="152" t="s">
        <v>181</v>
      </c>
      <c r="S168" s="152" t="s">
        <v>181</v>
      </c>
      <c r="T168" s="401" t="s">
        <v>181</v>
      </c>
      <c r="U168" s="152" t="s">
        <v>181</v>
      </c>
      <c r="V168" s="68" t="s">
        <v>181</v>
      </c>
      <c r="W168" s="152" t="s">
        <v>181</v>
      </c>
      <c r="X168" s="152" t="s">
        <v>181</v>
      </c>
      <c r="Y168" s="401" t="s">
        <v>181</v>
      </c>
      <c r="Z168" s="152" t="s">
        <v>181</v>
      </c>
      <c r="AA168" s="68" t="s">
        <v>181</v>
      </c>
      <c r="AB168" s="152" t="s">
        <v>181</v>
      </c>
      <c r="AC168" s="152" t="s">
        <v>181</v>
      </c>
      <c r="AD168" s="401" t="s">
        <v>181</v>
      </c>
      <c r="AE168" s="152" t="s">
        <v>181</v>
      </c>
      <c r="AF168" s="68" t="s">
        <v>181</v>
      </c>
      <c r="AG168" s="152" t="s">
        <v>181</v>
      </c>
      <c r="AH168" s="152" t="s">
        <v>181</v>
      </c>
      <c r="AI168" s="401" t="s">
        <v>181</v>
      </c>
      <c r="AJ168" s="152" t="s">
        <v>181</v>
      </c>
      <c r="AK168" s="68" t="s">
        <v>181</v>
      </c>
      <c r="AL168" s="152" t="s">
        <v>181</v>
      </c>
      <c r="AM168" s="152" t="s">
        <v>181</v>
      </c>
      <c r="AN168" s="401" t="s">
        <v>181</v>
      </c>
      <c r="AO168" s="85" t="s">
        <v>181</v>
      </c>
      <c r="AP168" s="187" t="s">
        <v>181</v>
      </c>
      <c r="AQ168" s="185" t="s">
        <v>181</v>
      </c>
      <c r="AR168" s="188" t="s">
        <v>181</v>
      </c>
      <c r="AS168" s="729"/>
      <c r="AT168" s="132" t="s">
        <v>181</v>
      </c>
      <c r="AU168" s="132" t="s">
        <v>181</v>
      </c>
      <c r="AV168" s="132" t="s">
        <v>181</v>
      </c>
      <c r="AW168" s="132" t="s">
        <v>181</v>
      </c>
      <c r="AX168" s="132" t="s">
        <v>181</v>
      </c>
      <c r="AY168" s="132" t="s">
        <v>181</v>
      </c>
      <c r="AZ168" s="132" t="s">
        <v>181</v>
      </c>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32" t="s">
        <v>181</v>
      </c>
      <c r="CW168" s="127"/>
      <c r="CX168" s="127"/>
      <c r="CY168" s="127"/>
      <c r="CZ168" s="127"/>
      <c r="DA168" s="127"/>
      <c r="DB168" s="132" t="s">
        <v>181</v>
      </c>
      <c r="DC168" s="127"/>
      <c r="DD168" s="127"/>
      <c r="DE168" s="127"/>
      <c r="DF168" s="127"/>
      <c r="DG168" s="127"/>
      <c r="DH168" s="132" t="s">
        <v>181</v>
      </c>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row>
    <row r="169" spans="1:144" s="58" customFormat="1" ht="49.9" customHeight="1">
      <c r="A169" s="55" t="s">
        <v>181</v>
      </c>
      <c r="B169" s="56">
        <v>5</v>
      </c>
      <c r="C169" s="1114" t="s">
        <v>328</v>
      </c>
      <c r="D169" s="1115"/>
      <c r="E169" s="1115"/>
      <c r="F169" s="1115"/>
      <c r="G169" s="1115"/>
      <c r="H169" s="1115"/>
      <c r="I169" s="1115"/>
      <c r="J169" s="1115"/>
      <c r="K169" s="56" t="s">
        <v>181</v>
      </c>
      <c r="L169" s="68" t="s">
        <v>181</v>
      </c>
      <c r="M169" s="152" t="s">
        <v>181</v>
      </c>
      <c r="N169" s="152" t="s">
        <v>181</v>
      </c>
      <c r="O169" s="401" t="s">
        <v>181</v>
      </c>
      <c r="P169" s="152" t="s">
        <v>181</v>
      </c>
      <c r="Q169" s="68" t="s">
        <v>181</v>
      </c>
      <c r="R169" s="152" t="s">
        <v>181</v>
      </c>
      <c r="S169" s="152" t="s">
        <v>181</v>
      </c>
      <c r="T169" s="401" t="s">
        <v>181</v>
      </c>
      <c r="U169" s="152" t="s">
        <v>181</v>
      </c>
      <c r="V169" s="68" t="s">
        <v>181</v>
      </c>
      <c r="W169" s="152" t="s">
        <v>181</v>
      </c>
      <c r="X169" s="152" t="s">
        <v>181</v>
      </c>
      <c r="Y169" s="401" t="s">
        <v>181</v>
      </c>
      <c r="Z169" s="152" t="s">
        <v>181</v>
      </c>
      <c r="AA169" s="68" t="s">
        <v>181</v>
      </c>
      <c r="AB169" s="152" t="s">
        <v>181</v>
      </c>
      <c r="AC169" s="152" t="s">
        <v>181</v>
      </c>
      <c r="AD169" s="401" t="s">
        <v>181</v>
      </c>
      <c r="AE169" s="152" t="s">
        <v>181</v>
      </c>
      <c r="AF169" s="68" t="s">
        <v>181</v>
      </c>
      <c r="AG169" s="152" t="s">
        <v>181</v>
      </c>
      <c r="AH169" s="152" t="s">
        <v>181</v>
      </c>
      <c r="AI169" s="401" t="s">
        <v>181</v>
      </c>
      <c r="AJ169" s="152" t="s">
        <v>181</v>
      </c>
      <c r="AK169" s="68" t="s">
        <v>181</v>
      </c>
      <c r="AL169" s="152" t="s">
        <v>181</v>
      </c>
      <c r="AM169" s="152" t="s">
        <v>181</v>
      </c>
      <c r="AN169" s="401" t="s">
        <v>181</v>
      </c>
      <c r="AO169" s="85" t="s">
        <v>181</v>
      </c>
      <c r="AP169" s="187" t="s">
        <v>181</v>
      </c>
      <c r="AQ169" s="185" t="s">
        <v>181</v>
      </c>
      <c r="AR169" s="188" t="s">
        <v>181</v>
      </c>
      <c r="AS169" s="729"/>
      <c r="AT169" s="132" t="s">
        <v>181</v>
      </c>
      <c r="AU169" s="132" t="s">
        <v>181</v>
      </c>
      <c r="AV169" s="132" t="s">
        <v>181</v>
      </c>
      <c r="AW169" s="132" t="s">
        <v>181</v>
      </c>
      <c r="AX169" s="132" t="s">
        <v>181</v>
      </c>
      <c r="AY169" s="132" t="s">
        <v>181</v>
      </c>
      <c r="AZ169" s="132" t="s">
        <v>181</v>
      </c>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32" t="s">
        <v>181</v>
      </c>
      <c r="CW169" s="127"/>
      <c r="CX169" s="127"/>
      <c r="CY169" s="127"/>
      <c r="CZ169" s="127"/>
      <c r="DA169" s="127"/>
      <c r="DB169" s="132" t="s">
        <v>181</v>
      </c>
      <c r="DC169" s="127"/>
      <c r="DD169" s="127"/>
      <c r="DE169" s="127"/>
      <c r="DF169" s="127"/>
      <c r="DG169" s="127"/>
      <c r="DH169" s="132" t="s">
        <v>181</v>
      </c>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row>
    <row r="170" spans="1:144" s="58" customFormat="1" ht="20.25" customHeight="1">
      <c r="A170" s="55" t="s">
        <v>181</v>
      </c>
      <c r="B170" s="56" t="s">
        <v>181</v>
      </c>
      <c r="C170" s="56" t="s">
        <v>220</v>
      </c>
      <c r="D170" s="1375" t="s">
        <v>1102</v>
      </c>
      <c r="E170" s="1376"/>
      <c r="F170" s="1376"/>
      <c r="G170" s="1376"/>
      <c r="H170" s="1376"/>
      <c r="I170" s="1376"/>
      <c r="J170" s="1376"/>
      <c r="K170" s="56" t="s">
        <v>181</v>
      </c>
      <c r="L170" s="68" t="s">
        <v>181</v>
      </c>
      <c r="M170" s="152" t="s">
        <v>181</v>
      </c>
      <c r="N170" s="152" t="s">
        <v>181</v>
      </c>
      <c r="O170" s="413" t="s">
        <v>181</v>
      </c>
      <c r="P170" s="152"/>
      <c r="Q170" s="68"/>
      <c r="R170" s="152"/>
      <c r="S170" s="152"/>
      <c r="T170" s="413" t="s">
        <v>181</v>
      </c>
      <c r="U170" s="152"/>
      <c r="V170" s="68"/>
      <c r="W170" s="152"/>
      <c r="X170" s="152"/>
      <c r="Y170" s="413" t="s">
        <v>181</v>
      </c>
      <c r="Z170" s="152"/>
      <c r="AA170" s="68"/>
      <c r="AB170" s="152"/>
      <c r="AC170" s="152"/>
      <c r="AD170" s="413" t="s">
        <v>181</v>
      </c>
      <c r="AE170" s="152"/>
      <c r="AF170" s="68"/>
      <c r="AG170" s="152"/>
      <c r="AH170" s="152"/>
      <c r="AI170" s="413" t="s">
        <v>181</v>
      </c>
      <c r="AJ170" s="152"/>
      <c r="AK170" s="68"/>
      <c r="AL170" s="152"/>
      <c r="AM170" s="152"/>
      <c r="AN170" s="413" t="s">
        <v>181</v>
      </c>
      <c r="AO170" s="85" t="s">
        <v>181</v>
      </c>
      <c r="AP170" s="187" t="s">
        <v>181</v>
      </c>
      <c r="AQ170" s="204" t="s">
        <v>181</v>
      </c>
      <c r="AR170" s="188" t="s">
        <v>181</v>
      </c>
      <c r="AS170" s="729"/>
      <c r="AT170" s="132" t="s">
        <v>181</v>
      </c>
      <c r="AU170" s="132" t="s">
        <v>181</v>
      </c>
      <c r="AV170" s="132" t="s">
        <v>181</v>
      </c>
      <c r="AW170" s="132" t="s">
        <v>181</v>
      </c>
      <c r="AX170" s="132" t="s">
        <v>181</v>
      </c>
      <c r="AY170" s="132" t="s">
        <v>181</v>
      </c>
      <c r="AZ170" s="132" t="s">
        <v>181</v>
      </c>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32" t="s">
        <v>181</v>
      </c>
      <c r="CW170" s="127"/>
      <c r="CX170" s="127"/>
      <c r="CY170" s="127"/>
      <c r="CZ170" s="127"/>
      <c r="DA170" s="127"/>
      <c r="DB170" s="132" t="s">
        <v>181</v>
      </c>
      <c r="DC170" s="127"/>
      <c r="DD170" s="127"/>
      <c r="DE170" s="127"/>
      <c r="DF170" s="127"/>
      <c r="DG170" s="127"/>
      <c r="DH170" s="132" t="s">
        <v>181</v>
      </c>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row>
    <row r="171" spans="1:144" s="58" customFormat="1" ht="20.25" customHeight="1">
      <c r="A171" s="55"/>
      <c r="B171" s="56"/>
      <c r="C171" s="56"/>
      <c r="D171" s="1112" t="s">
        <v>221</v>
      </c>
      <c r="E171" s="1004"/>
      <c r="F171" s="1004"/>
      <c r="G171" s="1004"/>
      <c r="H171" s="1004"/>
      <c r="I171" s="1004"/>
      <c r="J171" s="1113"/>
      <c r="K171" s="56"/>
      <c r="L171" s="68"/>
      <c r="M171" s="152"/>
      <c r="N171" s="152"/>
      <c r="O171" s="412"/>
      <c r="P171" s="152"/>
      <c r="Q171" s="68"/>
      <c r="R171" s="152"/>
      <c r="S171" s="152"/>
      <c r="T171" s="412"/>
      <c r="U171" s="152"/>
      <c r="V171" s="68"/>
      <c r="W171" s="152"/>
      <c r="X171" s="152"/>
      <c r="Y171" s="412"/>
      <c r="Z171" s="152"/>
      <c r="AA171" s="68"/>
      <c r="AB171" s="152"/>
      <c r="AC171" s="152"/>
      <c r="AD171" s="412"/>
      <c r="AE171" s="152"/>
      <c r="AF171" s="68"/>
      <c r="AG171" s="152"/>
      <c r="AH171" s="152"/>
      <c r="AI171" s="412"/>
      <c r="AJ171" s="152"/>
      <c r="AK171" s="68"/>
      <c r="AL171" s="152"/>
      <c r="AM171" s="152"/>
      <c r="AN171" s="412"/>
      <c r="AO171" s="85"/>
      <c r="AP171" s="187"/>
      <c r="AQ171" s="52">
        <f>SUM(O171:AN171)</f>
        <v>0</v>
      </c>
      <c r="AR171" s="188"/>
      <c r="AS171" s="729"/>
      <c r="AT171" s="132" t="s">
        <v>181</v>
      </c>
      <c r="AU171" s="132" t="s">
        <v>181</v>
      </c>
      <c r="AV171" s="132" t="s">
        <v>181</v>
      </c>
      <c r="AW171" s="132" t="s">
        <v>181</v>
      </c>
      <c r="AX171" s="132" t="s">
        <v>181</v>
      </c>
      <c r="AY171" s="132" t="s">
        <v>181</v>
      </c>
      <c r="AZ171" s="132" t="s">
        <v>181</v>
      </c>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32" t="s">
        <v>181</v>
      </c>
      <c r="CW171" s="127"/>
      <c r="CX171" s="127"/>
      <c r="CY171" s="127"/>
      <c r="CZ171" s="127"/>
      <c r="DA171" s="127"/>
      <c r="DB171" s="132" t="s">
        <v>181</v>
      </c>
      <c r="DC171" s="127"/>
      <c r="DD171" s="127"/>
      <c r="DE171" s="127"/>
      <c r="DF171" s="127"/>
      <c r="DG171" s="127"/>
      <c r="DH171" s="132" t="s">
        <v>181</v>
      </c>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row>
    <row r="172" spans="1:144" s="58" customFormat="1" ht="20.25" customHeight="1">
      <c r="A172" s="55"/>
      <c r="B172" s="56"/>
      <c r="C172" s="56"/>
      <c r="D172" s="1069" t="s">
        <v>125</v>
      </c>
      <c r="E172" s="1070"/>
      <c r="F172" s="1070"/>
      <c r="G172" s="1070"/>
      <c r="H172" s="1070"/>
      <c r="I172" s="1070"/>
      <c r="J172" s="1071"/>
      <c r="K172" s="56"/>
      <c r="L172" s="68"/>
      <c r="M172" s="152"/>
      <c r="N172" s="152"/>
      <c r="O172" s="414"/>
      <c r="P172" s="152"/>
      <c r="Q172" s="68"/>
      <c r="R172" s="152"/>
      <c r="S172" s="152"/>
      <c r="T172" s="414"/>
      <c r="U172" s="152"/>
      <c r="V172" s="68"/>
      <c r="W172" s="152"/>
      <c r="X172" s="152"/>
      <c r="Y172" s="414"/>
      <c r="Z172" s="152"/>
      <c r="AA172" s="68"/>
      <c r="AB172" s="152"/>
      <c r="AC172" s="152"/>
      <c r="AD172" s="414"/>
      <c r="AE172" s="152"/>
      <c r="AF172" s="68"/>
      <c r="AG172" s="152"/>
      <c r="AH172" s="152"/>
      <c r="AI172" s="414"/>
      <c r="AJ172" s="152"/>
      <c r="AK172" s="68"/>
      <c r="AL172" s="152"/>
      <c r="AM172" s="152"/>
      <c r="AN172" s="414"/>
      <c r="AO172" s="85"/>
      <c r="AP172" s="187"/>
      <c r="AQ172" s="53">
        <f>SUM(O172:AN172)</f>
        <v>0</v>
      </c>
      <c r="AR172" s="188"/>
      <c r="AS172" s="729"/>
      <c r="AT172" s="132"/>
      <c r="AU172" s="132"/>
      <c r="AV172" s="132"/>
      <c r="AW172" s="132"/>
      <c r="AX172" s="132"/>
      <c r="AY172" s="132"/>
      <c r="AZ172" s="132"/>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32"/>
      <c r="CW172" s="127"/>
      <c r="CX172" s="127"/>
      <c r="CY172" s="127"/>
      <c r="CZ172" s="127"/>
      <c r="DA172" s="127"/>
      <c r="DB172" s="132"/>
      <c r="DC172" s="127"/>
      <c r="DD172" s="127"/>
      <c r="DE172" s="127"/>
      <c r="DF172" s="127"/>
      <c r="DG172" s="127"/>
      <c r="DH172" s="132"/>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row>
    <row r="173" spans="1:144" s="58" customFormat="1" ht="9.9499999999999993" customHeight="1">
      <c r="A173" s="55"/>
      <c r="B173" s="56"/>
      <c r="C173" s="56"/>
      <c r="D173" s="1067"/>
      <c r="E173" s="1004"/>
      <c r="F173" s="1004"/>
      <c r="G173" s="1004"/>
      <c r="H173" s="1004"/>
      <c r="I173" s="1004"/>
      <c r="J173" s="1004"/>
      <c r="K173" s="56"/>
      <c r="L173" s="68"/>
      <c r="M173" s="152"/>
      <c r="N173" s="152"/>
      <c r="O173" s="401"/>
      <c r="P173" s="152"/>
      <c r="Q173" s="68"/>
      <c r="R173" s="152"/>
      <c r="S173" s="152"/>
      <c r="T173" s="401"/>
      <c r="U173" s="152"/>
      <c r="V173" s="68"/>
      <c r="W173" s="152"/>
      <c r="X173" s="152"/>
      <c r="Y173" s="401"/>
      <c r="Z173" s="152"/>
      <c r="AA173" s="68"/>
      <c r="AB173" s="152"/>
      <c r="AC173" s="152"/>
      <c r="AD173" s="401" t="s">
        <v>181</v>
      </c>
      <c r="AE173" s="152"/>
      <c r="AF173" s="68"/>
      <c r="AG173" s="152"/>
      <c r="AH173" s="152"/>
      <c r="AI173" s="401" t="s">
        <v>181</v>
      </c>
      <c r="AJ173" s="152"/>
      <c r="AK173" s="68"/>
      <c r="AL173" s="152"/>
      <c r="AM173" s="152"/>
      <c r="AN173" s="401" t="s">
        <v>181</v>
      </c>
      <c r="AO173" s="85"/>
      <c r="AP173" s="187"/>
      <c r="AQ173" s="185" t="s">
        <v>181</v>
      </c>
      <c r="AR173" s="188"/>
      <c r="AS173" s="729"/>
      <c r="AT173" s="132"/>
      <c r="AU173" s="132"/>
      <c r="AV173" s="132"/>
      <c r="AW173" s="132"/>
      <c r="AX173" s="132"/>
      <c r="AY173" s="132"/>
      <c r="AZ173" s="132"/>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32"/>
      <c r="CW173" s="127"/>
      <c r="CX173" s="127"/>
      <c r="CY173" s="127"/>
      <c r="CZ173" s="127"/>
      <c r="DA173" s="127"/>
      <c r="DB173" s="132"/>
      <c r="DC173" s="127"/>
      <c r="DD173" s="127"/>
      <c r="DE173" s="127"/>
      <c r="DF173" s="127"/>
      <c r="DG173" s="127"/>
      <c r="DH173" s="132"/>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row>
    <row r="174" spans="1:144" s="58" customFormat="1" ht="20.25" customHeight="1">
      <c r="A174" s="55" t="s">
        <v>181</v>
      </c>
      <c r="B174" s="56" t="s">
        <v>181</v>
      </c>
      <c r="C174" s="56" t="s">
        <v>222</v>
      </c>
      <c r="D174" s="1375" t="s">
        <v>1101</v>
      </c>
      <c r="E174" s="1376"/>
      <c r="F174" s="1376"/>
      <c r="G174" s="1376"/>
      <c r="H174" s="1376"/>
      <c r="I174" s="1376"/>
      <c r="J174" s="1376"/>
      <c r="K174" s="56" t="s">
        <v>181</v>
      </c>
      <c r="L174" s="68" t="s">
        <v>181</v>
      </c>
      <c r="M174" s="152" t="s">
        <v>181</v>
      </c>
      <c r="N174" s="152" t="s">
        <v>181</v>
      </c>
      <c r="O174" s="413"/>
      <c r="P174" s="152"/>
      <c r="Q174" s="68"/>
      <c r="R174" s="152"/>
      <c r="S174" s="152"/>
      <c r="T174" s="413"/>
      <c r="U174" s="152"/>
      <c r="V174" s="68"/>
      <c r="W174" s="152"/>
      <c r="X174" s="152"/>
      <c r="Y174" s="413"/>
      <c r="Z174" s="152"/>
      <c r="AA174" s="68"/>
      <c r="AB174" s="152"/>
      <c r="AC174" s="152"/>
      <c r="AD174" s="413" t="s">
        <v>181</v>
      </c>
      <c r="AE174" s="152"/>
      <c r="AF174" s="68"/>
      <c r="AG174" s="152"/>
      <c r="AH174" s="152"/>
      <c r="AI174" s="413" t="s">
        <v>181</v>
      </c>
      <c r="AJ174" s="152"/>
      <c r="AK174" s="68"/>
      <c r="AL174" s="152"/>
      <c r="AM174" s="152"/>
      <c r="AN174" s="413" t="s">
        <v>181</v>
      </c>
      <c r="AO174" s="85" t="s">
        <v>181</v>
      </c>
      <c r="AP174" s="187" t="s">
        <v>181</v>
      </c>
      <c r="AQ174" s="204" t="s">
        <v>181</v>
      </c>
      <c r="AR174" s="188" t="s">
        <v>181</v>
      </c>
      <c r="AS174" s="729"/>
      <c r="AT174" s="132"/>
      <c r="AU174" s="132"/>
      <c r="AV174" s="132"/>
      <c r="AW174" s="132"/>
      <c r="AX174" s="132"/>
      <c r="AY174" s="132"/>
      <c r="AZ174" s="132"/>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32"/>
      <c r="CW174" s="127"/>
      <c r="CX174" s="127"/>
      <c r="CY174" s="127"/>
      <c r="CZ174" s="127"/>
      <c r="DA174" s="127"/>
      <c r="DB174" s="132"/>
      <c r="DC174" s="127"/>
      <c r="DD174" s="127"/>
      <c r="DE174" s="127"/>
      <c r="DF174" s="127"/>
      <c r="DG174" s="127"/>
      <c r="DH174" s="132"/>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row>
    <row r="175" spans="1:144" s="58" customFormat="1" ht="20.25" customHeight="1">
      <c r="A175" s="55"/>
      <c r="B175" s="56"/>
      <c r="C175" s="56"/>
      <c r="D175" s="1112" t="s">
        <v>221</v>
      </c>
      <c r="E175" s="1004"/>
      <c r="F175" s="1004"/>
      <c r="G175" s="1004"/>
      <c r="H175" s="1004"/>
      <c r="I175" s="1004"/>
      <c r="J175" s="1113"/>
      <c r="K175" s="56"/>
      <c r="L175" s="68"/>
      <c r="M175" s="152"/>
      <c r="N175" s="152"/>
      <c r="O175" s="412"/>
      <c r="P175" s="152"/>
      <c r="Q175" s="68"/>
      <c r="R175" s="152"/>
      <c r="S175" s="152"/>
      <c r="T175" s="412"/>
      <c r="U175" s="152"/>
      <c r="V175" s="68"/>
      <c r="W175" s="152"/>
      <c r="X175" s="152"/>
      <c r="Y175" s="412"/>
      <c r="Z175" s="152"/>
      <c r="AA175" s="68"/>
      <c r="AB175" s="152"/>
      <c r="AC175" s="152"/>
      <c r="AD175" s="412"/>
      <c r="AE175" s="152"/>
      <c r="AF175" s="68"/>
      <c r="AG175" s="152"/>
      <c r="AH175" s="152"/>
      <c r="AI175" s="412"/>
      <c r="AJ175" s="152"/>
      <c r="AK175" s="68"/>
      <c r="AL175" s="152"/>
      <c r="AM175" s="152"/>
      <c r="AN175" s="412"/>
      <c r="AO175" s="85"/>
      <c r="AP175" s="187"/>
      <c r="AQ175" s="52">
        <f>SUM(O175:AN175)</f>
        <v>0</v>
      </c>
      <c r="AR175" s="188"/>
      <c r="AS175" s="729"/>
      <c r="AT175" s="132" t="s">
        <v>181</v>
      </c>
      <c r="AU175" s="132" t="s">
        <v>181</v>
      </c>
      <c r="AV175" s="132" t="s">
        <v>181</v>
      </c>
      <c r="AW175" s="132" t="s">
        <v>181</v>
      </c>
      <c r="AX175" s="132" t="s">
        <v>181</v>
      </c>
      <c r="AY175" s="132" t="s">
        <v>181</v>
      </c>
      <c r="AZ175" s="132" t="s">
        <v>181</v>
      </c>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32" t="s">
        <v>181</v>
      </c>
      <c r="CW175" s="127"/>
      <c r="CX175" s="127"/>
      <c r="CY175" s="127"/>
      <c r="CZ175" s="127"/>
      <c r="DA175" s="127"/>
      <c r="DB175" s="132" t="s">
        <v>181</v>
      </c>
      <c r="DC175" s="127"/>
      <c r="DD175" s="127"/>
      <c r="DE175" s="127"/>
      <c r="DF175" s="127"/>
      <c r="DG175" s="127"/>
      <c r="DH175" s="132" t="s">
        <v>181</v>
      </c>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row>
    <row r="176" spans="1:144" s="58" customFormat="1" ht="20.25" customHeight="1">
      <c r="A176" s="55"/>
      <c r="B176" s="56"/>
      <c r="C176" s="56"/>
      <c r="D176" s="1069" t="s">
        <v>125</v>
      </c>
      <c r="E176" s="1070"/>
      <c r="F176" s="1070"/>
      <c r="G176" s="1070"/>
      <c r="H176" s="1070"/>
      <c r="I176" s="1070"/>
      <c r="J176" s="1071"/>
      <c r="K176" s="56"/>
      <c r="L176" s="68"/>
      <c r="M176" s="152"/>
      <c r="N176" s="152"/>
      <c r="O176" s="414"/>
      <c r="P176" s="152"/>
      <c r="Q176" s="68"/>
      <c r="R176" s="152"/>
      <c r="S176" s="152"/>
      <c r="T176" s="414"/>
      <c r="U176" s="152"/>
      <c r="V176" s="68"/>
      <c r="W176" s="152"/>
      <c r="X176" s="152"/>
      <c r="Y176" s="414"/>
      <c r="Z176" s="152"/>
      <c r="AA176" s="68"/>
      <c r="AB176" s="152"/>
      <c r="AC176" s="152"/>
      <c r="AD176" s="414"/>
      <c r="AE176" s="152"/>
      <c r="AF176" s="68"/>
      <c r="AG176" s="152"/>
      <c r="AH176" s="152"/>
      <c r="AI176" s="414"/>
      <c r="AJ176" s="152"/>
      <c r="AK176" s="68"/>
      <c r="AL176" s="152"/>
      <c r="AM176" s="152"/>
      <c r="AN176" s="414"/>
      <c r="AO176" s="85"/>
      <c r="AP176" s="187"/>
      <c r="AQ176" s="53">
        <f>SUM(O176:AN176)</f>
        <v>0</v>
      </c>
      <c r="AR176" s="188"/>
      <c r="AS176" s="729"/>
      <c r="AT176" s="132"/>
      <c r="AU176" s="132"/>
      <c r="AV176" s="132"/>
      <c r="AW176" s="132"/>
      <c r="AX176" s="132"/>
      <c r="AY176" s="132"/>
      <c r="AZ176" s="132"/>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32"/>
      <c r="CW176" s="127"/>
      <c r="CX176" s="127"/>
      <c r="CY176" s="127"/>
      <c r="CZ176" s="127"/>
      <c r="DA176" s="127"/>
      <c r="DB176" s="132"/>
      <c r="DC176" s="127"/>
      <c r="DD176" s="127"/>
      <c r="DE176" s="127"/>
      <c r="DF176" s="127"/>
      <c r="DG176" s="127"/>
      <c r="DH176" s="132"/>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row>
    <row r="177" spans="1:144" s="58" customFormat="1" ht="9.9499999999999993" customHeight="1">
      <c r="A177" s="55"/>
      <c r="B177" s="56"/>
      <c r="C177" s="56"/>
      <c r="D177" s="1067"/>
      <c r="E177" s="1004"/>
      <c r="F177" s="1004"/>
      <c r="G177" s="1004"/>
      <c r="H177" s="1004"/>
      <c r="I177" s="1004"/>
      <c r="J177" s="1004"/>
      <c r="K177" s="56"/>
      <c r="L177" s="68"/>
      <c r="M177" s="152"/>
      <c r="N177" s="152"/>
      <c r="O177" s="401"/>
      <c r="P177" s="152"/>
      <c r="Q177" s="68"/>
      <c r="R177" s="152"/>
      <c r="S177" s="152"/>
      <c r="T177" s="401"/>
      <c r="U177" s="152"/>
      <c r="V177" s="68"/>
      <c r="W177" s="152"/>
      <c r="X177" s="152"/>
      <c r="Y177" s="401"/>
      <c r="Z177" s="152"/>
      <c r="AA177" s="68"/>
      <c r="AB177" s="152"/>
      <c r="AC177" s="152"/>
      <c r="AD177" s="401" t="s">
        <v>181</v>
      </c>
      <c r="AE177" s="152"/>
      <c r="AF177" s="68"/>
      <c r="AG177" s="152"/>
      <c r="AH177" s="152"/>
      <c r="AI177" s="401" t="s">
        <v>181</v>
      </c>
      <c r="AJ177" s="152"/>
      <c r="AK177" s="68"/>
      <c r="AL177" s="152"/>
      <c r="AM177" s="152"/>
      <c r="AN177" s="401" t="s">
        <v>181</v>
      </c>
      <c r="AO177" s="85"/>
      <c r="AP177" s="187"/>
      <c r="AQ177" s="185" t="s">
        <v>181</v>
      </c>
      <c r="AR177" s="188"/>
      <c r="AS177" s="729"/>
      <c r="AT177" s="132"/>
      <c r="AU177" s="132"/>
      <c r="AV177" s="132"/>
      <c r="AW177" s="132"/>
      <c r="AX177" s="132"/>
      <c r="AY177" s="132"/>
      <c r="AZ177" s="132"/>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32"/>
      <c r="CW177" s="127"/>
      <c r="CX177" s="127"/>
      <c r="CY177" s="127"/>
      <c r="CZ177" s="127"/>
      <c r="DA177" s="127"/>
      <c r="DB177" s="132"/>
      <c r="DC177" s="127"/>
      <c r="DD177" s="127"/>
      <c r="DE177" s="127"/>
      <c r="DF177" s="127"/>
      <c r="DG177" s="127"/>
      <c r="DH177" s="132"/>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row>
    <row r="178" spans="1:144" s="58" customFormat="1" ht="20.25" customHeight="1">
      <c r="A178" s="55" t="s">
        <v>181</v>
      </c>
      <c r="B178" s="56" t="s">
        <v>181</v>
      </c>
      <c r="C178" s="56" t="s">
        <v>223</v>
      </c>
      <c r="D178" s="1375" t="s">
        <v>1100</v>
      </c>
      <c r="E178" s="1376"/>
      <c r="F178" s="1376"/>
      <c r="G178" s="1376"/>
      <c r="H178" s="1376"/>
      <c r="I178" s="1376"/>
      <c r="J178" s="1376"/>
      <c r="K178" s="56" t="s">
        <v>181</v>
      </c>
      <c r="L178" s="68" t="s">
        <v>181</v>
      </c>
      <c r="M178" s="152" t="s">
        <v>181</v>
      </c>
      <c r="N178" s="152" t="s">
        <v>181</v>
      </c>
      <c r="O178" s="413"/>
      <c r="P178" s="152"/>
      <c r="Q178" s="68"/>
      <c r="R178" s="152"/>
      <c r="S178" s="152"/>
      <c r="T178" s="413"/>
      <c r="U178" s="152"/>
      <c r="V178" s="68"/>
      <c r="W178" s="152"/>
      <c r="X178" s="152"/>
      <c r="Y178" s="413"/>
      <c r="Z178" s="152"/>
      <c r="AA178" s="68"/>
      <c r="AB178" s="152"/>
      <c r="AC178" s="152"/>
      <c r="AD178" s="413" t="s">
        <v>181</v>
      </c>
      <c r="AE178" s="152"/>
      <c r="AF178" s="68"/>
      <c r="AG178" s="152"/>
      <c r="AH178" s="152"/>
      <c r="AI178" s="413" t="s">
        <v>181</v>
      </c>
      <c r="AJ178" s="152"/>
      <c r="AK178" s="68"/>
      <c r="AL178" s="152"/>
      <c r="AM178" s="152"/>
      <c r="AN178" s="413" t="s">
        <v>181</v>
      </c>
      <c r="AO178" s="85" t="s">
        <v>181</v>
      </c>
      <c r="AP178" s="187" t="s">
        <v>181</v>
      </c>
      <c r="AQ178" s="204" t="s">
        <v>181</v>
      </c>
      <c r="AR178" s="188" t="s">
        <v>181</v>
      </c>
      <c r="AS178" s="729"/>
      <c r="AT178" s="132"/>
      <c r="AU178" s="132"/>
      <c r="AV178" s="132"/>
      <c r="AW178" s="132"/>
      <c r="AX178" s="132"/>
      <c r="AY178" s="132"/>
      <c r="AZ178" s="132"/>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32"/>
      <c r="CW178" s="127"/>
      <c r="CX178" s="127"/>
      <c r="CY178" s="127"/>
      <c r="CZ178" s="127"/>
      <c r="DA178" s="127"/>
      <c r="DB178" s="132"/>
      <c r="DC178" s="127"/>
      <c r="DD178" s="127"/>
      <c r="DE178" s="127"/>
      <c r="DF178" s="127"/>
      <c r="DG178" s="127"/>
      <c r="DH178" s="132"/>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row>
    <row r="179" spans="1:144" s="58" customFormat="1" ht="20.25" customHeight="1">
      <c r="A179" s="55"/>
      <c r="B179" s="56"/>
      <c r="C179" s="56"/>
      <c r="D179" s="1076" t="s">
        <v>221</v>
      </c>
      <c r="E179" s="1077"/>
      <c r="F179" s="1077"/>
      <c r="G179" s="1077"/>
      <c r="H179" s="1077"/>
      <c r="I179" s="1077"/>
      <c r="J179" s="1078"/>
      <c r="K179" s="56"/>
      <c r="L179" s="68"/>
      <c r="M179" s="152"/>
      <c r="N179" s="152"/>
      <c r="O179" s="412"/>
      <c r="P179" s="152"/>
      <c r="Q179" s="68"/>
      <c r="R179" s="152"/>
      <c r="S179" s="152"/>
      <c r="T179" s="412"/>
      <c r="U179" s="152"/>
      <c r="V179" s="68"/>
      <c r="W179" s="152"/>
      <c r="X179" s="152"/>
      <c r="Y179" s="412"/>
      <c r="Z179" s="152"/>
      <c r="AA179" s="68"/>
      <c r="AB179" s="152"/>
      <c r="AC179" s="152"/>
      <c r="AD179" s="412"/>
      <c r="AE179" s="152"/>
      <c r="AF179" s="68"/>
      <c r="AG179" s="152"/>
      <c r="AH179" s="152"/>
      <c r="AI179" s="412"/>
      <c r="AJ179" s="152"/>
      <c r="AK179" s="68"/>
      <c r="AL179" s="152"/>
      <c r="AM179" s="152"/>
      <c r="AN179" s="412"/>
      <c r="AO179" s="85"/>
      <c r="AP179" s="187"/>
      <c r="AQ179" s="52">
        <f>SUM(O179:AN179)</f>
        <v>0</v>
      </c>
      <c r="AR179" s="188"/>
      <c r="AS179" s="729"/>
      <c r="AT179" s="132" t="s">
        <v>181</v>
      </c>
      <c r="AU179" s="132" t="s">
        <v>181</v>
      </c>
      <c r="AV179" s="132" t="s">
        <v>181</v>
      </c>
      <c r="AW179" s="132" t="s">
        <v>181</v>
      </c>
      <c r="AX179" s="132" t="s">
        <v>181</v>
      </c>
      <c r="AY179" s="132" t="s">
        <v>181</v>
      </c>
      <c r="AZ179" s="132" t="s">
        <v>181</v>
      </c>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32" t="s">
        <v>181</v>
      </c>
      <c r="CW179" s="127"/>
      <c r="CX179" s="127"/>
      <c r="CY179" s="127"/>
      <c r="CZ179" s="127"/>
      <c r="DA179" s="127"/>
      <c r="DB179" s="132" t="s">
        <v>181</v>
      </c>
      <c r="DC179" s="127"/>
      <c r="DD179" s="127"/>
      <c r="DE179" s="127"/>
      <c r="DF179" s="127"/>
      <c r="DG179" s="127"/>
      <c r="DH179" s="132" t="s">
        <v>181</v>
      </c>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row>
    <row r="180" spans="1:144" s="58" customFormat="1" ht="20.25" customHeight="1">
      <c r="A180" s="55"/>
      <c r="B180" s="56"/>
      <c r="C180" s="56"/>
      <c r="D180" s="1069" t="s">
        <v>125</v>
      </c>
      <c r="E180" s="1070"/>
      <c r="F180" s="1070"/>
      <c r="G180" s="1070"/>
      <c r="H180" s="1070"/>
      <c r="I180" s="1070"/>
      <c r="J180" s="1071"/>
      <c r="K180" s="56"/>
      <c r="L180" s="68"/>
      <c r="M180" s="152"/>
      <c r="N180" s="152"/>
      <c r="O180" s="414"/>
      <c r="P180" s="152"/>
      <c r="Q180" s="68"/>
      <c r="R180" s="152"/>
      <c r="S180" s="152"/>
      <c r="T180" s="414"/>
      <c r="U180" s="152"/>
      <c r="V180" s="68"/>
      <c r="W180" s="152"/>
      <c r="X180" s="152"/>
      <c r="Y180" s="414"/>
      <c r="Z180" s="152"/>
      <c r="AA180" s="68"/>
      <c r="AB180" s="152"/>
      <c r="AC180" s="152"/>
      <c r="AD180" s="414"/>
      <c r="AE180" s="152"/>
      <c r="AF180" s="68"/>
      <c r="AG180" s="152"/>
      <c r="AH180" s="152"/>
      <c r="AI180" s="414"/>
      <c r="AJ180" s="152"/>
      <c r="AK180" s="68"/>
      <c r="AL180" s="152"/>
      <c r="AM180" s="152"/>
      <c r="AN180" s="414"/>
      <c r="AO180" s="85"/>
      <c r="AP180" s="187"/>
      <c r="AQ180" s="53">
        <f>SUM(O180:AN180)</f>
        <v>0</v>
      </c>
      <c r="AR180" s="188"/>
      <c r="AS180" s="729"/>
      <c r="AT180" s="132"/>
      <c r="AU180" s="132"/>
      <c r="AV180" s="132"/>
      <c r="AW180" s="132"/>
      <c r="AX180" s="132"/>
      <c r="AY180" s="132"/>
      <c r="AZ180" s="132"/>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32"/>
      <c r="CW180" s="127"/>
      <c r="CX180" s="127"/>
      <c r="CY180" s="127"/>
      <c r="CZ180" s="127"/>
      <c r="DA180" s="127"/>
      <c r="DB180" s="132"/>
      <c r="DC180" s="127"/>
      <c r="DD180" s="127"/>
      <c r="DE180" s="127"/>
      <c r="DF180" s="127"/>
      <c r="DG180" s="127"/>
      <c r="DH180" s="132"/>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row>
    <row r="181" spans="1:144" s="58" customFormat="1" ht="9.9499999999999993" customHeight="1">
      <c r="A181" s="55"/>
      <c r="B181" s="56"/>
      <c r="C181" s="56"/>
      <c r="D181" s="1067"/>
      <c r="E181" s="1004"/>
      <c r="F181" s="1004"/>
      <c r="G181" s="1004"/>
      <c r="H181" s="1004"/>
      <c r="I181" s="1004"/>
      <c r="J181" s="1004"/>
      <c r="K181" s="56"/>
      <c r="L181" s="68"/>
      <c r="M181" s="152"/>
      <c r="N181" s="152"/>
      <c r="O181" s="401" t="s">
        <v>181</v>
      </c>
      <c r="P181" s="152"/>
      <c r="Q181" s="68"/>
      <c r="R181" s="152"/>
      <c r="S181" s="152"/>
      <c r="T181" s="401" t="s">
        <v>181</v>
      </c>
      <c r="U181" s="152"/>
      <c r="V181" s="68"/>
      <c r="W181" s="152"/>
      <c r="X181" s="152"/>
      <c r="Y181" s="401" t="s">
        <v>181</v>
      </c>
      <c r="Z181" s="152"/>
      <c r="AA181" s="68"/>
      <c r="AB181" s="152"/>
      <c r="AC181" s="152"/>
      <c r="AD181" s="401" t="s">
        <v>181</v>
      </c>
      <c r="AE181" s="152"/>
      <c r="AF181" s="68"/>
      <c r="AG181" s="152"/>
      <c r="AH181" s="152"/>
      <c r="AI181" s="401" t="s">
        <v>181</v>
      </c>
      <c r="AJ181" s="152"/>
      <c r="AK181" s="68"/>
      <c r="AL181" s="152"/>
      <c r="AM181" s="152"/>
      <c r="AN181" s="401" t="s">
        <v>181</v>
      </c>
      <c r="AO181" s="85"/>
      <c r="AP181" s="187"/>
      <c r="AQ181" s="185" t="s">
        <v>181</v>
      </c>
      <c r="AR181" s="188"/>
      <c r="AS181" s="729"/>
      <c r="AT181" s="132"/>
      <c r="AU181" s="132"/>
      <c r="AV181" s="132"/>
      <c r="AW181" s="132"/>
      <c r="AX181" s="132"/>
      <c r="AY181" s="132"/>
      <c r="AZ181" s="132"/>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32"/>
      <c r="CW181" s="127"/>
      <c r="CX181" s="127"/>
      <c r="CY181" s="127"/>
      <c r="CZ181" s="127"/>
      <c r="DA181" s="127"/>
      <c r="DB181" s="132"/>
      <c r="DC181" s="127"/>
      <c r="DD181" s="127"/>
      <c r="DE181" s="127"/>
      <c r="DF181" s="127"/>
      <c r="DG181" s="127"/>
      <c r="DH181" s="132"/>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row>
    <row r="182" spans="1:144" s="58" customFormat="1" ht="20.25" customHeight="1">
      <c r="A182" s="55" t="s">
        <v>181</v>
      </c>
      <c r="B182" s="56" t="s">
        <v>181</v>
      </c>
      <c r="C182" s="56" t="s">
        <v>224</v>
      </c>
      <c r="D182" s="1375" t="s">
        <v>1099</v>
      </c>
      <c r="E182" s="1376"/>
      <c r="F182" s="1376"/>
      <c r="G182" s="1376"/>
      <c r="H182" s="1376"/>
      <c r="I182" s="1376"/>
      <c r="J182" s="1376"/>
      <c r="K182" s="56" t="s">
        <v>181</v>
      </c>
      <c r="L182" s="68" t="s">
        <v>181</v>
      </c>
      <c r="M182" s="152" t="s">
        <v>181</v>
      </c>
      <c r="N182" s="152" t="s">
        <v>181</v>
      </c>
      <c r="O182" s="413" t="s">
        <v>181</v>
      </c>
      <c r="P182" s="152"/>
      <c r="Q182" s="68"/>
      <c r="R182" s="152"/>
      <c r="S182" s="152"/>
      <c r="T182" s="413" t="s">
        <v>181</v>
      </c>
      <c r="U182" s="152"/>
      <c r="V182" s="68"/>
      <c r="W182" s="152"/>
      <c r="X182" s="152"/>
      <c r="Y182" s="413" t="s">
        <v>181</v>
      </c>
      <c r="Z182" s="152"/>
      <c r="AA182" s="68"/>
      <c r="AB182" s="152"/>
      <c r="AC182" s="152"/>
      <c r="AD182" s="413" t="s">
        <v>181</v>
      </c>
      <c r="AE182" s="152"/>
      <c r="AF182" s="68"/>
      <c r="AG182" s="152"/>
      <c r="AH182" s="152"/>
      <c r="AI182" s="413" t="s">
        <v>181</v>
      </c>
      <c r="AJ182" s="152"/>
      <c r="AK182" s="68"/>
      <c r="AL182" s="152"/>
      <c r="AM182" s="152"/>
      <c r="AN182" s="413" t="s">
        <v>181</v>
      </c>
      <c r="AO182" s="85" t="s">
        <v>181</v>
      </c>
      <c r="AP182" s="187" t="s">
        <v>181</v>
      </c>
      <c r="AQ182" s="204" t="s">
        <v>181</v>
      </c>
      <c r="AR182" s="188" t="s">
        <v>181</v>
      </c>
      <c r="AS182" s="729"/>
      <c r="AT182" s="132"/>
      <c r="AU182" s="132"/>
      <c r="AV182" s="132"/>
      <c r="AW182" s="132"/>
      <c r="AX182" s="132"/>
      <c r="AY182" s="132"/>
      <c r="AZ182" s="132"/>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32"/>
      <c r="CW182" s="127"/>
      <c r="CX182" s="127"/>
      <c r="CY182" s="127"/>
      <c r="CZ182" s="127"/>
      <c r="DA182" s="127"/>
      <c r="DB182" s="132"/>
      <c r="DC182" s="127"/>
      <c r="DD182" s="127"/>
      <c r="DE182" s="127"/>
      <c r="DF182" s="127"/>
      <c r="DG182" s="127"/>
      <c r="DH182" s="132"/>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row>
    <row r="183" spans="1:144" s="58" customFormat="1" ht="20.25" customHeight="1">
      <c r="A183" s="55"/>
      <c r="B183" s="56"/>
      <c r="C183" s="56"/>
      <c r="D183" s="1076" t="s">
        <v>221</v>
      </c>
      <c r="E183" s="1077"/>
      <c r="F183" s="1077"/>
      <c r="G183" s="1077"/>
      <c r="H183" s="1077"/>
      <c r="I183" s="1077"/>
      <c r="J183" s="1078"/>
      <c r="K183" s="56"/>
      <c r="L183" s="68"/>
      <c r="M183" s="152"/>
      <c r="N183" s="152"/>
      <c r="O183" s="412"/>
      <c r="P183" s="152"/>
      <c r="Q183" s="68"/>
      <c r="R183" s="152"/>
      <c r="S183" s="152"/>
      <c r="T183" s="412"/>
      <c r="U183" s="152"/>
      <c r="V183" s="68"/>
      <c r="W183" s="152"/>
      <c r="X183" s="152"/>
      <c r="Y183" s="412"/>
      <c r="Z183" s="152"/>
      <c r="AA183" s="68"/>
      <c r="AB183" s="152"/>
      <c r="AC183" s="152"/>
      <c r="AD183" s="412"/>
      <c r="AE183" s="152"/>
      <c r="AF183" s="68"/>
      <c r="AG183" s="152"/>
      <c r="AH183" s="152"/>
      <c r="AI183" s="412"/>
      <c r="AJ183" s="152"/>
      <c r="AK183" s="68"/>
      <c r="AL183" s="152"/>
      <c r="AM183" s="152"/>
      <c r="AN183" s="412"/>
      <c r="AO183" s="85"/>
      <c r="AP183" s="187"/>
      <c r="AQ183" s="52">
        <f>SUM(O183:AN183)</f>
        <v>0</v>
      </c>
      <c r="AR183" s="188"/>
      <c r="AS183" s="729"/>
      <c r="AT183" s="132" t="s">
        <v>181</v>
      </c>
      <c r="AU183" s="132" t="s">
        <v>181</v>
      </c>
      <c r="AV183" s="132" t="s">
        <v>181</v>
      </c>
      <c r="AW183" s="132" t="s">
        <v>181</v>
      </c>
      <c r="AX183" s="132" t="s">
        <v>181</v>
      </c>
      <c r="AY183" s="132" t="s">
        <v>181</v>
      </c>
      <c r="AZ183" s="132" t="s">
        <v>181</v>
      </c>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32" t="s">
        <v>181</v>
      </c>
      <c r="CW183" s="127"/>
      <c r="CX183" s="127"/>
      <c r="CY183" s="127"/>
      <c r="CZ183" s="127"/>
      <c r="DA183" s="127"/>
      <c r="DB183" s="132" t="s">
        <v>181</v>
      </c>
      <c r="DC183" s="127"/>
      <c r="DD183" s="127"/>
      <c r="DE183" s="127"/>
      <c r="DF183" s="127"/>
      <c r="DG183" s="127"/>
      <c r="DH183" s="132" t="s">
        <v>181</v>
      </c>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row>
    <row r="184" spans="1:144" s="58" customFormat="1" ht="20.25" customHeight="1">
      <c r="A184" s="55"/>
      <c r="B184" s="56"/>
      <c r="C184" s="56"/>
      <c r="D184" s="1069" t="s">
        <v>125</v>
      </c>
      <c r="E184" s="1070"/>
      <c r="F184" s="1070"/>
      <c r="G184" s="1070"/>
      <c r="H184" s="1070"/>
      <c r="I184" s="1070"/>
      <c r="J184" s="1071"/>
      <c r="K184" s="56"/>
      <c r="L184" s="68"/>
      <c r="M184" s="152"/>
      <c r="N184" s="152"/>
      <c r="O184" s="414"/>
      <c r="P184" s="152"/>
      <c r="Q184" s="68"/>
      <c r="R184" s="152"/>
      <c r="S184" s="152"/>
      <c r="T184" s="414"/>
      <c r="U184" s="152"/>
      <c r="V184" s="68"/>
      <c r="W184" s="152"/>
      <c r="X184" s="152"/>
      <c r="Y184" s="414"/>
      <c r="Z184" s="152"/>
      <c r="AA184" s="68"/>
      <c r="AB184" s="152"/>
      <c r="AC184" s="152"/>
      <c r="AD184" s="414"/>
      <c r="AE184" s="152"/>
      <c r="AF184" s="68"/>
      <c r="AG184" s="152"/>
      <c r="AH184" s="152"/>
      <c r="AI184" s="414"/>
      <c r="AJ184" s="152"/>
      <c r="AK184" s="68"/>
      <c r="AL184" s="152"/>
      <c r="AM184" s="152"/>
      <c r="AN184" s="414"/>
      <c r="AO184" s="85"/>
      <c r="AP184" s="187"/>
      <c r="AQ184" s="53">
        <f>SUM(O184:AN184)</f>
        <v>0</v>
      </c>
      <c r="AR184" s="188"/>
      <c r="AS184" s="729"/>
      <c r="AT184" s="132"/>
      <c r="AU184" s="132"/>
      <c r="AV184" s="132"/>
      <c r="AW184" s="132"/>
      <c r="AX184" s="132"/>
      <c r="AY184" s="132"/>
      <c r="AZ184" s="132"/>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32"/>
      <c r="CW184" s="127"/>
      <c r="CX184" s="127"/>
      <c r="CY184" s="127"/>
      <c r="CZ184" s="127"/>
      <c r="DA184" s="127"/>
      <c r="DB184" s="132"/>
      <c r="DC184" s="127"/>
      <c r="DD184" s="127"/>
      <c r="DE184" s="127"/>
      <c r="DF184" s="127"/>
      <c r="DG184" s="127"/>
      <c r="DH184" s="132"/>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row>
    <row r="185" spans="1:144" s="58" customFormat="1" ht="9.9499999999999993" customHeight="1">
      <c r="A185" s="55"/>
      <c r="B185" s="56"/>
      <c r="C185" s="56"/>
      <c r="D185" s="1067"/>
      <c r="E185" s="1004"/>
      <c r="F185" s="1004"/>
      <c r="G185" s="1004"/>
      <c r="H185" s="1004"/>
      <c r="I185" s="1004"/>
      <c r="J185" s="1004"/>
      <c r="K185" s="56"/>
      <c r="L185" s="68"/>
      <c r="M185" s="152"/>
      <c r="N185" s="152"/>
      <c r="O185" s="401" t="s">
        <v>181</v>
      </c>
      <c r="P185" s="152"/>
      <c r="Q185" s="68"/>
      <c r="R185" s="152"/>
      <c r="S185" s="152"/>
      <c r="T185" s="401" t="s">
        <v>181</v>
      </c>
      <c r="U185" s="152"/>
      <c r="V185" s="68"/>
      <c r="W185" s="152"/>
      <c r="X185" s="152"/>
      <c r="Y185" s="401" t="s">
        <v>181</v>
      </c>
      <c r="Z185" s="152"/>
      <c r="AA185" s="68"/>
      <c r="AB185" s="152"/>
      <c r="AC185" s="152"/>
      <c r="AD185" s="401" t="s">
        <v>181</v>
      </c>
      <c r="AE185" s="152"/>
      <c r="AF185" s="68"/>
      <c r="AG185" s="152"/>
      <c r="AH185" s="152"/>
      <c r="AI185" s="401" t="s">
        <v>181</v>
      </c>
      <c r="AJ185" s="152"/>
      <c r="AK185" s="68"/>
      <c r="AL185" s="152"/>
      <c r="AM185" s="152"/>
      <c r="AN185" s="401" t="s">
        <v>181</v>
      </c>
      <c r="AO185" s="85"/>
      <c r="AP185" s="187"/>
      <c r="AQ185" s="185" t="s">
        <v>181</v>
      </c>
      <c r="AR185" s="188"/>
      <c r="AS185" s="729"/>
      <c r="AT185" s="132"/>
      <c r="AU185" s="132"/>
      <c r="AV185" s="132"/>
      <c r="AW185" s="132"/>
      <c r="AX185" s="132"/>
      <c r="AY185" s="132"/>
      <c r="AZ185" s="132"/>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32"/>
      <c r="CW185" s="127"/>
      <c r="CX185" s="127"/>
      <c r="CY185" s="127"/>
      <c r="CZ185" s="127"/>
      <c r="DA185" s="127"/>
      <c r="DB185" s="132"/>
      <c r="DC185" s="127"/>
      <c r="DD185" s="127"/>
      <c r="DE185" s="127"/>
      <c r="DF185" s="127"/>
      <c r="DG185" s="127"/>
      <c r="DH185" s="132"/>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row>
    <row r="186" spans="1:144" s="58" customFormat="1" ht="20.25" customHeight="1">
      <c r="A186" s="55" t="s">
        <v>181</v>
      </c>
      <c r="B186" s="56" t="s">
        <v>181</v>
      </c>
      <c r="C186" s="56" t="s">
        <v>225</v>
      </c>
      <c r="D186" s="1375" t="s">
        <v>1098</v>
      </c>
      <c r="E186" s="1376"/>
      <c r="F186" s="1376"/>
      <c r="G186" s="1376"/>
      <c r="H186" s="1376"/>
      <c r="I186" s="1376"/>
      <c r="J186" s="1376"/>
      <c r="K186" s="56" t="s">
        <v>181</v>
      </c>
      <c r="L186" s="68" t="s">
        <v>181</v>
      </c>
      <c r="M186" s="152" t="s">
        <v>181</v>
      </c>
      <c r="N186" s="152" t="s">
        <v>181</v>
      </c>
      <c r="O186" s="413" t="s">
        <v>181</v>
      </c>
      <c r="P186" s="152"/>
      <c r="Q186" s="68"/>
      <c r="R186" s="152"/>
      <c r="S186" s="152"/>
      <c r="T186" s="413" t="s">
        <v>181</v>
      </c>
      <c r="U186" s="152"/>
      <c r="V186" s="68"/>
      <c r="W186" s="152"/>
      <c r="X186" s="152"/>
      <c r="Y186" s="413" t="s">
        <v>181</v>
      </c>
      <c r="Z186" s="152"/>
      <c r="AA186" s="68"/>
      <c r="AB186" s="152"/>
      <c r="AC186" s="152"/>
      <c r="AD186" s="413" t="s">
        <v>181</v>
      </c>
      <c r="AE186" s="152"/>
      <c r="AF186" s="68"/>
      <c r="AG186" s="152"/>
      <c r="AH186" s="152"/>
      <c r="AI186" s="413" t="s">
        <v>181</v>
      </c>
      <c r="AJ186" s="152"/>
      <c r="AK186" s="68"/>
      <c r="AL186" s="152"/>
      <c r="AM186" s="152"/>
      <c r="AN186" s="413" t="s">
        <v>181</v>
      </c>
      <c r="AO186" s="85" t="s">
        <v>181</v>
      </c>
      <c r="AP186" s="187" t="s">
        <v>181</v>
      </c>
      <c r="AQ186" s="204" t="s">
        <v>181</v>
      </c>
      <c r="AR186" s="188" t="s">
        <v>181</v>
      </c>
      <c r="AS186" s="729"/>
      <c r="AT186" s="132"/>
      <c r="AU186" s="132"/>
      <c r="AV186" s="132"/>
      <c r="AW186" s="132"/>
      <c r="AX186" s="132"/>
      <c r="AY186" s="132"/>
      <c r="AZ186" s="132"/>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32"/>
      <c r="CW186" s="127"/>
      <c r="CX186" s="127"/>
      <c r="CY186" s="127"/>
      <c r="CZ186" s="127"/>
      <c r="DA186" s="127"/>
      <c r="DB186" s="132"/>
      <c r="DC186" s="127"/>
      <c r="DD186" s="127"/>
      <c r="DE186" s="127"/>
      <c r="DF186" s="127"/>
      <c r="DG186" s="127"/>
      <c r="DH186" s="132"/>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row>
    <row r="187" spans="1:144" s="58" customFormat="1" ht="20.25" customHeight="1">
      <c r="A187" s="55"/>
      <c r="B187" s="56"/>
      <c r="C187" s="56"/>
      <c r="D187" s="1076" t="s">
        <v>221</v>
      </c>
      <c r="E187" s="1077"/>
      <c r="F187" s="1077"/>
      <c r="G187" s="1077"/>
      <c r="H187" s="1077"/>
      <c r="I187" s="1077"/>
      <c r="J187" s="1078"/>
      <c r="K187" s="56"/>
      <c r="L187" s="68"/>
      <c r="M187" s="152"/>
      <c r="N187" s="152"/>
      <c r="O187" s="412"/>
      <c r="P187" s="152"/>
      <c r="Q187" s="68"/>
      <c r="R187" s="152"/>
      <c r="S187" s="152"/>
      <c r="T187" s="412"/>
      <c r="U187" s="152"/>
      <c r="V187" s="68"/>
      <c r="W187" s="152"/>
      <c r="X187" s="152"/>
      <c r="Y187" s="412"/>
      <c r="Z187" s="152"/>
      <c r="AA187" s="68"/>
      <c r="AB187" s="152"/>
      <c r="AC187" s="152"/>
      <c r="AD187" s="412"/>
      <c r="AE187" s="152"/>
      <c r="AF187" s="68"/>
      <c r="AG187" s="152"/>
      <c r="AH187" s="152"/>
      <c r="AI187" s="412"/>
      <c r="AJ187" s="152"/>
      <c r="AK187" s="68"/>
      <c r="AL187" s="152"/>
      <c r="AM187" s="152"/>
      <c r="AN187" s="412"/>
      <c r="AO187" s="85"/>
      <c r="AP187" s="187"/>
      <c r="AQ187" s="52">
        <f>SUM(O187:AN187)</f>
        <v>0</v>
      </c>
      <c r="AR187" s="188"/>
      <c r="AS187" s="729"/>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row>
    <row r="188" spans="1:144" s="58" customFormat="1" ht="20.25" customHeight="1">
      <c r="A188" s="55"/>
      <c r="B188" s="56"/>
      <c r="C188" s="56"/>
      <c r="D188" s="1069" t="s">
        <v>125</v>
      </c>
      <c r="E188" s="1070"/>
      <c r="F188" s="1070"/>
      <c r="G188" s="1070"/>
      <c r="H188" s="1070"/>
      <c r="I188" s="1070"/>
      <c r="J188" s="1071"/>
      <c r="K188" s="56"/>
      <c r="L188" s="68"/>
      <c r="M188" s="152"/>
      <c r="N188" s="152"/>
      <c r="O188" s="414"/>
      <c r="P188" s="152"/>
      <c r="Q188" s="68"/>
      <c r="R188" s="152"/>
      <c r="S188" s="152"/>
      <c r="T188" s="414"/>
      <c r="U188" s="152"/>
      <c r="V188" s="68"/>
      <c r="W188" s="152"/>
      <c r="X188" s="152"/>
      <c r="Y188" s="414"/>
      <c r="Z188" s="152"/>
      <c r="AA188" s="68"/>
      <c r="AB188" s="152"/>
      <c r="AC188" s="152"/>
      <c r="AD188" s="414"/>
      <c r="AE188" s="152"/>
      <c r="AF188" s="68"/>
      <c r="AG188" s="152"/>
      <c r="AH188" s="152"/>
      <c r="AI188" s="414"/>
      <c r="AJ188" s="152"/>
      <c r="AK188" s="68"/>
      <c r="AL188" s="152"/>
      <c r="AM188" s="152"/>
      <c r="AN188" s="414"/>
      <c r="AO188" s="85"/>
      <c r="AP188" s="187"/>
      <c r="AQ188" s="53">
        <f>SUM(O188:AN188)</f>
        <v>0</v>
      </c>
      <c r="AR188" s="188"/>
      <c r="AS188" s="729"/>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row>
    <row r="189" spans="1:144" s="58" customFormat="1" ht="9.9499999999999993" customHeight="1">
      <c r="A189" s="55"/>
      <c r="B189" s="56"/>
      <c r="C189" s="56"/>
      <c r="D189" s="1085"/>
      <c r="E189" s="1077"/>
      <c r="F189" s="1077"/>
      <c r="G189" s="1077"/>
      <c r="H189" s="1077"/>
      <c r="I189" s="1077"/>
      <c r="J189" s="1077"/>
      <c r="K189" s="56"/>
      <c r="L189" s="68"/>
      <c r="M189" s="152"/>
      <c r="N189" s="152"/>
      <c r="O189" s="401" t="s">
        <v>181</v>
      </c>
      <c r="P189" s="152"/>
      <c r="Q189" s="68"/>
      <c r="R189" s="152"/>
      <c r="S189" s="152"/>
      <c r="T189" s="401" t="s">
        <v>181</v>
      </c>
      <c r="U189" s="152"/>
      <c r="V189" s="68"/>
      <c r="W189" s="152"/>
      <c r="X189" s="152"/>
      <c r="Y189" s="401" t="s">
        <v>181</v>
      </c>
      <c r="Z189" s="152"/>
      <c r="AA189" s="68"/>
      <c r="AB189" s="152"/>
      <c r="AC189" s="152"/>
      <c r="AD189" s="401" t="s">
        <v>181</v>
      </c>
      <c r="AE189" s="152"/>
      <c r="AF189" s="68"/>
      <c r="AG189" s="152"/>
      <c r="AH189" s="152"/>
      <c r="AI189" s="401" t="s">
        <v>181</v>
      </c>
      <c r="AJ189" s="152"/>
      <c r="AK189" s="68"/>
      <c r="AL189" s="152"/>
      <c r="AM189" s="152"/>
      <c r="AN189" s="401" t="s">
        <v>181</v>
      </c>
      <c r="AO189" s="85"/>
      <c r="AP189" s="187"/>
      <c r="AQ189" s="185" t="s">
        <v>181</v>
      </c>
      <c r="AR189" s="188"/>
      <c r="AS189" s="729"/>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row>
    <row r="190" spans="1:144" s="58" customFormat="1" ht="20.25" customHeight="1">
      <c r="A190" s="55" t="s">
        <v>181</v>
      </c>
      <c r="B190" s="56" t="s">
        <v>181</v>
      </c>
      <c r="C190" s="56" t="s">
        <v>226</v>
      </c>
      <c r="D190" s="1375" t="s">
        <v>1097</v>
      </c>
      <c r="E190" s="1376"/>
      <c r="F190" s="1376"/>
      <c r="G190" s="1376"/>
      <c r="H190" s="1376"/>
      <c r="I190" s="1376"/>
      <c r="J190" s="1376"/>
      <c r="K190" s="56" t="s">
        <v>181</v>
      </c>
      <c r="L190" s="68" t="s">
        <v>181</v>
      </c>
      <c r="M190" s="152" t="s">
        <v>181</v>
      </c>
      <c r="N190" s="152" t="s">
        <v>181</v>
      </c>
      <c r="O190" s="413" t="s">
        <v>181</v>
      </c>
      <c r="P190" s="152"/>
      <c r="Q190" s="68"/>
      <c r="R190" s="152"/>
      <c r="S190" s="152"/>
      <c r="T190" s="413" t="s">
        <v>181</v>
      </c>
      <c r="U190" s="152"/>
      <c r="V190" s="68"/>
      <c r="W190" s="152"/>
      <c r="X190" s="152"/>
      <c r="Y190" s="413" t="s">
        <v>181</v>
      </c>
      <c r="Z190" s="152"/>
      <c r="AA190" s="68"/>
      <c r="AB190" s="152"/>
      <c r="AC190" s="152"/>
      <c r="AD190" s="413" t="s">
        <v>181</v>
      </c>
      <c r="AE190" s="152"/>
      <c r="AF190" s="68"/>
      <c r="AG190" s="152"/>
      <c r="AH190" s="152"/>
      <c r="AI190" s="413" t="s">
        <v>181</v>
      </c>
      <c r="AJ190" s="152"/>
      <c r="AK190" s="68"/>
      <c r="AL190" s="152"/>
      <c r="AM190" s="152"/>
      <c r="AN190" s="413" t="s">
        <v>181</v>
      </c>
      <c r="AO190" s="85" t="s">
        <v>181</v>
      </c>
      <c r="AP190" s="187" t="s">
        <v>181</v>
      </c>
      <c r="AQ190" s="204" t="s">
        <v>181</v>
      </c>
      <c r="AR190" s="188" t="s">
        <v>181</v>
      </c>
      <c r="AS190" s="729"/>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row>
    <row r="191" spans="1:144" s="58" customFormat="1" ht="20.25" customHeight="1">
      <c r="A191" s="55"/>
      <c r="B191" s="56"/>
      <c r="C191" s="56"/>
      <c r="D191" s="1076" t="s">
        <v>221</v>
      </c>
      <c r="E191" s="1077"/>
      <c r="F191" s="1077"/>
      <c r="G191" s="1077"/>
      <c r="H191" s="1077"/>
      <c r="I191" s="1077"/>
      <c r="J191" s="1078"/>
      <c r="K191" s="56"/>
      <c r="L191" s="68"/>
      <c r="M191" s="152"/>
      <c r="N191" s="152"/>
      <c r="O191" s="412"/>
      <c r="P191" s="152"/>
      <c r="Q191" s="68"/>
      <c r="R191" s="152"/>
      <c r="S191" s="152"/>
      <c r="T191" s="412"/>
      <c r="U191" s="152"/>
      <c r="V191" s="68"/>
      <c r="W191" s="152"/>
      <c r="X191" s="152"/>
      <c r="Y191" s="412"/>
      <c r="Z191" s="152"/>
      <c r="AA191" s="68"/>
      <c r="AB191" s="152"/>
      <c r="AC191" s="152"/>
      <c r="AD191" s="412"/>
      <c r="AE191" s="152"/>
      <c r="AF191" s="68"/>
      <c r="AG191" s="152"/>
      <c r="AH191" s="152"/>
      <c r="AI191" s="412"/>
      <c r="AJ191" s="152"/>
      <c r="AK191" s="68"/>
      <c r="AL191" s="152"/>
      <c r="AM191" s="152"/>
      <c r="AN191" s="412"/>
      <c r="AO191" s="85"/>
      <c r="AP191" s="187"/>
      <c r="AQ191" s="52">
        <f>SUM(O191:AN191)</f>
        <v>0</v>
      </c>
      <c r="AR191" s="188"/>
      <c r="AS191" s="729"/>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row>
    <row r="192" spans="1:144" s="58" customFormat="1" ht="20.25" customHeight="1">
      <c r="A192" s="55"/>
      <c r="B192" s="56"/>
      <c r="C192" s="56"/>
      <c r="D192" s="1069" t="s">
        <v>125</v>
      </c>
      <c r="E192" s="1070"/>
      <c r="F192" s="1070"/>
      <c r="G192" s="1070"/>
      <c r="H192" s="1070"/>
      <c r="I192" s="1070"/>
      <c r="J192" s="1071"/>
      <c r="K192" s="56"/>
      <c r="L192" s="68"/>
      <c r="M192" s="152"/>
      <c r="N192" s="152"/>
      <c r="O192" s="414"/>
      <c r="P192" s="152"/>
      <c r="Q192" s="68"/>
      <c r="R192" s="152"/>
      <c r="S192" s="152"/>
      <c r="T192" s="414"/>
      <c r="U192" s="152"/>
      <c r="V192" s="68"/>
      <c r="W192" s="152"/>
      <c r="X192" s="152"/>
      <c r="Y192" s="414"/>
      <c r="Z192" s="152"/>
      <c r="AA192" s="68"/>
      <c r="AB192" s="152"/>
      <c r="AC192" s="152"/>
      <c r="AD192" s="414"/>
      <c r="AE192" s="152"/>
      <c r="AF192" s="68"/>
      <c r="AG192" s="152"/>
      <c r="AH192" s="152"/>
      <c r="AI192" s="414"/>
      <c r="AJ192" s="152"/>
      <c r="AK192" s="68"/>
      <c r="AL192" s="152"/>
      <c r="AM192" s="152"/>
      <c r="AN192" s="414"/>
      <c r="AO192" s="85"/>
      <c r="AP192" s="187"/>
      <c r="AQ192" s="53">
        <f>SUM(O192:AN192)</f>
        <v>0</v>
      </c>
      <c r="AR192" s="188"/>
      <c r="AS192" s="729"/>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row>
    <row r="193" spans="1:144" s="58" customFormat="1" ht="9.9499999999999993" customHeight="1">
      <c r="A193" s="55"/>
      <c r="B193" s="56"/>
      <c r="C193" s="56"/>
      <c r="D193" s="1085"/>
      <c r="E193" s="1077"/>
      <c r="F193" s="1077"/>
      <c r="G193" s="1077"/>
      <c r="H193" s="1077"/>
      <c r="I193" s="1077"/>
      <c r="J193" s="1077"/>
      <c r="K193" s="56"/>
      <c r="L193" s="68"/>
      <c r="M193" s="152"/>
      <c r="N193" s="152"/>
      <c r="O193" s="401" t="s">
        <v>181</v>
      </c>
      <c r="P193" s="152"/>
      <c r="Q193" s="68"/>
      <c r="R193" s="152"/>
      <c r="S193" s="152"/>
      <c r="T193" s="401" t="s">
        <v>181</v>
      </c>
      <c r="U193" s="152"/>
      <c r="V193" s="68"/>
      <c r="W193" s="152"/>
      <c r="X193" s="152"/>
      <c r="Y193" s="401" t="s">
        <v>181</v>
      </c>
      <c r="Z193" s="152"/>
      <c r="AA193" s="68"/>
      <c r="AB193" s="152"/>
      <c r="AC193" s="152"/>
      <c r="AD193" s="401" t="s">
        <v>181</v>
      </c>
      <c r="AE193" s="152"/>
      <c r="AF193" s="68"/>
      <c r="AG193" s="152"/>
      <c r="AH193" s="152"/>
      <c r="AI193" s="401" t="s">
        <v>181</v>
      </c>
      <c r="AJ193" s="152"/>
      <c r="AK193" s="68"/>
      <c r="AL193" s="152"/>
      <c r="AM193" s="152"/>
      <c r="AN193" s="401" t="s">
        <v>181</v>
      </c>
      <c r="AO193" s="85"/>
      <c r="AP193" s="187"/>
      <c r="AQ193" s="185" t="s">
        <v>181</v>
      </c>
      <c r="AR193" s="188"/>
      <c r="AS193" s="729"/>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row>
    <row r="194" spans="1:144" s="58" customFormat="1" ht="20.25" customHeight="1">
      <c r="A194" s="55" t="s">
        <v>181</v>
      </c>
      <c r="B194" s="56" t="s">
        <v>181</v>
      </c>
      <c r="C194" s="56" t="s">
        <v>227</v>
      </c>
      <c r="D194" s="1375" t="s">
        <v>1096</v>
      </c>
      <c r="E194" s="1376"/>
      <c r="F194" s="1376"/>
      <c r="G194" s="1376"/>
      <c r="H194" s="1376"/>
      <c r="I194" s="1376"/>
      <c r="J194" s="1376"/>
      <c r="K194" s="56" t="s">
        <v>181</v>
      </c>
      <c r="L194" s="68" t="s">
        <v>181</v>
      </c>
      <c r="M194" s="152" t="s">
        <v>181</v>
      </c>
      <c r="N194" s="152" t="s">
        <v>181</v>
      </c>
      <c r="O194" s="413" t="s">
        <v>181</v>
      </c>
      <c r="P194" s="152"/>
      <c r="Q194" s="68"/>
      <c r="R194" s="152"/>
      <c r="S194" s="152"/>
      <c r="T194" s="413" t="s">
        <v>181</v>
      </c>
      <c r="U194" s="152"/>
      <c r="V194" s="68"/>
      <c r="W194" s="152"/>
      <c r="X194" s="152"/>
      <c r="Y194" s="413" t="s">
        <v>181</v>
      </c>
      <c r="Z194" s="152"/>
      <c r="AA194" s="68"/>
      <c r="AB194" s="152"/>
      <c r="AC194" s="152"/>
      <c r="AD194" s="413" t="s">
        <v>181</v>
      </c>
      <c r="AE194" s="152"/>
      <c r="AF194" s="68"/>
      <c r="AG194" s="152"/>
      <c r="AH194" s="152"/>
      <c r="AI194" s="413" t="s">
        <v>181</v>
      </c>
      <c r="AJ194" s="152"/>
      <c r="AK194" s="68"/>
      <c r="AL194" s="152"/>
      <c r="AM194" s="152"/>
      <c r="AN194" s="413" t="s">
        <v>181</v>
      </c>
      <c r="AO194" s="85" t="s">
        <v>181</v>
      </c>
      <c r="AP194" s="187" t="s">
        <v>181</v>
      </c>
      <c r="AQ194" s="204" t="s">
        <v>181</v>
      </c>
      <c r="AR194" s="188" t="s">
        <v>181</v>
      </c>
      <c r="AS194" s="729"/>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row>
    <row r="195" spans="1:144" s="58" customFormat="1" ht="20.25" customHeight="1">
      <c r="A195" s="55"/>
      <c r="B195" s="56"/>
      <c r="C195" s="56"/>
      <c r="D195" s="1076" t="s">
        <v>221</v>
      </c>
      <c r="E195" s="1077"/>
      <c r="F195" s="1077"/>
      <c r="G195" s="1077"/>
      <c r="H195" s="1077"/>
      <c r="I195" s="1077"/>
      <c r="J195" s="1078"/>
      <c r="K195" s="56"/>
      <c r="L195" s="68"/>
      <c r="M195" s="152"/>
      <c r="N195" s="152"/>
      <c r="O195" s="412"/>
      <c r="P195" s="152"/>
      <c r="Q195" s="68"/>
      <c r="R195" s="152"/>
      <c r="S195" s="152"/>
      <c r="T195" s="412"/>
      <c r="U195" s="152"/>
      <c r="V195" s="68"/>
      <c r="W195" s="152"/>
      <c r="X195" s="152"/>
      <c r="Y195" s="412"/>
      <c r="Z195" s="152"/>
      <c r="AA195" s="68"/>
      <c r="AB195" s="152"/>
      <c r="AC195" s="152"/>
      <c r="AD195" s="412"/>
      <c r="AE195" s="152"/>
      <c r="AF195" s="68"/>
      <c r="AG195" s="152"/>
      <c r="AH195" s="152"/>
      <c r="AI195" s="412"/>
      <c r="AJ195" s="152"/>
      <c r="AK195" s="68"/>
      <c r="AL195" s="152"/>
      <c r="AM195" s="152"/>
      <c r="AN195" s="412"/>
      <c r="AO195" s="85"/>
      <c r="AP195" s="187"/>
      <c r="AQ195" s="52">
        <f>SUM(O195:AN195)</f>
        <v>0</v>
      </c>
      <c r="AR195" s="188"/>
      <c r="AS195" s="729"/>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row>
    <row r="196" spans="1:144" s="58" customFormat="1" ht="20.25" customHeight="1">
      <c r="A196" s="55"/>
      <c r="B196" s="56"/>
      <c r="C196" s="56"/>
      <c r="D196" s="1069" t="s">
        <v>125</v>
      </c>
      <c r="E196" s="1070"/>
      <c r="F196" s="1070"/>
      <c r="G196" s="1070"/>
      <c r="H196" s="1070"/>
      <c r="I196" s="1070"/>
      <c r="J196" s="1071"/>
      <c r="K196" s="56"/>
      <c r="L196" s="68"/>
      <c r="M196" s="152"/>
      <c r="N196" s="152"/>
      <c r="O196" s="414"/>
      <c r="P196" s="152"/>
      <c r="Q196" s="68"/>
      <c r="R196" s="152"/>
      <c r="S196" s="152"/>
      <c r="T196" s="414"/>
      <c r="U196" s="152"/>
      <c r="V196" s="68"/>
      <c r="W196" s="152"/>
      <c r="X196" s="152"/>
      <c r="Y196" s="414"/>
      <c r="Z196" s="152"/>
      <c r="AA196" s="68"/>
      <c r="AB196" s="152"/>
      <c r="AC196" s="152"/>
      <c r="AD196" s="414"/>
      <c r="AE196" s="152"/>
      <c r="AF196" s="68"/>
      <c r="AG196" s="152"/>
      <c r="AH196" s="152"/>
      <c r="AI196" s="414"/>
      <c r="AJ196" s="152"/>
      <c r="AK196" s="68"/>
      <c r="AL196" s="152"/>
      <c r="AM196" s="152"/>
      <c r="AN196" s="414"/>
      <c r="AO196" s="85"/>
      <c r="AP196" s="187"/>
      <c r="AQ196" s="53">
        <f>SUM(O196:AN196)</f>
        <v>0</v>
      </c>
      <c r="AR196" s="188"/>
      <c r="AS196" s="729"/>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row>
    <row r="197" spans="1:144" s="58" customFormat="1" ht="9.9499999999999993" customHeight="1">
      <c r="A197" s="55"/>
      <c r="B197" s="56"/>
      <c r="C197" s="56"/>
      <c r="D197" s="1085"/>
      <c r="E197" s="1077"/>
      <c r="F197" s="1077"/>
      <c r="G197" s="1077"/>
      <c r="H197" s="1077"/>
      <c r="I197" s="1077"/>
      <c r="J197" s="1077"/>
      <c r="K197" s="56"/>
      <c r="L197" s="68"/>
      <c r="M197" s="152"/>
      <c r="N197" s="152"/>
      <c r="O197" s="401" t="s">
        <v>181</v>
      </c>
      <c r="P197" s="152"/>
      <c r="Q197" s="68"/>
      <c r="R197" s="152"/>
      <c r="S197" s="152"/>
      <c r="T197" s="401" t="s">
        <v>181</v>
      </c>
      <c r="U197" s="152"/>
      <c r="V197" s="68"/>
      <c r="W197" s="152"/>
      <c r="X197" s="152"/>
      <c r="Y197" s="401" t="s">
        <v>181</v>
      </c>
      <c r="Z197" s="152"/>
      <c r="AA197" s="68"/>
      <c r="AB197" s="152"/>
      <c r="AC197" s="152"/>
      <c r="AD197" s="401" t="s">
        <v>181</v>
      </c>
      <c r="AE197" s="152"/>
      <c r="AF197" s="68"/>
      <c r="AG197" s="152"/>
      <c r="AH197" s="152"/>
      <c r="AI197" s="401" t="s">
        <v>181</v>
      </c>
      <c r="AJ197" s="152"/>
      <c r="AK197" s="68"/>
      <c r="AL197" s="152"/>
      <c r="AM197" s="152"/>
      <c r="AN197" s="401" t="s">
        <v>181</v>
      </c>
      <c r="AO197" s="85"/>
      <c r="AP197" s="187"/>
      <c r="AQ197" s="185" t="s">
        <v>181</v>
      </c>
      <c r="AR197" s="188"/>
      <c r="AS197" s="729"/>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row>
    <row r="198" spans="1:144" s="58" customFormat="1" ht="20.25" customHeight="1">
      <c r="A198" s="55" t="s">
        <v>181</v>
      </c>
      <c r="B198" s="56" t="s">
        <v>181</v>
      </c>
      <c r="C198" s="56" t="s">
        <v>228</v>
      </c>
      <c r="D198" s="1375" t="s">
        <v>1095</v>
      </c>
      <c r="E198" s="1376"/>
      <c r="F198" s="1376"/>
      <c r="G198" s="1376"/>
      <c r="H198" s="1376"/>
      <c r="I198" s="1376"/>
      <c r="J198" s="1376"/>
      <c r="K198" s="56" t="s">
        <v>181</v>
      </c>
      <c r="L198" s="68" t="s">
        <v>181</v>
      </c>
      <c r="M198" s="152" t="s">
        <v>181</v>
      </c>
      <c r="N198" s="152" t="s">
        <v>181</v>
      </c>
      <c r="O198" s="413" t="s">
        <v>181</v>
      </c>
      <c r="P198" s="152"/>
      <c r="Q198" s="68"/>
      <c r="R198" s="152"/>
      <c r="S198" s="152"/>
      <c r="T198" s="413" t="s">
        <v>181</v>
      </c>
      <c r="U198" s="152"/>
      <c r="V198" s="68"/>
      <c r="W198" s="152"/>
      <c r="X198" s="152"/>
      <c r="Y198" s="413" t="s">
        <v>181</v>
      </c>
      <c r="Z198" s="152"/>
      <c r="AA198" s="68"/>
      <c r="AB198" s="152"/>
      <c r="AC198" s="152"/>
      <c r="AD198" s="413" t="s">
        <v>181</v>
      </c>
      <c r="AE198" s="152"/>
      <c r="AF198" s="68"/>
      <c r="AG198" s="152"/>
      <c r="AH198" s="152"/>
      <c r="AI198" s="413" t="s">
        <v>181</v>
      </c>
      <c r="AJ198" s="152"/>
      <c r="AK198" s="68"/>
      <c r="AL198" s="152"/>
      <c r="AM198" s="152"/>
      <c r="AN198" s="413" t="s">
        <v>181</v>
      </c>
      <c r="AO198" s="85" t="s">
        <v>181</v>
      </c>
      <c r="AP198" s="187" t="s">
        <v>181</v>
      </c>
      <c r="AQ198" s="204" t="s">
        <v>181</v>
      </c>
      <c r="AR198" s="188" t="s">
        <v>181</v>
      </c>
      <c r="AS198" s="729"/>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row>
    <row r="199" spans="1:144" s="58" customFormat="1" ht="20.25" customHeight="1">
      <c r="A199" s="55"/>
      <c r="B199" s="56"/>
      <c r="C199" s="56"/>
      <c r="D199" s="1076" t="s">
        <v>221</v>
      </c>
      <c r="E199" s="1077"/>
      <c r="F199" s="1077"/>
      <c r="G199" s="1077"/>
      <c r="H199" s="1077"/>
      <c r="I199" s="1077"/>
      <c r="J199" s="1078"/>
      <c r="K199" s="56"/>
      <c r="L199" s="68"/>
      <c r="M199" s="152"/>
      <c r="N199" s="152"/>
      <c r="O199" s="412"/>
      <c r="P199" s="152"/>
      <c r="Q199" s="68"/>
      <c r="R199" s="152"/>
      <c r="S199" s="152"/>
      <c r="T199" s="412"/>
      <c r="U199" s="152"/>
      <c r="V199" s="68"/>
      <c r="W199" s="152"/>
      <c r="X199" s="152"/>
      <c r="Y199" s="412"/>
      <c r="Z199" s="152"/>
      <c r="AA199" s="68"/>
      <c r="AB199" s="152"/>
      <c r="AC199" s="152"/>
      <c r="AD199" s="412"/>
      <c r="AE199" s="152"/>
      <c r="AF199" s="68"/>
      <c r="AG199" s="152"/>
      <c r="AH199" s="152"/>
      <c r="AI199" s="412"/>
      <c r="AJ199" s="152"/>
      <c r="AK199" s="68"/>
      <c r="AL199" s="152"/>
      <c r="AM199" s="152"/>
      <c r="AN199" s="412"/>
      <c r="AO199" s="85"/>
      <c r="AP199" s="187"/>
      <c r="AQ199" s="52">
        <f>SUM(O199:AN199)</f>
        <v>0</v>
      </c>
      <c r="AR199" s="188"/>
      <c r="AS199" s="729"/>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row>
    <row r="200" spans="1:144" s="58" customFormat="1" ht="20.25" customHeight="1">
      <c r="A200" s="55"/>
      <c r="B200" s="56"/>
      <c r="C200" s="56"/>
      <c r="D200" s="1069" t="s">
        <v>125</v>
      </c>
      <c r="E200" s="1070"/>
      <c r="F200" s="1070"/>
      <c r="G200" s="1070"/>
      <c r="H200" s="1070"/>
      <c r="I200" s="1070"/>
      <c r="J200" s="1071"/>
      <c r="K200" s="56"/>
      <c r="L200" s="68"/>
      <c r="M200" s="152"/>
      <c r="N200" s="152"/>
      <c r="O200" s="414"/>
      <c r="P200" s="152"/>
      <c r="Q200" s="68"/>
      <c r="R200" s="152"/>
      <c r="S200" s="152"/>
      <c r="T200" s="414"/>
      <c r="U200" s="152"/>
      <c r="V200" s="68"/>
      <c r="W200" s="152"/>
      <c r="X200" s="152"/>
      <c r="Y200" s="414"/>
      <c r="Z200" s="152"/>
      <c r="AA200" s="68"/>
      <c r="AB200" s="152"/>
      <c r="AC200" s="152"/>
      <c r="AD200" s="414"/>
      <c r="AE200" s="152"/>
      <c r="AF200" s="68"/>
      <c r="AG200" s="152"/>
      <c r="AH200" s="152"/>
      <c r="AI200" s="414"/>
      <c r="AJ200" s="152"/>
      <c r="AK200" s="68"/>
      <c r="AL200" s="152"/>
      <c r="AM200" s="152"/>
      <c r="AN200" s="414"/>
      <c r="AO200" s="85"/>
      <c r="AP200" s="187"/>
      <c r="AQ200" s="53">
        <f>SUM(O200:AN200)</f>
        <v>0</v>
      </c>
      <c r="AR200" s="188"/>
      <c r="AS200" s="729"/>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row>
    <row r="201" spans="1:144" s="58" customFormat="1" ht="9.9499999999999993" customHeight="1">
      <c r="A201" s="55"/>
      <c r="B201" s="56"/>
      <c r="C201" s="56"/>
      <c r="D201" s="1085"/>
      <c r="E201" s="1077"/>
      <c r="F201" s="1077"/>
      <c r="G201" s="1077"/>
      <c r="H201" s="1077"/>
      <c r="I201" s="1077"/>
      <c r="J201" s="1077"/>
      <c r="K201" s="56"/>
      <c r="L201" s="68"/>
      <c r="M201" s="152"/>
      <c r="N201" s="152"/>
      <c r="O201" s="401" t="s">
        <v>181</v>
      </c>
      <c r="P201" s="152"/>
      <c r="Q201" s="68"/>
      <c r="R201" s="152"/>
      <c r="S201" s="152"/>
      <c r="T201" s="401" t="s">
        <v>181</v>
      </c>
      <c r="U201" s="152"/>
      <c r="V201" s="68"/>
      <c r="W201" s="152"/>
      <c r="X201" s="152"/>
      <c r="Y201" s="401" t="s">
        <v>181</v>
      </c>
      <c r="Z201" s="152"/>
      <c r="AA201" s="68"/>
      <c r="AB201" s="152"/>
      <c r="AC201" s="152"/>
      <c r="AD201" s="401" t="s">
        <v>181</v>
      </c>
      <c r="AE201" s="152"/>
      <c r="AF201" s="68"/>
      <c r="AG201" s="152"/>
      <c r="AH201" s="152"/>
      <c r="AI201" s="401" t="s">
        <v>181</v>
      </c>
      <c r="AJ201" s="152"/>
      <c r="AK201" s="68"/>
      <c r="AL201" s="152"/>
      <c r="AM201" s="152"/>
      <c r="AN201" s="401" t="s">
        <v>181</v>
      </c>
      <c r="AO201" s="85"/>
      <c r="AP201" s="187"/>
      <c r="AQ201" s="185" t="s">
        <v>181</v>
      </c>
      <c r="AR201" s="188"/>
      <c r="AS201" s="729"/>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row>
    <row r="202" spans="1:144" s="58" customFormat="1" ht="20.25" customHeight="1">
      <c r="A202" s="55" t="s">
        <v>181</v>
      </c>
      <c r="B202" s="56" t="s">
        <v>181</v>
      </c>
      <c r="C202" s="56" t="s">
        <v>229</v>
      </c>
      <c r="D202" s="1375" t="s">
        <v>1094</v>
      </c>
      <c r="E202" s="1376"/>
      <c r="F202" s="1376"/>
      <c r="G202" s="1376"/>
      <c r="H202" s="1376"/>
      <c r="I202" s="1376"/>
      <c r="J202" s="1376"/>
      <c r="K202" s="56" t="s">
        <v>181</v>
      </c>
      <c r="L202" s="68" t="s">
        <v>181</v>
      </c>
      <c r="M202" s="152" t="s">
        <v>181</v>
      </c>
      <c r="N202" s="152" t="s">
        <v>181</v>
      </c>
      <c r="O202" s="413" t="s">
        <v>181</v>
      </c>
      <c r="P202" s="152"/>
      <c r="Q202" s="68"/>
      <c r="R202" s="152"/>
      <c r="S202" s="152"/>
      <c r="T202" s="413" t="s">
        <v>181</v>
      </c>
      <c r="U202" s="152"/>
      <c r="V202" s="68"/>
      <c r="W202" s="152"/>
      <c r="X202" s="152"/>
      <c r="Y202" s="413" t="s">
        <v>181</v>
      </c>
      <c r="Z202" s="152"/>
      <c r="AA202" s="68"/>
      <c r="AB202" s="152"/>
      <c r="AC202" s="152"/>
      <c r="AD202" s="413" t="s">
        <v>181</v>
      </c>
      <c r="AE202" s="152"/>
      <c r="AF202" s="68"/>
      <c r="AG202" s="152"/>
      <c r="AH202" s="152"/>
      <c r="AI202" s="413" t="s">
        <v>181</v>
      </c>
      <c r="AJ202" s="152"/>
      <c r="AK202" s="68"/>
      <c r="AL202" s="152"/>
      <c r="AM202" s="152"/>
      <c r="AN202" s="413" t="s">
        <v>181</v>
      </c>
      <c r="AO202" s="85" t="s">
        <v>181</v>
      </c>
      <c r="AP202" s="187" t="s">
        <v>181</v>
      </c>
      <c r="AQ202" s="204" t="s">
        <v>181</v>
      </c>
      <c r="AR202" s="188" t="s">
        <v>181</v>
      </c>
      <c r="AS202" s="729"/>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row>
    <row r="203" spans="1:144" s="58" customFormat="1" ht="20.25" customHeight="1">
      <c r="A203" s="55"/>
      <c r="B203" s="56"/>
      <c r="C203" s="56"/>
      <c r="D203" s="1076" t="s">
        <v>221</v>
      </c>
      <c r="E203" s="1077"/>
      <c r="F203" s="1077"/>
      <c r="G203" s="1077"/>
      <c r="H203" s="1077"/>
      <c r="I203" s="1077"/>
      <c r="J203" s="1078"/>
      <c r="K203" s="56"/>
      <c r="L203" s="68"/>
      <c r="M203" s="152"/>
      <c r="N203" s="152"/>
      <c r="O203" s="412"/>
      <c r="P203" s="152"/>
      <c r="Q203" s="68"/>
      <c r="R203" s="152"/>
      <c r="S203" s="152"/>
      <c r="T203" s="412"/>
      <c r="U203" s="152"/>
      <c r="V203" s="68"/>
      <c r="W203" s="152"/>
      <c r="X203" s="152"/>
      <c r="Y203" s="412"/>
      <c r="Z203" s="152"/>
      <c r="AA203" s="68"/>
      <c r="AB203" s="152"/>
      <c r="AC203" s="152"/>
      <c r="AD203" s="412"/>
      <c r="AE203" s="152"/>
      <c r="AF203" s="68"/>
      <c r="AG203" s="152"/>
      <c r="AH203" s="152"/>
      <c r="AI203" s="412"/>
      <c r="AJ203" s="152"/>
      <c r="AK203" s="68"/>
      <c r="AL203" s="152"/>
      <c r="AM203" s="152"/>
      <c r="AN203" s="412"/>
      <c r="AO203" s="85"/>
      <c r="AP203" s="187"/>
      <c r="AQ203" s="52">
        <f>SUM(O203:AN203)</f>
        <v>0</v>
      </c>
      <c r="AR203" s="188"/>
      <c r="AS203" s="729"/>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row>
    <row r="204" spans="1:144" s="58" customFormat="1" ht="20.25" customHeight="1">
      <c r="A204" s="55"/>
      <c r="B204" s="56"/>
      <c r="C204" s="56"/>
      <c r="D204" s="1069" t="s">
        <v>125</v>
      </c>
      <c r="E204" s="1070"/>
      <c r="F204" s="1070"/>
      <c r="G204" s="1070"/>
      <c r="H204" s="1070"/>
      <c r="I204" s="1070"/>
      <c r="J204" s="1071"/>
      <c r="K204" s="56"/>
      <c r="L204" s="68"/>
      <c r="M204" s="152"/>
      <c r="N204" s="152"/>
      <c r="O204" s="414"/>
      <c r="P204" s="152"/>
      <c r="Q204" s="68"/>
      <c r="R204" s="152"/>
      <c r="S204" s="152"/>
      <c r="T204" s="414"/>
      <c r="U204" s="152"/>
      <c r="V204" s="68"/>
      <c r="W204" s="152"/>
      <c r="X204" s="152"/>
      <c r="Y204" s="414"/>
      <c r="Z204" s="152"/>
      <c r="AA204" s="68"/>
      <c r="AB204" s="152"/>
      <c r="AC204" s="152"/>
      <c r="AD204" s="414"/>
      <c r="AE204" s="152"/>
      <c r="AF204" s="68"/>
      <c r="AG204" s="152"/>
      <c r="AH204" s="152"/>
      <c r="AI204" s="414"/>
      <c r="AJ204" s="152"/>
      <c r="AK204" s="68"/>
      <c r="AL204" s="152"/>
      <c r="AM204" s="152"/>
      <c r="AN204" s="414"/>
      <c r="AO204" s="85"/>
      <c r="AP204" s="187"/>
      <c r="AQ204" s="53">
        <f>SUM(O204:AN204)</f>
        <v>0</v>
      </c>
      <c r="AR204" s="188"/>
      <c r="AS204" s="729"/>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row>
    <row r="205" spans="1:144" s="58" customFormat="1" ht="9.9499999999999993" customHeight="1">
      <c r="A205" s="55"/>
      <c r="B205" s="56"/>
      <c r="C205" s="56"/>
      <c r="D205" s="1085"/>
      <c r="E205" s="1077"/>
      <c r="F205" s="1077"/>
      <c r="G205" s="1077"/>
      <c r="H205" s="1077"/>
      <c r="I205" s="1077"/>
      <c r="J205" s="1077"/>
      <c r="K205" s="56"/>
      <c r="L205" s="68"/>
      <c r="M205" s="152"/>
      <c r="N205" s="152"/>
      <c r="O205" s="401" t="s">
        <v>181</v>
      </c>
      <c r="P205" s="152"/>
      <c r="Q205" s="68"/>
      <c r="R205" s="152"/>
      <c r="S205" s="152"/>
      <c r="T205" s="401" t="s">
        <v>181</v>
      </c>
      <c r="U205" s="152"/>
      <c r="V205" s="68"/>
      <c r="W205" s="152"/>
      <c r="X205" s="152"/>
      <c r="Y205" s="401" t="s">
        <v>181</v>
      </c>
      <c r="Z205" s="152"/>
      <c r="AA205" s="68"/>
      <c r="AB205" s="152"/>
      <c r="AC205" s="152"/>
      <c r="AD205" s="401" t="s">
        <v>181</v>
      </c>
      <c r="AE205" s="152"/>
      <c r="AF205" s="68"/>
      <c r="AG205" s="152"/>
      <c r="AH205" s="152"/>
      <c r="AI205" s="401" t="s">
        <v>181</v>
      </c>
      <c r="AJ205" s="152"/>
      <c r="AK205" s="68"/>
      <c r="AL205" s="152"/>
      <c r="AM205" s="152"/>
      <c r="AN205" s="401" t="s">
        <v>181</v>
      </c>
      <c r="AO205" s="85"/>
      <c r="AP205" s="187"/>
      <c r="AQ205" s="185" t="s">
        <v>181</v>
      </c>
      <c r="AR205" s="188"/>
      <c r="AS205" s="729"/>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row>
    <row r="206" spans="1:144" s="58" customFormat="1" ht="20.25" customHeight="1">
      <c r="A206" s="55" t="s">
        <v>181</v>
      </c>
      <c r="B206" s="56" t="s">
        <v>181</v>
      </c>
      <c r="C206" s="56" t="s">
        <v>230</v>
      </c>
      <c r="D206" s="1375" t="s">
        <v>1093</v>
      </c>
      <c r="E206" s="1376"/>
      <c r="F206" s="1376"/>
      <c r="G206" s="1376"/>
      <c r="H206" s="1376"/>
      <c r="I206" s="1376"/>
      <c r="J206" s="1376"/>
      <c r="K206" s="56" t="s">
        <v>181</v>
      </c>
      <c r="L206" s="68" t="s">
        <v>181</v>
      </c>
      <c r="M206" s="152" t="s">
        <v>181</v>
      </c>
      <c r="N206" s="152" t="s">
        <v>181</v>
      </c>
      <c r="O206" s="413" t="s">
        <v>181</v>
      </c>
      <c r="P206" s="152"/>
      <c r="Q206" s="68"/>
      <c r="R206" s="152"/>
      <c r="S206" s="152"/>
      <c r="T206" s="413" t="s">
        <v>181</v>
      </c>
      <c r="U206" s="152"/>
      <c r="V206" s="68"/>
      <c r="W206" s="152"/>
      <c r="X206" s="152"/>
      <c r="Y206" s="413" t="s">
        <v>181</v>
      </c>
      <c r="Z206" s="152"/>
      <c r="AA206" s="68"/>
      <c r="AB206" s="152"/>
      <c r="AC206" s="152"/>
      <c r="AD206" s="413" t="s">
        <v>181</v>
      </c>
      <c r="AE206" s="152"/>
      <c r="AF206" s="68"/>
      <c r="AG206" s="152"/>
      <c r="AH206" s="152"/>
      <c r="AI206" s="413" t="s">
        <v>181</v>
      </c>
      <c r="AJ206" s="152"/>
      <c r="AK206" s="68"/>
      <c r="AL206" s="152"/>
      <c r="AM206" s="152"/>
      <c r="AN206" s="413" t="s">
        <v>181</v>
      </c>
      <c r="AO206" s="85" t="s">
        <v>181</v>
      </c>
      <c r="AP206" s="187" t="s">
        <v>181</v>
      </c>
      <c r="AQ206" s="204" t="s">
        <v>181</v>
      </c>
      <c r="AR206" s="188" t="s">
        <v>181</v>
      </c>
      <c r="AS206" s="729"/>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row>
    <row r="207" spans="1:144" s="58" customFormat="1" ht="20.25" customHeight="1">
      <c r="A207" s="55"/>
      <c r="B207" s="56"/>
      <c r="C207" s="56"/>
      <c r="D207" s="1076" t="s">
        <v>221</v>
      </c>
      <c r="E207" s="1077"/>
      <c r="F207" s="1077"/>
      <c r="G207" s="1077"/>
      <c r="H207" s="1077"/>
      <c r="I207" s="1077"/>
      <c r="J207" s="1078"/>
      <c r="K207" s="56"/>
      <c r="L207" s="68"/>
      <c r="M207" s="152"/>
      <c r="N207" s="152"/>
      <c r="O207" s="412"/>
      <c r="P207" s="152"/>
      <c r="Q207" s="68"/>
      <c r="R207" s="152"/>
      <c r="S207" s="152"/>
      <c r="T207" s="412"/>
      <c r="U207" s="152"/>
      <c r="V207" s="68"/>
      <c r="W207" s="152"/>
      <c r="X207" s="152"/>
      <c r="Y207" s="412"/>
      <c r="Z207" s="152"/>
      <c r="AA207" s="68"/>
      <c r="AB207" s="152"/>
      <c r="AC207" s="152"/>
      <c r="AD207" s="412"/>
      <c r="AE207" s="152"/>
      <c r="AF207" s="68"/>
      <c r="AG207" s="152"/>
      <c r="AH207" s="152"/>
      <c r="AI207" s="412"/>
      <c r="AJ207" s="152"/>
      <c r="AK207" s="68"/>
      <c r="AL207" s="152"/>
      <c r="AM207" s="152"/>
      <c r="AN207" s="412"/>
      <c r="AO207" s="85"/>
      <c r="AP207" s="187"/>
      <c r="AQ207" s="52">
        <f>SUM(O207:AN207)</f>
        <v>0</v>
      </c>
      <c r="AR207" s="188"/>
      <c r="AS207" s="729"/>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row>
    <row r="208" spans="1:144" s="58" customFormat="1" ht="20.25" customHeight="1">
      <c r="A208" s="55"/>
      <c r="B208" s="56"/>
      <c r="C208" s="56"/>
      <c r="D208" s="1069" t="s">
        <v>125</v>
      </c>
      <c r="E208" s="1070"/>
      <c r="F208" s="1070"/>
      <c r="G208" s="1070"/>
      <c r="H208" s="1070"/>
      <c r="I208" s="1070"/>
      <c r="J208" s="1071"/>
      <c r="K208" s="56"/>
      <c r="L208" s="68"/>
      <c r="M208" s="152"/>
      <c r="N208" s="152"/>
      <c r="O208" s="414"/>
      <c r="P208" s="152"/>
      <c r="Q208" s="68"/>
      <c r="R208" s="152"/>
      <c r="S208" s="152"/>
      <c r="T208" s="414"/>
      <c r="U208" s="152"/>
      <c r="V208" s="68"/>
      <c r="W208" s="152"/>
      <c r="X208" s="152"/>
      <c r="Y208" s="414"/>
      <c r="Z208" s="152"/>
      <c r="AA208" s="68"/>
      <c r="AB208" s="152"/>
      <c r="AC208" s="152"/>
      <c r="AD208" s="414"/>
      <c r="AE208" s="152"/>
      <c r="AF208" s="68"/>
      <c r="AG208" s="152"/>
      <c r="AH208" s="152"/>
      <c r="AI208" s="414"/>
      <c r="AJ208" s="152"/>
      <c r="AK208" s="68"/>
      <c r="AL208" s="152"/>
      <c r="AM208" s="152"/>
      <c r="AN208" s="414"/>
      <c r="AO208" s="85"/>
      <c r="AP208" s="187"/>
      <c r="AQ208" s="53">
        <f>SUM(O208:AN208)</f>
        <v>0</v>
      </c>
      <c r="AR208" s="188"/>
      <c r="AS208" s="729"/>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row>
    <row r="209" spans="1:144" s="58" customFormat="1" ht="9.9499999999999993" customHeight="1">
      <c r="A209" s="55" t="s">
        <v>181</v>
      </c>
      <c r="B209" s="56" t="s">
        <v>181</v>
      </c>
      <c r="C209" s="56" t="s">
        <v>181</v>
      </c>
      <c r="D209" s="56" t="s">
        <v>181</v>
      </c>
      <c r="E209" s="56" t="s">
        <v>181</v>
      </c>
      <c r="F209" s="56" t="s">
        <v>181</v>
      </c>
      <c r="G209" s="56" t="s">
        <v>181</v>
      </c>
      <c r="H209" s="56" t="s">
        <v>181</v>
      </c>
      <c r="I209" s="56" t="s">
        <v>181</v>
      </c>
      <c r="J209" s="56" t="s">
        <v>181</v>
      </c>
      <c r="K209" s="56" t="s">
        <v>181</v>
      </c>
      <c r="L209" s="68" t="s">
        <v>181</v>
      </c>
      <c r="M209" s="152" t="s">
        <v>181</v>
      </c>
      <c r="N209" s="152" t="s">
        <v>181</v>
      </c>
      <c r="O209" s="401"/>
      <c r="P209" s="152"/>
      <c r="Q209" s="68"/>
      <c r="R209" s="152"/>
      <c r="S209" s="152"/>
      <c r="T209" s="401"/>
      <c r="U209" s="152"/>
      <c r="V209" s="68"/>
      <c r="W209" s="152"/>
      <c r="X209" s="152"/>
      <c r="Y209" s="401"/>
      <c r="Z209" s="152"/>
      <c r="AA209" s="68"/>
      <c r="AB209" s="152"/>
      <c r="AC209" s="152"/>
      <c r="AD209" s="401"/>
      <c r="AE209" s="152"/>
      <c r="AF209" s="68"/>
      <c r="AG209" s="152"/>
      <c r="AH209" s="152"/>
      <c r="AI209" s="401"/>
      <c r="AJ209" s="152"/>
      <c r="AK209" s="68"/>
      <c r="AL209" s="152"/>
      <c r="AM209" s="152"/>
      <c r="AN209" s="401"/>
      <c r="AO209" s="85" t="s">
        <v>181</v>
      </c>
      <c r="AP209" s="187" t="s">
        <v>181</v>
      </c>
      <c r="AQ209" s="185"/>
      <c r="AR209" s="188" t="s">
        <v>181</v>
      </c>
      <c r="AS209" s="729"/>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row>
    <row r="210" spans="1:144" s="58" customFormat="1" ht="20.25" customHeight="1">
      <c r="A210" s="55" t="s">
        <v>181</v>
      </c>
      <c r="B210" s="56">
        <v>6</v>
      </c>
      <c r="C210" s="1128" t="s">
        <v>231</v>
      </c>
      <c r="D210" s="1129"/>
      <c r="E210" s="1129"/>
      <c r="F210" s="1129"/>
      <c r="G210" s="1129"/>
      <c r="H210" s="1129"/>
      <c r="I210" s="1129"/>
      <c r="J210" s="1129"/>
      <c r="K210" s="56" t="s">
        <v>181</v>
      </c>
      <c r="L210" s="68" t="s">
        <v>181</v>
      </c>
      <c r="M210" s="152" t="s">
        <v>181</v>
      </c>
      <c r="N210" s="152" t="s">
        <v>181</v>
      </c>
      <c r="O210" s="408"/>
      <c r="P210" s="152"/>
      <c r="Q210" s="68"/>
      <c r="R210" s="152"/>
      <c r="S210" s="152"/>
      <c r="T210" s="408"/>
      <c r="U210" s="152"/>
      <c r="V210" s="68"/>
      <c r="W210" s="152"/>
      <c r="X210" s="152"/>
      <c r="Y210" s="408"/>
      <c r="Z210" s="152"/>
      <c r="AA210" s="68"/>
      <c r="AB210" s="152"/>
      <c r="AC210" s="152"/>
      <c r="AD210" s="408"/>
      <c r="AE210" s="152"/>
      <c r="AF210" s="68"/>
      <c r="AG210" s="152"/>
      <c r="AH210" s="152"/>
      <c r="AI210" s="408"/>
      <c r="AJ210" s="152"/>
      <c r="AK210" s="68"/>
      <c r="AL210" s="152"/>
      <c r="AM210" s="152"/>
      <c r="AN210" s="408"/>
      <c r="AO210" s="85" t="s">
        <v>181</v>
      </c>
      <c r="AP210" s="187" t="s">
        <v>181</v>
      </c>
      <c r="AQ210" s="53">
        <f>SUM(O210:AN210)</f>
        <v>0</v>
      </c>
      <c r="AR210" s="188" t="s">
        <v>181</v>
      </c>
      <c r="AS210" s="729"/>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row>
    <row r="211" spans="1:144" s="58" customFormat="1" ht="9.9499999999999993" customHeight="1">
      <c r="A211" s="55" t="s">
        <v>181</v>
      </c>
      <c r="B211" s="56" t="s">
        <v>181</v>
      </c>
      <c r="C211" s="56" t="s">
        <v>181</v>
      </c>
      <c r="D211" s="56" t="s">
        <v>181</v>
      </c>
      <c r="E211" s="56" t="s">
        <v>181</v>
      </c>
      <c r="F211" s="56" t="s">
        <v>181</v>
      </c>
      <c r="G211" s="56" t="s">
        <v>181</v>
      </c>
      <c r="H211" s="56" t="s">
        <v>181</v>
      </c>
      <c r="I211" s="56" t="s">
        <v>181</v>
      </c>
      <c r="J211" s="56" t="s">
        <v>181</v>
      </c>
      <c r="K211" s="56" t="s">
        <v>181</v>
      </c>
      <c r="L211" s="68" t="s">
        <v>181</v>
      </c>
      <c r="M211" s="152" t="s">
        <v>181</v>
      </c>
      <c r="N211" s="152" t="s">
        <v>181</v>
      </c>
      <c r="O211" s="401"/>
      <c r="P211" s="152"/>
      <c r="Q211" s="68"/>
      <c r="R211" s="152"/>
      <c r="S211" s="152"/>
      <c r="T211" s="401"/>
      <c r="U211" s="152"/>
      <c r="V211" s="68"/>
      <c r="W211" s="152"/>
      <c r="X211" s="152"/>
      <c r="Y211" s="401"/>
      <c r="Z211" s="152"/>
      <c r="AA211" s="68"/>
      <c r="AB211" s="152"/>
      <c r="AC211" s="152"/>
      <c r="AD211" s="401"/>
      <c r="AE211" s="152"/>
      <c r="AF211" s="68"/>
      <c r="AG211" s="152"/>
      <c r="AH211" s="152"/>
      <c r="AI211" s="401"/>
      <c r="AJ211" s="152"/>
      <c r="AK211" s="68"/>
      <c r="AL211" s="152"/>
      <c r="AM211" s="152"/>
      <c r="AN211" s="401"/>
      <c r="AO211" s="85" t="s">
        <v>181</v>
      </c>
      <c r="AP211" s="187" t="s">
        <v>181</v>
      </c>
      <c r="AQ211" s="185" t="s">
        <v>181</v>
      </c>
      <c r="AR211" s="188" t="s">
        <v>181</v>
      </c>
      <c r="AS211" s="729"/>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row>
    <row r="212" spans="1:144" s="58" customFormat="1" ht="20.25" customHeight="1">
      <c r="A212" s="55" t="s">
        <v>181</v>
      </c>
      <c r="B212" s="56">
        <v>7</v>
      </c>
      <c r="C212" s="1347" t="s">
        <v>244</v>
      </c>
      <c r="D212" s="1348"/>
      <c r="E212" s="1348"/>
      <c r="F212" s="1348"/>
      <c r="G212" s="1348"/>
      <c r="H212" s="1348"/>
      <c r="I212" s="1348"/>
      <c r="J212" s="1348"/>
      <c r="K212" s="56" t="s">
        <v>181</v>
      </c>
      <c r="L212" s="68" t="s">
        <v>181</v>
      </c>
      <c r="M212" s="152" t="s">
        <v>181</v>
      </c>
      <c r="N212" s="152" t="s">
        <v>181</v>
      </c>
      <c r="O212" s="401"/>
      <c r="P212" s="152"/>
      <c r="Q212" s="68"/>
      <c r="R212" s="152"/>
      <c r="S212" s="152"/>
      <c r="T212" s="401"/>
      <c r="U212" s="152"/>
      <c r="V212" s="68"/>
      <c r="W212" s="152"/>
      <c r="X212" s="152"/>
      <c r="Y212" s="401"/>
      <c r="Z212" s="152"/>
      <c r="AA212" s="68"/>
      <c r="AB212" s="152"/>
      <c r="AC212" s="152"/>
      <c r="AD212" s="401"/>
      <c r="AE212" s="152"/>
      <c r="AF212" s="68"/>
      <c r="AG212" s="152"/>
      <c r="AH212" s="152"/>
      <c r="AI212" s="401" t="s">
        <v>181</v>
      </c>
      <c r="AJ212" s="152"/>
      <c r="AK212" s="68"/>
      <c r="AL212" s="152"/>
      <c r="AM212" s="152"/>
      <c r="AN212" s="401" t="s">
        <v>181</v>
      </c>
      <c r="AO212" s="85" t="s">
        <v>181</v>
      </c>
      <c r="AP212" s="187" t="s">
        <v>181</v>
      </c>
      <c r="AQ212" s="185" t="s">
        <v>181</v>
      </c>
      <c r="AR212" s="188" t="s">
        <v>181</v>
      </c>
      <c r="AS212" s="729"/>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row>
    <row r="213" spans="1:144" s="58" customFormat="1" ht="20.25" customHeight="1">
      <c r="A213" s="55"/>
      <c r="B213" s="56"/>
      <c r="C213" s="56"/>
      <c r="D213" s="1068" t="s">
        <v>242</v>
      </c>
      <c r="E213" s="966"/>
      <c r="F213" s="966"/>
      <c r="G213" s="966"/>
      <c r="H213" s="966"/>
      <c r="I213" s="966"/>
      <c r="J213" s="966"/>
      <c r="K213" s="56"/>
      <c r="L213" s="68"/>
      <c r="M213" s="152"/>
      <c r="N213" s="152"/>
      <c r="O213" s="410"/>
      <c r="P213" s="152"/>
      <c r="Q213" s="68"/>
      <c r="R213" s="152"/>
      <c r="S213" s="152"/>
      <c r="T213" s="410"/>
      <c r="U213" s="152"/>
      <c r="V213" s="68"/>
      <c r="W213" s="152"/>
      <c r="X213" s="152"/>
      <c r="Y213" s="410"/>
      <c r="Z213" s="152"/>
      <c r="AA213" s="68"/>
      <c r="AB213" s="152"/>
      <c r="AC213" s="152"/>
      <c r="AD213" s="410"/>
      <c r="AE213" s="152"/>
      <c r="AF213" s="68"/>
      <c r="AG213" s="152"/>
      <c r="AH213" s="152"/>
      <c r="AI213" s="410"/>
      <c r="AJ213" s="152"/>
      <c r="AK213" s="68"/>
      <c r="AL213" s="152"/>
      <c r="AM213" s="152"/>
      <c r="AN213" s="410"/>
      <c r="AO213" s="85"/>
      <c r="AP213" s="187"/>
      <c r="AQ213" s="52">
        <f>SUM(O213:AN213)</f>
        <v>0</v>
      </c>
      <c r="AR213" s="188"/>
      <c r="AS213" s="729"/>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row>
    <row r="214" spans="1:144" s="58" customFormat="1" ht="20.25" customHeight="1">
      <c r="A214" s="55" t="s">
        <v>181</v>
      </c>
      <c r="B214" s="56"/>
      <c r="C214" s="56"/>
      <c r="D214" s="1068" t="s">
        <v>242</v>
      </c>
      <c r="E214" s="966"/>
      <c r="F214" s="966"/>
      <c r="G214" s="966"/>
      <c r="H214" s="966"/>
      <c r="I214" s="966"/>
      <c r="J214" s="966"/>
      <c r="K214" s="56"/>
      <c r="L214" s="68"/>
      <c r="M214" s="152"/>
      <c r="N214" s="152"/>
      <c r="O214" s="410"/>
      <c r="P214" s="152"/>
      <c r="Q214" s="68"/>
      <c r="R214" s="152"/>
      <c r="S214" s="152"/>
      <c r="T214" s="410"/>
      <c r="U214" s="152"/>
      <c r="V214" s="68"/>
      <c r="W214" s="152"/>
      <c r="X214" s="152"/>
      <c r="Y214" s="410"/>
      <c r="Z214" s="152"/>
      <c r="AA214" s="68"/>
      <c r="AB214" s="152"/>
      <c r="AC214" s="152"/>
      <c r="AD214" s="410"/>
      <c r="AE214" s="152"/>
      <c r="AF214" s="68"/>
      <c r="AG214" s="152"/>
      <c r="AH214" s="152"/>
      <c r="AI214" s="410"/>
      <c r="AJ214" s="152"/>
      <c r="AK214" s="68"/>
      <c r="AL214" s="152"/>
      <c r="AM214" s="152"/>
      <c r="AN214" s="410"/>
      <c r="AO214" s="85"/>
      <c r="AP214" s="187"/>
      <c r="AQ214" s="52">
        <f>SUM(O214:AN214)</f>
        <v>0</v>
      </c>
      <c r="AR214" s="188"/>
      <c r="AS214" s="729"/>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row>
    <row r="215" spans="1:144" s="58" customFormat="1" ht="20.25" customHeight="1">
      <c r="A215" s="55" t="s">
        <v>181</v>
      </c>
      <c r="B215" s="56" t="s">
        <v>181</v>
      </c>
      <c r="C215" s="56" t="s">
        <v>181</v>
      </c>
      <c r="D215" s="1068" t="s">
        <v>242</v>
      </c>
      <c r="E215" s="966"/>
      <c r="F215" s="966"/>
      <c r="G215" s="966"/>
      <c r="H215" s="966"/>
      <c r="I215" s="966"/>
      <c r="J215" s="966"/>
      <c r="K215" s="56"/>
      <c r="L215" s="68"/>
      <c r="M215" s="152"/>
      <c r="N215" s="152"/>
      <c r="O215" s="410"/>
      <c r="P215" s="152"/>
      <c r="Q215" s="68"/>
      <c r="R215" s="152"/>
      <c r="S215" s="152"/>
      <c r="T215" s="410"/>
      <c r="U215" s="152"/>
      <c r="V215" s="68"/>
      <c r="W215" s="152"/>
      <c r="X215" s="152"/>
      <c r="Y215" s="410"/>
      <c r="Z215" s="152"/>
      <c r="AA215" s="68"/>
      <c r="AB215" s="152"/>
      <c r="AC215" s="152"/>
      <c r="AD215" s="410"/>
      <c r="AE215" s="152"/>
      <c r="AF215" s="68"/>
      <c r="AG215" s="152"/>
      <c r="AH215" s="152"/>
      <c r="AI215" s="410"/>
      <c r="AJ215" s="152"/>
      <c r="AK215" s="68"/>
      <c r="AL215" s="152"/>
      <c r="AM215" s="152"/>
      <c r="AN215" s="410"/>
      <c r="AO215" s="85"/>
      <c r="AP215" s="187"/>
      <c r="AQ215" s="52">
        <f>SUM(O215:AN215)</f>
        <v>0</v>
      </c>
      <c r="AR215" s="188"/>
      <c r="AS215" s="729"/>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row>
    <row r="216" spans="1:144" s="58" customFormat="1" ht="20.25" customHeight="1">
      <c r="A216" s="55"/>
      <c r="B216" s="56"/>
      <c r="C216" s="56"/>
      <c r="D216" s="1068" t="s">
        <v>242</v>
      </c>
      <c r="E216" s="966"/>
      <c r="F216" s="966"/>
      <c r="G216" s="966"/>
      <c r="H216" s="966"/>
      <c r="I216" s="966"/>
      <c r="J216" s="966"/>
      <c r="K216" s="56"/>
      <c r="L216" s="68"/>
      <c r="M216" s="152"/>
      <c r="N216" s="152"/>
      <c r="O216" s="410"/>
      <c r="P216" s="152"/>
      <c r="Q216" s="68"/>
      <c r="R216" s="152"/>
      <c r="S216" s="152"/>
      <c r="T216" s="410"/>
      <c r="U216" s="152"/>
      <c r="V216" s="68"/>
      <c r="W216" s="152"/>
      <c r="X216" s="152"/>
      <c r="Y216" s="410"/>
      <c r="Z216" s="152"/>
      <c r="AA216" s="68"/>
      <c r="AB216" s="152"/>
      <c r="AC216" s="152"/>
      <c r="AD216" s="410"/>
      <c r="AE216" s="152"/>
      <c r="AF216" s="68"/>
      <c r="AG216" s="152"/>
      <c r="AH216" s="152"/>
      <c r="AI216" s="410"/>
      <c r="AJ216" s="152"/>
      <c r="AK216" s="68"/>
      <c r="AL216" s="152"/>
      <c r="AM216" s="152"/>
      <c r="AN216" s="410"/>
      <c r="AO216" s="85"/>
      <c r="AP216" s="187"/>
      <c r="AQ216" s="52">
        <f t="shared" ref="AQ216:AQ222" si="90">SUM(O216:AN216)</f>
        <v>0</v>
      </c>
      <c r="AR216" s="188"/>
      <c r="AS216" s="729"/>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row>
    <row r="217" spans="1:144" s="58" customFormat="1" ht="20.25" customHeight="1">
      <c r="A217" s="55"/>
      <c r="B217" s="56"/>
      <c r="C217" s="56"/>
      <c r="D217" s="1068" t="s">
        <v>242</v>
      </c>
      <c r="E217" s="966"/>
      <c r="F217" s="966"/>
      <c r="G217" s="966"/>
      <c r="H217" s="966"/>
      <c r="I217" s="966"/>
      <c r="J217" s="966"/>
      <c r="K217" s="56"/>
      <c r="L217" s="68"/>
      <c r="M217" s="152"/>
      <c r="N217" s="152"/>
      <c r="O217" s="410"/>
      <c r="P217" s="152"/>
      <c r="Q217" s="68"/>
      <c r="R217" s="152"/>
      <c r="S217" s="152"/>
      <c r="T217" s="410"/>
      <c r="U217" s="152"/>
      <c r="V217" s="68"/>
      <c r="W217" s="152"/>
      <c r="X217" s="152"/>
      <c r="Y217" s="410"/>
      <c r="Z217" s="152"/>
      <c r="AA217" s="68"/>
      <c r="AB217" s="152"/>
      <c r="AC217" s="152"/>
      <c r="AD217" s="410"/>
      <c r="AE217" s="152"/>
      <c r="AF217" s="68"/>
      <c r="AG217" s="152"/>
      <c r="AH217" s="152"/>
      <c r="AI217" s="410"/>
      <c r="AJ217" s="152"/>
      <c r="AK217" s="68"/>
      <c r="AL217" s="152"/>
      <c r="AM217" s="152"/>
      <c r="AN217" s="410"/>
      <c r="AO217" s="85"/>
      <c r="AP217" s="187"/>
      <c r="AQ217" s="52">
        <f t="shared" si="90"/>
        <v>0</v>
      </c>
      <c r="AR217" s="188"/>
      <c r="AS217" s="729"/>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row>
    <row r="218" spans="1:144" s="58" customFormat="1" ht="20.25" customHeight="1">
      <c r="A218" s="55"/>
      <c r="B218" s="56"/>
      <c r="C218" s="56"/>
      <c r="D218" s="1068" t="s">
        <v>242</v>
      </c>
      <c r="E218" s="966"/>
      <c r="F218" s="966"/>
      <c r="G218" s="966"/>
      <c r="H218" s="966"/>
      <c r="I218" s="966"/>
      <c r="J218" s="966"/>
      <c r="K218" s="56"/>
      <c r="L218" s="68"/>
      <c r="M218" s="152"/>
      <c r="N218" s="152"/>
      <c r="O218" s="410"/>
      <c r="P218" s="152"/>
      <c r="Q218" s="68"/>
      <c r="R218" s="152"/>
      <c r="S218" s="152"/>
      <c r="T218" s="410"/>
      <c r="U218" s="152"/>
      <c r="V218" s="68"/>
      <c r="W218" s="152"/>
      <c r="X218" s="152"/>
      <c r="Y218" s="410"/>
      <c r="Z218" s="152"/>
      <c r="AA218" s="68"/>
      <c r="AB218" s="152"/>
      <c r="AC218" s="152"/>
      <c r="AD218" s="410"/>
      <c r="AE218" s="152"/>
      <c r="AF218" s="68"/>
      <c r="AG218" s="152"/>
      <c r="AH218" s="152"/>
      <c r="AI218" s="410"/>
      <c r="AJ218" s="152"/>
      <c r="AK218" s="68"/>
      <c r="AL218" s="152"/>
      <c r="AM218" s="152"/>
      <c r="AN218" s="410"/>
      <c r="AO218" s="85"/>
      <c r="AP218" s="187"/>
      <c r="AQ218" s="52">
        <f t="shared" si="90"/>
        <v>0</v>
      </c>
      <c r="AR218" s="188"/>
      <c r="AS218" s="729"/>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row>
    <row r="219" spans="1:144" s="58" customFormat="1" ht="20.25" customHeight="1">
      <c r="A219" s="55"/>
      <c r="B219" s="56"/>
      <c r="C219" s="56"/>
      <c r="D219" s="1068" t="s">
        <v>242</v>
      </c>
      <c r="E219" s="966"/>
      <c r="F219" s="966"/>
      <c r="G219" s="966"/>
      <c r="H219" s="966"/>
      <c r="I219" s="966"/>
      <c r="J219" s="966"/>
      <c r="K219" s="56"/>
      <c r="L219" s="68"/>
      <c r="M219" s="152"/>
      <c r="N219" s="152"/>
      <c r="O219" s="410"/>
      <c r="P219" s="152"/>
      <c r="Q219" s="68"/>
      <c r="R219" s="152"/>
      <c r="S219" s="152"/>
      <c r="T219" s="410"/>
      <c r="U219" s="152"/>
      <c r="V219" s="68"/>
      <c r="W219" s="152"/>
      <c r="X219" s="152"/>
      <c r="Y219" s="410"/>
      <c r="Z219" s="152"/>
      <c r="AA219" s="68"/>
      <c r="AB219" s="152"/>
      <c r="AC219" s="152"/>
      <c r="AD219" s="410"/>
      <c r="AE219" s="152"/>
      <c r="AF219" s="68"/>
      <c r="AG219" s="152"/>
      <c r="AH219" s="152"/>
      <c r="AI219" s="410"/>
      <c r="AJ219" s="152"/>
      <c r="AK219" s="68"/>
      <c r="AL219" s="152"/>
      <c r="AM219" s="152"/>
      <c r="AN219" s="410"/>
      <c r="AO219" s="85"/>
      <c r="AP219" s="187"/>
      <c r="AQ219" s="52">
        <f t="shared" si="90"/>
        <v>0</v>
      </c>
      <c r="AR219" s="188"/>
      <c r="AS219" s="729"/>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row>
    <row r="220" spans="1:144" s="58" customFormat="1" ht="20.25" customHeight="1">
      <c r="A220" s="55"/>
      <c r="B220" s="56"/>
      <c r="C220" s="56"/>
      <c r="D220" s="1068" t="s">
        <v>242</v>
      </c>
      <c r="E220" s="966"/>
      <c r="F220" s="966"/>
      <c r="G220" s="966"/>
      <c r="H220" s="966"/>
      <c r="I220" s="966"/>
      <c r="J220" s="966"/>
      <c r="K220" s="56"/>
      <c r="L220" s="68"/>
      <c r="M220" s="152"/>
      <c r="N220" s="152"/>
      <c r="O220" s="410"/>
      <c r="P220" s="152"/>
      <c r="Q220" s="68"/>
      <c r="R220" s="152"/>
      <c r="S220" s="152"/>
      <c r="T220" s="410"/>
      <c r="U220" s="152"/>
      <c r="V220" s="68"/>
      <c r="W220" s="152"/>
      <c r="X220" s="152"/>
      <c r="Y220" s="410"/>
      <c r="Z220" s="152"/>
      <c r="AA220" s="68"/>
      <c r="AB220" s="152"/>
      <c r="AC220" s="152"/>
      <c r="AD220" s="410"/>
      <c r="AE220" s="152"/>
      <c r="AF220" s="68"/>
      <c r="AG220" s="152"/>
      <c r="AH220" s="152"/>
      <c r="AI220" s="410"/>
      <c r="AJ220" s="152"/>
      <c r="AK220" s="68"/>
      <c r="AL220" s="152"/>
      <c r="AM220" s="152"/>
      <c r="AN220" s="410"/>
      <c r="AO220" s="85"/>
      <c r="AP220" s="187"/>
      <c r="AQ220" s="52">
        <f t="shared" si="90"/>
        <v>0</v>
      </c>
      <c r="AR220" s="188"/>
      <c r="AS220" s="729"/>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row>
    <row r="221" spans="1:144" s="58" customFormat="1" ht="20.25" customHeight="1">
      <c r="A221" s="55"/>
      <c r="B221" s="56"/>
      <c r="C221" s="56"/>
      <c r="D221" s="1068" t="s">
        <v>242</v>
      </c>
      <c r="E221" s="966"/>
      <c r="F221" s="966"/>
      <c r="G221" s="966"/>
      <c r="H221" s="966"/>
      <c r="I221" s="966"/>
      <c r="J221" s="966"/>
      <c r="K221" s="56"/>
      <c r="L221" s="68"/>
      <c r="M221" s="152"/>
      <c r="N221" s="152"/>
      <c r="O221" s="410"/>
      <c r="P221" s="152"/>
      <c r="Q221" s="68"/>
      <c r="R221" s="152"/>
      <c r="S221" s="152"/>
      <c r="T221" s="410"/>
      <c r="U221" s="152"/>
      <c r="V221" s="68"/>
      <c r="W221" s="152"/>
      <c r="X221" s="152"/>
      <c r="Y221" s="410"/>
      <c r="Z221" s="152"/>
      <c r="AA221" s="68"/>
      <c r="AB221" s="152"/>
      <c r="AC221" s="152"/>
      <c r="AD221" s="410"/>
      <c r="AE221" s="152"/>
      <c r="AF221" s="68"/>
      <c r="AG221" s="152"/>
      <c r="AH221" s="152"/>
      <c r="AI221" s="410"/>
      <c r="AJ221" s="152"/>
      <c r="AK221" s="68"/>
      <c r="AL221" s="152"/>
      <c r="AM221" s="152"/>
      <c r="AN221" s="410"/>
      <c r="AO221" s="85"/>
      <c r="AP221" s="187"/>
      <c r="AQ221" s="52">
        <f t="shared" si="90"/>
        <v>0</v>
      </c>
      <c r="AR221" s="188"/>
      <c r="AS221" s="729"/>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row>
    <row r="222" spans="1:144" s="58" customFormat="1" ht="20.25" customHeight="1">
      <c r="A222" s="55"/>
      <c r="B222" s="56"/>
      <c r="C222" s="56"/>
      <c r="D222" s="1068" t="s">
        <v>242</v>
      </c>
      <c r="E222" s="966"/>
      <c r="F222" s="966"/>
      <c r="G222" s="966"/>
      <c r="H222" s="966"/>
      <c r="I222" s="966"/>
      <c r="J222" s="966"/>
      <c r="K222" s="56" t="s">
        <v>181</v>
      </c>
      <c r="L222" s="68" t="s">
        <v>181</v>
      </c>
      <c r="M222" s="152" t="s">
        <v>181</v>
      </c>
      <c r="N222" s="152" t="s">
        <v>181</v>
      </c>
      <c r="O222" s="410"/>
      <c r="P222" s="152"/>
      <c r="Q222" s="68"/>
      <c r="R222" s="152"/>
      <c r="S222" s="152"/>
      <c r="T222" s="410"/>
      <c r="U222" s="152"/>
      <c r="V222" s="68"/>
      <c r="W222" s="152"/>
      <c r="X222" s="152"/>
      <c r="Y222" s="410"/>
      <c r="Z222" s="152"/>
      <c r="AA222" s="68"/>
      <c r="AB222" s="152"/>
      <c r="AC222" s="152"/>
      <c r="AD222" s="410"/>
      <c r="AE222" s="152" t="s">
        <v>181</v>
      </c>
      <c r="AF222" s="68" t="s">
        <v>181</v>
      </c>
      <c r="AG222" s="152" t="s">
        <v>181</v>
      </c>
      <c r="AH222" s="152" t="s">
        <v>181</v>
      </c>
      <c r="AI222" s="410"/>
      <c r="AJ222" s="152" t="s">
        <v>181</v>
      </c>
      <c r="AK222" s="68" t="s">
        <v>181</v>
      </c>
      <c r="AL222" s="152" t="s">
        <v>181</v>
      </c>
      <c r="AM222" s="152" t="s">
        <v>181</v>
      </c>
      <c r="AN222" s="410"/>
      <c r="AO222" s="85" t="s">
        <v>181</v>
      </c>
      <c r="AP222" s="187" t="s">
        <v>181</v>
      </c>
      <c r="AQ222" s="52">
        <f t="shared" si="90"/>
        <v>0</v>
      </c>
      <c r="AR222" s="188" t="s">
        <v>181</v>
      </c>
      <c r="AS222" s="729"/>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row>
    <row r="223" spans="1:144" s="58" customFormat="1" ht="9.9499999999999993" customHeight="1">
      <c r="A223" s="55" t="s">
        <v>181</v>
      </c>
      <c r="B223" s="56" t="s">
        <v>181</v>
      </c>
      <c r="C223" s="56" t="s">
        <v>181</v>
      </c>
      <c r="D223" s="56" t="s">
        <v>181</v>
      </c>
      <c r="E223" s="56" t="s">
        <v>181</v>
      </c>
      <c r="F223" s="56" t="s">
        <v>181</v>
      </c>
      <c r="G223" s="56" t="s">
        <v>181</v>
      </c>
      <c r="H223" s="56" t="s">
        <v>181</v>
      </c>
      <c r="I223" s="56" t="s">
        <v>181</v>
      </c>
      <c r="J223" s="56" t="s">
        <v>181</v>
      </c>
      <c r="K223" s="56"/>
      <c r="L223" s="68"/>
      <c r="M223" s="152"/>
      <c r="N223" s="152"/>
      <c r="O223" s="401"/>
      <c r="P223" s="152"/>
      <c r="Q223" s="68"/>
      <c r="R223" s="152"/>
      <c r="S223" s="152"/>
      <c r="T223" s="401"/>
      <c r="U223" s="152"/>
      <c r="V223" s="68"/>
      <c r="W223" s="152"/>
      <c r="X223" s="152"/>
      <c r="Y223" s="401"/>
      <c r="Z223" s="152"/>
      <c r="AA223" s="68"/>
      <c r="AB223" s="152"/>
      <c r="AC223" s="152"/>
      <c r="AD223" s="401"/>
      <c r="AE223" s="152"/>
      <c r="AF223" s="68"/>
      <c r="AG223" s="152"/>
      <c r="AH223" s="152"/>
      <c r="AI223" s="401"/>
      <c r="AJ223" s="152"/>
      <c r="AK223" s="68"/>
      <c r="AL223" s="152"/>
      <c r="AM223" s="152"/>
      <c r="AN223" s="401"/>
      <c r="AO223" s="85"/>
      <c r="AP223" s="187"/>
      <c r="AQ223" s="185" t="s">
        <v>181</v>
      </c>
      <c r="AR223" s="188"/>
      <c r="AS223" s="729"/>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row>
    <row r="224" spans="1:144" s="58" customFormat="1" ht="20.25" customHeight="1">
      <c r="A224" s="55" t="s">
        <v>181</v>
      </c>
      <c r="B224" s="56">
        <v>8</v>
      </c>
      <c r="C224" s="1347" t="s">
        <v>245</v>
      </c>
      <c r="D224" s="1348"/>
      <c r="E224" s="1348"/>
      <c r="F224" s="1348"/>
      <c r="G224" s="1348"/>
      <c r="H224" s="1348"/>
      <c r="I224" s="1348"/>
      <c r="J224" s="1348"/>
      <c r="K224" s="56" t="s">
        <v>181</v>
      </c>
      <c r="L224" s="68" t="s">
        <v>181</v>
      </c>
      <c r="M224" s="152" t="s">
        <v>181</v>
      </c>
      <c r="N224" s="152" t="s">
        <v>181</v>
      </c>
      <c r="O224" s="401"/>
      <c r="P224" s="152"/>
      <c r="Q224" s="68"/>
      <c r="R224" s="152"/>
      <c r="S224" s="152"/>
      <c r="T224" s="401" t="s">
        <v>181</v>
      </c>
      <c r="U224" s="152"/>
      <c r="V224" s="68"/>
      <c r="W224" s="152"/>
      <c r="X224" s="152"/>
      <c r="Y224" s="401" t="s">
        <v>181</v>
      </c>
      <c r="Z224" s="152"/>
      <c r="AA224" s="68"/>
      <c r="AB224" s="152"/>
      <c r="AC224" s="152"/>
      <c r="AD224" s="401" t="s">
        <v>181</v>
      </c>
      <c r="AE224" s="152"/>
      <c r="AF224" s="68"/>
      <c r="AG224" s="152"/>
      <c r="AH224" s="152"/>
      <c r="AI224" s="401" t="s">
        <v>181</v>
      </c>
      <c r="AJ224" s="152"/>
      <c r="AK224" s="68"/>
      <c r="AL224" s="152"/>
      <c r="AM224" s="152"/>
      <c r="AN224" s="401" t="s">
        <v>181</v>
      </c>
      <c r="AO224" s="85" t="s">
        <v>181</v>
      </c>
      <c r="AP224" s="187" t="s">
        <v>181</v>
      </c>
      <c r="AQ224" s="185" t="s">
        <v>181</v>
      </c>
      <c r="AR224" s="188" t="s">
        <v>181</v>
      </c>
      <c r="AS224" s="729"/>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row>
    <row r="225" spans="1:144" s="58" customFormat="1" ht="20.25" customHeight="1">
      <c r="A225" s="55"/>
      <c r="B225" s="56"/>
      <c r="C225" s="56"/>
      <c r="D225" s="1092" t="s">
        <v>242</v>
      </c>
      <c r="E225" s="1093"/>
      <c r="F225" s="1093"/>
      <c r="G225" s="1093"/>
      <c r="H225" s="1093"/>
      <c r="I225" s="1093"/>
      <c r="J225" s="1093"/>
      <c r="K225" s="56"/>
      <c r="L225" s="68"/>
      <c r="M225" s="152"/>
      <c r="N225" s="152"/>
      <c r="O225" s="408"/>
      <c r="P225" s="152"/>
      <c r="Q225" s="68"/>
      <c r="R225" s="152"/>
      <c r="S225" s="152"/>
      <c r="T225" s="408"/>
      <c r="U225" s="152"/>
      <c r="V225" s="68"/>
      <c r="W225" s="152"/>
      <c r="X225" s="152"/>
      <c r="Y225" s="408"/>
      <c r="Z225" s="152"/>
      <c r="AA225" s="68"/>
      <c r="AB225" s="152"/>
      <c r="AC225" s="152"/>
      <c r="AD225" s="408"/>
      <c r="AE225" s="152"/>
      <c r="AF225" s="68"/>
      <c r="AG225" s="152"/>
      <c r="AH225" s="152"/>
      <c r="AI225" s="408"/>
      <c r="AJ225" s="152"/>
      <c r="AK225" s="68"/>
      <c r="AL225" s="152"/>
      <c r="AM225" s="152"/>
      <c r="AN225" s="408"/>
      <c r="AO225" s="85"/>
      <c r="AP225" s="187"/>
      <c r="AQ225" s="53">
        <f>SUM(O225:AN225)</f>
        <v>0</v>
      </c>
      <c r="AR225" s="188"/>
      <c r="AS225" s="729"/>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row>
    <row r="226" spans="1:144" s="58" customFormat="1" ht="20.25" customHeight="1">
      <c r="A226" s="55" t="s">
        <v>181</v>
      </c>
      <c r="B226" s="56"/>
      <c r="C226" s="56"/>
      <c r="D226" s="1092" t="s">
        <v>242</v>
      </c>
      <c r="E226" s="1093"/>
      <c r="F226" s="1093"/>
      <c r="G226" s="1093"/>
      <c r="H226" s="1093"/>
      <c r="I226" s="1093"/>
      <c r="J226" s="1093"/>
      <c r="K226" s="56"/>
      <c r="L226" s="68"/>
      <c r="M226" s="152"/>
      <c r="N226" s="152"/>
      <c r="O226" s="408"/>
      <c r="P226" s="152"/>
      <c r="Q226" s="68"/>
      <c r="R226" s="152"/>
      <c r="S226" s="152"/>
      <c r="T226" s="408"/>
      <c r="U226" s="152"/>
      <c r="V226" s="68"/>
      <c r="W226" s="152"/>
      <c r="X226" s="152"/>
      <c r="Y226" s="408"/>
      <c r="Z226" s="152"/>
      <c r="AA226" s="68"/>
      <c r="AB226" s="152"/>
      <c r="AC226" s="152"/>
      <c r="AD226" s="408"/>
      <c r="AE226" s="152"/>
      <c r="AF226" s="68"/>
      <c r="AG226" s="152"/>
      <c r="AH226" s="152"/>
      <c r="AI226" s="408"/>
      <c r="AJ226" s="152"/>
      <c r="AK226" s="68"/>
      <c r="AL226" s="152"/>
      <c r="AM226" s="152"/>
      <c r="AN226" s="408"/>
      <c r="AO226" s="85"/>
      <c r="AP226" s="187"/>
      <c r="AQ226" s="53">
        <f>SUM(O226:AN226)</f>
        <v>0</v>
      </c>
      <c r="AR226" s="188"/>
      <c r="AS226" s="729"/>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row>
    <row r="227" spans="1:144" s="58" customFormat="1" ht="20.25" customHeight="1">
      <c r="A227" s="55" t="s">
        <v>181</v>
      </c>
      <c r="B227" s="56" t="s">
        <v>181</v>
      </c>
      <c r="C227" s="56" t="s">
        <v>181</v>
      </c>
      <c r="D227" s="1092" t="s">
        <v>242</v>
      </c>
      <c r="E227" s="1093"/>
      <c r="F227" s="1093"/>
      <c r="G227" s="1093"/>
      <c r="H227" s="1093"/>
      <c r="I227" s="1093"/>
      <c r="J227" s="1093"/>
      <c r="K227" s="56"/>
      <c r="L227" s="68"/>
      <c r="M227" s="152"/>
      <c r="N227" s="152"/>
      <c r="O227" s="408"/>
      <c r="P227" s="152"/>
      <c r="Q227" s="68"/>
      <c r="R227" s="152"/>
      <c r="S227" s="152"/>
      <c r="T227" s="408"/>
      <c r="U227" s="152"/>
      <c r="V227" s="68"/>
      <c r="W227" s="152"/>
      <c r="X227" s="152"/>
      <c r="Y227" s="408"/>
      <c r="Z227" s="152"/>
      <c r="AA227" s="68"/>
      <c r="AB227" s="152"/>
      <c r="AC227" s="152"/>
      <c r="AD227" s="408"/>
      <c r="AE227" s="152"/>
      <c r="AF227" s="68"/>
      <c r="AG227" s="152"/>
      <c r="AH227" s="152"/>
      <c r="AI227" s="408"/>
      <c r="AJ227" s="152"/>
      <c r="AK227" s="68"/>
      <c r="AL227" s="152"/>
      <c r="AM227" s="152"/>
      <c r="AN227" s="408"/>
      <c r="AO227" s="85"/>
      <c r="AP227" s="187"/>
      <c r="AQ227" s="53">
        <f>SUM(O227:AN227)</f>
        <v>0</v>
      </c>
      <c r="AR227" s="188"/>
      <c r="AS227" s="729"/>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row>
    <row r="228" spans="1:144" s="58" customFormat="1" ht="20.25" customHeight="1">
      <c r="A228" s="55"/>
      <c r="B228" s="56"/>
      <c r="C228" s="56"/>
      <c r="D228" s="1092" t="s">
        <v>242</v>
      </c>
      <c r="E228" s="1093"/>
      <c r="F228" s="1093"/>
      <c r="G228" s="1093"/>
      <c r="H228" s="1093"/>
      <c r="I228" s="1093"/>
      <c r="J228" s="1093"/>
      <c r="K228" s="56"/>
      <c r="L228" s="68"/>
      <c r="M228" s="152"/>
      <c r="N228" s="152"/>
      <c r="O228" s="408"/>
      <c r="P228" s="152"/>
      <c r="Q228" s="68"/>
      <c r="R228" s="152"/>
      <c r="S228" s="152"/>
      <c r="T228" s="408"/>
      <c r="U228" s="152"/>
      <c r="V228" s="68"/>
      <c r="W228" s="152"/>
      <c r="X228" s="152"/>
      <c r="Y228" s="408"/>
      <c r="Z228" s="152"/>
      <c r="AA228" s="68"/>
      <c r="AB228" s="152"/>
      <c r="AC228" s="152"/>
      <c r="AD228" s="408"/>
      <c r="AE228" s="152"/>
      <c r="AF228" s="68"/>
      <c r="AG228" s="152"/>
      <c r="AH228" s="152"/>
      <c r="AI228" s="408"/>
      <c r="AJ228" s="152"/>
      <c r="AK228" s="68"/>
      <c r="AL228" s="152"/>
      <c r="AM228" s="152"/>
      <c r="AN228" s="408"/>
      <c r="AO228" s="85"/>
      <c r="AP228" s="187"/>
      <c r="AQ228" s="53">
        <f t="shared" ref="AQ228:AQ234" si="91">SUM(O228:AN228)</f>
        <v>0</v>
      </c>
      <c r="AR228" s="188"/>
      <c r="AS228" s="729"/>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row>
    <row r="229" spans="1:144" s="58" customFormat="1" ht="20.25" customHeight="1">
      <c r="A229" s="55"/>
      <c r="B229" s="56"/>
      <c r="C229" s="56"/>
      <c r="D229" s="1092" t="s">
        <v>242</v>
      </c>
      <c r="E229" s="1093"/>
      <c r="F229" s="1093"/>
      <c r="G229" s="1093"/>
      <c r="H229" s="1093"/>
      <c r="I229" s="1093"/>
      <c r="J229" s="1093"/>
      <c r="K229" s="56"/>
      <c r="L229" s="68"/>
      <c r="M229" s="152"/>
      <c r="N229" s="152"/>
      <c r="O229" s="408"/>
      <c r="P229" s="152"/>
      <c r="Q229" s="68"/>
      <c r="R229" s="152"/>
      <c r="S229" s="152"/>
      <c r="T229" s="408"/>
      <c r="U229" s="152"/>
      <c r="V229" s="68"/>
      <c r="W229" s="152"/>
      <c r="X229" s="152"/>
      <c r="Y229" s="408"/>
      <c r="Z229" s="152"/>
      <c r="AA229" s="68"/>
      <c r="AB229" s="152"/>
      <c r="AC229" s="152"/>
      <c r="AD229" s="408"/>
      <c r="AE229" s="152"/>
      <c r="AF229" s="68"/>
      <c r="AG229" s="152"/>
      <c r="AH229" s="152"/>
      <c r="AI229" s="408"/>
      <c r="AJ229" s="152"/>
      <c r="AK229" s="68"/>
      <c r="AL229" s="152"/>
      <c r="AM229" s="152"/>
      <c r="AN229" s="408"/>
      <c r="AO229" s="85"/>
      <c r="AP229" s="187"/>
      <c r="AQ229" s="53">
        <f t="shared" si="91"/>
        <v>0</v>
      </c>
      <c r="AR229" s="188"/>
      <c r="AS229" s="729"/>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row>
    <row r="230" spans="1:144" s="58" customFormat="1" ht="20.25" customHeight="1">
      <c r="A230" s="55"/>
      <c r="B230" s="56"/>
      <c r="C230" s="56"/>
      <c r="D230" s="1092" t="s">
        <v>242</v>
      </c>
      <c r="E230" s="1093"/>
      <c r="F230" s="1093"/>
      <c r="G230" s="1093"/>
      <c r="H230" s="1093"/>
      <c r="I230" s="1093"/>
      <c r="J230" s="1093"/>
      <c r="K230" s="56"/>
      <c r="L230" s="68"/>
      <c r="M230" s="152"/>
      <c r="N230" s="152"/>
      <c r="O230" s="408"/>
      <c r="P230" s="152"/>
      <c r="Q230" s="68"/>
      <c r="R230" s="152"/>
      <c r="S230" s="152"/>
      <c r="T230" s="408"/>
      <c r="U230" s="152"/>
      <c r="V230" s="68"/>
      <c r="W230" s="152"/>
      <c r="X230" s="152"/>
      <c r="Y230" s="408"/>
      <c r="Z230" s="152"/>
      <c r="AA230" s="68"/>
      <c r="AB230" s="152"/>
      <c r="AC230" s="152"/>
      <c r="AD230" s="408"/>
      <c r="AE230" s="152"/>
      <c r="AF230" s="68"/>
      <c r="AG230" s="152"/>
      <c r="AH230" s="152"/>
      <c r="AI230" s="408"/>
      <c r="AJ230" s="152"/>
      <c r="AK230" s="68"/>
      <c r="AL230" s="152"/>
      <c r="AM230" s="152"/>
      <c r="AN230" s="408"/>
      <c r="AO230" s="85"/>
      <c r="AP230" s="187"/>
      <c r="AQ230" s="53">
        <f t="shared" si="91"/>
        <v>0</v>
      </c>
      <c r="AR230" s="188"/>
      <c r="AS230" s="729"/>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row>
    <row r="231" spans="1:144" s="58" customFormat="1" ht="20.25" customHeight="1">
      <c r="A231" s="55"/>
      <c r="B231" s="56"/>
      <c r="C231" s="56"/>
      <c r="D231" s="1092" t="s">
        <v>242</v>
      </c>
      <c r="E231" s="1093"/>
      <c r="F231" s="1093"/>
      <c r="G231" s="1093"/>
      <c r="H231" s="1093"/>
      <c r="I231" s="1093"/>
      <c r="J231" s="1093"/>
      <c r="K231" s="56"/>
      <c r="L231" s="68"/>
      <c r="M231" s="152"/>
      <c r="N231" s="152"/>
      <c r="O231" s="408"/>
      <c r="P231" s="152"/>
      <c r="Q231" s="68"/>
      <c r="R231" s="152"/>
      <c r="S231" s="152"/>
      <c r="T231" s="408"/>
      <c r="U231" s="152"/>
      <c r="V231" s="68"/>
      <c r="W231" s="152"/>
      <c r="X231" s="152"/>
      <c r="Y231" s="408"/>
      <c r="Z231" s="152"/>
      <c r="AA231" s="68"/>
      <c r="AB231" s="152"/>
      <c r="AC231" s="152"/>
      <c r="AD231" s="408"/>
      <c r="AE231" s="152"/>
      <c r="AF231" s="68"/>
      <c r="AG231" s="152"/>
      <c r="AH231" s="152"/>
      <c r="AI231" s="408"/>
      <c r="AJ231" s="152"/>
      <c r="AK231" s="68"/>
      <c r="AL231" s="152"/>
      <c r="AM231" s="152"/>
      <c r="AN231" s="408"/>
      <c r="AO231" s="85"/>
      <c r="AP231" s="187"/>
      <c r="AQ231" s="53">
        <f t="shared" si="91"/>
        <v>0</v>
      </c>
      <c r="AR231" s="188"/>
      <c r="AS231" s="729"/>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row>
    <row r="232" spans="1:144" s="58" customFormat="1" ht="20.25" customHeight="1">
      <c r="A232" s="55"/>
      <c r="B232" s="56"/>
      <c r="C232" s="56"/>
      <c r="D232" s="1092" t="s">
        <v>242</v>
      </c>
      <c r="E232" s="1093"/>
      <c r="F232" s="1093"/>
      <c r="G232" s="1093"/>
      <c r="H232" s="1093"/>
      <c r="I232" s="1093"/>
      <c r="J232" s="1093"/>
      <c r="K232" s="56"/>
      <c r="L232" s="68"/>
      <c r="M232" s="152"/>
      <c r="N232" s="152"/>
      <c r="O232" s="408"/>
      <c r="P232" s="152"/>
      <c r="Q232" s="68"/>
      <c r="R232" s="152"/>
      <c r="S232" s="152"/>
      <c r="T232" s="408"/>
      <c r="U232" s="152"/>
      <c r="V232" s="68"/>
      <c r="W232" s="152"/>
      <c r="X232" s="152"/>
      <c r="Y232" s="408"/>
      <c r="Z232" s="152"/>
      <c r="AA232" s="68"/>
      <c r="AB232" s="152"/>
      <c r="AC232" s="152"/>
      <c r="AD232" s="408"/>
      <c r="AE232" s="152"/>
      <c r="AF232" s="68"/>
      <c r="AG232" s="152"/>
      <c r="AH232" s="152"/>
      <c r="AI232" s="408"/>
      <c r="AJ232" s="152"/>
      <c r="AK232" s="68"/>
      <c r="AL232" s="152"/>
      <c r="AM232" s="152"/>
      <c r="AN232" s="408"/>
      <c r="AO232" s="85"/>
      <c r="AP232" s="187"/>
      <c r="AQ232" s="53">
        <f t="shared" si="91"/>
        <v>0</v>
      </c>
      <c r="AR232" s="188"/>
      <c r="AS232" s="729"/>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row>
    <row r="233" spans="1:144" s="58" customFormat="1" ht="20.25" customHeight="1">
      <c r="A233" s="55"/>
      <c r="B233" s="56"/>
      <c r="C233" s="56"/>
      <c r="D233" s="1092" t="s">
        <v>242</v>
      </c>
      <c r="E233" s="1093"/>
      <c r="F233" s="1093"/>
      <c r="G233" s="1093"/>
      <c r="H233" s="1093"/>
      <c r="I233" s="1093"/>
      <c r="J233" s="1093"/>
      <c r="K233" s="56"/>
      <c r="L233" s="68"/>
      <c r="M233" s="152"/>
      <c r="N233" s="152"/>
      <c r="O233" s="408"/>
      <c r="P233" s="152"/>
      <c r="Q233" s="68"/>
      <c r="R233" s="152"/>
      <c r="S233" s="152"/>
      <c r="T233" s="408"/>
      <c r="U233" s="152"/>
      <c r="V233" s="68"/>
      <c r="W233" s="152"/>
      <c r="X233" s="152"/>
      <c r="Y233" s="408"/>
      <c r="Z233" s="152"/>
      <c r="AA233" s="68"/>
      <c r="AB233" s="152"/>
      <c r="AC233" s="152"/>
      <c r="AD233" s="408"/>
      <c r="AE233" s="152"/>
      <c r="AF233" s="68"/>
      <c r="AG233" s="152"/>
      <c r="AH233" s="152"/>
      <c r="AI233" s="408"/>
      <c r="AJ233" s="152"/>
      <c r="AK233" s="68"/>
      <c r="AL233" s="152"/>
      <c r="AM233" s="152"/>
      <c r="AN233" s="408"/>
      <c r="AO233" s="85"/>
      <c r="AP233" s="187"/>
      <c r="AQ233" s="53">
        <f t="shared" si="91"/>
        <v>0</v>
      </c>
      <c r="AR233" s="188"/>
      <c r="AS233" s="729"/>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row>
    <row r="234" spans="1:144" s="58" customFormat="1" ht="20.25" customHeight="1">
      <c r="A234" s="55"/>
      <c r="B234" s="56"/>
      <c r="C234" s="56"/>
      <c r="D234" s="1092" t="s">
        <v>242</v>
      </c>
      <c r="E234" s="1093"/>
      <c r="F234" s="1093"/>
      <c r="G234" s="1093"/>
      <c r="H234" s="1093"/>
      <c r="I234" s="1093"/>
      <c r="J234" s="1093"/>
      <c r="K234" s="56" t="s">
        <v>181</v>
      </c>
      <c r="L234" s="68" t="s">
        <v>181</v>
      </c>
      <c r="M234" s="152" t="s">
        <v>181</v>
      </c>
      <c r="N234" s="152" t="s">
        <v>181</v>
      </c>
      <c r="O234" s="408"/>
      <c r="P234" s="152"/>
      <c r="Q234" s="68"/>
      <c r="R234" s="152"/>
      <c r="S234" s="152"/>
      <c r="T234" s="408"/>
      <c r="U234" s="152"/>
      <c r="V234" s="68"/>
      <c r="W234" s="152"/>
      <c r="X234" s="152"/>
      <c r="Y234" s="408"/>
      <c r="Z234" s="152"/>
      <c r="AA234" s="68"/>
      <c r="AB234" s="152"/>
      <c r="AC234" s="152"/>
      <c r="AD234" s="408"/>
      <c r="AE234" s="152"/>
      <c r="AF234" s="68"/>
      <c r="AG234" s="152"/>
      <c r="AH234" s="152"/>
      <c r="AI234" s="408"/>
      <c r="AJ234" s="152" t="s">
        <v>181</v>
      </c>
      <c r="AK234" s="68" t="s">
        <v>181</v>
      </c>
      <c r="AL234" s="152" t="s">
        <v>181</v>
      </c>
      <c r="AM234" s="152" t="s">
        <v>181</v>
      </c>
      <c r="AN234" s="408"/>
      <c r="AO234" s="85" t="s">
        <v>181</v>
      </c>
      <c r="AP234" s="187" t="s">
        <v>181</v>
      </c>
      <c r="AQ234" s="53">
        <f t="shared" si="91"/>
        <v>0</v>
      </c>
      <c r="AR234" s="188" t="s">
        <v>181</v>
      </c>
      <c r="AS234" s="729"/>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row>
    <row r="235" spans="1:144" s="58" customFormat="1" ht="9.9499999999999993" customHeight="1" thickBot="1">
      <c r="A235" s="55" t="s">
        <v>181</v>
      </c>
      <c r="B235" s="56" t="s">
        <v>181</v>
      </c>
      <c r="C235" s="56" t="s">
        <v>181</v>
      </c>
      <c r="D235" s="56" t="s">
        <v>181</v>
      </c>
      <c r="E235" s="56" t="s">
        <v>181</v>
      </c>
      <c r="F235" s="56" t="s">
        <v>181</v>
      </c>
      <c r="G235" s="56" t="s">
        <v>181</v>
      </c>
      <c r="H235" s="56" t="s">
        <v>181</v>
      </c>
      <c r="I235" s="56" t="s">
        <v>181</v>
      </c>
      <c r="J235" s="56" t="s">
        <v>181</v>
      </c>
      <c r="K235" s="56"/>
      <c r="L235" s="68"/>
      <c r="M235" s="152"/>
      <c r="N235" s="152"/>
      <c r="O235" s="401"/>
      <c r="P235" s="152"/>
      <c r="Q235" s="68"/>
      <c r="R235" s="152"/>
      <c r="S235" s="152"/>
      <c r="T235" s="401"/>
      <c r="U235" s="152"/>
      <c r="V235" s="68"/>
      <c r="W235" s="152"/>
      <c r="X235" s="152"/>
      <c r="Y235" s="401"/>
      <c r="Z235" s="152"/>
      <c r="AA235" s="68"/>
      <c r="AB235" s="152"/>
      <c r="AC235" s="152"/>
      <c r="AD235" s="401"/>
      <c r="AE235" s="152"/>
      <c r="AF235" s="68"/>
      <c r="AG235" s="152"/>
      <c r="AH235" s="152"/>
      <c r="AI235" s="401"/>
      <c r="AJ235" s="152"/>
      <c r="AK235" s="68"/>
      <c r="AL235" s="152"/>
      <c r="AM235" s="152"/>
      <c r="AN235" s="401"/>
      <c r="AO235" s="85"/>
      <c r="AP235" s="187"/>
      <c r="AQ235" s="185" t="s">
        <v>181</v>
      </c>
      <c r="AR235" s="188"/>
      <c r="AS235" s="729"/>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row>
    <row r="236" spans="1:144" s="58" customFormat="1" ht="20.25" customHeight="1" thickBot="1">
      <c r="A236" s="55" t="s">
        <v>181</v>
      </c>
      <c r="B236" s="56" t="s">
        <v>181</v>
      </c>
      <c r="C236" s="56" t="s">
        <v>232</v>
      </c>
      <c r="D236" s="56"/>
      <c r="E236" s="56"/>
      <c r="F236" s="56"/>
      <c r="G236" s="56" t="s">
        <v>181</v>
      </c>
      <c r="H236" s="56" t="s">
        <v>181</v>
      </c>
      <c r="I236" s="56" t="s">
        <v>181</v>
      </c>
      <c r="J236" s="56" t="s">
        <v>181</v>
      </c>
      <c r="K236" s="56" t="s">
        <v>181</v>
      </c>
      <c r="L236" s="68" t="s">
        <v>181</v>
      </c>
      <c r="M236" s="152" t="s">
        <v>181</v>
      </c>
      <c r="N236" s="152" t="s">
        <v>181</v>
      </c>
      <c r="O236" s="407">
        <f>SUM(O146:O234)</f>
        <v>0</v>
      </c>
      <c r="P236" s="152" t="s">
        <v>181</v>
      </c>
      <c r="Q236" s="68" t="s">
        <v>181</v>
      </c>
      <c r="R236" s="152" t="s">
        <v>181</v>
      </c>
      <c r="S236" s="152" t="s">
        <v>181</v>
      </c>
      <c r="T236" s="407">
        <f>SUM(T146:T234)</f>
        <v>0</v>
      </c>
      <c r="U236" s="152" t="s">
        <v>181</v>
      </c>
      <c r="V236" s="68" t="s">
        <v>181</v>
      </c>
      <c r="W236" s="152" t="s">
        <v>181</v>
      </c>
      <c r="X236" s="152" t="s">
        <v>181</v>
      </c>
      <c r="Y236" s="407">
        <f>SUM(Y146:Y234)</f>
        <v>0</v>
      </c>
      <c r="Z236" s="152" t="s">
        <v>181</v>
      </c>
      <c r="AA236" s="68" t="s">
        <v>181</v>
      </c>
      <c r="AB236" s="152" t="s">
        <v>181</v>
      </c>
      <c r="AC236" s="152" t="s">
        <v>181</v>
      </c>
      <c r="AD236" s="407">
        <f>SUM(AD146:AD234)</f>
        <v>0</v>
      </c>
      <c r="AE236" s="152" t="s">
        <v>181</v>
      </c>
      <c r="AF236" s="68" t="s">
        <v>181</v>
      </c>
      <c r="AG236" s="152" t="s">
        <v>181</v>
      </c>
      <c r="AH236" s="152" t="s">
        <v>181</v>
      </c>
      <c r="AI236" s="407">
        <f>SUM(AI146:AI234)</f>
        <v>0</v>
      </c>
      <c r="AJ236" s="152" t="s">
        <v>181</v>
      </c>
      <c r="AK236" s="68" t="s">
        <v>181</v>
      </c>
      <c r="AL236" s="152" t="s">
        <v>181</v>
      </c>
      <c r="AM236" s="152" t="s">
        <v>181</v>
      </c>
      <c r="AN236" s="407">
        <f>SUM(AN146:AN234)</f>
        <v>0</v>
      </c>
      <c r="AO236" s="85" t="s">
        <v>181</v>
      </c>
      <c r="AP236" s="187" t="s">
        <v>181</v>
      </c>
      <c r="AQ236" s="191">
        <f>SUM(O236:AN236)</f>
        <v>0</v>
      </c>
      <c r="AR236" s="188" t="s">
        <v>181</v>
      </c>
      <c r="AS236" s="729"/>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row>
    <row r="237" spans="1:144" s="58" customFormat="1" ht="9.9499999999999993" customHeight="1" thickBot="1">
      <c r="A237" s="61" t="s">
        <v>181</v>
      </c>
      <c r="B237" s="62" t="s">
        <v>181</v>
      </c>
      <c r="C237" s="62" t="s">
        <v>181</v>
      </c>
      <c r="D237" s="62" t="s">
        <v>181</v>
      </c>
      <c r="E237" s="62" t="s">
        <v>181</v>
      </c>
      <c r="F237" s="62" t="s">
        <v>181</v>
      </c>
      <c r="G237" s="62" t="s">
        <v>181</v>
      </c>
      <c r="H237" s="62" t="s">
        <v>181</v>
      </c>
      <c r="I237" s="62" t="s">
        <v>181</v>
      </c>
      <c r="J237" s="62" t="s">
        <v>181</v>
      </c>
      <c r="K237" s="62" t="s">
        <v>181</v>
      </c>
      <c r="L237" s="79" t="s">
        <v>181</v>
      </c>
      <c r="M237" s="80" t="s">
        <v>181</v>
      </c>
      <c r="N237" s="80" t="s">
        <v>181</v>
      </c>
      <c r="O237" s="403" t="s">
        <v>181</v>
      </c>
      <c r="P237" s="80" t="s">
        <v>181</v>
      </c>
      <c r="Q237" s="79" t="s">
        <v>181</v>
      </c>
      <c r="R237" s="80" t="s">
        <v>181</v>
      </c>
      <c r="S237" s="80" t="s">
        <v>181</v>
      </c>
      <c r="T237" s="403" t="s">
        <v>181</v>
      </c>
      <c r="U237" s="80" t="s">
        <v>181</v>
      </c>
      <c r="V237" s="79" t="s">
        <v>181</v>
      </c>
      <c r="W237" s="80" t="s">
        <v>181</v>
      </c>
      <c r="X237" s="80" t="s">
        <v>181</v>
      </c>
      <c r="Y237" s="403" t="s">
        <v>181</v>
      </c>
      <c r="Z237" s="80" t="s">
        <v>181</v>
      </c>
      <c r="AA237" s="79" t="s">
        <v>181</v>
      </c>
      <c r="AB237" s="80" t="s">
        <v>181</v>
      </c>
      <c r="AC237" s="80" t="s">
        <v>181</v>
      </c>
      <c r="AD237" s="403" t="s">
        <v>181</v>
      </c>
      <c r="AE237" s="80" t="s">
        <v>181</v>
      </c>
      <c r="AF237" s="79" t="s">
        <v>181</v>
      </c>
      <c r="AG237" s="80" t="s">
        <v>181</v>
      </c>
      <c r="AH237" s="80" t="s">
        <v>181</v>
      </c>
      <c r="AI237" s="403" t="s">
        <v>181</v>
      </c>
      <c r="AJ237" s="80" t="s">
        <v>181</v>
      </c>
      <c r="AK237" s="79" t="s">
        <v>181</v>
      </c>
      <c r="AL237" s="80" t="s">
        <v>181</v>
      </c>
      <c r="AM237" s="80" t="s">
        <v>181</v>
      </c>
      <c r="AN237" s="403" t="s">
        <v>181</v>
      </c>
      <c r="AO237" s="81" t="s">
        <v>181</v>
      </c>
      <c r="AP237" s="197" t="s">
        <v>181</v>
      </c>
      <c r="AQ237" s="186" t="s">
        <v>181</v>
      </c>
      <c r="AR237" s="189" t="s">
        <v>181</v>
      </c>
      <c r="AS237" s="729"/>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row>
    <row r="238" spans="1:144" s="58" customFormat="1" ht="9.9499999999999993" customHeight="1" thickBot="1">
      <c r="A238" s="55" t="s">
        <v>181</v>
      </c>
      <c r="B238" s="56" t="s">
        <v>181</v>
      </c>
      <c r="C238" s="56" t="s">
        <v>181</v>
      </c>
      <c r="D238" s="56" t="s">
        <v>181</v>
      </c>
      <c r="E238" s="56" t="s">
        <v>181</v>
      </c>
      <c r="F238" s="56" t="s">
        <v>181</v>
      </c>
      <c r="G238" s="56" t="s">
        <v>181</v>
      </c>
      <c r="H238" s="56" t="s">
        <v>181</v>
      </c>
      <c r="I238" s="56" t="s">
        <v>181</v>
      </c>
      <c r="J238" s="56" t="s">
        <v>181</v>
      </c>
      <c r="K238" s="56" t="s">
        <v>181</v>
      </c>
      <c r="L238" s="68" t="s">
        <v>181</v>
      </c>
      <c r="M238" s="152" t="s">
        <v>181</v>
      </c>
      <c r="N238" s="152" t="s">
        <v>181</v>
      </c>
      <c r="O238" s="401" t="s">
        <v>181</v>
      </c>
      <c r="P238" s="152" t="s">
        <v>181</v>
      </c>
      <c r="Q238" s="68" t="s">
        <v>181</v>
      </c>
      <c r="R238" s="152" t="s">
        <v>181</v>
      </c>
      <c r="S238" s="152" t="s">
        <v>181</v>
      </c>
      <c r="T238" s="401" t="s">
        <v>181</v>
      </c>
      <c r="U238" s="152" t="s">
        <v>181</v>
      </c>
      <c r="V238" s="68" t="s">
        <v>181</v>
      </c>
      <c r="W238" s="152" t="s">
        <v>181</v>
      </c>
      <c r="X238" s="152" t="s">
        <v>181</v>
      </c>
      <c r="Y238" s="401" t="s">
        <v>181</v>
      </c>
      <c r="Z238" s="152" t="s">
        <v>181</v>
      </c>
      <c r="AA238" s="68" t="s">
        <v>181</v>
      </c>
      <c r="AB238" s="152" t="s">
        <v>181</v>
      </c>
      <c r="AC238" s="152" t="s">
        <v>181</v>
      </c>
      <c r="AD238" s="401" t="s">
        <v>181</v>
      </c>
      <c r="AE238" s="152" t="s">
        <v>181</v>
      </c>
      <c r="AF238" s="68" t="s">
        <v>181</v>
      </c>
      <c r="AG238" s="152" t="s">
        <v>181</v>
      </c>
      <c r="AH238" s="152" t="s">
        <v>181</v>
      </c>
      <c r="AI238" s="401" t="s">
        <v>181</v>
      </c>
      <c r="AJ238" s="152" t="s">
        <v>181</v>
      </c>
      <c r="AK238" s="68" t="s">
        <v>181</v>
      </c>
      <c r="AL238" s="152" t="s">
        <v>181</v>
      </c>
      <c r="AM238" s="152" t="s">
        <v>181</v>
      </c>
      <c r="AN238" s="401" t="s">
        <v>181</v>
      </c>
      <c r="AO238" s="85" t="s">
        <v>181</v>
      </c>
      <c r="AP238" s="187" t="s">
        <v>181</v>
      </c>
      <c r="AQ238" s="185" t="s">
        <v>181</v>
      </c>
      <c r="AR238" s="188" t="s">
        <v>181</v>
      </c>
      <c r="AS238" s="729"/>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row>
    <row r="239" spans="1:144" s="58" customFormat="1" ht="20.25" customHeight="1" thickBot="1">
      <c r="A239" s="55"/>
      <c r="B239" s="1347" t="s">
        <v>259</v>
      </c>
      <c r="C239" s="993"/>
      <c r="D239" s="993"/>
      <c r="E239" s="993"/>
      <c r="F239" s="993"/>
      <c r="G239" s="993"/>
      <c r="H239" s="993"/>
      <c r="I239" s="993"/>
      <c r="J239" s="993"/>
      <c r="K239" s="56" t="s">
        <v>181</v>
      </c>
      <c r="L239" s="68" t="s">
        <v>181</v>
      </c>
      <c r="M239" s="152" t="s">
        <v>181</v>
      </c>
      <c r="N239" s="152" t="s">
        <v>181</v>
      </c>
      <c r="O239" s="415">
        <f>O236+O140+O116+O97+O73</f>
        <v>0</v>
      </c>
      <c r="P239" s="69" t="s">
        <v>181</v>
      </c>
      <c r="Q239" s="152" t="s">
        <v>181</v>
      </c>
      <c r="R239" s="152" t="s">
        <v>181</v>
      </c>
      <c r="S239" s="152" t="s">
        <v>181</v>
      </c>
      <c r="T239" s="415">
        <f>T236+T140+T116+T97+T73</f>
        <v>0</v>
      </c>
      <c r="U239" s="69" t="s">
        <v>181</v>
      </c>
      <c r="V239" s="152" t="s">
        <v>181</v>
      </c>
      <c r="W239" s="152" t="s">
        <v>181</v>
      </c>
      <c r="X239" s="152" t="s">
        <v>181</v>
      </c>
      <c r="Y239" s="415">
        <f>Y236+Y140+Y116+Y97+Y73</f>
        <v>0</v>
      </c>
      <c r="Z239" s="69" t="s">
        <v>181</v>
      </c>
      <c r="AA239" s="152" t="s">
        <v>181</v>
      </c>
      <c r="AB239" s="152" t="s">
        <v>181</v>
      </c>
      <c r="AC239" s="152" t="s">
        <v>181</v>
      </c>
      <c r="AD239" s="415">
        <f>AD236+AD140+AD116+AD97+AD73</f>
        <v>0</v>
      </c>
      <c r="AE239" s="69" t="s">
        <v>181</v>
      </c>
      <c r="AF239" s="152" t="s">
        <v>181</v>
      </c>
      <c r="AG239" s="152" t="s">
        <v>181</v>
      </c>
      <c r="AH239" s="152" t="s">
        <v>181</v>
      </c>
      <c r="AI239" s="415">
        <f>AI236+AI140+AI116+AI97+AI73</f>
        <v>0</v>
      </c>
      <c r="AJ239" s="69" t="s">
        <v>181</v>
      </c>
      <c r="AK239" s="152" t="s">
        <v>181</v>
      </c>
      <c r="AL239" s="152" t="s">
        <v>181</v>
      </c>
      <c r="AM239" s="152" t="s">
        <v>181</v>
      </c>
      <c r="AN239" s="415">
        <f>AN236+AN140+AN116+AN97+AN73</f>
        <v>0</v>
      </c>
      <c r="AO239" s="75" t="s">
        <v>181</v>
      </c>
      <c r="AP239" s="185" t="s">
        <v>181</v>
      </c>
      <c r="AQ239" s="194">
        <f>SUM(O239:AN239)</f>
        <v>0</v>
      </c>
      <c r="AR239" s="188" t="s">
        <v>181</v>
      </c>
      <c r="AS239" s="729"/>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row>
    <row r="240" spans="1:144" s="58" customFormat="1" ht="9.9499999999999993" customHeight="1">
      <c r="A240" s="55"/>
      <c r="B240" s="56" t="s">
        <v>181</v>
      </c>
      <c r="C240" s="56" t="s">
        <v>181</v>
      </c>
      <c r="D240" s="56" t="s">
        <v>181</v>
      </c>
      <c r="E240" s="56" t="s">
        <v>181</v>
      </c>
      <c r="F240" s="56" t="s">
        <v>181</v>
      </c>
      <c r="G240" s="56" t="s">
        <v>181</v>
      </c>
      <c r="H240" s="56" t="s">
        <v>181</v>
      </c>
      <c r="I240" s="56" t="s">
        <v>181</v>
      </c>
      <c r="J240" s="56" t="s">
        <v>181</v>
      </c>
      <c r="K240" s="56" t="s">
        <v>181</v>
      </c>
      <c r="L240" s="68" t="s">
        <v>181</v>
      </c>
      <c r="M240" s="152" t="s">
        <v>181</v>
      </c>
      <c r="N240" s="152" t="s">
        <v>181</v>
      </c>
      <c r="O240" s="401" t="s">
        <v>181</v>
      </c>
      <c r="P240" s="69" t="s">
        <v>181</v>
      </c>
      <c r="Q240" s="152" t="s">
        <v>181</v>
      </c>
      <c r="R240" s="152" t="s">
        <v>181</v>
      </c>
      <c r="S240" s="152" t="s">
        <v>181</v>
      </c>
      <c r="T240" s="401" t="s">
        <v>181</v>
      </c>
      <c r="U240" s="69" t="s">
        <v>181</v>
      </c>
      <c r="V240" s="152" t="s">
        <v>181</v>
      </c>
      <c r="W240" s="152" t="s">
        <v>181</v>
      </c>
      <c r="X240" s="152" t="s">
        <v>181</v>
      </c>
      <c r="Y240" s="401" t="s">
        <v>181</v>
      </c>
      <c r="Z240" s="69" t="s">
        <v>181</v>
      </c>
      <c r="AA240" s="152" t="s">
        <v>181</v>
      </c>
      <c r="AB240" s="152" t="s">
        <v>181</v>
      </c>
      <c r="AC240" s="152" t="s">
        <v>181</v>
      </c>
      <c r="AD240" s="401" t="s">
        <v>181</v>
      </c>
      <c r="AE240" s="69" t="s">
        <v>181</v>
      </c>
      <c r="AF240" s="152" t="s">
        <v>181</v>
      </c>
      <c r="AG240" s="152" t="s">
        <v>181</v>
      </c>
      <c r="AH240" s="152" t="s">
        <v>181</v>
      </c>
      <c r="AI240" s="401" t="s">
        <v>181</v>
      </c>
      <c r="AJ240" s="69" t="s">
        <v>181</v>
      </c>
      <c r="AK240" s="152" t="s">
        <v>181</v>
      </c>
      <c r="AL240" s="152" t="s">
        <v>181</v>
      </c>
      <c r="AM240" s="152" t="s">
        <v>181</v>
      </c>
      <c r="AN240" s="401" t="s">
        <v>181</v>
      </c>
      <c r="AO240" s="75" t="s">
        <v>181</v>
      </c>
      <c r="AP240" s="185" t="s">
        <v>181</v>
      </c>
      <c r="AQ240" s="185" t="s">
        <v>181</v>
      </c>
      <c r="AR240" s="188" t="s">
        <v>181</v>
      </c>
      <c r="AS240" s="729"/>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row>
    <row r="241" spans="1:144" s="58" customFormat="1" ht="20.25" customHeight="1">
      <c r="A241" s="55"/>
      <c r="B241" s="56" t="s">
        <v>233</v>
      </c>
      <c r="C241" s="56"/>
      <c r="D241" s="56"/>
      <c r="E241" s="56" t="s">
        <v>181</v>
      </c>
      <c r="F241" s="56" t="s">
        <v>181</v>
      </c>
      <c r="G241" s="56" t="s">
        <v>181</v>
      </c>
      <c r="H241" s="56" t="s">
        <v>181</v>
      </c>
      <c r="I241" s="56" t="s">
        <v>181</v>
      </c>
      <c r="J241" s="160"/>
      <c r="K241" s="56" t="s">
        <v>181</v>
      </c>
      <c r="L241" s="68" t="s">
        <v>181</v>
      </c>
      <c r="M241" s="152" t="s">
        <v>181</v>
      </c>
      <c r="N241" s="152" t="s">
        <v>181</v>
      </c>
      <c r="O241" s="401" t="s">
        <v>181</v>
      </c>
      <c r="P241" s="69" t="s">
        <v>181</v>
      </c>
      <c r="Q241" s="152" t="s">
        <v>181</v>
      </c>
      <c r="R241" s="152" t="s">
        <v>181</v>
      </c>
      <c r="S241" s="152" t="s">
        <v>181</v>
      </c>
      <c r="T241" s="401" t="s">
        <v>181</v>
      </c>
      <c r="U241" s="69" t="s">
        <v>181</v>
      </c>
      <c r="V241" s="152" t="s">
        <v>181</v>
      </c>
      <c r="W241" s="152" t="s">
        <v>181</v>
      </c>
      <c r="X241" s="152" t="s">
        <v>181</v>
      </c>
      <c r="Y241" s="401" t="s">
        <v>181</v>
      </c>
      <c r="Z241" s="69" t="s">
        <v>181</v>
      </c>
      <c r="AA241" s="152" t="s">
        <v>181</v>
      </c>
      <c r="AB241" s="152" t="s">
        <v>181</v>
      </c>
      <c r="AC241" s="152" t="s">
        <v>181</v>
      </c>
      <c r="AD241" s="401" t="s">
        <v>181</v>
      </c>
      <c r="AE241" s="69" t="s">
        <v>181</v>
      </c>
      <c r="AF241" s="152" t="s">
        <v>181</v>
      </c>
      <c r="AG241" s="152" t="s">
        <v>181</v>
      </c>
      <c r="AH241" s="152" t="s">
        <v>181</v>
      </c>
      <c r="AI241" s="401" t="s">
        <v>181</v>
      </c>
      <c r="AJ241" s="69" t="s">
        <v>181</v>
      </c>
      <c r="AK241" s="152" t="s">
        <v>181</v>
      </c>
      <c r="AL241" s="152" t="s">
        <v>181</v>
      </c>
      <c r="AM241" s="152" t="s">
        <v>181</v>
      </c>
      <c r="AN241" s="401" t="s">
        <v>181</v>
      </c>
      <c r="AO241" s="75" t="s">
        <v>181</v>
      </c>
      <c r="AP241" s="185" t="s">
        <v>181</v>
      </c>
      <c r="AQ241" s="185" t="s">
        <v>181</v>
      </c>
      <c r="AR241" s="188" t="s">
        <v>181</v>
      </c>
      <c r="AS241" s="729"/>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row>
    <row r="242" spans="1:144" s="58" customFormat="1" ht="20.25" customHeight="1">
      <c r="A242" s="55"/>
      <c r="B242" s="56" t="s">
        <v>181</v>
      </c>
      <c r="C242" s="56" t="s">
        <v>181</v>
      </c>
      <c r="D242" s="56" t="s">
        <v>181</v>
      </c>
      <c r="E242" s="56" t="s">
        <v>181</v>
      </c>
      <c r="F242" s="1323" t="s">
        <v>234</v>
      </c>
      <c r="G242" s="1353"/>
      <c r="H242" s="1353"/>
      <c r="I242" s="56" t="s">
        <v>181</v>
      </c>
      <c r="J242" s="77">
        <f>E18</f>
        <v>0.26</v>
      </c>
      <c r="K242" s="56" t="s">
        <v>181</v>
      </c>
      <c r="L242" s="68" t="s">
        <v>181</v>
      </c>
      <c r="M242" s="152" t="s">
        <v>136</v>
      </c>
      <c r="N242" s="152" t="s">
        <v>181</v>
      </c>
      <c r="O242" s="400">
        <f>O239-SUM(O225:O234)-O208-O204-O200-O196-O192-O188-O184-O180-O176-O172-O140-O97-O210</f>
        <v>0</v>
      </c>
      <c r="P242" s="69" t="s">
        <v>181</v>
      </c>
      <c r="Q242" s="152" t="s">
        <v>181</v>
      </c>
      <c r="R242" s="152" t="s">
        <v>181</v>
      </c>
      <c r="S242" s="152" t="s">
        <v>181</v>
      </c>
      <c r="T242" s="400">
        <f>T239-SUM(T225:T234)-T208-T204-T200-T196-T192-T188-T184-T180-T176-T172-T140-T97-T210</f>
        <v>0</v>
      </c>
      <c r="U242" s="69" t="s">
        <v>181</v>
      </c>
      <c r="V242" s="152" t="s">
        <v>181</v>
      </c>
      <c r="W242" s="152" t="s">
        <v>181</v>
      </c>
      <c r="X242" s="152" t="s">
        <v>181</v>
      </c>
      <c r="Y242" s="400">
        <f>Y239-SUM(Y225:Y234)-Y208-Y204-Y200-Y196-Y192-Y188-Y184-Y180-Y176-Y172-Y140-Y97-Y210</f>
        <v>0</v>
      </c>
      <c r="Z242" s="69" t="s">
        <v>181</v>
      </c>
      <c r="AA242" s="152" t="s">
        <v>181</v>
      </c>
      <c r="AB242" s="152" t="s">
        <v>181</v>
      </c>
      <c r="AC242" s="152" t="s">
        <v>181</v>
      </c>
      <c r="AD242" s="400">
        <f>AD239-SUM(AD225:AD234)-AD208-AD204-AD200-AD196-AD192-AD188-AD184-AD180-AD176-AD172-AD140-AD97-AD210</f>
        <v>0</v>
      </c>
      <c r="AE242" s="69" t="s">
        <v>181</v>
      </c>
      <c r="AF242" s="152" t="s">
        <v>181</v>
      </c>
      <c r="AG242" s="152" t="s">
        <v>181</v>
      </c>
      <c r="AH242" s="152" t="s">
        <v>181</v>
      </c>
      <c r="AI242" s="400">
        <f>AI239-SUM(AI225:AI234)-AI208-AI204-AI200-AI196-AI192-AI188-AI184-AI180-AI176-AI172-AI140-AI97-AI210</f>
        <v>0</v>
      </c>
      <c r="AJ242" s="69" t="s">
        <v>181</v>
      </c>
      <c r="AK242" s="152" t="s">
        <v>181</v>
      </c>
      <c r="AL242" s="152" t="s">
        <v>181</v>
      </c>
      <c r="AM242" s="152" t="s">
        <v>181</v>
      </c>
      <c r="AN242" s="400">
        <f>AN239-SUM(AN225:AN234)-AN208-AN204-AN200-AN196-AN192-AN188-AN184-AN180-AN176-AN172-AN140-AN97-AN210</f>
        <v>0</v>
      </c>
      <c r="AO242" s="75" t="s">
        <v>181</v>
      </c>
      <c r="AP242" s="185" t="s">
        <v>181</v>
      </c>
      <c r="AQ242" s="52">
        <f>SUM(O242:AN242)</f>
        <v>0</v>
      </c>
      <c r="AR242" s="188" t="s">
        <v>181</v>
      </c>
      <c r="AS242" s="729"/>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row>
    <row r="243" spans="1:144" s="58" customFormat="1" ht="20.25" hidden="1" customHeight="1">
      <c r="A243" s="55"/>
      <c r="B243" s="56" t="s">
        <v>181</v>
      </c>
      <c r="C243" s="56" t="s">
        <v>181</v>
      </c>
      <c r="D243" s="56" t="s">
        <v>181</v>
      </c>
      <c r="E243" s="56" t="s">
        <v>181</v>
      </c>
      <c r="F243" s="1323" t="s">
        <v>235</v>
      </c>
      <c r="G243" s="1353"/>
      <c r="H243" s="1353"/>
      <c r="I243" s="56" t="s">
        <v>181</v>
      </c>
      <c r="J243" s="91">
        <v>0</v>
      </c>
      <c r="K243" s="56" t="s">
        <v>181</v>
      </c>
      <c r="L243" s="68" t="s">
        <v>181</v>
      </c>
      <c r="M243" s="152" t="s">
        <v>181</v>
      </c>
      <c r="N243" s="152" t="s">
        <v>181</v>
      </c>
      <c r="O243" s="406">
        <f>O239</f>
        <v>0</v>
      </c>
      <c r="P243" s="69"/>
      <c r="Q243" s="152"/>
      <c r="R243" s="152"/>
      <c r="S243" s="152"/>
      <c r="T243" s="406">
        <f>T239</f>
        <v>0</v>
      </c>
      <c r="U243" s="69"/>
      <c r="V243" s="152"/>
      <c r="W243" s="152"/>
      <c r="X243" s="152"/>
      <c r="Y243" s="406">
        <f>Y239</f>
        <v>0</v>
      </c>
      <c r="Z243" s="69"/>
      <c r="AA243" s="152"/>
      <c r="AB243" s="152"/>
      <c r="AC243" s="152"/>
      <c r="AD243" s="406">
        <f>AD239</f>
        <v>0</v>
      </c>
      <c r="AE243" s="69"/>
      <c r="AF243" s="152"/>
      <c r="AG243" s="152"/>
      <c r="AH243" s="152"/>
      <c r="AI243" s="406">
        <f>AI239</f>
        <v>0</v>
      </c>
      <c r="AJ243" s="69"/>
      <c r="AK243" s="152"/>
      <c r="AL243" s="152"/>
      <c r="AM243" s="152"/>
      <c r="AN243" s="406">
        <f>AN239</f>
        <v>0</v>
      </c>
      <c r="AO243" s="75" t="s">
        <v>181</v>
      </c>
      <c r="AP243" s="185" t="s">
        <v>181</v>
      </c>
      <c r="AQ243" s="52">
        <f>SUM(O243:AN243)</f>
        <v>0</v>
      </c>
      <c r="AR243" s="188" t="s">
        <v>181</v>
      </c>
      <c r="AS243" s="729"/>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row>
    <row r="244" spans="1:144" s="58" customFormat="1" ht="20.25" customHeight="1">
      <c r="A244" s="55" t="s">
        <v>181</v>
      </c>
      <c r="B244" s="56" t="s">
        <v>243</v>
      </c>
      <c r="C244" s="56"/>
      <c r="D244" s="56"/>
      <c r="E244" s="56"/>
      <c r="F244" s="56"/>
      <c r="G244" s="56"/>
      <c r="H244" s="56"/>
      <c r="I244" s="56"/>
      <c r="J244" s="56"/>
      <c r="K244" s="56"/>
      <c r="L244" s="68" t="s">
        <v>181</v>
      </c>
      <c r="M244" s="152" t="s">
        <v>181</v>
      </c>
      <c r="N244" s="152" t="s">
        <v>181</v>
      </c>
      <c r="O244" s="406">
        <f>ROUND((O242*$J242)+(O243*$J243),$AQ$257)</f>
        <v>0</v>
      </c>
      <c r="P244" s="69" t="s">
        <v>181</v>
      </c>
      <c r="Q244" s="152" t="s">
        <v>181</v>
      </c>
      <c r="R244" s="152" t="s">
        <v>181</v>
      </c>
      <c r="S244" s="152" t="s">
        <v>181</v>
      </c>
      <c r="T244" s="406">
        <f>ROUND((T242*$J242)+(T243*$J243),$AQ$257)</f>
        <v>0</v>
      </c>
      <c r="U244" s="69" t="s">
        <v>181</v>
      </c>
      <c r="V244" s="152" t="s">
        <v>181</v>
      </c>
      <c r="W244" s="152" t="s">
        <v>181</v>
      </c>
      <c r="X244" s="152" t="s">
        <v>181</v>
      </c>
      <c r="Y244" s="406">
        <f>ROUND((Y242*$J242)+(Y243*$J243),$AQ$257)</f>
        <v>0</v>
      </c>
      <c r="Z244" s="69" t="s">
        <v>181</v>
      </c>
      <c r="AA244" s="152" t="s">
        <v>181</v>
      </c>
      <c r="AB244" s="152" t="s">
        <v>181</v>
      </c>
      <c r="AC244" s="152" t="s">
        <v>181</v>
      </c>
      <c r="AD244" s="406">
        <f>ROUND((AD242*$J242)+(AD243*$J243),$AQ$257)</f>
        <v>0</v>
      </c>
      <c r="AE244" s="69" t="s">
        <v>181</v>
      </c>
      <c r="AF244" s="152" t="s">
        <v>181</v>
      </c>
      <c r="AG244" s="152" t="s">
        <v>181</v>
      </c>
      <c r="AH244" s="152" t="s">
        <v>181</v>
      </c>
      <c r="AI244" s="406">
        <f>ROUND((AI242*$J242)+(AI243*$J243),$AQ$257)</f>
        <v>0</v>
      </c>
      <c r="AJ244" s="69" t="s">
        <v>181</v>
      </c>
      <c r="AK244" s="152" t="s">
        <v>181</v>
      </c>
      <c r="AL244" s="152" t="s">
        <v>181</v>
      </c>
      <c r="AM244" s="152" t="s">
        <v>181</v>
      </c>
      <c r="AN244" s="406">
        <f>ROUND((AN242*$J242)+(AN243*$J243),$AQ$257)</f>
        <v>0</v>
      </c>
      <c r="AO244" s="75" t="s">
        <v>181</v>
      </c>
      <c r="AP244" s="185" t="s">
        <v>181</v>
      </c>
      <c r="AQ244" s="52">
        <f>SUM(O244:AN244)</f>
        <v>0</v>
      </c>
      <c r="AR244" s="188" t="s">
        <v>181</v>
      </c>
      <c r="AS244" s="729"/>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row>
    <row r="245" spans="1:144" s="58" customFormat="1" ht="9.9499999999999993" customHeight="1" thickBot="1">
      <c r="A245" s="61"/>
      <c r="B245" s="62" t="s">
        <v>181</v>
      </c>
      <c r="C245" s="62" t="s">
        <v>181</v>
      </c>
      <c r="D245" s="62" t="s">
        <v>181</v>
      </c>
      <c r="E245" s="62" t="s">
        <v>181</v>
      </c>
      <c r="F245" s="62" t="s">
        <v>181</v>
      </c>
      <c r="G245" s="62" t="s">
        <v>181</v>
      </c>
      <c r="H245" s="62" t="s">
        <v>181</v>
      </c>
      <c r="I245" s="62" t="s">
        <v>181</v>
      </c>
      <c r="J245" s="62" t="s">
        <v>181</v>
      </c>
      <c r="K245" s="62" t="s">
        <v>181</v>
      </c>
      <c r="L245" s="79" t="s">
        <v>181</v>
      </c>
      <c r="M245" s="80" t="s">
        <v>181</v>
      </c>
      <c r="N245" s="80" t="s">
        <v>181</v>
      </c>
      <c r="O245" s="403" t="s">
        <v>181</v>
      </c>
      <c r="P245" s="80" t="s">
        <v>181</v>
      </c>
      <c r="Q245" s="79" t="s">
        <v>181</v>
      </c>
      <c r="R245" s="80" t="s">
        <v>181</v>
      </c>
      <c r="S245" s="80" t="s">
        <v>181</v>
      </c>
      <c r="T245" s="403" t="s">
        <v>181</v>
      </c>
      <c r="U245" s="80" t="s">
        <v>181</v>
      </c>
      <c r="V245" s="79" t="s">
        <v>181</v>
      </c>
      <c r="W245" s="80" t="s">
        <v>181</v>
      </c>
      <c r="X245" s="80" t="s">
        <v>181</v>
      </c>
      <c r="Y245" s="403" t="s">
        <v>181</v>
      </c>
      <c r="Z245" s="80" t="s">
        <v>181</v>
      </c>
      <c r="AA245" s="79" t="s">
        <v>181</v>
      </c>
      <c r="AB245" s="80" t="s">
        <v>181</v>
      </c>
      <c r="AC245" s="80" t="s">
        <v>181</v>
      </c>
      <c r="AD245" s="403" t="s">
        <v>181</v>
      </c>
      <c r="AE245" s="80" t="s">
        <v>181</v>
      </c>
      <c r="AF245" s="79" t="s">
        <v>181</v>
      </c>
      <c r="AG245" s="80" t="s">
        <v>181</v>
      </c>
      <c r="AH245" s="80" t="s">
        <v>181</v>
      </c>
      <c r="AI245" s="403" t="s">
        <v>181</v>
      </c>
      <c r="AJ245" s="80" t="s">
        <v>181</v>
      </c>
      <c r="AK245" s="79" t="s">
        <v>181</v>
      </c>
      <c r="AL245" s="80" t="s">
        <v>181</v>
      </c>
      <c r="AM245" s="80" t="s">
        <v>181</v>
      </c>
      <c r="AN245" s="403" t="s">
        <v>181</v>
      </c>
      <c r="AO245" s="81" t="s">
        <v>181</v>
      </c>
      <c r="AP245" s="197" t="s">
        <v>181</v>
      </c>
      <c r="AQ245" s="186" t="s">
        <v>181</v>
      </c>
      <c r="AR245" s="189" t="s">
        <v>181</v>
      </c>
      <c r="AS245" s="729"/>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row>
    <row r="246" spans="1:144" s="58" customFormat="1" ht="9.9499999999999993" customHeight="1" thickBot="1">
      <c r="A246" s="55"/>
      <c r="B246" s="56" t="s">
        <v>181</v>
      </c>
      <c r="C246" s="56" t="s">
        <v>181</v>
      </c>
      <c r="D246" s="56" t="s">
        <v>181</v>
      </c>
      <c r="E246" s="56" t="s">
        <v>181</v>
      </c>
      <c r="F246" s="56" t="s">
        <v>181</v>
      </c>
      <c r="G246" s="56" t="s">
        <v>181</v>
      </c>
      <c r="H246" s="56" t="s">
        <v>181</v>
      </c>
      <c r="I246" s="56" t="s">
        <v>181</v>
      </c>
      <c r="J246" s="56" t="s">
        <v>181</v>
      </c>
      <c r="K246" s="56" t="s">
        <v>181</v>
      </c>
      <c r="L246" s="68" t="s">
        <v>181</v>
      </c>
      <c r="M246" s="152" t="s">
        <v>181</v>
      </c>
      <c r="N246" s="152" t="s">
        <v>181</v>
      </c>
      <c r="O246" s="401" t="s">
        <v>181</v>
      </c>
      <c r="P246" s="69" t="s">
        <v>181</v>
      </c>
      <c r="Q246" s="152" t="s">
        <v>181</v>
      </c>
      <c r="R246" s="152" t="s">
        <v>181</v>
      </c>
      <c r="S246" s="152" t="s">
        <v>181</v>
      </c>
      <c r="T246" s="401" t="s">
        <v>181</v>
      </c>
      <c r="U246" s="69" t="s">
        <v>181</v>
      </c>
      <c r="V246" s="152" t="s">
        <v>181</v>
      </c>
      <c r="W246" s="152" t="s">
        <v>181</v>
      </c>
      <c r="X246" s="152" t="s">
        <v>181</v>
      </c>
      <c r="Y246" s="401" t="s">
        <v>181</v>
      </c>
      <c r="Z246" s="69" t="s">
        <v>181</v>
      </c>
      <c r="AA246" s="152" t="s">
        <v>181</v>
      </c>
      <c r="AB246" s="152" t="s">
        <v>181</v>
      </c>
      <c r="AC246" s="152" t="s">
        <v>181</v>
      </c>
      <c r="AD246" s="401" t="s">
        <v>181</v>
      </c>
      <c r="AE246" s="69" t="s">
        <v>181</v>
      </c>
      <c r="AF246" s="152" t="s">
        <v>181</v>
      </c>
      <c r="AG246" s="152" t="s">
        <v>181</v>
      </c>
      <c r="AH246" s="152" t="s">
        <v>181</v>
      </c>
      <c r="AI246" s="401" t="s">
        <v>181</v>
      </c>
      <c r="AJ246" s="69" t="s">
        <v>181</v>
      </c>
      <c r="AK246" s="152" t="s">
        <v>181</v>
      </c>
      <c r="AL246" s="152" t="s">
        <v>181</v>
      </c>
      <c r="AM246" s="152" t="s">
        <v>181</v>
      </c>
      <c r="AN246" s="401" t="s">
        <v>181</v>
      </c>
      <c r="AO246" s="75" t="s">
        <v>181</v>
      </c>
      <c r="AP246" s="185" t="s">
        <v>181</v>
      </c>
      <c r="AQ246" s="185" t="s">
        <v>181</v>
      </c>
      <c r="AR246" s="188" t="s">
        <v>181</v>
      </c>
      <c r="AS246" s="729"/>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row>
    <row r="247" spans="1:144" s="58" customFormat="1" ht="20.25" customHeight="1" thickBot="1">
      <c r="A247" s="55"/>
      <c r="B247" s="56" t="s">
        <v>236</v>
      </c>
      <c r="C247" s="56"/>
      <c r="D247" s="56"/>
      <c r="E247" s="56" t="s">
        <v>181</v>
      </c>
      <c r="F247" s="56" t="s">
        <v>181</v>
      </c>
      <c r="G247" s="56" t="s">
        <v>181</v>
      </c>
      <c r="H247" s="56" t="s">
        <v>181</v>
      </c>
      <c r="I247" s="56" t="s">
        <v>181</v>
      </c>
      <c r="J247" s="56" t="s">
        <v>181</v>
      </c>
      <c r="K247" s="56" t="s">
        <v>181</v>
      </c>
      <c r="L247" s="68" t="s">
        <v>181</v>
      </c>
      <c r="M247" s="152" t="s">
        <v>181</v>
      </c>
      <c r="N247" s="152" t="s">
        <v>181</v>
      </c>
      <c r="O247" s="416">
        <f>O244+O239</f>
        <v>0</v>
      </c>
      <c r="P247" s="92" t="s">
        <v>181</v>
      </c>
      <c r="Q247" s="152" t="s">
        <v>181</v>
      </c>
      <c r="R247" s="152" t="s">
        <v>181</v>
      </c>
      <c r="S247" s="152" t="s">
        <v>181</v>
      </c>
      <c r="T247" s="416">
        <f>T244+T239</f>
        <v>0</v>
      </c>
      <c r="U247" s="92" t="s">
        <v>181</v>
      </c>
      <c r="V247" s="152" t="s">
        <v>181</v>
      </c>
      <c r="W247" s="152" t="s">
        <v>181</v>
      </c>
      <c r="X247" s="152" t="s">
        <v>181</v>
      </c>
      <c r="Y247" s="416">
        <f>Y244+Y239</f>
        <v>0</v>
      </c>
      <c r="Z247" s="92" t="s">
        <v>181</v>
      </c>
      <c r="AA247" s="152" t="s">
        <v>181</v>
      </c>
      <c r="AB247" s="152" t="s">
        <v>181</v>
      </c>
      <c r="AC247" s="152" t="s">
        <v>181</v>
      </c>
      <c r="AD247" s="416">
        <f>AD244+AD239</f>
        <v>0</v>
      </c>
      <c r="AE247" s="92" t="s">
        <v>181</v>
      </c>
      <c r="AF247" s="152" t="s">
        <v>181</v>
      </c>
      <c r="AG247" s="152" t="s">
        <v>181</v>
      </c>
      <c r="AH247" s="152" t="s">
        <v>181</v>
      </c>
      <c r="AI247" s="416">
        <f>AI244+AI239</f>
        <v>0</v>
      </c>
      <c r="AJ247" s="92" t="s">
        <v>181</v>
      </c>
      <c r="AK247" s="152" t="s">
        <v>181</v>
      </c>
      <c r="AL247" s="152" t="s">
        <v>181</v>
      </c>
      <c r="AM247" s="152" t="s">
        <v>181</v>
      </c>
      <c r="AN247" s="416">
        <f>AN244+AN239</f>
        <v>0</v>
      </c>
      <c r="AO247" s="93" t="s">
        <v>181</v>
      </c>
      <c r="AP247" s="198" t="s">
        <v>181</v>
      </c>
      <c r="AQ247" s="195">
        <f>SUM(O247:AN247)</f>
        <v>0</v>
      </c>
      <c r="AR247" s="188" t="s">
        <v>181</v>
      </c>
      <c r="AS247" s="729"/>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row>
    <row r="248" spans="1:144" s="58" customFormat="1" ht="9.9499999999999993" customHeight="1" thickBot="1">
      <c r="A248" s="61"/>
      <c r="B248" s="62" t="s">
        <v>181</v>
      </c>
      <c r="C248" s="62" t="s">
        <v>138</v>
      </c>
      <c r="D248" s="62" t="s">
        <v>181</v>
      </c>
      <c r="E248" s="62" t="s">
        <v>181</v>
      </c>
      <c r="F248" s="62" t="s">
        <v>181</v>
      </c>
      <c r="G248" s="62" t="s">
        <v>181</v>
      </c>
      <c r="H248" s="62" t="s">
        <v>181</v>
      </c>
      <c r="I248" s="62" t="s">
        <v>181</v>
      </c>
      <c r="J248" s="62" t="s">
        <v>181</v>
      </c>
      <c r="K248" s="62" t="s">
        <v>181</v>
      </c>
      <c r="L248" s="79" t="s">
        <v>181</v>
      </c>
      <c r="M248" s="80" t="s">
        <v>181</v>
      </c>
      <c r="N248" s="80" t="s">
        <v>181</v>
      </c>
      <c r="O248" s="403" t="s">
        <v>181</v>
      </c>
      <c r="P248" s="80" t="s">
        <v>181</v>
      </c>
      <c r="Q248" s="79" t="s">
        <v>181</v>
      </c>
      <c r="R248" s="80" t="s">
        <v>181</v>
      </c>
      <c r="S248" s="80" t="s">
        <v>181</v>
      </c>
      <c r="T248" s="80" t="s">
        <v>181</v>
      </c>
      <c r="U248" s="80" t="s">
        <v>181</v>
      </c>
      <c r="V248" s="79" t="s">
        <v>181</v>
      </c>
      <c r="W248" s="80" t="s">
        <v>181</v>
      </c>
      <c r="X248" s="80" t="s">
        <v>181</v>
      </c>
      <c r="Y248" s="80" t="s">
        <v>181</v>
      </c>
      <c r="Z248" s="80" t="s">
        <v>181</v>
      </c>
      <c r="AA248" s="79" t="s">
        <v>181</v>
      </c>
      <c r="AB248" s="80" t="s">
        <v>181</v>
      </c>
      <c r="AC248" s="80" t="s">
        <v>181</v>
      </c>
      <c r="AD248" s="80" t="s">
        <v>181</v>
      </c>
      <c r="AE248" s="80" t="s">
        <v>181</v>
      </c>
      <c r="AF248" s="79" t="s">
        <v>181</v>
      </c>
      <c r="AG248" s="80" t="s">
        <v>181</v>
      </c>
      <c r="AH248" s="80" t="s">
        <v>181</v>
      </c>
      <c r="AI248" s="81" t="s">
        <v>181</v>
      </c>
      <c r="AJ248" s="80" t="s">
        <v>181</v>
      </c>
      <c r="AK248" s="79" t="s">
        <v>181</v>
      </c>
      <c r="AL248" s="80" t="s">
        <v>181</v>
      </c>
      <c r="AM248" s="80" t="s">
        <v>181</v>
      </c>
      <c r="AN248" s="80" t="s">
        <v>181</v>
      </c>
      <c r="AO248" s="80" t="s">
        <v>181</v>
      </c>
      <c r="AP248" s="199" t="s">
        <v>181</v>
      </c>
      <c r="AQ248" s="196" t="s">
        <v>181</v>
      </c>
      <c r="AR248" s="189" t="s">
        <v>181</v>
      </c>
      <c r="AS248" s="729"/>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row>
    <row r="249" spans="1:144" s="58" customFormat="1" ht="10.15" customHeight="1" thickBot="1">
      <c r="A249" s="127"/>
      <c r="B249" s="127"/>
      <c r="C249" s="127"/>
      <c r="D249" s="127"/>
      <c r="E249" s="127"/>
      <c r="F249" s="127"/>
      <c r="G249" s="127"/>
      <c r="H249" s="127"/>
      <c r="I249" s="127"/>
      <c r="J249" s="127"/>
      <c r="K249" s="127"/>
      <c r="L249" s="127"/>
      <c r="M249" s="127"/>
      <c r="N249" s="127"/>
      <c r="O249" s="174"/>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32"/>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27"/>
      <c r="ED249" s="127"/>
      <c r="EE249" s="127"/>
      <c r="EF249" s="127"/>
      <c r="EG249" s="127"/>
      <c r="EH249" s="127"/>
      <c r="EI249" s="127"/>
      <c r="EJ249" s="127"/>
      <c r="EK249" s="127"/>
      <c r="EL249" s="127"/>
      <c r="EM249" s="127"/>
      <c r="EN249" s="127"/>
    </row>
    <row r="250" spans="1:144" s="58" customFormat="1" ht="20.25" customHeight="1">
      <c r="A250" s="127"/>
      <c r="B250" s="127"/>
      <c r="C250" s="127"/>
      <c r="D250" s="127"/>
      <c r="E250" s="127"/>
      <c r="F250" s="127"/>
      <c r="G250" s="127"/>
      <c r="H250" s="127"/>
      <c r="I250" s="127"/>
      <c r="J250" s="127"/>
      <c r="K250" s="127"/>
      <c r="L250" s="127"/>
      <c r="M250" s="127"/>
      <c r="N250" s="127"/>
      <c r="O250" s="174"/>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75" t="s">
        <v>254</v>
      </c>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27"/>
      <c r="ED250" s="127"/>
      <c r="EE250" s="127"/>
      <c r="EF250" s="127"/>
      <c r="EG250" s="127"/>
      <c r="EH250" s="127"/>
      <c r="EI250" s="127"/>
      <c r="EJ250" s="127"/>
      <c r="EK250" s="127"/>
      <c r="EL250" s="127"/>
      <c r="EM250" s="127"/>
      <c r="EN250" s="127"/>
    </row>
    <row r="251" spans="1:144" s="58" customFormat="1" ht="20.25" customHeight="1" thickBot="1">
      <c r="A251" s="1352"/>
      <c r="B251" s="1377"/>
      <c r="C251" s="1377"/>
      <c r="D251" s="137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76">
        <f>'Initial Information'!E16</f>
        <v>0</v>
      </c>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27"/>
      <c r="ED251" s="127"/>
      <c r="EE251" s="127"/>
      <c r="EF251" s="127"/>
      <c r="EG251" s="127"/>
      <c r="EH251" s="127"/>
      <c r="EI251" s="127"/>
      <c r="EJ251" s="127"/>
      <c r="EK251" s="127"/>
      <c r="EL251" s="127"/>
      <c r="EM251" s="127"/>
      <c r="EN251" s="127"/>
    </row>
    <row r="252" spans="1:144" s="58" customFormat="1" ht="10.15" customHeight="1" thickBo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27"/>
      <c r="ED252" s="127"/>
      <c r="EE252" s="127"/>
      <c r="EF252" s="127"/>
      <c r="EG252" s="127"/>
      <c r="EH252" s="127"/>
      <c r="EI252" s="127"/>
      <c r="EJ252" s="127"/>
      <c r="EK252" s="127"/>
      <c r="EL252" s="127"/>
      <c r="EM252" s="127"/>
      <c r="EN252" s="127"/>
    </row>
    <row r="253" spans="1:144" s="58" customFormat="1" ht="39.950000000000003" customHeight="1">
      <c r="A253" s="1378"/>
      <c r="B253" s="1379"/>
      <c r="C253" s="1379"/>
      <c r="D253" s="1379"/>
      <c r="E253" s="281"/>
      <c r="F253" s="509"/>
      <c r="G253" s="177"/>
      <c r="H253" s="177"/>
      <c r="I253" s="177"/>
      <c r="J253" s="510"/>
      <c r="K253" s="177"/>
      <c r="L253" s="177"/>
      <c r="M253" s="177"/>
      <c r="N253" s="177"/>
      <c r="O253" s="12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O253" s="127"/>
      <c r="AP253" s="127"/>
      <c r="AQ253" s="175" t="s">
        <v>255</v>
      </c>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27"/>
      <c r="ED253" s="127"/>
      <c r="EE253" s="127"/>
      <c r="EF253" s="127"/>
      <c r="EG253" s="127"/>
      <c r="EH253" s="127"/>
      <c r="EI253" s="127"/>
      <c r="EJ253" s="127"/>
      <c r="EK253" s="127"/>
      <c r="EL253" s="127"/>
      <c r="EM253" s="127"/>
      <c r="EN253" s="127"/>
    </row>
    <row r="254" spans="1:144" s="58" customFormat="1" ht="40.15" customHeight="1" thickBot="1">
      <c r="A254" s="273"/>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127"/>
      <c r="AP254" s="127"/>
      <c r="AQ254" s="176">
        <f>AQ251-AQ247</f>
        <v>0</v>
      </c>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27"/>
      <c r="ED254" s="127"/>
      <c r="EE254" s="127"/>
      <c r="EF254" s="127"/>
      <c r="EG254" s="127"/>
      <c r="EH254" s="127"/>
      <c r="EI254" s="127"/>
      <c r="EJ254" s="127"/>
      <c r="EK254" s="127"/>
      <c r="EL254" s="127"/>
      <c r="EM254" s="127"/>
      <c r="EN254" s="127"/>
    </row>
    <row r="255" spans="1:144" s="127" customFormat="1" ht="10.15" customHeight="1">
      <c r="A255" s="178"/>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Q255" s="180"/>
    </row>
    <row r="256" spans="1:144" s="345" customFormat="1" ht="15" hidden="1"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t="s">
        <v>1034</v>
      </c>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27"/>
      <c r="ED256" s="127"/>
      <c r="EE256" s="127"/>
      <c r="EF256" s="127"/>
      <c r="EG256" s="127"/>
      <c r="EH256" s="127"/>
      <c r="EI256" s="127"/>
      <c r="EJ256" s="127"/>
    </row>
    <row r="257" spans="1:45" s="345" customFormat="1" ht="15" hidden="1"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f>'Initial Information'!B27</f>
        <v>0</v>
      </c>
      <c r="AR257" s="127"/>
      <c r="AS257" s="127"/>
    </row>
    <row r="258" spans="1:45" s="345" customFormat="1" ht="15" hidden="1"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row>
    <row r="259" spans="1:45" s="345" customFormat="1">
      <c r="A259" s="127"/>
      <c r="B259" s="127"/>
      <c r="C259" s="127"/>
      <c r="D259" s="127"/>
      <c r="E259" s="127"/>
      <c r="F259" s="127"/>
      <c r="G259" s="127"/>
      <c r="H259" s="511"/>
      <c r="I259" s="511"/>
      <c r="J259" s="511"/>
      <c r="K259" s="511"/>
      <c r="L259" s="511"/>
      <c r="M259" s="511"/>
      <c r="N259" s="511"/>
      <c r="O259" s="512"/>
      <c r="P259" s="511"/>
      <c r="Q259" s="511"/>
      <c r="R259" s="511"/>
      <c r="S259" s="511"/>
      <c r="T259" s="512"/>
      <c r="U259" s="511"/>
      <c r="V259" s="511"/>
      <c r="W259" s="511"/>
      <c r="X259" s="511"/>
      <c r="Y259" s="512"/>
      <c r="Z259" s="511"/>
      <c r="AA259" s="511"/>
      <c r="AB259" s="511"/>
      <c r="AC259" s="511"/>
      <c r="AD259" s="512"/>
      <c r="AE259" s="511"/>
      <c r="AF259" s="511"/>
      <c r="AG259" s="511"/>
      <c r="AH259" s="511"/>
      <c r="AI259" s="512"/>
      <c r="AJ259" s="511"/>
      <c r="AK259" s="511"/>
      <c r="AL259" s="511"/>
      <c r="AM259" s="511"/>
      <c r="AN259" s="512"/>
      <c r="AO259" s="511"/>
      <c r="AP259" s="511"/>
      <c r="AQ259" s="512"/>
      <c r="AR259" s="127"/>
      <c r="AS259" s="127"/>
    </row>
    <row r="260" spans="1:45" s="345" customFormat="1">
      <c r="A260" s="127"/>
      <c r="B260" s="127"/>
      <c r="C260" s="127"/>
      <c r="D260" s="127"/>
      <c r="E260" s="127"/>
      <c r="F260" s="127"/>
      <c r="G260" s="127"/>
      <c r="H260" s="513"/>
      <c r="I260" s="511"/>
      <c r="J260" s="514"/>
      <c r="K260" s="511"/>
      <c r="L260" s="511"/>
      <c r="M260" s="511"/>
      <c r="N260" s="511"/>
      <c r="O260" s="511"/>
      <c r="P260" s="511"/>
      <c r="Q260" s="511"/>
      <c r="R260" s="511"/>
      <c r="S260" s="511"/>
      <c r="T260" s="511"/>
      <c r="U260" s="511"/>
      <c r="V260" s="511"/>
      <c r="W260" s="511"/>
      <c r="X260" s="511"/>
      <c r="Y260" s="511"/>
      <c r="Z260" s="511"/>
      <c r="AA260" s="511"/>
      <c r="AB260" s="511"/>
      <c r="AC260" s="511"/>
      <c r="AD260" s="511"/>
      <c r="AE260" s="511"/>
      <c r="AF260" s="511"/>
      <c r="AG260" s="511"/>
      <c r="AH260" s="511"/>
      <c r="AI260" s="511"/>
      <c r="AJ260" s="511"/>
      <c r="AK260" s="511"/>
      <c r="AL260" s="511"/>
      <c r="AM260" s="511"/>
      <c r="AN260" s="511"/>
      <c r="AO260" s="511"/>
      <c r="AP260" s="511"/>
      <c r="AQ260" s="511"/>
      <c r="AR260" s="127"/>
      <c r="AS260" s="127"/>
    </row>
    <row r="261" spans="1:45" s="345" customForma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row>
    <row r="262" spans="1:45" s="345" customForma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row>
    <row r="263" spans="1:45" s="345" customForma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row>
    <row r="264" spans="1:45" s="345" customForma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row>
    <row r="265" spans="1:45" s="345" customForma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row>
    <row r="266" spans="1:45" s="345" customForma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row>
    <row r="267" spans="1:45" s="345" customForma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row>
    <row r="268" spans="1:45" s="345" customForma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row>
    <row r="269" spans="1:45" s="345" customForma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row>
    <row r="270" spans="1:45" s="345" customForma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row>
    <row r="271" spans="1:45" s="345" customForma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row>
    <row r="272" spans="1:45" s="345" customForma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row>
    <row r="273" spans="1:45" s="345" customForma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row>
    <row r="274" spans="1:45" s="345" customForma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row>
    <row r="275" spans="1:45" s="345" customForma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row>
    <row r="276" spans="1:45" s="345" customForma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row>
    <row r="277" spans="1:45" s="345" customForma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row>
    <row r="278" spans="1:45" s="345" customForma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row>
    <row r="279" spans="1:45" s="345" customForma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row>
    <row r="280" spans="1:45" s="345" customForma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row>
    <row r="281" spans="1:45" s="345" customForma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row>
    <row r="282" spans="1:45" s="345" customForma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row>
    <row r="283" spans="1:45" s="345" customForma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row>
    <row r="284" spans="1:45" s="345" customForma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row>
    <row r="285" spans="1:45" s="345" customForma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row>
    <row r="286" spans="1:45" s="345" customForma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row>
    <row r="287" spans="1:45" s="345" customForma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row>
    <row r="288" spans="1:45" s="345" customForma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row>
    <row r="289" spans="1:45" s="345" customForma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row>
    <row r="290" spans="1:45" s="345" customForma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row>
    <row r="291" spans="1:45" s="345" customForma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row>
    <row r="292" spans="1:45" s="345" customForma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row>
    <row r="293" spans="1:45" s="345" customForma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row>
    <row r="294" spans="1:45" s="345" customForma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row>
    <row r="295" spans="1:45" s="345" customForma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row>
    <row r="296" spans="1:45" s="345" customForma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row>
    <row r="297" spans="1:45" s="345" customForma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row>
    <row r="298" spans="1:45" s="345" customForma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row>
    <row r="299" spans="1:45" s="345" customForma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row>
    <row r="300" spans="1:45" s="345" customForma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row>
    <row r="301" spans="1:45" s="345" customForma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row>
    <row r="302" spans="1:45" s="345" customForma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row>
    <row r="303" spans="1:45" s="345" customForma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row>
    <row r="304" spans="1:45" s="345" customForma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row>
    <row r="305" spans="1:45" s="345" customForma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row>
    <row r="306" spans="1:45" s="345" customForma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row>
    <row r="307" spans="1:45" s="345" customForma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row>
    <row r="308" spans="1:45" s="345" customForma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row>
    <row r="309" spans="1:45" s="345" customForma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row>
    <row r="310" spans="1:45" s="345" customForma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row>
    <row r="311" spans="1:45" s="345" customForma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row>
    <row r="312" spans="1:45" s="345" customForma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row>
    <row r="313" spans="1:45" s="345" customForma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row>
    <row r="314" spans="1:45" s="345" customForma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row>
    <row r="315" spans="1:45" s="345" customForma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row>
    <row r="316" spans="1:45" s="345" customForma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row>
    <row r="317" spans="1:45" s="345" customForma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row>
    <row r="318" spans="1:45" s="345" customForma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row>
    <row r="319" spans="1:45" s="345" customForma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row>
    <row r="320" spans="1:45" s="345" customForma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row>
    <row r="321" spans="1:117" s="345" customForma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row>
    <row r="322" spans="1:117" s="345" customForma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row>
    <row r="323" spans="1:117" s="345" customForma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row>
    <row r="324" spans="1:117" s="345" customForma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row>
    <row r="325" spans="1:117" s="345" customForma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row>
    <row r="326" spans="1:117" s="345" customForma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row>
    <row r="327" spans="1:117" s="345" customForma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row>
    <row r="328" spans="1:117" s="345" customForma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row>
    <row r="329" spans="1:117" s="345" customForma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row>
    <row r="330" spans="1:117" s="345" customForma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58"/>
      <c r="AS330" s="127"/>
    </row>
    <row r="331" spans="1:117" s="345" customForma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58"/>
      <c r="AS331" s="127"/>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row>
    <row r="332" spans="1:117" s="345" customForma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58"/>
      <c r="AS332" s="127"/>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row>
  </sheetData>
  <sheetProtection algorithmName="SHA-512" hashValue="IeVMYt0/AJl26GPTeW69GwqDB154aJclwN9Gxi62qkI1O0PKD+2kSrRzghobZy8SDlq56xvSSX/5leMWmEmdAA==" saltValue="LX2iVZ3Ec57IUOjZ1M2yjg==" spinCount="100000" sheet="1" formatCells="0" formatColumns="0" formatRows="0" insertColumns="0" insertRows="0"/>
  <mergeCells count="221">
    <mergeCell ref="A251:D251"/>
    <mergeCell ref="A253:D253"/>
    <mergeCell ref="D232:J232"/>
    <mergeCell ref="D233:J233"/>
    <mergeCell ref="D234:J234"/>
    <mergeCell ref="B239:J239"/>
    <mergeCell ref="F242:H242"/>
    <mergeCell ref="F243:H243"/>
    <mergeCell ref="D226:J226"/>
    <mergeCell ref="D227:J227"/>
    <mergeCell ref="D228:J228"/>
    <mergeCell ref="D229:J229"/>
    <mergeCell ref="D230:J230"/>
    <mergeCell ref="D231:J231"/>
    <mergeCell ref="D219:J219"/>
    <mergeCell ref="D220:J220"/>
    <mergeCell ref="D221:J221"/>
    <mergeCell ref="D222:J222"/>
    <mergeCell ref="C224:J224"/>
    <mergeCell ref="D225:J225"/>
    <mergeCell ref="D213:J213"/>
    <mergeCell ref="D214:J214"/>
    <mergeCell ref="D215:J215"/>
    <mergeCell ref="D216:J216"/>
    <mergeCell ref="D217:J217"/>
    <mergeCell ref="D218:J218"/>
    <mergeCell ref="D205:J205"/>
    <mergeCell ref="D206:J206"/>
    <mergeCell ref="D207:J207"/>
    <mergeCell ref="D208:J208"/>
    <mergeCell ref="C210:J210"/>
    <mergeCell ref="C212:J212"/>
    <mergeCell ref="D199:J199"/>
    <mergeCell ref="D200:J200"/>
    <mergeCell ref="D201:J201"/>
    <mergeCell ref="D202:J202"/>
    <mergeCell ref="D203:J203"/>
    <mergeCell ref="D204:J204"/>
    <mergeCell ref="D193:J193"/>
    <mergeCell ref="D194:J194"/>
    <mergeCell ref="D195:J195"/>
    <mergeCell ref="D196:J196"/>
    <mergeCell ref="D197:J197"/>
    <mergeCell ref="D198:J198"/>
    <mergeCell ref="D187:J187"/>
    <mergeCell ref="D188:J188"/>
    <mergeCell ref="D189:J189"/>
    <mergeCell ref="D190:J190"/>
    <mergeCell ref="D191:J191"/>
    <mergeCell ref="D192:J192"/>
    <mergeCell ref="D181:J181"/>
    <mergeCell ref="D182:J182"/>
    <mergeCell ref="D183:J183"/>
    <mergeCell ref="D184:J184"/>
    <mergeCell ref="D185:J185"/>
    <mergeCell ref="D186:J186"/>
    <mergeCell ref="D175:J175"/>
    <mergeCell ref="D176:J176"/>
    <mergeCell ref="D177:J177"/>
    <mergeCell ref="D178:J178"/>
    <mergeCell ref="D179:J179"/>
    <mergeCell ref="D180:J180"/>
    <mergeCell ref="C169:J169"/>
    <mergeCell ref="D170:J170"/>
    <mergeCell ref="D171:J171"/>
    <mergeCell ref="D172:J172"/>
    <mergeCell ref="D173:J173"/>
    <mergeCell ref="D174:J174"/>
    <mergeCell ref="D161:J161"/>
    <mergeCell ref="D162:J162"/>
    <mergeCell ref="D163:J163"/>
    <mergeCell ref="D164:J164"/>
    <mergeCell ref="D165:J165"/>
    <mergeCell ref="C167:J167"/>
    <mergeCell ref="D153:J153"/>
    <mergeCell ref="D154:J154"/>
    <mergeCell ref="D155:J155"/>
    <mergeCell ref="D156:J156"/>
    <mergeCell ref="C158:J158"/>
    <mergeCell ref="C160:J160"/>
    <mergeCell ref="D147:J147"/>
    <mergeCell ref="D148:J148"/>
    <mergeCell ref="D149:J149"/>
    <mergeCell ref="D150:J150"/>
    <mergeCell ref="D151:J151"/>
    <mergeCell ref="D152:J152"/>
    <mergeCell ref="C135:J135"/>
    <mergeCell ref="D136:J136"/>
    <mergeCell ref="D137:J137"/>
    <mergeCell ref="D138:J138"/>
    <mergeCell ref="F142:J142"/>
    <mergeCell ref="C146:J146"/>
    <mergeCell ref="D127:J127"/>
    <mergeCell ref="D128:J128"/>
    <mergeCell ref="C130:J130"/>
    <mergeCell ref="D131:J131"/>
    <mergeCell ref="D132:J132"/>
    <mergeCell ref="D133:J133"/>
    <mergeCell ref="C120:J120"/>
    <mergeCell ref="D121:J121"/>
    <mergeCell ref="D122:J122"/>
    <mergeCell ref="D123:J123"/>
    <mergeCell ref="C125:J125"/>
    <mergeCell ref="D126:J126"/>
    <mergeCell ref="D109:J109"/>
    <mergeCell ref="C111:J111"/>
    <mergeCell ref="D112:J112"/>
    <mergeCell ref="D113:J113"/>
    <mergeCell ref="D114:J114"/>
    <mergeCell ref="B119:J119"/>
    <mergeCell ref="D102:J102"/>
    <mergeCell ref="D103:J103"/>
    <mergeCell ref="D104:J104"/>
    <mergeCell ref="C106:J106"/>
    <mergeCell ref="D107:J107"/>
    <mergeCell ref="D108:J108"/>
    <mergeCell ref="C92:J92"/>
    <mergeCell ref="D93:J93"/>
    <mergeCell ref="D94:J94"/>
    <mergeCell ref="D95:J95"/>
    <mergeCell ref="B100:J100"/>
    <mergeCell ref="C101:J101"/>
    <mergeCell ref="D84:J84"/>
    <mergeCell ref="D85:J85"/>
    <mergeCell ref="C87:J87"/>
    <mergeCell ref="D88:J88"/>
    <mergeCell ref="D89:J89"/>
    <mergeCell ref="D90:J90"/>
    <mergeCell ref="C77:J77"/>
    <mergeCell ref="D78:J78"/>
    <mergeCell ref="D79:J79"/>
    <mergeCell ref="D80:J80"/>
    <mergeCell ref="C82:J82"/>
    <mergeCell ref="D83:J83"/>
    <mergeCell ref="B67:J67"/>
    <mergeCell ref="C68:J68"/>
    <mergeCell ref="C69:J69"/>
    <mergeCell ref="C71:J71"/>
    <mergeCell ref="C73:J73"/>
    <mergeCell ref="B76:J76"/>
    <mergeCell ref="D53:F53"/>
    <mergeCell ref="D54:F54"/>
    <mergeCell ref="D55:F55"/>
    <mergeCell ref="D56:F56"/>
    <mergeCell ref="D57:F57"/>
    <mergeCell ref="C64:J64"/>
    <mergeCell ref="D47:F47"/>
    <mergeCell ref="D48:F48"/>
    <mergeCell ref="D49:F49"/>
    <mergeCell ref="D50:F50"/>
    <mergeCell ref="D51:F51"/>
    <mergeCell ref="D52:F52"/>
    <mergeCell ref="D41:F41"/>
    <mergeCell ref="D42:F42"/>
    <mergeCell ref="D43:F43"/>
    <mergeCell ref="D44:F44"/>
    <mergeCell ref="D45:F45"/>
    <mergeCell ref="D46:F46"/>
    <mergeCell ref="C35:D35"/>
    <mergeCell ref="C36:D36"/>
    <mergeCell ref="B40:F40"/>
    <mergeCell ref="G40:I40"/>
    <mergeCell ref="L40:N40"/>
    <mergeCell ref="C29:D29"/>
    <mergeCell ref="C30:D30"/>
    <mergeCell ref="C31:D31"/>
    <mergeCell ref="C32:D32"/>
    <mergeCell ref="C33:D33"/>
    <mergeCell ref="C34:D34"/>
    <mergeCell ref="C38:F38"/>
    <mergeCell ref="T16:AB16"/>
    <mergeCell ref="E18:F18"/>
    <mergeCell ref="H18:J18"/>
    <mergeCell ref="C25:J25"/>
    <mergeCell ref="AQ25:AQ26"/>
    <mergeCell ref="C26:D26"/>
    <mergeCell ref="L26:N26"/>
    <mergeCell ref="C27:D27"/>
    <mergeCell ref="C28:D28"/>
    <mergeCell ref="M22:O22"/>
    <mergeCell ref="R22:T22"/>
    <mergeCell ref="W22:Y22"/>
    <mergeCell ref="AB22:AD22"/>
    <mergeCell ref="AG22:AI22"/>
    <mergeCell ref="AL22:AN22"/>
    <mergeCell ref="AQ22:AQ23"/>
    <mergeCell ref="B20:D20"/>
    <mergeCell ref="E20:F20"/>
    <mergeCell ref="E16:F16"/>
    <mergeCell ref="A1:AR1"/>
    <mergeCell ref="A2:AR2"/>
    <mergeCell ref="A3:D3"/>
    <mergeCell ref="C4:D4"/>
    <mergeCell ref="E4:O4"/>
    <mergeCell ref="T4:AA4"/>
    <mergeCell ref="AB4:AR4"/>
    <mergeCell ref="E14:F14"/>
    <mergeCell ref="I14:M14"/>
    <mergeCell ref="T14:AD14"/>
    <mergeCell ref="B10:D10"/>
    <mergeCell ref="E10:O10"/>
    <mergeCell ref="B12:D12"/>
    <mergeCell ref="E12:O12"/>
    <mergeCell ref="E6:O6"/>
    <mergeCell ref="B8:D8"/>
    <mergeCell ref="E8:O8"/>
    <mergeCell ref="AT1:DM1"/>
    <mergeCell ref="AT14:CO14"/>
    <mergeCell ref="AT16:CO16"/>
    <mergeCell ref="AT21:AY22"/>
    <mergeCell ref="AZ21:BE22"/>
    <mergeCell ref="BF21:BK22"/>
    <mergeCell ref="BL21:BQ22"/>
    <mergeCell ref="BR21:BW22"/>
    <mergeCell ref="BX21:CC22"/>
    <mergeCell ref="CD21:CI22"/>
    <mergeCell ref="CJ21:CO22"/>
    <mergeCell ref="CP21:CU22"/>
    <mergeCell ref="CV21:DA22"/>
    <mergeCell ref="DB21:DG22"/>
    <mergeCell ref="DH21:DM22"/>
  </mergeCells>
  <printOptions horizontalCentered="1" verticalCentered="1"/>
  <pageMargins left="0.25" right="0.25" top="0.25" bottom="0.25" header="0.3" footer="0.3"/>
  <pageSetup scale="17" orientation="portrait" horizontalDpi="1200" verticalDpi="120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E2112-2976-4840-BC82-BB9BCF9BB5E8}">
  <sheetPr codeName="Sheet11">
    <pageSetUpPr fitToPage="1"/>
  </sheetPr>
  <dimension ref="A1:ES332"/>
  <sheetViews>
    <sheetView zoomScaleNormal="100" workbookViewId="0">
      <selection activeCell="E12" sqref="E12:O12"/>
    </sheetView>
  </sheetViews>
  <sheetFormatPr defaultColWidth="8.85546875"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2.28515625" style="58" customWidth="1"/>
    <col min="11" max="12" width="1.140625" style="58" customWidth="1"/>
    <col min="13" max="13" width="12.7109375" style="58" customWidth="1"/>
    <col min="14" max="14" width="1.140625" style="58" customWidth="1"/>
    <col min="15" max="15" width="15.7109375" style="58" customWidth="1"/>
    <col min="16" max="17" width="1.140625" style="58" customWidth="1"/>
    <col min="18" max="18" width="12.7109375" style="58" customWidth="1"/>
    <col min="19" max="19" width="1.140625" style="58" customWidth="1"/>
    <col min="20" max="20" width="15.7109375" style="58" customWidth="1"/>
    <col min="21" max="22" width="1.140625" style="58" customWidth="1"/>
    <col min="23" max="23" width="12.7109375" style="58" customWidth="1"/>
    <col min="24" max="24" width="1.140625" style="58" customWidth="1"/>
    <col min="25" max="25" width="15.7109375" style="58" customWidth="1"/>
    <col min="26" max="27" width="1.140625" style="58" customWidth="1"/>
    <col min="28" max="28" width="12.7109375" style="58" customWidth="1"/>
    <col min="29" max="29" width="1.140625" style="58" customWidth="1"/>
    <col min="30" max="30" width="15.7109375" style="58" customWidth="1"/>
    <col min="31" max="32" width="1.140625" style="58" customWidth="1"/>
    <col min="33" max="33" width="12.7109375" style="58" customWidth="1"/>
    <col min="34" max="34" width="1.140625" style="58" customWidth="1"/>
    <col min="35" max="35" width="15.7109375" style="58" customWidth="1"/>
    <col min="36" max="37" width="1.140625" style="58" customWidth="1"/>
    <col min="38" max="38" width="12.7109375" style="58" customWidth="1"/>
    <col min="39" max="39" width="1.140625" style="58" customWidth="1"/>
    <col min="40" max="40" width="15.7109375" style="58" customWidth="1"/>
    <col min="41" max="42" width="1.140625" style="58" customWidth="1"/>
    <col min="43" max="43" width="15.7109375" style="58" customWidth="1"/>
    <col min="44" max="44" width="1.140625" style="58" customWidth="1"/>
    <col min="45" max="45" width="1.140625" style="127" customWidth="1"/>
    <col min="46" max="46" width="16.7109375" style="9" customWidth="1"/>
    <col min="47" max="51" width="8.85546875" style="9" customWidth="1"/>
    <col min="52" max="52" width="25.7109375" style="9" customWidth="1"/>
    <col min="53" max="57" width="10.7109375" style="9" customWidth="1"/>
    <col min="58" max="58" width="19.7109375" style="9" customWidth="1"/>
    <col min="59" max="63" width="10.7109375" style="9" customWidth="1"/>
    <col min="64" max="64" width="16.7109375" style="9" customWidth="1"/>
    <col min="65" max="69" width="8.85546875" style="9" customWidth="1"/>
    <col min="70" max="75" width="12.7109375" style="9" customWidth="1"/>
    <col min="76" max="87" width="13.7109375" style="9" customWidth="1"/>
    <col min="88" max="93" width="50.7109375" style="9" customWidth="1"/>
    <col min="94" max="94" width="20.7109375" style="9" customWidth="1"/>
    <col min="95" max="99" width="10.7109375" style="9" customWidth="1"/>
    <col min="100" max="105" width="12.7109375" style="9" customWidth="1"/>
    <col min="106" max="106" width="18.42578125" style="9" customWidth="1"/>
    <col min="107" max="117" width="12.7109375" style="9" customWidth="1"/>
    <col min="118" max="142" width="8.85546875" style="345"/>
    <col min="143" max="16384" width="8.85546875" style="9"/>
  </cols>
  <sheetData>
    <row r="1" spans="1:149" s="94" customFormat="1" ht="20.25" customHeight="1" thickBot="1">
      <c r="A1" s="1380" t="str">
        <f>'Initial Information'!G20</f>
        <v>Enter name of subaward institution #9</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70"/>
      <c r="AS1" s="725"/>
      <c r="AT1" s="1187" t="s">
        <v>123</v>
      </c>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9"/>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row>
    <row r="2" spans="1:149" s="94" customFormat="1" ht="20.25" customHeight="1">
      <c r="A2" s="1171">
        <f>'DetailedBudget---TXST'!A2</f>
        <v>0</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3"/>
      <c r="AS2" s="726"/>
      <c r="AT2" s="161" t="s">
        <v>181</v>
      </c>
      <c r="AU2" s="161" t="s">
        <v>181</v>
      </c>
      <c r="AV2" s="161" t="s">
        <v>181</v>
      </c>
      <c r="AW2" s="161" t="s">
        <v>181</v>
      </c>
      <c r="AX2" s="161" t="s">
        <v>181</v>
      </c>
      <c r="AY2" s="161" t="s">
        <v>181</v>
      </c>
      <c r="AZ2" s="161" t="s">
        <v>181</v>
      </c>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1" t="s">
        <v>181</v>
      </c>
      <c r="CW2" s="162"/>
      <c r="CX2" s="162"/>
      <c r="CY2" s="162"/>
      <c r="CZ2" s="162"/>
      <c r="DA2" s="162"/>
      <c r="DB2" s="161" t="s">
        <v>181</v>
      </c>
      <c r="DC2" s="162"/>
      <c r="DD2" s="162"/>
      <c r="DE2" s="162"/>
      <c r="DF2" s="162"/>
      <c r="DG2" s="162"/>
      <c r="DH2" s="161" t="s">
        <v>181</v>
      </c>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row>
    <row r="3" spans="1:149" s="58" customFormat="1" ht="20.25" customHeight="1" thickBot="1">
      <c r="A3" s="1174" t="s">
        <v>182</v>
      </c>
      <c r="B3" s="1175"/>
      <c r="C3" s="1175"/>
      <c r="D3" s="1176"/>
      <c r="E3" s="95" t="s">
        <v>181</v>
      </c>
      <c r="F3" s="420">
        <f>AQ247</f>
        <v>0</v>
      </c>
      <c r="G3" s="95" t="s">
        <v>181</v>
      </c>
      <c r="H3" s="95" t="s">
        <v>181</v>
      </c>
      <c r="I3" s="95" t="s">
        <v>181</v>
      </c>
      <c r="J3" s="95" t="s">
        <v>181</v>
      </c>
      <c r="K3" s="95" t="s">
        <v>181</v>
      </c>
      <c r="L3" s="95" t="s">
        <v>181</v>
      </c>
      <c r="M3" s="95" t="s">
        <v>181</v>
      </c>
      <c r="N3" s="95" t="s">
        <v>181</v>
      </c>
      <c r="O3" s="95" t="s">
        <v>181</v>
      </c>
      <c r="P3" s="95" t="s">
        <v>181</v>
      </c>
      <c r="Q3" s="95" t="s">
        <v>181</v>
      </c>
      <c r="R3" s="95" t="s">
        <v>181</v>
      </c>
      <c r="S3" s="95" t="s">
        <v>181</v>
      </c>
      <c r="T3" s="127"/>
      <c r="U3" s="127"/>
      <c r="V3" s="127"/>
      <c r="W3" s="127"/>
      <c r="X3" s="95" t="s">
        <v>181</v>
      </c>
      <c r="Y3" s="95" t="s">
        <v>181</v>
      </c>
      <c r="Z3" s="95" t="s">
        <v>181</v>
      </c>
      <c r="AA3" s="95" t="s">
        <v>181</v>
      </c>
      <c r="AB3" s="95" t="s">
        <v>181</v>
      </c>
      <c r="AC3" s="95" t="s">
        <v>181</v>
      </c>
      <c r="AD3" s="95" t="s">
        <v>181</v>
      </c>
      <c r="AE3" s="95" t="s">
        <v>181</v>
      </c>
      <c r="AF3" s="95" t="s">
        <v>181</v>
      </c>
      <c r="AG3" s="95" t="s">
        <v>181</v>
      </c>
      <c r="AH3" s="95" t="s">
        <v>181</v>
      </c>
      <c r="AI3" s="95" t="s">
        <v>181</v>
      </c>
      <c r="AJ3" s="95" t="s">
        <v>181</v>
      </c>
      <c r="AK3" s="95" t="s">
        <v>181</v>
      </c>
      <c r="AL3" s="95" t="s">
        <v>181</v>
      </c>
      <c r="AM3" s="95" t="s">
        <v>181</v>
      </c>
      <c r="AN3" s="95" t="s">
        <v>181</v>
      </c>
      <c r="AO3" s="95" t="s">
        <v>181</v>
      </c>
      <c r="AP3" s="95" t="s">
        <v>181</v>
      </c>
      <c r="AQ3" s="95" t="s">
        <v>181</v>
      </c>
      <c r="AR3" s="57"/>
      <c r="AS3" s="728"/>
      <c r="AT3" s="132"/>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row>
    <row r="4" spans="1:149" s="58" customFormat="1" ht="20.25" customHeight="1">
      <c r="A4" s="55" t="s">
        <v>181</v>
      </c>
      <c r="B4" s="128" t="s">
        <v>181</v>
      </c>
      <c r="C4" s="1364" t="s">
        <v>152</v>
      </c>
      <c r="D4" s="1364"/>
      <c r="E4" s="1141" t="str">
        <f>C27</f>
        <v>Enter PI from Sub 10 into Cell D20</v>
      </c>
      <c r="F4" s="1141"/>
      <c r="G4" s="1141"/>
      <c r="H4" s="1141"/>
      <c r="I4" s="1141"/>
      <c r="J4" s="1141"/>
      <c r="K4" s="1141"/>
      <c r="L4" s="1141"/>
      <c r="M4" s="1141"/>
      <c r="N4" s="1141"/>
      <c r="O4" s="1141"/>
      <c r="P4" s="128" t="s">
        <v>181</v>
      </c>
      <c r="Q4" s="128" t="s">
        <v>181</v>
      </c>
      <c r="R4" s="128" t="s">
        <v>181</v>
      </c>
      <c r="S4" s="128" t="s">
        <v>181</v>
      </c>
      <c r="T4" s="1365"/>
      <c r="U4" s="1365"/>
      <c r="V4" s="1365"/>
      <c r="W4" s="1365"/>
      <c r="X4" s="1365"/>
      <c r="Y4" s="1365"/>
      <c r="Z4" s="1365"/>
      <c r="AA4" s="1365"/>
      <c r="AB4" s="1366"/>
      <c r="AC4" s="1366"/>
      <c r="AD4" s="1366"/>
      <c r="AE4" s="1366"/>
      <c r="AF4" s="1366"/>
      <c r="AG4" s="1366"/>
      <c r="AH4" s="1366"/>
      <c r="AI4" s="1366"/>
      <c r="AJ4" s="1366"/>
      <c r="AK4" s="1366"/>
      <c r="AL4" s="1366"/>
      <c r="AM4" s="1366"/>
      <c r="AN4" s="1366"/>
      <c r="AO4" s="1366"/>
      <c r="AP4" s="1366"/>
      <c r="AQ4" s="1366"/>
      <c r="AR4" s="1367"/>
      <c r="AS4" s="728"/>
      <c r="AT4" s="265"/>
      <c r="AU4" s="127"/>
      <c r="AV4" s="127"/>
      <c r="AW4" s="280"/>
      <c r="AX4" s="132"/>
      <c r="AY4" s="132"/>
      <c r="AZ4" s="132"/>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32"/>
      <c r="CW4" s="127"/>
      <c r="CX4" s="127"/>
      <c r="CY4" s="127"/>
      <c r="CZ4" s="127"/>
      <c r="DA4" s="127"/>
      <c r="DB4" s="132"/>
      <c r="DC4" s="127"/>
      <c r="DD4" s="127"/>
      <c r="DE4" s="127"/>
      <c r="DF4" s="127"/>
      <c r="DG4" s="127"/>
      <c r="DH4" s="132"/>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row>
    <row r="5" spans="1:149" s="58" customFormat="1" ht="4.9000000000000004" customHeight="1">
      <c r="A5" s="55"/>
      <c r="B5" s="128"/>
      <c r="C5" s="56"/>
      <c r="D5" s="129"/>
      <c r="E5" s="97"/>
      <c r="F5" s="98"/>
      <c r="G5" s="130"/>
      <c r="H5" s="131"/>
      <c r="I5" s="56"/>
      <c r="J5" s="132"/>
      <c r="K5" s="133"/>
      <c r="L5" s="132"/>
      <c r="M5" s="127"/>
      <c r="N5" s="134"/>
      <c r="O5" s="129"/>
      <c r="P5" s="135"/>
      <c r="Q5" s="135"/>
      <c r="R5" s="127"/>
      <c r="S5" s="128"/>
      <c r="U5" s="136"/>
      <c r="V5" s="136"/>
      <c r="W5" s="127"/>
      <c r="X5" s="137"/>
      <c r="Y5" s="137"/>
      <c r="Z5" s="56"/>
      <c r="AA5" s="56"/>
      <c r="AB5" s="56"/>
      <c r="AC5" s="56"/>
      <c r="AD5" s="128"/>
      <c r="AE5" s="128"/>
      <c r="AF5" s="128"/>
      <c r="AG5" s="128"/>
      <c r="AH5" s="128"/>
      <c r="AI5" s="128"/>
      <c r="AJ5" s="128"/>
      <c r="AK5" s="128"/>
      <c r="AL5" s="128"/>
      <c r="AM5" s="128"/>
      <c r="AN5" s="128"/>
      <c r="AO5" s="128"/>
      <c r="AP5" s="128"/>
      <c r="AQ5" s="128"/>
      <c r="AR5" s="57"/>
      <c r="AS5" s="728"/>
      <c r="AT5" s="132"/>
      <c r="AU5" s="132"/>
      <c r="AV5" s="132"/>
      <c r="AW5" s="132"/>
      <c r="AX5" s="132"/>
      <c r="AY5" s="132"/>
      <c r="AZ5" s="132"/>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32"/>
      <c r="CW5" s="127"/>
      <c r="CX5" s="127"/>
      <c r="CY5" s="127"/>
      <c r="CZ5" s="127"/>
      <c r="DA5" s="127"/>
      <c r="DB5" s="132"/>
      <c r="DC5" s="127"/>
      <c r="DD5" s="127"/>
      <c r="DE5" s="127"/>
      <c r="DF5" s="127"/>
      <c r="DG5" s="127"/>
      <c r="DH5" s="132"/>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row>
    <row r="6" spans="1:149" s="58" customFormat="1" ht="20.25" customHeight="1">
      <c r="A6" s="55" t="s">
        <v>181</v>
      </c>
      <c r="B6" s="128" t="s">
        <v>181</v>
      </c>
      <c r="C6" s="138" t="s">
        <v>181</v>
      </c>
      <c r="D6" s="134" t="s">
        <v>151</v>
      </c>
      <c r="E6" s="1140" t="str">
        <f>'DetailedBudget---TXST'!A1</f>
        <v>Texas State University</v>
      </c>
      <c r="F6" s="1106"/>
      <c r="G6" s="1106"/>
      <c r="H6" s="1106"/>
      <c r="I6" s="1106"/>
      <c r="J6" s="1106"/>
      <c r="K6" s="1106"/>
      <c r="L6" s="1106"/>
      <c r="M6" s="1106"/>
      <c r="N6" s="1106"/>
      <c r="O6" s="1106"/>
      <c r="P6" s="139"/>
      <c r="Q6" s="139"/>
      <c r="R6" s="139"/>
      <c r="S6" s="139"/>
      <c r="T6" s="139"/>
      <c r="U6" s="139" t="s">
        <v>181</v>
      </c>
      <c r="V6" s="128" t="s">
        <v>181</v>
      </c>
      <c r="W6" s="128" t="s">
        <v>181</v>
      </c>
      <c r="X6" s="128" t="s">
        <v>181</v>
      </c>
      <c r="Y6" s="56" t="s">
        <v>181</v>
      </c>
      <c r="Z6" s="128" t="s">
        <v>181</v>
      </c>
      <c r="AA6" s="140" t="s">
        <v>181</v>
      </c>
      <c r="AB6" s="128" t="s">
        <v>181</v>
      </c>
      <c r="AC6" s="128" t="s">
        <v>181</v>
      </c>
      <c r="AD6" s="128" t="s">
        <v>181</v>
      </c>
      <c r="AE6" s="128" t="s">
        <v>181</v>
      </c>
      <c r="AF6" s="128" t="s">
        <v>181</v>
      </c>
      <c r="AG6" s="128" t="s">
        <v>181</v>
      </c>
      <c r="AH6" s="128" t="s">
        <v>181</v>
      </c>
      <c r="AI6" s="128" t="s">
        <v>181</v>
      </c>
      <c r="AJ6" s="128" t="s">
        <v>181</v>
      </c>
      <c r="AK6" s="128" t="s">
        <v>181</v>
      </c>
      <c r="AL6" s="128" t="s">
        <v>181</v>
      </c>
      <c r="AM6" s="128" t="s">
        <v>181</v>
      </c>
      <c r="AN6" s="128" t="s">
        <v>181</v>
      </c>
      <c r="AO6" s="128" t="s">
        <v>181</v>
      </c>
      <c r="AP6" s="128" t="s">
        <v>181</v>
      </c>
      <c r="AQ6" s="128" t="s">
        <v>181</v>
      </c>
      <c r="AR6" s="57"/>
      <c r="AS6" s="728"/>
      <c r="AT6" s="132"/>
      <c r="AU6" s="281"/>
      <c r="AV6" s="132"/>
      <c r="AW6" s="132"/>
      <c r="AX6" s="132"/>
      <c r="AY6" s="132"/>
      <c r="AZ6" s="132"/>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32"/>
      <c r="CW6" s="127"/>
      <c r="CX6" s="127"/>
      <c r="CY6" s="127"/>
      <c r="CZ6" s="127"/>
      <c r="DA6" s="127"/>
      <c r="DB6" s="132"/>
      <c r="DC6" s="127"/>
      <c r="DD6" s="127"/>
      <c r="DE6" s="127"/>
      <c r="DF6" s="127"/>
      <c r="DG6" s="127"/>
      <c r="DH6" s="132"/>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row>
    <row r="7" spans="1:149" s="58" customFormat="1" ht="4.9000000000000004" customHeight="1">
      <c r="A7" s="55"/>
      <c r="B7" s="128"/>
      <c r="C7" s="56"/>
      <c r="D7" s="129"/>
      <c r="E7" s="97"/>
      <c r="F7" s="98"/>
      <c r="G7" s="130"/>
      <c r="H7" s="131"/>
      <c r="I7" s="56"/>
      <c r="J7" s="132"/>
      <c r="K7" s="133"/>
      <c r="L7" s="132"/>
      <c r="M7" s="127"/>
      <c r="N7" s="134"/>
      <c r="O7" s="129"/>
      <c r="P7" s="135"/>
      <c r="Q7" s="135"/>
      <c r="R7" s="127"/>
      <c r="S7" s="128"/>
      <c r="U7" s="136"/>
      <c r="V7" s="136"/>
      <c r="W7" s="127"/>
      <c r="X7" s="137"/>
      <c r="Y7" s="137"/>
      <c r="Z7" s="56"/>
      <c r="AA7" s="56"/>
      <c r="AB7" s="56"/>
      <c r="AC7" s="56"/>
      <c r="AD7" s="128"/>
      <c r="AE7" s="128"/>
      <c r="AF7" s="128"/>
      <c r="AG7" s="128"/>
      <c r="AH7" s="128"/>
      <c r="AI7" s="128"/>
      <c r="AJ7" s="128"/>
      <c r="AK7" s="128"/>
      <c r="AL7" s="128"/>
      <c r="AM7" s="128"/>
      <c r="AN7" s="128"/>
      <c r="AO7" s="128"/>
      <c r="AP7" s="128"/>
      <c r="AQ7" s="128"/>
      <c r="AR7" s="57"/>
      <c r="AS7" s="728"/>
      <c r="AT7" s="132"/>
      <c r="AU7" s="132"/>
      <c r="AV7" s="132"/>
      <c r="AW7" s="132"/>
      <c r="AX7" s="132"/>
      <c r="AY7" s="132"/>
      <c r="AZ7" s="132"/>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32"/>
      <c r="CW7" s="127"/>
      <c r="CX7" s="127"/>
      <c r="CY7" s="127"/>
      <c r="CZ7" s="127"/>
      <c r="DA7" s="127"/>
      <c r="DB7" s="132"/>
      <c r="DC7" s="127"/>
      <c r="DD7" s="127"/>
      <c r="DE7" s="127"/>
      <c r="DF7" s="127"/>
      <c r="DG7" s="127"/>
      <c r="DH7" s="132"/>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row>
    <row r="8" spans="1:149" s="58" customFormat="1" ht="20.25" customHeight="1">
      <c r="A8" s="55" t="s">
        <v>181</v>
      </c>
      <c r="B8" s="1299" t="s">
        <v>1192</v>
      </c>
      <c r="C8" s="1300"/>
      <c r="D8" s="1300"/>
      <c r="E8" s="1140">
        <f>'DetailedBudget---TXST'!E8</f>
        <v>0</v>
      </c>
      <c r="F8" s="1106"/>
      <c r="G8" s="1106"/>
      <c r="H8" s="1106"/>
      <c r="I8" s="1106"/>
      <c r="J8" s="1106"/>
      <c r="K8" s="1106"/>
      <c r="L8" s="1106"/>
      <c r="M8" s="1106"/>
      <c r="N8" s="1106"/>
      <c r="O8" s="1106"/>
      <c r="P8" s="139"/>
      <c r="Q8" s="139"/>
      <c r="R8" s="139"/>
      <c r="S8" s="139"/>
      <c r="T8" s="139"/>
      <c r="U8" s="139" t="s">
        <v>181</v>
      </c>
      <c r="V8" s="128" t="s">
        <v>181</v>
      </c>
      <c r="W8" s="128" t="s">
        <v>181</v>
      </c>
      <c r="X8" s="128" t="s">
        <v>181</v>
      </c>
      <c r="Y8" s="56" t="s">
        <v>181</v>
      </c>
      <c r="Z8" s="128" t="s">
        <v>181</v>
      </c>
      <c r="AA8" s="140" t="s">
        <v>181</v>
      </c>
      <c r="AB8" s="128" t="s">
        <v>181</v>
      </c>
      <c r="AC8" s="128" t="s">
        <v>181</v>
      </c>
      <c r="AD8" s="128" t="s">
        <v>181</v>
      </c>
      <c r="AE8" s="128" t="s">
        <v>181</v>
      </c>
      <c r="AF8" s="128" t="s">
        <v>181</v>
      </c>
      <c r="AG8" s="128" t="s">
        <v>181</v>
      </c>
      <c r="AH8" s="128" t="s">
        <v>181</v>
      </c>
      <c r="AI8" s="128" t="s">
        <v>181</v>
      </c>
      <c r="AJ8" s="128" t="s">
        <v>181</v>
      </c>
      <c r="AK8" s="128" t="s">
        <v>181</v>
      </c>
      <c r="AL8" s="128" t="s">
        <v>181</v>
      </c>
      <c r="AM8" s="128" t="s">
        <v>181</v>
      </c>
      <c r="AN8" s="128" t="s">
        <v>181</v>
      </c>
      <c r="AO8" s="128" t="s">
        <v>181</v>
      </c>
      <c r="AP8" s="128" t="s">
        <v>181</v>
      </c>
      <c r="AQ8" s="128" t="s">
        <v>181</v>
      </c>
      <c r="AR8" s="57"/>
      <c r="AS8" s="728"/>
      <c r="AT8" s="132" t="s">
        <v>181</v>
      </c>
      <c r="AU8" s="132" t="s">
        <v>181</v>
      </c>
      <c r="AV8" s="132" t="s">
        <v>181</v>
      </c>
      <c r="AW8" s="132" t="s">
        <v>181</v>
      </c>
      <c r="AX8" s="132" t="s">
        <v>181</v>
      </c>
      <c r="AY8" s="132" t="s">
        <v>181</v>
      </c>
      <c r="AZ8" s="132" t="s">
        <v>181</v>
      </c>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32" t="s">
        <v>181</v>
      </c>
      <c r="CW8" s="127"/>
      <c r="CX8" s="127"/>
      <c r="CY8" s="127"/>
      <c r="CZ8" s="127"/>
      <c r="DA8" s="127"/>
      <c r="DB8" s="132" t="s">
        <v>181</v>
      </c>
      <c r="DC8" s="127"/>
      <c r="DD8" s="127"/>
      <c r="DE8" s="127"/>
      <c r="DF8" s="127"/>
      <c r="DG8" s="127"/>
      <c r="DH8" s="132" t="s">
        <v>181</v>
      </c>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row>
    <row r="9" spans="1:149" s="58" customFormat="1" ht="4.9000000000000004" customHeight="1">
      <c r="A9" s="55"/>
      <c r="B9" s="128"/>
      <c r="C9" s="56"/>
      <c r="D9" s="129"/>
      <c r="E9" s="97"/>
      <c r="F9" s="98"/>
      <c r="G9" s="130"/>
      <c r="H9" s="131"/>
      <c r="I9" s="56"/>
      <c r="J9" s="132"/>
      <c r="K9" s="133"/>
      <c r="L9" s="132"/>
      <c r="M9" s="127"/>
      <c r="N9" s="134"/>
      <c r="O9" s="129"/>
      <c r="P9" s="135"/>
      <c r="Q9" s="135"/>
      <c r="R9" s="127"/>
      <c r="S9" s="128"/>
      <c r="U9" s="136"/>
      <c r="V9" s="136"/>
      <c r="W9" s="127"/>
      <c r="X9" s="137"/>
      <c r="Y9" s="137"/>
      <c r="Z9" s="56"/>
      <c r="AA9" s="56"/>
      <c r="AB9" s="56"/>
      <c r="AC9" s="56"/>
      <c r="AD9" s="128"/>
      <c r="AE9" s="128"/>
      <c r="AF9" s="128"/>
      <c r="AG9" s="128"/>
      <c r="AH9" s="128"/>
      <c r="AI9" s="128"/>
      <c r="AJ9" s="128"/>
      <c r="AK9" s="128"/>
      <c r="AL9" s="128"/>
      <c r="AM9" s="128"/>
      <c r="AN9" s="128"/>
      <c r="AO9" s="128"/>
      <c r="AP9" s="128"/>
      <c r="AQ9" s="128"/>
      <c r="AR9" s="57"/>
      <c r="AS9" s="728"/>
      <c r="AT9" s="132"/>
      <c r="AU9" s="132"/>
      <c r="AV9" s="132"/>
      <c r="AW9" s="132"/>
      <c r="AX9" s="132"/>
      <c r="AY9" s="132"/>
      <c r="AZ9" s="132"/>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32"/>
      <c r="CW9" s="127"/>
      <c r="CX9" s="127"/>
      <c r="CY9" s="127"/>
      <c r="CZ9" s="127"/>
      <c r="DA9" s="127"/>
      <c r="DB9" s="132"/>
      <c r="DC9" s="127"/>
      <c r="DD9" s="127"/>
      <c r="DE9" s="127"/>
      <c r="DF9" s="127"/>
      <c r="DG9" s="127"/>
      <c r="DH9" s="132"/>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row>
    <row r="10" spans="1:149" s="58" customFormat="1" ht="20.25" customHeight="1">
      <c r="A10" s="55" t="s">
        <v>181</v>
      </c>
      <c r="B10" s="1299" t="s">
        <v>1191</v>
      </c>
      <c r="C10" s="1300"/>
      <c r="D10" s="1300"/>
      <c r="E10" s="1140" t="str">
        <f>'DetailedBudget---TXST'!E10</f>
        <v xml:space="preserve"> </v>
      </c>
      <c r="F10" s="1106"/>
      <c r="G10" s="1106"/>
      <c r="H10" s="1106"/>
      <c r="I10" s="1106"/>
      <c r="J10" s="1106"/>
      <c r="K10" s="1106"/>
      <c r="L10" s="1106"/>
      <c r="M10" s="1106"/>
      <c r="N10" s="1106"/>
      <c r="O10" s="1106"/>
      <c r="P10" s="139"/>
      <c r="Q10" s="139"/>
      <c r="R10" s="139"/>
      <c r="S10" s="139"/>
      <c r="T10" s="139"/>
      <c r="U10" s="139" t="s">
        <v>181</v>
      </c>
      <c r="V10" s="128" t="s">
        <v>181</v>
      </c>
      <c r="W10" s="128" t="s">
        <v>181</v>
      </c>
      <c r="X10" s="128" t="s">
        <v>181</v>
      </c>
      <c r="Y10" s="56" t="s">
        <v>181</v>
      </c>
      <c r="Z10" s="128" t="s">
        <v>181</v>
      </c>
      <c r="AA10" s="140" t="s">
        <v>181</v>
      </c>
      <c r="AB10" s="128" t="s">
        <v>181</v>
      </c>
      <c r="AC10" s="128" t="s">
        <v>181</v>
      </c>
      <c r="AD10" s="128" t="s">
        <v>181</v>
      </c>
      <c r="AE10" s="128" t="s">
        <v>181</v>
      </c>
      <c r="AF10" s="128" t="s">
        <v>181</v>
      </c>
      <c r="AG10" s="128" t="s">
        <v>181</v>
      </c>
      <c r="AH10" s="128" t="s">
        <v>181</v>
      </c>
      <c r="AI10" s="128" t="s">
        <v>181</v>
      </c>
      <c r="AJ10" s="128" t="s">
        <v>181</v>
      </c>
      <c r="AK10" s="128" t="s">
        <v>181</v>
      </c>
      <c r="AL10" s="128" t="s">
        <v>181</v>
      </c>
      <c r="AM10" s="128" t="s">
        <v>181</v>
      </c>
      <c r="AN10" s="128" t="s">
        <v>181</v>
      </c>
      <c r="AO10" s="128" t="s">
        <v>181</v>
      </c>
      <c r="AP10" s="128" t="s">
        <v>181</v>
      </c>
      <c r="AQ10" s="128" t="s">
        <v>181</v>
      </c>
      <c r="AR10" s="57"/>
      <c r="AS10" s="728"/>
      <c r="AT10" s="132" t="s">
        <v>181</v>
      </c>
      <c r="AU10" s="132" t="s">
        <v>181</v>
      </c>
      <c r="AV10" s="132" t="s">
        <v>181</v>
      </c>
      <c r="AW10" s="132" t="s">
        <v>181</v>
      </c>
      <c r="AX10" s="132" t="s">
        <v>181</v>
      </c>
      <c r="AY10" s="132" t="s">
        <v>181</v>
      </c>
      <c r="AZ10" s="132" t="s">
        <v>181</v>
      </c>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32" t="s">
        <v>181</v>
      </c>
      <c r="CW10" s="127"/>
      <c r="CX10" s="127"/>
      <c r="CY10" s="127"/>
      <c r="CZ10" s="127"/>
      <c r="DA10" s="127"/>
      <c r="DB10" s="132" t="s">
        <v>181</v>
      </c>
      <c r="DC10" s="127"/>
      <c r="DD10" s="127"/>
      <c r="DE10" s="127"/>
      <c r="DF10" s="127"/>
      <c r="DG10" s="127"/>
      <c r="DH10" s="132" t="s">
        <v>181</v>
      </c>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row>
    <row r="11" spans="1:149" s="58" customFormat="1" ht="4.9000000000000004" customHeight="1">
      <c r="A11" s="55"/>
      <c r="B11" s="128"/>
      <c r="C11" s="56"/>
      <c r="D11" s="129"/>
      <c r="E11" s="97"/>
      <c r="F11" s="98"/>
      <c r="G11" s="130"/>
      <c r="H11" s="131"/>
      <c r="I11" s="56"/>
      <c r="J11" s="132"/>
      <c r="K11" s="133"/>
      <c r="L11" s="132"/>
      <c r="M11" s="127"/>
      <c r="N11" s="134"/>
      <c r="O11" s="129"/>
      <c r="P11" s="135"/>
      <c r="Q11" s="135"/>
      <c r="R11" s="127"/>
      <c r="S11" s="128"/>
      <c r="U11" s="136"/>
      <c r="V11" s="136"/>
      <c r="W11" s="127"/>
      <c r="X11" s="137"/>
      <c r="Y11" s="137"/>
      <c r="Z11" s="56"/>
      <c r="AA11" s="56"/>
      <c r="AB11" s="56"/>
      <c r="AC11" s="56"/>
      <c r="AD11" s="128"/>
      <c r="AE11" s="128"/>
      <c r="AF11" s="128"/>
      <c r="AG11" s="128"/>
      <c r="AH11" s="128"/>
      <c r="AI11" s="128"/>
      <c r="AJ11" s="128"/>
      <c r="AK11" s="128"/>
      <c r="AL11" s="128"/>
      <c r="AM11" s="128"/>
      <c r="AN11" s="128"/>
      <c r="AO11" s="128"/>
      <c r="AP11" s="128"/>
      <c r="AQ11" s="128"/>
      <c r="AR11" s="57"/>
      <c r="AS11" s="728"/>
      <c r="AT11" s="132"/>
      <c r="AU11" s="132"/>
      <c r="AV11" s="132"/>
      <c r="AW11" s="132"/>
      <c r="AX11" s="132"/>
      <c r="AY11" s="132"/>
      <c r="AZ11" s="132"/>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32"/>
      <c r="CW11" s="127"/>
      <c r="CX11" s="127"/>
      <c r="CY11" s="127"/>
      <c r="CZ11" s="127"/>
      <c r="DA11" s="127"/>
      <c r="DB11" s="132"/>
      <c r="DC11" s="127"/>
      <c r="DD11" s="127"/>
      <c r="DE11" s="127"/>
      <c r="DF11" s="127"/>
      <c r="DG11" s="127"/>
      <c r="DH11" s="132"/>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row>
    <row r="12" spans="1:149" s="58" customFormat="1" ht="20.25" customHeight="1">
      <c r="A12" s="55" t="s">
        <v>181</v>
      </c>
      <c r="B12" s="1299" t="s">
        <v>1195</v>
      </c>
      <c r="C12" s="1300"/>
      <c r="D12" s="1300"/>
      <c r="E12" s="1104">
        <f>'DetailedBudget---TXST'!E12</f>
        <v>0</v>
      </c>
      <c r="F12" s="1301"/>
      <c r="G12" s="1301"/>
      <c r="H12" s="1301"/>
      <c r="I12" s="1301"/>
      <c r="J12" s="1301"/>
      <c r="K12" s="1301"/>
      <c r="L12" s="1301"/>
      <c r="M12" s="1301"/>
      <c r="N12" s="1301"/>
      <c r="O12" s="1301"/>
      <c r="P12" s="139"/>
      <c r="Q12" s="139"/>
      <c r="R12" s="139"/>
      <c r="S12" s="139"/>
      <c r="T12" s="139"/>
      <c r="U12" s="139" t="s">
        <v>181</v>
      </c>
      <c r="V12" s="128" t="s">
        <v>181</v>
      </c>
      <c r="W12" s="128" t="s">
        <v>181</v>
      </c>
      <c r="X12" s="128" t="s">
        <v>181</v>
      </c>
      <c r="Y12" s="56" t="s">
        <v>181</v>
      </c>
      <c r="Z12" s="128" t="s">
        <v>181</v>
      </c>
      <c r="AA12" s="140" t="s">
        <v>181</v>
      </c>
      <c r="AB12" s="128" t="s">
        <v>181</v>
      </c>
      <c r="AC12" s="128" t="s">
        <v>181</v>
      </c>
      <c r="AD12" s="128" t="s">
        <v>181</v>
      </c>
      <c r="AE12" s="128" t="s">
        <v>181</v>
      </c>
      <c r="AF12" s="128" t="s">
        <v>181</v>
      </c>
      <c r="AG12" s="128" t="s">
        <v>181</v>
      </c>
      <c r="AH12" s="128" t="s">
        <v>181</v>
      </c>
      <c r="AI12" s="128" t="s">
        <v>181</v>
      </c>
      <c r="AJ12" s="128" t="s">
        <v>181</v>
      </c>
      <c r="AK12" s="128" t="s">
        <v>181</v>
      </c>
      <c r="AL12" s="128" t="s">
        <v>181</v>
      </c>
      <c r="AM12" s="128" t="s">
        <v>181</v>
      </c>
      <c r="AN12" s="128" t="s">
        <v>181</v>
      </c>
      <c r="AO12" s="128" t="s">
        <v>181</v>
      </c>
      <c r="AP12" s="128" t="s">
        <v>181</v>
      </c>
      <c r="AQ12" s="128" t="s">
        <v>181</v>
      </c>
      <c r="AR12" s="57"/>
      <c r="AS12" s="728"/>
      <c r="AT12" s="132" t="s">
        <v>181</v>
      </c>
      <c r="AU12" s="132" t="s">
        <v>181</v>
      </c>
      <c r="AV12" s="132" t="s">
        <v>181</v>
      </c>
      <c r="AW12" s="132" t="s">
        <v>181</v>
      </c>
      <c r="AX12" s="132" t="s">
        <v>181</v>
      </c>
      <c r="AY12" s="132" t="s">
        <v>181</v>
      </c>
      <c r="AZ12" s="132" t="s">
        <v>181</v>
      </c>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32" t="s">
        <v>181</v>
      </c>
      <c r="CW12" s="127"/>
      <c r="CX12" s="127"/>
      <c r="CY12" s="127"/>
      <c r="CZ12" s="127"/>
      <c r="DA12" s="127"/>
      <c r="DB12" s="132" t="s">
        <v>181</v>
      </c>
      <c r="DC12" s="127"/>
      <c r="DD12" s="127"/>
      <c r="DE12" s="127"/>
      <c r="DF12" s="127"/>
      <c r="DG12" s="127"/>
      <c r="DH12" s="132" t="s">
        <v>181</v>
      </c>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row>
    <row r="13" spans="1:149" s="58" customFormat="1" ht="4.9000000000000004" customHeight="1">
      <c r="A13" s="55"/>
      <c r="B13" s="128"/>
      <c r="C13" s="56"/>
      <c r="D13" s="129"/>
      <c r="E13" s="135"/>
      <c r="F13" s="127"/>
      <c r="G13" s="130"/>
      <c r="H13" s="131"/>
      <c r="I13" s="56"/>
      <c r="J13" s="132"/>
      <c r="K13" s="133"/>
      <c r="L13" s="132"/>
      <c r="M13" s="127"/>
      <c r="N13" s="134"/>
      <c r="O13" s="129"/>
      <c r="P13" s="135"/>
      <c r="Q13" s="135"/>
      <c r="R13" s="127"/>
      <c r="S13" s="139"/>
      <c r="T13" s="127"/>
      <c r="U13" s="146"/>
      <c r="V13" s="146"/>
      <c r="W13" s="127"/>
      <c r="X13" s="137"/>
      <c r="Y13" s="137"/>
      <c r="Z13" s="56"/>
      <c r="AA13" s="56"/>
      <c r="AB13" s="56"/>
      <c r="AC13" s="56"/>
      <c r="AD13" s="128"/>
      <c r="AE13" s="128"/>
      <c r="AF13" s="128"/>
      <c r="AG13" s="128"/>
      <c r="AH13" s="128"/>
      <c r="AI13" s="128"/>
      <c r="AJ13" s="128"/>
      <c r="AK13" s="128"/>
      <c r="AL13" s="128"/>
      <c r="AM13" s="128"/>
      <c r="AN13" s="128"/>
      <c r="AO13" s="128"/>
      <c r="AP13" s="128"/>
      <c r="AQ13" s="128"/>
      <c r="AR13" s="57"/>
      <c r="AS13" s="728"/>
      <c r="AT13" s="132"/>
      <c r="AU13" s="132"/>
      <c r="AV13" s="132"/>
      <c r="AW13" s="132"/>
      <c r="AX13" s="132"/>
      <c r="AY13" s="132"/>
      <c r="AZ13" s="132"/>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32"/>
      <c r="CW13" s="127"/>
      <c r="CX13" s="127"/>
      <c r="CY13" s="127"/>
      <c r="CZ13" s="127"/>
      <c r="DA13" s="127"/>
      <c r="DB13" s="132"/>
      <c r="DC13" s="127"/>
      <c r="DD13" s="127"/>
      <c r="DE13" s="127"/>
      <c r="DF13" s="127"/>
      <c r="DG13" s="127"/>
      <c r="DH13" s="132"/>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row>
    <row r="14" spans="1:149" s="58" customFormat="1" ht="20.25" customHeight="1">
      <c r="A14" s="55" t="s">
        <v>181</v>
      </c>
      <c r="B14" s="128" t="s">
        <v>181</v>
      </c>
      <c r="D14" s="134" t="s">
        <v>183</v>
      </c>
      <c r="E14" s="1182">
        <f>'DetailedBudget---TXST'!E14</f>
        <v>45536</v>
      </c>
      <c r="F14" s="1182"/>
      <c r="G14" s="141"/>
      <c r="H14" s="142" t="s">
        <v>184</v>
      </c>
      <c r="I14" s="1359">
        <f>'DetailedBudget---TXST'!I14</f>
        <v>45900</v>
      </c>
      <c r="J14" s="1359"/>
      <c r="K14" s="1359"/>
      <c r="L14" s="1359"/>
      <c r="M14" s="1359"/>
      <c r="N14" s="127"/>
      <c r="O14" s="127"/>
      <c r="P14" s="127"/>
      <c r="Q14" s="127"/>
      <c r="R14" s="127"/>
      <c r="S14" s="127"/>
      <c r="T14" s="1360"/>
      <c r="U14" s="1360"/>
      <c r="V14" s="1360"/>
      <c r="W14" s="1360"/>
      <c r="X14" s="1360"/>
      <c r="Y14" s="1360"/>
      <c r="Z14" s="1360"/>
      <c r="AA14" s="1360"/>
      <c r="AB14" s="1360"/>
      <c r="AC14" s="1360"/>
      <c r="AD14" s="1360"/>
      <c r="AE14" s="127"/>
      <c r="AF14" s="127"/>
      <c r="AG14" s="127"/>
      <c r="AH14" s="127"/>
      <c r="AI14" s="127"/>
      <c r="AJ14" s="127"/>
      <c r="AK14" s="127"/>
      <c r="AL14" s="127"/>
      <c r="AM14" s="128"/>
      <c r="AN14" s="128"/>
      <c r="AO14" s="128" t="s">
        <v>181</v>
      </c>
      <c r="AP14" s="128" t="s">
        <v>181</v>
      </c>
      <c r="AQ14" s="128" t="s">
        <v>181</v>
      </c>
      <c r="AR14" s="99" t="s">
        <v>181</v>
      </c>
      <c r="AS14" s="727"/>
      <c r="AT14" s="1351"/>
      <c r="AU14" s="1351"/>
      <c r="AV14" s="1351"/>
      <c r="AW14" s="1351"/>
      <c r="AX14" s="1351"/>
      <c r="AY14" s="1351"/>
      <c r="AZ14" s="1351"/>
      <c r="BA14" s="1351"/>
      <c r="BB14" s="1351"/>
      <c r="BC14" s="1351"/>
      <c r="BD14" s="1351"/>
      <c r="BE14" s="1351"/>
      <c r="BF14" s="1351"/>
      <c r="BG14" s="1351"/>
      <c r="BH14" s="1351"/>
      <c r="BI14" s="1351"/>
      <c r="BJ14" s="1351"/>
      <c r="BK14" s="1351"/>
      <c r="BL14" s="1351"/>
      <c r="BM14" s="1351"/>
      <c r="BN14" s="1351"/>
      <c r="BO14" s="1351"/>
      <c r="BP14" s="1351"/>
      <c r="BQ14" s="1351"/>
      <c r="BR14" s="1351"/>
      <c r="BS14" s="1351"/>
      <c r="BT14" s="1351"/>
      <c r="BU14" s="1351"/>
      <c r="BV14" s="1351"/>
      <c r="BW14" s="1351"/>
      <c r="BX14" s="1351"/>
      <c r="BY14" s="1351"/>
      <c r="BZ14" s="1351"/>
      <c r="CA14" s="1351"/>
      <c r="CB14" s="1351"/>
      <c r="CC14" s="1351"/>
      <c r="CD14" s="1351"/>
      <c r="CE14" s="1351"/>
      <c r="CF14" s="1351"/>
      <c r="CG14" s="1351"/>
      <c r="CH14" s="1351"/>
      <c r="CI14" s="1351"/>
      <c r="CJ14" s="1351"/>
      <c r="CK14" s="1351"/>
      <c r="CL14" s="1351"/>
      <c r="CM14" s="1351"/>
      <c r="CN14" s="1351"/>
      <c r="CO14" s="1351"/>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row>
    <row r="15" spans="1:149" s="58" customFormat="1" ht="4.9000000000000004" customHeight="1">
      <c r="A15" s="55" t="s">
        <v>181</v>
      </c>
      <c r="B15" s="128" t="s">
        <v>181</v>
      </c>
      <c r="C15" s="56" t="s">
        <v>181</v>
      </c>
      <c r="D15" s="140" t="s">
        <v>181</v>
      </c>
      <c r="E15" s="128" t="s">
        <v>181</v>
      </c>
      <c r="F15" s="128" t="s">
        <v>181</v>
      </c>
      <c r="G15" s="128" t="s">
        <v>181</v>
      </c>
      <c r="H15" s="128" t="s">
        <v>181</v>
      </c>
      <c r="I15" s="128" t="s">
        <v>181</v>
      </c>
      <c r="J15" s="128" t="s">
        <v>181</v>
      </c>
      <c r="K15" s="128" t="s">
        <v>181</v>
      </c>
      <c r="L15" s="128" t="s">
        <v>181</v>
      </c>
      <c r="M15" s="128" t="s">
        <v>181</v>
      </c>
      <c r="N15" s="128" t="s">
        <v>181</v>
      </c>
      <c r="O15" s="128" t="s">
        <v>181</v>
      </c>
      <c r="P15" s="143" t="s">
        <v>181</v>
      </c>
      <c r="Q15" s="143" t="s">
        <v>181</v>
      </c>
      <c r="R15" s="144" t="s">
        <v>181</v>
      </c>
      <c r="S15" s="144" t="s">
        <v>181</v>
      </c>
      <c r="T15" s="144"/>
      <c r="U15" s="139" t="s">
        <v>181</v>
      </c>
      <c r="V15" s="139" t="s">
        <v>181</v>
      </c>
      <c r="W15" s="139" t="s">
        <v>181</v>
      </c>
      <c r="X15" s="139" t="s">
        <v>181</v>
      </c>
      <c r="Y15" s="132" t="s">
        <v>181</v>
      </c>
      <c r="Z15" s="128" t="s">
        <v>181</v>
      </c>
      <c r="AA15" s="140" t="s">
        <v>181</v>
      </c>
      <c r="AB15" s="128" t="s">
        <v>181</v>
      </c>
      <c r="AC15" s="128" t="s">
        <v>181</v>
      </c>
      <c r="AD15" s="128" t="s">
        <v>181</v>
      </c>
      <c r="AE15" s="128" t="s">
        <v>181</v>
      </c>
      <c r="AF15" s="128" t="s">
        <v>181</v>
      </c>
      <c r="AG15" s="128" t="s">
        <v>181</v>
      </c>
      <c r="AH15" s="128" t="s">
        <v>181</v>
      </c>
      <c r="AI15" s="128" t="s">
        <v>181</v>
      </c>
      <c r="AJ15" s="128" t="s">
        <v>181</v>
      </c>
      <c r="AK15" s="128" t="s">
        <v>181</v>
      </c>
      <c r="AL15" s="128" t="s">
        <v>181</v>
      </c>
      <c r="AM15" s="128" t="s">
        <v>181</v>
      </c>
      <c r="AN15" s="128" t="s">
        <v>181</v>
      </c>
      <c r="AO15" s="128" t="s">
        <v>181</v>
      </c>
      <c r="AP15" s="128" t="s">
        <v>181</v>
      </c>
      <c r="AQ15" s="128" t="s">
        <v>181</v>
      </c>
      <c r="AR15" s="99" t="s">
        <v>181</v>
      </c>
      <c r="AS15" s="727"/>
      <c r="AT15" s="132" t="s">
        <v>181</v>
      </c>
      <c r="AU15" s="132" t="s">
        <v>181</v>
      </c>
      <c r="AV15" s="132" t="s">
        <v>181</v>
      </c>
      <c r="AW15" s="132" t="s">
        <v>181</v>
      </c>
      <c r="AX15" s="132" t="s">
        <v>181</v>
      </c>
      <c r="AY15" s="132" t="s">
        <v>181</v>
      </c>
      <c r="AZ15" s="132" t="s">
        <v>181</v>
      </c>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32" t="s">
        <v>181</v>
      </c>
      <c r="CW15" s="127"/>
      <c r="CX15" s="127"/>
      <c r="CY15" s="127"/>
      <c r="CZ15" s="127"/>
      <c r="DA15" s="127"/>
      <c r="DB15" s="132" t="s">
        <v>181</v>
      </c>
      <c r="DC15" s="127"/>
      <c r="DD15" s="127"/>
      <c r="DE15" s="127"/>
      <c r="DF15" s="127"/>
      <c r="DG15" s="127"/>
      <c r="DH15" s="132" t="s">
        <v>181</v>
      </c>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row>
    <row r="16" spans="1:149" s="58" customFormat="1" ht="20.25" customHeight="1">
      <c r="A16" s="55" t="s">
        <v>181</v>
      </c>
      <c r="B16" s="128" t="s">
        <v>181</v>
      </c>
      <c r="C16" s="56" t="s">
        <v>181</v>
      </c>
      <c r="D16" s="134" t="s">
        <v>185</v>
      </c>
      <c r="E16" s="1185" t="e">
        <f>WORKDAY('Initial Information'!E11,-3,Holidays!A:A)</f>
        <v>#NUM!</v>
      </c>
      <c r="F16" s="1186"/>
      <c r="G16" s="130"/>
      <c r="H16" s="145"/>
      <c r="I16" s="56" t="s">
        <v>181</v>
      </c>
      <c r="J16" s="132" t="s">
        <v>181</v>
      </c>
      <c r="K16" s="133"/>
      <c r="L16" s="132" t="s">
        <v>181</v>
      </c>
      <c r="M16" s="127"/>
      <c r="N16" s="134"/>
      <c r="O16" s="129"/>
      <c r="P16" s="135"/>
      <c r="Q16" s="135"/>
      <c r="R16" s="127"/>
      <c r="S16" s="139" t="s">
        <v>181</v>
      </c>
      <c r="T16" s="1352"/>
      <c r="U16" s="1353"/>
      <c r="V16" s="1353"/>
      <c r="W16" s="1353"/>
      <c r="X16" s="1353"/>
      <c r="Y16" s="1353"/>
      <c r="Z16" s="1353"/>
      <c r="AA16" s="1353"/>
      <c r="AB16" s="1353"/>
      <c r="AC16" s="56" t="s">
        <v>181</v>
      </c>
      <c r="AD16" s="128" t="s">
        <v>181</v>
      </c>
      <c r="AE16" s="128" t="s">
        <v>181</v>
      </c>
      <c r="AF16" s="128" t="s">
        <v>181</v>
      </c>
      <c r="AG16" s="128" t="s">
        <v>181</v>
      </c>
      <c r="AH16" s="128" t="s">
        <v>181</v>
      </c>
      <c r="AI16" s="128" t="s">
        <v>181</v>
      </c>
      <c r="AJ16" s="128" t="s">
        <v>181</v>
      </c>
      <c r="AK16" s="128" t="s">
        <v>181</v>
      </c>
      <c r="AL16" s="128" t="s">
        <v>181</v>
      </c>
      <c r="AM16" s="128" t="s">
        <v>181</v>
      </c>
      <c r="AN16" s="128" t="s">
        <v>181</v>
      </c>
      <c r="AO16" s="128" t="s">
        <v>181</v>
      </c>
      <c r="AP16" s="128" t="s">
        <v>181</v>
      </c>
      <c r="AQ16" s="128" t="s">
        <v>181</v>
      </c>
      <c r="AR16" s="99" t="s">
        <v>181</v>
      </c>
      <c r="AS16" s="727"/>
      <c r="AT16" s="1024"/>
      <c r="AU16" s="1024"/>
      <c r="AV16" s="1024"/>
      <c r="AW16" s="1024"/>
      <c r="AX16" s="1024"/>
      <c r="AY16" s="1024"/>
      <c r="AZ16" s="1024"/>
      <c r="BA16" s="1024"/>
      <c r="BB16" s="1024"/>
      <c r="BC16" s="1024"/>
      <c r="BD16" s="1024"/>
      <c r="BE16" s="1024"/>
      <c r="BF16" s="1024"/>
      <c r="BG16" s="1024"/>
      <c r="BH16" s="1024"/>
      <c r="BI16" s="1024"/>
      <c r="BJ16" s="1024"/>
      <c r="BK16" s="1024"/>
      <c r="BL16" s="1024"/>
      <c r="BM16" s="1024"/>
      <c r="BN16" s="1024"/>
      <c r="BO16" s="1024"/>
      <c r="BP16" s="1024"/>
      <c r="BQ16" s="1024"/>
      <c r="BR16" s="1024"/>
      <c r="BS16" s="1024"/>
      <c r="BT16" s="1024"/>
      <c r="BU16" s="1024"/>
      <c r="BV16" s="1024"/>
      <c r="BW16" s="1024"/>
      <c r="BX16" s="1024"/>
      <c r="BY16" s="1024"/>
      <c r="BZ16" s="1024"/>
      <c r="CA16" s="1024"/>
      <c r="CB16" s="1024"/>
      <c r="CC16" s="1024"/>
      <c r="CD16" s="1024"/>
      <c r="CE16" s="1024"/>
      <c r="CF16" s="1024"/>
      <c r="CG16" s="1024"/>
      <c r="CH16" s="1024"/>
      <c r="CI16" s="1024"/>
      <c r="CJ16" s="1024"/>
      <c r="CK16" s="1024"/>
      <c r="CL16" s="1024"/>
      <c r="CM16" s="1024"/>
      <c r="CN16" s="1024"/>
      <c r="CO16" s="1024"/>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row>
    <row r="17" spans="1:149" s="58" customFormat="1" ht="4.9000000000000004" customHeight="1">
      <c r="A17" s="55"/>
      <c r="B17" s="128"/>
      <c r="C17" s="56"/>
      <c r="D17" s="129"/>
      <c r="E17" s="135"/>
      <c r="F17" s="127"/>
      <c r="G17" s="130"/>
      <c r="H17" s="131"/>
      <c r="I17" s="132"/>
      <c r="J17" s="132"/>
      <c r="K17" s="751"/>
      <c r="L17" s="132"/>
      <c r="M17" s="177"/>
      <c r="N17" s="134"/>
      <c r="O17" s="129"/>
      <c r="P17" s="135"/>
      <c r="Q17" s="135"/>
      <c r="R17" s="127"/>
      <c r="S17" s="139"/>
      <c r="T17" s="127"/>
      <c r="U17" s="146"/>
      <c r="V17" s="146"/>
      <c r="W17" s="127"/>
      <c r="X17" s="137"/>
      <c r="Y17" s="137"/>
      <c r="Z17" s="56"/>
      <c r="AA17" s="56"/>
      <c r="AB17" s="56"/>
      <c r="AC17" s="56"/>
      <c r="AD17" s="128"/>
      <c r="AE17" s="128"/>
      <c r="AF17" s="128"/>
      <c r="AG17" s="128"/>
      <c r="AH17" s="128"/>
      <c r="AI17" s="128"/>
      <c r="AJ17" s="128"/>
      <c r="AK17" s="128"/>
      <c r="AL17" s="128"/>
      <c r="AM17" s="128"/>
      <c r="AN17" s="128"/>
      <c r="AO17" s="128"/>
      <c r="AP17" s="128"/>
      <c r="AQ17" s="128"/>
      <c r="AR17" s="99" t="s">
        <v>181</v>
      </c>
      <c r="AS17" s="727"/>
      <c r="AT17" s="132"/>
      <c r="AU17" s="132"/>
      <c r="AV17" s="132"/>
      <c r="AW17" s="132"/>
      <c r="AX17" s="132"/>
      <c r="AY17" s="132"/>
      <c r="AZ17" s="132"/>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32"/>
      <c r="CW17" s="127"/>
      <c r="CX17" s="127"/>
      <c r="CY17" s="127"/>
      <c r="CZ17" s="127"/>
      <c r="DA17" s="127"/>
      <c r="DB17" s="132"/>
      <c r="DC17" s="127"/>
      <c r="DD17" s="127"/>
      <c r="DE17" s="127"/>
      <c r="DF17" s="127"/>
      <c r="DG17" s="127"/>
      <c r="DH17" s="132"/>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row>
    <row r="18" spans="1:149" s="58" customFormat="1" ht="20.25" customHeight="1">
      <c r="A18" s="55"/>
      <c r="B18" s="128"/>
      <c r="C18" s="56"/>
      <c r="D18" s="134" t="s">
        <v>1115</v>
      </c>
      <c r="E18" s="1354">
        <v>0.26</v>
      </c>
      <c r="F18" s="1355"/>
      <c r="G18" s="148"/>
      <c r="H18" s="1356"/>
      <c r="I18" s="1357"/>
      <c r="J18" s="1357"/>
      <c r="K18" s="751"/>
      <c r="L18" s="177"/>
      <c r="M18" s="177"/>
      <c r="N18" s="134"/>
      <c r="O18" s="134"/>
      <c r="P18" s="148"/>
      <c r="Q18" s="148"/>
      <c r="R18" s="130"/>
      <c r="S18" s="139"/>
      <c r="T18" s="149"/>
      <c r="U18" s="149"/>
      <c r="V18" s="149"/>
      <c r="W18" s="130"/>
      <c r="X18" s="130"/>
      <c r="Y18" s="130"/>
      <c r="Z18" s="56"/>
      <c r="AA18" s="56"/>
      <c r="AB18" s="56"/>
      <c r="AC18" s="56"/>
      <c r="AD18" s="128"/>
      <c r="AE18" s="128"/>
      <c r="AF18" s="128"/>
      <c r="AG18" s="128"/>
      <c r="AH18" s="128"/>
      <c r="AI18" s="128"/>
      <c r="AJ18" s="128"/>
      <c r="AK18" s="128"/>
      <c r="AL18" s="128"/>
      <c r="AM18" s="128"/>
      <c r="AN18" s="128"/>
      <c r="AO18" s="128"/>
      <c r="AP18" s="128"/>
      <c r="AQ18" s="128"/>
      <c r="AR18" s="99" t="s">
        <v>181</v>
      </c>
      <c r="AS18" s="7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row>
    <row r="19" spans="1:149" s="58" customFormat="1" ht="4.9000000000000004" customHeight="1">
      <c r="A19" s="55"/>
      <c r="B19" s="128"/>
      <c r="C19" s="56"/>
      <c r="D19" s="129"/>
      <c r="E19" s="135"/>
      <c r="F19" s="127"/>
      <c r="G19" s="130"/>
      <c r="H19" s="131"/>
      <c r="I19" s="132"/>
      <c r="J19" s="132"/>
      <c r="K19" s="751"/>
      <c r="L19" s="132"/>
      <c r="M19" s="177"/>
      <c r="N19" s="134"/>
      <c r="O19" s="129"/>
      <c r="P19" s="135"/>
      <c r="Q19" s="135"/>
      <c r="R19" s="127"/>
      <c r="S19" s="139"/>
      <c r="T19" s="127"/>
      <c r="U19" s="146"/>
      <c r="V19" s="146"/>
      <c r="W19" s="127"/>
      <c r="X19" s="137"/>
      <c r="Y19" s="137"/>
      <c r="Z19" s="56"/>
      <c r="AA19" s="56"/>
      <c r="AB19" s="56"/>
      <c r="AC19" s="56"/>
      <c r="AD19" s="128"/>
      <c r="AE19" s="128"/>
      <c r="AF19" s="128"/>
      <c r="AG19" s="128"/>
      <c r="AH19" s="128"/>
      <c r="AI19" s="128"/>
      <c r="AJ19" s="128"/>
      <c r="AK19" s="128"/>
      <c r="AL19" s="128"/>
      <c r="AM19" s="128"/>
      <c r="AN19" s="128"/>
      <c r="AO19" s="128"/>
      <c r="AP19" s="128"/>
      <c r="AQ19" s="128"/>
      <c r="AR19" s="57"/>
      <c r="AS19" s="729"/>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row>
    <row r="20" spans="1:149" s="58" customFormat="1" ht="20.25" customHeight="1">
      <c r="A20" s="55"/>
      <c r="B20" s="1358" t="s">
        <v>1083</v>
      </c>
      <c r="C20" s="993"/>
      <c r="D20" s="993"/>
      <c r="E20" s="1134" t="e">
        <f ca="1">WORKDAY('Initial Information'!E12, -5, Holidays!A:A)</f>
        <v>#NUM!</v>
      </c>
      <c r="F20" s="1135"/>
      <c r="G20" s="148"/>
      <c r="H20" s="149"/>
      <c r="I20" s="752"/>
      <c r="J20" s="752"/>
      <c r="K20" s="751"/>
      <c r="L20" s="749"/>
      <c r="M20" s="750"/>
      <c r="N20" s="134"/>
      <c r="O20" s="134"/>
      <c r="P20" s="148"/>
      <c r="Q20" s="148"/>
      <c r="R20" s="130"/>
      <c r="S20" s="139"/>
      <c r="T20" s="149"/>
      <c r="U20" s="149"/>
      <c r="V20" s="149"/>
      <c r="W20" s="130"/>
      <c r="X20" s="130"/>
      <c r="Y20" s="130"/>
      <c r="Z20" s="56"/>
      <c r="AA20" s="56"/>
      <c r="AB20" s="56"/>
      <c r="AC20" s="56"/>
      <c r="AD20" s="128"/>
      <c r="AE20" s="128"/>
      <c r="AF20" s="128"/>
      <c r="AG20" s="128"/>
      <c r="AH20" s="128"/>
      <c r="AI20" s="128"/>
      <c r="AJ20" s="128"/>
      <c r="AK20" s="128"/>
      <c r="AL20" s="128"/>
      <c r="AM20" s="128"/>
      <c r="AN20" s="128"/>
      <c r="AO20" s="128"/>
      <c r="AP20" s="128"/>
      <c r="AQ20" s="128"/>
      <c r="AR20" s="57"/>
      <c r="AS20" s="729"/>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row>
    <row r="21" spans="1:149" s="58" customFormat="1" ht="4.9000000000000004" customHeight="1">
      <c r="A21" s="55"/>
      <c r="B21" s="128"/>
      <c r="C21" s="56"/>
      <c r="D21" s="129"/>
      <c r="E21" s="135"/>
      <c r="F21" s="127"/>
      <c r="G21" s="130"/>
      <c r="H21" s="131"/>
      <c r="I21" s="132"/>
      <c r="J21" s="132"/>
      <c r="K21" s="751"/>
      <c r="L21" s="132"/>
      <c r="M21" s="177"/>
      <c r="N21" s="134"/>
      <c r="O21" s="129"/>
      <c r="P21" s="135"/>
      <c r="Q21" s="135"/>
      <c r="R21" s="127"/>
      <c r="S21" s="139"/>
      <c r="T21" s="127"/>
      <c r="U21" s="146"/>
      <c r="V21" s="146"/>
      <c r="W21" s="127"/>
      <c r="X21" s="137"/>
      <c r="Y21" s="137"/>
      <c r="Z21" s="56"/>
      <c r="AA21" s="56"/>
      <c r="AB21" s="56"/>
      <c r="AC21" s="56"/>
      <c r="AD21" s="128"/>
      <c r="AE21" s="128"/>
      <c r="AF21" s="128"/>
      <c r="AG21" s="128"/>
      <c r="AH21" s="128"/>
      <c r="AI21" s="128"/>
      <c r="AJ21" s="128"/>
      <c r="AK21" s="128"/>
      <c r="AL21" s="128"/>
      <c r="AM21" s="128"/>
      <c r="AN21" s="128"/>
      <c r="AO21" s="128"/>
      <c r="AP21" s="128"/>
      <c r="AQ21" s="128"/>
      <c r="AR21" s="57"/>
      <c r="AS21" s="729"/>
      <c r="AT21" s="1324" t="s">
        <v>115</v>
      </c>
      <c r="AU21" s="1325"/>
      <c r="AV21" s="1325"/>
      <c r="AW21" s="1325"/>
      <c r="AX21" s="1325"/>
      <c r="AY21" s="1326"/>
      <c r="AZ21" s="1031" t="s">
        <v>106</v>
      </c>
      <c r="BA21" s="1330"/>
      <c r="BB21" s="1330"/>
      <c r="BC21" s="1330"/>
      <c r="BD21" s="1330"/>
      <c r="BE21" s="1331"/>
      <c r="BF21" s="1032" t="s">
        <v>107</v>
      </c>
      <c r="BG21" s="1033"/>
      <c r="BH21" s="1033"/>
      <c r="BI21" s="1033"/>
      <c r="BJ21" s="1033"/>
      <c r="BK21" s="1034"/>
      <c r="BL21" s="1337" t="s">
        <v>108</v>
      </c>
      <c r="BM21" s="1338"/>
      <c r="BN21" s="1338"/>
      <c r="BO21" s="1338"/>
      <c r="BP21" s="1338"/>
      <c r="BQ21" s="1339"/>
      <c r="BR21" s="1055" t="s">
        <v>109</v>
      </c>
      <c r="BS21" s="1056"/>
      <c r="BT21" s="1056"/>
      <c r="BU21" s="1056"/>
      <c r="BV21" s="1056"/>
      <c r="BW21" s="1057"/>
      <c r="BX21" s="1061" t="s">
        <v>1206</v>
      </c>
      <c r="BY21" s="1062"/>
      <c r="BZ21" s="1062"/>
      <c r="CA21" s="1062"/>
      <c r="CB21" s="1062"/>
      <c r="CC21" s="1063"/>
      <c r="CD21" s="1055" t="s">
        <v>1207</v>
      </c>
      <c r="CE21" s="1056"/>
      <c r="CF21" s="1056"/>
      <c r="CG21" s="1056"/>
      <c r="CH21" s="1056"/>
      <c r="CI21" s="1057"/>
      <c r="CJ21" s="1044" t="s">
        <v>386</v>
      </c>
      <c r="CK21" s="1045"/>
      <c r="CL21" s="1045"/>
      <c r="CM21" s="1045"/>
      <c r="CN21" s="1045"/>
      <c r="CO21" s="1046"/>
      <c r="CP21" s="1162" t="s">
        <v>1058</v>
      </c>
      <c r="CQ21" s="1163"/>
      <c r="CR21" s="1163"/>
      <c r="CS21" s="1163"/>
      <c r="CT21" s="1163"/>
      <c r="CU21" s="1164"/>
      <c r="CV21" s="1308" t="s">
        <v>1059</v>
      </c>
      <c r="CW21" s="1309"/>
      <c r="CX21" s="1309"/>
      <c r="CY21" s="1309"/>
      <c r="CZ21" s="1309"/>
      <c r="DA21" s="1310"/>
      <c r="DB21" s="1190" t="s">
        <v>1060</v>
      </c>
      <c r="DC21" s="1191"/>
      <c r="DD21" s="1191"/>
      <c r="DE21" s="1191"/>
      <c r="DF21" s="1191"/>
      <c r="DG21" s="1192"/>
      <c r="DH21" s="1317" t="s">
        <v>388</v>
      </c>
      <c r="DI21" s="1318"/>
      <c r="DJ21" s="1318"/>
      <c r="DK21" s="1318"/>
      <c r="DL21" s="1318"/>
      <c r="DM21" s="1319"/>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row>
    <row r="22" spans="1:149" s="58" customFormat="1" ht="20.25" customHeight="1">
      <c r="A22" s="55"/>
      <c r="B22" s="128"/>
      <c r="C22" s="56"/>
      <c r="D22" s="147"/>
      <c r="E22" s="150"/>
      <c r="F22" s="151"/>
      <c r="G22" s="148"/>
      <c r="H22" s="148"/>
      <c r="I22" s="56"/>
      <c r="J22" s="132"/>
      <c r="K22" s="133"/>
      <c r="L22" s="132"/>
      <c r="M22" s="1350" t="s">
        <v>0</v>
      </c>
      <c r="N22" s="1350"/>
      <c r="O22" s="1350"/>
      <c r="P22" s="56" t="s">
        <v>181</v>
      </c>
      <c r="Q22" s="56" t="s">
        <v>181</v>
      </c>
      <c r="R22" s="1350" t="s">
        <v>1</v>
      </c>
      <c r="S22" s="1350"/>
      <c r="T22" s="1350"/>
      <c r="U22" s="56" t="s">
        <v>181</v>
      </c>
      <c r="V22" s="56" t="s">
        <v>181</v>
      </c>
      <c r="W22" s="1350" t="s">
        <v>2</v>
      </c>
      <c r="X22" s="1350"/>
      <c r="Y22" s="1350"/>
      <c r="Z22" s="59" t="s">
        <v>181</v>
      </c>
      <c r="AA22" s="59" t="s">
        <v>181</v>
      </c>
      <c r="AB22" s="1350" t="s">
        <v>3</v>
      </c>
      <c r="AC22" s="1350"/>
      <c r="AD22" s="1350"/>
      <c r="AE22" s="59" t="s">
        <v>181</v>
      </c>
      <c r="AF22" s="59" t="s">
        <v>181</v>
      </c>
      <c r="AG22" s="1350" t="s">
        <v>4</v>
      </c>
      <c r="AH22" s="1350"/>
      <c r="AI22" s="1350"/>
      <c r="AJ22" s="59" t="s">
        <v>181</v>
      </c>
      <c r="AK22" s="59" t="s">
        <v>181</v>
      </c>
      <c r="AL22" s="1350" t="s">
        <v>187</v>
      </c>
      <c r="AM22" s="1350"/>
      <c r="AN22" s="1350"/>
      <c r="AO22" s="56" t="s">
        <v>181</v>
      </c>
      <c r="AP22" s="56" t="s">
        <v>181</v>
      </c>
      <c r="AQ22" s="1051" t="s">
        <v>281</v>
      </c>
      <c r="AR22" s="60" t="s">
        <v>181</v>
      </c>
      <c r="AS22" s="729"/>
      <c r="AT22" s="1327"/>
      <c r="AU22" s="1328"/>
      <c r="AV22" s="1328"/>
      <c r="AW22" s="1328"/>
      <c r="AX22" s="1328"/>
      <c r="AY22" s="1329"/>
      <c r="AZ22" s="1332"/>
      <c r="BA22" s="1333"/>
      <c r="BB22" s="1333"/>
      <c r="BC22" s="1333"/>
      <c r="BD22" s="1333"/>
      <c r="BE22" s="1334"/>
      <c r="BF22" s="1335"/>
      <c r="BG22" s="1252"/>
      <c r="BH22" s="1252"/>
      <c r="BI22" s="1252"/>
      <c r="BJ22" s="1252"/>
      <c r="BK22" s="1336"/>
      <c r="BL22" s="1340"/>
      <c r="BM22" s="1341"/>
      <c r="BN22" s="1341"/>
      <c r="BO22" s="1341"/>
      <c r="BP22" s="1341"/>
      <c r="BQ22" s="1342"/>
      <c r="BR22" s="1343"/>
      <c r="BS22" s="1248"/>
      <c r="BT22" s="1248"/>
      <c r="BU22" s="1248"/>
      <c r="BV22" s="1248"/>
      <c r="BW22" s="1344"/>
      <c r="BX22" s="1345"/>
      <c r="BY22" s="1250"/>
      <c r="BZ22" s="1250"/>
      <c r="CA22" s="1250"/>
      <c r="CB22" s="1250"/>
      <c r="CC22" s="1346"/>
      <c r="CD22" s="1343"/>
      <c r="CE22" s="1248"/>
      <c r="CF22" s="1248"/>
      <c r="CG22" s="1248"/>
      <c r="CH22" s="1248"/>
      <c r="CI22" s="1344"/>
      <c r="CJ22" s="1302"/>
      <c r="CK22" s="1303"/>
      <c r="CL22" s="1303"/>
      <c r="CM22" s="1303"/>
      <c r="CN22" s="1303"/>
      <c r="CO22" s="1304"/>
      <c r="CP22" s="1305"/>
      <c r="CQ22" s="1306"/>
      <c r="CR22" s="1306"/>
      <c r="CS22" s="1306"/>
      <c r="CT22" s="1306"/>
      <c r="CU22" s="1307"/>
      <c r="CV22" s="1311"/>
      <c r="CW22" s="1312"/>
      <c r="CX22" s="1312"/>
      <c r="CY22" s="1312"/>
      <c r="CZ22" s="1312"/>
      <c r="DA22" s="1313"/>
      <c r="DB22" s="1314"/>
      <c r="DC22" s="1315"/>
      <c r="DD22" s="1315"/>
      <c r="DE22" s="1315"/>
      <c r="DF22" s="1315"/>
      <c r="DG22" s="1316"/>
      <c r="DH22" s="1320"/>
      <c r="DI22" s="1321"/>
      <c r="DJ22" s="1321"/>
      <c r="DK22" s="1321"/>
      <c r="DL22" s="1321"/>
      <c r="DM22" s="1322"/>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row>
    <row r="23" spans="1:149" s="58" customFormat="1" ht="20.25" customHeight="1" thickBot="1">
      <c r="A23" s="61" t="s">
        <v>181</v>
      </c>
      <c r="B23" s="62" t="s">
        <v>181</v>
      </c>
      <c r="C23" s="62" t="s">
        <v>181</v>
      </c>
      <c r="D23" s="62" t="s">
        <v>181</v>
      </c>
      <c r="E23" s="62" t="s">
        <v>181</v>
      </c>
      <c r="F23" s="62" t="s">
        <v>181</v>
      </c>
      <c r="G23" s="62" t="s">
        <v>181</v>
      </c>
      <c r="H23" s="62" t="s">
        <v>181</v>
      </c>
      <c r="I23" s="62" t="s">
        <v>181</v>
      </c>
      <c r="J23" s="62" t="s">
        <v>181</v>
      </c>
      <c r="K23" s="62" t="s">
        <v>181</v>
      </c>
      <c r="L23" s="62" t="s">
        <v>181</v>
      </c>
      <c r="M23" s="63">
        <f>'DetailedBudget---TXST'!M20</f>
        <v>45536</v>
      </c>
      <c r="N23" s="64" t="s">
        <v>237</v>
      </c>
      <c r="O23" s="65">
        <f>'DetailedBudget---TXST'!O20</f>
        <v>45900</v>
      </c>
      <c r="P23" s="66" t="s">
        <v>181</v>
      </c>
      <c r="Q23" s="66" t="s">
        <v>181</v>
      </c>
      <c r="R23" s="63">
        <f>'DetailedBudget---TXST'!R20</f>
        <v>45901</v>
      </c>
      <c r="S23" s="64" t="s">
        <v>237</v>
      </c>
      <c r="T23" s="65">
        <f>'DetailedBudget---TXST'!T20</f>
        <v>46265</v>
      </c>
      <c r="U23" s="66" t="s">
        <v>181</v>
      </c>
      <c r="V23" s="66" t="s">
        <v>181</v>
      </c>
      <c r="W23" s="63">
        <f>'DetailedBudget---TXST'!W20</f>
        <v>46266</v>
      </c>
      <c r="X23" s="64" t="s">
        <v>237</v>
      </c>
      <c r="Y23" s="65">
        <f>'DetailedBudget---TXST'!Y20</f>
        <v>46630</v>
      </c>
      <c r="Z23" s="66" t="s">
        <v>181</v>
      </c>
      <c r="AA23" s="66" t="s">
        <v>181</v>
      </c>
      <c r="AB23" s="63">
        <f>'DetailedBudget---TXST'!AB20</f>
        <v>46631</v>
      </c>
      <c r="AC23" s="64" t="s">
        <v>237</v>
      </c>
      <c r="AD23" s="65">
        <f>'DetailedBudget---TXST'!AD20</f>
        <v>46996</v>
      </c>
      <c r="AE23" s="66" t="s">
        <v>181</v>
      </c>
      <c r="AF23" s="66" t="s">
        <v>181</v>
      </c>
      <c r="AG23" s="63">
        <f>'DetailedBudget---TXST'!AG20</f>
        <v>46997</v>
      </c>
      <c r="AH23" s="64" t="s">
        <v>237</v>
      </c>
      <c r="AI23" s="65">
        <f>'DetailedBudget---TXST'!AI20</f>
        <v>47361</v>
      </c>
      <c r="AJ23" s="66" t="s">
        <v>181</v>
      </c>
      <c r="AK23" s="66" t="s">
        <v>181</v>
      </c>
      <c r="AL23" s="63">
        <f>'DetailedBudget---TXST'!AL20</f>
        <v>47362</v>
      </c>
      <c r="AM23" s="64" t="s">
        <v>237</v>
      </c>
      <c r="AN23" s="65">
        <f>'DetailedBudget---TXST'!AN20</f>
        <v>47726</v>
      </c>
      <c r="AO23" s="62" t="s">
        <v>181</v>
      </c>
      <c r="AP23" s="62" t="s">
        <v>181</v>
      </c>
      <c r="AQ23" s="1052"/>
      <c r="AR23" s="67" t="s">
        <v>181</v>
      </c>
      <c r="AS23" s="729"/>
      <c r="AT23" s="754" t="str">
        <f>M22</f>
        <v>Year 1</v>
      </c>
      <c r="AU23" s="754" t="str">
        <f>R22</f>
        <v>Year 2</v>
      </c>
      <c r="AV23" s="754" t="str">
        <f>W22</f>
        <v>Year 3</v>
      </c>
      <c r="AW23" s="754" t="str">
        <f>AB22</f>
        <v>Year 4</v>
      </c>
      <c r="AX23" s="754" t="str">
        <f>AG22</f>
        <v>Year 5</v>
      </c>
      <c r="AY23" s="754" t="str">
        <f>AL22</f>
        <v>Year 6</v>
      </c>
      <c r="AZ23" s="755" t="str">
        <f t="shared" ref="AZ23:CE23" si="0">AT23</f>
        <v>Year 1</v>
      </c>
      <c r="BA23" s="755" t="str">
        <f t="shared" si="0"/>
        <v>Year 2</v>
      </c>
      <c r="BB23" s="755" t="str">
        <f t="shared" si="0"/>
        <v>Year 3</v>
      </c>
      <c r="BC23" s="755" t="str">
        <f t="shared" si="0"/>
        <v>Year 4</v>
      </c>
      <c r="BD23" s="755" t="str">
        <f t="shared" si="0"/>
        <v>Year 5</v>
      </c>
      <c r="BE23" s="755" t="str">
        <f t="shared" si="0"/>
        <v>Year 6</v>
      </c>
      <c r="BF23" s="756" t="str">
        <f t="shared" si="0"/>
        <v>Year 1</v>
      </c>
      <c r="BG23" s="756" t="str">
        <f t="shared" si="0"/>
        <v>Year 2</v>
      </c>
      <c r="BH23" s="756" t="str">
        <f t="shared" si="0"/>
        <v>Year 3</v>
      </c>
      <c r="BI23" s="756" t="str">
        <f t="shared" si="0"/>
        <v>Year 4</v>
      </c>
      <c r="BJ23" s="756" t="str">
        <f t="shared" si="0"/>
        <v>Year 5</v>
      </c>
      <c r="BK23" s="756" t="str">
        <f t="shared" si="0"/>
        <v>Year 6</v>
      </c>
      <c r="BL23" s="758" t="str">
        <f t="shared" si="0"/>
        <v>Year 1</v>
      </c>
      <c r="BM23" s="758" t="str">
        <f t="shared" si="0"/>
        <v>Year 2</v>
      </c>
      <c r="BN23" s="758" t="str">
        <f t="shared" si="0"/>
        <v>Year 3</v>
      </c>
      <c r="BO23" s="758" t="str">
        <f t="shared" si="0"/>
        <v>Year 4</v>
      </c>
      <c r="BP23" s="758" t="str">
        <f t="shared" si="0"/>
        <v>Year 5</v>
      </c>
      <c r="BQ23" s="758" t="str">
        <f t="shared" si="0"/>
        <v>Year 6</v>
      </c>
      <c r="BR23" s="759" t="str">
        <f t="shared" si="0"/>
        <v>Year 1</v>
      </c>
      <c r="BS23" s="759" t="str">
        <f t="shared" si="0"/>
        <v>Year 2</v>
      </c>
      <c r="BT23" s="759" t="str">
        <f t="shared" si="0"/>
        <v>Year 3</v>
      </c>
      <c r="BU23" s="759" t="str">
        <f t="shared" si="0"/>
        <v>Year 4</v>
      </c>
      <c r="BV23" s="759" t="str">
        <f t="shared" si="0"/>
        <v>Year 5</v>
      </c>
      <c r="BW23" s="759" t="str">
        <f t="shared" si="0"/>
        <v>Year 6</v>
      </c>
      <c r="BX23" s="760" t="str">
        <f t="shared" si="0"/>
        <v>Year 1</v>
      </c>
      <c r="BY23" s="760" t="str">
        <f t="shared" si="0"/>
        <v>Year 2</v>
      </c>
      <c r="BZ23" s="760" t="str">
        <f t="shared" si="0"/>
        <v>Year 3</v>
      </c>
      <c r="CA23" s="760" t="str">
        <f t="shared" si="0"/>
        <v>Year 4</v>
      </c>
      <c r="CB23" s="760" t="str">
        <f t="shared" si="0"/>
        <v>Year 5</v>
      </c>
      <c r="CC23" s="760" t="str">
        <f t="shared" si="0"/>
        <v>Year 6</v>
      </c>
      <c r="CD23" s="759" t="str">
        <f t="shared" si="0"/>
        <v>Year 1</v>
      </c>
      <c r="CE23" s="759" t="str">
        <f t="shared" si="0"/>
        <v>Year 2</v>
      </c>
      <c r="CF23" s="759" t="str">
        <f t="shared" ref="CF23:DK23" si="1">BZ23</f>
        <v>Year 3</v>
      </c>
      <c r="CG23" s="759" t="str">
        <f t="shared" si="1"/>
        <v>Year 4</v>
      </c>
      <c r="CH23" s="759" t="str">
        <f t="shared" si="1"/>
        <v>Year 5</v>
      </c>
      <c r="CI23" s="759" t="str">
        <f t="shared" si="1"/>
        <v>Year 6</v>
      </c>
      <c r="CJ23" s="761" t="str">
        <f t="shared" si="1"/>
        <v>Year 1</v>
      </c>
      <c r="CK23" s="761" t="str">
        <f t="shared" si="1"/>
        <v>Year 2</v>
      </c>
      <c r="CL23" s="761" t="str">
        <f t="shared" si="1"/>
        <v>Year 3</v>
      </c>
      <c r="CM23" s="761" t="str">
        <f t="shared" si="1"/>
        <v>Year 4</v>
      </c>
      <c r="CN23" s="761" t="str">
        <f t="shared" si="1"/>
        <v>Year 5</v>
      </c>
      <c r="CO23" s="761" t="str">
        <f t="shared" si="1"/>
        <v>Year 6</v>
      </c>
      <c r="CP23" s="762" t="str">
        <f t="shared" si="1"/>
        <v>Year 1</v>
      </c>
      <c r="CQ23" s="762" t="str">
        <f t="shared" si="1"/>
        <v>Year 2</v>
      </c>
      <c r="CR23" s="762" t="str">
        <f t="shared" si="1"/>
        <v>Year 3</v>
      </c>
      <c r="CS23" s="762" t="str">
        <f t="shared" si="1"/>
        <v>Year 4</v>
      </c>
      <c r="CT23" s="762" t="str">
        <f t="shared" si="1"/>
        <v>Year 5</v>
      </c>
      <c r="CU23" s="762" t="str">
        <f t="shared" si="1"/>
        <v>Year 6</v>
      </c>
      <c r="CV23" s="763" t="str">
        <f t="shared" si="1"/>
        <v>Year 1</v>
      </c>
      <c r="CW23" s="763" t="str">
        <f t="shared" si="1"/>
        <v>Year 2</v>
      </c>
      <c r="CX23" s="763" t="str">
        <f t="shared" si="1"/>
        <v>Year 3</v>
      </c>
      <c r="CY23" s="763" t="str">
        <f t="shared" si="1"/>
        <v>Year 4</v>
      </c>
      <c r="CZ23" s="763" t="str">
        <f t="shared" si="1"/>
        <v>Year 5</v>
      </c>
      <c r="DA23" s="763" t="str">
        <f t="shared" si="1"/>
        <v>Year 6</v>
      </c>
      <c r="DB23" s="765" t="str">
        <f t="shared" si="1"/>
        <v>Year 1</v>
      </c>
      <c r="DC23" s="765" t="str">
        <f t="shared" si="1"/>
        <v>Year 2</v>
      </c>
      <c r="DD23" s="765" t="str">
        <f t="shared" si="1"/>
        <v>Year 3</v>
      </c>
      <c r="DE23" s="765" t="str">
        <f t="shared" si="1"/>
        <v>Year 4</v>
      </c>
      <c r="DF23" s="765" t="str">
        <f t="shared" si="1"/>
        <v>Year 5</v>
      </c>
      <c r="DG23" s="765" t="str">
        <f t="shared" si="1"/>
        <v>Year 6</v>
      </c>
      <c r="DH23" s="757" t="str">
        <f t="shared" si="1"/>
        <v>Year 1</v>
      </c>
      <c r="DI23" s="757" t="str">
        <f t="shared" si="1"/>
        <v>Year 2</v>
      </c>
      <c r="DJ23" s="757" t="str">
        <f t="shared" si="1"/>
        <v>Year 3</v>
      </c>
      <c r="DK23" s="757" t="str">
        <f t="shared" si="1"/>
        <v>Year 4</v>
      </c>
      <c r="DL23" s="757" t="str">
        <f t="shared" ref="DL23:DM23" si="2">DF23</f>
        <v>Year 5</v>
      </c>
      <c r="DM23" s="757" t="str">
        <f t="shared" si="2"/>
        <v>Year 6</v>
      </c>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row>
    <row r="24" spans="1:149" s="58" customFormat="1" ht="9.9499999999999993" customHeight="1">
      <c r="A24" s="55" t="s">
        <v>181</v>
      </c>
      <c r="B24" s="56" t="s">
        <v>181</v>
      </c>
      <c r="C24" s="56" t="s">
        <v>181</v>
      </c>
      <c r="D24" s="56" t="s">
        <v>181</v>
      </c>
      <c r="E24" s="56" t="s">
        <v>181</v>
      </c>
      <c r="F24" s="56" t="s">
        <v>181</v>
      </c>
      <c r="G24" s="56" t="s">
        <v>181</v>
      </c>
      <c r="H24" s="56" t="s">
        <v>181</v>
      </c>
      <c r="I24" s="56" t="s">
        <v>181</v>
      </c>
      <c r="J24" s="56" t="s">
        <v>181</v>
      </c>
      <c r="K24" s="56" t="s">
        <v>181</v>
      </c>
      <c r="L24" s="68" t="s">
        <v>181</v>
      </c>
      <c r="M24" s="152" t="s">
        <v>181</v>
      </c>
      <c r="N24" s="152" t="s">
        <v>181</v>
      </c>
      <c r="O24" s="152" t="s">
        <v>181</v>
      </c>
      <c r="P24" s="69" t="s">
        <v>181</v>
      </c>
      <c r="Q24" s="152" t="s">
        <v>181</v>
      </c>
      <c r="R24" s="152" t="s">
        <v>181</v>
      </c>
      <c r="S24" s="152" t="s">
        <v>181</v>
      </c>
      <c r="T24" s="152" t="s">
        <v>181</v>
      </c>
      <c r="U24" s="69" t="s">
        <v>181</v>
      </c>
      <c r="V24" s="152" t="s">
        <v>181</v>
      </c>
      <c r="W24" s="152" t="s">
        <v>181</v>
      </c>
      <c r="X24" s="152" t="s">
        <v>181</v>
      </c>
      <c r="Y24" s="152" t="s">
        <v>181</v>
      </c>
      <c r="Z24" s="69" t="s">
        <v>181</v>
      </c>
      <c r="AA24" s="152" t="s">
        <v>181</v>
      </c>
      <c r="AB24" s="152" t="s">
        <v>181</v>
      </c>
      <c r="AC24" s="152" t="s">
        <v>181</v>
      </c>
      <c r="AD24" s="152" t="s">
        <v>181</v>
      </c>
      <c r="AE24" s="69" t="s">
        <v>181</v>
      </c>
      <c r="AF24" s="152" t="s">
        <v>181</v>
      </c>
      <c r="AG24" s="152" t="s">
        <v>181</v>
      </c>
      <c r="AH24" s="152" t="s">
        <v>181</v>
      </c>
      <c r="AI24" s="152" t="s">
        <v>181</v>
      </c>
      <c r="AJ24" s="69" t="s">
        <v>181</v>
      </c>
      <c r="AK24" s="152" t="s">
        <v>181</v>
      </c>
      <c r="AL24" s="152" t="s">
        <v>181</v>
      </c>
      <c r="AM24" s="152" t="s">
        <v>181</v>
      </c>
      <c r="AN24" s="152" t="s">
        <v>181</v>
      </c>
      <c r="AO24" s="69" t="s">
        <v>181</v>
      </c>
      <c r="AP24" s="182" t="s">
        <v>181</v>
      </c>
      <c r="AQ24" s="182" t="s">
        <v>181</v>
      </c>
      <c r="AR24" s="188" t="s">
        <v>181</v>
      </c>
      <c r="AS24" s="729"/>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row>
    <row r="25" spans="1:149" s="58" customFormat="1" ht="20.100000000000001" customHeight="1">
      <c r="A25" s="55"/>
      <c r="B25" s="56"/>
      <c r="C25" s="1347" t="s">
        <v>188</v>
      </c>
      <c r="D25" s="1347"/>
      <c r="E25" s="1347"/>
      <c r="F25" s="1347"/>
      <c r="G25" s="1348"/>
      <c r="H25" s="1348"/>
      <c r="I25" s="1348"/>
      <c r="J25" s="1348"/>
      <c r="K25" s="153" t="s">
        <v>181</v>
      </c>
      <c r="L25" s="71" t="s">
        <v>181</v>
      </c>
      <c r="M25" s="152" t="s">
        <v>181</v>
      </c>
      <c r="N25" s="152" t="s">
        <v>181</v>
      </c>
      <c r="O25" s="152" t="s">
        <v>181</v>
      </c>
      <c r="P25" s="72" t="s">
        <v>181</v>
      </c>
      <c r="Q25" s="154" t="s">
        <v>181</v>
      </c>
      <c r="R25" s="152" t="s">
        <v>181</v>
      </c>
      <c r="S25" s="152" t="s">
        <v>181</v>
      </c>
      <c r="T25" s="152" t="s">
        <v>181</v>
      </c>
      <c r="U25" s="72" t="s">
        <v>181</v>
      </c>
      <c r="V25" s="154" t="s">
        <v>181</v>
      </c>
      <c r="W25" s="152" t="s">
        <v>181</v>
      </c>
      <c r="X25" s="152" t="s">
        <v>181</v>
      </c>
      <c r="Y25" s="152" t="s">
        <v>181</v>
      </c>
      <c r="Z25" s="72" t="s">
        <v>181</v>
      </c>
      <c r="AA25" s="154" t="s">
        <v>181</v>
      </c>
      <c r="AB25" s="152" t="s">
        <v>181</v>
      </c>
      <c r="AC25" s="152" t="s">
        <v>181</v>
      </c>
      <c r="AD25" s="152" t="s">
        <v>181</v>
      </c>
      <c r="AE25" s="72" t="s">
        <v>181</v>
      </c>
      <c r="AF25" s="154" t="s">
        <v>181</v>
      </c>
      <c r="AG25" s="152" t="s">
        <v>181</v>
      </c>
      <c r="AH25" s="152" t="s">
        <v>181</v>
      </c>
      <c r="AI25" s="152" t="s">
        <v>181</v>
      </c>
      <c r="AJ25" s="72" t="s">
        <v>181</v>
      </c>
      <c r="AK25" s="154" t="s">
        <v>181</v>
      </c>
      <c r="AL25" s="152" t="s">
        <v>181</v>
      </c>
      <c r="AM25" s="152" t="s">
        <v>181</v>
      </c>
      <c r="AN25" s="152" t="s">
        <v>181</v>
      </c>
      <c r="AO25" s="72" t="s">
        <v>181</v>
      </c>
      <c r="AP25" s="184" t="s">
        <v>181</v>
      </c>
      <c r="AQ25" s="1181"/>
      <c r="AR25" s="188" t="s">
        <v>181</v>
      </c>
      <c r="AS25" s="729"/>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row>
    <row r="26" spans="1:149" s="58" customFormat="1" ht="30" customHeight="1">
      <c r="A26" s="55" t="s">
        <v>181</v>
      </c>
      <c r="B26" s="56" t="s">
        <v>181</v>
      </c>
      <c r="C26" s="1349" t="s">
        <v>274</v>
      </c>
      <c r="D26" s="1029"/>
      <c r="E26" s="56" t="s">
        <v>181</v>
      </c>
      <c r="F26" s="153" t="s">
        <v>189</v>
      </c>
      <c r="G26" s="153" t="s">
        <v>181</v>
      </c>
      <c r="H26" s="155" t="s">
        <v>248</v>
      </c>
      <c r="I26" s="153" t="s">
        <v>181</v>
      </c>
      <c r="J26" s="106" t="s">
        <v>190</v>
      </c>
      <c r="K26" s="56" t="s">
        <v>181</v>
      </c>
      <c r="L26" s="1136" t="s">
        <v>194</v>
      </c>
      <c r="M26" s="1137"/>
      <c r="N26" s="1137"/>
      <c r="O26" s="154"/>
      <c r="P26" s="73"/>
      <c r="Q26" s="154"/>
      <c r="R26" s="156"/>
      <c r="S26" s="154"/>
      <c r="T26" s="154"/>
      <c r="U26" s="73"/>
      <c r="V26" s="154"/>
      <c r="W26" s="156"/>
      <c r="X26" s="154"/>
      <c r="Y26" s="154"/>
      <c r="Z26" s="73"/>
      <c r="AA26" s="154"/>
      <c r="AB26" s="156"/>
      <c r="AC26" s="154"/>
      <c r="AD26" s="154"/>
      <c r="AE26" s="73"/>
      <c r="AF26" s="154"/>
      <c r="AG26" s="156"/>
      <c r="AH26" s="154"/>
      <c r="AI26" s="154"/>
      <c r="AJ26" s="73"/>
      <c r="AK26" s="154"/>
      <c r="AL26" s="156"/>
      <c r="AM26" s="154" t="s">
        <v>181</v>
      </c>
      <c r="AN26" s="154"/>
      <c r="AO26" s="73" t="s">
        <v>181</v>
      </c>
      <c r="AP26" s="183" t="s">
        <v>181</v>
      </c>
      <c r="AQ26" s="1181"/>
      <c r="AR26" s="188" t="s">
        <v>181</v>
      </c>
      <c r="AS26" s="729"/>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row>
    <row r="27" spans="1:149" s="58" customFormat="1" ht="20.25" customHeight="1">
      <c r="A27" s="55" t="s">
        <v>181</v>
      </c>
      <c r="B27" s="56">
        <v>1</v>
      </c>
      <c r="C27" s="1138" t="s">
        <v>1062</v>
      </c>
      <c r="D27" s="1139"/>
      <c r="E27" s="157"/>
      <c r="F27" s="103" t="s">
        <v>191</v>
      </c>
      <c r="G27" s="56" t="s">
        <v>181</v>
      </c>
      <c r="H27" s="100"/>
      <c r="I27" s="56" t="s">
        <v>181</v>
      </c>
      <c r="J27" s="105">
        <v>0.28000000000000003</v>
      </c>
      <c r="K27" s="56" t="s">
        <v>181</v>
      </c>
      <c r="L27" s="68" t="s">
        <v>181</v>
      </c>
      <c r="M27" s="74"/>
      <c r="N27" s="154" t="s">
        <v>181</v>
      </c>
      <c r="O27" s="400">
        <f t="shared" ref="O27:O36" si="3">ROUND(H27*AT27*M27,$AQ$257)</f>
        <v>0</v>
      </c>
      <c r="P27" s="69" t="s">
        <v>181</v>
      </c>
      <c r="Q27" s="152" t="s">
        <v>181</v>
      </c>
      <c r="R27" s="74"/>
      <c r="S27" s="154" t="s">
        <v>181</v>
      </c>
      <c r="T27" s="400">
        <f t="shared" ref="T27:T36" si="4">ROUND($H27*AU27*R27,$AQ$257)</f>
        <v>0</v>
      </c>
      <c r="U27" s="69" t="s">
        <v>181</v>
      </c>
      <c r="V27" s="152" t="s">
        <v>181</v>
      </c>
      <c r="W27" s="74"/>
      <c r="X27" s="154" t="s">
        <v>181</v>
      </c>
      <c r="Y27" s="400">
        <f t="shared" ref="Y27:Y36" si="5">ROUND($H27*AV27*W27,$AQ$257)</f>
        <v>0</v>
      </c>
      <c r="Z27" s="69" t="s">
        <v>181</v>
      </c>
      <c r="AA27" s="152" t="s">
        <v>181</v>
      </c>
      <c r="AB27" s="74"/>
      <c r="AC27" s="154" t="s">
        <v>181</v>
      </c>
      <c r="AD27" s="400">
        <f t="shared" ref="AD27:AD36" si="6">ROUND($H27*AW27*AB27,$AQ$257)</f>
        <v>0</v>
      </c>
      <c r="AE27" s="69" t="s">
        <v>181</v>
      </c>
      <c r="AF27" s="152" t="s">
        <v>181</v>
      </c>
      <c r="AG27" s="74"/>
      <c r="AH27" s="154" t="s">
        <v>181</v>
      </c>
      <c r="AI27" s="400">
        <f t="shared" ref="AI27:AI36" si="7">ROUND($H27*AX27*AG27,$AQ$257)</f>
        <v>0</v>
      </c>
      <c r="AJ27" s="69" t="s">
        <v>181</v>
      </c>
      <c r="AK27" s="152" t="s">
        <v>181</v>
      </c>
      <c r="AL27" s="74"/>
      <c r="AM27" s="154" t="s">
        <v>181</v>
      </c>
      <c r="AN27" s="400">
        <f t="shared" ref="AN27:AN36" si="8">ROUND($H27*AY27*AL27,$AQ$257)</f>
        <v>0</v>
      </c>
      <c r="AO27" s="75" t="s">
        <v>181</v>
      </c>
      <c r="AP27" s="185" t="s">
        <v>181</v>
      </c>
      <c r="AQ27" s="52">
        <f t="shared" ref="AQ27:AQ36" si="9">SUM(O27+T27+Y27+AD27+AN27+AI27)</f>
        <v>0</v>
      </c>
      <c r="AR27" s="188" t="s">
        <v>181</v>
      </c>
      <c r="AS27" s="729"/>
      <c r="AT27" s="76">
        <v>1.03</v>
      </c>
      <c r="AU27" s="76">
        <f t="shared" ref="AU27:AY36" si="10">1.03*AT27</f>
        <v>1.0609</v>
      </c>
      <c r="AV27" s="76">
        <f t="shared" si="10"/>
        <v>1.092727</v>
      </c>
      <c r="AW27" s="76">
        <f t="shared" si="10"/>
        <v>1.1255088100000001</v>
      </c>
      <c r="AX27" s="76">
        <f t="shared" si="10"/>
        <v>1.1592740743000001</v>
      </c>
      <c r="AY27" s="76">
        <f t="shared" si="10"/>
        <v>1.1940522965290001</v>
      </c>
      <c r="AZ27" s="51">
        <f t="shared" ref="AZ27:AZ36" si="11">ROUND((2080/12)*M27,2)</f>
        <v>0</v>
      </c>
      <c r="BA27" s="51">
        <f t="shared" ref="BA27:BA36" si="12">ROUND((2080/12)*R27,2)</f>
        <v>0</v>
      </c>
      <c r="BB27" s="51">
        <f t="shared" ref="BB27:BB36" si="13">ROUND((2080/12)*W27,2)</f>
        <v>0</v>
      </c>
      <c r="BC27" s="51">
        <f t="shared" ref="BC27:BC36" si="14">ROUND((2080/12)*AB27,2)</f>
        <v>0</v>
      </c>
      <c r="BD27" s="51">
        <f t="shared" ref="BD27:BD36" si="15">ROUND((2080/12)*AG27,2)</f>
        <v>0</v>
      </c>
      <c r="BE27" s="51">
        <f t="shared" ref="BE27:BE36" si="16">ROUND((2080/12)*AL27,2)</f>
        <v>0</v>
      </c>
      <c r="BF27" s="735">
        <f t="shared" ref="BF27:BF36" si="17">ROUND((M27/9),3)</f>
        <v>0</v>
      </c>
      <c r="BG27" s="735">
        <f t="shared" ref="BG27:BG36" si="18">ROUND((R27/9),3)</f>
        <v>0</v>
      </c>
      <c r="BH27" s="735">
        <f t="shared" ref="BH27:BH36" si="19">ROUND((W27/9),3)</f>
        <v>0</v>
      </c>
      <c r="BI27" s="735">
        <f t="shared" ref="BI27:BI36" si="20">ROUND((AB27/9),3)</f>
        <v>0</v>
      </c>
      <c r="BJ27" s="735">
        <f t="shared" ref="BJ27:BJ36" si="21">ROUND((AG27/9),3)</f>
        <v>0</v>
      </c>
      <c r="BK27" s="735">
        <f t="shared" ref="BK27:BK36" si="22">ROUND((AL27/9),3)</f>
        <v>0</v>
      </c>
      <c r="BL27" s="739">
        <f t="shared" ref="BL27:BL36" si="23">ROUND((M27/12),3)</f>
        <v>0</v>
      </c>
      <c r="BM27" s="739">
        <f t="shared" ref="BM27:BM36" si="24">ROUND((R27/12),3)</f>
        <v>0</v>
      </c>
      <c r="BN27" s="739">
        <f t="shared" ref="BN27:BN36" si="25">ROUND((W27/12),3)</f>
        <v>0</v>
      </c>
      <c r="BO27" s="739">
        <f t="shared" ref="BO27:BO36" si="26">ROUND((AB27/12),3)</f>
        <v>0</v>
      </c>
      <c r="BP27" s="739">
        <f t="shared" ref="BP27:BP36" si="27">ROUND((AG27/12),3)</f>
        <v>0</v>
      </c>
      <c r="BQ27" s="739">
        <f t="shared" ref="BQ27:BQ36" si="28">ROUND((AL27/12),3)</f>
        <v>0</v>
      </c>
      <c r="BR27" s="741">
        <f t="shared" ref="BR27:BW27" si="29">ROUND(AT27*$H27,2)</f>
        <v>0</v>
      </c>
      <c r="BS27" s="741">
        <f t="shared" si="29"/>
        <v>0</v>
      </c>
      <c r="BT27" s="741">
        <f t="shared" si="29"/>
        <v>0</v>
      </c>
      <c r="BU27" s="741">
        <f t="shared" si="29"/>
        <v>0</v>
      </c>
      <c r="BV27" s="741">
        <f t="shared" si="29"/>
        <v>0</v>
      </c>
      <c r="BW27" s="741">
        <f t="shared" si="29"/>
        <v>0</v>
      </c>
      <c r="BX27" s="743">
        <f t="shared" ref="BX27:CC27" si="30">BR27*9</f>
        <v>0</v>
      </c>
      <c r="BY27" s="743">
        <f t="shared" si="30"/>
        <v>0</v>
      </c>
      <c r="BZ27" s="743">
        <f t="shared" si="30"/>
        <v>0</v>
      </c>
      <c r="CA27" s="743">
        <f t="shared" si="30"/>
        <v>0</v>
      </c>
      <c r="CB27" s="743">
        <f t="shared" si="30"/>
        <v>0</v>
      </c>
      <c r="CC27" s="743">
        <f t="shared" si="30"/>
        <v>0</v>
      </c>
      <c r="CD27" s="740">
        <f t="shared" ref="CD27:CI27" si="31">BR27*12</f>
        <v>0</v>
      </c>
      <c r="CE27" s="740">
        <f t="shared" si="31"/>
        <v>0</v>
      </c>
      <c r="CF27" s="740">
        <f t="shared" si="31"/>
        <v>0</v>
      </c>
      <c r="CG27" s="740">
        <f t="shared" si="31"/>
        <v>0</v>
      </c>
      <c r="CH27" s="740">
        <f t="shared" si="31"/>
        <v>0</v>
      </c>
      <c r="CI27" s="740">
        <f t="shared" si="31"/>
        <v>0</v>
      </c>
      <c r="CJ27" s="753" t="s">
        <v>1208</v>
      </c>
      <c r="CK27" s="753" t="s">
        <v>1208</v>
      </c>
      <c r="CL27" s="753" t="s">
        <v>1208</v>
      </c>
      <c r="CM27" s="753" t="s">
        <v>1208</v>
      </c>
      <c r="CN27" s="753" t="s">
        <v>1208</v>
      </c>
      <c r="CO27" s="753" t="s">
        <v>1208</v>
      </c>
      <c r="CP27" s="677" t="e">
        <f t="shared" ref="CP27:CP36" si="32">ROUND(O27/M27/173.33,2)</f>
        <v>#DIV/0!</v>
      </c>
      <c r="CQ27" s="677" t="e">
        <f t="shared" ref="CQ27:CQ36" si="33">ROUND(T27/R27/173.33,2)</f>
        <v>#DIV/0!</v>
      </c>
      <c r="CR27" s="677" t="e">
        <f t="shared" ref="CR27:CR36" si="34">ROUND(Y27/W27/173.33,2)</f>
        <v>#DIV/0!</v>
      </c>
      <c r="CS27" s="677" t="e">
        <f t="shared" ref="CS27:CS36" si="35">ROUND(AD27/AB27/173.33,2)</f>
        <v>#DIV/0!</v>
      </c>
      <c r="CT27" s="677" t="e">
        <f t="shared" ref="CT27:CT36" si="36">ROUND(AI27/AG27/173.33,2)</f>
        <v>#DIV/0!</v>
      </c>
      <c r="CU27" s="677" t="e">
        <f t="shared" ref="CU27:CU36" si="37">ROUND(AN27/AL27/173.33,2)</f>
        <v>#DIV/0!</v>
      </c>
      <c r="CV27" s="764" t="e">
        <f t="shared" ref="CV27:DA27" si="38">ROUND(CP27+(CP27*$J27),2)</f>
        <v>#DIV/0!</v>
      </c>
      <c r="CW27" s="764" t="e">
        <f t="shared" si="38"/>
        <v>#DIV/0!</v>
      </c>
      <c r="CX27" s="764" t="e">
        <f t="shared" si="38"/>
        <v>#DIV/0!</v>
      </c>
      <c r="CY27" s="764" t="e">
        <f t="shared" si="38"/>
        <v>#DIV/0!</v>
      </c>
      <c r="CZ27" s="764" t="e">
        <f t="shared" si="38"/>
        <v>#DIV/0!</v>
      </c>
      <c r="DA27" s="764" t="e">
        <f t="shared" si="38"/>
        <v>#DIV/0!</v>
      </c>
      <c r="DB27" s="680" t="e">
        <f t="shared" ref="DB27:DB36" si="39">ROUND(CV27+(CV27*($J$243+$J$242)),2)</f>
        <v>#DIV/0!</v>
      </c>
      <c r="DC27" s="680" t="e">
        <f t="shared" ref="DC27:DC36" si="40">ROUND(CW27+(CW27*($J$243+$J$242)),2)</f>
        <v>#DIV/0!</v>
      </c>
      <c r="DD27" s="680" t="e">
        <f t="shared" ref="DD27:DD36" si="41">ROUND(CX27+(CX27*($J$243+$J$242)),2)</f>
        <v>#DIV/0!</v>
      </c>
      <c r="DE27" s="680" t="e">
        <f t="shared" ref="DE27:DE36" si="42">ROUND(CY27+(CY27*($J$243+$J$242)),2)</f>
        <v>#DIV/0!</v>
      </c>
      <c r="DF27" s="680" t="e">
        <f t="shared" ref="DF27:DF36" si="43">ROUND(CZ27+(CZ27*($J$243+$J$242)),2)</f>
        <v>#DIV/0!</v>
      </c>
      <c r="DG27" s="680" t="e">
        <f t="shared" ref="DG27:DG36" si="44">ROUND(DA27+(DA27*($J$243+$J$242)),2)</f>
        <v>#DIV/0!</v>
      </c>
      <c r="DH27" s="766">
        <f>ROUND($J27*O27, 'Initial Information'!B27)</f>
        <v>0</v>
      </c>
      <c r="DI27" s="766">
        <f>ROUND($J27*T27, 'Initial Information'!C27)</f>
        <v>0</v>
      </c>
      <c r="DJ27" s="766">
        <f>ROUND($J27*Y27, 'Initial Information'!D27)</f>
        <v>0</v>
      </c>
      <c r="DK27" s="766">
        <f>ROUND($J27*AD27, 'Initial Information'!E27)</f>
        <v>0</v>
      </c>
      <c r="DL27" s="766">
        <f>ROUND($J27*AI27, 'Initial Information'!F27)</f>
        <v>0</v>
      </c>
      <c r="DM27" s="766">
        <f>ROUND($J27*AN27, 'Initial Information'!G27)</f>
        <v>0</v>
      </c>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row>
    <row r="28" spans="1:149" s="58" customFormat="1" ht="20.25" customHeight="1">
      <c r="A28" s="55" t="s">
        <v>181</v>
      </c>
      <c r="B28" s="56">
        <v>2</v>
      </c>
      <c r="C28" s="1138"/>
      <c r="D28" s="1139"/>
      <c r="E28" s="157"/>
      <c r="F28" s="104"/>
      <c r="G28" s="56" t="s">
        <v>181</v>
      </c>
      <c r="H28" s="100"/>
      <c r="I28" s="56" t="s">
        <v>181</v>
      </c>
      <c r="J28" s="105">
        <v>0.28000000000000003</v>
      </c>
      <c r="K28" s="56" t="s">
        <v>181</v>
      </c>
      <c r="L28" s="68" t="s">
        <v>181</v>
      </c>
      <c r="M28" s="74"/>
      <c r="N28" s="152" t="s">
        <v>181</v>
      </c>
      <c r="O28" s="400">
        <f t="shared" si="3"/>
        <v>0</v>
      </c>
      <c r="P28" s="69" t="s">
        <v>181</v>
      </c>
      <c r="Q28" s="152" t="s">
        <v>181</v>
      </c>
      <c r="R28" s="74"/>
      <c r="S28" s="152" t="s">
        <v>181</v>
      </c>
      <c r="T28" s="400">
        <f t="shared" si="4"/>
        <v>0</v>
      </c>
      <c r="U28" s="69" t="s">
        <v>181</v>
      </c>
      <c r="V28" s="152" t="s">
        <v>181</v>
      </c>
      <c r="W28" s="74"/>
      <c r="X28" s="152" t="s">
        <v>181</v>
      </c>
      <c r="Y28" s="400">
        <f t="shared" si="5"/>
        <v>0</v>
      </c>
      <c r="Z28" s="69" t="s">
        <v>181</v>
      </c>
      <c r="AA28" s="152" t="s">
        <v>181</v>
      </c>
      <c r="AB28" s="74"/>
      <c r="AC28" s="152" t="s">
        <v>181</v>
      </c>
      <c r="AD28" s="400">
        <f t="shared" si="6"/>
        <v>0</v>
      </c>
      <c r="AE28" s="69" t="s">
        <v>181</v>
      </c>
      <c r="AF28" s="152" t="s">
        <v>181</v>
      </c>
      <c r="AG28" s="74"/>
      <c r="AH28" s="152" t="s">
        <v>181</v>
      </c>
      <c r="AI28" s="400">
        <f t="shared" si="7"/>
        <v>0</v>
      </c>
      <c r="AJ28" s="69" t="s">
        <v>181</v>
      </c>
      <c r="AK28" s="152" t="s">
        <v>181</v>
      </c>
      <c r="AL28" s="74"/>
      <c r="AM28" s="152" t="s">
        <v>181</v>
      </c>
      <c r="AN28" s="400">
        <f t="shared" si="8"/>
        <v>0</v>
      </c>
      <c r="AO28" s="75" t="s">
        <v>181</v>
      </c>
      <c r="AP28" s="185" t="s">
        <v>181</v>
      </c>
      <c r="AQ28" s="52">
        <f t="shared" si="9"/>
        <v>0</v>
      </c>
      <c r="AR28" s="188" t="s">
        <v>181</v>
      </c>
      <c r="AS28" s="729"/>
      <c r="AT28" s="76">
        <v>1.03</v>
      </c>
      <c r="AU28" s="76">
        <f t="shared" si="10"/>
        <v>1.0609</v>
      </c>
      <c r="AV28" s="76">
        <f t="shared" si="10"/>
        <v>1.092727</v>
      </c>
      <c r="AW28" s="76">
        <f t="shared" si="10"/>
        <v>1.1255088100000001</v>
      </c>
      <c r="AX28" s="76">
        <f t="shared" si="10"/>
        <v>1.1592740743000001</v>
      </c>
      <c r="AY28" s="76">
        <f t="shared" si="10"/>
        <v>1.1940522965290001</v>
      </c>
      <c r="AZ28" s="51">
        <f t="shared" si="11"/>
        <v>0</v>
      </c>
      <c r="BA28" s="51">
        <f t="shared" si="12"/>
        <v>0</v>
      </c>
      <c r="BB28" s="51">
        <f t="shared" si="13"/>
        <v>0</v>
      </c>
      <c r="BC28" s="51">
        <f t="shared" si="14"/>
        <v>0</v>
      </c>
      <c r="BD28" s="51">
        <f t="shared" si="15"/>
        <v>0</v>
      </c>
      <c r="BE28" s="51">
        <f t="shared" si="16"/>
        <v>0</v>
      </c>
      <c r="BF28" s="735">
        <f t="shared" si="17"/>
        <v>0</v>
      </c>
      <c r="BG28" s="735">
        <f t="shared" si="18"/>
        <v>0</v>
      </c>
      <c r="BH28" s="735">
        <f t="shared" si="19"/>
        <v>0</v>
      </c>
      <c r="BI28" s="735">
        <f t="shared" si="20"/>
        <v>0</v>
      </c>
      <c r="BJ28" s="735">
        <f t="shared" si="21"/>
        <v>0</v>
      </c>
      <c r="BK28" s="735">
        <f t="shared" si="22"/>
        <v>0</v>
      </c>
      <c r="BL28" s="739">
        <f t="shared" si="23"/>
        <v>0</v>
      </c>
      <c r="BM28" s="739">
        <f t="shared" si="24"/>
        <v>0</v>
      </c>
      <c r="BN28" s="739">
        <f t="shared" si="25"/>
        <v>0</v>
      </c>
      <c r="BO28" s="739">
        <f t="shared" si="26"/>
        <v>0</v>
      </c>
      <c r="BP28" s="739">
        <f t="shared" si="27"/>
        <v>0</v>
      </c>
      <c r="BQ28" s="739">
        <f t="shared" si="28"/>
        <v>0</v>
      </c>
      <c r="BR28" s="741">
        <f t="shared" ref="BR28:BW36" si="45">ROUND(AT28*$H28,2)</f>
        <v>0</v>
      </c>
      <c r="BS28" s="741">
        <f t="shared" si="45"/>
        <v>0</v>
      </c>
      <c r="BT28" s="741">
        <f t="shared" si="45"/>
        <v>0</v>
      </c>
      <c r="BU28" s="741">
        <f t="shared" si="45"/>
        <v>0</v>
      </c>
      <c r="BV28" s="741">
        <f t="shared" si="45"/>
        <v>0</v>
      </c>
      <c r="BW28" s="741">
        <f t="shared" si="45"/>
        <v>0</v>
      </c>
      <c r="BX28" s="743">
        <f t="shared" ref="BX28:CC35" si="46">BR28*9</f>
        <v>0</v>
      </c>
      <c r="BY28" s="743">
        <f t="shared" si="46"/>
        <v>0</v>
      </c>
      <c r="BZ28" s="743">
        <f t="shared" si="46"/>
        <v>0</v>
      </c>
      <c r="CA28" s="743">
        <f t="shared" si="46"/>
        <v>0</v>
      </c>
      <c r="CB28" s="743">
        <f t="shared" si="46"/>
        <v>0</v>
      </c>
      <c r="CC28" s="743">
        <f t="shared" si="46"/>
        <v>0</v>
      </c>
      <c r="CD28" s="740">
        <f t="shared" ref="CD28:CI35" si="47">BR28*12</f>
        <v>0</v>
      </c>
      <c r="CE28" s="740">
        <f t="shared" si="47"/>
        <v>0</v>
      </c>
      <c r="CF28" s="740">
        <f t="shared" si="47"/>
        <v>0</v>
      </c>
      <c r="CG28" s="740">
        <f t="shared" si="47"/>
        <v>0</v>
      </c>
      <c r="CH28" s="740">
        <f t="shared" si="47"/>
        <v>0</v>
      </c>
      <c r="CI28" s="740">
        <f t="shared" si="47"/>
        <v>0</v>
      </c>
      <c r="CJ28" s="746" t="s">
        <v>1208</v>
      </c>
      <c r="CK28" s="746" t="s">
        <v>1208</v>
      </c>
      <c r="CL28" s="746" t="s">
        <v>1208</v>
      </c>
      <c r="CM28" s="746" t="s">
        <v>1208</v>
      </c>
      <c r="CN28" s="746" t="s">
        <v>1208</v>
      </c>
      <c r="CO28" s="746" t="s">
        <v>1208</v>
      </c>
      <c r="CP28" s="677" t="e">
        <f t="shared" si="32"/>
        <v>#DIV/0!</v>
      </c>
      <c r="CQ28" s="677" t="e">
        <f t="shared" si="33"/>
        <v>#DIV/0!</v>
      </c>
      <c r="CR28" s="677" t="e">
        <f t="shared" si="34"/>
        <v>#DIV/0!</v>
      </c>
      <c r="CS28" s="677" t="e">
        <f t="shared" si="35"/>
        <v>#DIV/0!</v>
      </c>
      <c r="CT28" s="677" t="e">
        <f t="shared" si="36"/>
        <v>#DIV/0!</v>
      </c>
      <c r="CU28" s="677" t="e">
        <f t="shared" si="37"/>
        <v>#DIV/0!</v>
      </c>
      <c r="CV28" s="764" t="e">
        <f t="shared" ref="CV28:DA36" si="48">ROUND(CP28+(CP28*$J28),2)</f>
        <v>#DIV/0!</v>
      </c>
      <c r="CW28" s="764" t="e">
        <f t="shared" si="48"/>
        <v>#DIV/0!</v>
      </c>
      <c r="CX28" s="764" t="e">
        <f t="shared" si="48"/>
        <v>#DIV/0!</v>
      </c>
      <c r="CY28" s="764" t="e">
        <f t="shared" si="48"/>
        <v>#DIV/0!</v>
      </c>
      <c r="CZ28" s="764" t="e">
        <f t="shared" si="48"/>
        <v>#DIV/0!</v>
      </c>
      <c r="DA28" s="764" t="e">
        <f t="shared" si="48"/>
        <v>#DIV/0!</v>
      </c>
      <c r="DB28" s="680" t="e">
        <f t="shared" si="39"/>
        <v>#DIV/0!</v>
      </c>
      <c r="DC28" s="680" t="e">
        <f t="shared" si="40"/>
        <v>#DIV/0!</v>
      </c>
      <c r="DD28" s="680" t="e">
        <f t="shared" si="41"/>
        <v>#DIV/0!</v>
      </c>
      <c r="DE28" s="680" t="e">
        <f t="shared" si="42"/>
        <v>#DIV/0!</v>
      </c>
      <c r="DF28" s="680" t="e">
        <f t="shared" si="43"/>
        <v>#DIV/0!</v>
      </c>
      <c r="DG28" s="680" t="e">
        <f t="shared" si="44"/>
        <v>#DIV/0!</v>
      </c>
      <c r="DH28" s="766">
        <f>ROUND($J28*O28, 'Initial Information'!B28)</f>
        <v>0</v>
      </c>
      <c r="DI28" s="766">
        <f>ROUND($J28*T28, 'Initial Information'!C28)</f>
        <v>0</v>
      </c>
      <c r="DJ28" s="766">
        <f>ROUND($J28*Y28, 'Initial Information'!D28)</f>
        <v>0</v>
      </c>
      <c r="DK28" s="766">
        <f>ROUND($J28*AD28, 'Initial Information'!E28)</f>
        <v>0</v>
      </c>
      <c r="DL28" s="766">
        <f>ROUND($J28*AI28, 'Initial Information'!F28)</f>
        <v>0</v>
      </c>
      <c r="DM28" s="766">
        <f>ROUND($J28*AN28, 'Initial Information'!G28)</f>
        <v>0</v>
      </c>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row>
    <row r="29" spans="1:149" s="58" customFormat="1" ht="20.25" customHeight="1">
      <c r="A29" s="55" t="s">
        <v>181</v>
      </c>
      <c r="B29" s="56">
        <v>3</v>
      </c>
      <c r="C29" s="1138"/>
      <c r="D29" s="1139"/>
      <c r="E29" s="157"/>
      <c r="F29" s="104"/>
      <c r="G29" s="56" t="s">
        <v>181</v>
      </c>
      <c r="H29" s="100"/>
      <c r="I29" s="56" t="s">
        <v>181</v>
      </c>
      <c r="J29" s="105">
        <v>0.28000000000000003</v>
      </c>
      <c r="K29" s="56" t="s">
        <v>181</v>
      </c>
      <c r="L29" s="68" t="s">
        <v>181</v>
      </c>
      <c r="M29" s="74"/>
      <c r="N29" s="152" t="s">
        <v>181</v>
      </c>
      <c r="O29" s="400">
        <f t="shared" si="3"/>
        <v>0</v>
      </c>
      <c r="P29" s="69" t="s">
        <v>181</v>
      </c>
      <c r="Q29" s="152" t="s">
        <v>181</v>
      </c>
      <c r="R29" s="74"/>
      <c r="S29" s="152" t="s">
        <v>181</v>
      </c>
      <c r="T29" s="400">
        <f t="shared" si="4"/>
        <v>0</v>
      </c>
      <c r="U29" s="69" t="s">
        <v>181</v>
      </c>
      <c r="V29" s="152" t="s">
        <v>181</v>
      </c>
      <c r="W29" s="74"/>
      <c r="X29" s="152" t="s">
        <v>181</v>
      </c>
      <c r="Y29" s="400">
        <f t="shared" si="5"/>
        <v>0</v>
      </c>
      <c r="Z29" s="69" t="s">
        <v>181</v>
      </c>
      <c r="AA29" s="152" t="s">
        <v>181</v>
      </c>
      <c r="AB29" s="74"/>
      <c r="AC29" s="152" t="s">
        <v>181</v>
      </c>
      <c r="AD29" s="400">
        <f t="shared" si="6"/>
        <v>0</v>
      </c>
      <c r="AE29" s="69" t="s">
        <v>181</v>
      </c>
      <c r="AF29" s="152" t="s">
        <v>181</v>
      </c>
      <c r="AG29" s="74"/>
      <c r="AH29" s="152" t="s">
        <v>181</v>
      </c>
      <c r="AI29" s="400">
        <f t="shared" si="7"/>
        <v>0</v>
      </c>
      <c r="AJ29" s="69" t="s">
        <v>181</v>
      </c>
      <c r="AK29" s="152" t="s">
        <v>181</v>
      </c>
      <c r="AL29" s="74"/>
      <c r="AM29" s="152" t="s">
        <v>181</v>
      </c>
      <c r="AN29" s="400">
        <f t="shared" si="8"/>
        <v>0</v>
      </c>
      <c r="AO29" s="75" t="s">
        <v>181</v>
      </c>
      <c r="AP29" s="185" t="s">
        <v>181</v>
      </c>
      <c r="AQ29" s="52">
        <f t="shared" si="9"/>
        <v>0</v>
      </c>
      <c r="AR29" s="188" t="s">
        <v>181</v>
      </c>
      <c r="AS29" s="729"/>
      <c r="AT29" s="76">
        <v>1.03</v>
      </c>
      <c r="AU29" s="76">
        <f t="shared" si="10"/>
        <v>1.0609</v>
      </c>
      <c r="AV29" s="76">
        <f t="shared" si="10"/>
        <v>1.092727</v>
      </c>
      <c r="AW29" s="76">
        <f t="shared" si="10"/>
        <v>1.1255088100000001</v>
      </c>
      <c r="AX29" s="76">
        <f t="shared" si="10"/>
        <v>1.1592740743000001</v>
      </c>
      <c r="AY29" s="76">
        <f t="shared" si="10"/>
        <v>1.1940522965290001</v>
      </c>
      <c r="AZ29" s="51">
        <f t="shared" si="11"/>
        <v>0</v>
      </c>
      <c r="BA29" s="51">
        <f t="shared" si="12"/>
        <v>0</v>
      </c>
      <c r="BB29" s="51">
        <f t="shared" si="13"/>
        <v>0</v>
      </c>
      <c r="BC29" s="51">
        <f t="shared" si="14"/>
        <v>0</v>
      </c>
      <c r="BD29" s="51">
        <f t="shared" si="15"/>
        <v>0</v>
      </c>
      <c r="BE29" s="51">
        <f t="shared" si="16"/>
        <v>0</v>
      </c>
      <c r="BF29" s="735">
        <f t="shared" si="17"/>
        <v>0</v>
      </c>
      <c r="BG29" s="735">
        <f t="shared" si="18"/>
        <v>0</v>
      </c>
      <c r="BH29" s="735">
        <f t="shared" si="19"/>
        <v>0</v>
      </c>
      <c r="BI29" s="735">
        <f t="shared" si="20"/>
        <v>0</v>
      </c>
      <c r="BJ29" s="735">
        <f t="shared" si="21"/>
        <v>0</v>
      </c>
      <c r="BK29" s="735">
        <f t="shared" si="22"/>
        <v>0</v>
      </c>
      <c r="BL29" s="739">
        <f t="shared" si="23"/>
        <v>0</v>
      </c>
      <c r="BM29" s="739">
        <f t="shared" si="24"/>
        <v>0</v>
      </c>
      <c r="BN29" s="739">
        <f t="shared" si="25"/>
        <v>0</v>
      </c>
      <c r="BO29" s="739">
        <f t="shared" si="26"/>
        <v>0</v>
      </c>
      <c r="BP29" s="739">
        <f t="shared" si="27"/>
        <v>0</v>
      </c>
      <c r="BQ29" s="739">
        <f t="shared" si="28"/>
        <v>0</v>
      </c>
      <c r="BR29" s="741">
        <f t="shared" si="45"/>
        <v>0</v>
      </c>
      <c r="BS29" s="741">
        <f t="shared" si="45"/>
        <v>0</v>
      </c>
      <c r="BT29" s="741">
        <f t="shared" si="45"/>
        <v>0</v>
      </c>
      <c r="BU29" s="741">
        <f t="shared" si="45"/>
        <v>0</v>
      </c>
      <c r="BV29" s="741">
        <f t="shared" si="45"/>
        <v>0</v>
      </c>
      <c r="BW29" s="741">
        <f t="shared" si="45"/>
        <v>0</v>
      </c>
      <c r="BX29" s="743">
        <f t="shared" si="46"/>
        <v>0</v>
      </c>
      <c r="BY29" s="743">
        <f t="shared" si="46"/>
        <v>0</v>
      </c>
      <c r="BZ29" s="743">
        <f t="shared" si="46"/>
        <v>0</v>
      </c>
      <c r="CA29" s="743">
        <f t="shared" si="46"/>
        <v>0</v>
      </c>
      <c r="CB29" s="743">
        <f t="shared" si="46"/>
        <v>0</v>
      </c>
      <c r="CC29" s="743">
        <f t="shared" si="46"/>
        <v>0</v>
      </c>
      <c r="CD29" s="740">
        <f t="shared" si="47"/>
        <v>0</v>
      </c>
      <c r="CE29" s="740">
        <f t="shared" si="47"/>
        <v>0</v>
      </c>
      <c r="CF29" s="740">
        <f t="shared" si="47"/>
        <v>0</v>
      </c>
      <c r="CG29" s="740">
        <f t="shared" si="47"/>
        <v>0</v>
      </c>
      <c r="CH29" s="740">
        <f t="shared" si="47"/>
        <v>0</v>
      </c>
      <c r="CI29" s="740">
        <f t="shared" si="47"/>
        <v>0</v>
      </c>
      <c r="CJ29" s="746" t="s">
        <v>1208</v>
      </c>
      <c r="CK29" s="746" t="s">
        <v>1208</v>
      </c>
      <c r="CL29" s="746" t="s">
        <v>1208</v>
      </c>
      <c r="CM29" s="746" t="s">
        <v>1208</v>
      </c>
      <c r="CN29" s="746" t="s">
        <v>1208</v>
      </c>
      <c r="CO29" s="746" t="s">
        <v>1208</v>
      </c>
      <c r="CP29" s="677" t="e">
        <f t="shared" si="32"/>
        <v>#DIV/0!</v>
      </c>
      <c r="CQ29" s="677" t="e">
        <f t="shared" si="33"/>
        <v>#DIV/0!</v>
      </c>
      <c r="CR29" s="677" t="e">
        <f t="shared" si="34"/>
        <v>#DIV/0!</v>
      </c>
      <c r="CS29" s="677" t="e">
        <f t="shared" si="35"/>
        <v>#DIV/0!</v>
      </c>
      <c r="CT29" s="677" t="e">
        <f t="shared" si="36"/>
        <v>#DIV/0!</v>
      </c>
      <c r="CU29" s="677" t="e">
        <f t="shared" si="37"/>
        <v>#DIV/0!</v>
      </c>
      <c r="CV29" s="764" t="e">
        <f t="shared" si="48"/>
        <v>#DIV/0!</v>
      </c>
      <c r="CW29" s="764" t="e">
        <f t="shared" si="48"/>
        <v>#DIV/0!</v>
      </c>
      <c r="CX29" s="764" t="e">
        <f t="shared" si="48"/>
        <v>#DIV/0!</v>
      </c>
      <c r="CY29" s="764" t="e">
        <f t="shared" si="48"/>
        <v>#DIV/0!</v>
      </c>
      <c r="CZ29" s="764" t="e">
        <f t="shared" si="48"/>
        <v>#DIV/0!</v>
      </c>
      <c r="DA29" s="764" t="e">
        <f t="shared" si="48"/>
        <v>#DIV/0!</v>
      </c>
      <c r="DB29" s="680" t="e">
        <f t="shared" si="39"/>
        <v>#DIV/0!</v>
      </c>
      <c r="DC29" s="680" t="e">
        <f t="shared" si="40"/>
        <v>#DIV/0!</v>
      </c>
      <c r="DD29" s="680" t="e">
        <f t="shared" si="41"/>
        <v>#DIV/0!</v>
      </c>
      <c r="DE29" s="680" t="e">
        <f t="shared" si="42"/>
        <v>#DIV/0!</v>
      </c>
      <c r="DF29" s="680" t="e">
        <f t="shared" si="43"/>
        <v>#DIV/0!</v>
      </c>
      <c r="DG29" s="680" t="e">
        <f t="shared" si="44"/>
        <v>#DIV/0!</v>
      </c>
      <c r="DH29" s="766">
        <f>ROUND($J29*O29, 'Initial Information'!B29)</f>
        <v>0</v>
      </c>
      <c r="DI29" s="766">
        <f>ROUND($J29*T29, 'Initial Information'!C29)</f>
        <v>0</v>
      </c>
      <c r="DJ29" s="766">
        <f>ROUND($J29*Y29, 'Initial Information'!D29)</f>
        <v>0</v>
      </c>
      <c r="DK29" s="766">
        <f>ROUND($J29*AD29, 'Initial Information'!E29)</f>
        <v>0</v>
      </c>
      <c r="DL29" s="766">
        <f>ROUND($J29*AI29, 'Initial Information'!F29)</f>
        <v>0</v>
      </c>
      <c r="DM29" s="766">
        <f>ROUND($J29*AN29, 'Initial Information'!G29)</f>
        <v>0</v>
      </c>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row>
    <row r="30" spans="1:149" s="58" customFormat="1" ht="20.25" customHeight="1">
      <c r="A30" s="55" t="s">
        <v>181</v>
      </c>
      <c r="B30" s="56">
        <v>4</v>
      </c>
      <c r="C30" s="1138"/>
      <c r="D30" s="1139"/>
      <c r="E30" s="157"/>
      <c r="F30" s="104"/>
      <c r="G30" s="56" t="s">
        <v>181</v>
      </c>
      <c r="H30" s="100"/>
      <c r="I30" s="56" t="s">
        <v>181</v>
      </c>
      <c r="J30" s="105">
        <v>0.28000000000000003</v>
      </c>
      <c r="K30" s="56" t="s">
        <v>181</v>
      </c>
      <c r="L30" s="68" t="s">
        <v>181</v>
      </c>
      <c r="M30" s="74"/>
      <c r="N30" s="152" t="s">
        <v>181</v>
      </c>
      <c r="O30" s="400">
        <f t="shared" si="3"/>
        <v>0</v>
      </c>
      <c r="P30" s="69" t="s">
        <v>181</v>
      </c>
      <c r="Q30" s="152" t="s">
        <v>181</v>
      </c>
      <c r="R30" s="74"/>
      <c r="S30" s="152" t="s">
        <v>181</v>
      </c>
      <c r="T30" s="400">
        <f t="shared" si="4"/>
        <v>0</v>
      </c>
      <c r="U30" s="69" t="s">
        <v>181</v>
      </c>
      <c r="V30" s="152" t="s">
        <v>181</v>
      </c>
      <c r="W30" s="74"/>
      <c r="X30" s="152" t="s">
        <v>181</v>
      </c>
      <c r="Y30" s="400">
        <f t="shared" si="5"/>
        <v>0</v>
      </c>
      <c r="Z30" s="69" t="s">
        <v>181</v>
      </c>
      <c r="AA30" s="152" t="s">
        <v>181</v>
      </c>
      <c r="AB30" s="74"/>
      <c r="AC30" s="152" t="s">
        <v>181</v>
      </c>
      <c r="AD30" s="400">
        <f t="shared" si="6"/>
        <v>0</v>
      </c>
      <c r="AE30" s="69" t="s">
        <v>181</v>
      </c>
      <c r="AF30" s="152" t="s">
        <v>181</v>
      </c>
      <c r="AG30" s="74"/>
      <c r="AH30" s="152" t="s">
        <v>181</v>
      </c>
      <c r="AI30" s="400">
        <f t="shared" si="7"/>
        <v>0</v>
      </c>
      <c r="AJ30" s="69" t="s">
        <v>181</v>
      </c>
      <c r="AK30" s="152" t="s">
        <v>181</v>
      </c>
      <c r="AL30" s="74"/>
      <c r="AM30" s="152" t="s">
        <v>181</v>
      </c>
      <c r="AN30" s="400">
        <f t="shared" si="8"/>
        <v>0</v>
      </c>
      <c r="AO30" s="75" t="s">
        <v>181</v>
      </c>
      <c r="AP30" s="185" t="s">
        <v>181</v>
      </c>
      <c r="AQ30" s="52">
        <f t="shared" si="9"/>
        <v>0</v>
      </c>
      <c r="AR30" s="188" t="s">
        <v>181</v>
      </c>
      <c r="AS30" s="729"/>
      <c r="AT30" s="76">
        <v>1.03</v>
      </c>
      <c r="AU30" s="76">
        <f t="shared" si="10"/>
        <v>1.0609</v>
      </c>
      <c r="AV30" s="76">
        <f t="shared" si="10"/>
        <v>1.092727</v>
      </c>
      <c r="AW30" s="76">
        <f t="shared" si="10"/>
        <v>1.1255088100000001</v>
      </c>
      <c r="AX30" s="76">
        <f t="shared" si="10"/>
        <v>1.1592740743000001</v>
      </c>
      <c r="AY30" s="76">
        <f t="shared" si="10"/>
        <v>1.1940522965290001</v>
      </c>
      <c r="AZ30" s="51">
        <f t="shared" si="11"/>
        <v>0</v>
      </c>
      <c r="BA30" s="51">
        <f t="shared" si="12"/>
        <v>0</v>
      </c>
      <c r="BB30" s="51">
        <f t="shared" si="13"/>
        <v>0</v>
      </c>
      <c r="BC30" s="51">
        <f t="shared" si="14"/>
        <v>0</v>
      </c>
      <c r="BD30" s="51">
        <f t="shared" si="15"/>
        <v>0</v>
      </c>
      <c r="BE30" s="51">
        <f t="shared" si="16"/>
        <v>0</v>
      </c>
      <c r="BF30" s="735">
        <f t="shared" si="17"/>
        <v>0</v>
      </c>
      <c r="BG30" s="735">
        <f t="shared" si="18"/>
        <v>0</v>
      </c>
      <c r="BH30" s="735">
        <f t="shared" si="19"/>
        <v>0</v>
      </c>
      <c r="BI30" s="735">
        <f t="shared" si="20"/>
        <v>0</v>
      </c>
      <c r="BJ30" s="735">
        <f t="shared" si="21"/>
        <v>0</v>
      </c>
      <c r="BK30" s="735">
        <f t="shared" si="22"/>
        <v>0</v>
      </c>
      <c r="BL30" s="739">
        <f t="shared" si="23"/>
        <v>0</v>
      </c>
      <c r="BM30" s="739">
        <f t="shared" si="24"/>
        <v>0</v>
      </c>
      <c r="BN30" s="739">
        <f t="shared" si="25"/>
        <v>0</v>
      </c>
      <c r="BO30" s="739">
        <f t="shared" si="26"/>
        <v>0</v>
      </c>
      <c r="BP30" s="739">
        <f t="shared" si="27"/>
        <v>0</v>
      </c>
      <c r="BQ30" s="739">
        <f t="shared" si="28"/>
        <v>0</v>
      </c>
      <c r="BR30" s="741">
        <f t="shared" si="45"/>
        <v>0</v>
      </c>
      <c r="BS30" s="741">
        <f t="shared" si="45"/>
        <v>0</v>
      </c>
      <c r="BT30" s="741">
        <f t="shared" si="45"/>
        <v>0</v>
      </c>
      <c r="BU30" s="741">
        <f t="shared" si="45"/>
        <v>0</v>
      </c>
      <c r="BV30" s="741">
        <f t="shared" si="45"/>
        <v>0</v>
      </c>
      <c r="BW30" s="741">
        <f t="shared" si="45"/>
        <v>0</v>
      </c>
      <c r="BX30" s="743">
        <f t="shared" si="46"/>
        <v>0</v>
      </c>
      <c r="BY30" s="743">
        <f t="shared" si="46"/>
        <v>0</v>
      </c>
      <c r="BZ30" s="743">
        <f t="shared" si="46"/>
        <v>0</v>
      </c>
      <c r="CA30" s="743">
        <f t="shared" si="46"/>
        <v>0</v>
      </c>
      <c r="CB30" s="743">
        <f t="shared" si="46"/>
        <v>0</v>
      </c>
      <c r="CC30" s="743">
        <f t="shared" si="46"/>
        <v>0</v>
      </c>
      <c r="CD30" s="740">
        <f t="shared" si="47"/>
        <v>0</v>
      </c>
      <c r="CE30" s="740">
        <f t="shared" si="47"/>
        <v>0</v>
      </c>
      <c r="CF30" s="740">
        <f t="shared" si="47"/>
        <v>0</v>
      </c>
      <c r="CG30" s="740">
        <f t="shared" si="47"/>
        <v>0</v>
      </c>
      <c r="CH30" s="740">
        <f t="shared" si="47"/>
        <v>0</v>
      </c>
      <c r="CI30" s="740">
        <f t="shared" si="47"/>
        <v>0</v>
      </c>
      <c r="CJ30" s="746" t="s">
        <v>1208</v>
      </c>
      <c r="CK30" s="746" t="s">
        <v>1208</v>
      </c>
      <c r="CL30" s="746" t="s">
        <v>1208</v>
      </c>
      <c r="CM30" s="746" t="s">
        <v>1208</v>
      </c>
      <c r="CN30" s="746" t="s">
        <v>1208</v>
      </c>
      <c r="CO30" s="746" t="s">
        <v>1208</v>
      </c>
      <c r="CP30" s="677" t="e">
        <f t="shared" si="32"/>
        <v>#DIV/0!</v>
      </c>
      <c r="CQ30" s="677" t="e">
        <f t="shared" si="33"/>
        <v>#DIV/0!</v>
      </c>
      <c r="CR30" s="677" t="e">
        <f t="shared" si="34"/>
        <v>#DIV/0!</v>
      </c>
      <c r="CS30" s="677" t="e">
        <f t="shared" si="35"/>
        <v>#DIV/0!</v>
      </c>
      <c r="CT30" s="677" t="e">
        <f t="shared" si="36"/>
        <v>#DIV/0!</v>
      </c>
      <c r="CU30" s="677" t="e">
        <f t="shared" si="37"/>
        <v>#DIV/0!</v>
      </c>
      <c r="CV30" s="764" t="e">
        <f t="shared" si="48"/>
        <v>#DIV/0!</v>
      </c>
      <c r="CW30" s="764" t="e">
        <f t="shared" si="48"/>
        <v>#DIV/0!</v>
      </c>
      <c r="CX30" s="764" t="e">
        <f t="shared" si="48"/>
        <v>#DIV/0!</v>
      </c>
      <c r="CY30" s="764" t="e">
        <f t="shared" si="48"/>
        <v>#DIV/0!</v>
      </c>
      <c r="CZ30" s="764" t="e">
        <f t="shared" si="48"/>
        <v>#DIV/0!</v>
      </c>
      <c r="DA30" s="764" t="e">
        <f t="shared" si="48"/>
        <v>#DIV/0!</v>
      </c>
      <c r="DB30" s="680" t="e">
        <f t="shared" si="39"/>
        <v>#DIV/0!</v>
      </c>
      <c r="DC30" s="680" t="e">
        <f t="shared" si="40"/>
        <v>#DIV/0!</v>
      </c>
      <c r="DD30" s="680" t="e">
        <f t="shared" si="41"/>
        <v>#DIV/0!</v>
      </c>
      <c r="DE30" s="680" t="e">
        <f t="shared" si="42"/>
        <v>#DIV/0!</v>
      </c>
      <c r="DF30" s="680" t="e">
        <f t="shared" si="43"/>
        <v>#DIV/0!</v>
      </c>
      <c r="DG30" s="680" t="e">
        <f t="shared" si="44"/>
        <v>#DIV/0!</v>
      </c>
      <c r="DH30" s="766">
        <f>ROUND($J30*O30, 'Initial Information'!B30)</f>
        <v>0</v>
      </c>
      <c r="DI30" s="766">
        <f>ROUND($J30*T30, 'Initial Information'!C30)</f>
        <v>0</v>
      </c>
      <c r="DJ30" s="766">
        <f>ROUND($J30*Y30, 'Initial Information'!D30)</f>
        <v>0</v>
      </c>
      <c r="DK30" s="766">
        <f>ROUND($J30*AD30, 'Initial Information'!E30)</f>
        <v>0</v>
      </c>
      <c r="DL30" s="766">
        <f>ROUND($J30*AI30, 'Initial Information'!F30)</f>
        <v>0</v>
      </c>
      <c r="DM30" s="766">
        <f>ROUND($J30*AN30, 'Initial Information'!G30)</f>
        <v>0</v>
      </c>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row>
    <row r="31" spans="1:149" s="58" customFormat="1" ht="20.25" customHeight="1">
      <c r="A31" s="55" t="s">
        <v>181</v>
      </c>
      <c r="B31" s="56">
        <v>5</v>
      </c>
      <c r="C31" s="1138"/>
      <c r="D31" s="1139"/>
      <c r="E31" s="157"/>
      <c r="F31" s="104"/>
      <c r="G31" s="56" t="s">
        <v>181</v>
      </c>
      <c r="H31" s="100"/>
      <c r="I31" s="56" t="s">
        <v>181</v>
      </c>
      <c r="J31" s="105">
        <v>0.28000000000000003</v>
      </c>
      <c r="K31" s="56" t="s">
        <v>181</v>
      </c>
      <c r="L31" s="68" t="s">
        <v>181</v>
      </c>
      <c r="M31" s="74"/>
      <c r="N31" s="152" t="s">
        <v>181</v>
      </c>
      <c r="O31" s="400">
        <f t="shared" si="3"/>
        <v>0</v>
      </c>
      <c r="P31" s="69" t="s">
        <v>181</v>
      </c>
      <c r="Q31" s="152" t="s">
        <v>181</v>
      </c>
      <c r="R31" s="74"/>
      <c r="S31" s="152" t="s">
        <v>181</v>
      </c>
      <c r="T31" s="400">
        <f t="shared" si="4"/>
        <v>0</v>
      </c>
      <c r="U31" s="69" t="s">
        <v>181</v>
      </c>
      <c r="V31" s="152" t="s">
        <v>181</v>
      </c>
      <c r="W31" s="74"/>
      <c r="X31" s="152" t="s">
        <v>181</v>
      </c>
      <c r="Y31" s="400">
        <f t="shared" si="5"/>
        <v>0</v>
      </c>
      <c r="Z31" s="69" t="s">
        <v>181</v>
      </c>
      <c r="AA31" s="152" t="s">
        <v>181</v>
      </c>
      <c r="AB31" s="74"/>
      <c r="AC31" s="152" t="s">
        <v>181</v>
      </c>
      <c r="AD31" s="400">
        <f t="shared" si="6"/>
        <v>0</v>
      </c>
      <c r="AE31" s="69" t="s">
        <v>181</v>
      </c>
      <c r="AF31" s="152" t="s">
        <v>181</v>
      </c>
      <c r="AG31" s="74"/>
      <c r="AH31" s="152" t="s">
        <v>181</v>
      </c>
      <c r="AI31" s="400">
        <f t="shared" si="7"/>
        <v>0</v>
      </c>
      <c r="AJ31" s="69" t="s">
        <v>181</v>
      </c>
      <c r="AK31" s="152" t="s">
        <v>181</v>
      </c>
      <c r="AL31" s="74"/>
      <c r="AM31" s="152" t="s">
        <v>181</v>
      </c>
      <c r="AN31" s="400">
        <f t="shared" si="8"/>
        <v>0</v>
      </c>
      <c r="AO31" s="75" t="s">
        <v>181</v>
      </c>
      <c r="AP31" s="185" t="s">
        <v>181</v>
      </c>
      <c r="AQ31" s="52">
        <f t="shared" si="9"/>
        <v>0</v>
      </c>
      <c r="AR31" s="188" t="s">
        <v>181</v>
      </c>
      <c r="AS31" s="729"/>
      <c r="AT31" s="76">
        <v>1.03</v>
      </c>
      <c r="AU31" s="76">
        <f t="shared" si="10"/>
        <v>1.0609</v>
      </c>
      <c r="AV31" s="76">
        <f t="shared" si="10"/>
        <v>1.092727</v>
      </c>
      <c r="AW31" s="76">
        <f t="shared" si="10"/>
        <v>1.1255088100000001</v>
      </c>
      <c r="AX31" s="76">
        <f t="shared" si="10"/>
        <v>1.1592740743000001</v>
      </c>
      <c r="AY31" s="76">
        <f t="shared" si="10"/>
        <v>1.1940522965290001</v>
      </c>
      <c r="AZ31" s="51">
        <f t="shared" si="11"/>
        <v>0</v>
      </c>
      <c r="BA31" s="51">
        <f t="shared" si="12"/>
        <v>0</v>
      </c>
      <c r="BB31" s="51">
        <f t="shared" si="13"/>
        <v>0</v>
      </c>
      <c r="BC31" s="51">
        <f t="shared" si="14"/>
        <v>0</v>
      </c>
      <c r="BD31" s="51">
        <f t="shared" si="15"/>
        <v>0</v>
      </c>
      <c r="BE31" s="51">
        <f t="shared" si="16"/>
        <v>0</v>
      </c>
      <c r="BF31" s="735">
        <f t="shared" si="17"/>
        <v>0</v>
      </c>
      <c r="BG31" s="735">
        <f t="shared" si="18"/>
        <v>0</v>
      </c>
      <c r="BH31" s="735">
        <f t="shared" si="19"/>
        <v>0</v>
      </c>
      <c r="BI31" s="735">
        <f t="shared" si="20"/>
        <v>0</v>
      </c>
      <c r="BJ31" s="735">
        <f t="shared" si="21"/>
        <v>0</v>
      </c>
      <c r="BK31" s="735">
        <f t="shared" si="22"/>
        <v>0</v>
      </c>
      <c r="BL31" s="739">
        <f t="shared" si="23"/>
        <v>0</v>
      </c>
      <c r="BM31" s="739">
        <f t="shared" si="24"/>
        <v>0</v>
      </c>
      <c r="BN31" s="739">
        <f t="shared" si="25"/>
        <v>0</v>
      </c>
      <c r="BO31" s="739">
        <f t="shared" si="26"/>
        <v>0</v>
      </c>
      <c r="BP31" s="739">
        <f t="shared" si="27"/>
        <v>0</v>
      </c>
      <c r="BQ31" s="739">
        <f t="shared" si="28"/>
        <v>0</v>
      </c>
      <c r="BR31" s="741">
        <f t="shared" si="45"/>
        <v>0</v>
      </c>
      <c r="BS31" s="741">
        <f t="shared" si="45"/>
        <v>0</v>
      </c>
      <c r="BT31" s="741">
        <f t="shared" si="45"/>
        <v>0</v>
      </c>
      <c r="BU31" s="741">
        <f t="shared" si="45"/>
        <v>0</v>
      </c>
      <c r="BV31" s="741">
        <f t="shared" si="45"/>
        <v>0</v>
      </c>
      <c r="BW31" s="741">
        <f t="shared" si="45"/>
        <v>0</v>
      </c>
      <c r="BX31" s="743">
        <f t="shared" si="46"/>
        <v>0</v>
      </c>
      <c r="BY31" s="743">
        <f t="shared" si="46"/>
        <v>0</v>
      </c>
      <c r="BZ31" s="743">
        <f t="shared" si="46"/>
        <v>0</v>
      </c>
      <c r="CA31" s="743">
        <f t="shared" si="46"/>
        <v>0</v>
      </c>
      <c r="CB31" s="743">
        <f t="shared" si="46"/>
        <v>0</v>
      </c>
      <c r="CC31" s="743">
        <f t="shared" si="46"/>
        <v>0</v>
      </c>
      <c r="CD31" s="740">
        <f t="shared" si="47"/>
        <v>0</v>
      </c>
      <c r="CE31" s="740">
        <f t="shared" si="47"/>
        <v>0</v>
      </c>
      <c r="CF31" s="740">
        <f t="shared" si="47"/>
        <v>0</v>
      </c>
      <c r="CG31" s="740">
        <f t="shared" si="47"/>
        <v>0</v>
      </c>
      <c r="CH31" s="740">
        <f t="shared" si="47"/>
        <v>0</v>
      </c>
      <c r="CI31" s="740">
        <f t="shared" si="47"/>
        <v>0</v>
      </c>
      <c r="CJ31" s="746" t="s">
        <v>1208</v>
      </c>
      <c r="CK31" s="746" t="s">
        <v>1208</v>
      </c>
      <c r="CL31" s="746" t="s">
        <v>1208</v>
      </c>
      <c r="CM31" s="746" t="s">
        <v>1208</v>
      </c>
      <c r="CN31" s="746" t="s">
        <v>1208</v>
      </c>
      <c r="CO31" s="746" t="s">
        <v>1208</v>
      </c>
      <c r="CP31" s="677" t="e">
        <f t="shared" si="32"/>
        <v>#DIV/0!</v>
      </c>
      <c r="CQ31" s="677" t="e">
        <f t="shared" si="33"/>
        <v>#DIV/0!</v>
      </c>
      <c r="CR31" s="677" t="e">
        <f t="shared" si="34"/>
        <v>#DIV/0!</v>
      </c>
      <c r="CS31" s="677" t="e">
        <f t="shared" si="35"/>
        <v>#DIV/0!</v>
      </c>
      <c r="CT31" s="677" t="e">
        <f t="shared" si="36"/>
        <v>#DIV/0!</v>
      </c>
      <c r="CU31" s="677" t="e">
        <f t="shared" si="37"/>
        <v>#DIV/0!</v>
      </c>
      <c r="CV31" s="764" t="e">
        <f t="shared" si="48"/>
        <v>#DIV/0!</v>
      </c>
      <c r="CW31" s="764" t="e">
        <f t="shared" si="48"/>
        <v>#DIV/0!</v>
      </c>
      <c r="CX31" s="764" t="e">
        <f t="shared" si="48"/>
        <v>#DIV/0!</v>
      </c>
      <c r="CY31" s="764" t="e">
        <f t="shared" si="48"/>
        <v>#DIV/0!</v>
      </c>
      <c r="CZ31" s="764" t="e">
        <f t="shared" si="48"/>
        <v>#DIV/0!</v>
      </c>
      <c r="DA31" s="764" t="e">
        <f t="shared" si="48"/>
        <v>#DIV/0!</v>
      </c>
      <c r="DB31" s="680" t="e">
        <f t="shared" si="39"/>
        <v>#DIV/0!</v>
      </c>
      <c r="DC31" s="680" t="e">
        <f t="shared" si="40"/>
        <v>#DIV/0!</v>
      </c>
      <c r="DD31" s="680" t="e">
        <f t="shared" si="41"/>
        <v>#DIV/0!</v>
      </c>
      <c r="DE31" s="680" t="e">
        <f t="shared" si="42"/>
        <v>#DIV/0!</v>
      </c>
      <c r="DF31" s="680" t="e">
        <f t="shared" si="43"/>
        <v>#DIV/0!</v>
      </c>
      <c r="DG31" s="680" t="e">
        <f t="shared" si="44"/>
        <v>#DIV/0!</v>
      </c>
      <c r="DH31" s="766">
        <f>ROUND($J31*O31, 'Initial Information'!B31)</f>
        <v>0</v>
      </c>
      <c r="DI31" s="766">
        <f>ROUND($J31*T31, 'Initial Information'!C31)</f>
        <v>0</v>
      </c>
      <c r="DJ31" s="766">
        <f>ROUND($J31*Y31, 'Initial Information'!D31)</f>
        <v>0</v>
      </c>
      <c r="DK31" s="766">
        <f>ROUND($J31*AD31, 'Initial Information'!E31)</f>
        <v>0</v>
      </c>
      <c r="DL31" s="766">
        <f>ROUND($J31*AI31, 'Initial Information'!F31)</f>
        <v>0</v>
      </c>
      <c r="DM31" s="766">
        <f>ROUND($J31*AN31, 'Initial Information'!G31)</f>
        <v>0</v>
      </c>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row>
    <row r="32" spans="1:149" s="58" customFormat="1" ht="20.25" customHeight="1">
      <c r="A32" s="55" t="s">
        <v>181</v>
      </c>
      <c r="B32" s="56">
        <v>6</v>
      </c>
      <c r="C32" s="1138" t="s">
        <v>181</v>
      </c>
      <c r="D32" s="1139"/>
      <c r="E32" s="157" t="s">
        <v>181</v>
      </c>
      <c r="F32" s="104" t="s">
        <v>181</v>
      </c>
      <c r="G32" s="56" t="s">
        <v>181</v>
      </c>
      <c r="H32" s="100"/>
      <c r="I32" s="56" t="s">
        <v>181</v>
      </c>
      <c r="J32" s="105">
        <v>0.28000000000000003</v>
      </c>
      <c r="K32" s="56" t="s">
        <v>181</v>
      </c>
      <c r="L32" s="68" t="s">
        <v>181</v>
      </c>
      <c r="M32" s="74"/>
      <c r="N32" s="152" t="s">
        <v>181</v>
      </c>
      <c r="O32" s="400">
        <f t="shared" si="3"/>
        <v>0</v>
      </c>
      <c r="P32" s="69" t="s">
        <v>181</v>
      </c>
      <c r="Q32" s="152" t="s">
        <v>181</v>
      </c>
      <c r="R32" s="74"/>
      <c r="S32" s="152" t="s">
        <v>181</v>
      </c>
      <c r="T32" s="400">
        <f t="shared" si="4"/>
        <v>0</v>
      </c>
      <c r="U32" s="69" t="s">
        <v>181</v>
      </c>
      <c r="V32" s="152" t="s">
        <v>181</v>
      </c>
      <c r="W32" s="74"/>
      <c r="X32" s="152" t="s">
        <v>181</v>
      </c>
      <c r="Y32" s="400">
        <f t="shared" si="5"/>
        <v>0</v>
      </c>
      <c r="Z32" s="69" t="s">
        <v>181</v>
      </c>
      <c r="AA32" s="152" t="s">
        <v>181</v>
      </c>
      <c r="AB32" s="74"/>
      <c r="AC32" s="152" t="s">
        <v>181</v>
      </c>
      <c r="AD32" s="400">
        <f t="shared" si="6"/>
        <v>0</v>
      </c>
      <c r="AE32" s="69" t="s">
        <v>181</v>
      </c>
      <c r="AF32" s="152" t="s">
        <v>181</v>
      </c>
      <c r="AG32" s="74"/>
      <c r="AH32" s="152" t="s">
        <v>181</v>
      </c>
      <c r="AI32" s="400">
        <f t="shared" si="7"/>
        <v>0</v>
      </c>
      <c r="AJ32" s="69" t="s">
        <v>181</v>
      </c>
      <c r="AK32" s="152" t="s">
        <v>181</v>
      </c>
      <c r="AL32" s="74"/>
      <c r="AM32" s="152" t="s">
        <v>181</v>
      </c>
      <c r="AN32" s="400">
        <f t="shared" si="8"/>
        <v>0</v>
      </c>
      <c r="AO32" s="75" t="s">
        <v>181</v>
      </c>
      <c r="AP32" s="185" t="s">
        <v>181</v>
      </c>
      <c r="AQ32" s="52">
        <f t="shared" si="9"/>
        <v>0</v>
      </c>
      <c r="AR32" s="188" t="s">
        <v>181</v>
      </c>
      <c r="AS32" s="729"/>
      <c r="AT32" s="76">
        <v>1.03</v>
      </c>
      <c r="AU32" s="76">
        <f t="shared" si="10"/>
        <v>1.0609</v>
      </c>
      <c r="AV32" s="76">
        <f t="shared" si="10"/>
        <v>1.092727</v>
      </c>
      <c r="AW32" s="76">
        <f t="shared" si="10"/>
        <v>1.1255088100000001</v>
      </c>
      <c r="AX32" s="76">
        <f t="shared" si="10"/>
        <v>1.1592740743000001</v>
      </c>
      <c r="AY32" s="76">
        <f t="shared" si="10"/>
        <v>1.1940522965290001</v>
      </c>
      <c r="AZ32" s="51">
        <f t="shared" si="11"/>
        <v>0</v>
      </c>
      <c r="BA32" s="51">
        <f t="shared" si="12"/>
        <v>0</v>
      </c>
      <c r="BB32" s="51">
        <f t="shared" si="13"/>
        <v>0</v>
      </c>
      <c r="BC32" s="51">
        <f t="shared" si="14"/>
        <v>0</v>
      </c>
      <c r="BD32" s="51">
        <f t="shared" si="15"/>
        <v>0</v>
      </c>
      <c r="BE32" s="51">
        <f t="shared" si="16"/>
        <v>0</v>
      </c>
      <c r="BF32" s="735">
        <f t="shared" si="17"/>
        <v>0</v>
      </c>
      <c r="BG32" s="735">
        <f t="shared" si="18"/>
        <v>0</v>
      </c>
      <c r="BH32" s="735">
        <f t="shared" si="19"/>
        <v>0</v>
      </c>
      <c r="BI32" s="735">
        <f t="shared" si="20"/>
        <v>0</v>
      </c>
      <c r="BJ32" s="735">
        <f t="shared" si="21"/>
        <v>0</v>
      </c>
      <c r="BK32" s="735">
        <f t="shared" si="22"/>
        <v>0</v>
      </c>
      <c r="BL32" s="739">
        <f t="shared" si="23"/>
        <v>0</v>
      </c>
      <c r="BM32" s="739">
        <f t="shared" si="24"/>
        <v>0</v>
      </c>
      <c r="BN32" s="739">
        <f t="shared" si="25"/>
        <v>0</v>
      </c>
      <c r="BO32" s="739">
        <f t="shared" si="26"/>
        <v>0</v>
      </c>
      <c r="BP32" s="739">
        <f t="shared" si="27"/>
        <v>0</v>
      </c>
      <c r="BQ32" s="739">
        <f t="shared" si="28"/>
        <v>0</v>
      </c>
      <c r="BR32" s="741">
        <f t="shared" si="45"/>
        <v>0</v>
      </c>
      <c r="BS32" s="741">
        <f t="shared" si="45"/>
        <v>0</v>
      </c>
      <c r="BT32" s="741">
        <f t="shared" si="45"/>
        <v>0</v>
      </c>
      <c r="BU32" s="741">
        <f t="shared" si="45"/>
        <v>0</v>
      </c>
      <c r="BV32" s="741">
        <f t="shared" si="45"/>
        <v>0</v>
      </c>
      <c r="BW32" s="741">
        <f t="shared" si="45"/>
        <v>0</v>
      </c>
      <c r="BX32" s="743">
        <f t="shared" si="46"/>
        <v>0</v>
      </c>
      <c r="BY32" s="743">
        <f t="shared" si="46"/>
        <v>0</v>
      </c>
      <c r="BZ32" s="743">
        <f t="shared" si="46"/>
        <v>0</v>
      </c>
      <c r="CA32" s="743">
        <f t="shared" si="46"/>
        <v>0</v>
      </c>
      <c r="CB32" s="743">
        <f t="shared" si="46"/>
        <v>0</v>
      </c>
      <c r="CC32" s="743">
        <f t="shared" si="46"/>
        <v>0</v>
      </c>
      <c r="CD32" s="740">
        <f t="shared" si="47"/>
        <v>0</v>
      </c>
      <c r="CE32" s="740">
        <f t="shared" si="47"/>
        <v>0</v>
      </c>
      <c r="CF32" s="740">
        <f t="shared" si="47"/>
        <v>0</v>
      </c>
      <c r="CG32" s="740">
        <f t="shared" si="47"/>
        <v>0</v>
      </c>
      <c r="CH32" s="740">
        <f t="shared" si="47"/>
        <v>0</v>
      </c>
      <c r="CI32" s="740">
        <f t="shared" si="47"/>
        <v>0</v>
      </c>
      <c r="CJ32" s="746" t="s">
        <v>1208</v>
      </c>
      <c r="CK32" s="746" t="s">
        <v>1208</v>
      </c>
      <c r="CL32" s="746" t="s">
        <v>1208</v>
      </c>
      <c r="CM32" s="746" t="s">
        <v>1208</v>
      </c>
      <c r="CN32" s="746" t="s">
        <v>1208</v>
      </c>
      <c r="CO32" s="746" t="s">
        <v>1208</v>
      </c>
      <c r="CP32" s="677" t="e">
        <f t="shared" si="32"/>
        <v>#DIV/0!</v>
      </c>
      <c r="CQ32" s="677" t="e">
        <f t="shared" si="33"/>
        <v>#DIV/0!</v>
      </c>
      <c r="CR32" s="677" t="e">
        <f t="shared" si="34"/>
        <v>#DIV/0!</v>
      </c>
      <c r="CS32" s="677" t="e">
        <f t="shared" si="35"/>
        <v>#DIV/0!</v>
      </c>
      <c r="CT32" s="677" t="e">
        <f t="shared" si="36"/>
        <v>#DIV/0!</v>
      </c>
      <c r="CU32" s="677" t="e">
        <f t="shared" si="37"/>
        <v>#DIV/0!</v>
      </c>
      <c r="CV32" s="764" t="e">
        <f t="shared" si="48"/>
        <v>#DIV/0!</v>
      </c>
      <c r="CW32" s="764" t="e">
        <f t="shared" si="48"/>
        <v>#DIV/0!</v>
      </c>
      <c r="CX32" s="764" t="e">
        <f t="shared" si="48"/>
        <v>#DIV/0!</v>
      </c>
      <c r="CY32" s="764" t="e">
        <f t="shared" si="48"/>
        <v>#DIV/0!</v>
      </c>
      <c r="CZ32" s="764" t="e">
        <f t="shared" si="48"/>
        <v>#DIV/0!</v>
      </c>
      <c r="DA32" s="764" t="e">
        <f t="shared" si="48"/>
        <v>#DIV/0!</v>
      </c>
      <c r="DB32" s="680" t="e">
        <f t="shared" si="39"/>
        <v>#DIV/0!</v>
      </c>
      <c r="DC32" s="680" t="e">
        <f t="shared" si="40"/>
        <v>#DIV/0!</v>
      </c>
      <c r="DD32" s="680" t="e">
        <f t="shared" si="41"/>
        <v>#DIV/0!</v>
      </c>
      <c r="DE32" s="680" t="e">
        <f t="shared" si="42"/>
        <v>#DIV/0!</v>
      </c>
      <c r="DF32" s="680" t="e">
        <f t="shared" si="43"/>
        <v>#DIV/0!</v>
      </c>
      <c r="DG32" s="680" t="e">
        <f t="shared" si="44"/>
        <v>#DIV/0!</v>
      </c>
      <c r="DH32" s="766">
        <f>ROUND($J32*O32, 'Initial Information'!B32)</f>
        <v>0</v>
      </c>
      <c r="DI32" s="766">
        <f>ROUND($J32*T32, 'Initial Information'!C32)</f>
        <v>0</v>
      </c>
      <c r="DJ32" s="766">
        <f>ROUND($J32*Y32, 'Initial Information'!D32)</f>
        <v>0</v>
      </c>
      <c r="DK32" s="766">
        <f>ROUND($J32*AD32, 'Initial Information'!E32)</f>
        <v>0</v>
      </c>
      <c r="DL32" s="766">
        <f>ROUND($J32*AI32, 'Initial Information'!F32)</f>
        <v>0</v>
      </c>
      <c r="DM32" s="766">
        <f>ROUND($J32*AN32, 'Initial Information'!G32)</f>
        <v>0</v>
      </c>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row>
    <row r="33" spans="1:144" s="58" customFormat="1" ht="20.25" customHeight="1">
      <c r="A33" s="55" t="s">
        <v>181</v>
      </c>
      <c r="B33" s="56">
        <v>7</v>
      </c>
      <c r="C33" s="1138" t="s">
        <v>181</v>
      </c>
      <c r="D33" s="1139"/>
      <c r="E33" s="157" t="s">
        <v>181</v>
      </c>
      <c r="F33" s="104" t="s">
        <v>181</v>
      </c>
      <c r="G33" s="56" t="s">
        <v>181</v>
      </c>
      <c r="H33" s="100"/>
      <c r="I33" s="56" t="s">
        <v>181</v>
      </c>
      <c r="J33" s="105">
        <v>0.28000000000000003</v>
      </c>
      <c r="K33" s="56" t="s">
        <v>181</v>
      </c>
      <c r="L33" s="68" t="s">
        <v>181</v>
      </c>
      <c r="M33" s="74"/>
      <c r="N33" s="152" t="s">
        <v>181</v>
      </c>
      <c r="O33" s="400">
        <f t="shared" si="3"/>
        <v>0</v>
      </c>
      <c r="P33" s="69" t="s">
        <v>181</v>
      </c>
      <c r="Q33" s="152" t="s">
        <v>181</v>
      </c>
      <c r="R33" s="74"/>
      <c r="S33" s="152" t="s">
        <v>181</v>
      </c>
      <c r="T33" s="400">
        <f t="shared" si="4"/>
        <v>0</v>
      </c>
      <c r="U33" s="69" t="s">
        <v>181</v>
      </c>
      <c r="V33" s="152" t="s">
        <v>181</v>
      </c>
      <c r="W33" s="74"/>
      <c r="X33" s="152" t="s">
        <v>181</v>
      </c>
      <c r="Y33" s="400">
        <f t="shared" si="5"/>
        <v>0</v>
      </c>
      <c r="Z33" s="69" t="s">
        <v>181</v>
      </c>
      <c r="AA33" s="152" t="s">
        <v>181</v>
      </c>
      <c r="AB33" s="74"/>
      <c r="AC33" s="152" t="s">
        <v>181</v>
      </c>
      <c r="AD33" s="400">
        <f t="shared" si="6"/>
        <v>0</v>
      </c>
      <c r="AE33" s="69" t="s">
        <v>181</v>
      </c>
      <c r="AF33" s="152" t="s">
        <v>181</v>
      </c>
      <c r="AG33" s="74"/>
      <c r="AH33" s="152" t="s">
        <v>181</v>
      </c>
      <c r="AI33" s="400">
        <f t="shared" si="7"/>
        <v>0</v>
      </c>
      <c r="AJ33" s="69" t="s">
        <v>181</v>
      </c>
      <c r="AK33" s="152" t="s">
        <v>181</v>
      </c>
      <c r="AL33" s="74"/>
      <c r="AM33" s="152" t="s">
        <v>181</v>
      </c>
      <c r="AN33" s="400">
        <f t="shared" si="8"/>
        <v>0</v>
      </c>
      <c r="AO33" s="75" t="s">
        <v>181</v>
      </c>
      <c r="AP33" s="185" t="s">
        <v>181</v>
      </c>
      <c r="AQ33" s="52">
        <f t="shared" si="9"/>
        <v>0</v>
      </c>
      <c r="AR33" s="188" t="s">
        <v>181</v>
      </c>
      <c r="AS33" s="729"/>
      <c r="AT33" s="76">
        <v>1.03</v>
      </c>
      <c r="AU33" s="76">
        <f t="shared" si="10"/>
        <v>1.0609</v>
      </c>
      <c r="AV33" s="76">
        <f t="shared" si="10"/>
        <v>1.092727</v>
      </c>
      <c r="AW33" s="76">
        <f t="shared" si="10"/>
        <v>1.1255088100000001</v>
      </c>
      <c r="AX33" s="76">
        <f t="shared" si="10"/>
        <v>1.1592740743000001</v>
      </c>
      <c r="AY33" s="76">
        <f t="shared" si="10"/>
        <v>1.1940522965290001</v>
      </c>
      <c r="AZ33" s="51">
        <f t="shared" si="11"/>
        <v>0</v>
      </c>
      <c r="BA33" s="51">
        <f t="shared" si="12"/>
        <v>0</v>
      </c>
      <c r="BB33" s="51">
        <f t="shared" si="13"/>
        <v>0</v>
      </c>
      <c r="BC33" s="51">
        <f t="shared" si="14"/>
        <v>0</v>
      </c>
      <c r="BD33" s="51">
        <f t="shared" si="15"/>
        <v>0</v>
      </c>
      <c r="BE33" s="51">
        <f t="shared" si="16"/>
        <v>0</v>
      </c>
      <c r="BF33" s="735">
        <f t="shared" si="17"/>
        <v>0</v>
      </c>
      <c r="BG33" s="735">
        <f t="shared" si="18"/>
        <v>0</v>
      </c>
      <c r="BH33" s="735">
        <f t="shared" si="19"/>
        <v>0</v>
      </c>
      <c r="BI33" s="735">
        <f t="shared" si="20"/>
        <v>0</v>
      </c>
      <c r="BJ33" s="735">
        <f t="shared" si="21"/>
        <v>0</v>
      </c>
      <c r="BK33" s="735">
        <f t="shared" si="22"/>
        <v>0</v>
      </c>
      <c r="BL33" s="739">
        <f t="shared" si="23"/>
        <v>0</v>
      </c>
      <c r="BM33" s="739">
        <f t="shared" si="24"/>
        <v>0</v>
      </c>
      <c r="BN33" s="739">
        <f t="shared" si="25"/>
        <v>0</v>
      </c>
      <c r="BO33" s="739">
        <f t="shared" si="26"/>
        <v>0</v>
      </c>
      <c r="BP33" s="739">
        <f t="shared" si="27"/>
        <v>0</v>
      </c>
      <c r="BQ33" s="739">
        <f t="shared" si="28"/>
        <v>0</v>
      </c>
      <c r="BR33" s="741">
        <f t="shared" si="45"/>
        <v>0</v>
      </c>
      <c r="BS33" s="741">
        <f t="shared" si="45"/>
        <v>0</v>
      </c>
      <c r="BT33" s="741">
        <f t="shared" si="45"/>
        <v>0</v>
      </c>
      <c r="BU33" s="741">
        <f t="shared" si="45"/>
        <v>0</v>
      </c>
      <c r="BV33" s="741">
        <f t="shared" si="45"/>
        <v>0</v>
      </c>
      <c r="BW33" s="741">
        <f t="shared" si="45"/>
        <v>0</v>
      </c>
      <c r="BX33" s="743">
        <f t="shared" si="46"/>
        <v>0</v>
      </c>
      <c r="BY33" s="743">
        <f t="shared" si="46"/>
        <v>0</v>
      </c>
      <c r="BZ33" s="743">
        <f t="shared" si="46"/>
        <v>0</v>
      </c>
      <c r="CA33" s="743">
        <f t="shared" si="46"/>
        <v>0</v>
      </c>
      <c r="CB33" s="743">
        <f t="shared" si="46"/>
        <v>0</v>
      </c>
      <c r="CC33" s="743">
        <f t="shared" si="46"/>
        <v>0</v>
      </c>
      <c r="CD33" s="740">
        <f t="shared" si="47"/>
        <v>0</v>
      </c>
      <c r="CE33" s="740">
        <f t="shared" si="47"/>
        <v>0</v>
      </c>
      <c r="CF33" s="740">
        <f t="shared" si="47"/>
        <v>0</v>
      </c>
      <c r="CG33" s="740">
        <f t="shared" si="47"/>
        <v>0</v>
      </c>
      <c r="CH33" s="740">
        <f t="shared" si="47"/>
        <v>0</v>
      </c>
      <c r="CI33" s="740">
        <f t="shared" si="47"/>
        <v>0</v>
      </c>
      <c r="CJ33" s="746" t="s">
        <v>1208</v>
      </c>
      <c r="CK33" s="746" t="s">
        <v>1208</v>
      </c>
      <c r="CL33" s="746" t="s">
        <v>1208</v>
      </c>
      <c r="CM33" s="746" t="s">
        <v>1208</v>
      </c>
      <c r="CN33" s="746" t="s">
        <v>1208</v>
      </c>
      <c r="CO33" s="746" t="s">
        <v>1208</v>
      </c>
      <c r="CP33" s="677" t="e">
        <f t="shared" si="32"/>
        <v>#DIV/0!</v>
      </c>
      <c r="CQ33" s="677" t="e">
        <f t="shared" si="33"/>
        <v>#DIV/0!</v>
      </c>
      <c r="CR33" s="677" t="e">
        <f t="shared" si="34"/>
        <v>#DIV/0!</v>
      </c>
      <c r="CS33" s="677" t="e">
        <f t="shared" si="35"/>
        <v>#DIV/0!</v>
      </c>
      <c r="CT33" s="677" t="e">
        <f t="shared" si="36"/>
        <v>#DIV/0!</v>
      </c>
      <c r="CU33" s="677" t="e">
        <f t="shared" si="37"/>
        <v>#DIV/0!</v>
      </c>
      <c r="CV33" s="764" t="e">
        <f t="shared" si="48"/>
        <v>#DIV/0!</v>
      </c>
      <c r="CW33" s="764" t="e">
        <f t="shared" si="48"/>
        <v>#DIV/0!</v>
      </c>
      <c r="CX33" s="764" t="e">
        <f t="shared" si="48"/>
        <v>#DIV/0!</v>
      </c>
      <c r="CY33" s="764" t="e">
        <f t="shared" si="48"/>
        <v>#DIV/0!</v>
      </c>
      <c r="CZ33" s="764" t="e">
        <f t="shared" si="48"/>
        <v>#DIV/0!</v>
      </c>
      <c r="DA33" s="764" t="e">
        <f t="shared" si="48"/>
        <v>#DIV/0!</v>
      </c>
      <c r="DB33" s="680" t="e">
        <f t="shared" si="39"/>
        <v>#DIV/0!</v>
      </c>
      <c r="DC33" s="680" t="e">
        <f t="shared" si="40"/>
        <v>#DIV/0!</v>
      </c>
      <c r="DD33" s="680" t="e">
        <f t="shared" si="41"/>
        <v>#DIV/0!</v>
      </c>
      <c r="DE33" s="680" t="e">
        <f t="shared" si="42"/>
        <v>#DIV/0!</v>
      </c>
      <c r="DF33" s="680" t="e">
        <f t="shared" si="43"/>
        <v>#DIV/0!</v>
      </c>
      <c r="DG33" s="680" t="e">
        <f t="shared" si="44"/>
        <v>#DIV/0!</v>
      </c>
      <c r="DH33" s="766">
        <f>ROUND($J33*O33, 'Initial Information'!B33)</f>
        <v>0</v>
      </c>
      <c r="DI33" s="766">
        <f>ROUND($J33*T33, 'Initial Information'!C33)</f>
        <v>0</v>
      </c>
      <c r="DJ33" s="766">
        <f>ROUND($J33*Y33, 'Initial Information'!D33)</f>
        <v>0</v>
      </c>
      <c r="DK33" s="766">
        <f>ROUND($J33*AD33, 'Initial Information'!E33)</f>
        <v>0</v>
      </c>
      <c r="DL33" s="766">
        <f>ROUND($J33*AI33, 'Initial Information'!F33)</f>
        <v>0</v>
      </c>
      <c r="DM33" s="766">
        <f>ROUND($J33*AN33, 'Initial Information'!G33)</f>
        <v>0</v>
      </c>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row>
    <row r="34" spans="1:144" s="58" customFormat="1" ht="20.25" customHeight="1">
      <c r="A34" s="55" t="s">
        <v>181</v>
      </c>
      <c r="B34" s="56">
        <v>8</v>
      </c>
      <c r="C34" s="1138" t="s">
        <v>181</v>
      </c>
      <c r="D34" s="1139"/>
      <c r="E34" s="157" t="s">
        <v>181</v>
      </c>
      <c r="F34" s="104" t="s">
        <v>181</v>
      </c>
      <c r="G34" s="56" t="s">
        <v>181</v>
      </c>
      <c r="H34" s="100"/>
      <c r="I34" s="56" t="s">
        <v>181</v>
      </c>
      <c r="J34" s="105">
        <v>0.28000000000000003</v>
      </c>
      <c r="K34" s="56" t="s">
        <v>181</v>
      </c>
      <c r="L34" s="68" t="s">
        <v>181</v>
      </c>
      <c r="M34" s="74"/>
      <c r="N34" s="152" t="s">
        <v>181</v>
      </c>
      <c r="O34" s="400">
        <f t="shared" si="3"/>
        <v>0</v>
      </c>
      <c r="P34" s="69" t="s">
        <v>181</v>
      </c>
      <c r="Q34" s="152" t="s">
        <v>181</v>
      </c>
      <c r="R34" s="74"/>
      <c r="S34" s="152" t="s">
        <v>181</v>
      </c>
      <c r="T34" s="400">
        <f t="shared" si="4"/>
        <v>0</v>
      </c>
      <c r="U34" s="69" t="s">
        <v>181</v>
      </c>
      <c r="V34" s="152" t="s">
        <v>181</v>
      </c>
      <c r="W34" s="74"/>
      <c r="X34" s="152" t="s">
        <v>181</v>
      </c>
      <c r="Y34" s="400">
        <f t="shared" si="5"/>
        <v>0</v>
      </c>
      <c r="Z34" s="69" t="s">
        <v>181</v>
      </c>
      <c r="AA34" s="152" t="s">
        <v>181</v>
      </c>
      <c r="AB34" s="74"/>
      <c r="AC34" s="152" t="s">
        <v>181</v>
      </c>
      <c r="AD34" s="400">
        <f t="shared" si="6"/>
        <v>0</v>
      </c>
      <c r="AE34" s="69" t="s">
        <v>181</v>
      </c>
      <c r="AF34" s="152" t="s">
        <v>181</v>
      </c>
      <c r="AG34" s="74"/>
      <c r="AH34" s="152" t="s">
        <v>181</v>
      </c>
      <c r="AI34" s="400">
        <f t="shared" si="7"/>
        <v>0</v>
      </c>
      <c r="AJ34" s="69" t="s">
        <v>181</v>
      </c>
      <c r="AK34" s="152" t="s">
        <v>181</v>
      </c>
      <c r="AL34" s="74"/>
      <c r="AM34" s="152" t="s">
        <v>181</v>
      </c>
      <c r="AN34" s="400">
        <f t="shared" si="8"/>
        <v>0</v>
      </c>
      <c r="AO34" s="75" t="s">
        <v>181</v>
      </c>
      <c r="AP34" s="185" t="s">
        <v>181</v>
      </c>
      <c r="AQ34" s="52">
        <f t="shared" si="9"/>
        <v>0</v>
      </c>
      <c r="AR34" s="188" t="s">
        <v>181</v>
      </c>
      <c r="AS34" s="729"/>
      <c r="AT34" s="170">
        <v>1.03</v>
      </c>
      <c r="AU34" s="170">
        <f t="shared" si="10"/>
        <v>1.0609</v>
      </c>
      <c r="AV34" s="170">
        <f t="shared" si="10"/>
        <v>1.092727</v>
      </c>
      <c r="AW34" s="170">
        <f t="shared" si="10"/>
        <v>1.1255088100000001</v>
      </c>
      <c r="AX34" s="170">
        <f t="shared" si="10"/>
        <v>1.1592740743000001</v>
      </c>
      <c r="AY34" s="170">
        <f t="shared" si="10"/>
        <v>1.1940522965290001</v>
      </c>
      <c r="AZ34" s="51">
        <f t="shared" si="11"/>
        <v>0</v>
      </c>
      <c r="BA34" s="51">
        <f t="shared" si="12"/>
        <v>0</v>
      </c>
      <c r="BB34" s="51">
        <f t="shared" si="13"/>
        <v>0</v>
      </c>
      <c r="BC34" s="51">
        <f t="shared" si="14"/>
        <v>0</v>
      </c>
      <c r="BD34" s="51">
        <f t="shared" si="15"/>
        <v>0</v>
      </c>
      <c r="BE34" s="51">
        <f t="shared" si="16"/>
        <v>0</v>
      </c>
      <c r="BF34" s="735">
        <f t="shared" si="17"/>
        <v>0</v>
      </c>
      <c r="BG34" s="735">
        <f t="shared" si="18"/>
        <v>0</v>
      </c>
      <c r="BH34" s="735">
        <f t="shared" si="19"/>
        <v>0</v>
      </c>
      <c r="BI34" s="735">
        <f t="shared" si="20"/>
        <v>0</v>
      </c>
      <c r="BJ34" s="735">
        <f t="shared" si="21"/>
        <v>0</v>
      </c>
      <c r="BK34" s="735">
        <f t="shared" si="22"/>
        <v>0</v>
      </c>
      <c r="BL34" s="739">
        <f t="shared" si="23"/>
        <v>0</v>
      </c>
      <c r="BM34" s="739">
        <f t="shared" si="24"/>
        <v>0</v>
      </c>
      <c r="BN34" s="739">
        <f t="shared" si="25"/>
        <v>0</v>
      </c>
      <c r="BO34" s="739">
        <f t="shared" si="26"/>
        <v>0</v>
      </c>
      <c r="BP34" s="739">
        <f t="shared" si="27"/>
        <v>0</v>
      </c>
      <c r="BQ34" s="739">
        <f t="shared" si="28"/>
        <v>0</v>
      </c>
      <c r="BR34" s="741">
        <f t="shared" si="45"/>
        <v>0</v>
      </c>
      <c r="BS34" s="741">
        <f t="shared" si="45"/>
        <v>0</v>
      </c>
      <c r="BT34" s="741">
        <f t="shared" si="45"/>
        <v>0</v>
      </c>
      <c r="BU34" s="741">
        <f t="shared" si="45"/>
        <v>0</v>
      </c>
      <c r="BV34" s="741">
        <f t="shared" si="45"/>
        <v>0</v>
      </c>
      <c r="BW34" s="741">
        <f t="shared" si="45"/>
        <v>0</v>
      </c>
      <c r="BX34" s="743">
        <f t="shared" si="46"/>
        <v>0</v>
      </c>
      <c r="BY34" s="743">
        <f t="shared" si="46"/>
        <v>0</v>
      </c>
      <c r="BZ34" s="743">
        <f t="shared" si="46"/>
        <v>0</v>
      </c>
      <c r="CA34" s="743">
        <f t="shared" si="46"/>
        <v>0</v>
      </c>
      <c r="CB34" s="743">
        <f t="shared" si="46"/>
        <v>0</v>
      </c>
      <c r="CC34" s="743">
        <f t="shared" si="46"/>
        <v>0</v>
      </c>
      <c r="CD34" s="740">
        <f t="shared" si="47"/>
        <v>0</v>
      </c>
      <c r="CE34" s="740">
        <f t="shared" si="47"/>
        <v>0</v>
      </c>
      <c r="CF34" s="740">
        <f t="shared" si="47"/>
        <v>0</v>
      </c>
      <c r="CG34" s="740">
        <f t="shared" si="47"/>
        <v>0</v>
      </c>
      <c r="CH34" s="740">
        <f t="shared" si="47"/>
        <v>0</v>
      </c>
      <c r="CI34" s="740">
        <f t="shared" si="47"/>
        <v>0</v>
      </c>
      <c r="CJ34" s="746" t="s">
        <v>1208</v>
      </c>
      <c r="CK34" s="746" t="s">
        <v>1208</v>
      </c>
      <c r="CL34" s="746" t="s">
        <v>1208</v>
      </c>
      <c r="CM34" s="746" t="s">
        <v>1208</v>
      </c>
      <c r="CN34" s="746" t="s">
        <v>1208</v>
      </c>
      <c r="CO34" s="746" t="s">
        <v>1208</v>
      </c>
      <c r="CP34" s="677" t="e">
        <f t="shared" si="32"/>
        <v>#DIV/0!</v>
      </c>
      <c r="CQ34" s="677" t="e">
        <f t="shared" si="33"/>
        <v>#DIV/0!</v>
      </c>
      <c r="CR34" s="677" t="e">
        <f t="shared" si="34"/>
        <v>#DIV/0!</v>
      </c>
      <c r="CS34" s="677" t="e">
        <f t="shared" si="35"/>
        <v>#DIV/0!</v>
      </c>
      <c r="CT34" s="677" t="e">
        <f t="shared" si="36"/>
        <v>#DIV/0!</v>
      </c>
      <c r="CU34" s="677" t="e">
        <f t="shared" si="37"/>
        <v>#DIV/0!</v>
      </c>
      <c r="CV34" s="764" t="e">
        <f t="shared" si="48"/>
        <v>#DIV/0!</v>
      </c>
      <c r="CW34" s="764" t="e">
        <f t="shared" si="48"/>
        <v>#DIV/0!</v>
      </c>
      <c r="CX34" s="764" t="e">
        <f t="shared" si="48"/>
        <v>#DIV/0!</v>
      </c>
      <c r="CY34" s="764" t="e">
        <f t="shared" si="48"/>
        <v>#DIV/0!</v>
      </c>
      <c r="CZ34" s="764" t="e">
        <f t="shared" si="48"/>
        <v>#DIV/0!</v>
      </c>
      <c r="DA34" s="764" t="e">
        <f t="shared" si="48"/>
        <v>#DIV/0!</v>
      </c>
      <c r="DB34" s="680" t="e">
        <f t="shared" si="39"/>
        <v>#DIV/0!</v>
      </c>
      <c r="DC34" s="680" t="e">
        <f t="shared" si="40"/>
        <v>#DIV/0!</v>
      </c>
      <c r="DD34" s="680" t="e">
        <f t="shared" si="41"/>
        <v>#DIV/0!</v>
      </c>
      <c r="DE34" s="680" t="e">
        <f t="shared" si="42"/>
        <v>#DIV/0!</v>
      </c>
      <c r="DF34" s="680" t="e">
        <f t="shared" si="43"/>
        <v>#DIV/0!</v>
      </c>
      <c r="DG34" s="680" t="e">
        <f t="shared" si="44"/>
        <v>#DIV/0!</v>
      </c>
      <c r="DH34" s="766">
        <f>ROUND($J34*O34, 'Initial Information'!B34)</f>
        <v>0</v>
      </c>
      <c r="DI34" s="766">
        <f>ROUND($J34*T34, 'Initial Information'!C34)</f>
        <v>0</v>
      </c>
      <c r="DJ34" s="766">
        <f>ROUND($J34*Y34, 'Initial Information'!D34)</f>
        <v>0</v>
      </c>
      <c r="DK34" s="766">
        <f>ROUND($J34*AD34, 'Initial Information'!E34)</f>
        <v>0</v>
      </c>
      <c r="DL34" s="766">
        <f>ROUND($J34*AI34, 'Initial Information'!F34)</f>
        <v>0</v>
      </c>
      <c r="DM34" s="766">
        <f>ROUND($J34*AN34, 'Initial Information'!G34)</f>
        <v>0</v>
      </c>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row>
    <row r="35" spans="1:144" s="58" customFormat="1" ht="20.25" customHeight="1">
      <c r="A35" s="55" t="s">
        <v>181</v>
      </c>
      <c r="B35" s="56">
        <v>9</v>
      </c>
      <c r="C35" s="1138" t="s">
        <v>181</v>
      </c>
      <c r="D35" s="1139"/>
      <c r="E35" s="157" t="s">
        <v>181</v>
      </c>
      <c r="F35" s="104" t="s">
        <v>181</v>
      </c>
      <c r="G35" s="56" t="s">
        <v>181</v>
      </c>
      <c r="H35" s="100"/>
      <c r="I35" s="56" t="s">
        <v>181</v>
      </c>
      <c r="J35" s="105">
        <v>0.28000000000000003</v>
      </c>
      <c r="K35" s="56" t="s">
        <v>181</v>
      </c>
      <c r="L35" s="68" t="s">
        <v>181</v>
      </c>
      <c r="M35" s="74"/>
      <c r="N35" s="152" t="s">
        <v>181</v>
      </c>
      <c r="O35" s="400">
        <f t="shared" si="3"/>
        <v>0</v>
      </c>
      <c r="P35" s="69" t="s">
        <v>181</v>
      </c>
      <c r="Q35" s="152" t="s">
        <v>181</v>
      </c>
      <c r="R35" s="74"/>
      <c r="S35" s="152" t="s">
        <v>181</v>
      </c>
      <c r="T35" s="400">
        <f t="shared" si="4"/>
        <v>0</v>
      </c>
      <c r="U35" s="69" t="s">
        <v>181</v>
      </c>
      <c r="V35" s="152" t="s">
        <v>181</v>
      </c>
      <c r="W35" s="74"/>
      <c r="X35" s="152" t="s">
        <v>181</v>
      </c>
      <c r="Y35" s="400">
        <f t="shared" si="5"/>
        <v>0</v>
      </c>
      <c r="Z35" s="69" t="s">
        <v>181</v>
      </c>
      <c r="AA35" s="152" t="s">
        <v>181</v>
      </c>
      <c r="AB35" s="74"/>
      <c r="AC35" s="152" t="s">
        <v>181</v>
      </c>
      <c r="AD35" s="400">
        <f t="shared" si="6"/>
        <v>0</v>
      </c>
      <c r="AE35" s="69" t="s">
        <v>181</v>
      </c>
      <c r="AF35" s="152" t="s">
        <v>181</v>
      </c>
      <c r="AG35" s="74"/>
      <c r="AH35" s="152" t="s">
        <v>181</v>
      </c>
      <c r="AI35" s="400">
        <f t="shared" si="7"/>
        <v>0</v>
      </c>
      <c r="AJ35" s="69" t="s">
        <v>181</v>
      </c>
      <c r="AK35" s="152" t="s">
        <v>181</v>
      </c>
      <c r="AL35" s="74"/>
      <c r="AM35" s="152" t="s">
        <v>181</v>
      </c>
      <c r="AN35" s="400">
        <f t="shared" si="8"/>
        <v>0</v>
      </c>
      <c r="AO35" s="75" t="s">
        <v>181</v>
      </c>
      <c r="AP35" s="185" t="s">
        <v>181</v>
      </c>
      <c r="AQ35" s="52">
        <f t="shared" si="9"/>
        <v>0</v>
      </c>
      <c r="AR35" s="188" t="s">
        <v>181</v>
      </c>
      <c r="AS35" s="729"/>
      <c r="AT35" s="170">
        <v>1.03</v>
      </c>
      <c r="AU35" s="170">
        <f t="shared" si="10"/>
        <v>1.0609</v>
      </c>
      <c r="AV35" s="170">
        <f t="shared" si="10"/>
        <v>1.092727</v>
      </c>
      <c r="AW35" s="170">
        <f t="shared" si="10"/>
        <v>1.1255088100000001</v>
      </c>
      <c r="AX35" s="170">
        <f t="shared" si="10"/>
        <v>1.1592740743000001</v>
      </c>
      <c r="AY35" s="170">
        <f t="shared" si="10"/>
        <v>1.1940522965290001</v>
      </c>
      <c r="AZ35" s="51">
        <f t="shared" si="11"/>
        <v>0</v>
      </c>
      <c r="BA35" s="51">
        <f t="shared" si="12"/>
        <v>0</v>
      </c>
      <c r="BB35" s="51">
        <f t="shared" si="13"/>
        <v>0</v>
      </c>
      <c r="BC35" s="51">
        <f t="shared" si="14"/>
        <v>0</v>
      </c>
      <c r="BD35" s="51">
        <f t="shared" si="15"/>
        <v>0</v>
      </c>
      <c r="BE35" s="51">
        <f t="shared" si="16"/>
        <v>0</v>
      </c>
      <c r="BF35" s="735">
        <f t="shared" si="17"/>
        <v>0</v>
      </c>
      <c r="BG35" s="735">
        <f t="shared" si="18"/>
        <v>0</v>
      </c>
      <c r="BH35" s="735">
        <f t="shared" si="19"/>
        <v>0</v>
      </c>
      <c r="BI35" s="735">
        <f t="shared" si="20"/>
        <v>0</v>
      </c>
      <c r="BJ35" s="735">
        <f t="shared" si="21"/>
        <v>0</v>
      </c>
      <c r="BK35" s="735">
        <f t="shared" si="22"/>
        <v>0</v>
      </c>
      <c r="BL35" s="739">
        <f t="shared" si="23"/>
        <v>0</v>
      </c>
      <c r="BM35" s="739">
        <f t="shared" si="24"/>
        <v>0</v>
      </c>
      <c r="BN35" s="739">
        <f t="shared" si="25"/>
        <v>0</v>
      </c>
      <c r="BO35" s="739">
        <f t="shared" si="26"/>
        <v>0</v>
      </c>
      <c r="BP35" s="739">
        <f t="shared" si="27"/>
        <v>0</v>
      </c>
      <c r="BQ35" s="739">
        <f t="shared" si="28"/>
        <v>0</v>
      </c>
      <c r="BR35" s="741">
        <f t="shared" si="45"/>
        <v>0</v>
      </c>
      <c r="BS35" s="741">
        <f t="shared" si="45"/>
        <v>0</v>
      </c>
      <c r="BT35" s="741">
        <f t="shared" si="45"/>
        <v>0</v>
      </c>
      <c r="BU35" s="741">
        <f t="shared" si="45"/>
        <v>0</v>
      </c>
      <c r="BV35" s="741">
        <f t="shared" si="45"/>
        <v>0</v>
      </c>
      <c r="BW35" s="741">
        <f t="shared" si="45"/>
        <v>0</v>
      </c>
      <c r="BX35" s="743">
        <f t="shared" si="46"/>
        <v>0</v>
      </c>
      <c r="BY35" s="743">
        <f t="shared" si="46"/>
        <v>0</v>
      </c>
      <c r="BZ35" s="743">
        <f t="shared" si="46"/>
        <v>0</v>
      </c>
      <c r="CA35" s="743">
        <f t="shared" si="46"/>
        <v>0</v>
      </c>
      <c r="CB35" s="743">
        <f t="shared" si="46"/>
        <v>0</v>
      </c>
      <c r="CC35" s="743">
        <f t="shared" si="46"/>
        <v>0</v>
      </c>
      <c r="CD35" s="740">
        <f t="shared" si="47"/>
        <v>0</v>
      </c>
      <c r="CE35" s="740">
        <f t="shared" si="47"/>
        <v>0</v>
      </c>
      <c r="CF35" s="740">
        <f t="shared" si="47"/>
        <v>0</v>
      </c>
      <c r="CG35" s="740">
        <f t="shared" si="47"/>
        <v>0</v>
      </c>
      <c r="CH35" s="740">
        <f t="shared" si="47"/>
        <v>0</v>
      </c>
      <c r="CI35" s="740">
        <f t="shared" si="47"/>
        <v>0</v>
      </c>
      <c r="CJ35" s="746" t="s">
        <v>1208</v>
      </c>
      <c r="CK35" s="746" t="s">
        <v>1208</v>
      </c>
      <c r="CL35" s="746" t="s">
        <v>1208</v>
      </c>
      <c r="CM35" s="746" t="s">
        <v>1208</v>
      </c>
      <c r="CN35" s="746" t="s">
        <v>1208</v>
      </c>
      <c r="CO35" s="746" t="s">
        <v>1208</v>
      </c>
      <c r="CP35" s="677" t="e">
        <f t="shared" si="32"/>
        <v>#DIV/0!</v>
      </c>
      <c r="CQ35" s="677" t="e">
        <f t="shared" si="33"/>
        <v>#DIV/0!</v>
      </c>
      <c r="CR35" s="677" t="e">
        <f t="shared" si="34"/>
        <v>#DIV/0!</v>
      </c>
      <c r="CS35" s="677" t="e">
        <f t="shared" si="35"/>
        <v>#DIV/0!</v>
      </c>
      <c r="CT35" s="677" t="e">
        <f t="shared" si="36"/>
        <v>#DIV/0!</v>
      </c>
      <c r="CU35" s="677" t="e">
        <f t="shared" si="37"/>
        <v>#DIV/0!</v>
      </c>
      <c r="CV35" s="764" t="e">
        <f t="shared" si="48"/>
        <v>#DIV/0!</v>
      </c>
      <c r="CW35" s="764" t="e">
        <f t="shared" si="48"/>
        <v>#DIV/0!</v>
      </c>
      <c r="CX35" s="764" t="e">
        <f t="shared" si="48"/>
        <v>#DIV/0!</v>
      </c>
      <c r="CY35" s="764" t="e">
        <f t="shared" si="48"/>
        <v>#DIV/0!</v>
      </c>
      <c r="CZ35" s="764" t="e">
        <f t="shared" si="48"/>
        <v>#DIV/0!</v>
      </c>
      <c r="DA35" s="764" t="e">
        <f t="shared" si="48"/>
        <v>#DIV/0!</v>
      </c>
      <c r="DB35" s="680" t="e">
        <f t="shared" si="39"/>
        <v>#DIV/0!</v>
      </c>
      <c r="DC35" s="680" t="e">
        <f t="shared" si="40"/>
        <v>#DIV/0!</v>
      </c>
      <c r="DD35" s="680" t="e">
        <f t="shared" si="41"/>
        <v>#DIV/0!</v>
      </c>
      <c r="DE35" s="680" t="e">
        <f t="shared" si="42"/>
        <v>#DIV/0!</v>
      </c>
      <c r="DF35" s="680" t="e">
        <f t="shared" si="43"/>
        <v>#DIV/0!</v>
      </c>
      <c r="DG35" s="680" t="e">
        <f t="shared" si="44"/>
        <v>#DIV/0!</v>
      </c>
      <c r="DH35" s="766">
        <f>ROUND($J35*O35, 'Initial Information'!B35)</f>
        <v>0</v>
      </c>
      <c r="DI35" s="766">
        <f>ROUND($J35*T35, 'Initial Information'!C35)</f>
        <v>0</v>
      </c>
      <c r="DJ35" s="766">
        <f>ROUND($J35*Y35, 'Initial Information'!D35)</f>
        <v>0</v>
      </c>
      <c r="DK35" s="766">
        <f>ROUND($J35*AD35, 'Initial Information'!E35)</f>
        <v>0</v>
      </c>
      <c r="DL35" s="766">
        <f>ROUND($J35*AI35, 'Initial Information'!F35)</f>
        <v>0</v>
      </c>
      <c r="DM35" s="766">
        <f>ROUND($J35*AN35, 'Initial Information'!G35)</f>
        <v>0</v>
      </c>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row>
    <row r="36" spans="1:144" s="58" customFormat="1" ht="20.25" customHeight="1">
      <c r="A36" s="55" t="s">
        <v>181</v>
      </c>
      <c r="B36" s="56">
        <v>10</v>
      </c>
      <c r="C36" s="1368" t="s">
        <v>181</v>
      </c>
      <c r="D36" s="1369"/>
      <c r="E36" s="157" t="s">
        <v>181</v>
      </c>
      <c r="F36" s="104" t="s">
        <v>181</v>
      </c>
      <c r="G36" s="56" t="s">
        <v>181</v>
      </c>
      <c r="H36" s="100"/>
      <c r="I36" s="56" t="s">
        <v>181</v>
      </c>
      <c r="J36" s="105">
        <v>0.28000000000000003</v>
      </c>
      <c r="K36" s="56" t="s">
        <v>181</v>
      </c>
      <c r="L36" s="78" t="s">
        <v>181</v>
      </c>
      <c r="M36" s="74"/>
      <c r="N36" s="152" t="s">
        <v>181</v>
      </c>
      <c r="O36" s="400">
        <f t="shared" si="3"/>
        <v>0</v>
      </c>
      <c r="P36" s="69" t="s">
        <v>181</v>
      </c>
      <c r="Q36" s="69" t="s">
        <v>181</v>
      </c>
      <c r="R36" s="74"/>
      <c r="S36" s="152" t="s">
        <v>181</v>
      </c>
      <c r="T36" s="400">
        <f t="shared" si="4"/>
        <v>0</v>
      </c>
      <c r="U36" s="69" t="s">
        <v>181</v>
      </c>
      <c r="V36" s="69" t="s">
        <v>181</v>
      </c>
      <c r="W36" s="74"/>
      <c r="X36" s="152" t="s">
        <v>181</v>
      </c>
      <c r="Y36" s="400">
        <f t="shared" si="5"/>
        <v>0</v>
      </c>
      <c r="Z36" s="69" t="s">
        <v>181</v>
      </c>
      <c r="AA36" s="69" t="s">
        <v>181</v>
      </c>
      <c r="AB36" s="74"/>
      <c r="AC36" s="152" t="s">
        <v>181</v>
      </c>
      <c r="AD36" s="400">
        <f t="shared" si="6"/>
        <v>0</v>
      </c>
      <c r="AE36" s="69" t="s">
        <v>181</v>
      </c>
      <c r="AF36" s="69" t="s">
        <v>181</v>
      </c>
      <c r="AG36" s="74"/>
      <c r="AH36" s="152" t="s">
        <v>181</v>
      </c>
      <c r="AI36" s="400">
        <f t="shared" si="7"/>
        <v>0</v>
      </c>
      <c r="AJ36" s="69" t="s">
        <v>181</v>
      </c>
      <c r="AK36" s="69" t="s">
        <v>181</v>
      </c>
      <c r="AL36" s="74"/>
      <c r="AM36" s="152" t="s">
        <v>181</v>
      </c>
      <c r="AN36" s="400">
        <f t="shared" si="8"/>
        <v>0</v>
      </c>
      <c r="AO36" s="75" t="s">
        <v>181</v>
      </c>
      <c r="AP36" s="185" t="s">
        <v>181</v>
      </c>
      <c r="AQ36" s="52">
        <f t="shared" si="9"/>
        <v>0</v>
      </c>
      <c r="AR36" s="188" t="s">
        <v>181</v>
      </c>
      <c r="AS36" s="729"/>
      <c r="AT36" s="170">
        <v>1.03</v>
      </c>
      <c r="AU36" s="170">
        <f t="shared" si="10"/>
        <v>1.0609</v>
      </c>
      <c r="AV36" s="170">
        <f t="shared" si="10"/>
        <v>1.092727</v>
      </c>
      <c r="AW36" s="170">
        <f t="shared" si="10"/>
        <v>1.1255088100000001</v>
      </c>
      <c r="AX36" s="170">
        <f t="shared" si="10"/>
        <v>1.1592740743000001</v>
      </c>
      <c r="AY36" s="170">
        <f t="shared" si="10"/>
        <v>1.1940522965290001</v>
      </c>
      <c r="AZ36" s="51">
        <f t="shared" si="11"/>
        <v>0</v>
      </c>
      <c r="BA36" s="51">
        <f t="shared" si="12"/>
        <v>0</v>
      </c>
      <c r="BB36" s="51">
        <f t="shared" si="13"/>
        <v>0</v>
      </c>
      <c r="BC36" s="51">
        <f t="shared" si="14"/>
        <v>0</v>
      </c>
      <c r="BD36" s="51">
        <f t="shared" si="15"/>
        <v>0</v>
      </c>
      <c r="BE36" s="51">
        <f t="shared" si="16"/>
        <v>0</v>
      </c>
      <c r="BF36" s="735">
        <f t="shared" si="17"/>
        <v>0</v>
      </c>
      <c r="BG36" s="735">
        <f t="shared" si="18"/>
        <v>0</v>
      </c>
      <c r="BH36" s="735">
        <f t="shared" si="19"/>
        <v>0</v>
      </c>
      <c r="BI36" s="735">
        <f t="shared" si="20"/>
        <v>0</v>
      </c>
      <c r="BJ36" s="735">
        <f t="shared" si="21"/>
        <v>0</v>
      </c>
      <c r="BK36" s="735">
        <f t="shared" si="22"/>
        <v>0</v>
      </c>
      <c r="BL36" s="739">
        <f t="shared" si="23"/>
        <v>0</v>
      </c>
      <c r="BM36" s="739">
        <f t="shared" si="24"/>
        <v>0</v>
      </c>
      <c r="BN36" s="739">
        <f t="shared" si="25"/>
        <v>0</v>
      </c>
      <c r="BO36" s="739">
        <f t="shared" si="26"/>
        <v>0</v>
      </c>
      <c r="BP36" s="739">
        <f t="shared" si="27"/>
        <v>0</v>
      </c>
      <c r="BQ36" s="739">
        <f t="shared" si="28"/>
        <v>0</v>
      </c>
      <c r="BR36" s="741">
        <f t="shared" si="45"/>
        <v>0</v>
      </c>
      <c r="BS36" s="741">
        <f t="shared" si="45"/>
        <v>0</v>
      </c>
      <c r="BT36" s="741">
        <f t="shared" si="45"/>
        <v>0</v>
      </c>
      <c r="BU36" s="741">
        <f t="shared" si="45"/>
        <v>0</v>
      </c>
      <c r="BV36" s="741">
        <f t="shared" si="45"/>
        <v>0</v>
      </c>
      <c r="BW36" s="741">
        <f t="shared" si="45"/>
        <v>0</v>
      </c>
      <c r="BX36" s="743">
        <f t="shared" ref="BX36:CC36" si="49">BR36*9</f>
        <v>0</v>
      </c>
      <c r="BY36" s="743">
        <f t="shared" si="49"/>
        <v>0</v>
      </c>
      <c r="BZ36" s="743">
        <f t="shared" si="49"/>
        <v>0</v>
      </c>
      <c r="CA36" s="743">
        <f t="shared" si="49"/>
        <v>0</v>
      </c>
      <c r="CB36" s="743">
        <f t="shared" si="49"/>
        <v>0</v>
      </c>
      <c r="CC36" s="743">
        <f t="shared" si="49"/>
        <v>0</v>
      </c>
      <c r="CD36" s="740">
        <f t="shared" ref="CD36:CI36" si="50">BR36*12</f>
        <v>0</v>
      </c>
      <c r="CE36" s="740">
        <f t="shared" si="50"/>
        <v>0</v>
      </c>
      <c r="CF36" s="740">
        <f t="shared" si="50"/>
        <v>0</v>
      </c>
      <c r="CG36" s="740">
        <f t="shared" si="50"/>
        <v>0</v>
      </c>
      <c r="CH36" s="740">
        <f t="shared" si="50"/>
        <v>0</v>
      </c>
      <c r="CI36" s="740">
        <f t="shared" si="50"/>
        <v>0</v>
      </c>
      <c r="CJ36" s="746" t="s">
        <v>1208</v>
      </c>
      <c r="CK36" s="746" t="s">
        <v>1208</v>
      </c>
      <c r="CL36" s="746" t="s">
        <v>1208</v>
      </c>
      <c r="CM36" s="746" t="s">
        <v>1208</v>
      </c>
      <c r="CN36" s="746" t="s">
        <v>1208</v>
      </c>
      <c r="CO36" s="746" t="s">
        <v>1208</v>
      </c>
      <c r="CP36" s="677" t="e">
        <f t="shared" si="32"/>
        <v>#DIV/0!</v>
      </c>
      <c r="CQ36" s="677" t="e">
        <f t="shared" si="33"/>
        <v>#DIV/0!</v>
      </c>
      <c r="CR36" s="677" t="e">
        <f t="shared" si="34"/>
        <v>#DIV/0!</v>
      </c>
      <c r="CS36" s="677" t="e">
        <f t="shared" si="35"/>
        <v>#DIV/0!</v>
      </c>
      <c r="CT36" s="677" t="e">
        <f t="shared" si="36"/>
        <v>#DIV/0!</v>
      </c>
      <c r="CU36" s="677" t="e">
        <f t="shared" si="37"/>
        <v>#DIV/0!</v>
      </c>
      <c r="CV36" s="764" t="e">
        <f t="shared" si="48"/>
        <v>#DIV/0!</v>
      </c>
      <c r="CW36" s="764" t="e">
        <f t="shared" si="48"/>
        <v>#DIV/0!</v>
      </c>
      <c r="CX36" s="764" t="e">
        <f t="shared" si="48"/>
        <v>#DIV/0!</v>
      </c>
      <c r="CY36" s="764" t="e">
        <f t="shared" si="48"/>
        <v>#DIV/0!</v>
      </c>
      <c r="CZ36" s="764" t="e">
        <f t="shared" si="48"/>
        <v>#DIV/0!</v>
      </c>
      <c r="DA36" s="764" t="e">
        <f t="shared" si="48"/>
        <v>#DIV/0!</v>
      </c>
      <c r="DB36" s="680" t="e">
        <f t="shared" si="39"/>
        <v>#DIV/0!</v>
      </c>
      <c r="DC36" s="680" t="e">
        <f t="shared" si="40"/>
        <v>#DIV/0!</v>
      </c>
      <c r="DD36" s="680" t="e">
        <f t="shared" si="41"/>
        <v>#DIV/0!</v>
      </c>
      <c r="DE36" s="680" t="e">
        <f t="shared" si="42"/>
        <v>#DIV/0!</v>
      </c>
      <c r="DF36" s="680" t="e">
        <f t="shared" si="43"/>
        <v>#DIV/0!</v>
      </c>
      <c r="DG36" s="680" t="e">
        <f t="shared" si="44"/>
        <v>#DIV/0!</v>
      </c>
      <c r="DH36" s="766">
        <f>ROUND($J36*O36, 'Initial Information'!B36)</f>
        <v>0</v>
      </c>
      <c r="DI36" s="766">
        <f>ROUND($J36*T36, 'Initial Information'!C36)</f>
        <v>0</v>
      </c>
      <c r="DJ36" s="766">
        <f>ROUND($J36*Y36, 'Initial Information'!D36)</f>
        <v>0</v>
      </c>
      <c r="DK36" s="766">
        <f>ROUND($J36*AD36, 'Initial Information'!E36)</f>
        <v>0</v>
      </c>
      <c r="DL36" s="766">
        <f>ROUND($J36*AI36, 'Initial Information'!F36)</f>
        <v>0</v>
      </c>
      <c r="DM36" s="766">
        <f>ROUND($J36*AN36, 'Initial Information'!G36)</f>
        <v>0</v>
      </c>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row>
    <row r="37" spans="1:144" s="58" customFormat="1" ht="9.9499999999999993" customHeight="1" thickBot="1">
      <c r="A37" s="55" t="s">
        <v>181</v>
      </c>
      <c r="B37" s="56" t="s">
        <v>181</v>
      </c>
      <c r="C37" s="56" t="s">
        <v>181</v>
      </c>
      <c r="D37" s="56" t="s">
        <v>181</v>
      </c>
      <c r="E37" s="56" t="s">
        <v>181</v>
      </c>
      <c r="F37" s="56" t="s">
        <v>181</v>
      </c>
      <c r="G37" s="56" t="s">
        <v>181</v>
      </c>
      <c r="H37" s="56" t="s">
        <v>181</v>
      </c>
      <c r="I37" s="56" t="s">
        <v>181</v>
      </c>
      <c r="J37" s="56" t="s">
        <v>181</v>
      </c>
      <c r="K37" s="56" t="s">
        <v>181</v>
      </c>
      <c r="L37" s="68" t="s">
        <v>181</v>
      </c>
      <c r="M37" s="152" t="s">
        <v>181</v>
      </c>
      <c r="N37" s="152" t="s">
        <v>181</v>
      </c>
      <c r="O37" s="401" t="s">
        <v>181</v>
      </c>
      <c r="P37" s="69" t="s">
        <v>181</v>
      </c>
      <c r="Q37" s="152" t="s">
        <v>181</v>
      </c>
      <c r="R37" s="152" t="s">
        <v>181</v>
      </c>
      <c r="S37" s="152" t="s">
        <v>181</v>
      </c>
      <c r="T37" s="401" t="s">
        <v>181</v>
      </c>
      <c r="U37" s="69" t="s">
        <v>181</v>
      </c>
      <c r="V37" s="152" t="s">
        <v>181</v>
      </c>
      <c r="W37" s="152" t="s">
        <v>181</v>
      </c>
      <c r="X37" s="152" t="s">
        <v>181</v>
      </c>
      <c r="Y37" s="401" t="s">
        <v>181</v>
      </c>
      <c r="Z37" s="69" t="s">
        <v>181</v>
      </c>
      <c r="AA37" s="152" t="s">
        <v>181</v>
      </c>
      <c r="AB37" s="152" t="s">
        <v>181</v>
      </c>
      <c r="AC37" s="152" t="s">
        <v>181</v>
      </c>
      <c r="AD37" s="401" t="s">
        <v>181</v>
      </c>
      <c r="AE37" s="69" t="s">
        <v>181</v>
      </c>
      <c r="AF37" s="152" t="s">
        <v>181</v>
      </c>
      <c r="AG37" s="152" t="s">
        <v>181</v>
      </c>
      <c r="AH37" s="152" t="s">
        <v>181</v>
      </c>
      <c r="AI37" s="401" t="s">
        <v>181</v>
      </c>
      <c r="AJ37" s="69" t="s">
        <v>181</v>
      </c>
      <c r="AK37" s="152" t="s">
        <v>181</v>
      </c>
      <c r="AL37" s="152" t="s">
        <v>181</v>
      </c>
      <c r="AM37" s="152" t="s">
        <v>181</v>
      </c>
      <c r="AN37" s="401" t="s">
        <v>181</v>
      </c>
      <c r="AO37" s="75" t="s">
        <v>181</v>
      </c>
      <c r="AP37" s="185" t="s">
        <v>181</v>
      </c>
      <c r="AQ37" s="185" t="s">
        <v>181</v>
      </c>
      <c r="AR37" s="188" t="s">
        <v>181</v>
      </c>
      <c r="AS37" s="730"/>
      <c r="AT37" s="553"/>
      <c r="AU37" s="553"/>
      <c r="AV37" s="553"/>
      <c r="AW37" s="553"/>
      <c r="AX37" s="553"/>
      <c r="AY37" s="553"/>
      <c r="AZ37" s="553"/>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3"/>
      <c r="CW37" s="553"/>
      <c r="CX37" s="553"/>
      <c r="CY37" s="553"/>
      <c r="CZ37" s="553"/>
      <c r="DA37" s="553"/>
      <c r="DB37" s="553"/>
      <c r="DC37" s="553"/>
      <c r="DD37" s="553"/>
      <c r="DE37" s="553"/>
      <c r="DF37" s="553"/>
      <c r="DG37" s="553"/>
      <c r="DH37" s="553"/>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127"/>
      <c r="EL37" s="127"/>
      <c r="EM37" s="127"/>
      <c r="EN37" s="127"/>
    </row>
    <row r="38" spans="1:144" s="58" customFormat="1" ht="20.25" customHeight="1" thickBot="1">
      <c r="A38" s="55" t="s">
        <v>181</v>
      </c>
      <c r="B38" s="56" t="s">
        <v>181</v>
      </c>
      <c r="C38" s="1323" t="s">
        <v>192</v>
      </c>
      <c r="D38" s="1020"/>
      <c r="E38" s="1020"/>
      <c r="F38" s="1020"/>
      <c r="G38" s="56" t="s">
        <v>181</v>
      </c>
      <c r="H38" s="56" t="s">
        <v>181</v>
      </c>
      <c r="I38" s="56" t="s">
        <v>181</v>
      </c>
      <c r="J38" s="56" t="s">
        <v>181</v>
      </c>
      <c r="K38" s="56" t="s">
        <v>181</v>
      </c>
      <c r="L38" s="68" t="s">
        <v>181</v>
      </c>
      <c r="M38" s="152" t="s">
        <v>181</v>
      </c>
      <c r="N38" s="152" t="s">
        <v>181</v>
      </c>
      <c r="O38" s="402">
        <f>SUM(O27:O36)</f>
        <v>0</v>
      </c>
      <c r="P38" s="69" t="s">
        <v>181</v>
      </c>
      <c r="Q38" s="152" t="s">
        <v>181</v>
      </c>
      <c r="R38" s="152" t="s">
        <v>181</v>
      </c>
      <c r="S38" s="152" t="s">
        <v>181</v>
      </c>
      <c r="T38" s="402">
        <f>SUM(T27:T36)</f>
        <v>0</v>
      </c>
      <c r="U38" s="69" t="s">
        <v>181</v>
      </c>
      <c r="V38" s="152" t="s">
        <v>181</v>
      </c>
      <c r="W38" s="152" t="s">
        <v>181</v>
      </c>
      <c r="X38" s="152" t="s">
        <v>181</v>
      </c>
      <c r="Y38" s="402">
        <f>SUM(Y27:Y36)</f>
        <v>0</v>
      </c>
      <c r="Z38" s="69" t="s">
        <v>181</v>
      </c>
      <c r="AA38" s="152" t="s">
        <v>181</v>
      </c>
      <c r="AB38" s="152" t="s">
        <v>181</v>
      </c>
      <c r="AC38" s="152" t="s">
        <v>181</v>
      </c>
      <c r="AD38" s="402">
        <f>SUM(AD27:AD36)</f>
        <v>0</v>
      </c>
      <c r="AE38" s="69" t="s">
        <v>181</v>
      </c>
      <c r="AF38" s="152" t="s">
        <v>181</v>
      </c>
      <c r="AG38" s="152" t="s">
        <v>181</v>
      </c>
      <c r="AH38" s="152" t="s">
        <v>181</v>
      </c>
      <c r="AI38" s="402">
        <f>SUM(AI27:AI36)</f>
        <v>0</v>
      </c>
      <c r="AJ38" s="69" t="s">
        <v>181</v>
      </c>
      <c r="AK38" s="152" t="s">
        <v>181</v>
      </c>
      <c r="AL38" s="152" t="s">
        <v>181</v>
      </c>
      <c r="AM38" s="152" t="s">
        <v>181</v>
      </c>
      <c r="AN38" s="402">
        <f>SUM(AN27:AN36)</f>
        <v>0</v>
      </c>
      <c r="AO38" s="75" t="s">
        <v>181</v>
      </c>
      <c r="AP38" s="185" t="s">
        <v>181</v>
      </c>
      <c r="AQ38" s="193">
        <f>SUM(O38:AN38)</f>
        <v>0</v>
      </c>
      <c r="AR38" s="188" t="s">
        <v>181</v>
      </c>
      <c r="AS38" s="731"/>
      <c r="AT38" s="553"/>
      <c r="AU38" s="553"/>
      <c r="AV38" s="553"/>
      <c r="AW38" s="553"/>
      <c r="AX38" s="553"/>
      <c r="AY38" s="553"/>
      <c r="AZ38" s="553"/>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3"/>
      <c r="CW38" s="553"/>
      <c r="CX38" s="553"/>
      <c r="CY38" s="553"/>
      <c r="CZ38" s="553"/>
      <c r="DA38" s="553"/>
      <c r="DB38" s="553"/>
      <c r="DC38" s="553"/>
      <c r="DD38" s="553"/>
      <c r="DE38" s="553"/>
      <c r="DF38" s="553"/>
      <c r="DG38" s="553"/>
      <c r="DH38" s="553"/>
      <c r="DI38" s="554"/>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127"/>
      <c r="EL38" s="127"/>
      <c r="EM38" s="127"/>
      <c r="EN38" s="127"/>
    </row>
    <row r="39" spans="1:144" s="58" customFormat="1" ht="9.9499999999999993" customHeight="1" thickBot="1">
      <c r="A39" s="55" t="s">
        <v>181</v>
      </c>
      <c r="B39" s="56" t="s">
        <v>138</v>
      </c>
      <c r="C39" s="56" t="s">
        <v>181</v>
      </c>
      <c r="D39" s="56" t="s">
        <v>181</v>
      </c>
      <c r="E39" s="56" t="s">
        <v>181</v>
      </c>
      <c r="F39" s="56" t="s">
        <v>181</v>
      </c>
      <c r="G39" s="56" t="s">
        <v>181</v>
      </c>
      <c r="H39" s="56" t="s">
        <v>181</v>
      </c>
      <c r="I39" s="56" t="s">
        <v>181</v>
      </c>
      <c r="J39" s="56" t="s">
        <v>181</v>
      </c>
      <c r="K39" s="56" t="s">
        <v>181</v>
      </c>
      <c r="L39" s="68" t="s">
        <v>181</v>
      </c>
      <c r="M39" s="152" t="s">
        <v>181</v>
      </c>
      <c r="N39" s="152" t="s">
        <v>181</v>
      </c>
      <c r="O39" s="401" t="s">
        <v>181</v>
      </c>
      <c r="P39" s="152" t="s">
        <v>181</v>
      </c>
      <c r="Q39" s="68" t="s">
        <v>181</v>
      </c>
      <c r="R39" s="152" t="s">
        <v>181</v>
      </c>
      <c r="S39" s="152" t="s">
        <v>181</v>
      </c>
      <c r="T39" s="401" t="s">
        <v>181</v>
      </c>
      <c r="U39" s="152" t="s">
        <v>181</v>
      </c>
      <c r="V39" s="68" t="s">
        <v>181</v>
      </c>
      <c r="W39" s="152" t="s">
        <v>181</v>
      </c>
      <c r="X39" s="152" t="s">
        <v>181</v>
      </c>
      <c r="Y39" s="401" t="s">
        <v>181</v>
      </c>
      <c r="Z39" s="152" t="s">
        <v>181</v>
      </c>
      <c r="AA39" s="68" t="s">
        <v>181</v>
      </c>
      <c r="AB39" s="152" t="s">
        <v>181</v>
      </c>
      <c r="AC39" s="152" t="s">
        <v>181</v>
      </c>
      <c r="AD39" s="401" t="s">
        <v>181</v>
      </c>
      <c r="AE39" s="152" t="s">
        <v>181</v>
      </c>
      <c r="AF39" s="68" t="s">
        <v>181</v>
      </c>
      <c r="AG39" s="152" t="s">
        <v>181</v>
      </c>
      <c r="AH39" s="152" t="s">
        <v>181</v>
      </c>
      <c r="AI39" s="401" t="s">
        <v>181</v>
      </c>
      <c r="AJ39" s="152" t="s">
        <v>181</v>
      </c>
      <c r="AK39" s="68" t="s">
        <v>181</v>
      </c>
      <c r="AL39" s="152" t="s">
        <v>181</v>
      </c>
      <c r="AM39" s="152" t="s">
        <v>181</v>
      </c>
      <c r="AN39" s="401" t="s">
        <v>181</v>
      </c>
      <c r="AO39" s="85" t="s">
        <v>181</v>
      </c>
      <c r="AP39" s="187" t="s">
        <v>181</v>
      </c>
      <c r="AQ39" s="185" t="s">
        <v>181</v>
      </c>
      <c r="AR39" s="188" t="s">
        <v>181</v>
      </c>
      <c r="AS39" s="731"/>
      <c r="AT39" s="553"/>
      <c r="AU39" s="553"/>
      <c r="AV39" s="553"/>
      <c r="AW39" s="553"/>
      <c r="AX39" s="553"/>
      <c r="AY39" s="553"/>
      <c r="AZ39" s="553"/>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3"/>
      <c r="CW39" s="553"/>
      <c r="CX39" s="553"/>
      <c r="CY39" s="553"/>
      <c r="CZ39" s="553"/>
      <c r="DA39" s="553"/>
      <c r="DB39" s="553"/>
      <c r="DC39" s="553"/>
      <c r="DD39" s="553"/>
      <c r="DE39" s="553"/>
      <c r="DF39" s="553"/>
      <c r="DG39" s="553"/>
      <c r="DH39" s="553"/>
      <c r="DI39" s="554"/>
      <c r="DJ39" s="554"/>
      <c r="DK39" s="554"/>
      <c r="DL39" s="554"/>
      <c r="DM39" s="554"/>
      <c r="DN39" s="554"/>
      <c r="DO39" s="554"/>
      <c r="DP39" s="554"/>
      <c r="DQ39" s="554"/>
      <c r="DR39" s="554"/>
      <c r="DS39" s="554"/>
      <c r="DT39" s="554"/>
      <c r="DU39" s="554"/>
      <c r="DV39" s="554"/>
      <c r="DW39" s="554"/>
      <c r="DX39" s="554"/>
      <c r="DY39" s="554"/>
      <c r="DZ39" s="554"/>
      <c r="EA39" s="554"/>
      <c r="EB39" s="554"/>
      <c r="EC39" s="554"/>
      <c r="ED39" s="554"/>
      <c r="EE39" s="554"/>
      <c r="EF39" s="554"/>
      <c r="EG39" s="554"/>
      <c r="EH39" s="554"/>
      <c r="EI39" s="554"/>
      <c r="EJ39" s="554"/>
      <c r="EK39" s="127"/>
      <c r="EL39" s="127"/>
      <c r="EM39" s="127"/>
      <c r="EN39" s="127"/>
    </row>
    <row r="40" spans="1:144" s="58" customFormat="1" ht="30" customHeight="1">
      <c r="A40" s="518"/>
      <c r="B40" s="1370" t="s">
        <v>193</v>
      </c>
      <c r="C40" s="1371"/>
      <c r="D40" s="1371"/>
      <c r="E40" s="1371"/>
      <c r="F40" s="1371"/>
      <c r="G40" s="1372" t="s">
        <v>389</v>
      </c>
      <c r="H40" s="1372"/>
      <c r="I40" s="1372"/>
      <c r="J40" s="768"/>
      <c r="K40" s="84" t="s">
        <v>181</v>
      </c>
      <c r="L40" s="1373"/>
      <c r="M40" s="1374"/>
      <c r="N40" s="1374"/>
      <c r="O40" s="521" t="s">
        <v>181</v>
      </c>
      <c r="P40" s="769" t="s">
        <v>181</v>
      </c>
      <c r="Q40" s="520" t="s">
        <v>181</v>
      </c>
      <c r="R40" s="520" t="s">
        <v>181</v>
      </c>
      <c r="S40" s="520" t="s">
        <v>181</v>
      </c>
      <c r="T40" s="521" t="s">
        <v>181</v>
      </c>
      <c r="U40" s="769" t="s">
        <v>181</v>
      </c>
      <c r="V40" s="520" t="s">
        <v>181</v>
      </c>
      <c r="W40" s="520" t="s">
        <v>181</v>
      </c>
      <c r="X40" s="520" t="s">
        <v>181</v>
      </c>
      <c r="Y40" s="521" t="s">
        <v>181</v>
      </c>
      <c r="Z40" s="769" t="s">
        <v>181</v>
      </c>
      <c r="AA40" s="520" t="s">
        <v>181</v>
      </c>
      <c r="AB40" s="520" t="s">
        <v>181</v>
      </c>
      <c r="AC40" s="520" t="s">
        <v>181</v>
      </c>
      <c r="AD40" s="521" t="s">
        <v>181</v>
      </c>
      <c r="AE40" s="769" t="s">
        <v>181</v>
      </c>
      <c r="AF40" s="520" t="s">
        <v>181</v>
      </c>
      <c r="AG40" s="520" t="s">
        <v>181</v>
      </c>
      <c r="AH40" s="520" t="s">
        <v>181</v>
      </c>
      <c r="AI40" s="521" t="s">
        <v>181</v>
      </c>
      <c r="AJ40" s="769" t="s">
        <v>181</v>
      </c>
      <c r="AK40" s="520" t="s">
        <v>181</v>
      </c>
      <c r="AL40" s="520" t="s">
        <v>181</v>
      </c>
      <c r="AM40" s="520" t="s">
        <v>181</v>
      </c>
      <c r="AN40" s="521" t="s">
        <v>181</v>
      </c>
      <c r="AO40" s="770" t="s">
        <v>181</v>
      </c>
      <c r="AP40" s="524" t="s">
        <v>181</v>
      </c>
      <c r="AQ40" s="524" t="s">
        <v>181</v>
      </c>
      <c r="AR40" s="525" t="s">
        <v>181</v>
      </c>
      <c r="AS40" s="729"/>
      <c r="AT40" s="56" t="s">
        <v>181</v>
      </c>
      <c r="AU40" s="56" t="s">
        <v>181</v>
      </c>
      <c r="AV40" s="56" t="s">
        <v>181</v>
      </c>
      <c r="AW40" s="56" t="s">
        <v>181</v>
      </c>
      <c r="AX40" s="56" t="s">
        <v>181</v>
      </c>
      <c r="AY40" s="56" t="s">
        <v>181</v>
      </c>
      <c r="AZ40" s="56" t="s">
        <v>181</v>
      </c>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56" t="s">
        <v>181</v>
      </c>
      <c r="CW40" s="56" t="s">
        <v>181</v>
      </c>
      <c r="CX40" s="56" t="s">
        <v>181</v>
      </c>
      <c r="CY40" s="56" t="s">
        <v>181</v>
      </c>
      <c r="CZ40" s="56" t="s">
        <v>181</v>
      </c>
      <c r="DA40" s="56" t="s">
        <v>181</v>
      </c>
      <c r="DB40" s="56" t="s">
        <v>181</v>
      </c>
      <c r="DC40" s="56" t="s">
        <v>181</v>
      </c>
      <c r="DD40" s="56" t="s">
        <v>181</v>
      </c>
      <c r="DE40" s="56" t="s">
        <v>181</v>
      </c>
      <c r="DF40" s="56" t="s">
        <v>181</v>
      </c>
      <c r="DG40" s="56" t="s">
        <v>181</v>
      </c>
      <c r="DH40" s="56" t="s">
        <v>181</v>
      </c>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row>
    <row r="41" spans="1:144" s="58" customFormat="1" ht="20.25" customHeight="1">
      <c r="A41" s="55" t="s">
        <v>181</v>
      </c>
      <c r="B41" s="56">
        <v>1</v>
      </c>
      <c r="C41" s="74">
        <v>0</v>
      </c>
      <c r="D41" s="1068" t="s">
        <v>195</v>
      </c>
      <c r="E41" s="966"/>
      <c r="F41" s="966"/>
      <c r="G41" s="56" t="s">
        <v>181</v>
      </c>
      <c r="H41" s="101"/>
      <c r="I41" s="56" t="s">
        <v>181</v>
      </c>
      <c r="J41" s="105">
        <v>0.28000000000000003</v>
      </c>
      <c r="K41" s="56" t="s">
        <v>181</v>
      </c>
      <c r="L41" s="68" t="s">
        <v>181</v>
      </c>
      <c r="M41" s="74"/>
      <c r="N41" s="152" t="s">
        <v>181</v>
      </c>
      <c r="O41" s="400">
        <f t="shared" ref="O41:O60" si="51">ROUND(H41*AT41*M41,$AQ$257)</f>
        <v>0</v>
      </c>
      <c r="P41" s="69" t="s">
        <v>181</v>
      </c>
      <c r="Q41" s="152" t="s">
        <v>181</v>
      </c>
      <c r="R41" s="74"/>
      <c r="S41" s="152" t="s">
        <v>181</v>
      </c>
      <c r="T41" s="400">
        <f t="shared" ref="T41:T60" si="52">ROUND($H41*AU41*R41,$AQ$257)</f>
        <v>0</v>
      </c>
      <c r="U41" s="69" t="s">
        <v>181</v>
      </c>
      <c r="V41" s="152" t="s">
        <v>181</v>
      </c>
      <c r="W41" s="74"/>
      <c r="X41" s="152" t="s">
        <v>181</v>
      </c>
      <c r="Y41" s="400">
        <f t="shared" ref="Y41:Y60" si="53">ROUND($H41*AV41*W41,$AQ$257)</f>
        <v>0</v>
      </c>
      <c r="Z41" s="69" t="s">
        <v>181</v>
      </c>
      <c r="AA41" s="152" t="s">
        <v>181</v>
      </c>
      <c r="AB41" s="74"/>
      <c r="AC41" s="152" t="s">
        <v>181</v>
      </c>
      <c r="AD41" s="400">
        <f t="shared" ref="AD41:AD60" si="54">ROUND($H41*AW41*AB41,$AQ$257)</f>
        <v>0</v>
      </c>
      <c r="AE41" s="69" t="s">
        <v>181</v>
      </c>
      <c r="AF41" s="152" t="s">
        <v>181</v>
      </c>
      <c r="AG41" s="74"/>
      <c r="AH41" s="152" t="s">
        <v>181</v>
      </c>
      <c r="AI41" s="400">
        <f t="shared" ref="AI41:AI60" si="55">ROUND($H41*AX41*AG41,$AQ$257)</f>
        <v>0</v>
      </c>
      <c r="AJ41" s="69" t="s">
        <v>181</v>
      </c>
      <c r="AK41" s="152" t="s">
        <v>181</v>
      </c>
      <c r="AL41" s="74"/>
      <c r="AM41" s="152" t="s">
        <v>181</v>
      </c>
      <c r="AN41" s="400">
        <f t="shared" ref="AN41:AN60" si="56">ROUND($H41*AY41*AL41,$AQ$257)</f>
        <v>0</v>
      </c>
      <c r="AO41" s="75" t="s">
        <v>181</v>
      </c>
      <c r="AP41" s="185" t="s">
        <v>181</v>
      </c>
      <c r="AQ41" s="52">
        <f>SUM(O41+T41+Y41+AD41+AN41+AI41)</f>
        <v>0</v>
      </c>
      <c r="AR41" s="188" t="s">
        <v>181</v>
      </c>
      <c r="AS41" s="729"/>
      <c r="AT41" s="76">
        <v>1.03</v>
      </c>
      <c r="AU41" s="76">
        <f t="shared" ref="AU41:AY56" si="57">1.03*AT41</f>
        <v>1.0609</v>
      </c>
      <c r="AV41" s="76">
        <f t="shared" si="57"/>
        <v>1.092727</v>
      </c>
      <c r="AW41" s="76">
        <f t="shared" si="57"/>
        <v>1.1255088100000001</v>
      </c>
      <c r="AX41" s="76">
        <f t="shared" si="57"/>
        <v>1.1592740743000001</v>
      </c>
      <c r="AY41" s="76">
        <f t="shared" si="57"/>
        <v>1.1940522965290001</v>
      </c>
      <c r="AZ41" s="51">
        <f t="shared" ref="AZ41:AZ60" si="58">ROUND((2080/12)*M41,2)</f>
        <v>0</v>
      </c>
      <c r="BA41" s="51">
        <f t="shared" ref="BA41:BA60" si="59">ROUND((2080/12)*R41,2)</f>
        <v>0</v>
      </c>
      <c r="BB41" s="51">
        <f t="shared" ref="BB41:BB60" si="60">ROUND((2080/12)*W41,2)</f>
        <v>0</v>
      </c>
      <c r="BC41" s="51">
        <f t="shared" ref="BC41:BC60" si="61">ROUND((2080/12)*AB41,2)</f>
        <v>0</v>
      </c>
      <c r="BD41" s="51">
        <f t="shared" ref="BD41:BD60" si="62">ROUND((2080/12)*AG41,2)</f>
        <v>0</v>
      </c>
      <c r="BE41" s="51">
        <f t="shared" ref="BE41:BE60" si="63">ROUND((2080/12)*AL41,2)</f>
        <v>0</v>
      </c>
      <c r="BF41" s="127"/>
      <c r="BG41" s="127"/>
      <c r="BH41" s="127"/>
      <c r="BI41" s="127"/>
      <c r="BJ41" s="127"/>
      <c r="BK41" s="127"/>
      <c r="BL41" s="738">
        <f t="shared" ref="BL41:BL60" si="64">ROUND((M41/12),3)</f>
        <v>0</v>
      </c>
      <c r="BM41" s="738">
        <f t="shared" ref="BM41:BM60" si="65">ROUND((R41/12),3)</f>
        <v>0</v>
      </c>
      <c r="BN41" s="738">
        <f t="shared" ref="BN41:BN60" si="66">ROUND((W41/12),3)</f>
        <v>0</v>
      </c>
      <c r="BO41" s="738">
        <f t="shared" ref="BO41:BO60" si="67">ROUND((AB41/12),3)</f>
        <v>0</v>
      </c>
      <c r="BP41" s="738">
        <f t="shared" ref="BP41:BP60" si="68">ROUND((AG41/12),3)</f>
        <v>0</v>
      </c>
      <c r="BQ41" s="738">
        <f t="shared" ref="BQ41:BQ60" si="69">ROUND((AL41/12),3)</f>
        <v>0</v>
      </c>
      <c r="BR41" s="741">
        <f t="shared" ref="BR41:BW41" si="70">ROUND(AT41*$H41,2)</f>
        <v>0</v>
      </c>
      <c r="BS41" s="741">
        <f t="shared" si="70"/>
        <v>0</v>
      </c>
      <c r="BT41" s="741">
        <f t="shared" si="70"/>
        <v>0</v>
      </c>
      <c r="BU41" s="741">
        <f t="shared" si="70"/>
        <v>0</v>
      </c>
      <c r="BV41" s="741">
        <f t="shared" si="70"/>
        <v>0</v>
      </c>
      <c r="BW41" s="741">
        <f t="shared" si="70"/>
        <v>0</v>
      </c>
      <c r="BX41" s="742">
        <f t="shared" ref="BX41:CC41" si="71">BR41</f>
        <v>0</v>
      </c>
      <c r="BY41" s="742">
        <f t="shared" si="71"/>
        <v>0</v>
      </c>
      <c r="BZ41" s="742">
        <f t="shared" si="71"/>
        <v>0</v>
      </c>
      <c r="CA41" s="742">
        <f t="shared" si="71"/>
        <v>0</v>
      </c>
      <c r="CB41" s="742">
        <f t="shared" si="71"/>
        <v>0</v>
      </c>
      <c r="CC41" s="742">
        <f t="shared" si="71"/>
        <v>0</v>
      </c>
      <c r="CD41" s="736">
        <f t="shared" ref="CD41:CI41" si="72">BR41</f>
        <v>0</v>
      </c>
      <c r="CE41" s="736">
        <f t="shared" si="72"/>
        <v>0</v>
      </c>
      <c r="CF41" s="736">
        <f t="shared" si="72"/>
        <v>0</v>
      </c>
      <c r="CG41" s="736">
        <f t="shared" si="72"/>
        <v>0</v>
      </c>
      <c r="CH41" s="736">
        <f t="shared" si="72"/>
        <v>0</v>
      </c>
      <c r="CI41" s="736">
        <f t="shared" si="72"/>
        <v>0</v>
      </c>
      <c r="CJ41" s="745">
        <f t="shared" ref="CJ41:CO41" si="73">AZ41</f>
        <v>0</v>
      </c>
      <c r="CK41" s="745">
        <f t="shared" si="73"/>
        <v>0</v>
      </c>
      <c r="CL41" s="745">
        <f t="shared" si="73"/>
        <v>0</v>
      </c>
      <c r="CM41" s="745">
        <f t="shared" si="73"/>
        <v>0</v>
      </c>
      <c r="CN41" s="745">
        <f t="shared" si="73"/>
        <v>0</v>
      </c>
      <c r="CO41" s="745">
        <f t="shared" si="73"/>
        <v>0</v>
      </c>
      <c r="CP41" s="677" t="e">
        <f t="shared" ref="CP41:CP60" si="74">ROUND(O41/M41/173.33,2)</f>
        <v>#DIV/0!</v>
      </c>
      <c r="CQ41" s="677" t="e">
        <f t="shared" ref="CQ41:CQ60" si="75">ROUND(T41/R41/173.33,2)</f>
        <v>#DIV/0!</v>
      </c>
      <c r="CR41" s="677" t="e">
        <f t="shared" ref="CR41:CR60" si="76">ROUND(Y41/W41/173.33,2)</f>
        <v>#DIV/0!</v>
      </c>
      <c r="CS41" s="677" t="e">
        <f t="shared" ref="CS41:CS60" si="77">ROUND(AD41/AB41/173.33,2)</f>
        <v>#DIV/0!</v>
      </c>
      <c r="CT41" s="677" t="e">
        <f t="shared" ref="CT41:CT60" si="78">ROUND(AI41/AG41/173.33,2)</f>
        <v>#DIV/0!</v>
      </c>
      <c r="CU41" s="677" t="e">
        <f t="shared" ref="CU41:CU60" si="79">ROUND(AN41/AL41/173.33,2)</f>
        <v>#DIV/0!</v>
      </c>
      <c r="CV41" s="764" t="e">
        <f t="shared" ref="CV41:DA41" si="80">ROUND(CP41+(CP41*$J41),2)</f>
        <v>#DIV/0!</v>
      </c>
      <c r="CW41" s="764" t="e">
        <f t="shared" si="80"/>
        <v>#DIV/0!</v>
      </c>
      <c r="CX41" s="764" t="e">
        <f t="shared" si="80"/>
        <v>#DIV/0!</v>
      </c>
      <c r="CY41" s="764" t="e">
        <f t="shared" si="80"/>
        <v>#DIV/0!</v>
      </c>
      <c r="CZ41" s="764" t="e">
        <f t="shared" si="80"/>
        <v>#DIV/0!</v>
      </c>
      <c r="DA41" s="764" t="e">
        <f t="shared" si="80"/>
        <v>#DIV/0!</v>
      </c>
      <c r="DB41" s="680" t="e">
        <f t="shared" ref="DB41:DG41" si="81">ROUND(CV41+(CV41*($J$243+$J$242)),2)</f>
        <v>#DIV/0!</v>
      </c>
      <c r="DC41" s="680" t="e">
        <f t="shared" si="81"/>
        <v>#DIV/0!</v>
      </c>
      <c r="DD41" s="680" t="e">
        <f t="shared" si="81"/>
        <v>#DIV/0!</v>
      </c>
      <c r="DE41" s="680" t="e">
        <f t="shared" si="81"/>
        <v>#DIV/0!</v>
      </c>
      <c r="DF41" s="680" t="e">
        <f t="shared" si="81"/>
        <v>#DIV/0!</v>
      </c>
      <c r="DG41" s="680" t="e">
        <f t="shared" si="81"/>
        <v>#DIV/0!</v>
      </c>
      <c r="DH41" s="766">
        <f>ROUND($J41*O41, 'Initial Information'!B44)</f>
        <v>0</v>
      </c>
      <c r="DI41" s="766">
        <f>ROUND($J41*T41, 'Initial Information'!C44)</f>
        <v>0</v>
      </c>
      <c r="DJ41" s="766">
        <f>ROUND($J41*Y41, 'Initial Information'!D44)</f>
        <v>0</v>
      </c>
      <c r="DK41" s="766">
        <f>ROUND($J41*AD41, 'Initial Information'!E44)</f>
        <v>0</v>
      </c>
      <c r="DL41" s="766">
        <f>ROUND($J41*AI41, 'Initial Information'!F44)</f>
        <v>0</v>
      </c>
      <c r="DM41" s="766">
        <f>ROUND($J41*AN41, 'Initial Information'!G44)</f>
        <v>0</v>
      </c>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row>
    <row r="42" spans="1:144" s="58" customFormat="1" ht="20.25" customHeight="1">
      <c r="A42" s="55" t="s">
        <v>181</v>
      </c>
      <c r="B42" s="56">
        <v>2</v>
      </c>
      <c r="C42" s="74">
        <v>0</v>
      </c>
      <c r="D42" s="1068" t="s">
        <v>195</v>
      </c>
      <c r="E42" s="966"/>
      <c r="F42" s="966"/>
      <c r="G42" s="56" t="s">
        <v>181</v>
      </c>
      <c r="H42" s="101"/>
      <c r="I42" s="56" t="s">
        <v>181</v>
      </c>
      <c r="J42" s="105">
        <v>0.28000000000000003</v>
      </c>
      <c r="K42" s="56" t="s">
        <v>181</v>
      </c>
      <c r="L42" s="68" t="s">
        <v>181</v>
      </c>
      <c r="M42" s="74"/>
      <c r="N42" s="152" t="s">
        <v>181</v>
      </c>
      <c r="O42" s="400">
        <f t="shared" si="51"/>
        <v>0</v>
      </c>
      <c r="P42" s="69" t="s">
        <v>181</v>
      </c>
      <c r="Q42" s="152" t="s">
        <v>181</v>
      </c>
      <c r="R42" s="74"/>
      <c r="S42" s="152" t="s">
        <v>181</v>
      </c>
      <c r="T42" s="400">
        <f t="shared" si="52"/>
        <v>0</v>
      </c>
      <c r="U42" s="69" t="s">
        <v>181</v>
      </c>
      <c r="V42" s="152" t="s">
        <v>181</v>
      </c>
      <c r="W42" s="74"/>
      <c r="X42" s="152" t="s">
        <v>181</v>
      </c>
      <c r="Y42" s="400">
        <f t="shared" si="53"/>
        <v>0</v>
      </c>
      <c r="Z42" s="69" t="s">
        <v>181</v>
      </c>
      <c r="AA42" s="152" t="s">
        <v>181</v>
      </c>
      <c r="AB42" s="74"/>
      <c r="AC42" s="152" t="s">
        <v>181</v>
      </c>
      <c r="AD42" s="400">
        <f t="shared" si="54"/>
        <v>0</v>
      </c>
      <c r="AE42" s="69" t="s">
        <v>181</v>
      </c>
      <c r="AF42" s="152" t="s">
        <v>181</v>
      </c>
      <c r="AG42" s="74"/>
      <c r="AH42" s="152" t="s">
        <v>181</v>
      </c>
      <c r="AI42" s="400">
        <f t="shared" si="55"/>
        <v>0</v>
      </c>
      <c r="AJ42" s="69" t="s">
        <v>181</v>
      </c>
      <c r="AK42" s="152" t="s">
        <v>181</v>
      </c>
      <c r="AL42" s="74"/>
      <c r="AM42" s="152" t="s">
        <v>181</v>
      </c>
      <c r="AN42" s="400">
        <f t="shared" si="56"/>
        <v>0</v>
      </c>
      <c r="AO42" s="75" t="s">
        <v>181</v>
      </c>
      <c r="AP42" s="185" t="s">
        <v>181</v>
      </c>
      <c r="AQ42" s="52">
        <f t="shared" ref="AQ42:AQ60" si="82">SUM(O42+T42+Y42+AD42+AN42+AI42)</f>
        <v>0</v>
      </c>
      <c r="AR42" s="188" t="s">
        <v>181</v>
      </c>
      <c r="AS42" s="729"/>
      <c r="AT42" s="76">
        <v>1.03</v>
      </c>
      <c r="AU42" s="76">
        <f t="shared" si="57"/>
        <v>1.0609</v>
      </c>
      <c r="AV42" s="76">
        <f t="shared" si="57"/>
        <v>1.092727</v>
      </c>
      <c r="AW42" s="76">
        <f t="shared" si="57"/>
        <v>1.1255088100000001</v>
      </c>
      <c r="AX42" s="76">
        <f t="shared" si="57"/>
        <v>1.1592740743000001</v>
      </c>
      <c r="AY42" s="76">
        <f t="shared" si="57"/>
        <v>1.1940522965290001</v>
      </c>
      <c r="AZ42" s="51">
        <f t="shared" si="58"/>
        <v>0</v>
      </c>
      <c r="BA42" s="51">
        <f t="shared" si="59"/>
        <v>0</v>
      </c>
      <c r="BB42" s="51">
        <f t="shared" si="60"/>
        <v>0</v>
      </c>
      <c r="BC42" s="51">
        <f t="shared" si="61"/>
        <v>0</v>
      </c>
      <c r="BD42" s="51">
        <f t="shared" si="62"/>
        <v>0</v>
      </c>
      <c r="BE42" s="51">
        <f t="shared" si="63"/>
        <v>0</v>
      </c>
      <c r="BF42" s="127"/>
      <c r="BG42" s="127"/>
      <c r="BH42" s="127"/>
      <c r="BI42" s="127"/>
      <c r="BJ42" s="127"/>
      <c r="BK42" s="127"/>
      <c r="BL42" s="738">
        <f t="shared" si="64"/>
        <v>0</v>
      </c>
      <c r="BM42" s="738">
        <f t="shared" si="65"/>
        <v>0</v>
      </c>
      <c r="BN42" s="738">
        <f t="shared" si="66"/>
        <v>0</v>
      </c>
      <c r="BO42" s="738">
        <f t="shared" si="67"/>
        <v>0</v>
      </c>
      <c r="BP42" s="738">
        <f t="shared" si="68"/>
        <v>0</v>
      </c>
      <c r="BQ42" s="738">
        <f t="shared" si="69"/>
        <v>0</v>
      </c>
      <c r="BR42" s="741">
        <f t="shared" ref="BR42:BW60" si="83">ROUND(AT42*$H42,2)</f>
        <v>0</v>
      </c>
      <c r="BS42" s="741">
        <f t="shared" si="83"/>
        <v>0</v>
      </c>
      <c r="BT42" s="741">
        <f t="shared" si="83"/>
        <v>0</v>
      </c>
      <c r="BU42" s="741">
        <f t="shared" si="83"/>
        <v>0</v>
      </c>
      <c r="BV42" s="741">
        <f t="shared" si="83"/>
        <v>0</v>
      </c>
      <c r="BW42" s="741">
        <f t="shared" si="83"/>
        <v>0</v>
      </c>
      <c r="BX42" s="744"/>
      <c r="BY42" s="744"/>
      <c r="BZ42" s="744"/>
      <c r="CA42" s="744"/>
      <c r="CB42" s="744"/>
      <c r="CC42" s="744"/>
      <c r="CD42" s="740">
        <f t="shared" ref="CD42:CI57" si="84">BR42*12</f>
        <v>0</v>
      </c>
      <c r="CE42" s="740">
        <f t="shared" si="84"/>
        <v>0</v>
      </c>
      <c r="CF42" s="740">
        <f t="shared" si="84"/>
        <v>0</v>
      </c>
      <c r="CG42" s="740">
        <f t="shared" si="84"/>
        <v>0</v>
      </c>
      <c r="CH42" s="740">
        <f t="shared" si="84"/>
        <v>0</v>
      </c>
      <c r="CI42" s="740">
        <f t="shared" si="84"/>
        <v>0</v>
      </c>
      <c r="CJ42" s="746" t="s">
        <v>1208</v>
      </c>
      <c r="CK42" s="746" t="s">
        <v>1208</v>
      </c>
      <c r="CL42" s="746" t="s">
        <v>1208</v>
      </c>
      <c r="CM42" s="746" t="s">
        <v>1208</v>
      </c>
      <c r="CN42" s="746" t="s">
        <v>1208</v>
      </c>
      <c r="CO42" s="746" t="s">
        <v>1208</v>
      </c>
      <c r="CP42" s="677" t="e">
        <f t="shared" si="74"/>
        <v>#DIV/0!</v>
      </c>
      <c r="CQ42" s="677" t="e">
        <f t="shared" si="75"/>
        <v>#DIV/0!</v>
      </c>
      <c r="CR42" s="677" t="e">
        <f t="shared" si="76"/>
        <v>#DIV/0!</v>
      </c>
      <c r="CS42" s="677" t="e">
        <f t="shared" si="77"/>
        <v>#DIV/0!</v>
      </c>
      <c r="CT42" s="677" t="e">
        <f t="shared" si="78"/>
        <v>#DIV/0!</v>
      </c>
      <c r="CU42" s="677" t="e">
        <f t="shared" si="79"/>
        <v>#DIV/0!</v>
      </c>
      <c r="CV42" s="764" t="e">
        <f t="shared" ref="CV42:DA60" si="85">ROUND(CP42+(CP42*$J42),2)</f>
        <v>#DIV/0!</v>
      </c>
      <c r="CW42" s="764" t="e">
        <f t="shared" si="85"/>
        <v>#DIV/0!</v>
      </c>
      <c r="CX42" s="764" t="e">
        <f t="shared" si="85"/>
        <v>#DIV/0!</v>
      </c>
      <c r="CY42" s="764" t="e">
        <f t="shared" si="85"/>
        <v>#DIV/0!</v>
      </c>
      <c r="CZ42" s="764" t="e">
        <f t="shared" si="85"/>
        <v>#DIV/0!</v>
      </c>
      <c r="DA42" s="764" t="e">
        <f t="shared" si="85"/>
        <v>#DIV/0!</v>
      </c>
      <c r="DB42" s="680" t="e">
        <f t="shared" ref="DB42:DG60" si="86">ROUND(CV42+(CV42*($J$243+$J$242)),2)</f>
        <v>#DIV/0!</v>
      </c>
      <c r="DC42" s="680" t="e">
        <f t="shared" si="86"/>
        <v>#DIV/0!</v>
      </c>
      <c r="DD42" s="680" t="e">
        <f t="shared" si="86"/>
        <v>#DIV/0!</v>
      </c>
      <c r="DE42" s="680" t="e">
        <f t="shared" si="86"/>
        <v>#DIV/0!</v>
      </c>
      <c r="DF42" s="680" t="e">
        <f t="shared" si="86"/>
        <v>#DIV/0!</v>
      </c>
      <c r="DG42" s="680" t="e">
        <f t="shared" si="86"/>
        <v>#DIV/0!</v>
      </c>
      <c r="DH42" s="766">
        <f>ROUND($J42*O42, 'Initial Information'!B45)</f>
        <v>0</v>
      </c>
      <c r="DI42" s="766">
        <f>ROUND($J42*T42, 'Initial Information'!C45)</f>
        <v>0</v>
      </c>
      <c r="DJ42" s="766">
        <f>ROUND($J42*Y42, 'Initial Information'!D45)</f>
        <v>0</v>
      </c>
      <c r="DK42" s="766">
        <f>ROUND($J42*AD42, 'Initial Information'!E45)</f>
        <v>0</v>
      </c>
      <c r="DL42" s="766">
        <f>ROUND($J42*AI42, 'Initial Information'!F45)</f>
        <v>0</v>
      </c>
      <c r="DM42" s="766">
        <f>ROUND($J42*AN42, 'Initial Information'!G45)</f>
        <v>0</v>
      </c>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row>
    <row r="43" spans="1:144" s="58" customFormat="1" ht="20.25" customHeight="1">
      <c r="A43" s="55" t="s">
        <v>181</v>
      </c>
      <c r="B43" s="56">
        <v>3</v>
      </c>
      <c r="C43" s="74">
        <v>0</v>
      </c>
      <c r="D43" s="1068" t="s">
        <v>195</v>
      </c>
      <c r="E43" s="966"/>
      <c r="F43" s="966"/>
      <c r="G43" s="56" t="s">
        <v>181</v>
      </c>
      <c r="H43" s="101"/>
      <c r="I43" s="56" t="s">
        <v>181</v>
      </c>
      <c r="J43" s="105">
        <v>0.28000000000000003</v>
      </c>
      <c r="K43" s="56" t="s">
        <v>181</v>
      </c>
      <c r="L43" s="68" t="s">
        <v>181</v>
      </c>
      <c r="M43" s="74"/>
      <c r="N43" s="152" t="s">
        <v>181</v>
      </c>
      <c r="O43" s="400">
        <f t="shared" si="51"/>
        <v>0</v>
      </c>
      <c r="P43" s="69" t="s">
        <v>181</v>
      </c>
      <c r="Q43" s="152" t="s">
        <v>181</v>
      </c>
      <c r="R43" s="74"/>
      <c r="S43" s="152" t="s">
        <v>181</v>
      </c>
      <c r="T43" s="400">
        <f t="shared" si="52"/>
        <v>0</v>
      </c>
      <c r="U43" s="69" t="s">
        <v>181</v>
      </c>
      <c r="V43" s="152" t="s">
        <v>181</v>
      </c>
      <c r="W43" s="74"/>
      <c r="X43" s="152" t="s">
        <v>181</v>
      </c>
      <c r="Y43" s="400">
        <f t="shared" si="53"/>
        <v>0</v>
      </c>
      <c r="Z43" s="69" t="s">
        <v>181</v>
      </c>
      <c r="AA43" s="152" t="s">
        <v>181</v>
      </c>
      <c r="AB43" s="74"/>
      <c r="AC43" s="152" t="s">
        <v>181</v>
      </c>
      <c r="AD43" s="400">
        <f t="shared" si="54"/>
        <v>0</v>
      </c>
      <c r="AE43" s="69" t="s">
        <v>181</v>
      </c>
      <c r="AF43" s="152" t="s">
        <v>181</v>
      </c>
      <c r="AG43" s="74"/>
      <c r="AH43" s="152" t="s">
        <v>181</v>
      </c>
      <c r="AI43" s="400">
        <f t="shared" si="55"/>
        <v>0</v>
      </c>
      <c r="AJ43" s="69" t="s">
        <v>181</v>
      </c>
      <c r="AK43" s="152" t="s">
        <v>181</v>
      </c>
      <c r="AL43" s="74"/>
      <c r="AM43" s="152" t="s">
        <v>181</v>
      </c>
      <c r="AN43" s="400">
        <f t="shared" si="56"/>
        <v>0</v>
      </c>
      <c r="AO43" s="75" t="s">
        <v>181</v>
      </c>
      <c r="AP43" s="185" t="s">
        <v>181</v>
      </c>
      <c r="AQ43" s="52">
        <f t="shared" si="82"/>
        <v>0</v>
      </c>
      <c r="AR43" s="188" t="s">
        <v>181</v>
      </c>
      <c r="AS43" s="729"/>
      <c r="AT43" s="76">
        <v>1.03</v>
      </c>
      <c r="AU43" s="76">
        <f t="shared" si="57"/>
        <v>1.0609</v>
      </c>
      <c r="AV43" s="76">
        <f t="shared" si="57"/>
        <v>1.092727</v>
      </c>
      <c r="AW43" s="76">
        <f t="shared" si="57"/>
        <v>1.1255088100000001</v>
      </c>
      <c r="AX43" s="76">
        <f t="shared" si="57"/>
        <v>1.1592740743000001</v>
      </c>
      <c r="AY43" s="76">
        <f t="shared" si="57"/>
        <v>1.1940522965290001</v>
      </c>
      <c r="AZ43" s="51">
        <f t="shared" si="58"/>
        <v>0</v>
      </c>
      <c r="BA43" s="51">
        <f t="shared" si="59"/>
        <v>0</v>
      </c>
      <c r="BB43" s="51">
        <f t="shared" si="60"/>
        <v>0</v>
      </c>
      <c r="BC43" s="51">
        <f t="shared" si="61"/>
        <v>0</v>
      </c>
      <c r="BD43" s="51">
        <f t="shared" si="62"/>
        <v>0</v>
      </c>
      <c r="BE43" s="51">
        <f t="shared" si="63"/>
        <v>0</v>
      </c>
      <c r="BF43" s="127"/>
      <c r="BG43" s="127"/>
      <c r="BH43" s="127"/>
      <c r="BI43" s="127"/>
      <c r="BJ43" s="127"/>
      <c r="BK43" s="127"/>
      <c r="BL43" s="738">
        <f t="shared" si="64"/>
        <v>0</v>
      </c>
      <c r="BM43" s="738">
        <f t="shared" si="65"/>
        <v>0</v>
      </c>
      <c r="BN43" s="738">
        <f t="shared" si="66"/>
        <v>0</v>
      </c>
      <c r="BO43" s="738">
        <f t="shared" si="67"/>
        <v>0</v>
      </c>
      <c r="BP43" s="738">
        <f t="shared" si="68"/>
        <v>0</v>
      </c>
      <c r="BQ43" s="738">
        <f t="shared" si="69"/>
        <v>0</v>
      </c>
      <c r="BR43" s="741">
        <f t="shared" si="83"/>
        <v>0</v>
      </c>
      <c r="BS43" s="741">
        <f t="shared" si="83"/>
        <v>0</v>
      </c>
      <c r="BT43" s="741">
        <f t="shared" si="83"/>
        <v>0</v>
      </c>
      <c r="BU43" s="741">
        <f t="shared" si="83"/>
        <v>0</v>
      </c>
      <c r="BV43" s="741">
        <f t="shared" si="83"/>
        <v>0</v>
      </c>
      <c r="BW43" s="741">
        <f t="shared" si="83"/>
        <v>0</v>
      </c>
      <c r="BX43" s="744"/>
      <c r="BY43" s="744"/>
      <c r="BZ43" s="744"/>
      <c r="CA43" s="744"/>
      <c r="CB43" s="744"/>
      <c r="CC43" s="744"/>
      <c r="CD43" s="740">
        <f t="shared" si="84"/>
        <v>0</v>
      </c>
      <c r="CE43" s="740">
        <f t="shared" si="84"/>
        <v>0</v>
      </c>
      <c r="CF43" s="740">
        <f t="shared" si="84"/>
        <v>0</v>
      </c>
      <c r="CG43" s="740">
        <f t="shared" si="84"/>
        <v>0</v>
      </c>
      <c r="CH43" s="740">
        <f t="shared" si="84"/>
        <v>0</v>
      </c>
      <c r="CI43" s="740">
        <f t="shared" si="84"/>
        <v>0</v>
      </c>
      <c r="CJ43" s="746" t="s">
        <v>1208</v>
      </c>
      <c r="CK43" s="746" t="s">
        <v>1208</v>
      </c>
      <c r="CL43" s="746" t="s">
        <v>1208</v>
      </c>
      <c r="CM43" s="746" t="s">
        <v>1208</v>
      </c>
      <c r="CN43" s="746" t="s">
        <v>1208</v>
      </c>
      <c r="CO43" s="746" t="s">
        <v>1208</v>
      </c>
      <c r="CP43" s="677" t="e">
        <f t="shared" si="74"/>
        <v>#DIV/0!</v>
      </c>
      <c r="CQ43" s="677" t="e">
        <f t="shared" si="75"/>
        <v>#DIV/0!</v>
      </c>
      <c r="CR43" s="677" t="e">
        <f t="shared" si="76"/>
        <v>#DIV/0!</v>
      </c>
      <c r="CS43" s="677" t="e">
        <f t="shared" si="77"/>
        <v>#DIV/0!</v>
      </c>
      <c r="CT43" s="677" t="e">
        <f t="shared" si="78"/>
        <v>#DIV/0!</v>
      </c>
      <c r="CU43" s="677" t="e">
        <f t="shared" si="79"/>
        <v>#DIV/0!</v>
      </c>
      <c r="CV43" s="764" t="e">
        <f t="shared" si="85"/>
        <v>#DIV/0!</v>
      </c>
      <c r="CW43" s="764" t="e">
        <f t="shared" si="85"/>
        <v>#DIV/0!</v>
      </c>
      <c r="CX43" s="764" t="e">
        <f t="shared" si="85"/>
        <v>#DIV/0!</v>
      </c>
      <c r="CY43" s="764" t="e">
        <f t="shared" si="85"/>
        <v>#DIV/0!</v>
      </c>
      <c r="CZ43" s="764" t="e">
        <f t="shared" si="85"/>
        <v>#DIV/0!</v>
      </c>
      <c r="DA43" s="764" t="e">
        <f t="shared" si="85"/>
        <v>#DIV/0!</v>
      </c>
      <c r="DB43" s="680" t="e">
        <f t="shared" si="86"/>
        <v>#DIV/0!</v>
      </c>
      <c r="DC43" s="680" t="e">
        <f t="shared" si="86"/>
        <v>#DIV/0!</v>
      </c>
      <c r="DD43" s="680" t="e">
        <f t="shared" si="86"/>
        <v>#DIV/0!</v>
      </c>
      <c r="DE43" s="680" t="e">
        <f t="shared" si="86"/>
        <v>#DIV/0!</v>
      </c>
      <c r="DF43" s="680" t="e">
        <f t="shared" si="86"/>
        <v>#DIV/0!</v>
      </c>
      <c r="DG43" s="680" t="e">
        <f t="shared" si="86"/>
        <v>#DIV/0!</v>
      </c>
      <c r="DH43" s="766">
        <f>ROUND($J43*O43, 'Initial Information'!B46)</f>
        <v>0</v>
      </c>
      <c r="DI43" s="766">
        <f>ROUND($J43*T43, 'Initial Information'!C46)</f>
        <v>0</v>
      </c>
      <c r="DJ43" s="766">
        <f>ROUND($J43*Y43, 'Initial Information'!D46)</f>
        <v>0</v>
      </c>
      <c r="DK43" s="766">
        <f>ROUND($J43*AD43, 'Initial Information'!E46)</f>
        <v>0</v>
      </c>
      <c r="DL43" s="766">
        <f>ROUND($J43*AI43, 'Initial Information'!F46)</f>
        <v>0</v>
      </c>
      <c r="DM43" s="766">
        <f>ROUND($J43*AN43, 'Initial Information'!G46)</f>
        <v>0</v>
      </c>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row>
    <row r="44" spans="1:144" s="58" customFormat="1" ht="20.25" customHeight="1">
      <c r="A44" s="55" t="s">
        <v>181</v>
      </c>
      <c r="B44" s="56">
        <v>4</v>
      </c>
      <c r="C44" s="74">
        <v>0</v>
      </c>
      <c r="D44" s="1068" t="s">
        <v>195</v>
      </c>
      <c r="E44" s="966"/>
      <c r="F44" s="966"/>
      <c r="G44" s="56" t="s">
        <v>181</v>
      </c>
      <c r="H44" s="101"/>
      <c r="I44" s="56" t="s">
        <v>181</v>
      </c>
      <c r="J44" s="105">
        <v>0.28000000000000003</v>
      </c>
      <c r="K44" s="56" t="s">
        <v>181</v>
      </c>
      <c r="L44" s="68" t="s">
        <v>181</v>
      </c>
      <c r="M44" s="74"/>
      <c r="N44" s="152" t="s">
        <v>181</v>
      </c>
      <c r="O44" s="400">
        <f t="shared" si="51"/>
        <v>0</v>
      </c>
      <c r="P44" s="69" t="s">
        <v>181</v>
      </c>
      <c r="Q44" s="152" t="s">
        <v>181</v>
      </c>
      <c r="R44" s="74"/>
      <c r="S44" s="152" t="s">
        <v>181</v>
      </c>
      <c r="T44" s="400">
        <f t="shared" si="52"/>
        <v>0</v>
      </c>
      <c r="U44" s="69" t="s">
        <v>181</v>
      </c>
      <c r="V44" s="152" t="s">
        <v>181</v>
      </c>
      <c r="W44" s="74"/>
      <c r="X44" s="152" t="s">
        <v>181</v>
      </c>
      <c r="Y44" s="400">
        <f t="shared" si="53"/>
        <v>0</v>
      </c>
      <c r="Z44" s="69" t="s">
        <v>181</v>
      </c>
      <c r="AA44" s="152" t="s">
        <v>181</v>
      </c>
      <c r="AB44" s="74"/>
      <c r="AC44" s="152" t="s">
        <v>181</v>
      </c>
      <c r="AD44" s="400">
        <f t="shared" si="54"/>
        <v>0</v>
      </c>
      <c r="AE44" s="69" t="s">
        <v>181</v>
      </c>
      <c r="AF44" s="152" t="s">
        <v>181</v>
      </c>
      <c r="AG44" s="74"/>
      <c r="AH44" s="152" t="s">
        <v>181</v>
      </c>
      <c r="AI44" s="400">
        <f t="shared" si="55"/>
        <v>0</v>
      </c>
      <c r="AJ44" s="69" t="s">
        <v>181</v>
      </c>
      <c r="AK44" s="152" t="s">
        <v>181</v>
      </c>
      <c r="AL44" s="74"/>
      <c r="AM44" s="152" t="s">
        <v>181</v>
      </c>
      <c r="AN44" s="400">
        <f t="shared" si="56"/>
        <v>0</v>
      </c>
      <c r="AO44" s="75" t="s">
        <v>181</v>
      </c>
      <c r="AP44" s="185" t="s">
        <v>181</v>
      </c>
      <c r="AQ44" s="52">
        <f t="shared" si="82"/>
        <v>0</v>
      </c>
      <c r="AR44" s="188" t="s">
        <v>181</v>
      </c>
      <c r="AS44" s="729"/>
      <c r="AT44" s="76">
        <v>1.03</v>
      </c>
      <c r="AU44" s="76">
        <f t="shared" si="57"/>
        <v>1.0609</v>
      </c>
      <c r="AV44" s="76">
        <f t="shared" si="57"/>
        <v>1.092727</v>
      </c>
      <c r="AW44" s="76">
        <f t="shared" si="57"/>
        <v>1.1255088100000001</v>
      </c>
      <c r="AX44" s="76">
        <f t="shared" si="57"/>
        <v>1.1592740743000001</v>
      </c>
      <c r="AY44" s="76">
        <f t="shared" si="57"/>
        <v>1.1940522965290001</v>
      </c>
      <c r="AZ44" s="51">
        <f t="shared" si="58"/>
        <v>0</v>
      </c>
      <c r="BA44" s="51">
        <f t="shared" si="59"/>
        <v>0</v>
      </c>
      <c r="BB44" s="51">
        <f t="shared" si="60"/>
        <v>0</v>
      </c>
      <c r="BC44" s="51">
        <f t="shared" si="61"/>
        <v>0</v>
      </c>
      <c r="BD44" s="51">
        <f t="shared" si="62"/>
        <v>0</v>
      </c>
      <c r="BE44" s="51">
        <f t="shared" si="63"/>
        <v>0</v>
      </c>
      <c r="BF44" s="127"/>
      <c r="BG44" s="127"/>
      <c r="BH44" s="127"/>
      <c r="BI44" s="127"/>
      <c r="BJ44" s="127"/>
      <c r="BK44" s="127"/>
      <c r="BL44" s="738">
        <f t="shared" si="64"/>
        <v>0</v>
      </c>
      <c r="BM44" s="738">
        <f t="shared" si="65"/>
        <v>0</v>
      </c>
      <c r="BN44" s="738">
        <f t="shared" si="66"/>
        <v>0</v>
      </c>
      <c r="BO44" s="738">
        <f t="shared" si="67"/>
        <v>0</v>
      </c>
      <c r="BP44" s="738">
        <f t="shared" si="68"/>
        <v>0</v>
      </c>
      <c r="BQ44" s="738">
        <f t="shared" si="69"/>
        <v>0</v>
      </c>
      <c r="BR44" s="741">
        <f t="shared" si="83"/>
        <v>0</v>
      </c>
      <c r="BS44" s="741">
        <f t="shared" si="83"/>
        <v>0</v>
      </c>
      <c r="BT44" s="741">
        <f t="shared" si="83"/>
        <v>0</v>
      </c>
      <c r="BU44" s="741">
        <f t="shared" si="83"/>
        <v>0</v>
      </c>
      <c r="BV44" s="741">
        <f t="shared" si="83"/>
        <v>0</v>
      </c>
      <c r="BW44" s="741">
        <f t="shared" si="83"/>
        <v>0</v>
      </c>
      <c r="BX44" s="744"/>
      <c r="BY44" s="744"/>
      <c r="BZ44" s="744"/>
      <c r="CA44" s="744"/>
      <c r="CB44" s="744"/>
      <c r="CC44" s="744"/>
      <c r="CD44" s="740">
        <f t="shared" si="84"/>
        <v>0</v>
      </c>
      <c r="CE44" s="740">
        <f t="shared" si="84"/>
        <v>0</v>
      </c>
      <c r="CF44" s="740">
        <f t="shared" si="84"/>
        <v>0</v>
      </c>
      <c r="CG44" s="740">
        <f t="shared" si="84"/>
        <v>0</v>
      </c>
      <c r="CH44" s="740">
        <f t="shared" si="84"/>
        <v>0</v>
      </c>
      <c r="CI44" s="740">
        <f t="shared" si="84"/>
        <v>0</v>
      </c>
      <c r="CJ44" s="746" t="s">
        <v>1208</v>
      </c>
      <c r="CK44" s="746" t="s">
        <v>1208</v>
      </c>
      <c r="CL44" s="746" t="s">
        <v>1208</v>
      </c>
      <c r="CM44" s="746" t="s">
        <v>1208</v>
      </c>
      <c r="CN44" s="746" t="s">
        <v>1208</v>
      </c>
      <c r="CO44" s="746" t="s">
        <v>1208</v>
      </c>
      <c r="CP44" s="677" t="e">
        <f t="shared" si="74"/>
        <v>#DIV/0!</v>
      </c>
      <c r="CQ44" s="677" t="e">
        <f t="shared" si="75"/>
        <v>#DIV/0!</v>
      </c>
      <c r="CR44" s="677" t="e">
        <f t="shared" si="76"/>
        <v>#DIV/0!</v>
      </c>
      <c r="CS44" s="677" t="e">
        <f t="shared" si="77"/>
        <v>#DIV/0!</v>
      </c>
      <c r="CT44" s="677" t="e">
        <f t="shared" si="78"/>
        <v>#DIV/0!</v>
      </c>
      <c r="CU44" s="677" t="e">
        <f t="shared" si="79"/>
        <v>#DIV/0!</v>
      </c>
      <c r="CV44" s="764" t="e">
        <f t="shared" si="85"/>
        <v>#DIV/0!</v>
      </c>
      <c r="CW44" s="764" t="e">
        <f t="shared" si="85"/>
        <v>#DIV/0!</v>
      </c>
      <c r="CX44" s="764" t="e">
        <f t="shared" si="85"/>
        <v>#DIV/0!</v>
      </c>
      <c r="CY44" s="764" t="e">
        <f t="shared" si="85"/>
        <v>#DIV/0!</v>
      </c>
      <c r="CZ44" s="764" t="e">
        <f t="shared" si="85"/>
        <v>#DIV/0!</v>
      </c>
      <c r="DA44" s="764" t="e">
        <f t="shared" si="85"/>
        <v>#DIV/0!</v>
      </c>
      <c r="DB44" s="680" t="e">
        <f t="shared" si="86"/>
        <v>#DIV/0!</v>
      </c>
      <c r="DC44" s="680" t="e">
        <f t="shared" si="86"/>
        <v>#DIV/0!</v>
      </c>
      <c r="DD44" s="680" t="e">
        <f t="shared" si="86"/>
        <v>#DIV/0!</v>
      </c>
      <c r="DE44" s="680" t="e">
        <f t="shared" si="86"/>
        <v>#DIV/0!</v>
      </c>
      <c r="DF44" s="680" t="e">
        <f t="shared" si="86"/>
        <v>#DIV/0!</v>
      </c>
      <c r="DG44" s="680" t="e">
        <f t="shared" si="86"/>
        <v>#DIV/0!</v>
      </c>
      <c r="DH44" s="766">
        <f>ROUND($J44*O44, 'Initial Information'!B47)</f>
        <v>0</v>
      </c>
      <c r="DI44" s="766">
        <f>ROUND($J44*T44, 'Initial Information'!C47)</f>
        <v>0</v>
      </c>
      <c r="DJ44" s="766">
        <f>ROUND($J44*Y44, 'Initial Information'!D47)</f>
        <v>0</v>
      </c>
      <c r="DK44" s="766">
        <f>ROUND($J44*AD44, 'Initial Information'!E47)</f>
        <v>0</v>
      </c>
      <c r="DL44" s="766">
        <f>ROUND($J44*AI44, 'Initial Information'!F47)</f>
        <v>0</v>
      </c>
      <c r="DM44" s="766">
        <f>ROUND($J44*AN44, 'Initial Information'!G47)</f>
        <v>0</v>
      </c>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row>
    <row r="45" spans="1:144" s="58" customFormat="1" ht="20.25" customHeight="1">
      <c r="A45" s="55" t="s">
        <v>181</v>
      </c>
      <c r="B45" s="56">
        <v>5</v>
      </c>
      <c r="C45" s="74">
        <v>0</v>
      </c>
      <c r="D45" s="1068" t="s">
        <v>196</v>
      </c>
      <c r="E45" s="966"/>
      <c r="F45" s="966"/>
      <c r="G45" s="56" t="s">
        <v>181</v>
      </c>
      <c r="H45" s="101"/>
      <c r="I45" s="56" t="s">
        <v>181</v>
      </c>
      <c r="J45" s="105">
        <v>0.28000000000000003</v>
      </c>
      <c r="K45" s="56" t="s">
        <v>181</v>
      </c>
      <c r="L45" s="68" t="s">
        <v>181</v>
      </c>
      <c r="M45" s="74"/>
      <c r="N45" s="152" t="s">
        <v>181</v>
      </c>
      <c r="O45" s="400">
        <f t="shared" si="51"/>
        <v>0</v>
      </c>
      <c r="P45" s="69" t="s">
        <v>181</v>
      </c>
      <c r="Q45" s="152" t="s">
        <v>181</v>
      </c>
      <c r="R45" s="74"/>
      <c r="S45" s="152" t="s">
        <v>181</v>
      </c>
      <c r="T45" s="400">
        <f t="shared" si="52"/>
        <v>0</v>
      </c>
      <c r="U45" s="69" t="s">
        <v>181</v>
      </c>
      <c r="V45" s="152" t="s">
        <v>181</v>
      </c>
      <c r="W45" s="74"/>
      <c r="X45" s="152" t="s">
        <v>181</v>
      </c>
      <c r="Y45" s="400">
        <f t="shared" si="53"/>
        <v>0</v>
      </c>
      <c r="Z45" s="69" t="s">
        <v>181</v>
      </c>
      <c r="AA45" s="152" t="s">
        <v>181</v>
      </c>
      <c r="AB45" s="74"/>
      <c r="AC45" s="152" t="s">
        <v>181</v>
      </c>
      <c r="AD45" s="400">
        <f t="shared" si="54"/>
        <v>0</v>
      </c>
      <c r="AE45" s="69" t="s">
        <v>181</v>
      </c>
      <c r="AF45" s="152" t="s">
        <v>181</v>
      </c>
      <c r="AG45" s="74"/>
      <c r="AH45" s="152" t="s">
        <v>181</v>
      </c>
      <c r="AI45" s="400">
        <f t="shared" si="55"/>
        <v>0</v>
      </c>
      <c r="AJ45" s="69" t="s">
        <v>181</v>
      </c>
      <c r="AK45" s="152" t="s">
        <v>181</v>
      </c>
      <c r="AL45" s="74"/>
      <c r="AM45" s="152" t="s">
        <v>181</v>
      </c>
      <c r="AN45" s="400">
        <f t="shared" si="56"/>
        <v>0</v>
      </c>
      <c r="AO45" s="75" t="s">
        <v>181</v>
      </c>
      <c r="AP45" s="185" t="s">
        <v>181</v>
      </c>
      <c r="AQ45" s="52">
        <f t="shared" si="82"/>
        <v>0</v>
      </c>
      <c r="AR45" s="188" t="s">
        <v>181</v>
      </c>
      <c r="AS45" s="729"/>
      <c r="AT45" s="76">
        <v>1.03</v>
      </c>
      <c r="AU45" s="76">
        <f t="shared" si="57"/>
        <v>1.0609</v>
      </c>
      <c r="AV45" s="76">
        <f t="shared" si="57"/>
        <v>1.092727</v>
      </c>
      <c r="AW45" s="76">
        <f t="shared" si="57"/>
        <v>1.1255088100000001</v>
      </c>
      <c r="AX45" s="76">
        <f t="shared" si="57"/>
        <v>1.1592740743000001</v>
      </c>
      <c r="AY45" s="76">
        <f t="shared" si="57"/>
        <v>1.1940522965290001</v>
      </c>
      <c r="AZ45" s="51">
        <f t="shared" si="58"/>
        <v>0</v>
      </c>
      <c r="BA45" s="51">
        <f t="shared" si="59"/>
        <v>0</v>
      </c>
      <c r="BB45" s="51">
        <f t="shared" si="60"/>
        <v>0</v>
      </c>
      <c r="BC45" s="51">
        <f t="shared" si="61"/>
        <v>0</v>
      </c>
      <c r="BD45" s="51">
        <f t="shared" si="62"/>
        <v>0</v>
      </c>
      <c r="BE45" s="51">
        <f t="shared" si="63"/>
        <v>0</v>
      </c>
      <c r="BF45" s="127"/>
      <c r="BG45" s="127"/>
      <c r="BH45" s="127"/>
      <c r="BI45" s="127"/>
      <c r="BJ45" s="127"/>
      <c r="BK45" s="127"/>
      <c r="BL45" s="738">
        <f t="shared" si="64"/>
        <v>0</v>
      </c>
      <c r="BM45" s="738">
        <f t="shared" si="65"/>
        <v>0</v>
      </c>
      <c r="BN45" s="738">
        <f t="shared" si="66"/>
        <v>0</v>
      </c>
      <c r="BO45" s="738">
        <f t="shared" si="67"/>
        <v>0</v>
      </c>
      <c r="BP45" s="738">
        <f t="shared" si="68"/>
        <v>0</v>
      </c>
      <c r="BQ45" s="738">
        <f t="shared" si="69"/>
        <v>0</v>
      </c>
      <c r="BR45" s="741">
        <f t="shared" si="83"/>
        <v>0</v>
      </c>
      <c r="BS45" s="741">
        <f t="shared" si="83"/>
        <v>0</v>
      </c>
      <c r="BT45" s="741">
        <f t="shared" si="83"/>
        <v>0</v>
      </c>
      <c r="BU45" s="741">
        <f t="shared" si="83"/>
        <v>0</v>
      </c>
      <c r="BV45" s="741">
        <f t="shared" si="83"/>
        <v>0</v>
      </c>
      <c r="BW45" s="741">
        <f t="shared" si="83"/>
        <v>0</v>
      </c>
      <c r="BX45" s="744"/>
      <c r="BY45" s="744"/>
      <c r="BZ45" s="744"/>
      <c r="CA45" s="744"/>
      <c r="CB45" s="744"/>
      <c r="CC45" s="744"/>
      <c r="CD45" s="740">
        <f t="shared" si="84"/>
        <v>0</v>
      </c>
      <c r="CE45" s="740">
        <f t="shared" si="84"/>
        <v>0</v>
      </c>
      <c r="CF45" s="740">
        <f t="shared" si="84"/>
        <v>0</v>
      </c>
      <c r="CG45" s="740">
        <f t="shared" si="84"/>
        <v>0</v>
      </c>
      <c r="CH45" s="740">
        <f t="shared" si="84"/>
        <v>0</v>
      </c>
      <c r="CI45" s="740">
        <f t="shared" si="84"/>
        <v>0</v>
      </c>
      <c r="CJ45" s="746" t="s">
        <v>1208</v>
      </c>
      <c r="CK45" s="746" t="s">
        <v>1208</v>
      </c>
      <c r="CL45" s="746" t="s">
        <v>1208</v>
      </c>
      <c r="CM45" s="746" t="s">
        <v>1208</v>
      </c>
      <c r="CN45" s="746" t="s">
        <v>1208</v>
      </c>
      <c r="CO45" s="746" t="s">
        <v>1208</v>
      </c>
      <c r="CP45" s="677" t="e">
        <f t="shared" si="74"/>
        <v>#DIV/0!</v>
      </c>
      <c r="CQ45" s="677" t="e">
        <f t="shared" si="75"/>
        <v>#DIV/0!</v>
      </c>
      <c r="CR45" s="677" t="e">
        <f t="shared" si="76"/>
        <v>#DIV/0!</v>
      </c>
      <c r="CS45" s="677" t="e">
        <f t="shared" si="77"/>
        <v>#DIV/0!</v>
      </c>
      <c r="CT45" s="677" t="e">
        <f t="shared" si="78"/>
        <v>#DIV/0!</v>
      </c>
      <c r="CU45" s="677" t="e">
        <f t="shared" si="79"/>
        <v>#DIV/0!</v>
      </c>
      <c r="CV45" s="764" t="e">
        <f t="shared" si="85"/>
        <v>#DIV/0!</v>
      </c>
      <c r="CW45" s="764" t="e">
        <f t="shared" si="85"/>
        <v>#DIV/0!</v>
      </c>
      <c r="CX45" s="764" t="e">
        <f t="shared" si="85"/>
        <v>#DIV/0!</v>
      </c>
      <c r="CY45" s="764" t="e">
        <f t="shared" si="85"/>
        <v>#DIV/0!</v>
      </c>
      <c r="CZ45" s="764" t="e">
        <f t="shared" si="85"/>
        <v>#DIV/0!</v>
      </c>
      <c r="DA45" s="764" t="e">
        <f t="shared" si="85"/>
        <v>#DIV/0!</v>
      </c>
      <c r="DB45" s="680" t="e">
        <f t="shared" si="86"/>
        <v>#DIV/0!</v>
      </c>
      <c r="DC45" s="680" t="e">
        <f t="shared" si="86"/>
        <v>#DIV/0!</v>
      </c>
      <c r="DD45" s="680" t="e">
        <f t="shared" si="86"/>
        <v>#DIV/0!</v>
      </c>
      <c r="DE45" s="680" t="e">
        <f t="shared" si="86"/>
        <v>#DIV/0!</v>
      </c>
      <c r="DF45" s="680" t="e">
        <f t="shared" si="86"/>
        <v>#DIV/0!</v>
      </c>
      <c r="DG45" s="680" t="e">
        <f t="shared" si="86"/>
        <v>#DIV/0!</v>
      </c>
      <c r="DH45" s="766">
        <f>ROUND($J45*O45, 'Initial Information'!B48)</f>
        <v>0</v>
      </c>
      <c r="DI45" s="766">
        <f>ROUND($J45*T45, 'Initial Information'!C48)</f>
        <v>0</v>
      </c>
      <c r="DJ45" s="766">
        <f>ROUND($J45*Y45, 'Initial Information'!D48)</f>
        <v>0</v>
      </c>
      <c r="DK45" s="766">
        <f>ROUND($J45*AD45, 'Initial Information'!E48)</f>
        <v>0</v>
      </c>
      <c r="DL45" s="766">
        <f>ROUND($J45*AI45, 'Initial Information'!F48)</f>
        <v>0</v>
      </c>
      <c r="DM45" s="766">
        <f>ROUND($J45*AN45, 'Initial Information'!G48)</f>
        <v>0</v>
      </c>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row>
    <row r="46" spans="1:144" s="58" customFormat="1" ht="20.25" customHeight="1">
      <c r="A46" s="55" t="s">
        <v>181</v>
      </c>
      <c r="B46" s="56">
        <v>6</v>
      </c>
      <c r="C46" s="74">
        <v>0</v>
      </c>
      <c r="D46" s="1068" t="s">
        <v>196</v>
      </c>
      <c r="E46" s="966"/>
      <c r="F46" s="966"/>
      <c r="G46" s="56" t="s">
        <v>181</v>
      </c>
      <c r="H46" s="101"/>
      <c r="I46" s="56" t="s">
        <v>181</v>
      </c>
      <c r="J46" s="105">
        <v>0.28000000000000003</v>
      </c>
      <c r="K46" s="56" t="s">
        <v>181</v>
      </c>
      <c r="L46" s="68" t="s">
        <v>181</v>
      </c>
      <c r="M46" s="74"/>
      <c r="N46" s="152" t="s">
        <v>181</v>
      </c>
      <c r="O46" s="400">
        <f t="shared" si="51"/>
        <v>0</v>
      </c>
      <c r="P46" s="69" t="s">
        <v>181</v>
      </c>
      <c r="Q46" s="152" t="s">
        <v>181</v>
      </c>
      <c r="R46" s="74"/>
      <c r="S46" s="152" t="s">
        <v>181</v>
      </c>
      <c r="T46" s="400">
        <f t="shared" si="52"/>
        <v>0</v>
      </c>
      <c r="U46" s="69" t="s">
        <v>181</v>
      </c>
      <c r="V46" s="152" t="s">
        <v>181</v>
      </c>
      <c r="W46" s="74"/>
      <c r="X46" s="152" t="s">
        <v>181</v>
      </c>
      <c r="Y46" s="400">
        <f t="shared" si="53"/>
        <v>0</v>
      </c>
      <c r="Z46" s="69" t="s">
        <v>181</v>
      </c>
      <c r="AA46" s="152" t="s">
        <v>181</v>
      </c>
      <c r="AB46" s="74"/>
      <c r="AC46" s="152" t="s">
        <v>181</v>
      </c>
      <c r="AD46" s="400">
        <f t="shared" si="54"/>
        <v>0</v>
      </c>
      <c r="AE46" s="69" t="s">
        <v>181</v>
      </c>
      <c r="AF46" s="152" t="s">
        <v>181</v>
      </c>
      <c r="AG46" s="74"/>
      <c r="AH46" s="152" t="s">
        <v>181</v>
      </c>
      <c r="AI46" s="400">
        <f t="shared" si="55"/>
        <v>0</v>
      </c>
      <c r="AJ46" s="69" t="s">
        <v>181</v>
      </c>
      <c r="AK46" s="152" t="s">
        <v>181</v>
      </c>
      <c r="AL46" s="74"/>
      <c r="AM46" s="152" t="s">
        <v>181</v>
      </c>
      <c r="AN46" s="400">
        <f t="shared" si="56"/>
        <v>0</v>
      </c>
      <c r="AO46" s="75" t="s">
        <v>181</v>
      </c>
      <c r="AP46" s="185" t="s">
        <v>181</v>
      </c>
      <c r="AQ46" s="52">
        <f t="shared" si="82"/>
        <v>0</v>
      </c>
      <c r="AR46" s="188" t="s">
        <v>181</v>
      </c>
      <c r="AS46" s="729"/>
      <c r="AT46" s="76">
        <v>1.03</v>
      </c>
      <c r="AU46" s="76">
        <f t="shared" si="57"/>
        <v>1.0609</v>
      </c>
      <c r="AV46" s="76">
        <f t="shared" si="57"/>
        <v>1.092727</v>
      </c>
      <c r="AW46" s="76">
        <f t="shared" si="57"/>
        <v>1.1255088100000001</v>
      </c>
      <c r="AX46" s="76">
        <f t="shared" si="57"/>
        <v>1.1592740743000001</v>
      </c>
      <c r="AY46" s="76">
        <f t="shared" si="57"/>
        <v>1.1940522965290001</v>
      </c>
      <c r="AZ46" s="51">
        <f t="shared" si="58"/>
        <v>0</v>
      </c>
      <c r="BA46" s="51">
        <f t="shared" si="59"/>
        <v>0</v>
      </c>
      <c r="BB46" s="51">
        <f t="shared" si="60"/>
        <v>0</v>
      </c>
      <c r="BC46" s="51">
        <f t="shared" si="61"/>
        <v>0</v>
      </c>
      <c r="BD46" s="51">
        <f t="shared" si="62"/>
        <v>0</v>
      </c>
      <c r="BE46" s="51">
        <f t="shared" si="63"/>
        <v>0</v>
      </c>
      <c r="BF46" s="127"/>
      <c r="BG46" s="127"/>
      <c r="BH46" s="127"/>
      <c r="BI46" s="127"/>
      <c r="BJ46" s="127"/>
      <c r="BK46" s="127"/>
      <c r="BL46" s="738">
        <f t="shared" si="64"/>
        <v>0</v>
      </c>
      <c r="BM46" s="738">
        <f t="shared" si="65"/>
        <v>0</v>
      </c>
      <c r="BN46" s="738">
        <f t="shared" si="66"/>
        <v>0</v>
      </c>
      <c r="BO46" s="738">
        <f t="shared" si="67"/>
        <v>0</v>
      </c>
      <c r="BP46" s="738">
        <f t="shared" si="68"/>
        <v>0</v>
      </c>
      <c r="BQ46" s="738">
        <f t="shared" si="69"/>
        <v>0</v>
      </c>
      <c r="BR46" s="741">
        <f t="shared" si="83"/>
        <v>0</v>
      </c>
      <c r="BS46" s="741">
        <f t="shared" si="83"/>
        <v>0</v>
      </c>
      <c r="BT46" s="741">
        <f t="shared" si="83"/>
        <v>0</v>
      </c>
      <c r="BU46" s="741">
        <f t="shared" si="83"/>
        <v>0</v>
      </c>
      <c r="BV46" s="741">
        <f t="shared" si="83"/>
        <v>0</v>
      </c>
      <c r="BW46" s="741">
        <f t="shared" si="83"/>
        <v>0</v>
      </c>
      <c r="BX46" s="744"/>
      <c r="BY46" s="744"/>
      <c r="BZ46" s="744"/>
      <c r="CA46" s="744"/>
      <c r="CB46" s="744"/>
      <c r="CC46" s="744"/>
      <c r="CD46" s="740">
        <f t="shared" si="84"/>
        <v>0</v>
      </c>
      <c r="CE46" s="740">
        <f t="shared" si="84"/>
        <v>0</v>
      </c>
      <c r="CF46" s="740">
        <f t="shared" si="84"/>
        <v>0</v>
      </c>
      <c r="CG46" s="740">
        <f t="shared" si="84"/>
        <v>0</v>
      </c>
      <c r="CH46" s="740">
        <f t="shared" si="84"/>
        <v>0</v>
      </c>
      <c r="CI46" s="740">
        <f t="shared" si="84"/>
        <v>0</v>
      </c>
      <c r="CJ46" s="746" t="s">
        <v>1208</v>
      </c>
      <c r="CK46" s="746" t="s">
        <v>1208</v>
      </c>
      <c r="CL46" s="746" t="s">
        <v>1208</v>
      </c>
      <c r="CM46" s="746" t="s">
        <v>1208</v>
      </c>
      <c r="CN46" s="746" t="s">
        <v>1208</v>
      </c>
      <c r="CO46" s="746" t="s">
        <v>1208</v>
      </c>
      <c r="CP46" s="677" t="e">
        <f t="shared" si="74"/>
        <v>#DIV/0!</v>
      </c>
      <c r="CQ46" s="677" t="e">
        <f t="shared" si="75"/>
        <v>#DIV/0!</v>
      </c>
      <c r="CR46" s="677" t="e">
        <f t="shared" si="76"/>
        <v>#DIV/0!</v>
      </c>
      <c r="CS46" s="677" t="e">
        <f t="shared" si="77"/>
        <v>#DIV/0!</v>
      </c>
      <c r="CT46" s="677" t="e">
        <f t="shared" si="78"/>
        <v>#DIV/0!</v>
      </c>
      <c r="CU46" s="677" t="e">
        <f t="shared" si="79"/>
        <v>#DIV/0!</v>
      </c>
      <c r="CV46" s="764" t="e">
        <f t="shared" si="85"/>
        <v>#DIV/0!</v>
      </c>
      <c r="CW46" s="764" t="e">
        <f t="shared" si="85"/>
        <v>#DIV/0!</v>
      </c>
      <c r="CX46" s="764" t="e">
        <f t="shared" si="85"/>
        <v>#DIV/0!</v>
      </c>
      <c r="CY46" s="764" t="e">
        <f t="shared" si="85"/>
        <v>#DIV/0!</v>
      </c>
      <c r="CZ46" s="764" t="e">
        <f t="shared" si="85"/>
        <v>#DIV/0!</v>
      </c>
      <c r="DA46" s="764" t="e">
        <f t="shared" si="85"/>
        <v>#DIV/0!</v>
      </c>
      <c r="DB46" s="680" t="e">
        <f t="shared" si="86"/>
        <v>#DIV/0!</v>
      </c>
      <c r="DC46" s="680" t="e">
        <f t="shared" si="86"/>
        <v>#DIV/0!</v>
      </c>
      <c r="DD46" s="680" t="e">
        <f t="shared" si="86"/>
        <v>#DIV/0!</v>
      </c>
      <c r="DE46" s="680" t="e">
        <f t="shared" si="86"/>
        <v>#DIV/0!</v>
      </c>
      <c r="DF46" s="680" t="e">
        <f t="shared" si="86"/>
        <v>#DIV/0!</v>
      </c>
      <c r="DG46" s="680" t="e">
        <f t="shared" si="86"/>
        <v>#DIV/0!</v>
      </c>
      <c r="DH46" s="766">
        <f>ROUND($J46*O46, 'Initial Information'!B49)</f>
        <v>0</v>
      </c>
      <c r="DI46" s="766">
        <f>ROUND($J46*T46, 'Initial Information'!C49)</f>
        <v>0</v>
      </c>
      <c r="DJ46" s="766">
        <f>ROUND($J46*Y46, 'Initial Information'!D49)</f>
        <v>0</v>
      </c>
      <c r="DK46" s="766">
        <f>ROUND($J46*AD46, 'Initial Information'!E49)</f>
        <v>0</v>
      </c>
      <c r="DL46" s="766">
        <f>ROUND($J46*AI46, 'Initial Information'!F49)</f>
        <v>0</v>
      </c>
      <c r="DM46" s="766">
        <f>ROUND($J46*AN46, 'Initial Information'!G49)</f>
        <v>0</v>
      </c>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row>
    <row r="47" spans="1:144" s="58" customFormat="1" ht="20.25" customHeight="1">
      <c r="A47" s="55" t="s">
        <v>181</v>
      </c>
      <c r="B47" s="56">
        <v>7</v>
      </c>
      <c r="C47" s="74">
        <v>0</v>
      </c>
      <c r="D47" s="1068" t="s">
        <v>197</v>
      </c>
      <c r="E47" s="966"/>
      <c r="F47" s="966"/>
      <c r="G47" s="56" t="s">
        <v>181</v>
      </c>
      <c r="H47" s="101"/>
      <c r="I47" s="56" t="s">
        <v>181</v>
      </c>
      <c r="J47" s="105">
        <v>0.28000000000000003</v>
      </c>
      <c r="K47" s="56" t="s">
        <v>181</v>
      </c>
      <c r="L47" s="68" t="s">
        <v>181</v>
      </c>
      <c r="M47" s="74"/>
      <c r="N47" s="152" t="s">
        <v>181</v>
      </c>
      <c r="O47" s="400">
        <f t="shared" si="51"/>
        <v>0</v>
      </c>
      <c r="P47" s="69" t="s">
        <v>181</v>
      </c>
      <c r="Q47" s="152" t="s">
        <v>181</v>
      </c>
      <c r="R47" s="74"/>
      <c r="S47" s="152" t="s">
        <v>181</v>
      </c>
      <c r="T47" s="400">
        <f t="shared" si="52"/>
        <v>0</v>
      </c>
      <c r="U47" s="69" t="s">
        <v>181</v>
      </c>
      <c r="V47" s="152" t="s">
        <v>181</v>
      </c>
      <c r="W47" s="74"/>
      <c r="X47" s="152" t="s">
        <v>181</v>
      </c>
      <c r="Y47" s="400">
        <f t="shared" si="53"/>
        <v>0</v>
      </c>
      <c r="Z47" s="69" t="s">
        <v>181</v>
      </c>
      <c r="AA47" s="152" t="s">
        <v>181</v>
      </c>
      <c r="AB47" s="74"/>
      <c r="AC47" s="152" t="s">
        <v>181</v>
      </c>
      <c r="AD47" s="400">
        <f t="shared" si="54"/>
        <v>0</v>
      </c>
      <c r="AE47" s="69" t="s">
        <v>181</v>
      </c>
      <c r="AF47" s="152" t="s">
        <v>181</v>
      </c>
      <c r="AG47" s="74"/>
      <c r="AH47" s="152" t="s">
        <v>181</v>
      </c>
      <c r="AI47" s="400">
        <f t="shared" si="55"/>
        <v>0</v>
      </c>
      <c r="AJ47" s="69" t="s">
        <v>181</v>
      </c>
      <c r="AK47" s="152" t="s">
        <v>181</v>
      </c>
      <c r="AL47" s="74"/>
      <c r="AM47" s="152" t="s">
        <v>181</v>
      </c>
      <c r="AN47" s="400">
        <f t="shared" si="56"/>
        <v>0</v>
      </c>
      <c r="AO47" s="75" t="s">
        <v>181</v>
      </c>
      <c r="AP47" s="185" t="s">
        <v>181</v>
      </c>
      <c r="AQ47" s="52">
        <f t="shared" si="82"/>
        <v>0</v>
      </c>
      <c r="AR47" s="188" t="s">
        <v>181</v>
      </c>
      <c r="AS47" s="729"/>
      <c r="AT47" s="76">
        <v>1.03</v>
      </c>
      <c r="AU47" s="76">
        <f t="shared" si="57"/>
        <v>1.0609</v>
      </c>
      <c r="AV47" s="76">
        <f t="shared" si="57"/>
        <v>1.092727</v>
      </c>
      <c r="AW47" s="76">
        <f t="shared" si="57"/>
        <v>1.1255088100000001</v>
      </c>
      <c r="AX47" s="76">
        <f t="shared" si="57"/>
        <v>1.1592740743000001</v>
      </c>
      <c r="AY47" s="76">
        <f t="shared" si="57"/>
        <v>1.1940522965290001</v>
      </c>
      <c r="AZ47" s="51">
        <f t="shared" si="58"/>
        <v>0</v>
      </c>
      <c r="BA47" s="51">
        <f t="shared" si="59"/>
        <v>0</v>
      </c>
      <c r="BB47" s="51">
        <f t="shared" si="60"/>
        <v>0</v>
      </c>
      <c r="BC47" s="51">
        <f t="shared" si="61"/>
        <v>0</v>
      </c>
      <c r="BD47" s="51">
        <f t="shared" si="62"/>
        <v>0</v>
      </c>
      <c r="BE47" s="51">
        <f t="shared" si="63"/>
        <v>0</v>
      </c>
      <c r="BF47" s="127"/>
      <c r="BG47" s="127"/>
      <c r="BH47" s="127"/>
      <c r="BI47" s="127"/>
      <c r="BJ47" s="127"/>
      <c r="BK47" s="127"/>
      <c r="BL47" s="738">
        <f t="shared" si="64"/>
        <v>0</v>
      </c>
      <c r="BM47" s="738">
        <f t="shared" si="65"/>
        <v>0</v>
      </c>
      <c r="BN47" s="738">
        <f t="shared" si="66"/>
        <v>0</v>
      </c>
      <c r="BO47" s="738">
        <f t="shared" si="67"/>
        <v>0</v>
      </c>
      <c r="BP47" s="738">
        <f t="shared" si="68"/>
        <v>0</v>
      </c>
      <c r="BQ47" s="738">
        <f t="shared" si="69"/>
        <v>0</v>
      </c>
      <c r="BR47" s="741">
        <f t="shared" si="83"/>
        <v>0</v>
      </c>
      <c r="BS47" s="741">
        <f t="shared" si="83"/>
        <v>0</v>
      </c>
      <c r="BT47" s="741">
        <f t="shared" si="83"/>
        <v>0</v>
      </c>
      <c r="BU47" s="741">
        <f t="shared" si="83"/>
        <v>0</v>
      </c>
      <c r="BV47" s="741">
        <f t="shared" si="83"/>
        <v>0</v>
      </c>
      <c r="BW47" s="741">
        <f t="shared" si="83"/>
        <v>0</v>
      </c>
      <c r="BX47" s="744"/>
      <c r="BY47" s="744"/>
      <c r="BZ47" s="744"/>
      <c r="CA47" s="744"/>
      <c r="CB47" s="744"/>
      <c r="CC47" s="744"/>
      <c r="CD47" s="740">
        <f t="shared" si="84"/>
        <v>0</v>
      </c>
      <c r="CE47" s="740">
        <f t="shared" si="84"/>
        <v>0</v>
      </c>
      <c r="CF47" s="740">
        <f t="shared" si="84"/>
        <v>0</v>
      </c>
      <c r="CG47" s="740">
        <f t="shared" si="84"/>
        <v>0</v>
      </c>
      <c r="CH47" s="740">
        <f t="shared" si="84"/>
        <v>0</v>
      </c>
      <c r="CI47" s="740">
        <f t="shared" si="84"/>
        <v>0</v>
      </c>
      <c r="CJ47" s="746" t="s">
        <v>1208</v>
      </c>
      <c r="CK47" s="746" t="s">
        <v>1208</v>
      </c>
      <c r="CL47" s="746" t="s">
        <v>1208</v>
      </c>
      <c r="CM47" s="746" t="s">
        <v>1208</v>
      </c>
      <c r="CN47" s="746" t="s">
        <v>1208</v>
      </c>
      <c r="CO47" s="746" t="s">
        <v>1208</v>
      </c>
      <c r="CP47" s="677" t="e">
        <f t="shared" si="74"/>
        <v>#DIV/0!</v>
      </c>
      <c r="CQ47" s="677" t="e">
        <f t="shared" si="75"/>
        <v>#DIV/0!</v>
      </c>
      <c r="CR47" s="677" t="e">
        <f t="shared" si="76"/>
        <v>#DIV/0!</v>
      </c>
      <c r="CS47" s="677" t="e">
        <f t="shared" si="77"/>
        <v>#DIV/0!</v>
      </c>
      <c r="CT47" s="677" t="e">
        <f t="shared" si="78"/>
        <v>#DIV/0!</v>
      </c>
      <c r="CU47" s="677" t="e">
        <f t="shared" si="79"/>
        <v>#DIV/0!</v>
      </c>
      <c r="CV47" s="764" t="e">
        <f t="shared" si="85"/>
        <v>#DIV/0!</v>
      </c>
      <c r="CW47" s="764" t="e">
        <f t="shared" si="85"/>
        <v>#DIV/0!</v>
      </c>
      <c r="CX47" s="764" t="e">
        <f t="shared" si="85"/>
        <v>#DIV/0!</v>
      </c>
      <c r="CY47" s="764" t="e">
        <f t="shared" si="85"/>
        <v>#DIV/0!</v>
      </c>
      <c r="CZ47" s="764" t="e">
        <f t="shared" si="85"/>
        <v>#DIV/0!</v>
      </c>
      <c r="DA47" s="764" t="e">
        <f t="shared" si="85"/>
        <v>#DIV/0!</v>
      </c>
      <c r="DB47" s="680" t="e">
        <f t="shared" si="86"/>
        <v>#DIV/0!</v>
      </c>
      <c r="DC47" s="680" t="e">
        <f t="shared" si="86"/>
        <v>#DIV/0!</v>
      </c>
      <c r="DD47" s="680" t="e">
        <f t="shared" si="86"/>
        <v>#DIV/0!</v>
      </c>
      <c r="DE47" s="680" t="e">
        <f t="shared" si="86"/>
        <v>#DIV/0!</v>
      </c>
      <c r="DF47" s="680" t="e">
        <f t="shared" si="86"/>
        <v>#DIV/0!</v>
      </c>
      <c r="DG47" s="680" t="e">
        <f t="shared" si="86"/>
        <v>#DIV/0!</v>
      </c>
      <c r="DH47" s="766">
        <f>ROUND($J47*O47, 'Initial Information'!B50)</f>
        <v>0</v>
      </c>
      <c r="DI47" s="766">
        <f>ROUND($J47*T47, 'Initial Information'!C50)</f>
        <v>0</v>
      </c>
      <c r="DJ47" s="766">
        <f>ROUND($J47*Y47, 'Initial Information'!D50)</f>
        <v>0</v>
      </c>
      <c r="DK47" s="766">
        <f>ROUND($J47*AD47, 'Initial Information'!E50)</f>
        <v>0</v>
      </c>
      <c r="DL47" s="766">
        <f>ROUND($J47*AI47, 'Initial Information'!F50)</f>
        <v>0</v>
      </c>
      <c r="DM47" s="766">
        <f>ROUND($J47*AN47, 'Initial Information'!G50)</f>
        <v>0</v>
      </c>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row>
    <row r="48" spans="1:144" s="58" customFormat="1" ht="20.25" customHeight="1">
      <c r="A48" s="55" t="s">
        <v>181</v>
      </c>
      <c r="B48" s="56">
        <v>8</v>
      </c>
      <c r="C48" s="74">
        <v>0</v>
      </c>
      <c r="D48" s="1068" t="s">
        <v>197</v>
      </c>
      <c r="E48" s="966"/>
      <c r="F48" s="966"/>
      <c r="G48" s="56" t="s">
        <v>181</v>
      </c>
      <c r="H48" s="101"/>
      <c r="I48" s="56" t="s">
        <v>181</v>
      </c>
      <c r="J48" s="105">
        <v>0.28000000000000003</v>
      </c>
      <c r="K48" s="56" t="s">
        <v>181</v>
      </c>
      <c r="L48" s="68" t="s">
        <v>181</v>
      </c>
      <c r="M48" s="74"/>
      <c r="N48" s="152" t="s">
        <v>181</v>
      </c>
      <c r="O48" s="400">
        <f t="shared" si="51"/>
        <v>0</v>
      </c>
      <c r="P48" s="69" t="s">
        <v>181</v>
      </c>
      <c r="Q48" s="152" t="s">
        <v>181</v>
      </c>
      <c r="R48" s="74"/>
      <c r="S48" s="152" t="s">
        <v>181</v>
      </c>
      <c r="T48" s="400">
        <f t="shared" si="52"/>
        <v>0</v>
      </c>
      <c r="U48" s="69" t="s">
        <v>181</v>
      </c>
      <c r="V48" s="152" t="s">
        <v>181</v>
      </c>
      <c r="W48" s="74"/>
      <c r="X48" s="152" t="s">
        <v>181</v>
      </c>
      <c r="Y48" s="400">
        <f t="shared" si="53"/>
        <v>0</v>
      </c>
      <c r="Z48" s="69" t="s">
        <v>181</v>
      </c>
      <c r="AA48" s="152" t="s">
        <v>181</v>
      </c>
      <c r="AB48" s="74"/>
      <c r="AC48" s="152" t="s">
        <v>181</v>
      </c>
      <c r="AD48" s="400">
        <f t="shared" si="54"/>
        <v>0</v>
      </c>
      <c r="AE48" s="69" t="s">
        <v>181</v>
      </c>
      <c r="AF48" s="152" t="s">
        <v>181</v>
      </c>
      <c r="AG48" s="74"/>
      <c r="AH48" s="152" t="s">
        <v>181</v>
      </c>
      <c r="AI48" s="400">
        <f t="shared" si="55"/>
        <v>0</v>
      </c>
      <c r="AJ48" s="69" t="s">
        <v>181</v>
      </c>
      <c r="AK48" s="152" t="s">
        <v>181</v>
      </c>
      <c r="AL48" s="74"/>
      <c r="AM48" s="152" t="s">
        <v>181</v>
      </c>
      <c r="AN48" s="400">
        <f t="shared" si="56"/>
        <v>0</v>
      </c>
      <c r="AO48" s="75" t="s">
        <v>181</v>
      </c>
      <c r="AP48" s="185" t="s">
        <v>181</v>
      </c>
      <c r="AQ48" s="52">
        <f t="shared" si="82"/>
        <v>0</v>
      </c>
      <c r="AR48" s="188" t="s">
        <v>181</v>
      </c>
      <c r="AS48" s="729"/>
      <c r="AT48" s="76">
        <v>1.03</v>
      </c>
      <c r="AU48" s="76">
        <f t="shared" si="57"/>
        <v>1.0609</v>
      </c>
      <c r="AV48" s="76">
        <f t="shared" si="57"/>
        <v>1.092727</v>
      </c>
      <c r="AW48" s="76">
        <f t="shared" si="57"/>
        <v>1.1255088100000001</v>
      </c>
      <c r="AX48" s="76">
        <f t="shared" si="57"/>
        <v>1.1592740743000001</v>
      </c>
      <c r="AY48" s="76">
        <f t="shared" si="57"/>
        <v>1.1940522965290001</v>
      </c>
      <c r="AZ48" s="51">
        <f t="shared" si="58"/>
        <v>0</v>
      </c>
      <c r="BA48" s="51">
        <f t="shared" si="59"/>
        <v>0</v>
      </c>
      <c r="BB48" s="51">
        <f t="shared" si="60"/>
        <v>0</v>
      </c>
      <c r="BC48" s="51">
        <f t="shared" si="61"/>
        <v>0</v>
      </c>
      <c r="BD48" s="51">
        <f t="shared" si="62"/>
        <v>0</v>
      </c>
      <c r="BE48" s="51">
        <f t="shared" si="63"/>
        <v>0</v>
      </c>
      <c r="BF48" s="127"/>
      <c r="BG48" s="127"/>
      <c r="BH48" s="127"/>
      <c r="BI48" s="127"/>
      <c r="BJ48" s="127"/>
      <c r="BK48" s="127"/>
      <c r="BL48" s="738">
        <f t="shared" si="64"/>
        <v>0</v>
      </c>
      <c r="BM48" s="738">
        <f t="shared" si="65"/>
        <v>0</v>
      </c>
      <c r="BN48" s="738">
        <f t="shared" si="66"/>
        <v>0</v>
      </c>
      <c r="BO48" s="738">
        <f t="shared" si="67"/>
        <v>0</v>
      </c>
      <c r="BP48" s="738">
        <f t="shared" si="68"/>
        <v>0</v>
      </c>
      <c r="BQ48" s="738">
        <f t="shared" si="69"/>
        <v>0</v>
      </c>
      <c r="BR48" s="741">
        <f t="shared" si="83"/>
        <v>0</v>
      </c>
      <c r="BS48" s="741">
        <f t="shared" si="83"/>
        <v>0</v>
      </c>
      <c r="BT48" s="741">
        <f t="shared" si="83"/>
        <v>0</v>
      </c>
      <c r="BU48" s="741">
        <f t="shared" si="83"/>
        <v>0</v>
      </c>
      <c r="BV48" s="741">
        <f t="shared" si="83"/>
        <v>0</v>
      </c>
      <c r="BW48" s="741">
        <f t="shared" si="83"/>
        <v>0</v>
      </c>
      <c r="BX48" s="744"/>
      <c r="BY48" s="744"/>
      <c r="BZ48" s="744"/>
      <c r="CA48" s="744"/>
      <c r="CB48" s="744"/>
      <c r="CC48" s="744"/>
      <c r="CD48" s="740">
        <f t="shared" si="84"/>
        <v>0</v>
      </c>
      <c r="CE48" s="740">
        <f t="shared" si="84"/>
        <v>0</v>
      </c>
      <c r="CF48" s="740">
        <f t="shared" si="84"/>
        <v>0</v>
      </c>
      <c r="CG48" s="740">
        <f t="shared" si="84"/>
        <v>0</v>
      </c>
      <c r="CH48" s="740">
        <f t="shared" si="84"/>
        <v>0</v>
      </c>
      <c r="CI48" s="740">
        <f t="shared" si="84"/>
        <v>0</v>
      </c>
      <c r="CJ48" s="746" t="s">
        <v>1208</v>
      </c>
      <c r="CK48" s="746" t="s">
        <v>1208</v>
      </c>
      <c r="CL48" s="746" t="s">
        <v>1208</v>
      </c>
      <c r="CM48" s="746" t="s">
        <v>1208</v>
      </c>
      <c r="CN48" s="746" t="s">
        <v>1208</v>
      </c>
      <c r="CO48" s="746" t="s">
        <v>1208</v>
      </c>
      <c r="CP48" s="677" t="e">
        <f t="shared" si="74"/>
        <v>#DIV/0!</v>
      </c>
      <c r="CQ48" s="677" t="e">
        <f t="shared" si="75"/>
        <v>#DIV/0!</v>
      </c>
      <c r="CR48" s="677" t="e">
        <f t="shared" si="76"/>
        <v>#DIV/0!</v>
      </c>
      <c r="CS48" s="677" t="e">
        <f t="shared" si="77"/>
        <v>#DIV/0!</v>
      </c>
      <c r="CT48" s="677" t="e">
        <f t="shared" si="78"/>
        <v>#DIV/0!</v>
      </c>
      <c r="CU48" s="677" t="e">
        <f t="shared" si="79"/>
        <v>#DIV/0!</v>
      </c>
      <c r="CV48" s="764" t="e">
        <f t="shared" si="85"/>
        <v>#DIV/0!</v>
      </c>
      <c r="CW48" s="764" t="e">
        <f t="shared" si="85"/>
        <v>#DIV/0!</v>
      </c>
      <c r="CX48" s="764" t="e">
        <f t="shared" si="85"/>
        <v>#DIV/0!</v>
      </c>
      <c r="CY48" s="764" t="e">
        <f t="shared" si="85"/>
        <v>#DIV/0!</v>
      </c>
      <c r="CZ48" s="764" t="e">
        <f t="shared" si="85"/>
        <v>#DIV/0!</v>
      </c>
      <c r="DA48" s="764" t="e">
        <f t="shared" si="85"/>
        <v>#DIV/0!</v>
      </c>
      <c r="DB48" s="680" t="e">
        <f t="shared" si="86"/>
        <v>#DIV/0!</v>
      </c>
      <c r="DC48" s="680" t="e">
        <f t="shared" si="86"/>
        <v>#DIV/0!</v>
      </c>
      <c r="DD48" s="680" t="e">
        <f t="shared" si="86"/>
        <v>#DIV/0!</v>
      </c>
      <c r="DE48" s="680" t="e">
        <f t="shared" si="86"/>
        <v>#DIV/0!</v>
      </c>
      <c r="DF48" s="680" t="e">
        <f t="shared" si="86"/>
        <v>#DIV/0!</v>
      </c>
      <c r="DG48" s="680" t="e">
        <f t="shared" si="86"/>
        <v>#DIV/0!</v>
      </c>
      <c r="DH48" s="766">
        <f>ROUND($J48*O48, 'Initial Information'!B51)</f>
        <v>0</v>
      </c>
      <c r="DI48" s="766">
        <f>ROUND($J48*T48, 'Initial Information'!C51)</f>
        <v>0</v>
      </c>
      <c r="DJ48" s="766">
        <f>ROUND($J48*Y48, 'Initial Information'!D51)</f>
        <v>0</v>
      </c>
      <c r="DK48" s="766">
        <f>ROUND($J48*AD48, 'Initial Information'!E51)</f>
        <v>0</v>
      </c>
      <c r="DL48" s="766">
        <f>ROUND($J48*AI48, 'Initial Information'!F51)</f>
        <v>0</v>
      </c>
      <c r="DM48" s="766">
        <f>ROUND($J48*AN48, 'Initial Information'!G51)</f>
        <v>0</v>
      </c>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row>
    <row r="49" spans="1:144" s="58" customFormat="1" ht="20.25" customHeight="1">
      <c r="A49" s="55" t="s">
        <v>181</v>
      </c>
      <c r="B49" s="56">
        <v>9</v>
      </c>
      <c r="C49" s="74">
        <v>0</v>
      </c>
      <c r="D49" s="1068" t="s">
        <v>198</v>
      </c>
      <c r="E49" s="966"/>
      <c r="F49" s="966"/>
      <c r="G49" s="56" t="s">
        <v>181</v>
      </c>
      <c r="H49" s="101">
        <v>4500</v>
      </c>
      <c r="I49" s="56" t="s">
        <v>181</v>
      </c>
      <c r="J49" s="105">
        <v>0.28000000000000003</v>
      </c>
      <c r="K49" s="56" t="s">
        <v>181</v>
      </c>
      <c r="L49" s="68" t="s">
        <v>181</v>
      </c>
      <c r="M49" s="74"/>
      <c r="N49" s="152" t="s">
        <v>181</v>
      </c>
      <c r="O49" s="400">
        <f t="shared" si="51"/>
        <v>0</v>
      </c>
      <c r="P49" s="69" t="s">
        <v>181</v>
      </c>
      <c r="Q49" s="152" t="s">
        <v>181</v>
      </c>
      <c r="R49" s="74"/>
      <c r="S49" s="152" t="s">
        <v>181</v>
      </c>
      <c r="T49" s="400">
        <f t="shared" si="52"/>
        <v>0</v>
      </c>
      <c r="U49" s="69" t="s">
        <v>181</v>
      </c>
      <c r="V49" s="152" t="s">
        <v>181</v>
      </c>
      <c r="W49" s="74"/>
      <c r="X49" s="152" t="s">
        <v>181</v>
      </c>
      <c r="Y49" s="400">
        <f t="shared" si="53"/>
        <v>0</v>
      </c>
      <c r="Z49" s="69" t="s">
        <v>181</v>
      </c>
      <c r="AA49" s="152" t="s">
        <v>181</v>
      </c>
      <c r="AB49" s="74"/>
      <c r="AC49" s="152" t="s">
        <v>181</v>
      </c>
      <c r="AD49" s="400">
        <f t="shared" si="54"/>
        <v>0</v>
      </c>
      <c r="AE49" s="69" t="s">
        <v>181</v>
      </c>
      <c r="AF49" s="152" t="s">
        <v>181</v>
      </c>
      <c r="AG49" s="74"/>
      <c r="AH49" s="152" t="s">
        <v>181</v>
      </c>
      <c r="AI49" s="400">
        <f t="shared" si="55"/>
        <v>0</v>
      </c>
      <c r="AJ49" s="69" t="s">
        <v>181</v>
      </c>
      <c r="AK49" s="152" t="s">
        <v>181</v>
      </c>
      <c r="AL49" s="74"/>
      <c r="AM49" s="152" t="s">
        <v>181</v>
      </c>
      <c r="AN49" s="400">
        <f t="shared" si="56"/>
        <v>0</v>
      </c>
      <c r="AO49" s="75" t="s">
        <v>181</v>
      </c>
      <c r="AP49" s="185" t="s">
        <v>181</v>
      </c>
      <c r="AQ49" s="52">
        <f t="shared" si="82"/>
        <v>0</v>
      </c>
      <c r="AR49" s="188" t="s">
        <v>181</v>
      </c>
      <c r="AS49" s="729"/>
      <c r="AT49" s="76">
        <v>1.03</v>
      </c>
      <c r="AU49" s="76">
        <f t="shared" si="57"/>
        <v>1.0609</v>
      </c>
      <c r="AV49" s="76">
        <f t="shared" si="57"/>
        <v>1.092727</v>
      </c>
      <c r="AW49" s="76">
        <f t="shared" si="57"/>
        <v>1.1255088100000001</v>
      </c>
      <c r="AX49" s="76">
        <f t="shared" si="57"/>
        <v>1.1592740743000001</v>
      </c>
      <c r="AY49" s="76">
        <f t="shared" si="57"/>
        <v>1.1940522965290001</v>
      </c>
      <c r="AZ49" s="51">
        <f t="shared" si="58"/>
        <v>0</v>
      </c>
      <c r="BA49" s="51">
        <f t="shared" si="59"/>
        <v>0</v>
      </c>
      <c r="BB49" s="51">
        <f t="shared" si="60"/>
        <v>0</v>
      </c>
      <c r="BC49" s="51">
        <f t="shared" si="61"/>
        <v>0</v>
      </c>
      <c r="BD49" s="51">
        <f t="shared" si="62"/>
        <v>0</v>
      </c>
      <c r="BE49" s="51">
        <f t="shared" si="63"/>
        <v>0</v>
      </c>
      <c r="BF49" s="127"/>
      <c r="BG49" s="127"/>
      <c r="BH49" s="127"/>
      <c r="BI49" s="127"/>
      <c r="BJ49" s="127"/>
      <c r="BK49" s="127"/>
      <c r="BL49" s="738">
        <f t="shared" si="64"/>
        <v>0</v>
      </c>
      <c r="BM49" s="738">
        <f t="shared" si="65"/>
        <v>0</v>
      </c>
      <c r="BN49" s="738">
        <f t="shared" si="66"/>
        <v>0</v>
      </c>
      <c r="BO49" s="738">
        <f t="shared" si="67"/>
        <v>0</v>
      </c>
      <c r="BP49" s="738">
        <f t="shared" si="68"/>
        <v>0</v>
      </c>
      <c r="BQ49" s="738">
        <f t="shared" si="69"/>
        <v>0</v>
      </c>
      <c r="BR49" s="741">
        <f t="shared" si="83"/>
        <v>4635</v>
      </c>
      <c r="BS49" s="741">
        <f t="shared" si="83"/>
        <v>4774.05</v>
      </c>
      <c r="BT49" s="741">
        <f t="shared" si="83"/>
        <v>4917.2700000000004</v>
      </c>
      <c r="BU49" s="741">
        <f t="shared" si="83"/>
        <v>5064.79</v>
      </c>
      <c r="BV49" s="741">
        <f t="shared" si="83"/>
        <v>5216.7299999999996</v>
      </c>
      <c r="BW49" s="741">
        <f t="shared" si="83"/>
        <v>5373.24</v>
      </c>
      <c r="BX49" s="744"/>
      <c r="BY49" s="744"/>
      <c r="BZ49" s="744"/>
      <c r="CA49" s="744"/>
      <c r="CB49" s="744"/>
      <c r="CC49" s="744"/>
      <c r="CD49" s="740">
        <f t="shared" si="84"/>
        <v>55620</v>
      </c>
      <c r="CE49" s="740">
        <f t="shared" si="84"/>
        <v>57288.600000000006</v>
      </c>
      <c r="CF49" s="740">
        <f t="shared" si="84"/>
        <v>59007.240000000005</v>
      </c>
      <c r="CG49" s="740">
        <f t="shared" si="84"/>
        <v>60777.479999999996</v>
      </c>
      <c r="CH49" s="740">
        <f t="shared" si="84"/>
        <v>62600.759999999995</v>
      </c>
      <c r="CI49" s="740">
        <f t="shared" si="84"/>
        <v>64478.879999999997</v>
      </c>
      <c r="CJ49" s="746" t="s">
        <v>1208</v>
      </c>
      <c r="CK49" s="746" t="s">
        <v>1208</v>
      </c>
      <c r="CL49" s="746" t="s">
        <v>1208</v>
      </c>
      <c r="CM49" s="746" t="s">
        <v>1208</v>
      </c>
      <c r="CN49" s="746" t="s">
        <v>1208</v>
      </c>
      <c r="CO49" s="746" t="s">
        <v>1208</v>
      </c>
      <c r="CP49" s="677" t="e">
        <f t="shared" si="74"/>
        <v>#DIV/0!</v>
      </c>
      <c r="CQ49" s="677" t="e">
        <f t="shared" si="75"/>
        <v>#DIV/0!</v>
      </c>
      <c r="CR49" s="677" t="e">
        <f t="shared" si="76"/>
        <v>#DIV/0!</v>
      </c>
      <c r="CS49" s="677" t="e">
        <f t="shared" si="77"/>
        <v>#DIV/0!</v>
      </c>
      <c r="CT49" s="677" t="e">
        <f t="shared" si="78"/>
        <v>#DIV/0!</v>
      </c>
      <c r="CU49" s="677" t="e">
        <f t="shared" si="79"/>
        <v>#DIV/0!</v>
      </c>
      <c r="CV49" s="764" t="e">
        <f t="shared" si="85"/>
        <v>#DIV/0!</v>
      </c>
      <c r="CW49" s="764" t="e">
        <f t="shared" si="85"/>
        <v>#DIV/0!</v>
      </c>
      <c r="CX49" s="764" t="e">
        <f t="shared" si="85"/>
        <v>#DIV/0!</v>
      </c>
      <c r="CY49" s="764" t="e">
        <f t="shared" si="85"/>
        <v>#DIV/0!</v>
      </c>
      <c r="CZ49" s="764" t="e">
        <f t="shared" si="85"/>
        <v>#DIV/0!</v>
      </c>
      <c r="DA49" s="764" t="e">
        <f t="shared" si="85"/>
        <v>#DIV/0!</v>
      </c>
      <c r="DB49" s="680" t="e">
        <f t="shared" si="86"/>
        <v>#DIV/0!</v>
      </c>
      <c r="DC49" s="680" t="e">
        <f t="shared" si="86"/>
        <v>#DIV/0!</v>
      </c>
      <c r="DD49" s="680" t="e">
        <f t="shared" si="86"/>
        <v>#DIV/0!</v>
      </c>
      <c r="DE49" s="680" t="e">
        <f t="shared" si="86"/>
        <v>#DIV/0!</v>
      </c>
      <c r="DF49" s="680" t="e">
        <f t="shared" si="86"/>
        <v>#DIV/0!</v>
      </c>
      <c r="DG49" s="680" t="e">
        <f t="shared" si="86"/>
        <v>#DIV/0!</v>
      </c>
      <c r="DH49" s="766">
        <f>ROUND($J49*O49, 'Initial Information'!B52)</f>
        <v>0</v>
      </c>
      <c r="DI49" s="766">
        <f>ROUND($J49*T49, 'Initial Information'!C52)</f>
        <v>0</v>
      </c>
      <c r="DJ49" s="766">
        <f>ROUND($J49*Y49, 'Initial Information'!D52)</f>
        <v>0</v>
      </c>
      <c r="DK49" s="766">
        <f>ROUND($J49*AD49, 'Initial Information'!E52)</f>
        <v>0</v>
      </c>
      <c r="DL49" s="766">
        <f>ROUND($J49*AI49, 'Initial Information'!F52)</f>
        <v>0</v>
      </c>
      <c r="DM49" s="766">
        <f>ROUND($J49*AN49, 'Initial Information'!G52)</f>
        <v>0</v>
      </c>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row>
    <row r="50" spans="1:144" s="58" customFormat="1" ht="20.25" customHeight="1">
      <c r="A50" s="55" t="s">
        <v>181</v>
      </c>
      <c r="B50" s="56">
        <v>10</v>
      </c>
      <c r="C50" s="74">
        <v>0</v>
      </c>
      <c r="D50" s="1068" t="s">
        <v>198</v>
      </c>
      <c r="E50" s="966"/>
      <c r="F50" s="966"/>
      <c r="G50" s="56" t="s">
        <v>181</v>
      </c>
      <c r="H50" s="101">
        <v>4500</v>
      </c>
      <c r="I50" s="56" t="s">
        <v>181</v>
      </c>
      <c r="J50" s="105">
        <v>0.28000000000000003</v>
      </c>
      <c r="K50" s="56" t="s">
        <v>181</v>
      </c>
      <c r="L50" s="68" t="s">
        <v>181</v>
      </c>
      <c r="M50" s="74"/>
      <c r="N50" s="152" t="s">
        <v>181</v>
      </c>
      <c r="O50" s="400">
        <f t="shared" si="51"/>
        <v>0</v>
      </c>
      <c r="P50" s="69" t="s">
        <v>181</v>
      </c>
      <c r="Q50" s="152" t="s">
        <v>181</v>
      </c>
      <c r="R50" s="74"/>
      <c r="S50" s="152" t="s">
        <v>181</v>
      </c>
      <c r="T50" s="400">
        <f t="shared" si="52"/>
        <v>0</v>
      </c>
      <c r="U50" s="69" t="s">
        <v>181</v>
      </c>
      <c r="V50" s="152" t="s">
        <v>181</v>
      </c>
      <c r="W50" s="74"/>
      <c r="X50" s="152" t="s">
        <v>181</v>
      </c>
      <c r="Y50" s="400">
        <f t="shared" si="53"/>
        <v>0</v>
      </c>
      <c r="Z50" s="69" t="s">
        <v>181</v>
      </c>
      <c r="AA50" s="152" t="s">
        <v>181</v>
      </c>
      <c r="AB50" s="74"/>
      <c r="AC50" s="152" t="s">
        <v>181</v>
      </c>
      <c r="AD50" s="400">
        <f t="shared" si="54"/>
        <v>0</v>
      </c>
      <c r="AE50" s="69" t="s">
        <v>181</v>
      </c>
      <c r="AF50" s="152" t="s">
        <v>181</v>
      </c>
      <c r="AG50" s="74"/>
      <c r="AH50" s="152" t="s">
        <v>181</v>
      </c>
      <c r="AI50" s="400">
        <f t="shared" si="55"/>
        <v>0</v>
      </c>
      <c r="AJ50" s="69" t="s">
        <v>181</v>
      </c>
      <c r="AK50" s="152" t="s">
        <v>181</v>
      </c>
      <c r="AL50" s="74"/>
      <c r="AM50" s="152" t="s">
        <v>181</v>
      </c>
      <c r="AN50" s="400">
        <f t="shared" si="56"/>
        <v>0</v>
      </c>
      <c r="AO50" s="75" t="s">
        <v>181</v>
      </c>
      <c r="AP50" s="185" t="s">
        <v>181</v>
      </c>
      <c r="AQ50" s="52">
        <f t="shared" si="82"/>
        <v>0</v>
      </c>
      <c r="AR50" s="188" t="s">
        <v>181</v>
      </c>
      <c r="AS50" s="729"/>
      <c r="AT50" s="76">
        <v>1.03</v>
      </c>
      <c r="AU50" s="76">
        <f t="shared" si="57"/>
        <v>1.0609</v>
      </c>
      <c r="AV50" s="76">
        <f t="shared" si="57"/>
        <v>1.092727</v>
      </c>
      <c r="AW50" s="76">
        <f t="shared" si="57"/>
        <v>1.1255088100000001</v>
      </c>
      <c r="AX50" s="76">
        <f t="shared" si="57"/>
        <v>1.1592740743000001</v>
      </c>
      <c r="AY50" s="76">
        <f t="shared" si="57"/>
        <v>1.1940522965290001</v>
      </c>
      <c r="AZ50" s="51">
        <f t="shared" si="58"/>
        <v>0</v>
      </c>
      <c r="BA50" s="51">
        <f t="shared" si="59"/>
        <v>0</v>
      </c>
      <c r="BB50" s="51">
        <f t="shared" si="60"/>
        <v>0</v>
      </c>
      <c r="BC50" s="51">
        <f t="shared" si="61"/>
        <v>0</v>
      </c>
      <c r="BD50" s="51">
        <f t="shared" si="62"/>
        <v>0</v>
      </c>
      <c r="BE50" s="51">
        <f t="shared" si="63"/>
        <v>0</v>
      </c>
      <c r="BF50" s="127"/>
      <c r="BG50" s="127"/>
      <c r="BH50" s="127"/>
      <c r="BI50" s="127"/>
      <c r="BJ50" s="127"/>
      <c r="BK50" s="127"/>
      <c r="BL50" s="738">
        <f t="shared" si="64"/>
        <v>0</v>
      </c>
      <c r="BM50" s="738">
        <f t="shared" si="65"/>
        <v>0</v>
      </c>
      <c r="BN50" s="738">
        <f t="shared" si="66"/>
        <v>0</v>
      </c>
      <c r="BO50" s="738">
        <f t="shared" si="67"/>
        <v>0</v>
      </c>
      <c r="BP50" s="738">
        <f t="shared" si="68"/>
        <v>0</v>
      </c>
      <c r="BQ50" s="738">
        <f t="shared" si="69"/>
        <v>0</v>
      </c>
      <c r="BR50" s="741">
        <f t="shared" si="83"/>
        <v>4635</v>
      </c>
      <c r="BS50" s="741">
        <f t="shared" si="83"/>
        <v>4774.05</v>
      </c>
      <c r="BT50" s="741">
        <f t="shared" si="83"/>
        <v>4917.2700000000004</v>
      </c>
      <c r="BU50" s="741">
        <f t="shared" si="83"/>
        <v>5064.79</v>
      </c>
      <c r="BV50" s="741">
        <f t="shared" si="83"/>
        <v>5216.7299999999996</v>
      </c>
      <c r="BW50" s="741">
        <f t="shared" si="83"/>
        <v>5373.24</v>
      </c>
      <c r="BX50" s="744"/>
      <c r="BY50" s="744"/>
      <c r="BZ50" s="744"/>
      <c r="CA50" s="744"/>
      <c r="CB50" s="744"/>
      <c r="CC50" s="744"/>
      <c r="CD50" s="740">
        <f t="shared" si="84"/>
        <v>55620</v>
      </c>
      <c r="CE50" s="740">
        <f t="shared" si="84"/>
        <v>57288.600000000006</v>
      </c>
      <c r="CF50" s="740">
        <f t="shared" si="84"/>
        <v>59007.240000000005</v>
      </c>
      <c r="CG50" s="740">
        <f t="shared" si="84"/>
        <v>60777.479999999996</v>
      </c>
      <c r="CH50" s="740">
        <f t="shared" si="84"/>
        <v>62600.759999999995</v>
      </c>
      <c r="CI50" s="740">
        <f t="shared" si="84"/>
        <v>64478.879999999997</v>
      </c>
      <c r="CJ50" s="746" t="s">
        <v>1208</v>
      </c>
      <c r="CK50" s="746" t="s">
        <v>1208</v>
      </c>
      <c r="CL50" s="746" t="s">
        <v>1208</v>
      </c>
      <c r="CM50" s="746" t="s">
        <v>1208</v>
      </c>
      <c r="CN50" s="746" t="s">
        <v>1208</v>
      </c>
      <c r="CO50" s="746" t="s">
        <v>1208</v>
      </c>
      <c r="CP50" s="677" t="e">
        <f t="shared" si="74"/>
        <v>#DIV/0!</v>
      </c>
      <c r="CQ50" s="677" t="e">
        <f t="shared" si="75"/>
        <v>#DIV/0!</v>
      </c>
      <c r="CR50" s="677" t="e">
        <f t="shared" si="76"/>
        <v>#DIV/0!</v>
      </c>
      <c r="CS50" s="677" t="e">
        <f t="shared" si="77"/>
        <v>#DIV/0!</v>
      </c>
      <c r="CT50" s="677" t="e">
        <f t="shared" si="78"/>
        <v>#DIV/0!</v>
      </c>
      <c r="CU50" s="677" t="e">
        <f t="shared" si="79"/>
        <v>#DIV/0!</v>
      </c>
      <c r="CV50" s="764" t="e">
        <f t="shared" si="85"/>
        <v>#DIV/0!</v>
      </c>
      <c r="CW50" s="764" t="e">
        <f t="shared" si="85"/>
        <v>#DIV/0!</v>
      </c>
      <c r="CX50" s="764" t="e">
        <f t="shared" si="85"/>
        <v>#DIV/0!</v>
      </c>
      <c r="CY50" s="764" t="e">
        <f t="shared" si="85"/>
        <v>#DIV/0!</v>
      </c>
      <c r="CZ50" s="764" t="e">
        <f t="shared" si="85"/>
        <v>#DIV/0!</v>
      </c>
      <c r="DA50" s="764" t="e">
        <f t="shared" si="85"/>
        <v>#DIV/0!</v>
      </c>
      <c r="DB50" s="680" t="e">
        <f t="shared" si="86"/>
        <v>#DIV/0!</v>
      </c>
      <c r="DC50" s="680" t="e">
        <f t="shared" si="86"/>
        <v>#DIV/0!</v>
      </c>
      <c r="DD50" s="680" t="e">
        <f t="shared" si="86"/>
        <v>#DIV/0!</v>
      </c>
      <c r="DE50" s="680" t="e">
        <f t="shared" si="86"/>
        <v>#DIV/0!</v>
      </c>
      <c r="DF50" s="680" t="e">
        <f t="shared" si="86"/>
        <v>#DIV/0!</v>
      </c>
      <c r="DG50" s="680" t="e">
        <f t="shared" si="86"/>
        <v>#DIV/0!</v>
      </c>
      <c r="DH50" s="766">
        <f>ROUND($J50*O50, 'Initial Information'!B53)</f>
        <v>0</v>
      </c>
      <c r="DI50" s="766">
        <f>ROUND($J50*T50, 'Initial Information'!C53)</f>
        <v>0</v>
      </c>
      <c r="DJ50" s="766">
        <f>ROUND($J50*Y50, 'Initial Information'!D53)</f>
        <v>0</v>
      </c>
      <c r="DK50" s="766">
        <f>ROUND($J50*AD50, 'Initial Information'!E53)</f>
        <v>0</v>
      </c>
      <c r="DL50" s="766">
        <f>ROUND($J50*AI50, 'Initial Information'!F53)</f>
        <v>0</v>
      </c>
      <c r="DM50" s="766">
        <f>ROUND($J50*AN50, 'Initial Information'!G53)</f>
        <v>0</v>
      </c>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row>
    <row r="51" spans="1:144" s="58" customFormat="1" ht="20.25" customHeight="1">
      <c r="A51" s="55" t="s">
        <v>181</v>
      </c>
      <c r="B51" s="56">
        <v>11</v>
      </c>
      <c r="C51" s="74">
        <v>0</v>
      </c>
      <c r="D51" s="1068" t="s">
        <v>198</v>
      </c>
      <c r="E51" s="966"/>
      <c r="F51" s="966"/>
      <c r="G51" s="56" t="s">
        <v>181</v>
      </c>
      <c r="H51" s="101">
        <v>4500</v>
      </c>
      <c r="I51" s="56" t="s">
        <v>181</v>
      </c>
      <c r="J51" s="105">
        <v>0.28000000000000003</v>
      </c>
      <c r="K51" s="56" t="s">
        <v>181</v>
      </c>
      <c r="L51" s="68" t="s">
        <v>181</v>
      </c>
      <c r="M51" s="74"/>
      <c r="N51" s="152" t="s">
        <v>181</v>
      </c>
      <c r="O51" s="400">
        <f t="shared" si="51"/>
        <v>0</v>
      </c>
      <c r="P51" s="69" t="s">
        <v>181</v>
      </c>
      <c r="Q51" s="152" t="s">
        <v>181</v>
      </c>
      <c r="R51" s="74"/>
      <c r="S51" s="152" t="s">
        <v>181</v>
      </c>
      <c r="T51" s="400">
        <f t="shared" si="52"/>
        <v>0</v>
      </c>
      <c r="U51" s="69" t="s">
        <v>181</v>
      </c>
      <c r="V51" s="152" t="s">
        <v>181</v>
      </c>
      <c r="W51" s="74"/>
      <c r="X51" s="152" t="s">
        <v>181</v>
      </c>
      <c r="Y51" s="400">
        <f t="shared" si="53"/>
        <v>0</v>
      </c>
      <c r="Z51" s="69" t="s">
        <v>181</v>
      </c>
      <c r="AA51" s="152" t="s">
        <v>181</v>
      </c>
      <c r="AB51" s="74"/>
      <c r="AC51" s="152" t="s">
        <v>181</v>
      </c>
      <c r="AD51" s="400">
        <f t="shared" si="54"/>
        <v>0</v>
      </c>
      <c r="AE51" s="69" t="s">
        <v>181</v>
      </c>
      <c r="AF51" s="152" t="s">
        <v>181</v>
      </c>
      <c r="AG51" s="74"/>
      <c r="AH51" s="152" t="s">
        <v>181</v>
      </c>
      <c r="AI51" s="400">
        <f t="shared" si="55"/>
        <v>0</v>
      </c>
      <c r="AJ51" s="69" t="s">
        <v>181</v>
      </c>
      <c r="AK51" s="152" t="s">
        <v>181</v>
      </c>
      <c r="AL51" s="74"/>
      <c r="AM51" s="152" t="s">
        <v>181</v>
      </c>
      <c r="AN51" s="400">
        <f t="shared" si="56"/>
        <v>0</v>
      </c>
      <c r="AO51" s="75" t="s">
        <v>181</v>
      </c>
      <c r="AP51" s="185" t="s">
        <v>181</v>
      </c>
      <c r="AQ51" s="52">
        <f t="shared" si="82"/>
        <v>0</v>
      </c>
      <c r="AR51" s="188" t="s">
        <v>181</v>
      </c>
      <c r="AS51" s="729"/>
      <c r="AT51" s="76">
        <v>1.03</v>
      </c>
      <c r="AU51" s="76">
        <f t="shared" si="57"/>
        <v>1.0609</v>
      </c>
      <c r="AV51" s="76">
        <f t="shared" si="57"/>
        <v>1.092727</v>
      </c>
      <c r="AW51" s="76">
        <f t="shared" si="57"/>
        <v>1.1255088100000001</v>
      </c>
      <c r="AX51" s="76">
        <f t="shared" si="57"/>
        <v>1.1592740743000001</v>
      </c>
      <c r="AY51" s="76">
        <f t="shared" si="57"/>
        <v>1.1940522965290001</v>
      </c>
      <c r="AZ51" s="51">
        <f t="shared" si="58"/>
        <v>0</v>
      </c>
      <c r="BA51" s="51">
        <f t="shared" si="59"/>
        <v>0</v>
      </c>
      <c r="BB51" s="51">
        <f t="shared" si="60"/>
        <v>0</v>
      </c>
      <c r="BC51" s="51">
        <f t="shared" si="61"/>
        <v>0</v>
      </c>
      <c r="BD51" s="51">
        <f t="shared" si="62"/>
        <v>0</v>
      </c>
      <c r="BE51" s="51">
        <f t="shared" si="63"/>
        <v>0</v>
      </c>
      <c r="BF51" s="127"/>
      <c r="BG51" s="127"/>
      <c r="BH51" s="127"/>
      <c r="BI51" s="127"/>
      <c r="BJ51" s="127"/>
      <c r="BK51" s="127"/>
      <c r="BL51" s="738">
        <f t="shared" si="64"/>
        <v>0</v>
      </c>
      <c r="BM51" s="738">
        <f t="shared" si="65"/>
        <v>0</v>
      </c>
      <c r="BN51" s="738">
        <f t="shared" si="66"/>
        <v>0</v>
      </c>
      <c r="BO51" s="738">
        <f t="shared" si="67"/>
        <v>0</v>
      </c>
      <c r="BP51" s="738">
        <f t="shared" si="68"/>
        <v>0</v>
      </c>
      <c r="BQ51" s="738">
        <f t="shared" si="69"/>
        <v>0</v>
      </c>
      <c r="BR51" s="741">
        <f t="shared" si="83"/>
        <v>4635</v>
      </c>
      <c r="BS51" s="741">
        <f t="shared" si="83"/>
        <v>4774.05</v>
      </c>
      <c r="BT51" s="741">
        <f t="shared" si="83"/>
        <v>4917.2700000000004</v>
      </c>
      <c r="BU51" s="741">
        <f t="shared" si="83"/>
        <v>5064.79</v>
      </c>
      <c r="BV51" s="741">
        <f t="shared" si="83"/>
        <v>5216.7299999999996</v>
      </c>
      <c r="BW51" s="741">
        <f t="shared" si="83"/>
        <v>5373.24</v>
      </c>
      <c r="BX51" s="744"/>
      <c r="BY51" s="744"/>
      <c r="BZ51" s="744"/>
      <c r="CA51" s="744"/>
      <c r="CB51" s="744"/>
      <c r="CC51" s="744"/>
      <c r="CD51" s="740">
        <f t="shared" si="84"/>
        <v>55620</v>
      </c>
      <c r="CE51" s="740">
        <f t="shared" si="84"/>
        <v>57288.600000000006</v>
      </c>
      <c r="CF51" s="740">
        <f t="shared" si="84"/>
        <v>59007.240000000005</v>
      </c>
      <c r="CG51" s="740">
        <f t="shared" si="84"/>
        <v>60777.479999999996</v>
      </c>
      <c r="CH51" s="740">
        <f t="shared" si="84"/>
        <v>62600.759999999995</v>
      </c>
      <c r="CI51" s="740">
        <f t="shared" si="84"/>
        <v>64478.879999999997</v>
      </c>
      <c r="CJ51" s="746" t="s">
        <v>1208</v>
      </c>
      <c r="CK51" s="746" t="s">
        <v>1208</v>
      </c>
      <c r="CL51" s="746" t="s">
        <v>1208</v>
      </c>
      <c r="CM51" s="746" t="s">
        <v>1208</v>
      </c>
      <c r="CN51" s="746" t="s">
        <v>1208</v>
      </c>
      <c r="CO51" s="746" t="s">
        <v>1208</v>
      </c>
      <c r="CP51" s="677" t="e">
        <f t="shared" si="74"/>
        <v>#DIV/0!</v>
      </c>
      <c r="CQ51" s="677" t="e">
        <f t="shared" si="75"/>
        <v>#DIV/0!</v>
      </c>
      <c r="CR51" s="677" t="e">
        <f t="shared" si="76"/>
        <v>#DIV/0!</v>
      </c>
      <c r="CS51" s="677" t="e">
        <f t="shared" si="77"/>
        <v>#DIV/0!</v>
      </c>
      <c r="CT51" s="677" t="e">
        <f t="shared" si="78"/>
        <v>#DIV/0!</v>
      </c>
      <c r="CU51" s="677" t="e">
        <f t="shared" si="79"/>
        <v>#DIV/0!</v>
      </c>
      <c r="CV51" s="764" t="e">
        <f t="shared" si="85"/>
        <v>#DIV/0!</v>
      </c>
      <c r="CW51" s="764" t="e">
        <f t="shared" si="85"/>
        <v>#DIV/0!</v>
      </c>
      <c r="CX51" s="764" t="e">
        <f t="shared" si="85"/>
        <v>#DIV/0!</v>
      </c>
      <c r="CY51" s="764" t="e">
        <f t="shared" si="85"/>
        <v>#DIV/0!</v>
      </c>
      <c r="CZ51" s="764" t="e">
        <f t="shared" si="85"/>
        <v>#DIV/0!</v>
      </c>
      <c r="DA51" s="764" t="e">
        <f t="shared" si="85"/>
        <v>#DIV/0!</v>
      </c>
      <c r="DB51" s="680" t="e">
        <f t="shared" si="86"/>
        <v>#DIV/0!</v>
      </c>
      <c r="DC51" s="680" t="e">
        <f t="shared" si="86"/>
        <v>#DIV/0!</v>
      </c>
      <c r="DD51" s="680" t="e">
        <f t="shared" si="86"/>
        <v>#DIV/0!</v>
      </c>
      <c r="DE51" s="680" t="e">
        <f t="shared" si="86"/>
        <v>#DIV/0!</v>
      </c>
      <c r="DF51" s="680" t="e">
        <f t="shared" si="86"/>
        <v>#DIV/0!</v>
      </c>
      <c r="DG51" s="680" t="e">
        <f t="shared" si="86"/>
        <v>#DIV/0!</v>
      </c>
      <c r="DH51" s="766">
        <f>ROUND($J51*O51, 'Initial Information'!B54)</f>
        <v>0</v>
      </c>
      <c r="DI51" s="766">
        <f>ROUND($J51*T51, 'Initial Information'!C54)</f>
        <v>0</v>
      </c>
      <c r="DJ51" s="766">
        <f>ROUND($J51*Y51, 'Initial Information'!D54)</f>
        <v>0</v>
      </c>
      <c r="DK51" s="766">
        <f>ROUND($J51*AD51, 'Initial Information'!E54)</f>
        <v>0</v>
      </c>
      <c r="DL51" s="766">
        <f>ROUND($J51*AI51, 'Initial Information'!F54)</f>
        <v>0</v>
      </c>
      <c r="DM51" s="766">
        <f>ROUND($J51*AN51, 'Initial Information'!G54)</f>
        <v>0</v>
      </c>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row>
    <row r="52" spans="1:144" s="58" customFormat="1" ht="20.25" customHeight="1">
      <c r="A52" s="55" t="s">
        <v>181</v>
      </c>
      <c r="B52" s="56">
        <v>12</v>
      </c>
      <c r="C52" s="74">
        <v>0</v>
      </c>
      <c r="D52" s="1068" t="s">
        <v>199</v>
      </c>
      <c r="E52" s="966"/>
      <c r="F52" s="966"/>
      <c r="G52" s="56" t="s">
        <v>181</v>
      </c>
      <c r="H52" s="101">
        <v>3540</v>
      </c>
      <c r="I52" s="56" t="s">
        <v>181</v>
      </c>
      <c r="J52" s="105">
        <v>0.17</v>
      </c>
      <c r="K52" s="56" t="s">
        <v>181</v>
      </c>
      <c r="L52" s="68" t="s">
        <v>181</v>
      </c>
      <c r="M52" s="74"/>
      <c r="N52" s="152" t="s">
        <v>181</v>
      </c>
      <c r="O52" s="400">
        <f t="shared" si="51"/>
        <v>0</v>
      </c>
      <c r="P52" s="69" t="s">
        <v>181</v>
      </c>
      <c r="Q52" s="152" t="s">
        <v>181</v>
      </c>
      <c r="R52" s="74"/>
      <c r="S52" s="152" t="s">
        <v>181</v>
      </c>
      <c r="T52" s="400">
        <f t="shared" si="52"/>
        <v>0</v>
      </c>
      <c r="U52" s="69" t="s">
        <v>181</v>
      </c>
      <c r="V52" s="152" t="s">
        <v>181</v>
      </c>
      <c r="W52" s="74"/>
      <c r="X52" s="152" t="s">
        <v>181</v>
      </c>
      <c r="Y52" s="400">
        <f t="shared" si="53"/>
        <v>0</v>
      </c>
      <c r="Z52" s="69" t="s">
        <v>181</v>
      </c>
      <c r="AA52" s="152" t="s">
        <v>181</v>
      </c>
      <c r="AB52" s="74"/>
      <c r="AC52" s="152" t="s">
        <v>181</v>
      </c>
      <c r="AD52" s="400">
        <f t="shared" si="54"/>
        <v>0</v>
      </c>
      <c r="AE52" s="69" t="s">
        <v>181</v>
      </c>
      <c r="AF52" s="152" t="s">
        <v>181</v>
      </c>
      <c r="AG52" s="74"/>
      <c r="AH52" s="152" t="s">
        <v>181</v>
      </c>
      <c r="AI52" s="400">
        <f t="shared" si="55"/>
        <v>0</v>
      </c>
      <c r="AJ52" s="69" t="s">
        <v>181</v>
      </c>
      <c r="AK52" s="152" t="s">
        <v>181</v>
      </c>
      <c r="AL52" s="74"/>
      <c r="AM52" s="152" t="s">
        <v>181</v>
      </c>
      <c r="AN52" s="400">
        <f t="shared" si="56"/>
        <v>0</v>
      </c>
      <c r="AO52" s="75" t="s">
        <v>181</v>
      </c>
      <c r="AP52" s="185" t="s">
        <v>181</v>
      </c>
      <c r="AQ52" s="52">
        <f t="shared" si="82"/>
        <v>0</v>
      </c>
      <c r="AR52" s="188" t="s">
        <v>181</v>
      </c>
      <c r="AS52" s="729"/>
      <c r="AT52" s="76">
        <v>1.03</v>
      </c>
      <c r="AU52" s="76">
        <f t="shared" si="57"/>
        <v>1.0609</v>
      </c>
      <c r="AV52" s="76">
        <f t="shared" si="57"/>
        <v>1.092727</v>
      </c>
      <c r="AW52" s="76">
        <f t="shared" si="57"/>
        <v>1.1255088100000001</v>
      </c>
      <c r="AX52" s="76">
        <f t="shared" si="57"/>
        <v>1.1592740743000001</v>
      </c>
      <c r="AY52" s="76">
        <f t="shared" si="57"/>
        <v>1.1940522965290001</v>
      </c>
      <c r="AZ52" s="51">
        <f t="shared" si="58"/>
        <v>0</v>
      </c>
      <c r="BA52" s="51">
        <f t="shared" si="59"/>
        <v>0</v>
      </c>
      <c r="BB52" s="51">
        <f t="shared" si="60"/>
        <v>0</v>
      </c>
      <c r="BC52" s="51">
        <f t="shared" si="61"/>
        <v>0</v>
      </c>
      <c r="BD52" s="51">
        <f t="shared" si="62"/>
        <v>0</v>
      </c>
      <c r="BE52" s="51">
        <f t="shared" si="63"/>
        <v>0</v>
      </c>
      <c r="BF52" s="127"/>
      <c r="BG52" s="127"/>
      <c r="BH52" s="127"/>
      <c r="BI52" s="127"/>
      <c r="BJ52" s="127"/>
      <c r="BK52" s="127"/>
      <c r="BL52" s="738">
        <f t="shared" si="64"/>
        <v>0</v>
      </c>
      <c r="BM52" s="738">
        <f t="shared" si="65"/>
        <v>0</v>
      </c>
      <c r="BN52" s="738">
        <f t="shared" si="66"/>
        <v>0</v>
      </c>
      <c r="BO52" s="738">
        <f t="shared" si="67"/>
        <v>0</v>
      </c>
      <c r="BP52" s="738">
        <f t="shared" si="68"/>
        <v>0</v>
      </c>
      <c r="BQ52" s="738">
        <f t="shared" si="69"/>
        <v>0</v>
      </c>
      <c r="BR52" s="741">
        <f t="shared" si="83"/>
        <v>3646.2</v>
      </c>
      <c r="BS52" s="741">
        <f t="shared" si="83"/>
        <v>3755.59</v>
      </c>
      <c r="BT52" s="741">
        <f t="shared" si="83"/>
        <v>3868.25</v>
      </c>
      <c r="BU52" s="741">
        <f t="shared" si="83"/>
        <v>3984.3</v>
      </c>
      <c r="BV52" s="741">
        <f t="shared" si="83"/>
        <v>4103.83</v>
      </c>
      <c r="BW52" s="741">
        <f t="shared" si="83"/>
        <v>4226.95</v>
      </c>
      <c r="BX52" s="744"/>
      <c r="BY52" s="744"/>
      <c r="BZ52" s="744"/>
      <c r="CA52" s="744"/>
      <c r="CB52" s="744"/>
      <c r="CC52" s="744"/>
      <c r="CD52" s="740">
        <f t="shared" si="84"/>
        <v>43754.399999999994</v>
      </c>
      <c r="CE52" s="740">
        <f t="shared" si="84"/>
        <v>45067.08</v>
      </c>
      <c r="CF52" s="740">
        <f t="shared" si="84"/>
        <v>46419</v>
      </c>
      <c r="CG52" s="740">
        <f t="shared" si="84"/>
        <v>47811.600000000006</v>
      </c>
      <c r="CH52" s="740">
        <f t="shared" si="84"/>
        <v>49245.96</v>
      </c>
      <c r="CI52" s="740">
        <f t="shared" si="84"/>
        <v>50723.399999999994</v>
      </c>
      <c r="CJ52" s="746" t="s">
        <v>1208</v>
      </c>
      <c r="CK52" s="746" t="s">
        <v>1208</v>
      </c>
      <c r="CL52" s="746" t="s">
        <v>1208</v>
      </c>
      <c r="CM52" s="746" t="s">
        <v>1208</v>
      </c>
      <c r="CN52" s="746" t="s">
        <v>1208</v>
      </c>
      <c r="CO52" s="746" t="s">
        <v>1208</v>
      </c>
      <c r="CP52" s="677" t="e">
        <f t="shared" si="74"/>
        <v>#DIV/0!</v>
      </c>
      <c r="CQ52" s="677" t="e">
        <f t="shared" si="75"/>
        <v>#DIV/0!</v>
      </c>
      <c r="CR52" s="677" t="e">
        <f t="shared" si="76"/>
        <v>#DIV/0!</v>
      </c>
      <c r="CS52" s="677" t="e">
        <f t="shared" si="77"/>
        <v>#DIV/0!</v>
      </c>
      <c r="CT52" s="677" t="e">
        <f t="shared" si="78"/>
        <v>#DIV/0!</v>
      </c>
      <c r="CU52" s="677" t="e">
        <f t="shared" si="79"/>
        <v>#DIV/0!</v>
      </c>
      <c r="CV52" s="764" t="e">
        <f t="shared" si="85"/>
        <v>#DIV/0!</v>
      </c>
      <c r="CW52" s="764" t="e">
        <f t="shared" si="85"/>
        <v>#DIV/0!</v>
      </c>
      <c r="CX52" s="764" t="e">
        <f t="shared" si="85"/>
        <v>#DIV/0!</v>
      </c>
      <c r="CY52" s="764" t="e">
        <f t="shared" si="85"/>
        <v>#DIV/0!</v>
      </c>
      <c r="CZ52" s="764" t="e">
        <f t="shared" si="85"/>
        <v>#DIV/0!</v>
      </c>
      <c r="DA52" s="764" t="e">
        <f t="shared" si="85"/>
        <v>#DIV/0!</v>
      </c>
      <c r="DB52" s="680" t="e">
        <f t="shared" si="86"/>
        <v>#DIV/0!</v>
      </c>
      <c r="DC52" s="680" t="e">
        <f t="shared" si="86"/>
        <v>#DIV/0!</v>
      </c>
      <c r="DD52" s="680" t="e">
        <f t="shared" si="86"/>
        <v>#DIV/0!</v>
      </c>
      <c r="DE52" s="680" t="e">
        <f t="shared" si="86"/>
        <v>#DIV/0!</v>
      </c>
      <c r="DF52" s="680" t="e">
        <f t="shared" si="86"/>
        <v>#DIV/0!</v>
      </c>
      <c r="DG52" s="680" t="e">
        <f t="shared" si="86"/>
        <v>#DIV/0!</v>
      </c>
      <c r="DH52" s="766">
        <f>ROUND($J52*O52, 'Initial Information'!B55)</f>
        <v>0</v>
      </c>
      <c r="DI52" s="766">
        <f>ROUND($J52*T52, 'Initial Information'!C55)</f>
        <v>0</v>
      </c>
      <c r="DJ52" s="766">
        <f>ROUND($J52*Y52, 'Initial Information'!D55)</f>
        <v>0</v>
      </c>
      <c r="DK52" s="766">
        <f>ROUND($J52*AD52, 'Initial Information'!E55)</f>
        <v>0</v>
      </c>
      <c r="DL52" s="766">
        <f>ROUND($J52*AI52, 'Initial Information'!F55)</f>
        <v>0</v>
      </c>
      <c r="DM52" s="766">
        <f>ROUND($J52*AN52, 'Initial Information'!G55)</f>
        <v>0</v>
      </c>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row>
    <row r="53" spans="1:144" s="58" customFormat="1" ht="20.25" customHeight="1">
      <c r="A53" s="55" t="s">
        <v>181</v>
      </c>
      <c r="B53" s="56">
        <v>13</v>
      </c>
      <c r="C53" s="74">
        <v>0</v>
      </c>
      <c r="D53" s="1068" t="s">
        <v>199</v>
      </c>
      <c r="E53" s="966"/>
      <c r="F53" s="966"/>
      <c r="G53" s="56" t="s">
        <v>181</v>
      </c>
      <c r="H53" s="101">
        <v>3540</v>
      </c>
      <c r="I53" s="56" t="s">
        <v>181</v>
      </c>
      <c r="J53" s="105">
        <v>0.17</v>
      </c>
      <c r="K53" s="56" t="s">
        <v>181</v>
      </c>
      <c r="L53" s="68" t="s">
        <v>181</v>
      </c>
      <c r="M53" s="74"/>
      <c r="N53" s="152" t="s">
        <v>181</v>
      </c>
      <c r="O53" s="400">
        <f t="shared" si="51"/>
        <v>0</v>
      </c>
      <c r="P53" s="69" t="s">
        <v>181</v>
      </c>
      <c r="Q53" s="152" t="s">
        <v>181</v>
      </c>
      <c r="R53" s="74"/>
      <c r="S53" s="152" t="s">
        <v>181</v>
      </c>
      <c r="T53" s="400">
        <f t="shared" si="52"/>
        <v>0</v>
      </c>
      <c r="U53" s="69" t="s">
        <v>181</v>
      </c>
      <c r="V53" s="152" t="s">
        <v>181</v>
      </c>
      <c r="W53" s="74"/>
      <c r="X53" s="152" t="s">
        <v>181</v>
      </c>
      <c r="Y53" s="400">
        <f t="shared" si="53"/>
        <v>0</v>
      </c>
      <c r="Z53" s="69" t="s">
        <v>181</v>
      </c>
      <c r="AA53" s="152" t="s">
        <v>181</v>
      </c>
      <c r="AB53" s="74"/>
      <c r="AC53" s="152" t="s">
        <v>181</v>
      </c>
      <c r="AD53" s="400">
        <f t="shared" si="54"/>
        <v>0</v>
      </c>
      <c r="AE53" s="69" t="s">
        <v>181</v>
      </c>
      <c r="AF53" s="152" t="s">
        <v>181</v>
      </c>
      <c r="AG53" s="74"/>
      <c r="AH53" s="152" t="s">
        <v>181</v>
      </c>
      <c r="AI53" s="400">
        <f t="shared" si="55"/>
        <v>0</v>
      </c>
      <c r="AJ53" s="69" t="s">
        <v>181</v>
      </c>
      <c r="AK53" s="152" t="s">
        <v>181</v>
      </c>
      <c r="AL53" s="74"/>
      <c r="AM53" s="152" t="s">
        <v>181</v>
      </c>
      <c r="AN53" s="400">
        <f t="shared" si="56"/>
        <v>0</v>
      </c>
      <c r="AO53" s="75" t="s">
        <v>181</v>
      </c>
      <c r="AP53" s="185" t="s">
        <v>181</v>
      </c>
      <c r="AQ53" s="52">
        <f t="shared" si="82"/>
        <v>0</v>
      </c>
      <c r="AR53" s="188" t="s">
        <v>181</v>
      </c>
      <c r="AS53" s="729"/>
      <c r="AT53" s="76">
        <v>1.03</v>
      </c>
      <c r="AU53" s="76">
        <f t="shared" si="57"/>
        <v>1.0609</v>
      </c>
      <c r="AV53" s="76">
        <f t="shared" si="57"/>
        <v>1.092727</v>
      </c>
      <c r="AW53" s="76">
        <f t="shared" si="57"/>
        <v>1.1255088100000001</v>
      </c>
      <c r="AX53" s="76">
        <f t="shared" si="57"/>
        <v>1.1592740743000001</v>
      </c>
      <c r="AY53" s="76">
        <f t="shared" si="57"/>
        <v>1.1940522965290001</v>
      </c>
      <c r="AZ53" s="51">
        <f t="shared" si="58"/>
        <v>0</v>
      </c>
      <c r="BA53" s="51">
        <f t="shared" si="59"/>
        <v>0</v>
      </c>
      <c r="BB53" s="51">
        <f t="shared" si="60"/>
        <v>0</v>
      </c>
      <c r="BC53" s="51">
        <f t="shared" si="61"/>
        <v>0</v>
      </c>
      <c r="BD53" s="51">
        <f t="shared" si="62"/>
        <v>0</v>
      </c>
      <c r="BE53" s="51">
        <f t="shared" si="63"/>
        <v>0</v>
      </c>
      <c r="BF53" s="127"/>
      <c r="BG53" s="127"/>
      <c r="BH53" s="127"/>
      <c r="BI53" s="127"/>
      <c r="BJ53" s="127"/>
      <c r="BK53" s="127"/>
      <c r="BL53" s="738">
        <f t="shared" si="64"/>
        <v>0</v>
      </c>
      <c r="BM53" s="738">
        <f t="shared" si="65"/>
        <v>0</v>
      </c>
      <c r="BN53" s="738">
        <f t="shared" si="66"/>
        <v>0</v>
      </c>
      <c r="BO53" s="738">
        <f t="shared" si="67"/>
        <v>0</v>
      </c>
      <c r="BP53" s="738">
        <f t="shared" si="68"/>
        <v>0</v>
      </c>
      <c r="BQ53" s="738">
        <f t="shared" si="69"/>
        <v>0</v>
      </c>
      <c r="BR53" s="741">
        <f t="shared" si="83"/>
        <v>3646.2</v>
      </c>
      <c r="BS53" s="741">
        <f t="shared" si="83"/>
        <v>3755.59</v>
      </c>
      <c r="BT53" s="741">
        <f t="shared" si="83"/>
        <v>3868.25</v>
      </c>
      <c r="BU53" s="741">
        <f t="shared" si="83"/>
        <v>3984.3</v>
      </c>
      <c r="BV53" s="741">
        <f t="shared" si="83"/>
        <v>4103.83</v>
      </c>
      <c r="BW53" s="741">
        <f t="shared" si="83"/>
        <v>4226.95</v>
      </c>
      <c r="BX53" s="744"/>
      <c r="BY53" s="744"/>
      <c r="BZ53" s="744"/>
      <c r="CA53" s="744"/>
      <c r="CB53" s="744"/>
      <c r="CC53" s="744"/>
      <c r="CD53" s="740">
        <f t="shared" si="84"/>
        <v>43754.399999999994</v>
      </c>
      <c r="CE53" s="740">
        <f t="shared" si="84"/>
        <v>45067.08</v>
      </c>
      <c r="CF53" s="740">
        <f t="shared" si="84"/>
        <v>46419</v>
      </c>
      <c r="CG53" s="740">
        <f t="shared" si="84"/>
        <v>47811.600000000006</v>
      </c>
      <c r="CH53" s="740">
        <f t="shared" si="84"/>
        <v>49245.96</v>
      </c>
      <c r="CI53" s="740">
        <f t="shared" si="84"/>
        <v>50723.399999999994</v>
      </c>
      <c r="CJ53" s="746" t="s">
        <v>1208</v>
      </c>
      <c r="CK53" s="746" t="s">
        <v>1208</v>
      </c>
      <c r="CL53" s="746" t="s">
        <v>1208</v>
      </c>
      <c r="CM53" s="746" t="s">
        <v>1208</v>
      </c>
      <c r="CN53" s="746" t="s">
        <v>1208</v>
      </c>
      <c r="CO53" s="746" t="s">
        <v>1208</v>
      </c>
      <c r="CP53" s="677" t="e">
        <f t="shared" si="74"/>
        <v>#DIV/0!</v>
      </c>
      <c r="CQ53" s="677" t="e">
        <f t="shared" si="75"/>
        <v>#DIV/0!</v>
      </c>
      <c r="CR53" s="677" t="e">
        <f t="shared" si="76"/>
        <v>#DIV/0!</v>
      </c>
      <c r="CS53" s="677" t="e">
        <f t="shared" si="77"/>
        <v>#DIV/0!</v>
      </c>
      <c r="CT53" s="677" t="e">
        <f t="shared" si="78"/>
        <v>#DIV/0!</v>
      </c>
      <c r="CU53" s="677" t="e">
        <f t="shared" si="79"/>
        <v>#DIV/0!</v>
      </c>
      <c r="CV53" s="764" t="e">
        <f t="shared" si="85"/>
        <v>#DIV/0!</v>
      </c>
      <c r="CW53" s="764" t="e">
        <f t="shared" si="85"/>
        <v>#DIV/0!</v>
      </c>
      <c r="CX53" s="764" t="e">
        <f t="shared" si="85"/>
        <v>#DIV/0!</v>
      </c>
      <c r="CY53" s="764" t="e">
        <f t="shared" si="85"/>
        <v>#DIV/0!</v>
      </c>
      <c r="CZ53" s="764" t="e">
        <f t="shared" si="85"/>
        <v>#DIV/0!</v>
      </c>
      <c r="DA53" s="764" t="e">
        <f t="shared" si="85"/>
        <v>#DIV/0!</v>
      </c>
      <c r="DB53" s="680" t="e">
        <f t="shared" si="86"/>
        <v>#DIV/0!</v>
      </c>
      <c r="DC53" s="680" t="e">
        <f t="shared" si="86"/>
        <v>#DIV/0!</v>
      </c>
      <c r="DD53" s="680" t="e">
        <f t="shared" si="86"/>
        <v>#DIV/0!</v>
      </c>
      <c r="DE53" s="680" t="e">
        <f t="shared" si="86"/>
        <v>#DIV/0!</v>
      </c>
      <c r="DF53" s="680" t="e">
        <f t="shared" si="86"/>
        <v>#DIV/0!</v>
      </c>
      <c r="DG53" s="680" t="e">
        <f t="shared" si="86"/>
        <v>#DIV/0!</v>
      </c>
      <c r="DH53" s="766">
        <f>ROUND($J53*O53, 'Initial Information'!B56)</f>
        <v>0</v>
      </c>
      <c r="DI53" s="766">
        <f>ROUND($J53*T53, 'Initial Information'!C56)</f>
        <v>0</v>
      </c>
      <c r="DJ53" s="766">
        <f>ROUND($J53*Y53, 'Initial Information'!D56)</f>
        <v>0</v>
      </c>
      <c r="DK53" s="766">
        <f>ROUND($J53*AD53, 'Initial Information'!E56)</f>
        <v>0</v>
      </c>
      <c r="DL53" s="766">
        <f>ROUND($J53*AI53, 'Initial Information'!F56)</f>
        <v>0</v>
      </c>
      <c r="DM53" s="766">
        <f>ROUND($J53*AN53, 'Initial Information'!G56)</f>
        <v>0</v>
      </c>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row>
    <row r="54" spans="1:144" s="58" customFormat="1" ht="20.25" customHeight="1">
      <c r="A54" s="55" t="s">
        <v>181</v>
      </c>
      <c r="B54" s="56">
        <v>14</v>
      </c>
      <c r="C54" s="74">
        <v>0</v>
      </c>
      <c r="D54" s="1068" t="s">
        <v>199</v>
      </c>
      <c r="E54" s="966"/>
      <c r="F54" s="966"/>
      <c r="G54" s="56" t="s">
        <v>181</v>
      </c>
      <c r="H54" s="101">
        <v>3540</v>
      </c>
      <c r="I54" s="56" t="s">
        <v>181</v>
      </c>
      <c r="J54" s="105">
        <v>0.17</v>
      </c>
      <c r="K54" s="56" t="s">
        <v>181</v>
      </c>
      <c r="L54" s="68" t="s">
        <v>181</v>
      </c>
      <c r="M54" s="74"/>
      <c r="N54" s="152" t="s">
        <v>181</v>
      </c>
      <c r="O54" s="400">
        <f t="shared" si="51"/>
        <v>0</v>
      </c>
      <c r="P54" s="69" t="s">
        <v>181</v>
      </c>
      <c r="Q54" s="152" t="s">
        <v>181</v>
      </c>
      <c r="R54" s="74"/>
      <c r="S54" s="152" t="s">
        <v>181</v>
      </c>
      <c r="T54" s="400">
        <f t="shared" si="52"/>
        <v>0</v>
      </c>
      <c r="U54" s="69" t="s">
        <v>181</v>
      </c>
      <c r="V54" s="152" t="s">
        <v>181</v>
      </c>
      <c r="W54" s="74"/>
      <c r="X54" s="152" t="s">
        <v>181</v>
      </c>
      <c r="Y54" s="400">
        <f t="shared" si="53"/>
        <v>0</v>
      </c>
      <c r="Z54" s="69" t="s">
        <v>181</v>
      </c>
      <c r="AA54" s="152" t="s">
        <v>181</v>
      </c>
      <c r="AB54" s="74"/>
      <c r="AC54" s="152" t="s">
        <v>181</v>
      </c>
      <c r="AD54" s="400">
        <f t="shared" si="54"/>
        <v>0</v>
      </c>
      <c r="AE54" s="69" t="s">
        <v>181</v>
      </c>
      <c r="AF54" s="152" t="s">
        <v>181</v>
      </c>
      <c r="AG54" s="74"/>
      <c r="AH54" s="152" t="s">
        <v>181</v>
      </c>
      <c r="AI54" s="400">
        <f t="shared" si="55"/>
        <v>0</v>
      </c>
      <c r="AJ54" s="69" t="s">
        <v>181</v>
      </c>
      <c r="AK54" s="152" t="s">
        <v>181</v>
      </c>
      <c r="AL54" s="74"/>
      <c r="AM54" s="152" t="s">
        <v>181</v>
      </c>
      <c r="AN54" s="400">
        <f t="shared" si="56"/>
        <v>0</v>
      </c>
      <c r="AO54" s="75" t="s">
        <v>181</v>
      </c>
      <c r="AP54" s="185" t="s">
        <v>181</v>
      </c>
      <c r="AQ54" s="52">
        <f t="shared" si="82"/>
        <v>0</v>
      </c>
      <c r="AR54" s="188" t="s">
        <v>181</v>
      </c>
      <c r="AS54" s="729"/>
      <c r="AT54" s="76">
        <v>1.03</v>
      </c>
      <c r="AU54" s="76">
        <f t="shared" si="57"/>
        <v>1.0609</v>
      </c>
      <c r="AV54" s="76">
        <f t="shared" si="57"/>
        <v>1.092727</v>
      </c>
      <c r="AW54" s="76">
        <f t="shared" si="57"/>
        <v>1.1255088100000001</v>
      </c>
      <c r="AX54" s="76">
        <f t="shared" si="57"/>
        <v>1.1592740743000001</v>
      </c>
      <c r="AY54" s="76">
        <f t="shared" si="57"/>
        <v>1.1940522965290001</v>
      </c>
      <c r="AZ54" s="51">
        <f t="shared" si="58"/>
        <v>0</v>
      </c>
      <c r="BA54" s="51">
        <f t="shared" si="59"/>
        <v>0</v>
      </c>
      <c r="BB54" s="51">
        <f t="shared" si="60"/>
        <v>0</v>
      </c>
      <c r="BC54" s="51">
        <f t="shared" si="61"/>
        <v>0</v>
      </c>
      <c r="BD54" s="51">
        <f t="shared" si="62"/>
        <v>0</v>
      </c>
      <c r="BE54" s="51">
        <f t="shared" si="63"/>
        <v>0</v>
      </c>
      <c r="BF54" s="127"/>
      <c r="BG54" s="127"/>
      <c r="BH54" s="127"/>
      <c r="BI54" s="127"/>
      <c r="BJ54" s="127"/>
      <c r="BK54" s="127"/>
      <c r="BL54" s="738">
        <f t="shared" si="64"/>
        <v>0</v>
      </c>
      <c r="BM54" s="738">
        <f t="shared" si="65"/>
        <v>0</v>
      </c>
      <c r="BN54" s="738">
        <f t="shared" si="66"/>
        <v>0</v>
      </c>
      <c r="BO54" s="738">
        <f t="shared" si="67"/>
        <v>0</v>
      </c>
      <c r="BP54" s="738">
        <f t="shared" si="68"/>
        <v>0</v>
      </c>
      <c r="BQ54" s="738">
        <f t="shared" si="69"/>
        <v>0</v>
      </c>
      <c r="BR54" s="741">
        <f t="shared" si="83"/>
        <v>3646.2</v>
      </c>
      <c r="BS54" s="741">
        <f t="shared" si="83"/>
        <v>3755.59</v>
      </c>
      <c r="BT54" s="741">
        <f t="shared" si="83"/>
        <v>3868.25</v>
      </c>
      <c r="BU54" s="741">
        <f t="shared" si="83"/>
        <v>3984.3</v>
      </c>
      <c r="BV54" s="741">
        <f t="shared" si="83"/>
        <v>4103.83</v>
      </c>
      <c r="BW54" s="741">
        <f t="shared" si="83"/>
        <v>4226.95</v>
      </c>
      <c r="BX54" s="744"/>
      <c r="BY54" s="744"/>
      <c r="BZ54" s="744"/>
      <c r="CA54" s="744"/>
      <c r="CB54" s="744"/>
      <c r="CC54" s="744"/>
      <c r="CD54" s="740">
        <f t="shared" si="84"/>
        <v>43754.399999999994</v>
      </c>
      <c r="CE54" s="740">
        <f t="shared" si="84"/>
        <v>45067.08</v>
      </c>
      <c r="CF54" s="740">
        <f t="shared" si="84"/>
        <v>46419</v>
      </c>
      <c r="CG54" s="740">
        <f t="shared" si="84"/>
        <v>47811.600000000006</v>
      </c>
      <c r="CH54" s="740">
        <f t="shared" si="84"/>
        <v>49245.96</v>
      </c>
      <c r="CI54" s="740">
        <f t="shared" si="84"/>
        <v>50723.399999999994</v>
      </c>
      <c r="CJ54" s="746" t="s">
        <v>1208</v>
      </c>
      <c r="CK54" s="746" t="s">
        <v>1208</v>
      </c>
      <c r="CL54" s="746" t="s">
        <v>1208</v>
      </c>
      <c r="CM54" s="746" t="s">
        <v>1208</v>
      </c>
      <c r="CN54" s="746" t="s">
        <v>1208</v>
      </c>
      <c r="CO54" s="746" t="s">
        <v>1208</v>
      </c>
      <c r="CP54" s="677" t="e">
        <f t="shared" si="74"/>
        <v>#DIV/0!</v>
      </c>
      <c r="CQ54" s="677" t="e">
        <f t="shared" si="75"/>
        <v>#DIV/0!</v>
      </c>
      <c r="CR54" s="677" t="e">
        <f t="shared" si="76"/>
        <v>#DIV/0!</v>
      </c>
      <c r="CS54" s="677" t="e">
        <f t="shared" si="77"/>
        <v>#DIV/0!</v>
      </c>
      <c r="CT54" s="677" t="e">
        <f t="shared" si="78"/>
        <v>#DIV/0!</v>
      </c>
      <c r="CU54" s="677" t="e">
        <f t="shared" si="79"/>
        <v>#DIV/0!</v>
      </c>
      <c r="CV54" s="764" t="e">
        <f t="shared" si="85"/>
        <v>#DIV/0!</v>
      </c>
      <c r="CW54" s="764" t="e">
        <f t="shared" si="85"/>
        <v>#DIV/0!</v>
      </c>
      <c r="CX54" s="764" t="e">
        <f t="shared" si="85"/>
        <v>#DIV/0!</v>
      </c>
      <c r="CY54" s="764" t="e">
        <f t="shared" si="85"/>
        <v>#DIV/0!</v>
      </c>
      <c r="CZ54" s="764" t="e">
        <f t="shared" si="85"/>
        <v>#DIV/0!</v>
      </c>
      <c r="DA54" s="764" t="e">
        <f t="shared" si="85"/>
        <v>#DIV/0!</v>
      </c>
      <c r="DB54" s="680" t="e">
        <f t="shared" si="86"/>
        <v>#DIV/0!</v>
      </c>
      <c r="DC54" s="680" t="e">
        <f t="shared" si="86"/>
        <v>#DIV/0!</v>
      </c>
      <c r="DD54" s="680" t="e">
        <f t="shared" si="86"/>
        <v>#DIV/0!</v>
      </c>
      <c r="DE54" s="680" t="e">
        <f t="shared" si="86"/>
        <v>#DIV/0!</v>
      </c>
      <c r="DF54" s="680" t="e">
        <f t="shared" si="86"/>
        <v>#DIV/0!</v>
      </c>
      <c r="DG54" s="680" t="e">
        <f t="shared" si="86"/>
        <v>#DIV/0!</v>
      </c>
      <c r="DH54" s="766">
        <f>ROUND($J54*O54, 'Initial Information'!B57)</f>
        <v>0</v>
      </c>
      <c r="DI54" s="766">
        <f>ROUND($J54*T54, 'Initial Information'!C57)</f>
        <v>0</v>
      </c>
      <c r="DJ54" s="766">
        <f>ROUND($J54*Y54, 'Initial Information'!D57)</f>
        <v>0</v>
      </c>
      <c r="DK54" s="766">
        <f>ROUND($J54*AD54, 'Initial Information'!E57)</f>
        <v>0</v>
      </c>
      <c r="DL54" s="766">
        <f>ROUND($J54*AI54, 'Initial Information'!F57)</f>
        <v>0</v>
      </c>
      <c r="DM54" s="766">
        <f>ROUND($J54*AN54, 'Initial Information'!G57)</f>
        <v>0</v>
      </c>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row>
    <row r="55" spans="1:144" s="58" customFormat="1" ht="20.25" customHeight="1">
      <c r="A55" s="55" t="s">
        <v>181</v>
      </c>
      <c r="B55" s="56">
        <v>15</v>
      </c>
      <c r="C55" s="74">
        <v>0</v>
      </c>
      <c r="D55" s="1068" t="s">
        <v>200</v>
      </c>
      <c r="E55" s="966"/>
      <c r="F55" s="966"/>
      <c r="G55" s="56" t="s">
        <v>181</v>
      </c>
      <c r="H55" s="101">
        <v>3270</v>
      </c>
      <c r="I55" s="56" t="s">
        <v>181</v>
      </c>
      <c r="J55" s="105">
        <v>0.17</v>
      </c>
      <c r="K55" s="56" t="s">
        <v>181</v>
      </c>
      <c r="L55" s="68" t="s">
        <v>181</v>
      </c>
      <c r="M55" s="74"/>
      <c r="N55" s="152" t="s">
        <v>181</v>
      </c>
      <c r="O55" s="400">
        <f t="shared" si="51"/>
        <v>0</v>
      </c>
      <c r="P55" s="69" t="s">
        <v>181</v>
      </c>
      <c r="Q55" s="152" t="s">
        <v>181</v>
      </c>
      <c r="R55" s="74"/>
      <c r="S55" s="152" t="s">
        <v>181</v>
      </c>
      <c r="T55" s="400">
        <f t="shared" si="52"/>
        <v>0</v>
      </c>
      <c r="U55" s="69" t="s">
        <v>181</v>
      </c>
      <c r="V55" s="152" t="s">
        <v>181</v>
      </c>
      <c r="W55" s="74"/>
      <c r="X55" s="152" t="s">
        <v>181</v>
      </c>
      <c r="Y55" s="400">
        <f t="shared" si="53"/>
        <v>0</v>
      </c>
      <c r="Z55" s="69" t="s">
        <v>181</v>
      </c>
      <c r="AA55" s="152" t="s">
        <v>181</v>
      </c>
      <c r="AB55" s="74"/>
      <c r="AC55" s="152" t="s">
        <v>181</v>
      </c>
      <c r="AD55" s="400">
        <f t="shared" si="54"/>
        <v>0</v>
      </c>
      <c r="AE55" s="69" t="s">
        <v>181</v>
      </c>
      <c r="AF55" s="152" t="s">
        <v>181</v>
      </c>
      <c r="AG55" s="74"/>
      <c r="AH55" s="152" t="s">
        <v>181</v>
      </c>
      <c r="AI55" s="400">
        <f t="shared" si="55"/>
        <v>0</v>
      </c>
      <c r="AJ55" s="69" t="s">
        <v>181</v>
      </c>
      <c r="AK55" s="152" t="s">
        <v>181</v>
      </c>
      <c r="AL55" s="74"/>
      <c r="AM55" s="152" t="s">
        <v>181</v>
      </c>
      <c r="AN55" s="400">
        <f t="shared" si="56"/>
        <v>0</v>
      </c>
      <c r="AO55" s="75" t="s">
        <v>181</v>
      </c>
      <c r="AP55" s="185" t="s">
        <v>181</v>
      </c>
      <c r="AQ55" s="52">
        <f t="shared" si="82"/>
        <v>0</v>
      </c>
      <c r="AR55" s="188" t="s">
        <v>181</v>
      </c>
      <c r="AS55" s="729"/>
      <c r="AT55" s="76">
        <v>1.03</v>
      </c>
      <c r="AU55" s="76">
        <f t="shared" si="57"/>
        <v>1.0609</v>
      </c>
      <c r="AV55" s="76">
        <f t="shared" si="57"/>
        <v>1.092727</v>
      </c>
      <c r="AW55" s="76">
        <f t="shared" si="57"/>
        <v>1.1255088100000001</v>
      </c>
      <c r="AX55" s="76">
        <f t="shared" si="57"/>
        <v>1.1592740743000001</v>
      </c>
      <c r="AY55" s="76">
        <f t="shared" si="57"/>
        <v>1.1940522965290001</v>
      </c>
      <c r="AZ55" s="51">
        <f t="shared" si="58"/>
        <v>0</v>
      </c>
      <c r="BA55" s="51">
        <f t="shared" si="59"/>
        <v>0</v>
      </c>
      <c r="BB55" s="51">
        <f t="shared" si="60"/>
        <v>0</v>
      </c>
      <c r="BC55" s="51">
        <f t="shared" si="61"/>
        <v>0</v>
      </c>
      <c r="BD55" s="51">
        <f t="shared" si="62"/>
        <v>0</v>
      </c>
      <c r="BE55" s="51">
        <f t="shared" si="63"/>
        <v>0</v>
      </c>
      <c r="BF55" s="127"/>
      <c r="BG55" s="127"/>
      <c r="BH55" s="127"/>
      <c r="BI55" s="127"/>
      <c r="BJ55" s="127"/>
      <c r="BK55" s="127"/>
      <c r="BL55" s="738">
        <f t="shared" si="64"/>
        <v>0</v>
      </c>
      <c r="BM55" s="738">
        <f t="shared" si="65"/>
        <v>0</v>
      </c>
      <c r="BN55" s="738">
        <f t="shared" si="66"/>
        <v>0</v>
      </c>
      <c r="BO55" s="738">
        <f t="shared" si="67"/>
        <v>0</v>
      </c>
      <c r="BP55" s="738">
        <f t="shared" si="68"/>
        <v>0</v>
      </c>
      <c r="BQ55" s="738">
        <f t="shared" si="69"/>
        <v>0</v>
      </c>
      <c r="BR55" s="741">
        <f t="shared" si="83"/>
        <v>3368.1</v>
      </c>
      <c r="BS55" s="741">
        <f t="shared" si="83"/>
        <v>3469.14</v>
      </c>
      <c r="BT55" s="741">
        <f t="shared" si="83"/>
        <v>3573.22</v>
      </c>
      <c r="BU55" s="741">
        <f t="shared" si="83"/>
        <v>3680.41</v>
      </c>
      <c r="BV55" s="741">
        <f t="shared" si="83"/>
        <v>3790.83</v>
      </c>
      <c r="BW55" s="741">
        <f t="shared" si="83"/>
        <v>3904.55</v>
      </c>
      <c r="BX55" s="744"/>
      <c r="BY55" s="744"/>
      <c r="BZ55" s="744"/>
      <c r="CA55" s="744"/>
      <c r="CB55" s="744"/>
      <c r="CC55" s="744"/>
      <c r="CD55" s="740">
        <f t="shared" si="84"/>
        <v>40417.199999999997</v>
      </c>
      <c r="CE55" s="740">
        <f t="shared" si="84"/>
        <v>41629.68</v>
      </c>
      <c r="CF55" s="740">
        <f t="shared" si="84"/>
        <v>42878.64</v>
      </c>
      <c r="CG55" s="740">
        <f t="shared" si="84"/>
        <v>44164.92</v>
      </c>
      <c r="CH55" s="740">
        <f t="shared" si="84"/>
        <v>45489.96</v>
      </c>
      <c r="CI55" s="740">
        <f t="shared" si="84"/>
        <v>46854.600000000006</v>
      </c>
      <c r="CJ55" s="746" t="s">
        <v>1208</v>
      </c>
      <c r="CK55" s="746" t="s">
        <v>1208</v>
      </c>
      <c r="CL55" s="746" t="s">
        <v>1208</v>
      </c>
      <c r="CM55" s="746" t="s">
        <v>1208</v>
      </c>
      <c r="CN55" s="746" t="s">
        <v>1208</v>
      </c>
      <c r="CO55" s="746" t="s">
        <v>1208</v>
      </c>
      <c r="CP55" s="677" t="e">
        <f t="shared" si="74"/>
        <v>#DIV/0!</v>
      </c>
      <c r="CQ55" s="677" t="e">
        <f t="shared" si="75"/>
        <v>#DIV/0!</v>
      </c>
      <c r="CR55" s="677" t="e">
        <f t="shared" si="76"/>
        <v>#DIV/0!</v>
      </c>
      <c r="CS55" s="677" t="e">
        <f t="shared" si="77"/>
        <v>#DIV/0!</v>
      </c>
      <c r="CT55" s="677" t="e">
        <f t="shared" si="78"/>
        <v>#DIV/0!</v>
      </c>
      <c r="CU55" s="677" t="e">
        <f t="shared" si="79"/>
        <v>#DIV/0!</v>
      </c>
      <c r="CV55" s="764" t="e">
        <f t="shared" si="85"/>
        <v>#DIV/0!</v>
      </c>
      <c r="CW55" s="764" t="e">
        <f t="shared" si="85"/>
        <v>#DIV/0!</v>
      </c>
      <c r="CX55" s="764" t="e">
        <f t="shared" si="85"/>
        <v>#DIV/0!</v>
      </c>
      <c r="CY55" s="764" t="e">
        <f t="shared" si="85"/>
        <v>#DIV/0!</v>
      </c>
      <c r="CZ55" s="764" t="e">
        <f t="shared" si="85"/>
        <v>#DIV/0!</v>
      </c>
      <c r="DA55" s="764" t="e">
        <f t="shared" si="85"/>
        <v>#DIV/0!</v>
      </c>
      <c r="DB55" s="680" t="e">
        <f t="shared" si="86"/>
        <v>#DIV/0!</v>
      </c>
      <c r="DC55" s="680" t="e">
        <f t="shared" si="86"/>
        <v>#DIV/0!</v>
      </c>
      <c r="DD55" s="680" t="e">
        <f t="shared" si="86"/>
        <v>#DIV/0!</v>
      </c>
      <c r="DE55" s="680" t="e">
        <f t="shared" si="86"/>
        <v>#DIV/0!</v>
      </c>
      <c r="DF55" s="680" t="e">
        <f t="shared" si="86"/>
        <v>#DIV/0!</v>
      </c>
      <c r="DG55" s="680" t="e">
        <f t="shared" si="86"/>
        <v>#DIV/0!</v>
      </c>
      <c r="DH55" s="766">
        <f>ROUND($J55*O55, 'Initial Information'!B58)</f>
        <v>0</v>
      </c>
      <c r="DI55" s="766">
        <f>ROUND($J55*T55, 'Initial Information'!C58)</f>
        <v>0</v>
      </c>
      <c r="DJ55" s="766">
        <f>ROUND($J55*Y55, 'Initial Information'!D58)</f>
        <v>0</v>
      </c>
      <c r="DK55" s="766">
        <f>ROUND($J55*AD55, 'Initial Information'!E58)</f>
        <v>0</v>
      </c>
      <c r="DL55" s="766">
        <f>ROUND($J55*AI55, 'Initial Information'!F58)</f>
        <v>0</v>
      </c>
      <c r="DM55" s="766">
        <f>ROUND($J55*AN55, 'Initial Information'!G58)</f>
        <v>0</v>
      </c>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row>
    <row r="56" spans="1:144" s="58" customFormat="1" ht="20.25" customHeight="1">
      <c r="A56" s="55" t="s">
        <v>181</v>
      </c>
      <c r="B56" s="56">
        <v>16</v>
      </c>
      <c r="C56" s="74">
        <v>0</v>
      </c>
      <c r="D56" s="1068" t="s">
        <v>200</v>
      </c>
      <c r="E56" s="966"/>
      <c r="F56" s="966"/>
      <c r="G56" s="56" t="s">
        <v>181</v>
      </c>
      <c r="H56" s="101">
        <v>3270</v>
      </c>
      <c r="I56" s="56" t="s">
        <v>181</v>
      </c>
      <c r="J56" s="105">
        <v>0.17</v>
      </c>
      <c r="K56" s="56" t="s">
        <v>181</v>
      </c>
      <c r="L56" s="68" t="s">
        <v>181</v>
      </c>
      <c r="M56" s="74"/>
      <c r="N56" s="152" t="s">
        <v>181</v>
      </c>
      <c r="O56" s="400">
        <f t="shared" si="51"/>
        <v>0</v>
      </c>
      <c r="P56" s="69" t="s">
        <v>181</v>
      </c>
      <c r="Q56" s="152" t="s">
        <v>181</v>
      </c>
      <c r="R56" s="74"/>
      <c r="S56" s="152" t="s">
        <v>181</v>
      </c>
      <c r="T56" s="400">
        <f t="shared" si="52"/>
        <v>0</v>
      </c>
      <c r="U56" s="69" t="s">
        <v>181</v>
      </c>
      <c r="V56" s="152" t="s">
        <v>181</v>
      </c>
      <c r="W56" s="74"/>
      <c r="X56" s="152" t="s">
        <v>181</v>
      </c>
      <c r="Y56" s="400">
        <f t="shared" si="53"/>
        <v>0</v>
      </c>
      <c r="Z56" s="69" t="s">
        <v>181</v>
      </c>
      <c r="AA56" s="152" t="s">
        <v>181</v>
      </c>
      <c r="AB56" s="74"/>
      <c r="AC56" s="152" t="s">
        <v>181</v>
      </c>
      <c r="AD56" s="400">
        <f t="shared" si="54"/>
        <v>0</v>
      </c>
      <c r="AE56" s="69" t="s">
        <v>181</v>
      </c>
      <c r="AF56" s="152" t="s">
        <v>181</v>
      </c>
      <c r="AG56" s="74"/>
      <c r="AH56" s="152" t="s">
        <v>181</v>
      </c>
      <c r="AI56" s="400">
        <f t="shared" si="55"/>
        <v>0</v>
      </c>
      <c r="AJ56" s="69" t="s">
        <v>181</v>
      </c>
      <c r="AK56" s="152" t="s">
        <v>181</v>
      </c>
      <c r="AL56" s="74"/>
      <c r="AM56" s="152" t="s">
        <v>181</v>
      </c>
      <c r="AN56" s="400">
        <f t="shared" si="56"/>
        <v>0</v>
      </c>
      <c r="AO56" s="75" t="s">
        <v>181</v>
      </c>
      <c r="AP56" s="185" t="s">
        <v>181</v>
      </c>
      <c r="AQ56" s="52">
        <f t="shared" si="82"/>
        <v>0</v>
      </c>
      <c r="AR56" s="188" t="s">
        <v>181</v>
      </c>
      <c r="AS56" s="729"/>
      <c r="AT56" s="76">
        <v>1.03</v>
      </c>
      <c r="AU56" s="76">
        <f t="shared" si="57"/>
        <v>1.0609</v>
      </c>
      <c r="AV56" s="76">
        <f t="shared" si="57"/>
        <v>1.092727</v>
      </c>
      <c r="AW56" s="76">
        <f t="shared" si="57"/>
        <v>1.1255088100000001</v>
      </c>
      <c r="AX56" s="76">
        <f t="shared" si="57"/>
        <v>1.1592740743000001</v>
      </c>
      <c r="AY56" s="76">
        <f t="shared" si="57"/>
        <v>1.1940522965290001</v>
      </c>
      <c r="AZ56" s="51">
        <f t="shared" si="58"/>
        <v>0</v>
      </c>
      <c r="BA56" s="51">
        <f t="shared" si="59"/>
        <v>0</v>
      </c>
      <c r="BB56" s="51">
        <f t="shared" si="60"/>
        <v>0</v>
      </c>
      <c r="BC56" s="51">
        <f t="shared" si="61"/>
        <v>0</v>
      </c>
      <c r="BD56" s="51">
        <f t="shared" si="62"/>
        <v>0</v>
      </c>
      <c r="BE56" s="51">
        <f t="shared" si="63"/>
        <v>0</v>
      </c>
      <c r="BF56" s="127"/>
      <c r="BG56" s="127"/>
      <c r="BH56" s="127"/>
      <c r="BI56" s="127"/>
      <c r="BJ56" s="127"/>
      <c r="BK56" s="127"/>
      <c r="BL56" s="738">
        <f t="shared" si="64"/>
        <v>0</v>
      </c>
      <c r="BM56" s="738">
        <f t="shared" si="65"/>
        <v>0</v>
      </c>
      <c r="BN56" s="738">
        <f t="shared" si="66"/>
        <v>0</v>
      </c>
      <c r="BO56" s="738">
        <f t="shared" si="67"/>
        <v>0</v>
      </c>
      <c r="BP56" s="738">
        <f t="shared" si="68"/>
        <v>0</v>
      </c>
      <c r="BQ56" s="738">
        <f t="shared" si="69"/>
        <v>0</v>
      </c>
      <c r="BR56" s="741">
        <f t="shared" si="83"/>
        <v>3368.1</v>
      </c>
      <c r="BS56" s="741">
        <f t="shared" si="83"/>
        <v>3469.14</v>
      </c>
      <c r="BT56" s="741">
        <f t="shared" si="83"/>
        <v>3573.22</v>
      </c>
      <c r="BU56" s="741">
        <f t="shared" si="83"/>
        <v>3680.41</v>
      </c>
      <c r="BV56" s="741">
        <f t="shared" si="83"/>
        <v>3790.83</v>
      </c>
      <c r="BW56" s="741">
        <f t="shared" si="83"/>
        <v>3904.55</v>
      </c>
      <c r="BX56" s="744"/>
      <c r="BY56" s="744"/>
      <c r="BZ56" s="744"/>
      <c r="CA56" s="744"/>
      <c r="CB56" s="744"/>
      <c r="CC56" s="744"/>
      <c r="CD56" s="740">
        <f t="shared" si="84"/>
        <v>40417.199999999997</v>
      </c>
      <c r="CE56" s="740">
        <f t="shared" si="84"/>
        <v>41629.68</v>
      </c>
      <c r="CF56" s="740">
        <f t="shared" si="84"/>
        <v>42878.64</v>
      </c>
      <c r="CG56" s="740">
        <f t="shared" si="84"/>
        <v>44164.92</v>
      </c>
      <c r="CH56" s="740">
        <f t="shared" si="84"/>
        <v>45489.96</v>
      </c>
      <c r="CI56" s="740">
        <f t="shared" si="84"/>
        <v>46854.600000000006</v>
      </c>
      <c r="CJ56" s="746" t="s">
        <v>1208</v>
      </c>
      <c r="CK56" s="746" t="s">
        <v>1208</v>
      </c>
      <c r="CL56" s="746" t="s">
        <v>1208</v>
      </c>
      <c r="CM56" s="746" t="s">
        <v>1208</v>
      </c>
      <c r="CN56" s="746" t="s">
        <v>1208</v>
      </c>
      <c r="CO56" s="746" t="s">
        <v>1208</v>
      </c>
      <c r="CP56" s="677" t="e">
        <f t="shared" si="74"/>
        <v>#DIV/0!</v>
      </c>
      <c r="CQ56" s="677" t="e">
        <f t="shared" si="75"/>
        <v>#DIV/0!</v>
      </c>
      <c r="CR56" s="677" t="e">
        <f t="shared" si="76"/>
        <v>#DIV/0!</v>
      </c>
      <c r="CS56" s="677" t="e">
        <f t="shared" si="77"/>
        <v>#DIV/0!</v>
      </c>
      <c r="CT56" s="677" t="e">
        <f t="shared" si="78"/>
        <v>#DIV/0!</v>
      </c>
      <c r="CU56" s="677" t="e">
        <f t="shared" si="79"/>
        <v>#DIV/0!</v>
      </c>
      <c r="CV56" s="764" t="e">
        <f t="shared" si="85"/>
        <v>#DIV/0!</v>
      </c>
      <c r="CW56" s="764" t="e">
        <f t="shared" si="85"/>
        <v>#DIV/0!</v>
      </c>
      <c r="CX56" s="764" t="e">
        <f t="shared" si="85"/>
        <v>#DIV/0!</v>
      </c>
      <c r="CY56" s="764" t="e">
        <f t="shared" si="85"/>
        <v>#DIV/0!</v>
      </c>
      <c r="CZ56" s="764" t="e">
        <f t="shared" si="85"/>
        <v>#DIV/0!</v>
      </c>
      <c r="DA56" s="764" t="e">
        <f t="shared" si="85"/>
        <v>#DIV/0!</v>
      </c>
      <c r="DB56" s="680" t="e">
        <f t="shared" si="86"/>
        <v>#DIV/0!</v>
      </c>
      <c r="DC56" s="680" t="e">
        <f t="shared" si="86"/>
        <v>#DIV/0!</v>
      </c>
      <c r="DD56" s="680" t="e">
        <f t="shared" si="86"/>
        <v>#DIV/0!</v>
      </c>
      <c r="DE56" s="680" t="e">
        <f t="shared" si="86"/>
        <v>#DIV/0!</v>
      </c>
      <c r="DF56" s="680" t="e">
        <f t="shared" si="86"/>
        <v>#DIV/0!</v>
      </c>
      <c r="DG56" s="680" t="e">
        <f t="shared" si="86"/>
        <v>#DIV/0!</v>
      </c>
      <c r="DH56" s="766">
        <f>ROUND($J56*O56, 'Initial Information'!B59)</f>
        <v>0</v>
      </c>
      <c r="DI56" s="766">
        <f>ROUND($J56*T56, 'Initial Information'!C59)</f>
        <v>0</v>
      </c>
      <c r="DJ56" s="766">
        <f>ROUND($J56*Y56, 'Initial Information'!D59)</f>
        <v>0</v>
      </c>
      <c r="DK56" s="766">
        <f>ROUND($J56*AD56, 'Initial Information'!E59)</f>
        <v>0</v>
      </c>
      <c r="DL56" s="766">
        <f>ROUND($J56*AI56, 'Initial Information'!F59)</f>
        <v>0</v>
      </c>
      <c r="DM56" s="766">
        <f>ROUND($J56*AN56, 'Initial Information'!G59)</f>
        <v>0</v>
      </c>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row>
    <row r="57" spans="1:144" s="58" customFormat="1" ht="20.25" customHeight="1">
      <c r="A57" s="55" t="s">
        <v>181</v>
      </c>
      <c r="B57" s="56">
        <v>17</v>
      </c>
      <c r="C57" s="74">
        <v>0</v>
      </c>
      <c r="D57" s="1068" t="s">
        <v>200</v>
      </c>
      <c r="E57" s="966"/>
      <c r="F57" s="966"/>
      <c r="G57" s="56" t="s">
        <v>181</v>
      </c>
      <c r="H57" s="101">
        <v>3270</v>
      </c>
      <c r="I57" s="56" t="s">
        <v>181</v>
      </c>
      <c r="J57" s="105">
        <v>0.17</v>
      </c>
      <c r="K57" s="56" t="s">
        <v>181</v>
      </c>
      <c r="L57" s="68" t="s">
        <v>181</v>
      </c>
      <c r="M57" s="74"/>
      <c r="N57" s="152" t="s">
        <v>181</v>
      </c>
      <c r="O57" s="400">
        <f t="shared" si="51"/>
        <v>0</v>
      </c>
      <c r="P57" s="69" t="s">
        <v>181</v>
      </c>
      <c r="Q57" s="152" t="s">
        <v>181</v>
      </c>
      <c r="R57" s="74"/>
      <c r="S57" s="152" t="s">
        <v>181</v>
      </c>
      <c r="T57" s="400">
        <f t="shared" si="52"/>
        <v>0</v>
      </c>
      <c r="U57" s="69" t="s">
        <v>181</v>
      </c>
      <c r="V57" s="152" t="s">
        <v>181</v>
      </c>
      <c r="W57" s="74"/>
      <c r="X57" s="152" t="s">
        <v>181</v>
      </c>
      <c r="Y57" s="400">
        <f t="shared" si="53"/>
        <v>0</v>
      </c>
      <c r="Z57" s="69" t="s">
        <v>181</v>
      </c>
      <c r="AA57" s="152" t="s">
        <v>181</v>
      </c>
      <c r="AB57" s="74"/>
      <c r="AC57" s="152" t="s">
        <v>181</v>
      </c>
      <c r="AD57" s="400">
        <f t="shared" si="54"/>
        <v>0</v>
      </c>
      <c r="AE57" s="69" t="s">
        <v>181</v>
      </c>
      <c r="AF57" s="152" t="s">
        <v>181</v>
      </c>
      <c r="AG57" s="74"/>
      <c r="AH57" s="152" t="s">
        <v>181</v>
      </c>
      <c r="AI57" s="400">
        <f t="shared" si="55"/>
        <v>0</v>
      </c>
      <c r="AJ57" s="69" t="s">
        <v>181</v>
      </c>
      <c r="AK57" s="152" t="s">
        <v>181</v>
      </c>
      <c r="AL57" s="74"/>
      <c r="AM57" s="152" t="s">
        <v>181</v>
      </c>
      <c r="AN57" s="400">
        <f t="shared" si="56"/>
        <v>0</v>
      </c>
      <c r="AO57" s="75" t="s">
        <v>181</v>
      </c>
      <c r="AP57" s="185" t="s">
        <v>181</v>
      </c>
      <c r="AQ57" s="52">
        <f t="shared" si="82"/>
        <v>0</v>
      </c>
      <c r="AR57" s="188" t="s">
        <v>181</v>
      </c>
      <c r="AS57" s="729"/>
      <c r="AT57" s="76">
        <v>1.03</v>
      </c>
      <c r="AU57" s="76">
        <f t="shared" ref="AU57:AY60" si="87">1.03*AT57</f>
        <v>1.0609</v>
      </c>
      <c r="AV57" s="76">
        <f t="shared" si="87"/>
        <v>1.092727</v>
      </c>
      <c r="AW57" s="76">
        <f t="shared" si="87"/>
        <v>1.1255088100000001</v>
      </c>
      <c r="AX57" s="76">
        <f t="shared" si="87"/>
        <v>1.1592740743000001</v>
      </c>
      <c r="AY57" s="76">
        <f t="shared" si="87"/>
        <v>1.1940522965290001</v>
      </c>
      <c r="AZ57" s="51">
        <f t="shared" si="58"/>
        <v>0</v>
      </c>
      <c r="BA57" s="51">
        <f t="shared" si="59"/>
        <v>0</v>
      </c>
      <c r="BB57" s="51">
        <f t="shared" si="60"/>
        <v>0</v>
      </c>
      <c r="BC57" s="51">
        <f t="shared" si="61"/>
        <v>0</v>
      </c>
      <c r="BD57" s="51">
        <f t="shared" si="62"/>
        <v>0</v>
      </c>
      <c r="BE57" s="51">
        <f t="shared" si="63"/>
        <v>0</v>
      </c>
      <c r="BF57" s="127"/>
      <c r="BG57" s="127"/>
      <c r="BH57" s="127"/>
      <c r="BI57" s="127"/>
      <c r="BJ57" s="127"/>
      <c r="BK57" s="127"/>
      <c r="BL57" s="738">
        <f t="shared" si="64"/>
        <v>0</v>
      </c>
      <c r="BM57" s="738">
        <f t="shared" si="65"/>
        <v>0</v>
      </c>
      <c r="BN57" s="738">
        <f t="shared" si="66"/>
        <v>0</v>
      </c>
      <c r="BO57" s="738">
        <f t="shared" si="67"/>
        <v>0</v>
      </c>
      <c r="BP57" s="738">
        <f t="shared" si="68"/>
        <v>0</v>
      </c>
      <c r="BQ57" s="738">
        <f t="shared" si="69"/>
        <v>0</v>
      </c>
      <c r="BR57" s="741">
        <f t="shared" si="83"/>
        <v>3368.1</v>
      </c>
      <c r="BS57" s="741">
        <f t="shared" si="83"/>
        <v>3469.14</v>
      </c>
      <c r="BT57" s="741">
        <f t="shared" si="83"/>
        <v>3573.22</v>
      </c>
      <c r="BU57" s="741">
        <f t="shared" si="83"/>
        <v>3680.41</v>
      </c>
      <c r="BV57" s="741">
        <f t="shared" si="83"/>
        <v>3790.83</v>
      </c>
      <c r="BW57" s="741">
        <f t="shared" si="83"/>
        <v>3904.55</v>
      </c>
      <c r="BX57" s="744"/>
      <c r="BY57" s="744"/>
      <c r="BZ57" s="744"/>
      <c r="CA57" s="744"/>
      <c r="CB57" s="744"/>
      <c r="CC57" s="744"/>
      <c r="CD57" s="740">
        <f t="shared" si="84"/>
        <v>40417.199999999997</v>
      </c>
      <c r="CE57" s="740">
        <f t="shared" si="84"/>
        <v>41629.68</v>
      </c>
      <c r="CF57" s="740">
        <f t="shared" si="84"/>
        <v>42878.64</v>
      </c>
      <c r="CG57" s="740">
        <f t="shared" si="84"/>
        <v>44164.92</v>
      </c>
      <c r="CH57" s="740">
        <f t="shared" si="84"/>
        <v>45489.96</v>
      </c>
      <c r="CI57" s="740">
        <f t="shared" si="84"/>
        <v>46854.600000000006</v>
      </c>
      <c r="CJ57" s="746" t="s">
        <v>1208</v>
      </c>
      <c r="CK57" s="746" t="s">
        <v>1208</v>
      </c>
      <c r="CL57" s="746" t="s">
        <v>1208</v>
      </c>
      <c r="CM57" s="746" t="s">
        <v>1208</v>
      </c>
      <c r="CN57" s="746" t="s">
        <v>1208</v>
      </c>
      <c r="CO57" s="746" t="s">
        <v>1208</v>
      </c>
      <c r="CP57" s="677" t="e">
        <f t="shared" si="74"/>
        <v>#DIV/0!</v>
      </c>
      <c r="CQ57" s="677" t="e">
        <f t="shared" si="75"/>
        <v>#DIV/0!</v>
      </c>
      <c r="CR57" s="677" t="e">
        <f t="shared" si="76"/>
        <v>#DIV/0!</v>
      </c>
      <c r="CS57" s="677" t="e">
        <f t="shared" si="77"/>
        <v>#DIV/0!</v>
      </c>
      <c r="CT57" s="677" t="e">
        <f t="shared" si="78"/>
        <v>#DIV/0!</v>
      </c>
      <c r="CU57" s="677" t="e">
        <f t="shared" si="79"/>
        <v>#DIV/0!</v>
      </c>
      <c r="CV57" s="764" t="e">
        <f t="shared" si="85"/>
        <v>#DIV/0!</v>
      </c>
      <c r="CW57" s="764" t="e">
        <f t="shared" si="85"/>
        <v>#DIV/0!</v>
      </c>
      <c r="CX57" s="764" t="e">
        <f t="shared" si="85"/>
        <v>#DIV/0!</v>
      </c>
      <c r="CY57" s="764" t="e">
        <f t="shared" si="85"/>
        <v>#DIV/0!</v>
      </c>
      <c r="CZ57" s="764" t="e">
        <f t="shared" si="85"/>
        <v>#DIV/0!</v>
      </c>
      <c r="DA57" s="764" t="e">
        <f t="shared" si="85"/>
        <v>#DIV/0!</v>
      </c>
      <c r="DB57" s="680" t="e">
        <f t="shared" si="86"/>
        <v>#DIV/0!</v>
      </c>
      <c r="DC57" s="680" t="e">
        <f t="shared" si="86"/>
        <v>#DIV/0!</v>
      </c>
      <c r="DD57" s="680" t="e">
        <f t="shared" si="86"/>
        <v>#DIV/0!</v>
      </c>
      <c r="DE57" s="680" t="e">
        <f t="shared" si="86"/>
        <v>#DIV/0!</v>
      </c>
      <c r="DF57" s="680" t="e">
        <f t="shared" si="86"/>
        <v>#DIV/0!</v>
      </c>
      <c r="DG57" s="680" t="e">
        <f t="shared" si="86"/>
        <v>#DIV/0!</v>
      </c>
      <c r="DH57" s="766">
        <f>ROUND($J57*O57, 'Initial Information'!B60)</f>
        <v>0</v>
      </c>
      <c r="DI57" s="766">
        <f>ROUND($J57*T57, 'Initial Information'!C60)</f>
        <v>0</v>
      </c>
      <c r="DJ57" s="766">
        <f>ROUND($J57*Y57, 'Initial Information'!D60)</f>
        <v>0</v>
      </c>
      <c r="DK57" s="766">
        <f>ROUND($J57*AD57, 'Initial Information'!E60)</f>
        <v>0</v>
      </c>
      <c r="DL57" s="766">
        <f>ROUND($J57*AI57, 'Initial Information'!F60)</f>
        <v>0</v>
      </c>
      <c r="DM57" s="766">
        <f>ROUND($J57*AN57, 'Initial Information'!G60)</f>
        <v>0</v>
      </c>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row>
    <row r="58" spans="1:144" s="58" customFormat="1" ht="20.25" customHeight="1">
      <c r="A58" s="55" t="s">
        <v>181</v>
      </c>
      <c r="B58" s="56">
        <v>18</v>
      </c>
      <c r="C58" s="74">
        <v>0</v>
      </c>
      <c r="D58" s="86" t="s">
        <v>239</v>
      </c>
      <c r="E58" s="87"/>
      <c r="F58" s="88">
        <v>7.25</v>
      </c>
      <c r="G58" s="56" t="s">
        <v>181</v>
      </c>
      <c r="H58" s="102">
        <f>ROUND(F$58*173.3333,2)</f>
        <v>1256.67</v>
      </c>
      <c r="I58" s="56" t="s">
        <v>181</v>
      </c>
      <c r="J58" s="105">
        <v>1.2500000000000001E-2</v>
      </c>
      <c r="K58" s="56" t="s">
        <v>181</v>
      </c>
      <c r="L58" s="68" t="s">
        <v>181</v>
      </c>
      <c r="M58" s="74"/>
      <c r="N58" s="152" t="s">
        <v>181</v>
      </c>
      <c r="O58" s="400">
        <f t="shared" si="51"/>
        <v>0</v>
      </c>
      <c r="P58" s="69" t="s">
        <v>181</v>
      </c>
      <c r="Q58" s="152" t="s">
        <v>181</v>
      </c>
      <c r="R58" s="74"/>
      <c r="S58" s="152" t="s">
        <v>181</v>
      </c>
      <c r="T58" s="400">
        <f t="shared" si="52"/>
        <v>0</v>
      </c>
      <c r="U58" s="69" t="s">
        <v>181</v>
      </c>
      <c r="V58" s="152" t="s">
        <v>181</v>
      </c>
      <c r="W58" s="74"/>
      <c r="X58" s="152" t="s">
        <v>181</v>
      </c>
      <c r="Y58" s="400">
        <f t="shared" si="53"/>
        <v>0</v>
      </c>
      <c r="Z58" s="69" t="s">
        <v>181</v>
      </c>
      <c r="AA58" s="152" t="s">
        <v>181</v>
      </c>
      <c r="AB58" s="74"/>
      <c r="AC58" s="152" t="s">
        <v>181</v>
      </c>
      <c r="AD58" s="400">
        <f t="shared" si="54"/>
        <v>0</v>
      </c>
      <c r="AE58" s="69" t="s">
        <v>181</v>
      </c>
      <c r="AF58" s="152" t="s">
        <v>181</v>
      </c>
      <c r="AG58" s="74"/>
      <c r="AH58" s="152" t="s">
        <v>181</v>
      </c>
      <c r="AI58" s="400">
        <f t="shared" si="55"/>
        <v>0</v>
      </c>
      <c r="AJ58" s="69" t="s">
        <v>181</v>
      </c>
      <c r="AK58" s="152" t="s">
        <v>181</v>
      </c>
      <c r="AL58" s="74"/>
      <c r="AM58" s="152" t="s">
        <v>181</v>
      </c>
      <c r="AN58" s="400">
        <f t="shared" si="56"/>
        <v>0</v>
      </c>
      <c r="AO58" s="75" t="s">
        <v>181</v>
      </c>
      <c r="AP58" s="185" t="s">
        <v>181</v>
      </c>
      <c r="AQ58" s="52">
        <f t="shared" si="82"/>
        <v>0</v>
      </c>
      <c r="AR58" s="188" t="s">
        <v>181</v>
      </c>
      <c r="AS58" s="729"/>
      <c r="AT58" s="76">
        <v>1.03</v>
      </c>
      <c r="AU58" s="76">
        <f t="shared" si="87"/>
        <v>1.0609</v>
      </c>
      <c r="AV58" s="76">
        <f t="shared" si="87"/>
        <v>1.092727</v>
      </c>
      <c r="AW58" s="76">
        <f t="shared" si="87"/>
        <v>1.1255088100000001</v>
      </c>
      <c r="AX58" s="76">
        <f t="shared" si="87"/>
        <v>1.1592740743000001</v>
      </c>
      <c r="AY58" s="76">
        <f t="shared" si="87"/>
        <v>1.1940522965290001</v>
      </c>
      <c r="AZ58" s="51">
        <f t="shared" si="58"/>
        <v>0</v>
      </c>
      <c r="BA58" s="51">
        <f t="shared" si="59"/>
        <v>0</v>
      </c>
      <c r="BB58" s="51">
        <f t="shared" si="60"/>
        <v>0</v>
      </c>
      <c r="BC58" s="51">
        <f t="shared" si="61"/>
        <v>0</v>
      </c>
      <c r="BD58" s="51">
        <f t="shared" si="62"/>
        <v>0</v>
      </c>
      <c r="BE58" s="51">
        <f t="shared" si="63"/>
        <v>0</v>
      </c>
      <c r="BF58" s="127"/>
      <c r="BG58" s="127"/>
      <c r="BH58" s="127"/>
      <c r="BI58" s="127"/>
      <c r="BJ58" s="127"/>
      <c r="BK58" s="127"/>
      <c r="BL58" s="738">
        <f t="shared" si="64"/>
        <v>0</v>
      </c>
      <c r="BM58" s="738">
        <f t="shared" si="65"/>
        <v>0</v>
      </c>
      <c r="BN58" s="738">
        <f t="shared" si="66"/>
        <v>0</v>
      </c>
      <c r="BO58" s="738">
        <f t="shared" si="67"/>
        <v>0</v>
      </c>
      <c r="BP58" s="738">
        <f t="shared" si="68"/>
        <v>0</v>
      </c>
      <c r="BQ58" s="738">
        <f t="shared" si="69"/>
        <v>0</v>
      </c>
      <c r="BR58" s="741">
        <f t="shared" si="83"/>
        <v>1294.3699999999999</v>
      </c>
      <c r="BS58" s="741">
        <f t="shared" si="83"/>
        <v>1333.2</v>
      </c>
      <c r="BT58" s="741">
        <f t="shared" si="83"/>
        <v>1373.2</v>
      </c>
      <c r="BU58" s="741">
        <f t="shared" si="83"/>
        <v>1414.39</v>
      </c>
      <c r="BV58" s="741">
        <f t="shared" si="83"/>
        <v>1456.82</v>
      </c>
      <c r="BW58" s="741">
        <f t="shared" si="83"/>
        <v>1500.53</v>
      </c>
      <c r="BX58" s="744"/>
      <c r="BY58" s="744"/>
      <c r="BZ58" s="744"/>
      <c r="CA58" s="744"/>
      <c r="CB58" s="744"/>
      <c r="CC58" s="744"/>
      <c r="CD58" s="740">
        <f t="shared" ref="CD58:CI60" si="88">BR58*12</f>
        <v>15532.439999999999</v>
      </c>
      <c r="CE58" s="740">
        <f t="shared" si="88"/>
        <v>15998.400000000001</v>
      </c>
      <c r="CF58" s="740">
        <f t="shared" si="88"/>
        <v>16478.400000000001</v>
      </c>
      <c r="CG58" s="740">
        <f t="shared" si="88"/>
        <v>16972.68</v>
      </c>
      <c r="CH58" s="740">
        <f t="shared" si="88"/>
        <v>17481.84</v>
      </c>
      <c r="CI58" s="740">
        <f t="shared" si="88"/>
        <v>18006.36</v>
      </c>
      <c r="CJ58" s="746" t="s">
        <v>1208</v>
      </c>
      <c r="CK58" s="746" t="s">
        <v>1208</v>
      </c>
      <c r="CL58" s="746" t="s">
        <v>1208</v>
      </c>
      <c r="CM58" s="746" t="s">
        <v>1208</v>
      </c>
      <c r="CN58" s="746" t="s">
        <v>1208</v>
      </c>
      <c r="CO58" s="746" t="s">
        <v>1208</v>
      </c>
      <c r="CP58" s="677" t="e">
        <f t="shared" si="74"/>
        <v>#DIV/0!</v>
      </c>
      <c r="CQ58" s="677" t="e">
        <f t="shared" si="75"/>
        <v>#DIV/0!</v>
      </c>
      <c r="CR58" s="677" t="e">
        <f t="shared" si="76"/>
        <v>#DIV/0!</v>
      </c>
      <c r="CS58" s="677" t="e">
        <f t="shared" si="77"/>
        <v>#DIV/0!</v>
      </c>
      <c r="CT58" s="677" t="e">
        <f t="shared" si="78"/>
        <v>#DIV/0!</v>
      </c>
      <c r="CU58" s="677" t="e">
        <f t="shared" si="79"/>
        <v>#DIV/0!</v>
      </c>
      <c r="CV58" s="764" t="e">
        <f t="shared" si="85"/>
        <v>#DIV/0!</v>
      </c>
      <c r="CW58" s="764" t="e">
        <f t="shared" si="85"/>
        <v>#DIV/0!</v>
      </c>
      <c r="CX58" s="764" t="e">
        <f t="shared" si="85"/>
        <v>#DIV/0!</v>
      </c>
      <c r="CY58" s="764" t="e">
        <f t="shared" si="85"/>
        <v>#DIV/0!</v>
      </c>
      <c r="CZ58" s="764" t="e">
        <f t="shared" si="85"/>
        <v>#DIV/0!</v>
      </c>
      <c r="DA58" s="764" t="e">
        <f t="shared" si="85"/>
        <v>#DIV/0!</v>
      </c>
      <c r="DB58" s="680" t="e">
        <f t="shared" si="86"/>
        <v>#DIV/0!</v>
      </c>
      <c r="DC58" s="680" t="e">
        <f t="shared" si="86"/>
        <v>#DIV/0!</v>
      </c>
      <c r="DD58" s="680" t="e">
        <f t="shared" si="86"/>
        <v>#DIV/0!</v>
      </c>
      <c r="DE58" s="680" t="e">
        <f t="shared" si="86"/>
        <v>#DIV/0!</v>
      </c>
      <c r="DF58" s="680" t="e">
        <f t="shared" si="86"/>
        <v>#DIV/0!</v>
      </c>
      <c r="DG58" s="680" t="e">
        <f t="shared" si="86"/>
        <v>#DIV/0!</v>
      </c>
      <c r="DH58" s="766">
        <f>ROUND($J58*O58, 'Initial Information'!B61)</f>
        <v>0</v>
      </c>
      <c r="DI58" s="766">
        <f>ROUND($J58*T58, 'Initial Information'!C61)</f>
        <v>0</v>
      </c>
      <c r="DJ58" s="766">
        <f>ROUND($J58*Y58, 'Initial Information'!D61)</f>
        <v>0</v>
      </c>
      <c r="DK58" s="766">
        <f>ROUND($J58*AD58, 'Initial Information'!E61)</f>
        <v>0</v>
      </c>
      <c r="DL58" s="766">
        <f>ROUND($J58*AI58, 'Initial Information'!F61)</f>
        <v>0</v>
      </c>
      <c r="DM58" s="766">
        <f>ROUND($J58*AN58, 'Initial Information'!G61)</f>
        <v>0</v>
      </c>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row>
    <row r="59" spans="1:144" s="58" customFormat="1" ht="20.25" customHeight="1">
      <c r="A59" s="55" t="s">
        <v>181</v>
      </c>
      <c r="B59" s="56">
        <v>19</v>
      </c>
      <c r="C59" s="74">
        <v>0</v>
      </c>
      <c r="D59" s="86" t="s">
        <v>201</v>
      </c>
      <c r="E59" s="87" t="s">
        <v>181</v>
      </c>
      <c r="F59" s="88">
        <v>7.25</v>
      </c>
      <c r="G59" s="56" t="s">
        <v>181</v>
      </c>
      <c r="H59" s="102">
        <f>ROUND(F$59*173.3333,2)</f>
        <v>1256.67</v>
      </c>
      <c r="I59" s="56" t="s">
        <v>181</v>
      </c>
      <c r="J59" s="105">
        <v>1.2500000000000001E-2</v>
      </c>
      <c r="K59" s="56" t="s">
        <v>181</v>
      </c>
      <c r="L59" s="68" t="s">
        <v>181</v>
      </c>
      <c r="M59" s="74"/>
      <c r="N59" s="152" t="s">
        <v>181</v>
      </c>
      <c r="O59" s="400">
        <f t="shared" si="51"/>
        <v>0</v>
      </c>
      <c r="P59" s="69" t="s">
        <v>181</v>
      </c>
      <c r="Q59" s="152" t="s">
        <v>181</v>
      </c>
      <c r="R59" s="74"/>
      <c r="S59" s="152" t="s">
        <v>181</v>
      </c>
      <c r="T59" s="400">
        <f t="shared" si="52"/>
        <v>0</v>
      </c>
      <c r="U59" s="69" t="s">
        <v>181</v>
      </c>
      <c r="V59" s="152" t="s">
        <v>181</v>
      </c>
      <c r="W59" s="74"/>
      <c r="X59" s="152" t="s">
        <v>181</v>
      </c>
      <c r="Y59" s="400">
        <f t="shared" si="53"/>
        <v>0</v>
      </c>
      <c r="Z59" s="69" t="s">
        <v>181</v>
      </c>
      <c r="AA59" s="152" t="s">
        <v>181</v>
      </c>
      <c r="AB59" s="74"/>
      <c r="AC59" s="152" t="s">
        <v>181</v>
      </c>
      <c r="AD59" s="400">
        <f t="shared" si="54"/>
        <v>0</v>
      </c>
      <c r="AE59" s="69" t="s">
        <v>181</v>
      </c>
      <c r="AF59" s="152" t="s">
        <v>181</v>
      </c>
      <c r="AG59" s="74"/>
      <c r="AH59" s="152" t="s">
        <v>181</v>
      </c>
      <c r="AI59" s="400">
        <f t="shared" si="55"/>
        <v>0</v>
      </c>
      <c r="AJ59" s="69" t="s">
        <v>181</v>
      </c>
      <c r="AK59" s="152" t="s">
        <v>181</v>
      </c>
      <c r="AL59" s="74"/>
      <c r="AM59" s="152" t="s">
        <v>181</v>
      </c>
      <c r="AN59" s="400">
        <f t="shared" si="56"/>
        <v>0</v>
      </c>
      <c r="AO59" s="75" t="s">
        <v>181</v>
      </c>
      <c r="AP59" s="185" t="s">
        <v>181</v>
      </c>
      <c r="AQ59" s="52">
        <f t="shared" si="82"/>
        <v>0</v>
      </c>
      <c r="AR59" s="188" t="s">
        <v>181</v>
      </c>
      <c r="AS59" s="729"/>
      <c r="AT59" s="76">
        <v>1.03</v>
      </c>
      <c r="AU59" s="76">
        <f t="shared" si="87"/>
        <v>1.0609</v>
      </c>
      <c r="AV59" s="76">
        <f t="shared" si="87"/>
        <v>1.092727</v>
      </c>
      <c r="AW59" s="76">
        <f t="shared" si="87"/>
        <v>1.1255088100000001</v>
      </c>
      <c r="AX59" s="76">
        <f t="shared" si="87"/>
        <v>1.1592740743000001</v>
      </c>
      <c r="AY59" s="76">
        <f t="shared" si="87"/>
        <v>1.1940522965290001</v>
      </c>
      <c r="AZ59" s="51">
        <f t="shared" si="58"/>
        <v>0</v>
      </c>
      <c r="BA59" s="51">
        <f t="shared" si="59"/>
        <v>0</v>
      </c>
      <c r="BB59" s="51">
        <f t="shared" si="60"/>
        <v>0</v>
      </c>
      <c r="BC59" s="51">
        <f t="shared" si="61"/>
        <v>0</v>
      </c>
      <c r="BD59" s="51">
        <f t="shared" si="62"/>
        <v>0</v>
      </c>
      <c r="BE59" s="51">
        <f t="shared" si="63"/>
        <v>0</v>
      </c>
      <c r="BF59" s="127"/>
      <c r="BG59" s="127"/>
      <c r="BH59" s="127"/>
      <c r="BI59" s="127"/>
      <c r="BJ59" s="127"/>
      <c r="BK59" s="127"/>
      <c r="BL59" s="738">
        <f t="shared" si="64"/>
        <v>0</v>
      </c>
      <c r="BM59" s="738">
        <f t="shared" si="65"/>
        <v>0</v>
      </c>
      <c r="BN59" s="738">
        <f t="shared" si="66"/>
        <v>0</v>
      </c>
      <c r="BO59" s="738">
        <f t="shared" si="67"/>
        <v>0</v>
      </c>
      <c r="BP59" s="738">
        <f t="shared" si="68"/>
        <v>0</v>
      </c>
      <c r="BQ59" s="738">
        <f t="shared" si="69"/>
        <v>0</v>
      </c>
      <c r="BR59" s="741">
        <f t="shared" si="83"/>
        <v>1294.3699999999999</v>
      </c>
      <c r="BS59" s="741">
        <f t="shared" si="83"/>
        <v>1333.2</v>
      </c>
      <c r="BT59" s="741">
        <f t="shared" si="83"/>
        <v>1373.2</v>
      </c>
      <c r="BU59" s="741">
        <f t="shared" si="83"/>
        <v>1414.39</v>
      </c>
      <c r="BV59" s="741">
        <f t="shared" si="83"/>
        <v>1456.82</v>
      </c>
      <c r="BW59" s="741">
        <f t="shared" si="83"/>
        <v>1500.53</v>
      </c>
      <c r="BX59" s="744"/>
      <c r="BY59" s="744"/>
      <c r="BZ59" s="744"/>
      <c r="CA59" s="744"/>
      <c r="CB59" s="744"/>
      <c r="CC59" s="744"/>
      <c r="CD59" s="740">
        <f t="shared" si="88"/>
        <v>15532.439999999999</v>
      </c>
      <c r="CE59" s="740">
        <f t="shared" si="88"/>
        <v>15998.400000000001</v>
      </c>
      <c r="CF59" s="740">
        <f t="shared" si="88"/>
        <v>16478.400000000001</v>
      </c>
      <c r="CG59" s="740">
        <f t="shared" si="88"/>
        <v>16972.68</v>
      </c>
      <c r="CH59" s="740">
        <f t="shared" si="88"/>
        <v>17481.84</v>
      </c>
      <c r="CI59" s="740">
        <f t="shared" si="88"/>
        <v>18006.36</v>
      </c>
      <c r="CJ59" s="746" t="s">
        <v>1208</v>
      </c>
      <c r="CK59" s="746" t="s">
        <v>1208</v>
      </c>
      <c r="CL59" s="746" t="s">
        <v>1208</v>
      </c>
      <c r="CM59" s="746" t="s">
        <v>1208</v>
      </c>
      <c r="CN59" s="746" t="s">
        <v>1208</v>
      </c>
      <c r="CO59" s="746" t="s">
        <v>1208</v>
      </c>
      <c r="CP59" s="677" t="e">
        <f t="shared" si="74"/>
        <v>#DIV/0!</v>
      </c>
      <c r="CQ59" s="677" t="e">
        <f t="shared" si="75"/>
        <v>#DIV/0!</v>
      </c>
      <c r="CR59" s="677" t="e">
        <f t="shared" si="76"/>
        <v>#DIV/0!</v>
      </c>
      <c r="CS59" s="677" t="e">
        <f t="shared" si="77"/>
        <v>#DIV/0!</v>
      </c>
      <c r="CT59" s="677" t="e">
        <f t="shared" si="78"/>
        <v>#DIV/0!</v>
      </c>
      <c r="CU59" s="677" t="e">
        <f t="shared" si="79"/>
        <v>#DIV/0!</v>
      </c>
      <c r="CV59" s="764" t="e">
        <f t="shared" si="85"/>
        <v>#DIV/0!</v>
      </c>
      <c r="CW59" s="764" t="e">
        <f t="shared" si="85"/>
        <v>#DIV/0!</v>
      </c>
      <c r="CX59" s="764" t="e">
        <f t="shared" si="85"/>
        <v>#DIV/0!</v>
      </c>
      <c r="CY59" s="764" t="e">
        <f t="shared" si="85"/>
        <v>#DIV/0!</v>
      </c>
      <c r="CZ59" s="764" t="e">
        <f t="shared" si="85"/>
        <v>#DIV/0!</v>
      </c>
      <c r="DA59" s="764" t="e">
        <f t="shared" si="85"/>
        <v>#DIV/0!</v>
      </c>
      <c r="DB59" s="680" t="e">
        <f t="shared" si="86"/>
        <v>#DIV/0!</v>
      </c>
      <c r="DC59" s="680" t="e">
        <f t="shared" si="86"/>
        <v>#DIV/0!</v>
      </c>
      <c r="DD59" s="680" t="e">
        <f t="shared" si="86"/>
        <v>#DIV/0!</v>
      </c>
      <c r="DE59" s="680" t="e">
        <f t="shared" si="86"/>
        <v>#DIV/0!</v>
      </c>
      <c r="DF59" s="680" t="e">
        <f t="shared" si="86"/>
        <v>#DIV/0!</v>
      </c>
      <c r="DG59" s="680" t="e">
        <f t="shared" si="86"/>
        <v>#DIV/0!</v>
      </c>
      <c r="DH59" s="766">
        <f>ROUND($J59*O59, 'Initial Information'!B62)</f>
        <v>0</v>
      </c>
      <c r="DI59" s="766">
        <f>ROUND($J59*T59, 'Initial Information'!C62)</f>
        <v>0</v>
      </c>
      <c r="DJ59" s="766">
        <f>ROUND($J59*Y59, 'Initial Information'!D62)</f>
        <v>0</v>
      </c>
      <c r="DK59" s="766">
        <f>ROUND($J59*AD59, 'Initial Information'!E62)</f>
        <v>0</v>
      </c>
      <c r="DL59" s="766">
        <f>ROUND($J59*AI59, 'Initial Information'!F62)</f>
        <v>0</v>
      </c>
      <c r="DM59" s="766">
        <f>ROUND($J59*AN59, 'Initial Information'!G62)</f>
        <v>0</v>
      </c>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row>
    <row r="60" spans="1:144" s="58" customFormat="1" ht="20.25" customHeight="1">
      <c r="A60" s="55" t="s">
        <v>181</v>
      </c>
      <c r="B60" s="56">
        <v>20</v>
      </c>
      <c r="C60" s="74">
        <v>0</v>
      </c>
      <c r="D60" s="86" t="s">
        <v>201</v>
      </c>
      <c r="E60" s="87" t="s">
        <v>181</v>
      </c>
      <c r="F60" s="88">
        <v>7.25</v>
      </c>
      <c r="G60" s="56" t="s">
        <v>181</v>
      </c>
      <c r="H60" s="102">
        <f>ROUND(F$60*173.3333,2)</f>
        <v>1256.67</v>
      </c>
      <c r="I60" s="56" t="s">
        <v>181</v>
      </c>
      <c r="J60" s="105">
        <v>1.2500000000000001E-2</v>
      </c>
      <c r="K60" s="56" t="s">
        <v>181</v>
      </c>
      <c r="L60" s="68" t="s">
        <v>181</v>
      </c>
      <c r="M60" s="74"/>
      <c r="N60" s="152" t="s">
        <v>181</v>
      </c>
      <c r="O60" s="400">
        <f t="shared" si="51"/>
        <v>0</v>
      </c>
      <c r="P60" s="69" t="s">
        <v>181</v>
      </c>
      <c r="Q60" s="152" t="s">
        <v>181</v>
      </c>
      <c r="R60" s="74"/>
      <c r="S60" s="152" t="s">
        <v>181</v>
      </c>
      <c r="T60" s="400">
        <f t="shared" si="52"/>
        <v>0</v>
      </c>
      <c r="U60" s="69" t="s">
        <v>181</v>
      </c>
      <c r="V60" s="152" t="s">
        <v>181</v>
      </c>
      <c r="W60" s="74"/>
      <c r="X60" s="152" t="s">
        <v>181</v>
      </c>
      <c r="Y60" s="400">
        <f t="shared" si="53"/>
        <v>0</v>
      </c>
      <c r="Z60" s="69" t="s">
        <v>181</v>
      </c>
      <c r="AA60" s="152" t="s">
        <v>181</v>
      </c>
      <c r="AB60" s="74"/>
      <c r="AC60" s="152" t="s">
        <v>181</v>
      </c>
      <c r="AD60" s="400">
        <f t="shared" si="54"/>
        <v>0</v>
      </c>
      <c r="AE60" s="69" t="s">
        <v>181</v>
      </c>
      <c r="AF60" s="152" t="s">
        <v>181</v>
      </c>
      <c r="AG60" s="74"/>
      <c r="AH60" s="152" t="s">
        <v>181</v>
      </c>
      <c r="AI60" s="400">
        <f t="shared" si="55"/>
        <v>0</v>
      </c>
      <c r="AJ60" s="69" t="s">
        <v>181</v>
      </c>
      <c r="AK60" s="152" t="s">
        <v>181</v>
      </c>
      <c r="AL60" s="74"/>
      <c r="AM60" s="152" t="s">
        <v>181</v>
      </c>
      <c r="AN60" s="400">
        <f t="shared" si="56"/>
        <v>0</v>
      </c>
      <c r="AO60" s="75" t="s">
        <v>181</v>
      </c>
      <c r="AP60" s="185" t="s">
        <v>181</v>
      </c>
      <c r="AQ60" s="52">
        <f t="shared" si="82"/>
        <v>0</v>
      </c>
      <c r="AR60" s="188" t="s">
        <v>181</v>
      </c>
      <c r="AS60" s="729"/>
      <c r="AT60" s="76">
        <v>1.03</v>
      </c>
      <c r="AU60" s="76">
        <f t="shared" si="87"/>
        <v>1.0609</v>
      </c>
      <c r="AV60" s="76">
        <f t="shared" si="87"/>
        <v>1.092727</v>
      </c>
      <c r="AW60" s="76">
        <f t="shared" si="87"/>
        <v>1.1255088100000001</v>
      </c>
      <c r="AX60" s="76">
        <f t="shared" si="87"/>
        <v>1.1592740743000001</v>
      </c>
      <c r="AY60" s="76">
        <f t="shared" si="87"/>
        <v>1.1940522965290001</v>
      </c>
      <c r="AZ60" s="51">
        <f t="shared" si="58"/>
        <v>0</v>
      </c>
      <c r="BA60" s="51">
        <f t="shared" si="59"/>
        <v>0</v>
      </c>
      <c r="BB60" s="51">
        <f t="shared" si="60"/>
        <v>0</v>
      </c>
      <c r="BC60" s="51">
        <f t="shared" si="61"/>
        <v>0</v>
      </c>
      <c r="BD60" s="51">
        <f t="shared" si="62"/>
        <v>0</v>
      </c>
      <c r="BE60" s="51">
        <f t="shared" si="63"/>
        <v>0</v>
      </c>
      <c r="BF60" s="127"/>
      <c r="BG60" s="127"/>
      <c r="BH60" s="127"/>
      <c r="BI60" s="127"/>
      <c r="BJ60" s="127"/>
      <c r="BK60" s="127"/>
      <c r="BL60" s="738">
        <f t="shared" si="64"/>
        <v>0</v>
      </c>
      <c r="BM60" s="738">
        <f t="shared" si="65"/>
        <v>0</v>
      </c>
      <c r="BN60" s="738">
        <f t="shared" si="66"/>
        <v>0</v>
      </c>
      <c r="BO60" s="738">
        <f t="shared" si="67"/>
        <v>0</v>
      </c>
      <c r="BP60" s="738">
        <f t="shared" si="68"/>
        <v>0</v>
      </c>
      <c r="BQ60" s="738">
        <f t="shared" si="69"/>
        <v>0</v>
      </c>
      <c r="BR60" s="741">
        <f t="shared" si="83"/>
        <v>1294.3699999999999</v>
      </c>
      <c r="BS60" s="741">
        <f t="shared" si="83"/>
        <v>1333.2</v>
      </c>
      <c r="BT60" s="741">
        <f t="shared" si="83"/>
        <v>1373.2</v>
      </c>
      <c r="BU60" s="741">
        <f t="shared" si="83"/>
        <v>1414.39</v>
      </c>
      <c r="BV60" s="741">
        <f t="shared" si="83"/>
        <v>1456.82</v>
      </c>
      <c r="BW60" s="741">
        <f t="shared" si="83"/>
        <v>1500.53</v>
      </c>
      <c r="BX60" s="744"/>
      <c r="BY60" s="744"/>
      <c r="BZ60" s="744"/>
      <c r="CA60" s="744"/>
      <c r="CB60" s="744"/>
      <c r="CC60" s="744"/>
      <c r="CD60" s="740">
        <f t="shared" si="88"/>
        <v>15532.439999999999</v>
      </c>
      <c r="CE60" s="740">
        <f t="shared" si="88"/>
        <v>15998.400000000001</v>
      </c>
      <c r="CF60" s="740">
        <f t="shared" si="88"/>
        <v>16478.400000000001</v>
      </c>
      <c r="CG60" s="740">
        <f t="shared" si="88"/>
        <v>16972.68</v>
      </c>
      <c r="CH60" s="740">
        <f t="shared" si="88"/>
        <v>17481.84</v>
      </c>
      <c r="CI60" s="740">
        <f t="shared" si="88"/>
        <v>18006.36</v>
      </c>
      <c r="CJ60" s="746" t="s">
        <v>1208</v>
      </c>
      <c r="CK60" s="746" t="s">
        <v>1208</v>
      </c>
      <c r="CL60" s="746" t="s">
        <v>1208</v>
      </c>
      <c r="CM60" s="746" t="s">
        <v>1208</v>
      </c>
      <c r="CN60" s="746" t="s">
        <v>1208</v>
      </c>
      <c r="CO60" s="746" t="s">
        <v>1208</v>
      </c>
      <c r="CP60" s="677" t="e">
        <f t="shared" si="74"/>
        <v>#DIV/0!</v>
      </c>
      <c r="CQ60" s="677" t="e">
        <f t="shared" si="75"/>
        <v>#DIV/0!</v>
      </c>
      <c r="CR60" s="677" t="e">
        <f t="shared" si="76"/>
        <v>#DIV/0!</v>
      </c>
      <c r="CS60" s="677" t="e">
        <f t="shared" si="77"/>
        <v>#DIV/0!</v>
      </c>
      <c r="CT60" s="677" t="e">
        <f t="shared" si="78"/>
        <v>#DIV/0!</v>
      </c>
      <c r="CU60" s="677" t="e">
        <f t="shared" si="79"/>
        <v>#DIV/0!</v>
      </c>
      <c r="CV60" s="764" t="e">
        <f t="shared" si="85"/>
        <v>#DIV/0!</v>
      </c>
      <c r="CW60" s="764" t="e">
        <f t="shared" si="85"/>
        <v>#DIV/0!</v>
      </c>
      <c r="CX60" s="764" t="e">
        <f t="shared" si="85"/>
        <v>#DIV/0!</v>
      </c>
      <c r="CY60" s="764" t="e">
        <f t="shared" si="85"/>
        <v>#DIV/0!</v>
      </c>
      <c r="CZ60" s="764" t="e">
        <f t="shared" si="85"/>
        <v>#DIV/0!</v>
      </c>
      <c r="DA60" s="764" t="e">
        <f t="shared" si="85"/>
        <v>#DIV/0!</v>
      </c>
      <c r="DB60" s="680" t="e">
        <f t="shared" si="86"/>
        <v>#DIV/0!</v>
      </c>
      <c r="DC60" s="680" t="e">
        <f t="shared" si="86"/>
        <v>#DIV/0!</v>
      </c>
      <c r="DD60" s="680" t="e">
        <f t="shared" si="86"/>
        <v>#DIV/0!</v>
      </c>
      <c r="DE60" s="680" t="e">
        <f t="shared" si="86"/>
        <v>#DIV/0!</v>
      </c>
      <c r="DF60" s="680" t="e">
        <f t="shared" si="86"/>
        <v>#DIV/0!</v>
      </c>
      <c r="DG60" s="680" t="e">
        <f t="shared" si="86"/>
        <v>#DIV/0!</v>
      </c>
      <c r="DH60" s="766">
        <f>ROUND($J60*O60, 'Initial Information'!B63)</f>
        <v>0</v>
      </c>
      <c r="DI60" s="766">
        <f>ROUND($J60*T60, 'Initial Information'!C63)</f>
        <v>0</v>
      </c>
      <c r="DJ60" s="766">
        <f>ROUND($J60*Y60, 'Initial Information'!D63)</f>
        <v>0</v>
      </c>
      <c r="DK60" s="766">
        <f>ROUND($J60*AD60, 'Initial Information'!E63)</f>
        <v>0</v>
      </c>
      <c r="DL60" s="766">
        <f>ROUND($J60*AI60, 'Initial Information'!F63)</f>
        <v>0</v>
      </c>
      <c r="DM60" s="766">
        <f>ROUND($J60*AN60, 'Initial Information'!G63)</f>
        <v>0</v>
      </c>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row>
    <row r="61" spans="1:144" s="58" customFormat="1" ht="9.9499999999999993" customHeight="1" thickBot="1">
      <c r="A61" s="55" t="s">
        <v>181</v>
      </c>
      <c r="B61" s="56" t="s">
        <v>181</v>
      </c>
      <c r="C61" s="56" t="s">
        <v>181</v>
      </c>
      <c r="D61" s="56" t="s">
        <v>181</v>
      </c>
      <c r="E61" s="56" t="s">
        <v>181</v>
      </c>
      <c r="F61" s="56" t="s">
        <v>181</v>
      </c>
      <c r="G61" s="56" t="s">
        <v>181</v>
      </c>
      <c r="H61" s="56" t="s">
        <v>181</v>
      </c>
      <c r="I61" s="56" t="s">
        <v>181</v>
      </c>
      <c r="J61" s="56" t="s">
        <v>181</v>
      </c>
      <c r="K61" s="56" t="s">
        <v>181</v>
      </c>
      <c r="L61" s="68" t="s">
        <v>181</v>
      </c>
      <c r="M61" s="152" t="s">
        <v>181</v>
      </c>
      <c r="N61" s="152" t="s">
        <v>181</v>
      </c>
      <c r="O61" s="401" t="s">
        <v>181</v>
      </c>
      <c r="P61" s="69" t="s">
        <v>181</v>
      </c>
      <c r="Q61" s="152" t="s">
        <v>181</v>
      </c>
      <c r="R61" s="152" t="s">
        <v>181</v>
      </c>
      <c r="S61" s="152" t="s">
        <v>181</v>
      </c>
      <c r="T61" s="401" t="s">
        <v>181</v>
      </c>
      <c r="U61" s="69" t="s">
        <v>181</v>
      </c>
      <c r="V61" s="152" t="s">
        <v>181</v>
      </c>
      <c r="W61" s="152" t="s">
        <v>181</v>
      </c>
      <c r="X61" s="152" t="s">
        <v>181</v>
      </c>
      <c r="Y61" s="401" t="s">
        <v>181</v>
      </c>
      <c r="Z61" s="69" t="s">
        <v>181</v>
      </c>
      <c r="AA61" s="152" t="s">
        <v>181</v>
      </c>
      <c r="AB61" s="152" t="s">
        <v>181</v>
      </c>
      <c r="AC61" s="152" t="s">
        <v>181</v>
      </c>
      <c r="AD61" s="401" t="s">
        <v>181</v>
      </c>
      <c r="AE61" s="69" t="s">
        <v>181</v>
      </c>
      <c r="AF61" s="152" t="s">
        <v>181</v>
      </c>
      <c r="AG61" s="152" t="s">
        <v>181</v>
      </c>
      <c r="AH61" s="152" t="s">
        <v>181</v>
      </c>
      <c r="AI61" s="401" t="s">
        <v>181</v>
      </c>
      <c r="AJ61" s="69" t="s">
        <v>181</v>
      </c>
      <c r="AK61" s="152" t="s">
        <v>181</v>
      </c>
      <c r="AL61" s="152" t="s">
        <v>181</v>
      </c>
      <c r="AM61" s="152" t="s">
        <v>181</v>
      </c>
      <c r="AN61" s="401" t="s">
        <v>181</v>
      </c>
      <c r="AO61" s="75" t="s">
        <v>181</v>
      </c>
      <c r="AP61" s="185" t="s">
        <v>181</v>
      </c>
      <c r="AQ61" s="185" t="s">
        <v>181</v>
      </c>
      <c r="AR61" s="188" t="s">
        <v>181</v>
      </c>
      <c r="AS61" s="729"/>
      <c r="AT61" s="132" t="s">
        <v>181</v>
      </c>
      <c r="AU61" s="132" t="s">
        <v>181</v>
      </c>
      <c r="AV61" s="132" t="s">
        <v>181</v>
      </c>
      <c r="AW61" s="132" t="s">
        <v>181</v>
      </c>
      <c r="AX61" s="132" t="s">
        <v>181</v>
      </c>
      <c r="AY61" s="132" t="s">
        <v>181</v>
      </c>
      <c r="AZ61" s="132" t="s">
        <v>181</v>
      </c>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32" t="s">
        <v>181</v>
      </c>
      <c r="CW61" s="127"/>
      <c r="CX61" s="127"/>
      <c r="CY61" s="127"/>
      <c r="CZ61" s="127"/>
      <c r="DA61" s="127"/>
      <c r="DB61" s="132" t="s">
        <v>181</v>
      </c>
      <c r="DC61" s="127"/>
      <c r="DD61" s="127"/>
      <c r="DE61" s="127"/>
      <c r="DF61" s="127"/>
      <c r="DG61" s="127"/>
      <c r="DH61" s="132" t="s">
        <v>181</v>
      </c>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row>
    <row r="62" spans="1:144" s="58" customFormat="1" ht="20.25" customHeight="1" thickBot="1">
      <c r="A62" s="55" t="s">
        <v>181</v>
      </c>
      <c r="B62" s="56" t="s">
        <v>181</v>
      </c>
      <c r="C62" s="56" t="s">
        <v>202</v>
      </c>
      <c r="D62" s="56"/>
      <c r="E62" s="56"/>
      <c r="F62" s="56"/>
      <c r="G62" s="56" t="s">
        <v>181</v>
      </c>
      <c r="H62" s="56" t="s">
        <v>181</v>
      </c>
      <c r="I62" s="56" t="s">
        <v>181</v>
      </c>
      <c r="J62" s="56" t="s">
        <v>181</v>
      </c>
      <c r="K62" s="56" t="s">
        <v>181</v>
      </c>
      <c r="L62" s="68" t="s">
        <v>181</v>
      </c>
      <c r="M62" s="152" t="s">
        <v>181</v>
      </c>
      <c r="N62" s="152" t="s">
        <v>181</v>
      </c>
      <c r="O62" s="402">
        <f>SUM(O41:O60)</f>
        <v>0</v>
      </c>
      <c r="P62" s="69" t="s">
        <v>181</v>
      </c>
      <c r="Q62" s="152" t="s">
        <v>181</v>
      </c>
      <c r="R62" s="152" t="s">
        <v>181</v>
      </c>
      <c r="S62" s="152" t="s">
        <v>181</v>
      </c>
      <c r="T62" s="402">
        <f>SUM(T41:T60)</f>
        <v>0</v>
      </c>
      <c r="U62" s="69" t="s">
        <v>181</v>
      </c>
      <c r="V62" s="152" t="s">
        <v>181</v>
      </c>
      <c r="W62" s="152" t="s">
        <v>181</v>
      </c>
      <c r="X62" s="152" t="s">
        <v>181</v>
      </c>
      <c r="Y62" s="402">
        <f>SUM(Y41:Y60)</f>
        <v>0</v>
      </c>
      <c r="Z62" s="69" t="s">
        <v>181</v>
      </c>
      <c r="AA62" s="152" t="s">
        <v>181</v>
      </c>
      <c r="AB62" s="152" t="s">
        <v>181</v>
      </c>
      <c r="AC62" s="152" t="s">
        <v>181</v>
      </c>
      <c r="AD62" s="402">
        <f>SUM(AD41:AD60)</f>
        <v>0</v>
      </c>
      <c r="AE62" s="69" t="s">
        <v>181</v>
      </c>
      <c r="AF62" s="152" t="s">
        <v>181</v>
      </c>
      <c r="AG62" s="152" t="s">
        <v>181</v>
      </c>
      <c r="AH62" s="152" t="s">
        <v>181</v>
      </c>
      <c r="AI62" s="402">
        <f>SUM(AI41:AI60)</f>
        <v>0</v>
      </c>
      <c r="AJ62" s="69" t="s">
        <v>181</v>
      </c>
      <c r="AK62" s="152" t="s">
        <v>181</v>
      </c>
      <c r="AL62" s="152" t="s">
        <v>181</v>
      </c>
      <c r="AM62" s="152" t="s">
        <v>181</v>
      </c>
      <c r="AN62" s="402">
        <f>SUM(AN41:AN60)</f>
        <v>0</v>
      </c>
      <c r="AO62" s="75" t="s">
        <v>181</v>
      </c>
      <c r="AP62" s="185" t="s">
        <v>181</v>
      </c>
      <c r="AQ62" s="193">
        <f>SUM(O62:AN62)</f>
        <v>0</v>
      </c>
      <c r="AR62" s="188" t="s">
        <v>181</v>
      </c>
      <c r="AS62" s="729"/>
      <c r="AT62" s="132" t="s">
        <v>181</v>
      </c>
      <c r="AU62" s="132" t="s">
        <v>181</v>
      </c>
      <c r="AV62" s="132" t="s">
        <v>181</v>
      </c>
      <c r="AW62" s="132" t="s">
        <v>181</v>
      </c>
      <c r="AX62" s="132" t="s">
        <v>181</v>
      </c>
      <c r="AY62" s="132" t="s">
        <v>181</v>
      </c>
      <c r="AZ62" s="132" t="s">
        <v>181</v>
      </c>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32" t="s">
        <v>181</v>
      </c>
      <c r="CW62" s="127"/>
      <c r="CX62" s="127"/>
      <c r="CY62" s="127"/>
      <c r="CZ62" s="127"/>
      <c r="DA62" s="127"/>
      <c r="DB62" s="132" t="s">
        <v>181</v>
      </c>
      <c r="DC62" s="127"/>
      <c r="DD62" s="127"/>
      <c r="DE62" s="127"/>
      <c r="DF62" s="127"/>
      <c r="DG62" s="127"/>
      <c r="DH62" s="132" t="s">
        <v>181</v>
      </c>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row>
    <row r="63" spans="1:144" s="58" customFormat="1" ht="9.9499999999999993" customHeight="1" thickBot="1">
      <c r="A63" s="55" t="s">
        <v>181</v>
      </c>
      <c r="B63" s="56" t="s">
        <v>181</v>
      </c>
      <c r="C63" s="56" t="s">
        <v>181</v>
      </c>
      <c r="D63" s="56" t="s">
        <v>181</v>
      </c>
      <c r="E63" s="56" t="s">
        <v>181</v>
      </c>
      <c r="F63" s="56" t="s">
        <v>181</v>
      </c>
      <c r="G63" s="56" t="s">
        <v>181</v>
      </c>
      <c r="H63" s="56" t="s">
        <v>181</v>
      </c>
      <c r="I63" s="56" t="s">
        <v>181</v>
      </c>
      <c r="J63" s="56" t="s">
        <v>181</v>
      </c>
      <c r="K63" s="56" t="s">
        <v>181</v>
      </c>
      <c r="L63" s="68" t="s">
        <v>181</v>
      </c>
      <c r="M63" s="152" t="s">
        <v>181</v>
      </c>
      <c r="N63" s="152" t="s">
        <v>181</v>
      </c>
      <c r="O63" s="401" t="s">
        <v>181</v>
      </c>
      <c r="P63" s="69" t="s">
        <v>181</v>
      </c>
      <c r="Q63" s="152" t="s">
        <v>181</v>
      </c>
      <c r="R63" s="152" t="s">
        <v>181</v>
      </c>
      <c r="S63" s="152" t="s">
        <v>181</v>
      </c>
      <c r="T63" s="401" t="s">
        <v>181</v>
      </c>
      <c r="U63" s="69" t="s">
        <v>181</v>
      </c>
      <c r="V63" s="152" t="s">
        <v>181</v>
      </c>
      <c r="W63" s="152" t="s">
        <v>181</v>
      </c>
      <c r="X63" s="152" t="s">
        <v>181</v>
      </c>
      <c r="Y63" s="401" t="s">
        <v>181</v>
      </c>
      <c r="Z63" s="69" t="s">
        <v>181</v>
      </c>
      <c r="AA63" s="152" t="s">
        <v>181</v>
      </c>
      <c r="AB63" s="152" t="s">
        <v>181</v>
      </c>
      <c r="AC63" s="152" t="s">
        <v>181</v>
      </c>
      <c r="AD63" s="401" t="s">
        <v>181</v>
      </c>
      <c r="AE63" s="69" t="s">
        <v>181</v>
      </c>
      <c r="AF63" s="152" t="s">
        <v>181</v>
      </c>
      <c r="AG63" s="152" t="s">
        <v>181</v>
      </c>
      <c r="AH63" s="152" t="s">
        <v>181</v>
      </c>
      <c r="AI63" s="401" t="s">
        <v>181</v>
      </c>
      <c r="AJ63" s="69" t="s">
        <v>181</v>
      </c>
      <c r="AK63" s="152" t="s">
        <v>181</v>
      </c>
      <c r="AL63" s="152" t="s">
        <v>181</v>
      </c>
      <c r="AM63" s="152" t="s">
        <v>181</v>
      </c>
      <c r="AN63" s="401" t="s">
        <v>181</v>
      </c>
      <c r="AO63" s="75" t="s">
        <v>181</v>
      </c>
      <c r="AP63" s="185" t="s">
        <v>181</v>
      </c>
      <c r="AQ63" s="185" t="s">
        <v>181</v>
      </c>
      <c r="AR63" s="188" t="s">
        <v>181</v>
      </c>
      <c r="AS63" s="729"/>
      <c r="AT63" s="132" t="s">
        <v>181</v>
      </c>
      <c r="AU63" s="132" t="s">
        <v>181</v>
      </c>
      <c r="AV63" s="132" t="s">
        <v>181</v>
      </c>
      <c r="AW63" s="132" t="s">
        <v>181</v>
      </c>
      <c r="AX63" s="132" t="s">
        <v>181</v>
      </c>
      <c r="AY63" s="132" t="s">
        <v>181</v>
      </c>
      <c r="AZ63" s="132" t="s">
        <v>181</v>
      </c>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32" t="s">
        <v>181</v>
      </c>
      <c r="CW63" s="127"/>
      <c r="CX63" s="127"/>
      <c r="CY63" s="127"/>
      <c r="CZ63" s="127"/>
      <c r="DA63" s="127"/>
      <c r="DB63" s="132" t="s">
        <v>181</v>
      </c>
      <c r="DC63" s="127"/>
      <c r="DD63" s="127"/>
      <c r="DE63" s="127"/>
      <c r="DF63" s="127"/>
      <c r="DG63" s="127"/>
      <c r="DH63" s="132" t="s">
        <v>181</v>
      </c>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row>
    <row r="64" spans="1:144" s="58" customFormat="1" ht="20.25" customHeight="1" thickBot="1">
      <c r="A64" s="55" t="s">
        <v>181</v>
      </c>
      <c r="B64" s="56" t="s">
        <v>181</v>
      </c>
      <c r="C64" s="1347" t="s">
        <v>260</v>
      </c>
      <c r="D64" s="993"/>
      <c r="E64" s="993"/>
      <c r="F64" s="993"/>
      <c r="G64" s="993"/>
      <c r="H64" s="993"/>
      <c r="I64" s="993"/>
      <c r="J64" s="993"/>
      <c r="K64" s="56" t="s">
        <v>181</v>
      </c>
      <c r="L64" s="68" t="s">
        <v>181</v>
      </c>
      <c r="M64" s="152" t="s">
        <v>181</v>
      </c>
      <c r="N64" s="152" t="s">
        <v>181</v>
      </c>
      <c r="O64" s="404">
        <f>O62+O38</f>
        <v>0</v>
      </c>
      <c r="P64" s="69" t="s">
        <v>181</v>
      </c>
      <c r="Q64" s="152" t="s">
        <v>181</v>
      </c>
      <c r="R64" s="152" t="s">
        <v>181</v>
      </c>
      <c r="S64" s="152" t="s">
        <v>181</v>
      </c>
      <c r="T64" s="404">
        <f>T62+T38</f>
        <v>0</v>
      </c>
      <c r="U64" s="69" t="s">
        <v>181</v>
      </c>
      <c r="V64" s="152" t="s">
        <v>181</v>
      </c>
      <c r="W64" s="152" t="s">
        <v>181</v>
      </c>
      <c r="X64" s="152" t="s">
        <v>181</v>
      </c>
      <c r="Y64" s="404">
        <f>Y62+Y38</f>
        <v>0</v>
      </c>
      <c r="Z64" s="69" t="s">
        <v>181</v>
      </c>
      <c r="AA64" s="152" t="s">
        <v>181</v>
      </c>
      <c r="AB64" s="152" t="s">
        <v>181</v>
      </c>
      <c r="AC64" s="152" t="s">
        <v>181</v>
      </c>
      <c r="AD64" s="404">
        <f>AD62+AD38</f>
        <v>0</v>
      </c>
      <c r="AE64" s="69" t="s">
        <v>181</v>
      </c>
      <c r="AF64" s="152" t="s">
        <v>181</v>
      </c>
      <c r="AG64" s="152" t="s">
        <v>181</v>
      </c>
      <c r="AH64" s="152" t="s">
        <v>181</v>
      </c>
      <c r="AI64" s="404">
        <f>AI62+AI38</f>
        <v>0</v>
      </c>
      <c r="AJ64" s="69" t="s">
        <v>181</v>
      </c>
      <c r="AK64" s="152" t="s">
        <v>181</v>
      </c>
      <c r="AL64" s="152" t="s">
        <v>181</v>
      </c>
      <c r="AM64" s="152" t="s">
        <v>181</v>
      </c>
      <c r="AN64" s="404">
        <f>AN62+AN38</f>
        <v>0</v>
      </c>
      <c r="AO64" s="75" t="s">
        <v>181</v>
      </c>
      <c r="AP64" s="185" t="s">
        <v>181</v>
      </c>
      <c r="AQ64" s="190">
        <f>SUM(O64:AN64)</f>
        <v>0</v>
      </c>
      <c r="AR64" s="188" t="s">
        <v>181</v>
      </c>
      <c r="AS64" s="729"/>
      <c r="AT64" s="132" t="s">
        <v>181</v>
      </c>
      <c r="AU64" s="132" t="s">
        <v>181</v>
      </c>
      <c r="AV64" s="132" t="s">
        <v>181</v>
      </c>
      <c r="AW64" s="132" t="s">
        <v>181</v>
      </c>
      <c r="AX64" s="132" t="s">
        <v>181</v>
      </c>
      <c r="AY64" s="132" t="s">
        <v>181</v>
      </c>
      <c r="AZ64" s="132" t="s">
        <v>181</v>
      </c>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32" t="s">
        <v>181</v>
      </c>
      <c r="CW64" s="127"/>
      <c r="CX64" s="127"/>
      <c r="CY64" s="127"/>
      <c r="CZ64" s="127"/>
      <c r="DA64" s="127"/>
      <c r="DB64" s="767"/>
      <c r="DC64" s="127"/>
      <c r="DD64" s="127"/>
      <c r="DE64" s="127"/>
      <c r="DF64" s="127"/>
      <c r="DG64" s="127"/>
      <c r="DH64" s="132" t="s">
        <v>181</v>
      </c>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row>
    <row r="65" spans="1:144" s="58" customFormat="1" ht="9.9499999999999993" customHeight="1" thickBot="1">
      <c r="A65" s="61" t="s">
        <v>181</v>
      </c>
      <c r="B65" s="62" t="s">
        <v>181</v>
      </c>
      <c r="C65" s="62" t="s">
        <v>181</v>
      </c>
      <c r="D65" s="62" t="s">
        <v>181</v>
      </c>
      <c r="E65" s="62" t="s">
        <v>181</v>
      </c>
      <c r="F65" s="62" t="s">
        <v>181</v>
      </c>
      <c r="G65" s="62" t="s">
        <v>181</v>
      </c>
      <c r="H65" s="62" t="s">
        <v>181</v>
      </c>
      <c r="I65" s="62" t="s">
        <v>181</v>
      </c>
      <c r="J65" s="62" t="s">
        <v>181</v>
      </c>
      <c r="K65" s="62" t="s">
        <v>181</v>
      </c>
      <c r="L65" s="79" t="s">
        <v>181</v>
      </c>
      <c r="M65" s="80" t="s">
        <v>181</v>
      </c>
      <c r="N65" s="80" t="s">
        <v>181</v>
      </c>
      <c r="O65" s="403" t="s">
        <v>181</v>
      </c>
      <c r="P65" s="82" t="s">
        <v>181</v>
      </c>
      <c r="Q65" s="80" t="s">
        <v>181</v>
      </c>
      <c r="R65" s="80" t="s">
        <v>181</v>
      </c>
      <c r="S65" s="80" t="s">
        <v>181</v>
      </c>
      <c r="T65" s="403" t="s">
        <v>181</v>
      </c>
      <c r="U65" s="82" t="s">
        <v>181</v>
      </c>
      <c r="V65" s="80" t="s">
        <v>181</v>
      </c>
      <c r="W65" s="80" t="s">
        <v>181</v>
      </c>
      <c r="X65" s="80" t="s">
        <v>181</v>
      </c>
      <c r="Y65" s="403" t="s">
        <v>181</v>
      </c>
      <c r="Z65" s="82" t="s">
        <v>181</v>
      </c>
      <c r="AA65" s="80" t="s">
        <v>181</v>
      </c>
      <c r="AB65" s="80" t="s">
        <v>181</v>
      </c>
      <c r="AC65" s="80" t="s">
        <v>181</v>
      </c>
      <c r="AD65" s="403" t="s">
        <v>181</v>
      </c>
      <c r="AE65" s="82" t="s">
        <v>181</v>
      </c>
      <c r="AF65" s="80" t="s">
        <v>181</v>
      </c>
      <c r="AG65" s="80" t="s">
        <v>181</v>
      </c>
      <c r="AH65" s="80" t="s">
        <v>181</v>
      </c>
      <c r="AI65" s="403" t="s">
        <v>181</v>
      </c>
      <c r="AJ65" s="82" t="s">
        <v>181</v>
      </c>
      <c r="AK65" s="80" t="s">
        <v>181</v>
      </c>
      <c r="AL65" s="80" t="s">
        <v>181</v>
      </c>
      <c r="AM65" s="80" t="s">
        <v>181</v>
      </c>
      <c r="AN65" s="403" t="s">
        <v>181</v>
      </c>
      <c r="AO65" s="83" t="s">
        <v>181</v>
      </c>
      <c r="AP65" s="186" t="s">
        <v>181</v>
      </c>
      <c r="AQ65" s="186" t="s">
        <v>181</v>
      </c>
      <c r="AR65" s="189" t="s">
        <v>181</v>
      </c>
      <c r="AS65" s="729"/>
      <c r="AT65" s="132" t="s">
        <v>181</v>
      </c>
      <c r="AU65" s="132" t="s">
        <v>181</v>
      </c>
      <c r="AV65" s="132" t="s">
        <v>181</v>
      </c>
      <c r="AW65" s="132" t="s">
        <v>181</v>
      </c>
      <c r="AX65" s="132" t="s">
        <v>181</v>
      </c>
      <c r="AY65" s="132" t="s">
        <v>181</v>
      </c>
      <c r="AZ65" s="132" t="s">
        <v>181</v>
      </c>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32" t="s">
        <v>181</v>
      </c>
      <c r="CW65" s="127"/>
      <c r="CX65" s="127"/>
      <c r="CY65" s="127"/>
      <c r="CZ65" s="127"/>
      <c r="DA65" s="127"/>
      <c r="DB65" s="132" t="s">
        <v>181</v>
      </c>
      <c r="DC65" s="127"/>
      <c r="DD65" s="127"/>
      <c r="DE65" s="127"/>
      <c r="DF65" s="127"/>
      <c r="DG65" s="127"/>
      <c r="DH65" s="132" t="s">
        <v>181</v>
      </c>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row>
    <row r="66" spans="1:144" s="58" customFormat="1" ht="9.9499999999999993" customHeight="1">
      <c r="A66" s="55" t="s">
        <v>181</v>
      </c>
      <c r="B66" s="84" t="s">
        <v>181</v>
      </c>
      <c r="C66" s="84" t="s">
        <v>181</v>
      </c>
      <c r="D66" s="84" t="s">
        <v>181</v>
      </c>
      <c r="E66" s="84" t="s">
        <v>181</v>
      </c>
      <c r="F66" s="84" t="s">
        <v>181</v>
      </c>
      <c r="G66" s="56" t="s">
        <v>181</v>
      </c>
      <c r="H66" s="56" t="s">
        <v>181</v>
      </c>
      <c r="I66" s="56" t="s">
        <v>181</v>
      </c>
      <c r="J66" s="56" t="s">
        <v>181</v>
      </c>
      <c r="K66" s="56" t="s">
        <v>181</v>
      </c>
      <c r="L66" s="68" t="s">
        <v>181</v>
      </c>
      <c r="M66" s="152" t="s">
        <v>181</v>
      </c>
      <c r="N66" s="152" t="s">
        <v>181</v>
      </c>
      <c r="O66" s="401" t="s">
        <v>181</v>
      </c>
      <c r="P66" s="152" t="s">
        <v>181</v>
      </c>
      <c r="Q66" s="68" t="s">
        <v>181</v>
      </c>
      <c r="R66" s="152" t="s">
        <v>181</v>
      </c>
      <c r="S66" s="152" t="s">
        <v>181</v>
      </c>
      <c r="T66" s="401" t="s">
        <v>181</v>
      </c>
      <c r="U66" s="152" t="s">
        <v>181</v>
      </c>
      <c r="V66" s="68" t="s">
        <v>181</v>
      </c>
      <c r="W66" s="152" t="s">
        <v>181</v>
      </c>
      <c r="X66" s="152" t="s">
        <v>181</v>
      </c>
      <c r="Y66" s="401" t="s">
        <v>181</v>
      </c>
      <c r="Z66" s="152" t="s">
        <v>181</v>
      </c>
      <c r="AA66" s="68" t="s">
        <v>181</v>
      </c>
      <c r="AB66" s="152" t="s">
        <v>181</v>
      </c>
      <c r="AC66" s="152" t="s">
        <v>181</v>
      </c>
      <c r="AD66" s="401" t="s">
        <v>181</v>
      </c>
      <c r="AE66" s="152" t="s">
        <v>181</v>
      </c>
      <c r="AF66" s="68" t="s">
        <v>181</v>
      </c>
      <c r="AG66" s="152" t="s">
        <v>181</v>
      </c>
      <c r="AH66" s="152" t="s">
        <v>181</v>
      </c>
      <c r="AI66" s="401" t="s">
        <v>181</v>
      </c>
      <c r="AJ66" s="152" t="s">
        <v>181</v>
      </c>
      <c r="AK66" s="68" t="s">
        <v>181</v>
      </c>
      <c r="AL66" s="152" t="s">
        <v>181</v>
      </c>
      <c r="AM66" s="152" t="s">
        <v>181</v>
      </c>
      <c r="AN66" s="401" t="s">
        <v>181</v>
      </c>
      <c r="AO66" s="85" t="s">
        <v>181</v>
      </c>
      <c r="AP66" s="187" t="s">
        <v>181</v>
      </c>
      <c r="AQ66" s="185" t="s">
        <v>181</v>
      </c>
      <c r="AR66" s="188" t="s">
        <v>181</v>
      </c>
      <c r="AS66" s="729"/>
      <c r="AT66" s="132" t="s">
        <v>181</v>
      </c>
      <c r="AU66" s="132" t="s">
        <v>181</v>
      </c>
      <c r="AV66" s="132" t="s">
        <v>181</v>
      </c>
      <c r="AW66" s="132" t="s">
        <v>181</v>
      </c>
      <c r="AX66" s="132" t="s">
        <v>181</v>
      </c>
      <c r="AY66" s="132" t="s">
        <v>181</v>
      </c>
      <c r="AZ66" s="132" t="s">
        <v>181</v>
      </c>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32" t="s">
        <v>181</v>
      </c>
      <c r="CW66" s="127"/>
      <c r="CX66" s="127"/>
      <c r="CY66" s="127"/>
      <c r="CZ66" s="127"/>
      <c r="DA66" s="127"/>
      <c r="DB66" s="132" t="s">
        <v>181</v>
      </c>
      <c r="DC66" s="127"/>
      <c r="DD66" s="127"/>
      <c r="DE66" s="127"/>
      <c r="DF66" s="127"/>
      <c r="DG66" s="127"/>
      <c r="DH66" s="132" t="s">
        <v>181</v>
      </c>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row>
    <row r="67" spans="1:144" s="58" customFormat="1" ht="20.100000000000001" customHeight="1">
      <c r="A67" s="55"/>
      <c r="B67" s="1347" t="s">
        <v>203</v>
      </c>
      <c r="C67" s="1347"/>
      <c r="D67" s="1347"/>
      <c r="E67" s="1347"/>
      <c r="F67" s="1347"/>
      <c r="G67" s="1348"/>
      <c r="H67" s="1348"/>
      <c r="I67" s="1348"/>
      <c r="J67" s="1348"/>
      <c r="K67" s="56" t="s">
        <v>181</v>
      </c>
      <c r="L67" s="68" t="s">
        <v>181</v>
      </c>
      <c r="M67" s="152" t="s">
        <v>181</v>
      </c>
      <c r="N67" s="152" t="s">
        <v>181</v>
      </c>
      <c r="O67" s="405" t="s">
        <v>181</v>
      </c>
      <c r="P67" s="72" t="s">
        <v>181</v>
      </c>
      <c r="Q67" s="152" t="s">
        <v>181</v>
      </c>
      <c r="R67" s="152" t="s">
        <v>181</v>
      </c>
      <c r="S67" s="152" t="s">
        <v>181</v>
      </c>
      <c r="T67" s="405" t="s">
        <v>181</v>
      </c>
      <c r="U67" s="72" t="s">
        <v>181</v>
      </c>
      <c r="V67" s="152" t="s">
        <v>181</v>
      </c>
      <c r="W67" s="152" t="s">
        <v>181</v>
      </c>
      <c r="X67" s="152" t="s">
        <v>181</v>
      </c>
      <c r="Y67" s="405" t="s">
        <v>181</v>
      </c>
      <c r="Z67" s="72" t="s">
        <v>181</v>
      </c>
      <c r="AA67" s="152" t="s">
        <v>181</v>
      </c>
      <c r="AB67" s="152" t="s">
        <v>181</v>
      </c>
      <c r="AC67" s="152" t="s">
        <v>181</v>
      </c>
      <c r="AD67" s="405" t="s">
        <v>181</v>
      </c>
      <c r="AE67" s="72" t="s">
        <v>181</v>
      </c>
      <c r="AF67" s="152" t="s">
        <v>181</v>
      </c>
      <c r="AG67" s="152" t="s">
        <v>181</v>
      </c>
      <c r="AH67" s="152" t="s">
        <v>181</v>
      </c>
      <c r="AI67" s="405" t="s">
        <v>181</v>
      </c>
      <c r="AJ67" s="72" t="s">
        <v>181</v>
      </c>
      <c r="AK67" s="152" t="s">
        <v>181</v>
      </c>
      <c r="AL67" s="152" t="s">
        <v>181</v>
      </c>
      <c r="AM67" s="152" t="s">
        <v>181</v>
      </c>
      <c r="AN67" s="405" t="s">
        <v>181</v>
      </c>
      <c r="AO67" s="89" t="s">
        <v>181</v>
      </c>
      <c r="AP67" s="192" t="s">
        <v>181</v>
      </c>
      <c r="AQ67" s="192" t="s">
        <v>181</v>
      </c>
      <c r="AR67" s="188" t="s">
        <v>181</v>
      </c>
      <c r="AS67" s="729"/>
      <c r="AT67" s="132" t="s">
        <v>181</v>
      </c>
      <c r="AU67" s="132" t="s">
        <v>181</v>
      </c>
      <c r="AV67" s="132" t="s">
        <v>181</v>
      </c>
      <c r="AW67" s="132" t="s">
        <v>181</v>
      </c>
      <c r="AX67" s="132" t="s">
        <v>181</v>
      </c>
      <c r="AY67" s="132" t="s">
        <v>181</v>
      </c>
      <c r="AZ67" s="132" t="s">
        <v>181</v>
      </c>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32" t="s">
        <v>181</v>
      </c>
      <c r="CW67" s="127"/>
      <c r="CX67" s="127"/>
      <c r="CY67" s="127"/>
      <c r="CZ67" s="127"/>
      <c r="DA67" s="127"/>
      <c r="DB67" s="132" t="s">
        <v>181</v>
      </c>
      <c r="DC67" s="127"/>
      <c r="DD67" s="127"/>
      <c r="DE67" s="127"/>
      <c r="DF67" s="127"/>
      <c r="DG67" s="127"/>
      <c r="DH67" s="132" t="s">
        <v>181</v>
      </c>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row>
    <row r="68" spans="1:144" s="58" customFormat="1" ht="20.25" customHeight="1">
      <c r="A68" s="55" t="s">
        <v>181</v>
      </c>
      <c r="B68" s="56">
        <v>1</v>
      </c>
      <c r="C68" s="1068" t="s">
        <v>43</v>
      </c>
      <c r="D68" s="966"/>
      <c r="E68" s="966"/>
      <c r="F68" s="966"/>
      <c r="G68" s="966"/>
      <c r="H68" s="966"/>
      <c r="I68" s="966"/>
      <c r="J68" s="966"/>
      <c r="K68" s="157" t="s">
        <v>181</v>
      </c>
      <c r="L68" s="90" t="s">
        <v>181</v>
      </c>
      <c r="M68" s="152" t="s">
        <v>181</v>
      </c>
      <c r="N68" s="152" t="s">
        <v>181</v>
      </c>
      <c r="O68" s="400">
        <f>ROUND((O27*$J27)+(O28*$J28)+(O29*$J29)+(O30*$J30)+(O31*$J31)+(O32*$J32)+(O33*$J33)+(O34*$J34)+(O35*$J35)+(O36*$J36),$AQ$257)</f>
        <v>0</v>
      </c>
      <c r="P68" s="69" t="s">
        <v>181</v>
      </c>
      <c r="Q68" s="158" t="s">
        <v>181</v>
      </c>
      <c r="R68" s="152" t="s">
        <v>181</v>
      </c>
      <c r="S68" s="152" t="s">
        <v>181</v>
      </c>
      <c r="T68" s="400">
        <f>ROUND((T27*$J27)+(T28*$J28)+(T29*$J29)+(T30*$J30)+(T31*$J31)+(T32*$J32)+(T33*$J33)+(T34*$J34)+(T35*$J35)+(T36*$J36),$AQ$257)</f>
        <v>0</v>
      </c>
      <c r="U68" s="69" t="s">
        <v>181</v>
      </c>
      <c r="V68" s="158" t="s">
        <v>181</v>
      </c>
      <c r="W68" s="152" t="s">
        <v>181</v>
      </c>
      <c r="X68" s="152" t="s">
        <v>181</v>
      </c>
      <c r="Y68" s="400">
        <f>ROUND((Y27*$J27)+(Y28*$J28)+(Y29*$J29)+(Y30*$J30)+(Y31*$J31)+(Y32*$J32)+(Y33*$J33)+(Y34*$J34)+(Y35*$J35)+(Y36*$J36),$AQ$257)</f>
        <v>0</v>
      </c>
      <c r="Z68" s="69" t="s">
        <v>181</v>
      </c>
      <c r="AA68" s="158" t="s">
        <v>181</v>
      </c>
      <c r="AB68" s="152" t="s">
        <v>181</v>
      </c>
      <c r="AC68" s="152" t="s">
        <v>181</v>
      </c>
      <c r="AD68" s="400">
        <f>ROUND((AD27*$J27)+(AD28*$J28)+(AD29*$J29)+(AD30*$J30)+(AD31*$J31)+(AD32*$J32)+(AD33*$J33)+(AD34*$J34)+(AD35*$J35)+(AD36*$J36),$AQ$257)</f>
        <v>0</v>
      </c>
      <c r="AE68" s="69" t="s">
        <v>181</v>
      </c>
      <c r="AF68" s="158" t="s">
        <v>181</v>
      </c>
      <c r="AG68" s="152" t="s">
        <v>181</v>
      </c>
      <c r="AH68" s="152" t="s">
        <v>181</v>
      </c>
      <c r="AI68" s="400">
        <f>ROUND((AI27*$J27)+(AI28*$J28)+(AI29*$J29)+(AI30*$J30)+(AI31*$J31)+(AI32*$J32)+(AI33*$J33)+(AI34*$J34)+(AI35*$J35)+(AI36*$J36),$AQ$257)</f>
        <v>0</v>
      </c>
      <c r="AJ68" s="69" t="s">
        <v>181</v>
      </c>
      <c r="AK68" s="158" t="s">
        <v>181</v>
      </c>
      <c r="AL68" s="152" t="s">
        <v>181</v>
      </c>
      <c r="AM68" s="152" t="s">
        <v>181</v>
      </c>
      <c r="AN68" s="400">
        <f>ROUND((AN27*$J27)+(AN28*$J28)+(AN29*$J29)+(AN30*$J30)+(AN31*$J31)+(AN32*$J32)+(AN33*$J33)+(AN34*$J34)+(AN35*$J35)+(AN36*$J36),$AQ$257)</f>
        <v>0</v>
      </c>
      <c r="AO68" s="75" t="s">
        <v>181</v>
      </c>
      <c r="AP68" s="185" t="s">
        <v>181</v>
      </c>
      <c r="AQ68" s="52">
        <f>SUM(O68+T68+Y68+AD68+AN68+AI68)</f>
        <v>0</v>
      </c>
      <c r="AR68" s="188" t="s">
        <v>181</v>
      </c>
      <c r="AS68" s="729"/>
      <c r="AT68" s="132" t="s">
        <v>181</v>
      </c>
      <c r="AU68" s="132" t="s">
        <v>181</v>
      </c>
      <c r="AV68" s="132" t="s">
        <v>181</v>
      </c>
      <c r="AW68" s="132" t="s">
        <v>181</v>
      </c>
      <c r="AX68" s="132" t="s">
        <v>181</v>
      </c>
      <c r="AY68" s="132" t="s">
        <v>181</v>
      </c>
      <c r="AZ68" s="132" t="s">
        <v>181</v>
      </c>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32" t="s">
        <v>181</v>
      </c>
      <c r="CW68" s="127"/>
      <c r="CX68" s="127"/>
      <c r="CY68" s="127"/>
      <c r="CZ68" s="127"/>
      <c r="DA68" s="127"/>
      <c r="DB68" s="132" t="s">
        <v>181</v>
      </c>
      <c r="DC68" s="127"/>
      <c r="DD68" s="127"/>
      <c r="DE68" s="127"/>
      <c r="DF68" s="127"/>
      <c r="DG68" s="127"/>
      <c r="DH68" s="132" t="s">
        <v>181</v>
      </c>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row>
    <row r="69" spans="1:144" s="58" customFormat="1" ht="20.25" customHeight="1">
      <c r="A69" s="55" t="s">
        <v>181</v>
      </c>
      <c r="B69" s="56">
        <v>2</v>
      </c>
      <c r="C69" s="1068" t="s">
        <v>204</v>
      </c>
      <c r="D69" s="966"/>
      <c r="E69" s="966"/>
      <c r="F69" s="966"/>
      <c r="G69" s="966"/>
      <c r="H69" s="966"/>
      <c r="I69" s="966"/>
      <c r="J69" s="966"/>
      <c r="K69" s="157" t="s">
        <v>181</v>
      </c>
      <c r="L69" s="68" t="s">
        <v>181</v>
      </c>
      <c r="M69" s="152" t="s">
        <v>181</v>
      </c>
      <c r="N69" s="152" t="s">
        <v>181</v>
      </c>
      <c r="O69" s="406">
        <f>ROUND((O41*$J41)+(O42*$J42)+(O43*$J43)+(O44*$J44)+(O45*$J45)+(O46*$J46)+(O47*$J47)+(O48*$J48)+(O49*$J49)+(O50*$J50)+(O51*$J51)+(O52*$J52)+(O53*$J53)+(O54*$J54)+(O55*$J55)+(O56*$J56)+(O57*$J57)+(O58*$J58)+(O59*$J59)+(O60*$J60),$AQ$257)</f>
        <v>0</v>
      </c>
      <c r="P69" s="69" t="s">
        <v>181</v>
      </c>
      <c r="Q69" s="152" t="s">
        <v>181</v>
      </c>
      <c r="R69" s="152" t="s">
        <v>181</v>
      </c>
      <c r="S69" s="152" t="s">
        <v>181</v>
      </c>
      <c r="T69" s="406">
        <f>ROUND((T41*$J41)+(T42*$J42)+(T43*$J43)+(T44*$J44)+(T45*$J45)+(T46*$J46)+(T47*$J47)+(T48*$J48)+(T49*$J49)+(T50*$J50)+(T51*$J51)+(T52*$J52)+(T53*$J53)+(T54*$J54)+(T55*$J55)+(T56*$J56)+(T57*$J57)+(T58*$J58)+(T59*$J59)+(T60*$J60),$AQ$257)</f>
        <v>0</v>
      </c>
      <c r="U69" s="69" t="s">
        <v>181</v>
      </c>
      <c r="V69" s="152" t="s">
        <v>181</v>
      </c>
      <c r="W69" s="152" t="s">
        <v>181</v>
      </c>
      <c r="X69" s="152" t="s">
        <v>181</v>
      </c>
      <c r="Y69" s="406">
        <f>ROUND((Y41*$J41)+(Y42*$J42)+(Y43*$J43)+(Y44*$J44)+(Y45*$J45)+(Y46*$J46)+(Y47*$J47)+(Y48*$J48)+(Y49*$J49)+(Y50*$J50)+(Y51*$J51)+(Y52*$J52)+(Y53*$J53)+(Y54*$J54)+(Y55*$J55)+(Y56*$J56)+(Y57*$J57)+(Y58*$J58)+(Y59*$J59)+(Y60*$J60),$AQ$257)</f>
        <v>0</v>
      </c>
      <c r="Z69" s="69" t="s">
        <v>181</v>
      </c>
      <c r="AA69" s="152" t="s">
        <v>181</v>
      </c>
      <c r="AB69" s="152" t="s">
        <v>181</v>
      </c>
      <c r="AC69" s="152" t="s">
        <v>181</v>
      </c>
      <c r="AD69" s="406">
        <f>ROUND((AD41*$J41)+(AD42*$J42)+(AD43*$J43)+(AD44*$J44)+(AD45*$J45)+(AD46*$J46)+(AD47*$J47)+(AD48*$J48)+(AD49*$J49)+(AD50*$J50)+(AD51*$J51)+(AD52*$J52)+(AD53*$J53)+(AD54*$J54)+(AD55*$J55)+(AD56*$J56)+(AD57*$J57)+(AD58*$J58)+(AD59*$J59)+(AD60*$J60),$AQ$257)</f>
        <v>0</v>
      </c>
      <c r="AE69" s="69" t="s">
        <v>181</v>
      </c>
      <c r="AF69" s="152" t="s">
        <v>181</v>
      </c>
      <c r="AG69" s="152" t="s">
        <v>181</v>
      </c>
      <c r="AH69" s="152" t="s">
        <v>181</v>
      </c>
      <c r="AI69" s="406">
        <f>ROUND((AI41*$J41)+(AI42*$J42)+(AI43*$J43)+(AI44*$J44)+(AI45*$J45)+(AI46*$J46)+(AI47*$J47)+(AI48*$J48)+(AI49*$J49)+(AI50*$J50)+(AI51*$J51)+(AI52*$J52)+(AI53*$J53)+(AI54*$J54)+(AI55*$J55)+(AI56*$J56)+(AI57*$J57)+(AI58*$J58)+(AI59*$J59)+(AI60*$J60),$AQ$257)</f>
        <v>0</v>
      </c>
      <c r="AJ69" s="69" t="s">
        <v>181</v>
      </c>
      <c r="AK69" s="152" t="s">
        <v>181</v>
      </c>
      <c r="AL69" s="152" t="s">
        <v>181</v>
      </c>
      <c r="AM69" s="152" t="s">
        <v>181</v>
      </c>
      <c r="AN69" s="406">
        <f>ROUND((AN41*$J41)+(AN42*$J42)+(AN43*$J43)+(AN44*$J44)+(AN45*$J45)+(AN46*$J46)+(AN47*$J47)+(AN48*$J48)+(AN49*$J49)+(AN50*$J50)+(AN51*$J51)+(AN52*$J52)+(AN53*$J53)+(AN54*$J54)+(AN55*$J55)+(AN56*$J56)+(AN57*$J57)+(AN58*$J58)+(AN59*$J59)+(AN60*$J60),$AQ$257)</f>
        <v>0</v>
      </c>
      <c r="AO69" s="75" t="s">
        <v>181</v>
      </c>
      <c r="AP69" s="185" t="s">
        <v>181</v>
      </c>
      <c r="AQ69" s="52">
        <f>SUM(O69+T69+Y69+AD69+AN69+AI69)</f>
        <v>0</v>
      </c>
      <c r="AR69" s="188" t="s">
        <v>181</v>
      </c>
      <c r="AS69" s="729"/>
      <c r="AT69" s="132" t="s">
        <v>181</v>
      </c>
      <c r="AU69" s="132" t="s">
        <v>181</v>
      </c>
      <c r="AV69" s="132" t="s">
        <v>181</v>
      </c>
      <c r="AW69" s="132" t="s">
        <v>181</v>
      </c>
      <c r="AX69" s="132" t="s">
        <v>181</v>
      </c>
      <c r="AY69" s="132" t="s">
        <v>181</v>
      </c>
      <c r="AZ69" s="132" t="s">
        <v>181</v>
      </c>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32" t="s">
        <v>181</v>
      </c>
      <c r="CW69" s="127"/>
      <c r="CX69" s="127"/>
      <c r="CY69" s="127"/>
      <c r="CZ69" s="127"/>
      <c r="DA69" s="127"/>
      <c r="DB69" s="132" t="s">
        <v>181</v>
      </c>
      <c r="DC69" s="127"/>
      <c r="DD69" s="127"/>
      <c r="DE69" s="127"/>
      <c r="DF69" s="127"/>
      <c r="DG69" s="127"/>
      <c r="DH69" s="132" t="s">
        <v>181</v>
      </c>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row>
    <row r="70" spans="1:144" s="58" customFormat="1" ht="9.9499999999999993" customHeight="1" thickBot="1">
      <c r="A70" s="55" t="s">
        <v>181</v>
      </c>
      <c r="B70" s="56" t="s">
        <v>181</v>
      </c>
      <c r="C70" s="56" t="s">
        <v>181</v>
      </c>
      <c r="D70" s="56" t="s">
        <v>181</v>
      </c>
      <c r="E70" s="56" t="s">
        <v>181</v>
      </c>
      <c r="F70" s="56" t="s">
        <v>181</v>
      </c>
      <c r="G70" s="56" t="s">
        <v>181</v>
      </c>
      <c r="H70" s="56" t="s">
        <v>181</v>
      </c>
      <c r="I70" s="56" t="s">
        <v>181</v>
      </c>
      <c r="J70" s="56" t="s">
        <v>181</v>
      </c>
      <c r="K70" s="56" t="s">
        <v>181</v>
      </c>
      <c r="L70" s="68" t="s">
        <v>181</v>
      </c>
      <c r="M70" s="152" t="s">
        <v>181</v>
      </c>
      <c r="N70" s="152" t="s">
        <v>181</v>
      </c>
      <c r="O70" s="401" t="s">
        <v>181</v>
      </c>
      <c r="P70" s="69" t="s">
        <v>181</v>
      </c>
      <c r="Q70" s="152" t="s">
        <v>181</v>
      </c>
      <c r="R70" s="152" t="s">
        <v>181</v>
      </c>
      <c r="S70" s="152" t="s">
        <v>181</v>
      </c>
      <c r="T70" s="401" t="s">
        <v>181</v>
      </c>
      <c r="U70" s="69" t="s">
        <v>181</v>
      </c>
      <c r="V70" s="152" t="s">
        <v>181</v>
      </c>
      <c r="W70" s="152" t="s">
        <v>181</v>
      </c>
      <c r="X70" s="152" t="s">
        <v>181</v>
      </c>
      <c r="Y70" s="401" t="s">
        <v>181</v>
      </c>
      <c r="Z70" s="69" t="s">
        <v>181</v>
      </c>
      <c r="AA70" s="152" t="s">
        <v>181</v>
      </c>
      <c r="AB70" s="152" t="s">
        <v>181</v>
      </c>
      <c r="AC70" s="152" t="s">
        <v>181</v>
      </c>
      <c r="AD70" s="401" t="s">
        <v>181</v>
      </c>
      <c r="AE70" s="69" t="s">
        <v>181</v>
      </c>
      <c r="AF70" s="152" t="s">
        <v>181</v>
      </c>
      <c r="AG70" s="152" t="s">
        <v>181</v>
      </c>
      <c r="AH70" s="152" t="s">
        <v>181</v>
      </c>
      <c r="AI70" s="401" t="s">
        <v>181</v>
      </c>
      <c r="AJ70" s="69" t="s">
        <v>181</v>
      </c>
      <c r="AK70" s="152" t="s">
        <v>181</v>
      </c>
      <c r="AL70" s="152" t="s">
        <v>181</v>
      </c>
      <c r="AM70" s="152" t="s">
        <v>181</v>
      </c>
      <c r="AN70" s="401" t="s">
        <v>181</v>
      </c>
      <c r="AO70" s="75" t="s">
        <v>181</v>
      </c>
      <c r="AP70" s="185" t="s">
        <v>181</v>
      </c>
      <c r="AQ70" s="185" t="s">
        <v>181</v>
      </c>
      <c r="AR70" s="188" t="s">
        <v>181</v>
      </c>
      <c r="AS70" s="729"/>
      <c r="AT70" s="132" t="s">
        <v>181</v>
      </c>
      <c r="AU70" s="132" t="s">
        <v>181</v>
      </c>
      <c r="AV70" s="132" t="s">
        <v>181</v>
      </c>
      <c r="AW70" s="132" t="s">
        <v>181</v>
      </c>
      <c r="AX70" s="132" t="s">
        <v>181</v>
      </c>
      <c r="AY70" s="132" t="s">
        <v>181</v>
      </c>
      <c r="AZ70" s="132" t="s">
        <v>181</v>
      </c>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32" t="s">
        <v>181</v>
      </c>
      <c r="CW70" s="127"/>
      <c r="CX70" s="127"/>
      <c r="CY70" s="127"/>
      <c r="CZ70" s="127"/>
      <c r="DA70" s="127"/>
      <c r="DB70" s="132" t="s">
        <v>181</v>
      </c>
      <c r="DC70" s="127"/>
      <c r="DD70" s="127"/>
      <c r="DE70" s="127"/>
      <c r="DF70" s="127"/>
      <c r="DG70" s="127"/>
      <c r="DH70" s="132" t="s">
        <v>181</v>
      </c>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row>
    <row r="71" spans="1:144" s="58" customFormat="1" ht="20.25" customHeight="1" thickBot="1">
      <c r="A71" s="55" t="s">
        <v>181</v>
      </c>
      <c r="B71" s="56" t="s">
        <v>181</v>
      </c>
      <c r="C71" s="1347" t="s">
        <v>205</v>
      </c>
      <c r="D71" s="1348"/>
      <c r="E71" s="1348"/>
      <c r="F71" s="1348"/>
      <c r="G71" s="1348"/>
      <c r="H71" s="1348"/>
      <c r="I71" s="1348"/>
      <c r="J71" s="1348"/>
      <c r="K71" s="157" t="s">
        <v>181</v>
      </c>
      <c r="L71" s="68" t="s">
        <v>181</v>
      </c>
      <c r="M71" s="152" t="s">
        <v>181</v>
      </c>
      <c r="N71" s="152" t="s">
        <v>181</v>
      </c>
      <c r="O71" s="404">
        <f>SUM(O68:O69)</f>
        <v>0</v>
      </c>
      <c r="P71" s="69" t="s">
        <v>181</v>
      </c>
      <c r="Q71" s="152" t="s">
        <v>181</v>
      </c>
      <c r="R71" s="152" t="s">
        <v>181</v>
      </c>
      <c r="S71" s="152" t="s">
        <v>181</v>
      </c>
      <c r="T71" s="404">
        <f>SUM(T68:T69)</f>
        <v>0</v>
      </c>
      <c r="U71" s="69" t="s">
        <v>181</v>
      </c>
      <c r="V71" s="152" t="s">
        <v>181</v>
      </c>
      <c r="W71" s="152" t="s">
        <v>181</v>
      </c>
      <c r="X71" s="152" t="s">
        <v>181</v>
      </c>
      <c r="Y71" s="404">
        <f>SUM(Y68:Y69)</f>
        <v>0</v>
      </c>
      <c r="Z71" s="69" t="s">
        <v>181</v>
      </c>
      <c r="AA71" s="152" t="s">
        <v>181</v>
      </c>
      <c r="AB71" s="152" t="s">
        <v>181</v>
      </c>
      <c r="AC71" s="152" t="s">
        <v>181</v>
      </c>
      <c r="AD71" s="404">
        <f>SUM(AD68:AD69)</f>
        <v>0</v>
      </c>
      <c r="AE71" s="69" t="s">
        <v>181</v>
      </c>
      <c r="AF71" s="152" t="s">
        <v>181</v>
      </c>
      <c r="AG71" s="152" t="s">
        <v>181</v>
      </c>
      <c r="AH71" s="152" t="s">
        <v>181</v>
      </c>
      <c r="AI71" s="404">
        <f>SUM(AI68:AI69)</f>
        <v>0</v>
      </c>
      <c r="AJ71" s="69" t="s">
        <v>181</v>
      </c>
      <c r="AK71" s="152" t="s">
        <v>181</v>
      </c>
      <c r="AL71" s="152" t="s">
        <v>181</v>
      </c>
      <c r="AM71" s="152" t="s">
        <v>181</v>
      </c>
      <c r="AN71" s="404">
        <f>SUM(AN68:AN69)</f>
        <v>0</v>
      </c>
      <c r="AO71" s="75" t="s">
        <v>181</v>
      </c>
      <c r="AP71" s="185" t="s">
        <v>181</v>
      </c>
      <c r="AQ71" s="190">
        <f>SUM(O71:AN71)</f>
        <v>0</v>
      </c>
      <c r="AR71" s="188" t="s">
        <v>181</v>
      </c>
      <c r="AS71" s="729"/>
      <c r="AT71" s="132" t="s">
        <v>181</v>
      </c>
      <c r="AU71" s="132" t="s">
        <v>181</v>
      </c>
      <c r="AV71" s="132" t="s">
        <v>181</v>
      </c>
      <c r="AW71" s="132" t="s">
        <v>181</v>
      </c>
      <c r="AX71" s="132" t="s">
        <v>181</v>
      </c>
      <c r="AY71" s="132" t="s">
        <v>181</v>
      </c>
      <c r="AZ71" s="132" t="s">
        <v>181</v>
      </c>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32" t="s">
        <v>181</v>
      </c>
      <c r="CW71" s="127"/>
      <c r="CX71" s="127"/>
      <c r="CY71" s="127"/>
      <c r="CZ71" s="127"/>
      <c r="DA71" s="127"/>
      <c r="DB71" s="132" t="s">
        <v>181</v>
      </c>
      <c r="DC71" s="127"/>
      <c r="DD71" s="127"/>
      <c r="DE71" s="127"/>
      <c r="DF71" s="127"/>
      <c r="DG71" s="127"/>
      <c r="DH71" s="132" t="s">
        <v>181</v>
      </c>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row>
    <row r="72" spans="1:144" s="58" customFormat="1" ht="9.9499999999999993" customHeight="1" thickBot="1">
      <c r="A72" s="55" t="s">
        <v>181</v>
      </c>
      <c r="B72" s="56" t="s">
        <v>181</v>
      </c>
      <c r="C72" s="56" t="s">
        <v>181</v>
      </c>
      <c r="D72" s="56" t="s">
        <v>181</v>
      </c>
      <c r="E72" s="56" t="s">
        <v>181</v>
      </c>
      <c r="F72" s="56" t="s">
        <v>181</v>
      </c>
      <c r="G72" s="56" t="s">
        <v>181</v>
      </c>
      <c r="H72" s="56" t="s">
        <v>181</v>
      </c>
      <c r="I72" s="56" t="s">
        <v>181</v>
      </c>
      <c r="J72" s="157" t="s">
        <v>181</v>
      </c>
      <c r="K72" s="157" t="s">
        <v>181</v>
      </c>
      <c r="L72" s="68" t="s">
        <v>181</v>
      </c>
      <c r="M72" s="152" t="s">
        <v>181</v>
      </c>
      <c r="N72" s="152" t="s">
        <v>181</v>
      </c>
      <c r="O72" s="401" t="s">
        <v>181</v>
      </c>
      <c r="P72" s="69" t="s">
        <v>181</v>
      </c>
      <c r="Q72" s="152" t="s">
        <v>181</v>
      </c>
      <c r="R72" s="152" t="s">
        <v>181</v>
      </c>
      <c r="S72" s="152" t="s">
        <v>181</v>
      </c>
      <c r="T72" s="401" t="s">
        <v>181</v>
      </c>
      <c r="U72" s="69" t="s">
        <v>181</v>
      </c>
      <c r="V72" s="152" t="s">
        <v>181</v>
      </c>
      <c r="W72" s="152" t="s">
        <v>181</v>
      </c>
      <c r="X72" s="152" t="s">
        <v>181</v>
      </c>
      <c r="Y72" s="401" t="s">
        <v>181</v>
      </c>
      <c r="Z72" s="69" t="s">
        <v>181</v>
      </c>
      <c r="AA72" s="152" t="s">
        <v>181</v>
      </c>
      <c r="AB72" s="152" t="s">
        <v>181</v>
      </c>
      <c r="AC72" s="152" t="s">
        <v>181</v>
      </c>
      <c r="AD72" s="401" t="s">
        <v>181</v>
      </c>
      <c r="AE72" s="69" t="s">
        <v>181</v>
      </c>
      <c r="AF72" s="152" t="s">
        <v>181</v>
      </c>
      <c r="AG72" s="152" t="s">
        <v>181</v>
      </c>
      <c r="AH72" s="152" t="s">
        <v>181</v>
      </c>
      <c r="AI72" s="401" t="s">
        <v>181</v>
      </c>
      <c r="AJ72" s="69" t="s">
        <v>181</v>
      </c>
      <c r="AK72" s="152" t="s">
        <v>181</v>
      </c>
      <c r="AL72" s="152" t="s">
        <v>181</v>
      </c>
      <c r="AM72" s="152" t="s">
        <v>181</v>
      </c>
      <c r="AN72" s="401" t="s">
        <v>181</v>
      </c>
      <c r="AO72" s="75" t="s">
        <v>181</v>
      </c>
      <c r="AP72" s="185" t="s">
        <v>181</v>
      </c>
      <c r="AQ72" s="185" t="s">
        <v>181</v>
      </c>
      <c r="AR72" s="188" t="s">
        <v>181</v>
      </c>
      <c r="AS72" s="729"/>
      <c r="AT72" s="132" t="s">
        <v>181</v>
      </c>
      <c r="AU72" s="132" t="s">
        <v>181</v>
      </c>
      <c r="AV72" s="132" t="s">
        <v>181</v>
      </c>
      <c r="AW72" s="132" t="s">
        <v>181</v>
      </c>
      <c r="AX72" s="132" t="s">
        <v>181</v>
      </c>
      <c r="AY72" s="132" t="s">
        <v>181</v>
      </c>
      <c r="AZ72" s="132" t="s">
        <v>181</v>
      </c>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32" t="s">
        <v>181</v>
      </c>
      <c r="CW72" s="127"/>
      <c r="CX72" s="127"/>
      <c r="CY72" s="127"/>
      <c r="CZ72" s="127"/>
      <c r="DA72" s="127"/>
      <c r="DB72" s="132" t="s">
        <v>181</v>
      </c>
      <c r="DC72" s="127"/>
      <c r="DD72" s="127"/>
      <c r="DE72" s="127"/>
      <c r="DF72" s="127"/>
      <c r="DG72" s="127"/>
      <c r="DH72" s="132" t="s">
        <v>181</v>
      </c>
      <c r="DI72" s="127"/>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row>
    <row r="73" spans="1:144" s="58" customFormat="1" ht="20.25" customHeight="1" thickBot="1">
      <c r="A73" s="55" t="s">
        <v>181</v>
      </c>
      <c r="B73" s="56" t="s">
        <v>181</v>
      </c>
      <c r="C73" s="1347" t="s">
        <v>240</v>
      </c>
      <c r="D73" s="1348"/>
      <c r="E73" s="1348"/>
      <c r="F73" s="1348"/>
      <c r="G73" s="1348"/>
      <c r="H73" s="1348"/>
      <c r="I73" s="1348"/>
      <c r="J73" s="1348"/>
      <c r="K73" s="56" t="s">
        <v>181</v>
      </c>
      <c r="L73" s="68" t="s">
        <v>181</v>
      </c>
      <c r="M73" s="152" t="s">
        <v>181</v>
      </c>
      <c r="N73" s="152" t="s">
        <v>181</v>
      </c>
      <c r="O73" s="407">
        <f>SUM(O64+O71)</f>
        <v>0</v>
      </c>
      <c r="P73" s="69" t="s">
        <v>181</v>
      </c>
      <c r="Q73" s="152" t="s">
        <v>181</v>
      </c>
      <c r="R73" s="152" t="s">
        <v>181</v>
      </c>
      <c r="S73" s="152" t="s">
        <v>181</v>
      </c>
      <c r="T73" s="407">
        <f>SUM(T64+T71)</f>
        <v>0</v>
      </c>
      <c r="U73" s="69" t="s">
        <v>181</v>
      </c>
      <c r="V73" s="152" t="s">
        <v>181</v>
      </c>
      <c r="W73" s="152" t="s">
        <v>181</v>
      </c>
      <c r="X73" s="152" t="s">
        <v>181</v>
      </c>
      <c r="Y73" s="407">
        <f>SUM(Y64+Y71)</f>
        <v>0</v>
      </c>
      <c r="Z73" s="69" t="s">
        <v>181</v>
      </c>
      <c r="AA73" s="152" t="s">
        <v>181</v>
      </c>
      <c r="AB73" s="152" t="s">
        <v>181</v>
      </c>
      <c r="AC73" s="152" t="s">
        <v>181</v>
      </c>
      <c r="AD73" s="407">
        <f>SUM(AD64+AD71)</f>
        <v>0</v>
      </c>
      <c r="AE73" s="69" t="s">
        <v>181</v>
      </c>
      <c r="AF73" s="152" t="s">
        <v>181</v>
      </c>
      <c r="AG73" s="152" t="s">
        <v>181</v>
      </c>
      <c r="AH73" s="152" t="s">
        <v>181</v>
      </c>
      <c r="AI73" s="407">
        <f>SUM(AI64+AI71)</f>
        <v>0</v>
      </c>
      <c r="AJ73" s="69" t="s">
        <v>181</v>
      </c>
      <c r="AK73" s="152" t="s">
        <v>181</v>
      </c>
      <c r="AL73" s="152" t="s">
        <v>181</v>
      </c>
      <c r="AM73" s="152" t="s">
        <v>181</v>
      </c>
      <c r="AN73" s="407">
        <f>SUM(AN64+AN71)</f>
        <v>0</v>
      </c>
      <c r="AO73" s="75" t="s">
        <v>181</v>
      </c>
      <c r="AP73" s="185" t="s">
        <v>181</v>
      </c>
      <c r="AQ73" s="191">
        <f>SUM(O73:AN73)</f>
        <v>0</v>
      </c>
      <c r="AR73" s="188" t="s">
        <v>181</v>
      </c>
      <c r="AS73" s="729"/>
      <c r="AT73" s="132" t="s">
        <v>181</v>
      </c>
      <c r="AU73" s="132" t="s">
        <v>181</v>
      </c>
      <c r="AV73" s="132" t="s">
        <v>181</v>
      </c>
      <c r="AW73" s="132" t="s">
        <v>181</v>
      </c>
      <c r="AX73" s="132" t="s">
        <v>181</v>
      </c>
      <c r="AY73" s="132" t="s">
        <v>181</v>
      </c>
      <c r="AZ73" s="132" t="s">
        <v>181</v>
      </c>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32" t="s">
        <v>181</v>
      </c>
      <c r="CW73" s="127"/>
      <c r="CX73" s="127"/>
      <c r="CY73" s="127"/>
      <c r="CZ73" s="127"/>
      <c r="DA73" s="127"/>
      <c r="DB73" s="132" t="s">
        <v>181</v>
      </c>
      <c r="DC73" s="127"/>
      <c r="DD73" s="127"/>
      <c r="DE73" s="127"/>
      <c r="DF73" s="127"/>
      <c r="DG73" s="127"/>
      <c r="DH73" s="132" t="s">
        <v>181</v>
      </c>
      <c r="DI73" s="127"/>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row>
    <row r="74" spans="1:144" s="58" customFormat="1" ht="9.9499999999999993" customHeight="1" thickBot="1">
      <c r="A74" s="61" t="s">
        <v>181</v>
      </c>
      <c r="B74" s="62" t="s">
        <v>181</v>
      </c>
      <c r="C74" s="62" t="s">
        <v>181</v>
      </c>
      <c r="D74" s="62" t="s">
        <v>181</v>
      </c>
      <c r="E74" s="62" t="s">
        <v>181</v>
      </c>
      <c r="F74" s="62" t="s">
        <v>181</v>
      </c>
      <c r="G74" s="62" t="s">
        <v>181</v>
      </c>
      <c r="H74" s="62" t="s">
        <v>181</v>
      </c>
      <c r="I74" s="62" t="s">
        <v>181</v>
      </c>
      <c r="J74" s="62" t="s">
        <v>181</v>
      </c>
      <c r="K74" s="62" t="s">
        <v>181</v>
      </c>
      <c r="L74" s="79" t="s">
        <v>181</v>
      </c>
      <c r="M74" s="80" t="s">
        <v>181</v>
      </c>
      <c r="N74" s="80" t="s">
        <v>181</v>
      </c>
      <c r="O74" s="403" t="s">
        <v>181</v>
      </c>
      <c r="P74" s="82" t="s">
        <v>181</v>
      </c>
      <c r="Q74" s="80" t="s">
        <v>181</v>
      </c>
      <c r="R74" s="80" t="s">
        <v>181</v>
      </c>
      <c r="S74" s="80" t="s">
        <v>181</v>
      </c>
      <c r="T74" s="403" t="s">
        <v>181</v>
      </c>
      <c r="U74" s="82" t="s">
        <v>181</v>
      </c>
      <c r="V74" s="80" t="s">
        <v>181</v>
      </c>
      <c r="W74" s="80" t="s">
        <v>181</v>
      </c>
      <c r="X74" s="80" t="s">
        <v>181</v>
      </c>
      <c r="Y74" s="403" t="s">
        <v>181</v>
      </c>
      <c r="Z74" s="82" t="s">
        <v>181</v>
      </c>
      <c r="AA74" s="80" t="s">
        <v>181</v>
      </c>
      <c r="AB74" s="80" t="s">
        <v>181</v>
      </c>
      <c r="AC74" s="80" t="s">
        <v>181</v>
      </c>
      <c r="AD74" s="403" t="s">
        <v>181</v>
      </c>
      <c r="AE74" s="82" t="s">
        <v>181</v>
      </c>
      <c r="AF74" s="80" t="s">
        <v>181</v>
      </c>
      <c r="AG74" s="80" t="s">
        <v>181</v>
      </c>
      <c r="AH74" s="80" t="s">
        <v>181</v>
      </c>
      <c r="AI74" s="403" t="s">
        <v>181</v>
      </c>
      <c r="AJ74" s="82" t="s">
        <v>181</v>
      </c>
      <c r="AK74" s="80" t="s">
        <v>181</v>
      </c>
      <c r="AL74" s="80" t="s">
        <v>181</v>
      </c>
      <c r="AM74" s="80" t="s">
        <v>181</v>
      </c>
      <c r="AN74" s="403" t="s">
        <v>181</v>
      </c>
      <c r="AO74" s="83" t="s">
        <v>181</v>
      </c>
      <c r="AP74" s="186" t="s">
        <v>181</v>
      </c>
      <c r="AQ74" s="186" t="s">
        <v>181</v>
      </c>
      <c r="AR74" s="189" t="s">
        <v>181</v>
      </c>
      <c r="AS74" s="729"/>
      <c r="AT74" s="132" t="s">
        <v>181</v>
      </c>
      <c r="AU74" s="132" t="s">
        <v>181</v>
      </c>
      <c r="AV74" s="132" t="s">
        <v>181</v>
      </c>
      <c r="AW74" s="132" t="s">
        <v>181</v>
      </c>
      <c r="AX74" s="132" t="s">
        <v>181</v>
      </c>
      <c r="AY74" s="132" t="s">
        <v>181</v>
      </c>
      <c r="AZ74" s="132" t="s">
        <v>181</v>
      </c>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32" t="s">
        <v>181</v>
      </c>
      <c r="CW74" s="127"/>
      <c r="CX74" s="127"/>
      <c r="CY74" s="127"/>
      <c r="CZ74" s="127"/>
      <c r="DA74" s="127"/>
      <c r="DB74" s="132" t="s">
        <v>181</v>
      </c>
      <c r="DC74" s="127"/>
      <c r="DD74" s="127"/>
      <c r="DE74" s="127"/>
      <c r="DF74" s="127"/>
      <c r="DG74" s="127"/>
      <c r="DH74" s="132" t="s">
        <v>181</v>
      </c>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row>
    <row r="75" spans="1:144" s="58" customFormat="1" ht="9.9499999999999993" customHeight="1">
      <c r="A75" s="55" t="s">
        <v>181</v>
      </c>
      <c r="B75" s="84" t="s">
        <v>181</v>
      </c>
      <c r="C75" s="84" t="s">
        <v>181</v>
      </c>
      <c r="D75" s="84" t="s">
        <v>181</v>
      </c>
      <c r="E75" s="56" t="s">
        <v>181</v>
      </c>
      <c r="F75" s="56" t="s">
        <v>181</v>
      </c>
      <c r="G75" s="56" t="s">
        <v>181</v>
      </c>
      <c r="H75" s="56" t="s">
        <v>181</v>
      </c>
      <c r="I75" s="56" t="s">
        <v>181</v>
      </c>
      <c r="J75" s="56" t="s">
        <v>181</v>
      </c>
      <c r="K75" s="56" t="s">
        <v>181</v>
      </c>
      <c r="L75" s="68" t="s">
        <v>181</v>
      </c>
      <c r="M75" s="152" t="s">
        <v>181</v>
      </c>
      <c r="N75" s="152" t="s">
        <v>181</v>
      </c>
      <c r="O75" s="401" t="s">
        <v>181</v>
      </c>
      <c r="P75" s="152" t="s">
        <v>181</v>
      </c>
      <c r="Q75" s="68" t="s">
        <v>181</v>
      </c>
      <c r="R75" s="152" t="s">
        <v>181</v>
      </c>
      <c r="S75" s="152" t="s">
        <v>181</v>
      </c>
      <c r="T75" s="401" t="s">
        <v>181</v>
      </c>
      <c r="U75" s="152" t="s">
        <v>181</v>
      </c>
      <c r="V75" s="68" t="s">
        <v>181</v>
      </c>
      <c r="W75" s="152" t="s">
        <v>181</v>
      </c>
      <c r="X75" s="152" t="s">
        <v>181</v>
      </c>
      <c r="Y75" s="401" t="s">
        <v>181</v>
      </c>
      <c r="Z75" s="152" t="s">
        <v>181</v>
      </c>
      <c r="AA75" s="68" t="s">
        <v>181</v>
      </c>
      <c r="AB75" s="152" t="s">
        <v>181</v>
      </c>
      <c r="AC75" s="152" t="s">
        <v>181</v>
      </c>
      <c r="AD75" s="401" t="s">
        <v>181</v>
      </c>
      <c r="AE75" s="152" t="s">
        <v>181</v>
      </c>
      <c r="AF75" s="68" t="s">
        <v>181</v>
      </c>
      <c r="AG75" s="152" t="s">
        <v>181</v>
      </c>
      <c r="AH75" s="152" t="s">
        <v>181</v>
      </c>
      <c r="AI75" s="401" t="s">
        <v>181</v>
      </c>
      <c r="AJ75" s="152" t="s">
        <v>181</v>
      </c>
      <c r="AK75" s="68" t="s">
        <v>181</v>
      </c>
      <c r="AL75" s="152" t="s">
        <v>181</v>
      </c>
      <c r="AM75" s="152" t="s">
        <v>181</v>
      </c>
      <c r="AN75" s="401" t="s">
        <v>181</v>
      </c>
      <c r="AO75" s="85" t="s">
        <v>181</v>
      </c>
      <c r="AP75" s="187" t="s">
        <v>181</v>
      </c>
      <c r="AQ75" s="185" t="s">
        <v>181</v>
      </c>
      <c r="AR75" s="188" t="s">
        <v>181</v>
      </c>
      <c r="AS75" s="729"/>
      <c r="AT75" s="132" t="s">
        <v>181</v>
      </c>
      <c r="AU75" s="132" t="s">
        <v>181</v>
      </c>
      <c r="AV75" s="132" t="s">
        <v>181</v>
      </c>
      <c r="AW75" s="132" t="s">
        <v>181</v>
      </c>
      <c r="AX75" s="132" t="s">
        <v>181</v>
      </c>
      <c r="AY75" s="132" t="s">
        <v>181</v>
      </c>
      <c r="AZ75" s="132" t="s">
        <v>181</v>
      </c>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32" t="s">
        <v>181</v>
      </c>
      <c r="CW75" s="127"/>
      <c r="CX75" s="127"/>
      <c r="CY75" s="127"/>
      <c r="CZ75" s="127"/>
      <c r="DA75" s="127"/>
      <c r="DB75" s="132" t="s">
        <v>181</v>
      </c>
      <c r="DC75" s="127"/>
      <c r="DD75" s="127"/>
      <c r="DE75" s="127"/>
      <c r="DF75" s="127"/>
      <c r="DG75" s="127"/>
      <c r="DH75" s="132" t="s">
        <v>181</v>
      </c>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row>
    <row r="76" spans="1:144" s="58" customFormat="1" ht="30" customHeight="1">
      <c r="A76" s="55"/>
      <c r="B76" s="1347" t="s">
        <v>390</v>
      </c>
      <c r="C76" s="1347"/>
      <c r="D76" s="1347"/>
      <c r="E76" s="1347"/>
      <c r="F76" s="1347"/>
      <c r="G76" s="1348"/>
      <c r="H76" s="1348"/>
      <c r="I76" s="1348"/>
      <c r="J76" s="1348"/>
      <c r="K76" s="56" t="s">
        <v>181</v>
      </c>
      <c r="L76" s="68" t="s">
        <v>181</v>
      </c>
      <c r="M76" s="152" t="s">
        <v>181</v>
      </c>
      <c r="N76" s="152" t="s">
        <v>181</v>
      </c>
      <c r="O76" s="405" t="s">
        <v>181</v>
      </c>
      <c r="P76" s="69" t="s">
        <v>181</v>
      </c>
      <c r="Q76" s="152" t="s">
        <v>181</v>
      </c>
      <c r="R76" s="152" t="s">
        <v>181</v>
      </c>
      <c r="S76" s="152" t="s">
        <v>181</v>
      </c>
      <c r="T76" s="405" t="s">
        <v>181</v>
      </c>
      <c r="U76" s="69" t="s">
        <v>181</v>
      </c>
      <c r="V76" s="152" t="s">
        <v>181</v>
      </c>
      <c r="W76" s="152" t="s">
        <v>181</v>
      </c>
      <c r="X76" s="152" t="s">
        <v>181</v>
      </c>
      <c r="Y76" s="405" t="s">
        <v>181</v>
      </c>
      <c r="Z76" s="69" t="s">
        <v>181</v>
      </c>
      <c r="AA76" s="152" t="s">
        <v>181</v>
      </c>
      <c r="AB76" s="152" t="s">
        <v>181</v>
      </c>
      <c r="AC76" s="152" t="s">
        <v>181</v>
      </c>
      <c r="AD76" s="405" t="s">
        <v>181</v>
      </c>
      <c r="AE76" s="69" t="s">
        <v>181</v>
      </c>
      <c r="AF76" s="152" t="s">
        <v>181</v>
      </c>
      <c r="AG76" s="152" t="s">
        <v>181</v>
      </c>
      <c r="AH76" s="152" t="s">
        <v>181</v>
      </c>
      <c r="AI76" s="405" t="s">
        <v>181</v>
      </c>
      <c r="AJ76" s="69" t="s">
        <v>181</v>
      </c>
      <c r="AK76" s="152" t="s">
        <v>181</v>
      </c>
      <c r="AL76" s="152" t="s">
        <v>181</v>
      </c>
      <c r="AM76" s="152" t="s">
        <v>181</v>
      </c>
      <c r="AN76" s="405" t="s">
        <v>181</v>
      </c>
      <c r="AO76" s="75" t="s">
        <v>181</v>
      </c>
      <c r="AP76" s="185" t="s">
        <v>181</v>
      </c>
      <c r="AQ76" s="192" t="s">
        <v>181</v>
      </c>
      <c r="AR76" s="188" t="s">
        <v>181</v>
      </c>
      <c r="AS76" s="729"/>
      <c r="AT76" s="132" t="s">
        <v>181</v>
      </c>
      <c r="AU76" s="132" t="s">
        <v>181</v>
      </c>
      <c r="AV76" s="132" t="s">
        <v>181</v>
      </c>
      <c r="AW76" s="132" t="s">
        <v>181</v>
      </c>
      <c r="AX76" s="132" t="s">
        <v>181</v>
      </c>
      <c r="AY76" s="132" t="s">
        <v>181</v>
      </c>
      <c r="AZ76" s="132" t="s">
        <v>181</v>
      </c>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32" t="s">
        <v>181</v>
      </c>
      <c r="CW76" s="127"/>
      <c r="CX76" s="127"/>
      <c r="CY76" s="127"/>
      <c r="CZ76" s="127"/>
      <c r="DA76" s="127"/>
      <c r="DB76" s="132" t="s">
        <v>181</v>
      </c>
      <c r="DC76" s="127"/>
      <c r="DD76" s="127"/>
      <c r="DE76" s="127"/>
      <c r="DF76" s="127"/>
      <c r="DG76" s="127"/>
      <c r="DH76" s="132" t="s">
        <v>181</v>
      </c>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row>
    <row r="77" spans="1:144" s="58" customFormat="1" ht="20.25" customHeight="1">
      <c r="A77" s="55" t="s">
        <v>181</v>
      </c>
      <c r="B77" s="59">
        <v>1</v>
      </c>
      <c r="C77" s="1092" t="s">
        <v>262</v>
      </c>
      <c r="D77" s="1093"/>
      <c r="E77" s="1093"/>
      <c r="F77" s="1093"/>
      <c r="G77" s="1093"/>
      <c r="H77" s="1093"/>
      <c r="I77" s="1093"/>
      <c r="J77" s="1093"/>
      <c r="K77" s="56" t="s">
        <v>181</v>
      </c>
      <c r="L77" s="68" t="s">
        <v>181</v>
      </c>
      <c r="M77" s="152" t="s">
        <v>181</v>
      </c>
      <c r="N77" s="152" t="s">
        <v>181</v>
      </c>
      <c r="O77" s="401" t="s">
        <v>181</v>
      </c>
      <c r="P77" s="152" t="s">
        <v>181</v>
      </c>
      <c r="Q77" s="68" t="s">
        <v>181</v>
      </c>
      <c r="R77" s="152" t="s">
        <v>181</v>
      </c>
      <c r="S77" s="152" t="s">
        <v>181</v>
      </c>
      <c r="T77" s="401" t="s">
        <v>181</v>
      </c>
      <c r="U77" s="152" t="s">
        <v>181</v>
      </c>
      <c r="V77" s="68" t="s">
        <v>181</v>
      </c>
      <c r="W77" s="152" t="s">
        <v>181</v>
      </c>
      <c r="X77" s="152" t="s">
        <v>181</v>
      </c>
      <c r="Y77" s="401" t="s">
        <v>181</v>
      </c>
      <c r="Z77" s="152" t="s">
        <v>181</v>
      </c>
      <c r="AA77" s="68" t="s">
        <v>181</v>
      </c>
      <c r="AB77" s="152" t="s">
        <v>181</v>
      </c>
      <c r="AC77" s="152" t="s">
        <v>181</v>
      </c>
      <c r="AD77" s="401" t="s">
        <v>181</v>
      </c>
      <c r="AE77" s="152" t="s">
        <v>181</v>
      </c>
      <c r="AF77" s="68" t="s">
        <v>181</v>
      </c>
      <c r="AG77" s="152" t="s">
        <v>181</v>
      </c>
      <c r="AH77" s="152" t="s">
        <v>181</v>
      </c>
      <c r="AI77" s="401" t="s">
        <v>181</v>
      </c>
      <c r="AJ77" s="152" t="s">
        <v>181</v>
      </c>
      <c r="AK77" s="68" t="s">
        <v>181</v>
      </c>
      <c r="AL77" s="152" t="s">
        <v>181</v>
      </c>
      <c r="AM77" s="152" t="s">
        <v>181</v>
      </c>
      <c r="AN77" s="401" t="s">
        <v>181</v>
      </c>
      <c r="AO77" s="85" t="s">
        <v>181</v>
      </c>
      <c r="AP77" s="187" t="s">
        <v>181</v>
      </c>
      <c r="AQ77" s="185" t="s">
        <v>181</v>
      </c>
      <c r="AR77" s="188" t="s">
        <v>181</v>
      </c>
      <c r="AS77" s="729"/>
      <c r="AT77" s="132" t="s">
        <v>181</v>
      </c>
      <c r="AU77" s="132" t="s">
        <v>181</v>
      </c>
      <c r="AV77" s="132" t="s">
        <v>181</v>
      </c>
      <c r="AW77" s="132" t="s">
        <v>181</v>
      </c>
      <c r="AX77" s="132" t="s">
        <v>181</v>
      </c>
      <c r="AY77" s="132" t="s">
        <v>181</v>
      </c>
      <c r="AZ77" s="132" t="s">
        <v>181</v>
      </c>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32" t="s">
        <v>181</v>
      </c>
      <c r="CW77" s="127"/>
      <c r="CX77" s="127"/>
      <c r="CY77" s="127"/>
      <c r="CZ77" s="127"/>
      <c r="DA77" s="127"/>
      <c r="DB77" s="132" t="s">
        <v>181</v>
      </c>
      <c r="DC77" s="127"/>
      <c r="DD77" s="127"/>
      <c r="DE77" s="127"/>
      <c r="DF77" s="127"/>
      <c r="DG77" s="127"/>
      <c r="DH77" s="132" t="s">
        <v>181</v>
      </c>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row>
    <row r="78" spans="1:144" s="58" customFormat="1" ht="20.25" customHeight="1">
      <c r="A78" s="55" t="s">
        <v>181</v>
      </c>
      <c r="B78" s="56" t="s">
        <v>181</v>
      </c>
      <c r="C78" s="56" t="s">
        <v>181</v>
      </c>
      <c r="D78" s="1090" t="s">
        <v>261</v>
      </c>
      <c r="E78" s="1091"/>
      <c r="F78" s="1091"/>
      <c r="G78" s="1091"/>
      <c r="H78" s="1091"/>
      <c r="I78" s="1091"/>
      <c r="J78" s="1091"/>
      <c r="K78" s="56" t="s">
        <v>181</v>
      </c>
      <c r="L78" s="68" t="s">
        <v>181</v>
      </c>
      <c r="M78" s="152" t="s">
        <v>181</v>
      </c>
      <c r="N78" s="152" t="s">
        <v>181</v>
      </c>
      <c r="O78" s="408"/>
      <c r="P78" s="152"/>
      <c r="Q78" s="68"/>
      <c r="R78" s="152"/>
      <c r="S78" s="152"/>
      <c r="T78" s="408"/>
      <c r="U78" s="152"/>
      <c r="V78" s="68"/>
      <c r="W78" s="152"/>
      <c r="X78" s="152"/>
      <c r="Y78" s="408"/>
      <c r="Z78" s="152"/>
      <c r="AA78" s="68"/>
      <c r="AB78" s="152"/>
      <c r="AC78" s="152"/>
      <c r="AD78" s="408"/>
      <c r="AE78" s="152"/>
      <c r="AF78" s="68"/>
      <c r="AG78" s="152"/>
      <c r="AH78" s="152"/>
      <c r="AI78" s="408"/>
      <c r="AJ78" s="152"/>
      <c r="AK78" s="68"/>
      <c r="AL78" s="152"/>
      <c r="AM78" s="152"/>
      <c r="AN78" s="408"/>
      <c r="AO78" s="85" t="s">
        <v>181</v>
      </c>
      <c r="AP78" s="187" t="s">
        <v>181</v>
      </c>
      <c r="AQ78" s="53">
        <f>SUM(O78:AN78)</f>
        <v>0</v>
      </c>
      <c r="AR78" s="188" t="s">
        <v>181</v>
      </c>
      <c r="AS78" s="729"/>
      <c r="AT78" s="132" t="s">
        <v>181</v>
      </c>
      <c r="AU78" s="132" t="s">
        <v>181</v>
      </c>
      <c r="AV78" s="132" t="s">
        <v>181</v>
      </c>
      <c r="AW78" s="132" t="s">
        <v>181</v>
      </c>
      <c r="AX78" s="132" t="s">
        <v>181</v>
      </c>
      <c r="AY78" s="132" t="s">
        <v>181</v>
      </c>
      <c r="AZ78" s="132" t="s">
        <v>181</v>
      </c>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32" t="s">
        <v>181</v>
      </c>
      <c r="CW78" s="127"/>
      <c r="CX78" s="127"/>
      <c r="CY78" s="127"/>
      <c r="CZ78" s="127"/>
      <c r="DA78" s="127"/>
      <c r="DB78" s="132" t="s">
        <v>181</v>
      </c>
      <c r="DC78" s="127"/>
      <c r="DD78" s="127"/>
      <c r="DE78" s="127"/>
      <c r="DF78" s="127"/>
      <c r="DG78" s="127"/>
      <c r="DH78" s="132" t="s">
        <v>181</v>
      </c>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row>
    <row r="79" spans="1:144" s="58" customFormat="1" ht="20.25" customHeight="1">
      <c r="A79" s="55"/>
      <c r="B79" s="56"/>
      <c r="C79" s="56"/>
      <c r="D79" s="1090" t="s">
        <v>261</v>
      </c>
      <c r="E79" s="1091"/>
      <c r="F79" s="1091"/>
      <c r="G79" s="1091"/>
      <c r="H79" s="1091"/>
      <c r="I79" s="1091"/>
      <c r="J79" s="1091"/>
      <c r="K79" s="56"/>
      <c r="L79" s="68"/>
      <c r="M79" s="152"/>
      <c r="N79" s="152"/>
      <c r="O79" s="408"/>
      <c r="P79" s="152"/>
      <c r="Q79" s="68"/>
      <c r="R79" s="152"/>
      <c r="S79" s="152"/>
      <c r="T79" s="408"/>
      <c r="U79" s="152"/>
      <c r="V79" s="68"/>
      <c r="W79" s="152"/>
      <c r="X79" s="152"/>
      <c r="Y79" s="408"/>
      <c r="Z79" s="152"/>
      <c r="AA79" s="68"/>
      <c r="AB79" s="152"/>
      <c r="AC79" s="152"/>
      <c r="AD79" s="408"/>
      <c r="AE79" s="152"/>
      <c r="AF79" s="68"/>
      <c r="AG79" s="152"/>
      <c r="AH79" s="152"/>
      <c r="AI79" s="408"/>
      <c r="AJ79" s="152"/>
      <c r="AK79" s="68"/>
      <c r="AL79" s="152"/>
      <c r="AM79" s="152"/>
      <c r="AN79" s="408"/>
      <c r="AO79" s="85"/>
      <c r="AP79" s="187"/>
      <c r="AQ79" s="53">
        <f>SUM(O79:AN79)</f>
        <v>0</v>
      </c>
      <c r="AR79" s="188"/>
      <c r="AS79" s="729"/>
      <c r="AT79" s="132" t="s">
        <v>181</v>
      </c>
      <c r="AU79" s="132" t="s">
        <v>181</v>
      </c>
      <c r="AV79" s="132" t="s">
        <v>181</v>
      </c>
      <c r="AW79" s="132" t="s">
        <v>181</v>
      </c>
      <c r="AX79" s="132" t="s">
        <v>181</v>
      </c>
      <c r="AY79" s="132" t="s">
        <v>181</v>
      </c>
      <c r="AZ79" s="132" t="s">
        <v>181</v>
      </c>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32" t="s">
        <v>181</v>
      </c>
      <c r="CW79" s="127"/>
      <c r="CX79" s="127"/>
      <c r="CY79" s="127"/>
      <c r="CZ79" s="127"/>
      <c r="DA79" s="127"/>
      <c r="DB79" s="132" t="s">
        <v>181</v>
      </c>
      <c r="DC79" s="127"/>
      <c r="DD79" s="127"/>
      <c r="DE79" s="127"/>
      <c r="DF79" s="127"/>
      <c r="DG79" s="127"/>
      <c r="DH79" s="132" t="s">
        <v>181</v>
      </c>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row>
    <row r="80" spans="1:144" s="58" customFormat="1" ht="20.25" customHeight="1">
      <c r="A80" s="55"/>
      <c r="B80" s="56"/>
      <c r="C80" s="56"/>
      <c r="D80" s="1090" t="s">
        <v>261</v>
      </c>
      <c r="E80" s="1091"/>
      <c r="F80" s="1091"/>
      <c r="G80" s="1091"/>
      <c r="H80" s="1091"/>
      <c r="I80" s="1091"/>
      <c r="J80" s="1091"/>
      <c r="K80" s="56"/>
      <c r="L80" s="68"/>
      <c r="M80" s="152"/>
      <c r="N80" s="152"/>
      <c r="O80" s="408"/>
      <c r="P80" s="152"/>
      <c r="Q80" s="68"/>
      <c r="R80" s="152"/>
      <c r="S80" s="152"/>
      <c r="T80" s="408"/>
      <c r="U80" s="152"/>
      <c r="V80" s="68"/>
      <c r="W80" s="152"/>
      <c r="X80" s="152"/>
      <c r="Y80" s="408"/>
      <c r="Z80" s="152"/>
      <c r="AA80" s="68"/>
      <c r="AB80" s="152"/>
      <c r="AC80" s="152"/>
      <c r="AD80" s="408"/>
      <c r="AE80" s="152"/>
      <c r="AF80" s="68"/>
      <c r="AG80" s="152"/>
      <c r="AH80" s="152"/>
      <c r="AI80" s="408"/>
      <c r="AJ80" s="152"/>
      <c r="AK80" s="68"/>
      <c r="AL80" s="152"/>
      <c r="AM80" s="152"/>
      <c r="AN80" s="408"/>
      <c r="AO80" s="85"/>
      <c r="AP80" s="187"/>
      <c r="AQ80" s="53">
        <f>SUM(O80:AN80)</f>
        <v>0</v>
      </c>
      <c r="AR80" s="188"/>
      <c r="AS80" s="729"/>
      <c r="AT80" s="132"/>
      <c r="AU80" s="132"/>
      <c r="AV80" s="132"/>
      <c r="AW80" s="132"/>
      <c r="AX80" s="132"/>
      <c r="AY80" s="132"/>
      <c r="AZ80" s="132"/>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32"/>
      <c r="CW80" s="127"/>
      <c r="CX80" s="127"/>
      <c r="CY80" s="127"/>
      <c r="CZ80" s="127"/>
      <c r="DA80" s="127"/>
      <c r="DB80" s="132"/>
      <c r="DC80" s="127"/>
      <c r="DD80" s="127"/>
      <c r="DE80" s="127"/>
      <c r="DF80" s="127"/>
      <c r="DG80" s="127"/>
      <c r="DH80" s="132"/>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row>
    <row r="81" spans="1:144" s="58" customFormat="1" ht="9.9499999999999993" customHeight="1">
      <c r="A81" s="55" t="s">
        <v>181</v>
      </c>
      <c r="B81" s="56" t="s">
        <v>181</v>
      </c>
      <c r="C81" s="56" t="s">
        <v>181</v>
      </c>
      <c r="D81" s="56" t="s">
        <v>181</v>
      </c>
      <c r="E81" s="56" t="s">
        <v>181</v>
      </c>
      <c r="F81" s="56" t="s">
        <v>181</v>
      </c>
      <c r="G81" s="56" t="s">
        <v>181</v>
      </c>
      <c r="H81" s="56" t="s">
        <v>181</v>
      </c>
      <c r="I81" s="56" t="s">
        <v>181</v>
      </c>
      <c r="J81" s="157" t="s">
        <v>181</v>
      </c>
      <c r="K81" s="157" t="s">
        <v>181</v>
      </c>
      <c r="L81" s="68" t="s">
        <v>181</v>
      </c>
      <c r="M81" s="152" t="s">
        <v>181</v>
      </c>
      <c r="N81" s="152" t="s">
        <v>181</v>
      </c>
      <c r="O81" s="401"/>
      <c r="P81" s="69"/>
      <c r="Q81" s="152"/>
      <c r="R81" s="152"/>
      <c r="S81" s="152"/>
      <c r="T81" s="401"/>
      <c r="U81" s="69"/>
      <c r="V81" s="152"/>
      <c r="W81" s="152"/>
      <c r="X81" s="152"/>
      <c r="Y81" s="401"/>
      <c r="Z81" s="69" t="s">
        <v>181</v>
      </c>
      <c r="AA81" s="152" t="s">
        <v>181</v>
      </c>
      <c r="AB81" s="152" t="s">
        <v>181</v>
      </c>
      <c r="AC81" s="152" t="s">
        <v>181</v>
      </c>
      <c r="AD81" s="401" t="s">
        <v>181</v>
      </c>
      <c r="AE81" s="69" t="s">
        <v>181</v>
      </c>
      <c r="AF81" s="152" t="s">
        <v>181</v>
      </c>
      <c r="AG81" s="152" t="s">
        <v>181</v>
      </c>
      <c r="AH81" s="152" t="s">
        <v>181</v>
      </c>
      <c r="AI81" s="401" t="s">
        <v>181</v>
      </c>
      <c r="AJ81" s="69" t="s">
        <v>181</v>
      </c>
      <c r="AK81" s="152" t="s">
        <v>181</v>
      </c>
      <c r="AL81" s="152" t="s">
        <v>181</v>
      </c>
      <c r="AM81" s="152" t="s">
        <v>181</v>
      </c>
      <c r="AN81" s="401" t="s">
        <v>181</v>
      </c>
      <c r="AO81" s="75" t="s">
        <v>181</v>
      </c>
      <c r="AP81" s="185" t="s">
        <v>181</v>
      </c>
      <c r="AQ81" s="185" t="s">
        <v>181</v>
      </c>
      <c r="AR81" s="188" t="s">
        <v>181</v>
      </c>
      <c r="AS81" s="729"/>
      <c r="AT81" s="132"/>
      <c r="AU81" s="132"/>
      <c r="AV81" s="132"/>
      <c r="AW81" s="132"/>
      <c r="AX81" s="132"/>
      <c r="AY81" s="132"/>
      <c r="AZ81" s="132"/>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32"/>
      <c r="CW81" s="127"/>
      <c r="CX81" s="127"/>
      <c r="CY81" s="127"/>
      <c r="CZ81" s="127"/>
      <c r="DA81" s="127"/>
      <c r="DB81" s="132"/>
      <c r="DC81" s="127"/>
      <c r="DD81" s="127"/>
      <c r="DE81" s="127"/>
      <c r="DF81" s="127"/>
      <c r="DG81" s="127"/>
      <c r="DH81" s="132"/>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row>
    <row r="82" spans="1:144" s="58" customFormat="1" ht="20.25" customHeight="1">
      <c r="A82" s="55" t="s">
        <v>181</v>
      </c>
      <c r="B82" s="59">
        <v>2</v>
      </c>
      <c r="C82" s="1092" t="s">
        <v>263</v>
      </c>
      <c r="D82" s="1093"/>
      <c r="E82" s="1093"/>
      <c r="F82" s="1093"/>
      <c r="G82" s="1093"/>
      <c r="H82" s="1093"/>
      <c r="I82" s="1093"/>
      <c r="J82" s="1093"/>
      <c r="K82" s="56" t="s">
        <v>181</v>
      </c>
      <c r="L82" s="68" t="s">
        <v>181</v>
      </c>
      <c r="M82" s="152" t="s">
        <v>181</v>
      </c>
      <c r="N82" s="152" t="s">
        <v>181</v>
      </c>
      <c r="O82" s="401"/>
      <c r="P82" s="152"/>
      <c r="Q82" s="68"/>
      <c r="R82" s="152"/>
      <c r="S82" s="152"/>
      <c r="T82" s="401"/>
      <c r="U82" s="152"/>
      <c r="V82" s="68"/>
      <c r="W82" s="152"/>
      <c r="X82" s="152"/>
      <c r="Y82" s="401"/>
      <c r="Z82" s="152" t="s">
        <v>181</v>
      </c>
      <c r="AA82" s="68" t="s">
        <v>181</v>
      </c>
      <c r="AB82" s="152" t="s">
        <v>181</v>
      </c>
      <c r="AC82" s="152" t="s">
        <v>181</v>
      </c>
      <c r="AD82" s="401" t="s">
        <v>181</v>
      </c>
      <c r="AE82" s="152" t="s">
        <v>181</v>
      </c>
      <c r="AF82" s="68" t="s">
        <v>181</v>
      </c>
      <c r="AG82" s="152" t="s">
        <v>181</v>
      </c>
      <c r="AH82" s="152" t="s">
        <v>181</v>
      </c>
      <c r="AI82" s="401" t="s">
        <v>181</v>
      </c>
      <c r="AJ82" s="152" t="s">
        <v>181</v>
      </c>
      <c r="AK82" s="68" t="s">
        <v>181</v>
      </c>
      <c r="AL82" s="152" t="s">
        <v>181</v>
      </c>
      <c r="AM82" s="152" t="s">
        <v>181</v>
      </c>
      <c r="AN82" s="401" t="s">
        <v>181</v>
      </c>
      <c r="AO82" s="85" t="s">
        <v>181</v>
      </c>
      <c r="AP82" s="187" t="s">
        <v>181</v>
      </c>
      <c r="AQ82" s="185" t="s">
        <v>181</v>
      </c>
      <c r="AR82" s="188" t="s">
        <v>181</v>
      </c>
      <c r="AS82" s="729"/>
      <c r="AT82" s="132" t="s">
        <v>181</v>
      </c>
      <c r="AU82" s="132" t="s">
        <v>181</v>
      </c>
      <c r="AV82" s="132" t="s">
        <v>181</v>
      </c>
      <c r="AW82" s="132" t="s">
        <v>181</v>
      </c>
      <c r="AX82" s="132" t="s">
        <v>181</v>
      </c>
      <c r="AY82" s="132" t="s">
        <v>181</v>
      </c>
      <c r="AZ82" s="132" t="s">
        <v>181</v>
      </c>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32" t="s">
        <v>181</v>
      </c>
      <c r="CW82" s="127"/>
      <c r="CX82" s="127"/>
      <c r="CY82" s="127"/>
      <c r="CZ82" s="127"/>
      <c r="DA82" s="127"/>
      <c r="DB82" s="132" t="s">
        <v>181</v>
      </c>
      <c r="DC82" s="127"/>
      <c r="DD82" s="127"/>
      <c r="DE82" s="127"/>
      <c r="DF82" s="127"/>
      <c r="DG82" s="127"/>
      <c r="DH82" s="132" t="s">
        <v>181</v>
      </c>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row>
    <row r="83" spans="1:144" s="58" customFormat="1" ht="20.25" customHeight="1">
      <c r="A83" s="55" t="s">
        <v>181</v>
      </c>
      <c r="B83" s="56" t="s">
        <v>181</v>
      </c>
      <c r="C83" s="56" t="s">
        <v>181</v>
      </c>
      <c r="D83" s="1090" t="s">
        <v>265</v>
      </c>
      <c r="E83" s="1091"/>
      <c r="F83" s="1091"/>
      <c r="G83" s="1091"/>
      <c r="H83" s="1091"/>
      <c r="I83" s="1091"/>
      <c r="J83" s="1091"/>
      <c r="K83" s="56" t="s">
        <v>181</v>
      </c>
      <c r="L83" s="68" t="s">
        <v>181</v>
      </c>
      <c r="M83" s="152" t="s">
        <v>181</v>
      </c>
      <c r="N83" s="152" t="s">
        <v>181</v>
      </c>
      <c r="O83" s="408"/>
      <c r="P83" s="152"/>
      <c r="Q83" s="68"/>
      <c r="R83" s="152"/>
      <c r="S83" s="152"/>
      <c r="T83" s="408"/>
      <c r="U83" s="152"/>
      <c r="V83" s="68"/>
      <c r="W83" s="152"/>
      <c r="X83" s="152"/>
      <c r="Y83" s="408"/>
      <c r="Z83" s="152"/>
      <c r="AA83" s="68"/>
      <c r="AB83" s="152"/>
      <c r="AC83" s="152"/>
      <c r="AD83" s="408"/>
      <c r="AE83" s="152"/>
      <c r="AF83" s="68"/>
      <c r="AG83" s="152"/>
      <c r="AH83" s="152"/>
      <c r="AI83" s="408"/>
      <c r="AJ83" s="152"/>
      <c r="AK83" s="68"/>
      <c r="AL83" s="152"/>
      <c r="AM83" s="152"/>
      <c r="AN83" s="408"/>
      <c r="AO83" s="85" t="s">
        <v>181</v>
      </c>
      <c r="AP83" s="187" t="s">
        <v>181</v>
      </c>
      <c r="AQ83" s="53">
        <f>SUM(O83:AN83)</f>
        <v>0</v>
      </c>
      <c r="AR83" s="188" t="s">
        <v>181</v>
      </c>
      <c r="AS83" s="729"/>
      <c r="AT83" s="132" t="s">
        <v>181</v>
      </c>
      <c r="AU83" s="132" t="s">
        <v>181</v>
      </c>
      <c r="AV83" s="132" t="s">
        <v>181</v>
      </c>
      <c r="AW83" s="132" t="s">
        <v>181</v>
      </c>
      <c r="AX83" s="132" t="s">
        <v>181</v>
      </c>
      <c r="AY83" s="132" t="s">
        <v>181</v>
      </c>
      <c r="AZ83" s="132" t="s">
        <v>181</v>
      </c>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32" t="s">
        <v>181</v>
      </c>
      <c r="CW83" s="127"/>
      <c r="CX83" s="127"/>
      <c r="CY83" s="127"/>
      <c r="CZ83" s="127"/>
      <c r="DA83" s="127"/>
      <c r="DB83" s="132" t="s">
        <v>181</v>
      </c>
      <c r="DC83" s="127"/>
      <c r="DD83" s="127"/>
      <c r="DE83" s="127"/>
      <c r="DF83" s="127"/>
      <c r="DG83" s="127"/>
      <c r="DH83" s="132" t="s">
        <v>181</v>
      </c>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row>
    <row r="84" spans="1:144" s="58" customFormat="1" ht="20.25" customHeight="1">
      <c r="A84" s="55"/>
      <c r="B84" s="56"/>
      <c r="C84" s="56"/>
      <c r="D84" s="1090" t="s">
        <v>265</v>
      </c>
      <c r="E84" s="1091"/>
      <c r="F84" s="1091"/>
      <c r="G84" s="1091"/>
      <c r="H84" s="1091"/>
      <c r="I84" s="1091"/>
      <c r="J84" s="1091"/>
      <c r="K84" s="56"/>
      <c r="L84" s="68"/>
      <c r="M84" s="152"/>
      <c r="N84" s="152"/>
      <c r="O84" s="408"/>
      <c r="P84" s="152"/>
      <c r="Q84" s="68"/>
      <c r="R84" s="152"/>
      <c r="S84" s="152"/>
      <c r="T84" s="408"/>
      <c r="U84" s="152"/>
      <c r="V84" s="68"/>
      <c r="W84" s="152"/>
      <c r="X84" s="152"/>
      <c r="Y84" s="408"/>
      <c r="Z84" s="152"/>
      <c r="AA84" s="68"/>
      <c r="AB84" s="152"/>
      <c r="AC84" s="152"/>
      <c r="AD84" s="408"/>
      <c r="AE84" s="152"/>
      <c r="AF84" s="68"/>
      <c r="AG84" s="152"/>
      <c r="AH84" s="152"/>
      <c r="AI84" s="408"/>
      <c r="AJ84" s="152"/>
      <c r="AK84" s="68"/>
      <c r="AL84" s="152"/>
      <c r="AM84" s="152"/>
      <c r="AN84" s="408"/>
      <c r="AO84" s="85"/>
      <c r="AP84" s="187"/>
      <c r="AQ84" s="53">
        <f>SUM(O84:AN84)</f>
        <v>0</v>
      </c>
      <c r="AR84" s="188"/>
      <c r="AS84" s="729"/>
      <c r="AT84" s="132" t="s">
        <v>181</v>
      </c>
      <c r="AU84" s="132" t="s">
        <v>181</v>
      </c>
      <c r="AV84" s="132" t="s">
        <v>181</v>
      </c>
      <c r="AW84" s="132" t="s">
        <v>181</v>
      </c>
      <c r="AX84" s="132" t="s">
        <v>181</v>
      </c>
      <c r="AY84" s="132" t="s">
        <v>181</v>
      </c>
      <c r="AZ84" s="132" t="s">
        <v>181</v>
      </c>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32" t="s">
        <v>181</v>
      </c>
      <c r="CW84" s="127"/>
      <c r="CX84" s="127"/>
      <c r="CY84" s="127"/>
      <c r="CZ84" s="127"/>
      <c r="DA84" s="127"/>
      <c r="DB84" s="132" t="s">
        <v>181</v>
      </c>
      <c r="DC84" s="127"/>
      <c r="DD84" s="127"/>
      <c r="DE84" s="127"/>
      <c r="DF84" s="127"/>
      <c r="DG84" s="127"/>
      <c r="DH84" s="132" t="s">
        <v>181</v>
      </c>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row>
    <row r="85" spans="1:144" s="58" customFormat="1" ht="20.25" customHeight="1">
      <c r="A85" s="55"/>
      <c r="B85" s="56"/>
      <c r="C85" s="56"/>
      <c r="D85" s="1090" t="s">
        <v>265</v>
      </c>
      <c r="E85" s="1091"/>
      <c r="F85" s="1091"/>
      <c r="G85" s="1091"/>
      <c r="H85" s="1091"/>
      <c r="I85" s="1091"/>
      <c r="J85" s="1091"/>
      <c r="K85" s="56"/>
      <c r="L85" s="68"/>
      <c r="M85" s="152"/>
      <c r="N85" s="152"/>
      <c r="O85" s="408"/>
      <c r="P85" s="152"/>
      <c r="Q85" s="68"/>
      <c r="R85" s="152"/>
      <c r="S85" s="152"/>
      <c r="T85" s="408"/>
      <c r="U85" s="152"/>
      <c r="V85" s="68"/>
      <c r="W85" s="152"/>
      <c r="X85" s="152"/>
      <c r="Y85" s="408"/>
      <c r="Z85" s="152"/>
      <c r="AA85" s="68"/>
      <c r="AB85" s="152"/>
      <c r="AC85" s="152"/>
      <c r="AD85" s="408"/>
      <c r="AE85" s="152"/>
      <c r="AF85" s="68"/>
      <c r="AG85" s="152"/>
      <c r="AH85" s="152"/>
      <c r="AI85" s="408"/>
      <c r="AJ85" s="152"/>
      <c r="AK85" s="68"/>
      <c r="AL85" s="152"/>
      <c r="AM85" s="152"/>
      <c r="AN85" s="408"/>
      <c r="AO85" s="85"/>
      <c r="AP85" s="187"/>
      <c r="AQ85" s="53">
        <f>SUM(O85:AN85)</f>
        <v>0</v>
      </c>
      <c r="AR85" s="188"/>
      <c r="AS85" s="729"/>
      <c r="AT85" s="132"/>
      <c r="AU85" s="132"/>
      <c r="AV85" s="132"/>
      <c r="AW85" s="132"/>
      <c r="AX85" s="132"/>
      <c r="AY85" s="132"/>
      <c r="AZ85" s="132"/>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32"/>
      <c r="CW85" s="127"/>
      <c r="CX85" s="127"/>
      <c r="CY85" s="127"/>
      <c r="CZ85" s="127"/>
      <c r="DA85" s="127"/>
      <c r="DB85" s="132"/>
      <c r="DC85" s="127"/>
      <c r="DD85" s="127"/>
      <c r="DE85" s="127"/>
      <c r="DF85" s="127"/>
      <c r="DG85" s="127"/>
      <c r="DH85" s="132"/>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row>
    <row r="86" spans="1:144" s="58" customFormat="1" ht="9.9499999999999993" customHeight="1">
      <c r="A86" s="55" t="s">
        <v>181</v>
      </c>
      <c r="B86" s="56" t="s">
        <v>181</v>
      </c>
      <c r="C86" s="56" t="s">
        <v>181</v>
      </c>
      <c r="D86" s="56" t="s">
        <v>181</v>
      </c>
      <c r="E86" s="56" t="s">
        <v>181</v>
      </c>
      <c r="F86" s="56" t="s">
        <v>181</v>
      </c>
      <c r="G86" s="56" t="s">
        <v>181</v>
      </c>
      <c r="H86" s="56" t="s">
        <v>181</v>
      </c>
      <c r="I86" s="56" t="s">
        <v>181</v>
      </c>
      <c r="J86" s="157" t="s">
        <v>181</v>
      </c>
      <c r="K86" s="157" t="s">
        <v>181</v>
      </c>
      <c r="L86" s="68" t="s">
        <v>181</v>
      </c>
      <c r="M86" s="152" t="s">
        <v>181</v>
      </c>
      <c r="N86" s="152" t="s">
        <v>181</v>
      </c>
      <c r="O86" s="401"/>
      <c r="P86" s="69"/>
      <c r="Q86" s="152"/>
      <c r="R86" s="152"/>
      <c r="S86" s="152"/>
      <c r="T86" s="401"/>
      <c r="U86" s="69"/>
      <c r="V86" s="152"/>
      <c r="W86" s="152"/>
      <c r="X86" s="152"/>
      <c r="Y86" s="401"/>
      <c r="Z86" s="69" t="s">
        <v>181</v>
      </c>
      <c r="AA86" s="152" t="s">
        <v>181</v>
      </c>
      <c r="AB86" s="152" t="s">
        <v>181</v>
      </c>
      <c r="AC86" s="152" t="s">
        <v>181</v>
      </c>
      <c r="AD86" s="401" t="s">
        <v>181</v>
      </c>
      <c r="AE86" s="69" t="s">
        <v>181</v>
      </c>
      <c r="AF86" s="152" t="s">
        <v>181</v>
      </c>
      <c r="AG86" s="152" t="s">
        <v>181</v>
      </c>
      <c r="AH86" s="152" t="s">
        <v>181</v>
      </c>
      <c r="AI86" s="401" t="s">
        <v>181</v>
      </c>
      <c r="AJ86" s="69" t="s">
        <v>181</v>
      </c>
      <c r="AK86" s="152" t="s">
        <v>181</v>
      </c>
      <c r="AL86" s="152" t="s">
        <v>181</v>
      </c>
      <c r="AM86" s="152" t="s">
        <v>181</v>
      </c>
      <c r="AN86" s="401" t="s">
        <v>181</v>
      </c>
      <c r="AO86" s="75" t="s">
        <v>181</v>
      </c>
      <c r="AP86" s="185" t="s">
        <v>181</v>
      </c>
      <c r="AQ86" s="185" t="s">
        <v>181</v>
      </c>
      <c r="AR86" s="188" t="s">
        <v>181</v>
      </c>
      <c r="AS86" s="729"/>
      <c r="AT86" s="132"/>
      <c r="AU86" s="132"/>
      <c r="AV86" s="132"/>
      <c r="AW86" s="132"/>
      <c r="AX86" s="132"/>
      <c r="AY86" s="132"/>
      <c r="AZ86" s="132"/>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32"/>
      <c r="CW86" s="127"/>
      <c r="CX86" s="127"/>
      <c r="CY86" s="127"/>
      <c r="CZ86" s="127"/>
      <c r="DA86" s="127"/>
      <c r="DB86" s="132"/>
      <c r="DC86" s="127"/>
      <c r="DD86" s="127"/>
      <c r="DE86" s="127"/>
      <c r="DF86" s="127"/>
      <c r="DG86" s="127"/>
      <c r="DH86" s="132"/>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row>
    <row r="87" spans="1:144" s="58" customFormat="1" ht="20.25" customHeight="1">
      <c r="A87" s="55" t="s">
        <v>181</v>
      </c>
      <c r="B87" s="59">
        <v>3</v>
      </c>
      <c r="C87" s="1092" t="s">
        <v>264</v>
      </c>
      <c r="D87" s="1093"/>
      <c r="E87" s="1093"/>
      <c r="F87" s="1093"/>
      <c r="G87" s="1093"/>
      <c r="H87" s="1093"/>
      <c r="I87" s="1093"/>
      <c r="J87" s="1093"/>
      <c r="K87" s="56" t="s">
        <v>181</v>
      </c>
      <c r="L87" s="68" t="s">
        <v>181</v>
      </c>
      <c r="M87" s="152" t="s">
        <v>181</v>
      </c>
      <c r="N87" s="152" t="s">
        <v>181</v>
      </c>
      <c r="O87" s="401"/>
      <c r="P87" s="152"/>
      <c r="Q87" s="68"/>
      <c r="R87" s="152"/>
      <c r="S87" s="152"/>
      <c r="T87" s="401"/>
      <c r="U87" s="152"/>
      <c r="V87" s="68"/>
      <c r="W87" s="152"/>
      <c r="X87" s="152"/>
      <c r="Y87" s="401"/>
      <c r="Z87" s="152" t="s">
        <v>181</v>
      </c>
      <c r="AA87" s="68" t="s">
        <v>181</v>
      </c>
      <c r="AB87" s="152" t="s">
        <v>181</v>
      </c>
      <c r="AC87" s="152" t="s">
        <v>181</v>
      </c>
      <c r="AD87" s="401" t="s">
        <v>181</v>
      </c>
      <c r="AE87" s="152" t="s">
        <v>181</v>
      </c>
      <c r="AF87" s="68" t="s">
        <v>181</v>
      </c>
      <c r="AG87" s="152" t="s">
        <v>181</v>
      </c>
      <c r="AH87" s="152" t="s">
        <v>181</v>
      </c>
      <c r="AI87" s="401" t="s">
        <v>181</v>
      </c>
      <c r="AJ87" s="152" t="s">
        <v>181</v>
      </c>
      <c r="AK87" s="68" t="s">
        <v>181</v>
      </c>
      <c r="AL87" s="152" t="s">
        <v>181</v>
      </c>
      <c r="AM87" s="152" t="s">
        <v>181</v>
      </c>
      <c r="AN87" s="401" t="s">
        <v>181</v>
      </c>
      <c r="AO87" s="85" t="s">
        <v>181</v>
      </c>
      <c r="AP87" s="187" t="s">
        <v>181</v>
      </c>
      <c r="AQ87" s="185" t="s">
        <v>181</v>
      </c>
      <c r="AR87" s="188" t="s">
        <v>181</v>
      </c>
      <c r="AS87" s="729"/>
      <c r="AT87" s="132" t="s">
        <v>181</v>
      </c>
      <c r="AU87" s="132" t="s">
        <v>181</v>
      </c>
      <c r="AV87" s="132" t="s">
        <v>181</v>
      </c>
      <c r="AW87" s="132" t="s">
        <v>181</v>
      </c>
      <c r="AX87" s="132" t="s">
        <v>181</v>
      </c>
      <c r="AY87" s="132" t="s">
        <v>181</v>
      </c>
      <c r="AZ87" s="132" t="s">
        <v>181</v>
      </c>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32" t="s">
        <v>181</v>
      </c>
      <c r="CW87" s="127"/>
      <c r="CX87" s="127"/>
      <c r="CY87" s="127"/>
      <c r="CZ87" s="127"/>
      <c r="DA87" s="127"/>
      <c r="DB87" s="132" t="s">
        <v>181</v>
      </c>
      <c r="DC87" s="127"/>
      <c r="DD87" s="127"/>
      <c r="DE87" s="127"/>
      <c r="DF87" s="127"/>
      <c r="DG87" s="127"/>
      <c r="DH87" s="132" t="s">
        <v>181</v>
      </c>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row>
    <row r="88" spans="1:144" s="58" customFormat="1" ht="20.25" customHeight="1">
      <c r="A88" s="55" t="s">
        <v>181</v>
      </c>
      <c r="B88" s="56" t="s">
        <v>181</v>
      </c>
      <c r="C88" s="56" t="s">
        <v>181</v>
      </c>
      <c r="D88" s="1090" t="s">
        <v>266</v>
      </c>
      <c r="E88" s="1091"/>
      <c r="F88" s="1091"/>
      <c r="G88" s="1091"/>
      <c r="H88" s="1091"/>
      <c r="I88" s="1091"/>
      <c r="J88" s="1091"/>
      <c r="K88" s="56" t="s">
        <v>181</v>
      </c>
      <c r="L88" s="68" t="s">
        <v>181</v>
      </c>
      <c r="M88" s="152" t="s">
        <v>181</v>
      </c>
      <c r="N88" s="152" t="s">
        <v>181</v>
      </c>
      <c r="O88" s="408"/>
      <c r="P88" s="152"/>
      <c r="Q88" s="68"/>
      <c r="R88" s="152"/>
      <c r="S88" s="152"/>
      <c r="T88" s="408"/>
      <c r="U88" s="152"/>
      <c r="V88" s="68"/>
      <c r="W88" s="152"/>
      <c r="X88" s="152"/>
      <c r="Y88" s="408"/>
      <c r="Z88" s="152"/>
      <c r="AA88" s="68"/>
      <c r="AB88" s="152"/>
      <c r="AC88" s="152"/>
      <c r="AD88" s="408"/>
      <c r="AE88" s="152"/>
      <c r="AF88" s="68"/>
      <c r="AG88" s="152"/>
      <c r="AH88" s="152"/>
      <c r="AI88" s="408"/>
      <c r="AJ88" s="152"/>
      <c r="AK88" s="68"/>
      <c r="AL88" s="152"/>
      <c r="AM88" s="152"/>
      <c r="AN88" s="408"/>
      <c r="AO88" s="85" t="s">
        <v>181</v>
      </c>
      <c r="AP88" s="187" t="s">
        <v>181</v>
      </c>
      <c r="AQ88" s="53">
        <f>SUM(O88:AN88)</f>
        <v>0</v>
      </c>
      <c r="AR88" s="188" t="s">
        <v>181</v>
      </c>
      <c r="AS88" s="729"/>
      <c r="AT88" s="132" t="s">
        <v>181</v>
      </c>
      <c r="AU88" s="132" t="s">
        <v>181</v>
      </c>
      <c r="AV88" s="132" t="s">
        <v>181</v>
      </c>
      <c r="AW88" s="132" t="s">
        <v>181</v>
      </c>
      <c r="AX88" s="132" t="s">
        <v>181</v>
      </c>
      <c r="AY88" s="132" t="s">
        <v>181</v>
      </c>
      <c r="AZ88" s="132" t="s">
        <v>181</v>
      </c>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32" t="s">
        <v>181</v>
      </c>
      <c r="CW88" s="127"/>
      <c r="CX88" s="127"/>
      <c r="CY88" s="127"/>
      <c r="CZ88" s="127"/>
      <c r="DA88" s="127"/>
      <c r="DB88" s="132" t="s">
        <v>181</v>
      </c>
      <c r="DC88" s="127"/>
      <c r="DD88" s="127"/>
      <c r="DE88" s="127"/>
      <c r="DF88" s="127"/>
      <c r="DG88" s="127"/>
      <c r="DH88" s="132" t="s">
        <v>181</v>
      </c>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row>
    <row r="89" spans="1:144" s="58" customFormat="1" ht="20.25" customHeight="1">
      <c r="A89" s="55"/>
      <c r="B89" s="56"/>
      <c r="C89" s="56"/>
      <c r="D89" s="1090" t="s">
        <v>266</v>
      </c>
      <c r="E89" s="1091"/>
      <c r="F89" s="1091"/>
      <c r="G89" s="1091"/>
      <c r="H89" s="1091"/>
      <c r="I89" s="1091"/>
      <c r="J89" s="1091"/>
      <c r="K89" s="56"/>
      <c r="L89" s="68"/>
      <c r="M89" s="152"/>
      <c r="N89" s="152"/>
      <c r="O89" s="408"/>
      <c r="P89" s="152"/>
      <c r="Q89" s="68"/>
      <c r="R89" s="152"/>
      <c r="S89" s="152"/>
      <c r="T89" s="408"/>
      <c r="U89" s="152"/>
      <c r="V89" s="68"/>
      <c r="W89" s="152"/>
      <c r="X89" s="152"/>
      <c r="Y89" s="408"/>
      <c r="Z89" s="152"/>
      <c r="AA89" s="68"/>
      <c r="AB89" s="152"/>
      <c r="AC89" s="152"/>
      <c r="AD89" s="408"/>
      <c r="AE89" s="152"/>
      <c r="AF89" s="68"/>
      <c r="AG89" s="152"/>
      <c r="AH89" s="152"/>
      <c r="AI89" s="408"/>
      <c r="AJ89" s="152"/>
      <c r="AK89" s="68"/>
      <c r="AL89" s="152"/>
      <c r="AM89" s="152"/>
      <c r="AN89" s="408"/>
      <c r="AO89" s="85"/>
      <c r="AP89" s="187"/>
      <c r="AQ89" s="53">
        <f>SUM(O89:AN89)</f>
        <v>0</v>
      </c>
      <c r="AR89" s="188"/>
      <c r="AS89" s="729"/>
      <c r="AT89" s="132" t="s">
        <v>181</v>
      </c>
      <c r="AU89" s="132" t="s">
        <v>181</v>
      </c>
      <c r="AV89" s="132" t="s">
        <v>181</v>
      </c>
      <c r="AW89" s="132" t="s">
        <v>181</v>
      </c>
      <c r="AX89" s="132" t="s">
        <v>181</v>
      </c>
      <c r="AY89" s="132" t="s">
        <v>181</v>
      </c>
      <c r="AZ89" s="132" t="s">
        <v>181</v>
      </c>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32" t="s">
        <v>181</v>
      </c>
      <c r="CW89" s="127"/>
      <c r="CX89" s="127"/>
      <c r="CY89" s="127"/>
      <c r="CZ89" s="127"/>
      <c r="DA89" s="127"/>
      <c r="DB89" s="132" t="s">
        <v>181</v>
      </c>
      <c r="DC89" s="127"/>
      <c r="DD89" s="127"/>
      <c r="DE89" s="127"/>
      <c r="DF89" s="127"/>
      <c r="DG89" s="127"/>
      <c r="DH89" s="132" t="s">
        <v>181</v>
      </c>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row>
    <row r="90" spans="1:144" s="58" customFormat="1" ht="20.25" customHeight="1">
      <c r="A90" s="55"/>
      <c r="B90" s="56"/>
      <c r="C90" s="56"/>
      <c r="D90" s="1090" t="s">
        <v>266</v>
      </c>
      <c r="E90" s="1091"/>
      <c r="F90" s="1091"/>
      <c r="G90" s="1091"/>
      <c r="H90" s="1091"/>
      <c r="I90" s="1091"/>
      <c r="J90" s="1091"/>
      <c r="K90" s="56"/>
      <c r="L90" s="68"/>
      <c r="M90" s="152"/>
      <c r="N90" s="152"/>
      <c r="O90" s="408"/>
      <c r="P90" s="152"/>
      <c r="Q90" s="68"/>
      <c r="R90" s="152"/>
      <c r="S90" s="152"/>
      <c r="T90" s="408"/>
      <c r="U90" s="152"/>
      <c r="V90" s="68"/>
      <c r="W90" s="152"/>
      <c r="X90" s="152"/>
      <c r="Y90" s="408"/>
      <c r="Z90" s="152"/>
      <c r="AA90" s="68"/>
      <c r="AB90" s="152"/>
      <c r="AC90" s="152"/>
      <c r="AD90" s="408"/>
      <c r="AE90" s="152"/>
      <c r="AF90" s="68"/>
      <c r="AG90" s="152"/>
      <c r="AH90" s="152"/>
      <c r="AI90" s="408"/>
      <c r="AJ90" s="152"/>
      <c r="AK90" s="68"/>
      <c r="AL90" s="152"/>
      <c r="AM90" s="152"/>
      <c r="AN90" s="408"/>
      <c r="AO90" s="85"/>
      <c r="AP90" s="187"/>
      <c r="AQ90" s="53">
        <f>SUM(O90:AN90)</f>
        <v>0</v>
      </c>
      <c r="AR90" s="188"/>
      <c r="AS90" s="729"/>
      <c r="AT90" s="132"/>
      <c r="AU90" s="132"/>
      <c r="AV90" s="132"/>
      <c r="AW90" s="132"/>
      <c r="AX90" s="132"/>
      <c r="AY90" s="132"/>
      <c r="AZ90" s="132"/>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32"/>
      <c r="CW90" s="127"/>
      <c r="CX90" s="127"/>
      <c r="CY90" s="127"/>
      <c r="CZ90" s="127"/>
      <c r="DA90" s="127"/>
      <c r="DB90" s="132"/>
      <c r="DC90" s="127"/>
      <c r="DD90" s="127"/>
      <c r="DE90" s="127"/>
      <c r="DF90" s="127"/>
      <c r="DG90" s="127"/>
      <c r="DH90" s="132"/>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row>
    <row r="91" spans="1:144" s="58" customFormat="1" ht="9.9499999999999993" customHeight="1">
      <c r="A91" s="55" t="s">
        <v>181</v>
      </c>
      <c r="B91" s="56" t="s">
        <v>181</v>
      </c>
      <c r="C91" s="56" t="s">
        <v>181</v>
      </c>
      <c r="D91" s="56" t="s">
        <v>181</v>
      </c>
      <c r="E91" s="56" t="s">
        <v>181</v>
      </c>
      <c r="F91" s="56" t="s">
        <v>181</v>
      </c>
      <c r="G91" s="56" t="s">
        <v>181</v>
      </c>
      <c r="H91" s="56" t="s">
        <v>181</v>
      </c>
      <c r="I91" s="56" t="s">
        <v>181</v>
      </c>
      <c r="J91" s="157" t="s">
        <v>181</v>
      </c>
      <c r="K91" s="157" t="s">
        <v>181</v>
      </c>
      <c r="L91" s="68" t="s">
        <v>181</v>
      </c>
      <c r="M91" s="152" t="s">
        <v>181</v>
      </c>
      <c r="N91" s="152" t="s">
        <v>181</v>
      </c>
      <c r="O91" s="401"/>
      <c r="P91" s="69"/>
      <c r="Q91" s="152"/>
      <c r="R91" s="152"/>
      <c r="S91" s="152"/>
      <c r="T91" s="401"/>
      <c r="U91" s="69"/>
      <c r="V91" s="152"/>
      <c r="W91" s="152"/>
      <c r="X91" s="152"/>
      <c r="Y91" s="401"/>
      <c r="Z91" s="69" t="s">
        <v>181</v>
      </c>
      <c r="AA91" s="152" t="s">
        <v>181</v>
      </c>
      <c r="AB91" s="152" t="s">
        <v>181</v>
      </c>
      <c r="AC91" s="152" t="s">
        <v>181</v>
      </c>
      <c r="AD91" s="401" t="s">
        <v>181</v>
      </c>
      <c r="AE91" s="69" t="s">
        <v>181</v>
      </c>
      <c r="AF91" s="152" t="s">
        <v>181</v>
      </c>
      <c r="AG91" s="152" t="s">
        <v>181</v>
      </c>
      <c r="AH91" s="152" t="s">
        <v>181</v>
      </c>
      <c r="AI91" s="401" t="s">
        <v>181</v>
      </c>
      <c r="AJ91" s="69" t="s">
        <v>181</v>
      </c>
      <c r="AK91" s="152" t="s">
        <v>181</v>
      </c>
      <c r="AL91" s="152" t="s">
        <v>181</v>
      </c>
      <c r="AM91" s="152" t="s">
        <v>181</v>
      </c>
      <c r="AN91" s="401" t="s">
        <v>181</v>
      </c>
      <c r="AO91" s="75" t="s">
        <v>181</v>
      </c>
      <c r="AP91" s="185" t="s">
        <v>181</v>
      </c>
      <c r="AQ91" s="185" t="s">
        <v>181</v>
      </c>
      <c r="AR91" s="188" t="s">
        <v>181</v>
      </c>
      <c r="AS91" s="729"/>
      <c r="AT91" s="132"/>
      <c r="AU91" s="132"/>
      <c r="AV91" s="132"/>
      <c r="AW91" s="132"/>
      <c r="AX91" s="132"/>
      <c r="AY91" s="132"/>
      <c r="AZ91" s="132"/>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32"/>
      <c r="CW91" s="127"/>
      <c r="CX91" s="127"/>
      <c r="CY91" s="127"/>
      <c r="CZ91" s="127"/>
      <c r="DA91" s="127"/>
      <c r="DB91" s="132"/>
      <c r="DC91" s="127"/>
      <c r="DD91" s="127"/>
      <c r="DE91" s="127"/>
      <c r="DF91" s="127"/>
      <c r="DG91" s="127"/>
      <c r="DH91" s="132"/>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row>
    <row r="92" spans="1:144" s="58" customFormat="1" ht="20.25" customHeight="1">
      <c r="A92" s="55" t="s">
        <v>181</v>
      </c>
      <c r="B92" s="59">
        <v>4</v>
      </c>
      <c r="C92" s="1092" t="s">
        <v>267</v>
      </c>
      <c r="D92" s="1093"/>
      <c r="E92" s="1093"/>
      <c r="F92" s="1093"/>
      <c r="G92" s="1093"/>
      <c r="H92" s="1093"/>
      <c r="I92" s="1093"/>
      <c r="J92" s="1093"/>
      <c r="K92" s="56" t="s">
        <v>181</v>
      </c>
      <c r="L92" s="68" t="s">
        <v>181</v>
      </c>
      <c r="M92" s="152" t="s">
        <v>181</v>
      </c>
      <c r="N92" s="152" t="s">
        <v>181</v>
      </c>
      <c r="O92" s="401"/>
      <c r="P92" s="152"/>
      <c r="Q92" s="68"/>
      <c r="R92" s="152"/>
      <c r="S92" s="152"/>
      <c r="T92" s="401"/>
      <c r="U92" s="152"/>
      <c r="V92" s="68"/>
      <c r="W92" s="152"/>
      <c r="X92" s="152"/>
      <c r="Y92" s="401"/>
      <c r="Z92" s="152" t="s">
        <v>181</v>
      </c>
      <c r="AA92" s="68" t="s">
        <v>181</v>
      </c>
      <c r="AB92" s="152" t="s">
        <v>181</v>
      </c>
      <c r="AC92" s="152" t="s">
        <v>181</v>
      </c>
      <c r="AD92" s="401" t="s">
        <v>181</v>
      </c>
      <c r="AE92" s="152" t="s">
        <v>181</v>
      </c>
      <c r="AF92" s="68" t="s">
        <v>181</v>
      </c>
      <c r="AG92" s="152" t="s">
        <v>181</v>
      </c>
      <c r="AH92" s="152" t="s">
        <v>181</v>
      </c>
      <c r="AI92" s="401" t="s">
        <v>181</v>
      </c>
      <c r="AJ92" s="152" t="s">
        <v>181</v>
      </c>
      <c r="AK92" s="68" t="s">
        <v>181</v>
      </c>
      <c r="AL92" s="152" t="s">
        <v>181</v>
      </c>
      <c r="AM92" s="152" t="s">
        <v>181</v>
      </c>
      <c r="AN92" s="401" t="s">
        <v>181</v>
      </c>
      <c r="AO92" s="85" t="s">
        <v>181</v>
      </c>
      <c r="AP92" s="187" t="s">
        <v>181</v>
      </c>
      <c r="AQ92" s="185" t="s">
        <v>181</v>
      </c>
      <c r="AR92" s="188" t="s">
        <v>181</v>
      </c>
      <c r="AS92" s="729"/>
      <c r="AT92" s="132" t="s">
        <v>181</v>
      </c>
      <c r="AU92" s="132" t="s">
        <v>181</v>
      </c>
      <c r="AV92" s="132" t="s">
        <v>181</v>
      </c>
      <c r="AW92" s="132" t="s">
        <v>181</v>
      </c>
      <c r="AX92" s="132" t="s">
        <v>181</v>
      </c>
      <c r="AY92" s="132" t="s">
        <v>181</v>
      </c>
      <c r="AZ92" s="132" t="s">
        <v>181</v>
      </c>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32" t="s">
        <v>181</v>
      </c>
      <c r="CW92" s="127"/>
      <c r="CX92" s="127"/>
      <c r="CY92" s="127"/>
      <c r="CZ92" s="127"/>
      <c r="DA92" s="127"/>
      <c r="DB92" s="132" t="s">
        <v>181</v>
      </c>
      <c r="DC92" s="127"/>
      <c r="DD92" s="127"/>
      <c r="DE92" s="127"/>
      <c r="DF92" s="127"/>
      <c r="DG92" s="127"/>
      <c r="DH92" s="132" t="s">
        <v>181</v>
      </c>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row>
    <row r="93" spans="1:144" s="58" customFormat="1" ht="20.25" customHeight="1">
      <c r="A93" s="55" t="s">
        <v>181</v>
      </c>
      <c r="B93" s="56" t="s">
        <v>181</v>
      </c>
      <c r="C93" s="56" t="s">
        <v>181</v>
      </c>
      <c r="D93" s="1090" t="s">
        <v>268</v>
      </c>
      <c r="E93" s="1091"/>
      <c r="F93" s="1091"/>
      <c r="G93" s="1091"/>
      <c r="H93" s="1091"/>
      <c r="I93" s="1091"/>
      <c r="J93" s="1091"/>
      <c r="K93" s="56" t="s">
        <v>181</v>
      </c>
      <c r="L93" s="68" t="s">
        <v>181</v>
      </c>
      <c r="M93" s="152" t="s">
        <v>181</v>
      </c>
      <c r="N93" s="152" t="s">
        <v>181</v>
      </c>
      <c r="O93" s="408"/>
      <c r="P93" s="152"/>
      <c r="Q93" s="68"/>
      <c r="R93" s="152"/>
      <c r="S93" s="152"/>
      <c r="T93" s="408"/>
      <c r="U93" s="152"/>
      <c r="V93" s="68"/>
      <c r="W93" s="152"/>
      <c r="X93" s="152"/>
      <c r="Y93" s="408"/>
      <c r="Z93" s="152"/>
      <c r="AA93" s="68"/>
      <c r="AB93" s="152"/>
      <c r="AC93" s="152"/>
      <c r="AD93" s="408"/>
      <c r="AE93" s="152"/>
      <c r="AF93" s="68"/>
      <c r="AG93" s="152"/>
      <c r="AH93" s="152"/>
      <c r="AI93" s="408"/>
      <c r="AJ93" s="152"/>
      <c r="AK93" s="68"/>
      <c r="AL93" s="152"/>
      <c r="AM93" s="152"/>
      <c r="AN93" s="408"/>
      <c r="AO93" s="85" t="s">
        <v>181</v>
      </c>
      <c r="AP93" s="187" t="s">
        <v>181</v>
      </c>
      <c r="AQ93" s="53">
        <f>SUM(O93:AN93)</f>
        <v>0</v>
      </c>
      <c r="AR93" s="188" t="s">
        <v>181</v>
      </c>
      <c r="AS93" s="729"/>
      <c r="AT93" s="132" t="s">
        <v>181</v>
      </c>
      <c r="AU93" s="132" t="s">
        <v>181</v>
      </c>
      <c r="AV93" s="132" t="s">
        <v>181</v>
      </c>
      <c r="AW93" s="132" t="s">
        <v>181</v>
      </c>
      <c r="AX93" s="132" t="s">
        <v>181</v>
      </c>
      <c r="AY93" s="132" t="s">
        <v>181</v>
      </c>
      <c r="AZ93" s="132" t="s">
        <v>181</v>
      </c>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32" t="s">
        <v>181</v>
      </c>
      <c r="CW93" s="127"/>
      <c r="CX93" s="127"/>
      <c r="CY93" s="127"/>
      <c r="CZ93" s="127"/>
      <c r="DA93" s="127"/>
      <c r="DB93" s="132" t="s">
        <v>181</v>
      </c>
      <c r="DC93" s="127"/>
      <c r="DD93" s="127"/>
      <c r="DE93" s="127"/>
      <c r="DF93" s="127"/>
      <c r="DG93" s="127"/>
      <c r="DH93" s="132" t="s">
        <v>181</v>
      </c>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row>
    <row r="94" spans="1:144" s="58" customFormat="1" ht="20.25" customHeight="1">
      <c r="A94" s="55"/>
      <c r="B94" s="56"/>
      <c r="C94" s="56"/>
      <c r="D94" s="1090" t="s">
        <v>268</v>
      </c>
      <c r="E94" s="1091"/>
      <c r="F94" s="1091"/>
      <c r="G94" s="1091"/>
      <c r="H94" s="1091"/>
      <c r="I94" s="1091"/>
      <c r="J94" s="1091"/>
      <c r="K94" s="56"/>
      <c r="L94" s="68"/>
      <c r="M94" s="152"/>
      <c r="N94" s="152"/>
      <c r="O94" s="408"/>
      <c r="P94" s="152"/>
      <c r="Q94" s="68"/>
      <c r="R94" s="152"/>
      <c r="S94" s="152"/>
      <c r="T94" s="408"/>
      <c r="U94" s="152"/>
      <c r="V94" s="68"/>
      <c r="W94" s="152"/>
      <c r="X94" s="152"/>
      <c r="Y94" s="408"/>
      <c r="Z94" s="152"/>
      <c r="AA94" s="68"/>
      <c r="AB94" s="152"/>
      <c r="AC94" s="152"/>
      <c r="AD94" s="408"/>
      <c r="AE94" s="152"/>
      <c r="AF94" s="68"/>
      <c r="AG94" s="152"/>
      <c r="AH94" s="152"/>
      <c r="AI94" s="408"/>
      <c r="AJ94" s="152"/>
      <c r="AK94" s="68"/>
      <c r="AL94" s="152"/>
      <c r="AM94" s="152"/>
      <c r="AN94" s="408"/>
      <c r="AO94" s="85"/>
      <c r="AP94" s="187"/>
      <c r="AQ94" s="53">
        <f>SUM(O94:AN94)</f>
        <v>0</v>
      </c>
      <c r="AR94" s="188"/>
      <c r="AS94" s="729"/>
      <c r="AT94" s="132" t="s">
        <v>181</v>
      </c>
      <c r="AU94" s="132" t="s">
        <v>181</v>
      </c>
      <c r="AV94" s="132" t="s">
        <v>181</v>
      </c>
      <c r="AW94" s="132" t="s">
        <v>181</v>
      </c>
      <c r="AX94" s="132" t="s">
        <v>181</v>
      </c>
      <c r="AY94" s="132" t="s">
        <v>181</v>
      </c>
      <c r="AZ94" s="132" t="s">
        <v>181</v>
      </c>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32" t="s">
        <v>181</v>
      </c>
      <c r="CW94" s="127"/>
      <c r="CX94" s="127"/>
      <c r="CY94" s="127"/>
      <c r="CZ94" s="127"/>
      <c r="DA94" s="127"/>
      <c r="DB94" s="132" t="s">
        <v>181</v>
      </c>
      <c r="DC94" s="127"/>
      <c r="DD94" s="127"/>
      <c r="DE94" s="127"/>
      <c r="DF94" s="127"/>
      <c r="DG94" s="127"/>
      <c r="DH94" s="132" t="s">
        <v>181</v>
      </c>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row>
    <row r="95" spans="1:144" s="58" customFormat="1" ht="20.25" customHeight="1">
      <c r="A95" s="55"/>
      <c r="B95" s="56"/>
      <c r="C95" s="56"/>
      <c r="D95" s="1090" t="s">
        <v>268</v>
      </c>
      <c r="E95" s="1091"/>
      <c r="F95" s="1091"/>
      <c r="G95" s="1091"/>
      <c r="H95" s="1091"/>
      <c r="I95" s="1091"/>
      <c r="J95" s="1091"/>
      <c r="K95" s="56"/>
      <c r="L95" s="68"/>
      <c r="M95" s="152"/>
      <c r="N95" s="152"/>
      <c r="O95" s="408"/>
      <c r="P95" s="152"/>
      <c r="Q95" s="68"/>
      <c r="R95" s="152"/>
      <c r="S95" s="152"/>
      <c r="T95" s="408"/>
      <c r="U95" s="152"/>
      <c r="V95" s="68"/>
      <c r="W95" s="152"/>
      <c r="X95" s="152"/>
      <c r="Y95" s="408"/>
      <c r="Z95" s="152"/>
      <c r="AA95" s="68"/>
      <c r="AB95" s="152"/>
      <c r="AC95" s="152"/>
      <c r="AD95" s="408"/>
      <c r="AE95" s="152"/>
      <c r="AF95" s="68"/>
      <c r="AG95" s="152"/>
      <c r="AH95" s="152"/>
      <c r="AI95" s="408"/>
      <c r="AJ95" s="152"/>
      <c r="AK95" s="68"/>
      <c r="AL95" s="152"/>
      <c r="AM95" s="152"/>
      <c r="AN95" s="408"/>
      <c r="AO95" s="85"/>
      <c r="AP95" s="187"/>
      <c r="AQ95" s="53">
        <f>SUM(O95:AN95)</f>
        <v>0</v>
      </c>
      <c r="AR95" s="188"/>
      <c r="AS95" s="729"/>
      <c r="AT95" s="132"/>
      <c r="AU95" s="132"/>
      <c r="AV95" s="132"/>
      <c r="AW95" s="132"/>
      <c r="AX95" s="132"/>
      <c r="AY95" s="132"/>
      <c r="AZ95" s="132"/>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32"/>
      <c r="CW95" s="127"/>
      <c r="CX95" s="127"/>
      <c r="CY95" s="127"/>
      <c r="CZ95" s="127"/>
      <c r="DA95" s="127"/>
      <c r="DB95" s="132"/>
      <c r="DC95" s="127"/>
      <c r="DD95" s="127"/>
      <c r="DE95" s="127"/>
      <c r="DF95" s="127"/>
      <c r="DG95" s="127"/>
      <c r="DH95" s="132"/>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row>
    <row r="96" spans="1:144" s="58" customFormat="1" ht="9.9499999999999993" customHeight="1" thickBot="1">
      <c r="A96" s="55" t="s">
        <v>181</v>
      </c>
      <c r="B96" s="56" t="s">
        <v>181</v>
      </c>
      <c r="C96" s="56" t="s">
        <v>181</v>
      </c>
      <c r="D96" s="56" t="s">
        <v>181</v>
      </c>
      <c r="E96" s="56" t="s">
        <v>181</v>
      </c>
      <c r="F96" s="56" t="s">
        <v>181</v>
      </c>
      <c r="G96" s="56" t="s">
        <v>181</v>
      </c>
      <c r="H96" s="56" t="s">
        <v>181</v>
      </c>
      <c r="I96" s="56" t="s">
        <v>181</v>
      </c>
      <c r="J96" s="157" t="s">
        <v>181</v>
      </c>
      <c r="K96" s="157" t="s">
        <v>181</v>
      </c>
      <c r="L96" s="68" t="s">
        <v>181</v>
      </c>
      <c r="M96" s="152" t="s">
        <v>181</v>
      </c>
      <c r="N96" s="152" t="s">
        <v>181</v>
      </c>
      <c r="O96" s="401" t="s">
        <v>181</v>
      </c>
      <c r="P96" s="69" t="s">
        <v>181</v>
      </c>
      <c r="Q96" s="152" t="s">
        <v>181</v>
      </c>
      <c r="R96" s="152" t="s">
        <v>181</v>
      </c>
      <c r="S96" s="152" t="s">
        <v>181</v>
      </c>
      <c r="T96" s="401" t="s">
        <v>181</v>
      </c>
      <c r="U96" s="69" t="s">
        <v>181</v>
      </c>
      <c r="V96" s="152" t="s">
        <v>181</v>
      </c>
      <c r="W96" s="152" t="s">
        <v>181</v>
      </c>
      <c r="X96" s="152" t="s">
        <v>181</v>
      </c>
      <c r="Y96" s="401" t="s">
        <v>181</v>
      </c>
      <c r="Z96" s="69" t="s">
        <v>181</v>
      </c>
      <c r="AA96" s="152" t="s">
        <v>181</v>
      </c>
      <c r="AB96" s="152" t="s">
        <v>181</v>
      </c>
      <c r="AC96" s="152" t="s">
        <v>181</v>
      </c>
      <c r="AD96" s="401" t="s">
        <v>181</v>
      </c>
      <c r="AE96" s="69" t="s">
        <v>181</v>
      </c>
      <c r="AF96" s="152" t="s">
        <v>181</v>
      </c>
      <c r="AG96" s="152" t="s">
        <v>181</v>
      </c>
      <c r="AH96" s="152" t="s">
        <v>181</v>
      </c>
      <c r="AI96" s="401" t="s">
        <v>181</v>
      </c>
      <c r="AJ96" s="69" t="s">
        <v>181</v>
      </c>
      <c r="AK96" s="152" t="s">
        <v>181</v>
      </c>
      <c r="AL96" s="152" t="s">
        <v>181</v>
      </c>
      <c r="AM96" s="152" t="s">
        <v>181</v>
      </c>
      <c r="AN96" s="401" t="s">
        <v>181</v>
      </c>
      <c r="AO96" s="75" t="s">
        <v>181</v>
      </c>
      <c r="AP96" s="185" t="s">
        <v>181</v>
      </c>
      <c r="AQ96" s="185" t="s">
        <v>181</v>
      </c>
      <c r="AR96" s="188" t="s">
        <v>181</v>
      </c>
      <c r="AS96" s="729"/>
      <c r="AT96" s="132"/>
      <c r="AU96" s="132"/>
      <c r="AV96" s="132"/>
      <c r="AW96" s="132"/>
      <c r="AX96" s="132"/>
      <c r="AY96" s="132"/>
      <c r="AZ96" s="132"/>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32"/>
      <c r="CW96" s="127"/>
      <c r="CX96" s="127"/>
      <c r="CY96" s="127"/>
      <c r="CZ96" s="127"/>
      <c r="DA96" s="127"/>
      <c r="DB96" s="132"/>
      <c r="DC96" s="127"/>
      <c r="DD96" s="127"/>
      <c r="DE96" s="127"/>
      <c r="DF96" s="127"/>
      <c r="DG96" s="127"/>
      <c r="DH96" s="132"/>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row>
    <row r="97" spans="1:144" s="58" customFormat="1" ht="20.25" customHeight="1" thickBot="1">
      <c r="A97" s="55" t="s">
        <v>181</v>
      </c>
      <c r="B97" s="56" t="s">
        <v>181</v>
      </c>
      <c r="C97" s="56" t="s">
        <v>206</v>
      </c>
      <c r="D97" s="56"/>
      <c r="E97" s="56" t="s">
        <v>181</v>
      </c>
      <c r="F97" s="56" t="s">
        <v>181</v>
      </c>
      <c r="G97" s="56" t="s">
        <v>181</v>
      </c>
      <c r="H97" s="56" t="s">
        <v>181</v>
      </c>
      <c r="I97" s="56" t="s">
        <v>181</v>
      </c>
      <c r="J97" s="56" t="s">
        <v>181</v>
      </c>
      <c r="K97" s="56" t="s">
        <v>181</v>
      </c>
      <c r="L97" s="68" t="s">
        <v>181</v>
      </c>
      <c r="M97" s="152" t="s">
        <v>181</v>
      </c>
      <c r="N97" s="152" t="s">
        <v>181</v>
      </c>
      <c r="O97" s="409">
        <f>SUM(O78:O95)</f>
        <v>0</v>
      </c>
      <c r="P97" s="69" t="s">
        <v>181</v>
      </c>
      <c r="Q97" s="152" t="s">
        <v>181</v>
      </c>
      <c r="R97" s="152" t="s">
        <v>181</v>
      </c>
      <c r="S97" s="152" t="s">
        <v>181</v>
      </c>
      <c r="T97" s="409">
        <f>SUM(T78:T95)</f>
        <v>0</v>
      </c>
      <c r="U97" s="69" t="s">
        <v>181</v>
      </c>
      <c r="V97" s="152" t="s">
        <v>181</v>
      </c>
      <c r="W97" s="152" t="s">
        <v>181</v>
      </c>
      <c r="X97" s="152" t="s">
        <v>181</v>
      </c>
      <c r="Y97" s="409">
        <f>SUM(Y78:Y95)</f>
        <v>0</v>
      </c>
      <c r="Z97" s="69" t="s">
        <v>181</v>
      </c>
      <c r="AA97" s="152" t="s">
        <v>181</v>
      </c>
      <c r="AB97" s="152" t="s">
        <v>181</v>
      </c>
      <c r="AC97" s="152" t="s">
        <v>181</v>
      </c>
      <c r="AD97" s="409">
        <f>SUM(AD78:AD95)</f>
        <v>0</v>
      </c>
      <c r="AE97" s="69" t="s">
        <v>181</v>
      </c>
      <c r="AF97" s="152" t="s">
        <v>181</v>
      </c>
      <c r="AG97" s="152" t="s">
        <v>181</v>
      </c>
      <c r="AH97" s="152" t="s">
        <v>181</v>
      </c>
      <c r="AI97" s="409">
        <f>SUM(AI78:AI95)</f>
        <v>0</v>
      </c>
      <c r="AJ97" s="69" t="s">
        <v>181</v>
      </c>
      <c r="AK97" s="152" t="s">
        <v>181</v>
      </c>
      <c r="AL97" s="152" t="s">
        <v>181</v>
      </c>
      <c r="AM97" s="152" t="s">
        <v>181</v>
      </c>
      <c r="AN97" s="409">
        <f>SUM(AN78:AN95)</f>
        <v>0</v>
      </c>
      <c r="AO97" s="75" t="s">
        <v>181</v>
      </c>
      <c r="AP97" s="185" t="s">
        <v>181</v>
      </c>
      <c r="AQ97" s="54">
        <f>SUM(O97:AN97)</f>
        <v>0</v>
      </c>
      <c r="AR97" s="188" t="s">
        <v>181</v>
      </c>
      <c r="AS97" s="729"/>
      <c r="AT97" s="132" t="s">
        <v>181</v>
      </c>
      <c r="AU97" s="132" t="s">
        <v>181</v>
      </c>
      <c r="AV97" s="132" t="s">
        <v>181</v>
      </c>
      <c r="AW97" s="132" t="s">
        <v>181</v>
      </c>
      <c r="AX97" s="132" t="s">
        <v>181</v>
      </c>
      <c r="AY97" s="132" t="s">
        <v>181</v>
      </c>
      <c r="AZ97" s="132" t="s">
        <v>181</v>
      </c>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32" t="s">
        <v>181</v>
      </c>
      <c r="CW97" s="127"/>
      <c r="CX97" s="127"/>
      <c r="CY97" s="127"/>
      <c r="CZ97" s="127"/>
      <c r="DA97" s="127"/>
      <c r="DB97" s="132" t="s">
        <v>181</v>
      </c>
      <c r="DC97" s="127"/>
      <c r="DD97" s="127"/>
      <c r="DE97" s="127"/>
      <c r="DF97" s="127"/>
      <c r="DG97" s="127"/>
      <c r="DH97" s="132" t="s">
        <v>181</v>
      </c>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row>
    <row r="98" spans="1:144" s="58" customFormat="1" ht="9.9499999999999993" customHeight="1" thickBot="1">
      <c r="A98" s="61" t="s">
        <v>181</v>
      </c>
      <c r="B98" s="62" t="s">
        <v>181</v>
      </c>
      <c r="C98" s="62" t="s">
        <v>181</v>
      </c>
      <c r="D98" s="62" t="s">
        <v>181</v>
      </c>
      <c r="E98" s="62" t="s">
        <v>181</v>
      </c>
      <c r="F98" s="62" t="s">
        <v>181</v>
      </c>
      <c r="G98" s="62" t="s">
        <v>181</v>
      </c>
      <c r="H98" s="62" t="s">
        <v>181</v>
      </c>
      <c r="I98" s="62" t="s">
        <v>181</v>
      </c>
      <c r="J98" s="62" t="s">
        <v>181</v>
      </c>
      <c r="K98" s="62" t="s">
        <v>181</v>
      </c>
      <c r="L98" s="79" t="s">
        <v>181</v>
      </c>
      <c r="M98" s="80" t="s">
        <v>181</v>
      </c>
      <c r="N98" s="80" t="s">
        <v>181</v>
      </c>
      <c r="O98" s="403" t="s">
        <v>181</v>
      </c>
      <c r="P98" s="82" t="s">
        <v>181</v>
      </c>
      <c r="Q98" s="80" t="s">
        <v>181</v>
      </c>
      <c r="R98" s="80" t="s">
        <v>181</v>
      </c>
      <c r="S98" s="80" t="s">
        <v>181</v>
      </c>
      <c r="T98" s="403" t="s">
        <v>181</v>
      </c>
      <c r="U98" s="82" t="s">
        <v>181</v>
      </c>
      <c r="V98" s="80" t="s">
        <v>181</v>
      </c>
      <c r="W98" s="80" t="s">
        <v>181</v>
      </c>
      <c r="X98" s="80" t="s">
        <v>181</v>
      </c>
      <c r="Y98" s="403" t="s">
        <v>181</v>
      </c>
      <c r="Z98" s="82" t="s">
        <v>181</v>
      </c>
      <c r="AA98" s="80" t="s">
        <v>181</v>
      </c>
      <c r="AB98" s="80" t="s">
        <v>181</v>
      </c>
      <c r="AC98" s="80" t="s">
        <v>181</v>
      </c>
      <c r="AD98" s="403" t="s">
        <v>181</v>
      </c>
      <c r="AE98" s="82" t="s">
        <v>181</v>
      </c>
      <c r="AF98" s="80" t="s">
        <v>181</v>
      </c>
      <c r="AG98" s="80" t="s">
        <v>181</v>
      </c>
      <c r="AH98" s="80" t="s">
        <v>181</v>
      </c>
      <c r="AI98" s="403" t="s">
        <v>181</v>
      </c>
      <c r="AJ98" s="82" t="s">
        <v>181</v>
      </c>
      <c r="AK98" s="80" t="s">
        <v>181</v>
      </c>
      <c r="AL98" s="80" t="s">
        <v>181</v>
      </c>
      <c r="AM98" s="80" t="s">
        <v>181</v>
      </c>
      <c r="AN98" s="403" t="s">
        <v>181</v>
      </c>
      <c r="AO98" s="83" t="s">
        <v>181</v>
      </c>
      <c r="AP98" s="186" t="s">
        <v>181</v>
      </c>
      <c r="AQ98" s="186" t="s">
        <v>181</v>
      </c>
      <c r="AR98" s="189" t="s">
        <v>181</v>
      </c>
      <c r="AS98" s="729"/>
      <c r="AT98" s="132" t="s">
        <v>181</v>
      </c>
      <c r="AU98" s="132" t="s">
        <v>181</v>
      </c>
      <c r="AV98" s="132" t="s">
        <v>181</v>
      </c>
      <c r="AW98" s="132" t="s">
        <v>181</v>
      </c>
      <c r="AX98" s="132" t="s">
        <v>181</v>
      </c>
      <c r="AY98" s="132" t="s">
        <v>181</v>
      </c>
      <c r="AZ98" s="132" t="s">
        <v>181</v>
      </c>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32" t="s">
        <v>181</v>
      </c>
      <c r="CW98" s="127"/>
      <c r="CX98" s="127"/>
      <c r="CY98" s="127"/>
      <c r="CZ98" s="127"/>
      <c r="DA98" s="127"/>
      <c r="DB98" s="132" t="s">
        <v>181</v>
      </c>
      <c r="DC98" s="127"/>
      <c r="DD98" s="127"/>
      <c r="DE98" s="127"/>
      <c r="DF98" s="127"/>
      <c r="DG98" s="127"/>
      <c r="DH98" s="132" t="s">
        <v>181</v>
      </c>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row>
    <row r="99" spans="1:144" s="58" customFormat="1" ht="9.9499999999999993" customHeight="1">
      <c r="A99" s="55" t="s">
        <v>181</v>
      </c>
      <c r="B99" s="84" t="s">
        <v>181</v>
      </c>
      <c r="C99" s="84" t="s">
        <v>181</v>
      </c>
      <c r="D99" s="84" t="s">
        <v>181</v>
      </c>
      <c r="E99" s="56" t="s">
        <v>181</v>
      </c>
      <c r="F99" s="56" t="s">
        <v>181</v>
      </c>
      <c r="G99" s="56" t="s">
        <v>181</v>
      </c>
      <c r="H99" s="56" t="s">
        <v>181</v>
      </c>
      <c r="I99" s="56" t="s">
        <v>181</v>
      </c>
      <c r="J99" s="56" t="s">
        <v>181</v>
      </c>
      <c r="K99" s="56" t="s">
        <v>181</v>
      </c>
      <c r="L99" s="68" t="s">
        <v>181</v>
      </c>
      <c r="M99" s="152" t="s">
        <v>181</v>
      </c>
      <c r="N99" s="152" t="s">
        <v>181</v>
      </c>
      <c r="O99" s="401" t="s">
        <v>181</v>
      </c>
      <c r="P99" s="152" t="s">
        <v>181</v>
      </c>
      <c r="Q99" s="68" t="s">
        <v>181</v>
      </c>
      <c r="R99" s="152" t="s">
        <v>181</v>
      </c>
      <c r="S99" s="152" t="s">
        <v>181</v>
      </c>
      <c r="T99" s="401" t="s">
        <v>181</v>
      </c>
      <c r="U99" s="152" t="s">
        <v>181</v>
      </c>
      <c r="V99" s="68" t="s">
        <v>181</v>
      </c>
      <c r="W99" s="152" t="s">
        <v>181</v>
      </c>
      <c r="X99" s="152" t="s">
        <v>181</v>
      </c>
      <c r="Y99" s="401" t="s">
        <v>181</v>
      </c>
      <c r="Z99" s="152" t="s">
        <v>181</v>
      </c>
      <c r="AA99" s="68" t="s">
        <v>181</v>
      </c>
      <c r="AB99" s="152" t="s">
        <v>181</v>
      </c>
      <c r="AC99" s="152" t="s">
        <v>181</v>
      </c>
      <c r="AD99" s="401" t="s">
        <v>181</v>
      </c>
      <c r="AE99" s="152" t="s">
        <v>181</v>
      </c>
      <c r="AF99" s="68" t="s">
        <v>181</v>
      </c>
      <c r="AG99" s="152" t="s">
        <v>181</v>
      </c>
      <c r="AH99" s="152" t="s">
        <v>181</v>
      </c>
      <c r="AI99" s="401" t="s">
        <v>181</v>
      </c>
      <c r="AJ99" s="152" t="s">
        <v>181</v>
      </c>
      <c r="AK99" s="68" t="s">
        <v>181</v>
      </c>
      <c r="AL99" s="152" t="s">
        <v>181</v>
      </c>
      <c r="AM99" s="152" t="s">
        <v>181</v>
      </c>
      <c r="AN99" s="401" t="s">
        <v>181</v>
      </c>
      <c r="AO99" s="85" t="s">
        <v>181</v>
      </c>
      <c r="AP99" s="187" t="s">
        <v>181</v>
      </c>
      <c r="AQ99" s="185" t="s">
        <v>181</v>
      </c>
      <c r="AR99" s="188" t="s">
        <v>181</v>
      </c>
      <c r="AS99" s="729"/>
      <c r="AT99" s="132" t="s">
        <v>181</v>
      </c>
      <c r="AU99" s="132" t="s">
        <v>181</v>
      </c>
      <c r="AV99" s="132" t="s">
        <v>181</v>
      </c>
      <c r="AW99" s="132" t="s">
        <v>181</v>
      </c>
      <c r="AX99" s="132" t="s">
        <v>181</v>
      </c>
      <c r="AY99" s="132" t="s">
        <v>181</v>
      </c>
      <c r="AZ99" s="132" t="s">
        <v>181</v>
      </c>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32" t="s">
        <v>181</v>
      </c>
      <c r="CW99" s="127"/>
      <c r="CX99" s="127"/>
      <c r="CY99" s="127"/>
      <c r="CZ99" s="127"/>
      <c r="DA99" s="127"/>
      <c r="DB99" s="132" t="s">
        <v>181</v>
      </c>
      <c r="DC99" s="127"/>
      <c r="DD99" s="127"/>
      <c r="DE99" s="127"/>
      <c r="DF99" s="127"/>
      <c r="DG99" s="127"/>
      <c r="DH99" s="132" t="s">
        <v>181</v>
      </c>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row>
    <row r="100" spans="1:144" s="58" customFormat="1" ht="20.25" customHeight="1">
      <c r="A100" s="55"/>
      <c r="B100" s="1347" t="s">
        <v>207</v>
      </c>
      <c r="C100" s="1348"/>
      <c r="D100" s="1348"/>
      <c r="E100" s="1348"/>
      <c r="F100" s="1348"/>
      <c r="G100" s="1348"/>
      <c r="H100" s="1348"/>
      <c r="I100" s="1348"/>
      <c r="J100" s="1348"/>
      <c r="K100" s="56" t="s">
        <v>181</v>
      </c>
      <c r="L100" s="68" t="s">
        <v>181</v>
      </c>
      <c r="M100" s="152" t="s">
        <v>181</v>
      </c>
      <c r="N100" s="152" t="s">
        <v>181</v>
      </c>
      <c r="O100" s="401" t="s">
        <v>181</v>
      </c>
      <c r="P100" s="69" t="s">
        <v>181</v>
      </c>
      <c r="Q100" s="152" t="s">
        <v>181</v>
      </c>
      <c r="R100" s="152" t="s">
        <v>181</v>
      </c>
      <c r="S100" s="152" t="s">
        <v>181</v>
      </c>
      <c r="T100" s="401" t="s">
        <v>181</v>
      </c>
      <c r="U100" s="69" t="s">
        <v>181</v>
      </c>
      <c r="V100" s="152" t="s">
        <v>181</v>
      </c>
      <c r="W100" s="152" t="s">
        <v>181</v>
      </c>
      <c r="X100" s="152" t="s">
        <v>181</v>
      </c>
      <c r="Y100" s="401" t="s">
        <v>181</v>
      </c>
      <c r="Z100" s="69" t="s">
        <v>181</v>
      </c>
      <c r="AA100" s="152" t="s">
        <v>181</v>
      </c>
      <c r="AB100" s="152" t="s">
        <v>181</v>
      </c>
      <c r="AC100" s="152" t="s">
        <v>181</v>
      </c>
      <c r="AD100" s="401" t="s">
        <v>181</v>
      </c>
      <c r="AE100" s="69" t="s">
        <v>181</v>
      </c>
      <c r="AF100" s="152" t="s">
        <v>181</v>
      </c>
      <c r="AG100" s="152" t="s">
        <v>181</v>
      </c>
      <c r="AH100" s="152" t="s">
        <v>181</v>
      </c>
      <c r="AI100" s="401" t="s">
        <v>181</v>
      </c>
      <c r="AJ100" s="69" t="s">
        <v>181</v>
      </c>
      <c r="AK100" s="152" t="s">
        <v>181</v>
      </c>
      <c r="AL100" s="152" t="s">
        <v>181</v>
      </c>
      <c r="AM100" s="152" t="s">
        <v>181</v>
      </c>
      <c r="AN100" s="401" t="s">
        <v>181</v>
      </c>
      <c r="AO100" s="75" t="s">
        <v>181</v>
      </c>
      <c r="AP100" s="185" t="s">
        <v>181</v>
      </c>
      <c r="AQ100" s="192" t="s">
        <v>181</v>
      </c>
      <c r="AR100" s="188" t="s">
        <v>181</v>
      </c>
      <c r="AS100" s="729"/>
      <c r="AT100" s="132" t="s">
        <v>181</v>
      </c>
      <c r="AU100" s="132" t="s">
        <v>181</v>
      </c>
      <c r="AV100" s="132" t="s">
        <v>181</v>
      </c>
      <c r="AW100" s="132" t="s">
        <v>181</v>
      </c>
      <c r="AX100" s="132" t="s">
        <v>181</v>
      </c>
      <c r="AY100" s="132" t="s">
        <v>181</v>
      </c>
      <c r="AZ100" s="132" t="s">
        <v>181</v>
      </c>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32" t="s">
        <v>181</v>
      </c>
      <c r="CW100" s="127"/>
      <c r="CX100" s="127"/>
      <c r="CY100" s="127"/>
      <c r="CZ100" s="127"/>
      <c r="DA100" s="127"/>
      <c r="DB100" s="132" t="s">
        <v>181</v>
      </c>
      <c r="DC100" s="127"/>
      <c r="DD100" s="127"/>
      <c r="DE100" s="127"/>
      <c r="DF100" s="127"/>
      <c r="DG100" s="127"/>
      <c r="DH100" s="132" t="s">
        <v>181</v>
      </c>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row>
    <row r="101" spans="1:144" s="58" customFormat="1" ht="20.25" customHeight="1">
      <c r="A101" s="55"/>
      <c r="B101" s="59">
        <v>1</v>
      </c>
      <c r="C101" s="1118" t="s">
        <v>275</v>
      </c>
      <c r="D101" s="1119"/>
      <c r="E101" s="1119"/>
      <c r="F101" s="1119"/>
      <c r="G101" s="1119"/>
      <c r="H101" s="1119"/>
      <c r="I101" s="1119"/>
      <c r="J101" s="1119"/>
      <c r="K101" s="157" t="s">
        <v>181</v>
      </c>
      <c r="L101" s="68" t="s">
        <v>181</v>
      </c>
      <c r="M101" s="152" t="s">
        <v>181</v>
      </c>
      <c r="N101" s="152" t="s">
        <v>181</v>
      </c>
      <c r="O101" s="401" t="s">
        <v>181</v>
      </c>
      <c r="P101" s="69" t="s">
        <v>181</v>
      </c>
      <c r="Q101" s="152" t="s">
        <v>181</v>
      </c>
      <c r="R101" s="152" t="s">
        <v>181</v>
      </c>
      <c r="S101" s="152" t="s">
        <v>181</v>
      </c>
      <c r="T101" s="401" t="s">
        <v>181</v>
      </c>
      <c r="U101" s="69" t="s">
        <v>181</v>
      </c>
      <c r="V101" s="152" t="s">
        <v>181</v>
      </c>
      <c r="W101" s="152" t="s">
        <v>181</v>
      </c>
      <c r="X101" s="152" t="s">
        <v>181</v>
      </c>
      <c r="Y101" s="401" t="s">
        <v>181</v>
      </c>
      <c r="Z101" s="69" t="s">
        <v>181</v>
      </c>
      <c r="AA101" s="152" t="s">
        <v>181</v>
      </c>
      <c r="AB101" s="152" t="s">
        <v>181</v>
      </c>
      <c r="AC101" s="152" t="s">
        <v>181</v>
      </c>
      <c r="AD101" s="401" t="s">
        <v>181</v>
      </c>
      <c r="AE101" s="69" t="s">
        <v>181</v>
      </c>
      <c r="AF101" s="152" t="s">
        <v>181</v>
      </c>
      <c r="AG101" s="152" t="s">
        <v>181</v>
      </c>
      <c r="AH101" s="152" t="s">
        <v>181</v>
      </c>
      <c r="AI101" s="401" t="s">
        <v>181</v>
      </c>
      <c r="AJ101" s="69" t="s">
        <v>181</v>
      </c>
      <c r="AK101" s="152" t="s">
        <v>181</v>
      </c>
      <c r="AL101" s="152" t="s">
        <v>181</v>
      </c>
      <c r="AM101" s="152" t="s">
        <v>181</v>
      </c>
      <c r="AN101" s="401" t="s">
        <v>181</v>
      </c>
      <c r="AO101" s="75" t="s">
        <v>181</v>
      </c>
      <c r="AP101" s="185" t="s">
        <v>181</v>
      </c>
      <c r="AQ101" s="185" t="s">
        <v>181</v>
      </c>
      <c r="AR101" s="188" t="s">
        <v>181</v>
      </c>
      <c r="AS101" s="729"/>
      <c r="AT101" s="132" t="s">
        <v>181</v>
      </c>
      <c r="AU101" s="132" t="s">
        <v>181</v>
      </c>
      <c r="AV101" s="132" t="s">
        <v>181</v>
      </c>
      <c r="AW101" s="132" t="s">
        <v>181</v>
      </c>
      <c r="AX101" s="132" t="s">
        <v>181</v>
      </c>
      <c r="AY101" s="132" t="s">
        <v>181</v>
      </c>
      <c r="AZ101" s="132" t="s">
        <v>181</v>
      </c>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32" t="s">
        <v>181</v>
      </c>
      <c r="CW101" s="127"/>
      <c r="CX101" s="127"/>
      <c r="CY101" s="127"/>
      <c r="CZ101" s="127"/>
      <c r="DA101" s="127"/>
      <c r="DB101" s="132" t="s">
        <v>181</v>
      </c>
      <c r="DC101" s="127"/>
      <c r="DD101" s="127"/>
      <c r="DE101" s="127"/>
      <c r="DF101" s="127"/>
      <c r="DG101" s="127"/>
      <c r="DH101" s="132" t="s">
        <v>181</v>
      </c>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row>
    <row r="102" spans="1:144" s="58" customFormat="1" ht="20.25" customHeight="1">
      <c r="A102" s="55"/>
      <c r="B102" s="56"/>
      <c r="C102" s="56"/>
      <c r="D102" s="1090" t="s">
        <v>279</v>
      </c>
      <c r="E102" s="1091"/>
      <c r="F102" s="1091"/>
      <c r="G102" s="1091"/>
      <c r="H102" s="1091"/>
      <c r="I102" s="1091"/>
      <c r="J102" s="1091"/>
      <c r="K102" s="56"/>
      <c r="L102" s="68"/>
      <c r="M102" s="152"/>
      <c r="N102" s="152"/>
      <c r="O102" s="410"/>
      <c r="P102" s="152"/>
      <c r="Q102" s="68"/>
      <c r="R102" s="152"/>
      <c r="S102" s="152"/>
      <c r="T102" s="410"/>
      <c r="U102" s="152"/>
      <c r="V102" s="68"/>
      <c r="W102" s="152"/>
      <c r="X102" s="152"/>
      <c r="Y102" s="410"/>
      <c r="Z102" s="152"/>
      <c r="AA102" s="68"/>
      <c r="AB102" s="152"/>
      <c r="AC102" s="152"/>
      <c r="AD102" s="410"/>
      <c r="AE102" s="152"/>
      <c r="AF102" s="68"/>
      <c r="AG102" s="152"/>
      <c r="AH102" s="152"/>
      <c r="AI102" s="410"/>
      <c r="AJ102" s="152"/>
      <c r="AK102" s="68"/>
      <c r="AL102" s="152"/>
      <c r="AM102" s="152"/>
      <c r="AN102" s="410"/>
      <c r="AO102" s="85"/>
      <c r="AP102" s="187"/>
      <c r="AQ102" s="52">
        <f>SUM(O102:AN102)</f>
        <v>0</v>
      </c>
      <c r="AR102" s="188"/>
      <c r="AS102" s="729"/>
      <c r="AT102" s="132" t="s">
        <v>181</v>
      </c>
      <c r="AU102" s="132" t="s">
        <v>181</v>
      </c>
      <c r="AV102" s="132" t="s">
        <v>181</v>
      </c>
      <c r="AW102" s="132" t="s">
        <v>181</v>
      </c>
      <c r="AX102" s="132" t="s">
        <v>181</v>
      </c>
      <c r="AY102" s="132" t="s">
        <v>181</v>
      </c>
      <c r="AZ102" s="132" t="s">
        <v>181</v>
      </c>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32" t="s">
        <v>181</v>
      </c>
      <c r="CW102" s="127"/>
      <c r="CX102" s="127"/>
      <c r="CY102" s="127"/>
      <c r="CZ102" s="127"/>
      <c r="DA102" s="127"/>
      <c r="DB102" s="132" t="s">
        <v>181</v>
      </c>
      <c r="DC102" s="127"/>
      <c r="DD102" s="127"/>
      <c r="DE102" s="127"/>
      <c r="DF102" s="127"/>
      <c r="DG102" s="127"/>
      <c r="DH102" s="132" t="s">
        <v>181</v>
      </c>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row>
    <row r="103" spans="1:144" s="58" customFormat="1" ht="20.25" customHeight="1">
      <c r="A103" s="55"/>
      <c r="B103" s="56"/>
      <c r="C103" s="56"/>
      <c r="D103" s="1090" t="s">
        <v>279</v>
      </c>
      <c r="E103" s="1091"/>
      <c r="F103" s="1091"/>
      <c r="G103" s="1091"/>
      <c r="H103" s="1091"/>
      <c r="I103" s="1091"/>
      <c r="J103" s="1091"/>
      <c r="K103" s="56"/>
      <c r="L103" s="68"/>
      <c r="M103" s="152"/>
      <c r="N103" s="152"/>
      <c r="O103" s="410"/>
      <c r="P103" s="152"/>
      <c r="Q103" s="68"/>
      <c r="R103" s="152"/>
      <c r="S103" s="152"/>
      <c r="T103" s="410"/>
      <c r="U103" s="152"/>
      <c r="V103" s="68"/>
      <c r="W103" s="152"/>
      <c r="X103" s="152"/>
      <c r="Y103" s="410"/>
      <c r="Z103" s="152"/>
      <c r="AA103" s="68"/>
      <c r="AB103" s="152"/>
      <c r="AC103" s="152"/>
      <c r="AD103" s="410"/>
      <c r="AE103" s="152"/>
      <c r="AF103" s="68"/>
      <c r="AG103" s="152"/>
      <c r="AH103" s="152"/>
      <c r="AI103" s="410"/>
      <c r="AJ103" s="152"/>
      <c r="AK103" s="68"/>
      <c r="AL103" s="152"/>
      <c r="AM103" s="152"/>
      <c r="AN103" s="410"/>
      <c r="AO103" s="85"/>
      <c r="AP103" s="187"/>
      <c r="AQ103" s="52">
        <f>SUM(O103:AN103)</f>
        <v>0</v>
      </c>
      <c r="AR103" s="188"/>
      <c r="AS103" s="729"/>
      <c r="AT103" s="132"/>
      <c r="AU103" s="132"/>
      <c r="AV103" s="132"/>
      <c r="AW103" s="132"/>
      <c r="AX103" s="132"/>
      <c r="AY103" s="132"/>
      <c r="AZ103" s="132"/>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32"/>
      <c r="CW103" s="127"/>
      <c r="CX103" s="127"/>
      <c r="CY103" s="127"/>
      <c r="CZ103" s="127"/>
      <c r="DA103" s="127"/>
      <c r="DB103" s="132"/>
      <c r="DC103" s="127"/>
      <c r="DD103" s="127"/>
      <c r="DE103" s="127"/>
      <c r="DF103" s="127"/>
      <c r="DG103" s="127"/>
      <c r="DH103" s="132"/>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row>
    <row r="104" spans="1:144" s="58" customFormat="1" ht="20.25" customHeight="1">
      <c r="A104" s="55"/>
      <c r="B104" s="56"/>
      <c r="C104" s="56"/>
      <c r="D104" s="1090" t="s">
        <v>279</v>
      </c>
      <c r="E104" s="1091"/>
      <c r="F104" s="1091"/>
      <c r="G104" s="1091"/>
      <c r="H104" s="1091"/>
      <c r="I104" s="1091"/>
      <c r="J104" s="1091"/>
      <c r="K104" s="56"/>
      <c r="L104" s="68"/>
      <c r="M104" s="152"/>
      <c r="N104" s="152"/>
      <c r="O104" s="410"/>
      <c r="P104" s="152"/>
      <c r="Q104" s="68"/>
      <c r="R104" s="152"/>
      <c r="S104" s="152"/>
      <c r="T104" s="410"/>
      <c r="U104" s="152"/>
      <c r="V104" s="68"/>
      <c r="W104" s="152"/>
      <c r="X104" s="152"/>
      <c r="Y104" s="410"/>
      <c r="Z104" s="152"/>
      <c r="AA104" s="68"/>
      <c r="AB104" s="152"/>
      <c r="AC104" s="152"/>
      <c r="AD104" s="410"/>
      <c r="AE104" s="152"/>
      <c r="AF104" s="68"/>
      <c r="AG104" s="152"/>
      <c r="AH104" s="152"/>
      <c r="AI104" s="410"/>
      <c r="AJ104" s="152"/>
      <c r="AK104" s="68"/>
      <c r="AL104" s="152"/>
      <c r="AM104" s="152"/>
      <c r="AN104" s="410"/>
      <c r="AO104" s="85"/>
      <c r="AP104" s="187"/>
      <c r="AQ104" s="52">
        <f>SUM(O104:AN104)</f>
        <v>0</v>
      </c>
      <c r="AR104" s="188"/>
      <c r="AS104" s="729"/>
      <c r="AT104" s="132"/>
      <c r="AU104" s="132"/>
      <c r="AV104" s="132"/>
      <c r="AW104" s="132"/>
      <c r="AX104" s="132"/>
      <c r="AY104" s="132"/>
      <c r="AZ104" s="132"/>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32"/>
      <c r="CW104" s="127"/>
      <c r="CX104" s="127"/>
      <c r="CY104" s="127"/>
      <c r="CZ104" s="127"/>
      <c r="DA104" s="127"/>
      <c r="DB104" s="132"/>
      <c r="DC104" s="127"/>
      <c r="DD104" s="127"/>
      <c r="DE104" s="127"/>
      <c r="DF104" s="127"/>
      <c r="DG104" s="127"/>
      <c r="DH104" s="132"/>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row>
    <row r="105" spans="1:144" s="58" customFormat="1" ht="9.9499999999999993" customHeight="1">
      <c r="A105" s="55" t="s">
        <v>181</v>
      </c>
      <c r="B105" s="56" t="s">
        <v>181</v>
      </c>
      <c r="C105" s="56" t="s">
        <v>181</v>
      </c>
      <c r="D105" s="56" t="s">
        <v>181</v>
      </c>
      <c r="E105" s="56" t="s">
        <v>181</v>
      </c>
      <c r="F105" s="56" t="s">
        <v>181</v>
      </c>
      <c r="G105" s="56" t="s">
        <v>181</v>
      </c>
      <c r="H105" s="56" t="s">
        <v>181</v>
      </c>
      <c r="I105" s="56" t="s">
        <v>181</v>
      </c>
      <c r="J105" s="157" t="s">
        <v>181</v>
      </c>
      <c r="K105" s="157" t="s">
        <v>181</v>
      </c>
      <c r="L105" s="68" t="s">
        <v>181</v>
      </c>
      <c r="M105" s="152" t="s">
        <v>181</v>
      </c>
      <c r="N105" s="152" t="s">
        <v>181</v>
      </c>
      <c r="O105" s="401"/>
      <c r="P105" s="69"/>
      <c r="Q105" s="152"/>
      <c r="R105" s="152"/>
      <c r="S105" s="152"/>
      <c r="T105" s="401"/>
      <c r="U105" s="69"/>
      <c r="V105" s="152"/>
      <c r="W105" s="152"/>
      <c r="X105" s="152"/>
      <c r="Y105" s="401"/>
      <c r="Z105" s="69" t="s">
        <v>181</v>
      </c>
      <c r="AA105" s="152" t="s">
        <v>181</v>
      </c>
      <c r="AB105" s="152" t="s">
        <v>181</v>
      </c>
      <c r="AC105" s="152" t="s">
        <v>181</v>
      </c>
      <c r="AD105" s="401"/>
      <c r="AE105" s="69"/>
      <c r="AF105" s="152"/>
      <c r="AG105" s="152"/>
      <c r="AH105" s="152"/>
      <c r="AI105" s="401"/>
      <c r="AJ105" s="69" t="s">
        <v>181</v>
      </c>
      <c r="AK105" s="152" t="s">
        <v>181</v>
      </c>
      <c r="AL105" s="152" t="s">
        <v>181</v>
      </c>
      <c r="AM105" s="152" t="s">
        <v>181</v>
      </c>
      <c r="AN105" s="401" t="s">
        <v>181</v>
      </c>
      <c r="AO105" s="75" t="s">
        <v>181</v>
      </c>
      <c r="AP105" s="185" t="s">
        <v>181</v>
      </c>
      <c r="AQ105" s="185" t="s">
        <v>181</v>
      </c>
      <c r="AR105" s="188" t="s">
        <v>181</v>
      </c>
      <c r="AS105" s="729"/>
      <c r="AT105" s="132"/>
      <c r="AU105" s="132"/>
      <c r="AV105" s="132"/>
      <c r="AW105" s="132"/>
      <c r="AX105" s="132"/>
      <c r="AY105" s="132"/>
      <c r="AZ105" s="132"/>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32"/>
      <c r="CW105" s="127"/>
      <c r="CX105" s="127"/>
      <c r="CY105" s="127"/>
      <c r="CZ105" s="127"/>
      <c r="DA105" s="127"/>
      <c r="DB105" s="132"/>
      <c r="DC105" s="127"/>
      <c r="DD105" s="127"/>
      <c r="DE105" s="127"/>
      <c r="DF105" s="127"/>
      <c r="DG105" s="127"/>
      <c r="DH105" s="132"/>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row>
    <row r="106" spans="1:144" s="58" customFormat="1" ht="20.25" customHeight="1">
      <c r="A106" s="55"/>
      <c r="B106" s="59">
        <v>2</v>
      </c>
      <c r="C106" s="1118" t="s">
        <v>276</v>
      </c>
      <c r="D106" s="1119"/>
      <c r="E106" s="1119"/>
      <c r="F106" s="1119"/>
      <c r="G106" s="1119"/>
      <c r="H106" s="1119"/>
      <c r="I106" s="1119"/>
      <c r="J106" s="1119"/>
      <c r="K106" s="157" t="s">
        <v>181</v>
      </c>
      <c r="L106" s="68" t="s">
        <v>181</v>
      </c>
      <c r="M106" s="152" t="s">
        <v>181</v>
      </c>
      <c r="N106" s="152" t="s">
        <v>181</v>
      </c>
      <c r="O106" s="401"/>
      <c r="P106" s="69"/>
      <c r="Q106" s="152"/>
      <c r="R106" s="152"/>
      <c r="S106" s="152"/>
      <c r="T106" s="401"/>
      <c r="U106" s="69"/>
      <c r="V106" s="152"/>
      <c r="W106" s="152"/>
      <c r="X106" s="152"/>
      <c r="Y106" s="401"/>
      <c r="Z106" s="69" t="s">
        <v>181</v>
      </c>
      <c r="AA106" s="152" t="s">
        <v>181</v>
      </c>
      <c r="AB106" s="152" t="s">
        <v>181</v>
      </c>
      <c r="AC106" s="152" t="s">
        <v>181</v>
      </c>
      <c r="AD106" s="401"/>
      <c r="AE106" s="69"/>
      <c r="AF106" s="152"/>
      <c r="AG106" s="152"/>
      <c r="AH106" s="152"/>
      <c r="AI106" s="401"/>
      <c r="AJ106" s="69" t="s">
        <v>181</v>
      </c>
      <c r="AK106" s="152" t="s">
        <v>181</v>
      </c>
      <c r="AL106" s="152" t="s">
        <v>181</v>
      </c>
      <c r="AM106" s="152" t="s">
        <v>181</v>
      </c>
      <c r="AN106" s="401" t="s">
        <v>181</v>
      </c>
      <c r="AO106" s="75" t="s">
        <v>181</v>
      </c>
      <c r="AP106" s="185" t="s">
        <v>181</v>
      </c>
      <c r="AQ106" s="185" t="s">
        <v>181</v>
      </c>
      <c r="AR106" s="188" t="s">
        <v>181</v>
      </c>
      <c r="AS106" s="729"/>
      <c r="AT106" s="132" t="s">
        <v>181</v>
      </c>
      <c r="AU106" s="132" t="s">
        <v>181</v>
      </c>
      <c r="AV106" s="132" t="s">
        <v>181</v>
      </c>
      <c r="AW106" s="132" t="s">
        <v>181</v>
      </c>
      <c r="AX106" s="132" t="s">
        <v>181</v>
      </c>
      <c r="AY106" s="132" t="s">
        <v>181</v>
      </c>
      <c r="AZ106" s="132" t="s">
        <v>181</v>
      </c>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32" t="s">
        <v>181</v>
      </c>
      <c r="CW106" s="127"/>
      <c r="CX106" s="127"/>
      <c r="CY106" s="127"/>
      <c r="CZ106" s="127"/>
      <c r="DA106" s="127"/>
      <c r="DB106" s="132" t="s">
        <v>181</v>
      </c>
      <c r="DC106" s="127"/>
      <c r="DD106" s="127"/>
      <c r="DE106" s="127"/>
      <c r="DF106" s="127"/>
      <c r="DG106" s="127"/>
      <c r="DH106" s="132" t="s">
        <v>181</v>
      </c>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row>
    <row r="107" spans="1:144" s="58" customFormat="1" ht="20.25" customHeight="1">
      <c r="A107" s="55"/>
      <c r="B107" s="56"/>
      <c r="C107" s="56"/>
      <c r="D107" s="1090" t="s">
        <v>279</v>
      </c>
      <c r="E107" s="1091"/>
      <c r="F107" s="1091"/>
      <c r="G107" s="1091"/>
      <c r="H107" s="1091"/>
      <c r="I107" s="1091"/>
      <c r="J107" s="1091"/>
      <c r="K107" s="56"/>
      <c r="L107" s="68"/>
      <c r="M107" s="152"/>
      <c r="N107" s="152"/>
      <c r="O107" s="410"/>
      <c r="P107" s="152"/>
      <c r="Q107" s="68"/>
      <c r="R107" s="152"/>
      <c r="S107" s="152"/>
      <c r="T107" s="410"/>
      <c r="U107" s="152"/>
      <c r="V107" s="68"/>
      <c r="W107" s="152"/>
      <c r="X107" s="152"/>
      <c r="Y107" s="410"/>
      <c r="Z107" s="152"/>
      <c r="AA107" s="68"/>
      <c r="AB107" s="152"/>
      <c r="AC107" s="152"/>
      <c r="AD107" s="410"/>
      <c r="AE107" s="152"/>
      <c r="AF107" s="68"/>
      <c r="AG107" s="152"/>
      <c r="AH107" s="152"/>
      <c r="AI107" s="410"/>
      <c r="AJ107" s="152"/>
      <c r="AK107" s="68"/>
      <c r="AL107" s="152"/>
      <c r="AM107" s="152"/>
      <c r="AN107" s="410"/>
      <c r="AO107" s="85"/>
      <c r="AP107" s="187"/>
      <c r="AQ107" s="52">
        <f>SUM(O107:AN107)</f>
        <v>0</v>
      </c>
      <c r="AR107" s="188"/>
      <c r="AS107" s="729"/>
      <c r="AT107" s="132" t="s">
        <v>181</v>
      </c>
      <c r="AU107" s="132" t="s">
        <v>181</v>
      </c>
      <c r="AV107" s="132" t="s">
        <v>181</v>
      </c>
      <c r="AW107" s="132" t="s">
        <v>181</v>
      </c>
      <c r="AX107" s="132" t="s">
        <v>181</v>
      </c>
      <c r="AY107" s="132" t="s">
        <v>181</v>
      </c>
      <c r="AZ107" s="132" t="s">
        <v>181</v>
      </c>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32" t="s">
        <v>181</v>
      </c>
      <c r="CW107" s="127"/>
      <c r="CX107" s="127"/>
      <c r="CY107" s="127"/>
      <c r="CZ107" s="127"/>
      <c r="DA107" s="127"/>
      <c r="DB107" s="132" t="s">
        <v>181</v>
      </c>
      <c r="DC107" s="127"/>
      <c r="DD107" s="127"/>
      <c r="DE107" s="127"/>
      <c r="DF107" s="127"/>
      <c r="DG107" s="127"/>
      <c r="DH107" s="132" t="s">
        <v>181</v>
      </c>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row>
    <row r="108" spans="1:144" s="58" customFormat="1" ht="20.25" customHeight="1">
      <c r="A108" s="55"/>
      <c r="B108" s="56"/>
      <c r="C108" s="56"/>
      <c r="D108" s="1090" t="s">
        <v>279</v>
      </c>
      <c r="E108" s="1091"/>
      <c r="F108" s="1091"/>
      <c r="G108" s="1091"/>
      <c r="H108" s="1091"/>
      <c r="I108" s="1091"/>
      <c r="J108" s="1091"/>
      <c r="K108" s="56"/>
      <c r="L108" s="68"/>
      <c r="M108" s="152"/>
      <c r="N108" s="152"/>
      <c r="O108" s="410"/>
      <c r="P108" s="152"/>
      <c r="Q108" s="68"/>
      <c r="R108" s="152"/>
      <c r="S108" s="152"/>
      <c r="T108" s="410"/>
      <c r="U108" s="152"/>
      <c r="V108" s="68"/>
      <c r="W108" s="152"/>
      <c r="X108" s="152"/>
      <c r="Y108" s="410"/>
      <c r="Z108" s="152"/>
      <c r="AA108" s="68"/>
      <c r="AB108" s="152"/>
      <c r="AC108" s="152"/>
      <c r="AD108" s="410"/>
      <c r="AE108" s="152"/>
      <c r="AF108" s="68"/>
      <c r="AG108" s="152"/>
      <c r="AH108" s="152"/>
      <c r="AI108" s="410"/>
      <c r="AJ108" s="152"/>
      <c r="AK108" s="68"/>
      <c r="AL108" s="152"/>
      <c r="AM108" s="152"/>
      <c r="AN108" s="410"/>
      <c r="AO108" s="85"/>
      <c r="AP108" s="187"/>
      <c r="AQ108" s="52">
        <f>SUM(O108:AN108)</f>
        <v>0</v>
      </c>
      <c r="AR108" s="188"/>
      <c r="AS108" s="729"/>
      <c r="AT108" s="132"/>
      <c r="AU108" s="132"/>
      <c r="AV108" s="132"/>
      <c r="AW108" s="132"/>
      <c r="AX108" s="132"/>
      <c r="AY108" s="132"/>
      <c r="AZ108" s="132"/>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32"/>
      <c r="CW108" s="127"/>
      <c r="CX108" s="127"/>
      <c r="CY108" s="127"/>
      <c r="CZ108" s="127"/>
      <c r="DA108" s="127"/>
      <c r="DB108" s="132"/>
      <c r="DC108" s="127"/>
      <c r="DD108" s="127"/>
      <c r="DE108" s="127"/>
      <c r="DF108" s="127"/>
      <c r="DG108" s="127"/>
      <c r="DH108" s="132"/>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row>
    <row r="109" spans="1:144" s="58" customFormat="1" ht="20.25" customHeight="1">
      <c r="A109" s="55"/>
      <c r="B109" s="56"/>
      <c r="C109" s="56"/>
      <c r="D109" s="1090" t="s">
        <v>279</v>
      </c>
      <c r="E109" s="1091"/>
      <c r="F109" s="1091"/>
      <c r="G109" s="1091"/>
      <c r="H109" s="1091"/>
      <c r="I109" s="1091"/>
      <c r="J109" s="1091"/>
      <c r="K109" s="56"/>
      <c r="L109" s="68"/>
      <c r="M109" s="152"/>
      <c r="N109" s="152"/>
      <c r="O109" s="410"/>
      <c r="P109" s="152"/>
      <c r="Q109" s="68"/>
      <c r="R109" s="152"/>
      <c r="S109" s="152"/>
      <c r="T109" s="410"/>
      <c r="U109" s="152"/>
      <c r="V109" s="68"/>
      <c r="W109" s="152"/>
      <c r="X109" s="152"/>
      <c r="Y109" s="410"/>
      <c r="Z109" s="152"/>
      <c r="AA109" s="68"/>
      <c r="AB109" s="152"/>
      <c r="AC109" s="152"/>
      <c r="AD109" s="410"/>
      <c r="AE109" s="152"/>
      <c r="AF109" s="68"/>
      <c r="AG109" s="152"/>
      <c r="AH109" s="152"/>
      <c r="AI109" s="410"/>
      <c r="AJ109" s="152"/>
      <c r="AK109" s="68"/>
      <c r="AL109" s="152"/>
      <c r="AM109" s="152"/>
      <c r="AN109" s="410"/>
      <c r="AO109" s="85"/>
      <c r="AP109" s="187"/>
      <c r="AQ109" s="52">
        <f>SUM(O109:AN109)</f>
        <v>0</v>
      </c>
      <c r="AR109" s="188"/>
      <c r="AS109" s="729"/>
      <c r="AT109" s="132"/>
      <c r="AU109" s="132"/>
      <c r="AV109" s="132"/>
      <c r="AW109" s="132"/>
      <c r="AX109" s="132"/>
      <c r="AY109" s="132"/>
      <c r="AZ109" s="132"/>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32"/>
      <c r="CW109" s="127"/>
      <c r="CX109" s="127"/>
      <c r="CY109" s="127"/>
      <c r="CZ109" s="127"/>
      <c r="DA109" s="127"/>
      <c r="DB109" s="132"/>
      <c r="DC109" s="127"/>
      <c r="DD109" s="127"/>
      <c r="DE109" s="127"/>
      <c r="DF109" s="127"/>
      <c r="DG109" s="127"/>
      <c r="DH109" s="132"/>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row>
    <row r="110" spans="1:144" s="58" customFormat="1" ht="9.9499999999999993" customHeight="1">
      <c r="A110" s="55" t="s">
        <v>181</v>
      </c>
      <c r="B110" s="56" t="s">
        <v>181</v>
      </c>
      <c r="C110" s="56" t="s">
        <v>181</v>
      </c>
      <c r="D110" s="56" t="s">
        <v>181</v>
      </c>
      <c r="E110" s="56" t="s">
        <v>181</v>
      </c>
      <c r="F110" s="56" t="s">
        <v>181</v>
      </c>
      <c r="G110" s="56" t="s">
        <v>181</v>
      </c>
      <c r="H110" s="56" t="s">
        <v>181</v>
      </c>
      <c r="I110" s="56" t="s">
        <v>181</v>
      </c>
      <c r="J110" s="157" t="s">
        <v>181</v>
      </c>
      <c r="K110" s="157" t="s">
        <v>181</v>
      </c>
      <c r="L110" s="68" t="s">
        <v>181</v>
      </c>
      <c r="M110" s="152" t="s">
        <v>181</v>
      </c>
      <c r="N110" s="152" t="s">
        <v>181</v>
      </c>
      <c r="O110" s="401"/>
      <c r="P110" s="69"/>
      <c r="Q110" s="152"/>
      <c r="R110" s="152"/>
      <c r="S110" s="152"/>
      <c r="T110" s="401"/>
      <c r="U110" s="69"/>
      <c r="V110" s="152"/>
      <c r="W110" s="152"/>
      <c r="X110" s="152"/>
      <c r="Y110" s="401"/>
      <c r="Z110" s="69" t="s">
        <v>181</v>
      </c>
      <c r="AA110" s="152" t="s">
        <v>181</v>
      </c>
      <c r="AB110" s="152" t="s">
        <v>181</v>
      </c>
      <c r="AC110" s="152" t="s">
        <v>181</v>
      </c>
      <c r="AD110" s="401" t="s">
        <v>181</v>
      </c>
      <c r="AE110" s="69" t="s">
        <v>181</v>
      </c>
      <c r="AF110" s="152" t="s">
        <v>181</v>
      </c>
      <c r="AG110" s="152" t="s">
        <v>181</v>
      </c>
      <c r="AH110" s="152" t="s">
        <v>181</v>
      </c>
      <c r="AI110" s="401" t="s">
        <v>181</v>
      </c>
      <c r="AJ110" s="69" t="s">
        <v>181</v>
      </c>
      <c r="AK110" s="152" t="s">
        <v>181</v>
      </c>
      <c r="AL110" s="152" t="s">
        <v>181</v>
      </c>
      <c r="AM110" s="152" t="s">
        <v>181</v>
      </c>
      <c r="AN110" s="401" t="s">
        <v>181</v>
      </c>
      <c r="AO110" s="75" t="s">
        <v>181</v>
      </c>
      <c r="AP110" s="185" t="s">
        <v>181</v>
      </c>
      <c r="AQ110" s="185" t="s">
        <v>181</v>
      </c>
      <c r="AR110" s="188" t="s">
        <v>181</v>
      </c>
      <c r="AS110" s="729"/>
      <c r="AT110" s="132"/>
      <c r="AU110" s="132"/>
      <c r="AV110" s="132"/>
      <c r="AW110" s="132"/>
      <c r="AX110" s="132"/>
      <c r="AY110" s="132"/>
      <c r="AZ110" s="132"/>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32"/>
      <c r="CW110" s="127"/>
      <c r="CX110" s="127"/>
      <c r="CY110" s="127"/>
      <c r="CZ110" s="127"/>
      <c r="DA110" s="127"/>
      <c r="DB110" s="132"/>
      <c r="DC110" s="127"/>
      <c r="DD110" s="127"/>
      <c r="DE110" s="127"/>
      <c r="DF110" s="127"/>
      <c r="DG110" s="127"/>
      <c r="DH110" s="132"/>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row>
    <row r="111" spans="1:144" s="58" customFormat="1" ht="20.25" customHeight="1">
      <c r="A111" s="55"/>
      <c r="B111" s="59">
        <v>3</v>
      </c>
      <c r="C111" s="1118" t="s">
        <v>208</v>
      </c>
      <c r="D111" s="1119"/>
      <c r="E111" s="1119"/>
      <c r="F111" s="1119"/>
      <c r="G111" s="1119"/>
      <c r="H111" s="1119"/>
      <c r="I111" s="1119"/>
      <c r="J111" s="1119"/>
      <c r="K111" s="157" t="s">
        <v>181</v>
      </c>
      <c r="L111" s="68" t="s">
        <v>181</v>
      </c>
      <c r="M111" s="152" t="s">
        <v>181</v>
      </c>
      <c r="N111" s="152" t="s">
        <v>181</v>
      </c>
      <c r="O111" s="401"/>
      <c r="P111" s="69"/>
      <c r="Q111" s="152"/>
      <c r="R111" s="152"/>
      <c r="S111" s="152"/>
      <c r="T111" s="401"/>
      <c r="U111" s="69"/>
      <c r="V111" s="152"/>
      <c r="W111" s="152"/>
      <c r="X111" s="152"/>
      <c r="Y111" s="401"/>
      <c r="Z111" s="69" t="s">
        <v>181</v>
      </c>
      <c r="AA111" s="152" t="s">
        <v>181</v>
      </c>
      <c r="AB111" s="152" t="s">
        <v>181</v>
      </c>
      <c r="AC111" s="152" t="s">
        <v>181</v>
      </c>
      <c r="AD111" s="401" t="s">
        <v>181</v>
      </c>
      <c r="AE111" s="69" t="s">
        <v>181</v>
      </c>
      <c r="AF111" s="152" t="s">
        <v>181</v>
      </c>
      <c r="AG111" s="152" t="s">
        <v>181</v>
      </c>
      <c r="AH111" s="152" t="s">
        <v>181</v>
      </c>
      <c r="AI111" s="401" t="s">
        <v>181</v>
      </c>
      <c r="AJ111" s="69" t="s">
        <v>181</v>
      </c>
      <c r="AK111" s="152" t="s">
        <v>181</v>
      </c>
      <c r="AL111" s="152" t="s">
        <v>181</v>
      </c>
      <c r="AM111" s="152" t="s">
        <v>181</v>
      </c>
      <c r="AN111" s="401" t="s">
        <v>181</v>
      </c>
      <c r="AO111" s="75" t="s">
        <v>181</v>
      </c>
      <c r="AP111" s="185" t="s">
        <v>181</v>
      </c>
      <c r="AQ111" s="185" t="s">
        <v>181</v>
      </c>
      <c r="AR111" s="188" t="s">
        <v>181</v>
      </c>
      <c r="AS111" s="729"/>
      <c r="AT111" s="132" t="s">
        <v>181</v>
      </c>
      <c r="AU111" s="132" t="s">
        <v>181</v>
      </c>
      <c r="AV111" s="132" t="s">
        <v>181</v>
      </c>
      <c r="AW111" s="132" t="s">
        <v>181</v>
      </c>
      <c r="AX111" s="132" t="s">
        <v>181</v>
      </c>
      <c r="AY111" s="132" t="s">
        <v>181</v>
      </c>
      <c r="AZ111" s="132" t="s">
        <v>181</v>
      </c>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32" t="s">
        <v>181</v>
      </c>
      <c r="CW111" s="127"/>
      <c r="CX111" s="127"/>
      <c r="CY111" s="127"/>
      <c r="CZ111" s="127"/>
      <c r="DA111" s="127"/>
      <c r="DB111" s="132" t="s">
        <v>181</v>
      </c>
      <c r="DC111" s="127"/>
      <c r="DD111" s="127"/>
      <c r="DE111" s="127"/>
      <c r="DF111" s="127"/>
      <c r="DG111" s="127"/>
      <c r="DH111" s="132" t="s">
        <v>181</v>
      </c>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row>
    <row r="112" spans="1:144" s="58" customFormat="1" ht="20.25" customHeight="1">
      <c r="A112" s="55"/>
      <c r="B112" s="56"/>
      <c r="C112" s="56"/>
      <c r="D112" s="1090" t="s">
        <v>279</v>
      </c>
      <c r="E112" s="1091"/>
      <c r="F112" s="1091"/>
      <c r="G112" s="1091"/>
      <c r="H112" s="1091"/>
      <c r="I112" s="1091"/>
      <c r="J112" s="1091"/>
      <c r="K112" s="56"/>
      <c r="L112" s="68"/>
      <c r="M112" s="152"/>
      <c r="N112" s="152"/>
      <c r="O112" s="410"/>
      <c r="P112" s="152"/>
      <c r="Q112" s="68"/>
      <c r="R112" s="152"/>
      <c r="S112" s="152"/>
      <c r="T112" s="410"/>
      <c r="U112" s="152"/>
      <c r="V112" s="68"/>
      <c r="W112" s="152"/>
      <c r="X112" s="152"/>
      <c r="Y112" s="410"/>
      <c r="Z112" s="152"/>
      <c r="AA112" s="68"/>
      <c r="AB112" s="152"/>
      <c r="AC112" s="152"/>
      <c r="AD112" s="410"/>
      <c r="AE112" s="152"/>
      <c r="AF112" s="68"/>
      <c r="AG112" s="152"/>
      <c r="AH112" s="152"/>
      <c r="AI112" s="410"/>
      <c r="AJ112" s="152"/>
      <c r="AK112" s="68"/>
      <c r="AL112" s="152"/>
      <c r="AM112" s="152"/>
      <c r="AN112" s="410"/>
      <c r="AO112" s="85"/>
      <c r="AP112" s="187"/>
      <c r="AQ112" s="52">
        <f>SUM(O112:AN112)</f>
        <v>0</v>
      </c>
      <c r="AR112" s="188"/>
      <c r="AS112" s="729"/>
      <c r="AT112" s="132" t="s">
        <v>181</v>
      </c>
      <c r="AU112" s="132" t="s">
        <v>181</v>
      </c>
      <c r="AV112" s="132" t="s">
        <v>181</v>
      </c>
      <c r="AW112" s="132" t="s">
        <v>181</v>
      </c>
      <c r="AX112" s="132" t="s">
        <v>181</v>
      </c>
      <c r="AY112" s="132" t="s">
        <v>181</v>
      </c>
      <c r="AZ112" s="132" t="s">
        <v>181</v>
      </c>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32" t="s">
        <v>181</v>
      </c>
      <c r="CW112" s="127"/>
      <c r="CX112" s="127"/>
      <c r="CY112" s="127"/>
      <c r="CZ112" s="127"/>
      <c r="DA112" s="127"/>
      <c r="DB112" s="132" t="s">
        <v>181</v>
      </c>
      <c r="DC112" s="127"/>
      <c r="DD112" s="127"/>
      <c r="DE112" s="127"/>
      <c r="DF112" s="127"/>
      <c r="DG112" s="127"/>
      <c r="DH112" s="132" t="s">
        <v>181</v>
      </c>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row>
    <row r="113" spans="1:144" s="58" customFormat="1" ht="20.25" customHeight="1">
      <c r="A113" s="55"/>
      <c r="B113" s="56"/>
      <c r="C113" s="56"/>
      <c r="D113" s="1090" t="s">
        <v>279</v>
      </c>
      <c r="E113" s="1091"/>
      <c r="F113" s="1091"/>
      <c r="G113" s="1091"/>
      <c r="H113" s="1091"/>
      <c r="I113" s="1091"/>
      <c r="J113" s="1091"/>
      <c r="K113" s="56"/>
      <c r="L113" s="68"/>
      <c r="M113" s="152"/>
      <c r="N113" s="152"/>
      <c r="O113" s="410"/>
      <c r="P113" s="152"/>
      <c r="Q113" s="68"/>
      <c r="R113" s="152"/>
      <c r="S113" s="152"/>
      <c r="T113" s="410"/>
      <c r="U113" s="152"/>
      <c r="V113" s="68"/>
      <c r="W113" s="152"/>
      <c r="X113" s="152"/>
      <c r="Y113" s="410"/>
      <c r="Z113" s="152"/>
      <c r="AA113" s="68"/>
      <c r="AB113" s="152"/>
      <c r="AC113" s="152"/>
      <c r="AD113" s="410"/>
      <c r="AE113" s="152"/>
      <c r="AF113" s="68"/>
      <c r="AG113" s="152"/>
      <c r="AH113" s="152"/>
      <c r="AI113" s="410"/>
      <c r="AJ113" s="152"/>
      <c r="AK113" s="68"/>
      <c r="AL113" s="152"/>
      <c r="AM113" s="152"/>
      <c r="AN113" s="410"/>
      <c r="AO113" s="85"/>
      <c r="AP113" s="187"/>
      <c r="AQ113" s="52">
        <f>SUM(O113:AN113)</f>
        <v>0</v>
      </c>
      <c r="AR113" s="188"/>
      <c r="AS113" s="729"/>
      <c r="AT113" s="132"/>
      <c r="AU113" s="132"/>
      <c r="AV113" s="132"/>
      <c r="AW113" s="132"/>
      <c r="AX113" s="132"/>
      <c r="AY113" s="132"/>
      <c r="AZ113" s="132"/>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32"/>
      <c r="CW113" s="127"/>
      <c r="CX113" s="127"/>
      <c r="CY113" s="127"/>
      <c r="CZ113" s="127"/>
      <c r="DA113" s="127"/>
      <c r="DB113" s="132"/>
      <c r="DC113" s="127"/>
      <c r="DD113" s="127"/>
      <c r="DE113" s="127"/>
      <c r="DF113" s="127"/>
      <c r="DG113" s="127"/>
      <c r="DH113" s="132"/>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row>
    <row r="114" spans="1:144" s="58" customFormat="1" ht="20.25" customHeight="1">
      <c r="A114" s="55"/>
      <c r="B114" s="56"/>
      <c r="C114" s="56"/>
      <c r="D114" s="1090" t="s">
        <v>279</v>
      </c>
      <c r="E114" s="1091"/>
      <c r="F114" s="1091"/>
      <c r="G114" s="1091"/>
      <c r="H114" s="1091"/>
      <c r="I114" s="1091"/>
      <c r="J114" s="1091"/>
      <c r="K114" s="56"/>
      <c r="L114" s="68"/>
      <c r="M114" s="152"/>
      <c r="N114" s="152"/>
      <c r="O114" s="410"/>
      <c r="P114" s="152"/>
      <c r="Q114" s="68"/>
      <c r="R114" s="152"/>
      <c r="S114" s="152"/>
      <c r="T114" s="410"/>
      <c r="U114" s="152"/>
      <c r="V114" s="68"/>
      <c r="W114" s="152"/>
      <c r="X114" s="152"/>
      <c r="Y114" s="410"/>
      <c r="Z114" s="152"/>
      <c r="AA114" s="68"/>
      <c r="AB114" s="152"/>
      <c r="AC114" s="152"/>
      <c r="AD114" s="410"/>
      <c r="AE114" s="152"/>
      <c r="AF114" s="68"/>
      <c r="AG114" s="152"/>
      <c r="AH114" s="152"/>
      <c r="AI114" s="410"/>
      <c r="AJ114" s="152"/>
      <c r="AK114" s="68"/>
      <c r="AL114" s="152"/>
      <c r="AM114" s="152"/>
      <c r="AN114" s="410"/>
      <c r="AO114" s="85"/>
      <c r="AP114" s="187"/>
      <c r="AQ114" s="52">
        <f>SUM(O114:AN114)</f>
        <v>0</v>
      </c>
      <c r="AR114" s="188"/>
      <c r="AS114" s="729"/>
      <c r="AT114" s="132"/>
      <c r="AU114" s="132"/>
      <c r="AV114" s="132"/>
      <c r="AW114" s="132"/>
      <c r="AX114" s="132"/>
      <c r="AY114" s="132"/>
      <c r="AZ114" s="132"/>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32"/>
      <c r="CW114" s="127"/>
      <c r="CX114" s="127"/>
      <c r="CY114" s="127"/>
      <c r="CZ114" s="127"/>
      <c r="DA114" s="127"/>
      <c r="DB114" s="132"/>
      <c r="DC114" s="127"/>
      <c r="DD114" s="127"/>
      <c r="DE114" s="127"/>
      <c r="DF114" s="127"/>
      <c r="DG114" s="127"/>
      <c r="DH114" s="132"/>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row>
    <row r="115" spans="1:144" s="58" customFormat="1" ht="9.9499999999999993" customHeight="1" thickBot="1">
      <c r="A115" s="55"/>
      <c r="B115" s="56" t="s">
        <v>181</v>
      </c>
      <c r="C115" s="56" t="s">
        <v>181</v>
      </c>
      <c r="D115" s="56" t="s">
        <v>181</v>
      </c>
      <c r="E115" s="56" t="s">
        <v>181</v>
      </c>
      <c r="F115" s="56" t="s">
        <v>181</v>
      </c>
      <c r="G115" s="56" t="s">
        <v>181</v>
      </c>
      <c r="H115" s="56" t="s">
        <v>181</v>
      </c>
      <c r="I115" s="56" t="s">
        <v>181</v>
      </c>
      <c r="J115" s="157" t="s">
        <v>181</v>
      </c>
      <c r="K115" s="157" t="s">
        <v>181</v>
      </c>
      <c r="L115" s="68" t="s">
        <v>181</v>
      </c>
      <c r="M115" s="152" t="s">
        <v>181</v>
      </c>
      <c r="N115" s="152" t="s">
        <v>181</v>
      </c>
      <c r="O115" s="401" t="s">
        <v>181</v>
      </c>
      <c r="P115" s="69" t="s">
        <v>181</v>
      </c>
      <c r="Q115" s="152" t="s">
        <v>181</v>
      </c>
      <c r="R115" s="152" t="s">
        <v>181</v>
      </c>
      <c r="S115" s="152" t="s">
        <v>181</v>
      </c>
      <c r="T115" s="401" t="s">
        <v>181</v>
      </c>
      <c r="U115" s="69" t="s">
        <v>181</v>
      </c>
      <c r="V115" s="152" t="s">
        <v>181</v>
      </c>
      <c r="W115" s="152" t="s">
        <v>181</v>
      </c>
      <c r="X115" s="152" t="s">
        <v>181</v>
      </c>
      <c r="Y115" s="401" t="s">
        <v>181</v>
      </c>
      <c r="Z115" s="69" t="s">
        <v>181</v>
      </c>
      <c r="AA115" s="152" t="s">
        <v>181</v>
      </c>
      <c r="AB115" s="152" t="s">
        <v>181</v>
      </c>
      <c r="AC115" s="152" t="s">
        <v>181</v>
      </c>
      <c r="AD115" s="401" t="s">
        <v>181</v>
      </c>
      <c r="AE115" s="69" t="s">
        <v>181</v>
      </c>
      <c r="AF115" s="152" t="s">
        <v>181</v>
      </c>
      <c r="AG115" s="152" t="s">
        <v>181</v>
      </c>
      <c r="AH115" s="152" t="s">
        <v>181</v>
      </c>
      <c r="AI115" s="401" t="s">
        <v>181</v>
      </c>
      <c r="AJ115" s="69" t="s">
        <v>181</v>
      </c>
      <c r="AK115" s="152" t="s">
        <v>181</v>
      </c>
      <c r="AL115" s="152" t="s">
        <v>181</v>
      </c>
      <c r="AM115" s="152" t="s">
        <v>181</v>
      </c>
      <c r="AN115" s="401" t="s">
        <v>181</v>
      </c>
      <c r="AO115" s="75" t="s">
        <v>181</v>
      </c>
      <c r="AP115" s="185" t="s">
        <v>181</v>
      </c>
      <c r="AQ115" s="185" t="s">
        <v>181</v>
      </c>
      <c r="AR115" s="188" t="s">
        <v>181</v>
      </c>
      <c r="AS115" s="729"/>
      <c r="AT115" s="132"/>
      <c r="AU115" s="132"/>
      <c r="AV115" s="132"/>
      <c r="AW115" s="132"/>
      <c r="AX115" s="132"/>
      <c r="AY115" s="132"/>
      <c r="AZ115" s="132"/>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32"/>
      <c r="CW115" s="127"/>
      <c r="CX115" s="127"/>
      <c r="CY115" s="127"/>
      <c r="CZ115" s="127"/>
      <c r="DA115" s="127"/>
      <c r="DB115" s="132"/>
      <c r="DC115" s="127"/>
      <c r="DD115" s="127"/>
      <c r="DE115" s="127"/>
      <c r="DF115" s="127"/>
      <c r="DG115" s="127"/>
      <c r="DH115" s="132"/>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row>
    <row r="116" spans="1:144" s="58" customFormat="1" ht="20.25" customHeight="1" thickBot="1">
      <c r="A116" s="55"/>
      <c r="B116" s="56" t="s">
        <v>181</v>
      </c>
      <c r="C116" s="56" t="s">
        <v>209</v>
      </c>
      <c r="D116" s="56"/>
      <c r="E116" s="56" t="s">
        <v>181</v>
      </c>
      <c r="F116" s="56" t="s">
        <v>181</v>
      </c>
      <c r="G116" s="56" t="s">
        <v>181</v>
      </c>
      <c r="H116" s="56" t="s">
        <v>181</v>
      </c>
      <c r="I116" s="56" t="s">
        <v>181</v>
      </c>
      <c r="J116" s="56" t="s">
        <v>181</v>
      </c>
      <c r="K116" s="56" t="s">
        <v>181</v>
      </c>
      <c r="L116" s="68" t="s">
        <v>181</v>
      </c>
      <c r="M116" s="152" t="s">
        <v>181</v>
      </c>
      <c r="N116" s="152" t="s">
        <v>181</v>
      </c>
      <c r="O116" s="407">
        <f>SUM(O101:O114)</f>
        <v>0</v>
      </c>
      <c r="P116" s="69" t="s">
        <v>181</v>
      </c>
      <c r="Q116" s="152" t="s">
        <v>181</v>
      </c>
      <c r="R116" s="152" t="s">
        <v>181</v>
      </c>
      <c r="S116" s="152" t="s">
        <v>181</v>
      </c>
      <c r="T116" s="407">
        <f>SUM(T101:T114)</f>
        <v>0</v>
      </c>
      <c r="U116" s="69" t="s">
        <v>181</v>
      </c>
      <c r="V116" s="152" t="s">
        <v>181</v>
      </c>
      <c r="W116" s="152" t="s">
        <v>181</v>
      </c>
      <c r="X116" s="152" t="s">
        <v>181</v>
      </c>
      <c r="Y116" s="407">
        <f>SUM(Y101:Y114)</f>
        <v>0</v>
      </c>
      <c r="Z116" s="69" t="s">
        <v>181</v>
      </c>
      <c r="AA116" s="152" t="s">
        <v>181</v>
      </c>
      <c r="AB116" s="152" t="s">
        <v>181</v>
      </c>
      <c r="AC116" s="152" t="s">
        <v>181</v>
      </c>
      <c r="AD116" s="407">
        <f>SUM(AD101:AD114)</f>
        <v>0</v>
      </c>
      <c r="AE116" s="69" t="s">
        <v>181</v>
      </c>
      <c r="AF116" s="152" t="s">
        <v>181</v>
      </c>
      <c r="AG116" s="152" t="s">
        <v>181</v>
      </c>
      <c r="AH116" s="152" t="s">
        <v>181</v>
      </c>
      <c r="AI116" s="407">
        <f>SUM(AI101:AI114)</f>
        <v>0</v>
      </c>
      <c r="AJ116" s="69" t="s">
        <v>181</v>
      </c>
      <c r="AK116" s="152" t="s">
        <v>181</v>
      </c>
      <c r="AL116" s="152" t="s">
        <v>181</v>
      </c>
      <c r="AM116" s="152" t="s">
        <v>181</v>
      </c>
      <c r="AN116" s="407">
        <f>SUM(AN101:AN114)</f>
        <v>0</v>
      </c>
      <c r="AO116" s="75" t="s">
        <v>181</v>
      </c>
      <c r="AP116" s="185" t="s">
        <v>181</v>
      </c>
      <c r="AQ116" s="191">
        <f>SUM(O116:AN116)</f>
        <v>0</v>
      </c>
      <c r="AR116" s="188" t="s">
        <v>181</v>
      </c>
      <c r="AS116" s="729"/>
      <c r="AT116" s="132" t="s">
        <v>181</v>
      </c>
      <c r="AU116" s="132" t="s">
        <v>181</v>
      </c>
      <c r="AV116" s="132" t="s">
        <v>181</v>
      </c>
      <c r="AW116" s="132" t="s">
        <v>181</v>
      </c>
      <c r="AX116" s="132" t="s">
        <v>181</v>
      </c>
      <c r="AY116" s="132" t="s">
        <v>181</v>
      </c>
      <c r="AZ116" s="132" t="s">
        <v>181</v>
      </c>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32" t="s">
        <v>181</v>
      </c>
      <c r="CW116" s="127"/>
      <c r="CX116" s="127"/>
      <c r="CY116" s="127"/>
      <c r="CZ116" s="127"/>
      <c r="DA116" s="127"/>
      <c r="DB116" s="132" t="s">
        <v>181</v>
      </c>
      <c r="DC116" s="127"/>
      <c r="DD116" s="127"/>
      <c r="DE116" s="127"/>
      <c r="DF116" s="127"/>
      <c r="DG116" s="127"/>
      <c r="DH116" s="132" t="s">
        <v>181</v>
      </c>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row>
    <row r="117" spans="1:144" s="58" customFormat="1" ht="9.9499999999999993" customHeight="1" thickBot="1">
      <c r="A117" s="61"/>
      <c r="B117" s="62" t="s">
        <v>181</v>
      </c>
      <c r="C117" s="62" t="s">
        <v>181</v>
      </c>
      <c r="D117" s="62" t="s">
        <v>181</v>
      </c>
      <c r="E117" s="62" t="s">
        <v>181</v>
      </c>
      <c r="F117" s="62" t="s">
        <v>181</v>
      </c>
      <c r="G117" s="62" t="s">
        <v>181</v>
      </c>
      <c r="H117" s="62" t="s">
        <v>181</v>
      </c>
      <c r="I117" s="62" t="s">
        <v>181</v>
      </c>
      <c r="J117" s="62" t="s">
        <v>181</v>
      </c>
      <c r="K117" s="62" t="s">
        <v>181</v>
      </c>
      <c r="L117" s="79" t="s">
        <v>181</v>
      </c>
      <c r="M117" s="80" t="s">
        <v>181</v>
      </c>
      <c r="N117" s="80" t="s">
        <v>181</v>
      </c>
      <c r="O117" s="403" t="s">
        <v>181</v>
      </c>
      <c r="P117" s="82" t="s">
        <v>181</v>
      </c>
      <c r="Q117" s="80" t="s">
        <v>181</v>
      </c>
      <c r="R117" s="80" t="s">
        <v>181</v>
      </c>
      <c r="S117" s="80" t="s">
        <v>181</v>
      </c>
      <c r="T117" s="403" t="s">
        <v>181</v>
      </c>
      <c r="U117" s="82" t="s">
        <v>181</v>
      </c>
      <c r="V117" s="80" t="s">
        <v>181</v>
      </c>
      <c r="W117" s="80" t="s">
        <v>181</v>
      </c>
      <c r="X117" s="80" t="s">
        <v>181</v>
      </c>
      <c r="Y117" s="403" t="s">
        <v>181</v>
      </c>
      <c r="Z117" s="82" t="s">
        <v>181</v>
      </c>
      <c r="AA117" s="80" t="s">
        <v>181</v>
      </c>
      <c r="AB117" s="80" t="s">
        <v>181</v>
      </c>
      <c r="AC117" s="80" t="s">
        <v>181</v>
      </c>
      <c r="AD117" s="403" t="s">
        <v>181</v>
      </c>
      <c r="AE117" s="82" t="s">
        <v>181</v>
      </c>
      <c r="AF117" s="80" t="s">
        <v>181</v>
      </c>
      <c r="AG117" s="80" t="s">
        <v>181</v>
      </c>
      <c r="AH117" s="80" t="s">
        <v>181</v>
      </c>
      <c r="AI117" s="403" t="s">
        <v>181</v>
      </c>
      <c r="AJ117" s="82" t="s">
        <v>181</v>
      </c>
      <c r="AK117" s="80" t="s">
        <v>181</v>
      </c>
      <c r="AL117" s="80" t="s">
        <v>181</v>
      </c>
      <c r="AM117" s="80" t="s">
        <v>181</v>
      </c>
      <c r="AN117" s="403" t="s">
        <v>181</v>
      </c>
      <c r="AO117" s="83" t="s">
        <v>181</v>
      </c>
      <c r="AP117" s="186" t="s">
        <v>181</v>
      </c>
      <c r="AQ117" s="186" t="s">
        <v>181</v>
      </c>
      <c r="AR117" s="189" t="s">
        <v>181</v>
      </c>
      <c r="AS117" s="729"/>
      <c r="AT117" s="132" t="s">
        <v>181</v>
      </c>
      <c r="AU117" s="132" t="s">
        <v>181</v>
      </c>
      <c r="AV117" s="132" t="s">
        <v>181</v>
      </c>
      <c r="AW117" s="132" t="s">
        <v>181</v>
      </c>
      <c r="AX117" s="132" t="s">
        <v>181</v>
      </c>
      <c r="AY117" s="132" t="s">
        <v>181</v>
      </c>
      <c r="AZ117" s="132" t="s">
        <v>181</v>
      </c>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32" t="s">
        <v>181</v>
      </c>
      <c r="CW117" s="127"/>
      <c r="CX117" s="127"/>
      <c r="CY117" s="127"/>
      <c r="CZ117" s="127"/>
      <c r="DA117" s="127"/>
      <c r="DB117" s="132" t="s">
        <v>181</v>
      </c>
      <c r="DC117" s="127"/>
      <c r="DD117" s="127"/>
      <c r="DE117" s="127"/>
      <c r="DF117" s="127"/>
      <c r="DG117" s="127"/>
      <c r="DH117" s="132" t="s">
        <v>181</v>
      </c>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row>
    <row r="118" spans="1:144" s="58" customFormat="1" ht="9.9499999999999993" customHeight="1">
      <c r="A118" s="55"/>
      <c r="B118" s="84" t="s">
        <v>181</v>
      </c>
      <c r="C118" s="84" t="s">
        <v>181</v>
      </c>
      <c r="D118" s="84" t="s">
        <v>181</v>
      </c>
      <c r="E118" s="56" t="s">
        <v>181</v>
      </c>
      <c r="F118" s="56" t="s">
        <v>181</v>
      </c>
      <c r="G118" s="56" t="s">
        <v>181</v>
      </c>
      <c r="H118" s="56" t="s">
        <v>181</v>
      </c>
      <c r="I118" s="56" t="s">
        <v>181</v>
      </c>
      <c r="J118" s="56" t="s">
        <v>181</v>
      </c>
      <c r="K118" s="56" t="s">
        <v>181</v>
      </c>
      <c r="L118" s="68" t="s">
        <v>181</v>
      </c>
      <c r="M118" s="152" t="s">
        <v>181</v>
      </c>
      <c r="N118" s="152" t="s">
        <v>181</v>
      </c>
      <c r="O118" s="401" t="s">
        <v>181</v>
      </c>
      <c r="P118" s="152" t="s">
        <v>181</v>
      </c>
      <c r="Q118" s="68" t="s">
        <v>181</v>
      </c>
      <c r="R118" s="152" t="s">
        <v>181</v>
      </c>
      <c r="S118" s="152" t="s">
        <v>181</v>
      </c>
      <c r="T118" s="401" t="s">
        <v>181</v>
      </c>
      <c r="U118" s="152" t="s">
        <v>181</v>
      </c>
      <c r="V118" s="68" t="s">
        <v>181</v>
      </c>
      <c r="W118" s="152" t="s">
        <v>181</v>
      </c>
      <c r="X118" s="152" t="s">
        <v>181</v>
      </c>
      <c r="Y118" s="401" t="s">
        <v>181</v>
      </c>
      <c r="Z118" s="152" t="s">
        <v>181</v>
      </c>
      <c r="AA118" s="68" t="s">
        <v>181</v>
      </c>
      <c r="AB118" s="152" t="s">
        <v>181</v>
      </c>
      <c r="AC118" s="152" t="s">
        <v>181</v>
      </c>
      <c r="AD118" s="401" t="s">
        <v>181</v>
      </c>
      <c r="AE118" s="152" t="s">
        <v>181</v>
      </c>
      <c r="AF118" s="68" t="s">
        <v>181</v>
      </c>
      <c r="AG118" s="152" t="s">
        <v>181</v>
      </c>
      <c r="AH118" s="152" t="s">
        <v>181</v>
      </c>
      <c r="AI118" s="401" t="s">
        <v>181</v>
      </c>
      <c r="AJ118" s="152" t="s">
        <v>181</v>
      </c>
      <c r="AK118" s="68" t="s">
        <v>181</v>
      </c>
      <c r="AL118" s="152" t="s">
        <v>181</v>
      </c>
      <c r="AM118" s="152" t="s">
        <v>181</v>
      </c>
      <c r="AN118" s="401" t="s">
        <v>181</v>
      </c>
      <c r="AO118" s="85" t="s">
        <v>181</v>
      </c>
      <c r="AP118" s="187" t="s">
        <v>181</v>
      </c>
      <c r="AQ118" s="185" t="s">
        <v>181</v>
      </c>
      <c r="AR118" s="188" t="s">
        <v>181</v>
      </c>
      <c r="AS118" s="729"/>
      <c r="AT118" s="132" t="s">
        <v>181</v>
      </c>
      <c r="AU118" s="132" t="s">
        <v>181</v>
      </c>
      <c r="AV118" s="132" t="s">
        <v>181</v>
      </c>
      <c r="AW118" s="132" t="s">
        <v>181</v>
      </c>
      <c r="AX118" s="132" t="s">
        <v>181</v>
      </c>
      <c r="AY118" s="132" t="s">
        <v>181</v>
      </c>
      <c r="AZ118" s="132" t="s">
        <v>181</v>
      </c>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32" t="s">
        <v>181</v>
      </c>
      <c r="CW118" s="127"/>
      <c r="CX118" s="127"/>
      <c r="CY118" s="127"/>
      <c r="CZ118" s="127"/>
      <c r="DA118" s="127"/>
      <c r="DB118" s="132" t="s">
        <v>181</v>
      </c>
      <c r="DC118" s="127"/>
      <c r="DD118" s="127"/>
      <c r="DE118" s="127"/>
      <c r="DF118" s="127"/>
      <c r="DG118" s="127"/>
      <c r="DH118" s="132" t="s">
        <v>181</v>
      </c>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row>
    <row r="119" spans="1:144" s="58" customFormat="1" ht="65.099999999999994" customHeight="1">
      <c r="A119" s="55"/>
      <c r="B119" s="1347" t="s">
        <v>280</v>
      </c>
      <c r="C119" s="993"/>
      <c r="D119" s="993"/>
      <c r="E119" s="993"/>
      <c r="F119" s="993"/>
      <c r="G119" s="993"/>
      <c r="H119" s="993"/>
      <c r="I119" s="993"/>
      <c r="J119" s="993"/>
      <c r="K119" s="56" t="s">
        <v>181</v>
      </c>
      <c r="L119" s="68" t="s">
        <v>181</v>
      </c>
      <c r="M119" s="152" t="s">
        <v>181</v>
      </c>
      <c r="N119" s="152" t="s">
        <v>181</v>
      </c>
      <c r="O119" s="411" t="s">
        <v>181</v>
      </c>
      <c r="P119" s="69" t="s">
        <v>181</v>
      </c>
      <c r="Q119" s="152" t="s">
        <v>181</v>
      </c>
      <c r="R119" s="152" t="s">
        <v>181</v>
      </c>
      <c r="S119" s="152" t="s">
        <v>181</v>
      </c>
      <c r="T119" s="411" t="s">
        <v>181</v>
      </c>
      <c r="U119" s="69" t="s">
        <v>181</v>
      </c>
      <c r="V119" s="152" t="s">
        <v>181</v>
      </c>
      <c r="W119" s="152" t="s">
        <v>181</v>
      </c>
      <c r="X119" s="152" t="s">
        <v>181</v>
      </c>
      <c r="Y119" s="411" t="s">
        <v>181</v>
      </c>
      <c r="Z119" s="69" t="s">
        <v>181</v>
      </c>
      <c r="AA119" s="152" t="s">
        <v>181</v>
      </c>
      <c r="AB119" s="152" t="s">
        <v>181</v>
      </c>
      <c r="AC119" s="152" t="s">
        <v>181</v>
      </c>
      <c r="AD119" s="411" t="s">
        <v>181</v>
      </c>
      <c r="AE119" s="69" t="s">
        <v>181</v>
      </c>
      <c r="AF119" s="152" t="s">
        <v>181</v>
      </c>
      <c r="AG119" s="152" t="s">
        <v>181</v>
      </c>
      <c r="AH119" s="152" t="s">
        <v>181</v>
      </c>
      <c r="AI119" s="411" t="s">
        <v>181</v>
      </c>
      <c r="AJ119" s="69" t="s">
        <v>181</v>
      </c>
      <c r="AK119" s="152" t="s">
        <v>181</v>
      </c>
      <c r="AL119" s="152" t="s">
        <v>181</v>
      </c>
      <c r="AM119" s="152" t="s">
        <v>181</v>
      </c>
      <c r="AN119" s="411" t="s">
        <v>181</v>
      </c>
      <c r="AO119" s="75" t="s">
        <v>181</v>
      </c>
      <c r="AP119" s="200" t="s">
        <v>181</v>
      </c>
      <c r="AQ119" s="201" t="s">
        <v>181</v>
      </c>
      <c r="AR119" s="188" t="s">
        <v>181</v>
      </c>
      <c r="AS119" s="729"/>
      <c r="AT119" s="132" t="s">
        <v>181</v>
      </c>
      <c r="AU119" s="132" t="s">
        <v>181</v>
      </c>
      <c r="AV119" s="132" t="s">
        <v>181</v>
      </c>
      <c r="AW119" s="132" t="s">
        <v>181</v>
      </c>
      <c r="AX119" s="132" t="s">
        <v>181</v>
      </c>
      <c r="AY119" s="132" t="s">
        <v>181</v>
      </c>
      <c r="AZ119" s="132" t="s">
        <v>181</v>
      </c>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32" t="s">
        <v>181</v>
      </c>
      <c r="CW119" s="127"/>
      <c r="CX119" s="127"/>
      <c r="CY119" s="127"/>
      <c r="CZ119" s="127"/>
      <c r="DA119" s="127"/>
      <c r="DB119" s="132" t="s">
        <v>181</v>
      </c>
      <c r="DC119" s="127"/>
      <c r="DD119" s="127"/>
      <c r="DE119" s="127"/>
      <c r="DF119" s="127"/>
      <c r="DG119" s="127"/>
      <c r="DH119" s="132" t="s">
        <v>181</v>
      </c>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row>
    <row r="120" spans="1:144" s="58" customFormat="1" ht="20.25" customHeight="1">
      <c r="A120" s="55" t="s">
        <v>181</v>
      </c>
      <c r="B120" s="59">
        <v>1</v>
      </c>
      <c r="C120" s="1092" t="s">
        <v>7</v>
      </c>
      <c r="D120" s="1093"/>
      <c r="E120" s="1093"/>
      <c r="F120" s="1093"/>
      <c r="G120" s="1093"/>
      <c r="H120" s="1093"/>
      <c r="I120" s="1093"/>
      <c r="J120" s="1093"/>
      <c r="K120" s="56" t="s">
        <v>181</v>
      </c>
      <c r="L120" s="68" t="s">
        <v>181</v>
      </c>
      <c r="M120" s="152" t="s">
        <v>181</v>
      </c>
      <c r="N120" s="152" t="s">
        <v>181</v>
      </c>
      <c r="O120" s="401" t="s">
        <v>181</v>
      </c>
      <c r="P120" s="152" t="s">
        <v>181</v>
      </c>
      <c r="Q120" s="68" t="s">
        <v>181</v>
      </c>
      <c r="R120" s="152" t="s">
        <v>181</v>
      </c>
      <c r="S120" s="152" t="s">
        <v>181</v>
      </c>
      <c r="T120" s="401" t="s">
        <v>181</v>
      </c>
      <c r="U120" s="152" t="s">
        <v>181</v>
      </c>
      <c r="V120" s="68" t="s">
        <v>181</v>
      </c>
      <c r="W120" s="152" t="s">
        <v>181</v>
      </c>
      <c r="X120" s="152" t="s">
        <v>181</v>
      </c>
      <c r="Y120" s="401" t="s">
        <v>181</v>
      </c>
      <c r="Z120" s="152" t="s">
        <v>181</v>
      </c>
      <c r="AA120" s="68" t="s">
        <v>181</v>
      </c>
      <c r="AB120" s="152" t="s">
        <v>181</v>
      </c>
      <c r="AC120" s="152" t="s">
        <v>181</v>
      </c>
      <c r="AD120" s="401" t="s">
        <v>181</v>
      </c>
      <c r="AE120" s="152" t="s">
        <v>181</v>
      </c>
      <c r="AF120" s="68" t="s">
        <v>181</v>
      </c>
      <c r="AG120" s="152" t="s">
        <v>181</v>
      </c>
      <c r="AH120" s="152" t="s">
        <v>181</v>
      </c>
      <c r="AI120" s="401" t="s">
        <v>181</v>
      </c>
      <c r="AJ120" s="152" t="s">
        <v>181</v>
      </c>
      <c r="AK120" s="68" t="s">
        <v>181</v>
      </c>
      <c r="AL120" s="152" t="s">
        <v>181</v>
      </c>
      <c r="AM120" s="152" t="s">
        <v>181</v>
      </c>
      <c r="AN120" s="401" t="s">
        <v>181</v>
      </c>
      <c r="AO120" s="85" t="s">
        <v>181</v>
      </c>
      <c r="AP120" s="187" t="s">
        <v>181</v>
      </c>
      <c r="AQ120" s="185" t="s">
        <v>181</v>
      </c>
      <c r="AR120" s="188" t="s">
        <v>181</v>
      </c>
      <c r="AS120" s="729"/>
      <c r="AT120" s="132" t="s">
        <v>181</v>
      </c>
      <c r="AU120" s="132" t="s">
        <v>181</v>
      </c>
      <c r="AV120" s="132" t="s">
        <v>181</v>
      </c>
      <c r="AW120" s="132" t="s">
        <v>181</v>
      </c>
      <c r="AX120" s="132" t="s">
        <v>181</v>
      </c>
      <c r="AY120" s="132" t="s">
        <v>181</v>
      </c>
      <c r="AZ120" s="132" t="s">
        <v>181</v>
      </c>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32" t="s">
        <v>181</v>
      </c>
      <c r="CW120" s="127"/>
      <c r="CX120" s="127"/>
      <c r="CY120" s="127"/>
      <c r="CZ120" s="127"/>
      <c r="DA120" s="127"/>
      <c r="DB120" s="132" t="s">
        <v>181</v>
      </c>
      <c r="DC120" s="127"/>
      <c r="DD120" s="127"/>
      <c r="DE120" s="127"/>
      <c r="DF120" s="127"/>
      <c r="DG120" s="127"/>
      <c r="DH120" s="132" t="s">
        <v>181</v>
      </c>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row>
    <row r="121" spans="1:144" s="58" customFormat="1" ht="20.25" customHeight="1">
      <c r="A121" s="55" t="s">
        <v>181</v>
      </c>
      <c r="B121" s="56" t="s">
        <v>181</v>
      </c>
      <c r="C121" s="56" t="s">
        <v>181</v>
      </c>
      <c r="D121" s="1090" t="s">
        <v>269</v>
      </c>
      <c r="E121" s="1091"/>
      <c r="F121" s="1091"/>
      <c r="G121" s="1091"/>
      <c r="H121" s="1091"/>
      <c r="I121" s="1091"/>
      <c r="J121" s="1091"/>
      <c r="K121" s="56" t="s">
        <v>181</v>
      </c>
      <c r="L121" s="68" t="s">
        <v>181</v>
      </c>
      <c r="M121" s="152" t="s">
        <v>181</v>
      </c>
      <c r="N121" s="152" t="s">
        <v>181</v>
      </c>
      <c r="O121" s="408"/>
      <c r="P121" s="152"/>
      <c r="Q121" s="68"/>
      <c r="R121" s="152"/>
      <c r="S121" s="152"/>
      <c r="T121" s="408"/>
      <c r="U121" s="152"/>
      <c r="V121" s="68"/>
      <c r="W121" s="152"/>
      <c r="X121" s="152"/>
      <c r="Y121" s="408"/>
      <c r="Z121" s="152"/>
      <c r="AA121" s="68"/>
      <c r="AB121" s="152"/>
      <c r="AC121" s="152"/>
      <c r="AD121" s="408"/>
      <c r="AE121" s="152"/>
      <c r="AF121" s="68"/>
      <c r="AG121" s="152"/>
      <c r="AH121" s="152"/>
      <c r="AI121" s="408"/>
      <c r="AJ121" s="152"/>
      <c r="AK121" s="68"/>
      <c r="AL121" s="152"/>
      <c r="AM121" s="152"/>
      <c r="AN121" s="408"/>
      <c r="AO121" s="85" t="s">
        <v>181</v>
      </c>
      <c r="AP121" s="187" t="s">
        <v>181</v>
      </c>
      <c r="AQ121" s="53">
        <f>SUM(O121:AN121)</f>
        <v>0</v>
      </c>
      <c r="AR121" s="188" t="s">
        <v>181</v>
      </c>
      <c r="AS121" s="729"/>
      <c r="AT121" s="132" t="s">
        <v>181</v>
      </c>
      <c r="AU121" s="132" t="s">
        <v>181</v>
      </c>
      <c r="AV121" s="132" t="s">
        <v>181</v>
      </c>
      <c r="AW121" s="132" t="s">
        <v>181</v>
      </c>
      <c r="AX121" s="132" t="s">
        <v>181</v>
      </c>
      <c r="AY121" s="132" t="s">
        <v>181</v>
      </c>
      <c r="AZ121" s="132" t="s">
        <v>181</v>
      </c>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32" t="s">
        <v>181</v>
      </c>
      <c r="CW121" s="127"/>
      <c r="CX121" s="127"/>
      <c r="CY121" s="127"/>
      <c r="CZ121" s="127"/>
      <c r="DA121" s="127"/>
      <c r="DB121" s="132" t="s">
        <v>181</v>
      </c>
      <c r="DC121" s="127"/>
      <c r="DD121" s="127"/>
      <c r="DE121" s="127"/>
      <c r="DF121" s="127"/>
      <c r="DG121" s="127"/>
      <c r="DH121" s="132" t="s">
        <v>181</v>
      </c>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row>
    <row r="122" spans="1:144" s="58" customFormat="1" ht="20.25" customHeight="1">
      <c r="A122" s="55"/>
      <c r="B122" s="56"/>
      <c r="C122" s="56"/>
      <c r="D122" s="1090" t="s">
        <v>269</v>
      </c>
      <c r="E122" s="1091"/>
      <c r="F122" s="1091"/>
      <c r="G122" s="1091"/>
      <c r="H122" s="1091"/>
      <c r="I122" s="1091"/>
      <c r="J122" s="1091"/>
      <c r="K122" s="56"/>
      <c r="L122" s="68"/>
      <c r="M122" s="152"/>
      <c r="N122" s="152"/>
      <c r="O122" s="408"/>
      <c r="P122" s="152"/>
      <c r="Q122" s="68"/>
      <c r="R122" s="152"/>
      <c r="S122" s="152"/>
      <c r="T122" s="408"/>
      <c r="U122" s="152"/>
      <c r="V122" s="68"/>
      <c r="W122" s="152"/>
      <c r="X122" s="152"/>
      <c r="Y122" s="408"/>
      <c r="Z122" s="152"/>
      <c r="AA122" s="68"/>
      <c r="AB122" s="152"/>
      <c r="AC122" s="152"/>
      <c r="AD122" s="408"/>
      <c r="AE122" s="152"/>
      <c r="AF122" s="68"/>
      <c r="AG122" s="152"/>
      <c r="AH122" s="152"/>
      <c r="AI122" s="408"/>
      <c r="AJ122" s="152"/>
      <c r="AK122" s="68"/>
      <c r="AL122" s="152"/>
      <c r="AM122" s="152"/>
      <c r="AN122" s="408"/>
      <c r="AO122" s="85"/>
      <c r="AP122" s="187"/>
      <c r="AQ122" s="53">
        <f>SUM(O122:AN122)</f>
        <v>0</v>
      </c>
      <c r="AR122" s="188"/>
      <c r="AS122" s="729"/>
      <c r="AT122" s="132" t="s">
        <v>181</v>
      </c>
      <c r="AU122" s="132" t="s">
        <v>181</v>
      </c>
      <c r="AV122" s="132" t="s">
        <v>181</v>
      </c>
      <c r="AW122" s="132" t="s">
        <v>181</v>
      </c>
      <c r="AX122" s="132" t="s">
        <v>181</v>
      </c>
      <c r="AY122" s="132" t="s">
        <v>181</v>
      </c>
      <c r="AZ122" s="132" t="s">
        <v>181</v>
      </c>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32" t="s">
        <v>181</v>
      </c>
      <c r="CW122" s="127"/>
      <c r="CX122" s="127"/>
      <c r="CY122" s="127"/>
      <c r="CZ122" s="127"/>
      <c r="DA122" s="127"/>
      <c r="DB122" s="132" t="s">
        <v>181</v>
      </c>
      <c r="DC122" s="127"/>
      <c r="DD122" s="127"/>
      <c r="DE122" s="127"/>
      <c r="DF122" s="127"/>
      <c r="DG122" s="127"/>
      <c r="DH122" s="132" t="s">
        <v>181</v>
      </c>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row>
    <row r="123" spans="1:144" s="58" customFormat="1" ht="20.25" customHeight="1">
      <c r="A123" s="55"/>
      <c r="B123" s="56"/>
      <c r="C123" s="56"/>
      <c r="D123" s="1090" t="s">
        <v>269</v>
      </c>
      <c r="E123" s="1091"/>
      <c r="F123" s="1091"/>
      <c r="G123" s="1091"/>
      <c r="H123" s="1091"/>
      <c r="I123" s="1091"/>
      <c r="J123" s="1091"/>
      <c r="K123" s="56"/>
      <c r="L123" s="68"/>
      <c r="M123" s="152"/>
      <c r="N123" s="152"/>
      <c r="O123" s="408"/>
      <c r="P123" s="152"/>
      <c r="Q123" s="68"/>
      <c r="R123" s="152"/>
      <c r="S123" s="152"/>
      <c r="T123" s="408"/>
      <c r="U123" s="152"/>
      <c r="V123" s="68"/>
      <c r="W123" s="152"/>
      <c r="X123" s="152"/>
      <c r="Y123" s="408"/>
      <c r="Z123" s="152"/>
      <c r="AA123" s="68"/>
      <c r="AB123" s="152"/>
      <c r="AC123" s="152"/>
      <c r="AD123" s="408"/>
      <c r="AE123" s="152"/>
      <c r="AF123" s="68"/>
      <c r="AG123" s="152"/>
      <c r="AH123" s="152"/>
      <c r="AI123" s="408"/>
      <c r="AJ123" s="152"/>
      <c r="AK123" s="68"/>
      <c r="AL123" s="152"/>
      <c r="AM123" s="152"/>
      <c r="AN123" s="408"/>
      <c r="AO123" s="85"/>
      <c r="AP123" s="187"/>
      <c r="AQ123" s="53">
        <f>SUM(O123:AN123)</f>
        <v>0</v>
      </c>
      <c r="AR123" s="188"/>
      <c r="AS123" s="729"/>
      <c r="AT123" s="132"/>
      <c r="AU123" s="132"/>
      <c r="AV123" s="132"/>
      <c r="AW123" s="132"/>
      <c r="AX123" s="132"/>
      <c r="AY123" s="132"/>
      <c r="AZ123" s="132"/>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32"/>
      <c r="CW123" s="127"/>
      <c r="CX123" s="127"/>
      <c r="CY123" s="127"/>
      <c r="CZ123" s="127"/>
      <c r="DA123" s="127"/>
      <c r="DB123" s="132"/>
      <c r="DC123" s="127"/>
      <c r="DD123" s="127"/>
      <c r="DE123" s="127"/>
      <c r="DF123" s="127"/>
      <c r="DG123" s="127"/>
      <c r="DH123" s="132"/>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row>
    <row r="124" spans="1:144" s="58" customFormat="1" ht="9.9499999999999993" customHeight="1">
      <c r="A124" s="55" t="s">
        <v>181</v>
      </c>
      <c r="B124" s="56" t="s">
        <v>181</v>
      </c>
      <c r="C124" s="56" t="s">
        <v>181</v>
      </c>
      <c r="D124" s="56" t="s">
        <v>181</v>
      </c>
      <c r="E124" s="56" t="s">
        <v>181</v>
      </c>
      <c r="F124" s="56" t="s">
        <v>181</v>
      </c>
      <c r="G124" s="56" t="s">
        <v>181</v>
      </c>
      <c r="H124" s="56" t="s">
        <v>181</v>
      </c>
      <c r="I124" s="56" t="s">
        <v>181</v>
      </c>
      <c r="J124" s="157" t="s">
        <v>181</v>
      </c>
      <c r="K124" s="157" t="s">
        <v>181</v>
      </c>
      <c r="L124" s="68" t="s">
        <v>181</v>
      </c>
      <c r="M124" s="152" t="s">
        <v>181</v>
      </c>
      <c r="N124" s="152" t="s">
        <v>181</v>
      </c>
      <c r="O124" s="401"/>
      <c r="P124" s="69"/>
      <c r="Q124" s="152"/>
      <c r="R124" s="152"/>
      <c r="S124" s="152"/>
      <c r="T124" s="401"/>
      <c r="U124" s="69"/>
      <c r="V124" s="152"/>
      <c r="W124" s="152"/>
      <c r="X124" s="152"/>
      <c r="Y124" s="401"/>
      <c r="Z124" s="69"/>
      <c r="AA124" s="152"/>
      <c r="AB124" s="152"/>
      <c r="AC124" s="152"/>
      <c r="AD124" s="401"/>
      <c r="AE124" s="69" t="s">
        <v>181</v>
      </c>
      <c r="AF124" s="152" t="s">
        <v>181</v>
      </c>
      <c r="AG124" s="152" t="s">
        <v>181</v>
      </c>
      <c r="AH124" s="152" t="s">
        <v>181</v>
      </c>
      <c r="AI124" s="401" t="s">
        <v>181</v>
      </c>
      <c r="AJ124" s="69" t="s">
        <v>181</v>
      </c>
      <c r="AK124" s="152" t="s">
        <v>181</v>
      </c>
      <c r="AL124" s="152" t="s">
        <v>181</v>
      </c>
      <c r="AM124" s="152" t="s">
        <v>181</v>
      </c>
      <c r="AN124" s="401" t="s">
        <v>181</v>
      </c>
      <c r="AO124" s="75" t="s">
        <v>181</v>
      </c>
      <c r="AP124" s="185" t="s">
        <v>181</v>
      </c>
      <c r="AQ124" s="185" t="s">
        <v>181</v>
      </c>
      <c r="AR124" s="188" t="s">
        <v>181</v>
      </c>
      <c r="AS124" s="729"/>
      <c r="AT124" s="132"/>
      <c r="AU124" s="132"/>
      <c r="AV124" s="132"/>
      <c r="AW124" s="132"/>
      <c r="AX124" s="132"/>
      <c r="AY124" s="132"/>
      <c r="AZ124" s="132"/>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32"/>
      <c r="CW124" s="127"/>
      <c r="CX124" s="127"/>
      <c r="CY124" s="127"/>
      <c r="CZ124" s="127"/>
      <c r="DA124" s="127"/>
      <c r="DB124" s="132"/>
      <c r="DC124" s="127"/>
      <c r="DD124" s="127"/>
      <c r="DE124" s="127"/>
      <c r="DF124" s="127"/>
      <c r="DG124" s="127"/>
      <c r="DH124" s="132"/>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row>
    <row r="125" spans="1:144" s="58" customFormat="1" ht="20.25" customHeight="1">
      <c r="A125" s="55" t="s">
        <v>181</v>
      </c>
      <c r="B125" s="59">
        <v>2</v>
      </c>
      <c r="C125" s="1092" t="s">
        <v>5</v>
      </c>
      <c r="D125" s="1093"/>
      <c r="E125" s="1093"/>
      <c r="F125" s="1093"/>
      <c r="G125" s="1093"/>
      <c r="H125" s="1093"/>
      <c r="I125" s="1093"/>
      <c r="J125" s="1093"/>
      <c r="K125" s="56" t="s">
        <v>181</v>
      </c>
      <c r="L125" s="68" t="s">
        <v>181</v>
      </c>
      <c r="M125" s="152" t="s">
        <v>181</v>
      </c>
      <c r="N125" s="152" t="s">
        <v>181</v>
      </c>
      <c r="O125" s="401"/>
      <c r="P125" s="152"/>
      <c r="Q125" s="68"/>
      <c r="R125" s="152"/>
      <c r="S125" s="152"/>
      <c r="T125" s="401"/>
      <c r="U125" s="152"/>
      <c r="V125" s="68"/>
      <c r="W125" s="152"/>
      <c r="X125" s="152"/>
      <c r="Y125" s="401"/>
      <c r="Z125" s="152"/>
      <c r="AA125" s="68"/>
      <c r="AB125" s="152"/>
      <c r="AC125" s="152"/>
      <c r="AD125" s="401"/>
      <c r="AE125" s="152" t="s">
        <v>181</v>
      </c>
      <c r="AF125" s="68" t="s">
        <v>181</v>
      </c>
      <c r="AG125" s="152" t="s">
        <v>181</v>
      </c>
      <c r="AH125" s="152" t="s">
        <v>181</v>
      </c>
      <c r="AI125" s="401" t="s">
        <v>181</v>
      </c>
      <c r="AJ125" s="152" t="s">
        <v>181</v>
      </c>
      <c r="AK125" s="68" t="s">
        <v>181</v>
      </c>
      <c r="AL125" s="152" t="s">
        <v>181</v>
      </c>
      <c r="AM125" s="152" t="s">
        <v>181</v>
      </c>
      <c r="AN125" s="401" t="s">
        <v>181</v>
      </c>
      <c r="AO125" s="85" t="s">
        <v>181</v>
      </c>
      <c r="AP125" s="187" t="s">
        <v>181</v>
      </c>
      <c r="AQ125" s="185" t="s">
        <v>181</v>
      </c>
      <c r="AR125" s="188" t="s">
        <v>181</v>
      </c>
      <c r="AS125" s="729"/>
      <c r="AT125" s="132" t="s">
        <v>181</v>
      </c>
      <c r="AU125" s="132" t="s">
        <v>181</v>
      </c>
      <c r="AV125" s="132" t="s">
        <v>181</v>
      </c>
      <c r="AW125" s="132" t="s">
        <v>181</v>
      </c>
      <c r="AX125" s="132" t="s">
        <v>181</v>
      </c>
      <c r="AY125" s="132" t="s">
        <v>181</v>
      </c>
      <c r="AZ125" s="132" t="s">
        <v>181</v>
      </c>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32" t="s">
        <v>181</v>
      </c>
      <c r="CW125" s="127"/>
      <c r="CX125" s="127"/>
      <c r="CY125" s="127"/>
      <c r="CZ125" s="127"/>
      <c r="DA125" s="127"/>
      <c r="DB125" s="132" t="s">
        <v>181</v>
      </c>
      <c r="DC125" s="127"/>
      <c r="DD125" s="127"/>
      <c r="DE125" s="127"/>
      <c r="DF125" s="127"/>
      <c r="DG125" s="127"/>
      <c r="DH125" s="132" t="s">
        <v>181</v>
      </c>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row>
    <row r="126" spans="1:144" s="58" customFormat="1" ht="20.25" customHeight="1">
      <c r="A126" s="55" t="s">
        <v>181</v>
      </c>
      <c r="B126" s="56" t="s">
        <v>181</v>
      </c>
      <c r="C126" s="56" t="s">
        <v>181</v>
      </c>
      <c r="D126" s="1090" t="s">
        <v>270</v>
      </c>
      <c r="E126" s="1091"/>
      <c r="F126" s="1091"/>
      <c r="G126" s="1091"/>
      <c r="H126" s="1091"/>
      <c r="I126" s="1091"/>
      <c r="J126" s="1091"/>
      <c r="K126" s="56" t="s">
        <v>181</v>
      </c>
      <c r="L126" s="68" t="s">
        <v>181</v>
      </c>
      <c r="M126" s="152" t="s">
        <v>181</v>
      </c>
      <c r="N126" s="152" t="s">
        <v>181</v>
      </c>
      <c r="O126" s="408"/>
      <c r="P126" s="152"/>
      <c r="Q126" s="68"/>
      <c r="R126" s="152"/>
      <c r="S126" s="152"/>
      <c r="T126" s="408"/>
      <c r="U126" s="152"/>
      <c r="V126" s="68"/>
      <c r="W126" s="152"/>
      <c r="X126" s="152"/>
      <c r="Y126" s="408"/>
      <c r="Z126" s="152"/>
      <c r="AA126" s="68"/>
      <c r="AB126" s="152"/>
      <c r="AC126" s="152"/>
      <c r="AD126" s="408"/>
      <c r="AE126" s="152"/>
      <c r="AF126" s="68"/>
      <c r="AG126" s="152"/>
      <c r="AH126" s="152"/>
      <c r="AI126" s="408"/>
      <c r="AJ126" s="152"/>
      <c r="AK126" s="68"/>
      <c r="AL126" s="152"/>
      <c r="AM126" s="152"/>
      <c r="AN126" s="408"/>
      <c r="AO126" s="85" t="s">
        <v>181</v>
      </c>
      <c r="AP126" s="187" t="s">
        <v>181</v>
      </c>
      <c r="AQ126" s="53">
        <f>SUM(O126:AN126)</f>
        <v>0</v>
      </c>
      <c r="AR126" s="188" t="s">
        <v>181</v>
      </c>
      <c r="AS126" s="729"/>
      <c r="AT126" s="132" t="s">
        <v>181</v>
      </c>
      <c r="AU126" s="132" t="s">
        <v>181</v>
      </c>
      <c r="AV126" s="132" t="s">
        <v>181</v>
      </c>
      <c r="AW126" s="132" t="s">
        <v>181</v>
      </c>
      <c r="AX126" s="132" t="s">
        <v>181</v>
      </c>
      <c r="AY126" s="132" t="s">
        <v>181</v>
      </c>
      <c r="AZ126" s="132" t="s">
        <v>181</v>
      </c>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32" t="s">
        <v>181</v>
      </c>
      <c r="CW126" s="127"/>
      <c r="CX126" s="127"/>
      <c r="CY126" s="127"/>
      <c r="CZ126" s="127"/>
      <c r="DA126" s="127"/>
      <c r="DB126" s="132" t="s">
        <v>181</v>
      </c>
      <c r="DC126" s="127"/>
      <c r="DD126" s="127"/>
      <c r="DE126" s="127"/>
      <c r="DF126" s="127"/>
      <c r="DG126" s="127"/>
      <c r="DH126" s="132" t="s">
        <v>181</v>
      </c>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row>
    <row r="127" spans="1:144" s="58" customFormat="1" ht="20.25" customHeight="1">
      <c r="A127" s="55"/>
      <c r="B127" s="56"/>
      <c r="C127" s="56"/>
      <c r="D127" s="1090" t="s">
        <v>270</v>
      </c>
      <c r="E127" s="1091"/>
      <c r="F127" s="1091"/>
      <c r="G127" s="1091"/>
      <c r="H127" s="1091"/>
      <c r="I127" s="1091"/>
      <c r="J127" s="1091"/>
      <c r="K127" s="56"/>
      <c r="L127" s="68"/>
      <c r="M127" s="152"/>
      <c r="N127" s="152"/>
      <c r="O127" s="408"/>
      <c r="P127" s="152"/>
      <c r="Q127" s="68"/>
      <c r="R127" s="152"/>
      <c r="S127" s="152"/>
      <c r="T127" s="408"/>
      <c r="U127" s="152"/>
      <c r="V127" s="68"/>
      <c r="W127" s="152"/>
      <c r="X127" s="152"/>
      <c r="Y127" s="408"/>
      <c r="Z127" s="152"/>
      <c r="AA127" s="68"/>
      <c r="AB127" s="152"/>
      <c r="AC127" s="152"/>
      <c r="AD127" s="408"/>
      <c r="AE127" s="152"/>
      <c r="AF127" s="68"/>
      <c r="AG127" s="152"/>
      <c r="AH127" s="152"/>
      <c r="AI127" s="408"/>
      <c r="AJ127" s="152"/>
      <c r="AK127" s="68"/>
      <c r="AL127" s="152"/>
      <c r="AM127" s="152"/>
      <c r="AN127" s="408"/>
      <c r="AO127" s="85"/>
      <c r="AP127" s="187"/>
      <c r="AQ127" s="53">
        <f>SUM(O127:AN127)</f>
        <v>0</v>
      </c>
      <c r="AR127" s="188"/>
      <c r="AS127" s="729"/>
      <c r="AT127" s="132" t="s">
        <v>181</v>
      </c>
      <c r="AU127" s="132" t="s">
        <v>181</v>
      </c>
      <c r="AV127" s="132" t="s">
        <v>181</v>
      </c>
      <c r="AW127" s="132" t="s">
        <v>181</v>
      </c>
      <c r="AX127" s="132" t="s">
        <v>181</v>
      </c>
      <c r="AY127" s="132" t="s">
        <v>181</v>
      </c>
      <c r="AZ127" s="132" t="s">
        <v>181</v>
      </c>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32" t="s">
        <v>181</v>
      </c>
      <c r="CW127" s="127"/>
      <c r="CX127" s="127"/>
      <c r="CY127" s="127"/>
      <c r="CZ127" s="127"/>
      <c r="DA127" s="127"/>
      <c r="DB127" s="132" t="s">
        <v>181</v>
      </c>
      <c r="DC127" s="127"/>
      <c r="DD127" s="127"/>
      <c r="DE127" s="127"/>
      <c r="DF127" s="127"/>
      <c r="DG127" s="127"/>
      <c r="DH127" s="132" t="s">
        <v>181</v>
      </c>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row>
    <row r="128" spans="1:144" s="58" customFormat="1" ht="20.25" customHeight="1">
      <c r="A128" s="55"/>
      <c r="B128" s="56"/>
      <c r="C128" s="56"/>
      <c r="D128" s="1090" t="s">
        <v>270</v>
      </c>
      <c r="E128" s="1091"/>
      <c r="F128" s="1091"/>
      <c r="G128" s="1091"/>
      <c r="H128" s="1091"/>
      <c r="I128" s="1091"/>
      <c r="J128" s="1091"/>
      <c r="K128" s="56"/>
      <c r="L128" s="68"/>
      <c r="M128" s="152"/>
      <c r="N128" s="152"/>
      <c r="O128" s="408"/>
      <c r="P128" s="152"/>
      <c r="Q128" s="68"/>
      <c r="R128" s="152"/>
      <c r="S128" s="152"/>
      <c r="T128" s="408"/>
      <c r="U128" s="152"/>
      <c r="V128" s="68"/>
      <c r="W128" s="152"/>
      <c r="X128" s="152"/>
      <c r="Y128" s="408"/>
      <c r="Z128" s="152"/>
      <c r="AA128" s="68"/>
      <c r="AB128" s="152"/>
      <c r="AC128" s="152"/>
      <c r="AD128" s="408"/>
      <c r="AE128" s="152"/>
      <c r="AF128" s="68"/>
      <c r="AG128" s="152"/>
      <c r="AH128" s="152"/>
      <c r="AI128" s="408"/>
      <c r="AJ128" s="152"/>
      <c r="AK128" s="68"/>
      <c r="AL128" s="152"/>
      <c r="AM128" s="152"/>
      <c r="AN128" s="408"/>
      <c r="AO128" s="85"/>
      <c r="AP128" s="187"/>
      <c r="AQ128" s="53">
        <f>SUM(O128:AN128)</f>
        <v>0</v>
      </c>
      <c r="AR128" s="188"/>
      <c r="AS128" s="729"/>
      <c r="AT128" s="132"/>
      <c r="AU128" s="132"/>
      <c r="AV128" s="132"/>
      <c r="AW128" s="132"/>
      <c r="AX128" s="132"/>
      <c r="AY128" s="132"/>
      <c r="AZ128" s="132"/>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32"/>
      <c r="CW128" s="127"/>
      <c r="CX128" s="127"/>
      <c r="CY128" s="127"/>
      <c r="CZ128" s="127"/>
      <c r="DA128" s="127"/>
      <c r="DB128" s="132"/>
      <c r="DC128" s="127"/>
      <c r="DD128" s="127"/>
      <c r="DE128" s="127"/>
      <c r="DF128" s="127"/>
      <c r="DG128" s="127"/>
      <c r="DH128" s="132"/>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row>
    <row r="129" spans="1:144" s="58" customFormat="1" ht="9.9499999999999993" customHeight="1">
      <c r="A129" s="55" t="s">
        <v>181</v>
      </c>
      <c r="B129" s="56" t="s">
        <v>181</v>
      </c>
      <c r="C129" s="56" t="s">
        <v>181</v>
      </c>
      <c r="D129" s="56" t="s">
        <v>181</v>
      </c>
      <c r="E129" s="56" t="s">
        <v>181</v>
      </c>
      <c r="F129" s="56" t="s">
        <v>181</v>
      </c>
      <c r="G129" s="56" t="s">
        <v>181</v>
      </c>
      <c r="H129" s="56" t="s">
        <v>181</v>
      </c>
      <c r="I129" s="56" t="s">
        <v>181</v>
      </c>
      <c r="J129" s="157" t="s">
        <v>181</v>
      </c>
      <c r="K129" s="157" t="s">
        <v>181</v>
      </c>
      <c r="L129" s="68" t="s">
        <v>181</v>
      </c>
      <c r="M129" s="152" t="s">
        <v>181</v>
      </c>
      <c r="N129" s="152" t="s">
        <v>181</v>
      </c>
      <c r="O129" s="401"/>
      <c r="P129" s="69"/>
      <c r="Q129" s="152"/>
      <c r="R129" s="152"/>
      <c r="S129" s="152"/>
      <c r="T129" s="401"/>
      <c r="U129" s="69"/>
      <c r="V129" s="152"/>
      <c r="W129" s="152"/>
      <c r="X129" s="152"/>
      <c r="Y129" s="401"/>
      <c r="Z129" s="69"/>
      <c r="AA129" s="152"/>
      <c r="AB129" s="152"/>
      <c r="AC129" s="152"/>
      <c r="AD129" s="401"/>
      <c r="AE129" s="69" t="s">
        <v>181</v>
      </c>
      <c r="AF129" s="152" t="s">
        <v>181</v>
      </c>
      <c r="AG129" s="152" t="s">
        <v>181</v>
      </c>
      <c r="AH129" s="152" t="s">
        <v>181</v>
      </c>
      <c r="AI129" s="401" t="s">
        <v>181</v>
      </c>
      <c r="AJ129" s="69" t="s">
        <v>181</v>
      </c>
      <c r="AK129" s="152" t="s">
        <v>181</v>
      </c>
      <c r="AL129" s="152" t="s">
        <v>181</v>
      </c>
      <c r="AM129" s="152" t="s">
        <v>181</v>
      </c>
      <c r="AN129" s="401" t="s">
        <v>181</v>
      </c>
      <c r="AO129" s="75" t="s">
        <v>181</v>
      </c>
      <c r="AP129" s="185" t="s">
        <v>181</v>
      </c>
      <c r="AQ129" s="185" t="s">
        <v>181</v>
      </c>
      <c r="AR129" s="188" t="s">
        <v>181</v>
      </c>
      <c r="AS129" s="729"/>
      <c r="AT129" s="132"/>
      <c r="AU129" s="132"/>
      <c r="AV129" s="132"/>
      <c r="AW129" s="132"/>
      <c r="AX129" s="132"/>
      <c r="AY129" s="132"/>
      <c r="AZ129" s="132"/>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32"/>
      <c r="CW129" s="127"/>
      <c r="CX129" s="127"/>
      <c r="CY129" s="127"/>
      <c r="CZ129" s="127"/>
      <c r="DA129" s="127"/>
      <c r="DB129" s="132"/>
      <c r="DC129" s="127"/>
      <c r="DD129" s="127"/>
      <c r="DE129" s="127"/>
      <c r="DF129" s="127"/>
      <c r="DG129" s="127"/>
      <c r="DH129" s="132"/>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row>
    <row r="130" spans="1:144" s="58" customFormat="1" ht="20.25" customHeight="1">
      <c r="A130" s="55" t="s">
        <v>181</v>
      </c>
      <c r="B130" s="59">
        <v>3</v>
      </c>
      <c r="C130" s="1092" t="s">
        <v>8</v>
      </c>
      <c r="D130" s="1093"/>
      <c r="E130" s="1093"/>
      <c r="F130" s="1093"/>
      <c r="G130" s="1093"/>
      <c r="H130" s="1093"/>
      <c r="I130" s="1093"/>
      <c r="J130" s="1093"/>
      <c r="K130" s="56" t="s">
        <v>181</v>
      </c>
      <c r="L130" s="68" t="s">
        <v>181</v>
      </c>
      <c r="M130" s="152" t="s">
        <v>181</v>
      </c>
      <c r="N130" s="152" t="s">
        <v>181</v>
      </c>
      <c r="O130" s="401"/>
      <c r="P130" s="152"/>
      <c r="Q130" s="68"/>
      <c r="R130" s="152"/>
      <c r="S130" s="152"/>
      <c r="T130" s="401"/>
      <c r="U130" s="152"/>
      <c r="V130" s="68"/>
      <c r="W130" s="152"/>
      <c r="X130" s="152"/>
      <c r="Y130" s="401"/>
      <c r="Z130" s="152"/>
      <c r="AA130" s="68"/>
      <c r="AB130" s="152"/>
      <c r="AC130" s="152"/>
      <c r="AD130" s="401"/>
      <c r="AE130" s="152" t="s">
        <v>181</v>
      </c>
      <c r="AF130" s="68" t="s">
        <v>181</v>
      </c>
      <c r="AG130" s="152" t="s">
        <v>181</v>
      </c>
      <c r="AH130" s="152" t="s">
        <v>181</v>
      </c>
      <c r="AI130" s="401" t="s">
        <v>181</v>
      </c>
      <c r="AJ130" s="152" t="s">
        <v>181</v>
      </c>
      <c r="AK130" s="68" t="s">
        <v>181</v>
      </c>
      <c r="AL130" s="152" t="s">
        <v>181</v>
      </c>
      <c r="AM130" s="152" t="s">
        <v>181</v>
      </c>
      <c r="AN130" s="401" t="s">
        <v>181</v>
      </c>
      <c r="AO130" s="85" t="s">
        <v>181</v>
      </c>
      <c r="AP130" s="187" t="s">
        <v>181</v>
      </c>
      <c r="AQ130" s="185" t="s">
        <v>181</v>
      </c>
      <c r="AR130" s="188" t="s">
        <v>181</v>
      </c>
      <c r="AS130" s="729"/>
      <c r="AT130" s="132" t="s">
        <v>181</v>
      </c>
      <c r="AU130" s="132" t="s">
        <v>181</v>
      </c>
      <c r="AV130" s="132" t="s">
        <v>181</v>
      </c>
      <c r="AW130" s="132" t="s">
        <v>181</v>
      </c>
      <c r="AX130" s="132" t="s">
        <v>181</v>
      </c>
      <c r="AY130" s="132" t="s">
        <v>181</v>
      </c>
      <c r="AZ130" s="132" t="s">
        <v>181</v>
      </c>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32" t="s">
        <v>181</v>
      </c>
      <c r="CW130" s="127"/>
      <c r="CX130" s="127"/>
      <c r="CY130" s="127"/>
      <c r="CZ130" s="127"/>
      <c r="DA130" s="127"/>
      <c r="DB130" s="132" t="s">
        <v>181</v>
      </c>
      <c r="DC130" s="127"/>
      <c r="DD130" s="127"/>
      <c r="DE130" s="127"/>
      <c r="DF130" s="127"/>
      <c r="DG130" s="127"/>
      <c r="DH130" s="132" t="s">
        <v>181</v>
      </c>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row>
    <row r="131" spans="1:144" s="58" customFormat="1" ht="20.25" customHeight="1">
      <c r="A131" s="55" t="s">
        <v>181</v>
      </c>
      <c r="B131" s="56" t="s">
        <v>181</v>
      </c>
      <c r="C131" s="56" t="s">
        <v>181</v>
      </c>
      <c r="D131" s="1090" t="s">
        <v>271</v>
      </c>
      <c r="E131" s="1091"/>
      <c r="F131" s="1091"/>
      <c r="G131" s="1091"/>
      <c r="H131" s="1091"/>
      <c r="I131" s="1091"/>
      <c r="J131" s="1091"/>
      <c r="K131" s="56" t="s">
        <v>181</v>
      </c>
      <c r="L131" s="68" t="s">
        <v>181</v>
      </c>
      <c r="M131" s="152" t="s">
        <v>181</v>
      </c>
      <c r="N131" s="152" t="s">
        <v>181</v>
      </c>
      <c r="O131" s="408"/>
      <c r="P131" s="152"/>
      <c r="Q131" s="68"/>
      <c r="R131" s="152"/>
      <c r="S131" s="152"/>
      <c r="T131" s="408"/>
      <c r="U131" s="152"/>
      <c r="V131" s="68"/>
      <c r="W131" s="152"/>
      <c r="X131" s="152"/>
      <c r="Y131" s="408"/>
      <c r="Z131" s="152"/>
      <c r="AA131" s="68"/>
      <c r="AB131" s="152"/>
      <c r="AC131" s="152"/>
      <c r="AD131" s="408"/>
      <c r="AE131" s="152"/>
      <c r="AF131" s="68"/>
      <c r="AG131" s="152"/>
      <c r="AH131" s="152"/>
      <c r="AI131" s="408"/>
      <c r="AJ131" s="152"/>
      <c r="AK131" s="68"/>
      <c r="AL131" s="152"/>
      <c r="AM131" s="152"/>
      <c r="AN131" s="408"/>
      <c r="AO131" s="85" t="s">
        <v>181</v>
      </c>
      <c r="AP131" s="187" t="s">
        <v>181</v>
      </c>
      <c r="AQ131" s="53">
        <f>SUM(O131:AN131)</f>
        <v>0</v>
      </c>
      <c r="AR131" s="188" t="s">
        <v>181</v>
      </c>
      <c r="AS131" s="729"/>
      <c r="AT131" s="132" t="s">
        <v>181</v>
      </c>
      <c r="AU131" s="132" t="s">
        <v>181</v>
      </c>
      <c r="AV131" s="132" t="s">
        <v>181</v>
      </c>
      <c r="AW131" s="132" t="s">
        <v>181</v>
      </c>
      <c r="AX131" s="132" t="s">
        <v>181</v>
      </c>
      <c r="AY131" s="132" t="s">
        <v>181</v>
      </c>
      <c r="AZ131" s="132" t="s">
        <v>181</v>
      </c>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32" t="s">
        <v>181</v>
      </c>
      <c r="CW131" s="127"/>
      <c r="CX131" s="127"/>
      <c r="CY131" s="127"/>
      <c r="CZ131" s="127"/>
      <c r="DA131" s="127"/>
      <c r="DB131" s="132" t="s">
        <v>181</v>
      </c>
      <c r="DC131" s="127"/>
      <c r="DD131" s="127"/>
      <c r="DE131" s="127"/>
      <c r="DF131" s="127"/>
      <c r="DG131" s="127"/>
      <c r="DH131" s="132" t="s">
        <v>181</v>
      </c>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row>
    <row r="132" spans="1:144" s="58" customFormat="1" ht="20.25" customHeight="1">
      <c r="A132" s="55"/>
      <c r="B132" s="56"/>
      <c r="C132" s="56"/>
      <c r="D132" s="1090" t="s">
        <v>271</v>
      </c>
      <c r="E132" s="1091"/>
      <c r="F132" s="1091"/>
      <c r="G132" s="1091"/>
      <c r="H132" s="1091"/>
      <c r="I132" s="1091"/>
      <c r="J132" s="1091"/>
      <c r="K132" s="56"/>
      <c r="L132" s="68"/>
      <c r="M132" s="152"/>
      <c r="N132" s="152"/>
      <c r="O132" s="408"/>
      <c r="P132" s="152"/>
      <c r="Q132" s="68"/>
      <c r="R132" s="152"/>
      <c r="S132" s="152"/>
      <c r="T132" s="408"/>
      <c r="U132" s="152"/>
      <c r="V132" s="68"/>
      <c r="W132" s="152"/>
      <c r="X132" s="152"/>
      <c r="Y132" s="408"/>
      <c r="Z132" s="152"/>
      <c r="AA132" s="68"/>
      <c r="AB132" s="152"/>
      <c r="AC132" s="152"/>
      <c r="AD132" s="408"/>
      <c r="AE132" s="152"/>
      <c r="AF132" s="68"/>
      <c r="AG132" s="152"/>
      <c r="AH132" s="152"/>
      <c r="AI132" s="408"/>
      <c r="AJ132" s="152"/>
      <c r="AK132" s="68"/>
      <c r="AL132" s="152"/>
      <c r="AM132" s="152"/>
      <c r="AN132" s="408"/>
      <c r="AO132" s="85"/>
      <c r="AP132" s="187"/>
      <c r="AQ132" s="53">
        <f>SUM(O132:AN132)</f>
        <v>0</v>
      </c>
      <c r="AR132" s="188"/>
      <c r="AS132" s="729"/>
      <c r="AT132" s="132" t="s">
        <v>181</v>
      </c>
      <c r="AU132" s="132" t="s">
        <v>181</v>
      </c>
      <c r="AV132" s="132" t="s">
        <v>181</v>
      </c>
      <c r="AW132" s="132" t="s">
        <v>181</v>
      </c>
      <c r="AX132" s="132" t="s">
        <v>181</v>
      </c>
      <c r="AY132" s="132" t="s">
        <v>181</v>
      </c>
      <c r="AZ132" s="132" t="s">
        <v>181</v>
      </c>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32" t="s">
        <v>181</v>
      </c>
      <c r="CW132" s="127"/>
      <c r="CX132" s="127"/>
      <c r="CY132" s="127"/>
      <c r="CZ132" s="127"/>
      <c r="DA132" s="127"/>
      <c r="DB132" s="132" t="s">
        <v>181</v>
      </c>
      <c r="DC132" s="127"/>
      <c r="DD132" s="127"/>
      <c r="DE132" s="127"/>
      <c r="DF132" s="127"/>
      <c r="DG132" s="127"/>
      <c r="DH132" s="132" t="s">
        <v>181</v>
      </c>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row>
    <row r="133" spans="1:144" s="58" customFormat="1" ht="20.25" customHeight="1">
      <c r="A133" s="55"/>
      <c r="B133" s="56"/>
      <c r="C133" s="56"/>
      <c r="D133" s="1090" t="s">
        <v>271</v>
      </c>
      <c r="E133" s="1091"/>
      <c r="F133" s="1091"/>
      <c r="G133" s="1091"/>
      <c r="H133" s="1091"/>
      <c r="I133" s="1091"/>
      <c r="J133" s="1091"/>
      <c r="K133" s="56"/>
      <c r="L133" s="68"/>
      <c r="M133" s="152"/>
      <c r="N133" s="152"/>
      <c r="O133" s="408"/>
      <c r="P133" s="152"/>
      <c r="Q133" s="68"/>
      <c r="R133" s="152"/>
      <c r="S133" s="152"/>
      <c r="T133" s="408"/>
      <c r="U133" s="152"/>
      <c r="V133" s="68"/>
      <c r="W133" s="152"/>
      <c r="X133" s="152"/>
      <c r="Y133" s="408"/>
      <c r="Z133" s="152"/>
      <c r="AA133" s="68"/>
      <c r="AB133" s="152"/>
      <c r="AC133" s="152"/>
      <c r="AD133" s="408"/>
      <c r="AE133" s="152"/>
      <c r="AF133" s="68"/>
      <c r="AG133" s="152"/>
      <c r="AH133" s="152"/>
      <c r="AI133" s="408"/>
      <c r="AJ133" s="152"/>
      <c r="AK133" s="68"/>
      <c r="AL133" s="152"/>
      <c r="AM133" s="152"/>
      <c r="AN133" s="408"/>
      <c r="AO133" s="85"/>
      <c r="AP133" s="187"/>
      <c r="AQ133" s="53">
        <f>SUM(O133:AN133)</f>
        <v>0</v>
      </c>
      <c r="AR133" s="188"/>
      <c r="AS133" s="729"/>
      <c r="AT133" s="132"/>
      <c r="AU133" s="132"/>
      <c r="AV133" s="132"/>
      <c r="AW133" s="132"/>
      <c r="AX133" s="132"/>
      <c r="AY133" s="132"/>
      <c r="AZ133" s="132"/>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32"/>
      <c r="CW133" s="127"/>
      <c r="CX133" s="127"/>
      <c r="CY133" s="127"/>
      <c r="CZ133" s="127"/>
      <c r="DA133" s="127"/>
      <c r="DB133" s="132"/>
      <c r="DC133" s="127"/>
      <c r="DD133" s="127"/>
      <c r="DE133" s="127"/>
      <c r="DF133" s="127"/>
      <c r="DG133" s="127"/>
      <c r="DH133" s="132"/>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row>
    <row r="134" spans="1:144" s="58" customFormat="1" ht="9.9499999999999993" customHeight="1">
      <c r="A134" s="55" t="s">
        <v>181</v>
      </c>
      <c r="B134" s="56" t="s">
        <v>181</v>
      </c>
      <c r="C134" s="56" t="s">
        <v>181</v>
      </c>
      <c r="D134" s="56" t="s">
        <v>181</v>
      </c>
      <c r="E134" s="56" t="s">
        <v>181</v>
      </c>
      <c r="F134" s="56" t="s">
        <v>181</v>
      </c>
      <c r="G134" s="56" t="s">
        <v>181</v>
      </c>
      <c r="H134" s="56" t="s">
        <v>181</v>
      </c>
      <c r="I134" s="56" t="s">
        <v>181</v>
      </c>
      <c r="J134" s="157" t="s">
        <v>181</v>
      </c>
      <c r="K134" s="157" t="s">
        <v>181</v>
      </c>
      <c r="L134" s="68" t="s">
        <v>181</v>
      </c>
      <c r="M134" s="152" t="s">
        <v>181</v>
      </c>
      <c r="N134" s="152" t="s">
        <v>181</v>
      </c>
      <c r="O134" s="401"/>
      <c r="P134" s="69"/>
      <c r="Q134" s="152"/>
      <c r="R134" s="152"/>
      <c r="S134" s="152"/>
      <c r="T134" s="401"/>
      <c r="U134" s="69"/>
      <c r="V134" s="152"/>
      <c r="W134" s="152"/>
      <c r="X134" s="152"/>
      <c r="Y134" s="401"/>
      <c r="Z134" s="69"/>
      <c r="AA134" s="152"/>
      <c r="AB134" s="152"/>
      <c r="AC134" s="152"/>
      <c r="AD134" s="401"/>
      <c r="AE134" s="69" t="s">
        <v>181</v>
      </c>
      <c r="AF134" s="152" t="s">
        <v>181</v>
      </c>
      <c r="AG134" s="152" t="s">
        <v>181</v>
      </c>
      <c r="AH134" s="152" t="s">
        <v>181</v>
      </c>
      <c r="AI134" s="401" t="s">
        <v>181</v>
      </c>
      <c r="AJ134" s="69" t="s">
        <v>181</v>
      </c>
      <c r="AK134" s="152" t="s">
        <v>181</v>
      </c>
      <c r="AL134" s="152" t="s">
        <v>181</v>
      </c>
      <c r="AM134" s="152" t="s">
        <v>181</v>
      </c>
      <c r="AN134" s="401" t="s">
        <v>181</v>
      </c>
      <c r="AO134" s="75" t="s">
        <v>181</v>
      </c>
      <c r="AP134" s="185" t="s">
        <v>181</v>
      </c>
      <c r="AQ134" s="185" t="s">
        <v>181</v>
      </c>
      <c r="AR134" s="188" t="s">
        <v>181</v>
      </c>
      <c r="AS134" s="729"/>
      <c r="AT134" s="132"/>
      <c r="AU134" s="132"/>
      <c r="AV134" s="132"/>
      <c r="AW134" s="132"/>
      <c r="AX134" s="132"/>
      <c r="AY134" s="132"/>
      <c r="AZ134" s="132"/>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32"/>
      <c r="CW134" s="127"/>
      <c r="CX134" s="127"/>
      <c r="CY134" s="127"/>
      <c r="CZ134" s="127"/>
      <c r="DA134" s="127"/>
      <c r="DB134" s="132"/>
      <c r="DC134" s="127"/>
      <c r="DD134" s="127"/>
      <c r="DE134" s="127"/>
      <c r="DF134" s="127"/>
      <c r="DG134" s="127"/>
      <c r="DH134" s="132"/>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row>
    <row r="135" spans="1:144" s="58" customFormat="1" ht="20.25" customHeight="1">
      <c r="A135" s="55" t="s">
        <v>181</v>
      </c>
      <c r="B135" s="59">
        <v>4</v>
      </c>
      <c r="C135" s="1092" t="s">
        <v>6</v>
      </c>
      <c r="D135" s="1093"/>
      <c r="E135" s="1093"/>
      <c r="F135" s="1093"/>
      <c r="G135" s="1093"/>
      <c r="H135" s="1093"/>
      <c r="I135" s="1093"/>
      <c r="J135" s="1093"/>
      <c r="K135" s="56" t="s">
        <v>181</v>
      </c>
      <c r="L135" s="68" t="s">
        <v>181</v>
      </c>
      <c r="M135" s="152" t="s">
        <v>181</v>
      </c>
      <c r="N135" s="152" t="s">
        <v>181</v>
      </c>
      <c r="O135" s="401"/>
      <c r="P135" s="152"/>
      <c r="Q135" s="68"/>
      <c r="R135" s="152"/>
      <c r="S135" s="152"/>
      <c r="T135" s="401"/>
      <c r="U135" s="152"/>
      <c r="V135" s="68"/>
      <c r="W135" s="152"/>
      <c r="X135" s="152"/>
      <c r="Y135" s="401"/>
      <c r="Z135" s="152"/>
      <c r="AA135" s="68"/>
      <c r="AB135" s="152"/>
      <c r="AC135" s="152"/>
      <c r="AD135" s="401"/>
      <c r="AE135" s="152" t="s">
        <v>181</v>
      </c>
      <c r="AF135" s="68" t="s">
        <v>181</v>
      </c>
      <c r="AG135" s="152" t="s">
        <v>181</v>
      </c>
      <c r="AH135" s="152" t="s">
        <v>181</v>
      </c>
      <c r="AI135" s="401" t="s">
        <v>181</v>
      </c>
      <c r="AJ135" s="152" t="s">
        <v>181</v>
      </c>
      <c r="AK135" s="68" t="s">
        <v>181</v>
      </c>
      <c r="AL135" s="152" t="s">
        <v>181</v>
      </c>
      <c r="AM135" s="152" t="s">
        <v>181</v>
      </c>
      <c r="AN135" s="401" t="s">
        <v>181</v>
      </c>
      <c r="AO135" s="85" t="s">
        <v>181</v>
      </c>
      <c r="AP135" s="187" t="s">
        <v>181</v>
      </c>
      <c r="AQ135" s="185" t="s">
        <v>181</v>
      </c>
      <c r="AR135" s="188" t="s">
        <v>181</v>
      </c>
      <c r="AS135" s="729"/>
      <c r="AT135" s="132" t="s">
        <v>181</v>
      </c>
      <c r="AU135" s="132" t="s">
        <v>181</v>
      </c>
      <c r="AV135" s="132" t="s">
        <v>181</v>
      </c>
      <c r="AW135" s="132" t="s">
        <v>181</v>
      </c>
      <c r="AX135" s="132" t="s">
        <v>181</v>
      </c>
      <c r="AY135" s="132" t="s">
        <v>181</v>
      </c>
      <c r="AZ135" s="132" t="s">
        <v>181</v>
      </c>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32" t="s">
        <v>181</v>
      </c>
      <c r="CW135" s="127"/>
      <c r="CX135" s="127"/>
      <c r="CY135" s="127"/>
      <c r="CZ135" s="127"/>
      <c r="DA135" s="127"/>
      <c r="DB135" s="132" t="s">
        <v>181</v>
      </c>
      <c r="DC135" s="127"/>
      <c r="DD135" s="127"/>
      <c r="DE135" s="127"/>
      <c r="DF135" s="127"/>
      <c r="DG135" s="127"/>
      <c r="DH135" s="132" t="s">
        <v>181</v>
      </c>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row>
    <row r="136" spans="1:144" s="58" customFormat="1" ht="20.25" customHeight="1">
      <c r="A136" s="55" t="s">
        <v>181</v>
      </c>
      <c r="B136" s="56" t="s">
        <v>181</v>
      </c>
      <c r="C136" s="56" t="s">
        <v>181</v>
      </c>
      <c r="D136" s="1090" t="s">
        <v>272</v>
      </c>
      <c r="E136" s="1091"/>
      <c r="F136" s="1091"/>
      <c r="G136" s="1091"/>
      <c r="H136" s="1091"/>
      <c r="I136" s="1091"/>
      <c r="J136" s="1091"/>
      <c r="K136" s="56" t="s">
        <v>181</v>
      </c>
      <c r="L136" s="68" t="s">
        <v>181</v>
      </c>
      <c r="M136" s="152" t="s">
        <v>181</v>
      </c>
      <c r="N136" s="152" t="s">
        <v>181</v>
      </c>
      <c r="O136" s="408"/>
      <c r="P136" s="152"/>
      <c r="Q136" s="68"/>
      <c r="R136" s="152"/>
      <c r="S136" s="152"/>
      <c r="T136" s="408"/>
      <c r="U136" s="152"/>
      <c r="V136" s="68"/>
      <c r="W136" s="152"/>
      <c r="X136" s="152"/>
      <c r="Y136" s="408"/>
      <c r="Z136" s="152"/>
      <c r="AA136" s="68"/>
      <c r="AB136" s="152"/>
      <c r="AC136" s="152"/>
      <c r="AD136" s="408"/>
      <c r="AE136" s="152"/>
      <c r="AF136" s="68"/>
      <c r="AG136" s="152"/>
      <c r="AH136" s="152"/>
      <c r="AI136" s="408"/>
      <c r="AJ136" s="152"/>
      <c r="AK136" s="68"/>
      <c r="AL136" s="152"/>
      <c r="AM136" s="152"/>
      <c r="AN136" s="408"/>
      <c r="AO136" s="85" t="s">
        <v>181</v>
      </c>
      <c r="AP136" s="187" t="s">
        <v>181</v>
      </c>
      <c r="AQ136" s="53">
        <f>SUM(O136:AN136)</f>
        <v>0</v>
      </c>
      <c r="AR136" s="188" t="s">
        <v>181</v>
      </c>
      <c r="AS136" s="729"/>
      <c r="AT136" s="132" t="s">
        <v>181</v>
      </c>
      <c r="AU136" s="132" t="s">
        <v>181</v>
      </c>
      <c r="AV136" s="132" t="s">
        <v>181</v>
      </c>
      <c r="AW136" s="132" t="s">
        <v>181</v>
      </c>
      <c r="AX136" s="132" t="s">
        <v>181</v>
      </c>
      <c r="AY136" s="132" t="s">
        <v>181</v>
      </c>
      <c r="AZ136" s="132" t="s">
        <v>181</v>
      </c>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32" t="s">
        <v>181</v>
      </c>
      <c r="CW136" s="127"/>
      <c r="CX136" s="127"/>
      <c r="CY136" s="127"/>
      <c r="CZ136" s="127"/>
      <c r="DA136" s="127"/>
      <c r="DB136" s="132" t="s">
        <v>181</v>
      </c>
      <c r="DC136" s="127"/>
      <c r="DD136" s="127"/>
      <c r="DE136" s="127"/>
      <c r="DF136" s="127"/>
      <c r="DG136" s="127"/>
      <c r="DH136" s="132" t="s">
        <v>181</v>
      </c>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row>
    <row r="137" spans="1:144" s="58" customFormat="1" ht="20.25" customHeight="1">
      <c r="A137" s="55"/>
      <c r="B137" s="56"/>
      <c r="C137" s="56"/>
      <c r="D137" s="1090" t="s">
        <v>273</v>
      </c>
      <c r="E137" s="1091"/>
      <c r="F137" s="1091"/>
      <c r="G137" s="1091"/>
      <c r="H137" s="1091"/>
      <c r="I137" s="1091"/>
      <c r="J137" s="1091"/>
      <c r="K137" s="56"/>
      <c r="L137" s="68"/>
      <c r="M137" s="152"/>
      <c r="N137" s="152"/>
      <c r="O137" s="408"/>
      <c r="P137" s="152"/>
      <c r="Q137" s="68"/>
      <c r="R137" s="152"/>
      <c r="S137" s="152"/>
      <c r="T137" s="408"/>
      <c r="U137" s="152"/>
      <c r="V137" s="68"/>
      <c r="W137" s="152"/>
      <c r="X137" s="152"/>
      <c r="Y137" s="408"/>
      <c r="Z137" s="152"/>
      <c r="AA137" s="68"/>
      <c r="AB137" s="152"/>
      <c r="AC137" s="152"/>
      <c r="AD137" s="408"/>
      <c r="AE137" s="152"/>
      <c r="AF137" s="68"/>
      <c r="AG137" s="152"/>
      <c r="AH137" s="152"/>
      <c r="AI137" s="408"/>
      <c r="AJ137" s="152"/>
      <c r="AK137" s="68"/>
      <c r="AL137" s="152"/>
      <c r="AM137" s="152"/>
      <c r="AN137" s="408"/>
      <c r="AO137" s="85"/>
      <c r="AP137" s="187"/>
      <c r="AQ137" s="53">
        <f>SUM(O137:AN137)</f>
        <v>0</v>
      </c>
      <c r="AR137" s="70"/>
      <c r="AS137" s="729"/>
      <c r="AT137" s="132" t="s">
        <v>181</v>
      </c>
      <c r="AU137" s="132" t="s">
        <v>181</v>
      </c>
      <c r="AV137" s="132" t="s">
        <v>181</v>
      </c>
      <c r="AW137" s="132" t="s">
        <v>181</v>
      </c>
      <c r="AX137" s="132" t="s">
        <v>181</v>
      </c>
      <c r="AY137" s="132" t="s">
        <v>181</v>
      </c>
      <c r="AZ137" s="132" t="s">
        <v>181</v>
      </c>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32" t="s">
        <v>181</v>
      </c>
      <c r="CW137" s="127"/>
      <c r="CX137" s="127"/>
      <c r="CY137" s="127"/>
      <c r="CZ137" s="127"/>
      <c r="DA137" s="127"/>
      <c r="DB137" s="132" t="s">
        <v>181</v>
      </c>
      <c r="DC137" s="127"/>
      <c r="DD137" s="127"/>
      <c r="DE137" s="127"/>
      <c r="DF137" s="127"/>
      <c r="DG137" s="127"/>
      <c r="DH137" s="132" t="s">
        <v>181</v>
      </c>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row>
    <row r="138" spans="1:144" s="58" customFormat="1" ht="20.25" customHeight="1">
      <c r="A138" s="55"/>
      <c r="B138" s="56"/>
      <c r="C138" s="56"/>
      <c r="D138" s="1090" t="s">
        <v>273</v>
      </c>
      <c r="E138" s="1091"/>
      <c r="F138" s="1091"/>
      <c r="G138" s="1091"/>
      <c r="H138" s="1091"/>
      <c r="I138" s="1091"/>
      <c r="J138" s="1091"/>
      <c r="K138" s="56"/>
      <c r="L138" s="68"/>
      <c r="M138" s="152"/>
      <c r="N138" s="152"/>
      <c r="O138" s="408"/>
      <c r="P138" s="152"/>
      <c r="Q138" s="68"/>
      <c r="R138" s="152"/>
      <c r="S138" s="152"/>
      <c r="T138" s="408"/>
      <c r="U138" s="152"/>
      <c r="V138" s="68"/>
      <c r="W138" s="152"/>
      <c r="X138" s="152"/>
      <c r="Y138" s="408"/>
      <c r="Z138" s="152"/>
      <c r="AA138" s="68"/>
      <c r="AB138" s="152"/>
      <c r="AC138" s="152"/>
      <c r="AD138" s="408"/>
      <c r="AE138" s="152"/>
      <c r="AF138" s="68"/>
      <c r="AG138" s="152"/>
      <c r="AH138" s="152"/>
      <c r="AI138" s="408"/>
      <c r="AJ138" s="152"/>
      <c r="AK138" s="68"/>
      <c r="AL138" s="152"/>
      <c r="AM138" s="152"/>
      <c r="AN138" s="408"/>
      <c r="AO138" s="85"/>
      <c r="AP138" s="187"/>
      <c r="AQ138" s="53">
        <f>SUM(O138:AN138)</f>
        <v>0</v>
      </c>
      <c r="AR138" s="70"/>
      <c r="AS138" s="729"/>
      <c r="AT138" s="132"/>
      <c r="AU138" s="132"/>
      <c r="AV138" s="132"/>
      <c r="AW138" s="132"/>
      <c r="AX138" s="132"/>
      <c r="AY138" s="132"/>
      <c r="AZ138" s="132"/>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32"/>
      <c r="CW138" s="127"/>
      <c r="CX138" s="127"/>
      <c r="CY138" s="127"/>
      <c r="CZ138" s="127"/>
      <c r="DA138" s="127"/>
      <c r="DB138" s="132"/>
      <c r="DC138" s="127"/>
      <c r="DD138" s="127"/>
      <c r="DE138" s="127"/>
      <c r="DF138" s="127"/>
      <c r="DG138" s="127"/>
      <c r="DH138" s="132"/>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row>
    <row r="139" spans="1:144" s="58" customFormat="1" ht="9.9499999999999993" customHeight="1" thickBot="1">
      <c r="A139" s="55"/>
      <c r="B139" s="56" t="s">
        <v>181</v>
      </c>
      <c r="C139" s="56" t="s">
        <v>181</v>
      </c>
      <c r="D139" s="56" t="s">
        <v>181</v>
      </c>
      <c r="E139" s="56" t="s">
        <v>181</v>
      </c>
      <c r="F139" s="56" t="s">
        <v>181</v>
      </c>
      <c r="G139" s="56" t="s">
        <v>181</v>
      </c>
      <c r="H139" s="56" t="s">
        <v>181</v>
      </c>
      <c r="I139" s="56" t="s">
        <v>181</v>
      </c>
      <c r="J139" s="157" t="s">
        <v>181</v>
      </c>
      <c r="K139" s="157" t="s">
        <v>181</v>
      </c>
      <c r="L139" s="68" t="s">
        <v>181</v>
      </c>
      <c r="M139" s="152" t="s">
        <v>181</v>
      </c>
      <c r="N139" s="152" t="s">
        <v>181</v>
      </c>
      <c r="O139" s="401" t="s">
        <v>181</v>
      </c>
      <c r="P139" s="69" t="s">
        <v>181</v>
      </c>
      <c r="Q139" s="152" t="s">
        <v>181</v>
      </c>
      <c r="R139" s="152" t="s">
        <v>181</v>
      </c>
      <c r="S139" s="152" t="s">
        <v>181</v>
      </c>
      <c r="T139" s="401" t="s">
        <v>181</v>
      </c>
      <c r="U139" s="69" t="s">
        <v>181</v>
      </c>
      <c r="V139" s="152" t="s">
        <v>181</v>
      </c>
      <c r="W139" s="152" t="s">
        <v>181</v>
      </c>
      <c r="X139" s="152" t="s">
        <v>181</v>
      </c>
      <c r="Y139" s="401" t="s">
        <v>181</v>
      </c>
      <c r="Z139" s="69" t="s">
        <v>181</v>
      </c>
      <c r="AA139" s="152" t="s">
        <v>181</v>
      </c>
      <c r="AB139" s="152" t="s">
        <v>181</v>
      </c>
      <c r="AC139" s="152" t="s">
        <v>181</v>
      </c>
      <c r="AD139" s="401" t="s">
        <v>181</v>
      </c>
      <c r="AE139" s="69" t="s">
        <v>181</v>
      </c>
      <c r="AF139" s="152" t="s">
        <v>181</v>
      </c>
      <c r="AG139" s="152" t="s">
        <v>181</v>
      </c>
      <c r="AH139" s="152" t="s">
        <v>181</v>
      </c>
      <c r="AI139" s="401" t="s">
        <v>181</v>
      </c>
      <c r="AJ139" s="69" t="s">
        <v>181</v>
      </c>
      <c r="AK139" s="152" t="s">
        <v>181</v>
      </c>
      <c r="AL139" s="152" t="s">
        <v>181</v>
      </c>
      <c r="AM139" s="152" t="s">
        <v>181</v>
      </c>
      <c r="AN139" s="401" t="s">
        <v>181</v>
      </c>
      <c r="AO139" s="75" t="s">
        <v>181</v>
      </c>
      <c r="AP139" s="185" t="s">
        <v>181</v>
      </c>
      <c r="AQ139" s="185" t="s">
        <v>181</v>
      </c>
      <c r="AR139" s="188" t="s">
        <v>181</v>
      </c>
      <c r="AS139" s="729"/>
      <c r="AT139" s="132"/>
      <c r="AU139" s="132"/>
      <c r="AV139" s="132"/>
      <c r="AW139" s="132"/>
      <c r="AX139" s="132"/>
      <c r="AY139" s="132"/>
      <c r="AZ139" s="132"/>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32"/>
      <c r="CW139" s="127"/>
      <c r="CX139" s="127"/>
      <c r="CY139" s="127"/>
      <c r="CZ139" s="127"/>
      <c r="DA139" s="127"/>
      <c r="DB139" s="132"/>
      <c r="DC139" s="127"/>
      <c r="DD139" s="127"/>
      <c r="DE139" s="127"/>
      <c r="DF139" s="127"/>
      <c r="DG139" s="127"/>
      <c r="DH139" s="132"/>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row>
    <row r="140" spans="1:144" s="58" customFormat="1" ht="20.25" customHeight="1" thickBot="1">
      <c r="A140" s="55"/>
      <c r="B140" s="56" t="s">
        <v>181</v>
      </c>
      <c r="C140" s="56" t="s">
        <v>181</v>
      </c>
      <c r="D140" s="56" t="s">
        <v>181</v>
      </c>
      <c r="E140" s="56" t="s">
        <v>181</v>
      </c>
      <c r="F140" s="56" t="s">
        <v>181</v>
      </c>
      <c r="G140" s="56" t="s">
        <v>181</v>
      </c>
      <c r="H140" s="56" t="s">
        <v>181</v>
      </c>
      <c r="I140" s="56" t="s">
        <v>181</v>
      </c>
      <c r="J140" s="56" t="s">
        <v>181</v>
      </c>
      <c r="K140" s="56" t="s">
        <v>181</v>
      </c>
      <c r="L140" s="68" t="s">
        <v>181</v>
      </c>
      <c r="M140" s="152" t="s">
        <v>181</v>
      </c>
      <c r="N140" s="152" t="s">
        <v>181</v>
      </c>
      <c r="O140" s="409">
        <f>SUM(O121:O138)</f>
        <v>0</v>
      </c>
      <c r="P140" s="152" t="s">
        <v>181</v>
      </c>
      <c r="Q140" s="68" t="s">
        <v>181</v>
      </c>
      <c r="R140" s="152" t="s">
        <v>181</v>
      </c>
      <c r="S140" s="152" t="s">
        <v>181</v>
      </c>
      <c r="T140" s="409">
        <f>SUM(T121:T138)</f>
        <v>0</v>
      </c>
      <c r="U140" s="152" t="s">
        <v>181</v>
      </c>
      <c r="V140" s="68" t="s">
        <v>181</v>
      </c>
      <c r="W140" s="152" t="s">
        <v>181</v>
      </c>
      <c r="X140" s="152" t="s">
        <v>181</v>
      </c>
      <c r="Y140" s="409">
        <f>SUM(Y121:Y138)</f>
        <v>0</v>
      </c>
      <c r="Z140" s="152" t="s">
        <v>181</v>
      </c>
      <c r="AA140" s="68" t="s">
        <v>181</v>
      </c>
      <c r="AB140" s="152" t="s">
        <v>181</v>
      </c>
      <c r="AC140" s="152" t="s">
        <v>181</v>
      </c>
      <c r="AD140" s="409">
        <f>SUM(AD121:AD138)</f>
        <v>0</v>
      </c>
      <c r="AE140" s="152" t="s">
        <v>181</v>
      </c>
      <c r="AF140" s="68" t="s">
        <v>181</v>
      </c>
      <c r="AG140" s="152" t="s">
        <v>181</v>
      </c>
      <c r="AH140" s="152" t="s">
        <v>181</v>
      </c>
      <c r="AI140" s="409">
        <f>SUM(AI121:AI138)</f>
        <v>0</v>
      </c>
      <c r="AJ140" s="152" t="s">
        <v>181</v>
      </c>
      <c r="AK140" s="68" t="s">
        <v>181</v>
      </c>
      <c r="AL140" s="152" t="s">
        <v>181</v>
      </c>
      <c r="AM140" s="152" t="s">
        <v>181</v>
      </c>
      <c r="AN140" s="409">
        <f>SUM(AN121:AN138)</f>
        <v>0</v>
      </c>
      <c r="AO140" s="85" t="s">
        <v>181</v>
      </c>
      <c r="AP140" s="187" t="s">
        <v>181</v>
      </c>
      <c r="AQ140" s="54">
        <f>SUM(O140:AN140)</f>
        <v>0</v>
      </c>
      <c r="AR140" s="188" t="s">
        <v>181</v>
      </c>
      <c r="AS140" s="729"/>
      <c r="AT140" s="132" t="s">
        <v>181</v>
      </c>
      <c r="AU140" s="132" t="s">
        <v>181</v>
      </c>
      <c r="AV140" s="132" t="s">
        <v>181</v>
      </c>
      <c r="AW140" s="132" t="s">
        <v>181</v>
      </c>
      <c r="AX140" s="132" t="s">
        <v>181</v>
      </c>
      <c r="AY140" s="132" t="s">
        <v>181</v>
      </c>
      <c r="AZ140" s="132" t="s">
        <v>181</v>
      </c>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32" t="s">
        <v>181</v>
      </c>
      <c r="CW140" s="127"/>
      <c r="CX140" s="127"/>
      <c r="CY140" s="127"/>
      <c r="CZ140" s="127"/>
      <c r="DA140" s="127"/>
      <c r="DB140" s="132" t="s">
        <v>181</v>
      </c>
      <c r="DC140" s="127"/>
      <c r="DD140" s="127"/>
      <c r="DE140" s="127"/>
      <c r="DF140" s="127"/>
      <c r="DG140" s="127"/>
      <c r="DH140" s="132" t="s">
        <v>181</v>
      </c>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row>
    <row r="141" spans="1:144" s="58" customFormat="1" ht="9.9499999999999993" customHeight="1" thickBot="1">
      <c r="A141" s="55"/>
      <c r="B141" s="56" t="s">
        <v>181</v>
      </c>
      <c r="C141" s="56" t="s">
        <v>181</v>
      </c>
      <c r="D141" s="56" t="s">
        <v>181</v>
      </c>
      <c r="E141" s="56" t="s">
        <v>181</v>
      </c>
      <c r="F141" s="56" t="s">
        <v>181</v>
      </c>
      <c r="G141" s="56" t="s">
        <v>181</v>
      </c>
      <c r="H141" s="56" t="s">
        <v>181</v>
      </c>
      <c r="I141" s="56" t="s">
        <v>181</v>
      </c>
      <c r="J141" s="56" t="s">
        <v>181</v>
      </c>
      <c r="K141" s="56" t="s">
        <v>181</v>
      </c>
      <c r="L141" s="68" t="s">
        <v>181</v>
      </c>
      <c r="M141" s="152" t="s">
        <v>181</v>
      </c>
      <c r="N141" s="152" t="s">
        <v>181</v>
      </c>
      <c r="O141" s="401" t="s">
        <v>181</v>
      </c>
      <c r="P141" s="152" t="s">
        <v>181</v>
      </c>
      <c r="Q141" s="68" t="s">
        <v>181</v>
      </c>
      <c r="R141" s="152" t="s">
        <v>181</v>
      </c>
      <c r="S141" s="152" t="s">
        <v>181</v>
      </c>
      <c r="T141" s="401" t="s">
        <v>181</v>
      </c>
      <c r="U141" s="152" t="s">
        <v>181</v>
      </c>
      <c r="V141" s="68" t="s">
        <v>181</v>
      </c>
      <c r="W141" s="152" t="s">
        <v>181</v>
      </c>
      <c r="X141" s="152" t="s">
        <v>181</v>
      </c>
      <c r="Y141" s="401" t="s">
        <v>181</v>
      </c>
      <c r="Z141" s="152" t="s">
        <v>181</v>
      </c>
      <c r="AA141" s="68" t="s">
        <v>181</v>
      </c>
      <c r="AB141" s="152" t="s">
        <v>181</v>
      </c>
      <c r="AC141" s="152" t="s">
        <v>181</v>
      </c>
      <c r="AD141" s="401" t="s">
        <v>181</v>
      </c>
      <c r="AE141" s="152" t="s">
        <v>181</v>
      </c>
      <c r="AF141" s="68" t="s">
        <v>181</v>
      </c>
      <c r="AG141" s="152" t="s">
        <v>181</v>
      </c>
      <c r="AH141" s="152" t="s">
        <v>181</v>
      </c>
      <c r="AI141" s="401" t="s">
        <v>181</v>
      </c>
      <c r="AJ141" s="152" t="s">
        <v>181</v>
      </c>
      <c r="AK141" s="68" t="s">
        <v>181</v>
      </c>
      <c r="AL141" s="152" t="s">
        <v>181</v>
      </c>
      <c r="AM141" s="152" t="s">
        <v>181</v>
      </c>
      <c r="AN141" s="401" t="s">
        <v>181</v>
      </c>
      <c r="AO141" s="85" t="s">
        <v>181</v>
      </c>
      <c r="AP141" s="187" t="s">
        <v>181</v>
      </c>
      <c r="AQ141" s="185" t="s">
        <v>181</v>
      </c>
      <c r="AR141" s="188" t="s">
        <v>181</v>
      </c>
      <c r="AS141" s="729"/>
      <c r="AT141" s="132" t="s">
        <v>181</v>
      </c>
      <c r="AU141" s="132" t="s">
        <v>181</v>
      </c>
      <c r="AV141" s="132" t="s">
        <v>181</v>
      </c>
      <c r="AW141" s="132" t="s">
        <v>181</v>
      </c>
      <c r="AX141" s="132" t="s">
        <v>181</v>
      </c>
      <c r="AY141" s="132" t="s">
        <v>181</v>
      </c>
      <c r="AZ141" s="132" t="s">
        <v>181</v>
      </c>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32" t="s">
        <v>181</v>
      </c>
      <c r="CW141" s="127"/>
      <c r="CX141" s="127"/>
      <c r="CY141" s="127"/>
      <c r="CZ141" s="127"/>
      <c r="DA141" s="127"/>
      <c r="DB141" s="132" t="s">
        <v>181</v>
      </c>
      <c r="DC141" s="127"/>
      <c r="DD141" s="127"/>
      <c r="DE141" s="127"/>
      <c r="DF141" s="127"/>
      <c r="DG141" s="127"/>
      <c r="DH141" s="132" t="s">
        <v>181</v>
      </c>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row>
    <row r="142" spans="1:144" s="58" customFormat="1" ht="20.25" customHeight="1" thickBot="1">
      <c r="A142" s="55"/>
      <c r="B142" s="56"/>
      <c r="C142" s="56" t="s">
        <v>181</v>
      </c>
      <c r="D142" s="56"/>
      <c r="E142" s="56"/>
      <c r="F142" s="1116" t="s">
        <v>249</v>
      </c>
      <c r="G142" s="1117"/>
      <c r="H142" s="1117"/>
      <c r="I142" s="1117"/>
      <c r="J142" s="1117"/>
      <c r="K142" s="56"/>
      <c r="L142" s="68"/>
      <c r="M142" s="152"/>
      <c r="N142" s="152"/>
      <c r="O142" s="417"/>
      <c r="P142" s="418"/>
      <c r="Q142" s="419"/>
      <c r="R142" s="418"/>
      <c r="S142" s="418"/>
      <c r="T142" s="417"/>
      <c r="U142" s="418"/>
      <c r="V142" s="419"/>
      <c r="W142" s="418"/>
      <c r="X142" s="418"/>
      <c r="Y142" s="417"/>
      <c r="Z142" s="418"/>
      <c r="AA142" s="419"/>
      <c r="AB142" s="418"/>
      <c r="AC142" s="418"/>
      <c r="AD142" s="417"/>
      <c r="AE142" s="418"/>
      <c r="AF142" s="419"/>
      <c r="AG142" s="418"/>
      <c r="AH142" s="418"/>
      <c r="AI142" s="417"/>
      <c r="AJ142" s="418"/>
      <c r="AK142" s="419"/>
      <c r="AL142" s="418"/>
      <c r="AM142" s="418"/>
      <c r="AN142" s="417">
        <v>0</v>
      </c>
      <c r="AO142" s="159"/>
      <c r="AP142" s="202"/>
      <c r="AQ142" s="107">
        <f>SUM(O142:AN142)</f>
        <v>0</v>
      </c>
      <c r="AR142" s="203"/>
      <c r="AS142" s="729"/>
      <c r="AT142" s="132" t="s">
        <v>181</v>
      </c>
      <c r="AU142" s="132" t="s">
        <v>181</v>
      </c>
      <c r="AV142" s="132" t="s">
        <v>181</v>
      </c>
      <c r="AW142" s="132" t="s">
        <v>181</v>
      </c>
      <c r="AX142" s="132" t="s">
        <v>181</v>
      </c>
      <c r="AY142" s="132" t="s">
        <v>181</v>
      </c>
      <c r="AZ142" s="132" t="s">
        <v>181</v>
      </c>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32" t="s">
        <v>181</v>
      </c>
      <c r="CW142" s="127"/>
      <c r="CX142" s="127"/>
      <c r="CY142" s="127"/>
      <c r="CZ142" s="127"/>
      <c r="DA142" s="127"/>
      <c r="DB142" s="132" t="s">
        <v>181</v>
      </c>
      <c r="DC142" s="127"/>
      <c r="DD142" s="127"/>
      <c r="DE142" s="127"/>
      <c r="DF142" s="127"/>
      <c r="DG142" s="127"/>
      <c r="DH142" s="132" t="s">
        <v>181</v>
      </c>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row>
    <row r="143" spans="1:144" s="58" customFormat="1" ht="9.9499999999999993" customHeight="1" thickBot="1">
      <c r="A143" s="61"/>
      <c r="B143" s="62" t="s">
        <v>181</v>
      </c>
      <c r="C143" s="62" t="s">
        <v>181</v>
      </c>
      <c r="D143" s="62" t="s">
        <v>181</v>
      </c>
      <c r="E143" s="62" t="s">
        <v>181</v>
      </c>
      <c r="F143" s="62" t="s">
        <v>181</v>
      </c>
      <c r="G143" s="62" t="s">
        <v>181</v>
      </c>
      <c r="H143" s="62" t="s">
        <v>181</v>
      </c>
      <c r="I143" s="62" t="s">
        <v>181</v>
      </c>
      <c r="J143" s="62" t="s">
        <v>181</v>
      </c>
      <c r="K143" s="62" t="s">
        <v>181</v>
      </c>
      <c r="L143" s="79" t="s">
        <v>181</v>
      </c>
      <c r="M143" s="80" t="s">
        <v>181</v>
      </c>
      <c r="N143" s="80" t="s">
        <v>181</v>
      </c>
      <c r="O143" s="403" t="s">
        <v>181</v>
      </c>
      <c r="P143" s="80" t="s">
        <v>181</v>
      </c>
      <c r="Q143" s="79" t="s">
        <v>181</v>
      </c>
      <c r="R143" s="80" t="s">
        <v>181</v>
      </c>
      <c r="S143" s="80" t="s">
        <v>181</v>
      </c>
      <c r="T143" s="403" t="s">
        <v>181</v>
      </c>
      <c r="U143" s="80" t="s">
        <v>181</v>
      </c>
      <c r="V143" s="79" t="s">
        <v>181</v>
      </c>
      <c r="W143" s="80" t="s">
        <v>181</v>
      </c>
      <c r="X143" s="80" t="s">
        <v>181</v>
      </c>
      <c r="Y143" s="403" t="s">
        <v>181</v>
      </c>
      <c r="Z143" s="80" t="s">
        <v>181</v>
      </c>
      <c r="AA143" s="79" t="s">
        <v>181</v>
      </c>
      <c r="AB143" s="80" t="s">
        <v>181</v>
      </c>
      <c r="AC143" s="80" t="s">
        <v>181</v>
      </c>
      <c r="AD143" s="403" t="s">
        <v>181</v>
      </c>
      <c r="AE143" s="80" t="s">
        <v>181</v>
      </c>
      <c r="AF143" s="79" t="s">
        <v>181</v>
      </c>
      <c r="AG143" s="80" t="s">
        <v>181</v>
      </c>
      <c r="AH143" s="80" t="s">
        <v>181</v>
      </c>
      <c r="AI143" s="403" t="s">
        <v>181</v>
      </c>
      <c r="AJ143" s="80" t="s">
        <v>181</v>
      </c>
      <c r="AK143" s="79" t="s">
        <v>181</v>
      </c>
      <c r="AL143" s="80" t="s">
        <v>181</v>
      </c>
      <c r="AM143" s="80" t="s">
        <v>181</v>
      </c>
      <c r="AN143" s="403" t="s">
        <v>181</v>
      </c>
      <c r="AO143" s="81" t="s">
        <v>181</v>
      </c>
      <c r="AP143" s="197" t="s">
        <v>181</v>
      </c>
      <c r="AQ143" s="186" t="s">
        <v>181</v>
      </c>
      <c r="AR143" s="189" t="s">
        <v>181</v>
      </c>
      <c r="AS143" s="732"/>
      <c r="AT143" s="172"/>
      <c r="AU143" s="172"/>
      <c r="AV143" s="172"/>
      <c r="AW143" s="172"/>
      <c r="AX143" s="172"/>
      <c r="AY143" s="132"/>
      <c r="AZ143" s="132"/>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32"/>
      <c r="CW143" s="127"/>
      <c r="CX143" s="127"/>
      <c r="CY143" s="127"/>
      <c r="CZ143" s="127"/>
      <c r="DA143" s="127"/>
      <c r="DB143" s="132"/>
      <c r="DC143" s="127"/>
      <c r="DD143" s="127"/>
      <c r="DE143" s="127"/>
      <c r="DF143" s="127"/>
      <c r="DG143" s="127"/>
      <c r="DH143" s="132"/>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row>
    <row r="144" spans="1:144" s="58" customFormat="1" ht="9.9499999999999993" customHeight="1">
      <c r="A144" s="55"/>
      <c r="B144" s="84" t="s">
        <v>181</v>
      </c>
      <c r="C144" s="84" t="s">
        <v>181</v>
      </c>
      <c r="D144" s="84" t="s">
        <v>181</v>
      </c>
      <c r="E144" s="56" t="s">
        <v>181</v>
      </c>
      <c r="F144" s="56" t="s">
        <v>181</v>
      </c>
      <c r="G144" s="56" t="s">
        <v>181</v>
      </c>
      <c r="H144" s="56" t="s">
        <v>181</v>
      </c>
      <c r="I144" s="56" t="s">
        <v>181</v>
      </c>
      <c r="J144" s="56" t="s">
        <v>181</v>
      </c>
      <c r="K144" s="56" t="s">
        <v>181</v>
      </c>
      <c r="L144" s="68" t="s">
        <v>181</v>
      </c>
      <c r="M144" s="152" t="s">
        <v>181</v>
      </c>
      <c r="N144" s="152" t="s">
        <v>181</v>
      </c>
      <c r="O144" s="401" t="s">
        <v>181</v>
      </c>
      <c r="P144" s="152" t="s">
        <v>181</v>
      </c>
      <c r="Q144" s="68" t="s">
        <v>181</v>
      </c>
      <c r="R144" s="152" t="s">
        <v>181</v>
      </c>
      <c r="S144" s="152" t="s">
        <v>181</v>
      </c>
      <c r="T144" s="401" t="s">
        <v>181</v>
      </c>
      <c r="U144" s="152" t="s">
        <v>181</v>
      </c>
      <c r="V144" s="68" t="s">
        <v>181</v>
      </c>
      <c r="W144" s="152" t="s">
        <v>181</v>
      </c>
      <c r="X144" s="152" t="s">
        <v>181</v>
      </c>
      <c r="Y144" s="401" t="s">
        <v>181</v>
      </c>
      <c r="Z144" s="152" t="s">
        <v>181</v>
      </c>
      <c r="AA144" s="68" t="s">
        <v>181</v>
      </c>
      <c r="AB144" s="152" t="s">
        <v>181</v>
      </c>
      <c r="AC144" s="152" t="s">
        <v>181</v>
      </c>
      <c r="AD144" s="401" t="s">
        <v>181</v>
      </c>
      <c r="AE144" s="152" t="s">
        <v>181</v>
      </c>
      <c r="AF144" s="68" t="s">
        <v>181</v>
      </c>
      <c r="AG144" s="152" t="s">
        <v>181</v>
      </c>
      <c r="AH144" s="152" t="s">
        <v>181</v>
      </c>
      <c r="AI144" s="401" t="s">
        <v>181</v>
      </c>
      <c r="AJ144" s="152" t="s">
        <v>181</v>
      </c>
      <c r="AK144" s="68" t="s">
        <v>181</v>
      </c>
      <c r="AL144" s="152" t="s">
        <v>181</v>
      </c>
      <c r="AM144" s="152" t="s">
        <v>181</v>
      </c>
      <c r="AN144" s="401" t="s">
        <v>181</v>
      </c>
      <c r="AO144" s="85" t="s">
        <v>181</v>
      </c>
      <c r="AP144" s="187" t="s">
        <v>181</v>
      </c>
      <c r="AQ144" s="185" t="s">
        <v>181</v>
      </c>
      <c r="AR144" s="188" t="s">
        <v>181</v>
      </c>
      <c r="AS144" s="729"/>
      <c r="AT144" s="132" t="s">
        <v>181</v>
      </c>
      <c r="AU144" s="132" t="s">
        <v>181</v>
      </c>
      <c r="AV144" s="132" t="s">
        <v>181</v>
      </c>
      <c r="AW144" s="132" t="s">
        <v>181</v>
      </c>
      <c r="AX144" s="132" t="s">
        <v>181</v>
      </c>
      <c r="AY144" s="132" t="s">
        <v>181</v>
      </c>
      <c r="AZ144" s="132" t="s">
        <v>181</v>
      </c>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32" t="s">
        <v>181</v>
      </c>
      <c r="CW144" s="127"/>
      <c r="CX144" s="127"/>
      <c r="CY144" s="127"/>
      <c r="CZ144" s="127"/>
      <c r="DA144" s="127"/>
      <c r="DB144" s="132" t="s">
        <v>181</v>
      </c>
      <c r="DC144" s="127"/>
      <c r="DD144" s="127"/>
      <c r="DE144" s="127"/>
      <c r="DF144" s="127"/>
      <c r="DG144" s="127"/>
      <c r="DH144" s="132" t="s">
        <v>181</v>
      </c>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row>
    <row r="145" spans="1:144" s="58" customFormat="1" ht="20.25" customHeight="1">
      <c r="A145" s="55"/>
      <c r="B145" s="56" t="s">
        <v>210</v>
      </c>
      <c r="C145" s="56"/>
      <c r="D145" s="56"/>
      <c r="E145" s="56" t="s">
        <v>181</v>
      </c>
      <c r="F145" s="56" t="s">
        <v>181</v>
      </c>
      <c r="G145" s="56" t="s">
        <v>181</v>
      </c>
      <c r="H145" s="56" t="s">
        <v>181</v>
      </c>
      <c r="I145" s="56" t="s">
        <v>181</v>
      </c>
      <c r="J145" s="56" t="s">
        <v>181</v>
      </c>
      <c r="K145" s="56" t="s">
        <v>181</v>
      </c>
      <c r="L145" s="68" t="s">
        <v>181</v>
      </c>
      <c r="M145" s="152" t="s">
        <v>181</v>
      </c>
      <c r="N145" s="152" t="s">
        <v>181</v>
      </c>
      <c r="O145" s="401" t="s">
        <v>181</v>
      </c>
      <c r="P145" s="152" t="s">
        <v>181</v>
      </c>
      <c r="Q145" s="68" t="s">
        <v>181</v>
      </c>
      <c r="R145" s="152" t="s">
        <v>181</v>
      </c>
      <c r="S145" s="152" t="s">
        <v>181</v>
      </c>
      <c r="T145" s="401" t="s">
        <v>181</v>
      </c>
      <c r="U145" s="152" t="s">
        <v>181</v>
      </c>
      <c r="V145" s="68" t="s">
        <v>181</v>
      </c>
      <c r="W145" s="152" t="s">
        <v>181</v>
      </c>
      <c r="X145" s="152" t="s">
        <v>181</v>
      </c>
      <c r="Y145" s="401" t="s">
        <v>181</v>
      </c>
      <c r="Z145" s="152" t="s">
        <v>181</v>
      </c>
      <c r="AA145" s="68" t="s">
        <v>181</v>
      </c>
      <c r="AB145" s="152" t="s">
        <v>181</v>
      </c>
      <c r="AC145" s="152" t="s">
        <v>181</v>
      </c>
      <c r="AD145" s="401" t="s">
        <v>181</v>
      </c>
      <c r="AE145" s="152" t="s">
        <v>181</v>
      </c>
      <c r="AF145" s="68" t="s">
        <v>181</v>
      </c>
      <c r="AG145" s="152" t="s">
        <v>181</v>
      </c>
      <c r="AH145" s="152" t="s">
        <v>181</v>
      </c>
      <c r="AI145" s="401" t="s">
        <v>181</v>
      </c>
      <c r="AJ145" s="152" t="s">
        <v>181</v>
      </c>
      <c r="AK145" s="68" t="s">
        <v>181</v>
      </c>
      <c r="AL145" s="152" t="s">
        <v>181</v>
      </c>
      <c r="AM145" s="152" t="s">
        <v>181</v>
      </c>
      <c r="AN145" s="401" t="s">
        <v>181</v>
      </c>
      <c r="AO145" s="85" t="s">
        <v>181</v>
      </c>
      <c r="AP145" s="187" t="s">
        <v>181</v>
      </c>
      <c r="AQ145" s="192" t="s">
        <v>181</v>
      </c>
      <c r="AR145" s="188" t="s">
        <v>181</v>
      </c>
      <c r="AS145" s="729"/>
      <c r="AT145" s="132" t="s">
        <v>181</v>
      </c>
      <c r="AU145" s="132" t="s">
        <v>181</v>
      </c>
      <c r="AV145" s="132" t="s">
        <v>181</v>
      </c>
      <c r="AW145" s="132" t="s">
        <v>181</v>
      </c>
      <c r="AX145" s="132" t="s">
        <v>181</v>
      </c>
      <c r="AY145" s="132" t="s">
        <v>181</v>
      </c>
      <c r="AZ145" s="132" t="s">
        <v>181</v>
      </c>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32" t="s">
        <v>181</v>
      </c>
      <c r="CW145" s="127"/>
      <c r="CX145" s="127"/>
      <c r="CY145" s="127"/>
      <c r="CZ145" s="127"/>
      <c r="DA145" s="127"/>
      <c r="DB145" s="132" t="s">
        <v>181</v>
      </c>
      <c r="DC145" s="127"/>
      <c r="DD145" s="127"/>
      <c r="DE145" s="127"/>
      <c r="DF145" s="127"/>
      <c r="DG145" s="127"/>
      <c r="DH145" s="132" t="s">
        <v>181</v>
      </c>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row>
    <row r="146" spans="1:144" s="58" customFormat="1" ht="20.25" customHeight="1">
      <c r="A146" s="55" t="s">
        <v>181</v>
      </c>
      <c r="B146" s="56">
        <v>1</v>
      </c>
      <c r="C146" s="1118" t="s">
        <v>9</v>
      </c>
      <c r="D146" s="1123"/>
      <c r="E146" s="1123"/>
      <c r="F146" s="1123"/>
      <c r="G146" s="1123"/>
      <c r="H146" s="1123"/>
      <c r="I146" s="1123"/>
      <c r="J146" s="1123"/>
      <c r="K146" s="56" t="s">
        <v>181</v>
      </c>
      <c r="L146" s="68" t="s">
        <v>181</v>
      </c>
      <c r="M146" s="152" t="s">
        <v>181</v>
      </c>
      <c r="N146" s="152" t="s">
        <v>181</v>
      </c>
      <c r="O146" s="401" t="s">
        <v>181</v>
      </c>
      <c r="P146" s="152" t="s">
        <v>181</v>
      </c>
      <c r="Q146" s="68" t="s">
        <v>181</v>
      </c>
      <c r="R146" s="152" t="s">
        <v>181</v>
      </c>
      <c r="S146" s="152" t="s">
        <v>181</v>
      </c>
      <c r="T146" s="401" t="s">
        <v>181</v>
      </c>
      <c r="U146" s="152" t="s">
        <v>181</v>
      </c>
      <c r="V146" s="68" t="s">
        <v>181</v>
      </c>
      <c r="W146" s="152" t="s">
        <v>181</v>
      </c>
      <c r="X146" s="152" t="s">
        <v>181</v>
      </c>
      <c r="Y146" s="401" t="s">
        <v>181</v>
      </c>
      <c r="Z146" s="152" t="s">
        <v>181</v>
      </c>
      <c r="AA146" s="68" t="s">
        <v>181</v>
      </c>
      <c r="AB146" s="152" t="s">
        <v>181</v>
      </c>
      <c r="AC146" s="152" t="s">
        <v>181</v>
      </c>
      <c r="AD146" s="401" t="s">
        <v>181</v>
      </c>
      <c r="AE146" s="152" t="s">
        <v>181</v>
      </c>
      <c r="AF146" s="68" t="s">
        <v>181</v>
      </c>
      <c r="AG146" s="152" t="s">
        <v>181</v>
      </c>
      <c r="AH146" s="152" t="s">
        <v>181</v>
      </c>
      <c r="AI146" s="401" t="s">
        <v>181</v>
      </c>
      <c r="AJ146" s="152" t="s">
        <v>181</v>
      </c>
      <c r="AK146" s="68" t="s">
        <v>181</v>
      </c>
      <c r="AL146" s="152" t="s">
        <v>181</v>
      </c>
      <c r="AM146" s="152" t="s">
        <v>181</v>
      </c>
      <c r="AN146" s="401" t="s">
        <v>181</v>
      </c>
      <c r="AO146" s="85" t="s">
        <v>181</v>
      </c>
      <c r="AP146" s="187" t="s">
        <v>181</v>
      </c>
      <c r="AQ146" s="185" t="s">
        <v>181</v>
      </c>
      <c r="AR146" s="188" t="s">
        <v>181</v>
      </c>
      <c r="AS146" s="729"/>
      <c r="AT146" s="132" t="s">
        <v>181</v>
      </c>
      <c r="AU146" s="132" t="s">
        <v>181</v>
      </c>
      <c r="AV146" s="132" t="s">
        <v>181</v>
      </c>
      <c r="AW146" s="132" t="s">
        <v>181</v>
      </c>
      <c r="AX146" s="132" t="s">
        <v>181</v>
      </c>
      <c r="AY146" s="132" t="s">
        <v>181</v>
      </c>
      <c r="AZ146" s="132" t="s">
        <v>181</v>
      </c>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32" t="s">
        <v>181</v>
      </c>
      <c r="CW146" s="127"/>
      <c r="CX146" s="127"/>
      <c r="CY146" s="127"/>
      <c r="CZ146" s="127"/>
      <c r="DA146" s="127"/>
      <c r="DB146" s="132" t="s">
        <v>181</v>
      </c>
      <c r="DC146" s="127"/>
      <c r="DD146" s="127"/>
      <c r="DE146" s="127"/>
      <c r="DF146" s="127"/>
      <c r="DG146" s="127"/>
      <c r="DH146" s="132" t="s">
        <v>181</v>
      </c>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row>
    <row r="147" spans="1:144" s="58" customFormat="1" ht="20.25" customHeight="1">
      <c r="A147" s="55" t="s">
        <v>181</v>
      </c>
      <c r="B147" s="56" t="s">
        <v>181</v>
      </c>
      <c r="C147" s="56" t="s">
        <v>181</v>
      </c>
      <c r="D147" s="1090" t="s">
        <v>211</v>
      </c>
      <c r="E147" s="1091"/>
      <c r="F147" s="1091"/>
      <c r="G147" s="1091"/>
      <c r="H147" s="1091"/>
      <c r="I147" s="1091"/>
      <c r="J147" s="1091"/>
      <c r="K147" s="56" t="s">
        <v>181</v>
      </c>
      <c r="L147" s="68" t="s">
        <v>181</v>
      </c>
      <c r="M147" s="152" t="s">
        <v>181</v>
      </c>
      <c r="N147" s="152" t="s">
        <v>181</v>
      </c>
      <c r="O147" s="410"/>
      <c r="P147" s="152"/>
      <c r="Q147" s="68"/>
      <c r="R147" s="152"/>
      <c r="S147" s="152"/>
      <c r="T147" s="410"/>
      <c r="U147" s="152"/>
      <c r="V147" s="68"/>
      <c r="W147" s="152"/>
      <c r="X147" s="152"/>
      <c r="Y147" s="410"/>
      <c r="Z147" s="152"/>
      <c r="AA147" s="68"/>
      <c r="AB147" s="152"/>
      <c r="AC147" s="152"/>
      <c r="AD147" s="410"/>
      <c r="AE147" s="152"/>
      <c r="AF147" s="68"/>
      <c r="AG147" s="152"/>
      <c r="AH147" s="152"/>
      <c r="AI147" s="410"/>
      <c r="AJ147" s="152"/>
      <c r="AK147" s="68"/>
      <c r="AL147" s="152"/>
      <c r="AM147" s="152"/>
      <c r="AN147" s="410"/>
      <c r="AO147" s="85" t="s">
        <v>181</v>
      </c>
      <c r="AP147" s="187" t="s">
        <v>181</v>
      </c>
      <c r="AQ147" s="52">
        <f>SUM(O147:AN147)</f>
        <v>0</v>
      </c>
      <c r="AR147" s="188" t="s">
        <v>181</v>
      </c>
      <c r="AS147" s="729"/>
      <c r="AT147" s="132" t="s">
        <v>181</v>
      </c>
      <c r="AU147" s="132" t="s">
        <v>181</v>
      </c>
      <c r="AV147" s="132" t="s">
        <v>181</v>
      </c>
      <c r="AW147" s="132" t="s">
        <v>181</v>
      </c>
      <c r="AX147" s="132" t="s">
        <v>181</v>
      </c>
      <c r="AY147" s="132" t="s">
        <v>181</v>
      </c>
      <c r="AZ147" s="132" t="s">
        <v>181</v>
      </c>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32" t="s">
        <v>181</v>
      </c>
      <c r="CW147" s="127"/>
      <c r="CX147" s="127"/>
      <c r="CY147" s="127"/>
      <c r="CZ147" s="127"/>
      <c r="DA147" s="127"/>
      <c r="DB147" s="132" t="s">
        <v>181</v>
      </c>
      <c r="DC147" s="127"/>
      <c r="DD147" s="127"/>
      <c r="DE147" s="127"/>
      <c r="DF147" s="127"/>
      <c r="DG147" s="127"/>
      <c r="DH147" s="132" t="s">
        <v>181</v>
      </c>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row>
    <row r="148" spans="1:144" s="58" customFormat="1" ht="20.25" customHeight="1">
      <c r="A148" s="55"/>
      <c r="B148" s="56"/>
      <c r="C148" s="56"/>
      <c r="D148" s="1068" t="s">
        <v>211</v>
      </c>
      <c r="E148" s="966"/>
      <c r="F148" s="966"/>
      <c r="G148" s="966"/>
      <c r="H148" s="966"/>
      <c r="I148" s="966"/>
      <c r="J148" s="966"/>
      <c r="K148" s="56"/>
      <c r="L148" s="68"/>
      <c r="M148" s="152"/>
      <c r="N148" s="152"/>
      <c r="O148" s="412"/>
      <c r="P148" s="152"/>
      <c r="Q148" s="68"/>
      <c r="R148" s="152"/>
      <c r="S148" s="152"/>
      <c r="T148" s="412"/>
      <c r="U148" s="152"/>
      <c r="V148" s="68"/>
      <c r="W148" s="152"/>
      <c r="X148" s="152"/>
      <c r="Y148" s="412"/>
      <c r="Z148" s="152"/>
      <c r="AA148" s="68"/>
      <c r="AB148" s="152"/>
      <c r="AC148" s="152"/>
      <c r="AD148" s="412"/>
      <c r="AE148" s="152"/>
      <c r="AF148" s="68"/>
      <c r="AG148" s="152"/>
      <c r="AH148" s="152"/>
      <c r="AI148" s="412"/>
      <c r="AJ148" s="152"/>
      <c r="AK148" s="68"/>
      <c r="AL148" s="152"/>
      <c r="AM148" s="152"/>
      <c r="AN148" s="412"/>
      <c r="AO148" s="85"/>
      <c r="AP148" s="187"/>
      <c r="AQ148" s="52">
        <f t="shared" ref="AQ148:AQ158" si="89">SUM(O148:AN148)</f>
        <v>0</v>
      </c>
      <c r="AR148" s="188"/>
      <c r="AS148" s="729"/>
      <c r="AT148" s="132" t="s">
        <v>181</v>
      </c>
      <c r="AU148" s="132" t="s">
        <v>181</v>
      </c>
      <c r="AV148" s="132" t="s">
        <v>181</v>
      </c>
      <c r="AW148" s="132" t="s">
        <v>181</v>
      </c>
      <c r="AX148" s="132" t="s">
        <v>181</v>
      </c>
      <c r="AY148" s="132" t="s">
        <v>181</v>
      </c>
      <c r="AZ148" s="132" t="s">
        <v>181</v>
      </c>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32" t="s">
        <v>181</v>
      </c>
      <c r="CW148" s="127"/>
      <c r="CX148" s="127"/>
      <c r="CY148" s="127"/>
      <c r="CZ148" s="127"/>
      <c r="DA148" s="127"/>
      <c r="DB148" s="132" t="s">
        <v>181</v>
      </c>
      <c r="DC148" s="127"/>
      <c r="DD148" s="127"/>
      <c r="DE148" s="127"/>
      <c r="DF148" s="127"/>
      <c r="DG148" s="127"/>
      <c r="DH148" s="132" t="s">
        <v>181</v>
      </c>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row>
    <row r="149" spans="1:144" s="58" customFormat="1" ht="20.25" customHeight="1">
      <c r="A149" s="55"/>
      <c r="B149" s="56"/>
      <c r="C149" s="56"/>
      <c r="D149" s="1068" t="s">
        <v>211</v>
      </c>
      <c r="E149" s="966"/>
      <c r="F149" s="966"/>
      <c r="G149" s="966"/>
      <c r="H149" s="966"/>
      <c r="I149" s="966"/>
      <c r="J149" s="966"/>
      <c r="K149" s="56"/>
      <c r="L149" s="68"/>
      <c r="M149" s="152"/>
      <c r="N149" s="152"/>
      <c r="O149" s="412"/>
      <c r="P149" s="152"/>
      <c r="Q149" s="68"/>
      <c r="R149" s="152"/>
      <c r="S149" s="152"/>
      <c r="T149" s="412"/>
      <c r="U149" s="152"/>
      <c r="V149" s="68"/>
      <c r="W149" s="152"/>
      <c r="X149" s="152"/>
      <c r="Y149" s="412"/>
      <c r="Z149" s="152"/>
      <c r="AA149" s="68"/>
      <c r="AB149" s="152"/>
      <c r="AC149" s="152"/>
      <c r="AD149" s="412"/>
      <c r="AE149" s="152"/>
      <c r="AF149" s="68"/>
      <c r="AG149" s="152"/>
      <c r="AH149" s="152"/>
      <c r="AI149" s="412"/>
      <c r="AJ149" s="152"/>
      <c r="AK149" s="68"/>
      <c r="AL149" s="152"/>
      <c r="AM149" s="152"/>
      <c r="AN149" s="412"/>
      <c r="AO149" s="85"/>
      <c r="AP149" s="187"/>
      <c r="AQ149" s="52">
        <f t="shared" si="89"/>
        <v>0</v>
      </c>
      <c r="AR149" s="188"/>
      <c r="AS149" s="729"/>
      <c r="AT149" s="132"/>
      <c r="AU149" s="132"/>
      <c r="AV149" s="132"/>
      <c r="AW149" s="132"/>
      <c r="AX149" s="132"/>
      <c r="AY149" s="132"/>
      <c r="AZ149" s="132"/>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32"/>
      <c r="CW149" s="127"/>
      <c r="CX149" s="127"/>
      <c r="CY149" s="127"/>
      <c r="CZ149" s="127"/>
      <c r="DA149" s="127"/>
      <c r="DB149" s="132"/>
      <c r="DC149" s="127"/>
      <c r="DD149" s="127"/>
      <c r="DE149" s="127"/>
      <c r="DF149" s="127"/>
      <c r="DG149" s="127"/>
      <c r="DH149" s="132"/>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row>
    <row r="150" spans="1:144" s="58" customFormat="1" ht="20.25" customHeight="1">
      <c r="A150" s="55"/>
      <c r="B150" s="56"/>
      <c r="C150" s="56"/>
      <c r="D150" s="1068" t="s">
        <v>211</v>
      </c>
      <c r="E150" s="966"/>
      <c r="F150" s="966"/>
      <c r="G150" s="966"/>
      <c r="H150" s="966"/>
      <c r="I150" s="966"/>
      <c r="J150" s="966"/>
      <c r="K150" s="56"/>
      <c r="L150" s="68"/>
      <c r="M150" s="152"/>
      <c r="N150" s="152"/>
      <c r="O150" s="412"/>
      <c r="P150" s="152"/>
      <c r="Q150" s="68"/>
      <c r="R150" s="152"/>
      <c r="S150" s="152"/>
      <c r="T150" s="412"/>
      <c r="U150" s="152"/>
      <c r="V150" s="68"/>
      <c r="W150" s="152"/>
      <c r="X150" s="152"/>
      <c r="Y150" s="412"/>
      <c r="Z150" s="152"/>
      <c r="AA150" s="68"/>
      <c r="AB150" s="152"/>
      <c r="AC150" s="152"/>
      <c r="AD150" s="412"/>
      <c r="AE150" s="152"/>
      <c r="AF150" s="68"/>
      <c r="AG150" s="152"/>
      <c r="AH150" s="152"/>
      <c r="AI150" s="412"/>
      <c r="AJ150" s="152"/>
      <c r="AK150" s="68"/>
      <c r="AL150" s="152"/>
      <c r="AM150" s="152"/>
      <c r="AN150" s="412"/>
      <c r="AO150" s="85"/>
      <c r="AP150" s="187"/>
      <c r="AQ150" s="52">
        <f t="shared" si="89"/>
        <v>0</v>
      </c>
      <c r="AR150" s="188"/>
      <c r="AS150" s="729"/>
      <c r="AT150" s="132"/>
      <c r="AU150" s="132"/>
      <c r="AV150" s="132"/>
      <c r="AW150" s="132"/>
      <c r="AX150" s="132"/>
      <c r="AY150" s="132"/>
      <c r="AZ150" s="132"/>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32"/>
      <c r="CW150" s="127"/>
      <c r="CX150" s="127"/>
      <c r="CY150" s="127"/>
      <c r="CZ150" s="127"/>
      <c r="DA150" s="127"/>
      <c r="DB150" s="132"/>
      <c r="DC150" s="127"/>
      <c r="DD150" s="127"/>
      <c r="DE150" s="127"/>
      <c r="DF150" s="127"/>
      <c r="DG150" s="127"/>
      <c r="DH150" s="132"/>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row>
    <row r="151" spans="1:144" s="58" customFormat="1" ht="20.25" customHeight="1">
      <c r="A151" s="55"/>
      <c r="B151" s="56"/>
      <c r="C151" s="56"/>
      <c r="D151" s="1068" t="s">
        <v>211</v>
      </c>
      <c r="E151" s="966"/>
      <c r="F151" s="966"/>
      <c r="G151" s="966"/>
      <c r="H151" s="966"/>
      <c r="I151" s="966"/>
      <c r="J151" s="966"/>
      <c r="K151" s="56"/>
      <c r="L151" s="68"/>
      <c r="M151" s="152"/>
      <c r="N151" s="152"/>
      <c r="O151" s="412"/>
      <c r="P151" s="152"/>
      <c r="Q151" s="68"/>
      <c r="R151" s="152"/>
      <c r="S151" s="152"/>
      <c r="T151" s="412"/>
      <c r="U151" s="152"/>
      <c r="V151" s="68"/>
      <c r="W151" s="152"/>
      <c r="X151" s="152"/>
      <c r="Y151" s="412"/>
      <c r="Z151" s="152"/>
      <c r="AA151" s="68"/>
      <c r="AB151" s="152"/>
      <c r="AC151" s="152"/>
      <c r="AD151" s="412"/>
      <c r="AE151" s="152"/>
      <c r="AF151" s="68"/>
      <c r="AG151" s="152"/>
      <c r="AH151" s="152"/>
      <c r="AI151" s="412"/>
      <c r="AJ151" s="152"/>
      <c r="AK151" s="68"/>
      <c r="AL151" s="152"/>
      <c r="AM151" s="152"/>
      <c r="AN151" s="412"/>
      <c r="AO151" s="85"/>
      <c r="AP151" s="187"/>
      <c r="AQ151" s="52">
        <f t="shared" si="89"/>
        <v>0</v>
      </c>
      <c r="AR151" s="188"/>
      <c r="AS151" s="729"/>
      <c r="AT151" s="132"/>
      <c r="AU151" s="132"/>
      <c r="AV151" s="132"/>
      <c r="AW151" s="132"/>
      <c r="AX151" s="132"/>
      <c r="AY151" s="132"/>
      <c r="AZ151" s="132"/>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32"/>
      <c r="CW151" s="127"/>
      <c r="CX151" s="127"/>
      <c r="CY151" s="127"/>
      <c r="CZ151" s="127"/>
      <c r="DA151" s="127"/>
      <c r="DB151" s="132"/>
      <c r="DC151" s="127"/>
      <c r="DD151" s="127"/>
      <c r="DE151" s="127"/>
      <c r="DF151" s="127"/>
      <c r="DG151" s="127"/>
      <c r="DH151" s="132"/>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row>
    <row r="152" spans="1:144" s="58" customFormat="1" ht="20.25" customHeight="1">
      <c r="A152" s="55"/>
      <c r="B152" s="56"/>
      <c r="C152" s="56"/>
      <c r="D152" s="1068" t="s">
        <v>211</v>
      </c>
      <c r="E152" s="966"/>
      <c r="F152" s="966"/>
      <c r="G152" s="966"/>
      <c r="H152" s="966"/>
      <c r="I152" s="966"/>
      <c r="J152" s="966"/>
      <c r="K152" s="56"/>
      <c r="L152" s="68"/>
      <c r="M152" s="152"/>
      <c r="N152" s="152"/>
      <c r="O152" s="412"/>
      <c r="P152" s="152"/>
      <c r="Q152" s="68"/>
      <c r="R152" s="152"/>
      <c r="S152" s="152"/>
      <c r="T152" s="412"/>
      <c r="U152" s="152"/>
      <c r="V152" s="68"/>
      <c r="W152" s="152"/>
      <c r="X152" s="152"/>
      <c r="Y152" s="412"/>
      <c r="Z152" s="152"/>
      <c r="AA152" s="68"/>
      <c r="AB152" s="152"/>
      <c r="AC152" s="152"/>
      <c r="AD152" s="412"/>
      <c r="AE152" s="152"/>
      <c r="AF152" s="68"/>
      <c r="AG152" s="152"/>
      <c r="AH152" s="152"/>
      <c r="AI152" s="412"/>
      <c r="AJ152" s="152"/>
      <c r="AK152" s="68"/>
      <c r="AL152" s="152"/>
      <c r="AM152" s="152"/>
      <c r="AN152" s="412"/>
      <c r="AO152" s="85"/>
      <c r="AP152" s="187"/>
      <c r="AQ152" s="52">
        <f t="shared" si="89"/>
        <v>0</v>
      </c>
      <c r="AR152" s="188"/>
      <c r="AS152" s="729"/>
      <c r="AT152" s="132"/>
      <c r="AU152" s="132"/>
      <c r="AV152" s="132"/>
      <c r="AW152" s="132"/>
      <c r="AX152" s="132"/>
      <c r="AY152" s="132"/>
      <c r="AZ152" s="132"/>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32"/>
      <c r="CW152" s="127"/>
      <c r="CX152" s="127"/>
      <c r="CY152" s="127"/>
      <c r="CZ152" s="127"/>
      <c r="DA152" s="127"/>
      <c r="DB152" s="132"/>
      <c r="DC152" s="127"/>
      <c r="DD152" s="127"/>
      <c r="DE152" s="127"/>
      <c r="DF152" s="127"/>
      <c r="DG152" s="127"/>
      <c r="DH152" s="132"/>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row>
    <row r="153" spans="1:144" s="58" customFormat="1" ht="20.25" customHeight="1">
      <c r="A153" s="55"/>
      <c r="B153" s="56"/>
      <c r="C153" s="56"/>
      <c r="D153" s="1068" t="s">
        <v>211</v>
      </c>
      <c r="E153" s="966"/>
      <c r="F153" s="966"/>
      <c r="G153" s="966"/>
      <c r="H153" s="966"/>
      <c r="I153" s="966"/>
      <c r="J153" s="966"/>
      <c r="K153" s="56"/>
      <c r="L153" s="68"/>
      <c r="M153" s="152"/>
      <c r="N153" s="152"/>
      <c r="O153" s="412"/>
      <c r="P153" s="152"/>
      <c r="Q153" s="68"/>
      <c r="R153" s="152"/>
      <c r="S153" s="152"/>
      <c r="T153" s="412"/>
      <c r="U153" s="152"/>
      <c r="V153" s="68"/>
      <c r="W153" s="152"/>
      <c r="X153" s="152"/>
      <c r="Y153" s="412"/>
      <c r="Z153" s="152"/>
      <c r="AA153" s="68"/>
      <c r="AB153" s="152"/>
      <c r="AC153" s="152"/>
      <c r="AD153" s="412"/>
      <c r="AE153" s="152"/>
      <c r="AF153" s="68"/>
      <c r="AG153" s="152"/>
      <c r="AH153" s="152"/>
      <c r="AI153" s="412"/>
      <c r="AJ153" s="152"/>
      <c r="AK153" s="68"/>
      <c r="AL153" s="152"/>
      <c r="AM153" s="152"/>
      <c r="AN153" s="412"/>
      <c r="AO153" s="85"/>
      <c r="AP153" s="187"/>
      <c r="AQ153" s="52">
        <f t="shared" si="89"/>
        <v>0</v>
      </c>
      <c r="AR153" s="188"/>
      <c r="AS153" s="729"/>
      <c r="AT153" s="132"/>
      <c r="AU153" s="132"/>
      <c r="AV153" s="132"/>
      <c r="AW153" s="132"/>
      <c r="AX153" s="132"/>
      <c r="AY153" s="132"/>
      <c r="AZ153" s="132"/>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32"/>
      <c r="CW153" s="127"/>
      <c r="CX153" s="127"/>
      <c r="CY153" s="127"/>
      <c r="CZ153" s="127"/>
      <c r="DA153" s="127"/>
      <c r="DB153" s="132"/>
      <c r="DC153" s="127"/>
      <c r="DD153" s="127"/>
      <c r="DE153" s="127"/>
      <c r="DF153" s="127"/>
      <c r="DG153" s="127"/>
      <c r="DH153" s="132"/>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row>
    <row r="154" spans="1:144" s="58" customFormat="1" ht="20.25" customHeight="1">
      <c r="A154" s="55"/>
      <c r="B154" s="56"/>
      <c r="C154" s="56"/>
      <c r="D154" s="1068" t="s">
        <v>211</v>
      </c>
      <c r="E154" s="966"/>
      <c r="F154" s="966"/>
      <c r="G154" s="966"/>
      <c r="H154" s="966"/>
      <c r="I154" s="966"/>
      <c r="J154" s="966"/>
      <c r="K154" s="56"/>
      <c r="L154" s="68"/>
      <c r="M154" s="152"/>
      <c r="N154" s="152"/>
      <c r="O154" s="412"/>
      <c r="P154" s="152"/>
      <c r="Q154" s="68"/>
      <c r="R154" s="152"/>
      <c r="S154" s="152"/>
      <c r="T154" s="412"/>
      <c r="U154" s="152"/>
      <c r="V154" s="68"/>
      <c r="W154" s="152"/>
      <c r="X154" s="152"/>
      <c r="Y154" s="412"/>
      <c r="Z154" s="152"/>
      <c r="AA154" s="68"/>
      <c r="AB154" s="152"/>
      <c r="AC154" s="152"/>
      <c r="AD154" s="412"/>
      <c r="AE154" s="152"/>
      <c r="AF154" s="68"/>
      <c r="AG154" s="152"/>
      <c r="AH154" s="152"/>
      <c r="AI154" s="412"/>
      <c r="AJ154" s="152"/>
      <c r="AK154" s="68"/>
      <c r="AL154" s="152"/>
      <c r="AM154" s="152"/>
      <c r="AN154" s="412"/>
      <c r="AO154" s="85"/>
      <c r="AP154" s="187"/>
      <c r="AQ154" s="52">
        <f t="shared" si="89"/>
        <v>0</v>
      </c>
      <c r="AR154" s="188"/>
      <c r="AS154" s="729"/>
      <c r="AT154" s="132"/>
      <c r="AU154" s="132"/>
      <c r="AV154" s="132"/>
      <c r="AW154" s="132"/>
      <c r="AX154" s="132"/>
      <c r="AY154" s="132"/>
      <c r="AZ154" s="132"/>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32"/>
      <c r="CW154" s="127"/>
      <c r="CX154" s="127"/>
      <c r="CY154" s="127"/>
      <c r="CZ154" s="127"/>
      <c r="DA154" s="127"/>
      <c r="DB154" s="132"/>
      <c r="DC154" s="127"/>
      <c r="DD154" s="127"/>
      <c r="DE154" s="127"/>
      <c r="DF154" s="127"/>
      <c r="DG154" s="127"/>
      <c r="DH154" s="132"/>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row>
    <row r="155" spans="1:144" s="58" customFormat="1" ht="20.25" customHeight="1">
      <c r="A155" s="55"/>
      <c r="B155" s="56"/>
      <c r="C155" s="56"/>
      <c r="D155" s="1068" t="s">
        <v>211</v>
      </c>
      <c r="E155" s="966"/>
      <c r="F155" s="966"/>
      <c r="G155" s="966"/>
      <c r="H155" s="966"/>
      <c r="I155" s="966"/>
      <c r="J155" s="966"/>
      <c r="K155" s="56"/>
      <c r="L155" s="68"/>
      <c r="M155" s="152"/>
      <c r="N155" s="152"/>
      <c r="O155" s="412"/>
      <c r="P155" s="152"/>
      <c r="Q155" s="68"/>
      <c r="R155" s="152"/>
      <c r="S155" s="152"/>
      <c r="T155" s="412"/>
      <c r="U155" s="152"/>
      <c r="V155" s="68"/>
      <c r="W155" s="152"/>
      <c r="X155" s="152"/>
      <c r="Y155" s="412"/>
      <c r="Z155" s="152"/>
      <c r="AA155" s="68"/>
      <c r="AB155" s="152"/>
      <c r="AC155" s="152"/>
      <c r="AD155" s="412"/>
      <c r="AE155" s="152"/>
      <c r="AF155" s="68"/>
      <c r="AG155" s="152"/>
      <c r="AH155" s="152"/>
      <c r="AI155" s="412"/>
      <c r="AJ155" s="152"/>
      <c r="AK155" s="68"/>
      <c r="AL155" s="152"/>
      <c r="AM155" s="152"/>
      <c r="AN155" s="412"/>
      <c r="AO155" s="85"/>
      <c r="AP155" s="187"/>
      <c r="AQ155" s="52">
        <f t="shared" si="89"/>
        <v>0</v>
      </c>
      <c r="AR155" s="188"/>
      <c r="AS155" s="729"/>
      <c r="AT155" s="132"/>
      <c r="AU155" s="132"/>
      <c r="AV155" s="132"/>
      <c r="AW155" s="132"/>
      <c r="AX155" s="132"/>
      <c r="AY155" s="132"/>
      <c r="AZ155" s="132"/>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32"/>
      <c r="CW155" s="127"/>
      <c r="CX155" s="127"/>
      <c r="CY155" s="127"/>
      <c r="CZ155" s="127"/>
      <c r="DA155" s="127"/>
      <c r="DB155" s="132"/>
      <c r="DC155" s="127"/>
      <c r="DD155" s="127"/>
      <c r="DE155" s="127"/>
      <c r="DF155" s="127"/>
      <c r="DG155" s="127"/>
      <c r="DH155" s="132"/>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row>
    <row r="156" spans="1:144" s="58" customFormat="1" ht="20.25" customHeight="1">
      <c r="A156" s="55" t="s">
        <v>181</v>
      </c>
      <c r="B156" s="56" t="s">
        <v>181</v>
      </c>
      <c r="C156" s="56" t="s">
        <v>181</v>
      </c>
      <c r="D156" s="1068" t="s">
        <v>211</v>
      </c>
      <c r="E156" s="966"/>
      <c r="F156" s="966"/>
      <c r="G156" s="966"/>
      <c r="H156" s="966"/>
      <c r="I156" s="966"/>
      <c r="J156" s="966"/>
      <c r="K156" s="56" t="s">
        <v>181</v>
      </c>
      <c r="L156" s="68" t="s">
        <v>181</v>
      </c>
      <c r="M156" s="152" t="s">
        <v>181</v>
      </c>
      <c r="N156" s="152" t="s">
        <v>181</v>
      </c>
      <c r="O156" s="412"/>
      <c r="P156" s="152"/>
      <c r="Q156" s="68"/>
      <c r="R156" s="152"/>
      <c r="S156" s="152"/>
      <c r="T156" s="412"/>
      <c r="U156" s="152"/>
      <c r="V156" s="68"/>
      <c r="W156" s="152"/>
      <c r="X156" s="152"/>
      <c r="Y156" s="412"/>
      <c r="Z156" s="152"/>
      <c r="AA156" s="68"/>
      <c r="AB156" s="152"/>
      <c r="AC156" s="152"/>
      <c r="AD156" s="412"/>
      <c r="AE156" s="152"/>
      <c r="AF156" s="68"/>
      <c r="AG156" s="152"/>
      <c r="AH156" s="152"/>
      <c r="AI156" s="412"/>
      <c r="AJ156" s="152"/>
      <c r="AK156" s="68"/>
      <c r="AL156" s="152"/>
      <c r="AM156" s="152"/>
      <c r="AN156" s="412"/>
      <c r="AO156" s="85" t="s">
        <v>181</v>
      </c>
      <c r="AP156" s="187" t="s">
        <v>181</v>
      </c>
      <c r="AQ156" s="52">
        <f t="shared" si="89"/>
        <v>0</v>
      </c>
      <c r="AR156" s="188" t="s">
        <v>181</v>
      </c>
      <c r="AS156" s="729"/>
      <c r="AT156" s="132"/>
      <c r="AU156" s="132"/>
      <c r="AV156" s="132"/>
      <c r="AW156" s="132"/>
      <c r="AX156" s="132"/>
      <c r="AY156" s="132"/>
      <c r="AZ156" s="132"/>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32"/>
      <c r="CW156" s="127"/>
      <c r="CX156" s="127"/>
      <c r="CY156" s="127"/>
      <c r="CZ156" s="127"/>
      <c r="DA156" s="127"/>
      <c r="DB156" s="132"/>
      <c r="DC156" s="127"/>
      <c r="DD156" s="127"/>
      <c r="DE156" s="127"/>
      <c r="DF156" s="127"/>
      <c r="DG156" s="127"/>
      <c r="DH156" s="132"/>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row>
    <row r="157" spans="1:144" s="58" customFormat="1" ht="9.9499999999999993" customHeight="1">
      <c r="A157" s="55" t="s">
        <v>181</v>
      </c>
      <c r="B157" s="56" t="s">
        <v>181</v>
      </c>
      <c r="C157" s="56" t="s">
        <v>181</v>
      </c>
      <c r="D157" s="56" t="s">
        <v>181</v>
      </c>
      <c r="E157" s="56" t="s">
        <v>181</v>
      </c>
      <c r="F157" s="56" t="s">
        <v>181</v>
      </c>
      <c r="G157" s="56" t="s">
        <v>181</v>
      </c>
      <c r="H157" s="56" t="s">
        <v>181</v>
      </c>
      <c r="I157" s="56" t="s">
        <v>181</v>
      </c>
      <c r="J157" s="56" t="s">
        <v>181</v>
      </c>
      <c r="K157" s="56" t="s">
        <v>181</v>
      </c>
      <c r="L157" s="68" t="s">
        <v>181</v>
      </c>
      <c r="M157" s="152" t="s">
        <v>181</v>
      </c>
      <c r="N157" s="152" t="s">
        <v>181</v>
      </c>
      <c r="O157" s="401"/>
      <c r="P157" s="152"/>
      <c r="Q157" s="68"/>
      <c r="R157" s="152"/>
      <c r="S157" s="152"/>
      <c r="T157" s="401"/>
      <c r="U157" s="152"/>
      <c r="V157" s="68"/>
      <c r="W157" s="152"/>
      <c r="X157" s="152"/>
      <c r="Y157" s="401"/>
      <c r="Z157" s="152"/>
      <c r="AA157" s="68"/>
      <c r="AB157" s="152"/>
      <c r="AC157" s="152"/>
      <c r="AD157" s="401"/>
      <c r="AE157" s="152"/>
      <c r="AF157" s="68"/>
      <c r="AG157" s="152"/>
      <c r="AH157" s="152"/>
      <c r="AI157" s="401"/>
      <c r="AJ157" s="152"/>
      <c r="AK157" s="68"/>
      <c r="AL157" s="152"/>
      <c r="AM157" s="152"/>
      <c r="AN157" s="401"/>
      <c r="AO157" s="85" t="s">
        <v>181</v>
      </c>
      <c r="AP157" s="187" t="s">
        <v>181</v>
      </c>
      <c r="AQ157" s="185" t="s">
        <v>181</v>
      </c>
      <c r="AR157" s="188" t="s">
        <v>181</v>
      </c>
      <c r="AS157" s="729"/>
      <c r="AT157" s="132" t="s">
        <v>181</v>
      </c>
      <c r="AU157" s="132" t="s">
        <v>181</v>
      </c>
      <c r="AV157" s="132" t="s">
        <v>181</v>
      </c>
      <c r="AW157" s="132" t="s">
        <v>181</v>
      </c>
      <c r="AX157" s="132" t="s">
        <v>181</v>
      </c>
      <c r="AY157" s="132" t="s">
        <v>181</v>
      </c>
      <c r="AZ157" s="132" t="s">
        <v>181</v>
      </c>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32" t="s">
        <v>181</v>
      </c>
      <c r="CW157" s="127"/>
      <c r="CX157" s="127"/>
      <c r="CY157" s="127"/>
      <c r="CZ157" s="127"/>
      <c r="DA157" s="127"/>
      <c r="DB157" s="132" t="s">
        <v>181</v>
      </c>
      <c r="DC157" s="127"/>
      <c r="DD157" s="127"/>
      <c r="DE157" s="127"/>
      <c r="DF157" s="127"/>
      <c r="DG157" s="127"/>
      <c r="DH157" s="132" t="s">
        <v>181</v>
      </c>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row>
    <row r="158" spans="1:144" s="58" customFormat="1" ht="20.25" customHeight="1">
      <c r="A158" s="55" t="s">
        <v>181</v>
      </c>
      <c r="B158" s="56">
        <v>2</v>
      </c>
      <c r="C158" s="1118" t="s">
        <v>212</v>
      </c>
      <c r="D158" s="1123"/>
      <c r="E158" s="1123"/>
      <c r="F158" s="1123"/>
      <c r="G158" s="1123"/>
      <c r="H158" s="1123"/>
      <c r="I158" s="1123"/>
      <c r="J158" s="1123"/>
      <c r="K158" s="56" t="s">
        <v>181</v>
      </c>
      <c r="L158" s="68" t="s">
        <v>181</v>
      </c>
      <c r="M158" s="152" t="s">
        <v>181</v>
      </c>
      <c r="N158" s="152" t="s">
        <v>181</v>
      </c>
      <c r="O158" s="410"/>
      <c r="P158" s="152"/>
      <c r="Q158" s="68"/>
      <c r="R158" s="152"/>
      <c r="S158" s="152"/>
      <c r="T158" s="410"/>
      <c r="U158" s="152"/>
      <c r="V158" s="68"/>
      <c r="W158" s="152"/>
      <c r="X158" s="152"/>
      <c r="Y158" s="410"/>
      <c r="Z158" s="152"/>
      <c r="AA158" s="68"/>
      <c r="AB158" s="152"/>
      <c r="AC158" s="152"/>
      <c r="AD158" s="410"/>
      <c r="AE158" s="152"/>
      <c r="AF158" s="68"/>
      <c r="AG158" s="152"/>
      <c r="AH158" s="152"/>
      <c r="AI158" s="410"/>
      <c r="AJ158" s="152"/>
      <c r="AK158" s="68"/>
      <c r="AL158" s="152"/>
      <c r="AM158" s="152"/>
      <c r="AN158" s="410"/>
      <c r="AO158" s="85" t="s">
        <v>181</v>
      </c>
      <c r="AP158" s="187" t="s">
        <v>181</v>
      </c>
      <c r="AQ158" s="52">
        <f t="shared" si="89"/>
        <v>0</v>
      </c>
      <c r="AR158" s="188" t="s">
        <v>181</v>
      </c>
      <c r="AS158" s="729"/>
      <c r="AT158" s="132" t="s">
        <v>181</v>
      </c>
      <c r="AU158" s="132" t="s">
        <v>181</v>
      </c>
      <c r="AV158" s="132" t="s">
        <v>181</v>
      </c>
      <c r="AW158" s="132" t="s">
        <v>181</v>
      </c>
      <c r="AX158" s="132" t="s">
        <v>181</v>
      </c>
      <c r="AY158" s="132" t="s">
        <v>181</v>
      </c>
      <c r="AZ158" s="132" t="s">
        <v>181</v>
      </c>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32" t="s">
        <v>181</v>
      </c>
      <c r="CW158" s="127"/>
      <c r="CX158" s="127"/>
      <c r="CY158" s="127"/>
      <c r="CZ158" s="127"/>
      <c r="DA158" s="127"/>
      <c r="DB158" s="132" t="s">
        <v>181</v>
      </c>
      <c r="DC158" s="127"/>
      <c r="DD158" s="127"/>
      <c r="DE158" s="127"/>
      <c r="DF158" s="127"/>
      <c r="DG158" s="127"/>
      <c r="DH158" s="132" t="s">
        <v>181</v>
      </c>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row>
    <row r="159" spans="1:144" s="58" customFormat="1" ht="9.9499999999999993" customHeight="1">
      <c r="A159" s="55" t="s">
        <v>181</v>
      </c>
      <c r="B159" s="56" t="s">
        <v>181</v>
      </c>
      <c r="C159" s="56" t="s">
        <v>181</v>
      </c>
      <c r="D159" s="56" t="s">
        <v>181</v>
      </c>
      <c r="E159" s="56" t="s">
        <v>181</v>
      </c>
      <c r="F159" s="56" t="s">
        <v>181</v>
      </c>
      <c r="G159" s="56" t="s">
        <v>181</v>
      </c>
      <c r="H159" s="56" t="s">
        <v>181</v>
      </c>
      <c r="I159" s="56" t="s">
        <v>181</v>
      </c>
      <c r="J159" s="56" t="s">
        <v>181</v>
      </c>
      <c r="K159" s="56" t="s">
        <v>181</v>
      </c>
      <c r="L159" s="68" t="s">
        <v>181</v>
      </c>
      <c r="M159" s="152" t="s">
        <v>181</v>
      </c>
      <c r="N159" s="152" t="s">
        <v>181</v>
      </c>
      <c r="O159" s="401"/>
      <c r="P159" s="152"/>
      <c r="Q159" s="68"/>
      <c r="R159" s="152"/>
      <c r="S159" s="152"/>
      <c r="T159" s="401"/>
      <c r="U159" s="152"/>
      <c r="V159" s="68"/>
      <c r="W159" s="152"/>
      <c r="X159" s="152"/>
      <c r="Y159" s="401"/>
      <c r="Z159" s="152"/>
      <c r="AA159" s="68"/>
      <c r="AB159" s="152"/>
      <c r="AC159" s="152"/>
      <c r="AD159" s="401"/>
      <c r="AE159" s="152"/>
      <c r="AF159" s="68"/>
      <c r="AG159" s="152"/>
      <c r="AH159" s="152"/>
      <c r="AI159" s="401"/>
      <c r="AJ159" s="152"/>
      <c r="AK159" s="68"/>
      <c r="AL159" s="152"/>
      <c r="AM159" s="152"/>
      <c r="AN159" s="401"/>
      <c r="AO159" s="85" t="s">
        <v>181</v>
      </c>
      <c r="AP159" s="187" t="s">
        <v>181</v>
      </c>
      <c r="AQ159" s="185" t="s">
        <v>181</v>
      </c>
      <c r="AR159" s="188" t="s">
        <v>181</v>
      </c>
      <c r="AS159" s="729"/>
      <c r="AT159" s="132" t="s">
        <v>181</v>
      </c>
      <c r="AU159" s="132" t="s">
        <v>181</v>
      </c>
      <c r="AV159" s="132" t="s">
        <v>181</v>
      </c>
      <c r="AW159" s="132" t="s">
        <v>181</v>
      </c>
      <c r="AX159" s="132" t="s">
        <v>181</v>
      </c>
      <c r="AY159" s="132" t="s">
        <v>181</v>
      </c>
      <c r="AZ159" s="132" t="s">
        <v>181</v>
      </c>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32" t="s">
        <v>181</v>
      </c>
      <c r="CW159" s="127"/>
      <c r="CX159" s="127"/>
      <c r="CY159" s="127"/>
      <c r="CZ159" s="127"/>
      <c r="DA159" s="127"/>
      <c r="DB159" s="132" t="s">
        <v>181</v>
      </c>
      <c r="DC159" s="127"/>
      <c r="DD159" s="127"/>
      <c r="DE159" s="127"/>
      <c r="DF159" s="127"/>
      <c r="DG159" s="127"/>
      <c r="DH159" s="132" t="s">
        <v>181</v>
      </c>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row>
    <row r="160" spans="1:144" s="58" customFormat="1" ht="20.25" customHeight="1">
      <c r="A160" s="55" t="s">
        <v>181</v>
      </c>
      <c r="B160" s="56">
        <v>3</v>
      </c>
      <c r="C160" s="1118" t="s">
        <v>241</v>
      </c>
      <c r="D160" s="1123"/>
      <c r="E160" s="1123"/>
      <c r="F160" s="1123"/>
      <c r="G160" s="1123"/>
      <c r="H160" s="1123"/>
      <c r="I160" s="1123"/>
      <c r="J160" s="1123"/>
      <c r="K160" s="56" t="s">
        <v>181</v>
      </c>
      <c r="L160" s="68" t="s">
        <v>181</v>
      </c>
      <c r="M160" s="152" t="s">
        <v>181</v>
      </c>
      <c r="N160" s="152" t="s">
        <v>181</v>
      </c>
      <c r="O160" s="401"/>
      <c r="P160" s="152"/>
      <c r="Q160" s="68"/>
      <c r="R160" s="152"/>
      <c r="S160" s="152"/>
      <c r="T160" s="401"/>
      <c r="U160" s="152"/>
      <c r="V160" s="68"/>
      <c r="W160" s="152"/>
      <c r="X160" s="152"/>
      <c r="Y160" s="401"/>
      <c r="Z160" s="152"/>
      <c r="AA160" s="68"/>
      <c r="AB160" s="152"/>
      <c r="AC160" s="152"/>
      <c r="AD160" s="401"/>
      <c r="AE160" s="152"/>
      <c r="AF160" s="68"/>
      <c r="AG160" s="152"/>
      <c r="AH160" s="152"/>
      <c r="AI160" s="401"/>
      <c r="AJ160" s="152"/>
      <c r="AK160" s="68"/>
      <c r="AL160" s="152"/>
      <c r="AM160" s="152"/>
      <c r="AN160" s="401"/>
      <c r="AO160" s="85" t="s">
        <v>181</v>
      </c>
      <c r="AP160" s="187" t="s">
        <v>181</v>
      </c>
      <c r="AQ160" s="185" t="s">
        <v>181</v>
      </c>
      <c r="AR160" s="188" t="s">
        <v>181</v>
      </c>
      <c r="AS160" s="729"/>
      <c r="AT160" s="132" t="s">
        <v>181</v>
      </c>
      <c r="AU160" s="132" t="s">
        <v>181</v>
      </c>
      <c r="AV160" s="132" t="s">
        <v>181</v>
      </c>
      <c r="AW160" s="132" t="s">
        <v>181</v>
      </c>
      <c r="AX160" s="132" t="s">
        <v>181</v>
      </c>
      <c r="AY160" s="132" t="s">
        <v>181</v>
      </c>
      <c r="AZ160" s="132" t="s">
        <v>181</v>
      </c>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32" t="s">
        <v>181</v>
      </c>
      <c r="CW160" s="127"/>
      <c r="CX160" s="127"/>
      <c r="CY160" s="127"/>
      <c r="CZ160" s="127"/>
      <c r="DA160" s="127"/>
      <c r="DB160" s="132" t="s">
        <v>181</v>
      </c>
      <c r="DC160" s="127"/>
      <c r="DD160" s="127"/>
      <c r="DE160" s="127"/>
      <c r="DF160" s="127"/>
      <c r="DG160" s="127"/>
      <c r="DH160" s="132" t="s">
        <v>181</v>
      </c>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row>
    <row r="161" spans="1:144" s="58" customFormat="1" ht="20.25" customHeight="1">
      <c r="A161" s="55" t="s">
        <v>181</v>
      </c>
      <c r="B161" s="56" t="s">
        <v>181</v>
      </c>
      <c r="C161" s="56" t="s">
        <v>181</v>
      </c>
      <c r="D161" s="1072" t="s">
        <v>213</v>
      </c>
      <c r="E161" s="1073"/>
      <c r="F161" s="1073"/>
      <c r="G161" s="1073"/>
      <c r="H161" s="1073"/>
      <c r="I161" s="1073"/>
      <c r="J161" s="1073"/>
      <c r="K161" s="56" t="s">
        <v>181</v>
      </c>
      <c r="L161" s="68" t="s">
        <v>181</v>
      </c>
      <c r="M161" s="152" t="s">
        <v>181</v>
      </c>
      <c r="N161" s="152" t="s">
        <v>181</v>
      </c>
      <c r="O161" s="410"/>
      <c r="P161" s="152"/>
      <c r="Q161" s="68"/>
      <c r="R161" s="152"/>
      <c r="S161" s="152"/>
      <c r="T161" s="410"/>
      <c r="U161" s="152"/>
      <c r="V161" s="68"/>
      <c r="W161" s="152"/>
      <c r="X161" s="152"/>
      <c r="Y161" s="410"/>
      <c r="Z161" s="152"/>
      <c r="AA161" s="68"/>
      <c r="AB161" s="152"/>
      <c r="AC161" s="152"/>
      <c r="AD161" s="410"/>
      <c r="AE161" s="152"/>
      <c r="AF161" s="68"/>
      <c r="AG161" s="152"/>
      <c r="AH161" s="152"/>
      <c r="AI161" s="410"/>
      <c r="AJ161" s="152"/>
      <c r="AK161" s="68"/>
      <c r="AL161" s="152"/>
      <c r="AM161" s="152"/>
      <c r="AN161" s="410"/>
      <c r="AO161" s="85" t="s">
        <v>181</v>
      </c>
      <c r="AP161" s="187" t="s">
        <v>181</v>
      </c>
      <c r="AQ161" s="52">
        <f>SUM(O161:AN161)</f>
        <v>0</v>
      </c>
      <c r="AR161" s="188" t="s">
        <v>181</v>
      </c>
      <c r="AS161" s="729"/>
      <c r="AT161" s="132" t="s">
        <v>181</v>
      </c>
      <c r="AU161" s="132" t="s">
        <v>181</v>
      </c>
      <c r="AV161" s="132" t="s">
        <v>181</v>
      </c>
      <c r="AW161" s="132" t="s">
        <v>181</v>
      </c>
      <c r="AX161" s="132" t="s">
        <v>181</v>
      </c>
      <c r="AY161" s="132" t="s">
        <v>181</v>
      </c>
      <c r="AZ161" s="132" t="s">
        <v>181</v>
      </c>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32" t="s">
        <v>181</v>
      </c>
      <c r="CW161" s="127"/>
      <c r="CX161" s="127"/>
      <c r="CY161" s="127"/>
      <c r="CZ161" s="127"/>
      <c r="DA161" s="127"/>
      <c r="DB161" s="132" t="s">
        <v>181</v>
      </c>
      <c r="DC161" s="127"/>
      <c r="DD161" s="127"/>
      <c r="DE161" s="127"/>
      <c r="DF161" s="127"/>
      <c r="DG161" s="127"/>
      <c r="DH161" s="132" t="s">
        <v>181</v>
      </c>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row>
    <row r="162" spans="1:144" s="58" customFormat="1" ht="20.25" customHeight="1">
      <c r="A162" s="55" t="s">
        <v>181</v>
      </c>
      <c r="B162" s="56" t="s">
        <v>181</v>
      </c>
      <c r="C162" s="56" t="s">
        <v>181</v>
      </c>
      <c r="D162" s="1072" t="s">
        <v>214</v>
      </c>
      <c r="E162" s="1073"/>
      <c r="F162" s="1073"/>
      <c r="G162" s="1073"/>
      <c r="H162" s="1073"/>
      <c r="I162" s="1073"/>
      <c r="J162" s="1073"/>
      <c r="K162" s="56" t="s">
        <v>181</v>
      </c>
      <c r="L162" s="68" t="s">
        <v>181</v>
      </c>
      <c r="M162" s="152" t="s">
        <v>181</v>
      </c>
      <c r="N162" s="152" t="s">
        <v>181</v>
      </c>
      <c r="O162" s="412"/>
      <c r="P162" s="152"/>
      <c r="Q162" s="68"/>
      <c r="R162" s="152"/>
      <c r="S162" s="152"/>
      <c r="T162" s="412"/>
      <c r="U162" s="152"/>
      <c r="V162" s="68"/>
      <c r="W162" s="152"/>
      <c r="X162" s="152"/>
      <c r="Y162" s="412"/>
      <c r="Z162" s="152"/>
      <c r="AA162" s="68"/>
      <c r="AB162" s="152"/>
      <c r="AC162" s="152"/>
      <c r="AD162" s="412"/>
      <c r="AE162" s="152"/>
      <c r="AF162" s="68"/>
      <c r="AG162" s="152"/>
      <c r="AH162" s="152"/>
      <c r="AI162" s="412"/>
      <c r="AJ162" s="152"/>
      <c r="AK162" s="68"/>
      <c r="AL162" s="152"/>
      <c r="AM162" s="152"/>
      <c r="AN162" s="412"/>
      <c r="AO162" s="85" t="s">
        <v>181</v>
      </c>
      <c r="AP162" s="187" t="s">
        <v>181</v>
      </c>
      <c r="AQ162" s="52">
        <f>SUM(O162:AN162)</f>
        <v>0</v>
      </c>
      <c r="AR162" s="188" t="s">
        <v>181</v>
      </c>
      <c r="AS162" s="729"/>
      <c r="AT162" s="132" t="s">
        <v>181</v>
      </c>
      <c r="AU162" s="132" t="s">
        <v>181</v>
      </c>
      <c r="AV162" s="132" t="s">
        <v>181</v>
      </c>
      <c r="AW162" s="132" t="s">
        <v>181</v>
      </c>
      <c r="AX162" s="132" t="s">
        <v>181</v>
      </c>
      <c r="AY162" s="132" t="s">
        <v>181</v>
      </c>
      <c r="AZ162" s="132" t="s">
        <v>181</v>
      </c>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32" t="s">
        <v>181</v>
      </c>
      <c r="CW162" s="127"/>
      <c r="CX162" s="127"/>
      <c r="CY162" s="127"/>
      <c r="CZ162" s="127"/>
      <c r="DA162" s="127"/>
      <c r="DB162" s="132" t="s">
        <v>181</v>
      </c>
      <c r="DC162" s="127"/>
      <c r="DD162" s="127"/>
      <c r="DE162" s="127"/>
      <c r="DF162" s="127"/>
      <c r="DG162" s="127"/>
      <c r="DH162" s="132" t="s">
        <v>181</v>
      </c>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row>
    <row r="163" spans="1:144" s="58" customFormat="1" ht="20.25" customHeight="1">
      <c r="A163" s="55" t="s">
        <v>181</v>
      </c>
      <c r="B163" s="56" t="s">
        <v>181</v>
      </c>
      <c r="C163" s="56" t="s">
        <v>181</v>
      </c>
      <c r="D163" s="1072" t="s">
        <v>215</v>
      </c>
      <c r="E163" s="1073"/>
      <c r="F163" s="1073"/>
      <c r="G163" s="1073"/>
      <c r="H163" s="1073"/>
      <c r="I163" s="1073"/>
      <c r="J163" s="1073"/>
      <c r="K163" s="56" t="s">
        <v>181</v>
      </c>
      <c r="L163" s="68" t="s">
        <v>181</v>
      </c>
      <c r="M163" s="152" t="s">
        <v>181</v>
      </c>
      <c r="N163" s="152" t="s">
        <v>181</v>
      </c>
      <c r="O163" s="412"/>
      <c r="P163" s="152"/>
      <c r="Q163" s="68"/>
      <c r="R163" s="152"/>
      <c r="S163" s="152"/>
      <c r="T163" s="412"/>
      <c r="U163" s="152"/>
      <c r="V163" s="68"/>
      <c r="W163" s="152"/>
      <c r="X163" s="152"/>
      <c r="Y163" s="412"/>
      <c r="Z163" s="152"/>
      <c r="AA163" s="68"/>
      <c r="AB163" s="152"/>
      <c r="AC163" s="152"/>
      <c r="AD163" s="412"/>
      <c r="AE163" s="152"/>
      <c r="AF163" s="68"/>
      <c r="AG163" s="152"/>
      <c r="AH163" s="152"/>
      <c r="AI163" s="412"/>
      <c r="AJ163" s="152"/>
      <c r="AK163" s="68"/>
      <c r="AL163" s="152"/>
      <c r="AM163" s="152"/>
      <c r="AN163" s="412"/>
      <c r="AO163" s="85" t="s">
        <v>181</v>
      </c>
      <c r="AP163" s="187" t="s">
        <v>181</v>
      </c>
      <c r="AQ163" s="52">
        <f>SUM(O163:AN163)</f>
        <v>0</v>
      </c>
      <c r="AR163" s="188" t="s">
        <v>181</v>
      </c>
      <c r="AS163" s="729"/>
      <c r="AT163" s="132" t="s">
        <v>181</v>
      </c>
      <c r="AU163" s="132" t="s">
        <v>181</v>
      </c>
      <c r="AV163" s="132" t="s">
        <v>181</v>
      </c>
      <c r="AW163" s="132" t="s">
        <v>181</v>
      </c>
      <c r="AX163" s="132" t="s">
        <v>181</v>
      </c>
      <c r="AY163" s="132" t="s">
        <v>181</v>
      </c>
      <c r="AZ163" s="132" t="s">
        <v>181</v>
      </c>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32" t="s">
        <v>181</v>
      </c>
      <c r="CW163" s="127"/>
      <c r="CX163" s="127"/>
      <c r="CY163" s="127"/>
      <c r="CZ163" s="127"/>
      <c r="DA163" s="127"/>
      <c r="DB163" s="132" t="s">
        <v>181</v>
      </c>
      <c r="DC163" s="127"/>
      <c r="DD163" s="127"/>
      <c r="DE163" s="127"/>
      <c r="DF163" s="127"/>
      <c r="DG163" s="127"/>
      <c r="DH163" s="132" t="s">
        <v>181</v>
      </c>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row>
    <row r="164" spans="1:144" s="58" customFormat="1" ht="20.25" customHeight="1">
      <c r="A164" s="55" t="s">
        <v>181</v>
      </c>
      <c r="B164" s="56" t="s">
        <v>181</v>
      </c>
      <c r="C164" s="56" t="s">
        <v>181</v>
      </c>
      <c r="D164" s="1072" t="s">
        <v>216</v>
      </c>
      <c r="E164" s="1073"/>
      <c r="F164" s="1073"/>
      <c r="G164" s="1073"/>
      <c r="H164" s="1073"/>
      <c r="I164" s="1073"/>
      <c r="J164" s="1073"/>
      <c r="K164" s="56" t="s">
        <v>181</v>
      </c>
      <c r="L164" s="68" t="s">
        <v>181</v>
      </c>
      <c r="M164" s="152" t="s">
        <v>181</v>
      </c>
      <c r="N164" s="152" t="s">
        <v>181</v>
      </c>
      <c r="O164" s="412"/>
      <c r="P164" s="152"/>
      <c r="Q164" s="68"/>
      <c r="R164" s="152"/>
      <c r="S164" s="152"/>
      <c r="T164" s="412"/>
      <c r="U164" s="152"/>
      <c r="V164" s="68"/>
      <c r="W164" s="152"/>
      <c r="X164" s="152"/>
      <c r="Y164" s="412"/>
      <c r="Z164" s="152"/>
      <c r="AA164" s="68"/>
      <c r="AB164" s="152"/>
      <c r="AC164" s="152"/>
      <c r="AD164" s="412"/>
      <c r="AE164" s="152"/>
      <c r="AF164" s="68"/>
      <c r="AG164" s="152"/>
      <c r="AH164" s="152"/>
      <c r="AI164" s="412"/>
      <c r="AJ164" s="152"/>
      <c r="AK164" s="68"/>
      <c r="AL164" s="152"/>
      <c r="AM164" s="152"/>
      <c r="AN164" s="412"/>
      <c r="AO164" s="85" t="s">
        <v>181</v>
      </c>
      <c r="AP164" s="187" t="s">
        <v>181</v>
      </c>
      <c r="AQ164" s="52">
        <f>SUM(O164:AN164)</f>
        <v>0</v>
      </c>
      <c r="AR164" s="188" t="s">
        <v>181</v>
      </c>
      <c r="AS164" s="729"/>
      <c r="AT164" s="132" t="s">
        <v>181</v>
      </c>
      <c r="AU164" s="132" t="s">
        <v>181</v>
      </c>
      <c r="AV164" s="132" t="s">
        <v>181</v>
      </c>
      <c r="AW164" s="132" t="s">
        <v>181</v>
      </c>
      <c r="AX164" s="132" t="s">
        <v>181</v>
      </c>
      <c r="AY164" s="132" t="s">
        <v>181</v>
      </c>
      <c r="AZ164" s="132" t="s">
        <v>181</v>
      </c>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32" t="s">
        <v>181</v>
      </c>
      <c r="CW164" s="127"/>
      <c r="CX164" s="127"/>
      <c r="CY164" s="127"/>
      <c r="CZ164" s="127"/>
      <c r="DA164" s="127"/>
      <c r="DB164" s="132" t="s">
        <v>181</v>
      </c>
      <c r="DC164" s="127"/>
      <c r="DD164" s="127"/>
      <c r="DE164" s="127"/>
      <c r="DF164" s="127"/>
      <c r="DG164" s="127"/>
      <c r="DH164" s="132" t="s">
        <v>181</v>
      </c>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row>
    <row r="165" spans="1:144" s="58" customFormat="1" ht="20.25" customHeight="1">
      <c r="A165" s="55" t="s">
        <v>181</v>
      </c>
      <c r="B165" s="56" t="s">
        <v>181</v>
      </c>
      <c r="C165" s="56" t="s">
        <v>181</v>
      </c>
      <c r="D165" s="1072" t="s">
        <v>217</v>
      </c>
      <c r="E165" s="1073"/>
      <c r="F165" s="1073"/>
      <c r="G165" s="1073"/>
      <c r="H165" s="1073"/>
      <c r="I165" s="1073"/>
      <c r="J165" s="1073"/>
      <c r="K165" s="56" t="s">
        <v>181</v>
      </c>
      <c r="L165" s="68" t="s">
        <v>181</v>
      </c>
      <c r="M165" s="152" t="s">
        <v>181</v>
      </c>
      <c r="N165" s="152" t="s">
        <v>181</v>
      </c>
      <c r="O165" s="412"/>
      <c r="P165" s="152"/>
      <c r="Q165" s="68"/>
      <c r="R165" s="152"/>
      <c r="S165" s="152"/>
      <c r="T165" s="412"/>
      <c r="U165" s="152"/>
      <c r="V165" s="68"/>
      <c r="W165" s="152"/>
      <c r="X165" s="152"/>
      <c r="Y165" s="412"/>
      <c r="Z165" s="152"/>
      <c r="AA165" s="68"/>
      <c r="AB165" s="152"/>
      <c r="AC165" s="152"/>
      <c r="AD165" s="412"/>
      <c r="AE165" s="152"/>
      <c r="AF165" s="68"/>
      <c r="AG165" s="152"/>
      <c r="AH165" s="152"/>
      <c r="AI165" s="412"/>
      <c r="AJ165" s="152"/>
      <c r="AK165" s="68"/>
      <c r="AL165" s="152"/>
      <c r="AM165" s="152"/>
      <c r="AN165" s="412"/>
      <c r="AO165" s="85" t="s">
        <v>181</v>
      </c>
      <c r="AP165" s="187" t="s">
        <v>181</v>
      </c>
      <c r="AQ165" s="52">
        <f>SUM(O165:AN165)</f>
        <v>0</v>
      </c>
      <c r="AR165" s="188" t="s">
        <v>181</v>
      </c>
      <c r="AS165" s="729"/>
      <c r="AT165" s="132" t="s">
        <v>181</v>
      </c>
      <c r="AU165" s="132" t="s">
        <v>181</v>
      </c>
      <c r="AV165" s="132" t="s">
        <v>181</v>
      </c>
      <c r="AW165" s="132" t="s">
        <v>181</v>
      </c>
      <c r="AX165" s="132" t="s">
        <v>181</v>
      </c>
      <c r="AY165" s="132" t="s">
        <v>181</v>
      </c>
      <c r="AZ165" s="132" t="s">
        <v>181</v>
      </c>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32" t="s">
        <v>181</v>
      </c>
      <c r="CW165" s="127"/>
      <c r="CX165" s="127"/>
      <c r="CY165" s="127"/>
      <c r="CZ165" s="127"/>
      <c r="DA165" s="127"/>
      <c r="DB165" s="132" t="s">
        <v>181</v>
      </c>
      <c r="DC165" s="127"/>
      <c r="DD165" s="127"/>
      <c r="DE165" s="127"/>
      <c r="DF165" s="127"/>
      <c r="DG165" s="127"/>
      <c r="DH165" s="132" t="s">
        <v>181</v>
      </c>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row>
    <row r="166" spans="1:144" s="58" customFormat="1" ht="9.9499999999999993" customHeight="1">
      <c r="A166" s="55" t="s">
        <v>181</v>
      </c>
      <c r="B166" s="56" t="s">
        <v>181</v>
      </c>
      <c r="C166" s="56" t="s">
        <v>181</v>
      </c>
      <c r="D166" s="56" t="s">
        <v>181</v>
      </c>
      <c r="E166" s="56" t="s">
        <v>181</v>
      </c>
      <c r="F166" s="56" t="s">
        <v>181</v>
      </c>
      <c r="G166" s="56" t="s">
        <v>181</v>
      </c>
      <c r="H166" s="56" t="s">
        <v>181</v>
      </c>
      <c r="I166" s="56" t="s">
        <v>181</v>
      </c>
      <c r="J166" s="56" t="s">
        <v>181</v>
      </c>
      <c r="K166" s="56"/>
      <c r="L166" s="68"/>
      <c r="M166" s="152"/>
      <c r="N166" s="152"/>
      <c r="O166" s="401"/>
      <c r="P166" s="152"/>
      <c r="Q166" s="68"/>
      <c r="R166" s="152"/>
      <c r="S166" s="152"/>
      <c r="T166" s="401"/>
      <c r="U166" s="152"/>
      <c r="V166" s="68"/>
      <c r="W166" s="152"/>
      <c r="X166" s="152"/>
      <c r="Y166" s="401"/>
      <c r="Z166" s="152"/>
      <c r="AA166" s="68"/>
      <c r="AB166" s="152"/>
      <c r="AC166" s="152"/>
      <c r="AD166" s="401"/>
      <c r="AE166" s="152"/>
      <c r="AF166" s="68"/>
      <c r="AG166" s="152"/>
      <c r="AH166" s="152"/>
      <c r="AI166" s="401"/>
      <c r="AJ166" s="152"/>
      <c r="AK166" s="68"/>
      <c r="AL166" s="152"/>
      <c r="AM166" s="152"/>
      <c r="AN166" s="401"/>
      <c r="AO166" s="85"/>
      <c r="AP166" s="187"/>
      <c r="AQ166" s="185"/>
      <c r="AR166" s="188"/>
      <c r="AS166" s="729"/>
      <c r="AT166" s="132" t="s">
        <v>181</v>
      </c>
      <c r="AU166" s="132" t="s">
        <v>181</v>
      </c>
      <c r="AV166" s="132" t="s">
        <v>181</v>
      </c>
      <c r="AW166" s="132" t="s">
        <v>181</v>
      </c>
      <c r="AX166" s="132" t="s">
        <v>181</v>
      </c>
      <c r="AY166" s="132" t="s">
        <v>181</v>
      </c>
      <c r="AZ166" s="132" t="s">
        <v>181</v>
      </c>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32" t="s">
        <v>181</v>
      </c>
      <c r="CW166" s="127"/>
      <c r="CX166" s="127"/>
      <c r="CY166" s="127"/>
      <c r="CZ166" s="127"/>
      <c r="DA166" s="127"/>
      <c r="DB166" s="132" t="s">
        <v>181</v>
      </c>
      <c r="DC166" s="127"/>
      <c r="DD166" s="127"/>
      <c r="DE166" s="127"/>
      <c r="DF166" s="127"/>
      <c r="DG166" s="127"/>
      <c r="DH166" s="132" t="s">
        <v>181</v>
      </c>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row>
    <row r="167" spans="1:144" s="58" customFormat="1" ht="20.25" customHeight="1">
      <c r="A167" s="55" t="s">
        <v>181</v>
      </c>
      <c r="B167" s="56">
        <v>4</v>
      </c>
      <c r="C167" s="1120" t="s">
        <v>218</v>
      </c>
      <c r="D167" s="1121"/>
      <c r="E167" s="1121"/>
      <c r="F167" s="1121"/>
      <c r="G167" s="1121"/>
      <c r="H167" s="1121"/>
      <c r="I167" s="1121"/>
      <c r="J167" s="1122"/>
      <c r="K167" s="56" t="s">
        <v>181</v>
      </c>
      <c r="L167" s="68" t="s">
        <v>181</v>
      </c>
      <c r="M167" s="152" t="s">
        <v>181</v>
      </c>
      <c r="N167" s="152" t="s">
        <v>181</v>
      </c>
      <c r="O167" s="410"/>
      <c r="P167" s="152"/>
      <c r="Q167" s="68"/>
      <c r="R167" s="152"/>
      <c r="S167" s="152"/>
      <c r="T167" s="410"/>
      <c r="U167" s="152"/>
      <c r="V167" s="68"/>
      <c r="W167" s="152"/>
      <c r="X167" s="152"/>
      <c r="Y167" s="410"/>
      <c r="Z167" s="152"/>
      <c r="AA167" s="68"/>
      <c r="AB167" s="152"/>
      <c r="AC167" s="152"/>
      <c r="AD167" s="410"/>
      <c r="AE167" s="152"/>
      <c r="AF167" s="68"/>
      <c r="AG167" s="152"/>
      <c r="AH167" s="152"/>
      <c r="AI167" s="410"/>
      <c r="AJ167" s="152"/>
      <c r="AK167" s="68"/>
      <c r="AL167" s="152"/>
      <c r="AM167" s="152"/>
      <c r="AN167" s="410"/>
      <c r="AO167" s="85" t="s">
        <v>181</v>
      </c>
      <c r="AP167" s="187" t="s">
        <v>181</v>
      </c>
      <c r="AQ167" s="52">
        <f>SUM(O167:AN167)</f>
        <v>0</v>
      </c>
      <c r="AR167" s="188" t="s">
        <v>181</v>
      </c>
      <c r="AS167" s="729"/>
      <c r="AT167" s="132"/>
      <c r="AU167" s="132"/>
      <c r="AV167" s="132"/>
      <c r="AW167" s="132"/>
      <c r="AX167" s="132"/>
      <c r="AY167" s="132"/>
      <c r="AZ167" s="132"/>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32"/>
      <c r="CW167" s="127"/>
      <c r="CX167" s="127"/>
      <c r="CY167" s="127"/>
      <c r="CZ167" s="127"/>
      <c r="DA167" s="127"/>
      <c r="DB167" s="132"/>
      <c r="DC167" s="127"/>
      <c r="DD167" s="127"/>
      <c r="DE167" s="127"/>
      <c r="DF167" s="127"/>
      <c r="DG167" s="127"/>
      <c r="DH167" s="132"/>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row>
    <row r="168" spans="1:144" s="58" customFormat="1" ht="9.9499999999999993" customHeight="1">
      <c r="A168" s="55" t="s">
        <v>181</v>
      </c>
      <c r="B168" s="56" t="s">
        <v>181</v>
      </c>
      <c r="C168" s="56" t="s">
        <v>181</v>
      </c>
      <c r="D168" s="56" t="s">
        <v>181</v>
      </c>
      <c r="E168" s="56" t="s">
        <v>181</v>
      </c>
      <c r="F168" s="56" t="s">
        <v>181</v>
      </c>
      <c r="G168" s="56" t="s">
        <v>181</v>
      </c>
      <c r="H168" s="56" t="s">
        <v>181</v>
      </c>
      <c r="I168" s="56" t="s">
        <v>181</v>
      </c>
      <c r="J168" s="56" t="s">
        <v>181</v>
      </c>
      <c r="K168" s="56" t="s">
        <v>181</v>
      </c>
      <c r="L168" s="68" t="s">
        <v>181</v>
      </c>
      <c r="M168" s="152" t="s">
        <v>181</v>
      </c>
      <c r="N168" s="152" t="s">
        <v>181</v>
      </c>
      <c r="O168" s="401" t="s">
        <v>181</v>
      </c>
      <c r="P168" s="152" t="s">
        <v>181</v>
      </c>
      <c r="Q168" s="68" t="s">
        <v>181</v>
      </c>
      <c r="R168" s="152" t="s">
        <v>181</v>
      </c>
      <c r="S168" s="152" t="s">
        <v>181</v>
      </c>
      <c r="T168" s="401" t="s">
        <v>181</v>
      </c>
      <c r="U168" s="152" t="s">
        <v>181</v>
      </c>
      <c r="V168" s="68" t="s">
        <v>181</v>
      </c>
      <c r="W168" s="152" t="s">
        <v>181</v>
      </c>
      <c r="X168" s="152" t="s">
        <v>181</v>
      </c>
      <c r="Y168" s="401" t="s">
        <v>181</v>
      </c>
      <c r="Z168" s="152" t="s">
        <v>181</v>
      </c>
      <c r="AA168" s="68" t="s">
        <v>181</v>
      </c>
      <c r="AB168" s="152" t="s">
        <v>181</v>
      </c>
      <c r="AC168" s="152" t="s">
        <v>181</v>
      </c>
      <c r="AD168" s="401" t="s">
        <v>181</v>
      </c>
      <c r="AE168" s="152" t="s">
        <v>181</v>
      </c>
      <c r="AF168" s="68" t="s">
        <v>181</v>
      </c>
      <c r="AG168" s="152" t="s">
        <v>181</v>
      </c>
      <c r="AH168" s="152" t="s">
        <v>181</v>
      </c>
      <c r="AI168" s="401" t="s">
        <v>181</v>
      </c>
      <c r="AJ168" s="152" t="s">
        <v>181</v>
      </c>
      <c r="AK168" s="68" t="s">
        <v>181</v>
      </c>
      <c r="AL168" s="152" t="s">
        <v>181</v>
      </c>
      <c r="AM168" s="152" t="s">
        <v>181</v>
      </c>
      <c r="AN168" s="401" t="s">
        <v>181</v>
      </c>
      <c r="AO168" s="85" t="s">
        <v>181</v>
      </c>
      <c r="AP168" s="187" t="s">
        <v>181</v>
      </c>
      <c r="AQ168" s="185" t="s">
        <v>181</v>
      </c>
      <c r="AR168" s="188" t="s">
        <v>181</v>
      </c>
      <c r="AS168" s="729"/>
      <c r="AT168" s="132" t="s">
        <v>181</v>
      </c>
      <c r="AU168" s="132" t="s">
        <v>181</v>
      </c>
      <c r="AV168" s="132" t="s">
        <v>181</v>
      </c>
      <c r="AW168" s="132" t="s">
        <v>181</v>
      </c>
      <c r="AX168" s="132" t="s">
        <v>181</v>
      </c>
      <c r="AY168" s="132" t="s">
        <v>181</v>
      </c>
      <c r="AZ168" s="132" t="s">
        <v>181</v>
      </c>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32" t="s">
        <v>181</v>
      </c>
      <c r="CW168" s="127"/>
      <c r="CX168" s="127"/>
      <c r="CY168" s="127"/>
      <c r="CZ168" s="127"/>
      <c r="DA168" s="127"/>
      <c r="DB168" s="132" t="s">
        <v>181</v>
      </c>
      <c r="DC168" s="127"/>
      <c r="DD168" s="127"/>
      <c r="DE168" s="127"/>
      <c r="DF168" s="127"/>
      <c r="DG168" s="127"/>
      <c r="DH168" s="132" t="s">
        <v>181</v>
      </c>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row>
    <row r="169" spans="1:144" s="58" customFormat="1" ht="49.9" customHeight="1">
      <c r="A169" s="55" t="s">
        <v>181</v>
      </c>
      <c r="B169" s="56">
        <v>5</v>
      </c>
      <c r="C169" s="1114" t="s">
        <v>328</v>
      </c>
      <c r="D169" s="1115"/>
      <c r="E169" s="1115"/>
      <c r="F169" s="1115"/>
      <c r="G169" s="1115"/>
      <c r="H169" s="1115"/>
      <c r="I169" s="1115"/>
      <c r="J169" s="1115"/>
      <c r="K169" s="56" t="s">
        <v>181</v>
      </c>
      <c r="L169" s="68" t="s">
        <v>181</v>
      </c>
      <c r="M169" s="152" t="s">
        <v>181</v>
      </c>
      <c r="N169" s="152" t="s">
        <v>181</v>
      </c>
      <c r="O169" s="401" t="s">
        <v>181</v>
      </c>
      <c r="P169" s="152" t="s">
        <v>181</v>
      </c>
      <c r="Q169" s="68" t="s">
        <v>181</v>
      </c>
      <c r="R169" s="152" t="s">
        <v>181</v>
      </c>
      <c r="S169" s="152" t="s">
        <v>181</v>
      </c>
      <c r="T169" s="401" t="s">
        <v>181</v>
      </c>
      <c r="U169" s="152" t="s">
        <v>181</v>
      </c>
      <c r="V169" s="68" t="s">
        <v>181</v>
      </c>
      <c r="W169" s="152" t="s">
        <v>181</v>
      </c>
      <c r="X169" s="152" t="s">
        <v>181</v>
      </c>
      <c r="Y169" s="401" t="s">
        <v>181</v>
      </c>
      <c r="Z169" s="152" t="s">
        <v>181</v>
      </c>
      <c r="AA169" s="68" t="s">
        <v>181</v>
      </c>
      <c r="AB169" s="152" t="s">
        <v>181</v>
      </c>
      <c r="AC169" s="152" t="s">
        <v>181</v>
      </c>
      <c r="AD169" s="401" t="s">
        <v>181</v>
      </c>
      <c r="AE169" s="152" t="s">
        <v>181</v>
      </c>
      <c r="AF169" s="68" t="s">
        <v>181</v>
      </c>
      <c r="AG169" s="152" t="s">
        <v>181</v>
      </c>
      <c r="AH169" s="152" t="s">
        <v>181</v>
      </c>
      <c r="AI169" s="401" t="s">
        <v>181</v>
      </c>
      <c r="AJ169" s="152" t="s">
        <v>181</v>
      </c>
      <c r="AK169" s="68" t="s">
        <v>181</v>
      </c>
      <c r="AL169" s="152" t="s">
        <v>181</v>
      </c>
      <c r="AM169" s="152" t="s">
        <v>181</v>
      </c>
      <c r="AN169" s="401" t="s">
        <v>181</v>
      </c>
      <c r="AO169" s="85" t="s">
        <v>181</v>
      </c>
      <c r="AP169" s="187" t="s">
        <v>181</v>
      </c>
      <c r="AQ169" s="185" t="s">
        <v>181</v>
      </c>
      <c r="AR169" s="188" t="s">
        <v>181</v>
      </c>
      <c r="AS169" s="729"/>
      <c r="AT169" s="132" t="s">
        <v>181</v>
      </c>
      <c r="AU169" s="132" t="s">
        <v>181</v>
      </c>
      <c r="AV169" s="132" t="s">
        <v>181</v>
      </c>
      <c r="AW169" s="132" t="s">
        <v>181</v>
      </c>
      <c r="AX169" s="132" t="s">
        <v>181</v>
      </c>
      <c r="AY169" s="132" t="s">
        <v>181</v>
      </c>
      <c r="AZ169" s="132" t="s">
        <v>181</v>
      </c>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32" t="s">
        <v>181</v>
      </c>
      <c r="CW169" s="127"/>
      <c r="CX169" s="127"/>
      <c r="CY169" s="127"/>
      <c r="CZ169" s="127"/>
      <c r="DA169" s="127"/>
      <c r="DB169" s="132" t="s">
        <v>181</v>
      </c>
      <c r="DC169" s="127"/>
      <c r="DD169" s="127"/>
      <c r="DE169" s="127"/>
      <c r="DF169" s="127"/>
      <c r="DG169" s="127"/>
      <c r="DH169" s="132" t="s">
        <v>181</v>
      </c>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row>
    <row r="170" spans="1:144" s="58" customFormat="1" ht="20.25" customHeight="1">
      <c r="A170" s="55" t="s">
        <v>181</v>
      </c>
      <c r="B170" s="56" t="s">
        <v>181</v>
      </c>
      <c r="C170" s="56" t="s">
        <v>220</v>
      </c>
      <c r="D170" s="1375" t="s">
        <v>1102</v>
      </c>
      <c r="E170" s="1376"/>
      <c r="F170" s="1376"/>
      <c r="G170" s="1376"/>
      <c r="H170" s="1376"/>
      <c r="I170" s="1376"/>
      <c r="J170" s="1376"/>
      <c r="K170" s="56" t="s">
        <v>181</v>
      </c>
      <c r="L170" s="68" t="s">
        <v>181</v>
      </c>
      <c r="M170" s="152" t="s">
        <v>181</v>
      </c>
      <c r="N170" s="152" t="s">
        <v>181</v>
      </c>
      <c r="O170" s="413" t="s">
        <v>181</v>
      </c>
      <c r="P170" s="152"/>
      <c r="Q170" s="68"/>
      <c r="R170" s="152"/>
      <c r="S170" s="152"/>
      <c r="T170" s="413" t="s">
        <v>181</v>
      </c>
      <c r="U170" s="152"/>
      <c r="V170" s="68"/>
      <c r="W170" s="152"/>
      <c r="X170" s="152"/>
      <c r="Y170" s="413" t="s">
        <v>181</v>
      </c>
      <c r="Z170" s="152"/>
      <c r="AA170" s="68"/>
      <c r="AB170" s="152"/>
      <c r="AC170" s="152"/>
      <c r="AD170" s="413" t="s">
        <v>181</v>
      </c>
      <c r="AE170" s="152"/>
      <c r="AF170" s="68"/>
      <c r="AG170" s="152"/>
      <c r="AH170" s="152"/>
      <c r="AI170" s="413" t="s">
        <v>181</v>
      </c>
      <c r="AJ170" s="152"/>
      <c r="AK170" s="68"/>
      <c r="AL170" s="152"/>
      <c r="AM170" s="152"/>
      <c r="AN170" s="413" t="s">
        <v>181</v>
      </c>
      <c r="AO170" s="85" t="s">
        <v>181</v>
      </c>
      <c r="AP170" s="187" t="s">
        <v>181</v>
      </c>
      <c r="AQ170" s="204" t="s">
        <v>181</v>
      </c>
      <c r="AR170" s="188" t="s">
        <v>181</v>
      </c>
      <c r="AS170" s="729"/>
      <c r="AT170" s="132" t="s">
        <v>181</v>
      </c>
      <c r="AU170" s="132" t="s">
        <v>181</v>
      </c>
      <c r="AV170" s="132" t="s">
        <v>181</v>
      </c>
      <c r="AW170" s="132" t="s">
        <v>181</v>
      </c>
      <c r="AX170" s="132" t="s">
        <v>181</v>
      </c>
      <c r="AY170" s="132" t="s">
        <v>181</v>
      </c>
      <c r="AZ170" s="132" t="s">
        <v>181</v>
      </c>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32" t="s">
        <v>181</v>
      </c>
      <c r="CW170" s="127"/>
      <c r="CX170" s="127"/>
      <c r="CY170" s="127"/>
      <c r="CZ170" s="127"/>
      <c r="DA170" s="127"/>
      <c r="DB170" s="132" t="s">
        <v>181</v>
      </c>
      <c r="DC170" s="127"/>
      <c r="DD170" s="127"/>
      <c r="DE170" s="127"/>
      <c r="DF170" s="127"/>
      <c r="DG170" s="127"/>
      <c r="DH170" s="132" t="s">
        <v>181</v>
      </c>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row>
    <row r="171" spans="1:144" s="58" customFormat="1" ht="20.25" customHeight="1">
      <c r="A171" s="55"/>
      <c r="B171" s="56"/>
      <c r="C171" s="56"/>
      <c r="D171" s="1112" t="s">
        <v>221</v>
      </c>
      <c r="E171" s="1004"/>
      <c r="F171" s="1004"/>
      <c r="G171" s="1004"/>
      <c r="H171" s="1004"/>
      <c r="I171" s="1004"/>
      <c r="J171" s="1113"/>
      <c r="K171" s="56"/>
      <c r="L171" s="68"/>
      <c r="M171" s="152"/>
      <c r="N171" s="152"/>
      <c r="O171" s="412"/>
      <c r="P171" s="152"/>
      <c r="Q171" s="68"/>
      <c r="R171" s="152"/>
      <c r="S171" s="152"/>
      <c r="T171" s="412"/>
      <c r="U171" s="152"/>
      <c r="V171" s="68"/>
      <c r="W171" s="152"/>
      <c r="X171" s="152"/>
      <c r="Y171" s="412"/>
      <c r="Z171" s="152"/>
      <c r="AA171" s="68"/>
      <c r="AB171" s="152"/>
      <c r="AC171" s="152"/>
      <c r="AD171" s="412"/>
      <c r="AE171" s="152"/>
      <c r="AF171" s="68"/>
      <c r="AG171" s="152"/>
      <c r="AH171" s="152"/>
      <c r="AI171" s="412"/>
      <c r="AJ171" s="152"/>
      <c r="AK171" s="68"/>
      <c r="AL171" s="152"/>
      <c r="AM171" s="152"/>
      <c r="AN171" s="412"/>
      <c r="AO171" s="85"/>
      <c r="AP171" s="187"/>
      <c r="AQ171" s="52">
        <f>SUM(O171:AN171)</f>
        <v>0</v>
      </c>
      <c r="AR171" s="188"/>
      <c r="AS171" s="729"/>
      <c r="AT171" s="132" t="s">
        <v>181</v>
      </c>
      <c r="AU171" s="132" t="s">
        <v>181</v>
      </c>
      <c r="AV171" s="132" t="s">
        <v>181</v>
      </c>
      <c r="AW171" s="132" t="s">
        <v>181</v>
      </c>
      <c r="AX171" s="132" t="s">
        <v>181</v>
      </c>
      <c r="AY171" s="132" t="s">
        <v>181</v>
      </c>
      <c r="AZ171" s="132" t="s">
        <v>181</v>
      </c>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32" t="s">
        <v>181</v>
      </c>
      <c r="CW171" s="127"/>
      <c r="CX171" s="127"/>
      <c r="CY171" s="127"/>
      <c r="CZ171" s="127"/>
      <c r="DA171" s="127"/>
      <c r="DB171" s="132" t="s">
        <v>181</v>
      </c>
      <c r="DC171" s="127"/>
      <c r="DD171" s="127"/>
      <c r="DE171" s="127"/>
      <c r="DF171" s="127"/>
      <c r="DG171" s="127"/>
      <c r="DH171" s="132" t="s">
        <v>181</v>
      </c>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row>
    <row r="172" spans="1:144" s="58" customFormat="1" ht="20.25" customHeight="1">
      <c r="A172" s="55"/>
      <c r="B172" s="56"/>
      <c r="C172" s="56"/>
      <c r="D172" s="1069" t="s">
        <v>125</v>
      </c>
      <c r="E172" s="1070"/>
      <c r="F172" s="1070"/>
      <c r="G172" s="1070"/>
      <c r="H172" s="1070"/>
      <c r="I172" s="1070"/>
      <c r="J172" s="1071"/>
      <c r="K172" s="56"/>
      <c r="L172" s="68"/>
      <c r="M172" s="152"/>
      <c r="N172" s="152"/>
      <c r="O172" s="414"/>
      <c r="P172" s="152"/>
      <c r="Q172" s="68"/>
      <c r="R172" s="152"/>
      <c r="S172" s="152"/>
      <c r="T172" s="414"/>
      <c r="U172" s="152"/>
      <c r="V172" s="68"/>
      <c r="W172" s="152"/>
      <c r="X172" s="152"/>
      <c r="Y172" s="414"/>
      <c r="Z172" s="152"/>
      <c r="AA172" s="68"/>
      <c r="AB172" s="152"/>
      <c r="AC172" s="152"/>
      <c r="AD172" s="414"/>
      <c r="AE172" s="152"/>
      <c r="AF172" s="68"/>
      <c r="AG172" s="152"/>
      <c r="AH172" s="152"/>
      <c r="AI172" s="414"/>
      <c r="AJ172" s="152"/>
      <c r="AK172" s="68"/>
      <c r="AL172" s="152"/>
      <c r="AM172" s="152"/>
      <c r="AN172" s="414"/>
      <c r="AO172" s="85"/>
      <c r="AP172" s="187"/>
      <c r="AQ172" s="53">
        <f>SUM(O172:AN172)</f>
        <v>0</v>
      </c>
      <c r="AR172" s="188"/>
      <c r="AS172" s="729"/>
      <c r="AT172" s="132"/>
      <c r="AU172" s="132"/>
      <c r="AV172" s="132"/>
      <c r="AW172" s="132"/>
      <c r="AX172" s="132"/>
      <c r="AY172" s="132"/>
      <c r="AZ172" s="132"/>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32"/>
      <c r="CW172" s="127"/>
      <c r="CX172" s="127"/>
      <c r="CY172" s="127"/>
      <c r="CZ172" s="127"/>
      <c r="DA172" s="127"/>
      <c r="DB172" s="132"/>
      <c r="DC172" s="127"/>
      <c r="DD172" s="127"/>
      <c r="DE172" s="127"/>
      <c r="DF172" s="127"/>
      <c r="DG172" s="127"/>
      <c r="DH172" s="132"/>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row>
    <row r="173" spans="1:144" s="58" customFormat="1" ht="9.9499999999999993" customHeight="1">
      <c r="A173" s="55"/>
      <c r="B173" s="56"/>
      <c r="C173" s="56"/>
      <c r="D173" s="1067"/>
      <c r="E173" s="1004"/>
      <c r="F173" s="1004"/>
      <c r="G173" s="1004"/>
      <c r="H173" s="1004"/>
      <c r="I173" s="1004"/>
      <c r="J173" s="1004"/>
      <c r="K173" s="56"/>
      <c r="L173" s="68"/>
      <c r="M173" s="152"/>
      <c r="N173" s="152"/>
      <c r="O173" s="401"/>
      <c r="P173" s="152"/>
      <c r="Q173" s="68"/>
      <c r="R173" s="152"/>
      <c r="S173" s="152"/>
      <c r="T173" s="401"/>
      <c r="U173" s="152"/>
      <c r="V173" s="68"/>
      <c r="W173" s="152"/>
      <c r="X173" s="152"/>
      <c r="Y173" s="401"/>
      <c r="Z173" s="152"/>
      <c r="AA173" s="68"/>
      <c r="AB173" s="152"/>
      <c r="AC173" s="152"/>
      <c r="AD173" s="401" t="s">
        <v>181</v>
      </c>
      <c r="AE173" s="152"/>
      <c r="AF173" s="68"/>
      <c r="AG173" s="152"/>
      <c r="AH173" s="152"/>
      <c r="AI173" s="401" t="s">
        <v>181</v>
      </c>
      <c r="AJ173" s="152"/>
      <c r="AK173" s="68"/>
      <c r="AL173" s="152"/>
      <c r="AM173" s="152"/>
      <c r="AN173" s="401" t="s">
        <v>181</v>
      </c>
      <c r="AO173" s="85"/>
      <c r="AP173" s="187"/>
      <c r="AQ173" s="185" t="s">
        <v>181</v>
      </c>
      <c r="AR173" s="188"/>
      <c r="AS173" s="729"/>
      <c r="AT173" s="132"/>
      <c r="AU173" s="132"/>
      <c r="AV173" s="132"/>
      <c r="AW173" s="132"/>
      <c r="AX173" s="132"/>
      <c r="AY173" s="132"/>
      <c r="AZ173" s="132"/>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32"/>
      <c r="CW173" s="127"/>
      <c r="CX173" s="127"/>
      <c r="CY173" s="127"/>
      <c r="CZ173" s="127"/>
      <c r="DA173" s="127"/>
      <c r="DB173" s="132"/>
      <c r="DC173" s="127"/>
      <c r="DD173" s="127"/>
      <c r="DE173" s="127"/>
      <c r="DF173" s="127"/>
      <c r="DG173" s="127"/>
      <c r="DH173" s="132"/>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row>
    <row r="174" spans="1:144" s="58" customFormat="1" ht="20.25" customHeight="1">
      <c r="A174" s="55" t="s">
        <v>181</v>
      </c>
      <c r="B174" s="56" t="s">
        <v>181</v>
      </c>
      <c r="C174" s="56" t="s">
        <v>222</v>
      </c>
      <c r="D174" s="1375" t="s">
        <v>1101</v>
      </c>
      <c r="E174" s="1376"/>
      <c r="F174" s="1376"/>
      <c r="G174" s="1376"/>
      <c r="H174" s="1376"/>
      <c r="I174" s="1376"/>
      <c r="J174" s="1376"/>
      <c r="K174" s="56" t="s">
        <v>181</v>
      </c>
      <c r="L174" s="68" t="s">
        <v>181</v>
      </c>
      <c r="M174" s="152" t="s">
        <v>181</v>
      </c>
      <c r="N174" s="152" t="s">
        <v>181</v>
      </c>
      <c r="O174" s="413"/>
      <c r="P174" s="152"/>
      <c r="Q174" s="68"/>
      <c r="R174" s="152"/>
      <c r="S174" s="152"/>
      <c r="T174" s="413"/>
      <c r="U174" s="152"/>
      <c r="V174" s="68"/>
      <c r="W174" s="152"/>
      <c r="X174" s="152"/>
      <c r="Y174" s="413"/>
      <c r="Z174" s="152"/>
      <c r="AA174" s="68"/>
      <c r="AB174" s="152"/>
      <c r="AC174" s="152"/>
      <c r="AD174" s="413" t="s">
        <v>181</v>
      </c>
      <c r="AE174" s="152"/>
      <c r="AF174" s="68"/>
      <c r="AG174" s="152"/>
      <c r="AH174" s="152"/>
      <c r="AI174" s="413" t="s">
        <v>181</v>
      </c>
      <c r="AJ174" s="152"/>
      <c r="AK174" s="68"/>
      <c r="AL174" s="152"/>
      <c r="AM174" s="152"/>
      <c r="AN174" s="413" t="s">
        <v>181</v>
      </c>
      <c r="AO174" s="85" t="s">
        <v>181</v>
      </c>
      <c r="AP174" s="187" t="s">
        <v>181</v>
      </c>
      <c r="AQ174" s="204" t="s">
        <v>181</v>
      </c>
      <c r="AR174" s="188" t="s">
        <v>181</v>
      </c>
      <c r="AS174" s="729"/>
      <c r="AT174" s="132"/>
      <c r="AU174" s="132"/>
      <c r="AV174" s="132"/>
      <c r="AW174" s="132"/>
      <c r="AX174" s="132"/>
      <c r="AY174" s="132"/>
      <c r="AZ174" s="132"/>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32"/>
      <c r="CW174" s="127"/>
      <c r="CX174" s="127"/>
      <c r="CY174" s="127"/>
      <c r="CZ174" s="127"/>
      <c r="DA174" s="127"/>
      <c r="DB174" s="132"/>
      <c r="DC174" s="127"/>
      <c r="DD174" s="127"/>
      <c r="DE174" s="127"/>
      <c r="DF174" s="127"/>
      <c r="DG174" s="127"/>
      <c r="DH174" s="132"/>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row>
    <row r="175" spans="1:144" s="58" customFormat="1" ht="20.25" customHeight="1">
      <c r="A175" s="55"/>
      <c r="B175" s="56"/>
      <c r="C175" s="56"/>
      <c r="D175" s="1112" t="s">
        <v>221</v>
      </c>
      <c r="E175" s="1004"/>
      <c r="F175" s="1004"/>
      <c r="G175" s="1004"/>
      <c r="H175" s="1004"/>
      <c r="I175" s="1004"/>
      <c r="J175" s="1113"/>
      <c r="K175" s="56"/>
      <c r="L175" s="68"/>
      <c r="M175" s="152"/>
      <c r="N175" s="152"/>
      <c r="O175" s="412"/>
      <c r="P175" s="152"/>
      <c r="Q175" s="68"/>
      <c r="R175" s="152"/>
      <c r="S175" s="152"/>
      <c r="T175" s="412"/>
      <c r="U175" s="152"/>
      <c r="V175" s="68"/>
      <c r="W175" s="152"/>
      <c r="X175" s="152"/>
      <c r="Y175" s="412"/>
      <c r="Z175" s="152"/>
      <c r="AA175" s="68"/>
      <c r="AB175" s="152"/>
      <c r="AC175" s="152"/>
      <c r="AD175" s="412"/>
      <c r="AE175" s="152"/>
      <c r="AF175" s="68"/>
      <c r="AG175" s="152"/>
      <c r="AH175" s="152"/>
      <c r="AI175" s="412"/>
      <c r="AJ175" s="152"/>
      <c r="AK175" s="68"/>
      <c r="AL175" s="152"/>
      <c r="AM175" s="152"/>
      <c r="AN175" s="412"/>
      <c r="AO175" s="85"/>
      <c r="AP175" s="187"/>
      <c r="AQ175" s="52">
        <f>SUM(O175:AN175)</f>
        <v>0</v>
      </c>
      <c r="AR175" s="188"/>
      <c r="AS175" s="729"/>
      <c r="AT175" s="132" t="s">
        <v>181</v>
      </c>
      <c r="AU175" s="132" t="s">
        <v>181</v>
      </c>
      <c r="AV175" s="132" t="s">
        <v>181</v>
      </c>
      <c r="AW175" s="132" t="s">
        <v>181</v>
      </c>
      <c r="AX175" s="132" t="s">
        <v>181</v>
      </c>
      <c r="AY175" s="132" t="s">
        <v>181</v>
      </c>
      <c r="AZ175" s="132" t="s">
        <v>181</v>
      </c>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32" t="s">
        <v>181</v>
      </c>
      <c r="CW175" s="127"/>
      <c r="CX175" s="127"/>
      <c r="CY175" s="127"/>
      <c r="CZ175" s="127"/>
      <c r="DA175" s="127"/>
      <c r="DB175" s="132" t="s">
        <v>181</v>
      </c>
      <c r="DC175" s="127"/>
      <c r="DD175" s="127"/>
      <c r="DE175" s="127"/>
      <c r="DF175" s="127"/>
      <c r="DG175" s="127"/>
      <c r="DH175" s="132" t="s">
        <v>181</v>
      </c>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row>
    <row r="176" spans="1:144" s="58" customFormat="1" ht="20.25" customHeight="1">
      <c r="A176" s="55"/>
      <c r="B176" s="56"/>
      <c r="C176" s="56"/>
      <c r="D176" s="1069" t="s">
        <v>125</v>
      </c>
      <c r="E176" s="1070"/>
      <c r="F176" s="1070"/>
      <c r="G176" s="1070"/>
      <c r="H176" s="1070"/>
      <c r="I176" s="1070"/>
      <c r="J176" s="1071"/>
      <c r="K176" s="56"/>
      <c r="L176" s="68"/>
      <c r="M176" s="152"/>
      <c r="N176" s="152"/>
      <c r="O176" s="414"/>
      <c r="P176" s="152"/>
      <c r="Q176" s="68"/>
      <c r="R176" s="152"/>
      <c r="S176" s="152"/>
      <c r="T176" s="414"/>
      <c r="U176" s="152"/>
      <c r="V176" s="68"/>
      <c r="W176" s="152"/>
      <c r="X176" s="152"/>
      <c r="Y176" s="414"/>
      <c r="Z176" s="152"/>
      <c r="AA176" s="68"/>
      <c r="AB176" s="152"/>
      <c r="AC176" s="152"/>
      <c r="AD176" s="414"/>
      <c r="AE176" s="152"/>
      <c r="AF176" s="68"/>
      <c r="AG176" s="152"/>
      <c r="AH176" s="152"/>
      <c r="AI176" s="414"/>
      <c r="AJ176" s="152"/>
      <c r="AK176" s="68"/>
      <c r="AL176" s="152"/>
      <c r="AM176" s="152"/>
      <c r="AN176" s="414"/>
      <c r="AO176" s="85"/>
      <c r="AP176" s="187"/>
      <c r="AQ176" s="53">
        <f>SUM(O176:AN176)</f>
        <v>0</v>
      </c>
      <c r="AR176" s="188"/>
      <c r="AS176" s="729"/>
      <c r="AT176" s="132"/>
      <c r="AU176" s="132"/>
      <c r="AV176" s="132"/>
      <c r="AW176" s="132"/>
      <c r="AX176" s="132"/>
      <c r="AY176" s="132"/>
      <c r="AZ176" s="132"/>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32"/>
      <c r="CW176" s="127"/>
      <c r="CX176" s="127"/>
      <c r="CY176" s="127"/>
      <c r="CZ176" s="127"/>
      <c r="DA176" s="127"/>
      <c r="DB176" s="132"/>
      <c r="DC176" s="127"/>
      <c r="DD176" s="127"/>
      <c r="DE176" s="127"/>
      <c r="DF176" s="127"/>
      <c r="DG176" s="127"/>
      <c r="DH176" s="132"/>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row>
    <row r="177" spans="1:144" s="58" customFormat="1" ht="9.9499999999999993" customHeight="1">
      <c r="A177" s="55"/>
      <c r="B177" s="56"/>
      <c r="C177" s="56"/>
      <c r="D177" s="1067"/>
      <c r="E177" s="1004"/>
      <c r="F177" s="1004"/>
      <c r="G177" s="1004"/>
      <c r="H177" s="1004"/>
      <c r="I177" s="1004"/>
      <c r="J177" s="1004"/>
      <c r="K177" s="56"/>
      <c r="L177" s="68"/>
      <c r="M177" s="152"/>
      <c r="N177" s="152"/>
      <c r="O177" s="401"/>
      <c r="P177" s="152"/>
      <c r="Q177" s="68"/>
      <c r="R177" s="152"/>
      <c r="S177" s="152"/>
      <c r="T177" s="401"/>
      <c r="U177" s="152"/>
      <c r="V177" s="68"/>
      <c r="W177" s="152"/>
      <c r="X177" s="152"/>
      <c r="Y177" s="401"/>
      <c r="Z177" s="152"/>
      <c r="AA177" s="68"/>
      <c r="AB177" s="152"/>
      <c r="AC177" s="152"/>
      <c r="AD177" s="401" t="s">
        <v>181</v>
      </c>
      <c r="AE177" s="152"/>
      <c r="AF177" s="68"/>
      <c r="AG177" s="152"/>
      <c r="AH177" s="152"/>
      <c r="AI177" s="401" t="s">
        <v>181</v>
      </c>
      <c r="AJ177" s="152"/>
      <c r="AK177" s="68"/>
      <c r="AL177" s="152"/>
      <c r="AM177" s="152"/>
      <c r="AN177" s="401" t="s">
        <v>181</v>
      </c>
      <c r="AO177" s="85"/>
      <c r="AP177" s="187"/>
      <c r="AQ177" s="185" t="s">
        <v>181</v>
      </c>
      <c r="AR177" s="188"/>
      <c r="AS177" s="729"/>
      <c r="AT177" s="132"/>
      <c r="AU177" s="132"/>
      <c r="AV177" s="132"/>
      <c r="AW177" s="132"/>
      <c r="AX177" s="132"/>
      <c r="AY177" s="132"/>
      <c r="AZ177" s="132"/>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32"/>
      <c r="CW177" s="127"/>
      <c r="CX177" s="127"/>
      <c r="CY177" s="127"/>
      <c r="CZ177" s="127"/>
      <c r="DA177" s="127"/>
      <c r="DB177" s="132"/>
      <c r="DC177" s="127"/>
      <c r="DD177" s="127"/>
      <c r="DE177" s="127"/>
      <c r="DF177" s="127"/>
      <c r="DG177" s="127"/>
      <c r="DH177" s="132"/>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row>
    <row r="178" spans="1:144" s="58" customFormat="1" ht="20.25" customHeight="1">
      <c r="A178" s="55" t="s">
        <v>181</v>
      </c>
      <c r="B178" s="56" t="s">
        <v>181</v>
      </c>
      <c r="C178" s="56" t="s">
        <v>223</v>
      </c>
      <c r="D178" s="1375" t="s">
        <v>1100</v>
      </c>
      <c r="E178" s="1376"/>
      <c r="F178" s="1376"/>
      <c r="G178" s="1376"/>
      <c r="H178" s="1376"/>
      <c r="I178" s="1376"/>
      <c r="J178" s="1376"/>
      <c r="K178" s="56" t="s">
        <v>181</v>
      </c>
      <c r="L178" s="68" t="s">
        <v>181</v>
      </c>
      <c r="M178" s="152" t="s">
        <v>181</v>
      </c>
      <c r="N178" s="152" t="s">
        <v>181</v>
      </c>
      <c r="O178" s="413"/>
      <c r="P178" s="152"/>
      <c r="Q178" s="68"/>
      <c r="R178" s="152"/>
      <c r="S178" s="152"/>
      <c r="T178" s="413"/>
      <c r="U178" s="152"/>
      <c r="V178" s="68"/>
      <c r="W178" s="152"/>
      <c r="X178" s="152"/>
      <c r="Y178" s="413"/>
      <c r="Z178" s="152"/>
      <c r="AA178" s="68"/>
      <c r="AB178" s="152"/>
      <c r="AC178" s="152"/>
      <c r="AD178" s="413" t="s">
        <v>181</v>
      </c>
      <c r="AE178" s="152"/>
      <c r="AF178" s="68"/>
      <c r="AG178" s="152"/>
      <c r="AH178" s="152"/>
      <c r="AI178" s="413" t="s">
        <v>181</v>
      </c>
      <c r="AJ178" s="152"/>
      <c r="AK178" s="68"/>
      <c r="AL178" s="152"/>
      <c r="AM178" s="152"/>
      <c r="AN178" s="413" t="s">
        <v>181</v>
      </c>
      <c r="AO178" s="85" t="s">
        <v>181</v>
      </c>
      <c r="AP178" s="187" t="s">
        <v>181</v>
      </c>
      <c r="AQ178" s="204" t="s">
        <v>181</v>
      </c>
      <c r="AR178" s="188" t="s">
        <v>181</v>
      </c>
      <c r="AS178" s="729"/>
      <c r="AT178" s="132"/>
      <c r="AU178" s="132"/>
      <c r="AV178" s="132"/>
      <c r="AW178" s="132"/>
      <c r="AX178" s="132"/>
      <c r="AY178" s="132"/>
      <c r="AZ178" s="132"/>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32"/>
      <c r="CW178" s="127"/>
      <c r="CX178" s="127"/>
      <c r="CY178" s="127"/>
      <c r="CZ178" s="127"/>
      <c r="DA178" s="127"/>
      <c r="DB178" s="132"/>
      <c r="DC178" s="127"/>
      <c r="DD178" s="127"/>
      <c r="DE178" s="127"/>
      <c r="DF178" s="127"/>
      <c r="DG178" s="127"/>
      <c r="DH178" s="132"/>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row>
    <row r="179" spans="1:144" s="58" customFormat="1" ht="20.25" customHeight="1">
      <c r="A179" s="55"/>
      <c r="B179" s="56"/>
      <c r="C179" s="56"/>
      <c r="D179" s="1076" t="s">
        <v>221</v>
      </c>
      <c r="E179" s="1077"/>
      <c r="F179" s="1077"/>
      <c r="G179" s="1077"/>
      <c r="H179" s="1077"/>
      <c r="I179" s="1077"/>
      <c r="J179" s="1078"/>
      <c r="K179" s="56"/>
      <c r="L179" s="68"/>
      <c r="M179" s="152"/>
      <c r="N179" s="152"/>
      <c r="O179" s="412"/>
      <c r="P179" s="152"/>
      <c r="Q179" s="68"/>
      <c r="R179" s="152"/>
      <c r="S179" s="152"/>
      <c r="T179" s="412"/>
      <c r="U179" s="152"/>
      <c r="V179" s="68"/>
      <c r="W179" s="152"/>
      <c r="X179" s="152"/>
      <c r="Y179" s="412"/>
      <c r="Z179" s="152"/>
      <c r="AA179" s="68"/>
      <c r="AB179" s="152"/>
      <c r="AC179" s="152"/>
      <c r="AD179" s="412"/>
      <c r="AE179" s="152"/>
      <c r="AF179" s="68"/>
      <c r="AG179" s="152"/>
      <c r="AH179" s="152"/>
      <c r="AI179" s="412"/>
      <c r="AJ179" s="152"/>
      <c r="AK179" s="68"/>
      <c r="AL179" s="152"/>
      <c r="AM179" s="152"/>
      <c r="AN179" s="412"/>
      <c r="AO179" s="85"/>
      <c r="AP179" s="187"/>
      <c r="AQ179" s="52">
        <f>SUM(O179:AN179)</f>
        <v>0</v>
      </c>
      <c r="AR179" s="188"/>
      <c r="AS179" s="729"/>
      <c r="AT179" s="132" t="s">
        <v>181</v>
      </c>
      <c r="AU179" s="132" t="s">
        <v>181</v>
      </c>
      <c r="AV179" s="132" t="s">
        <v>181</v>
      </c>
      <c r="AW179" s="132" t="s">
        <v>181</v>
      </c>
      <c r="AX179" s="132" t="s">
        <v>181</v>
      </c>
      <c r="AY179" s="132" t="s">
        <v>181</v>
      </c>
      <c r="AZ179" s="132" t="s">
        <v>181</v>
      </c>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32" t="s">
        <v>181</v>
      </c>
      <c r="CW179" s="127"/>
      <c r="CX179" s="127"/>
      <c r="CY179" s="127"/>
      <c r="CZ179" s="127"/>
      <c r="DA179" s="127"/>
      <c r="DB179" s="132" t="s">
        <v>181</v>
      </c>
      <c r="DC179" s="127"/>
      <c r="DD179" s="127"/>
      <c r="DE179" s="127"/>
      <c r="DF179" s="127"/>
      <c r="DG179" s="127"/>
      <c r="DH179" s="132" t="s">
        <v>181</v>
      </c>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row>
    <row r="180" spans="1:144" s="58" customFormat="1" ht="20.25" customHeight="1">
      <c r="A180" s="55"/>
      <c r="B180" s="56"/>
      <c r="C180" s="56"/>
      <c r="D180" s="1069" t="s">
        <v>125</v>
      </c>
      <c r="E180" s="1070"/>
      <c r="F180" s="1070"/>
      <c r="G180" s="1070"/>
      <c r="H180" s="1070"/>
      <c r="I180" s="1070"/>
      <c r="J180" s="1071"/>
      <c r="K180" s="56"/>
      <c r="L180" s="68"/>
      <c r="M180" s="152"/>
      <c r="N180" s="152"/>
      <c r="O180" s="414"/>
      <c r="P180" s="152"/>
      <c r="Q180" s="68"/>
      <c r="R180" s="152"/>
      <c r="S180" s="152"/>
      <c r="T180" s="414"/>
      <c r="U180" s="152"/>
      <c r="V180" s="68"/>
      <c r="W180" s="152"/>
      <c r="X180" s="152"/>
      <c r="Y180" s="414"/>
      <c r="Z180" s="152"/>
      <c r="AA180" s="68"/>
      <c r="AB180" s="152"/>
      <c r="AC180" s="152"/>
      <c r="AD180" s="414"/>
      <c r="AE180" s="152"/>
      <c r="AF180" s="68"/>
      <c r="AG180" s="152"/>
      <c r="AH180" s="152"/>
      <c r="AI180" s="414"/>
      <c r="AJ180" s="152"/>
      <c r="AK180" s="68"/>
      <c r="AL180" s="152"/>
      <c r="AM180" s="152"/>
      <c r="AN180" s="414"/>
      <c r="AO180" s="85"/>
      <c r="AP180" s="187"/>
      <c r="AQ180" s="53">
        <f>SUM(O180:AN180)</f>
        <v>0</v>
      </c>
      <c r="AR180" s="188"/>
      <c r="AS180" s="729"/>
      <c r="AT180" s="132"/>
      <c r="AU180" s="132"/>
      <c r="AV180" s="132"/>
      <c r="AW180" s="132"/>
      <c r="AX180" s="132"/>
      <c r="AY180" s="132"/>
      <c r="AZ180" s="132"/>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32"/>
      <c r="CW180" s="127"/>
      <c r="CX180" s="127"/>
      <c r="CY180" s="127"/>
      <c r="CZ180" s="127"/>
      <c r="DA180" s="127"/>
      <c r="DB180" s="132"/>
      <c r="DC180" s="127"/>
      <c r="DD180" s="127"/>
      <c r="DE180" s="127"/>
      <c r="DF180" s="127"/>
      <c r="DG180" s="127"/>
      <c r="DH180" s="132"/>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row>
    <row r="181" spans="1:144" s="58" customFormat="1" ht="9.9499999999999993" customHeight="1">
      <c r="A181" s="55"/>
      <c r="B181" s="56"/>
      <c r="C181" s="56"/>
      <c r="D181" s="1067"/>
      <c r="E181" s="1004"/>
      <c r="F181" s="1004"/>
      <c r="G181" s="1004"/>
      <c r="H181" s="1004"/>
      <c r="I181" s="1004"/>
      <c r="J181" s="1004"/>
      <c r="K181" s="56"/>
      <c r="L181" s="68"/>
      <c r="M181" s="152"/>
      <c r="N181" s="152"/>
      <c r="O181" s="401" t="s">
        <v>181</v>
      </c>
      <c r="P181" s="152"/>
      <c r="Q181" s="68"/>
      <c r="R181" s="152"/>
      <c r="S181" s="152"/>
      <c r="T181" s="401" t="s">
        <v>181</v>
      </c>
      <c r="U181" s="152"/>
      <c r="V181" s="68"/>
      <c r="W181" s="152"/>
      <c r="X181" s="152"/>
      <c r="Y181" s="401" t="s">
        <v>181</v>
      </c>
      <c r="Z181" s="152"/>
      <c r="AA181" s="68"/>
      <c r="AB181" s="152"/>
      <c r="AC181" s="152"/>
      <c r="AD181" s="401" t="s">
        <v>181</v>
      </c>
      <c r="AE181" s="152"/>
      <c r="AF181" s="68"/>
      <c r="AG181" s="152"/>
      <c r="AH181" s="152"/>
      <c r="AI181" s="401" t="s">
        <v>181</v>
      </c>
      <c r="AJ181" s="152"/>
      <c r="AK181" s="68"/>
      <c r="AL181" s="152"/>
      <c r="AM181" s="152"/>
      <c r="AN181" s="401" t="s">
        <v>181</v>
      </c>
      <c r="AO181" s="85"/>
      <c r="AP181" s="187"/>
      <c r="AQ181" s="185" t="s">
        <v>181</v>
      </c>
      <c r="AR181" s="188"/>
      <c r="AS181" s="729"/>
      <c r="AT181" s="132"/>
      <c r="AU181" s="132"/>
      <c r="AV181" s="132"/>
      <c r="AW181" s="132"/>
      <c r="AX181" s="132"/>
      <c r="AY181" s="132"/>
      <c r="AZ181" s="132"/>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32"/>
      <c r="CW181" s="127"/>
      <c r="CX181" s="127"/>
      <c r="CY181" s="127"/>
      <c r="CZ181" s="127"/>
      <c r="DA181" s="127"/>
      <c r="DB181" s="132"/>
      <c r="DC181" s="127"/>
      <c r="DD181" s="127"/>
      <c r="DE181" s="127"/>
      <c r="DF181" s="127"/>
      <c r="DG181" s="127"/>
      <c r="DH181" s="132"/>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row>
    <row r="182" spans="1:144" s="58" customFormat="1" ht="20.25" customHeight="1">
      <c r="A182" s="55" t="s">
        <v>181</v>
      </c>
      <c r="B182" s="56" t="s">
        <v>181</v>
      </c>
      <c r="C182" s="56" t="s">
        <v>224</v>
      </c>
      <c r="D182" s="1375" t="s">
        <v>1099</v>
      </c>
      <c r="E182" s="1376"/>
      <c r="F182" s="1376"/>
      <c r="G182" s="1376"/>
      <c r="H182" s="1376"/>
      <c r="I182" s="1376"/>
      <c r="J182" s="1376"/>
      <c r="K182" s="56" t="s">
        <v>181</v>
      </c>
      <c r="L182" s="68" t="s">
        <v>181</v>
      </c>
      <c r="M182" s="152" t="s">
        <v>181</v>
      </c>
      <c r="N182" s="152" t="s">
        <v>181</v>
      </c>
      <c r="O182" s="413" t="s">
        <v>181</v>
      </c>
      <c r="P182" s="152"/>
      <c r="Q182" s="68"/>
      <c r="R182" s="152"/>
      <c r="S182" s="152"/>
      <c r="T182" s="413" t="s">
        <v>181</v>
      </c>
      <c r="U182" s="152"/>
      <c r="V182" s="68"/>
      <c r="W182" s="152"/>
      <c r="X182" s="152"/>
      <c r="Y182" s="413" t="s">
        <v>181</v>
      </c>
      <c r="Z182" s="152"/>
      <c r="AA182" s="68"/>
      <c r="AB182" s="152"/>
      <c r="AC182" s="152"/>
      <c r="AD182" s="413" t="s">
        <v>181</v>
      </c>
      <c r="AE182" s="152"/>
      <c r="AF182" s="68"/>
      <c r="AG182" s="152"/>
      <c r="AH182" s="152"/>
      <c r="AI182" s="413" t="s">
        <v>181</v>
      </c>
      <c r="AJ182" s="152"/>
      <c r="AK182" s="68"/>
      <c r="AL182" s="152"/>
      <c r="AM182" s="152"/>
      <c r="AN182" s="413" t="s">
        <v>181</v>
      </c>
      <c r="AO182" s="85" t="s">
        <v>181</v>
      </c>
      <c r="AP182" s="187" t="s">
        <v>181</v>
      </c>
      <c r="AQ182" s="204" t="s">
        <v>181</v>
      </c>
      <c r="AR182" s="188" t="s">
        <v>181</v>
      </c>
      <c r="AS182" s="729"/>
      <c r="AT182" s="132"/>
      <c r="AU182" s="132"/>
      <c r="AV182" s="132"/>
      <c r="AW182" s="132"/>
      <c r="AX182" s="132"/>
      <c r="AY182" s="132"/>
      <c r="AZ182" s="132"/>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32"/>
      <c r="CW182" s="127"/>
      <c r="CX182" s="127"/>
      <c r="CY182" s="127"/>
      <c r="CZ182" s="127"/>
      <c r="DA182" s="127"/>
      <c r="DB182" s="132"/>
      <c r="DC182" s="127"/>
      <c r="DD182" s="127"/>
      <c r="DE182" s="127"/>
      <c r="DF182" s="127"/>
      <c r="DG182" s="127"/>
      <c r="DH182" s="132"/>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row>
    <row r="183" spans="1:144" s="58" customFormat="1" ht="20.25" customHeight="1">
      <c r="A183" s="55"/>
      <c r="B183" s="56"/>
      <c r="C183" s="56"/>
      <c r="D183" s="1076" t="s">
        <v>221</v>
      </c>
      <c r="E183" s="1077"/>
      <c r="F183" s="1077"/>
      <c r="G183" s="1077"/>
      <c r="H183" s="1077"/>
      <c r="I183" s="1077"/>
      <c r="J183" s="1078"/>
      <c r="K183" s="56"/>
      <c r="L183" s="68"/>
      <c r="M183" s="152"/>
      <c r="N183" s="152"/>
      <c r="O183" s="412"/>
      <c r="P183" s="152"/>
      <c r="Q183" s="68"/>
      <c r="R183" s="152"/>
      <c r="S183" s="152"/>
      <c r="T183" s="412"/>
      <c r="U183" s="152"/>
      <c r="V183" s="68"/>
      <c r="W183" s="152"/>
      <c r="X183" s="152"/>
      <c r="Y183" s="412"/>
      <c r="Z183" s="152"/>
      <c r="AA183" s="68"/>
      <c r="AB183" s="152"/>
      <c r="AC183" s="152"/>
      <c r="AD183" s="412"/>
      <c r="AE183" s="152"/>
      <c r="AF183" s="68"/>
      <c r="AG183" s="152"/>
      <c r="AH183" s="152"/>
      <c r="AI183" s="412"/>
      <c r="AJ183" s="152"/>
      <c r="AK183" s="68"/>
      <c r="AL183" s="152"/>
      <c r="AM183" s="152"/>
      <c r="AN183" s="412"/>
      <c r="AO183" s="85"/>
      <c r="AP183" s="187"/>
      <c r="AQ183" s="52">
        <f>SUM(O183:AN183)</f>
        <v>0</v>
      </c>
      <c r="AR183" s="188"/>
      <c r="AS183" s="729"/>
      <c r="AT183" s="132" t="s">
        <v>181</v>
      </c>
      <c r="AU183" s="132" t="s">
        <v>181</v>
      </c>
      <c r="AV183" s="132" t="s">
        <v>181</v>
      </c>
      <c r="AW183" s="132" t="s">
        <v>181</v>
      </c>
      <c r="AX183" s="132" t="s">
        <v>181</v>
      </c>
      <c r="AY183" s="132" t="s">
        <v>181</v>
      </c>
      <c r="AZ183" s="132" t="s">
        <v>181</v>
      </c>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32" t="s">
        <v>181</v>
      </c>
      <c r="CW183" s="127"/>
      <c r="CX183" s="127"/>
      <c r="CY183" s="127"/>
      <c r="CZ183" s="127"/>
      <c r="DA183" s="127"/>
      <c r="DB183" s="132" t="s">
        <v>181</v>
      </c>
      <c r="DC183" s="127"/>
      <c r="DD183" s="127"/>
      <c r="DE183" s="127"/>
      <c r="DF183" s="127"/>
      <c r="DG183" s="127"/>
      <c r="DH183" s="132" t="s">
        <v>181</v>
      </c>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row>
    <row r="184" spans="1:144" s="58" customFormat="1" ht="20.25" customHeight="1">
      <c r="A184" s="55"/>
      <c r="B184" s="56"/>
      <c r="C184" s="56"/>
      <c r="D184" s="1069" t="s">
        <v>125</v>
      </c>
      <c r="E184" s="1070"/>
      <c r="F184" s="1070"/>
      <c r="G184" s="1070"/>
      <c r="H184" s="1070"/>
      <c r="I184" s="1070"/>
      <c r="J184" s="1071"/>
      <c r="K184" s="56"/>
      <c r="L184" s="68"/>
      <c r="M184" s="152"/>
      <c r="N184" s="152"/>
      <c r="O184" s="414"/>
      <c r="P184" s="152"/>
      <c r="Q184" s="68"/>
      <c r="R184" s="152"/>
      <c r="S184" s="152"/>
      <c r="T184" s="414"/>
      <c r="U184" s="152"/>
      <c r="V184" s="68"/>
      <c r="W184" s="152"/>
      <c r="X184" s="152"/>
      <c r="Y184" s="414"/>
      <c r="Z184" s="152"/>
      <c r="AA184" s="68"/>
      <c r="AB184" s="152"/>
      <c r="AC184" s="152"/>
      <c r="AD184" s="414"/>
      <c r="AE184" s="152"/>
      <c r="AF184" s="68"/>
      <c r="AG184" s="152"/>
      <c r="AH184" s="152"/>
      <c r="AI184" s="414"/>
      <c r="AJ184" s="152"/>
      <c r="AK184" s="68"/>
      <c r="AL184" s="152"/>
      <c r="AM184" s="152"/>
      <c r="AN184" s="414"/>
      <c r="AO184" s="85"/>
      <c r="AP184" s="187"/>
      <c r="AQ184" s="53">
        <f>SUM(O184:AN184)</f>
        <v>0</v>
      </c>
      <c r="AR184" s="188"/>
      <c r="AS184" s="729"/>
      <c r="AT184" s="132"/>
      <c r="AU184" s="132"/>
      <c r="AV184" s="132"/>
      <c r="AW184" s="132"/>
      <c r="AX184" s="132"/>
      <c r="AY184" s="132"/>
      <c r="AZ184" s="132"/>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32"/>
      <c r="CW184" s="127"/>
      <c r="CX184" s="127"/>
      <c r="CY184" s="127"/>
      <c r="CZ184" s="127"/>
      <c r="DA184" s="127"/>
      <c r="DB184" s="132"/>
      <c r="DC184" s="127"/>
      <c r="DD184" s="127"/>
      <c r="DE184" s="127"/>
      <c r="DF184" s="127"/>
      <c r="DG184" s="127"/>
      <c r="DH184" s="132"/>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row>
    <row r="185" spans="1:144" s="58" customFormat="1" ht="9.9499999999999993" customHeight="1">
      <c r="A185" s="55"/>
      <c r="B185" s="56"/>
      <c r="C185" s="56"/>
      <c r="D185" s="1067"/>
      <c r="E185" s="1004"/>
      <c r="F185" s="1004"/>
      <c r="G185" s="1004"/>
      <c r="H185" s="1004"/>
      <c r="I185" s="1004"/>
      <c r="J185" s="1004"/>
      <c r="K185" s="56"/>
      <c r="L185" s="68"/>
      <c r="M185" s="152"/>
      <c r="N185" s="152"/>
      <c r="O185" s="401" t="s">
        <v>181</v>
      </c>
      <c r="P185" s="152"/>
      <c r="Q185" s="68"/>
      <c r="R185" s="152"/>
      <c r="S185" s="152"/>
      <c r="T185" s="401" t="s">
        <v>181</v>
      </c>
      <c r="U185" s="152"/>
      <c r="V185" s="68"/>
      <c r="W185" s="152"/>
      <c r="X185" s="152"/>
      <c r="Y185" s="401" t="s">
        <v>181</v>
      </c>
      <c r="Z185" s="152"/>
      <c r="AA185" s="68"/>
      <c r="AB185" s="152"/>
      <c r="AC185" s="152"/>
      <c r="AD185" s="401" t="s">
        <v>181</v>
      </c>
      <c r="AE185" s="152"/>
      <c r="AF185" s="68"/>
      <c r="AG185" s="152"/>
      <c r="AH185" s="152"/>
      <c r="AI185" s="401" t="s">
        <v>181</v>
      </c>
      <c r="AJ185" s="152"/>
      <c r="AK185" s="68"/>
      <c r="AL185" s="152"/>
      <c r="AM185" s="152"/>
      <c r="AN185" s="401" t="s">
        <v>181</v>
      </c>
      <c r="AO185" s="85"/>
      <c r="AP185" s="187"/>
      <c r="AQ185" s="185" t="s">
        <v>181</v>
      </c>
      <c r="AR185" s="188"/>
      <c r="AS185" s="729"/>
      <c r="AT185" s="132"/>
      <c r="AU185" s="132"/>
      <c r="AV185" s="132"/>
      <c r="AW185" s="132"/>
      <c r="AX185" s="132"/>
      <c r="AY185" s="132"/>
      <c r="AZ185" s="132"/>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32"/>
      <c r="CW185" s="127"/>
      <c r="CX185" s="127"/>
      <c r="CY185" s="127"/>
      <c r="CZ185" s="127"/>
      <c r="DA185" s="127"/>
      <c r="DB185" s="132"/>
      <c r="DC185" s="127"/>
      <c r="DD185" s="127"/>
      <c r="DE185" s="127"/>
      <c r="DF185" s="127"/>
      <c r="DG185" s="127"/>
      <c r="DH185" s="132"/>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row>
    <row r="186" spans="1:144" s="58" customFormat="1" ht="20.25" customHeight="1">
      <c r="A186" s="55" t="s">
        <v>181</v>
      </c>
      <c r="B186" s="56" t="s">
        <v>181</v>
      </c>
      <c r="C186" s="56" t="s">
        <v>225</v>
      </c>
      <c r="D186" s="1375" t="s">
        <v>1098</v>
      </c>
      <c r="E186" s="1376"/>
      <c r="F186" s="1376"/>
      <c r="G186" s="1376"/>
      <c r="H186" s="1376"/>
      <c r="I186" s="1376"/>
      <c r="J186" s="1376"/>
      <c r="K186" s="56" t="s">
        <v>181</v>
      </c>
      <c r="L186" s="68" t="s">
        <v>181</v>
      </c>
      <c r="M186" s="152" t="s">
        <v>181</v>
      </c>
      <c r="N186" s="152" t="s">
        <v>181</v>
      </c>
      <c r="O186" s="413" t="s">
        <v>181</v>
      </c>
      <c r="P186" s="152"/>
      <c r="Q186" s="68"/>
      <c r="R186" s="152"/>
      <c r="S186" s="152"/>
      <c r="T186" s="413" t="s">
        <v>181</v>
      </c>
      <c r="U186" s="152"/>
      <c r="V186" s="68"/>
      <c r="W186" s="152"/>
      <c r="X186" s="152"/>
      <c r="Y186" s="413" t="s">
        <v>181</v>
      </c>
      <c r="Z186" s="152"/>
      <c r="AA186" s="68"/>
      <c r="AB186" s="152"/>
      <c r="AC186" s="152"/>
      <c r="AD186" s="413" t="s">
        <v>181</v>
      </c>
      <c r="AE186" s="152"/>
      <c r="AF186" s="68"/>
      <c r="AG186" s="152"/>
      <c r="AH186" s="152"/>
      <c r="AI186" s="413" t="s">
        <v>181</v>
      </c>
      <c r="AJ186" s="152"/>
      <c r="AK186" s="68"/>
      <c r="AL186" s="152"/>
      <c r="AM186" s="152"/>
      <c r="AN186" s="413" t="s">
        <v>181</v>
      </c>
      <c r="AO186" s="85" t="s">
        <v>181</v>
      </c>
      <c r="AP186" s="187" t="s">
        <v>181</v>
      </c>
      <c r="AQ186" s="204" t="s">
        <v>181</v>
      </c>
      <c r="AR186" s="188" t="s">
        <v>181</v>
      </c>
      <c r="AS186" s="729"/>
      <c r="AT186" s="132"/>
      <c r="AU186" s="132"/>
      <c r="AV186" s="132"/>
      <c r="AW186" s="132"/>
      <c r="AX186" s="132"/>
      <c r="AY186" s="132"/>
      <c r="AZ186" s="132"/>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32"/>
      <c r="CW186" s="127"/>
      <c r="CX186" s="127"/>
      <c r="CY186" s="127"/>
      <c r="CZ186" s="127"/>
      <c r="DA186" s="127"/>
      <c r="DB186" s="132"/>
      <c r="DC186" s="127"/>
      <c r="DD186" s="127"/>
      <c r="DE186" s="127"/>
      <c r="DF186" s="127"/>
      <c r="DG186" s="127"/>
      <c r="DH186" s="132"/>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row>
    <row r="187" spans="1:144" s="58" customFormat="1" ht="20.25" customHeight="1">
      <c r="A187" s="55"/>
      <c r="B187" s="56"/>
      <c r="C187" s="56"/>
      <c r="D187" s="1076" t="s">
        <v>221</v>
      </c>
      <c r="E187" s="1077"/>
      <c r="F187" s="1077"/>
      <c r="G187" s="1077"/>
      <c r="H187" s="1077"/>
      <c r="I187" s="1077"/>
      <c r="J187" s="1078"/>
      <c r="K187" s="56"/>
      <c r="L187" s="68"/>
      <c r="M187" s="152"/>
      <c r="N187" s="152"/>
      <c r="O187" s="412"/>
      <c r="P187" s="152"/>
      <c r="Q187" s="68"/>
      <c r="R187" s="152"/>
      <c r="S187" s="152"/>
      <c r="T187" s="412"/>
      <c r="U187" s="152"/>
      <c r="V187" s="68"/>
      <c r="W187" s="152"/>
      <c r="X187" s="152"/>
      <c r="Y187" s="412"/>
      <c r="Z187" s="152"/>
      <c r="AA187" s="68"/>
      <c r="AB187" s="152"/>
      <c r="AC187" s="152"/>
      <c r="AD187" s="412"/>
      <c r="AE187" s="152"/>
      <c r="AF187" s="68"/>
      <c r="AG187" s="152"/>
      <c r="AH187" s="152"/>
      <c r="AI187" s="412"/>
      <c r="AJ187" s="152"/>
      <c r="AK187" s="68"/>
      <c r="AL187" s="152"/>
      <c r="AM187" s="152"/>
      <c r="AN187" s="412"/>
      <c r="AO187" s="85"/>
      <c r="AP187" s="187"/>
      <c r="AQ187" s="52">
        <f>SUM(O187:AN187)</f>
        <v>0</v>
      </c>
      <c r="AR187" s="188"/>
      <c r="AS187" s="729"/>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row>
    <row r="188" spans="1:144" s="58" customFormat="1" ht="20.25" customHeight="1">
      <c r="A188" s="55"/>
      <c r="B188" s="56"/>
      <c r="C188" s="56"/>
      <c r="D188" s="1069" t="s">
        <v>125</v>
      </c>
      <c r="E188" s="1070"/>
      <c r="F188" s="1070"/>
      <c r="G188" s="1070"/>
      <c r="H188" s="1070"/>
      <c r="I188" s="1070"/>
      <c r="J188" s="1071"/>
      <c r="K188" s="56"/>
      <c r="L188" s="68"/>
      <c r="M188" s="152"/>
      <c r="N188" s="152"/>
      <c r="O188" s="414"/>
      <c r="P188" s="152"/>
      <c r="Q188" s="68"/>
      <c r="R188" s="152"/>
      <c r="S188" s="152"/>
      <c r="T188" s="414"/>
      <c r="U188" s="152"/>
      <c r="V188" s="68"/>
      <c r="W188" s="152"/>
      <c r="X188" s="152"/>
      <c r="Y188" s="414"/>
      <c r="Z188" s="152"/>
      <c r="AA188" s="68"/>
      <c r="AB188" s="152"/>
      <c r="AC188" s="152"/>
      <c r="AD188" s="414"/>
      <c r="AE188" s="152"/>
      <c r="AF188" s="68"/>
      <c r="AG188" s="152"/>
      <c r="AH188" s="152"/>
      <c r="AI188" s="414"/>
      <c r="AJ188" s="152"/>
      <c r="AK188" s="68"/>
      <c r="AL188" s="152"/>
      <c r="AM188" s="152"/>
      <c r="AN188" s="414"/>
      <c r="AO188" s="85"/>
      <c r="AP188" s="187"/>
      <c r="AQ188" s="53">
        <f>SUM(O188:AN188)</f>
        <v>0</v>
      </c>
      <c r="AR188" s="188"/>
      <c r="AS188" s="729"/>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row>
    <row r="189" spans="1:144" s="58" customFormat="1" ht="9.9499999999999993" customHeight="1">
      <c r="A189" s="55"/>
      <c r="B189" s="56"/>
      <c r="C189" s="56"/>
      <c r="D189" s="1085"/>
      <c r="E189" s="1077"/>
      <c r="F189" s="1077"/>
      <c r="G189" s="1077"/>
      <c r="H189" s="1077"/>
      <c r="I189" s="1077"/>
      <c r="J189" s="1077"/>
      <c r="K189" s="56"/>
      <c r="L189" s="68"/>
      <c r="M189" s="152"/>
      <c r="N189" s="152"/>
      <c r="O189" s="401" t="s">
        <v>181</v>
      </c>
      <c r="P189" s="152"/>
      <c r="Q189" s="68"/>
      <c r="R189" s="152"/>
      <c r="S189" s="152"/>
      <c r="T189" s="401" t="s">
        <v>181</v>
      </c>
      <c r="U189" s="152"/>
      <c r="V189" s="68"/>
      <c r="W189" s="152"/>
      <c r="X189" s="152"/>
      <c r="Y189" s="401" t="s">
        <v>181</v>
      </c>
      <c r="Z189" s="152"/>
      <c r="AA189" s="68"/>
      <c r="AB189" s="152"/>
      <c r="AC189" s="152"/>
      <c r="AD189" s="401" t="s">
        <v>181</v>
      </c>
      <c r="AE189" s="152"/>
      <c r="AF189" s="68"/>
      <c r="AG189" s="152"/>
      <c r="AH189" s="152"/>
      <c r="AI189" s="401" t="s">
        <v>181</v>
      </c>
      <c r="AJ189" s="152"/>
      <c r="AK189" s="68"/>
      <c r="AL189" s="152"/>
      <c r="AM189" s="152"/>
      <c r="AN189" s="401" t="s">
        <v>181</v>
      </c>
      <c r="AO189" s="85"/>
      <c r="AP189" s="187"/>
      <c r="AQ189" s="185" t="s">
        <v>181</v>
      </c>
      <c r="AR189" s="188"/>
      <c r="AS189" s="729"/>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row>
    <row r="190" spans="1:144" s="58" customFormat="1" ht="20.25" customHeight="1">
      <c r="A190" s="55" t="s">
        <v>181</v>
      </c>
      <c r="B190" s="56" t="s">
        <v>181</v>
      </c>
      <c r="C190" s="56" t="s">
        <v>226</v>
      </c>
      <c r="D190" s="1375" t="s">
        <v>1097</v>
      </c>
      <c r="E190" s="1376"/>
      <c r="F190" s="1376"/>
      <c r="G190" s="1376"/>
      <c r="H190" s="1376"/>
      <c r="I190" s="1376"/>
      <c r="J190" s="1376"/>
      <c r="K190" s="56" t="s">
        <v>181</v>
      </c>
      <c r="L190" s="68" t="s">
        <v>181</v>
      </c>
      <c r="M190" s="152" t="s">
        <v>181</v>
      </c>
      <c r="N190" s="152" t="s">
        <v>181</v>
      </c>
      <c r="O190" s="413" t="s">
        <v>181</v>
      </c>
      <c r="P190" s="152"/>
      <c r="Q190" s="68"/>
      <c r="R190" s="152"/>
      <c r="S190" s="152"/>
      <c r="T190" s="413" t="s">
        <v>181</v>
      </c>
      <c r="U190" s="152"/>
      <c r="V190" s="68"/>
      <c r="W190" s="152"/>
      <c r="X190" s="152"/>
      <c r="Y190" s="413" t="s">
        <v>181</v>
      </c>
      <c r="Z190" s="152"/>
      <c r="AA190" s="68"/>
      <c r="AB190" s="152"/>
      <c r="AC190" s="152"/>
      <c r="AD190" s="413" t="s">
        <v>181</v>
      </c>
      <c r="AE190" s="152"/>
      <c r="AF190" s="68"/>
      <c r="AG190" s="152"/>
      <c r="AH190" s="152"/>
      <c r="AI190" s="413" t="s">
        <v>181</v>
      </c>
      <c r="AJ190" s="152"/>
      <c r="AK190" s="68"/>
      <c r="AL190" s="152"/>
      <c r="AM190" s="152"/>
      <c r="AN190" s="413" t="s">
        <v>181</v>
      </c>
      <c r="AO190" s="85" t="s">
        <v>181</v>
      </c>
      <c r="AP190" s="187" t="s">
        <v>181</v>
      </c>
      <c r="AQ190" s="204" t="s">
        <v>181</v>
      </c>
      <c r="AR190" s="188" t="s">
        <v>181</v>
      </c>
      <c r="AS190" s="729"/>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row>
    <row r="191" spans="1:144" s="58" customFormat="1" ht="20.25" customHeight="1">
      <c r="A191" s="55"/>
      <c r="B191" s="56"/>
      <c r="C191" s="56"/>
      <c r="D191" s="1076" t="s">
        <v>221</v>
      </c>
      <c r="E191" s="1077"/>
      <c r="F191" s="1077"/>
      <c r="G191" s="1077"/>
      <c r="H191" s="1077"/>
      <c r="I191" s="1077"/>
      <c r="J191" s="1078"/>
      <c r="K191" s="56"/>
      <c r="L191" s="68"/>
      <c r="M191" s="152"/>
      <c r="N191" s="152"/>
      <c r="O191" s="412"/>
      <c r="P191" s="152"/>
      <c r="Q191" s="68"/>
      <c r="R191" s="152"/>
      <c r="S191" s="152"/>
      <c r="T191" s="412"/>
      <c r="U191" s="152"/>
      <c r="V191" s="68"/>
      <c r="W191" s="152"/>
      <c r="X191" s="152"/>
      <c r="Y191" s="412"/>
      <c r="Z191" s="152"/>
      <c r="AA191" s="68"/>
      <c r="AB191" s="152"/>
      <c r="AC191" s="152"/>
      <c r="AD191" s="412"/>
      <c r="AE191" s="152"/>
      <c r="AF191" s="68"/>
      <c r="AG191" s="152"/>
      <c r="AH191" s="152"/>
      <c r="AI191" s="412"/>
      <c r="AJ191" s="152"/>
      <c r="AK191" s="68"/>
      <c r="AL191" s="152"/>
      <c r="AM191" s="152"/>
      <c r="AN191" s="412"/>
      <c r="AO191" s="85"/>
      <c r="AP191" s="187"/>
      <c r="AQ191" s="52">
        <f>SUM(O191:AN191)</f>
        <v>0</v>
      </c>
      <c r="AR191" s="188"/>
      <c r="AS191" s="729"/>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row>
    <row r="192" spans="1:144" s="58" customFormat="1" ht="20.25" customHeight="1">
      <c r="A192" s="55"/>
      <c r="B192" s="56"/>
      <c r="C192" s="56"/>
      <c r="D192" s="1069" t="s">
        <v>125</v>
      </c>
      <c r="E192" s="1070"/>
      <c r="F192" s="1070"/>
      <c r="G192" s="1070"/>
      <c r="H192" s="1070"/>
      <c r="I192" s="1070"/>
      <c r="J192" s="1071"/>
      <c r="K192" s="56"/>
      <c r="L192" s="68"/>
      <c r="M192" s="152"/>
      <c r="N192" s="152"/>
      <c r="O192" s="414"/>
      <c r="P192" s="152"/>
      <c r="Q192" s="68"/>
      <c r="R192" s="152"/>
      <c r="S192" s="152"/>
      <c r="T192" s="414"/>
      <c r="U192" s="152"/>
      <c r="V192" s="68"/>
      <c r="W192" s="152"/>
      <c r="X192" s="152"/>
      <c r="Y192" s="414"/>
      <c r="Z192" s="152"/>
      <c r="AA192" s="68"/>
      <c r="AB192" s="152"/>
      <c r="AC192" s="152"/>
      <c r="AD192" s="414"/>
      <c r="AE192" s="152"/>
      <c r="AF192" s="68"/>
      <c r="AG192" s="152"/>
      <c r="AH192" s="152"/>
      <c r="AI192" s="414"/>
      <c r="AJ192" s="152"/>
      <c r="AK192" s="68"/>
      <c r="AL192" s="152"/>
      <c r="AM192" s="152"/>
      <c r="AN192" s="414"/>
      <c r="AO192" s="85"/>
      <c r="AP192" s="187"/>
      <c r="AQ192" s="53">
        <f>SUM(O192:AN192)</f>
        <v>0</v>
      </c>
      <c r="AR192" s="188"/>
      <c r="AS192" s="729"/>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row>
    <row r="193" spans="1:144" s="58" customFormat="1" ht="9.9499999999999993" customHeight="1">
      <c r="A193" s="55"/>
      <c r="B193" s="56"/>
      <c r="C193" s="56"/>
      <c r="D193" s="1085"/>
      <c r="E193" s="1077"/>
      <c r="F193" s="1077"/>
      <c r="G193" s="1077"/>
      <c r="H193" s="1077"/>
      <c r="I193" s="1077"/>
      <c r="J193" s="1077"/>
      <c r="K193" s="56"/>
      <c r="L193" s="68"/>
      <c r="M193" s="152"/>
      <c r="N193" s="152"/>
      <c r="O193" s="401" t="s">
        <v>181</v>
      </c>
      <c r="P193" s="152"/>
      <c r="Q193" s="68"/>
      <c r="R193" s="152"/>
      <c r="S193" s="152"/>
      <c r="T193" s="401" t="s">
        <v>181</v>
      </c>
      <c r="U193" s="152"/>
      <c r="V193" s="68"/>
      <c r="W193" s="152"/>
      <c r="X193" s="152"/>
      <c r="Y193" s="401" t="s">
        <v>181</v>
      </c>
      <c r="Z193" s="152"/>
      <c r="AA193" s="68"/>
      <c r="AB193" s="152"/>
      <c r="AC193" s="152"/>
      <c r="AD193" s="401" t="s">
        <v>181</v>
      </c>
      <c r="AE193" s="152"/>
      <c r="AF193" s="68"/>
      <c r="AG193" s="152"/>
      <c r="AH193" s="152"/>
      <c r="AI193" s="401" t="s">
        <v>181</v>
      </c>
      <c r="AJ193" s="152"/>
      <c r="AK193" s="68"/>
      <c r="AL193" s="152"/>
      <c r="AM193" s="152"/>
      <c r="AN193" s="401" t="s">
        <v>181</v>
      </c>
      <c r="AO193" s="85"/>
      <c r="AP193" s="187"/>
      <c r="AQ193" s="185" t="s">
        <v>181</v>
      </c>
      <c r="AR193" s="188"/>
      <c r="AS193" s="729"/>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row>
    <row r="194" spans="1:144" s="58" customFormat="1" ht="20.25" customHeight="1">
      <c r="A194" s="55" t="s">
        <v>181</v>
      </c>
      <c r="B194" s="56" t="s">
        <v>181</v>
      </c>
      <c r="C194" s="56" t="s">
        <v>227</v>
      </c>
      <c r="D194" s="1375" t="s">
        <v>1096</v>
      </c>
      <c r="E194" s="1376"/>
      <c r="F194" s="1376"/>
      <c r="G194" s="1376"/>
      <c r="H194" s="1376"/>
      <c r="I194" s="1376"/>
      <c r="J194" s="1376"/>
      <c r="K194" s="56" t="s">
        <v>181</v>
      </c>
      <c r="L194" s="68" t="s">
        <v>181</v>
      </c>
      <c r="M194" s="152" t="s">
        <v>181</v>
      </c>
      <c r="N194" s="152" t="s">
        <v>181</v>
      </c>
      <c r="O194" s="413" t="s">
        <v>181</v>
      </c>
      <c r="P194" s="152"/>
      <c r="Q194" s="68"/>
      <c r="R194" s="152"/>
      <c r="S194" s="152"/>
      <c r="T194" s="413" t="s">
        <v>181</v>
      </c>
      <c r="U194" s="152"/>
      <c r="V194" s="68"/>
      <c r="W194" s="152"/>
      <c r="X194" s="152"/>
      <c r="Y194" s="413" t="s">
        <v>181</v>
      </c>
      <c r="Z194" s="152"/>
      <c r="AA194" s="68"/>
      <c r="AB194" s="152"/>
      <c r="AC194" s="152"/>
      <c r="AD194" s="413" t="s">
        <v>181</v>
      </c>
      <c r="AE194" s="152"/>
      <c r="AF194" s="68"/>
      <c r="AG194" s="152"/>
      <c r="AH194" s="152"/>
      <c r="AI194" s="413" t="s">
        <v>181</v>
      </c>
      <c r="AJ194" s="152"/>
      <c r="AK194" s="68"/>
      <c r="AL194" s="152"/>
      <c r="AM194" s="152"/>
      <c r="AN194" s="413" t="s">
        <v>181</v>
      </c>
      <c r="AO194" s="85" t="s">
        <v>181</v>
      </c>
      <c r="AP194" s="187" t="s">
        <v>181</v>
      </c>
      <c r="AQ194" s="204" t="s">
        <v>181</v>
      </c>
      <c r="AR194" s="188" t="s">
        <v>181</v>
      </c>
      <c r="AS194" s="729"/>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row>
    <row r="195" spans="1:144" s="58" customFormat="1" ht="20.25" customHeight="1">
      <c r="A195" s="55"/>
      <c r="B195" s="56"/>
      <c r="C195" s="56"/>
      <c r="D195" s="1076" t="s">
        <v>221</v>
      </c>
      <c r="E195" s="1077"/>
      <c r="F195" s="1077"/>
      <c r="G195" s="1077"/>
      <c r="H195" s="1077"/>
      <c r="I195" s="1077"/>
      <c r="J195" s="1078"/>
      <c r="K195" s="56"/>
      <c r="L195" s="68"/>
      <c r="M195" s="152"/>
      <c r="N195" s="152"/>
      <c r="O195" s="412"/>
      <c r="P195" s="152"/>
      <c r="Q195" s="68"/>
      <c r="R195" s="152"/>
      <c r="S195" s="152"/>
      <c r="T195" s="412"/>
      <c r="U195" s="152"/>
      <c r="V195" s="68"/>
      <c r="W195" s="152"/>
      <c r="X195" s="152"/>
      <c r="Y195" s="412"/>
      <c r="Z195" s="152"/>
      <c r="AA195" s="68"/>
      <c r="AB195" s="152"/>
      <c r="AC195" s="152"/>
      <c r="AD195" s="412"/>
      <c r="AE195" s="152"/>
      <c r="AF195" s="68"/>
      <c r="AG195" s="152"/>
      <c r="AH195" s="152"/>
      <c r="AI195" s="412"/>
      <c r="AJ195" s="152"/>
      <c r="AK195" s="68"/>
      <c r="AL195" s="152"/>
      <c r="AM195" s="152"/>
      <c r="AN195" s="412"/>
      <c r="AO195" s="85"/>
      <c r="AP195" s="187"/>
      <c r="AQ195" s="52">
        <f>SUM(O195:AN195)</f>
        <v>0</v>
      </c>
      <c r="AR195" s="188"/>
      <c r="AS195" s="729"/>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row>
    <row r="196" spans="1:144" s="58" customFormat="1" ht="20.25" customHeight="1">
      <c r="A196" s="55"/>
      <c r="B196" s="56"/>
      <c r="C196" s="56"/>
      <c r="D196" s="1069" t="s">
        <v>125</v>
      </c>
      <c r="E196" s="1070"/>
      <c r="F196" s="1070"/>
      <c r="G196" s="1070"/>
      <c r="H196" s="1070"/>
      <c r="I196" s="1070"/>
      <c r="J196" s="1071"/>
      <c r="K196" s="56"/>
      <c r="L196" s="68"/>
      <c r="M196" s="152"/>
      <c r="N196" s="152"/>
      <c r="O196" s="414"/>
      <c r="P196" s="152"/>
      <c r="Q196" s="68"/>
      <c r="R196" s="152"/>
      <c r="S196" s="152"/>
      <c r="T196" s="414"/>
      <c r="U196" s="152"/>
      <c r="V196" s="68"/>
      <c r="W196" s="152"/>
      <c r="X196" s="152"/>
      <c r="Y196" s="414"/>
      <c r="Z196" s="152"/>
      <c r="AA196" s="68"/>
      <c r="AB196" s="152"/>
      <c r="AC196" s="152"/>
      <c r="AD196" s="414"/>
      <c r="AE196" s="152"/>
      <c r="AF196" s="68"/>
      <c r="AG196" s="152"/>
      <c r="AH196" s="152"/>
      <c r="AI196" s="414"/>
      <c r="AJ196" s="152"/>
      <c r="AK196" s="68"/>
      <c r="AL196" s="152"/>
      <c r="AM196" s="152"/>
      <c r="AN196" s="414"/>
      <c r="AO196" s="85"/>
      <c r="AP196" s="187"/>
      <c r="AQ196" s="53">
        <f>SUM(O196:AN196)</f>
        <v>0</v>
      </c>
      <c r="AR196" s="188"/>
      <c r="AS196" s="729"/>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row>
    <row r="197" spans="1:144" s="58" customFormat="1" ht="9.9499999999999993" customHeight="1">
      <c r="A197" s="55"/>
      <c r="B197" s="56"/>
      <c r="C197" s="56"/>
      <c r="D197" s="1085"/>
      <c r="E197" s="1077"/>
      <c r="F197" s="1077"/>
      <c r="G197" s="1077"/>
      <c r="H197" s="1077"/>
      <c r="I197" s="1077"/>
      <c r="J197" s="1077"/>
      <c r="K197" s="56"/>
      <c r="L197" s="68"/>
      <c r="M197" s="152"/>
      <c r="N197" s="152"/>
      <c r="O197" s="401" t="s">
        <v>181</v>
      </c>
      <c r="P197" s="152"/>
      <c r="Q197" s="68"/>
      <c r="R197" s="152"/>
      <c r="S197" s="152"/>
      <c r="T197" s="401" t="s">
        <v>181</v>
      </c>
      <c r="U197" s="152"/>
      <c r="V197" s="68"/>
      <c r="W197" s="152"/>
      <c r="X197" s="152"/>
      <c r="Y197" s="401" t="s">
        <v>181</v>
      </c>
      <c r="Z197" s="152"/>
      <c r="AA197" s="68"/>
      <c r="AB197" s="152"/>
      <c r="AC197" s="152"/>
      <c r="AD197" s="401" t="s">
        <v>181</v>
      </c>
      <c r="AE197" s="152"/>
      <c r="AF197" s="68"/>
      <c r="AG197" s="152"/>
      <c r="AH197" s="152"/>
      <c r="AI197" s="401" t="s">
        <v>181</v>
      </c>
      <c r="AJ197" s="152"/>
      <c r="AK197" s="68"/>
      <c r="AL197" s="152"/>
      <c r="AM197" s="152"/>
      <c r="AN197" s="401" t="s">
        <v>181</v>
      </c>
      <c r="AO197" s="85"/>
      <c r="AP197" s="187"/>
      <c r="AQ197" s="185" t="s">
        <v>181</v>
      </c>
      <c r="AR197" s="188"/>
      <c r="AS197" s="729"/>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row>
    <row r="198" spans="1:144" s="58" customFormat="1" ht="20.25" customHeight="1">
      <c r="A198" s="55" t="s">
        <v>181</v>
      </c>
      <c r="B198" s="56" t="s">
        <v>181</v>
      </c>
      <c r="C198" s="56" t="s">
        <v>228</v>
      </c>
      <c r="D198" s="1375" t="s">
        <v>1095</v>
      </c>
      <c r="E198" s="1376"/>
      <c r="F198" s="1376"/>
      <c r="G198" s="1376"/>
      <c r="H198" s="1376"/>
      <c r="I198" s="1376"/>
      <c r="J198" s="1376"/>
      <c r="K198" s="56" t="s">
        <v>181</v>
      </c>
      <c r="L198" s="68" t="s">
        <v>181</v>
      </c>
      <c r="M198" s="152" t="s">
        <v>181</v>
      </c>
      <c r="N198" s="152" t="s">
        <v>181</v>
      </c>
      <c r="O198" s="413" t="s">
        <v>181</v>
      </c>
      <c r="P198" s="152"/>
      <c r="Q198" s="68"/>
      <c r="R198" s="152"/>
      <c r="S198" s="152"/>
      <c r="T198" s="413" t="s">
        <v>181</v>
      </c>
      <c r="U198" s="152"/>
      <c r="V198" s="68"/>
      <c r="W198" s="152"/>
      <c r="X198" s="152"/>
      <c r="Y198" s="413" t="s">
        <v>181</v>
      </c>
      <c r="Z198" s="152"/>
      <c r="AA198" s="68"/>
      <c r="AB198" s="152"/>
      <c r="AC198" s="152"/>
      <c r="AD198" s="413" t="s">
        <v>181</v>
      </c>
      <c r="AE198" s="152"/>
      <c r="AF198" s="68"/>
      <c r="AG198" s="152"/>
      <c r="AH198" s="152"/>
      <c r="AI198" s="413" t="s">
        <v>181</v>
      </c>
      <c r="AJ198" s="152"/>
      <c r="AK198" s="68"/>
      <c r="AL198" s="152"/>
      <c r="AM198" s="152"/>
      <c r="AN198" s="413" t="s">
        <v>181</v>
      </c>
      <c r="AO198" s="85" t="s">
        <v>181</v>
      </c>
      <c r="AP198" s="187" t="s">
        <v>181</v>
      </c>
      <c r="AQ198" s="204" t="s">
        <v>181</v>
      </c>
      <c r="AR198" s="188" t="s">
        <v>181</v>
      </c>
      <c r="AS198" s="729"/>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row>
    <row r="199" spans="1:144" s="58" customFormat="1" ht="20.25" customHeight="1">
      <c r="A199" s="55"/>
      <c r="B199" s="56"/>
      <c r="C199" s="56"/>
      <c r="D199" s="1076" t="s">
        <v>221</v>
      </c>
      <c r="E199" s="1077"/>
      <c r="F199" s="1077"/>
      <c r="G199" s="1077"/>
      <c r="H199" s="1077"/>
      <c r="I199" s="1077"/>
      <c r="J199" s="1078"/>
      <c r="K199" s="56"/>
      <c r="L199" s="68"/>
      <c r="M199" s="152"/>
      <c r="N199" s="152"/>
      <c r="O199" s="412"/>
      <c r="P199" s="152"/>
      <c r="Q199" s="68"/>
      <c r="R199" s="152"/>
      <c r="S199" s="152"/>
      <c r="T199" s="412"/>
      <c r="U199" s="152"/>
      <c r="V199" s="68"/>
      <c r="W199" s="152"/>
      <c r="X199" s="152"/>
      <c r="Y199" s="412"/>
      <c r="Z199" s="152"/>
      <c r="AA199" s="68"/>
      <c r="AB199" s="152"/>
      <c r="AC199" s="152"/>
      <c r="AD199" s="412"/>
      <c r="AE199" s="152"/>
      <c r="AF199" s="68"/>
      <c r="AG199" s="152"/>
      <c r="AH199" s="152"/>
      <c r="AI199" s="412"/>
      <c r="AJ199" s="152"/>
      <c r="AK199" s="68"/>
      <c r="AL199" s="152"/>
      <c r="AM199" s="152"/>
      <c r="AN199" s="412"/>
      <c r="AO199" s="85"/>
      <c r="AP199" s="187"/>
      <c r="AQ199" s="52">
        <f>SUM(O199:AN199)</f>
        <v>0</v>
      </c>
      <c r="AR199" s="188"/>
      <c r="AS199" s="729"/>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row>
    <row r="200" spans="1:144" s="58" customFormat="1" ht="20.25" customHeight="1">
      <c r="A200" s="55"/>
      <c r="B200" s="56"/>
      <c r="C200" s="56"/>
      <c r="D200" s="1069" t="s">
        <v>125</v>
      </c>
      <c r="E200" s="1070"/>
      <c r="F200" s="1070"/>
      <c r="G200" s="1070"/>
      <c r="H200" s="1070"/>
      <c r="I200" s="1070"/>
      <c r="J200" s="1071"/>
      <c r="K200" s="56"/>
      <c r="L200" s="68"/>
      <c r="M200" s="152"/>
      <c r="N200" s="152"/>
      <c r="O200" s="414"/>
      <c r="P200" s="152"/>
      <c r="Q200" s="68"/>
      <c r="R200" s="152"/>
      <c r="S200" s="152"/>
      <c r="T200" s="414"/>
      <c r="U200" s="152"/>
      <c r="V200" s="68"/>
      <c r="W200" s="152"/>
      <c r="X200" s="152"/>
      <c r="Y200" s="414"/>
      <c r="Z200" s="152"/>
      <c r="AA200" s="68"/>
      <c r="AB200" s="152"/>
      <c r="AC200" s="152"/>
      <c r="AD200" s="414"/>
      <c r="AE200" s="152"/>
      <c r="AF200" s="68"/>
      <c r="AG200" s="152"/>
      <c r="AH200" s="152"/>
      <c r="AI200" s="414"/>
      <c r="AJ200" s="152"/>
      <c r="AK200" s="68"/>
      <c r="AL200" s="152"/>
      <c r="AM200" s="152"/>
      <c r="AN200" s="414"/>
      <c r="AO200" s="85"/>
      <c r="AP200" s="187"/>
      <c r="AQ200" s="53">
        <f>SUM(O200:AN200)</f>
        <v>0</v>
      </c>
      <c r="AR200" s="188"/>
      <c r="AS200" s="729"/>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row>
    <row r="201" spans="1:144" s="58" customFormat="1" ht="9.9499999999999993" customHeight="1">
      <c r="A201" s="55"/>
      <c r="B201" s="56"/>
      <c r="C201" s="56"/>
      <c r="D201" s="1085"/>
      <c r="E201" s="1077"/>
      <c r="F201" s="1077"/>
      <c r="G201" s="1077"/>
      <c r="H201" s="1077"/>
      <c r="I201" s="1077"/>
      <c r="J201" s="1077"/>
      <c r="K201" s="56"/>
      <c r="L201" s="68"/>
      <c r="M201" s="152"/>
      <c r="N201" s="152"/>
      <c r="O201" s="401" t="s">
        <v>181</v>
      </c>
      <c r="P201" s="152"/>
      <c r="Q201" s="68"/>
      <c r="R201" s="152"/>
      <c r="S201" s="152"/>
      <c r="T201" s="401" t="s">
        <v>181</v>
      </c>
      <c r="U201" s="152"/>
      <c r="V201" s="68"/>
      <c r="W201" s="152"/>
      <c r="X201" s="152"/>
      <c r="Y201" s="401" t="s">
        <v>181</v>
      </c>
      <c r="Z201" s="152"/>
      <c r="AA201" s="68"/>
      <c r="AB201" s="152"/>
      <c r="AC201" s="152"/>
      <c r="AD201" s="401" t="s">
        <v>181</v>
      </c>
      <c r="AE201" s="152"/>
      <c r="AF201" s="68"/>
      <c r="AG201" s="152"/>
      <c r="AH201" s="152"/>
      <c r="AI201" s="401" t="s">
        <v>181</v>
      </c>
      <c r="AJ201" s="152"/>
      <c r="AK201" s="68"/>
      <c r="AL201" s="152"/>
      <c r="AM201" s="152"/>
      <c r="AN201" s="401" t="s">
        <v>181</v>
      </c>
      <c r="AO201" s="85"/>
      <c r="AP201" s="187"/>
      <c r="AQ201" s="185" t="s">
        <v>181</v>
      </c>
      <c r="AR201" s="188"/>
      <c r="AS201" s="729"/>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row>
    <row r="202" spans="1:144" s="58" customFormat="1" ht="20.25" customHeight="1">
      <c r="A202" s="55" t="s">
        <v>181</v>
      </c>
      <c r="B202" s="56" t="s">
        <v>181</v>
      </c>
      <c r="C202" s="56" t="s">
        <v>229</v>
      </c>
      <c r="D202" s="1375" t="s">
        <v>1094</v>
      </c>
      <c r="E202" s="1376"/>
      <c r="F202" s="1376"/>
      <c r="G202" s="1376"/>
      <c r="H202" s="1376"/>
      <c r="I202" s="1376"/>
      <c r="J202" s="1376"/>
      <c r="K202" s="56" t="s">
        <v>181</v>
      </c>
      <c r="L202" s="68" t="s">
        <v>181</v>
      </c>
      <c r="M202" s="152" t="s">
        <v>181</v>
      </c>
      <c r="N202" s="152" t="s">
        <v>181</v>
      </c>
      <c r="O202" s="413" t="s">
        <v>181</v>
      </c>
      <c r="P202" s="152"/>
      <c r="Q202" s="68"/>
      <c r="R202" s="152"/>
      <c r="S202" s="152"/>
      <c r="T202" s="413" t="s">
        <v>181</v>
      </c>
      <c r="U202" s="152"/>
      <c r="V202" s="68"/>
      <c r="W202" s="152"/>
      <c r="X202" s="152"/>
      <c r="Y202" s="413" t="s">
        <v>181</v>
      </c>
      <c r="Z202" s="152"/>
      <c r="AA202" s="68"/>
      <c r="AB202" s="152"/>
      <c r="AC202" s="152"/>
      <c r="AD202" s="413" t="s">
        <v>181</v>
      </c>
      <c r="AE202" s="152"/>
      <c r="AF202" s="68"/>
      <c r="AG202" s="152"/>
      <c r="AH202" s="152"/>
      <c r="AI202" s="413" t="s">
        <v>181</v>
      </c>
      <c r="AJ202" s="152"/>
      <c r="AK202" s="68"/>
      <c r="AL202" s="152"/>
      <c r="AM202" s="152"/>
      <c r="AN202" s="413" t="s">
        <v>181</v>
      </c>
      <c r="AO202" s="85" t="s">
        <v>181</v>
      </c>
      <c r="AP202" s="187" t="s">
        <v>181</v>
      </c>
      <c r="AQ202" s="204" t="s">
        <v>181</v>
      </c>
      <c r="AR202" s="188" t="s">
        <v>181</v>
      </c>
      <c r="AS202" s="729"/>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row>
    <row r="203" spans="1:144" s="58" customFormat="1" ht="20.25" customHeight="1">
      <c r="A203" s="55"/>
      <c r="B203" s="56"/>
      <c r="C203" s="56"/>
      <c r="D203" s="1076" t="s">
        <v>221</v>
      </c>
      <c r="E203" s="1077"/>
      <c r="F203" s="1077"/>
      <c r="G203" s="1077"/>
      <c r="H203" s="1077"/>
      <c r="I203" s="1077"/>
      <c r="J203" s="1078"/>
      <c r="K203" s="56"/>
      <c r="L203" s="68"/>
      <c r="M203" s="152"/>
      <c r="N203" s="152"/>
      <c r="O203" s="412"/>
      <c r="P203" s="152"/>
      <c r="Q203" s="68"/>
      <c r="R203" s="152"/>
      <c r="S203" s="152"/>
      <c r="T203" s="412"/>
      <c r="U203" s="152"/>
      <c r="V203" s="68"/>
      <c r="W203" s="152"/>
      <c r="X203" s="152"/>
      <c r="Y203" s="412"/>
      <c r="Z203" s="152"/>
      <c r="AA203" s="68"/>
      <c r="AB203" s="152"/>
      <c r="AC203" s="152"/>
      <c r="AD203" s="412"/>
      <c r="AE203" s="152"/>
      <c r="AF203" s="68"/>
      <c r="AG203" s="152"/>
      <c r="AH203" s="152"/>
      <c r="AI203" s="412"/>
      <c r="AJ203" s="152"/>
      <c r="AK203" s="68"/>
      <c r="AL203" s="152"/>
      <c r="AM203" s="152"/>
      <c r="AN203" s="412"/>
      <c r="AO203" s="85"/>
      <c r="AP203" s="187"/>
      <c r="AQ203" s="52">
        <f>SUM(O203:AN203)</f>
        <v>0</v>
      </c>
      <c r="AR203" s="188"/>
      <c r="AS203" s="729"/>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row>
    <row r="204" spans="1:144" s="58" customFormat="1" ht="20.25" customHeight="1">
      <c r="A204" s="55"/>
      <c r="B204" s="56"/>
      <c r="C204" s="56"/>
      <c r="D204" s="1069" t="s">
        <v>125</v>
      </c>
      <c r="E204" s="1070"/>
      <c r="F204" s="1070"/>
      <c r="G204" s="1070"/>
      <c r="H204" s="1070"/>
      <c r="I204" s="1070"/>
      <c r="J204" s="1071"/>
      <c r="K204" s="56"/>
      <c r="L204" s="68"/>
      <c r="M204" s="152"/>
      <c r="N204" s="152"/>
      <c r="O204" s="414"/>
      <c r="P204" s="152"/>
      <c r="Q204" s="68"/>
      <c r="R204" s="152"/>
      <c r="S204" s="152"/>
      <c r="T204" s="414"/>
      <c r="U204" s="152"/>
      <c r="V204" s="68"/>
      <c r="W204" s="152"/>
      <c r="X204" s="152"/>
      <c r="Y204" s="414"/>
      <c r="Z204" s="152"/>
      <c r="AA204" s="68"/>
      <c r="AB204" s="152"/>
      <c r="AC204" s="152"/>
      <c r="AD204" s="414"/>
      <c r="AE204" s="152"/>
      <c r="AF204" s="68"/>
      <c r="AG204" s="152"/>
      <c r="AH204" s="152"/>
      <c r="AI204" s="414"/>
      <c r="AJ204" s="152"/>
      <c r="AK204" s="68"/>
      <c r="AL204" s="152"/>
      <c r="AM204" s="152"/>
      <c r="AN204" s="414"/>
      <c r="AO204" s="85"/>
      <c r="AP204" s="187"/>
      <c r="AQ204" s="53">
        <f>SUM(O204:AN204)</f>
        <v>0</v>
      </c>
      <c r="AR204" s="188"/>
      <c r="AS204" s="729"/>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row>
    <row r="205" spans="1:144" s="58" customFormat="1" ht="9.9499999999999993" customHeight="1">
      <c r="A205" s="55"/>
      <c r="B205" s="56"/>
      <c r="C205" s="56"/>
      <c r="D205" s="1085"/>
      <c r="E205" s="1077"/>
      <c r="F205" s="1077"/>
      <c r="G205" s="1077"/>
      <c r="H205" s="1077"/>
      <c r="I205" s="1077"/>
      <c r="J205" s="1077"/>
      <c r="K205" s="56"/>
      <c r="L205" s="68"/>
      <c r="M205" s="152"/>
      <c r="N205" s="152"/>
      <c r="O205" s="401" t="s">
        <v>181</v>
      </c>
      <c r="P205" s="152"/>
      <c r="Q205" s="68"/>
      <c r="R205" s="152"/>
      <c r="S205" s="152"/>
      <c r="T205" s="401" t="s">
        <v>181</v>
      </c>
      <c r="U205" s="152"/>
      <c r="V205" s="68"/>
      <c r="W205" s="152"/>
      <c r="X205" s="152"/>
      <c r="Y205" s="401" t="s">
        <v>181</v>
      </c>
      <c r="Z205" s="152"/>
      <c r="AA205" s="68"/>
      <c r="AB205" s="152"/>
      <c r="AC205" s="152"/>
      <c r="AD205" s="401" t="s">
        <v>181</v>
      </c>
      <c r="AE205" s="152"/>
      <c r="AF205" s="68"/>
      <c r="AG205" s="152"/>
      <c r="AH205" s="152"/>
      <c r="AI205" s="401" t="s">
        <v>181</v>
      </c>
      <c r="AJ205" s="152"/>
      <c r="AK205" s="68"/>
      <c r="AL205" s="152"/>
      <c r="AM205" s="152"/>
      <c r="AN205" s="401" t="s">
        <v>181</v>
      </c>
      <c r="AO205" s="85"/>
      <c r="AP205" s="187"/>
      <c r="AQ205" s="185" t="s">
        <v>181</v>
      </c>
      <c r="AR205" s="188"/>
      <c r="AS205" s="729"/>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row>
    <row r="206" spans="1:144" s="58" customFormat="1" ht="20.25" customHeight="1">
      <c r="A206" s="55" t="s">
        <v>181</v>
      </c>
      <c r="B206" s="56" t="s">
        <v>181</v>
      </c>
      <c r="C206" s="56" t="s">
        <v>230</v>
      </c>
      <c r="D206" s="1375" t="s">
        <v>1093</v>
      </c>
      <c r="E206" s="1376"/>
      <c r="F206" s="1376"/>
      <c r="G206" s="1376"/>
      <c r="H206" s="1376"/>
      <c r="I206" s="1376"/>
      <c r="J206" s="1376"/>
      <c r="K206" s="56" t="s">
        <v>181</v>
      </c>
      <c r="L206" s="68" t="s">
        <v>181</v>
      </c>
      <c r="M206" s="152" t="s">
        <v>181</v>
      </c>
      <c r="N206" s="152" t="s">
        <v>181</v>
      </c>
      <c r="O206" s="413" t="s">
        <v>181</v>
      </c>
      <c r="P206" s="152"/>
      <c r="Q206" s="68"/>
      <c r="R206" s="152"/>
      <c r="S206" s="152"/>
      <c r="T206" s="413" t="s">
        <v>181</v>
      </c>
      <c r="U206" s="152"/>
      <c r="V206" s="68"/>
      <c r="W206" s="152"/>
      <c r="X206" s="152"/>
      <c r="Y206" s="413" t="s">
        <v>181</v>
      </c>
      <c r="Z206" s="152"/>
      <c r="AA206" s="68"/>
      <c r="AB206" s="152"/>
      <c r="AC206" s="152"/>
      <c r="AD206" s="413" t="s">
        <v>181</v>
      </c>
      <c r="AE206" s="152"/>
      <c r="AF206" s="68"/>
      <c r="AG206" s="152"/>
      <c r="AH206" s="152"/>
      <c r="AI206" s="413" t="s">
        <v>181</v>
      </c>
      <c r="AJ206" s="152"/>
      <c r="AK206" s="68"/>
      <c r="AL206" s="152"/>
      <c r="AM206" s="152"/>
      <c r="AN206" s="413" t="s">
        <v>181</v>
      </c>
      <c r="AO206" s="85" t="s">
        <v>181</v>
      </c>
      <c r="AP206" s="187" t="s">
        <v>181</v>
      </c>
      <c r="AQ206" s="204" t="s">
        <v>181</v>
      </c>
      <c r="AR206" s="188" t="s">
        <v>181</v>
      </c>
      <c r="AS206" s="729"/>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row>
    <row r="207" spans="1:144" s="58" customFormat="1" ht="20.25" customHeight="1">
      <c r="A207" s="55"/>
      <c r="B207" s="56"/>
      <c r="C207" s="56"/>
      <c r="D207" s="1076" t="s">
        <v>221</v>
      </c>
      <c r="E207" s="1077"/>
      <c r="F207" s="1077"/>
      <c r="G207" s="1077"/>
      <c r="H207" s="1077"/>
      <c r="I207" s="1077"/>
      <c r="J207" s="1078"/>
      <c r="K207" s="56"/>
      <c r="L207" s="68"/>
      <c r="M207" s="152"/>
      <c r="N207" s="152"/>
      <c r="O207" s="412"/>
      <c r="P207" s="152"/>
      <c r="Q207" s="68"/>
      <c r="R207" s="152"/>
      <c r="S207" s="152"/>
      <c r="T207" s="412"/>
      <c r="U207" s="152"/>
      <c r="V207" s="68"/>
      <c r="W207" s="152"/>
      <c r="X207" s="152"/>
      <c r="Y207" s="412"/>
      <c r="Z207" s="152"/>
      <c r="AA207" s="68"/>
      <c r="AB207" s="152"/>
      <c r="AC207" s="152"/>
      <c r="AD207" s="412"/>
      <c r="AE207" s="152"/>
      <c r="AF207" s="68"/>
      <c r="AG207" s="152"/>
      <c r="AH207" s="152"/>
      <c r="AI207" s="412"/>
      <c r="AJ207" s="152"/>
      <c r="AK207" s="68"/>
      <c r="AL207" s="152"/>
      <c r="AM207" s="152"/>
      <c r="AN207" s="412"/>
      <c r="AO207" s="85"/>
      <c r="AP207" s="187"/>
      <c r="AQ207" s="52">
        <f>SUM(O207:AN207)</f>
        <v>0</v>
      </c>
      <c r="AR207" s="188"/>
      <c r="AS207" s="729"/>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row>
    <row r="208" spans="1:144" s="58" customFormat="1" ht="20.25" customHeight="1">
      <c r="A208" s="55"/>
      <c r="B208" s="56"/>
      <c r="C208" s="56"/>
      <c r="D208" s="1069" t="s">
        <v>125</v>
      </c>
      <c r="E208" s="1070"/>
      <c r="F208" s="1070"/>
      <c r="G208" s="1070"/>
      <c r="H208" s="1070"/>
      <c r="I208" s="1070"/>
      <c r="J208" s="1071"/>
      <c r="K208" s="56"/>
      <c r="L208" s="68"/>
      <c r="M208" s="152"/>
      <c r="N208" s="152"/>
      <c r="O208" s="414"/>
      <c r="P208" s="152"/>
      <c r="Q208" s="68"/>
      <c r="R208" s="152"/>
      <c r="S208" s="152"/>
      <c r="T208" s="414"/>
      <c r="U208" s="152"/>
      <c r="V208" s="68"/>
      <c r="W208" s="152"/>
      <c r="X208" s="152"/>
      <c r="Y208" s="414"/>
      <c r="Z208" s="152"/>
      <c r="AA208" s="68"/>
      <c r="AB208" s="152"/>
      <c r="AC208" s="152"/>
      <c r="AD208" s="414"/>
      <c r="AE208" s="152"/>
      <c r="AF208" s="68"/>
      <c r="AG208" s="152"/>
      <c r="AH208" s="152"/>
      <c r="AI208" s="414"/>
      <c r="AJ208" s="152"/>
      <c r="AK208" s="68"/>
      <c r="AL208" s="152"/>
      <c r="AM208" s="152"/>
      <c r="AN208" s="414"/>
      <c r="AO208" s="85"/>
      <c r="AP208" s="187"/>
      <c r="AQ208" s="53">
        <f>SUM(O208:AN208)</f>
        <v>0</v>
      </c>
      <c r="AR208" s="188"/>
      <c r="AS208" s="729"/>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row>
    <row r="209" spans="1:144" s="58" customFormat="1" ht="9.9499999999999993" customHeight="1">
      <c r="A209" s="55" t="s">
        <v>181</v>
      </c>
      <c r="B209" s="56" t="s">
        <v>181</v>
      </c>
      <c r="C209" s="56" t="s">
        <v>181</v>
      </c>
      <c r="D209" s="56" t="s">
        <v>181</v>
      </c>
      <c r="E209" s="56" t="s">
        <v>181</v>
      </c>
      <c r="F209" s="56" t="s">
        <v>181</v>
      </c>
      <c r="G209" s="56" t="s">
        <v>181</v>
      </c>
      <c r="H209" s="56" t="s">
        <v>181</v>
      </c>
      <c r="I209" s="56" t="s">
        <v>181</v>
      </c>
      <c r="J209" s="56" t="s">
        <v>181</v>
      </c>
      <c r="K209" s="56" t="s">
        <v>181</v>
      </c>
      <c r="L209" s="68" t="s">
        <v>181</v>
      </c>
      <c r="M209" s="152" t="s">
        <v>181</v>
      </c>
      <c r="N209" s="152" t="s">
        <v>181</v>
      </c>
      <c r="O209" s="401"/>
      <c r="P209" s="152"/>
      <c r="Q209" s="68"/>
      <c r="R209" s="152"/>
      <c r="S209" s="152"/>
      <c r="T209" s="401"/>
      <c r="U209" s="152"/>
      <c r="V209" s="68"/>
      <c r="W209" s="152"/>
      <c r="X209" s="152"/>
      <c r="Y209" s="401"/>
      <c r="Z209" s="152"/>
      <c r="AA209" s="68"/>
      <c r="AB209" s="152"/>
      <c r="AC209" s="152"/>
      <c r="AD209" s="401"/>
      <c r="AE209" s="152"/>
      <c r="AF209" s="68"/>
      <c r="AG209" s="152"/>
      <c r="AH209" s="152"/>
      <c r="AI209" s="401"/>
      <c r="AJ209" s="152"/>
      <c r="AK209" s="68"/>
      <c r="AL209" s="152"/>
      <c r="AM209" s="152"/>
      <c r="AN209" s="401"/>
      <c r="AO209" s="85" t="s">
        <v>181</v>
      </c>
      <c r="AP209" s="187" t="s">
        <v>181</v>
      </c>
      <c r="AQ209" s="185"/>
      <c r="AR209" s="188" t="s">
        <v>181</v>
      </c>
      <c r="AS209" s="729"/>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row>
    <row r="210" spans="1:144" s="58" customFormat="1" ht="20.25" customHeight="1">
      <c r="A210" s="55" t="s">
        <v>181</v>
      </c>
      <c r="B210" s="56">
        <v>6</v>
      </c>
      <c r="C210" s="1128" t="s">
        <v>231</v>
      </c>
      <c r="D210" s="1129"/>
      <c r="E210" s="1129"/>
      <c r="F210" s="1129"/>
      <c r="G210" s="1129"/>
      <c r="H210" s="1129"/>
      <c r="I210" s="1129"/>
      <c r="J210" s="1129"/>
      <c r="K210" s="56" t="s">
        <v>181</v>
      </c>
      <c r="L210" s="68" t="s">
        <v>181</v>
      </c>
      <c r="M210" s="152" t="s">
        <v>181</v>
      </c>
      <c r="N210" s="152" t="s">
        <v>181</v>
      </c>
      <c r="O210" s="408"/>
      <c r="P210" s="152"/>
      <c r="Q210" s="68"/>
      <c r="R210" s="152"/>
      <c r="S210" s="152"/>
      <c r="T210" s="408"/>
      <c r="U210" s="152"/>
      <c r="V210" s="68"/>
      <c r="W210" s="152"/>
      <c r="X210" s="152"/>
      <c r="Y210" s="408"/>
      <c r="Z210" s="152"/>
      <c r="AA210" s="68"/>
      <c r="AB210" s="152"/>
      <c r="AC210" s="152"/>
      <c r="AD210" s="408"/>
      <c r="AE210" s="152"/>
      <c r="AF210" s="68"/>
      <c r="AG210" s="152"/>
      <c r="AH210" s="152"/>
      <c r="AI210" s="408"/>
      <c r="AJ210" s="152"/>
      <c r="AK210" s="68"/>
      <c r="AL210" s="152"/>
      <c r="AM210" s="152"/>
      <c r="AN210" s="408"/>
      <c r="AO210" s="85" t="s">
        <v>181</v>
      </c>
      <c r="AP210" s="187" t="s">
        <v>181</v>
      </c>
      <c r="AQ210" s="53">
        <f>SUM(O210:AN210)</f>
        <v>0</v>
      </c>
      <c r="AR210" s="188" t="s">
        <v>181</v>
      </c>
      <c r="AS210" s="729"/>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row>
    <row r="211" spans="1:144" s="58" customFormat="1" ht="9.9499999999999993" customHeight="1">
      <c r="A211" s="55" t="s">
        <v>181</v>
      </c>
      <c r="B211" s="56" t="s">
        <v>181</v>
      </c>
      <c r="C211" s="56" t="s">
        <v>181</v>
      </c>
      <c r="D211" s="56" t="s">
        <v>181</v>
      </c>
      <c r="E211" s="56" t="s">
        <v>181</v>
      </c>
      <c r="F211" s="56" t="s">
        <v>181</v>
      </c>
      <c r="G211" s="56" t="s">
        <v>181</v>
      </c>
      <c r="H211" s="56" t="s">
        <v>181</v>
      </c>
      <c r="I211" s="56" t="s">
        <v>181</v>
      </c>
      <c r="J211" s="56" t="s">
        <v>181</v>
      </c>
      <c r="K211" s="56" t="s">
        <v>181</v>
      </c>
      <c r="L211" s="68" t="s">
        <v>181</v>
      </c>
      <c r="M211" s="152" t="s">
        <v>181</v>
      </c>
      <c r="N211" s="152" t="s">
        <v>181</v>
      </c>
      <c r="O211" s="401"/>
      <c r="P211" s="152"/>
      <c r="Q211" s="68"/>
      <c r="R211" s="152"/>
      <c r="S211" s="152"/>
      <c r="T211" s="401"/>
      <c r="U211" s="152"/>
      <c r="V211" s="68"/>
      <c r="W211" s="152"/>
      <c r="X211" s="152"/>
      <c r="Y211" s="401"/>
      <c r="Z211" s="152"/>
      <c r="AA211" s="68"/>
      <c r="AB211" s="152"/>
      <c r="AC211" s="152"/>
      <c r="AD211" s="401"/>
      <c r="AE211" s="152"/>
      <c r="AF211" s="68"/>
      <c r="AG211" s="152"/>
      <c r="AH211" s="152"/>
      <c r="AI211" s="401"/>
      <c r="AJ211" s="152"/>
      <c r="AK211" s="68"/>
      <c r="AL211" s="152"/>
      <c r="AM211" s="152"/>
      <c r="AN211" s="401"/>
      <c r="AO211" s="85" t="s">
        <v>181</v>
      </c>
      <c r="AP211" s="187" t="s">
        <v>181</v>
      </c>
      <c r="AQ211" s="185" t="s">
        <v>181</v>
      </c>
      <c r="AR211" s="188" t="s">
        <v>181</v>
      </c>
      <c r="AS211" s="729"/>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row>
    <row r="212" spans="1:144" s="58" customFormat="1" ht="20.25" customHeight="1">
      <c r="A212" s="55" t="s">
        <v>181</v>
      </c>
      <c r="B212" s="56">
        <v>7</v>
      </c>
      <c r="C212" s="1347" t="s">
        <v>244</v>
      </c>
      <c r="D212" s="1348"/>
      <c r="E212" s="1348"/>
      <c r="F212" s="1348"/>
      <c r="G212" s="1348"/>
      <c r="H212" s="1348"/>
      <c r="I212" s="1348"/>
      <c r="J212" s="1348"/>
      <c r="K212" s="56" t="s">
        <v>181</v>
      </c>
      <c r="L212" s="68" t="s">
        <v>181</v>
      </c>
      <c r="M212" s="152" t="s">
        <v>181</v>
      </c>
      <c r="N212" s="152" t="s">
        <v>181</v>
      </c>
      <c r="O212" s="401"/>
      <c r="P212" s="152"/>
      <c r="Q212" s="68"/>
      <c r="R212" s="152"/>
      <c r="S212" s="152"/>
      <c r="T212" s="401"/>
      <c r="U212" s="152"/>
      <c r="V212" s="68"/>
      <c r="W212" s="152"/>
      <c r="X212" s="152"/>
      <c r="Y212" s="401"/>
      <c r="Z212" s="152"/>
      <c r="AA212" s="68"/>
      <c r="AB212" s="152"/>
      <c r="AC212" s="152"/>
      <c r="AD212" s="401"/>
      <c r="AE212" s="152"/>
      <c r="AF212" s="68"/>
      <c r="AG212" s="152"/>
      <c r="AH212" s="152"/>
      <c r="AI212" s="401" t="s">
        <v>181</v>
      </c>
      <c r="AJ212" s="152"/>
      <c r="AK212" s="68"/>
      <c r="AL212" s="152"/>
      <c r="AM212" s="152"/>
      <c r="AN212" s="401" t="s">
        <v>181</v>
      </c>
      <c r="AO212" s="85" t="s">
        <v>181</v>
      </c>
      <c r="AP212" s="187" t="s">
        <v>181</v>
      </c>
      <c r="AQ212" s="185" t="s">
        <v>181</v>
      </c>
      <c r="AR212" s="188" t="s">
        <v>181</v>
      </c>
      <c r="AS212" s="729"/>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row>
    <row r="213" spans="1:144" s="58" customFormat="1" ht="20.25" customHeight="1">
      <c r="A213" s="55"/>
      <c r="B213" s="56"/>
      <c r="C213" s="56"/>
      <c r="D213" s="1068" t="s">
        <v>242</v>
      </c>
      <c r="E213" s="966"/>
      <c r="F213" s="966"/>
      <c r="G213" s="966"/>
      <c r="H213" s="966"/>
      <c r="I213" s="966"/>
      <c r="J213" s="966"/>
      <c r="K213" s="56"/>
      <c r="L213" s="68"/>
      <c r="M213" s="152"/>
      <c r="N213" s="152"/>
      <c r="O213" s="410"/>
      <c r="P213" s="152"/>
      <c r="Q213" s="68"/>
      <c r="R213" s="152"/>
      <c r="S213" s="152"/>
      <c r="T213" s="410"/>
      <c r="U213" s="152"/>
      <c r="V213" s="68"/>
      <c r="W213" s="152"/>
      <c r="X213" s="152"/>
      <c r="Y213" s="410"/>
      <c r="Z213" s="152"/>
      <c r="AA213" s="68"/>
      <c r="AB213" s="152"/>
      <c r="AC213" s="152"/>
      <c r="AD213" s="410"/>
      <c r="AE213" s="152"/>
      <c r="AF213" s="68"/>
      <c r="AG213" s="152"/>
      <c r="AH213" s="152"/>
      <c r="AI213" s="410"/>
      <c r="AJ213" s="152"/>
      <c r="AK213" s="68"/>
      <c r="AL213" s="152"/>
      <c r="AM213" s="152"/>
      <c r="AN213" s="410"/>
      <c r="AO213" s="85"/>
      <c r="AP213" s="187"/>
      <c r="AQ213" s="52">
        <f>SUM(O213:AN213)</f>
        <v>0</v>
      </c>
      <c r="AR213" s="188"/>
      <c r="AS213" s="729"/>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row>
    <row r="214" spans="1:144" s="58" customFormat="1" ht="20.25" customHeight="1">
      <c r="A214" s="55" t="s">
        <v>181</v>
      </c>
      <c r="B214" s="56"/>
      <c r="C214" s="56"/>
      <c r="D214" s="1068" t="s">
        <v>242</v>
      </c>
      <c r="E214" s="966"/>
      <c r="F214" s="966"/>
      <c r="G214" s="966"/>
      <c r="H214" s="966"/>
      <c r="I214" s="966"/>
      <c r="J214" s="966"/>
      <c r="K214" s="56"/>
      <c r="L214" s="68"/>
      <c r="M214" s="152"/>
      <c r="N214" s="152"/>
      <c r="O214" s="410"/>
      <c r="P214" s="152"/>
      <c r="Q214" s="68"/>
      <c r="R214" s="152"/>
      <c r="S214" s="152"/>
      <c r="T214" s="410"/>
      <c r="U214" s="152"/>
      <c r="V214" s="68"/>
      <c r="W214" s="152"/>
      <c r="X214" s="152"/>
      <c r="Y214" s="410"/>
      <c r="Z214" s="152"/>
      <c r="AA214" s="68"/>
      <c r="AB214" s="152"/>
      <c r="AC214" s="152"/>
      <c r="AD214" s="410"/>
      <c r="AE214" s="152"/>
      <c r="AF214" s="68"/>
      <c r="AG214" s="152"/>
      <c r="AH214" s="152"/>
      <c r="AI214" s="410"/>
      <c r="AJ214" s="152"/>
      <c r="AK214" s="68"/>
      <c r="AL214" s="152"/>
      <c r="AM214" s="152"/>
      <c r="AN214" s="410"/>
      <c r="AO214" s="85"/>
      <c r="AP214" s="187"/>
      <c r="AQ214" s="52">
        <f>SUM(O214:AN214)</f>
        <v>0</v>
      </c>
      <c r="AR214" s="188"/>
      <c r="AS214" s="729"/>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row>
    <row r="215" spans="1:144" s="58" customFormat="1" ht="20.25" customHeight="1">
      <c r="A215" s="55" t="s">
        <v>181</v>
      </c>
      <c r="B215" s="56" t="s">
        <v>181</v>
      </c>
      <c r="C215" s="56" t="s">
        <v>181</v>
      </c>
      <c r="D215" s="1068" t="s">
        <v>242</v>
      </c>
      <c r="E215" s="966"/>
      <c r="F215" s="966"/>
      <c r="G215" s="966"/>
      <c r="H215" s="966"/>
      <c r="I215" s="966"/>
      <c r="J215" s="966"/>
      <c r="K215" s="56"/>
      <c r="L215" s="68"/>
      <c r="M215" s="152"/>
      <c r="N215" s="152"/>
      <c r="O215" s="410"/>
      <c r="P215" s="152"/>
      <c r="Q215" s="68"/>
      <c r="R215" s="152"/>
      <c r="S215" s="152"/>
      <c r="T215" s="410"/>
      <c r="U215" s="152"/>
      <c r="V215" s="68"/>
      <c r="W215" s="152"/>
      <c r="X215" s="152"/>
      <c r="Y215" s="410"/>
      <c r="Z215" s="152"/>
      <c r="AA215" s="68"/>
      <c r="AB215" s="152"/>
      <c r="AC215" s="152"/>
      <c r="AD215" s="410"/>
      <c r="AE215" s="152"/>
      <c r="AF215" s="68"/>
      <c r="AG215" s="152"/>
      <c r="AH215" s="152"/>
      <c r="AI215" s="410"/>
      <c r="AJ215" s="152"/>
      <c r="AK215" s="68"/>
      <c r="AL215" s="152"/>
      <c r="AM215" s="152"/>
      <c r="AN215" s="410"/>
      <c r="AO215" s="85"/>
      <c r="AP215" s="187"/>
      <c r="AQ215" s="52">
        <f>SUM(O215:AN215)</f>
        <v>0</v>
      </c>
      <c r="AR215" s="188"/>
      <c r="AS215" s="729"/>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row>
    <row r="216" spans="1:144" s="58" customFormat="1" ht="20.25" customHeight="1">
      <c r="A216" s="55"/>
      <c r="B216" s="56"/>
      <c r="C216" s="56"/>
      <c r="D216" s="1068" t="s">
        <v>242</v>
      </c>
      <c r="E216" s="966"/>
      <c r="F216" s="966"/>
      <c r="G216" s="966"/>
      <c r="H216" s="966"/>
      <c r="I216" s="966"/>
      <c r="J216" s="966"/>
      <c r="K216" s="56"/>
      <c r="L216" s="68"/>
      <c r="M216" s="152"/>
      <c r="N216" s="152"/>
      <c r="O216" s="410"/>
      <c r="P216" s="152"/>
      <c r="Q216" s="68"/>
      <c r="R216" s="152"/>
      <c r="S216" s="152"/>
      <c r="T216" s="410"/>
      <c r="U216" s="152"/>
      <c r="V216" s="68"/>
      <c r="W216" s="152"/>
      <c r="X216" s="152"/>
      <c r="Y216" s="410"/>
      <c r="Z216" s="152"/>
      <c r="AA216" s="68"/>
      <c r="AB216" s="152"/>
      <c r="AC216" s="152"/>
      <c r="AD216" s="410"/>
      <c r="AE216" s="152"/>
      <c r="AF216" s="68"/>
      <c r="AG216" s="152"/>
      <c r="AH216" s="152"/>
      <c r="AI216" s="410"/>
      <c r="AJ216" s="152"/>
      <c r="AK216" s="68"/>
      <c r="AL216" s="152"/>
      <c r="AM216" s="152"/>
      <c r="AN216" s="410"/>
      <c r="AO216" s="85"/>
      <c r="AP216" s="187"/>
      <c r="AQ216" s="52">
        <f t="shared" ref="AQ216:AQ222" si="90">SUM(O216:AN216)</f>
        <v>0</v>
      </c>
      <c r="AR216" s="188"/>
      <c r="AS216" s="729"/>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row>
    <row r="217" spans="1:144" s="58" customFormat="1" ht="20.25" customHeight="1">
      <c r="A217" s="55"/>
      <c r="B217" s="56"/>
      <c r="C217" s="56"/>
      <c r="D217" s="1068" t="s">
        <v>242</v>
      </c>
      <c r="E217" s="966"/>
      <c r="F217" s="966"/>
      <c r="G217" s="966"/>
      <c r="H217" s="966"/>
      <c r="I217" s="966"/>
      <c r="J217" s="966"/>
      <c r="K217" s="56"/>
      <c r="L217" s="68"/>
      <c r="M217" s="152"/>
      <c r="N217" s="152"/>
      <c r="O217" s="410"/>
      <c r="P217" s="152"/>
      <c r="Q217" s="68"/>
      <c r="R217" s="152"/>
      <c r="S217" s="152"/>
      <c r="T217" s="410"/>
      <c r="U217" s="152"/>
      <c r="V217" s="68"/>
      <c r="W217" s="152"/>
      <c r="X217" s="152"/>
      <c r="Y217" s="410"/>
      <c r="Z217" s="152"/>
      <c r="AA217" s="68"/>
      <c r="AB217" s="152"/>
      <c r="AC217" s="152"/>
      <c r="AD217" s="410"/>
      <c r="AE217" s="152"/>
      <c r="AF217" s="68"/>
      <c r="AG217" s="152"/>
      <c r="AH217" s="152"/>
      <c r="AI217" s="410"/>
      <c r="AJ217" s="152"/>
      <c r="AK217" s="68"/>
      <c r="AL217" s="152"/>
      <c r="AM217" s="152"/>
      <c r="AN217" s="410"/>
      <c r="AO217" s="85"/>
      <c r="AP217" s="187"/>
      <c r="AQ217" s="52">
        <f t="shared" si="90"/>
        <v>0</v>
      </c>
      <c r="AR217" s="188"/>
      <c r="AS217" s="729"/>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row>
    <row r="218" spans="1:144" s="58" customFormat="1" ht="20.25" customHeight="1">
      <c r="A218" s="55"/>
      <c r="B218" s="56"/>
      <c r="C218" s="56"/>
      <c r="D218" s="1068" t="s">
        <v>242</v>
      </c>
      <c r="E218" s="966"/>
      <c r="F218" s="966"/>
      <c r="G218" s="966"/>
      <c r="H218" s="966"/>
      <c r="I218" s="966"/>
      <c r="J218" s="966"/>
      <c r="K218" s="56"/>
      <c r="L218" s="68"/>
      <c r="M218" s="152"/>
      <c r="N218" s="152"/>
      <c r="O218" s="410"/>
      <c r="P218" s="152"/>
      <c r="Q218" s="68"/>
      <c r="R218" s="152"/>
      <c r="S218" s="152"/>
      <c r="T218" s="410"/>
      <c r="U218" s="152"/>
      <c r="V218" s="68"/>
      <c r="W218" s="152"/>
      <c r="X218" s="152"/>
      <c r="Y218" s="410"/>
      <c r="Z218" s="152"/>
      <c r="AA218" s="68"/>
      <c r="AB218" s="152"/>
      <c r="AC218" s="152"/>
      <c r="AD218" s="410"/>
      <c r="AE218" s="152"/>
      <c r="AF218" s="68"/>
      <c r="AG218" s="152"/>
      <c r="AH218" s="152"/>
      <c r="AI218" s="410"/>
      <c r="AJ218" s="152"/>
      <c r="AK218" s="68"/>
      <c r="AL218" s="152"/>
      <c r="AM218" s="152"/>
      <c r="AN218" s="410"/>
      <c r="AO218" s="85"/>
      <c r="AP218" s="187"/>
      <c r="AQ218" s="52">
        <f t="shared" si="90"/>
        <v>0</v>
      </c>
      <c r="AR218" s="188"/>
      <c r="AS218" s="729"/>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row>
    <row r="219" spans="1:144" s="58" customFormat="1" ht="20.25" customHeight="1">
      <c r="A219" s="55"/>
      <c r="B219" s="56"/>
      <c r="C219" s="56"/>
      <c r="D219" s="1068" t="s">
        <v>242</v>
      </c>
      <c r="E219" s="966"/>
      <c r="F219" s="966"/>
      <c r="G219" s="966"/>
      <c r="H219" s="966"/>
      <c r="I219" s="966"/>
      <c r="J219" s="966"/>
      <c r="K219" s="56"/>
      <c r="L219" s="68"/>
      <c r="M219" s="152"/>
      <c r="N219" s="152"/>
      <c r="O219" s="410"/>
      <c r="P219" s="152"/>
      <c r="Q219" s="68"/>
      <c r="R219" s="152"/>
      <c r="S219" s="152"/>
      <c r="T219" s="410"/>
      <c r="U219" s="152"/>
      <c r="V219" s="68"/>
      <c r="W219" s="152"/>
      <c r="X219" s="152"/>
      <c r="Y219" s="410"/>
      <c r="Z219" s="152"/>
      <c r="AA219" s="68"/>
      <c r="AB219" s="152"/>
      <c r="AC219" s="152"/>
      <c r="AD219" s="410"/>
      <c r="AE219" s="152"/>
      <c r="AF219" s="68"/>
      <c r="AG219" s="152"/>
      <c r="AH219" s="152"/>
      <c r="AI219" s="410"/>
      <c r="AJ219" s="152"/>
      <c r="AK219" s="68"/>
      <c r="AL219" s="152"/>
      <c r="AM219" s="152"/>
      <c r="AN219" s="410"/>
      <c r="AO219" s="85"/>
      <c r="AP219" s="187"/>
      <c r="AQ219" s="52">
        <f t="shared" si="90"/>
        <v>0</v>
      </c>
      <c r="AR219" s="188"/>
      <c r="AS219" s="729"/>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row>
    <row r="220" spans="1:144" s="58" customFormat="1" ht="20.25" customHeight="1">
      <c r="A220" s="55"/>
      <c r="B220" s="56"/>
      <c r="C220" s="56"/>
      <c r="D220" s="1068" t="s">
        <v>242</v>
      </c>
      <c r="E220" s="966"/>
      <c r="F220" s="966"/>
      <c r="G220" s="966"/>
      <c r="H220" s="966"/>
      <c r="I220" s="966"/>
      <c r="J220" s="966"/>
      <c r="K220" s="56"/>
      <c r="L220" s="68"/>
      <c r="M220" s="152"/>
      <c r="N220" s="152"/>
      <c r="O220" s="410"/>
      <c r="P220" s="152"/>
      <c r="Q220" s="68"/>
      <c r="R220" s="152"/>
      <c r="S220" s="152"/>
      <c r="T220" s="410"/>
      <c r="U220" s="152"/>
      <c r="V220" s="68"/>
      <c r="W220" s="152"/>
      <c r="X220" s="152"/>
      <c r="Y220" s="410"/>
      <c r="Z220" s="152"/>
      <c r="AA220" s="68"/>
      <c r="AB220" s="152"/>
      <c r="AC220" s="152"/>
      <c r="AD220" s="410"/>
      <c r="AE220" s="152"/>
      <c r="AF220" s="68"/>
      <c r="AG220" s="152"/>
      <c r="AH220" s="152"/>
      <c r="AI220" s="410"/>
      <c r="AJ220" s="152"/>
      <c r="AK220" s="68"/>
      <c r="AL220" s="152"/>
      <c r="AM220" s="152"/>
      <c r="AN220" s="410"/>
      <c r="AO220" s="85"/>
      <c r="AP220" s="187"/>
      <c r="AQ220" s="52">
        <f t="shared" si="90"/>
        <v>0</v>
      </c>
      <c r="AR220" s="188"/>
      <c r="AS220" s="729"/>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row>
    <row r="221" spans="1:144" s="58" customFormat="1" ht="20.25" customHeight="1">
      <c r="A221" s="55"/>
      <c r="B221" s="56"/>
      <c r="C221" s="56"/>
      <c r="D221" s="1068" t="s">
        <v>242</v>
      </c>
      <c r="E221" s="966"/>
      <c r="F221" s="966"/>
      <c r="G221" s="966"/>
      <c r="H221" s="966"/>
      <c r="I221" s="966"/>
      <c r="J221" s="966"/>
      <c r="K221" s="56"/>
      <c r="L221" s="68"/>
      <c r="M221" s="152"/>
      <c r="N221" s="152"/>
      <c r="O221" s="410"/>
      <c r="P221" s="152"/>
      <c r="Q221" s="68"/>
      <c r="R221" s="152"/>
      <c r="S221" s="152"/>
      <c r="T221" s="410"/>
      <c r="U221" s="152"/>
      <c r="V221" s="68"/>
      <c r="W221" s="152"/>
      <c r="X221" s="152"/>
      <c r="Y221" s="410"/>
      <c r="Z221" s="152"/>
      <c r="AA221" s="68"/>
      <c r="AB221" s="152"/>
      <c r="AC221" s="152"/>
      <c r="AD221" s="410"/>
      <c r="AE221" s="152"/>
      <c r="AF221" s="68"/>
      <c r="AG221" s="152"/>
      <c r="AH221" s="152"/>
      <c r="AI221" s="410"/>
      <c r="AJ221" s="152"/>
      <c r="AK221" s="68"/>
      <c r="AL221" s="152"/>
      <c r="AM221" s="152"/>
      <c r="AN221" s="410"/>
      <c r="AO221" s="85"/>
      <c r="AP221" s="187"/>
      <c r="AQ221" s="52">
        <f t="shared" si="90"/>
        <v>0</v>
      </c>
      <c r="AR221" s="188"/>
      <c r="AS221" s="729"/>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row>
    <row r="222" spans="1:144" s="58" customFormat="1" ht="20.25" customHeight="1">
      <c r="A222" s="55"/>
      <c r="B222" s="56"/>
      <c r="C222" s="56"/>
      <c r="D222" s="1068" t="s">
        <v>242</v>
      </c>
      <c r="E222" s="966"/>
      <c r="F222" s="966"/>
      <c r="G222" s="966"/>
      <c r="H222" s="966"/>
      <c r="I222" s="966"/>
      <c r="J222" s="966"/>
      <c r="K222" s="56" t="s">
        <v>181</v>
      </c>
      <c r="L222" s="68" t="s">
        <v>181</v>
      </c>
      <c r="M222" s="152" t="s">
        <v>181</v>
      </c>
      <c r="N222" s="152" t="s">
        <v>181</v>
      </c>
      <c r="O222" s="410"/>
      <c r="P222" s="152"/>
      <c r="Q222" s="68"/>
      <c r="R222" s="152"/>
      <c r="S222" s="152"/>
      <c r="T222" s="410"/>
      <c r="U222" s="152"/>
      <c r="V222" s="68"/>
      <c r="W222" s="152"/>
      <c r="X222" s="152"/>
      <c r="Y222" s="410"/>
      <c r="Z222" s="152"/>
      <c r="AA222" s="68"/>
      <c r="AB222" s="152"/>
      <c r="AC222" s="152"/>
      <c r="AD222" s="410"/>
      <c r="AE222" s="152" t="s">
        <v>181</v>
      </c>
      <c r="AF222" s="68" t="s">
        <v>181</v>
      </c>
      <c r="AG222" s="152" t="s">
        <v>181</v>
      </c>
      <c r="AH222" s="152" t="s">
        <v>181</v>
      </c>
      <c r="AI222" s="410"/>
      <c r="AJ222" s="152" t="s">
        <v>181</v>
      </c>
      <c r="AK222" s="68" t="s">
        <v>181</v>
      </c>
      <c r="AL222" s="152" t="s">
        <v>181</v>
      </c>
      <c r="AM222" s="152" t="s">
        <v>181</v>
      </c>
      <c r="AN222" s="410"/>
      <c r="AO222" s="85" t="s">
        <v>181</v>
      </c>
      <c r="AP222" s="187" t="s">
        <v>181</v>
      </c>
      <c r="AQ222" s="52">
        <f t="shared" si="90"/>
        <v>0</v>
      </c>
      <c r="AR222" s="188" t="s">
        <v>181</v>
      </c>
      <c r="AS222" s="729"/>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row>
    <row r="223" spans="1:144" s="58" customFormat="1" ht="9.9499999999999993" customHeight="1">
      <c r="A223" s="55" t="s">
        <v>181</v>
      </c>
      <c r="B223" s="56" t="s">
        <v>181</v>
      </c>
      <c r="C223" s="56" t="s">
        <v>181</v>
      </c>
      <c r="D223" s="56" t="s">
        <v>181</v>
      </c>
      <c r="E223" s="56" t="s">
        <v>181</v>
      </c>
      <c r="F223" s="56" t="s">
        <v>181</v>
      </c>
      <c r="G223" s="56" t="s">
        <v>181</v>
      </c>
      <c r="H223" s="56" t="s">
        <v>181</v>
      </c>
      <c r="I223" s="56" t="s">
        <v>181</v>
      </c>
      <c r="J223" s="56" t="s">
        <v>181</v>
      </c>
      <c r="K223" s="56"/>
      <c r="L223" s="68"/>
      <c r="M223" s="152"/>
      <c r="N223" s="152"/>
      <c r="O223" s="401"/>
      <c r="P223" s="152"/>
      <c r="Q223" s="68"/>
      <c r="R223" s="152"/>
      <c r="S223" s="152"/>
      <c r="T223" s="401"/>
      <c r="U223" s="152"/>
      <c r="V223" s="68"/>
      <c r="W223" s="152"/>
      <c r="X223" s="152"/>
      <c r="Y223" s="401"/>
      <c r="Z223" s="152"/>
      <c r="AA223" s="68"/>
      <c r="AB223" s="152"/>
      <c r="AC223" s="152"/>
      <c r="AD223" s="401"/>
      <c r="AE223" s="152"/>
      <c r="AF223" s="68"/>
      <c r="AG223" s="152"/>
      <c r="AH223" s="152"/>
      <c r="AI223" s="401"/>
      <c r="AJ223" s="152"/>
      <c r="AK223" s="68"/>
      <c r="AL223" s="152"/>
      <c r="AM223" s="152"/>
      <c r="AN223" s="401"/>
      <c r="AO223" s="85"/>
      <c r="AP223" s="187"/>
      <c r="AQ223" s="185" t="s">
        <v>181</v>
      </c>
      <c r="AR223" s="188"/>
      <c r="AS223" s="729"/>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row>
    <row r="224" spans="1:144" s="58" customFormat="1" ht="20.25" customHeight="1">
      <c r="A224" s="55" t="s">
        <v>181</v>
      </c>
      <c r="B224" s="56">
        <v>8</v>
      </c>
      <c r="C224" s="1347" t="s">
        <v>245</v>
      </c>
      <c r="D224" s="1348"/>
      <c r="E224" s="1348"/>
      <c r="F224" s="1348"/>
      <c r="G224" s="1348"/>
      <c r="H224" s="1348"/>
      <c r="I224" s="1348"/>
      <c r="J224" s="1348"/>
      <c r="K224" s="56" t="s">
        <v>181</v>
      </c>
      <c r="L224" s="68" t="s">
        <v>181</v>
      </c>
      <c r="M224" s="152" t="s">
        <v>181</v>
      </c>
      <c r="N224" s="152" t="s">
        <v>181</v>
      </c>
      <c r="O224" s="401"/>
      <c r="P224" s="152"/>
      <c r="Q224" s="68"/>
      <c r="R224" s="152"/>
      <c r="S224" s="152"/>
      <c r="T224" s="401" t="s">
        <v>181</v>
      </c>
      <c r="U224" s="152"/>
      <c r="V224" s="68"/>
      <c r="W224" s="152"/>
      <c r="X224" s="152"/>
      <c r="Y224" s="401" t="s">
        <v>181</v>
      </c>
      <c r="Z224" s="152"/>
      <c r="AA224" s="68"/>
      <c r="AB224" s="152"/>
      <c r="AC224" s="152"/>
      <c r="AD224" s="401" t="s">
        <v>181</v>
      </c>
      <c r="AE224" s="152"/>
      <c r="AF224" s="68"/>
      <c r="AG224" s="152"/>
      <c r="AH224" s="152"/>
      <c r="AI224" s="401" t="s">
        <v>181</v>
      </c>
      <c r="AJ224" s="152"/>
      <c r="AK224" s="68"/>
      <c r="AL224" s="152"/>
      <c r="AM224" s="152"/>
      <c r="AN224" s="401" t="s">
        <v>181</v>
      </c>
      <c r="AO224" s="85" t="s">
        <v>181</v>
      </c>
      <c r="AP224" s="187" t="s">
        <v>181</v>
      </c>
      <c r="AQ224" s="185" t="s">
        <v>181</v>
      </c>
      <c r="AR224" s="188" t="s">
        <v>181</v>
      </c>
      <c r="AS224" s="729"/>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row>
    <row r="225" spans="1:144" s="58" customFormat="1" ht="20.25" customHeight="1">
      <c r="A225" s="55"/>
      <c r="B225" s="56"/>
      <c r="C225" s="56"/>
      <c r="D225" s="1092" t="s">
        <v>242</v>
      </c>
      <c r="E225" s="1093"/>
      <c r="F225" s="1093"/>
      <c r="G225" s="1093"/>
      <c r="H225" s="1093"/>
      <c r="I225" s="1093"/>
      <c r="J225" s="1093"/>
      <c r="K225" s="56"/>
      <c r="L225" s="68"/>
      <c r="M225" s="152"/>
      <c r="N225" s="152"/>
      <c r="O225" s="408"/>
      <c r="P225" s="152"/>
      <c r="Q225" s="68"/>
      <c r="R225" s="152"/>
      <c r="S225" s="152"/>
      <c r="T225" s="408"/>
      <c r="U225" s="152"/>
      <c r="V225" s="68"/>
      <c r="W225" s="152"/>
      <c r="X225" s="152"/>
      <c r="Y225" s="408"/>
      <c r="Z225" s="152"/>
      <c r="AA225" s="68"/>
      <c r="AB225" s="152"/>
      <c r="AC225" s="152"/>
      <c r="AD225" s="408"/>
      <c r="AE225" s="152"/>
      <c r="AF225" s="68"/>
      <c r="AG225" s="152"/>
      <c r="AH225" s="152"/>
      <c r="AI225" s="408"/>
      <c r="AJ225" s="152"/>
      <c r="AK225" s="68"/>
      <c r="AL225" s="152"/>
      <c r="AM225" s="152"/>
      <c r="AN225" s="408"/>
      <c r="AO225" s="85"/>
      <c r="AP225" s="187"/>
      <c r="AQ225" s="53">
        <f>SUM(O225:AN225)</f>
        <v>0</v>
      </c>
      <c r="AR225" s="188"/>
      <c r="AS225" s="729"/>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row>
    <row r="226" spans="1:144" s="58" customFormat="1" ht="20.25" customHeight="1">
      <c r="A226" s="55" t="s">
        <v>181</v>
      </c>
      <c r="B226" s="56"/>
      <c r="C226" s="56"/>
      <c r="D226" s="1092" t="s">
        <v>242</v>
      </c>
      <c r="E226" s="1093"/>
      <c r="F226" s="1093"/>
      <c r="G226" s="1093"/>
      <c r="H226" s="1093"/>
      <c r="I226" s="1093"/>
      <c r="J226" s="1093"/>
      <c r="K226" s="56"/>
      <c r="L226" s="68"/>
      <c r="M226" s="152"/>
      <c r="N226" s="152"/>
      <c r="O226" s="408"/>
      <c r="P226" s="152"/>
      <c r="Q226" s="68"/>
      <c r="R226" s="152"/>
      <c r="S226" s="152"/>
      <c r="T226" s="408"/>
      <c r="U226" s="152"/>
      <c r="V226" s="68"/>
      <c r="W226" s="152"/>
      <c r="X226" s="152"/>
      <c r="Y226" s="408"/>
      <c r="Z226" s="152"/>
      <c r="AA226" s="68"/>
      <c r="AB226" s="152"/>
      <c r="AC226" s="152"/>
      <c r="AD226" s="408"/>
      <c r="AE226" s="152"/>
      <c r="AF226" s="68"/>
      <c r="AG226" s="152"/>
      <c r="AH226" s="152"/>
      <c r="AI226" s="408"/>
      <c r="AJ226" s="152"/>
      <c r="AK226" s="68"/>
      <c r="AL226" s="152"/>
      <c r="AM226" s="152"/>
      <c r="AN226" s="408"/>
      <c r="AO226" s="85"/>
      <c r="AP226" s="187"/>
      <c r="AQ226" s="53">
        <f>SUM(O226:AN226)</f>
        <v>0</v>
      </c>
      <c r="AR226" s="188"/>
      <c r="AS226" s="729"/>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row>
    <row r="227" spans="1:144" s="58" customFormat="1" ht="20.25" customHeight="1">
      <c r="A227" s="55" t="s">
        <v>181</v>
      </c>
      <c r="B227" s="56" t="s">
        <v>181</v>
      </c>
      <c r="C227" s="56" t="s">
        <v>181</v>
      </c>
      <c r="D227" s="1092" t="s">
        <v>242</v>
      </c>
      <c r="E227" s="1093"/>
      <c r="F227" s="1093"/>
      <c r="G227" s="1093"/>
      <c r="H227" s="1093"/>
      <c r="I227" s="1093"/>
      <c r="J227" s="1093"/>
      <c r="K227" s="56"/>
      <c r="L227" s="68"/>
      <c r="M227" s="152"/>
      <c r="N227" s="152"/>
      <c r="O227" s="408"/>
      <c r="P227" s="152"/>
      <c r="Q227" s="68"/>
      <c r="R227" s="152"/>
      <c r="S227" s="152"/>
      <c r="T227" s="408"/>
      <c r="U227" s="152"/>
      <c r="V227" s="68"/>
      <c r="W227" s="152"/>
      <c r="X227" s="152"/>
      <c r="Y227" s="408"/>
      <c r="Z227" s="152"/>
      <c r="AA227" s="68"/>
      <c r="AB227" s="152"/>
      <c r="AC227" s="152"/>
      <c r="AD227" s="408"/>
      <c r="AE227" s="152"/>
      <c r="AF227" s="68"/>
      <c r="AG227" s="152"/>
      <c r="AH227" s="152"/>
      <c r="AI227" s="408"/>
      <c r="AJ227" s="152"/>
      <c r="AK227" s="68"/>
      <c r="AL227" s="152"/>
      <c r="AM227" s="152"/>
      <c r="AN227" s="408"/>
      <c r="AO227" s="85"/>
      <c r="AP227" s="187"/>
      <c r="AQ227" s="53">
        <f>SUM(O227:AN227)</f>
        <v>0</v>
      </c>
      <c r="AR227" s="188"/>
      <c r="AS227" s="729"/>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row>
    <row r="228" spans="1:144" s="58" customFormat="1" ht="20.25" customHeight="1">
      <c r="A228" s="55"/>
      <c r="B228" s="56"/>
      <c r="C228" s="56"/>
      <c r="D228" s="1092" t="s">
        <v>242</v>
      </c>
      <c r="E228" s="1093"/>
      <c r="F228" s="1093"/>
      <c r="G228" s="1093"/>
      <c r="H228" s="1093"/>
      <c r="I228" s="1093"/>
      <c r="J228" s="1093"/>
      <c r="K228" s="56"/>
      <c r="L228" s="68"/>
      <c r="M228" s="152"/>
      <c r="N228" s="152"/>
      <c r="O228" s="408"/>
      <c r="P228" s="152"/>
      <c r="Q228" s="68"/>
      <c r="R228" s="152"/>
      <c r="S228" s="152"/>
      <c r="T228" s="408"/>
      <c r="U228" s="152"/>
      <c r="V228" s="68"/>
      <c r="W228" s="152"/>
      <c r="X228" s="152"/>
      <c r="Y228" s="408"/>
      <c r="Z228" s="152"/>
      <c r="AA228" s="68"/>
      <c r="AB228" s="152"/>
      <c r="AC228" s="152"/>
      <c r="AD228" s="408"/>
      <c r="AE228" s="152"/>
      <c r="AF228" s="68"/>
      <c r="AG228" s="152"/>
      <c r="AH228" s="152"/>
      <c r="AI228" s="408"/>
      <c r="AJ228" s="152"/>
      <c r="AK228" s="68"/>
      <c r="AL228" s="152"/>
      <c r="AM228" s="152"/>
      <c r="AN228" s="408"/>
      <c r="AO228" s="85"/>
      <c r="AP228" s="187"/>
      <c r="AQ228" s="53">
        <f t="shared" ref="AQ228:AQ234" si="91">SUM(O228:AN228)</f>
        <v>0</v>
      </c>
      <c r="AR228" s="188"/>
      <c r="AS228" s="729"/>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row>
    <row r="229" spans="1:144" s="58" customFormat="1" ht="20.25" customHeight="1">
      <c r="A229" s="55"/>
      <c r="B229" s="56"/>
      <c r="C229" s="56"/>
      <c r="D229" s="1092" t="s">
        <v>242</v>
      </c>
      <c r="E229" s="1093"/>
      <c r="F229" s="1093"/>
      <c r="G229" s="1093"/>
      <c r="H229" s="1093"/>
      <c r="I229" s="1093"/>
      <c r="J229" s="1093"/>
      <c r="K229" s="56"/>
      <c r="L229" s="68"/>
      <c r="M229" s="152"/>
      <c r="N229" s="152"/>
      <c r="O229" s="408"/>
      <c r="P229" s="152"/>
      <c r="Q229" s="68"/>
      <c r="R229" s="152"/>
      <c r="S229" s="152"/>
      <c r="T229" s="408"/>
      <c r="U229" s="152"/>
      <c r="V229" s="68"/>
      <c r="W229" s="152"/>
      <c r="X229" s="152"/>
      <c r="Y229" s="408"/>
      <c r="Z229" s="152"/>
      <c r="AA229" s="68"/>
      <c r="AB229" s="152"/>
      <c r="AC229" s="152"/>
      <c r="AD229" s="408"/>
      <c r="AE229" s="152"/>
      <c r="AF229" s="68"/>
      <c r="AG229" s="152"/>
      <c r="AH229" s="152"/>
      <c r="AI229" s="408"/>
      <c r="AJ229" s="152"/>
      <c r="AK229" s="68"/>
      <c r="AL229" s="152"/>
      <c r="AM229" s="152"/>
      <c r="AN229" s="408"/>
      <c r="AO229" s="85"/>
      <c r="AP229" s="187"/>
      <c r="AQ229" s="53">
        <f t="shared" si="91"/>
        <v>0</v>
      </c>
      <c r="AR229" s="188"/>
      <c r="AS229" s="729"/>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row>
    <row r="230" spans="1:144" s="58" customFormat="1" ht="20.25" customHeight="1">
      <c r="A230" s="55"/>
      <c r="B230" s="56"/>
      <c r="C230" s="56"/>
      <c r="D230" s="1092" t="s">
        <v>242</v>
      </c>
      <c r="E230" s="1093"/>
      <c r="F230" s="1093"/>
      <c r="G230" s="1093"/>
      <c r="H230" s="1093"/>
      <c r="I230" s="1093"/>
      <c r="J230" s="1093"/>
      <c r="K230" s="56"/>
      <c r="L230" s="68"/>
      <c r="M230" s="152"/>
      <c r="N230" s="152"/>
      <c r="O230" s="408"/>
      <c r="P230" s="152"/>
      <c r="Q230" s="68"/>
      <c r="R230" s="152"/>
      <c r="S230" s="152"/>
      <c r="T230" s="408"/>
      <c r="U230" s="152"/>
      <c r="V230" s="68"/>
      <c r="W230" s="152"/>
      <c r="X230" s="152"/>
      <c r="Y230" s="408"/>
      <c r="Z230" s="152"/>
      <c r="AA230" s="68"/>
      <c r="AB230" s="152"/>
      <c r="AC230" s="152"/>
      <c r="AD230" s="408"/>
      <c r="AE230" s="152"/>
      <c r="AF230" s="68"/>
      <c r="AG230" s="152"/>
      <c r="AH230" s="152"/>
      <c r="AI230" s="408"/>
      <c r="AJ230" s="152"/>
      <c r="AK230" s="68"/>
      <c r="AL230" s="152"/>
      <c r="AM230" s="152"/>
      <c r="AN230" s="408"/>
      <c r="AO230" s="85"/>
      <c r="AP230" s="187"/>
      <c r="AQ230" s="53">
        <f t="shared" si="91"/>
        <v>0</v>
      </c>
      <c r="AR230" s="188"/>
      <c r="AS230" s="729"/>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row>
    <row r="231" spans="1:144" s="58" customFormat="1" ht="20.25" customHeight="1">
      <c r="A231" s="55"/>
      <c r="B231" s="56"/>
      <c r="C231" s="56"/>
      <c r="D231" s="1092" t="s">
        <v>242</v>
      </c>
      <c r="E231" s="1093"/>
      <c r="F231" s="1093"/>
      <c r="G231" s="1093"/>
      <c r="H231" s="1093"/>
      <c r="I231" s="1093"/>
      <c r="J231" s="1093"/>
      <c r="K231" s="56"/>
      <c r="L231" s="68"/>
      <c r="M231" s="152"/>
      <c r="N231" s="152"/>
      <c r="O231" s="408"/>
      <c r="P231" s="152"/>
      <c r="Q231" s="68"/>
      <c r="R231" s="152"/>
      <c r="S231" s="152"/>
      <c r="T231" s="408"/>
      <c r="U231" s="152"/>
      <c r="V231" s="68"/>
      <c r="W231" s="152"/>
      <c r="X231" s="152"/>
      <c r="Y231" s="408"/>
      <c r="Z231" s="152"/>
      <c r="AA231" s="68"/>
      <c r="AB231" s="152"/>
      <c r="AC231" s="152"/>
      <c r="AD231" s="408"/>
      <c r="AE231" s="152"/>
      <c r="AF231" s="68"/>
      <c r="AG231" s="152"/>
      <c r="AH231" s="152"/>
      <c r="AI231" s="408"/>
      <c r="AJ231" s="152"/>
      <c r="AK231" s="68"/>
      <c r="AL231" s="152"/>
      <c r="AM231" s="152"/>
      <c r="AN231" s="408"/>
      <c r="AO231" s="85"/>
      <c r="AP231" s="187"/>
      <c r="AQ231" s="53">
        <f t="shared" si="91"/>
        <v>0</v>
      </c>
      <c r="AR231" s="188"/>
      <c r="AS231" s="729"/>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row>
    <row r="232" spans="1:144" s="58" customFormat="1" ht="20.25" customHeight="1">
      <c r="A232" s="55"/>
      <c r="B232" s="56"/>
      <c r="C232" s="56"/>
      <c r="D232" s="1092" t="s">
        <v>242</v>
      </c>
      <c r="E232" s="1093"/>
      <c r="F232" s="1093"/>
      <c r="G232" s="1093"/>
      <c r="H232" s="1093"/>
      <c r="I232" s="1093"/>
      <c r="J232" s="1093"/>
      <c r="K232" s="56"/>
      <c r="L232" s="68"/>
      <c r="M232" s="152"/>
      <c r="N232" s="152"/>
      <c r="O232" s="408"/>
      <c r="P232" s="152"/>
      <c r="Q232" s="68"/>
      <c r="R232" s="152"/>
      <c r="S232" s="152"/>
      <c r="T232" s="408"/>
      <c r="U232" s="152"/>
      <c r="V232" s="68"/>
      <c r="W232" s="152"/>
      <c r="X232" s="152"/>
      <c r="Y232" s="408"/>
      <c r="Z232" s="152"/>
      <c r="AA232" s="68"/>
      <c r="AB232" s="152"/>
      <c r="AC232" s="152"/>
      <c r="AD232" s="408"/>
      <c r="AE232" s="152"/>
      <c r="AF232" s="68"/>
      <c r="AG232" s="152"/>
      <c r="AH232" s="152"/>
      <c r="AI232" s="408"/>
      <c r="AJ232" s="152"/>
      <c r="AK232" s="68"/>
      <c r="AL232" s="152"/>
      <c r="AM232" s="152"/>
      <c r="AN232" s="408"/>
      <c r="AO232" s="85"/>
      <c r="AP232" s="187"/>
      <c r="AQ232" s="53">
        <f t="shared" si="91"/>
        <v>0</v>
      </c>
      <c r="AR232" s="188"/>
      <c r="AS232" s="729"/>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row>
    <row r="233" spans="1:144" s="58" customFormat="1" ht="20.25" customHeight="1">
      <c r="A233" s="55"/>
      <c r="B233" s="56"/>
      <c r="C233" s="56"/>
      <c r="D233" s="1092" t="s">
        <v>242</v>
      </c>
      <c r="E233" s="1093"/>
      <c r="F233" s="1093"/>
      <c r="G233" s="1093"/>
      <c r="H233" s="1093"/>
      <c r="I233" s="1093"/>
      <c r="J233" s="1093"/>
      <c r="K233" s="56"/>
      <c r="L233" s="68"/>
      <c r="M233" s="152"/>
      <c r="N233" s="152"/>
      <c r="O233" s="408"/>
      <c r="P233" s="152"/>
      <c r="Q233" s="68"/>
      <c r="R233" s="152"/>
      <c r="S233" s="152"/>
      <c r="T233" s="408"/>
      <c r="U233" s="152"/>
      <c r="V233" s="68"/>
      <c r="W233" s="152"/>
      <c r="X233" s="152"/>
      <c r="Y233" s="408"/>
      <c r="Z233" s="152"/>
      <c r="AA233" s="68"/>
      <c r="AB233" s="152"/>
      <c r="AC233" s="152"/>
      <c r="AD233" s="408"/>
      <c r="AE233" s="152"/>
      <c r="AF233" s="68"/>
      <c r="AG233" s="152"/>
      <c r="AH233" s="152"/>
      <c r="AI233" s="408"/>
      <c r="AJ233" s="152"/>
      <c r="AK233" s="68"/>
      <c r="AL233" s="152"/>
      <c r="AM233" s="152"/>
      <c r="AN233" s="408"/>
      <c r="AO233" s="85"/>
      <c r="AP233" s="187"/>
      <c r="AQ233" s="53">
        <f t="shared" si="91"/>
        <v>0</v>
      </c>
      <c r="AR233" s="188"/>
      <c r="AS233" s="729"/>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row>
    <row r="234" spans="1:144" s="58" customFormat="1" ht="20.25" customHeight="1">
      <c r="A234" s="55"/>
      <c r="B234" s="56"/>
      <c r="C234" s="56"/>
      <c r="D234" s="1092" t="s">
        <v>242</v>
      </c>
      <c r="E234" s="1093"/>
      <c r="F234" s="1093"/>
      <c r="G234" s="1093"/>
      <c r="H234" s="1093"/>
      <c r="I234" s="1093"/>
      <c r="J234" s="1093"/>
      <c r="K234" s="56" t="s">
        <v>181</v>
      </c>
      <c r="L234" s="68" t="s">
        <v>181</v>
      </c>
      <c r="M234" s="152" t="s">
        <v>181</v>
      </c>
      <c r="N234" s="152" t="s">
        <v>181</v>
      </c>
      <c r="O234" s="408"/>
      <c r="P234" s="152"/>
      <c r="Q234" s="68"/>
      <c r="R234" s="152"/>
      <c r="S234" s="152"/>
      <c r="T234" s="408"/>
      <c r="U234" s="152"/>
      <c r="V234" s="68"/>
      <c r="W234" s="152"/>
      <c r="X234" s="152"/>
      <c r="Y234" s="408"/>
      <c r="Z234" s="152"/>
      <c r="AA234" s="68"/>
      <c r="AB234" s="152"/>
      <c r="AC234" s="152"/>
      <c r="AD234" s="408"/>
      <c r="AE234" s="152"/>
      <c r="AF234" s="68"/>
      <c r="AG234" s="152"/>
      <c r="AH234" s="152"/>
      <c r="AI234" s="408"/>
      <c r="AJ234" s="152" t="s">
        <v>181</v>
      </c>
      <c r="AK234" s="68" t="s">
        <v>181</v>
      </c>
      <c r="AL234" s="152" t="s">
        <v>181</v>
      </c>
      <c r="AM234" s="152" t="s">
        <v>181</v>
      </c>
      <c r="AN234" s="408"/>
      <c r="AO234" s="85" t="s">
        <v>181</v>
      </c>
      <c r="AP234" s="187" t="s">
        <v>181</v>
      </c>
      <c r="AQ234" s="53">
        <f t="shared" si="91"/>
        <v>0</v>
      </c>
      <c r="AR234" s="188" t="s">
        <v>181</v>
      </c>
      <c r="AS234" s="729"/>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row>
    <row r="235" spans="1:144" s="58" customFormat="1" ht="9.9499999999999993" customHeight="1" thickBot="1">
      <c r="A235" s="55" t="s">
        <v>181</v>
      </c>
      <c r="B235" s="56" t="s">
        <v>181</v>
      </c>
      <c r="C235" s="56" t="s">
        <v>181</v>
      </c>
      <c r="D235" s="56" t="s">
        <v>181</v>
      </c>
      <c r="E235" s="56" t="s">
        <v>181</v>
      </c>
      <c r="F235" s="56" t="s">
        <v>181</v>
      </c>
      <c r="G235" s="56" t="s">
        <v>181</v>
      </c>
      <c r="H235" s="56" t="s">
        <v>181</v>
      </c>
      <c r="I235" s="56" t="s">
        <v>181</v>
      </c>
      <c r="J235" s="56" t="s">
        <v>181</v>
      </c>
      <c r="K235" s="56"/>
      <c r="L235" s="68"/>
      <c r="M235" s="152"/>
      <c r="N235" s="152"/>
      <c r="O235" s="401"/>
      <c r="P235" s="152"/>
      <c r="Q235" s="68"/>
      <c r="R235" s="152"/>
      <c r="S235" s="152"/>
      <c r="T235" s="401"/>
      <c r="U235" s="152"/>
      <c r="V235" s="68"/>
      <c r="W235" s="152"/>
      <c r="X235" s="152"/>
      <c r="Y235" s="401"/>
      <c r="Z235" s="152"/>
      <c r="AA235" s="68"/>
      <c r="AB235" s="152"/>
      <c r="AC235" s="152"/>
      <c r="AD235" s="401"/>
      <c r="AE235" s="152"/>
      <c r="AF235" s="68"/>
      <c r="AG235" s="152"/>
      <c r="AH235" s="152"/>
      <c r="AI235" s="401"/>
      <c r="AJ235" s="152"/>
      <c r="AK235" s="68"/>
      <c r="AL235" s="152"/>
      <c r="AM235" s="152"/>
      <c r="AN235" s="401"/>
      <c r="AO235" s="85"/>
      <c r="AP235" s="187"/>
      <c r="AQ235" s="185" t="s">
        <v>181</v>
      </c>
      <c r="AR235" s="188"/>
      <c r="AS235" s="729"/>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row>
    <row r="236" spans="1:144" s="58" customFormat="1" ht="20.25" customHeight="1" thickBot="1">
      <c r="A236" s="55" t="s">
        <v>181</v>
      </c>
      <c r="B236" s="56" t="s">
        <v>181</v>
      </c>
      <c r="C236" s="56" t="s">
        <v>232</v>
      </c>
      <c r="D236" s="56"/>
      <c r="E236" s="56"/>
      <c r="F236" s="56"/>
      <c r="G236" s="56" t="s">
        <v>181</v>
      </c>
      <c r="H236" s="56" t="s">
        <v>181</v>
      </c>
      <c r="I236" s="56" t="s">
        <v>181</v>
      </c>
      <c r="J236" s="56" t="s">
        <v>181</v>
      </c>
      <c r="K236" s="56" t="s">
        <v>181</v>
      </c>
      <c r="L236" s="68" t="s">
        <v>181</v>
      </c>
      <c r="M236" s="152" t="s">
        <v>181</v>
      </c>
      <c r="N236" s="152" t="s">
        <v>181</v>
      </c>
      <c r="O236" s="407">
        <f>SUM(O146:O234)</f>
        <v>0</v>
      </c>
      <c r="P236" s="152" t="s">
        <v>181</v>
      </c>
      <c r="Q236" s="68" t="s">
        <v>181</v>
      </c>
      <c r="R236" s="152" t="s">
        <v>181</v>
      </c>
      <c r="S236" s="152" t="s">
        <v>181</v>
      </c>
      <c r="T236" s="407">
        <f>SUM(T146:T234)</f>
        <v>0</v>
      </c>
      <c r="U236" s="152" t="s">
        <v>181</v>
      </c>
      <c r="V236" s="68" t="s">
        <v>181</v>
      </c>
      <c r="W236" s="152" t="s">
        <v>181</v>
      </c>
      <c r="X236" s="152" t="s">
        <v>181</v>
      </c>
      <c r="Y236" s="407">
        <f>SUM(Y146:Y234)</f>
        <v>0</v>
      </c>
      <c r="Z236" s="152" t="s">
        <v>181</v>
      </c>
      <c r="AA236" s="68" t="s">
        <v>181</v>
      </c>
      <c r="AB236" s="152" t="s">
        <v>181</v>
      </c>
      <c r="AC236" s="152" t="s">
        <v>181</v>
      </c>
      <c r="AD236" s="407">
        <f>SUM(AD146:AD234)</f>
        <v>0</v>
      </c>
      <c r="AE236" s="152" t="s">
        <v>181</v>
      </c>
      <c r="AF236" s="68" t="s">
        <v>181</v>
      </c>
      <c r="AG236" s="152" t="s">
        <v>181</v>
      </c>
      <c r="AH236" s="152" t="s">
        <v>181</v>
      </c>
      <c r="AI236" s="407">
        <f>SUM(AI146:AI234)</f>
        <v>0</v>
      </c>
      <c r="AJ236" s="152" t="s">
        <v>181</v>
      </c>
      <c r="AK236" s="68" t="s">
        <v>181</v>
      </c>
      <c r="AL236" s="152" t="s">
        <v>181</v>
      </c>
      <c r="AM236" s="152" t="s">
        <v>181</v>
      </c>
      <c r="AN236" s="407">
        <f>SUM(AN146:AN234)</f>
        <v>0</v>
      </c>
      <c r="AO236" s="85" t="s">
        <v>181</v>
      </c>
      <c r="AP236" s="187" t="s">
        <v>181</v>
      </c>
      <c r="AQ236" s="191">
        <f>SUM(O236:AN236)</f>
        <v>0</v>
      </c>
      <c r="AR236" s="188" t="s">
        <v>181</v>
      </c>
      <c r="AS236" s="729"/>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row>
    <row r="237" spans="1:144" s="58" customFormat="1" ht="9.9499999999999993" customHeight="1" thickBot="1">
      <c r="A237" s="61" t="s">
        <v>181</v>
      </c>
      <c r="B237" s="62" t="s">
        <v>181</v>
      </c>
      <c r="C237" s="62" t="s">
        <v>181</v>
      </c>
      <c r="D237" s="62" t="s">
        <v>181</v>
      </c>
      <c r="E237" s="62" t="s">
        <v>181</v>
      </c>
      <c r="F237" s="62" t="s">
        <v>181</v>
      </c>
      <c r="G237" s="62" t="s">
        <v>181</v>
      </c>
      <c r="H237" s="62" t="s">
        <v>181</v>
      </c>
      <c r="I237" s="62" t="s">
        <v>181</v>
      </c>
      <c r="J237" s="62" t="s">
        <v>181</v>
      </c>
      <c r="K237" s="62" t="s">
        <v>181</v>
      </c>
      <c r="L237" s="79" t="s">
        <v>181</v>
      </c>
      <c r="M237" s="80" t="s">
        <v>181</v>
      </c>
      <c r="N237" s="80" t="s">
        <v>181</v>
      </c>
      <c r="O237" s="403" t="s">
        <v>181</v>
      </c>
      <c r="P237" s="80" t="s">
        <v>181</v>
      </c>
      <c r="Q237" s="79" t="s">
        <v>181</v>
      </c>
      <c r="R237" s="80" t="s">
        <v>181</v>
      </c>
      <c r="S237" s="80" t="s">
        <v>181</v>
      </c>
      <c r="T237" s="403" t="s">
        <v>181</v>
      </c>
      <c r="U237" s="80" t="s">
        <v>181</v>
      </c>
      <c r="V237" s="79" t="s">
        <v>181</v>
      </c>
      <c r="W237" s="80" t="s">
        <v>181</v>
      </c>
      <c r="X237" s="80" t="s">
        <v>181</v>
      </c>
      <c r="Y237" s="403" t="s">
        <v>181</v>
      </c>
      <c r="Z237" s="80" t="s">
        <v>181</v>
      </c>
      <c r="AA237" s="79" t="s">
        <v>181</v>
      </c>
      <c r="AB237" s="80" t="s">
        <v>181</v>
      </c>
      <c r="AC237" s="80" t="s">
        <v>181</v>
      </c>
      <c r="AD237" s="403" t="s">
        <v>181</v>
      </c>
      <c r="AE237" s="80" t="s">
        <v>181</v>
      </c>
      <c r="AF237" s="79" t="s">
        <v>181</v>
      </c>
      <c r="AG237" s="80" t="s">
        <v>181</v>
      </c>
      <c r="AH237" s="80" t="s">
        <v>181</v>
      </c>
      <c r="AI237" s="403" t="s">
        <v>181</v>
      </c>
      <c r="AJ237" s="80" t="s">
        <v>181</v>
      </c>
      <c r="AK237" s="79" t="s">
        <v>181</v>
      </c>
      <c r="AL237" s="80" t="s">
        <v>181</v>
      </c>
      <c r="AM237" s="80" t="s">
        <v>181</v>
      </c>
      <c r="AN237" s="403" t="s">
        <v>181</v>
      </c>
      <c r="AO237" s="81" t="s">
        <v>181</v>
      </c>
      <c r="AP237" s="197" t="s">
        <v>181</v>
      </c>
      <c r="AQ237" s="186" t="s">
        <v>181</v>
      </c>
      <c r="AR237" s="189" t="s">
        <v>181</v>
      </c>
      <c r="AS237" s="729"/>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row>
    <row r="238" spans="1:144" s="58" customFormat="1" ht="9.9499999999999993" customHeight="1" thickBot="1">
      <c r="A238" s="55" t="s">
        <v>181</v>
      </c>
      <c r="B238" s="56" t="s">
        <v>181</v>
      </c>
      <c r="C238" s="56" t="s">
        <v>181</v>
      </c>
      <c r="D238" s="56" t="s">
        <v>181</v>
      </c>
      <c r="E238" s="56" t="s">
        <v>181</v>
      </c>
      <c r="F238" s="56" t="s">
        <v>181</v>
      </c>
      <c r="G238" s="56" t="s">
        <v>181</v>
      </c>
      <c r="H238" s="56" t="s">
        <v>181</v>
      </c>
      <c r="I238" s="56" t="s">
        <v>181</v>
      </c>
      <c r="J238" s="56" t="s">
        <v>181</v>
      </c>
      <c r="K238" s="56" t="s">
        <v>181</v>
      </c>
      <c r="L238" s="68" t="s">
        <v>181</v>
      </c>
      <c r="M238" s="152" t="s">
        <v>181</v>
      </c>
      <c r="N238" s="152" t="s">
        <v>181</v>
      </c>
      <c r="O238" s="401" t="s">
        <v>181</v>
      </c>
      <c r="P238" s="152" t="s">
        <v>181</v>
      </c>
      <c r="Q238" s="68" t="s">
        <v>181</v>
      </c>
      <c r="R238" s="152" t="s">
        <v>181</v>
      </c>
      <c r="S238" s="152" t="s">
        <v>181</v>
      </c>
      <c r="T238" s="401" t="s">
        <v>181</v>
      </c>
      <c r="U238" s="152" t="s">
        <v>181</v>
      </c>
      <c r="V238" s="68" t="s">
        <v>181</v>
      </c>
      <c r="W238" s="152" t="s">
        <v>181</v>
      </c>
      <c r="X238" s="152" t="s">
        <v>181</v>
      </c>
      <c r="Y238" s="401" t="s">
        <v>181</v>
      </c>
      <c r="Z238" s="152" t="s">
        <v>181</v>
      </c>
      <c r="AA238" s="68" t="s">
        <v>181</v>
      </c>
      <c r="AB238" s="152" t="s">
        <v>181</v>
      </c>
      <c r="AC238" s="152" t="s">
        <v>181</v>
      </c>
      <c r="AD238" s="401" t="s">
        <v>181</v>
      </c>
      <c r="AE238" s="152" t="s">
        <v>181</v>
      </c>
      <c r="AF238" s="68" t="s">
        <v>181</v>
      </c>
      <c r="AG238" s="152" t="s">
        <v>181</v>
      </c>
      <c r="AH238" s="152" t="s">
        <v>181</v>
      </c>
      <c r="AI238" s="401" t="s">
        <v>181</v>
      </c>
      <c r="AJ238" s="152" t="s">
        <v>181</v>
      </c>
      <c r="AK238" s="68" t="s">
        <v>181</v>
      </c>
      <c r="AL238" s="152" t="s">
        <v>181</v>
      </c>
      <c r="AM238" s="152" t="s">
        <v>181</v>
      </c>
      <c r="AN238" s="401" t="s">
        <v>181</v>
      </c>
      <c r="AO238" s="85" t="s">
        <v>181</v>
      </c>
      <c r="AP238" s="187" t="s">
        <v>181</v>
      </c>
      <c r="AQ238" s="185" t="s">
        <v>181</v>
      </c>
      <c r="AR238" s="188" t="s">
        <v>181</v>
      </c>
      <c r="AS238" s="729"/>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row>
    <row r="239" spans="1:144" s="58" customFormat="1" ht="20.25" customHeight="1" thickBot="1">
      <c r="A239" s="55"/>
      <c r="B239" s="1347" t="s">
        <v>259</v>
      </c>
      <c r="C239" s="993"/>
      <c r="D239" s="993"/>
      <c r="E239" s="993"/>
      <c r="F239" s="993"/>
      <c r="G239" s="993"/>
      <c r="H239" s="993"/>
      <c r="I239" s="993"/>
      <c r="J239" s="993"/>
      <c r="K239" s="56" t="s">
        <v>181</v>
      </c>
      <c r="L239" s="68" t="s">
        <v>181</v>
      </c>
      <c r="M239" s="152" t="s">
        <v>181</v>
      </c>
      <c r="N239" s="152" t="s">
        <v>181</v>
      </c>
      <c r="O239" s="415">
        <f>O236+O140+O116+O97+O73</f>
        <v>0</v>
      </c>
      <c r="P239" s="69" t="s">
        <v>181</v>
      </c>
      <c r="Q239" s="152" t="s">
        <v>181</v>
      </c>
      <c r="R239" s="152" t="s">
        <v>181</v>
      </c>
      <c r="S239" s="152" t="s">
        <v>181</v>
      </c>
      <c r="T239" s="415">
        <f>T236+T140+T116+T97+T73</f>
        <v>0</v>
      </c>
      <c r="U239" s="69" t="s">
        <v>181</v>
      </c>
      <c r="V239" s="152" t="s">
        <v>181</v>
      </c>
      <c r="W239" s="152" t="s">
        <v>181</v>
      </c>
      <c r="X239" s="152" t="s">
        <v>181</v>
      </c>
      <c r="Y239" s="415">
        <f>Y236+Y140+Y116+Y97+Y73</f>
        <v>0</v>
      </c>
      <c r="Z239" s="69" t="s">
        <v>181</v>
      </c>
      <c r="AA239" s="152" t="s">
        <v>181</v>
      </c>
      <c r="AB239" s="152" t="s">
        <v>181</v>
      </c>
      <c r="AC239" s="152" t="s">
        <v>181</v>
      </c>
      <c r="AD239" s="415">
        <f>AD236+AD140+AD116+AD97+AD73</f>
        <v>0</v>
      </c>
      <c r="AE239" s="69" t="s">
        <v>181</v>
      </c>
      <c r="AF239" s="152" t="s">
        <v>181</v>
      </c>
      <c r="AG239" s="152" t="s">
        <v>181</v>
      </c>
      <c r="AH239" s="152" t="s">
        <v>181</v>
      </c>
      <c r="AI239" s="415">
        <f>AI236+AI140+AI116+AI97+AI73</f>
        <v>0</v>
      </c>
      <c r="AJ239" s="69" t="s">
        <v>181</v>
      </c>
      <c r="AK239" s="152" t="s">
        <v>181</v>
      </c>
      <c r="AL239" s="152" t="s">
        <v>181</v>
      </c>
      <c r="AM239" s="152" t="s">
        <v>181</v>
      </c>
      <c r="AN239" s="415">
        <f>AN236+AN140+AN116+AN97+AN73</f>
        <v>0</v>
      </c>
      <c r="AO239" s="75" t="s">
        <v>181</v>
      </c>
      <c r="AP239" s="185" t="s">
        <v>181</v>
      </c>
      <c r="AQ239" s="194">
        <f>SUM(O239:AN239)</f>
        <v>0</v>
      </c>
      <c r="AR239" s="188" t="s">
        <v>181</v>
      </c>
      <c r="AS239" s="729"/>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row>
    <row r="240" spans="1:144" s="58" customFormat="1" ht="9.9499999999999993" customHeight="1">
      <c r="A240" s="55"/>
      <c r="B240" s="56" t="s">
        <v>181</v>
      </c>
      <c r="C240" s="56" t="s">
        <v>181</v>
      </c>
      <c r="D240" s="56" t="s">
        <v>181</v>
      </c>
      <c r="E240" s="56" t="s">
        <v>181</v>
      </c>
      <c r="F240" s="56" t="s">
        <v>181</v>
      </c>
      <c r="G240" s="56" t="s">
        <v>181</v>
      </c>
      <c r="H240" s="56" t="s">
        <v>181</v>
      </c>
      <c r="I240" s="56" t="s">
        <v>181</v>
      </c>
      <c r="J240" s="56" t="s">
        <v>181</v>
      </c>
      <c r="K240" s="56" t="s">
        <v>181</v>
      </c>
      <c r="L240" s="68" t="s">
        <v>181</v>
      </c>
      <c r="M240" s="152" t="s">
        <v>181</v>
      </c>
      <c r="N240" s="152" t="s">
        <v>181</v>
      </c>
      <c r="O240" s="401" t="s">
        <v>181</v>
      </c>
      <c r="P240" s="69" t="s">
        <v>181</v>
      </c>
      <c r="Q240" s="152" t="s">
        <v>181</v>
      </c>
      <c r="R240" s="152" t="s">
        <v>181</v>
      </c>
      <c r="S240" s="152" t="s">
        <v>181</v>
      </c>
      <c r="T240" s="401" t="s">
        <v>181</v>
      </c>
      <c r="U240" s="69" t="s">
        <v>181</v>
      </c>
      <c r="V240" s="152" t="s">
        <v>181</v>
      </c>
      <c r="W240" s="152" t="s">
        <v>181</v>
      </c>
      <c r="X240" s="152" t="s">
        <v>181</v>
      </c>
      <c r="Y240" s="401" t="s">
        <v>181</v>
      </c>
      <c r="Z240" s="69" t="s">
        <v>181</v>
      </c>
      <c r="AA240" s="152" t="s">
        <v>181</v>
      </c>
      <c r="AB240" s="152" t="s">
        <v>181</v>
      </c>
      <c r="AC240" s="152" t="s">
        <v>181</v>
      </c>
      <c r="AD240" s="401" t="s">
        <v>181</v>
      </c>
      <c r="AE240" s="69" t="s">
        <v>181</v>
      </c>
      <c r="AF240" s="152" t="s">
        <v>181</v>
      </c>
      <c r="AG240" s="152" t="s">
        <v>181</v>
      </c>
      <c r="AH240" s="152" t="s">
        <v>181</v>
      </c>
      <c r="AI240" s="401" t="s">
        <v>181</v>
      </c>
      <c r="AJ240" s="69" t="s">
        <v>181</v>
      </c>
      <c r="AK240" s="152" t="s">
        <v>181</v>
      </c>
      <c r="AL240" s="152" t="s">
        <v>181</v>
      </c>
      <c r="AM240" s="152" t="s">
        <v>181</v>
      </c>
      <c r="AN240" s="401" t="s">
        <v>181</v>
      </c>
      <c r="AO240" s="75" t="s">
        <v>181</v>
      </c>
      <c r="AP240" s="185" t="s">
        <v>181</v>
      </c>
      <c r="AQ240" s="185" t="s">
        <v>181</v>
      </c>
      <c r="AR240" s="188" t="s">
        <v>181</v>
      </c>
      <c r="AS240" s="729"/>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row>
    <row r="241" spans="1:144" s="58" customFormat="1" ht="20.25" customHeight="1">
      <c r="A241" s="55"/>
      <c r="B241" s="56" t="s">
        <v>233</v>
      </c>
      <c r="C241" s="56"/>
      <c r="D241" s="56"/>
      <c r="E241" s="56" t="s">
        <v>181</v>
      </c>
      <c r="F241" s="56" t="s">
        <v>181</v>
      </c>
      <c r="G241" s="56" t="s">
        <v>181</v>
      </c>
      <c r="H241" s="56" t="s">
        <v>181</v>
      </c>
      <c r="I241" s="56" t="s">
        <v>181</v>
      </c>
      <c r="J241" s="160"/>
      <c r="K241" s="56" t="s">
        <v>181</v>
      </c>
      <c r="L241" s="68" t="s">
        <v>181</v>
      </c>
      <c r="M241" s="152" t="s">
        <v>181</v>
      </c>
      <c r="N241" s="152" t="s">
        <v>181</v>
      </c>
      <c r="O241" s="401" t="s">
        <v>181</v>
      </c>
      <c r="P241" s="69" t="s">
        <v>181</v>
      </c>
      <c r="Q241" s="152" t="s">
        <v>181</v>
      </c>
      <c r="R241" s="152" t="s">
        <v>181</v>
      </c>
      <c r="S241" s="152" t="s">
        <v>181</v>
      </c>
      <c r="T241" s="401" t="s">
        <v>181</v>
      </c>
      <c r="U241" s="69" t="s">
        <v>181</v>
      </c>
      <c r="V241" s="152" t="s">
        <v>181</v>
      </c>
      <c r="W241" s="152" t="s">
        <v>181</v>
      </c>
      <c r="X241" s="152" t="s">
        <v>181</v>
      </c>
      <c r="Y241" s="401" t="s">
        <v>181</v>
      </c>
      <c r="Z241" s="69" t="s">
        <v>181</v>
      </c>
      <c r="AA241" s="152" t="s">
        <v>181</v>
      </c>
      <c r="AB241" s="152" t="s">
        <v>181</v>
      </c>
      <c r="AC241" s="152" t="s">
        <v>181</v>
      </c>
      <c r="AD241" s="401" t="s">
        <v>181</v>
      </c>
      <c r="AE241" s="69" t="s">
        <v>181</v>
      </c>
      <c r="AF241" s="152" t="s">
        <v>181</v>
      </c>
      <c r="AG241" s="152" t="s">
        <v>181</v>
      </c>
      <c r="AH241" s="152" t="s">
        <v>181</v>
      </c>
      <c r="AI241" s="401" t="s">
        <v>181</v>
      </c>
      <c r="AJ241" s="69" t="s">
        <v>181</v>
      </c>
      <c r="AK241" s="152" t="s">
        <v>181</v>
      </c>
      <c r="AL241" s="152" t="s">
        <v>181</v>
      </c>
      <c r="AM241" s="152" t="s">
        <v>181</v>
      </c>
      <c r="AN241" s="401" t="s">
        <v>181</v>
      </c>
      <c r="AO241" s="75" t="s">
        <v>181</v>
      </c>
      <c r="AP241" s="185" t="s">
        <v>181</v>
      </c>
      <c r="AQ241" s="185" t="s">
        <v>181</v>
      </c>
      <c r="AR241" s="188" t="s">
        <v>181</v>
      </c>
      <c r="AS241" s="729"/>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row>
    <row r="242" spans="1:144" s="58" customFormat="1" ht="20.25" customHeight="1">
      <c r="A242" s="55"/>
      <c r="B242" s="56" t="s">
        <v>181</v>
      </c>
      <c r="C242" s="56" t="s">
        <v>181</v>
      </c>
      <c r="D242" s="56" t="s">
        <v>181</v>
      </c>
      <c r="E242" s="56" t="s">
        <v>181</v>
      </c>
      <c r="F242" s="1323" t="s">
        <v>234</v>
      </c>
      <c r="G242" s="1353"/>
      <c r="H242" s="1353"/>
      <c r="I242" s="56" t="s">
        <v>181</v>
      </c>
      <c r="J242" s="77">
        <f>E18</f>
        <v>0.26</v>
      </c>
      <c r="K242" s="56" t="s">
        <v>181</v>
      </c>
      <c r="L242" s="68" t="s">
        <v>181</v>
      </c>
      <c r="M242" s="152" t="s">
        <v>136</v>
      </c>
      <c r="N242" s="152" t="s">
        <v>181</v>
      </c>
      <c r="O242" s="400">
        <f>O239-SUM(O225:O234)-O208-O204-O200-O196-O192-O188-O184-O180-O176-O172-O140-O97-O210</f>
        <v>0</v>
      </c>
      <c r="P242" s="69" t="s">
        <v>181</v>
      </c>
      <c r="Q242" s="152" t="s">
        <v>181</v>
      </c>
      <c r="R242" s="152" t="s">
        <v>181</v>
      </c>
      <c r="S242" s="152" t="s">
        <v>181</v>
      </c>
      <c r="T242" s="400">
        <f>T239-SUM(T225:T234)-T208-T204-T200-T196-T192-T188-T184-T180-T176-T172-T140-T97-T210</f>
        <v>0</v>
      </c>
      <c r="U242" s="69" t="s">
        <v>181</v>
      </c>
      <c r="V242" s="152" t="s">
        <v>181</v>
      </c>
      <c r="W242" s="152" t="s">
        <v>181</v>
      </c>
      <c r="X242" s="152" t="s">
        <v>181</v>
      </c>
      <c r="Y242" s="400">
        <f>Y239-SUM(Y225:Y234)-Y208-Y204-Y200-Y196-Y192-Y188-Y184-Y180-Y176-Y172-Y140-Y97-Y210</f>
        <v>0</v>
      </c>
      <c r="Z242" s="69" t="s">
        <v>181</v>
      </c>
      <c r="AA242" s="152" t="s">
        <v>181</v>
      </c>
      <c r="AB242" s="152" t="s">
        <v>181</v>
      </c>
      <c r="AC242" s="152" t="s">
        <v>181</v>
      </c>
      <c r="AD242" s="400">
        <f>AD239-SUM(AD225:AD234)-AD208-AD204-AD200-AD196-AD192-AD188-AD184-AD180-AD176-AD172-AD140-AD97-AD210</f>
        <v>0</v>
      </c>
      <c r="AE242" s="69" t="s">
        <v>181</v>
      </c>
      <c r="AF242" s="152" t="s">
        <v>181</v>
      </c>
      <c r="AG242" s="152" t="s">
        <v>181</v>
      </c>
      <c r="AH242" s="152" t="s">
        <v>181</v>
      </c>
      <c r="AI242" s="400">
        <f>AI239-SUM(AI225:AI234)-AI208-AI204-AI200-AI196-AI192-AI188-AI184-AI180-AI176-AI172-AI140-AI97-AI210</f>
        <v>0</v>
      </c>
      <c r="AJ242" s="69" t="s">
        <v>181</v>
      </c>
      <c r="AK242" s="152" t="s">
        <v>181</v>
      </c>
      <c r="AL242" s="152" t="s">
        <v>181</v>
      </c>
      <c r="AM242" s="152" t="s">
        <v>181</v>
      </c>
      <c r="AN242" s="400">
        <f>AN239-SUM(AN225:AN234)-AN208-AN204-AN200-AN196-AN192-AN188-AN184-AN180-AN176-AN172-AN140-AN97-AN210</f>
        <v>0</v>
      </c>
      <c r="AO242" s="75" t="s">
        <v>181</v>
      </c>
      <c r="AP242" s="185" t="s">
        <v>181</v>
      </c>
      <c r="AQ242" s="52">
        <f>SUM(O242:AN242)</f>
        <v>0</v>
      </c>
      <c r="AR242" s="188" t="s">
        <v>181</v>
      </c>
      <c r="AS242" s="729"/>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row>
    <row r="243" spans="1:144" s="58" customFormat="1" ht="20.25" customHeight="1">
      <c r="A243" s="55"/>
      <c r="B243" s="56" t="s">
        <v>181</v>
      </c>
      <c r="C243" s="56" t="s">
        <v>181</v>
      </c>
      <c r="D243" s="56" t="s">
        <v>181</v>
      </c>
      <c r="E243" s="56" t="s">
        <v>181</v>
      </c>
      <c r="F243" s="1323" t="s">
        <v>235</v>
      </c>
      <c r="G243" s="1353"/>
      <c r="H243" s="1353"/>
      <c r="I243" s="56" t="s">
        <v>181</v>
      </c>
      <c r="J243" s="91">
        <v>0</v>
      </c>
      <c r="K243" s="56" t="s">
        <v>181</v>
      </c>
      <c r="L243" s="68" t="s">
        <v>181</v>
      </c>
      <c r="M243" s="152" t="s">
        <v>181</v>
      </c>
      <c r="N243" s="152" t="s">
        <v>181</v>
      </c>
      <c r="O243" s="406">
        <f>O239</f>
        <v>0</v>
      </c>
      <c r="P243" s="69"/>
      <c r="Q243" s="152"/>
      <c r="R243" s="152"/>
      <c r="S243" s="152"/>
      <c r="T243" s="406">
        <f>T239</f>
        <v>0</v>
      </c>
      <c r="U243" s="69"/>
      <c r="V243" s="152"/>
      <c r="W243" s="152"/>
      <c r="X243" s="152"/>
      <c r="Y243" s="406">
        <f>Y239</f>
        <v>0</v>
      </c>
      <c r="Z243" s="69"/>
      <c r="AA243" s="152"/>
      <c r="AB243" s="152"/>
      <c r="AC243" s="152"/>
      <c r="AD243" s="406">
        <f>AD239</f>
        <v>0</v>
      </c>
      <c r="AE243" s="69"/>
      <c r="AF243" s="152"/>
      <c r="AG243" s="152"/>
      <c r="AH243" s="152"/>
      <c r="AI243" s="406">
        <f>AI239</f>
        <v>0</v>
      </c>
      <c r="AJ243" s="69"/>
      <c r="AK243" s="152"/>
      <c r="AL243" s="152"/>
      <c r="AM243" s="152"/>
      <c r="AN243" s="406">
        <f>AN239</f>
        <v>0</v>
      </c>
      <c r="AO243" s="75" t="s">
        <v>181</v>
      </c>
      <c r="AP243" s="185" t="s">
        <v>181</v>
      </c>
      <c r="AQ243" s="52">
        <f>SUM(O243:AN243)</f>
        <v>0</v>
      </c>
      <c r="AR243" s="188" t="s">
        <v>181</v>
      </c>
      <c r="AS243" s="729"/>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row>
    <row r="244" spans="1:144" s="58" customFormat="1" ht="20.25" customHeight="1">
      <c r="A244" s="55" t="s">
        <v>181</v>
      </c>
      <c r="B244" s="56" t="s">
        <v>243</v>
      </c>
      <c r="C244" s="56"/>
      <c r="D244" s="56"/>
      <c r="E244" s="56"/>
      <c r="F244" s="56"/>
      <c r="G244" s="56"/>
      <c r="H244" s="56"/>
      <c r="I244" s="56"/>
      <c r="J244" s="56"/>
      <c r="K244" s="56"/>
      <c r="L244" s="68" t="s">
        <v>181</v>
      </c>
      <c r="M244" s="152" t="s">
        <v>181</v>
      </c>
      <c r="N244" s="152" t="s">
        <v>181</v>
      </c>
      <c r="O244" s="406">
        <f>ROUND((O242*$J242)+(O243*$J243),$AQ$257)</f>
        <v>0</v>
      </c>
      <c r="P244" s="69" t="s">
        <v>181</v>
      </c>
      <c r="Q244" s="152" t="s">
        <v>181</v>
      </c>
      <c r="R244" s="152" t="s">
        <v>181</v>
      </c>
      <c r="S244" s="152" t="s">
        <v>181</v>
      </c>
      <c r="T244" s="406">
        <f>ROUND((T242*$J242)+(T243*$J243),$AQ$257)</f>
        <v>0</v>
      </c>
      <c r="U244" s="69" t="s">
        <v>181</v>
      </c>
      <c r="V244" s="152" t="s">
        <v>181</v>
      </c>
      <c r="W244" s="152" t="s">
        <v>181</v>
      </c>
      <c r="X244" s="152" t="s">
        <v>181</v>
      </c>
      <c r="Y244" s="406">
        <f>ROUND((Y242*$J242)+(Y243*$J243),$AQ$257)</f>
        <v>0</v>
      </c>
      <c r="Z244" s="69" t="s">
        <v>181</v>
      </c>
      <c r="AA244" s="152" t="s">
        <v>181</v>
      </c>
      <c r="AB244" s="152" t="s">
        <v>181</v>
      </c>
      <c r="AC244" s="152" t="s">
        <v>181</v>
      </c>
      <c r="AD244" s="406">
        <f>ROUND((AD242*$J242)+(AD243*$J243),$AQ$257)</f>
        <v>0</v>
      </c>
      <c r="AE244" s="69" t="s">
        <v>181</v>
      </c>
      <c r="AF244" s="152" t="s">
        <v>181</v>
      </c>
      <c r="AG244" s="152" t="s">
        <v>181</v>
      </c>
      <c r="AH244" s="152" t="s">
        <v>181</v>
      </c>
      <c r="AI244" s="406">
        <f>ROUND((AI242*$J242)+(AI243*$J243),$AQ$257)</f>
        <v>0</v>
      </c>
      <c r="AJ244" s="69" t="s">
        <v>181</v>
      </c>
      <c r="AK244" s="152" t="s">
        <v>181</v>
      </c>
      <c r="AL244" s="152" t="s">
        <v>181</v>
      </c>
      <c r="AM244" s="152" t="s">
        <v>181</v>
      </c>
      <c r="AN244" s="406">
        <f>ROUND((AN242*$J242)+(AN243*$J243),$AQ$257)</f>
        <v>0</v>
      </c>
      <c r="AO244" s="75" t="s">
        <v>181</v>
      </c>
      <c r="AP244" s="185" t="s">
        <v>181</v>
      </c>
      <c r="AQ244" s="52">
        <f>SUM(O244:AN244)</f>
        <v>0</v>
      </c>
      <c r="AR244" s="188" t="s">
        <v>181</v>
      </c>
      <c r="AS244" s="729"/>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row>
    <row r="245" spans="1:144" s="58" customFormat="1" ht="9.9499999999999993" customHeight="1" thickBot="1">
      <c r="A245" s="61"/>
      <c r="B245" s="62" t="s">
        <v>181</v>
      </c>
      <c r="C245" s="62" t="s">
        <v>181</v>
      </c>
      <c r="D245" s="62" t="s">
        <v>181</v>
      </c>
      <c r="E245" s="62" t="s">
        <v>181</v>
      </c>
      <c r="F245" s="62" t="s">
        <v>181</v>
      </c>
      <c r="G245" s="62" t="s">
        <v>181</v>
      </c>
      <c r="H245" s="62" t="s">
        <v>181</v>
      </c>
      <c r="I245" s="62" t="s">
        <v>181</v>
      </c>
      <c r="J245" s="62" t="s">
        <v>181</v>
      </c>
      <c r="K245" s="62" t="s">
        <v>181</v>
      </c>
      <c r="L245" s="79" t="s">
        <v>181</v>
      </c>
      <c r="M245" s="80" t="s">
        <v>181</v>
      </c>
      <c r="N245" s="80" t="s">
        <v>181</v>
      </c>
      <c r="O245" s="403" t="s">
        <v>181</v>
      </c>
      <c r="P245" s="80" t="s">
        <v>181</v>
      </c>
      <c r="Q245" s="79" t="s">
        <v>181</v>
      </c>
      <c r="R245" s="80" t="s">
        <v>181</v>
      </c>
      <c r="S245" s="80" t="s">
        <v>181</v>
      </c>
      <c r="T245" s="403" t="s">
        <v>181</v>
      </c>
      <c r="U245" s="80" t="s">
        <v>181</v>
      </c>
      <c r="V245" s="79" t="s">
        <v>181</v>
      </c>
      <c r="W245" s="80" t="s">
        <v>181</v>
      </c>
      <c r="X245" s="80" t="s">
        <v>181</v>
      </c>
      <c r="Y245" s="403" t="s">
        <v>181</v>
      </c>
      <c r="Z245" s="80" t="s">
        <v>181</v>
      </c>
      <c r="AA245" s="79" t="s">
        <v>181</v>
      </c>
      <c r="AB245" s="80" t="s">
        <v>181</v>
      </c>
      <c r="AC245" s="80" t="s">
        <v>181</v>
      </c>
      <c r="AD245" s="403" t="s">
        <v>181</v>
      </c>
      <c r="AE245" s="80" t="s">
        <v>181</v>
      </c>
      <c r="AF245" s="79" t="s">
        <v>181</v>
      </c>
      <c r="AG245" s="80" t="s">
        <v>181</v>
      </c>
      <c r="AH245" s="80" t="s">
        <v>181</v>
      </c>
      <c r="AI245" s="403" t="s">
        <v>181</v>
      </c>
      <c r="AJ245" s="80" t="s">
        <v>181</v>
      </c>
      <c r="AK245" s="79" t="s">
        <v>181</v>
      </c>
      <c r="AL245" s="80" t="s">
        <v>181</v>
      </c>
      <c r="AM245" s="80" t="s">
        <v>181</v>
      </c>
      <c r="AN245" s="403" t="s">
        <v>181</v>
      </c>
      <c r="AO245" s="81" t="s">
        <v>181</v>
      </c>
      <c r="AP245" s="197" t="s">
        <v>181</v>
      </c>
      <c r="AQ245" s="186" t="s">
        <v>181</v>
      </c>
      <c r="AR245" s="189" t="s">
        <v>181</v>
      </c>
      <c r="AS245" s="729"/>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row>
    <row r="246" spans="1:144" s="58" customFormat="1" ht="9.9499999999999993" customHeight="1" thickBot="1">
      <c r="A246" s="55"/>
      <c r="B246" s="56" t="s">
        <v>181</v>
      </c>
      <c r="C246" s="56" t="s">
        <v>181</v>
      </c>
      <c r="D246" s="56" t="s">
        <v>181</v>
      </c>
      <c r="E246" s="56" t="s">
        <v>181</v>
      </c>
      <c r="F246" s="56" t="s">
        <v>181</v>
      </c>
      <c r="G246" s="56" t="s">
        <v>181</v>
      </c>
      <c r="H246" s="56" t="s">
        <v>181</v>
      </c>
      <c r="I246" s="56" t="s">
        <v>181</v>
      </c>
      <c r="J246" s="56" t="s">
        <v>181</v>
      </c>
      <c r="K246" s="56" t="s">
        <v>181</v>
      </c>
      <c r="L246" s="68" t="s">
        <v>181</v>
      </c>
      <c r="M246" s="152" t="s">
        <v>181</v>
      </c>
      <c r="N246" s="152" t="s">
        <v>181</v>
      </c>
      <c r="O246" s="401" t="s">
        <v>181</v>
      </c>
      <c r="P246" s="69" t="s">
        <v>181</v>
      </c>
      <c r="Q246" s="152" t="s">
        <v>181</v>
      </c>
      <c r="R246" s="152" t="s">
        <v>181</v>
      </c>
      <c r="S246" s="152" t="s">
        <v>181</v>
      </c>
      <c r="T246" s="401" t="s">
        <v>181</v>
      </c>
      <c r="U246" s="69" t="s">
        <v>181</v>
      </c>
      <c r="V246" s="152" t="s">
        <v>181</v>
      </c>
      <c r="W246" s="152" t="s">
        <v>181</v>
      </c>
      <c r="X246" s="152" t="s">
        <v>181</v>
      </c>
      <c r="Y246" s="401" t="s">
        <v>181</v>
      </c>
      <c r="Z246" s="69" t="s">
        <v>181</v>
      </c>
      <c r="AA246" s="152" t="s">
        <v>181</v>
      </c>
      <c r="AB246" s="152" t="s">
        <v>181</v>
      </c>
      <c r="AC246" s="152" t="s">
        <v>181</v>
      </c>
      <c r="AD246" s="401" t="s">
        <v>181</v>
      </c>
      <c r="AE246" s="69" t="s">
        <v>181</v>
      </c>
      <c r="AF246" s="152" t="s">
        <v>181</v>
      </c>
      <c r="AG246" s="152" t="s">
        <v>181</v>
      </c>
      <c r="AH246" s="152" t="s">
        <v>181</v>
      </c>
      <c r="AI246" s="401" t="s">
        <v>181</v>
      </c>
      <c r="AJ246" s="69" t="s">
        <v>181</v>
      </c>
      <c r="AK246" s="152" t="s">
        <v>181</v>
      </c>
      <c r="AL246" s="152" t="s">
        <v>181</v>
      </c>
      <c r="AM246" s="152" t="s">
        <v>181</v>
      </c>
      <c r="AN246" s="401" t="s">
        <v>181</v>
      </c>
      <c r="AO246" s="75" t="s">
        <v>181</v>
      </c>
      <c r="AP246" s="185" t="s">
        <v>181</v>
      </c>
      <c r="AQ246" s="185" t="s">
        <v>181</v>
      </c>
      <c r="AR246" s="188" t="s">
        <v>181</v>
      </c>
      <c r="AS246" s="729"/>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row>
    <row r="247" spans="1:144" s="58" customFormat="1" ht="20.25" customHeight="1" thickBot="1">
      <c r="A247" s="55"/>
      <c r="B247" s="56" t="s">
        <v>236</v>
      </c>
      <c r="C247" s="56"/>
      <c r="D247" s="56"/>
      <c r="E247" s="56" t="s">
        <v>181</v>
      </c>
      <c r="F247" s="56" t="s">
        <v>181</v>
      </c>
      <c r="G247" s="56" t="s">
        <v>181</v>
      </c>
      <c r="H247" s="56" t="s">
        <v>181</v>
      </c>
      <c r="I247" s="56" t="s">
        <v>181</v>
      </c>
      <c r="J247" s="56" t="s">
        <v>181</v>
      </c>
      <c r="K247" s="56" t="s">
        <v>181</v>
      </c>
      <c r="L247" s="68" t="s">
        <v>181</v>
      </c>
      <c r="M247" s="152" t="s">
        <v>181</v>
      </c>
      <c r="N247" s="152" t="s">
        <v>181</v>
      </c>
      <c r="O247" s="416">
        <f>O244+O239</f>
        <v>0</v>
      </c>
      <c r="P247" s="92" t="s">
        <v>181</v>
      </c>
      <c r="Q247" s="152" t="s">
        <v>181</v>
      </c>
      <c r="R247" s="152" t="s">
        <v>181</v>
      </c>
      <c r="S247" s="152" t="s">
        <v>181</v>
      </c>
      <c r="T247" s="416">
        <f>T244+T239</f>
        <v>0</v>
      </c>
      <c r="U247" s="92" t="s">
        <v>181</v>
      </c>
      <c r="V247" s="152" t="s">
        <v>181</v>
      </c>
      <c r="W247" s="152" t="s">
        <v>181</v>
      </c>
      <c r="X247" s="152" t="s">
        <v>181</v>
      </c>
      <c r="Y247" s="416">
        <f>Y244+Y239</f>
        <v>0</v>
      </c>
      <c r="Z247" s="92" t="s">
        <v>181</v>
      </c>
      <c r="AA247" s="152" t="s">
        <v>181</v>
      </c>
      <c r="AB247" s="152" t="s">
        <v>181</v>
      </c>
      <c r="AC247" s="152" t="s">
        <v>181</v>
      </c>
      <c r="AD247" s="416">
        <f>AD244+AD239</f>
        <v>0</v>
      </c>
      <c r="AE247" s="92" t="s">
        <v>181</v>
      </c>
      <c r="AF247" s="152" t="s">
        <v>181</v>
      </c>
      <c r="AG247" s="152" t="s">
        <v>181</v>
      </c>
      <c r="AH247" s="152" t="s">
        <v>181</v>
      </c>
      <c r="AI247" s="416">
        <f>AI244+AI239</f>
        <v>0</v>
      </c>
      <c r="AJ247" s="92" t="s">
        <v>181</v>
      </c>
      <c r="AK247" s="152" t="s">
        <v>181</v>
      </c>
      <c r="AL247" s="152" t="s">
        <v>181</v>
      </c>
      <c r="AM247" s="152" t="s">
        <v>181</v>
      </c>
      <c r="AN247" s="416">
        <f>AN244+AN239</f>
        <v>0</v>
      </c>
      <c r="AO247" s="93" t="s">
        <v>181</v>
      </c>
      <c r="AP247" s="198" t="s">
        <v>181</v>
      </c>
      <c r="AQ247" s="195">
        <f>SUM(O247:AN247)</f>
        <v>0</v>
      </c>
      <c r="AR247" s="188" t="s">
        <v>181</v>
      </c>
      <c r="AS247" s="729"/>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row>
    <row r="248" spans="1:144" s="58" customFormat="1" ht="9.9499999999999993" customHeight="1" thickBot="1">
      <c r="A248" s="61"/>
      <c r="B248" s="62" t="s">
        <v>181</v>
      </c>
      <c r="C248" s="62" t="s">
        <v>138</v>
      </c>
      <c r="D248" s="62" t="s">
        <v>181</v>
      </c>
      <c r="E248" s="62" t="s">
        <v>181</v>
      </c>
      <c r="F248" s="62" t="s">
        <v>181</v>
      </c>
      <c r="G248" s="62" t="s">
        <v>181</v>
      </c>
      <c r="H248" s="62" t="s">
        <v>181</v>
      </c>
      <c r="I248" s="62" t="s">
        <v>181</v>
      </c>
      <c r="J248" s="62" t="s">
        <v>181</v>
      </c>
      <c r="K248" s="62" t="s">
        <v>181</v>
      </c>
      <c r="L248" s="79" t="s">
        <v>181</v>
      </c>
      <c r="M248" s="80" t="s">
        <v>181</v>
      </c>
      <c r="N248" s="80" t="s">
        <v>181</v>
      </c>
      <c r="O248" s="403" t="s">
        <v>181</v>
      </c>
      <c r="P248" s="80" t="s">
        <v>181</v>
      </c>
      <c r="Q248" s="79" t="s">
        <v>181</v>
      </c>
      <c r="R248" s="80" t="s">
        <v>181</v>
      </c>
      <c r="S248" s="80" t="s">
        <v>181</v>
      </c>
      <c r="T248" s="80" t="s">
        <v>181</v>
      </c>
      <c r="U248" s="80" t="s">
        <v>181</v>
      </c>
      <c r="V248" s="79" t="s">
        <v>181</v>
      </c>
      <c r="W248" s="80" t="s">
        <v>181</v>
      </c>
      <c r="X248" s="80" t="s">
        <v>181</v>
      </c>
      <c r="Y248" s="80" t="s">
        <v>181</v>
      </c>
      <c r="Z248" s="80" t="s">
        <v>181</v>
      </c>
      <c r="AA248" s="79" t="s">
        <v>181</v>
      </c>
      <c r="AB248" s="80" t="s">
        <v>181</v>
      </c>
      <c r="AC248" s="80" t="s">
        <v>181</v>
      </c>
      <c r="AD248" s="80" t="s">
        <v>181</v>
      </c>
      <c r="AE248" s="80" t="s">
        <v>181</v>
      </c>
      <c r="AF248" s="79" t="s">
        <v>181</v>
      </c>
      <c r="AG248" s="80" t="s">
        <v>181</v>
      </c>
      <c r="AH248" s="80" t="s">
        <v>181</v>
      </c>
      <c r="AI248" s="81" t="s">
        <v>181</v>
      </c>
      <c r="AJ248" s="80" t="s">
        <v>181</v>
      </c>
      <c r="AK248" s="79" t="s">
        <v>181</v>
      </c>
      <c r="AL248" s="80" t="s">
        <v>181</v>
      </c>
      <c r="AM248" s="80" t="s">
        <v>181</v>
      </c>
      <c r="AN248" s="80" t="s">
        <v>181</v>
      </c>
      <c r="AO248" s="80" t="s">
        <v>181</v>
      </c>
      <c r="AP248" s="199" t="s">
        <v>181</v>
      </c>
      <c r="AQ248" s="196" t="s">
        <v>181</v>
      </c>
      <c r="AR248" s="189" t="s">
        <v>181</v>
      </c>
      <c r="AS248" s="729"/>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row>
    <row r="249" spans="1:144" s="58" customFormat="1" ht="10.15" customHeight="1" thickBot="1">
      <c r="A249" s="127"/>
      <c r="B249" s="127"/>
      <c r="C249" s="127"/>
      <c r="D249" s="127"/>
      <c r="E249" s="127"/>
      <c r="F249" s="127"/>
      <c r="G249" s="127"/>
      <c r="H249" s="127"/>
      <c r="I249" s="127"/>
      <c r="J249" s="127"/>
      <c r="K249" s="127"/>
      <c r="L249" s="127"/>
      <c r="M249" s="127"/>
      <c r="N249" s="127"/>
      <c r="O249" s="174"/>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32"/>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27"/>
      <c r="ED249" s="127"/>
      <c r="EE249" s="127"/>
      <c r="EF249" s="127"/>
      <c r="EG249" s="127"/>
      <c r="EH249" s="127"/>
      <c r="EI249" s="127"/>
      <c r="EJ249" s="127"/>
      <c r="EK249" s="127"/>
      <c r="EL249" s="127"/>
      <c r="EM249" s="127"/>
      <c r="EN249" s="127"/>
    </row>
    <row r="250" spans="1:144" s="58" customFormat="1" ht="20.25" customHeight="1">
      <c r="A250" s="127"/>
      <c r="B250" s="127"/>
      <c r="C250" s="127"/>
      <c r="D250" s="127"/>
      <c r="E250" s="127"/>
      <c r="F250" s="127"/>
      <c r="G250" s="127"/>
      <c r="H250" s="127"/>
      <c r="I250" s="127"/>
      <c r="J250" s="127"/>
      <c r="K250" s="127"/>
      <c r="L250" s="127"/>
      <c r="M250" s="127"/>
      <c r="N250" s="127"/>
      <c r="O250" s="174"/>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75" t="s">
        <v>254</v>
      </c>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27"/>
      <c r="ED250" s="127"/>
      <c r="EE250" s="127"/>
      <c r="EF250" s="127"/>
      <c r="EG250" s="127"/>
      <c r="EH250" s="127"/>
      <c r="EI250" s="127"/>
      <c r="EJ250" s="127"/>
      <c r="EK250" s="127"/>
      <c r="EL250" s="127"/>
      <c r="EM250" s="127"/>
      <c r="EN250" s="127"/>
    </row>
    <row r="251" spans="1:144" s="58" customFormat="1" ht="20.25" customHeight="1" thickBot="1">
      <c r="A251" s="1352"/>
      <c r="B251" s="1377"/>
      <c r="C251" s="1377"/>
      <c r="D251" s="137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76">
        <f>'Initial Information'!E16</f>
        <v>0</v>
      </c>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27"/>
      <c r="ED251" s="127"/>
      <c r="EE251" s="127"/>
      <c r="EF251" s="127"/>
      <c r="EG251" s="127"/>
      <c r="EH251" s="127"/>
      <c r="EI251" s="127"/>
      <c r="EJ251" s="127"/>
      <c r="EK251" s="127"/>
      <c r="EL251" s="127"/>
      <c r="EM251" s="127"/>
      <c r="EN251" s="127"/>
    </row>
    <row r="252" spans="1:144" s="58" customFormat="1" ht="10.15" customHeight="1" thickBo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27"/>
      <c r="ED252" s="127"/>
      <c r="EE252" s="127"/>
      <c r="EF252" s="127"/>
      <c r="EG252" s="127"/>
      <c r="EH252" s="127"/>
      <c r="EI252" s="127"/>
      <c r="EJ252" s="127"/>
      <c r="EK252" s="127"/>
      <c r="EL252" s="127"/>
      <c r="EM252" s="127"/>
      <c r="EN252" s="127"/>
    </row>
    <row r="253" spans="1:144" s="58" customFormat="1" ht="39.950000000000003" customHeight="1">
      <c r="A253" s="1378"/>
      <c r="B253" s="1379"/>
      <c r="C253" s="1379"/>
      <c r="D253" s="1379"/>
      <c r="E253" s="281"/>
      <c r="F253" s="509"/>
      <c r="G253" s="177"/>
      <c r="H253" s="177"/>
      <c r="I253" s="177"/>
      <c r="J253" s="510"/>
      <c r="K253" s="177"/>
      <c r="L253" s="177"/>
      <c r="M253" s="177"/>
      <c r="N253" s="177"/>
      <c r="O253" s="12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O253" s="127"/>
      <c r="AP253" s="127"/>
      <c r="AQ253" s="175" t="s">
        <v>255</v>
      </c>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27"/>
      <c r="ED253" s="127"/>
      <c r="EE253" s="127"/>
      <c r="EF253" s="127"/>
      <c r="EG253" s="127"/>
      <c r="EH253" s="127"/>
      <c r="EI253" s="127"/>
      <c r="EJ253" s="127"/>
      <c r="EK253" s="127"/>
      <c r="EL253" s="127"/>
      <c r="EM253" s="127"/>
      <c r="EN253" s="127"/>
    </row>
    <row r="254" spans="1:144" s="58" customFormat="1" ht="40.15" customHeight="1" thickBot="1">
      <c r="A254" s="273"/>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127"/>
      <c r="AP254" s="127"/>
      <c r="AQ254" s="176">
        <f>AQ251-AQ247</f>
        <v>0</v>
      </c>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27"/>
      <c r="ED254" s="127"/>
      <c r="EE254" s="127"/>
      <c r="EF254" s="127"/>
      <c r="EG254" s="127"/>
      <c r="EH254" s="127"/>
      <c r="EI254" s="127"/>
      <c r="EJ254" s="127"/>
      <c r="EK254" s="127"/>
      <c r="EL254" s="127"/>
      <c r="EM254" s="127"/>
      <c r="EN254" s="127"/>
    </row>
    <row r="255" spans="1:144" s="127" customFormat="1" ht="10.15" customHeight="1">
      <c r="A255" s="178"/>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Q255" s="180"/>
    </row>
    <row r="256" spans="1:144" s="345" customFormat="1" ht="15" hidden="1"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t="s">
        <v>1034</v>
      </c>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27"/>
      <c r="ED256" s="127"/>
      <c r="EE256" s="127"/>
      <c r="EF256" s="127"/>
      <c r="EG256" s="127"/>
      <c r="EH256" s="127"/>
      <c r="EI256" s="127"/>
      <c r="EJ256" s="127"/>
    </row>
    <row r="257" spans="1:45" s="345" customFormat="1" ht="15" hidden="1"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f>'Initial Information'!B27</f>
        <v>0</v>
      </c>
      <c r="AR257" s="127"/>
      <c r="AS257" s="127"/>
    </row>
    <row r="258" spans="1:45" s="345" customFormat="1" ht="15" hidden="1"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row>
    <row r="259" spans="1:45" s="345" customFormat="1">
      <c r="A259" s="127"/>
      <c r="B259" s="127"/>
      <c r="C259" s="127"/>
      <c r="D259" s="127"/>
      <c r="E259" s="127"/>
      <c r="F259" s="127"/>
      <c r="G259" s="127"/>
      <c r="H259" s="511"/>
      <c r="I259" s="511"/>
      <c r="J259" s="511"/>
      <c r="K259" s="511"/>
      <c r="L259" s="511"/>
      <c r="M259" s="511"/>
      <c r="N259" s="511"/>
      <c r="O259" s="512"/>
      <c r="P259" s="511"/>
      <c r="Q259" s="511"/>
      <c r="R259" s="511"/>
      <c r="S259" s="511"/>
      <c r="T259" s="512"/>
      <c r="U259" s="511"/>
      <c r="V259" s="511"/>
      <c r="W259" s="511"/>
      <c r="X259" s="511"/>
      <c r="Y259" s="512"/>
      <c r="Z259" s="511"/>
      <c r="AA259" s="511"/>
      <c r="AB259" s="511"/>
      <c r="AC259" s="511"/>
      <c r="AD259" s="512"/>
      <c r="AE259" s="511"/>
      <c r="AF259" s="511"/>
      <c r="AG259" s="511"/>
      <c r="AH259" s="511"/>
      <c r="AI259" s="512"/>
      <c r="AJ259" s="511"/>
      <c r="AK259" s="511"/>
      <c r="AL259" s="511"/>
      <c r="AM259" s="511"/>
      <c r="AN259" s="512"/>
      <c r="AO259" s="511"/>
      <c r="AP259" s="511"/>
      <c r="AQ259" s="512"/>
      <c r="AR259" s="127"/>
      <c r="AS259" s="127"/>
    </row>
    <row r="260" spans="1:45" s="345" customFormat="1">
      <c r="A260" s="127"/>
      <c r="B260" s="127"/>
      <c r="C260" s="127"/>
      <c r="D260" s="127"/>
      <c r="E260" s="127"/>
      <c r="F260" s="127"/>
      <c r="G260" s="127"/>
      <c r="H260" s="513"/>
      <c r="I260" s="511"/>
      <c r="J260" s="514"/>
      <c r="K260" s="511"/>
      <c r="L260" s="511"/>
      <c r="M260" s="511"/>
      <c r="N260" s="511"/>
      <c r="O260" s="511"/>
      <c r="P260" s="511"/>
      <c r="Q260" s="511"/>
      <c r="R260" s="511"/>
      <c r="S260" s="511"/>
      <c r="T260" s="511"/>
      <c r="U260" s="511"/>
      <c r="V260" s="511"/>
      <c r="W260" s="511"/>
      <c r="X260" s="511"/>
      <c r="Y260" s="511"/>
      <c r="Z260" s="511"/>
      <c r="AA260" s="511"/>
      <c r="AB260" s="511"/>
      <c r="AC260" s="511"/>
      <c r="AD260" s="511"/>
      <c r="AE260" s="511"/>
      <c r="AF260" s="511"/>
      <c r="AG260" s="511"/>
      <c r="AH260" s="511"/>
      <c r="AI260" s="511"/>
      <c r="AJ260" s="511"/>
      <c r="AK260" s="511"/>
      <c r="AL260" s="511"/>
      <c r="AM260" s="511"/>
      <c r="AN260" s="511"/>
      <c r="AO260" s="511"/>
      <c r="AP260" s="511"/>
      <c r="AQ260" s="511"/>
      <c r="AR260" s="127"/>
      <c r="AS260" s="127"/>
    </row>
    <row r="261" spans="1:45" s="345" customForma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row>
    <row r="262" spans="1:45" s="345" customForma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row>
    <row r="263" spans="1:45" s="345" customForma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row>
    <row r="264" spans="1:45" s="345" customForma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row>
    <row r="265" spans="1:45" s="345" customForma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row>
    <row r="266" spans="1:45" s="345" customForma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row>
    <row r="267" spans="1:45" s="345" customForma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row>
    <row r="268" spans="1:45" s="345" customForma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row>
    <row r="269" spans="1:45" s="345" customForma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row>
    <row r="270" spans="1:45" s="345" customForma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row>
    <row r="271" spans="1:45" s="345" customForma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row>
    <row r="272" spans="1:45" s="345" customForma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row>
    <row r="273" spans="1:45" s="345" customForma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row>
    <row r="274" spans="1:45" s="345" customForma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row>
    <row r="275" spans="1:45" s="345" customForma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row>
    <row r="276" spans="1:45" s="345" customForma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row>
    <row r="277" spans="1:45" s="345" customForma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row>
    <row r="278" spans="1:45" s="345" customForma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row>
    <row r="279" spans="1:45" s="345" customForma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row>
    <row r="280" spans="1:45" s="345" customForma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row>
    <row r="281" spans="1:45" s="345" customForma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row>
    <row r="282" spans="1:45" s="345" customForma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row>
    <row r="283" spans="1:45" s="345" customForma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row>
    <row r="284" spans="1:45" s="345" customForma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row>
    <row r="285" spans="1:45" s="345" customForma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row>
    <row r="286" spans="1:45" s="345" customForma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row>
    <row r="287" spans="1:45" s="345" customForma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row>
    <row r="288" spans="1:45" s="345" customForma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row>
    <row r="289" spans="1:45" s="345" customForma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row>
    <row r="290" spans="1:45" s="345" customForma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row>
    <row r="291" spans="1:45" s="345" customForma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row>
    <row r="292" spans="1:45" s="345" customForma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row>
    <row r="293" spans="1:45" s="345" customForma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row>
    <row r="294" spans="1:45" s="345" customForma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row>
    <row r="295" spans="1:45" s="345" customForma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row>
    <row r="296" spans="1:45" s="345" customForma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row>
    <row r="297" spans="1:45" s="345" customForma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row>
    <row r="298" spans="1:45" s="345" customForma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row>
    <row r="299" spans="1:45" s="345" customForma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row>
    <row r="300" spans="1:45" s="345" customForma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row>
    <row r="301" spans="1:45" s="345" customForma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row>
    <row r="302" spans="1:45" s="345" customForma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row>
    <row r="303" spans="1:45" s="345" customForma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row>
    <row r="304" spans="1:45" s="345" customForma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row>
    <row r="305" spans="1:45" s="345" customForma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row>
    <row r="306" spans="1:45" s="345" customForma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row>
    <row r="307" spans="1:45" s="345" customForma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row>
    <row r="308" spans="1:45" s="345" customForma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row>
    <row r="309" spans="1:45" s="345" customForma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row>
    <row r="310" spans="1:45" s="345" customForma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row>
    <row r="311" spans="1:45" s="345" customForma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row>
    <row r="312" spans="1:45" s="345" customForma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row>
    <row r="313" spans="1:45" s="345" customForma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row>
    <row r="314" spans="1:45" s="345" customForma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row>
    <row r="315" spans="1:45" s="345" customForma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row>
    <row r="316" spans="1:45" s="345" customForma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row>
    <row r="317" spans="1:45" s="345" customForma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row>
    <row r="318" spans="1:45" s="345" customForma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row>
    <row r="319" spans="1:45" s="345" customForma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row>
    <row r="320" spans="1:45" s="345" customForma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row>
    <row r="321" spans="1:117" s="345" customForma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row>
    <row r="322" spans="1:117" s="345" customForma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row>
    <row r="323" spans="1:117" s="345" customForma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row>
    <row r="324" spans="1:117" s="345" customForma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row>
    <row r="325" spans="1:117" s="345" customForma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row>
    <row r="326" spans="1:117" s="345" customForma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row>
    <row r="327" spans="1:117" s="345" customForma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row>
    <row r="328" spans="1:117" s="345" customForma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row>
    <row r="329" spans="1:117" s="345" customForma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row>
    <row r="330" spans="1:117" s="345" customForma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58"/>
      <c r="AS330" s="127"/>
    </row>
    <row r="331" spans="1:117" s="345" customForma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58"/>
      <c r="AS331" s="127"/>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row>
    <row r="332" spans="1:117" s="345" customForma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58"/>
      <c r="AS332" s="127"/>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row>
  </sheetData>
  <sheetProtection algorithmName="SHA-512" hashValue="a2qfRlTe59sliMIE4EdNfGwjkjUsZoPBhUGxzSS2mU89IPyUGlb4SrxdIgJCAx4+xZT7m3Kb0U1Usuw9ZB/yxQ==" saltValue="sX/GYLQ88vh4rMwHqLlVPQ==" spinCount="100000" sheet="1" formatCells="0" formatColumns="0" formatRows="0" insertColumns="0" insertRows="0"/>
  <mergeCells count="221">
    <mergeCell ref="A251:D251"/>
    <mergeCell ref="A253:D253"/>
    <mergeCell ref="D232:J232"/>
    <mergeCell ref="D233:J233"/>
    <mergeCell ref="D234:J234"/>
    <mergeCell ref="B239:J239"/>
    <mergeCell ref="F242:H242"/>
    <mergeCell ref="F243:H243"/>
    <mergeCell ref="D226:J226"/>
    <mergeCell ref="D227:J227"/>
    <mergeCell ref="D228:J228"/>
    <mergeCell ref="D229:J229"/>
    <mergeCell ref="D230:J230"/>
    <mergeCell ref="D231:J231"/>
    <mergeCell ref="D219:J219"/>
    <mergeCell ref="D220:J220"/>
    <mergeCell ref="D221:J221"/>
    <mergeCell ref="D222:J222"/>
    <mergeCell ref="C224:J224"/>
    <mergeCell ref="D225:J225"/>
    <mergeCell ref="D213:J213"/>
    <mergeCell ref="D214:J214"/>
    <mergeCell ref="D215:J215"/>
    <mergeCell ref="D216:J216"/>
    <mergeCell ref="D217:J217"/>
    <mergeCell ref="D218:J218"/>
    <mergeCell ref="D205:J205"/>
    <mergeCell ref="D206:J206"/>
    <mergeCell ref="D207:J207"/>
    <mergeCell ref="D208:J208"/>
    <mergeCell ref="C210:J210"/>
    <mergeCell ref="C212:J212"/>
    <mergeCell ref="D199:J199"/>
    <mergeCell ref="D200:J200"/>
    <mergeCell ref="D201:J201"/>
    <mergeCell ref="D202:J202"/>
    <mergeCell ref="D203:J203"/>
    <mergeCell ref="D204:J204"/>
    <mergeCell ref="D193:J193"/>
    <mergeCell ref="D194:J194"/>
    <mergeCell ref="D195:J195"/>
    <mergeCell ref="D196:J196"/>
    <mergeCell ref="D197:J197"/>
    <mergeCell ref="D198:J198"/>
    <mergeCell ref="D187:J187"/>
    <mergeCell ref="D188:J188"/>
    <mergeCell ref="D189:J189"/>
    <mergeCell ref="D190:J190"/>
    <mergeCell ref="D191:J191"/>
    <mergeCell ref="D192:J192"/>
    <mergeCell ref="D181:J181"/>
    <mergeCell ref="D182:J182"/>
    <mergeCell ref="D183:J183"/>
    <mergeCell ref="D184:J184"/>
    <mergeCell ref="D185:J185"/>
    <mergeCell ref="D186:J186"/>
    <mergeCell ref="D175:J175"/>
    <mergeCell ref="D176:J176"/>
    <mergeCell ref="D177:J177"/>
    <mergeCell ref="D178:J178"/>
    <mergeCell ref="D179:J179"/>
    <mergeCell ref="D180:J180"/>
    <mergeCell ref="C169:J169"/>
    <mergeCell ref="D170:J170"/>
    <mergeCell ref="D171:J171"/>
    <mergeCell ref="D172:J172"/>
    <mergeCell ref="D173:J173"/>
    <mergeCell ref="D174:J174"/>
    <mergeCell ref="D161:J161"/>
    <mergeCell ref="D162:J162"/>
    <mergeCell ref="D163:J163"/>
    <mergeCell ref="D164:J164"/>
    <mergeCell ref="D165:J165"/>
    <mergeCell ref="C167:J167"/>
    <mergeCell ref="D153:J153"/>
    <mergeCell ref="D154:J154"/>
    <mergeCell ref="D155:J155"/>
    <mergeCell ref="D156:J156"/>
    <mergeCell ref="C158:J158"/>
    <mergeCell ref="C160:J160"/>
    <mergeCell ref="D147:J147"/>
    <mergeCell ref="D148:J148"/>
    <mergeCell ref="D149:J149"/>
    <mergeCell ref="D150:J150"/>
    <mergeCell ref="D151:J151"/>
    <mergeCell ref="D152:J152"/>
    <mergeCell ref="C135:J135"/>
    <mergeCell ref="D136:J136"/>
    <mergeCell ref="D137:J137"/>
    <mergeCell ref="D138:J138"/>
    <mergeCell ref="F142:J142"/>
    <mergeCell ref="C146:J146"/>
    <mergeCell ref="D127:J127"/>
    <mergeCell ref="D128:J128"/>
    <mergeCell ref="C130:J130"/>
    <mergeCell ref="D131:J131"/>
    <mergeCell ref="D132:J132"/>
    <mergeCell ref="D133:J133"/>
    <mergeCell ref="C92:J92"/>
    <mergeCell ref="D93:J93"/>
    <mergeCell ref="C120:J120"/>
    <mergeCell ref="D121:J121"/>
    <mergeCell ref="D122:J122"/>
    <mergeCell ref="D123:J123"/>
    <mergeCell ref="C125:J125"/>
    <mergeCell ref="D126:J126"/>
    <mergeCell ref="D109:J109"/>
    <mergeCell ref="C111:J111"/>
    <mergeCell ref="D112:J112"/>
    <mergeCell ref="D113:J113"/>
    <mergeCell ref="D114:J114"/>
    <mergeCell ref="B119:J119"/>
    <mergeCell ref="D104:J104"/>
    <mergeCell ref="C106:J106"/>
    <mergeCell ref="D108:J108"/>
    <mergeCell ref="D107:J107"/>
    <mergeCell ref="D84:J84"/>
    <mergeCell ref="D85:J85"/>
    <mergeCell ref="C87:J87"/>
    <mergeCell ref="D88:J88"/>
    <mergeCell ref="D89:J89"/>
    <mergeCell ref="D90:J90"/>
    <mergeCell ref="C77:J77"/>
    <mergeCell ref="D78:J78"/>
    <mergeCell ref="D79:J79"/>
    <mergeCell ref="D80:J80"/>
    <mergeCell ref="C82:J82"/>
    <mergeCell ref="D83:J83"/>
    <mergeCell ref="B67:J67"/>
    <mergeCell ref="C68:J68"/>
    <mergeCell ref="C69:J69"/>
    <mergeCell ref="C71:J71"/>
    <mergeCell ref="C73:J73"/>
    <mergeCell ref="B76:J76"/>
    <mergeCell ref="D53:F53"/>
    <mergeCell ref="D54:F54"/>
    <mergeCell ref="D55:F55"/>
    <mergeCell ref="D56:F56"/>
    <mergeCell ref="D57:F57"/>
    <mergeCell ref="C64:J64"/>
    <mergeCell ref="D47:F47"/>
    <mergeCell ref="D48:F48"/>
    <mergeCell ref="D49:F49"/>
    <mergeCell ref="D50:F50"/>
    <mergeCell ref="D51:F51"/>
    <mergeCell ref="D52:F52"/>
    <mergeCell ref="D41:F41"/>
    <mergeCell ref="D42:F42"/>
    <mergeCell ref="D43:F43"/>
    <mergeCell ref="D44:F44"/>
    <mergeCell ref="D45:F45"/>
    <mergeCell ref="D46:F46"/>
    <mergeCell ref="B40:F40"/>
    <mergeCell ref="G40:I40"/>
    <mergeCell ref="L40:N40"/>
    <mergeCell ref="C29:D29"/>
    <mergeCell ref="C30:D30"/>
    <mergeCell ref="C31:D31"/>
    <mergeCell ref="C32:D32"/>
    <mergeCell ref="C33:D33"/>
    <mergeCell ref="C34:D34"/>
    <mergeCell ref="C38:F38"/>
    <mergeCell ref="AT1:DM1"/>
    <mergeCell ref="E6:O6"/>
    <mergeCell ref="B8:D8"/>
    <mergeCell ref="E8:O8"/>
    <mergeCell ref="A1:AR1"/>
    <mergeCell ref="A2:AR2"/>
    <mergeCell ref="A3:D3"/>
    <mergeCell ref="C4:D4"/>
    <mergeCell ref="E4:O4"/>
    <mergeCell ref="T4:AA4"/>
    <mergeCell ref="AB4:AR4"/>
    <mergeCell ref="CP21:CU22"/>
    <mergeCell ref="CV21:DA22"/>
    <mergeCell ref="DB21:DG22"/>
    <mergeCell ref="DH21:DM22"/>
    <mergeCell ref="B20:D20"/>
    <mergeCell ref="E20:F20"/>
    <mergeCell ref="B10:D10"/>
    <mergeCell ref="E10:O10"/>
    <mergeCell ref="B12:D12"/>
    <mergeCell ref="E12:O12"/>
    <mergeCell ref="E14:F14"/>
    <mergeCell ref="I14:M14"/>
    <mergeCell ref="T14:AD14"/>
    <mergeCell ref="E16:F16"/>
    <mergeCell ref="T16:AB16"/>
    <mergeCell ref="E18:F18"/>
    <mergeCell ref="H18:J18"/>
    <mergeCell ref="AT14:CO14"/>
    <mergeCell ref="AT16:CO16"/>
    <mergeCell ref="AT21:AY22"/>
    <mergeCell ref="AZ21:BE22"/>
    <mergeCell ref="BF21:BK22"/>
    <mergeCell ref="BL21:BQ22"/>
    <mergeCell ref="BR21:BW22"/>
    <mergeCell ref="BX21:CC22"/>
    <mergeCell ref="CD21:CI22"/>
    <mergeCell ref="CJ21:CO22"/>
    <mergeCell ref="D94:J94"/>
    <mergeCell ref="D95:J95"/>
    <mergeCell ref="B100:J100"/>
    <mergeCell ref="C101:J101"/>
    <mergeCell ref="D102:J102"/>
    <mergeCell ref="D103:J103"/>
    <mergeCell ref="C25:J25"/>
    <mergeCell ref="AQ25:AQ26"/>
    <mergeCell ref="C26:D26"/>
    <mergeCell ref="L26:N26"/>
    <mergeCell ref="C27:D27"/>
    <mergeCell ref="C28:D28"/>
    <mergeCell ref="M22:O22"/>
    <mergeCell ref="R22:T22"/>
    <mergeCell ref="W22:Y22"/>
    <mergeCell ref="AB22:AD22"/>
    <mergeCell ref="AG22:AI22"/>
    <mergeCell ref="AL22:AN22"/>
    <mergeCell ref="AQ22:AQ23"/>
    <mergeCell ref="C35:D35"/>
    <mergeCell ref="C36:D36"/>
  </mergeCells>
  <printOptions horizontalCentered="1" verticalCentered="1"/>
  <pageMargins left="0.25" right="0.25" top="0.25" bottom="0.25" header="0.3" footer="0.3"/>
  <pageSetup scale="17" orientation="portrait" horizontalDpi="1200" verticalDpi="12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7F8EF-5EE3-4FF1-933F-267EF91E7D48}">
  <sheetPr codeName="Sheet12">
    <pageSetUpPr fitToPage="1"/>
  </sheetPr>
  <dimension ref="A1:ER333"/>
  <sheetViews>
    <sheetView zoomScaleNormal="100" workbookViewId="0">
      <selection activeCell="E12" sqref="E12:O12"/>
    </sheetView>
  </sheetViews>
  <sheetFormatPr defaultColWidth="8.85546875"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2.28515625" style="58" customWidth="1"/>
    <col min="11" max="12" width="1.140625" style="58" customWidth="1"/>
    <col min="13" max="13" width="12.7109375" style="58" customWidth="1"/>
    <col min="14" max="14" width="1.140625" style="58" customWidth="1"/>
    <col min="15" max="15" width="15.7109375" style="58" customWidth="1"/>
    <col min="16" max="17" width="1.140625" style="58" customWidth="1"/>
    <col min="18" max="18" width="12.7109375" style="58" customWidth="1"/>
    <col min="19" max="19" width="1.140625" style="58" customWidth="1"/>
    <col min="20" max="20" width="15.7109375" style="58" customWidth="1"/>
    <col min="21" max="22" width="1.140625" style="58" customWidth="1"/>
    <col min="23" max="23" width="12.7109375" style="58" customWidth="1"/>
    <col min="24" max="24" width="1.140625" style="58" customWidth="1"/>
    <col min="25" max="25" width="15.7109375" style="58" customWidth="1"/>
    <col min="26" max="27" width="1.140625" style="58" customWidth="1"/>
    <col min="28" max="28" width="12.7109375" style="58" customWidth="1"/>
    <col min="29" max="29" width="1.140625" style="58" customWidth="1"/>
    <col min="30" max="30" width="15.7109375" style="58" customWidth="1"/>
    <col min="31" max="32" width="1.140625" style="58" customWidth="1"/>
    <col min="33" max="33" width="12.7109375" style="58" customWidth="1"/>
    <col min="34" max="34" width="1.140625" style="58" customWidth="1"/>
    <col min="35" max="35" width="15.7109375" style="58" customWidth="1"/>
    <col min="36" max="37" width="1.140625" style="58" customWidth="1"/>
    <col min="38" max="38" width="12.7109375" style="58" customWidth="1"/>
    <col min="39" max="39" width="1.140625" style="58" customWidth="1"/>
    <col min="40" max="40" width="15.7109375" style="58" customWidth="1"/>
    <col min="41" max="42" width="1.140625" style="58" customWidth="1"/>
    <col min="43" max="43" width="15.7109375" style="58" customWidth="1"/>
    <col min="44" max="44" width="1.140625" style="58" customWidth="1"/>
    <col min="45" max="45" width="1.140625" style="127" customWidth="1"/>
    <col min="46" max="46" width="16.7109375" style="9" customWidth="1"/>
    <col min="47" max="51" width="8.85546875" style="9" customWidth="1"/>
    <col min="52" max="52" width="25.7109375" style="9" customWidth="1"/>
    <col min="53" max="57" width="10.7109375" style="9" customWidth="1"/>
    <col min="58" max="58" width="19.7109375" style="9" customWidth="1"/>
    <col min="59" max="63" width="10.7109375" style="9" customWidth="1"/>
    <col min="64" max="64" width="16.7109375" style="9" customWidth="1"/>
    <col min="65" max="69" width="8.85546875" style="9" customWidth="1"/>
    <col min="70" max="75" width="12.7109375" style="9" customWidth="1"/>
    <col min="76" max="87" width="13.7109375" style="9" customWidth="1"/>
    <col min="88" max="93" width="50.7109375" style="9" customWidth="1"/>
    <col min="94" max="94" width="20.7109375" style="9" customWidth="1"/>
    <col min="95" max="99" width="10.7109375" style="9" customWidth="1"/>
    <col min="100" max="105" width="12.7109375" style="9" customWidth="1"/>
    <col min="106" max="106" width="18.42578125" style="9" customWidth="1"/>
    <col min="107" max="117" width="12.7109375" style="9" customWidth="1"/>
    <col min="118" max="144" width="8.85546875" style="345"/>
    <col min="145" max="16384" width="8.85546875" style="9"/>
  </cols>
  <sheetData>
    <row r="1" spans="1:148" s="94" customFormat="1" ht="20.25" customHeight="1" thickBot="1">
      <c r="A1" s="1380" t="str">
        <f>'Initial Information'!G21</f>
        <v>Enter name of subaward institution #10</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70"/>
      <c r="AS1" s="725"/>
      <c r="AT1" s="1187" t="s">
        <v>123</v>
      </c>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9"/>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c r="EM1" s="162"/>
      <c r="EN1" s="162"/>
    </row>
    <row r="2" spans="1:148" s="94" customFormat="1" ht="20.25" customHeight="1">
      <c r="A2" s="1171">
        <f>'DetailedBudget---TXST'!A2</f>
        <v>0</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3"/>
      <c r="AS2" s="726"/>
      <c r="AT2" s="161" t="s">
        <v>181</v>
      </c>
      <c r="AU2" s="161" t="s">
        <v>181</v>
      </c>
      <c r="AV2" s="161" t="s">
        <v>181</v>
      </c>
      <c r="AW2" s="161" t="s">
        <v>181</v>
      </c>
      <c r="AX2" s="161" t="s">
        <v>181</v>
      </c>
      <c r="AY2" s="161" t="s">
        <v>181</v>
      </c>
      <c r="AZ2" s="161" t="s">
        <v>181</v>
      </c>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1" t="s">
        <v>181</v>
      </c>
      <c r="CW2" s="162"/>
      <c r="CX2" s="162"/>
      <c r="CY2" s="162"/>
      <c r="CZ2" s="162"/>
      <c r="DA2" s="162"/>
      <c r="DB2" s="161" t="s">
        <v>181</v>
      </c>
      <c r="DC2" s="162"/>
      <c r="DD2" s="162"/>
      <c r="DE2" s="162"/>
      <c r="DF2" s="162"/>
      <c r="DG2" s="162"/>
      <c r="DH2" s="161" t="s">
        <v>181</v>
      </c>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row>
    <row r="3" spans="1:148" s="58" customFormat="1" ht="20.25" customHeight="1" thickBot="1">
      <c r="A3" s="1174" t="s">
        <v>182</v>
      </c>
      <c r="B3" s="1175"/>
      <c r="C3" s="1175"/>
      <c r="D3" s="1176"/>
      <c r="E3" s="95" t="s">
        <v>181</v>
      </c>
      <c r="F3" s="420">
        <f>AQ247</f>
        <v>0</v>
      </c>
      <c r="G3" s="95" t="s">
        <v>181</v>
      </c>
      <c r="H3" s="95" t="s">
        <v>181</v>
      </c>
      <c r="I3" s="95" t="s">
        <v>181</v>
      </c>
      <c r="J3" s="95" t="s">
        <v>181</v>
      </c>
      <c r="K3" s="95" t="s">
        <v>181</v>
      </c>
      <c r="L3" s="95" t="s">
        <v>181</v>
      </c>
      <c r="M3" s="95" t="s">
        <v>181</v>
      </c>
      <c r="N3" s="95" t="s">
        <v>181</v>
      </c>
      <c r="O3" s="95" t="s">
        <v>181</v>
      </c>
      <c r="P3" s="95" t="s">
        <v>181</v>
      </c>
      <c r="Q3" s="95" t="s">
        <v>181</v>
      </c>
      <c r="R3" s="95" t="s">
        <v>181</v>
      </c>
      <c r="S3" s="95" t="s">
        <v>181</v>
      </c>
      <c r="T3" s="127"/>
      <c r="U3" s="127"/>
      <c r="V3" s="127"/>
      <c r="W3" s="127"/>
      <c r="X3" s="95" t="s">
        <v>181</v>
      </c>
      <c r="Y3" s="95" t="s">
        <v>181</v>
      </c>
      <c r="Z3" s="95" t="s">
        <v>181</v>
      </c>
      <c r="AA3" s="95" t="s">
        <v>181</v>
      </c>
      <c r="AB3" s="95" t="s">
        <v>181</v>
      </c>
      <c r="AC3" s="95" t="s">
        <v>181</v>
      </c>
      <c r="AD3" s="95" t="s">
        <v>181</v>
      </c>
      <c r="AE3" s="95" t="s">
        <v>181</v>
      </c>
      <c r="AF3" s="95" t="s">
        <v>181</v>
      </c>
      <c r="AG3" s="95" t="s">
        <v>181</v>
      </c>
      <c r="AH3" s="95" t="s">
        <v>181</v>
      </c>
      <c r="AI3" s="95" t="s">
        <v>181</v>
      </c>
      <c r="AJ3" s="95" t="s">
        <v>181</v>
      </c>
      <c r="AK3" s="95" t="s">
        <v>181</v>
      </c>
      <c r="AL3" s="95" t="s">
        <v>181</v>
      </c>
      <c r="AM3" s="95" t="s">
        <v>181</v>
      </c>
      <c r="AN3" s="95" t="s">
        <v>181</v>
      </c>
      <c r="AO3" s="95" t="s">
        <v>181</v>
      </c>
      <c r="AP3" s="95" t="s">
        <v>181</v>
      </c>
      <c r="AQ3" s="95" t="s">
        <v>181</v>
      </c>
      <c r="AR3" s="57"/>
      <c r="AS3" s="728"/>
      <c r="AT3" s="132"/>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row>
    <row r="4" spans="1:148" s="58" customFormat="1" ht="20.25" customHeight="1">
      <c r="A4" s="55" t="s">
        <v>181</v>
      </c>
      <c r="B4" s="128" t="s">
        <v>181</v>
      </c>
      <c r="C4" s="1364" t="s">
        <v>152</v>
      </c>
      <c r="D4" s="1364"/>
      <c r="E4" s="1141" t="str">
        <f>C27</f>
        <v>Enter PI from Sub 10 into Cell D20</v>
      </c>
      <c r="F4" s="1141"/>
      <c r="G4" s="1141"/>
      <c r="H4" s="1141"/>
      <c r="I4" s="1141"/>
      <c r="J4" s="1141"/>
      <c r="K4" s="1141"/>
      <c r="L4" s="1141"/>
      <c r="M4" s="1141"/>
      <c r="N4" s="1141"/>
      <c r="O4" s="1141"/>
      <c r="P4" s="128" t="s">
        <v>181</v>
      </c>
      <c r="Q4" s="128" t="s">
        <v>181</v>
      </c>
      <c r="R4" s="128" t="s">
        <v>181</v>
      </c>
      <c r="S4" s="128" t="s">
        <v>181</v>
      </c>
      <c r="T4" s="1365"/>
      <c r="U4" s="1365"/>
      <c r="V4" s="1365"/>
      <c r="W4" s="1365"/>
      <c r="X4" s="1365"/>
      <c r="Y4" s="1365"/>
      <c r="Z4" s="1365"/>
      <c r="AA4" s="1365"/>
      <c r="AB4" s="1366"/>
      <c r="AC4" s="1366"/>
      <c r="AD4" s="1366"/>
      <c r="AE4" s="1366"/>
      <c r="AF4" s="1366"/>
      <c r="AG4" s="1366"/>
      <c r="AH4" s="1366"/>
      <c r="AI4" s="1366"/>
      <c r="AJ4" s="1366"/>
      <c r="AK4" s="1366"/>
      <c r="AL4" s="1366"/>
      <c r="AM4" s="1366"/>
      <c r="AN4" s="1366"/>
      <c r="AO4" s="1366"/>
      <c r="AP4" s="1366"/>
      <c r="AQ4" s="1366"/>
      <c r="AR4" s="1367"/>
      <c r="AS4" s="728"/>
      <c r="AT4" s="265"/>
      <c r="AU4" s="127"/>
      <c r="AV4" s="127"/>
      <c r="AW4" s="280"/>
      <c r="AX4" s="132"/>
      <c r="AY4" s="132"/>
      <c r="AZ4" s="132"/>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32"/>
      <c r="CW4" s="127"/>
      <c r="CX4" s="127"/>
      <c r="CY4" s="127"/>
      <c r="CZ4" s="127"/>
      <c r="DA4" s="127"/>
      <c r="DB4" s="132"/>
      <c r="DC4" s="127"/>
      <c r="DD4" s="127"/>
      <c r="DE4" s="127"/>
      <c r="DF4" s="127"/>
      <c r="DG4" s="127"/>
      <c r="DH4" s="132"/>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c r="EM4" s="127"/>
      <c r="EN4" s="127"/>
    </row>
    <row r="5" spans="1:148" s="58" customFormat="1" ht="4.9000000000000004" customHeight="1">
      <c r="A5" s="55"/>
      <c r="B5" s="128"/>
      <c r="C5" s="56"/>
      <c r="D5" s="129"/>
      <c r="E5" s="97"/>
      <c r="F5" s="98"/>
      <c r="G5" s="130"/>
      <c r="H5" s="131"/>
      <c r="I5" s="56"/>
      <c r="J5" s="132"/>
      <c r="K5" s="133"/>
      <c r="L5" s="132"/>
      <c r="M5" s="127"/>
      <c r="N5" s="134"/>
      <c r="O5" s="129"/>
      <c r="P5" s="135"/>
      <c r="Q5" s="135"/>
      <c r="R5" s="127"/>
      <c r="S5" s="128"/>
      <c r="U5" s="136"/>
      <c r="V5" s="136"/>
      <c r="W5" s="127"/>
      <c r="X5" s="137"/>
      <c r="Y5" s="137"/>
      <c r="Z5" s="56"/>
      <c r="AA5" s="56"/>
      <c r="AB5" s="56"/>
      <c r="AC5" s="56"/>
      <c r="AD5" s="128"/>
      <c r="AE5" s="128"/>
      <c r="AF5" s="128"/>
      <c r="AG5" s="128"/>
      <c r="AH5" s="128"/>
      <c r="AI5" s="128"/>
      <c r="AJ5" s="128"/>
      <c r="AK5" s="128"/>
      <c r="AL5" s="128"/>
      <c r="AM5" s="128"/>
      <c r="AN5" s="128"/>
      <c r="AO5" s="128"/>
      <c r="AP5" s="128"/>
      <c r="AQ5" s="128"/>
      <c r="AR5" s="57"/>
      <c r="AS5" s="728"/>
      <c r="AT5" s="132"/>
      <c r="AU5" s="132"/>
      <c r="AV5" s="132"/>
      <c r="AW5" s="132"/>
      <c r="AX5" s="132"/>
      <c r="AY5" s="132"/>
      <c r="AZ5" s="132"/>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32"/>
      <c r="CW5" s="127"/>
      <c r="CX5" s="127"/>
      <c r="CY5" s="127"/>
      <c r="CZ5" s="127"/>
      <c r="DA5" s="127"/>
      <c r="DB5" s="132"/>
      <c r="DC5" s="127"/>
      <c r="DD5" s="127"/>
      <c r="DE5" s="127"/>
      <c r="DF5" s="127"/>
      <c r="DG5" s="127"/>
      <c r="DH5" s="132"/>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c r="EM5" s="127"/>
      <c r="EN5" s="127"/>
    </row>
    <row r="6" spans="1:148" s="58" customFormat="1" ht="20.25" customHeight="1">
      <c r="A6" s="55" t="s">
        <v>181</v>
      </c>
      <c r="B6" s="128" t="s">
        <v>181</v>
      </c>
      <c r="C6" s="138" t="s">
        <v>181</v>
      </c>
      <c r="D6" s="134" t="s">
        <v>151</v>
      </c>
      <c r="E6" s="1140" t="str">
        <f>'DetailedBudget---TXST'!A1</f>
        <v>Texas State University</v>
      </c>
      <c r="F6" s="1106"/>
      <c r="G6" s="1106"/>
      <c r="H6" s="1106"/>
      <c r="I6" s="1106"/>
      <c r="J6" s="1106"/>
      <c r="K6" s="1106"/>
      <c r="L6" s="1106"/>
      <c r="M6" s="1106"/>
      <c r="N6" s="1106"/>
      <c r="O6" s="1106"/>
      <c r="P6" s="139"/>
      <c r="Q6" s="139"/>
      <c r="R6" s="139"/>
      <c r="S6" s="139"/>
      <c r="T6" s="139"/>
      <c r="U6" s="139" t="s">
        <v>181</v>
      </c>
      <c r="V6" s="128" t="s">
        <v>181</v>
      </c>
      <c r="W6" s="128" t="s">
        <v>181</v>
      </c>
      <c r="X6" s="128" t="s">
        <v>181</v>
      </c>
      <c r="Y6" s="56" t="s">
        <v>181</v>
      </c>
      <c r="Z6" s="128" t="s">
        <v>181</v>
      </c>
      <c r="AA6" s="140" t="s">
        <v>181</v>
      </c>
      <c r="AB6" s="128" t="s">
        <v>181</v>
      </c>
      <c r="AC6" s="128" t="s">
        <v>181</v>
      </c>
      <c r="AD6" s="128" t="s">
        <v>181</v>
      </c>
      <c r="AE6" s="128" t="s">
        <v>181</v>
      </c>
      <c r="AF6" s="128" t="s">
        <v>181</v>
      </c>
      <c r="AG6" s="128" t="s">
        <v>181</v>
      </c>
      <c r="AH6" s="128" t="s">
        <v>181</v>
      </c>
      <c r="AI6" s="128" t="s">
        <v>181</v>
      </c>
      <c r="AJ6" s="128" t="s">
        <v>181</v>
      </c>
      <c r="AK6" s="128" t="s">
        <v>181</v>
      </c>
      <c r="AL6" s="128" t="s">
        <v>181</v>
      </c>
      <c r="AM6" s="128" t="s">
        <v>181</v>
      </c>
      <c r="AN6" s="128" t="s">
        <v>181</v>
      </c>
      <c r="AO6" s="128" t="s">
        <v>181</v>
      </c>
      <c r="AP6" s="128" t="s">
        <v>181</v>
      </c>
      <c r="AQ6" s="128" t="s">
        <v>181</v>
      </c>
      <c r="AR6" s="57"/>
      <c r="AS6" s="728"/>
      <c r="AT6" s="132"/>
      <c r="AU6" s="281"/>
      <c r="AV6" s="132"/>
      <c r="AW6" s="132"/>
      <c r="AX6" s="132"/>
      <c r="AY6" s="132"/>
      <c r="AZ6" s="132"/>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32"/>
      <c r="CW6" s="127"/>
      <c r="CX6" s="127"/>
      <c r="CY6" s="127"/>
      <c r="CZ6" s="127"/>
      <c r="DA6" s="127"/>
      <c r="DB6" s="132"/>
      <c r="DC6" s="127"/>
      <c r="DD6" s="127"/>
      <c r="DE6" s="127"/>
      <c r="DF6" s="127"/>
      <c r="DG6" s="127"/>
      <c r="DH6" s="132"/>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row>
    <row r="7" spans="1:148" s="58" customFormat="1" ht="4.9000000000000004" customHeight="1">
      <c r="A7" s="55"/>
      <c r="B7" s="128"/>
      <c r="C7" s="56"/>
      <c r="D7" s="129"/>
      <c r="E7" s="97"/>
      <c r="F7" s="98"/>
      <c r="G7" s="130"/>
      <c r="H7" s="131"/>
      <c r="I7" s="56"/>
      <c r="J7" s="132"/>
      <c r="K7" s="133"/>
      <c r="L7" s="132"/>
      <c r="M7" s="127"/>
      <c r="N7" s="134"/>
      <c r="O7" s="129"/>
      <c r="P7" s="135"/>
      <c r="Q7" s="135"/>
      <c r="R7" s="127"/>
      <c r="S7" s="128"/>
      <c r="U7" s="136"/>
      <c r="V7" s="136"/>
      <c r="W7" s="127"/>
      <c r="X7" s="137"/>
      <c r="Y7" s="137"/>
      <c r="Z7" s="56"/>
      <c r="AA7" s="56"/>
      <c r="AB7" s="56"/>
      <c r="AC7" s="56"/>
      <c r="AD7" s="128"/>
      <c r="AE7" s="128"/>
      <c r="AF7" s="128"/>
      <c r="AG7" s="128"/>
      <c r="AH7" s="128"/>
      <c r="AI7" s="128"/>
      <c r="AJ7" s="128"/>
      <c r="AK7" s="128"/>
      <c r="AL7" s="128"/>
      <c r="AM7" s="128"/>
      <c r="AN7" s="128"/>
      <c r="AO7" s="128"/>
      <c r="AP7" s="128"/>
      <c r="AQ7" s="128"/>
      <c r="AR7" s="57"/>
      <c r="AS7" s="728"/>
      <c r="AT7" s="132"/>
      <c r="AU7" s="132"/>
      <c r="AV7" s="132"/>
      <c r="AW7" s="132"/>
      <c r="AX7" s="132"/>
      <c r="AY7" s="132"/>
      <c r="AZ7" s="132"/>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32"/>
      <c r="CW7" s="127"/>
      <c r="CX7" s="127"/>
      <c r="CY7" s="127"/>
      <c r="CZ7" s="127"/>
      <c r="DA7" s="127"/>
      <c r="DB7" s="132"/>
      <c r="DC7" s="127"/>
      <c r="DD7" s="127"/>
      <c r="DE7" s="127"/>
      <c r="DF7" s="127"/>
      <c r="DG7" s="127"/>
      <c r="DH7" s="132"/>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row>
    <row r="8" spans="1:148" s="58" customFormat="1" ht="20.25" customHeight="1">
      <c r="A8" s="55" t="s">
        <v>181</v>
      </c>
      <c r="B8" s="1299" t="s">
        <v>1192</v>
      </c>
      <c r="C8" s="1300"/>
      <c r="D8" s="1300"/>
      <c r="E8" s="1140">
        <f>'DetailedBudget---TXST'!E8</f>
        <v>0</v>
      </c>
      <c r="F8" s="1106"/>
      <c r="G8" s="1106"/>
      <c r="H8" s="1106"/>
      <c r="I8" s="1106"/>
      <c r="J8" s="1106"/>
      <c r="K8" s="1106"/>
      <c r="L8" s="1106"/>
      <c r="M8" s="1106"/>
      <c r="N8" s="1106"/>
      <c r="O8" s="1106"/>
      <c r="P8" s="139"/>
      <c r="Q8" s="139"/>
      <c r="R8" s="139"/>
      <c r="S8" s="139"/>
      <c r="T8" s="139"/>
      <c r="U8" s="139" t="s">
        <v>181</v>
      </c>
      <c r="V8" s="128" t="s">
        <v>181</v>
      </c>
      <c r="W8" s="128" t="s">
        <v>181</v>
      </c>
      <c r="X8" s="128" t="s">
        <v>181</v>
      </c>
      <c r="Y8" s="56" t="s">
        <v>181</v>
      </c>
      <c r="Z8" s="128" t="s">
        <v>181</v>
      </c>
      <c r="AA8" s="140" t="s">
        <v>181</v>
      </c>
      <c r="AB8" s="128" t="s">
        <v>181</v>
      </c>
      <c r="AC8" s="128" t="s">
        <v>181</v>
      </c>
      <c r="AD8" s="128" t="s">
        <v>181</v>
      </c>
      <c r="AE8" s="128" t="s">
        <v>181</v>
      </c>
      <c r="AF8" s="128" t="s">
        <v>181</v>
      </c>
      <c r="AG8" s="128" t="s">
        <v>181</v>
      </c>
      <c r="AH8" s="128" t="s">
        <v>181</v>
      </c>
      <c r="AI8" s="128" t="s">
        <v>181</v>
      </c>
      <c r="AJ8" s="128" t="s">
        <v>181</v>
      </c>
      <c r="AK8" s="128" t="s">
        <v>181</v>
      </c>
      <c r="AL8" s="128" t="s">
        <v>181</v>
      </c>
      <c r="AM8" s="128" t="s">
        <v>181</v>
      </c>
      <c r="AN8" s="128" t="s">
        <v>181</v>
      </c>
      <c r="AO8" s="128" t="s">
        <v>181</v>
      </c>
      <c r="AP8" s="128" t="s">
        <v>181</v>
      </c>
      <c r="AQ8" s="128" t="s">
        <v>181</v>
      </c>
      <c r="AR8" s="57"/>
      <c r="AS8" s="728"/>
      <c r="AT8" s="132" t="s">
        <v>181</v>
      </c>
      <c r="AU8" s="132" t="s">
        <v>181</v>
      </c>
      <c r="AV8" s="132" t="s">
        <v>181</v>
      </c>
      <c r="AW8" s="132" t="s">
        <v>181</v>
      </c>
      <c r="AX8" s="132" t="s">
        <v>181</v>
      </c>
      <c r="AY8" s="132" t="s">
        <v>181</v>
      </c>
      <c r="AZ8" s="132" t="s">
        <v>181</v>
      </c>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32" t="s">
        <v>181</v>
      </c>
      <c r="CW8" s="127"/>
      <c r="CX8" s="127"/>
      <c r="CY8" s="127"/>
      <c r="CZ8" s="127"/>
      <c r="DA8" s="127"/>
      <c r="DB8" s="132" t="s">
        <v>181</v>
      </c>
      <c r="DC8" s="127"/>
      <c r="DD8" s="127"/>
      <c r="DE8" s="127"/>
      <c r="DF8" s="127"/>
      <c r="DG8" s="127"/>
      <c r="DH8" s="132" t="s">
        <v>181</v>
      </c>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row>
    <row r="9" spans="1:148" s="58" customFormat="1" ht="4.9000000000000004" customHeight="1">
      <c r="A9" s="55"/>
      <c r="B9" s="128"/>
      <c r="C9" s="56"/>
      <c r="D9" s="129"/>
      <c r="E9" s="97"/>
      <c r="F9" s="98"/>
      <c r="G9" s="130"/>
      <c r="H9" s="131"/>
      <c r="I9" s="56"/>
      <c r="J9" s="132"/>
      <c r="K9" s="133"/>
      <c r="L9" s="132"/>
      <c r="M9" s="127"/>
      <c r="N9" s="134"/>
      <c r="O9" s="129"/>
      <c r="P9" s="135"/>
      <c r="Q9" s="135"/>
      <c r="R9" s="127"/>
      <c r="S9" s="128"/>
      <c r="U9" s="136"/>
      <c r="V9" s="136"/>
      <c r="W9" s="127"/>
      <c r="X9" s="137"/>
      <c r="Y9" s="137"/>
      <c r="Z9" s="56"/>
      <c r="AA9" s="56"/>
      <c r="AB9" s="56"/>
      <c r="AC9" s="56"/>
      <c r="AD9" s="128"/>
      <c r="AE9" s="128"/>
      <c r="AF9" s="128"/>
      <c r="AG9" s="128"/>
      <c r="AH9" s="128"/>
      <c r="AI9" s="128"/>
      <c r="AJ9" s="128"/>
      <c r="AK9" s="128"/>
      <c r="AL9" s="128"/>
      <c r="AM9" s="128"/>
      <c r="AN9" s="128"/>
      <c r="AO9" s="128"/>
      <c r="AP9" s="128"/>
      <c r="AQ9" s="128"/>
      <c r="AR9" s="57"/>
      <c r="AS9" s="728"/>
      <c r="AT9" s="132"/>
      <c r="AU9" s="132"/>
      <c r="AV9" s="132"/>
      <c r="AW9" s="132"/>
      <c r="AX9" s="132"/>
      <c r="AY9" s="132"/>
      <c r="AZ9" s="132"/>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32"/>
      <c r="CW9" s="127"/>
      <c r="CX9" s="127"/>
      <c r="CY9" s="127"/>
      <c r="CZ9" s="127"/>
      <c r="DA9" s="127"/>
      <c r="DB9" s="132"/>
      <c r="DC9" s="127"/>
      <c r="DD9" s="127"/>
      <c r="DE9" s="127"/>
      <c r="DF9" s="127"/>
      <c r="DG9" s="127"/>
      <c r="DH9" s="132"/>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row>
    <row r="10" spans="1:148" s="58" customFormat="1" ht="20.25" customHeight="1">
      <c r="A10" s="55" t="s">
        <v>181</v>
      </c>
      <c r="B10" s="1299" t="s">
        <v>1191</v>
      </c>
      <c r="C10" s="1300"/>
      <c r="D10" s="1300"/>
      <c r="E10" s="1140" t="str">
        <f>'DetailedBudget---TXST'!E10</f>
        <v xml:space="preserve"> </v>
      </c>
      <c r="F10" s="1106"/>
      <c r="G10" s="1106"/>
      <c r="H10" s="1106"/>
      <c r="I10" s="1106"/>
      <c r="J10" s="1106"/>
      <c r="K10" s="1106"/>
      <c r="L10" s="1106"/>
      <c r="M10" s="1106"/>
      <c r="N10" s="1106"/>
      <c r="O10" s="1106"/>
      <c r="P10" s="139"/>
      <c r="Q10" s="139"/>
      <c r="R10" s="139"/>
      <c r="S10" s="139"/>
      <c r="T10" s="139"/>
      <c r="U10" s="139" t="s">
        <v>181</v>
      </c>
      <c r="V10" s="128" t="s">
        <v>181</v>
      </c>
      <c r="W10" s="128" t="s">
        <v>181</v>
      </c>
      <c r="X10" s="128" t="s">
        <v>181</v>
      </c>
      <c r="Y10" s="56" t="s">
        <v>181</v>
      </c>
      <c r="Z10" s="128" t="s">
        <v>181</v>
      </c>
      <c r="AA10" s="140" t="s">
        <v>181</v>
      </c>
      <c r="AB10" s="128" t="s">
        <v>181</v>
      </c>
      <c r="AC10" s="128" t="s">
        <v>181</v>
      </c>
      <c r="AD10" s="128" t="s">
        <v>181</v>
      </c>
      <c r="AE10" s="128" t="s">
        <v>181</v>
      </c>
      <c r="AF10" s="128" t="s">
        <v>181</v>
      </c>
      <c r="AG10" s="128" t="s">
        <v>181</v>
      </c>
      <c r="AH10" s="128" t="s">
        <v>181</v>
      </c>
      <c r="AI10" s="128" t="s">
        <v>181</v>
      </c>
      <c r="AJ10" s="128" t="s">
        <v>181</v>
      </c>
      <c r="AK10" s="128" t="s">
        <v>181</v>
      </c>
      <c r="AL10" s="128" t="s">
        <v>181</v>
      </c>
      <c r="AM10" s="128" t="s">
        <v>181</v>
      </c>
      <c r="AN10" s="128" t="s">
        <v>181</v>
      </c>
      <c r="AO10" s="128" t="s">
        <v>181</v>
      </c>
      <c r="AP10" s="128" t="s">
        <v>181</v>
      </c>
      <c r="AQ10" s="128" t="s">
        <v>181</v>
      </c>
      <c r="AR10" s="57"/>
      <c r="AS10" s="728"/>
      <c r="AT10" s="132" t="s">
        <v>181</v>
      </c>
      <c r="AU10" s="132" t="s">
        <v>181</v>
      </c>
      <c r="AV10" s="132" t="s">
        <v>181</v>
      </c>
      <c r="AW10" s="132" t="s">
        <v>181</v>
      </c>
      <c r="AX10" s="132" t="s">
        <v>181</v>
      </c>
      <c r="AY10" s="132" t="s">
        <v>181</v>
      </c>
      <c r="AZ10" s="132" t="s">
        <v>181</v>
      </c>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32" t="s">
        <v>181</v>
      </c>
      <c r="CW10" s="127"/>
      <c r="CX10" s="127"/>
      <c r="CY10" s="127"/>
      <c r="CZ10" s="127"/>
      <c r="DA10" s="127"/>
      <c r="DB10" s="132" t="s">
        <v>181</v>
      </c>
      <c r="DC10" s="127"/>
      <c r="DD10" s="127"/>
      <c r="DE10" s="127"/>
      <c r="DF10" s="127"/>
      <c r="DG10" s="127"/>
      <c r="DH10" s="132" t="s">
        <v>181</v>
      </c>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row>
    <row r="11" spans="1:148" s="58" customFormat="1" ht="4.9000000000000004" customHeight="1">
      <c r="A11" s="55"/>
      <c r="B11" s="128"/>
      <c r="C11" s="56"/>
      <c r="D11" s="129"/>
      <c r="E11" s="97"/>
      <c r="F11" s="98"/>
      <c r="G11" s="130"/>
      <c r="H11" s="131"/>
      <c r="I11" s="56"/>
      <c r="J11" s="132"/>
      <c r="K11" s="133"/>
      <c r="L11" s="132"/>
      <c r="M11" s="127"/>
      <c r="N11" s="134"/>
      <c r="O11" s="129"/>
      <c r="P11" s="135"/>
      <c r="Q11" s="135"/>
      <c r="R11" s="127"/>
      <c r="S11" s="128"/>
      <c r="U11" s="136"/>
      <c r="V11" s="136"/>
      <c r="W11" s="127"/>
      <c r="X11" s="137"/>
      <c r="Y11" s="137"/>
      <c r="Z11" s="56"/>
      <c r="AA11" s="56"/>
      <c r="AB11" s="56"/>
      <c r="AC11" s="56"/>
      <c r="AD11" s="128"/>
      <c r="AE11" s="128"/>
      <c r="AF11" s="128"/>
      <c r="AG11" s="128"/>
      <c r="AH11" s="128"/>
      <c r="AI11" s="128"/>
      <c r="AJ11" s="128"/>
      <c r="AK11" s="128"/>
      <c r="AL11" s="128"/>
      <c r="AM11" s="128"/>
      <c r="AN11" s="128"/>
      <c r="AO11" s="128"/>
      <c r="AP11" s="128"/>
      <c r="AQ11" s="128"/>
      <c r="AR11" s="57"/>
      <c r="AS11" s="728"/>
      <c r="AT11" s="132"/>
      <c r="AU11" s="132"/>
      <c r="AV11" s="132"/>
      <c r="AW11" s="132"/>
      <c r="AX11" s="132"/>
      <c r="AY11" s="132"/>
      <c r="AZ11" s="132"/>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32"/>
      <c r="CW11" s="127"/>
      <c r="CX11" s="127"/>
      <c r="CY11" s="127"/>
      <c r="CZ11" s="127"/>
      <c r="DA11" s="127"/>
      <c r="DB11" s="132"/>
      <c r="DC11" s="127"/>
      <c r="DD11" s="127"/>
      <c r="DE11" s="127"/>
      <c r="DF11" s="127"/>
      <c r="DG11" s="127"/>
      <c r="DH11" s="132"/>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row>
    <row r="12" spans="1:148" s="58" customFormat="1" ht="20.25" customHeight="1">
      <c r="A12" s="55" t="s">
        <v>181</v>
      </c>
      <c r="B12" s="1299" t="s">
        <v>1195</v>
      </c>
      <c r="C12" s="1300"/>
      <c r="D12" s="1300"/>
      <c r="E12" s="1104">
        <f>'DetailedBudget---TXST'!E12</f>
        <v>0</v>
      </c>
      <c r="F12" s="1301"/>
      <c r="G12" s="1301"/>
      <c r="H12" s="1301"/>
      <c r="I12" s="1301"/>
      <c r="J12" s="1301"/>
      <c r="K12" s="1301"/>
      <c r="L12" s="1301"/>
      <c r="M12" s="1301"/>
      <c r="N12" s="1301"/>
      <c r="O12" s="1301"/>
      <c r="P12" s="139"/>
      <c r="Q12" s="139"/>
      <c r="R12" s="139"/>
      <c r="S12" s="139"/>
      <c r="T12" s="139"/>
      <c r="U12" s="139" t="s">
        <v>181</v>
      </c>
      <c r="V12" s="128" t="s">
        <v>181</v>
      </c>
      <c r="W12" s="128" t="s">
        <v>181</v>
      </c>
      <c r="X12" s="128" t="s">
        <v>181</v>
      </c>
      <c r="Y12" s="56" t="s">
        <v>181</v>
      </c>
      <c r="Z12" s="128" t="s">
        <v>181</v>
      </c>
      <c r="AA12" s="140" t="s">
        <v>181</v>
      </c>
      <c r="AB12" s="128" t="s">
        <v>181</v>
      </c>
      <c r="AC12" s="128" t="s">
        <v>181</v>
      </c>
      <c r="AD12" s="128" t="s">
        <v>181</v>
      </c>
      <c r="AE12" s="128" t="s">
        <v>181</v>
      </c>
      <c r="AF12" s="128" t="s">
        <v>181</v>
      </c>
      <c r="AG12" s="128" t="s">
        <v>181</v>
      </c>
      <c r="AH12" s="128" t="s">
        <v>181</v>
      </c>
      <c r="AI12" s="128" t="s">
        <v>181</v>
      </c>
      <c r="AJ12" s="128" t="s">
        <v>181</v>
      </c>
      <c r="AK12" s="128" t="s">
        <v>181</v>
      </c>
      <c r="AL12" s="128" t="s">
        <v>181</v>
      </c>
      <c r="AM12" s="128" t="s">
        <v>181</v>
      </c>
      <c r="AN12" s="128" t="s">
        <v>181</v>
      </c>
      <c r="AO12" s="128" t="s">
        <v>181</v>
      </c>
      <c r="AP12" s="128" t="s">
        <v>181</v>
      </c>
      <c r="AQ12" s="128" t="s">
        <v>181</v>
      </c>
      <c r="AR12" s="57"/>
      <c r="AS12" s="728"/>
      <c r="AT12" s="132" t="s">
        <v>181</v>
      </c>
      <c r="AU12" s="132" t="s">
        <v>181</v>
      </c>
      <c r="AV12" s="132" t="s">
        <v>181</v>
      </c>
      <c r="AW12" s="132" t="s">
        <v>181</v>
      </c>
      <c r="AX12" s="132" t="s">
        <v>181</v>
      </c>
      <c r="AY12" s="132" t="s">
        <v>181</v>
      </c>
      <c r="AZ12" s="132" t="s">
        <v>181</v>
      </c>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32" t="s">
        <v>181</v>
      </c>
      <c r="CW12" s="127"/>
      <c r="CX12" s="127"/>
      <c r="CY12" s="127"/>
      <c r="CZ12" s="127"/>
      <c r="DA12" s="127"/>
      <c r="DB12" s="132" t="s">
        <v>181</v>
      </c>
      <c r="DC12" s="127"/>
      <c r="DD12" s="127"/>
      <c r="DE12" s="127"/>
      <c r="DF12" s="127"/>
      <c r="DG12" s="127"/>
      <c r="DH12" s="132" t="s">
        <v>181</v>
      </c>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row>
    <row r="13" spans="1:148" s="58" customFormat="1" ht="4.9000000000000004" customHeight="1">
      <c r="A13" s="55"/>
      <c r="B13" s="128"/>
      <c r="C13" s="56"/>
      <c r="D13" s="129"/>
      <c r="E13" s="135"/>
      <c r="F13" s="127"/>
      <c r="G13" s="130"/>
      <c r="H13" s="131"/>
      <c r="I13" s="56"/>
      <c r="J13" s="132"/>
      <c r="K13" s="133"/>
      <c r="L13" s="132"/>
      <c r="M13" s="127"/>
      <c r="N13" s="134"/>
      <c r="O13" s="129"/>
      <c r="P13" s="135"/>
      <c r="Q13" s="135"/>
      <c r="R13" s="127"/>
      <c r="S13" s="139"/>
      <c r="T13" s="127"/>
      <c r="U13" s="146"/>
      <c r="V13" s="146"/>
      <c r="W13" s="127"/>
      <c r="X13" s="137"/>
      <c r="Y13" s="137"/>
      <c r="Z13" s="56"/>
      <c r="AA13" s="56"/>
      <c r="AB13" s="56"/>
      <c r="AC13" s="56"/>
      <c r="AD13" s="128"/>
      <c r="AE13" s="128"/>
      <c r="AF13" s="128"/>
      <c r="AG13" s="128"/>
      <c r="AH13" s="128"/>
      <c r="AI13" s="128"/>
      <c r="AJ13" s="128"/>
      <c r="AK13" s="128"/>
      <c r="AL13" s="128"/>
      <c r="AM13" s="128"/>
      <c r="AN13" s="128"/>
      <c r="AO13" s="128"/>
      <c r="AP13" s="128"/>
      <c r="AQ13" s="128"/>
      <c r="AR13" s="57"/>
      <c r="AS13" s="728"/>
      <c r="AT13" s="132"/>
      <c r="AU13" s="132"/>
      <c r="AV13" s="132"/>
      <c r="AW13" s="132"/>
      <c r="AX13" s="132"/>
      <c r="AY13" s="132"/>
      <c r="AZ13" s="132"/>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32"/>
      <c r="CW13" s="127"/>
      <c r="CX13" s="127"/>
      <c r="CY13" s="127"/>
      <c r="CZ13" s="127"/>
      <c r="DA13" s="127"/>
      <c r="DB13" s="132"/>
      <c r="DC13" s="127"/>
      <c r="DD13" s="127"/>
      <c r="DE13" s="127"/>
      <c r="DF13" s="127"/>
      <c r="DG13" s="127"/>
      <c r="DH13" s="132"/>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row>
    <row r="14" spans="1:148" s="58" customFormat="1" ht="20.25" customHeight="1">
      <c r="A14" s="55" t="s">
        <v>181</v>
      </c>
      <c r="B14" s="128" t="s">
        <v>181</v>
      </c>
      <c r="D14" s="134" t="s">
        <v>183</v>
      </c>
      <c r="E14" s="1182">
        <f>'DetailedBudget---TXST'!E14</f>
        <v>45536</v>
      </c>
      <c r="F14" s="1182"/>
      <c r="G14" s="141"/>
      <c r="H14" s="142" t="s">
        <v>184</v>
      </c>
      <c r="I14" s="1359">
        <f>'DetailedBudget---TXST'!I14</f>
        <v>45900</v>
      </c>
      <c r="J14" s="1359"/>
      <c r="K14" s="1359"/>
      <c r="L14" s="1359"/>
      <c r="M14" s="1359"/>
      <c r="N14" s="127"/>
      <c r="O14" s="127"/>
      <c r="P14" s="127"/>
      <c r="Q14" s="127"/>
      <c r="R14" s="127"/>
      <c r="S14" s="127"/>
      <c r="T14" s="1360"/>
      <c r="U14" s="1360"/>
      <c r="V14" s="1360"/>
      <c r="W14" s="1360"/>
      <c r="X14" s="1360"/>
      <c r="Y14" s="1360"/>
      <c r="Z14" s="1360"/>
      <c r="AA14" s="1360"/>
      <c r="AB14" s="1360"/>
      <c r="AC14" s="1360"/>
      <c r="AD14" s="1360"/>
      <c r="AE14" s="127"/>
      <c r="AF14" s="127"/>
      <c r="AG14" s="127"/>
      <c r="AH14" s="127"/>
      <c r="AI14" s="127"/>
      <c r="AJ14" s="127"/>
      <c r="AK14" s="127"/>
      <c r="AL14" s="127"/>
      <c r="AM14" s="128"/>
      <c r="AN14" s="128"/>
      <c r="AO14" s="128" t="s">
        <v>181</v>
      </c>
      <c r="AP14" s="128" t="s">
        <v>181</v>
      </c>
      <c r="AQ14" s="128" t="s">
        <v>181</v>
      </c>
      <c r="AR14" s="99" t="s">
        <v>181</v>
      </c>
      <c r="AS14" s="727"/>
      <c r="AT14" s="1351"/>
      <c r="AU14" s="1351"/>
      <c r="AV14" s="1351"/>
      <c r="AW14" s="1351"/>
      <c r="AX14" s="1351"/>
      <c r="AY14" s="1351"/>
      <c r="AZ14" s="1351"/>
      <c r="BA14" s="1351"/>
      <c r="BB14" s="1351"/>
      <c r="BC14" s="1351"/>
      <c r="BD14" s="1351"/>
      <c r="BE14" s="1351"/>
      <c r="BF14" s="1351"/>
      <c r="BG14" s="1351"/>
      <c r="BH14" s="1351"/>
      <c r="BI14" s="1351"/>
      <c r="BJ14" s="1351"/>
      <c r="BK14" s="1351"/>
      <c r="BL14" s="1351"/>
      <c r="BM14" s="1351"/>
      <c r="BN14" s="1351"/>
      <c r="BO14" s="1351"/>
      <c r="BP14" s="1351"/>
      <c r="BQ14" s="1351"/>
      <c r="BR14" s="1351"/>
      <c r="BS14" s="1351"/>
      <c r="BT14" s="1351"/>
      <c r="BU14" s="1351"/>
      <c r="BV14" s="1351"/>
      <c r="BW14" s="1351"/>
      <c r="BX14" s="1351"/>
      <c r="BY14" s="1351"/>
      <c r="BZ14" s="1351"/>
      <c r="CA14" s="1351"/>
      <c r="CB14" s="1351"/>
      <c r="CC14" s="1351"/>
      <c r="CD14" s="1351"/>
      <c r="CE14" s="1351"/>
      <c r="CF14" s="1351"/>
      <c r="CG14" s="1351"/>
      <c r="CH14" s="1351"/>
      <c r="CI14" s="1351"/>
      <c r="CJ14" s="1351"/>
      <c r="CK14" s="1351"/>
      <c r="CL14" s="1351"/>
      <c r="CM14" s="1351"/>
      <c r="CN14" s="1351"/>
      <c r="CO14" s="1351"/>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row>
    <row r="15" spans="1:148" s="58" customFormat="1" ht="4.9000000000000004" customHeight="1">
      <c r="A15" s="55" t="s">
        <v>181</v>
      </c>
      <c r="B15" s="128" t="s">
        <v>181</v>
      </c>
      <c r="C15" s="56" t="s">
        <v>181</v>
      </c>
      <c r="D15" s="140" t="s">
        <v>181</v>
      </c>
      <c r="E15" s="128" t="s">
        <v>181</v>
      </c>
      <c r="F15" s="128" t="s">
        <v>181</v>
      </c>
      <c r="G15" s="128" t="s">
        <v>181</v>
      </c>
      <c r="H15" s="128" t="s">
        <v>181</v>
      </c>
      <c r="I15" s="128" t="s">
        <v>181</v>
      </c>
      <c r="J15" s="128" t="s">
        <v>181</v>
      </c>
      <c r="K15" s="128" t="s">
        <v>181</v>
      </c>
      <c r="L15" s="128" t="s">
        <v>181</v>
      </c>
      <c r="M15" s="128" t="s">
        <v>181</v>
      </c>
      <c r="N15" s="128" t="s">
        <v>181</v>
      </c>
      <c r="O15" s="128" t="s">
        <v>181</v>
      </c>
      <c r="P15" s="143" t="s">
        <v>181</v>
      </c>
      <c r="Q15" s="143" t="s">
        <v>181</v>
      </c>
      <c r="R15" s="144" t="s">
        <v>181</v>
      </c>
      <c r="S15" s="144" t="s">
        <v>181</v>
      </c>
      <c r="T15" s="144"/>
      <c r="U15" s="139" t="s">
        <v>181</v>
      </c>
      <c r="V15" s="139" t="s">
        <v>181</v>
      </c>
      <c r="W15" s="139" t="s">
        <v>181</v>
      </c>
      <c r="X15" s="139" t="s">
        <v>181</v>
      </c>
      <c r="Y15" s="132" t="s">
        <v>181</v>
      </c>
      <c r="Z15" s="128" t="s">
        <v>181</v>
      </c>
      <c r="AA15" s="140" t="s">
        <v>181</v>
      </c>
      <c r="AB15" s="128" t="s">
        <v>181</v>
      </c>
      <c r="AC15" s="128" t="s">
        <v>181</v>
      </c>
      <c r="AD15" s="128" t="s">
        <v>181</v>
      </c>
      <c r="AE15" s="128" t="s">
        <v>181</v>
      </c>
      <c r="AF15" s="128" t="s">
        <v>181</v>
      </c>
      <c r="AG15" s="128" t="s">
        <v>181</v>
      </c>
      <c r="AH15" s="128" t="s">
        <v>181</v>
      </c>
      <c r="AI15" s="128" t="s">
        <v>181</v>
      </c>
      <c r="AJ15" s="128" t="s">
        <v>181</v>
      </c>
      <c r="AK15" s="128" t="s">
        <v>181</v>
      </c>
      <c r="AL15" s="128" t="s">
        <v>181</v>
      </c>
      <c r="AM15" s="128" t="s">
        <v>181</v>
      </c>
      <c r="AN15" s="128" t="s">
        <v>181</v>
      </c>
      <c r="AO15" s="128" t="s">
        <v>181</v>
      </c>
      <c r="AP15" s="128" t="s">
        <v>181</v>
      </c>
      <c r="AQ15" s="128" t="s">
        <v>181</v>
      </c>
      <c r="AR15" s="99" t="s">
        <v>181</v>
      </c>
      <c r="AS15" s="727"/>
      <c r="AT15" s="132" t="s">
        <v>181</v>
      </c>
      <c r="AU15" s="132" t="s">
        <v>181</v>
      </c>
      <c r="AV15" s="132" t="s">
        <v>181</v>
      </c>
      <c r="AW15" s="132" t="s">
        <v>181</v>
      </c>
      <c r="AX15" s="132" t="s">
        <v>181</v>
      </c>
      <c r="AY15" s="132" t="s">
        <v>181</v>
      </c>
      <c r="AZ15" s="132" t="s">
        <v>181</v>
      </c>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32" t="s">
        <v>181</v>
      </c>
      <c r="CW15" s="127"/>
      <c r="CX15" s="127"/>
      <c r="CY15" s="127"/>
      <c r="CZ15" s="127"/>
      <c r="DA15" s="127"/>
      <c r="DB15" s="132" t="s">
        <v>181</v>
      </c>
      <c r="DC15" s="127"/>
      <c r="DD15" s="127"/>
      <c r="DE15" s="127"/>
      <c r="DF15" s="127"/>
      <c r="DG15" s="127"/>
      <c r="DH15" s="132" t="s">
        <v>181</v>
      </c>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row>
    <row r="16" spans="1:148" s="58" customFormat="1" ht="20.25" customHeight="1">
      <c r="A16" s="55" t="s">
        <v>181</v>
      </c>
      <c r="B16" s="128" t="s">
        <v>181</v>
      </c>
      <c r="C16" s="56" t="s">
        <v>181</v>
      </c>
      <c r="D16" s="134" t="s">
        <v>185</v>
      </c>
      <c r="E16" s="1185" t="e">
        <f>WORKDAY('Initial Information'!E11,-3,Holidays!A:A)</f>
        <v>#NUM!</v>
      </c>
      <c r="F16" s="1186"/>
      <c r="G16" s="130"/>
      <c r="H16" s="145"/>
      <c r="I16" s="56" t="s">
        <v>181</v>
      </c>
      <c r="J16" s="132" t="s">
        <v>181</v>
      </c>
      <c r="K16" s="133"/>
      <c r="L16" s="132" t="s">
        <v>181</v>
      </c>
      <c r="M16" s="127"/>
      <c r="N16" s="134"/>
      <c r="O16" s="129"/>
      <c r="P16" s="135"/>
      <c r="Q16" s="135"/>
      <c r="R16" s="127"/>
      <c r="S16" s="139" t="s">
        <v>181</v>
      </c>
      <c r="T16" s="1352"/>
      <c r="U16" s="1353"/>
      <c r="V16" s="1353"/>
      <c r="W16" s="1353"/>
      <c r="X16" s="1353"/>
      <c r="Y16" s="1353"/>
      <c r="Z16" s="1353"/>
      <c r="AA16" s="1353"/>
      <c r="AB16" s="1353"/>
      <c r="AC16" s="56" t="s">
        <v>181</v>
      </c>
      <c r="AD16" s="128" t="s">
        <v>181</v>
      </c>
      <c r="AE16" s="128" t="s">
        <v>181</v>
      </c>
      <c r="AF16" s="128" t="s">
        <v>181</v>
      </c>
      <c r="AG16" s="128" t="s">
        <v>181</v>
      </c>
      <c r="AH16" s="128" t="s">
        <v>181</v>
      </c>
      <c r="AI16" s="128" t="s">
        <v>181</v>
      </c>
      <c r="AJ16" s="128" t="s">
        <v>181</v>
      </c>
      <c r="AK16" s="128" t="s">
        <v>181</v>
      </c>
      <c r="AL16" s="128" t="s">
        <v>181</v>
      </c>
      <c r="AM16" s="128" t="s">
        <v>181</v>
      </c>
      <c r="AN16" s="128" t="s">
        <v>181</v>
      </c>
      <c r="AO16" s="128" t="s">
        <v>181</v>
      </c>
      <c r="AP16" s="128" t="s">
        <v>181</v>
      </c>
      <c r="AQ16" s="128" t="s">
        <v>181</v>
      </c>
      <c r="AR16" s="99" t="s">
        <v>181</v>
      </c>
      <c r="AS16" s="727"/>
      <c r="AT16" s="1024"/>
      <c r="AU16" s="1024"/>
      <c r="AV16" s="1024"/>
      <c r="AW16" s="1024"/>
      <c r="AX16" s="1024"/>
      <c r="AY16" s="1024"/>
      <c r="AZ16" s="1024"/>
      <c r="BA16" s="1024"/>
      <c r="BB16" s="1024"/>
      <c r="BC16" s="1024"/>
      <c r="BD16" s="1024"/>
      <c r="BE16" s="1024"/>
      <c r="BF16" s="1024"/>
      <c r="BG16" s="1024"/>
      <c r="BH16" s="1024"/>
      <c r="BI16" s="1024"/>
      <c r="BJ16" s="1024"/>
      <c r="BK16" s="1024"/>
      <c r="BL16" s="1024"/>
      <c r="BM16" s="1024"/>
      <c r="BN16" s="1024"/>
      <c r="BO16" s="1024"/>
      <c r="BP16" s="1024"/>
      <c r="BQ16" s="1024"/>
      <c r="BR16" s="1024"/>
      <c r="BS16" s="1024"/>
      <c r="BT16" s="1024"/>
      <c r="BU16" s="1024"/>
      <c r="BV16" s="1024"/>
      <c r="BW16" s="1024"/>
      <c r="BX16" s="1024"/>
      <c r="BY16" s="1024"/>
      <c r="BZ16" s="1024"/>
      <c r="CA16" s="1024"/>
      <c r="CB16" s="1024"/>
      <c r="CC16" s="1024"/>
      <c r="CD16" s="1024"/>
      <c r="CE16" s="1024"/>
      <c r="CF16" s="1024"/>
      <c r="CG16" s="1024"/>
      <c r="CH16" s="1024"/>
      <c r="CI16" s="1024"/>
      <c r="CJ16" s="1024"/>
      <c r="CK16" s="1024"/>
      <c r="CL16" s="1024"/>
      <c r="CM16" s="1024"/>
      <c r="CN16" s="1024"/>
      <c r="CO16" s="1024"/>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row>
    <row r="17" spans="1:148" s="58" customFormat="1" ht="4.9000000000000004" customHeight="1">
      <c r="A17" s="55"/>
      <c r="B17" s="128"/>
      <c r="C17" s="56"/>
      <c r="D17" s="129"/>
      <c r="E17" s="135"/>
      <c r="F17" s="127"/>
      <c r="G17" s="130"/>
      <c r="H17" s="131"/>
      <c r="I17" s="132"/>
      <c r="J17" s="132"/>
      <c r="K17" s="751"/>
      <c r="L17" s="132"/>
      <c r="M17" s="177"/>
      <c r="N17" s="134"/>
      <c r="O17" s="129"/>
      <c r="P17" s="135"/>
      <c r="Q17" s="135"/>
      <c r="R17" s="127"/>
      <c r="S17" s="139"/>
      <c r="T17" s="127"/>
      <c r="U17" s="146"/>
      <c r="V17" s="146"/>
      <c r="W17" s="127"/>
      <c r="X17" s="137"/>
      <c r="Y17" s="137"/>
      <c r="Z17" s="56"/>
      <c r="AA17" s="56"/>
      <c r="AB17" s="56"/>
      <c r="AC17" s="56"/>
      <c r="AD17" s="128"/>
      <c r="AE17" s="128"/>
      <c r="AF17" s="128"/>
      <c r="AG17" s="128"/>
      <c r="AH17" s="128"/>
      <c r="AI17" s="128"/>
      <c r="AJ17" s="128"/>
      <c r="AK17" s="128"/>
      <c r="AL17" s="128"/>
      <c r="AM17" s="128"/>
      <c r="AN17" s="128"/>
      <c r="AO17" s="128"/>
      <c r="AP17" s="128"/>
      <c r="AQ17" s="128"/>
      <c r="AR17" s="99" t="s">
        <v>181</v>
      </c>
      <c r="AS17" s="727"/>
      <c r="AT17" s="132"/>
      <c r="AU17" s="132"/>
      <c r="AV17" s="132"/>
      <c r="AW17" s="132"/>
      <c r="AX17" s="132"/>
      <c r="AY17" s="132"/>
      <c r="AZ17" s="132"/>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32"/>
      <c r="CW17" s="127"/>
      <c r="CX17" s="127"/>
      <c r="CY17" s="127"/>
      <c r="CZ17" s="127"/>
      <c r="DA17" s="127"/>
      <c r="DB17" s="132"/>
      <c r="DC17" s="127"/>
      <c r="DD17" s="127"/>
      <c r="DE17" s="127"/>
      <c r="DF17" s="127"/>
      <c r="DG17" s="127"/>
      <c r="DH17" s="132"/>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row>
    <row r="18" spans="1:148" s="58" customFormat="1" ht="20.25" customHeight="1">
      <c r="A18" s="55"/>
      <c r="B18" s="128"/>
      <c r="C18" s="56"/>
      <c r="D18" s="134" t="s">
        <v>1115</v>
      </c>
      <c r="E18" s="1354">
        <v>0.26</v>
      </c>
      <c r="F18" s="1355"/>
      <c r="G18" s="148"/>
      <c r="H18" s="1356"/>
      <c r="I18" s="1357"/>
      <c r="J18" s="1357"/>
      <c r="K18" s="751"/>
      <c r="L18" s="177"/>
      <c r="M18" s="177"/>
      <c r="N18" s="134"/>
      <c r="O18" s="134"/>
      <c r="P18" s="148"/>
      <c r="Q18" s="148"/>
      <c r="R18" s="130"/>
      <c r="S18" s="139"/>
      <c r="T18" s="149"/>
      <c r="U18" s="149"/>
      <c r="V18" s="149"/>
      <c r="W18" s="130"/>
      <c r="X18" s="130"/>
      <c r="Y18" s="130"/>
      <c r="Z18" s="56"/>
      <c r="AA18" s="56"/>
      <c r="AB18" s="56"/>
      <c r="AC18" s="56"/>
      <c r="AD18" s="128"/>
      <c r="AE18" s="128"/>
      <c r="AF18" s="128"/>
      <c r="AG18" s="128"/>
      <c r="AH18" s="128"/>
      <c r="AI18" s="128"/>
      <c r="AJ18" s="128"/>
      <c r="AK18" s="128"/>
      <c r="AL18" s="128"/>
      <c r="AM18" s="128"/>
      <c r="AN18" s="128"/>
      <c r="AO18" s="128"/>
      <c r="AP18" s="128"/>
      <c r="AQ18" s="128"/>
      <c r="AR18" s="99" t="s">
        <v>181</v>
      </c>
      <c r="AS18" s="7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row>
    <row r="19" spans="1:148" s="58" customFormat="1" ht="4.9000000000000004" customHeight="1">
      <c r="A19" s="55"/>
      <c r="B19" s="128"/>
      <c r="C19" s="56"/>
      <c r="D19" s="129"/>
      <c r="E19" s="135"/>
      <c r="F19" s="127"/>
      <c r="G19" s="130"/>
      <c r="H19" s="131"/>
      <c r="I19" s="132"/>
      <c r="J19" s="132"/>
      <c r="K19" s="751"/>
      <c r="L19" s="132"/>
      <c r="M19" s="177"/>
      <c r="N19" s="134"/>
      <c r="O19" s="129"/>
      <c r="P19" s="135"/>
      <c r="Q19" s="135"/>
      <c r="R19" s="127"/>
      <c r="S19" s="139"/>
      <c r="T19" s="127"/>
      <c r="U19" s="146"/>
      <c r="V19" s="146"/>
      <c r="W19" s="127"/>
      <c r="X19" s="137"/>
      <c r="Y19" s="137"/>
      <c r="Z19" s="56"/>
      <c r="AA19" s="56"/>
      <c r="AB19" s="56"/>
      <c r="AC19" s="56"/>
      <c r="AD19" s="128"/>
      <c r="AE19" s="128"/>
      <c r="AF19" s="128"/>
      <c r="AG19" s="128"/>
      <c r="AH19" s="128"/>
      <c r="AI19" s="128"/>
      <c r="AJ19" s="128"/>
      <c r="AK19" s="128"/>
      <c r="AL19" s="128"/>
      <c r="AM19" s="128"/>
      <c r="AN19" s="128"/>
      <c r="AO19" s="128"/>
      <c r="AP19" s="128"/>
      <c r="AQ19" s="128"/>
      <c r="AR19" s="57"/>
      <c r="AS19" s="729"/>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row>
    <row r="20" spans="1:148" s="58" customFormat="1" ht="20.25" customHeight="1">
      <c r="A20" s="55"/>
      <c r="B20" s="1358" t="s">
        <v>1083</v>
      </c>
      <c r="C20" s="993"/>
      <c r="D20" s="993"/>
      <c r="E20" s="1134" t="e">
        <f ca="1">WORKDAY('Initial Information'!E12, -5, Holidays!A:A)</f>
        <v>#NUM!</v>
      </c>
      <c r="F20" s="1135"/>
      <c r="G20" s="148"/>
      <c r="H20" s="149"/>
      <c r="I20" s="752"/>
      <c r="J20" s="752"/>
      <c r="K20" s="751"/>
      <c r="L20" s="749"/>
      <c r="M20" s="750"/>
      <c r="N20" s="134"/>
      <c r="O20" s="134"/>
      <c r="P20" s="148"/>
      <c r="Q20" s="148"/>
      <c r="R20" s="130"/>
      <c r="S20" s="139"/>
      <c r="T20" s="149"/>
      <c r="U20" s="149"/>
      <c r="V20" s="149"/>
      <c r="W20" s="130"/>
      <c r="X20" s="130"/>
      <c r="Y20" s="130"/>
      <c r="Z20" s="56"/>
      <c r="AA20" s="56"/>
      <c r="AB20" s="56"/>
      <c r="AC20" s="56"/>
      <c r="AD20" s="128"/>
      <c r="AE20" s="128"/>
      <c r="AF20" s="128"/>
      <c r="AG20" s="128"/>
      <c r="AH20" s="128"/>
      <c r="AI20" s="128"/>
      <c r="AJ20" s="128"/>
      <c r="AK20" s="128"/>
      <c r="AL20" s="128"/>
      <c r="AM20" s="128"/>
      <c r="AN20" s="128"/>
      <c r="AO20" s="128"/>
      <c r="AP20" s="128"/>
      <c r="AQ20" s="128"/>
      <c r="AR20" s="57"/>
      <c r="AS20" s="729"/>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row>
    <row r="21" spans="1:148" s="58" customFormat="1" ht="4.9000000000000004" customHeight="1">
      <c r="A21" s="55"/>
      <c r="B21" s="128"/>
      <c r="C21" s="56"/>
      <c r="D21" s="129"/>
      <c r="E21" s="135"/>
      <c r="F21" s="127"/>
      <c r="G21" s="130"/>
      <c r="H21" s="131"/>
      <c r="I21" s="132"/>
      <c r="J21" s="132"/>
      <c r="K21" s="751"/>
      <c r="L21" s="132"/>
      <c r="M21" s="177"/>
      <c r="N21" s="134"/>
      <c r="O21" s="129"/>
      <c r="P21" s="135"/>
      <c r="Q21" s="135"/>
      <c r="R21" s="127"/>
      <c r="S21" s="139"/>
      <c r="T21" s="127"/>
      <c r="U21" s="146"/>
      <c r="V21" s="146"/>
      <c r="W21" s="127"/>
      <c r="X21" s="137"/>
      <c r="Y21" s="137"/>
      <c r="Z21" s="56"/>
      <c r="AA21" s="56"/>
      <c r="AB21" s="56"/>
      <c r="AC21" s="56"/>
      <c r="AD21" s="128"/>
      <c r="AE21" s="128"/>
      <c r="AF21" s="128"/>
      <c r="AG21" s="128"/>
      <c r="AH21" s="128"/>
      <c r="AI21" s="128"/>
      <c r="AJ21" s="128"/>
      <c r="AK21" s="128"/>
      <c r="AL21" s="128"/>
      <c r="AM21" s="128"/>
      <c r="AN21" s="128"/>
      <c r="AO21" s="128"/>
      <c r="AP21" s="128"/>
      <c r="AQ21" s="128"/>
      <c r="AR21" s="57"/>
      <c r="AS21" s="729"/>
      <c r="AT21" s="1324" t="s">
        <v>115</v>
      </c>
      <c r="AU21" s="1325"/>
      <c r="AV21" s="1325"/>
      <c r="AW21" s="1325"/>
      <c r="AX21" s="1325"/>
      <c r="AY21" s="1326"/>
      <c r="AZ21" s="1031" t="s">
        <v>106</v>
      </c>
      <c r="BA21" s="1330"/>
      <c r="BB21" s="1330"/>
      <c r="BC21" s="1330"/>
      <c r="BD21" s="1330"/>
      <c r="BE21" s="1331"/>
      <c r="BF21" s="1032" t="s">
        <v>107</v>
      </c>
      <c r="BG21" s="1033"/>
      <c r="BH21" s="1033"/>
      <c r="BI21" s="1033"/>
      <c r="BJ21" s="1033"/>
      <c r="BK21" s="1034"/>
      <c r="BL21" s="1337" t="s">
        <v>108</v>
      </c>
      <c r="BM21" s="1338"/>
      <c r="BN21" s="1338"/>
      <c r="BO21" s="1338"/>
      <c r="BP21" s="1338"/>
      <c r="BQ21" s="1339"/>
      <c r="BR21" s="1055" t="s">
        <v>109</v>
      </c>
      <c r="BS21" s="1056"/>
      <c r="BT21" s="1056"/>
      <c r="BU21" s="1056"/>
      <c r="BV21" s="1056"/>
      <c r="BW21" s="1057"/>
      <c r="BX21" s="1061" t="s">
        <v>1206</v>
      </c>
      <c r="BY21" s="1062"/>
      <c r="BZ21" s="1062"/>
      <c r="CA21" s="1062"/>
      <c r="CB21" s="1062"/>
      <c r="CC21" s="1063"/>
      <c r="CD21" s="1055" t="s">
        <v>1207</v>
      </c>
      <c r="CE21" s="1056"/>
      <c r="CF21" s="1056"/>
      <c r="CG21" s="1056"/>
      <c r="CH21" s="1056"/>
      <c r="CI21" s="1057"/>
      <c r="CJ21" s="1044" t="s">
        <v>386</v>
      </c>
      <c r="CK21" s="1045"/>
      <c r="CL21" s="1045"/>
      <c r="CM21" s="1045"/>
      <c r="CN21" s="1045"/>
      <c r="CO21" s="1046"/>
      <c r="CP21" s="1162" t="s">
        <v>1058</v>
      </c>
      <c r="CQ21" s="1163"/>
      <c r="CR21" s="1163"/>
      <c r="CS21" s="1163"/>
      <c r="CT21" s="1163"/>
      <c r="CU21" s="1164"/>
      <c r="CV21" s="1308" t="s">
        <v>1059</v>
      </c>
      <c r="CW21" s="1309"/>
      <c r="CX21" s="1309"/>
      <c r="CY21" s="1309"/>
      <c r="CZ21" s="1309"/>
      <c r="DA21" s="1310"/>
      <c r="DB21" s="1190" t="s">
        <v>1060</v>
      </c>
      <c r="DC21" s="1191"/>
      <c r="DD21" s="1191"/>
      <c r="DE21" s="1191"/>
      <c r="DF21" s="1191"/>
      <c r="DG21" s="1192"/>
      <c r="DH21" s="1317" t="s">
        <v>388</v>
      </c>
      <c r="DI21" s="1318"/>
      <c r="DJ21" s="1318"/>
      <c r="DK21" s="1318"/>
      <c r="DL21" s="1318"/>
      <c r="DM21" s="1319"/>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row>
    <row r="22" spans="1:148" s="58" customFormat="1" ht="24.95" customHeight="1">
      <c r="A22" s="55"/>
      <c r="B22" s="128"/>
      <c r="C22" s="56"/>
      <c r="D22" s="147"/>
      <c r="E22" s="150"/>
      <c r="F22" s="151"/>
      <c r="G22" s="148"/>
      <c r="H22" s="148"/>
      <c r="I22" s="56"/>
      <c r="J22" s="132"/>
      <c r="K22" s="133"/>
      <c r="L22" s="132"/>
      <c r="M22" s="1350" t="s">
        <v>0</v>
      </c>
      <c r="N22" s="1350"/>
      <c r="O22" s="1350"/>
      <c r="P22" s="56" t="s">
        <v>181</v>
      </c>
      <c r="Q22" s="56" t="s">
        <v>181</v>
      </c>
      <c r="R22" s="1350" t="s">
        <v>1</v>
      </c>
      <c r="S22" s="1350"/>
      <c r="T22" s="1350"/>
      <c r="U22" s="56" t="s">
        <v>181</v>
      </c>
      <c r="V22" s="56" t="s">
        <v>181</v>
      </c>
      <c r="W22" s="1350" t="s">
        <v>2</v>
      </c>
      <c r="X22" s="1350"/>
      <c r="Y22" s="1350"/>
      <c r="Z22" s="59" t="s">
        <v>181</v>
      </c>
      <c r="AA22" s="59" t="s">
        <v>181</v>
      </c>
      <c r="AB22" s="1350" t="s">
        <v>3</v>
      </c>
      <c r="AC22" s="1350"/>
      <c r="AD22" s="1350"/>
      <c r="AE22" s="59" t="s">
        <v>181</v>
      </c>
      <c r="AF22" s="59" t="s">
        <v>181</v>
      </c>
      <c r="AG22" s="1350" t="s">
        <v>4</v>
      </c>
      <c r="AH22" s="1350"/>
      <c r="AI22" s="1350"/>
      <c r="AJ22" s="59" t="s">
        <v>181</v>
      </c>
      <c r="AK22" s="59" t="s">
        <v>181</v>
      </c>
      <c r="AL22" s="1350" t="s">
        <v>187</v>
      </c>
      <c r="AM22" s="1350"/>
      <c r="AN22" s="1350"/>
      <c r="AO22" s="56" t="s">
        <v>181</v>
      </c>
      <c r="AP22" s="56" t="s">
        <v>181</v>
      </c>
      <c r="AQ22" s="1051" t="s">
        <v>281</v>
      </c>
      <c r="AR22" s="60" t="s">
        <v>181</v>
      </c>
      <c r="AS22" s="729"/>
      <c r="AT22" s="1327"/>
      <c r="AU22" s="1328"/>
      <c r="AV22" s="1328"/>
      <c r="AW22" s="1328"/>
      <c r="AX22" s="1328"/>
      <c r="AY22" s="1329"/>
      <c r="AZ22" s="1332"/>
      <c r="BA22" s="1333"/>
      <c r="BB22" s="1333"/>
      <c r="BC22" s="1333"/>
      <c r="BD22" s="1333"/>
      <c r="BE22" s="1334"/>
      <c r="BF22" s="1335"/>
      <c r="BG22" s="1252"/>
      <c r="BH22" s="1252"/>
      <c r="BI22" s="1252"/>
      <c r="BJ22" s="1252"/>
      <c r="BK22" s="1336"/>
      <c r="BL22" s="1340"/>
      <c r="BM22" s="1341"/>
      <c r="BN22" s="1341"/>
      <c r="BO22" s="1341"/>
      <c r="BP22" s="1341"/>
      <c r="BQ22" s="1342"/>
      <c r="BR22" s="1343"/>
      <c r="BS22" s="1248"/>
      <c r="BT22" s="1248"/>
      <c r="BU22" s="1248"/>
      <c r="BV22" s="1248"/>
      <c r="BW22" s="1344"/>
      <c r="BX22" s="1345"/>
      <c r="BY22" s="1250"/>
      <c r="BZ22" s="1250"/>
      <c r="CA22" s="1250"/>
      <c r="CB22" s="1250"/>
      <c r="CC22" s="1346"/>
      <c r="CD22" s="1343"/>
      <c r="CE22" s="1248"/>
      <c r="CF22" s="1248"/>
      <c r="CG22" s="1248"/>
      <c r="CH22" s="1248"/>
      <c r="CI22" s="1344"/>
      <c r="CJ22" s="1302"/>
      <c r="CK22" s="1303"/>
      <c r="CL22" s="1303"/>
      <c r="CM22" s="1303"/>
      <c r="CN22" s="1303"/>
      <c r="CO22" s="1304"/>
      <c r="CP22" s="1305"/>
      <c r="CQ22" s="1306"/>
      <c r="CR22" s="1306"/>
      <c r="CS22" s="1306"/>
      <c r="CT22" s="1306"/>
      <c r="CU22" s="1307"/>
      <c r="CV22" s="1311"/>
      <c r="CW22" s="1312"/>
      <c r="CX22" s="1312"/>
      <c r="CY22" s="1312"/>
      <c r="CZ22" s="1312"/>
      <c r="DA22" s="1313"/>
      <c r="DB22" s="1314"/>
      <c r="DC22" s="1315"/>
      <c r="DD22" s="1315"/>
      <c r="DE22" s="1315"/>
      <c r="DF22" s="1315"/>
      <c r="DG22" s="1316"/>
      <c r="DH22" s="1320"/>
      <c r="DI22" s="1321"/>
      <c r="DJ22" s="1321"/>
      <c r="DK22" s="1321"/>
      <c r="DL22" s="1321"/>
      <c r="DM22" s="1322"/>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row>
    <row r="23" spans="1:148" s="58" customFormat="1" ht="20.25" customHeight="1" thickBot="1">
      <c r="A23" s="61" t="s">
        <v>181</v>
      </c>
      <c r="B23" s="62" t="s">
        <v>181</v>
      </c>
      <c r="C23" s="62" t="s">
        <v>181</v>
      </c>
      <c r="D23" s="62" t="s">
        <v>181</v>
      </c>
      <c r="E23" s="62" t="s">
        <v>181</v>
      </c>
      <c r="F23" s="62" t="s">
        <v>181</v>
      </c>
      <c r="G23" s="62" t="s">
        <v>181</v>
      </c>
      <c r="H23" s="62" t="s">
        <v>181</v>
      </c>
      <c r="I23" s="62" t="s">
        <v>181</v>
      </c>
      <c r="J23" s="62" t="s">
        <v>181</v>
      </c>
      <c r="K23" s="62" t="s">
        <v>181</v>
      </c>
      <c r="L23" s="62" t="s">
        <v>181</v>
      </c>
      <c r="M23" s="63">
        <f>'DetailedBudget---TXST'!M20</f>
        <v>45536</v>
      </c>
      <c r="N23" s="64" t="s">
        <v>237</v>
      </c>
      <c r="O23" s="65">
        <f>'DetailedBudget---TXST'!O20</f>
        <v>45900</v>
      </c>
      <c r="P23" s="66" t="s">
        <v>181</v>
      </c>
      <c r="Q23" s="66" t="s">
        <v>181</v>
      </c>
      <c r="R23" s="63">
        <f>'DetailedBudget---TXST'!R20</f>
        <v>45901</v>
      </c>
      <c r="S23" s="64" t="s">
        <v>237</v>
      </c>
      <c r="T23" s="65">
        <f>'DetailedBudget---TXST'!T20</f>
        <v>46265</v>
      </c>
      <c r="U23" s="66" t="s">
        <v>181</v>
      </c>
      <c r="V23" s="66" t="s">
        <v>181</v>
      </c>
      <c r="W23" s="63">
        <f>'DetailedBudget---TXST'!W20</f>
        <v>46266</v>
      </c>
      <c r="X23" s="64" t="s">
        <v>237</v>
      </c>
      <c r="Y23" s="65">
        <f>'DetailedBudget---TXST'!Y20</f>
        <v>46630</v>
      </c>
      <c r="Z23" s="66" t="s">
        <v>181</v>
      </c>
      <c r="AA23" s="66" t="s">
        <v>181</v>
      </c>
      <c r="AB23" s="63">
        <f>'DetailedBudget---TXST'!AB20</f>
        <v>46631</v>
      </c>
      <c r="AC23" s="64" t="s">
        <v>237</v>
      </c>
      <c r="AD23" s="65">
        <f>'DetailedBudget---TXST'!AD20</f>
        <v>46996</v>
      </c>
      <c r="AE23" s="66" t="s">
        <v>181</v>
      </c>
      <c r="AF23" s="66" t="s">
        <v>181</v>
      </c>
      <c r="AG23" s="63">
        <f>'DetailedBudget---TXST'!AG20</f>
        <v>46997</v>
      </c>
      <c r="AH23" s="64" t="s">
        <v>237</v>
      </c>
      <c r="AI23" s="65">
        <f>'DetailedBudget---TXST'!AI20</f>
        <v>47361</v>
      </c>
      <c r="AJ23" s="66" t="s">
        <v>181</v>
      </c>
      <c r="AK23" s="66" t="s">
        <v>181</v>
      </c>
      <c r="AL23" s="63">
        <f>'DetailedBudget---TXST'!AL20</f>
        <v>47362</v>
      </c>
      <c r="AM23" s="64" t="s">
        <v>237</v>
      </c>
      <c r="AN23" s="65">
        <f>'DetailedBudget---TXST'!AN20</f>
        <v>47726</v>
      </c>
      <c r="AO23" s="62" t="s">
        <v>181</v>
      </c>
      <c r="AP23" s="62" t="s">
        <v>181</v>
      </c>
      <c r="AQ23" s="1052"/>
      <c r="AR23" s="67" t="s">
        <v>181</v>
      </c>
      <c r="AS23" s="729"/>
      <c r="AT23" s="754" t="str">
        <f>M22</f>
        <v>Year 1</v>
      </c>
      <c r="AU23" s="754" t="str">
        <f>R22</f>
        <v>Year 2</v>
      </c>
      <c r="AV23" s="754" t="str">
        <f>W22</f>
        <v>Year 3</v>
      </c>
      <c r="AW23" s="754" t="str">
        <f>AB22</f>
        <v>Year 4</v>
      </c>
      <c r="AX23" s="754" t="str">
        <f>AG22</f>
        <v>Year 5</v>
      </c>
      <c r="AY23" s="754" t="str">
        <f>AL22</f>
        <v>Year 6</v>
      </c>
      <c r="AZ23" s="755" t="str">
        <f t="shared" ref="AZ23:CE23" si="0">AT23</f>
        <v>Year 1</v>
      </c>
      <c r="BA23" s="755" t="str">
        <f t="shared" si="0"/>
        <v>Year 2</v>
      </c>
      <c r="BB23" s="755" t="str">
        <f t="shared" si="0"/>
        <v>Year 3</v>
      </c>
      <c r="BC23" s="755" t="str">
        <f t="shared" si="0"/>
        <v>Year 4</v>
      </c>
      <c r="BD23" s="755" t="str">
        <f t="shared" si="0"/>
        <v>Year 5</v>
      </c>
      <c r="BE23" s="755" t="str">
        <f t="shared" si="0"/>
        <v>Year 6</v>
      </c>
      <c r="BF23" s="756" t="str">
        <f t="shared" si="0"/>
        <v>Year 1</v>
      </c>
      <c r="BG23" s="756" t="str">
        <f t="shared" si="0"/>
        <v>Year 2</v>
      </c>
      <c r="BH23" s="756" t="str">
        <f t="shared" si="0"/>
        <v>Year 3</v>
      </c>
      <c r="BI23" s="756" t="str">
        <f t="shared" si="0"/>
        <v>Year 4</v>
      </c>
      <c r="BJ23" s="756" t="str">
        <f t="shared" si="0"/>
        <v>Year 5</v>
      </c>
      <c r="BK23" s="756" t="str">
        <f t="shared" si="0"/>
        <v>Year 6</v>
      </c>
      <c r="BL23" s="758" t="str">
        <f t="shared" si="0"/>
        <v>Year 1</v>
      </c>
      <c r="BM23" s="758" t="str">
        <f t="shared" si="0"/>
        <v>Year 2</v>
      </c>
      <c r="BN23" s="758" t="str">
        <f t="shared" si="0"/>
        <v>Year 3</v>
      </c>
      <c r="BO23" s="758" t="str">
        <f t="shared" si="0"/>
        <v>Year 4</v>
      </c>
      <c r="BP23" s="758" t="str">
        <f t="shared" si="0"/>
        <v>Year 5</v>
      </c>
      <c r="BQ23" s="758" t="str">
        <f t="shared" si="0"/>
        <v>Year 6</v>
      </c>
      <c r="BR23" s="759" t="str">
        <f t="shared" si="0"/>
        <v>Year 1</v>
      </c>
      <c r="BS23" s="759" t="str">
        <f t="shared" si="0"/>
        <v>Year 2</v>
      </c>
      <c r="BT23" s="759" t="str">
        <f t="shared" si="0"/>
        <v>Year 3</v>
      </c>
      <c r="BU23" s="759" t="str">
        <f t="shared" si="0"/>
        <v>Year 4</v>
      </c>
      <c r="BV23" s="759" t="str">
        <f t="shared" si="0"/>
        <v>Year 5</v>
      </c>
      <c r="BW23" s="759" t="str">
        <f t="shared" si="0"/>
        <v>Year 6</v>
      </c>
      <c r="BX23" s="760" t="str">
        <f t="shared" si="0"/>
        <v>Year 1</v>
      </c>
      <c r="BY23" s="760" t="str">
        <f t="shared" si="0"/>
        <v>Year 2</v>
      </c>
      <c r="BZ23" s="760" t="str">
        <f t="shared" si="0"/>
        <v>Year 3</v>
      </c>
      <c r="CA23" s="760" t="str">
        <f t="shared" si="0"/>
        <v>Year 4</v>
      </c>
      <c r="CB23" s="760" t="str">
        <f t="shared" si="0"/>
        <v>Year 5</v>
      </c>
      <c r="CC23" s="760" t="str">
        <f t="shared" si="0"/>
        <v>Year 6</v>
      </c>
      <c r="CD23" s="759" t="str">
        <f t="shared" si="0"/>
        <v>Year 1</v>
      </c>
      <c r="CE23" s="759" t="str">
        <f t="shared" si="0"/>
        <v>Year 2</v>
      </c>
      <c r="CF23" s="759" t="str">
        <f t="shared" ref="CF23:DK23" si="1">BZ23</f>
        <v>Year 3</v>
      </c>
      <c r="CG23" s="759" t="str">
        <f t="shared" si="1"/>
        <v>Year 4</v>
      </c>
      <c r="CH23" s="759" t="str">
        <f t="shared" si="1"/>
        <v>Year 5</v>
      </c>
      <c r="CI23" s="759" t="str">
        <f t="shared" si="1"/>
        <v>Year 6</v>
      </c>
      <c r="CJ23" s="761" t="str">
        <f t="shared" si="1"/>
        <v>Year 1</v>
      </c>
      <c r="CK23" s="761" t="str">
        <f t="shared" si="1"/>
        <v>Year 2</v>
      </c>
      <c r="CL23" s="761" t="str">
        <f t="shared" si="1"/>
        <v>Year 3</v>
      </c>
      <c r="CM23" s="761" t="str">
        <f t="shared" si="1"/>
        <v>Year 4</v>
      </c>
      <c r="CN23" s="761" t="str">
        <f t="shared" si="1"/>
        <v>Year 5</v>
      </c>
      <c r="CO23" s="761" t="str">
        <f t="shared" si="1"/>
        <v>Year 6</v>
      </c>
      <c r="CP23" s="762" t="str">
        <f t="shared" si="1"/>
        <v>Year 1</v>
      </c>
      <c r="CQ23" s="762" t="str">
        <f t="shared" si="1"/>
        <v>Year 2</v>
      </c>
      <c r="CR23" s="762" t="str">
        <f t="shared" si="1"/>
        <v>Year 3</v>
      </c>
      <c r="CS23" s="762" t="str">
        <f t="shared" si="1"/>
        <v>Year 4</v>
      </c>
      <c r="CT23" s="762" t="str">
        <f t="shared" si="1"/>
        <v>Year 5</v>
      </c>
      <c r="CU23" s="762" t="str">
        <f t="shared" si="1"/>
        <v>Year 6</v>
      </c>
      <c r="CV23" s="763" t="str">
        <f t="shared" si="1"/>
        <v>Year 1</v>
      </c>
      <c r="CW23" s="763" t="str">
        <f t="shared" si="1"/>
        <v>Year 2</v>
      </c>
      <c r="CX23" s="763" t="str">
        <f t="shared" si="1"/>
        <v>Year 3</v>
      </c>
      <c r="CY23" s="763" t="str">
        <f t="shared" si="1"/>
        <v>Year 4</v>
      </c>
      <c r="CZ23" s="763" t="str">
        <f t="shared" si="1"/>
        <v>Year 5</v>
      </c>
      <c r="DA23" s="763" t="str">
        <f t="shared" si="1"/>
        <v>Year 6</v>
      </c>
      <c r="DB23" s="765" t="str">
        <f t="shared" si="1"/>
        <v>Year 1</v>
      </c>
      <c r="DC23" s="765" t="str">
        <f t="shared" si="1"/>
        <v>Year 2</v>
      </c>
      <c r="DD23" s="765" t="str">
        <f t="shared" si="1"/>
        <v>Year 3</v>
      </c>
      <c r="DE23" s="765" t="str">
        <f t="shared" si="1"/>
        <v>Year 4</v>
      </c>
      <c r="DF23" s="765" t="str">
        <f t="shared" si="1"/>
        <v>Year 5</v>
      </c>
      <c r="DG23" s="765" t="str">
        <f t="shared" si="1"/>
        <v>Year 6</v>
      </c>
      <c r="DH23" s="757" t="str">
        <f t="shared" si="1"/>
        <v>Year 1</v>
      </c>
      <c r="DI23" s="757" t="str">
        <f t="shared" si="1"/>
        <v>Year 2</v>
      </c>
      <c r="DJ23" s="757" t="str">
        <f t="shared" si="1"/>
        <v>Year 3</v>
      </c>
      <c r="DK23" s="757" t="str">
        <f t="shared" si="1"/>
        <v>Year 4</v>
      </c>
      <c r="DL23" s="757" t="str">
        <f t="shared" ref="DL23:DM23" si="2">DF23</f>
        <v>Year 5</v>
      </c>
      <c r="DM23" s="757" t="str">
        <f t="shared" si="2"/>
        <v>Year 6</v>
      </c>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row>
    <row r="24" spans="1:148" s="58" customFormat="1" ht="9.9499999999999993" customHeight="1">
      <c r="A24" s="55" t="s">
        <v>181</v>
      </c>
      <c r="B24" s="56" t="s">
        <v>181</v>
      </c>
      <c r="C24" s="56" t="s">
        <v>181</v>
      </c>
      <c r="D24" s="56" t="s">
        <v>181</v>
      </c>
      <c r="E24" s="56" t="s">
        <v>181</v>
      </c>
      <c r="F24" s="56" t="s">
        <v>181</v>
      </c>
      <c r="G24" s="56" t="s">
        <v>181</v>
      </c>
      <c r="H24" s="56" t="s">
        <v>181</v>
      </c>
      <c r="I24" s="56" t="s">
        <v>181</v>
      </c>
      <c r="J24" s="56" t="s">
        <v>181</v>
      </c>
      <c r="K24" s="56" t="s">
        <v>181</v>
      </c>
      <c r="L24" s="68" t="s">
        <v>181</v>
      </c>
      <c r="M24" s="152" t="s">
        <v>181</v>
      </c>
      <c r="N24" s="152" t="s">
        <v>181</v>
      </c>
      <c r="O24" s="152" t="s">
        <v>181</v>
      </c>
      <c r="P24" s="69" t="s">
        <v>181</v>
      </c>
      <c r="Q24" s="152" t="s">
        <v>181</v>
      </c>
      <c r="R24" s="152" t="s">
        <v>181</v>
      </c>
      <c r="S24" s="152" t="s">
        <v>181</v>
      </c>
      <c r="T24" s="152" t="s">
        <v>181</v>
      </c>
      <c r="U24" s="69" t="s">
        <v>181</v>
      </c>
      <c r="V24" s="152" t="s">
        <v>181</v>
      </c>
      <c r="W24" s="152" t="s">
        <v>181</v>
      </c>
      <c r="X24" s="152" t="s">
        <v>181</v>
      </c>
      <c r="Y24" s="152" t="s">
        <v>181</v>
      </c>
      <c r="Z24" s="69" t="s">
        <v>181</v>
      </c>
      <c r="AA24" s="152" t="s">
        <v>181</v>
      </c>
      <c r="AB24" s="152" t="s">
        <v>181</v>
      </c>
      <c r="AC24" s="152" t="s">
        <v>181</v>
      </c>
      <c r="AD24" s="152" t="s">
        <v>181</v>
      </c>
      <c r="AE24" s="69" t="s">
        <v>181</v>
      </c>
      <c r="AF24" s="152" t="s">
        <v>181</v>
      </c>
      <c r="AG24" s="152" t="s">
        <v>181</v>
      </c>
      <c r="AH24" s="152" t="s">
        <v>181</v>
      </c>
      <c r="AI24" s="152" t="s">
        <v>181</v>
      </c>
      <c r="AJ24" s="69" t="s">
        <v>181</v>
      </c>
      <c r="AK24" s="152" t="s">
        <v>181</v>
      </c>
      <c r="AL24" s="152" t="s">
        <v>181</v>
      </c>
      <c r="AM24" s="152" t="s">
        <v>181</v>
      </c>
      <c r="AN24" s="152" t="s">
        <v>181</v>
      </c>
      <c r="AO24" s="69" t="s">
        <v>181</v>
      </c>
      <c r="AP24" s="182" t="s">
        <v>181</v>
      </c>
      <c r="AQ24" s="182" t="s">
        <v>181</v>
      </c>
      <c r="AR24" s="188" t="s">
        <v>181</v>
      </c>
      <c r="AS24" s="729"/>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row>
    <row r="25" spans="1:148" s="58" customFormat="1" ht="20.100000000000001" customHeight="1">
      <c r="A25" s="55"/>
      <c r="B25" s="56"/>
      <c r="C25" s="1347" t="s">
        <v>188</v>
      </c>
      <c r="D25" s="1347"/>
      <c r="E25" s="1347"/>
      <c r="F25" s="1347"/>
      <c r="G25" s="1348"/>
      <c r="H25" s="1348"/>
      <c r="I25" s="1348"/>
      <c r="J25" s="1348"/>
      <c r="K25" s="153" t="s">
        <v>181</v>
      </c>
      <c r="L25" s="71" t="s">
        <v>181</v>
      </c>
      <c r="M25" s="152" t="s">
        <v>181</v>
      </c>
      <c r="N25" s="152" t="s">
        <v>181</v>
      </c>
      <c r="O25" s="152" t="s">
        <v>181</v>
      </c>
      <c r="P25" s="72" t="s">
        <v>181</v>
      </c>
      <c r="Q25" s="154" t="s">
        <v>181</v>
      </c>
      <c r="R25" s="152" t="s">
        <v>181</v>
      </c>
      <c r="S25" s="152" t="s">
        <v>181</v>
      </c>
      <c r="T25" s="152" t="s">
        <v>181</v>
      </c>
      <c r="U25" s="72" t="s">
        <v>181</v>
      </c>
      <c r="V25" s="154" t="s">
        <v>181</v>
      </c>
      <c r="W25" s="152" t="s">
        <v>181</v>
      </c>
      <c r="X25" s="152" t="s">
        <v>181</v>
      </c>
      <c r="Y25" s="152" t="s">
        <v>181</v>
      </c>
      <c r="Z25" s="72" t="s">
        <v>181</v>
      </c>
      <c r="AA25" s="154" t="s">
        <v>181</v>
      </c>
      <c r="AB25" s="152" t="s">
        <v>181</v>
      </c>
      <c r="AC25" s="152" t="s">
        <v>181</v>
      </c>
      <c r="AD25" s="152" t="s">
        <v>181</v>
      </c>
      <c r="AE25" s="72" t="s">
        <v>181</v>
      </c>
      <c r="AF25" s="154" t="s">
        <v>181</v>
      </c>
      <c r="AG25" s="152" t="s">
        <v>181</v>
      </c>
      <c r="AH25" s="152" t="s">
        <v>181</v>
      </c>
      <c r="AI25" s="152" t="s">
        <v>181</v>
      </c>
      <c r="AJ25" s="72" t="s">
        <v>181</v>
      </c>
      <c r="AK25" s="154" t="s">
        <v>181</v>
      </c>
      <c r="AL25" s="152" t="s">
        <v>181</v>
      </c>
      <c r="AM25" s="152" t="s">
        <v>181</v>
      </c>
      <c r="AN25" s="152" t="s">
        <v>181</v>
      </c>
      <c r="AO25" s="72" t="s">
        <v>181</v>
      </c>
      <c r="AP25" s="184" t="s">
        <v>181</v>
      </c>
      <c r="AQ25" s="1181"/>
      <c r="AR25" s="188" t="s">
        <v>181</v>
      </c>
      <c r="AS25" s="729"/>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row>
    <row r="26" spans="1:148" s="58" customFormat="1" ht="30" customHeight="1">
      <c r="A26" s="55" t="s">
        <v>181</v>
      </c>
      <c r="B26" s="56" t="s">
        <v>181</v>
      </c>
      <c r="C26" s="1349" t="s">
        <v>274</v>
      </c>
      <c r="D26" s="1029"/>
      <c r="E26" s="56" t="s">
        <v>181</v>
      </c>
      <c r="F26" s="153" t="s">
        <v>189</v>
      </c>
      <c r="G26" s="153" t="s">
        <v>181</v>
      </c>
      <c r="H26" s="155" t="s">
        <v>248</v>
      </c>
      <c r="I26" s="153" t="s">
        <v>181</v>
      </c>
      <c r="J26" s="106" t="s">
        <v>190</v>
      </c>
      <c r="K26" s="56" t="s">
        <v>181</v>
      </c>
      <c r="L26" s="1136" t="s">
        <v>194</v>
      </c>
      <c r="M26" s="1137"/>
      <c r="N26" s="1137"/>
      <c r="O26" s="154"/>
      <c r="P26" s="73"/>
      <c r="Q26" s="154"/>
      <c r="R26" s="156"/>
      <c r="S26" s="154"/>
      <c r="T26" s="154"/>
      <c r="U26" s="73"/>
      <c r="V26" s="154"/>
      <c r="W26" s="156"/>
      <c r="X26" s="154"/>
      <c r="Y26" s="154"/>
      <c r="Z26" s="73"/>
      <c r="AA26" s="154"/>
      <c r="AB26" s="156"/>
      <c r="AC26" s="154"/>
      <c r="AD26" s="154"/>
      <c r="AE26" s="73"/>
      <c r="AF26" s="154"/>
      <c r="AG26" s="156"/>
      <c r="AH26" s="154"/>
      <c r="AI26" s="154"/>
      <c r="AJ26" s="73"/>
      <c r="AK26" s="154"/>
      <c r="AL26" s="156"/>
      <c r="AM26" s="154" t="s">
        <v>181</v>
      </c>
      <c r="AN26" s="154"/>
      <c r="AO26" s="73" t="s">
        <v>181</v>
      </c>
      <c r="AP26" s="183" t="s">
        <v>181</v>
      </c>
      <c r="AQ26" s="1181"/>
      <c r="AR26" s="188" t="s">
        <v>181</v>
      </c>
      <c r="AS26" s="729"/>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c r="EM26" s="127"/>
      <c r="EN26" s="127"/>
    </row>
    <row r="27" spans="1:148" s="58" customFormat="1" ht="20.25" customHeight="1">
      <c r="A27" s="55" t="s">
        <v>181</v>
      </c>
      <c r="B27" s="56">
        <v>1</v>
      </c>
      <c r="C27" s="1138" t="s">
        <v>1062</v>
      </c>
      <c r="D27" s="1139"/>
      <c r="E27" s="157"/>
      <c r="F27" s="103" t="s">
        <v>191</v>
      </c>
      <c r="G27" s="56" t="s">
        <v>181</v>
      </c>
      <c r="H27" s="100"/>
      <c r="I27" s="56" t="s">
        <v>181</v>
      </c>
      <c r="J27" s="105">
        <v>0.28000000000000003</v>
      </c>
      <c r="K27" s="56" t="s">
        <v>181</v>
      </c>
      <c r="L27" s="68" t="s">
        <v>181</v>
      </c>
      <c r="M27" s="74"/>
      <c r="N27" s="154" t="s">
        <v>181</v>
      </c>
      <c r="O27" s="400">
        <f t="shared" ref="O27:O36" si="3">ROUND(H27*AT27*M27,$AQ$257)</f>
        <v>0</v>
      </c>
      <c r="P27" s="69" t="s">
        <v>181</v>
      </c>
      <c r="Q27" s="152" t="s">
        <v>181</v>
      </c>
      <c r="R27" s="74"/>
      <c r="S27" s="154" t="s">
        <v>181</v>
      </c>
      <c r="T27" s="400">
        <f t="shared" ref="T27:T36" si="4">ROUND($H27*AU27*R27,$AQ$257)</f>
        <v>0</v>
      </c>
      <c r="U27" s="69" t="s">
        <v>181</v>
      </c>
      <c r="V27" s="152" t="s">
        <v>181</v>
      </c>
      <c r="W27" s="74"/>
      <c r="X27" s="154" t="s">
        <v>181</v>
      </c>
      <c r="Y27" s="400">
        <f t="shared" ref="Y27:Y36" si="5">ROUND($H27*AV27*W27,$AQ$257)</f>
        <v>0</v>
      </c>
      <c r="Z27" s="69" t="s">
        <v>181</v>
      </c>
      <c r="AA27" s="152" t="s">
        <v>181</v>
      </c>
      <c r="AB27" s="74"/>
      <c r="AC27" s="154" t="s">
        <v>181</v>
      </c>
      <c r="AD27" s="400">
        <f t="shared" ref="AD27:AD36" si="6">ROUND($H27*AW27*AB27,$AQ$257)</f>
        <v>0</v>
      </c>
      <c r="AE27" s="69" t="s">
        <v>181</v>
      </c>
      <c r="AF27" s="152" t="s">
        <v>181</v>
      </c>
      <c r="AG27" s="74"/>
      <c r="AH27" s="154" t="s">
        <v>181</v>
      </c>
      <c r="AI27" s="400">
        <f t="shared" ref="AI27:AI36" si="7">ROUND($H27*AX27*AG27,$AQ$257)</f>
        <v>0</v>
      </c>
      <c r="AJ27" s="69" t="s">
        <v>181</v>
      </c>
      <c r="AK27" s="152" t="s">
        <v>181</v>
      </c>
      <c r="AL27" s="74"/>
      <c r="AM27" s="154" t="s">
        <v>181</v>
      </c>
      <c r="AN27" s="400">
        <f t="shared" ref="AN27:AN36" si="8">ROUND($H27*AY27*AL27,$AQ$257)</f>
        <v>0</v>
      </c>
      <c r="AO27" s="75" t="s">
        <v>181</v>
      </c>
      <c r="AP27" s="185" t="s">
        <v>181</v>
      </c>
      <c r="AQ27" s="52">
        <f t="shared" ref="AQ27:AQ36" si="9">SUM(O27+T27+Y27+AD27+AN27+AI27)</f>
        <v>0</v>
      </c>
      <c r="AR27" s="188" t="s">
        <v>181</v>
      </c>
      <c r="AS27" s="729"/>
      <c r="AT27" s="76">
        <v>1.03</v>
      </c>
      <c r="AU27" s="76">
        <f t="shared" ref="AU27:AY27" si="10">1.03*AT27</f>
        <v>1.0609</v>
      </c>
      <c r="AV27" s="76">
        <f t="shared" si="10"/>
        <v>1.092727</v>
      </c>
      <c r="AW27" s="76">
        <f t="shared" si="10"/>
        <v>1.1255088100000001</v>
      </c>
      <c r="AX27" s="76">
        <f t="shared" si="10"/>
        <v>1.1592740743000001</v>
      </c>
      <c r="AY27" s="76">
        <f t="shared" si="10"/>
        <v>1.1940522965290001</v>
      </c>
      <c r="AZ27" s="51">
        <f t="shared" ref="AZ27:AZ36" si="11">ROUND((2080/12)*M27,2)</f>
        <v>0</v>
      </c>
      <c r="BA27" s="51">
        <f t="shared" ref="BA27:BA36" si="12">ROUND((2080/12)*R27,2)</f>
        <v>0</v>
      </c>
      <c r="BB27" s="51">
        <f t="shared" ref="BB27:BB36" si="13">ROUND((2080/12)*W27,2)</f>
        <v>0</v>
      </c>
      <c r="BC27" s="51">
        <f t="shared" ref="BC27:BC36" si="14">ROUND((2080/12)*AB27,2)</f>
        <v>0</v>
      </c>
      <c r="BD27" s="51">
        <f t="shared" ref="BD27:BD36" si="15">ROUND((2080/12)*AG27,2)</f>
        <v>0</v>
      </c>
      <c r="BE27" s="51">
        <f t="shared" ref="BE27:BE36" si="16">ROUND((2080/12)*AL27,2)</f>
        <v>0</v>
      </c>
      <c r="BF27" s="735">
        <f t="shared" ref="BF27:BF36" si="17">ROUND((M27/9),3)</f>
        <v>0</v>
      </c>
      <c r="BG27" s="735">
        <f t="shared" ref="BG27:BG36" si="18">ROUND((R27/9),3)</f>
        <v>0</v>
      </c>
      <c r="BH27" s="735">
        <f t="shared" ref="BH27:BH36" si="19">ROUND((W27/9),3)</f>
        <v>0</v>
      </c>
      <c r="BI27" s="735">
        <f t="shared" ref="BI27:BI36" si="20">ROUND((AB27/9),3)</f>
        <v>0</v>
      </c>
      <c r="BJ27" s="735">
        <f t="shared" ref="BJ27:BJ36" si="21">ROUND((AG27/9),3)</f>
        <v>0</v>
      </c>
      <c r="BK27" s="735">
        <f t="shared" ref="BK27:BK36" si="22">ROUND((AL27/9),3)</f>
        <v>0</v>
      </c>
      <c r="BL27" s="739">
        <f t="shared" ref="BL27:BL36" si="23">ROUND((M27/12),3)</f>
        <v>0</v>
      </c>
      <c r="BM27" s="739">
        <f t="shared" ref="BM27:BM36" si="24">ROUND((R27/12),3)</f>
        <v>0</v>
      </c>
      <c r="BN27" s="739">
        <f t="shared" ref="BN27:BN36" si="25">ROUND((W27/12),3)</f>
        <v>0</v>
      </c>
      <c r="BO27" s="739">
        <f t="shared" ref="BO27:BO36" si="26">ROUND((AB27/12),3)</f>
        <v>0</v>
      </c>
      <c r="BP27" s="739">
        <f t="shared" ref="BP27:BP36" si="27">ROUND((AG27/12),3)</f>
        <v>0</v>
      </c>
      <c r="BQ27" s="739">
        <f t="shared" ref="BQ27:BQ36" si="28">ROUND((AL27/12),3)</f>
        <v>0</v>
      </c>
      <c r="BR27" s="741">
        <f t="shared" ref="BR27:BW27" si="29">ROUND(AT27*$H27,2)</f>
        <v>0</v>
      </c>
      <c r="BS27" s="741">
        <f t="shared" si="29"/>
        <v>0</v>
      </c>
      <c r="BT27" s="741">
        <f t="shared" si="29"/>
        <v>0</v>
      </c>
      <c r="BU27" s="741">
        <f t="shared" si="29"/>
        <v>0</v>
      </c>
      <c r="BV27" s="741">
        <f t="shared" si="29"/>
        <v>0</v>
      </c>
      <c r="BW27" s="741">
        <f t="shared" si="29"/>
        <v>0</v>
      </c>
      <c r="BX27" s="743">
        <f t="shared" ref="BX27:CC27" si="30">BR27*9</f>
        <v>0</v>
      </c>
      <c r="BY27" s="743">
        <f t="shared" si="30"/>
        <v>0</v>
      </c>
      <c r="BZ27" s="743">
        <f t="shared" si="30"/>
        <v>0</v>
      </c>
      <c r="CA27" s="743">
        <f t="shared" si="30"/>
        <v>0</v>
      </c>
      <c r="CB27" s="743">
        <f t="shared" si="30"/>
        <v>0</v>
      </c>
      <c r="CC27" s="743">
        <f t="shared" si="30"/>
        <v>0</v>
      </c>
      <c r="CD27" s="740">
        <f t="shared" ref="CD27:CI27" si="31">BR27*12</f>
        <v>0</v>
      </c>
      <c r="CE27" s="740">
        <f t="shared" si="31"/>
        <v>0</v>
      </c>
      <c r="CF27" s="740">
        <f t="shared" si="31"/>
        <v>0</v>
      </c>
      <c r="CG27" s="740">
        <f t="shared" si="31"/>
        <v>0</v>
      </c>
      <c r="CH27" s="740">
        <f t="shared" si="31"/>
        <v>0</v>
      </c>
      <c r="CI27" s="740">
        <f t="shared" si="31"/>
        <v>0</v>
      </c>
      <c r="CJ27" s="753" t="s">
        <v>1208</v>
      </c>
      <c r="CK27" s="753" t="s">
        <v>1208</v>
      </c>
      <c r="CL27" s="753" t="s">
        <v>1208</v>
      </c>
      <c r="CM27" s="753" t="s">
        <v>1208</v>
      </c>
      <c r="CN27" s="753" t="s">
        <v>1208</v>
      </c>
      <c r="CO27" s="753" t="s">
        <v>1208</v>
      </c>
      <c r="CP27" s="677" t="e">
        <f t="shared" ref="CP27:CP36" si="32">ROUND(O27/M27/173.33,2)</f>
        <v>#DIV/0!</v>
      </c>
      <c r="CQ27" s="677" t="e">
        <f t="shared" ref="CQ27:CQ36" si="33">ROUND(T27/R27/173.33,2)</f>
        <v>#DIV/0!</v>
      </c>
      <c r="CR27" s="677" t="e">
        <f t="shared" ref="CR27:CR36" si="34">ROUND(Y27/W27/173.33,2)</f>
        <v>#DIV/0!</v>
      </c>
      <c r="CS27" s="677" t="e">
        <f t="shared" ref="CS27:CS36" si="35">ROUND(AD27/AB27/173.33,2)</f>
        <v>#DIV/0!</v>
      </c>
      <c r="CT27" s="677" t="e">
        <f t="shared" ref="CT27:CT36" si="36">ROUND(AI27/AG27/173.33,2)</f>
        <v>#DIV/0!</v>
      </c>
      <c r="CU27" s="677" t="e">
        <f t="shared" ref="CU27:CU36" si="37">ROUND(AN27/AL27/173.33,2)</f>
        <v>#DIV/0!</v>
      </c>
      <c r="CV27" s="764" t="e">
        <f t="shared" ref="CV27:DA27" si="38">ROUND(CP27+(CP27*$J27),2)</f>
        <v>#DIV/0!</v>
      </c>
      <c r="CW27" s="764" t="e">
        <f t="shared" si="38"/>
        <v>#DIV/0!</v>
      </c>
      <c r="CX27" s="764" t="e">
        <f t="shared" si="38"/>
        <v>#DIV/0!</v>
      </c>
      <c r="CY27" s="764" t="e">
        <f t="shared" si="38"/>
        <v>#DIV/0!</v>
      </c>
      <c r="CZ27" s="764" t="e">
        <f t="shared" si="38"/>
        <v>#DIV/0!</v>
      </c>
      <c r="DA27" s="764" t="e">
        <f t="shared" si="38"/>
        <v>#DIV/0!</v>
      </c>
      <c r="DB27" s="680" t="e">
        <f t="shared" ref="DB27:DB36" si="39">ROUND(CV27+(CV27*($J$243+$J$242)),2)</f>
        <v>#DIV/0!</v>
      </c>
      <c r="DC27" s="680" t="e">
        <f t="shared" ref="DC27:DC36" si="40">ROUND(CW27+(CW27*($J$243+$J$242)),2)</f>
        <v>#DIV/0!</v>
      </c>
      <c r="DD27" s="680" t="e">
        <f t="shared" ref="DD27:DD36" si="41">ROUND(CX27+(CX27*($J$243+$J$242)),2)</f>
        <v>#DIV/0!</v>
      </c>
      <c r="DE27" s="680" t="e">
        <f t="shared" ref="DE27:DE36" si="42">ROUND(CY27+(CY27*($J$243+$J$242)),2)</f>
        <v>#DIV/0!</v>
      </c>
      <c r="DF27" s="680" t="e">
        <f t="shared" ref="DF27:DF36" si="43">ROUND(CZ27+(CZ27*($J$243+$J$242)),2)</f>
        <v>#DIV/0!</v>
      </c>
      <c r="DG27" s="680" t="e">
        <f t="shared" ref="DG27:DG36" si="44">ROUND(DA27+(DA27*($J$243+$J$242)),2)</f>
        <v>#DIV/0!</v>
      </c>
      <c r="DH27" s="766">
        <f>ROUND($J27*O27, 'Initial Information'!B27)</f>
        <v>0</v>
      </c>
      <c r="DI27" s="766">
        <f>ROUND($J27*T27, 'Initial Information'!C27)</f>
        <v>0</v>
      </c>
      <c r="DJ27" s="766">
        <f>ROUND($J27*Y27, 'Initial Information'!D27)</f>
        <v>0</v>
      </c>
      <c r="DK27" s="766">
        <f>ROUND($J27*AD27, 'Initial Information'!E27)</f>
        <v>0</v>
      </c>
      <c r="DL27" s="766">
        <f>ROUND($J27*AI27, 'Initial Information'!F27)</f>
        <v>0</v>
      </c>
      <c r="DM27" s="766">
        <f>ROUND($J27*AN27, 'Initial Information'!G27)</f>
        <v>0</v>
      </c>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row>
    <row r="28" spans="1:148" s="58" customFormat="1" ht="20.25" customHeight="1">
      <c r="A28" s="55" t="s">
        <v>181</v>
      </c>
      <c r="B28" s="56">
        <v>2</v>
      </c>
      <c r="C28" s="1138"/>
      <c r="D28" s="1139"/>
      <c r="E28" s="157"/>
      <c r="F28" s="104"/>
      <c r="G28" s="56" t="s">
        <v>181</v>
      </c>
      <c r="H28" s="100"/>
      <c r="I28" s="56" t="s">
        <v>181</v>
      </c>
      <c r="J28" s="105">
        <v>0.28000000000000003</v>
      </c>
      <c r="K28" s="56" t="s">
        <v>181</v>
      </c>
      <c r="L28" s="68" t="s">
        <v>181</v>
      </c>
      <c r="M28" s="74"/>
      <c r="N28" s="152" t="s">
        <v>181</v>
      </c>
      <c r="O28" s="400">
        <f t="shared" si="3"/>
        <v>0</v>
      </c>
      <c r="P28" s="69" t="s">
        <v>181</v>
      </c>
      <c r="Q28" s="152" t="s">
        <v>181</v>
      </c>
      <c r="R28" s="74"/>
      <c r="S28" s="152" t="s">
        <v>181</v>
      </c>
      <c r="T28" s="400">
        <f t="shared" si="4"/>
        <v>0</v>
      </c>
      <c r="U28" s="69" t="s">
        <v>181</v>
      </c>
      <c r="V28" s="152" t="s">
        <v>181</v>
      </c>
      <c r="W28" s="74"/>
      <c r="X28" s="152" t="s">
        <v>181</v>
      </c>
      <c r="Y28" s="400">
        <f t="shared" si="5"/>
        <v>0</v>
      </c>
      <c r="Z28" s="69" t="s">
        <v>181</v>
      </c>
      <c r="AA28" s="152" t="s">
        <v>181</v>
      </c>
      <c r="AB28" s="74"/>
      <c r="AC28" s="152" t="s">
        <v>181</v>
      </c>
      <c r="AD28" s="400">
        <f t="shared" si="6"/>
        <v>0</v>
      </c>
      <c r="AE28" s="69" t="s">
        <v>181</v>
      </c>
      <c r="AF28" s="152" t="s">
        <v>181</v>
      </c>
      <c r="AG28" s="74"/>
      <c r="AH28" s="152" t="s">
        <v>181</v>
      </c>
      <c r="AI28" s="400">
        <f t="shared" si="7"/>
        <v>0</v>
      </c>
      <c r="AJ28" s="69" t="s">
        <v>181</v>
      </c>
      <c r="AK28" s="152" t="s">
        <v>181</v>
      </c>
      <c r="AL28" s="74"/>
      <c r="AM28" s="152" t="s">
        <v>181</v>
      </c>
      <c r="AN28" s="400">
        <f t="shared" si="8"/>
        <v>0</v>
      </c>
      <c r="AO28" s="75" t="s">
        <v>181</v>
      </c>
      <c r="AP28" s="185" t="s">
        <v>181</v>
      </c>
      <c r="AQ28" s="52">
        <f t="shared" si="9"/>
        <v>0</v>
      </c>
      <c r="AR28" s="188" t="s">
        <v>181</v>
      </c>
      <c r="AS28" s="729"/>
      <c r="AT28" s="76">
        <v>1.03</v>
      </c>
      <c r="AU28" s="76">
        <f t="shared" ref="AU28:AU36" si="45">1.03*AT28</f>
        <v>1.0609</v>
      </c>
      <c r="AV28" s="76">
        <f t="shared" ref="AV28:AV36" si="46">1.03*AU28</f>
        <v>1.092727</v>
      </c>
      <c r="AW28" s="76">
        <f t="shared" ref="AW28:AW36" si="47">1.03*AV28</f>
        <v>1.1255088100000001</v>
      </c>
      <c r="AX28" s="76">
        <f t="shared" ref="AX28:AX36" si="48">1.03*AW28</f>
        <v>1.1592740743000001</v>
      </c>
      <c r="AY28" s="76">
        <f t="shared" ref="AY28:AY36" si="49">1.03*AX28</f>
        <v>1.1940522965290001</v>
      </c>
      <c r="AZ28" s="51">
        <f t="shared" si="11"/>
        <v>0</v>
      </c>
      <c r="BA28" s="51">
        <f t="shared" si="12"/>
        <v>0</v>
      </c>
      <c r="BB28" s="51">
        <f t="shared" si="13"/>
        <v>0</v>
      </c>
      <c r="BC28" s="51">
        <f t="shared" si="14"/>
        <v>0</v>
      </c>
      <c r="BD28" s="51">
        <f t="shared" si="15"/>
        <v>0</v>
      </c>
      <c r="BE28" s="51">
        <f t="shared" si="16"/>
        <v>0</v>
      </c>
      <c r="BF28" s="735">
        <f t="shared" si="17"/>
        <v>0</v>
      </c>
      <c r="BG28" s="735">
        <f t="shared" si="18"/>
        <v>0</v>
      </c>
      <c r="BH28" s="735">
        <f t="shared" si="19"/>
        <v>0</v>
      </c>
      <c r="BI28" s="735">
        <f t="shared" si="20"/>
        <v>0</v>
      </c>
      <c r="BJ28" s="735">
        <f t="shared" si="21"/>
        <v>0</v>
      </c>
      <c r="BK28" s="735">
        <f t="shared" si="22"/>
        <v>0</v>
      </c>
      <c r="BL28" s="739">
        <f t="shared" si="23"/>
        <v>0</v>
      </c>
      <c r="BM28" s="739">
        <f t="shared" si="24"/>
        <v>0</v>
      </c>
      <c r="BN28" s="739">
        <f t="shared" si="25"/>
        <v>0</v>
      </c>
      <c r="BO28" s="739">
        <f t="shared" si="26"/>
        <v>0</v>
      </c>
      <c r="BP28" s="739">
        <f t="shared" si="27"/>
        <v>0</v>
      </c>
      <c r="BQ28" s="739">
        <f t="shared" si="28"/>
        <v>0</v>
      </c>
      <c r="BR28" s="741">
        <f t="shared" ref="BR28:BR36" si="50">ROUND(AT28*$H28,2)</f>
        <v>0</v>
      </c>
      <c r="BS28" s="741">
        <f t="shared" ref="BS28:BS36" si="51">ROUND(AU28*$H28,2)</f>
        <v>0</v>
      </c>
      <c r="BT28" s="741">
        <f t="shared" ref="BT28:BT36" si="52">ROUND(AV28*$H28,2)</f>
        <v>0</v>
      </c>
      <c r="BU28" s="741">
        <f t="shared" ref="BU28:BU36" si="53">ROUND(AW28*$H28,2)</f>
        <v>0</v>
      </c>
      <c r="BV28" s="741">
        <f t="shared" ref="BV28:BV36" si="54">ROUND(AX28*$H28,2)</f>
        <v>0</v>
      </c>
      <c r="BW28" s="741">
        <f t="shared" ref="BW28:BW36" si="55">ROUND(AY28*$H28,2)</f>
        <v>0</v>
      </c>
      <c r="BX28" s="743">
        <f t="shared" ref="BX28:CC35" si="56">BR28*9</f>
        <v>0</v>
      </c>
      <c r="BY28" s="743">
        <f t="shared" si="56"/>
        <v>0</v>
      </c>
      <c r="BZ28" s="743">
        <f t="shared" si="56"/>
        <v>0</v>
      </c>
      <c r="CA28" s="743">
        <f t="shared" si="56"/>
        <v>0</v>
      </c>
      <c r="CB28" s="743">
        <f t="shared" si="56"/>
        <v>0</v>
      </c>
      <c r="CC28" s="743">
        <f t="shared" si="56"/>
        <v>0</v>
      </c>
      <c r="CD28" s="740">
        <f t="shared" ref="CD28:CI35" si="57">BR28*12</f>
        <v>0</v>
      </c>
      <c r="CE28" s="740">
        <f t="shared" si="57"/>
        <v>0</v>
      </c>
      <c r="CF28" s="740">
        <f t="shared" si="57"/>
        <v>0</v>
      </c>
      <c r="CG28" s="740">
        <f t="shared" si="57"/>
        <v>0</v>
      </c>
      <c r="CH28" s="740">
        <f t="shared" si="57"/>
        <v>0</v>
      </c>
      <c r="CI28" s="740">
        <f t="shared" si="57"/>
        <v>0</v>
      </c>
      <c r="CJ28" s="746" t="s">
        <v>1208</v>
      </c>
      <c r="CK28" s="746" t="s">
        <v>1208</v>
      </c>
      <c r="CL28" s="746" t="s">
        <v>1208</v>
      </c>
      <c r="CM28" s="746" t="s">
        <v>1208</v>
      </c>
      <c r="CN28" s="746" t="s">
        <v>1208</v>
      </c>
      <c r="CO28" s="746" t="s">
        <v>1208</v>
      </c>
      <c r="CP28" s="677" t="e">
        <f t="shared" si="32"/>
        <v>#DIV/0!</v>
      </c>
      <c r="CQ28" s="677" t="e">
        <f t="shared" si="33"/>
        <v>#DIV/0!</v>
      </c>
      <c r="CR28" s="677" t="e">
        <f t="shared" si="34"/>
        <v>#DIV/0!</v>
      </c>
      <c r="CS28" s="677" t="e">
        <f t="shared" si="35"/>
        <v>#DIV/0!</v>
      </c>
      <c r="CT28" s="677" t="e">
        <f t="shared" si="36"/>
        <v>#DIV/0!</v>
      </c>
      <c r="CU28" s="677" t="e">
        <f t="shared" si="37"/>
        <v>#DIV/0!</v>
      </c>
      <c r="CV28" s="764" t="e">
        <f t="shared" ref="CV28:CV36" si="58">ROUND(CP28+(CP28*$J28),2)</f>
        <v>#DIV/0!</v>
      </c>
      <c r="CW28" s="764" t="e">
        <f t="shared" ref="CW28:CW36" si="59">ROUND(CQ28+(CQ28*$J28),2)</f>
        <v>#DIV/0!</v>
      </c>
      <c r="CX28" s="764" t="e">
        <f t="shared" ref="CX28:CX36" si="60">ROUND(CR28+(CR28*$J28),2)</f>
        <v>#DIV/0!</v>
      </c>
      <c r="CY28" s="764" t="e">
        <f t="shared" ref="CY28:CY36" si="61">ROUND(CS28+(CS28*$J28),2)</f>
        <v>#DIV/0!</v>
      </c>
      <c r="CZ28" s="764" t="e">
        <f t="shared" ref="CZ28:CZ36" si="62">ROUND(CT28+(CT28*$J28),2)</f>
        <v>#DIV/0!</v>
      </c>
      <c r="DA28" s="764" t="e">
        <f t="shared" ref="DA28:DA36" si="63">ROUND(CU28+(CU28*$J28),2)</f>
        <v>#DIV/0!</v>
      </c>
      <c r="DB28" s="680" t="e">
        <f t="shared" si="39"/>
        <v>#DIV/0!</v>
      </c>
      <c r="DC28" s="680" t="e">
        <f t="shared" si="40"/>
        <v>#DIV/0!</v>
      </c>
      <c r="DD28" s="680" t="e">
        <f t="shared" si="41"/>
        <v>#DIV/0!</v>
      </c>
      <c r="DE28" s="680" t="e">
        <f t="shared" si="42"/>
        <v>#DIV/0!</v>
      </c>
      <c r="DF28" s="680" t="e">
        <f t="shared" si="43"/>
        <v>#DIV/0!</v>
      </c>
      <c r="DG28" s="680" t="e">
        <f t="shared" si="44"/>
        <v>#DIV/0!</v>
      </c>
      <c r="DH28" s="766">
        <f>ROUND($J28*O28, 'Initial Information'!B28)</f>
        <v>0</v>
      </c>
      <c r="DI28" s="766">
        <f>ROUND($J28*T28, 'Initial Information'!C28)</f>
        <v>0</v>
      </c>
      <c r="DJ28" s="766">
        <f>ROUND($J28*Y28, 'Initial Information'!D28)</f>
        <v>0</v>
      </c>
      <c r="DK28" s="766">
        <f>ROUND($J28*AD28, 'Initial Information'!E28)</f>
        <v>0</v>
      </c>
      <c r="DL28" s="766">
        <f>ROUND($J28*AI28, 'Initial Information'!F28)</f>
        <v>0</v>
      </c>
      <c r="DM28" s="766">
        <f>ROUND($J28*AN28, 'Initial Information'!G28)</f>
        <v>0</v>
      </c>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row>
    <row r="29" spans="1:148" s="58" customFormat="1" ht="20.25" customHeight="1">
      <c r="A29" s="55" t="s">
        <v>181</v>
      </c>
      <c r="B29" s="56">
        <v>3</v>
      </c>
      <c r="C29" s="1138"/>
      <c r="D29" s="1139"/>
      <c r="E29" s="157"/>
      <c r="F29" s="104"/>
      <c r="G29" s="56" t="s">
        <v>181</v>
      </c>
      <c r="H29" s="100"/>
      <c r="I29" s="56" t="s">
        <v>181</v>
      </c>
      <c r="J29" s="105">
        <v>0.28000000000000003</v>
      </c>
      <c r="K29" s="56" t="s">
        <v>181</v>
      </c>
      <c r="L29" s="68" t="s">
        <v>181</v>
      </c>
      <c r="M29" s="74"/>
      <c r="N29" s="152" t="s">
        <v>181</v>
      </c>
      <c r="O29" s="400">
        <f t="shared" si="3"/>
        <v>0</v>
      </c>
      <c r="P29" s="69" t="s">
        <v>181</v>
      </c>
      <c r="Q29" s="152" t="s">
        <v>181</v>
      </c>
      <c r="R29" s="74"/>
      <c r="S29" s="152" t="s">
        <v>181</v>
      </c>
      <c r="T29" s="400">
        <f t="shared" si="4"/>
        <v>0</v>
      </c>
      <c r="U29" s="69" t="s">
        <v>181</v>
      </c>
      <c r="V29" s="152" t="s">
        <v>181</v>
      </c>
      <c r="W29" s="74"/>
      <c r="X29" s="152" t="s">
        <v>181</v>
      </c>
      <c r="Y29" s="400">
        <f t="shared" si="5"/>
        <v>0</v>
      </c>
      <c r="Z29" s="69" t="s">
        <v>181</v>
      </c>
      <c r="AA29" s="152" t="s">
        <v>181</v>
      </c>
      <c r="AB29" s="74"/>
      <c r="AC29" s="152" t="s">
        <v>181</v>
      </c>
      <c r="AD29" s="400">
        <f t="shared" si="6"/>
        <v>0</v>
      </c>
      <c r="AE29" s="69" t="s">
        <v>181</v>
      </c>
      <c r="AF29" s="152" t="s">
        <v>181</v>
      </c>
      <c r="AG29" s="74"/>
      <c r="AH29" s="152" t="s">
        <v>181</v>
      </c>
      <c r="AI29" s="400">
        <f t="shared" si="7"/>
        <v>0</v>
      </c>
      <c r="AJ29" s="69" t="s">
        <v>181</v>
      </c>
      <c r="AK29" s="152" t="s">
        <v>181</v>
      </c>
      <c r="AL29" s="74"/>
      <c r="AM29" s="152" t="s">
        <v>181</v>
      </c>
      <c r="AN29" s="400">
        <f t="shared" si="8"/>
        <v>0</v>
      </c>
      <c r="AO29" s="75" t="s">
        <v>181</v>
      </c>
      <c r="AP29" s="185" t="s">
        <v>181</v>
      </c>
      <c r="AQ29" s="52">
        <f t="shared" si="9"/>
        <v>0</v>
      </c>
      <c r="AR29" s="188" t="s">
        <v>181</v>
      </c>
      <c r="AS29" s="729"/>
      <c r="AT29" s="76">
        <v>1.03</v>
      </c>
      <c r="AU29" s="76">
        <f t="shared" si="45"/>
        <v>1.0609</v>
      </c>
      <c r="AV29" s="76">
        <f t="shared" si="46"/>
        <v>1.092727</v>
      </c>
      <c r="AW29" s="76">
        <f t="shared" si="47"/>
        <v>1.1255088100000001</v>
      </c>
      <c r="AX29" s="76">
        <f t="shared" si="48"/>
        <v>1.1592740743000001</v>
      </c>
      <c r="AY29" s="76">
        <f t="shared" si="49"/>
        <v>1.1940522965290001</v>
      </c>
      <c r="AZ29" s="51">
        <f t="shared" si="11"/>
        <v>0</v>
      </c>
      <c r="BA29" s="51">
        <f t="shared" si="12"/>
        <v>0</v>
      </c>
      <c r="BB29" s="51">
        <f t="shared" si="13"/>
        <v>0</v>
      </c>
      <c r="BC29" s="51">
        <f t="shared" si="14"/>
        <v>0</v>
      </c>
      <c r="BD29" s="51">
        <f t="shared" si="15"/>
        <v>0</v>
      </c>
      <c r="BE29" s="51">
        <f t="shared" si="16"/>
        <v>0</v>
      </c>
      <c r="BF29" s="735">
        <f t="shared" si="17"/>
        <v>0</v>
      </c>
      <c r="BG29" s="735">
        <f t="shared" si="18"/>
        <v>0</v>
      </c>
      <c r="BH29" s="735">
        <f t="shared" si="19"/>
        <v>0</v>
      </c>
      <c r="BI29" s="735">
        <f t="shared" si="20"/>
        <v>0</v>
      </c>
      <c r="BJ29" s="735">
        <f t="shared" si="21"/>
        <v>0</v>
      </c>
      <c r="BK29" s="735">
        <f t="shared" si="22"/>
        <v>0</v>
      </c>
      <c r="BL29" s="739">
        <f t="shared" si="23"/>
        <v>0</v>
      </c>
      <c r="BM29" s="739">
        <f t="shared" si="24"/>
        <v>0</v>
      </c>
      <c r="BN29" s="739">
        <f t="shared" si="25"/>
        <v>0</v>
      </c>
      <c r="BO29" s="739">
        <f t="shared" si="26"/>
        <v>0</v>
      </c>
      <c r="BP29" s="739">
        <f t="shared" si="27"/>
        <v>0</v>
      </c>
      <c r="BQ29" s="739">
        <f t="shared" si="28"/>
        <v>0</v>
      </c>
      <c r="BR29" s="741">
        <f t="shared" si="50"/>
        <v>0</v>
      </c>
      <c r="BS29" s="741">
        <f t="shared" si="51"/>
        <v>0</v>
      </c>
      <c r="BT29" s="741">
        <f t="shared" si="52"/>
        <v>0</v>
      </c>
      <c r="BU29" s="741">
        <f t="shared" si="53"/>
        <v>0</v>
      </c>
      <c r="BV29" s="741">
        <f t="shared" si="54"/>
        <v>0</v>
      </c>
      <c r="BW29" s="741">
        <f t="shared" si="55"/>
        <v>0</v>
      </c>
      <c r="BX29" s="743">
        <f t="shared" si="56"/>
        <v>0</v>
      </c>
      <c r="BY29" s="743">
        <f t="shared" si="56"/>
        <v>0</v>
      </c>
      <c r="BZ29" s="743">
        <f t="shared" si="56"/>
        <v>0</v>
      </c>
      <c r="CA29" s="743">
        <f t="shared" si="56"/>
        <v>0</v>
      </c>
      <c r="CB29" s="743">
        <f t="shared" si="56"/>
        <v>0</v>
      </c>
      <c r="CC29" s="743">
        <f t="shared" si="56"/>
        <v>0</v>
      </c>
      <c r="CD29" s="740">
        <f t="shared" si="57"/>
        <v>0</v>
      </c>
      <c r="CE29" s="740">
        <f t="shared" si="57"/>
        <v>0</v>
      </c>
      <c r="CF29" s="740">
        <f t="shared" si="57"/>
        <v>0</v>
      </c>
      <c r="CG29" s="740">
        <f t="shared" si="57"/>
        <v>0</v>
      </c>
      <c r="CH29" s="740">
        <f t="shared" si="57"/>
        <v>0</v>
      </c>
      <c r="CI29" s="740">
        <f t="shared" si="57"/>
        <v>0</v>
      </c>
      <c r="CJ29" s="746" t="s">
        <v>1208</v>
      </c>
      <c r="CK29" s="746" t="s">
        <v>1208</v>
      </c>
      <c r="CL29" s="746" t="s">
        <v>1208</v>
      </c>
      <c r="CM29" s="746" t="s">
        <v>1208</v>
      </c>
      <c r="CN29" s="746" t="s">
        <v>1208</v>
      </c>
      <c r="CO29" s="746" t="s">
        <v>1208</v>
      </c>
      <c r="CP29" s="677" t="e">
        <f t="shared" si="32"/>
        <v>#DIV/0!</v>
      </c>
      <c r="CQ29" s="677" t="e">
        <f t="shared" si="33"/>
        <v>#DIV/0!</v>
      </c>
      <c r="CR29" s="677" t="e">
        <f t="shared" si="34"/>
        <v>#DIV/0!</v>
      </c>
      <c r="CS29" s="677" t="e">
        <f t="shared" si="35"/>
        <v>#DIV/0!</v>
      </c>
      <c r="CT29" s="677" t="e">
        <f t="shared" si="36"/>
        <v>#DIV/0!</v>
      </c>
      <c r="CU29" s="677" t="e">
        <f t="shared" si="37"/>
        <v>#DIV/0!</v>
      </c>
      <c r="CV29" s="764" t="e">
        <f t="shared" si="58"/>
        <v>#DIV/0!</v>
      </c>
      <c r="CW29" s="764" t="e">
        <f t="shared" si="59"/>
        <v>#DIV/0!</v>
      </c>
      <c r="CX29" s="764" t="e">
        <f t="shared" si="60"/>
        <v>#DIV/0!</v>
      </c>
      <c r="CY29" s="764" t="e">
        <f t="shared" si="61"/>
        <v>#DIV/0!</v>
      </c>
      <c r="CZ29" s="764" t="e">
        <f t="shared" si="62"/>
        <v>#DIV/0!</v>
      </c>
      <c r="DA29" s="764" t="e">
        <f t="shared" si="63"/>
        <v>#DIV/0!</v>
      </c>
      <c r="DB29" s="680" t="e">
        <f t="shared" si="39"/>
        <v>#DIV/0!</v>
      </c>
      <c r="DC29" s="680" t="e">
        <f t="shared" si="40"/>
        <v>#DIV/0!</v>
      </c>
      <c r="DD29" s="680" t="e">
        <f t="shared" si="41"/>
        <v>#DIV/0!</v>
      </c>
      <c r="DE29" s="680" t="e">
        <f t="shared" si="42"/>
        <v>#DIV/0!</v>
      </c>
      <c r="DF29" s="680" t="e">
        <f t="shared" si="43"/>
        <v>#DIV/0!</v>
      </c>
      <c r="DG29" s="680" t="e">
        <f t="shared" si="44"/>
        <v>#DIV/0!</v>
      </c>
      <c r="DH29" s="766">
        <f>ROUND($J29*O29, 'Initial Information'!B29)</f>
        <v>0</v>
      </c>
      <c r="DI29" s="766">
        <f>ROUND($J29*T29, 'Initial Information'!C29)</f>
        <v>0</v>
      </c>
      <c r="DJ29" s="766">
        <f>ROUND($J29*Y29, 'Initial Information'!D29)</f>
        <v>0</v>
      </c>
      <c r="DK29" s="766">
        <f>ROUND($J29*AD29, 'Initial Information'!E29)</f>
        <v>0</v>
      </c>
      <c r="DL29" s="766">
        <f>ROUND($J29*AI29, 'Initial Information'!F29)</f>
        <v>0</v>
      </c>
      <c r="DM29" s="766">
        <f>ROUND($J29*AN29, 'Initial Information'!G29)</f>
        <v>0</v>
      </c>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row>
    <row r="30" spans="1:148" s="58" customFormat="1" ht="20.25" customHeight="1">
      <c r="A30" s="55" t="s">
        <v>181</v>
      </c>
      <c r="B30" s="56">
        <v>4</v>
      </c>
      <c r="C30" s="1138"/>
      <c r="D30" s="1139"/>
      <c r="E30" s="157"/>
      <c r="F30" s="104"/>
      <c r="G30" s="56" t="s">
        <v>181</v>
      </c>
      <c r="H30" s="100"/>
      <c r="I30" s="56" t="s">
        <v>181</v>
      </c>
      <c r="J30" s="105">
        <v>0.28000000000000003</v>
      </c>
      <c r="K30" s="56" t="s">
        <v>181</v>
      </c>
      <c r="L30" s="68" t="s">
        <v>181</v>
      </c>
      <c r="M30" s="74"/>
      <c r="N30" s="152" t="s">
        <v>181</v>
      </c>
      <c r="O30" s="400">
        <f t="shared" si="3"/>
        <v>0</v>
      </c>
      <c r="P30" s="69" t="s">
        <v>181</v>
      </c>
      <c r="Q30" s="152" t="s">
        <v>181</v>
      </c>
      <c r="R30" s="74"/>
      <c r="S30" s="152" t="s">
        <v>181</v>
      </c>
      <c r="T30" s="400">
        <f t="shared" si="4"/>
        <v>0</v>
      </c>
      <c r="U30" s="69" t="s">
        <v>181</v>
      </c>
      <c r="V30" s="152" t="s">
        <v>181</v>
      </c>
      <c r="W30" s="74"/>
      <c r="X30" s="152" t="s">
        <v>181</v>
      </c>
      <c r="Y30" s="400">
        <f t="shared" si="5"/>
        <v>0</v>
      </c>
      <c r="Z30" s="69" t="s">
        <v>181</v>
      </c>
      <c r="AA30" s="152" t="s">
        <v>181</v>
      </c>
      <c r="AB30" s="74"/>
      <c r="AC30" s="152" t="s">
        <v>181</v>
      </c>
      <c r="AD30" s="400">
        <f t="shared" si="6"/>
        <v>0</v>
      </c>
      <c r="AE30" s="69" t="s">
        <v>181</v>
      </c>
      <c r="AF30" s="152" t="s">
        <v>181</v>
      </c>
      <c r="AG30" s="74"/>
      <c r="AH30" s="152" t="s">
        <v>181</v>
      </c>
      <c r="AI30" s="400">
        <f t="shared" si="7"/>
        <v>0</v>
      </c>
      <c r="AJ30" s="69" t="s">
        <v>181</v>
      </c>
      <c r="AK30" s="152" t="s">
        <v>181</v>
      </c>
      <c r="AL30" s="74"/>
      <c r="AM30" s="152" t="s">
        <v>181</v>
      </c>
      <c r="AN30" s="400">
        <f t="shared" si="8"/>
        <v>0</v>
      </c>
      <c r="AO30" s="75" t="s">
        <v>181</v>
      </c>
      <c r="AP30" s="185" t="s">
        <v>181</v>
      </c>
      <c r="AQ30" s="52">
        <f t="shared" si="9"/>
        <v>0</v>
      </c>
      <c r="AR30" s="188" t="s">
        <v>181</v>
      </c>
      <c r="AS30" s="729"/>
      <c r="AT30" s="76">
        <v>1.03</v>
      </c>
      <c r="AU30" s="76">
        <f t="shared" si="45"/>
        <v>1.0609</v>
      </c>
      <c r="AV30" s="76">
        <f t="shared" si="46"/>
        <v>1.092727</v>
      </c>
      <c r="AW30" s="76">
        <f t="shared" si="47"/>
        <v>1.1255088100000001</v>
      </c>
      <c r="AX30" s="76">
        <f t="shared" si="48"/>
        <v>1.1592740743000001</v>
      </c>
      <c r="AY30" s="76">
        <f t="shared" si="49"/>
        <v>1.1940522965290001</v>
      </c>
      <c r="AZ30" s="51">
        <f t="shared" si="11"/>
        <v>0</v>
      </c>
      <c r="BA30" s="51">
        <f t="shared" si="12"/>
        <v>0</v>
      </c>
      <c r="BB30" s="51">
        <f t="shared" si="13"/>
        <v>0</v>
      </c>
      <c r="BC30" s="51">
        <f t="shared" si="14"/>
        <v>0</v>
      </c>
      <c r="BD30" s="51">
        <f t="shared" si="15"/>
        <v>0</v>
      </c>
      <c r="BE30" s="51">
        <f t="shared" si="16"/>
        <v>0</v>
      </c>
      <c r="BF30" s="735">
        <f t="shared" si="17"/>
        <v>0</v>
      </c>
      <c r="BG30" s="735">
        <f t="shared" si="18"/>
        <v>0</v>
      </c>
      <c r="BH30" s="735">
        <f t="shared" si="19"/>
        <v>0</v>
      </c>
      <c r="BI30" s="735">
        <f t="shared" si="20"/>
        <v>0</v>
      </c>
      <c r="BJ30" s="735">
        <f t="shared" si="21"/>
        <v>0</v>
      </c>
      <c r="BK30" s="735">
        <f t="shared" si="22"/>
        <v>0</v>
      </c>
      <c r="BL30" s="739">
        <f t="shared" si="23"/>
        <v>0</v>
      </c>
      <c r="BM30" s="739">
        <f t="shared" si="24"/>
        <v>0</v>
      </c>
      <c r="BN30" s="739">
        <f t="shared" si="25"/>
        <v>0</v>
      </c>
      <c r="BO30" s="739">
        <f t="shared" si="26"/>
        <v>0</v>
      </c>
      <c r="BP30" s="739">
        <f t="shared" si="27"/>
        <v>0</v>
      </c>
      <c r="BQ30" s="739">
        <f t="shared" si="28"/>
        <v>0</v>
      </c>
      <c r="BR30" s="741">
        <f t="shared" si="50"/>
        <v>0</v>
      </c>
      <c r="BS30" s="741">
        <f t="shared" si="51"/>
        <v>0</v>
      </c>
      <c r="BT30" s="741">
        <f t="shared" si="52"/>
        <v>0</v>
      </c>
      <c r="BU30" s="741">
        <f t="shared" si="53"/>
        <v>0</v>
      </c>
      <c r="BV30" s="741">
        <f t="shared" si="54"/>
        <v>0</v>
      </c>
      <c r="BW30" s="741">
        <f t="shared" si="55"/>
        <v>0</v>
      </c>
      <c r="BX30" s="743">
        <f t="shared" si="56"/>
        <v>0</v>
      </c>
      <c r="BY30" s="743">
        <f t="shared" si="56"/>
        <v>0</v>
      </c>
      <c r="BZ30" s="743">
        <f t="shared" si="56"/>
        <v>0</v>
      </c>
      <c r="CA30" s="743">
        <f t="shared" si="56"/>
        <v>0</v>
      </c>
      <c r="CB30" s="743">
        <f t="shared" si="56"/>
        <v>0</v>
      </c>
      <c r="CC30" s="743">
        <f t="shared" si="56"/>
        <v>0</v>
      </c>
      <c r="CD30" s="740">
        <f t="shared" si="57"/>
        <v>0</v>
      </c>
      <c r="CE30" s="740">
        <f t="shared" si="57"/>
        <v>0</v>
      </c>
      <c r="CF30" s="740">
        <f t="shared" si="57"/>
        <v>0</v>
      </c>
      <c r="CG30" s="740">
        <f t="shared" si="57"/>
        <v>0</v>
      </c>
      <c r="CH30" s="740">
        <f t="shared" si="57"/>
        <v>0</v>
      </c>
      <c r="CI30" s="740">
        <f t="shared" si="57"/>
        <v>0</v>
      </c>
      <c r="CJ30" s="746" t="s">
        <v>1208</v>
      </c>
      <c r="CK30" s="746" t="s">
        <v>1208</v>
      </c>
      <c r="CL30" s="746" t="s">
        <v>1208</v>
      </c>
      <c r="CM30" s="746" t="s">
        <v>1208</v>
      </c>
      <c r="CN30" s="746" t="s">
        <v>1208</v>
      </c>
      <c r="CO30" s="746" t="s">
        <v>1208</v>
      </c>
      <c r="CP30" s="677" t="e">
        <f t="shared" si="32"/>
        <v>#DIV/0!</v>
      </c>
      <c r="CQ30" s="677" t="e">
        <f t="shared" si="33"/>
        <v>#DIV/0!</v>
      </c>
      <c r="CR30" s="677" t="e">
        <f t="shared" si="34"/>
        <v>#DIV/0!</v>
      </c>
      <c r="CS30" s="677" t="e">
        <f t="shared" si="35"/>
        <v>#DIV/0!</v>
      </c>
      <c r="CT30" s="677" t="e">
        <f t="shared" si="36"/>
        <v>#DIV/0!</v>
      </c>
      <c r="CU30" s="677" t="e">
        <f t="shared" si="37"/>
        <v>#DIV/0!</v>
      </c>
      <c r="CV30" s="764" t="e">
        <f t="shared" si="58"/>
        <v>#DIV/0!</v>
      </c>
      <c r="CW30" s="764" t="e">
        <f t="shared" si="59"/>
        <v>#DIV/0!</v>
      </c>
      <c r="CX30" s="764" t="e">
        <f t="shared" si="60"/>
        <v>#DIV/0!</v>
      </c>
      <c r="CY30" s="764" t="e">
        <f t="shared" si="61"/>
        <v>#DIV/0!</v>
      </c>
      <c r="CZ30" s="764" t="e">
        <f t="shared" si="62"/>
        <v>#DIV/0!</v>
      </c>
      <c r="DA30" s="764" t="e">
        <f t="shared" si="63"/>
        <v>#DIV/0!</v>
      </c>
      <c r="DB30" s="680" t="e">
        <f t="shared" si="39"/>
        <v>#DIV/0!</v>
      </c>
      <c r="DC30" s="680" t="e">
        <f t="shared" si="40"/>
        <v>#DIV/0!</v>
      </c>
      <c r="DD30" s="680" t="e">
        <f t="shared" si="41"/>
        <v>#DIV/0!</v>
      </c>
      <c r="DE30" s="680" t="e">
        <f t="shared" si="42"/>
        <v>#DIV/0!</v>
      </c>
      <c r="DF30" s="680" t="e">
        <f t="shared" si="43"/>
        <v>#DIV/0!</v>
      </c>
      <c r="DG30" s="680" t="e">
        <f t="shared" si="44"/>
        <v>#DIV/0!</v>
      </c>
      <c r="DH30" s="766">
        <f>ROUND($J30*O30, 'Initial Information'!B30)</f>
        <v>0</v>
      </c>
      <c r="DI30" s="766">
        <f>ROUND($J30*T30, 'Initial Information'!C30)</f>
        <v>0</v>
      </c>
      <c r="DJ30" s="766">
        <f>ROUND($J30*Y30, 'Initial Information'!D30)</f>
        <v>0</v>
      </c>
      <c r="DK30" s="766">
        <f>ROUND($J30*AD30, 'Initial Information'!E30)</f>
        <v>0</v>
      </c>
      <c r="DL30" s="766">
        <f>ROUND($J30*AI30, 'Initial Information'!F30)</f>
        <v>0</v>
      </c>
      <c r="DM30" s="766">
        <f>ROUND($J30*AN30, 'Initial Information'!G30)</f>
        <v>0</v>
      </c>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row>
    <row r="31" spans="1:148" s="58" customFormat="1" ht="20.25" customHeight="1">
      <c r="A31" s="55" t="s">
        <v>181</v>
      </c>
      <c r="B31" s="56">
        <v>5</v>
      </c>
      <c r="C31" s="1138"/>
      <c r="D31" s="1139"/>
      <c r="E31" s="157"/>
      <c r="F31" s="104"/>
      <c r="G31" s="56" t="s">
        <v>181</v>
      </c>
      <c r="H31" s="100"/>
      <c r="I31" s="56" t="s">
        <v>181</v>
      </c>
      <c r="J31" s="105">
        <v>0.28000000000000003</v>
      </c>
      <c r="K31" s="56" t="s">
        <v>181</v>
      </c>
      <c r="L31" s="68" t="s">
        <v>181</v>
      </c>
      <c r="M31" s="74"/>
      <c r="N31" s="152" t="s">
        <v>181</v>
      </c>
      <c r="O31" s="400">
        <f t="shared" si="3"/>
        <v>0</v>
      </c>
      <c r="P31" s="69" t="s">
        <v>181</v>
      </c>
      <c r="Q31" s="152" t="s">
        <v>181</v>
      </c>
      <c r="R31" s="74"/>
      <c r="S31" s="152" t="s">
        <v>181</v>
      </c>
      <c r="T31" s="400">
        <f t="shared" si="4"/>
        <v>0</v>
      </c>
      <c r="U31" s="69" t="s">
        <v>181</v>
      </c>
      <c r="V31" s="152" t="s">
        <v>181</v>
      </c>
      <c r="W31" s="74"/>
      <c r="X31" s="152" t="s">
        <v>181</v>
      </c>
      <c r="Y31" s="400">
        <f t="shared" si="5"/>
        <v>0</v>
      </c>
      <c r="Z31" s="69" t="s">
        <v>181</v>
      </c>
      <c r="AA31" s="152" t="s">
        <v>181</v>
      </c>
      <c r="AB31" s="74"/>
      <c r="AC31" s="152" t="s">
        <v>181</v>
      </c>
      <c r="AD31" s="400">
        <f t="shared" si="6"/>
        <v>0</v>
      </c>
      <c r="AE31" s="69" t="s">
        <v>181</v>
      </c>
      <c r="AF31" s="152" t="s">
        <v>181</v>
      </c>
      <c r="AG31" s="74"/>
      <c r="AH31" s="152" t="s">
        <v>181</v>
      </c>
      <c r="AI31" s="400">
        <f t="shared" si="7"/>
        <v>0</v>
      </c>
      <c r="AJ31" s="69" t="s">
        <v>181</v>
      </c>
      <c r="AK31" s="152" t="s">
        <v>181</v>
      </c>
      <c r="AL31" s="74"/>
      <c r="AM31" s="152" t="s">
        <v>181</v>
      </c>
      <c r="AN31" s="400">
        <f t="shared" si="8"/>
        <v>0</v>
      </c>
      <c r="AO31" s="75" t="s">
        <v>181</v>
      </c>
      <c r="AP31" s="185" t="s">
        <v>181</v>
      </c>
      <c r="AQ31" s="52">
        <f t="shared" si="9"/>
        <v>0</v>
      </c>
      <c r="AR31" s="188" t="s">
        <v>181</v>
      </c>
      <c r="AS31" s="729"/>
      <c r="AT31" s="76">
        <v>1.03</v>
      </c>
      <c r="AU31" s="76">
        <f t="shared" si="45"/>
        <v>1.0609</v>
      </c>
      <c r="AV31" s="76">
        <f t="shared" si="46"/>
        <v>1.092727</v>
      </c>
      <c r="AW31" s="76">
        <f t="shared" si="47"/>
        <v>1.1255088100000001</v>
      </c>
      <c r="AX31" s="76">
        <f t="shared" si="48"/>
        <v>1.1592740743000001</v>
      </c>
      <c r="AY31" s="76">
        <f t="shared" si="49"/>
        <v>1.1940522965290001</v>
      </c>
      <c r="AZ31" s="51">
        <f t="shared" si="11"/>
        <v>0</v>
      </c>
      <c r="BA31" s="51">
        <f t="shared" si="12"/>
        <v>0</v>
      </c>
      <c r="BB31" s="51">
        <f t="shared" si="13"/>
        <v>0</v>
      </c>
      <c r="BC31" s="51">
        <f t="shared" si="14"/>
        <v>0</v>
      </c>
      <c r="BD31" s="51">
        <f t="shared" si="15"/>
        <v>0</v>
      </c>
      <c r="BE31" s="51">
        <f t="shared" si="16"/>
        <v>0</v>
      </c>
      <c r="BF31" s="735">
        <f t="shared" si="17"/>
        <v>0</v>
      </c>
      <c r="BG31" s="735">
        <f t="shared" si="18"/>
        <v>0</v>
      </c>
      <c r="BH31" s="735">
        <f t="shared" si="19"/>
        <v>0</v>
      </c>
      <c r="BI31" s="735">
        <f t="shared" si="20"/>
        <v>0</v>
      </c>
      <c r="BJ31" s="735">
        <f t="shared" si="21"/>
        <v>0</v>
      </c>
      <c r="BK31" s="735">
        <f t="shared" si="22"/>
        <v>0</v>
      </c>
      <c r="BL31" s="739">
        <f t="shared" si="23"/>
        <v>0</v>
      </c>
      <c r="BM31" s="739">
        <f t="shared" si="24"/>
        <v>0</v>
      </c>
      <c r="BN31" s="739">
        <f t="shared" si="25"/>
        <v>0</v>
      </c>
      <c r="BO31" s="739">
        <f t="shared" si="26"/>
        <v>0</v>
      </c>
      <c r="BP31" s="739">
        <f t="shared" si="27"/>
        <v>0</v>
      </c>
      <c r="BQ31" s="739">
        <f t="shared" si="28"/>
        <v>0</v>
      </c>
      <c r="BR31" s="741">
        <f t="shared" si="50"/>
        <v>0</v>
      </c>
      <c r="BS31" s="741">
        <f t="shared" si="51"/>
        <v>0</v>
      </c>
      <c r="BT31" s="741">
        <f t="shared" si="52"/>
        <v>0</v>
      </c>
      <c r="BU31" s="741">
        <f t="shared" si="53"/>
        <v>0</v>
      </c>
      <c r="BV31" s="741">
        <f t="shared" si="54"/>
        <v>0</v>
      </c>
      <c r="BW31" s="741">
        <f t="shared" si="55"/>
        <v>0</v>
      </c>
      <c r="BX31" s="743">
        <f t="shared" si="56"/>
        <v>0</v>
      </c>
      <c r="BY31" s="743">
        <f t="shared" si="56"/>
        <v>0</v>
      </c>
      <c r="BZ31" s="743">
        <f t="shared" si="56"/>
        <v>0</v>
      </c>
      <c r="CA31" s="743">
        <f t="shared" si="56"/>
        <v>0</v>
      </c>
      <c r="CB31" s="743">
        <f t="shared" si="56"/>
        <v>0</v>
      </c>
      <c r="CC31" s="743">
        <f t="shared" si="56"/>
        <v>0</v>
      </c>
      <c r="CD31" s="740">
        <f t="shared" si="57"/>
        <v>0</v>
      </c>
      <c r="CE31" s="740">
        <f t="shared" si="57"/>
        <v>0</v>
      </c>
      <c r="CF31" s="740">
        <f t="shared" si="57"/>
        <v>0</v>
      </c>
      <c r="CG31" s="740">
        <f t="shared" si="57"/>
        <v>0</v>
      </c>
      <c r="CH31" s="740">
        <f t="shared" si="57"/>
        <v>0</v>
      </c>
      <c r="CI31" s="740">
        <f t="shared" si="57"/>
        <v>0</v>
      </c>
      <c r="CJ31" s="746" t="s">
        <v>1208</v>
      </c>
      <c r="CK31" s="746" t="s">
        <v>1208</v>
      </c>
      <c r="CL31" s="746" t="s">
        <v>1208</v>
      </c>
      <c r="CM31" s="746" t="s">
        <v>1208</v>
      </c>
      <c r="CN31" s="746" t="s">
        <v>1208</v>
      </c>
      <c r="CO31" s="746" t="s">
        <v>1208</v>
      </c>
      <c r="CP31" s="677" t="e">
        <f t="shared" si="32"/>
        <v>#DIV/0!</v>
      </c>
      <c r="CQ31" s="677" t="e">
        <f t="shared" si="33"/>
        <v>#DIV/0!</v>
      </c>
      <c r="CR31" s="677" t="e">
        <f t="shared" si="34"/>
        <v>#DIV/0!</v>
      </c>
      <c r="CS31" s="677" t="e">
        <f t="shared" si="35"/>
        <v>#DIV/0!</v>
      </c>
      <c r="CT31" s="677" t="e">
        <f t="shared" si="36"/>
        <v>#DIV/0!</v>
      </c>
      <c r="CU31" s="677" t="e">
        <f t="shared" si="37"/>
        <v>#DIV/0!</v>
      </c>
      <c r="CV31" s="764" t="e">
        <f t="shared" si="58"/>
        <v>#DIV/0!</v>
      </c>
      <c r="CW31" s="764" t="e">
        <f t="shared" si="59"/>
        <v>#DIV/0!</v>
      </c>
      <c r="CX31" s="764" t="e">
        <f t="shared" si="60"/>
        <v>#DIV/0!</v>
      </c>
      <c r="CY31" s="764" t="e">
        <f t="shared" si="61"/>
        <v>#DIV/0!</v>
      </c>
      <c r="CZ31" s="764" t="e">
        <f t="shared" si="62"/>
        <v>#DIV/0!</v>
      </c>
      <c r="DA31" s="764" t="e">
        <f t="shared" si="63"/>
        <v>#DIV/0!</v>
      </c>
      <c r="DB31" s="680" t="e">
        <f t="shared" si="39"/>
        <v>#DIV/0!</v>
      </c>
      <c r="DC31" s="680" t="e">
        <f t="shared" si="40"/>
        <v>#DIV/0!</v>
      </c>
      <c r="DD31" s="680" t="e">
        <f t="shared" si="41"/>
        <v>#DIV/0!</v>
      </c>
      <c r="DE31" s="680" t="e">
        <f t="shared" si="42"/>
        <v>#DIV/0!</v>
      </c>
      <c r="DF31" s="680" t="e">
        <f t="shared" si="43"/>
        <v>#DIV/0!</v>
      </c>
      <c r="DG31" s="680" t="e">
        <f t="shared" si="44"/>
        <v>#DIV/0!</v>
      </c>
      <c r="DH31" s="766">
        <f>ROUND($J31*O31, 'Initial Information'!B31)</f>
        <v>0</v>
      </c>
      <c r="DI31" s="766">
        <f>ROUND($J31*T31, 'Initial Information'!C31)</f>
        <v>0</v>
      </c>
      <c r="DJ31" s="766">
        <f>ROUND($J31*Y31, 'Initial Information'!D31)</f>
        <v>0</v>
      </c>
      <c r="DK31" s="766">
        <f>ROUND($J31*AD31, 'Initial Information'!E31)</f>
        <v>0</v>
      </c>
      <c r="DL31" s="766">
        <f>ROUND($J31*AI31, 'Initial Information'!F31)</f>
        <v>0</v>
      </c>
      <c r="DM31" s="766">
        <f>ROUND($J31*AN31, 'Initial Information'!G31)</f>
        <v>0</v>
      </c>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row>
    <row r="32" spans="1:148" s="58" customFormat="1" ht="20.25" customHeight="1">
      <c r="A32" s="55" t="s">
        <v>181</v>
      </c>
      <c r="B32" s="56">
        <v>6</v>
      </c>
      <c r="C32" s="1138" t="s">
        <v>181</v>
      </c>
      <c r="D32" s="1139"/>
      <c r="E32" s="157" t="s">
        <v>181</v>
      </c>
      <c r="F32" s="104" t="s">
        <v>181</v>
      </c>
      <c r="G32" s="56" t="s">
        <v>181</v>
      </c>
      <c r="H32" s="100"/>
      <c r="I32" s="56" t="s">
        <v>181</v>
      </c>
      <c r="J32" s="105">
        <v>0.28000000000000003</v>
      </c>
      <c r="K32" s="56" t="s">
        <v>181</v>
      </c>
      <c r="L32" s="68" t="s">
        <v>181</v>
      </c>
      <c r="M32" s="74"/>
      <c r="N32" s="152" t="s">
        <v>181</v>
      </c>
      <c r="O32" s="400">
        <f t="shared" si="3"/>
        <v>0</v>
      </c>
      <c r="P32" s="69" t="s">
        <v>181</v>
      </c>
      <c r="Q32" s="152" t="s">
        <v>181</v>
      </c>
      <c r="R32" s="74"/>
      <c r="S32" s="152" t="s">
        <v>181</v>
      </c>
      <c r="T32" s="400">
        <f t="shared" si="4"/>
        <v>0</v>
      </c>
      <c r="U32" s="69" t="s">
        <v>181</v>
      </c>
      <c r="V32" s="152" t="s">
        <v>181</v>
      </c>
      <c r="W32" s="74"/>
      <c r="X32" s="152" t="s">
        <v>181</v>
      </c>
      <c r="Y32" s="400">
        <f t="shared" si="5"/>
        <v>0</v>
      </c>
      <c r="Z32" s="69" t="s">
        <v>181</v>
      </c>
      <c r="AA32" s="152" t="s">
        <v>181</v>
      </c>
      <c r="AB32" s="74"/>
      <c r="AC32" s="152" t="s">
        <v>181</v>
      </c>
      <c r="AD32" s="400">
        <f t="shared" si="6"/>
        <v>0</v>
      </c>
      <c r="AE32" s="69" t="s">
        <v>181</v>
      </c>
      <c r="AF32" s="152" t="s">
        <v>181</v>
      </c>
      <c r="AG32" s="74"/>
      <c r="AH32" s="152" t="s">
        <v>181</v>
      </c>
      <c r="AI32" s="400">
        <f t="shared" si="7"/>
        <v>0</v>
      </c>
      <c r="AJ32" s="69" t="s">
        <v>181</v>
      </c>
      <c r="AK32" s="152" t="s">
        <v>181</v>
      </c>
      <c r="AL32" s="74"/>
      <c r="AM32" s="152" t="s">
        <v>181</v>
      </c>
      <c r="AN32" s="400">
        <f t="shared" si="8"/>
        <v>0</v>
      </c>
      <c r="AO32" s="75" t="s">
        <v>181</v>
      </c>
      <c r="AP32" s="185" t="s">
        <v>181</v>
      </c>
      <c r="AQ32" s="52">
        <f t="shared" si="9"/>
        <v>0</v>
      </c>
      <c r="AR32" s="188" t="s">
        <v>181</v>
      </c>
      <c r="AS32" s="729"/>
      <c r="AT32" s="76">
        <v>1.03</v>
      </c>
      <c r="AU32" s="76">
        <f t="shared" si="45"/>
        <v>1.0609</v>
      </c>
      <c r="AV32" s="76">
        <f t="shared" si="46"/>
        <v>1.092727</v>
      </c>
      <c r="AW32" s="76">
        <f t="shared" si="47"/>
        <v>1.1255088100000001</v>
      </c>
      <c r="AX32" s="76">
        <f t="shared" si="48"/>
        <v>1.1592740743000001</v>
      </c>
      <c r="AY32" s="76">
        <f t="shared" si="49"/>
        <v>1.1940522965290001</v>
      </c>
      <c r="AZ32" s="51">
        <f t="shared" si="11"/>
        <v>0</v>
      </c>
      <c r="BA32" s="51">
        <f t="shared" si="12"/>
        <v>0</v>
      </c>
      <c r="BB32" s="51">
        <f t="shared" si="13"/>
        <v>0</v>
      </c>
      <c r="BC32" s="51">
        <f t="shared" si="14"/>
        <v>0</v>
      </c>
      <c r="BD32" s="51">
        <f t="shared" si="15"/>
        <v>0</v>
      </c>
      <c r="BE32" s="51">
        <f t="shared" si="16"/>
        <v>0</v>
      </c>
      <c r="BF32" s="735">
        <f t="shared" si="17"/>
        <v>0</v>
      </c>
      <c r="BG32" s="735">
        <f t="shared" si="18"/>
        <v>0</v>
      </c>
      <c r="BH32" s="735">
        <f t="shared" si="19"/>
        <v>0</v>
      </c>
      <c r="BI32" s="735">
        <f t="shared" si="20"/>
        <v>0</v>
      </c>
      <c r="BJ32" s="735">
        <f t="shared" si="21"/>
        <v>0</v>
      </c>
      <c r="BK32" s="735">
        <f t="shared" si="22"/>
        <v>0</v>
      </c>
      <c r="BL32" s="739">
        <f t="shared" si="23"/>
        <v>0</v>
      </c>
      <c r="BM32" s="739">
        <f t="shared" si="24"/>
        <v>0</v>
      </c>
      <c r="BN32" s="739">
        <f t="shared" si="25"/>
        <v>0</v>
      </c>
      <c r="BO32" s="739">
        <f t="shared" si="26"/>
        <v>0</v>
      </c>
      <c r="BP32" s="739">
        <f t="shared" si="27"/>
        <v>0</v>
      </c>
      <c r="BQ32" s="739">
        <f t="shared" si="28"/>
        <v>0</v>
      </c>
      <c r="BR32" s="741">
        <f t="shared" si="50"/>
        <v>0</v>
      </c>
      <c r="BS32" s="741">
        <f t="shared" si="51"/>
        <v>0</v>
      </c>
      <c r="BT32" s="741">
        <f t="shared" si="52"/>
        <v>0</v>
      </c>
      <c r="BU32" s="741">
        <f t="shared" si="53"/>
        <v>0</v>
      </c>
      <c r="BV32" s="741">
        <f t="shared" si="54"/>
        <v>0</v>
      </c>
      <c r="BW32" s="741">
        <f t="shared" si="55"/>
        <v>0</v>
      </c>
      <c r="BX32" s="743">
        <f t="shared" si="56"/>
        <v>0</v>
      </c>
      <c r="BY32" s="743">
        <f t="shared" si="56"/>
        <v>0</v>
      </c>
      <c r="BZ32" s="743">
        <f t="shared" si="56"/>
        <v>0</v>
      </c>
      <c r="CA32" s="743">
        <f t="shared" si="56"/>
        <v>0</v>
      </c>
      <c r="CB32" s="743">
        <f t="shared" si="56"/>
        <v>0</v>
      </c>
      <c r="CC32" s="743">
        <f t="shared" si="56"/>
        <v>0</v>
      </c>
      <c r="CD32" s="740">
        <f t="shared" si="57"/>
        <v>0</v>
      </c>
      <c r="CE32" s="740">
        <f t="shared" si="57"/>
        <v>0</v>
      </c>
      <c r="CF32" s="740">
        <f t="shared" si="57"/>
        <v>0</v>
      </c>
      <c r="CG32" s="740">
        <f t="shared" si="57"/>
        <v>0</v>
      </c>
      <c r="CH32" s="740">
        <f t="shared" si="57"/>
        <v>0</v>
      </c>
      <c r="CI32" s="740">
        <f t="shared" si="57"/>
        <v>0</v>
      </c>
      <c r="CJ32" s="746" t="s">
        <v>1208</v>
      </c>
      <c r="CK32" s="746" t="s">
        <v>1208</v>
      </c>
      <c r="CL32" s="746" t="s">
        <v>1208</v>
      </c>
      <c r="CM32" s="746" t="s">
        <v>1208</v>
      </c>
      <c r="CN32" s="746" t="s">
        <v>1208</v>
      </c>
      <c r="CO32" s="746" t="s">
        <v>1208</v>
      </c>
      <c r="CP32" s="677" t="e">
        <f t="shared" si="32"/>
        <v>#DIV/0!</v>
      </c>
      <c r="CQ32" s="677" t="e">
        <f t="shared" si="33"/>
        <v>#DIV/0!</v>
      </c>
      <c r="CR32" s="677" t="e">
        <f t="shared" si="34"/>
        <v>#DIV/0!</v>
      </c>
      <c r="CS32" s="677" t="e">
        <f t="shared" si="35"/>
        <v>#DIV/0!</v>
      </c>
      <c r="CT32" s="677" t="e">
        <f t="shared" si="36"/>
        <v>#DIV/0!</v>
      </c>
      <c r="CU32" s="677" t="e">
        <f t="shared" si="37"/>
        <v>#DIV/0!</v>
      </c>
      <c r="CV32" s="764" t="e">
        <f t="shared" si="58"/>
        <v>#DIV/0!</v>
      </c>
      <c r="CW32" s="764" t="e">
        <f t="shared" si="59"/>
        <v>#DIV/0!</v>
      </c>
      <c r="CX32" s="764" t="e">
        <f t="shared" si="60"/>
        <v>#DIV/0!</v>
      </c>
      <c r="CY32" s="764" t="e">
        <f t="shared" si="61"/>
        <v>#DIV/0!</v>
      </c>
      <c r="CZ32" s="764" t="e">
        <f t="shared" si="62"/>
        <v>#DIV/0!</v>
      </c>
      <c r="DA32" s="764" t="e">
        <f t="shared" si="63"/>
        <v>#DIV/0!</v>
      </c>
      <c r="DB32" s="680" t="e">
        <f t="shared" si="39"/>
        <v>#DIV/0!</v>
      </c>
      <c r="DC32" s="680" t="e">
        <f t="shared" si="40"/>
        <v>#DIV/0!</v>
      </c>
      <c r="DD32" s="680" t="e">
        <f t="shared" si="41"/>
        <v>#DIV/0!</v>
      </c>
      <c r="DE32" s="680" t="e">
        <f t="shared" si="42"/>
        <v>#DIV/0!</v>
      </c>
      <c r="DF32" s="680" t="e">
        <f t="shared" si="43"/>
        <v>#DIV/0!</v>
      </c>
      <c r="DG32" s="680" t="e">
        <f t="shared" si="44"/>
        <v>#DIV/0!</v>
      </c>
      <c r="DH32" s="766">
        <f>ROUND($J32*O32, 'Initial Information'!B32)</f>
        <v>0</v>
      </c>
      <c r="DI32" s="766">
        <f>ROUND($J32*T32, 'Initial Information'!C32)</f>
        <v>0</v>
      </c>
      <c r="DJ32" s="766">
        <f>ROUND($J32*Y32, 'Initial Information'!D32)</f>
        <v>0</v>
      </c>
      <c r="DK32" s="766">
        <f>ROUND($J32*AD32, 'Initial Information'!E32)</f>
        <v>0</v>
      </c>
      <c r="DL32" s="766">
        <f>ROUND($J32*AI32, 'Initial Information'!F32)</f>
        <v>0</v>
      </c>
      <c r="DM32" s="766">
        <f>ROUND($J32*AN32, 'Initial Information'!G32)</f>
        <v>0</v>
      </c>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row>
    <row r="33" spans="1:144" s="58" customFormat="1" ht="20.25" customHeight="1">
      <c r="A33" s="55" t="s">
        <v>181</v>
      </c>
      <c r="B33" s="56">
        <v>7</v>
      </c>
      <c r="C33" s="1138" t="s">
        <v>181</v>
      </c>
      <c r="D33" s="1139"/>
      <c r="E33" s="157" t="s">
        <v>181</v>
      </c>
      <c r="F33" s="104" t="s">
        <v>181</v>
      </c>
      <c r="G33" s="56" t="s">
        <v>181</v>
      </c>
      <c r="H33" s="100"/>
      <c r="I33" s="56" t="s">
        <v>181</v>
      </c>
      <c r="J33" s="105">
        <v>0.28000000000000003</v>
      </c>
      <c r="K33" s="56" t="s">
        <v>181</v>
      </c>
      <c r="L33" s="68" t="s">
        <v>181</v>
      </c>
      <c r="M33" s="74"/>
      <c r="N33" s="152" t="s">
        <v>181</v>
      </c>
      <c r="O33" s="400">
        <f t="shared" si="3"/>
        <v>0</v>
      </c>
      <c r="P33" s="69" t="s">
        <v>181</v>
      </c>
      <c r="Q33" s="152" t="s">
        <v>181</v>
      </c>
      <c r="R33" s="74"/>
      <c r="S33" s="152" t="s">
        <v>181</v>
      </c>
      <c r="T33" s="400">
        <f t="shared" si="4"/>
        <v>0</v>
      </c>
      <c r="U33" s="69" t="s">
        <v>181</v>
      </c>
      <c r="V33" s="152" t="s">
        <v>181</v>
      </c>
      <c r="W33" s="74"/>
      <c r="X33" s="152" t="s">
        <v>181</v>
      </c>
      <c r="Y33" s="400">
        <f t="shared" si="5"/>
        <v>0</v>
      </c>
      <c r="Z33" s="69" t="s">
        <v>181</v>
      </c>
      <c r="AA33" s="152" t="s">
        <v>181</v>
      </c>
      <c r="AB33" s="74"/>
      <c r="AC33" s="152" t="s">
        <v>181</v>
      </c>
      <c r="AD33" s="400">
        <f t="shared" si="6"/>
        <v>0</v>
      </c>
      <c r="AE33" s="69" t="s">
        <v>181</v>
      </c>
      <c r="AF33" s="152" t="s">
        <v>181</v>
      </c>
      <c r="AG33" s="74"/>
      <c r="AH33" s="152" t="s">
        <v>181</v>
      </c>
      <c r="AI33" s="400">
        <f t="shared" si="7"/>
        <v>0</v>
      </c>
      <c r="AJ33" s="69" t="s">
        <v>181</v>
      </c>
      <c r="AK33" s="152" t="s">
        <v>181</v>
      </c>
      <c r="AL33" s="74"/>
      <c r="AM33" s="152" t="s">
        <v>181</v>
      </c>
      <c r="AN33" s="400">
        <f t="shared" si="8"/>
        <v>0</v>
      </c>
      <c r="AO33" s="75" t="s">
        <v>181</v>
      </c>
      <c r="AP33" s="185" t="s">
        <v>181</v>
      </c>
      <c r="AQ33" s="52">
        <f t="shared" si="9"/>
        <v>0</v>
      </c>
      <c r="AR33" s="188" t="s">
        <v>181</v>
      </c>
      <c r="AS33" s="729"/>
      <c r="AT33" s="76">
        <v>1.03</v>
      </c>
      <c r="AU33" s="76">
        <f t="shared" si="45"/>
        <v>1.0609</v>
      </c>
      <c r="AV33" s="76">
        <f t="shared" si="46"/>
        <v>1.092727</v>
      </c>
      <c r="AW33" s="76">
        <f t="shared" si="47"/>
        <v>1.1255088100000001</v>
      </c>
      <c r="AX33" s="76">
        <f t="shared" si="48"/>
        <v>1.1592740743000001</v>
      </c>
      <c r="AY33" s="76">
        <f t="shared" si="49"/>
        <v>1.1940522965290001</v>
      </c>
      <c r="AZ33" s="51">
        <f t="shared" si="11"/>
        <v>0</v>
      </c>
      <c r="BA33" s="51">
        <f t="shared" si="12"/>
        <v>0</v>
      </c>
      <c r="BB33" s="51">
        <f t="shared" si="13"/>
        <v>0</v>
      </c>
      <c r="BC33" s="51">
        <f t="shared" si="14"/>
        <v>0</v>
      </c>
      <c r="BD33" s="51">
        <f t="shared" si="15"/>
        <v>0</v>
      </c>
      <c r="BE33" s="51">
        <f t="shared" si="16"/>
        <v>0</v>
      </c>
      <c r="BF33" s="735">
        <f t="shared" si="17"/>
        <v>0</v>
      </c>
      <c r="BG33" s="735">
        <f t="shared" si="18"/>
        <v>0</v>
      </c>
      <c r="BH33" s="735">
        <f t="shared" si="19"/>
        <v>0</v>
      </c>
      <c r="BI33" s="735">
        <f t="shared" si="20"/>
        <v>0</v>
      </c>
      <c r="BJ33" s="735">
        <f t="shared" si="21"/>
        <v>0</v>
      </c>
      <c r="BK33" s="735">
        <f t="shared" si="22"/>
        <v>0</v>
      </c>
      <c r="BL33" s="739">
        <f t="shared" si="23"/>
        <v>0</v>
      </c>
      <c r="BM33" s="739">
        <f t="shared" si="24"/>
        <v>0</v>
      </c>
      <c r="BN33" s="739">
        <f t="shared" si="25"/>
        <v>0</v>
      </c>
      <c r="BO33" s="739">
        <f t="shared" si="26"/>
        <v>0</v>
      </c>
      <c r="BP33" s="739">
        <f t="shared" si="27"/>
        <v>0</v>
      </c>
      <c r="BQ33" s="739">
        <f t="shared" si="28"/>
        <v>0</v>
      </c>
      <c r="BR33" s="741">
        <f t="shared" si="50"/>
        <v>0</v>
      </c>
      <c r="BS33" s="741">
        <f t="shared" si="51"/>
        <v>0</v>
      </c>
      <c r="BT33" s="741">
        <f t="shared" si="52"/>
        <v>0</v>
      </c>
      <c r="BU33" s="741">
        <f t="shared" si="53"/>
        <v>0</v>
      </c>
      <c r="BV33" s="741">
        <f t="shared" si="54"/>
        <v>0</v>
      </c>
      <c r="BW33" s="741">
        <f t="shared" si="55"/>
        <v>0</v>
      </c>
      <c r="BX33" s="743">
        <f t="shared" si="56"/>
        <v>0</v>
      </c>
      <c r="BY33" s="743">
        <f t="shared" si="56"/>
        <v>0</v>
      </c>
      <c r="BZ33" s="743">
        <f t="shared" si="56"/>
        <v>0</v>
      </c>
      <c r="CA33" s="743">
        <f t="shared" si="56"/>
        <v>0</v>
      </c>
      <c r="CB33" s="743">
        <f t="shared" si="56"/>
        <v>0</v>
      </c>
      <c r="CC33" s="743">
        <f t="shared" si="56"/>
        <v>0</v>
      </c>
      <c r="CD33" s="740">
        <f t="shared" si="57"/>
        <v>0</v>
      </c>
      <c r="CE33" s="740">
        <f t="shared" si="57"/>
        <v>0</v>
      </c>
      <c r="CF33" s="740">
        <f t="shared" si="57"/>
        <v>0</v>
      </c>
      <c r="CG33" s="740">
        <f t="shared" si="57"/>
        <v>0</v>
      </c>
      <c r="CH33" s="740">
        <f t="shared" si="57"/>
        <v>0</v>
      </c>
      <c r="CI33" s="740">
        <f t="shared" si="57"/>
        <v>0</v>
      </c>
      <c r="CJ33" s="746" t="s">
        <v>1208</v>
      </c>
      <c r="CK33" s="746" t="s">
        <v>1208</v>
      </c>
      <c r="CL33" s="746" t="s">
        <v>1208</v>
      </c>
      <c r="CM33" s="746" t="s">
        <v>1208</v>
      </c>
      <c r="CN33" s="746" t="s">
        <v>1208</v>
      </c>
      <c r="CO33" s="746" t="s">
        <v>1208</v>
      </c>
      <c r="CP33" s="677" t="e">
        <f t="shared" si="32"/>
        <v>#DIV/0!</v>
      </c>
      <c r="CQ33" s="677" t="e">
        <f t="shared" si="33"/>
        <v>#DIV/0!</v>
      </c>
      <c r="CR33" s="677" t="e">
        <f t="shared" si="34"/>
        <v>#DIV/0!</v>
      </c>
      <c r="CS33" s="677" t="e">
        <f t="shared" si="35"/>
        <v>#DIV/0!</v>
      </c>
      <c r="CT33" s="677" t="e">
        <f t="shared" si="36"/>
        <v>#DIV/0!</v>
      </c>
      <c r="CU33" s="677" t="e">
        <f t="shared" si="37"/>
        <v>#DIV/0!</v>
      </c>
      <c r="CV33" s="764" t="e">
        <f t="shared" si="58"/>
        <v>#DIV/0!</v>
      </c>
      <c r="CW33" s="764" t="e">
        <f t="shared" si="59"/>
        <v>#DIV/0!</v>
      </c>
      <c r="CX33" s="764" t="e">
        <f t="shared" si="60"/>
        <v>#DIV/0!</v>
      </c>
      <c r="CY33" s="764" t="e">
        <f t="shared" si="61"/>
        <v>#DIV/0!</v>
      </c>
      <c r="CZ33" s="764" t="e">
        <f t="shared" si="62"/>
        <v>#DIV/0!</v>
      </c>
      <c r="DA33" s="764" t="e">
        <f t="shared" si="63"/>
        <v>#DIV/0!</v>
      </c>
      <c r="DB33" s="680" t="e">
        <f t="shared" si="39"/>
        <v>#DIV/0!</v>
      </c>
      <c r="DC33" s="680" t="e">
        <f t="shared" si="40"/>
        <v>#DIV/0!</v>
      </c>
      <c r="DD33" s="680" t="e">
        <f t="shared" si="41"/>
        <v>#DIV/0!</v>
      </c>
      <c r="DE33" s="680" t="e">
        <f t="shared" si="42"/>
        <v>#DIV/0!</v>
      </c>
      <c r="DF33" s="680" t="e">
        <f t="shared" si="43"/>
        <v>#DIV/0!</v>
      </c>
      <c r="DG33" s="680" t="e">
        <f t="shared" si="44"/>
        <v>#DIV/0!</v>
      </c>
      <c r="DH33" s="766">
        <f>ROUND($J33*O33, 'Initial Information'!B33)</f>
        <v>0</v>
      </c>
      <c r="DI33" s="766">
        <f>ROUND($J33*T33, 'Initial Information'!C33)</f>
        <v>0</v>
      </c>
      <c r="DJ33" s="766">
        <f>ROUND($J33*Y33, 'Initial Information'!D33)</f>
        <v>0</v>
      </c>
      <c r="DK33" s="766">
        <f>ROUND($J33*AD33, 'Initial Information'!E33)</f>
        <v>0</v>
      </c>
      <c r="DL33" s="766">
        <f>ROUND($J33*AI33, 'Initial Information'!F33)</f>
        <v>0</v>
      </c>
      <c r="DM33" s="766">
        <f>ROUND($J33*AN33, 'Initial Information'!G33)</f>
        <v>0</v>
      </c>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row>
    <row r="34" spans="1:144" s="58" customFormat="1" ht="20.25" customHeight="1">
      <c r="A34" s="55" t="s">
        <v>181</v>
      </c>
      <c r="B34" s="56">
        <v>8</v>
      </c>
      <c r="C34" s="1138" t="s">
        <v>181</v>
      </c>
      <c r="D34" s="1139"/>
      <c r="E34" s="157" t="s">
        <v>181</v>
      </c>
      <c r="F34" s="104" t="s">
        <v>181</v>
      </c>
      <c r="G34" s="56" t="s">
        <v>181</v>
      </c>
      <c r="H34" s="100"/>
      <c r="I34" s="56" t="s">
        <v>181</v>
      </c>
      <c r="J34" s="105">
        <v>0.28000000000000003</v>
      </c>
      <c r="K34" s="56" t="s">
        <v>181</v>
      </c>
      <c r="L34" s="68" t="s">
        <v>181</v>
      </c>
      <c r="M34" s="74"/>
      <c r="N34" s="152" t="s">
        <v>181</v>
      </c>
      <c r="O34" s="400">
        <f t="shared" si="3"/>
        <v>0</v>
      </c>
      <c r="P34" s="69" t="s">
        <v>181</v>
      </c>
      <c r="Q34" s="152" t="s">
        <v>181</v>
      </c>
      <c r="R34" s="74"/>
      <c r="S34" s="152" t="s">
        <v>181</v>
      </c>
      <c r="T34" s="400">
        <f t="shared" si="4"/>
        <v>0</v>
      </c>
      <c r="U34" s="69" t="s">
        <v>181</v>
      </c>
      <c r="V34" s="152" t="s">
        <v>181</v>
      </c>
      <c r="W34" s="74"/>
      <c r="X34" s="152" t="s">
        <v>181</v>
      </c>
      <c r="Y34" s="400">
        <f t="shared" si="5"/>
        <v>0</v>
      </c>
      <c r="Z34" s="69" t="s">
        <v>181</v>
      </c>
      <c r="AA34" s="152" t="s">
        <v>181</v>
      </c>
      <c r="AB34" s="74"/>
      <c r="AC34" s="152" t="s">
        <v>181</v>
      </c>
      <c r="AD34" s="400">
        <f t="shared" si="6"/>
        <v>0</v>
      </c>
      <c r="AE34" s="69" t="s">
        <v>181</v>
      </c>
      <c r="AF34" s="152" t="s">
        <v>181</v>
      </c>
      <c r="AG34" s="74"/>
      <c r="AH34" s="152" t="s">
        <v>181</v>
      </c>
      <c r="AI34" s="400">
        <f t="shared" si="7"/>
        <v>0</v>
      </c>
      <c r="AJ34" s="69" t="s">
        <v>181</v>
      </c>
      <c r="AK34" s="152" t="s">
        <v>181</v>
      </c>
      <c r="AL34" s="74"/>
      <c r="AM34" s="152" t="s">
        <v>181</v>
      </c>
      <c r="AN34" s="400">
        <f t="shared" si="8"/>
        <v>0</v>
      </c>
      <c r="AO34" s="75" t="s">
        <v>181</v>
      </c>
      <c r="AP34" s="185" t="s">
        <v>181</v>
      </c>
      <c r="AQ34" s="52">
        <f t="shared" si="9"/>
        <v>0</v>
      </c>
      <c r="AR34" s="188" t="s">
        <v>181</v>
      </c>
      <c r="AS34" s="729"/>
      <c r="AT34" s="170">
        <v>1.03</v>
      </c>
      <c r="AU34" s="170">
        <f t="shared" si="45"/>
        <v>1.0609</v>
      </c>
      <c r="AV34" s="170">
        <f t="shared" si="46"/>
        <v>1.092727</v>
      </c>
      <c r="AW34" s="170">
        <f t="shared" si="47"/>
        <v>1.1255088100000001</v>
      </c>
      <c r="AX34" s="170">
        <f t="shared" si="48"/>
        <v>1.1592740743000001</v>
      </c>
      <c r="AY34" s="170">
        <f t="shared" si="49"/>
        <v>1.1940522965290001</v>
      </c>
      <c r="AZ34" s="51">
        <f t="shared" si="11"/>
        <v>0</v>
      </c>
      <c r="BA34" s="51">
        <f t="shared" si="12"/>
        <v>0</v>
      </c>
      <c r="BB34" s="51">
        <f t="shared" si="13"/>
        <v>0</v>
      </c>
      <c r="BC34" s="51">
        <f t="shared" si="14"/>
        <v>0</v>
      </c>
      <c r="BD34" s="51">
        <f t="shared" si="15"/>
        <v>0</v>
      </c>
      <c r="BE34" s="51">
        <f t="shared" si="16"/>
        <v>0</v>
      </c>
      <c r="BF34" s="735">
        <f t="shared" si="17"/>
        <v>0</v>
      </c>
      <c r="BG34" s="735">
        <f t="shared" si="18"/>
        <v>0</v>
      </c>
      <c r="BH34" s="735">
        <f t="shared" si="19"/>
        <v>0</v>
      </c>
      <c r="BI34" s="735">
        <f t="shared" si="20"/>
        <v>0</v>
      </c>
      <c r="BJ34" s="735">
        <f t="shared" si="21"/>
        <v>0</v>
      </c>
      <c r="BK34" s="735">
        <f t="shared" si="22"/>
        <v>0</v>
      </c>
      <c r="BL34" s="739">
        <f t="shared" si="23"/>
        <v>0</v>
      </c>
      <c r="BM34" s="739">
        <f t="shared" si="24"/>
        <v>0</v>
      </c>
      <c r="BN34" s="739">
        <f t="shared" si="25"/>
        <v>0</v>
      </c>
      <c r="BO34" s="739">
        <f t="shared" si="26"/>
        <v>0</v>
      </c>
      <c r="BP34" s="739">
        <f t="shared" si="27"/>
        <v>0</v>
      </c>
      <c r="BQ34" s="739">
        <f t="shared" si="28"/>
        <v>0</v>
      </c>
      <c r="BR34" s="741">
        <f t="shared" si="50"/>
        <v>0</v>
      </c>
      <c r="BS34" s="741">
        <f t="shared" si="51"/>
        <v>0</v>
      </c>
      <c r="BT34" s="741">
        <f t="shared" si="52"/>
        <v>0</v>
      </c>
      <c r="BU34" s="741">
        <f t="shared" si="53"/>
        <v>0</v>
      </c>
      <c r="BV34" s="741">
        <f t="shared" si="54"/>
        <v>0</v>
      </c>
      <c r="BW34" s="741">
        <f t="shared" si="55"/>
        <v>0</v>
      </c>
      <c r="BX34" s="743">
        <f t="shared" si="56"/>
        <v>0</v>
      </c>
      <c r="BY34" s="743">
        <f t="shared" si="56"/>
        <v>0</v>
      </c>
      <c r="BZ34" s="743">
        <f t="shared" si="56"/>
        <v>0</v>
      </c>
      <c r="CA34" s="743">
        <f t="shared" si="56"/>
        <v>0</v>
      </c>
      <c r="CB34" s="743">
        <f t="shared" si="56"/>
        <v>0</v>
      </c>
      <c r="CC34" s="743">
        <f t="shared" si="56"/>
        <v>0</v>
      </c>
      <c r="CD34" s="740">
        <f t="shared" si="57"/>
        <v>0</v>
      </c>
      <c r="CE34" s="740">
        <f t="shared" si="57"/>
        <v>0</v>
      </c>
      <c r="CF34" s="740">
        <f t="shared" si="57"/>
        <v>0</v>
      </c>
      <c r="CG34" s="740">
        <f t="shared" si="57"/>
        <v>0</v>
      </c>
      <c r="CH34" s="740">
        <f t="shared" si="57"/>
        <v>0</v>
      </c>
      <c r="CI34" s="740">
        <f t="shared" si="57"/>
        <v>0</v>
      </c>
      <c r="CJ34" s="746" t="s">
        <v>1208</v>
      </c>
      <c r="CK34" s="746" t="s">
        <v>1208</v>
      </c>
      <c r="CL34" s="746" t="s">
        <v>1208</v>
      </c>
      <c r="CM34" s="746" t="s">
        <v>1208</v>
      </c>
      <c r="CN34" s="746" t="s">
        <v>1208</v>
      </c>
      <c r="CO34" s="746" t="s">
        <v>1208</v>
      </c>
      <c r="CP34" s="677" t="e">
        <f t="shared" si="32"/>
        <v>#DIV/0!</v>
      </c>
      <c r="CQ34" s="677" t="e">
        <f t="shared" si="33"/>
        <v>#DIV/0!</v>
      </c>
      <c r="CR34" s="677" t="e">
        <f t="shared" si="34"/>
        <v>#DIV/0!</v>
      </c>
      <c r="CS34" s="677" t="e">
        <f t="shared" si="35"/>
        <v>#DIV/0!</v>
      </c>
      <c r="CT34" s="677" t="e">
        <f t="shared" si="36"/>
        <v>#DIV/0!</v>
      </c>
      <c r="CU34" s="677" t="e">
        <f t="shared" si="37"/>
        <v>#DIV/0!</v>
      </c>
      <c r="CV34" s="764" t="e">
        <f t="shared" si="58"/>
        <v>#DIV/0!</v>
      </c>
      <c r="CW34" s="764" t="e">
        <f t="shared" si="59"/>
        <v>#DIV/0!</v>
      </c>
      <c r="CX34" s="764" t="e">
        <f t="shared" si="60"/>
        <v>#DIV/0!</v>
      </c>
      <c r="CY34" s="764" t="e">
        <f t="shared" si="61"/>
        <v>#DIV/0!</v>
      </c>
      <c r="CZ34" s="764" t="e">
        <f t="shared" si="62"/>
        <v>#DIV/0!</v>
      </c>
      <c r="DA34" s="764" t="e">
        <f t="shared" si="63"/>
        <v>#DIV/0!</v>
      </c>
      <c r="DB34" s="680" t="e">
        <f t="shared" si="39"/>
        <v>#DIV/0!</v>
      </c>
      <c r="DC34" s="680" t="e">
        <f t="shared" si="40"/>
        <v>#DIV/0!</v>
      </c>
      <c r="DD34" s="680" t="e">
        <f t="shared" si="41"/>
        <v>#DIV/0!</v>
      </c>
      <c r="DE34" s="680" t="e">
        <f t="shared" si="42"/>
        <v>#DIV/0!</v>
      </c>
      <c r="DF34" s="680" t="e">
        <f t="shared" si="43"/>
        <v>#DIV/0!</v>
      </c>
      <c r="DG34" s="680" t="e">
        <f t="shared" si="44"/>
        <v>#DIV/0!</v>
      </c>
      <c r="DH34" s="766">
        <f>ROUND($J34*O34, 'Initial Information'!B34)</f>
        <v>0</v>
      </c>
      <c r="DI34" s="766">
        <f>ROUND($J34*T34, 'Initial Information'!C34)</f>
        <v>0</v>
      </c>
      <c r="DJ34" s="766">
        <f>ROUND($J34*Y34, 'Initial Information'!D34)</f>
        <v>0</v>
      </c>
      <c r="DK34" s="766">
        <f>ROUND($J34*AD34, 'Initial Information'!E34)</f>
        <v>0</v>
      </c>
      <c r="DL34" s="766">
        <f>ROUND($J34*AI34, 'Initial Information'!F34)</f>
        <v>0</v>
      </c>
      <c r="DM34" s="766">
        <f>ROUND($J34*AN34, 'Initial Information'!G34)</f>
        <v>0</v>
      </c>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row>
    <row r="35" spans="1:144" s="58" customFormat="1" ht="20.25" customHeight="1">
      <c r="A35" s="55" t="s">
        <v>181</v>
      </c>
      <c r="B35" s="56">
        <v>9</v>
      </c>
      <c r="C35" s="1138" t="s">
        <v>181</v>
      </c>
      <c r="D35" s="1139"/>
      <c r="E35" s="157" t="s">
        <v>181</v>
      </c>
      <c r="F35" s="104" t="s">
        <v>181</v>
      </c>
      <c r="G35" s="56" t="s">
        <v>181</v>
      </c>
      <c r="H35" s="100"/>
      <c r="I35" s="56" t="s">
        <v>181</v>
      </c>
      <c r="J35" s="105">
        <v>0.28000000000000003</v>
      </c>
      <c r="K35" s="56" t="s">
        <v>181</v>
      </c>
      <c r="L35" s="68" t="s">
        <v>181</v>
      </c>
      <c r="M35" s="74"/>
      <c r="N35" s="152" t="s">
        <v>181</v>
      </c>
      <c r="O35" s="400">
        <f t="shared" si="3"/>
        <v>0</v>
      </c>
      <c r="P35" s="69" t="s">
        <v>181</v>
      </c>
      <c r="Q35" s="152" t="s">
        <v>181</v>
      </c>
      <c r="R35" s="74"/>
      <c r="S35" s="152" t="s">
        <v>181</v>
      </c>
      <c r="T35" s="400">
        <f t="shared" si="4"/>
        <v>0</v>
      </c>
      <c r="U35" s="69" t="s">
        <v>181</v>
      </c>
      <c r="V35" s="152" t="s">
        <v>181</v>
      </c>
      <c r="W35" s="74"/>
      <c r="X35" s="152" t="s">
        <v>181</v>
      </c>
      <c r="Y35" s="400">
        <f t="shared" si="5"/>
        <v>0</v>
      </c>
      <c r="Z35" s="69" t="s">
        <v>181</v>
      </c>
      <c r="AA35" s="152" t="s">
        <v>181</v>
      </c>
      <c r="AB35" s="74"/>
      <c r="AC35" s="152" t="s">
        <v>181</v>
      </c>
      <c r="AD35" s="400">
        <f t="shared" si="6"/>
        <v>0</v>
      </c>
      <c r="AE35" s="69" t="s">
        <v>181</v>
      </c>
      <c r="AF35" s="152" t="s">
        <v>181</v>
      </c>
      <c r="AG35" s="74"/>
      <c r="AH35" s="152" t="s">
        <v>181</v>
      </c>
      <c r="AI35" s="400">
        <f t="shared" si="7"/>
        <v>0</v>
      </c>
      <c r="AJ35" s="69" t="s">
        <v>181</v>
      </c>
      <c r="AK35" s="152" t="s">
        <v>181</v>
      </c>
      <c r="AL35" s="74"/>
      <c r="AM35" s="152" t="s">
        <v>181</v>
      </c>
      <c r="AN35" s="400">
        <f t="shared" si="8"/>
        <v>0</v>
      </c>
      <c r="AO35" s="75" t="s">
        <v>181</v>
      </c>
      <c r="AP35" s="185" t="s">
        <v>181</v>
      </c>
      <c r="AQ35" s="52">
        <f t="shared" si="9"/>
        <v>0</v>
      </c>
      <c r="AR35" s="188" t="s">
        <v>181</v>
      </c>
      <c r="AS35" s="729"/>
      <c r="AT35" s="170">
        <v>1.03</v>
      </c>
      <c r="AU35" s="170">
        <f t="shared" si="45"/>
        <v>1.0609</v>
      </c>
      <c r="AV35" s="170">
        <f t="shared" si="46"/>
        <v>1.092727</v>
      </c>
      <c r="AW35" s="170">
        <f t="shared" si="47"/>
        <v>1.1255088100000001</v>
      </c>
      <c r="AX35" s="170">
        <f t="shared" si="48"/>
        <v>1.1592740743000001</v>
      </c>
      <c r="AY35" s="170">
        <f t="shared" si="49"/>
        <v>1.1940522965290001</v>
      </c>
      <c r="AZ35" s="51">
        <f t="shared" si="11"/>
        <v>0</v>
      </c>
      <c r="BA35" s="51">
        <f t="shared" si="12"/>
        <v>0</v>
      </c>
      <c r="BB35" s="51">
        <f t="shared" si="13"/>
        <v>0</v>
      </c>
      <c r="BC35" s="51">
        <f t="shared" si="14"/>
        <v>0</v>
      </c>
      <c r="BD35" s="51">
        <f t="shared" si="15"/>
        <v>0</v>
      </c>
      <c r="BE35" s="51">
        <f t="shared" si="16"/>
        <v>0</v>
      </c>
      <c r="BF35" s="735">
        <f t="shared" si="17"/>
        <v>0</v>
      </c>
      <c r="BG35" s="735">
        <f t="shared" si="18"/>
        <v>0</v>
      </c>
      <c r="BH35" s="735">
        <f t="shared" si="19"/>
        <v>0</v>
      </c>
      <c r="BI35" s="735">
        <f t="shared" si="20"/>
        <v>0</v>
      </c>
      <c r="BJ35" s="735">
        <f t="shared" si="21"/>
        <v>0</v>
      </c>
      <c r="BK35" s="735">
        <f t="shared" si="22"/>
        <v>0</v>
      </c>
      <c r="BL35" s="739">
        <f t="shared" si="23"/>
        <v>0</v>
      </c>
      <c r="BM35" s="739">
        <f t="shared" si="24"/>
        <v>0</v>
      </c>
      <c r="BN35" s="739">
        <f t="shared" si="25"/>
        <v>0</v>
      </c>
      <c r="BO35" s="739">
        <f t="shared" si="26"/>
        <v>0</v>
      </c>
      <c r="BP35" s="739">
        <f t="shared" si="27"/>
        <v>0</v>
      </c>
      <c r="BQ35" s="739">
        <f t="shared" si="28"/>
        <v>0</v>
      </c>
      <c r="BR35" s="741">
        <f t="shared" si="50"/>
        <v>0</v>
      </c>
      <c r="BS35" s="741">
        <f t="shared" si="51"/>
        <v>0</v>
      </c>
      <c r="BT35" s="741">
        <f t="shared" si="52"/>
        <v>0</v>
      </c>
      <c r="BU35" s="741">
        <f t="shared" si="53"/>
        <v>0</v>
      </c>
      <c r="BV35" s="741">
        <f t="shared" si="54"/>
        <v>0</v>
      </c>
      <c r="BW35" s="741">
        <f t="shared" si="55"/>
        <v>0</v>
      </c>
      <c r="BX35" s="743">
        <f t="shared" si="56"/>
        <v>0</v>
      </c>
      <c r="BY35" s="743">
        <f t="shared" si="56"/>
        <v>0</v>
      </c>
      <c r="BZ35" s="743">
        <f t="shared" si="56"/>
        <v>0</v>
      </c>
      <c r="CA35" s="743">
        <f t="shared" si="56"/>
        <v>0</v>
      </c>
      <c r="CB35" s="743">
        <f t="shared" si="56"/>
        <v>0</v>
      </c>
      <c r="CC35" s="743">
        <f t="shared" si="56"/>
        <v>0</v>
      </c>
      <c r="CD35" s="740">
        <f t="shared" si="57"/>
        <v>0</v>
      </c>
      <c r="CE35" s="740">
        <f t="shared" si="57"/>
        <v>0</v>
      </c>
      <c r="CF35" s="740">
        <f t="shared" si="57"/>
        <v>0</v>
      </c>
      <c r="CG35" s="740">
        <f t="shared" si="57"/>
        <v>0</v>
      </c>
      <c r="CH35" s="740">
        <f t="shared" si="57"/>
        <v>0</v>
      </c>
      <c r="CI35" s="740">
        <f t="shared" si="57"/>
        <v>0</v>
      </c>
      <c r="CJ35" s="746" t="s">
        <v>1208</v>
      </c>
      <c r="CK35" s="746" t="s">
        <v>1208</v>
      </c>
      <c r="CL35" s="746" t="s">
        <v>1208</v>
      </c>
      <c r="CM35" s="746" t="s">
        <v>1208</v>
      </c>
      <c r="CN35" s="746" t="s">
        <v>1208</v>
      </c>
      <c r="CO35" s="746" t="s">
        <v>1208</v>
      </c>
      <c r="CP35" s="677" t="e">
        <f t="shared" si="32"/>
        <v>#DIV/0!</v>
      </c>
      <c r="CQ35" s="677" t="e">
        <f t="shared" si="33"/>
        <v>#DIV/0!</v>
      </c>
      <c r="CR35" s="677" t="e">
        <f t="shared" si="34"/>
        <v>#DIV/0!</v>
      </c>
      <c r="CS35" s="677" t="e">
        <f t="shared" si="35"/>
        <v>#DIV/0!</v>
      </c>
      <c r="CT35" s="677" t="e">
        <f t="shared" si="36"/>
        <v>#DIV/0!</v>
      </c>
      <c r="CU35" s="677" t="e">
        <f t="shared" si="37"/>
        <v>#DIV/0!</v>
      </c>
      <c r="CV35" s="764" t="e">
        <f t="shared" si="58"/>
        <v>#DIV/0!</v>
      </c>
      <c r="CW35" s="764" t="e">
        <f t="shared" si="59"/>
        <v>#DIV/0!</v>
      </c>
      <c r="CX35" s="764" t="e">
        <f t="shared" si="60"/>
        <v>#DIV/0!</v>
      </c>
      <c r="CY35" s="764" t="e">
        <f t="shared" si="61"/>
        <v>#DIV/0!</v>
      </c>
      <c r="CZ35" s="764" t="e">
        <f t="shared" si="62"/>
        <v>#DIV/0!</v>
      </c>
      <c r="DA35" s="764" t="e">
        <f t="shared" si="63"/>
        <v>#DIV/0!</v>
      </c>
      <c r="DB35" s="680" t="e">
        <f t="shared" si="39"/>
        <v>#DIV/0!</v>
      </c>
      <c r="DC35" s="680" t="e">
        <f t="shared" si="40"/>
        <v>#DIV/0!</v>
      </c>
      <c r="DD35" s="680" t="e">
        <f t="shared" si="41"/>
        <v>#DIV/0!</v>
      </c>
      <c r="DE35" s="680" t="e">
        <f t="shared" si="42"/>
        <v>#DIV/0!</v>
      </c>
      <c r="DF35" s="680" t="e">
        <f t="shared" si="43"/>
        <v>#DIV/0!</v>
      </c>
      <c r="DG35" s="680" t="e">
        <f t="shared" si="44"/>
        <v>#DIV/0!</v>
      </c>
      <c r="DH35" s="766">
        <f>ROUND($J35*O35, 'Initial Information'!B35)</f>
        <v>0</v>
      </c>
      <c r="DI35" s="766">
        <f>ROUND($J35*T35, 'Initial Information'!C35)</f>
        <v>0</v>
      </c>
      <c r="DJ35" s="766">
        <f>ROUND($J35*Y35, 'Initial Information'!D35)</f>
        <v>0</v>
      </c>
      <c r="DK35" s="766">
        <f>ROUND($J35*AD35, 'Initial Information'!E35)</f>
        <v>0</v>
      </c>
      <c r="DL35" s="766">
        <f>ROUND($J35*AI35, 'Initial Information'!F35)</f>
        <v>0</v>
      </c>
      <c r="DM35" s="766">
        <f>ROUND($J35*AN35, 'Initial Information'!G35)</f>
        <v>0</v>
      </c>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row>
    <row r="36" spans="1:144" s="58" customFormat="1" ht="20.25" customHeight="1">
      <c r="A36" s="55" t="s">
        <v>181</v>
      </c>
      <c r="B36" s="56">
        <v>10</v>
      </c>
      <c r="C36" s="1368" t="s">
        <v>181</v>
      </c>
      <c r="D36" s="1369"/>
      <c r="E36" s="157" t="s">
        <v>181</v>
      </c>
      <c r="F36" s="104" t="s">
        <v>181</v>
      </c>
      <c r="G36" s="56" t="s">
        <v>181</v>
      </c>
      <c r="H36" s="100"/>
      <c r="I36" s="56" t="s">
        <v>181</v>
      </c>
      <c r="J36" s="105">
        <v>0.28000000000000003</v>
      </c>
      <c r="K36" s="56" t="s">
        <v>181</v>
      </c>
      <c r="L36" s="78" t="s">
        <v>181</v>
      </c>
      <c r="M36" s="74"/>
      <c r="N36" s="152" t="s">
        <v>181</v>
      </c>
      <c r="O36" s="400">
        <f t="shared" si="3"/>
        <v>0</v>
      </c>
      <c r="P36" s="69" t="s">
        <v>181</v>
      </c>
      <c r="Q36" s="69" t="s">
        <v>181</v>
      </c>
      <c r="R36" s="74"/>
      <c r="S36" s="152" t="s">
        <v>181</v>
      </c>
      <c r="T36" s="400">
        <f t="shared" si="4"/>
        <v>0</v>
      </c>
      <c r="U36" s="69" t="s">
        <v>181</v>
      </c>
      <c r="V36" s="69" t="s">
        <v>181</v>
      </c>
      <c r="W36" s="74"/>
      <c r="X36" s="152" t="s">
        <v>181</v>
      </c>
      <c r="Y36" s="400">
        <f t="shared" si="5"/>
        <v>0</v>
      </c>
      <c r="Z36" s="69" t="s">
        <v>181</v>
      </c>
      <c r="AA36" s="69" t="s">
        <v>181</v>
      </c>
      <c r="AB36" s="74"/>
      <c r="AC36" s="152" t="s">
        <v>181</v>
      </c>
      <c r="AD36" s="400">
        <f t="shared" si="6"/>
        <v>0</v>
      </c>
      <c r="AE36" s="69" t="s">
        <v>181</v>
      </c>
      <c r="AF36" s="69" t="s">
        <v>181</v>
      </c>
      <c r="AG36" s="74"/>
      <c r="AH36" s="152" t="s">
        <v>181</v>
      </c>
      <c r="AI36" s="400">
        <f t="shared" si="7"/>
        <v>0</v>
      </c>
      <c r="AJ36" s="69" t="s">
        <v>181</v>
      </c>
      <c r="AK36" s="69" t="s">
        <v>181</v>
      </c>
      <c r="AL36" s="74"/>
      <c r="AM36" s="152" t="s">
        <v>181</v>
      </c>
      <c r="AN36" s="400">
        <f t="shared" si="8"/>
        <v>0</v>
      </c>
      <c r="AO36" s="75" t="s">
        <v>181</v>
      </c>
      <c r="AP36" s="185" t="s">
        <v>181</v>
      </c>
      <c r="AQ36" s="52">
        <f t="shared" si="9"/>
        <v>0</v>
      </c>
      <c r="AR36" s="188" t="s">
        <v>181</v>
      </c>
      <c r="AS36" s="729"/>
      <c r="AT36" s="170">
        <v>1.03</v>
      </c>
      <c r="AU36" s="170">
        <f t="shared" si="45"/>
        <v>1.0609</v>
      </c>
      <c r="AV36" s="170">
        <f t="shared" si="46"/>
        <v>1.092727</v>
      </c>
      <c r="AW36" s="170">
        <f t="shared" si="47"/>
        <v>1.1255088100000001</v>
      </c>
      <c r="AX36" s="170">
        <f t="shared" si="48"/>
        <v>1.1592740743000001</v>
      </c>
      <c r="AY36" s="170">
        <f t="shared" si="49"/>
        <v>1.1940522965290001</v>
      </c>
      <c r="AZ36" s="51">
        <f t="shared" si="11"/>
        <v>0</v>
      </c>
      <c r="BA36" s="51">
        <f t="shared" si="12"/>
        <v>0</v>
      </c>
      <c r="BB36" s="51">
        <f t="shared" si="13"/>
        <v>0</v>
      </c>
      <c r="BC36" s="51">
        <f t="shared" si="14"/>
        <v>0</v>
      </c>
      <c r="BD36" s="51">
        <f t="shared" si="15"/>
        <v>0</v>
      </c>
      <c r="BE36" s="51">
        <f t="shared" si="16"/>
        <v>0</v>
      </c>
      <c r="BF36" s="735">
        <f t="shared" si="17"/>
        <v>0</v>
      </c>
      <c r="BG36" s="735">
        <f t="shared" si="18"/>
        <v>0</v>
      </c>
      <c r="BH36" s="735">
        <f t="shared" si="19"/>
        <v>0</v>
      </c>
      <c r="BI36" s="735">
        <f t="shared" si="20"/>
        <v>0</v>
      </c>
      <c r="BJ36" s="735">
        <f t="shared" si="21"/>
        <v>0</v>
      </c>
      <c r="BK36" s="735">
        <f t="shared" si="22"/>
        <v>0</v>
      </c>
      <c r="BL36" s="739">
        <f t="shared" si="23"/>
        <v>0</v>
      </c>
      <c r="BM36" s="739">
        <f t="shared" si="24"/>
        <v>0</v>
      </c>
      <c r="BN36" s="739">
        <f t="shared" si="25"/>
        <v>0</v>
      </c>
      <c r="BO36" s="739">
        <f t="shared" si="26"/>
        <v>0</v>
      </c>
      <c r="BP36" s="739">
        <f t="shared" si="27"/>
        <v>0</v>
      </c>
      <c r="BQ36" s="739">
        <f t="shared" si="28"/>
        <v>0</v>
      </c>
      <c r="BR36" s="741">
        <f t="shared" si="50"/>
        <v>0</v>
      </c>
      <c r="BS36" s="741">
        <f t="shared" si="51"/>
        <v>0</v>
      </c>
      <c r="BT36" s="741">
        <f t="shared" si="52"/>
        <v>0</v>
      </c>
      <c r="BU36" s="741">
        <f t="shared" si="53"/>
        <v>0</v>
      </c>
      <c r="BV36" s="741">
        <f t="shared" si="54"/>
        <v>0</v>
      </c>
      <c r="BW36" s="741">
        <f t="shared" si="55"/>
        <v>0</v>
      </c>
      <c r="BX36" s="743">
        <f t="shared" ref="BX36:CC36" si="64">BR36*9</f>
        <v>0</v>
      </c>
      <c r="BY36" s="743">
        <f t="shared" si="64"/>
        <v>0</v>
      </c>
      <c r="BZ36" s="743">
        <f t="shared" si="64"/>
        <v>0</v>
      </c>
      <c r="CA36" s="743">
        <f t="shared" si="64"/>
        <v>0</v>
      </c>
      <c r="CB36" s="743">
        <f t="shared" si="64"/>
        <v>0</v>
      </c>
      <c r="CC36" s="743">
        <f t="shared" si="64"/>
        <v>0</v>
      </c>
      <c r="CD36" s="740">
        <f t="shared" ref="CD36:CI36" si="65">BR36*12</f>
        <v>0</v>
      </c>
      <c r="CE36" s="740">
        <f t="shared" si="65"/>
        <v>0</v>
      </c>
      <c r="CF36" s="740">
        <f t="shared" si="65"/>
        <v>0</v>
      </c>
      <c r="CG36" s="740">
        <f t="shared" si="65"/>
        <v>0</v>
      </c>
      <c r="CH36" s="740">
        <f t="shared" si="65"/>
        <v>0</v>
      </c>
      <c r="CI36" s="740">
        <f t="shared" si="65"/>
        <v>0</v>
      </c>
      <c r="CJ36" s="746" t="s">
        <v>1208</v>
      </c>
      <c r="CK36" s="746" t="s">
        <v>1208</v>
      </c>
      <c r="CL36" s="746" t="s">
        <v>1208</v>
      </c>
      <c r="CM36" s="746" t="s">
        <v>1208</v>
      </c>
      <c r="CN36" s="746" t="s">
        <v>1208</v>
      </c>
      <c r="CO36" s="746" t="s">
        <v>1208</v>
      </c>
      <c r="CP36" s="677" t="e">
        <f t="shared" si="32"/>
        <v>#DIV/0!</v>
      </c>
      <c r="CQ36" s="677" t="e">
        <f t="shared" si="33"/>
        <v>#DIV/0!</v>
      </c>
      <c r="CR36" s="677" t="e">
        <f t="shared" si="34"/>
        <v>#DIV/0!</v>
      </c>
      <c r="CS36" s="677" t="e">
        <f t="shared" si="35"/>
        <v>#DIV/0!</v>
      </c>
      <c r="CT36" s="677" t="e">
        <f t="shared" si="36"/>
        <v>#DIV/0!</v>
      </c>
      <c r="CU36" s="677" t="e">
        <f t="shared" si="37"/>
        <v>#DIV/0!</v>
      </c>
      <c r="CV36" s="764" t="e">
        <f t="shared" si="58"/>
        <v>#DIV/0!</v>
      </c>
      <c r="CW36" s="764" t="e">
        <f t="shared" si="59"/>
        <v>#DIV/0!</v>
      </c>
      <c r="CX36" s="764" t="e">
        <f t="shared" si="60"/>
        <v>#DIV/0!</v>
      </c>
      <c r="CY36" s="764" t="e">
        <f t="shared" si="61"/>
        <v>#DIV/0!</v>
      </c>
      <c r="CZ36" s="764" t="e">
        <f t="shared" si="62"/>
        <v>#DIV/0!</v>
      </c>
      <c r="DA36" s="764" t="e">
        <f t="shared" si="63"/>
        <v>#DIV/0!</v>
      </c>
      <c r="DB36" s="680" t="e">
        <f t="shared" si="39"/>
        <v>#DIV/0!</v>
      </c>
      <c r="DC36" s="680" t="e">
        <f t="shared" si="40"/>
        <v>#DIV/0!</v>
      </c>
      <c r="DD36" s="680" t="e">
        <f t="shared" si="41"/>
        <v>#DIV/0!</v>
      </c>
      <c r="DE36" s="680" t="e">
        <f t="shared" si="42"/>
        <v>#DIV/0!</v>
      </c>
      <c r="DF36" s="680" t="e">
        <f t="shared" si="43"/>
        <v>#DIV/0!</v>
      </c>
      <c r="DG36" s="680" t="e">
        <f t="shared" si="44"/>
        <v>#DIV/0!</v>
      </c>
      <c r="DH36" s="766">
        <f>ROUND($J36*O36, 'Initial Information'!B36)</f>
        <v>0</v>
      </c>
      <c r="DI36" s="766">
        <f>ROUND($J36*T36, 'Initial Information'!C36)</f>
        <v>0</v>
      </c>
      <c r="DJ36" s="766">
        <f>ROUND($J36*Y36, 'Initial Information'!D36)</f>
        <v>0</v>
      </c>
      <c r="DK36" s="766">
        <f>ROUND($J36*AD36, 'Initial Information'!E36)</f>
        <v>0</v>
      </c>
      <c r="DL36" s="766">
        <f>ROUND($J36*AI36, 'Initial Information'!F36)</f>
        <v>0</v>
      </c>
      <c r="DM36" s="766">
        <f>ROUND($J36*AN36, 'Initial Information'!G36)</f>
        <v>0</v>
      </c>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row>
    <row r="37" spans="1:144" s="58" customFormat="1" ht="9.9499999999999993" customHeight="1" thickBot="1">
      <c r="A37" s="55" t="s">
        <v>181</v>
      </c>
      <c r="B37" s="56" t="s">
        <v>181</v>
      </c>
      <c r="C37" s="56" t="s">
        <v>181</v>
      </c>
      <c r="D37" s="56" t="s">
        <v>181</v>
      </c>
      <c r="E37" s="56" t="s">
        <v>181</v>
      </c>
      <c r="F37" s="56" t="s">
        <v>181</v>
      </c>
      <c r="G37" s="56" t="s">
        <v>181</v>
      </c>
      <c r="H37" s="56" t="s">
        <v>181</v>
      </c>
      <c r="I37" s="56" t="s">
        <v>181</v>
      </c>
      <c r="J37" s="56" t="s">
        <v>181</v>
      </c>
      <c r="K37" s="56" t="s">
        <v>181</v>
      </c>
      <c r="L37" s="68" t="s">
        <v>181</v>
      </c>
      <c r="M37" s="152" t="s">
        <v>181</v>
      </c>
      <c r="N37" s="152" t="s">
        <v>181</v>
      </c>
      <c r="O37" s="401" t="s">
        <v>181</v>
      </c>
      <c r="P37" s="69" t="s">
        <v>181</v>
      </c>
      <c r="Q37" s="152" t="s">
        <v>181</v>
      </c>
      <c r="R37" s="152" t="s">
        <v>181</v>
      </c>
      <c r="S37" s="152" t="s">
        <v>181</v>
      </c>
      <c r="T37" s="401" t="s">
        <v>181</v>
      </c>
      <c r="U37" s="69" t="s">
        <v>181</v>
      </c>
      <c r="V37" s="152" t="s">
        <v>181</v>
      </c>
      <c r="W37" s="152" t="s">
        <v>181</v>
      </c>
      <c r="X37" s="152" t="s">
        <v>181</v>
      </c>
      <c r="Y37" s="401" t="s">
        <v>181</v>
      </c>
      <c r="Z37" s="69" t="s">
        <v>181</v>
      </c>
      <c r="AA37" s="152" t="s">
        <v>181</v>
      </c>
      <c r="AB37" s="152" t="s">
        <v>181</v>
      </c>
      <c r="AC37" s="152" t="s">
        <v>181</v>
      </c>
      <c r="AD37" s="401" t="s">
        <v>181</v>
      </c>
      <c r="AE37" s="69" t="s">
        <v>181</v>
      </c>
      <c r="AF37" s="152" t="s">
        <v>181</v>
      </c>
      <c r="AG37" s="152" t="s">
        <v>181</v>
      </c>
      <c r="AH37" s="152" t="s">
        <v>181</v>
      </c>
      <c r="AI37" s="401" t="s">
        <v>181</v>
      </c>
      <c r="AJ37" s="69" t="s">
        <v>181</v>
      </c>
      <c r="AK37" s="152" t="s">
        <v>181</v>
      </c>
      <c r="AL37" s="152" t="s">
        <v>181</v>
      </c>
      <c r="AM37" s="152" t="s">
        <v>181</v>
      </c>
      <c r="AN37" s="401" t="s">
        <v>181</v>
      </c>
      <c r="AO37" s="75" t="s">
        <v>181</v>
      </c>
      <c r="AP37" s="185" t="s">
        <v>181</v>
      </c>
      <c r="AQ37" s="185" t="s">
        <v>181</v>
      </c>
      <c r="AR37" s="188" t="s">
        <v>181</v>
      </c>
      <c r="AS37" s="730"/>
      <c r="AT37" s="553"/>
      <c r="AU37" s="553"/>
      <c r="AV37" s="553"/>
      <c r="AW37" s="553"/>
      <c r="AX37" s="553"/>
      <c r="AY37" s="553"/>
      <c r="AZ37" s="553"/>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3"/>
      <c r="CW37" s="553"/>
      <c r="CX37" s="553"/>
      <c r="CY37" s="553"/>
      <c r="CZ37" s="553"/>
      <c r="DA37" s="553"/>
      <c r="DB37" s="553"/>
      <c r="DC37" s="553"/>
      <c r="DD37" s="553"/>
      <c r="DE37" s="553"/>
      <c r="DF37" s="553"/>
      <c r="DG37" s="553"/>
      <c r="DH37" s="553"/>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127"/>
      <c r="EL37" s="127"/>
      <c r="EM37" s="127"/>
      <c r="EN37" s="127"/>
    </row>
    <row r="38" spans="1:144" s="58" customFormat="1" ht="20.25" customHeight="1" thickBot="1">
      <c r="A38" s="55" t="s">
        <v>181</v>
      </c>
      <c r="B38" s="56" t="s">
        <v>181</v>
      </c>
      <c r="C38" s="1323" t="s">
        <v>192</v>
      </c>
      <c r="D38" s="1020"/>
      <c r="E38" s="1020"/>
      <c r="F38" s="1020"/>
      <c r="G38" s="56" t="s">
        <v>181</v>
      </c>
      <c r="H38" s="56" t="s">
        <v>181</v>
      </c>
      <c r="I38" s="56" t="s">
        <v>181</v>
      </c>
      <c r="J38" s="56" t="s">
        <v>181</v>
      </c>
      <c r="K38" s="56" t="s">
        <v>181</v>
      </c>
      <c r="L38" s="68" t="s">
        <v>181</v>
      </c>
      <c r="M38" s="152" t="s">
        <v>181</v>
      </c>
      <c r="N38" s="152" t="s">
        <v>181</v>
      </c>
      <c r="O38" s="402">
        <f>SUM(O27:O36)</f>
        <v>0</v>
      </c>
      <c r="P38" s="69" t="s">
        <v>181</v>
      </c>
      <c r="Q38" s="152" t="s">
        <v>181</v>
      </c>
      <c r="R38" s="152" t="s">
        <v>181</v>
      </c>
      <c r="S38" s="152" t="s">
        <v>181</v>
      </c>
      <c r="T38" s="402">
        <f>SUM(T27:T36)</f>
        <v>0</v>
      </c>
      <c r="U38" s="69" t="s">
        <v>181</v>
      </c>
      <c r="V38" s="152" t="s">
        <v>181</v>
      </c>
      <c r="W38" s="152" t="s">
        <v>181</v>
      </c>
      <c r="X38" s="152" t="s">
        <v>181</v>
      </c>
      <c r="Y38" s="402">
        <f>SUM(Y27:Y36)</f>
        <v>0</v>
      </c>
      <c r="Z38" s="69" t="s">
        <v>181</v>
      </c>
      <c r="AA38" s="152" t="s">
        <v>181</v>
      </c>
      <c r="AB38" s="152" t="s">
        <v>181</v>
      </c>
      <c r="AC38" s="152" t="s">
        <v>181</v>
      </c>
      <c r="AD38" s="402">
        <f>SUM(AD27:AD36)</f>
        <v>0</v>
      </c>
      <c r="AE38" s="69" t="s">
        <v>181</v>
      </c>
      <c r="AF38" s="152" t="s">
        <v>181</v>
      </c>
      <c r="AG38" s="152" t="s">
        <v>181</v>
      </c>
      <c r="AH38" s="152" t="s">
        <v>181</v>
      </c>
      <c r="AI38" s="402">
        <f>SUM(AI27:AI36)</f>
        <v>0</v>
      </c>
      <c r="AJ38" s="69" t="s">
        <v>181</v>
      </c>
      <c r="AK38" s="152" t="s">
        <v>181</v>
      </c>
      <c r="AL38" s="152" t="s">
        <v>181</v>
      </c>
      <c r="AM38" s="152" t="s">
        <v>181</v>
      </c>
      <c r="AN38" s="402">
        <f>SUM(AN27:AN36)</f>
        <v>0</v>
      </c>
      <c r="AO38" s="75" t="s">
        <v>181</v>
      </c>
      <c r="AP38" s="185" t="s">
        <v>181</v>
      </c>
      <c r="AQ38" s="193">
        <f>SUM(O38:AN38)</f>
        <v>0</v>
      </c>
      <c r="AR38" s="188" t="s">
        <v>181</v>
      </c>
      <c r="AS38" s="731"/>
      <c r="AT38" s="553"/>
      <c r="AU38" s="553"/>
      <c r="AV38" s="553"/>
      <c r="AW38" s="553"/>
      <c r="AX38" s="553"/>
      <c r="AY38" s="553"/>
      <c r="AZ38" s="553"/>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3"/>
      <c r="CW38" s="553"/>
      <c r="CX38" s="553"/>
      <c r="CY38" s="553"/>
      <c r="CZ38" s="553"/>
      <c r="DA38" s="553"/>
      <c r="DB38" s="553"/>
      <c r="DC38" s="553"/>
      <c r="DD38" s="553"/>
      <c r="DE38" s="553"/>
      <c r="DF38" s="553"/>
      <c r="DG38" s="553"/>
      <c r="DH38" s="553"/>
      <c r="DI38" s="554"/>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127"/>
      <c r="EL38" s="127"/>
      <c r="EM38" s="127"/>
      <c r="EN38" s="127"/>
    </row>
    <row r="39" spans="1:144" s="58" customFormat="1" ht="9.9499999999999993" customHeight="1" thickBot="1">
      <c r="A39" s="55" t="s">
        <v>181</v>
      </c>
      <c r="B39" s="56" t="s">
        <v>138</v>
      </c>
      <c r="C39" s="56" t="s">
        <v>181</v>
      </c>
      <c r="D39" s="56" t="s">
        <v>181</v>
      </c>
      <c r="E39" s="56" t="s">
        <v>181</v>
      </c>
      <c r="F39" s="56" t="s">
        <v>181</v>
      </c>
      <c r="G39" s="56" t="s">
        <v>181</v>
      </c>
      <c r="H39" s="56" t="s">
        <v>181</v>
      </c>
      <c r="I39" s="56" t="s">
        <v>181</v>
      </c>
      <c r="J39" s="56" t="s">
        <v>181</v>
      </c>
      <c r="K39" s="56" t="s">
        <v>181</v>
      </c>
      <c r="L39" s="68" t="s">
        <v>181</v>
      </c>
      <c r="M39" s="152" t="s">
        <v>181</v>
      </c>
      <c r="N39" s="152" t="s">
        <v>181</v>
      </c>
      <c r="O39" s="401" t="s">
        <v>181</v>
      </c>
      <c r="P39" s="152" t="s">
        <v>181</v>
      </c>
      <c r="Q39" s="68" t="s">
        <v>181</v>
      </c>
      <c r="R39" s="152" t="s">
        <v>181</v>
      </c>
      <c r="S39" s="152" t="s">
        <v>181</v>
      </c>
      <c r="T39" s="401" t="s">
        <v>181</v>
      </c>
      <c r="U39" s="152" t="s">
        <v>181</v>
      </c>
      <c r="V39" s="68" t="s">
        <v>181</v>
      </c>
      <c r="W39" s="152" t="s">
        <v>181</v>
      </c>
      <c r="X39" s="152" t="s">
        <v>181</v>
      </c>
      <c r="Y39" s="401" t="s">
        <v>181</v>
      </c>
      <c r="Z39" s="152" t="s">
        <v>181</v>
      </c>
      <c r="AA39" s="68" t="s">
        <v>181</v>
      </c>
      <c r="AB39" s="152" t="s">
        <v>181</v>
      </c>
      <c r="AC39" s="152" t="s">
        <v>181</v>
      </c>
      <c r="AD39" s="401" t="s">
        <v>181</v>
      </c>
      <c r="AE39" s="152" t="s">
        <v>181</v>
      </c>
      <c r="AF39" s="68" t="s">
        <v>181</v>
      </c>
      <c r="AG39" s="152" t="s">
        <v>181</v>
      </c>
      <c r="AH39" s="152" t="s">
        <v>181</v>
      </c>
      <c r="AI39" s="401" t="s">
        <v>181</v>
      </c>
      <c r="AJ39" s="152" t="s">
        <v>181</v>
      </c>
      <c r="AK39" s="68" t="s">
        <v>181</v>
      </c>
      <c r="AL39" s="152" t="s">
        <v>181</v>
      </c>
      <c r="AM39" s="152" t="s">
        <v>181</v>
      </c>
      <c r="AN39" s="401" t="s">
        <v>181</v>
      </c>
      <c r="AO39" s="85" t="s">
        <v>181</v>
      </c>
      <c r="AP39" s="187" t="s">
        <v>181</v>
      </c>
      <c r="AQ39" s="185" t="s">
        <v>181</v>
      </c>
      <c r="AR39" s="188" t="s">
        <v>181</v>
      </c>
      <c r="AS39" s="731"/>
      <c r="AT39" s="553"/>
      <c r="AU39" s="553"/>
      <c r="AV39" s="553"/>
      <c r="AW39" s="553"/>
      <c r="AX39" s="553"/>
      <c r="AY39" s="553"/>
      <c r="AZ39" s="553"/>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3"/>
      <c r="CW39" s="553"/>
      <c r="CX39" s="553"/>
      <c r="CY39" s="553"/>
      <c r="CZ39" s="553"/>
      <c r="DA39" s="553"/>
      <c r="DB39" s="553"/>
      <c r="DC39" s="553"/>
      <c r="DD39" s="553"/>
      <c r="DE39" s="553"/>
      <c r="DF39" s="553"/>
      <c r="DG39" s="553"/>
      <c r="DH39" s="553"/>
      <c r="DI39" s="554"/>
      <c r="DJ39" s="554"/>
      <c r="DK39" s="554"/>
      <c r="DL39" s="554"/>
      <c r="DM39" s="554"/>
      <c r="DN39" s="554"/>
      <c r="DO39" s="554"/>
      <c r="DP39" s="554"/>
      <c r="DQ39" s="554"/>
      <c r="DR39" s="554"/>
      <c r="DS39" s="554"/>
      <c r="DT39" s="554"/>
      <c r="DU39" s="554"/>
      <c r="DV39" s="554"/>
      <c r="DW39" s="554"/>
      <c r="DX39" s="554"/>
      <c r="DY39" s="554"/>
      <c r="DZ39" s="554"/>
      <c r="EA39" s="554"/>
      <c r="EB39" s="554"/>
      <c r="EC39" s="554"/>
      <c r="ED39" s="554"/>
      <c r="EE39" s="554"/>
      <c r="EF39" s="554"/>
      <c r="EG39" s="554"/>
      <c r="EH39" s="554"/>
      <c r="EI39" s="554"/>
      <c r="EJ39" s="554"/>
      <c r="EK39" s="127"/>
      <c r="EL39" s="127"/>
      <c r="EM39" s="127"/>
      <c r="EN39" s="127"/>
    </row>
    <row r="40" spans="1:144" s="58" customFormat="1" ht="30" customHeight="1">
      <c r="A40" s="518"/>
      <c r="B40" s="1370" t="s">
        <v>193</v>
      </c>
      <c r="C40" s="1371"/>
      <c r="D40" s="1371"/>
      <c r="E40" s="1371"/>
      <c r="F40" s="1371"/>
      <c r="G40" s="1372" t="s">
        <v>389</v>
      </c>
      <c r="H40" s="1372"/>
      <c r="I40" s="1372"/>
      <c r="J40" s="768"/>
      <c r="K40" s="84" t="s">
        <v>181</v>
      </c>
      <c r="L40" s="1373"/>
      <c r="M40" s="1374"/>
      <c r="N40" s="1374"/>
      <c r="O40" s="521" t="s">
        <v>181</v>
      </c>
      <c r="P40" s="769" t="s">
        <v>181</v>
      </c>
      <c r="Q40" s="520" t="s">
        <v>181</v>
      </c>
      <c r="R40" s="520" t="s">
        <v>181</v>
      </c>
      <c r="S40" s="520" t="s">
        <v>181</v>
      </c>
      <c r="T40" s="521" t="s">
        <v>181</v>
      </c>
      <c r="U40" s="769" t="s">
        <v>181</v>
      </c>
      <c r="V40" s="520" t="s">
        <v>181</v>
      </c>
      <c r="W40" s="520" t="s">
        <v>181</v>
      </c>
      <c r="X40" s="520" t="s">
        <v>181</v>
      </c>
      <c r="Y40" s="521" t="s">
        <v>181</v>
      </c>
      <c r="Z40" s="769" t="s">
        <v>181</v>
      </c>
      <c r="AA40" s="520" t="s">
        <v>181</v>
      </c>
      <c r="AB40" s="520" t="s">
        <v>181</v>
      </c>
      <c r="AC40" s="520" t="s">
        <v>181</v>
      </c>
      <c r="AD40" s="521" t="s">
        <v>181</v>
      </c>
      <c r="AE40" s="769" t="s">
        <v>181</v>
      </c>
      <c r="AF40" s="520" t="s">
        <v>181</v>
      </c>
      <c r="AG40" s="520" t="s">
        <v>181</v>
      </c>
      <c r="AH40" s="520" t="s">
        <v>181</v>
      </c>
      <c r="AI40" s="521" t="s">
        <v>181</v>
      </c>
      <c r="AJ40" s="769" t="s">
        <v>181</v>
      </c>
      <c r="AK40" s="520" t="s">
        <v>181</v>
      </c>
      <c r="AL40" s="520" t="s">
        <v>181</v>
      </c>
      <c r="AM40" s="520" t="s">
        <v>181</v>
      </c>
      <c r="AN40" s="521" t="s">
        <v>181</v>
      </c>
      <c r="AO40" s="770" t="s">
        <v>181</v>
      </c>
      <c r="AP40" s="524" t="s">
        <v>181</v>
      </c>
      <c r="AQ40" s="524" t="s">
        <v>181</v>
      </c>
      <c r="AR40" s="525" t="s">
        <v>181</v>
      </c>
      <c r="AS40" s="729"/>
      <c r="AT40" s="56" t="s">
        <v>181</v>
      </c>
      <c r="AU40" s="56" t="s">
        <v>181</v>
      </c>
      <c r="AV40" s="56" t="s">
        <v>181</v>
      </c>
      <c r="AW40" s="56" t="s">
        <v>181</v>
      </c>
      <c r="AX40" s="56" t="s">
        <v>181</v>
      </c>
      <c r="AY40" s="56" t="s">
        <v>181</v>
      </c>
      <c r="AZ40" s="56" t="s">
        <v>181</v>
      </c>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56" t="s">
        <v>181</v>
      </c>
      <c r="CW40" s="56" t="s">
        <v>181</v>
      </c>
      <c r="CX40" s="56" t="s">
        <v>181</v>
      </c>
      <c r="CY40" s="56" t="s">
        <v>181</v>
      </c>
      <c r="CZ40" s="56" t="s">
        <v>181</v>
      </c>
      <c r="DA40" s="56" t="s">
        <v>181</v>
      </c>
      <c r="DB40" s="56" t="s">
        <v>181</v>
      </c>
      <c r="DC40" s="56" t="s">
        <v>181</v>
      </c>
      <c r="DD40" s="56" t="s">
        <v>181</v>
      </c>
      <c r="DE40" s="56" t="s">
        <v>181</v>
      </c>
      <c r="DF40" s="56" t="s">
        <v>181</v>
      </c>
      <c r="DG40" s="56" t="s">
        <v>181</v>
      </c>
      <c r="DH40" s="56" t="s">
        <v>181</v>
      </c>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row>
    <row r="41" spans="1:144" s="58" customFormat="1" ht="20.25" customHeight="1">
      <c r="A41" s="55" t="s">
        <v>181</v>
      </c>
      <c r="B41" s="56">
        <v>1</v>
      </c>
      <c r="C41" s="74">
        <v>0</v>
      </c>
      <c r="D41" s="1068" t="s">
        <v>195</v>
      </c>
      <c r="E41" s="966"/>
      <c r="F41" s="966"/>
      <c r="G41" s="56" t="s">
        <v>181</v>
      </c>
      <c r="H41" s="101"/>
      <c r="I41" s="56" t="s">
        <v>181</v>
      </c>
      <c r="J41" s="105">
        <v>0.28000000000000003</v>
      </c>
      <c r="K41" s="56" t="s">
        <v>181</v>
      </c>
      <c r="L41" s="68" t="s">
        <v>181</v>
      </c>
      <c r="M41" s="74"/>
      <c r="N41" s="152" t="s">
        <v>181</v>
      </c>
      <c r="O41" s="400">
        <f t="shared" ref="O41:O60" si="66">ROUND(H41*AT41*M41,$AQ$257)</f>
        <v>0</v>
      </c>
      <c r="P41" s="69" t="s">
        <v>181</v>
      </c>
      <c r="Q41" s="152" t="s">
        <v>181</v>
      </c>
      <c r="R41" s="74"/>
      <c r="S41" s="152" t="s">
        <v>181</v>
      </c>
      <c r="T41" s="400">
        <f t="shared" ref="T41:T60" si="67">ROUND($H41*AU41*R41,$AQ$257)</f>
        <v>0</v>
      </c>
      <c r="U41" s="69" t="s">
        <v>181</v>
      </c>
      <c r="V41" s="152" t="s">
        <v>181</v>
      </c>
      <c r="W41" s="74"/>
      <c r="X41" s="152" t="s">
        <v>181</v>
      </c>
      <c r="Y41" s="400">
        <f t="shared" ref="Y41:Y60" si="68">ROUND($H41*AV41*W41,$AQ$257)</f>
        <v>0</v>
      </c>
      <c r="Z41" s="69" t="s">
        <v>181</v>
      </c>
      <c r="AA41" s="152" t="s">
        <v>181</v>
      </c>
      <c r="AB41" s="74"/>
      <c r="AC41" s="152" t="s">
        <v>181</v>
      </c>
      <c r="AD41" s="400">
        <f t="shared" ref="AD41:AD60" si="69">ROUND($H41*AW41*AB41,$AQ$257)</f>
        <v>0</v>
      </c>
      <c r="AE41" s="69" t="s">
        <v>181</v>
      </c>
      <c r="AF41" s="152" t="s">
        <v>181</v>
      </c>
      <c r="AG41" s="74"/>
      <c r="AH41" s="152" t="s">
        <v>181</v>
      </c>
      <c r="AI41" s="400">
        <f t="shared" ref="AI41:AI60" si="70">ROUND($H41*AX41*AG41,$AQ$257)</f>
        <v>0</v>
      </c>
      <c r="AJ41" s="69" t="s">
        <v>181</v>
      </c>
      <c r="AK41" s="152" t="s">
        <v>181</v>
      </c>
      <c r="AL41" s="74"/>
      <c r="AM41" s="152" t="s">
        <v>181</v>
      </c>
      <c r="AN41" s="400">
        <f t="shared" ref="AN41:AN60" si="71">ROUND($H41*AY41*AL41,$AQ$257)</f>
        <v>0</v>
      </c>
      <c r="AO41" s="75" t="s">
        <v>181</v>
      </c>
      <c r="AP41" s="185" t="s">
        <v>181</v>
      </c>
      <c r="AQ41" s="52">
        <f>SUM(O41+T41+Y41+AD41+AN41+AI41)</f>
        <v>0</v>
      </c>
      <c r="AR41" s="188" t="s">
        <v>181</v>
      </c>
      <c r="AS41" s="729"/>
      <c r="AT41" s="76">
        <v>1.03</v>
      </c>
      <c r="AU41" s="76">
        <f t="shared" ref="AU41" si="72">1.03*AT41</f>
        <v>1.0609</v>
      </c>
      <c r="AV41" s="76">
        <f t="shared" ref="AV41" si="73">1.03*AU41</f>
        <v>1.092727</v>
      </c>
      <c r="AW41" s="76">
        <f t="shared" ref="AW41" si="74">1.03*AV41</f>
        <v>1.1255088100000001</v>
      </c>
      <c r="AX41" s="76">
        <f t="shared" ref="AX41" si="75">1.03*AW41</f>
        <v>1.1592740743000001</v>
      </c>
      <c r="AY41" s="76">
        <f t="shared" ref="AY41" si="76">1.03*AX41</f>
        <v>1.1940522965290001</v>
      </c>
      <c r="AZ41" s="51">
        <f t="shared" ref="AZ41:AZ60" si="77">ROUND((2080/12)*M41,2)</f>
        <v>0</v>
      </c>
      <c r="BA41" s="51">
        <f t="shared" ref="BA41:BA60" si="78">ROUND((2080/12)*R41,2)</f>
        <v>0</v>
      </c>
      <c r="BB41" s="51">
        <f t="shared" ref="BB41:BB60" si="79">ROUND((2080/12)*W41,2)</f>
        <v>0</v>
      </c>
      <c r="BC41" s="51">
        <f t="shared" ref="BC41:BC60" si="80">ROUND((2080/12)*AB41,2)</f>
        <v>0</v>
      </c>
      <c r="BD41" s="51">
        <f t="shared" ref="BD41:BD60" si="81">ROUND((2080/12)*AG41,2)</f>
        <v>0</v>
      </c>
      <c r="BE41" s="51">
        <f t="shared" ref="BE41:BE60" si="82">ROUND((2080/12)*AL41,2)</f>
        <v>0</v>
      </c>
      <c r="BF41" s="127"/>
      <c r="BG41" s="127"/>
      <c r="BH41" s="127"/>
      <c r="BI41" s="127"/>
      <c r="BJ41" s="127"/>
      <c r="BK41" s="127"/>
      <c r="BL41" s="738">
        <f t="shared" ref="BL41:BL60" si="83">ROUND((M41/12),3)</f>
        <v>0</v>
      </c>
      <c r="BM41" s="738">
        <f t="shared" ref="BM41:BM60" si="84">ROUND((R41/12),3)</f>
        <v>0</v>
      </c>
      <c r="BN41" s="738">
        <f t="shared" ref="BN41:BN60" si="85">ROUND((W41/12),3)</f>
        <v>0</v>
      </c>
      <c r="BO41" s="738">
        <f t="shared" ref="BO41:BO60" si="86">ROUND((AB41/12),3)</f>
        <v>0</v>
      </c>
      <c r="BP41" s="738">
        <f t="shared" ref="BP41:BP60" si="87">ROUND((AG41/12),3)</f>
        <v>0</v>
      </c>
      <c r="BQ41" s="738">
        <f t="shared" ref="BQ41:BQ60" si="88">ROUND((AL41/12),3)</f>
        <v>0</v>
      </c>
      <c r="BR41" s="741">
        <f t="shared" ref="BR41:BW41" si="89">ROUND(AT41*$H41,2)</f>
        <v>0</v>
      </c>
      <c r="BS41" s="741">
        <f t="shared" si="89"/>
        <v>0</v>
      </c>
      <c r="BT41" s="741">
        <f t="shared" si="89"/>
        <v>0</v>
      </c>
      <c r="BU41" s="741">
        <f t="shared" si="89"/>
        <v>0</v>
      </c>
      <c r="BV41" s="741">
        <f t="shared" si="89"/>
        <v>0</v>
      </c>
      <c r="BW41" s="741">
        <f t="shared" si="89"/>
        <v>0</v>
      </c>
      <c r="BX41" s="742">
        <f t="shared" ref="BX41:CC41" si="90">BR41</f>
        <v>0</v>
      </c>
      <c r="BY41" s="742">
        <f t="shared" si="90"/>
        <v>0</v>
      </c>
      <c r="BZ41" s="742">
        <f t="shared" si="90"/>
        <v>0</v>
      </c>
      <c r="CA41" s="742">
        <f t="shared" si="90"/>
        <v>0</v>
      </c>
      <c r="CB41" s="742">
        <f t="shared" si="90"/>
        <v>0</v>
      </c>
      <c r="CC41" s="742">
        <f t="shared" si="90"/>
        <v>0</v>
      </c>
      <c r="CD41" s="736">
        <f t="shared" ref="CD41:CI41" si="91">BR41</f>
        <v>0</v>
      </c>
      <c r="CE41" s="736">
        <f t="shared" si="91"/>
        <v>0</v>
      </c>
      <c r="CF41" s="736">
        <f t="shared" si="91"/>
        <v>0</v>
      </c>
      <c r="CG41" s="736">
        <f t="shared" si="91"/>
        <v>0</v>
      </c>
      <c r="CH41" s="736">
        <f t="shared" si="91"/>
        <v>0</v>
      </c>
      <c r="CI41" s="736">
        <f t="shared" si="91"/>
        <v>0</v>
      </c>
      <c r="CJ41" s="745">
        <f t="shared" ref="CJ41:CO41" si="92">AZ41</f>
        <v>0</v>
      </c>
      <c r="CK41" s="745">
        <f t="shared" si="92"/>
        <v>0</v>
      </c>
      <c r="CL41" s="745">
        <f t="shared" si="92"/>
        <v>0</v>
      </c>
      <c r="CM41" s="745">
        <f t="shared" si="92"/>
        <v>0</v>
      </c>
      <c r="CN41" s="745">
        <f t="shared" si="92"/>
        <v>0</v>
      </c>
      <c r="CO41" s="745">
        <f t="shared" si="92"/>
        <v>0</v>
      </c>
      <c r="CP41" s="677" t="e">
        <f t="shared" ref="CP41:CP60" si="93">ROUND(O41/M41/173.33,2)</f>
        <v>#DIV/0!</v>
      </c>
      <c r="CQ41" s="677" t="e">
        <f t="shared" ref="CQ41:CQ60" si="94">ROUND(T41/R41/173.33,2)</f>
        <v>#DIV/0!</v>
      </c>
      <c r="CR41" s="677" t="e">
        <f t="shared" ref="CR41:CR60" si="95">ROUND(Y41/W41/173.33,2)</f>
        <v>#DIV/0!</v>
      </c>
      <c r="CS41" s="677" t="e">
        <f t="shared" ref="CS41:CS60" si="96">ROUND(AD41/AB41/173.33,2)</f>
        <v>#DIV/0!</v>
      </c>
      <c r="CT41" s="677" t="e">
        <f t="shared" ref="CT41:CT60" si="97">ROUND(AI41/AG41/173.33,2)</f>
        <v>#DIV/0!</v>
      </c>
      <c r="CU41" s="677" t="e">
        <f t="shared" ref="CU41:CU60" si="98">ROUND(AN41/AL41/173.33,2)</f>
        <v>#DIV/0!</v>
      </c>
      <c r="CV41" s="764" t="e">
        <f t="shared" ref="CV41:DA41" si="99">ROUND(CP41+(CP41*$J41),2)</f>
        <v>#DIV/0!</v>
      </c>
      <c r="CW41" s="764" t="e">
        <f t="shared" si="99"/>
        <v>#DIV/0!</v>
      </c>
      <c r="CX41" s="764" t="e">
        <f t="shared" si="99"/>
        <v>#DIV/0!</v>
      </c>
      <c r="CY41" s="764" t="e">
        <f t="shared" si="99"/>
        <v>#DIV/0!</v>
      </c>
      <c r="CZ41" s="764" t="e">
        <f t="shared" si="99"/>
        <v>#DIV/0!</v>
      </c>
      <c r="DA41" s="764" t="e">
        <f t="shared" si="99"/>
        <v>#DIV/0!</v>
      </c>
      <c r="DB41" s="680" t="e">
        <f t="shared" ref="DB41:DG41" si="100">ROUND(CV41+(CV41*($J$243+$J$242)),2)</f>
        <v>#DIV/0!</v>
      </c>
      <c r="DC41" s="680" t="e">
        <f t="shared" si="100"/>
        <v>#DIV/0!</v>
      </c>
      <c r="DD41" s="680" t="e">
        <f t="shared" si="100"/>
        <v>#DIV/0!</v>
      </c>
      <c r="DE41" s="680" t="e">
        <f t="shared" si="100"/>
        <v>#DIV/0!</v>
      </c>
      <c r="DF41" s="680" t="e">
        <f t="shared" si="100"/>
        <v>#DIV/0!</v>
      </c>
      <c r="DG41" s="680" t="e">
        <f t="shared" si="100"/>
        <v>#DIV/0!</v>
      </c>
      <c r="DH41" s="766">
        <f>ROUND($J41*O41, 'Initial Information'!B44)</f>
        <v>0</v>
      </c>
      <c r="DI41" s="766">
        <f>ROUND($J41*T41, 'Initial Information'!C44)</f>
        <v>0</v>
      </c>
      <c r="DJ41" s="766">
        <f>ROUND($J41*Y41, 'Initial Information'!D44)</f>
        <v>0</v>
      </c>
      <c r="DK41" s="766">
        <f>ROUND($J41*AD41, 'Initial Information'!E44)</f>
        <v>0</v>
      </c>
      <c r="DL41" s="766">
        <f>ROUND($J41*AI41, 'Initial Information'!F44)</f>
        <v>0</v>
      </c>
      <c r="DM41" s="766">
        <f>ROUND($J41*AN41, 'Initial Information'!G44)</f>
        <v>0</v>
      </c>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row>
    <row r="42" spans="1:144" s="58" customFormat="1" ht="20.25" customHeight="1">
      <c r="A42" s="55" t="s">
        <v>181</v>
      </c>
      <c r="B42" s="56">
        <v>2</v>
      </c>
      <c r="C42" s="74">
        <v>0</v>
      </c>
      <c r="D42" s="1068" t="s">
        <v>195</v>
      </c>
      <c r="E42" s="966"/>
      <c r="F42" s="966"/>
      <c r="G42" s="56" t="s">
        <v>181</v>
      </c>
      <c r="H42" s="101"/>
      <c r="I42" s="56" t="s">
        <v>181</v>
      </c>
      <c r="J42" s="105">
        <v>0.28000000000000003</v>
      </c>
      <c r="K42" s="56" t="s">
        <v>181</v>
      </c>
      <c r="L42" s="68" t="s">
        <v>181</v>
      </c>
      <c r="M42" s="74"/>
      <c r="N42" s="152" t="s">
        <v>181</v>
      </c>
      <c r="O42" s="400">
        <f t="shared" si="66"/>
        <v>0</v>
      </c>
      <c r="P42" s="69" t="s">
        <v>181</v>
      </c>
      <c r="Q42" s="152" t="s">
        <v>181</v>
      </c>
      <c r="R42" s="74"/>
      <c r="S42" s="152" t="s">
        <v>181</v>
      </c>
      <c r="T42" s="400">
        <f t="shared" si="67"/>
        <v>0</v>
      </c>
      <c r="U42" s="69" t="s">
        <v>181</v>
      </c>
      <c r="V42" s="152" t="s">
        <v>181</v>
      </c>
      <c r="W42" s="74"/>
      <c r="X42" s="152" t="s">
        <v>181</v>
      </c>
      <c r="Y42" s="400">
        <f t="shared" si="68"/>
        <v>0</v>
      </c>
      <c r="Z42" s="69" t="s">
        <v>181</v>
      </c>
      <c r="AA42" s="152" t="s">
        <v>181</v>
      </c>
      <c r="AB42" s="74"/>
      <c r="AC42" s="152" t="s">
        <v>181</v>
      </c>
      <c r="AD42" s="400">
        <f t="shared" si="69"/>
        <v>0</v>
      </c>
      <c r="AE42" s="69" t="s">
        <v>181</v>
      </c>
      <c r="AF42" s="152" t="s">
        <v>181</v>
      </c>
      <c r="AG42" s="74"/>
      <c r="AH42" s="152" t="s">
        <v>181</v>
      </c>
      <c r="AI42" s="400">
        <f t="shared" si="70"/>
        <v>0</v>
      </c>
      <c r="AJ42" s="69" t="s">
        <v>181</v>
      </c>
      <c r="AK42" s="152" t="s">
        <v>181</v>
      </c>
      <c r="AL42" s="74"/>
      <c r="AM42" s="152" t="s">
        <v>181</v>
      </c>
      <c r="AN42" s="400">
        <f t="shared" si="71"/>
        <v>0</v>
      </c>
      <c r="AO42" s="75" t="s">
        <v>181</v>
      </c>
      <c r="AP42" s="185" t="s">
        <v>181</v>
      </c>
      <c r="AQ42" s="52">
        <f t="shared" ref="AQ42:AQ60" si="101">SUM(O42+T42+Y42+AD42+AN42+AI42)</f>
        <v>0</v>
      </c>
      <c r="AR42" s="188" t="s">
        <v>181</v>
      </c>
      <c r="AS42" s="729"/>
      <c r="AT42" s="76">
        <v>1.03</v>
      </c>
      <c r="AU42" s="76">
        <f t="shared" ref="AU42:AU60" si="102">1.03*AT42</f>
        <v>1.0609</v>
      </c>
      <c r="AV42" s="76">
        <f t="shared" ref="AV42:AV60" si="103">1.03*AU42</f>
        <v>1.092727</v>
      </c>
      <c r="AW42" s="76">
        <f t="shared" ref="AW42:AW60" si="104">1.03*AV42</f>
        <v>1.1255088100000001</v>
      </c>
      <c r="AX42" s="76">
        <f t="shared" ref="AX42:AX60" si="105">1.03*AW42</f>
        <v>1.1592740743000001</v>
      </c>
      <c r="AY42" s="76">
        <f t="shared" ref="AY42:AY60" si="106">1.03*AX42</f>
        <v>1.1940522965290001</v>
      </c>
      <c r="AZ42" s="51">
        <f t="shared" si="77"/>
        <v>0</v>
      </c>
      <c r="BA42" s="51">
        <f t="shared" si="78"/>
        <v>0</v>
      </c>
      <c r="BB42" s="51">
        <f t="shared" si="79"/>
        <v>0</v>
      </c>
      <c r="BC42" s="51">
        <f t="shared" si="80"/>
        <v>0</v>
      </c>
      <c r="BD42" s="51">
        <f t="shared" si="81"/>
        <v>0</v>
      </c>
      <c r="BE42" s="51">
        <f t="shared" si="82"/>
        <v>0</v>
      </c>
      <c r="BF42" s="127"/>
      <c r="BG42" s="127"/>
      <c r="BH42" s="127"/>
      <c r="BI42" s="127"/>
      <c r="BJ42" s="127"/>
      <c r="BK42" s="127"/>
      <c r="BL42" s="738">
        <f t="shared" si="83"/>
        <v>0</v>
      </c>
      <c r="BM42" s="738">
        <f t="shared" si="84"/>
        <v>0</v>
      </c>
      <c r="BN42" s="738">
        <f t="shared" si="85"/>
        <v>0</v>
      </c>
      <c r="BO42" s="738">
        <f t="shared" si="86"/>
        <v>0</v>
      </c>
      <c r="BP42" s="738">
        <f t="shared" si="87"/>
        <v>0</v>
      </c>
      <c r="BQ42" s="738">
        <f t="shared" si="88"/>
        <v>0</v>
      </c>
      <c r="BR42" s="741">
        <f t="shared" ref="BR42:BR60" si="107">ROUND(AT42*$H42,2)</f>
        <v>0</v>
      </c>
      <c r="BS42" s="741">
        <f t="shared" ref="BS42:BS60" si="108">ROUND(AU42*$H42,2)</f>
        <v>0</v>
      </c>
      <c r="BT42" s="741">
        <f t="shared" ref="BT42:BT60" si="109">ROUND(AV42*$H42,2)</f>
        <v>0</v>
      </c>
      <c r="BU42" s="741">
        <f t="shared" ref="BU42:BU60" si="110">ROUND(AW42*$H42,2)</f>
        <v>0</v>
      </c>
      <c r="BV42" s="741">
        <f t="shared" ref="BV42:BV60" si="111">ROUND(AX42*$H42,2)</f>
        <v>0</v>
      </c>
      <c r="BW42" s="741">
        <f t="shared" ref="BW42:BW60" si="112">ROUND(AY42*$H42,2)</f>
        <v>0</v>
      </c>
      <c r="BX42" s="744"/>
      <c r="BY42" s="744"/>
      <c r="BZ42" s="744"/>
      <c r="CA42" s="744"/>
      <c r="CB42" s="744"/>
      <c r="CC42" s="744"/>
      <c r="CD42" s="740">
        <f t="shared" ref="CD42:CI57" si="113">BR42*12</f>
        <v>0</v>
      </c>
      <c r="CE42" s="740">
        <f t="shared" si="113"/>
        <v>0</v>
      </c>
      <c r="CF42" s="740">
        <f t="shared" si="113"/>
        <v>0</v>
      </c>
      <c r="CG42" s="740">
        <f t="shared" si="113"/>
        <v>0</v>
      </c>
      <c r="CH42" s="740">
        <f t="shared" si="113"/>
        <v>0</v>
      </c>
      <c r="CI42" s="740">
        <f t="shared" si="113"/>
        <v>0</v>
      </c>
      <c r="CJ42" s="746" t="s">
        <v>1208</v>
      </c>
      <c r="CK42" s="746" t="s">
        <v>1208</v>
      </c>
      <c r="CL42" s="746" t="s">
        <v>1208</v>
      </c>
      <c r="CM42" s="746" t="s">
        <v>1208</v>
      </c>
      <c r="CN42" s="746" t="s">
        <v>1208</v>
      </c>
      <c r="CO42" s="746" t="s">
        <v>1208</v>
      </c>
      <c r="CP42" s="677" t="e">
        <f t="shared" si="93"/>
        <v>#DIV/0!</v>
      </c>
      <c r="CQ42" s="677" t="e">
        <f t="shared" si="94"/>
        <v>#DIV/0!</v>
      </c>
      <c r="CR42" s="677" t="e">
        <f t="shared" si="95"/>
        <v>#DIV/0!</v>
      </c>
      <c r="CS42" s="677" t="e">
        <f t="shared" si="96"/>
        <v>#DIV/0!</v>
      </c>
      <c r="CT42" s="677" t="e">
        <f t="shared" si="97"/>
        <v>#DIV/0!</v>
      </c>
      <c r="CU42" s="677" t="e">
        <f t="shared" si="98"/>
        <v>#DIV/0!</v>
      </c>
      <c r="CV42" s="764" t="e">
        <f t="shared" ref="CV42:CV60" si="114">ROUND(CP42+(CP42*$J42),2)</f>
        <v>#DIV/0!</v>
      </c>
      <c r="CW42" s="764" t="e">
        <f t="shared" ref="CW42:CW60" si="115">ROUND(CQ42+(CQ42*$J42),2)</f>
        <v>#DIV/0!</v>
      </c>
      <c r="CX42" s="764" t="e">
        <f t="shared" ref="CX42:CX60" si="116">ROUND(CR42+(CR42*$J42),2)</f>
        <v>#DIV/0!</v>
      </c>
      <c r="CY42" s="764" t="e">
        <f t="shared" ref="CY42:CY60" si="117">ROUND(CS42+(CS42*$J42),2)</f>
        <v>#DIV/0!</v>
      </c>
      <c r="CZ42" s="764" t="e">
        <f t="shared" ref="CZ42:CZ60" si="118">ROUND(CT42+(CT42*$J42),2)</f>
        <v>#DIV/0!</v>
      </c>
      <c r="DA42" s="764" t="e">
        <f t="shared" ref="DA42:DA60" si="119">ROUND(CU42+(CU42*$J42),2)</f>
        <v>#DIV/0!</v>
      </c>
      <c r="DB42" s="680" t="e">
        <f t="shared" ref="DB42:DB60" si="120">ROUND(CV42+(CV42*($J$243+$J$242)),2)</f>
        <v>#DIV/0!</v>
      </c>
      <c r="DC42" s="680" t="e">
        <f t="shared" ref="DC42:DC60" si="121">ROUND(CW42+(CW42*($J$243+$J$242)),2)</f>
        <v>#DIV/0!</v>
      </c>
      <c r="DD42" s="680" t="e">
        <f t="shared" ref="DD42:DD60" si="122">ROUND(CX42+(CX42*($J$243+$J$242)),2)</f>
        <v>#DIV/0!</v>
      </c>
      <c r="DE42" s="680" t="e">
        <f t="shared" ref="DE42:DE60" si="123">ROUND(CY42+(CY42*($J$243+$J$242)),2)</f>
        <v>#DIV/0!</v>
      </c>
      <c r="DF42" s="680" t="e">
        <f t="shared" ref="DF42:DF60" si="124">ROUND(CZ42+(CZ42*($J$243+$J$242)),2)</f>
        <v>#DIV/0!</v>
      </c>
      <c r="DG42" s="680" t="e">
        <f t="shared" ref="DG42:DG60" si="125">ROUND(DA42+(DA42*($J$243+$J$242)),2)</f>
        <v>#DIV/0!</v>
      </c>
      <c r="DH42" s="766">
        <f>ROUND($J42*O42, 'Initial Information'!B45)</f>
        <v>0</v>
      </c>
      <c r="DI42" s="766">
        <f>ROUND($J42*T42, 'Initial Information'!C45)</f>
        <v>0</v>
      </c>
      <c r="DJ42" s="766">
        <f>ROUND($J42*Y42, 'Initial Information'!D45)</f>
        <v>0</v>
      </c>
      <c r="DK42" s="766">
        <f>ROUND($J42*AD42, 'Initial Information'!E45)</f>
        <v>0</v>
      </c>
      <c r="DL42" s="766">
        <f>ROUND($J42*AI42, 'Initial Information'!F45)</f>
        <v>0</v>
      </c>
      <c r="DM42" s="766">
        <f>ROUND($J42*AN42, 'Initial Information'!G45)</f>
        <v>0</v>
      </c>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row>
    <row r="43" spans="1:144" s="58" customFormat="1" ht="20.25" customHeight="1">
      <c r="A43" s="55" t="s">
        <v>181</v>
      </c>
      <c r="B43" s="56">
        <v>3</v>
      </c>
      <c r="C43" s="74">
        <v>0</v>
      </c>
      <c r="D43" s="1068" t="s">
        <v>195</v>
      </c>
      <c r="E43" s="966"/>
      <c r="F43" s="966"/>
      <c r="G43" s="56" t="s">
        <v>181</v>
      </c>
      <c r="H43" s="101"/>
      <c r="I43" s="56" t="s">
        <v>181</v>
      </c>
      <c r="J43" s="105">
        <v>0.28000000000000003</v>
      </c>
      <c r="K43" s="56" t="s">
        <v>181</v>
      </c>
      <c r="L43" s="68" t="s">
        <v>181</v>
      </c>
      <c r="M43" s="74"/>
      <c r="N43" s="152" t="s">
        <v>181</v>
      </c>
      <c r="O43" s="400">
        <f t="shared" si="66"/>
        <v>0</v>
      </c>
      <c r="P43" s="69" t="s">
        <v>181</v>
      </c>
      <c r="Q43" s="152" t="s">
        <v>181</v>
      </c>
      <c r="R43" s="74"/>
      <c r="S43" s="152" t="s">
        <v>181</v>
      </c>
      <c r="T43" s="400">
        <f t="shared" si="67"/>
        <v>0</v>
      </c>
      <c r="U43" s="69" t="s">
        <v>181</v>
      </c>
      <c r="V43" s="152" t="s">
        <v>181</v>
      </c>
      <c r="W43" s="74"/>
      <c r="X43" s="152" t="s">
        <v>181</v>
      </c>
      <c r="Y43" s="400">
        <f t="shared" si="68"/>
        <v>0</v>
      </c>
      <c r="Z43" s="69" t="s">
        <v>181</v>
      </c>
      <c r="AA43" s="152" t="s">
        <v>181</v>
      </c>
      <c r="AB43" s="74"/>
      <c r="AC43" s="152" t="s">
        <v>181</v>
      </c>
      <c r="AD43" s="400">
        <f t="shared" si="69"/>
        <v>0</v>
      </c>
      <c r="AE43" s="69" t="s">
        <v>181</v>
      </c>
      <c r="AF43" s="152" t="s">
        <v>181</v>
      </c>
      <c r="AG43" s="74"/>
      <c r="AH43" s="152" t="s">
        <v>181</v>
      </c>
      <c r="AI43" s="400">
        <f t="shared" si="70"/>
        <v>0</v>
      </c>
      <c r="AJ43" s="69" t="s">
        <v>181</v>
      </c>
      <c r="AK43" s="152" t="s">
        <v>181</v>
      </c>
      <c r="AL43" s="74"/>
      <c r="AM43" s="152" t="s">
        <v>181</v>
      </c>
      <c r="AN43" s="400">
        <f t="shared" si="71"/>
        <v>0</v>
      </c>
      <c r="AO43" s="75" t="s">
        <v>181</v>
      </c>
      <c r="AP43" s="185" t="s">
        <v>181</v>
      </c>
      <c r="AQ43" s="52">
        <f t="shared" si="101"/>
        <v>0</v>
      </c>
      <c r="AR43" s="188" t="s">
        <v>181</v>
      </c>
      <c r="AS43" s="729"/>
      <c r="AT43" s="76">
        <v>1.03</v>
      </c>
      <c r="AU43" s="76">
        <f t="shared" si="102"/>
        <v>1.0609</v>
      </c>
      <c r="AV43" s="76">
        <f t="shared" si="103"/>
        <v>1.092727</v>
      </c>
      <c r="AW43" s="76">
        <f t="shared" si="104"/>
        <v>1.1255088100000001</v>
      </c>
      <c r="AX43" s="76">
        <f t="shared" si="105"/>
        <v>1.1592740743000001</v>
      </c>
      <c r="AY43" s="76">
        <f t="shared" si="106"/>
        <v>1.1940522965290001</v>
      </c>
      <c r="AZ43" s="51">
        <f t="shared" si="77"/>
        <v>0</v>
      </c>
      <c r="BA43" s="51">
        <f t="shared" si="78"/>
        <v>0</v>
      </c>
      <c r="BB43" s="51">
        <f t="shared" si="79"/>
        <v>0</v>
      </c>
      <c r="BC43" s="51">
        <f t="shared" si="80"/>
        <v>0</v>
      </c>
      <c r="BD43" s="51">
        <f t="shared" si="81"/>
        <v>0</v>
      </c>
      <c r="BE43" s="51">
        <f t="shared" si="82"/>
        <v>0</v>
      </c>
      <c r="BF43" s="127"/>
      <c r="BG43" s="127"/>
      <c r="BH43" s="127"/>
      <c r="BI43" s="127"/>
      <c r="BJ43" s="127"/>
      <c r="BK43" s="127"/>
      <c r="BL43" s="738">
        <f t="shared" si="83"/>
        <v>0</v>
      </c>
      <c r="BM43" s="738">
        <f t="shared" si="84"/>
        <v>0</v>
      </c>
      <c r="BN43" s="738">
        <f t="shared" si="85"/>
        <v>0</v>
      </c>
      <c r="BO43" s="738">
        <f t="shared" si="86"/>
        <v>0</v>
      </c>
      <c r="BP43" s="738">
        <f t="shared" si="87"/>
        <v>0</v>
      </c>
      <c r="BQ43" s="738">
        <f t="shared" si="88"/>
        <v>0</v>
      </c>
      <c r="BR43" s="741">
        <f t="shared" si="107"/>
        <v>0</v>
      </c>
      <c r="BS43" s="741">
        <f t="shared" si="108"/>
        <v>0</v>
      </c>
      <c r="BT43" s="741">
        <f t="shared" si="109"/>
        <v>0</v>
      </c>
      <c r="BU43" s="741">
        <f t="shared" si="110"/>
        <v>0</v>
      </c>
      <c r="BV43" s="741">
        <f t="shared" si="111"/>
        <v>0</v>
      </c>
      <c r="BW43" s="741">
        <f t="shared" si="112"/>
        <v>0</v>
      </c>
      <c r="BX43" s="744"/>
      <c r="BY43" s="744"/>
      <c r="BZ43" s="744"/>
      <c r="CA43" s="744"/>
      <c r="CB43" s="744"/>
      <c r="CC43" s="744"/>
      <c r="CD43" s="740">
        <f t="shared" si="113"/>
        <v>0</v>
      </c>
      <c r="CE43" s="740">
        <f t="shared" si="113"/>
        <v>0</v>
      </c>
      <c r="CF43" s="740">
        <f t="shared" si="113"/>
        <v>0</v>
      </c>
      <c r="CG43" s="740">
        <f t="shared" si="113"/>
        <v>0</v>
      </c>
      <c r="CH43" s="740">
        <f t="shared" si="113"/>
        <v>0</v>
      </c>
      <c r="CI43" s="740">
        <f t="shared" si="113"/>
        <v>0</v>
      </c>
      <c r="CJ43" s="746" t="s">
        <v>1208</v>
      </c>
      <c r="CK43" s="746" t="s">
        <v>1208</v>
      </c>
      <c r="CL43" s="746" t="s">
        <v>1208</v>
      </c>
      <c r="CM43" s="746" t="s">
        <v>1208</v>
      </c>
      <c r="CN43" s="746" t="s">
        <v>1208</v>
      </c>
      <c r="CO43" s="746" t="s">
        <v>1208</v>
      </c>
      <c r="CP43" s="677" t="e">
        <f t="shared" si="93"/>
        <v>#DIV/0!</v>
      </c>
      <c r="CQ43" s="677" t="e">
        <f t="shared" si="94"/>
        <v>#DIV/0!</v>
      </c>
      <c r="CR43" s="677" t="e">
        <f t="shared" si="95"/>
        <v>#DIV/0!</v>
      </c>
      <c r="CS43" s="677" t="e">
        <f t="shared" si="96"/>
        <v>#DIV/0!</v>
      </c>
      <c r="CT43" s="677" t="e">
        <f t="shared" si="97"/>
        <v>#DIV/0!</v>
      </c>
      <c r="CU43" s="677" t="e">
        <f t="shared" si="98"/>
        <v>#DIV/0!</v>
      </c>
      <c r="CV43" s="764" t="e">
        <f t="shared" si="114"/>
        <v>#DIV/0!</v>
      </c>
      <c r="CW43" s="764" t="e">
        <f t="shared" si="115"/>
        <v>#DIV/0!</v>
      </c>
      <c r="CX43" s="764" t="e">
        <f t="shared" si="116"/>
        <v>#DIV/0!</v>
      </c>
      <c r="CY43" s="764" t="e">
        <f t="shared" si="117"/>
        <v>#DIV/0!</v>
      </c>
      <c r="CZ43" s="764" t="e">
        <f t="shared" si="118"/>
        <v>#DIV/0!</v>
      </c>
      <c r="DA43" s="764" t="e">
        <f t="shared" si="119"/>
        <v>#DIV/0!</v>
      </c>
      <c r="DB43" s="680" t="e">
        <f t="shared" si="120"/>
        <v>#DIV/0!</v>
      </c>
      <c r="DC43" s="680" t="e">
        <f t="shared" si="121"/>
        <v>#DIV/0!</v>
      </c>
      <c r="DD43" s="680" t="e">
        <f t="shared" si="122"/>
        <v>#DIV/0!</v>
      </c>
      <c r="DE43" s="680" t="e">
        <f t="shared" si="123"/>
        <v>#DIV/0!</v>
      </c>
      <c r="DF43" s="680" t="e">
        <f t="shared" si="124"/>
        <v>#DIV/0!</v>
      </c>
      <c r="DG43" s="680" t="e">
        <f t="shared" si="125"/>
        <v>#DIV/0!</v>
      </c>
      <c r="DH43" s="766">
        <f>ROUND($J43*O43, 'Initial Information'!B46)</f>
        <v>0</v>
      </c>
      <c r="DI43" s="766">
        <f>ROUND($J43*T43, 'Initial Information'!C46)</f>
        <v>0</v>
      </c>
      <c r="DJ43" s="766">
        <f>ROUND($J43*Y43, 'Initial Information'!D46)</f>
        <v>0</v>
      </c>
      <c r="DK43" s="766">
        <f>ROUND($J43*AD43, 'Initial Information'!E46)</f>
        <v>0</v>
      </c>
      <c r="DL43" s="766">
        <f>ROUND($J43*AI43, 'Initial Information'!F46)</f>
        <v>0</v>
      </c>
      <c r="DM43" s="766">
        <f>ROUND($J43*AN43, 'Initial Information'!G46)</f>
        <v>0</v>
      </c>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row>
    <row r="44" spans="1:144" s="58" customFormat="1" ht="20.25" customHeight="1">
      <c r="A44" s="55" t="s">
        <v>181</v>
      </c>
      <c r="B44" s="56">
        <v>4</v>
      </c>
      <c r="C44" s="74">
        <v>0</v>
      </c>
      <c r="D44" s="1068" t="s">
        <v>195</v>
      </c>
      <c r="E44" s="966"/>
      <c r="F44" s="966"/>
      <c r="G44" s="56" t="s">
        <v>181</v>
      </c>
      <c r="H44" s="101"/>
      <c r="I44" s="56" t="s">
        <v>181</v>
      </c>
      <c r="J44" s="105">
        <v>0.28000000000000003</v>
      </c>
      <c r="K44" s="56" t="s">
        <v>181</v>
      </c>
      <c r="L44" s="68" t="s">
        <v>181</v>
      </c>
      <c r="M44" s="74"/>
      <c r="N44" s="152" t="s">
        <v>181</v>
      </c>
      <c r="O44" s="400">
        <f t="shared" si="66"/>
        <v>0</v>
      </c>
      <c r="P44" s="69" t="s">
        <v>181</v>
      </c>
      <c r="Q44" s="152" t="s">
        <v>181</v>
      </c>
      <c r="R44" s="74"/>
      <c r="S44" s="152" t="s">
        <v>181</v>
      </c>
      <c r="T44" s="400">
        <f t="shared" si="67"/>
        <v>0</v>
      </c>
      <c r="U44" s="69" t="s">
        <v>181</v>
      </c>
      <c r="V44" s="152" t="s">
        <v>181</v>
      </c>
      <c r="W44" s="74"/>
      <c r="X44" s="152" t="s">
        <v>181</v>
      </c>
      <c r="Y44" s="400">
        <f t="shared" si="68"/>
        <v>0</v>
      </c>
      <c r="Z44" s="69" t="s">
        <v>181</v>
      </c>
      <c r="AA44" s="152" t="s">
        <v>181</v>
      </c>
      <c r="AB44" s="74"/>
      <c r="AC44" s="152" t="s">
        <v>181</v>
      </c>
      <c r="AD44" s="400">
        <f t="shared" si="69"/>
        <v>0</v>
      </c>
      <c r="AE44" s="69" t="s">
        <v>181</v>
      </c>
      <c r="AF44" s="152" t="s">
        <v>181</v>
      </c>
      <c r="AG44" s="74"/>
      <c r="AH44" s="152" t="s">
        <v>181</v>
      </c>
      <c r="AI44" s="400">
        <f t="shared" si="70"/>
        <v>0</v>
      </c>
      <c r="AJ44" s="69" t="s">
        <v>181</v>
      </c>
      <c r="AK44" s="152" t="s">
        <v>181</v>
      </c>
      <c r="AL44" s="74"/>
      <c r="AM44" s="152" t="s">
        <v>181</v>
      </c>
      <c r="AN44" s="400">
        <f t="shared" si="71"/>
        <v>0</v>
      </c>
      <c r="AO44" s="75" t="s">
        <v>181</v>
      </c>
      <c r="AP44" s="185" t="s">
        <v>181</v>
      </c>
      <c r="AQ44" s="52">
        <f t="shared" si="101"/>
        <v>0</v>
      </c>
      <c r="AR44" s="188" t="s">
        <v>181</v>
      </c>
      <c r="AS44" s="729"/>
      <c r="AT44" s="76">
        <v>1.03</v>
      </c>
      <c r="AU44" s="76">
        <f t="shared" si="102"/>
        <v>1.0609</v>
      </c>
      <c r="AV44" s="76">
        <f t="shared" si="103"/>
        <v>1.092727</v>
      </c>
      <c r="AW44" s="76">
        <f t="shared" si="104"/>
        <v>1.1255088100000001</v>
      </c>
      <c r="AX44" s="76">
        <f t="shared" si="105"/>
        <v>1.1592740743000001</v>
      </c>
      <c r="AY44" s="76">
        <f t="shared" si="106"/>
        <v>1.1940522965290001</v>
      </c>
      <c r="AZ44" s="51">
        <f t="shared" si="77"/>
        <v>0</v>
      </c>
      <c r="BA44" s="51">
        <f t="shared" si="78"/>
        <v>0</v>
      </c>
      <c r="BB44" s="51">
        <f t="shared" si="79"/>
        <v>0</v>
      </c>
      <c r="BC44" s="51">
        <f t="shared" si="80"/>
        <v>0</v>
      </c>
      <c r="BD44" s="51">
        <f t="shared" si="81"/>
        <v>0</v>
      </c>
      <c r="BE44" s="51">
        <f t="shared" si="82"/>
        <v>0</v>
      </c>
      <c r="BF44" s="127"/>
      <c r="BG44" s="127"/>
      <c r="BH44" s="127"/>
      <c r="BI44" s="127"/>
      <c r="BJ44" s="127"/>
      <c r="BK44" s="127"/>
      <c r="BL44" s="738">
        <f t="shared" si="83"/>
        <v>0</v>
      </c>
      <c r="BM44" s="738">
        <f t="shared" si="84"/>
        <v>0</v>
      </c>
      <c r="BN44" s="738">
        <f t="shared" si="85"/>
        <v>0</v>
      </c>
      <c r="BO44" s="738">
        <f t="shared" si="86"/>
        <v>0</v>
      </c>
      <c r="BP44" s="738">
        <f t="shared" si="87"/>
        <v>0</v>
      </c>
      <c r="BQ44" s="738">
        <f t="shared" si="88"/>
        <v>0</v>
      </c>
      <c r="BR44" s="741">
        <f t="shared" si="107"/>
        <v>0</v>
      </c>
      <c r="BS44" s="741">
        <f t="shared" si="108"/>
        <v>0</v>
      </c>
      <c r="BT44" s="741">
        <f t="shared" si="109"/>
        <v>0</v>
      </c>
      <c r="BU44" s="741">
        <f t="shared" si="110"/>
        <v>0</v>
      </c>
      <c r="BV44" s="741">
        <f t="shared" si="111"/>
        <v>0</v>
      </c>
      <c r="BW44" s="741">
        <f t="shared" si="112"/>
        <v>0</v>
      </c>
      <c r="BX44" s="744"/>
      <c r="BY44" s="744"/>
      <c r="BZ44" s="744"/>
      <c r="CA44" s="744"/>
      <c r="CB44" s="744"/>
      <c r="CC44" s="744"/>
      <c r="CD44" s="740">
        <f t="shared" si="113"/>
        <v>0</v>
      </c>
      <c r="CE44" s="740">
        <f t="shared" si="113"/>
        <v>0</v>
      </c>
      <c r="CF44" s="740">
        <f t="shared" si="113"/>
        <v>0</v>
      </c>
      <c r="CG44" s="740">
        <f t="shared" si="113"/>
        <v>0</v>
      </c>
      <c r="CH44" s="740">
        <f t="shared" si="113"/>
        <v>0</v>
      </c>
      <c r="CI44" s="740">
        <f t="shared" si="113"/>
        <v>0</v>
      </c>
      <c r="CJ44" s="746" t="s">
        <v>1208</v>
      </c>
      <c r="CK44" s="746" t="s">
        <v>1208</v>
      </c>
      <c r="CL44" s="746" t="s">
        <v>1208</v>
      </c>
      <c r="CM44" s="746" t="s">
        <v>1208</v>
      </c>
      <c r="CN44" s="746" t="s">
        <v>1208</v>
      </c>
      <c r="CO44" s="746" t="s">
        <v>1208</v>
      </c>
      <c r="CP44" s="677" t="e">
        <f t="shared" si="93"/>
        <v>#DIV/0!</v>
      </c>
      <c r="CQ44" s="677" t="e">
        <f t="shared" si="94"/>
        <v>#DIV/0!</v>
      </c>
      <c r="CR44" s="677" t="e">
        <f t="shared" si="95"/>
        <v>#DIV/0!</v>
      </c>
      <c r="CS44" s="677" t="e">
        <f t="shared" si="96"/>
        <v>#DIV/0!</v>
      </c>
      <c r="CT44" s="677" t="e">
        <f t="shared" si="97"/>
        <v>#DIV/0!</v>
      </c>
      <c r="CU44" s="677" t="e">
        <f t="shared" si="98"/>
        <v>#DIV/0!</v>
      </c>
      <c r="CV44" s="764" t="e">
        <f t="shared" si="114"/>
        <v>#DIV/0!</v>
      </c>
      <c r="CW44" s="764" t="e">
        <f t="shared" si="115"/>
        <v>#DIV/0!</v>
      </c>
      <c r="CX44" s="764" t="e">
        <f t="shared" si="116"/>
        <v>#DIV/0!</v>
      </c>
      <c r="CY44" s="764" t="e">
        <f t="shared" si="117"/>
        <v>#DIV/0!</v>
      </c>
      <c r="CZ44" s="764" t="e">
        <f t="shared" si="118"/>
        <v>#DIV/0!</v>
      </c>
      <c r="DA44" s="764" t="e">
        <f t="shared" si="119"/>
        <v>#DIV/0!</v>
      </c>
      <c r="DB44" s="680" t="e">
        <f t="shared" si="120"/>
        <v>#DIV/0!</v>
      </c>
      <c r="DC44" s="680" t="e">
        <f t="shared" si="121"/>
        <v>#DIV/0!</v>
      </c>
      <c r="DD44" s="680" t="e">
        <f t="shared" si="122"/>
        <v>#DIV/0!</v>
      </c>
      <c r="DE44" s="680" t="e">
        <f t="shared" si="123"/>
        <v>#DIV/0!</v>
      </c>
      <c r="DF44" s="680" t="e">
        <f t="shared" si="124"/>
        <v>#DIV/0!</v>
      </c>
      <c r="DG44" s="680" t="e">
        <f t="shared" si="125"/>
        <v>#DIV/0!</v>
      </c>
      <c r="DH44" s="766">
        <f>ROUND($J44*O44, 'Initial Information'!B47)</f>
        <v>0</v>
      </c>
      <c r="DI44" s="766">
        <f>ROUND($J44*T44, 'Initial Information'!C47)</f>
        <v>0</v>
      </c>
      <c r="DJ44" s="766">
        <f>ROUND($J44*Y44, 'Initial Information'!D47)</f>
        <v>0</v>
      </c>
      <c r="DK44" s="766">
        <f>ROUND($J44*AD44, 'Initial Information'!E47)</f>
        <v>0</v>
      </c>
      <c r="DL44" s="766">
        <f>ROUND($J44*AI44, 'Initial Information'!F47)</f>
        <v>0</v>
      </c>
      <c r="DM44" s="766">
        <f>ROUND($J44*AN44, 'Initial Information'!G47)</f>
        <v>0</v>
      </c>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row>
    <row r="45" spans="1:144" s="58" customFormat="1" ht="20.25" customHeight="1">
      <c r="A45" s="55" t="s">
        <v>181</v>
      </c>
      <c r="B45" s="56">
        <v>5</v>
      </c>
      <c r="C45" s="74">
        <v>0</v>
      </c>
      <c r="D45" s="1068" t="s">
        <v>196</v>
      </c>
      <c r="E45" s="966"/>
      <c r="F45" s="966"/>
      <c r="G45" s="56" t="s">
        <v>181</v>
      </c>
      <c r="H45" s="101"/>
      <c r="I45" s="56" t="s">
        <v>181</v>
      </c>
      <c r="J45" s="105">
        <v>0.28000000000000003</v>
      </c>
      <c r="K45" s="56" t="s">
        <v>181</v>
      </c>
      <c r="L45" s="68" t="s">
        <v>181</v>
      </c>
      <c r="M45" s="74"/>
      <c r="N45" s="152" t="s">
        <v>181</v>
      </c>
      <c r="O45" s="400">
        <f t="shared" si="66"/>
        <v>0</v>
      </c>
      <c r="P45" s="69" t="s">
        <v>181</v>
      </c>
      <c r="Q45" s="152" t="s">
        <v>181</v>
      </c>
      <c r="R45" s="74"/>
      <c r="S45" s="152" t="s">
        <v>181</v>
      </c>
      <c r="T45" s="400">
        <f t="shared" si="67"/>
        <v>0</v>
      </c>
      <c r="U45" s="69" t="s">
        <v>181</v>
      </c>
      <c r="V45" s="152" t="s">
        <v>181</v>
      </c>
      <c r="W45" s="74"/>
      <c r="X45" s="152" t="s">
        <v>181</v>
      </c>
      <c r="Y45" s="400">
        <f t="shared" si="68"/>
        <v>0</v>
      </c>
      <c r="Z45" s="69" t="s">
        <v>181</v>
      </c>
      <c r="AA45" s="152" t="s">
        <v>181</v>
      </c>
      <c r="AB45" s="74"/>
      <c r="AC45" s="152" t="s">
        <v>181</v>
      </c>
      <c r="AD45" s="400">
        <f t="shared" si="69"/>
        <v>0</v>
      </c>
      <c r="AE45" s="69" t="s">
        <v>181</v>
      </c>
      <c r="AF45" s="152" t="s">
        <v>181</v>
      </c>
      <c r="AG45" s="74"/>
      <c r="AH45" s="152" t="s">
        <v>181</v>
      </c>
      <c r="AI45" s="400">
        <f t="shared" si="70"/>
        <v>0</v>
      </c>
      <c r="AJ45" s="69" t="s">
        <v>181</v>
      </c>
      <c r="AK45" s="152" t="s">
        <v>181</v>
      </c>
      <c r="AL45" s="74"/>
      <c r="AM45" s="152" t="s">
        <v>181</v>
      </c>
      <c r="AN45" s="400">
        <f t="shared" si="71"/>
        <v>0</v>
      </c>
      <c r="AO45" s="75" t="s">
        <v>181</v>
      </c>
      <c r="AP45" s="185" t="s">
        <v>181</v>
      </c>
      <c r="AQ45" s="52">
        <f t="shared" si="101"/>
        <v>0</v>
      </c>
      <c r="AR45" s="188" t="s">
        <v>181</v>
      </c>
      <c r="AS45" s="729"/>
      <c r="AT45" s="76">
        <v>1.03</v>
      </c>
      <c r="AU45" s="76">
        <f t="shared" si="102"/>
        <v>1.0609</v>
      </c>
      <c r="AV45" s="76">
        <f t="shared" si="103"/>
        <v>1.092727</v>
      </c>
      <c r="AW45" s="76">
        <f t="shared" si="104"/>
        <v>1.1255088100000001</v>
      </c>
      <c r="AX45" s="76">
        <f t="shared" si="105"/>
        <v>1.1592740743000001</v>
      </c>
      <c r="AY45" s="76">
        <f t="shared" si="106"/>
        <v>1.1940522965290001</v>
      </c>
      <c r="AZ45" s="51">
        <f t="shared" si="77"/>
        <v>0</v>
      </c>
      <c r="BA45" s="51">
        <f t="shared" si="78"/>
        <v>0</v>
      </c>
      <c r="BB45" s="51">
        <f t="shared" si="79"/>
        <v>0</v>
      </c>
      <c r="BC45" s="51">
        <f t="shared" si="80"/>
        <v>0</v>
      </c>
      <c r="BD45" s="51">
        <f t="shared" si="81"/>
        <v>0</v>
      </c>
      <c r="BE45" s="51">
        <f t="shared" si="82"/>
        <v>0</v>
      </c>
      <c r="BF45" s="127"/>
      <c r="BG45" s="127"/>
      <c r="BH45" s="127"/>
      <c r="BI45" s="127"/>
      <c r="BJ45" s="127"/>
      <c r="BK45" s="127"/>
      <c r="BL45" s="738">
        <f t="shared" si="83"/>
        <v>0</v>
      </c>
      <c r="BM45" s="738">
        <f t="shared" si="84"/>
        <v>0</v>
      </c>
      <c r="BN45" s="738">
        <f t="shared" si="85"/>
        <v>0</v>
      </c>
      <c r="BO45" s="738">
        <f t="shared" si="86"/>
        <v>0</v>
      </c>
      <c r="BP45" s="738">
        <f t="shared" si="87"/>
        <v>0</v>
      </c>
      <c r="BQ45" s="738">
        <f t="shared" si="88"/>
        <v>0</v>
      </c>
      <c r="BR45" s="741">
        <f t="shared" si="107"/>
        <v>0</v>
      </c>
      <c r="BS45" s="741">
        <f t="shared" si="108"/>
        <v>0</v>
      </c>
      <c r="BT45" s="741">
        <f t="shared" si="109"/>
        <v>0</v>
      </c>
      <c r="BU45" s="741">
        <f t="shared" si="110"/>
        <v>0</v>
      </c>
      <c r="BV45" s="741">
        <f t="shared" si="111"/>
        <v>0</v>
      </c>
      <c r="BW45" s="741">
        <f t="shared" si="112"/>
        <v>0</v>
      </c>
      <c r="BX45" s="744"/>
      <c r="BY45" s="744"/>
      <c r="BZ45" s="744"/>
      <c r="CA45" s="744"/>
      <c r="CB45" s="744"/>
      <c r="CC45" s="744"/>
      <c r="CD45" s="740">
        <f t="shared" si="113"/>
        <v>0</v>
      </c>
      <c r="CE45" s="740">
        <f t="shared" si="113"/>
        <v>0</v>
      </c>
      <c r="CF45" s="740">
        <f t="shared" si="113"/>
        <v>0</v>
      </c>
      <c r="CG45" s="740">
        <f t="shared" si="113"/>
        <v>0</v>
      </c>
      <c r="CH45" s="740">
        <f t="shared" si="113"/>
        <v>0</v>
      </c>
      <c r="CI45" s="740">
        <f t="shared" si="113"/>
        <v>0</v>
      </c>
      <c r="CJ45" s="746" t="s">
        <v>1208</v>
      </c>
      <c r="CK45" s="746" t="s">
        <v>1208</v>
      </c>
      <c r="CL45" s="746" t="s">
        <v>1208</v>
      </c>
      <c r="CM45" s="746" t="s">
        <v>1208</v>
      </c>
      <c r="CN45" s="746" t="s">
        <v>1208</v>
      </c>
      <c r="CO45" s="746" t="s">
        <v>1208</v>
      </c>
      <c r="CP45" s="677" t="e">
        <f t="shared" si="93"/>
        <v>#DIV/0!</v>
      </c>
      <c r="CQ45" s="677" t="e">
        <f t="shared" si="94"/>
        <v>#DIV/0!</v>
      </c>
      <c r="CR45" s="677" t="e">
        <f t="shared" si="95"/>
        <v>#DIV/0!</v>
      </c>
      <c r="CS45" s="677" t="e">
        <f t="shared" si="96"/>
        <v>#DIV/0!</v>
      </c>
      <c r="CT45" s="677" t="e">
        <f t="shared" si="97"/>
        <v>#DIV/0!</v>
      </c>
      <c r="CU45" s="677" t="e">
        <f t="shared" si="98"/>
        <v>#DIV/0!</v>
      </c>
      <c r="CV45" s="764" t="e">
        <f t="shared" si="114"/>
        <v>#DIV/0!</v>
      </c>
      <c r="CW45" s="764" t="e">
        <f t="shared" si="115"/>
        <v>#DIV/0!</v>
      </c>
      <c r="CX45" s="764" t="e">
        <f t="shared" si="116"/>
        <v>#DIV/0!</v>
      </c>
      <c r="CY45" s="764" t="e">
        <f t="shared" si="117"/>
        <v>#DIV/0!</v>
      </c>
      <c r="CZ45" s="764" t="e">
        <f t="shared" si="118"/>
        <v>#DIV/0!</v>
      </c>
      <c r="DA45" s="764" t="e">
        <f t="shared" si="119"/>
        <v>#DIV/0!</v>
      </c>
      <c r="DB45" s="680" t="e">
        <f t="shared" si="120"/>
        <v>#DIV/0!</v>
      </c>
      <c r="DC45" s="680" t="e">
        <f t="shared" si="121"/>
        <v>#DIV/0!</v>
      </c>
      <c r="DD45" s="680" t="e">
        <f t="shared" si="122"/>
        <v>#DIV/0!</v>
      </c>
      <c r="DE45" s="680" t="e">
        <f t="shared" si="123"/>
        <v>#DIV/0!</v>
      </c>
      <c r="DF45" s="680" t="e">
        <f t="shared" si="124"/>
        <v>#DIV/0!</v>
      </c>
      <c r="DG45" s="680" t="e">
        <f t="shared" si="125"/>
        <v>#DIV/0!</v>
      </c>
      <c r="DH45" s="766">
        <f>ROUND($J45*O45, 'Initial Information'!B48)</f>
        <v>0</v>
      </c>
      <c r="DI45" s="766">
        <f>ROUND($J45*T45, 'Initial Information'!C48)</f>
        <v>0</v>
      </c>
      <c r="DJ45" s="766">
        <f>ROUND($J45*Y45, 'Initial Information'!D48)</f>
        <v>0</v>
      </c>
      <c r="DK45" s="766">
        <f>ROUND($J45*AD45, 'Initial Information'!E48)</f>
        <v>0</v>
      </c>
      <c r="DL45" s="766">
        <f>ROUND($J45*AI45, 'Initial Information'!F48)</f>
        <v>0</v>
      </c>
      <c r="DM45" s="766">
        <f>ROUND($J45*AN45, 'Initial Information'!G48)</f>
        <v>0</v>
      </c>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row>
    <row r="46" spans="1:144" s="58" customFormat="1" ht="20.25" customHeight="1">
      <c r="A46" s="55" t="s">
        <v>181</v>
      </c>
      <c r="B46" s="56">
        <v>6</v>
      </c>
      <c r="C46" s="74">
        <v>0</v>
      </c>
      <c r="D46" s="1068" t="s">
        <v>196</v>
      </c>
      <c r="E46" s="966"/>
      <c r="F46" s="966"/>
      <c r="G46" s="56" t="s">
        <v>181</v>
      </c>
      <c r="H46" s="101"/>
      <c r="I46" s="56" t="s">
        <v>181</v>
      </c>
      <c r="J46" s="105">
        <v>0.28000000000000003</v>
      </c>
      <c r="K46" s="56" t="s">
        <v>181</v>
      </c>
      <c r="L46" s="68" t="s">
        <v>181</v>
      </c>
      <c r="M46" s="74"/>
      <c r="N46" s="152" t="s">
        <v>181</v>
      </c>
      <c r="O46" s="400">
        <f t="shared" si="66"/>
        <v>0</v>
      </c>
      <c r="P46" s="69" t="s">
        <v>181</v>
      </c>
      <c r="Q46" s="152" t="s">
        <v>181</v>
      </c>
      <c r="R46" s="74"/>
      <c r="S46" s="152" t="s">
        <v>181</v>
      </c>
      <c r="T46" s="400">
        <f t="shared" si="67"/>
        <v>0</v>
      </c>
      <c r="U46" s="69" t="s">
        <v>181</v>
      </c>
      <c r="V46" s="152" t="s">
        <v>181</v>
      </c>
      <c r="W46" s="74"/>
      <c r="X46" s="152" t="s">
        <v>181</v>
      </c>
      <c r="Y46" s="400">
        <f t="shared" si="68"/>
        <v>0</v>
      </c>
      <c r="Z46" s="69" t="s">
        <v>181</v>
      </c>
      <c r="AA46" s="152" t="s">
        <v>181</v>
      </c>
      <c r="AB46" s="74"/>
      <c r="AC46" s="152" t="s">
        <v>181</v>
      </c>
      <c r="AD46" s="400">
        <f t="shared" si="69"/>
        <v>0</v>
      </c>
      <c r="AE46" s="69" t="s">
        <v>181</v>
      </c>
      <c r="AF46" s="152" t="s">
        <v>181</v>
      </c>
      <c r="AG46" s="74"/>
      <c r="AH46" s="152" t="s">
        <v>181</v>
      </c>
      <c r="AI46" s="400">
        <f t="shared" si="70"/>
        <v>0</v>
      </c>
      <c r="AJ46" s="69" t="s">
        <v>181</v>
      </c>
      <c r="AK46" s="152" t="s">
        <v>181</v>
      </c>
      <c r="AL46" s="74"/>
      <c r="AM46" s="152" t="s">
        <v>181</v>
      </c>
      <c r="AN46" s="400">
        <f t="shared" si="71"/>
        <v>0</v>
      </c>
      <c r="AO46" s="75" t="s">
        <v>181</v>
      </c>
      <c r="AP46" s="185" t="s">
        <v>181</v>
      </c>
      <c r="AQ46" s="52">
        <f t="shared" si="101"/>
        <v>0</v>
      </c>
      <c r="AR46" s="188" t="s">
        <v>181</v>
      </c>
      <c r="AS46" s="729"/>
      <c r="AT46" s="76">
        <v>1.03</v>
      </c>
      <c r="AU46" s="76">
        <f t="shared" si="102"/>
        <v>1.0609</v>
      </c>
      <c r="AV46" s="76">
        <f t="shared" si="103"/>
        <v>1.092727</v>
      </c>
      <c r="AW46" s="76">
        <f t="shared" si="104"/>
        <v>1.1255088100000001</v>
      </c>
      <c r="AX46" s="76">
        <f t="shared" si="105"/>
        <v>1.1592740743000001</v>
      </c>
      <c r="AY46" s="76">
        <f t="shared" si="106"/>
        <v>1.1940522965290001</v>
      </c>
      <c r="AZ46" s="51">
        <f t="shared" si="77"/>
        <v>0</v>
      </c>
      <c r="BA46" s="51">
        <f t="shared" si="78"/>
        <v>0</v>
      </c>
      <c r="BB46" s="51">
        <f t="shared" si="79"/>
        <v>0</v>
      </c>
      <c r="BC46" s="51">
        <f t="shared" si="80"/>
        <v>0</v>
      </c>
      <c r="BD46" s="51">
        <f t="shared" si="81"/>
        <v>0</v>
      </c>
      <c r="BE46" s="51">
        <f t="shared" si="82"/>
        <v>0</v>
      </c>
      <c r="BF46" s="127"/>
      <c r="BG46" s="127"/>
      <c r="BH46" s="127"/>
      <c r="BI46" s="127"/>
      <c r="BJ46" s="127"/>
      <c r="BK46" s="127"/>
      <c r="BL46" s="738">
        <f t="shared" si="83"/>
        <v>0</v>
      </c>
      <c r="BM46" s="738">
        <f t="shared" si="84"/>
        <v>0</v>
      </c>
      <c r="BN46" s="738">
        <f t="shared" si="85"/>
        <v>0</v>
      </c>
      <c r="BO46" s="738">
        <f t="shared" si="86"/>
        <v>0</v>
      </c>
      <c r="BP46" s="738">
        <f t="shared" si="87"/>
        <v>0</v>
      </c>
      <c r="BQ46" s="738">
        <f t="shared" si="88"/>
        <v>0</v>
      </c>
      <c r="BR46" s="741">
        <f t="shared" si="107"/>
        <v>0</v>
      </c>
      <c r="BS46" s="741">
        <f t="shared" si="108"/>
        <v>0</v>
      </c>
      <c r="BT46" s="741">
        <f t="shared" si="109"/>
        <v>0</v>
      </c>
      <c r="BU46" s="741">
        <f t="shared" si="110"/>
        <v>0</v>
      </c>
      <c r="BV46" s="741">
        <f t="shared" si="111"/>
        <v>0</v>
      </c>
      <c r="BW46" s="741">
        <f t="shared" si="112"/>
        <v>0</v>
      </c>
      <c r="BX46" s="744"/>
      <c r="BY46" s="744"/>
      <c r="BZ46" s="744"/>
      <c r="CA46" s="744"/>
      <c r="CB46" s="744"/>
      <c r="CC46" s="744"/>
      <c r="CD46" s="740">
        <f t="shared" si="113"/>
        <v>0</v>
      </c>
      <c r="CE46" s="740">
        <f t="shared" si="113"/>
        <v>0</v>
      </c>
      <c r="CF46" s="740">
        <f t="shared" si="113"/>
        <v>0</v>
      </c>
      <c r="CG46" s="740">
        <f t="shared" si="113"/>
        <v>0</v>
      </c>
      <c r="CH46" s="740">
        <f t="shared" si="113"/>
        <v>0</v>
      </c>
      <c r="CI46" s="740">
        <f t="shared" si="113"/>
        <v>0</v>
      </c>
      <c r="CJ46" s="746" t="s">
        <v>1208</v>
      </c>
      <c r="CK46" s="746" t="s">
        <v>1208</v>
      </c>
      <c r="CL46" s="746" t="s">
        <v>1208</v>
      </c>
      <c r="CM46" s="746" t="s">
        <v>1208</v>
      </c>
      <c r="CN46" s="746" t="s">
        <v>1208</v>
      </c>
      <c r="CO46" s="746" t="s">
        <v>1208</v>
      </c>
      <c r="CP46" s="677" t="e">
        <f t="shared" si="93"/>
        <v>#DIV/0!</v>
      </c>
      <c r="CQ46" s="677" t="e">
        <f t="shared" si="94"/>
        <v>#DIV/0!</v>
      </c>
      <c r="CR46" s="677" t="e">
        <f t="shared" si="95"/>
        <v>#DIV/0!</v>
      </c>
      <c r="CS46" s="677" t="e">
        <f t="shared" si="96"/>
        <v>#DIV/0!</v>
      </c>
      <c r="CT46" s="677" t="e">
        <f t="shared" si="97"/>
        <v>#DIV/0!</v>
      </c>
      <c r="CU46" s="677" t="e">
        <f t="shared" si="98"/>
        <v>#DIV/0!</v>
      </c>
      <c r="CV46" s="764" t="e">
        <f t="shared" si="114"/>
        <v>#DIV/0!</v>
      </c>
      <c r="CW46" s="764" t="e">
        <f t="shared" si="115"/>
        <v>#DIV/0!</v>
      </c>
      <c r="CX46" s="764" t="e">
        <f t="shared" si="116"/>
        <v>#DIV/0!</v>
      </c>
      <c r="CY46" s="764" t="e">
        <f t="shared" si="117"/>
        <v>#DIV/0!</v>
      </c>
      <c r="CZ46" s="764" t="e">
        <f t="shared" si="118"/>
        <v>#DIV/0!</v>
      </c>
      <c r="DA46" s="764" t="e">
        <f t="shared" si="119"/>
        <v>#DIV/0!</v>
      </c>
      <c r="DB46" s="680" t="e">
        <f t="shared" si="120"/>
        <v>#DIV/0!</v>
      </c>
      <c r="DC46" s="680" t="e">
        <f t="shared" si="121"/>
        <v>#DIV/0!</v>
      </c>
      <c r="DD46" s="680" t="e">
        <f t="shared" si="122"/>
        <v>#DIV/0!</v>
      </c>
      <c r="DE46" s="680" t="e">
        <f t="shared" si="123"/>
        <v>#DIV/0!</v>
      </c>
      <c r="DF46" s="680" t="e">
        <f t="shared" si="124"/>
        <v>#DIV/0!</v>
      </c>
      <c r="DG46" s="680" t="e">
        <f t="shared" si="125"/>
        <v>#DIV/0!</v>
      </c>
      <c r="DH46" s="766">
        <f>ROUND($J46*O46, 'Initial Information'!B49)</f>
        <v>0</v>
      </c>
      <c r="DI46" s="766">
        <f>ROUND($J46*T46, 'Initial Information'!C49)</f>
        <v>0</v>
      </c>
      <c r="DJ46" s="766">
        <f>ROUND($J46*Y46, 'Initial Information'!D49)</f>
        <v>0</v>
      </c>
      <c r="DK46" s="766">
        <f>ROUND($J46*AD46, 'Initial Information'!E49)</f>
        <v>0</v>
      </c>
      <c r="DL46" s="766">
        <f>ROUND($J46*AI46, 'Initial Information'!F49)</f>
        <v>0</v>
      </c>
      <c r="DM46" s="766">
        <f>ROUND($J46*AN46, 'Initial Information'!G49)</f>
        <v>0</v>
      </c>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row>
    <row r="47" spans="1:144" s="58" customFormat="1" ht="20.25" customHeight="1">
      <c r="A47" s="55" t="s">
        <v>181</v>
      </c>
      <c r="B47" s="56">
        <v>7</v>
      </c>
      <c r="C47" s="74">
        <v>0</v>
      </c>
      <c r="D47" s="1068" t="s">
        <v>197</v>
      </c>
      <c r="E47" s="966"/>
      <c r="F47" s="966"/>
      <c r="G47" s="56" t="s">
        <v>181</v>
      </c>
      <c r="H47" s="101"/>
      <c r="I47" s="56" t="s">
        <v>181</v>
      </c>
      <c r="J47" s="105">
        <v>0.28000000000000003</v>
      </c>
      <c r="K47" s="56" t="s">
        <v>181</v>
      </c>
      <c r="L47" s="68" t="s">
        <v>181</v>
      </c>
      <c r="M47" s="74"/>
      <c r="N47" s="152" t="s">
        <v>181</v>
      </c>
      <c r="O47" s="400">
        <f t="shared" si="66"/>
        <v>0</v>
      </c>
      <c r="P47" s="69" t="s">
        <v>181</v>
      </c>
      <c r="Q47" s="152" t="s">
        <v>181</v>
      </c>
      <c r="R47" s="74"/>
      <c r="S47" s="152" t="s">
        <v>181</v>
      </c>
      <c r="T47" s="400">
        <f t="shared" si="67"/>
        <v>0</v>
      </c>
      <c r="U47" s="69" t="s">
        <v>181</v>
      </c>
      <c r="V47" s="152" t="s">
        <v>181</v>
      </c>
      <c r="W47" s="74"/>
      <c r="X47" s="152" t="s">
        <v>181</v>
      </c>
      <c r="Y47" s="400">
        <f t="shared" si="68"/>
        <v>0</v>
      </c>
      <c r="Z47" s="69" t="s">
        <v>181</v>
      </c>
      <c r="AA47" s="152" t="s">
        <v>181</v>
      </c>
      <c r="AB47" s="74"/>
      <c r="AC47" s="152" t="s">
        <v>181</v>
      </c>
      <c r="AD47" s="400">
        <f t="shared" si="69"/>
        <v>0</v>
      </c>
      <c r="AE47" s="69" t="s">
        <v>181</v>
      </c>
      <c r="AF47" s="152" t="s">
        <v>181</v>
      </c>
      <c r="AG47" s="74"/>
      <c r="AH47" s="152" t="s">
        <v>181</v>
      </c>
      <c r="AI47" s="400">
        <f t="shared" si="70"/>
        <v>0</v>
      </c>
      <c r="AJ47" s="69" t="s">
        <v>181</v>
      </c>
      <c r="AK47" s="152" t="s">
        <v>181</v>
      </c>
      <c r="AL47" s="74"/>
      <c r="AM47" s="152" t="s">
        <v>181</v>
      </c>
      <c r="AN47" s="400">
        <f t="shared" si="71"/>
        <v>0</v>
      </c>
      <c r="AO47" s="75" t="s">
        <v>181</v>
      </c>
      <c r="AP47" s="185" t="s">
        <v>181</v>
      </c>
      <c r="AQ47" s="52">
        <f t="shared" si="101"/>
        <v>0</v>
      </c>
      <c r="AR47" s="188" t="s">
        <v>181</v>
      </c>
      <c r="AS47" s="729"/>
      <c r="AT47" s="76">
        <v>1.03</v>
      </c>
      <c r="AU47" s="76">
        <f t="shared" si="102"/>
        <v>1.0609</v>
      </c>
      <c r="AV47" s="76">
        <f t="shared" si="103"/>
        <v>1.092727</v>
      </c>
      <c r="AW47" s="76">
        <f t="shared" si="104"/>
        <v>1.1255088100000001</v>
      </c>
      <c r="AX47" s="76">
        <f t="shared" si="105"/>
        <v>1.1592740743000001</v>
      </c>
      <c r="AY47" s="76">
        <f t="shared" si="106"/>
        <v>1.1940522965290001</v>
      </c>
      <c r="AZ47" s="51">
        <f t="shared" si="77"/>
        <v>0</v>
      </c>
      <c r="BA47" s="51">
        <f t="shared" si="78"/>
        <v>0</v>
      </c>
      <c r="BB47" s="51">
        <f t="shared" si="79"/>
        <v>0</v>
      </c>
      <c r="BC47" s="51">
        <f t="shared" si="80"/>
        <v>0</v>
      </c>
      <c r="BD47" s="51">
        <f t="shared" si="81"/>
        <v>0</v>
      </c>
      <c r="BE47" s="51">
        <f t="shared" si="82"/>
        <v>0</v>
      </c>
      <c r="BF47" s="127"/>
      <c r="BG47" s="127"/>
      <c r="BH47" s="127"/>
      <c r="BI47" s="127"/>
      <c r="BJ47" s="127"/>
      <c r="BK47" s="127"/>
      <c r="BL47" s="738">
        <f t="shared" si="83"/>
        <v>0</v>
      </c>
      <c r="BM47" s="738">
        <f t="shared" si="84"/>
        <v>0</v>
      </c>
      <c r="BN47" s="738">
        <f t="shared" si="85"/>
        <v>0</v>
      </c>
      <c r="BO47" s="738">
        <f t="shared" si="86"/>
        <v>0</v>
      </c>
      <c r="BP47" s="738">
        <f t="shared" si="87"/>
        <v>0</v>
      </c>
      <c r="BQ47" s="738">
        <f t="shared" si="88"/>
        <v>0</v>
      </c>
      <c r="BR47" s="741">
        <f t="shared" si="107"/>
        <v>0</v>
      </c>
      <c r="BS47" s="741">
        <f t="shared" si="108"/>
        <v>0</v>
      </c>
      <c r="BT47" s="741">
        <f t="shared" si="109"/>
        <v>0</v>
      </c>
      <c r="BU47" s="741">
        <f t="shared" si="110"/>
        <v>0</v>
      </c>
      <c r="BV47" s="741">
        <f t="shared" si="111"/>
        <v>0</v>
      </c>
      <c r="BW47" s="741">
        <f t="shared" si="112"/>
        <v>0</v>
      </c>
      <c r="BX47" s="744"/>
      <c r="BY47" s="744"/>
      <c r="BZ47" s="744"/>
      <c r="CA47" s="744"/>
      <c r="CB47" s="744"/>
      <c r="CC47" s="744"/>
      <c r="CD47" s="740">
        <f t="shared" si="113"/>
        <v>0</v>
      </c>
      <c r="CE47" s="740">
        <f t="shared" si="113"/>
        <v>0</v>
      </c>
      <c r="CF47" s="740">
        <f t="shared" si="113"/>
        <v>0</v>
      </c>
      <c r="CG47" s="740">
        <f t="shared" si="113"/>
        <v>0</v>
      </c>
      <c r="CH47" s="740">
        <f t="shared" si="113"/>
        <v>0</v>
      </c>
      <c r="CI47" s="740">
        <f t="shared" si="113"/>
        <v>0</v>
      </c>
      <c r="CJ47" s="746" t="s">
        <v>1208</v>
      </c>
      <c r="CK47" s="746" t="s">
        <v>1208</v>
      </c>
      <c r="CL47" s="746" t="s">
        <v>1208</v>
      </c>
      <c r="CM47" s="746" t="s">
        <v>1208</v>
      </c>
      <c r="CN47" s="746" t="s">
        <v>1208</v>
      </c>
      <c r="CO47" s="746" t="s">
        <v>1208</v>
      </c>
      <c r="CP47" s="677" t="e">
        <f t="shared" si="93"/>
        <v>#DIV/0!</v>
      </c>
      <c r="CQ47" s="677" t="e">
        <f t="shared" si="94"/>
        <v>#DIV/0!</v>
      </c>
      <c r="CR47" s="677" t="e">
        <f t="shared" si="95"/>
        <v>#DIV/0!</v>
      </c>
      <c r="CS47" s="677" t="e">
        <f t="shared" si="96"/>
        <v>#DIV/0!</v>
      </c>
      <c r="CT47" s="677" t="e">
        <f t="shared" si="97"/>
        <v>#DIV/0!</v>
      </c>
      <c r="CU47" s="677" t="e">
        <f t="shared" si="98"/>
        <v>#DIV/0!</v>
      </c>
      <c r="CV47" s="764" t="e">
        <f t="shared" si="114"/>
        <v>#DIV/0!</v>
      </c>
      <c r="CW47" s="764" t="e">
        <f t="shared" si="115"/>
        <v>#DIV/0!</v>
      </c>
      <c r="CX47" s="764" t="e">
        <f t="shared" si="116"/>
        <v>#DIV/0!</v>
      </c>
      <c r="CY47" s="764" t="e">
        <f t="shared" si="117"/>
        <v>#DIV/0!</v>
      </c>
      <c r="CZ47" s="764" t="e">
        <f t="shared" si="118"/>
        <v>#DIV/0!</v>
      </c>
      <c r="DA47" s="764" t="e">
        <f t="shared" si="119"/>
        <v>#DIV/0!</v>
      </c>
      <c r="DB47" s="680" t="e">
        <f t="shared" si="120"/>
        <v>#DIV/0!</v>
      </c>
      <c r="DC47" s="680" t="e">
        <f t="shared" si="121"/>
        <v>#DIV/0!</v>
      </c>
      <c r="DD47" s="680" t="e">
        <f t="shared" si="122"/>
        <v>#DIV/0!</v>
      </c>
      <c r="DE47" s="680" t="e">
        <f t="shared" si="123"/>
        <v>#DIV/0!</v>
      </c>
      <c r="DF47" s="680" t="e">
        <f t="shared" si="124"/>
        <v>#DIV/0!</v>
      </c>
      <c r="DG47" s="680" t="e">
        <f t="shared" si="125"/>
        <v>#DIV/0!</v>
      </c>
      <c r="DH47" s="766">
        <f>ROUND($J47*O47, 'Initial Information'!B50)</f>
        <v>0</v>
      </c>
      <c r="DI47" s="766">
        <f>ROUND($J47*T47, 'Initial Information'!C50)</f>
        <v>0</v>
      </c>
      <c r="DJ47" s="766">
        <f>ROUND($J47*Y47, 'Initial Information'!D50)</f>
        <v>0</v>
      </c>
      <c r="DK47" s="766">
        <f>ROUND($J47*AD47, 'Initial Information'!E50)</f>
        <v>0</v>
      </c>
      <c r="DL47" s="766">
        <f>ROUND($J47*AI47, 'Initial Information'!F50)</f>
        <v>0</v>
      </c>
      <c r="DM47" s="766">
        <f>ROUND($J47*AN47, 'Initial Information'!G50)</f>
        <v>0</v>
      </c>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row>
    <row r="48" spans="1:144" s="58" customFormat="1" ht="20.25" customHeight="1">
      <c r="A48" s="55" t="s">
        <v>181</v>
      </c>
      <c r="B48" s="56">
        <v>8</v>
      </c>
      <c r="C48" s="74">
        <v>0</v>
      </c>
      <c r="D48" s="1068" t="s">
        <v>197</v>
      </c>
      <c r="E48" s="966"/>
      <c r="F48" s="966"/>
      <c r="G48" s="56" t="s">
        <v>181</v>
      </c>
      <c r="H48" s="101"/>
      <c r="I48" s="56" t="s">
        <v>181</v>
      </c>
      <c r="J48" s="105">
        <v>0.28000000000000003</v>
      </c>
      <c r="K48" s="56" t="s">
        <v>181</v>
      </c>
      <c r="L48" s="68" t="s">
        <v>181</v>
      </c>
      <c r="M48" s="74"/>
      <c r="N48" s="152" t="s">
        <v>181</v>
      </c>
      <c r="O48" s="400">
        <f t="shared" si="66"/>
        <v>0</v>
      </c>
      <c r="P48" s="69" t="s">
        <v>181</v>
      </c>
      <c r="Q48" s="152" t="s">
        <v>181</v>
      </c>
      <c r="R48" s="74"/>
      <c r="S48" s="152" t="s">
        <v>181</v>
      </c>
      <c r="T48" s="400">
        <f t="shared" si="67"/>
        <v>0</v>
      </c>
      <c r="U48" s="69" t="s">
        <v>181</v>
      </c>
      <c r="V48" s="152" t="s">
        <v>181</v>
      </c>
      <c r="W48" s="74"/>
      <c r="X48" s="152" t="s">
        <v>181</v>
      </c>
      <c r="Y48" s="400">
        <f t="shared" si="68"/>
        <v>0</v>
      </c>
      <c r="Z48" s="69" t="s">
        <v>181</v>
      </c>
      <c r="AA48" s="152" t="s">
        <v>181</v>
      </c>
      <c r="AB48" s="74"/>
      <c r="AC48" s="152" t="s">
        <v>181</v>
      </c>
      <c r="AD48" s="400">
        <f t="shared" si="69"/>
        <v>0</v>
      </c>
      <c r="AE48" s="69" t="s">
        <v>181</v>
      </c>
      <c r="AF48" s="152" t="s">
        <v>181</v>
      </c>
      <c r="AG48" s="74"/>
      <c r="AH48" s="152" t="s">
        <v>181</v>
      </c>
      <c r="AI48" s="400">
        <f t="shared" si="70"/>
        <v>0</v>
      </c>
      <c r="AJ48" s="69" t="s">
        <v>181</v>
      </c>
      <c r="AK48" s="152" t="s">
        <v>181</v>
      </c>
      <c r="AL48" s="74"/>
      <c r="AM48" s="152" t="s">
        <v>181</v>
      </c>
      <c r="AN48" s="400">
        <f t="shared" si="71"/>
        <v>0</v>
      </c>
      <c r="AO48" s="75" t="s">
        <v>181</v>
      </c>
      <c r="AP48" s="185" t="s">
        <v>181</v>
      </c>
      <c r="AQ48" s="52">
        <f t="shared" si="101"/>
        <v>0</v>
      </c>
      <c r="AR48" s="188" t="s">
        <v>181</v>
      </c>
      <c r="AS48" s="729"/>
      <c r="AT48" s="76">
        <v>1.03</v>
      </c>
      <c r="AU48" s="76">
        <f t="shared" si="102"/>
        <v>1.0609</v>
      </c>
      <c r="AV48" s="76">
        <f t="shared" si="103"/>
        <v>1.092727</v>
      </c>
      <c r="AW48" s="76">
        <f t="shared" si="104"/>
        <v>1.1255088100000001</v>
      </c>
      <c r="AX48" s="76">
        <f t="shared" si="105"/>
        <v>1.1592740743000001</v>
      </c>
      <c r="AY48" s="76">
        <f t="shared" si="106"/>
        <v>1.1940522965290001</v>
      </c>
      <c r="AZ48" s="51">
        <f t="shared" si="77"/>
        <v>0</v>
      </c>
      <c r="BA48" s="51">
        <f t="shared" si="78"/>
        <v>0</v>
      </c>
      <c r="BB48" s="51">
        <f t="shared" si="79"/>
        <v>0</v>
      </c>
      <c r="BC48" s="51">
        <f t="shared" si="80"/>
        <v>0</v>
      </c>
      <c r="BD48" s="51">
        <f t="shared" si="81"/>
        <v>0</v>
      </c>
      <c r="BE48" s="51">
        <f t="shared" si="82"/>
        <v>0</v>
      </c>
      <c r="BF48" s="127"/>
      <c r="BG48" s="127"/>
      <c r="BH48" s="127"/>
      <c r="BI48" s="127"/>
      <c r="BJ48" s="127"/>
      <c r="BK48" s="127"/>
      <c r="BL48" s="738">
        <f t="shared" si="83"/>
        <v>0</v>
      </c>
      <c r="BM48" s="738">
        <f t="shared" si="84"/>
        <v>0</v>
      </c>
      <c r="BN48" s="738">
        <f t="shared" si="85"/>
        <v>0</v>
      </c>
      <c r="BO48" s="738">
        <f t="shared" si="86"/>
        <v>0</v>
      </c>
      <c r="BP48" s="738">
        <f t="shared" si="87"/>
        <v>0</v>
      </c>
      <c r="BQ48" s="738">
        <f t="shared" si="88"/>
        <v>0</v>
      </c>
      <c r="BR48" s="741">
        <f t="shared" si="107"/>
        <v>0</v>
      </c>
      <c r="BS48" s="741">
        <f t="shared" si="108"/>
        <v>0</v>
      </c>
      <c r="BT48" s="741">
        <f t="shared" si="109"/>
        <v>0</v>
      </c>
      <c r="BU48" s="741">
        <f t="shared" si="110"/>
        <v>0</v>
      </c>
      <c r="BV48" s="741">
        <f t="shared" si="111"/>
        <v>0</v>
      </c>
      <c r="BW48" s="741">
        <f t="shared" si="112"/>
        <v>0</v>
      </c>
      <c r="BX48" s="744"/>
      <c r="BY48" s="744"/>
      <c r="BZ48" s="744"/>
      <c r="CA48" s="744"/>
      <c r="CB48" s="744"/>
      <c r="CC48" s="744"/>
      <c r="CD48" s="740">
        <f t="shared" si="113"/>
        <v>0</v>
      </c>
      <c r="CE48" s="740">
        <f t="shared" si="113"/>
        <v>0</v>
      </c>
      <c r="CF48" s="740">
        <f t="shared" si="113"/>
        <v>0</v>
      </c>
      <c r="CG48" s="740">
        <f t="shared" si="113"/>
        <v>0</v>
      </c>
      <c r="CH48" s="740">
        <f t="shared" si="113"/>
        <v>0</v>
      </c>
      <c r="CI48" s="740">
        <f t="shared" si="113"/>
        <v>0</v>
      </c>
      <c r="CJ48" s="746" t="s">
        <v>1208</v>
      </c>
      <c r="CK48" s="746" t="s">
        <v>1208</v>
      </c>
      <c r="CL48" s="746" t="s">
        <v>1208</v>
      </c>
      <c r="CM48" s="746" t="s">
        <v>1208</v>
      </c>
      <c r="CN48" s="746" t="s">
        <v>1208</v>
      </c>
      <c r="CO48" s="746" t="s">
        <v>1208</v>
      </c>
      <c r="CP48" s="677" t="e">
        <f t="shared" si="93"/>
        <v>#DIV/0!</v>
      </c>
      <c r="CQ48" s="677" t="e">
        <f t="shared" si="94"/>
        <v>#DIV/0!</v>
      </c>
      <c r="CR48" s="677" t="e">
        <f t="shared" si="95"/>
        <v>#DIV/0!</v>
      </c>
      <c r="CS48" s="677" t="e">
        <f t="shared" si="96"/>
        <v>#DIV/0!</v>
      </c>
      <c r="CT48" s="677" t="e">
        <f t="shared" si="97"/>
        <v>#DIV/0!</v>
      </c>
      <c r="CU48" s="677" t="e">
        <f t="shared" si="98"/>
        <v>#DIV/0!</v>
      </c>
      <c r="CV48" s="764" t="e">
        <f t="shared" si="114"/>
        <v>#DIV/0!</v>
      </c>
      <c r="CW48" s="764" t="e">
        <f t="shared" si="115"/>
        <v>#DIV/0!</v>
      </c>
      <c r="CX48" s="764" t="e">
        <f t="shared" si="116"/>
        <v>#DIV/0!</v>
      </c>
      <c r="CY48" s="764" t="e">
        <f t="shared" si="117"/>
        <v>#DIV/0!</v>
      </c>
      <c r="CZ48" s="764" t="e">
        <f t="shared" si="118"/>
        <v>#DIV/0!</v>
      </c>
      <c r="DA48" s="764" t="e">
        <f t="shared" si="119"/>
        <v>#DIV/0!</v>
      </c>
      <c r="DB48" s="680" t="e">
        <f t="shared" si="120"/>
        <v>#DIV/0!</v>
      </c>
      <c r="DC48" s="680" t="e">
        <f t="shared" si="121"/>
        <v>#DIV/0!</v>
      </c>
      <c r="DD48" s="680" t="e">
        <f t="shared" si="122"/>
        <v>#DIV/0!</v>
      </c>
      <c r="DE48" s="680" t="e">
        <f t="shared" si="123"/>
        <v>#DIV/0!</v>
      </c>
      <c r="DF48" s="680" t="e">
        <f t="shared" si="124"/>
        <v>#DIV/0!</v>
      </c>
      <c r="DG48" s="680" t="e">
        <f t="shared" si="125"/>
        <v>#DIV/0!</v>
      </c>
      <c r="DH48" s="766">
        <f>ROUND($J48*O48, 'Initial Information'!B51)</f>
        <v>0</v>
      </c>
      <c r="DI48" s="766">
        <f>ROUND($J48*T48, 'Initial Information'!C51)</f>
        <v>0</v>
      </c>
      <c r="DJ48" s="766">
        <f>ROUND($J48*Y48, 'Initial Information'!D51)</f>
        <v>0</v>
      </c>
      <c r="DK48" s="766">
        <f>ROUND($J48*AD48, 'Initial Information'!E51)</f>
        <v>0</v>
      </c>
      <c r="DL48" s="766">
        <f>ROUND($J48*AI48, 'Initial Information'!F51)</f>
        <v>0</v>
      </c>
      <c r="DM48" s="766">
        <f>ROUND($J48*AN48, 'Initial Information'!G51)</f>
        <v>0</v>
      </c>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row>
    <row r="49" spans="1:144" s="58" customFormat="1" ht="20.25" customHeight="1">
      <c r="A49" s="55" t="s">
        <v>181</v>
      </c>
      <c r="B49" s="56">
        <v>9</v>
      </c>
      <c r="C49" s="74">
        <v>0</v>
      </c>
      <c r="D49" s="1068" t="s">
        <v>198</v>
      </c>
      <c r="E49" s="966"/>
      <c r="F49" s="966"/>
      <c r="G49" s="56" t="s">
        <v>181</v>
      </c>
      <c r="H49" s="101">
        <v>4500</v>
      </c>
      <c r="I49" s="56" t="s">
        <v>181</v>
      </c>
      <c r="J49" s="105">
        <v>0.28000000000000003</v>
      </c>
      <c r="K49" s="56" t="s">
        <v>181</v>
      </c>
      <c r="L49" s="68" t="s">
        <v>181</v>
      </c>
      <c r="M49" s="74"/>
      <c r="N49" s="152" t="s">
        <v>181</v>
      </c>
      <c r="O49" s="400">
        <f t="shared" si="66"/>
        <v>0</v>
      </c>
      <c r="P49" s="69" t="s">
        <v>181</v>
      </c>
      <c r="Q49" s="152" t="s">
        <v>181</v>
      </c>
      <c r="R49" s="74"/>
      <c r="S49" s="152" t="s">
        <v>181</v>
      </c>
      <c r="T49" s="400">
        <f t="shared" si="67"/>
        <v>0</v>
      </c>
      <c r="U49" s="69" t="s">
        <v>181</v>
      </c>
      <c r="V49" s="152" t="s">
        <v>181</v>
      </c>
      <c r="W49" s="74"/>
      <c r="X49" s="152" t="s">
        <v>181</v>
      </c>
      <c r="Y49" s="400">
        <f t="shared" si="68"/>
        <v>0</v>
      </c>
      <c r="Z49" s="69" t="s">
        <v>181</v>
      </c>
      <c r="AA49" s="152" t="s">
        <v>181</v>
      </c>
      <c r="AB49" s="74"/>
      <c r="AC49" s="152" t="s">
        <v>181</v>
      </c>
      <c r="AD49" s="400">
        <f t="shared" si="69"/>
        <v>0</v>
      </c>
      <c r="AE49" s="69" t="s">
        <v>181</v>
      </c>
      <c r="AF49" s="152" t="s">
        <v>181</v>
      </c>
      <c r="AG49" s="74"/>
      <c r="AH49" s="152" t="s">
        <v>181</v>
      </c>
      <c r="AI49" s="400">
        <f t="shared" si="70"/>
        <v>0</v>
      </c>
      <c r="AJ49" s="69" t="s">
        <v>181</v>
      </c>
      <c r="AK49" s="152" t="s">
        <v>181</v>
      </c>
      <c r="AL49" s="74"/>
      <c r="AM49" s="152" t="s">
        <v>181</v>
      </c>
      <c r="AN49" s="400">
        <f t="shared" si="71"/>
        <v>0</v>
      </c>
      <c r="AO49" s="75" t="s">
        <v>181</v>
      </c>
      <c r="AP49" s="185" t="s">
        <v>181</v>
      </c>
      <c r="AQ49" s="52">
        <f t="shared" si="101"/>
        <v>0</v>
      </c>
      <c r="AR49" s="188" t="s">
        <v>181</v>
      </c>
      <c r="AS49" s="729"/>
      <c r="AT49" s="76">
        <v>1.03</v>
      </c>
      <c r="AU49" s="76">
        <f t="shared" si="102"/>
        <v>1.0609</v>
      </c>
      <c r="AV49" s="76">
        <f t="shared" si="103"/>
        <v>1.092727</v>
      </c>
      <c r="AW49" s="76">
        <f t="shared" si="104"/>
        <v>1.1255088100000001</v>
      </c>
      <c r="AX49" s="76">
        <f t="shared" si="105"/>
        <v>1.1592740743000001</v>
      </c>
      <c r="AY49" s="76">
        <f t="shared" si="106"/>
        <v>1.1940522965290001</v>
      </c>
      <c r="AZ49" s="51">
        <f t="shared" si="77"/>
        <v>0</v>
      </c>
      <c r="BA49" s="51">
        <f t="shared" si="78"/>
        <v>0</v>
      </c>
      <c r="BB49" s="51">
        <f t="shared" si="79"/>
        <v>0</v>
      </c>
      <c r="BC49" s="51">
        <f t="shared" si="80"/>
        <v>0</v>
      </c>
      <c r="BD49" s="51">
        <f t="shared" si="81"/>
        <v>0</v>
      </c>
      <c r="BE49" s="51">
        <f t="shared" si="82"/>
        <v>0</v>
      </c>
      <c r="BF49" s="127"/>
      <c r="BG49" s="127"/>
      <c r="BH49" s="127"/>
      <c r="BI49" s="127"/>
      <c r="BJ49" s="127"/>
      <c r="BK49" s="127"/>
      <c r="BL49" s="738">
        <f t="shared" si="83"/>
        <v>0</v>
      </c>
      <c r="BM49" s="738">
        <f t="shared" si="84"/>
        <v>0</v>
      </c>
      <c r="BN49" s="738">
        <f t="shared" si="85"/>
        <v>0</v>
      </c>
      <c r="BO49" s="738">
        <f t="shared" si="86"/>
        <v>0</v>
      </c>
      <c r="BP49" s="738">
        <f t="shared" si="87"/>
        <v>0</v>
      </c>
      <c r="BQ49" s="738">
        <f t="shared" si="88"/>
        <v>0</v>
      </c>
      <c r="BR49" s="741">
        <f t="shared" si="107"/>
        <v>4635</v>
      </c>
      <c r="BS49" s="741">
        <f t="shared" si="108"/>
        <v>4774.05</v>
      </c>
      <c r="BT49" s="741">
        <f t="shared" si="109"/>
        <v>4917.2700000000004</v>
      </c>
      <c r="BU49" s="741">
        <f t="shared" si="110"/>
        <v>5064.79</v>
      </c>
      <c r="BV49" s="741">
        <f t="shared" si="111"/>
        <v>5216.7299999999996</v>
      </c>
      <c r="BW49" s="741">
        <f t="shared" si="112"/>
        <v>5373.24</v>
      </c>
      <c r="BX49" s="744"/>
      <c r="BY49" s="744"/>
      <c r="BZ49" s="744"/>
      <c r="CA49" s="744"/>
      <c r="CB49" s="744"/>
      <c r="CC49" s="744"/>
      <c r="CD49" s="740">
        <f t="shared" si="113"/>
        <v>55620</v>
      </c>
      <c r="CE49" s="740">
        <f t="shared" si="113"/>
        <v>57288.600000000006</v>
      </c>
      <c r="CF49" s="740">
        <f t="shared" si="113"/>
        <v>59007.240000000005</v>
      </c>
      <c r="CG49" s="740">
        <f t="shared" si="113"/>
        <v>60777.479999999996</v>
      </c>
      <c r="CH49" s="740">
        <f t="shared" si="113"/>
        <v>62600.759999999995</v>
      </c>
      <c r="CI49" s="740">
        <f t="shared" si="113"/>
        <v>64478.879999999997</v>
      </c>
      <c r="CJ49" s="746" t="s">
        <v>1208</v>
      </c>
      <c r="CK49" s="746" t="s">
        <v>1208</v>
      </c>
      <c r="CL49" s="746" t="s">
        <v>1208</v>
      </c>
      <c r="CM49" s="746" t="s">
        <v>1208</v>
      </c>
      <c r="CN49" s="746" t="s">
        <v>1208</v>
      </c>
      <c r="CO49" s="746" t="s">
        <v>1208</v>
      </c>
      <c r="CP49" s="677" t="e">
        <f t="shared" si="93"/>
        <v>#DIV/0!</v>
      </c>
      <c r="CQ49" s="677" t="e">
        <f t="shared" si="94"/>
        <v>#DIV/0!</v>
      </c>
      <c r="CR49" s="677" t="e">
        <f t="shared" si="95"/>
        <v>#DIV/0!</v>
      </c>
      <c r="CS49" s="677" t="e">
        <f t="shared" si="96"/>
        <v>#DIV/0!</v>
      </c>
      <c r="CT49" s="677" t="e">
        <f t="shared" si="97"/>
        <v>#DIV/0!</v>
      </c>
      <c r="CU49" s="677" t="e">
        <f t="shared" si="98"/>
        <v>#DIV/0!</v>
      </c>
      <c r="CV49" s="764" t="e">
        <f t="shared" si="114"/>
        <v>#DIV/0!</v>
      </c>
      <c r="CW49" s="764" t="e">
        <f t="shared" si="115"/>
        <v>#DIV/0!</v>
      </c>
      <c r="CX49" s="764" t="e">
        <f t="shared" si="116"/>
        <v>#DIV/0!</v>
      </c>
      <c r="CY49" s="764" t="e">
        <f t="shared" si="117"/>
        <v>#DIV/0!</v>
      </c>
      <c r="CZ49" s="764" t="e">
        <f t="shared" si="118"/>
        <v>#DIV/0!</v>
      </c>
      <c r="DA49" s="764" t="e">
        <f t="shared" si="119"/>
        <v>#DIV/0!</v>
      </c>
      <c r="DB49" s="680" t="e">
        <f t="shared" si="120"/>
        <v>#DIV/0!</v>
      </c>
      <c r="DC49" s="680" t="e">
        <f t="shared" si="121"/>
        <v>#DIV/0!</v>
      </c>
      <c r="DD49" s="680" t="e">
        <f t="shared" si="122"/>
        <v>#DIV/0!</v>
      </c>
      <c r="DE49" s="680" t="e">
        <f t="shared" si="123"/>
        <v>#DIV/0!</v>
      </c>
      <c r="DF49" s="680" t="e">
        <f t="shared" si="124"/>
        <v>#DIV/0!</v>
      </c>
      <c r="DG49" s="680" t="e">
        <f t="shared" si="125"/>
        <v>#DIV/0!</v>
      </c>
      <c r="DH49" s="766">
        <f>ROUND($J49*O49, 'Initial Information'!B52)</f>
        <v>0</v>
      </c>
      <c r="DI49" s="766">
        <f>ROUND($J49*T49, 'Initial Information'!C52)</f>
        <v>0</v>
      </c>
      <c r="DJ49" s="766">
        <f>ROUND($J49*Y49, 'Initial Information'!D52)</f>
        <v>0</v>
      </c>
      <c r="DK49" s="766">
        <f>ROUND($J49*AD49, 'Initial Information'!E52)</f>
        <v>0</v>
      </c>
      <c r="DL49" s="766">
        <f>ROUND($J49*AI49, 'Initial Information'!F52)</f>
        <v>0</v>
      </c>
      <c r="DM49" s="766">
        <f>ROUND($J49*AN49, 'Initial Information'!G52)</f>
        <v>0</v>
      </c>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row>
    <row r="50" spans="1:144" s="58" customFormat="1" ht="20.25" customHeight="1">
      <c r="A50" s="55" t="s">
        <v>181</v>
      </c>
      <c r="B50" s="56">
        <v>10</v>
      </c>
      <c r="C50" s="74">
        <v>0</v>
      </c>
      <c r="D50" s="1068" t="s">
        <v>198</v>
      </c>
      <c r="E50" s="966"/>
      <c r="F50" s="966"/>
      <c r="G50" s="56" t="s">
        <v>181</v>
      </c>
      <c r="H50" s="101">
        <v>4500</v>
      </c>
      <c r="I50" s="56" t="s">
        <v>181</v>
      </c>
      <c r="J50" s="105">
        <v>0.28000000000000003</v>
      </c>
      <c r="K50" s="56" t="s">
        <v>181</v>
      </c>
      <c r="L50" s="68" t="s">
        <v>181</v>
      </c>
      <c r="M50" s="74"/>
      <c r="N50" s="152" t="s">
        <v>181</v>
      </c>
      <c r="O50" s="400">
        <f t="shared" si="66"/>
        <v>0</v>
      </c>
      <c r="P50" s="69" t="s">
        <v>181</v>
      </c>
      <c r="Q50" s="152" t="s">
        <v>181</v>
      </c>
      <c r="R50" s="74"/>
      <c r="S50" s="152" t="s">
        <v>181</v>
      </c>
      <c r="T50" s="400">
        <f t="shared" si="67"/>
        <v>0</v>
      </c>
      <c r="U50" s="69" t="s">
        <v>181</v>
      </c>
      <c r="V50" s="152" t="s">
        <v>181</v>
      </c>
      <c r="W50" s="74"/>
      <c r="X50" s="152" t="s">
        <v>181</v>
      </c>
      <c r="Y50" s="400">
        <f t="shared" si="68"/>
        <v>0</v>
      </c>
      <c r="Z50" s="69" t="s">
        <v>181</v>
      </c>
      <c r="AA50" s="152" t="s">
        <v>181</v>
      </c>
      <c r="AB50" s="74"/>
      <c r="AC50" s="152" t="s">
        <v>181</v>
      </c>
      <c r="AD50" s="400">
        <f t="shared" si="69"/>
        <v>0</v>
      </c>
      <c r="AE50" s="69" t="s">
        <v>181</v>
      </c>
      <c r="AF50" s="152" t="s">
        <v>181</v>
      </c>
      <c r="AG50" s="74"/>
      <c r="AH50" s="152" t="s">
        <v>181</v>
      </c>
      <c r="AI50" s="400">
        <f t="shared" si="70"/>
        <v>0</v>
      </c>
      <c r="AJ50" s="69" t="s">
        <v>181</v>
      </c>
      <c r="AK50" s="152" t="s">
        <v>181</v>
      </c>
      <c r="AL50" s="74"/>
      <c r="AM50" s="152" t="s">
        <v>181</v>
      </c>
      <c r="AN50" s="400">
        <f t="shared" si="71"/>
        <v>0</v>
      </c>
      <c r="AO50" s="75" t="s">
        <v>181</v>
      </c>
      <c r="AP50" s="185" t="s">
        <v>181</v>
      </c>
      <c r="AQ50" s="52">
        <f t="shared" si="101"/>
        <v>0</v>
      </c>
      <c r="AR50" s="188" t="s">
        <v>181</v>
      </c>
      <c r="AS50" s="729"/>
      <c r="AT50" s="76">
        <v>1.03</v>
      </c>
      <c r="AU50" s="76">
        <f t="shared" si="102"/>
        <v>1.0609</v>
      </c>
      <c r="AV50" s="76">
        <f t="shared" si="103"/>
        <v>1.092727</v>
      </c>
      <c r="AW50" s="76">
        <f t="shared" si="104"/>
        <v>1.1255088100000001</v>
      </c>
      <c r="AX50" s="76">
        <f t="shared" si="105"/>
        <v>1.1592740743000001</v>
      </c>
      <c r="AY50" s="76">
        <f t="shared" si="106"/>
        <v>1.1940522965290001</v>
      </c>
      <c r="AZ50" s="51">
        <f t="shared" si="77"/>
        <v>0</v>
      </c>
      <c r="BA50" s="51">
        <f t="shared" si="78"/>
        <v>0</v>
      </c>
      <c r="BB50" s="51">
        <f t="shared" si="79"/>
        <v>0</v>
      </c>
      <c r="BC50" s="51">
        <f t="shared" si="80"/>
        <v>0</v>
      </c>
      <c r="BD50" s="51">
        <f t="shared" si="81"/>
        <v>0</v>
      </c>
      <c r="BE50" s="51">
        <f t="shared" si="82"/>
        <v>0</v>
      </c>
      <c r="BF50" s="127"/>
      <c r="BG50" s="127"/>
      <c r="BH50" s="127"/>
      <c r="BI50" s="127"/>
      <c r="BJ50" s="127"/>
      <c r="BK50" s="127"/>
      <c r="BL50" s="738">
        <f t="shared" si="83"/>
        <v>0</v>
      </c>
      <c r="BM50" s="738">
        <f t="shared" si="84"/>
        <v>0</v>
      </c>
      <c r="BN50" s="738">
        <f t="shared" si="85"/>
        <v>0</v>
      </c>
      <c r="BO50" s="738">
        <f t="shared" si="86"/>
        <v>0</v>
      </c>
      <c r="BP50" s="738">
        <f t="shared" si="87"/>
        <v>0</v>
      </c>
      <c r="BQ50" s="738">
        <f t="shared" si="88"/>
        <v>0</v>
      </c>
      <c r="BR50" s="741">
        <f t="shared" si="107"/>
        <v>4635</v>
      </c>
      <c r="BS50" s="741">
        <f t="shared" si="108"/>
        <v>4774.05</v>
      </c>
      <c r="BT50" s="741">
        <f t="shared" si="109"/>
        <v>4917.2700000000004</v>
      </c>
      <c r="BU50" s="741">
        <f t="shared" si="110"/>
        <v>5064.79</v>
      </c>
      <c r="BV50" s="741">
        <f t="shared" si="111"/>
        <v>5216.7299999999996</v>
      </c>
      <c r="BW50" s="741">
        <f t="shared" si="112"/>
        <v>5373.24</v>
      </c>
      <c r="BX50" s="744"/>
      <c r="BY50" s="744"/>
      <c r="BZ50" s="744"/>
      <c r="CA50" s="744"/>
      <c r="CB50" s="744"/>
      <c r="CC50" s="744"/>
      <c r="CD50" s="740">
        <f t="shared" si="113"/>
        <v>55620</v>
      </c>
      <c r="CE50" s="740">
        <f t="shared" si="113"/>
        <v>57288.600000000006</v>
      </c>
      <c r="CF50" s="740">
        <f t="shared" si="113"/>
        <v>59007.240000000005</v>
      </c>
      <c r="CG50" s="740">
        <f t="shared" si="113"/>
        <v>60777.479999999996</v>
      </c>
      <c r="CH50" s="740">
        <f t="shared" si="113"/>
        <v>62600.759999999995</v>
      </c>
      <c r="CI50" s="740">
        <f t="shared" si="113"/>
        <v>64478.879999999997</v>
      </c>
      <c r="CJ50" s="746" t="s">
        <v>1208</v>
      </c>
      <c r="CK50" s="746" t="s">
        <v>1208</v>
      </c>
      <c r="CL50" s="746" t="s">
        <v>1208</v>
      </c>
      <c r="CM50" s="746" t="s">
        <v>1208</v>
      </c>
      <c r="CN50" s="746" t="s">
        <v>1208</v>
      </c>
      <c r="CO50" s="746" t="s">
        <v>1208</v>
      </c>
      <c r="CP50" s="677" t="e">
        <f t="shared" si="93"/>
        <v>#DIV/0!</v>
      </c>
      <c r="CQ50" s="677" t="e">
        <f t="shared" si="94"/>
        <v>#DIV/0!</v>
      </c>
      <c r="CR50" s="677" t="e">
        <f t="shared" si="95"/>
        <v>#DIV/0!</v>
      </c>
      <c r="CS50" s="677" t="e">
        <f t="shared" si="96"/>
        <v>#DIV/0!</v>
      </c>
      <c r="CT50" s="677" t="e">
        <f t="shared" si="97"/>
        <v>#DIV/0!</v>
      </c>
      <c r="CU50" s="677" t="e">
        <f t="shared" si="98"/>
        <v>#DIV/0!</v>
      </c>
      <c r="CV50" s="764" t="e">
        <f t="shared" si="114"/>
        <v>#DIV/0!</v>
      </c>
      <c r="CW50" s="764" t="e">
        <f t="shared" si="115"/>
        <v>#DIV/0!</v>
      </c>
      <c r="CX50" s="764" t="e">
        <f t="shared" si="116"/>
        <v>#DIV/0!</v>
      </c>
      <c r="CY50" s="764" t="e">
        <f t="shared" si="117"/>
        <v>#DIV/0!</v>
      </c>
      <c r="CZ50" s="764" t="e">
        <f t="shared" si="118"/>
        <v>#DIV/0!</v>
      </c>
      <c r="DA50" s="764" t="e">
        <f t="shared" si="119"/>
        <v>#DIV/0!</v>
      </c>
      <c r="DB50" s="680" t="e">
        <f t="shared" si="120"/>
        <v>#DIV/0!</v>
      </c>
      <c r="DC50" s="680" t="e">
        <f t="shared" si="121"/>
        <v>#DIV/0!</v>
      </c>
      <c r="DD50" s="680" t="e">
        <f t="shared" si="122"/>
        <v>#DIV/0!</v>
      </c>
      <c r="DE50" s="680" t="e">
        <f t="shared" si="123"/>
        <v>#DIV/0!</v>
      </c>
      <c r="DF50" s="680" t="e">
        <f t="shared" si="124"/>
        <v>#DIV/0!</v>
      </c>
      <c r="DG50" s="680" t="e">
        <f t="shared" si="125"/>
        <v>#DIV/0!</v>
      </c>
      <c r="DH50" s="766">
        <f>ROUND($J50*O50, 'Initial Information'!B53)</f>
        <v>0</v>
      </c>
      <c r="DI50" s="766">
        <f>ROUND($J50*T50, 'Initial Information'!C53)</f>
        <v>0</v>
      </c>
      <c r="DJ50" s="766">
        <f>ROUND($J50*Y50, 'Initial Information'!D53)</f>
        <v>0</v>
      </c>
      <c r="DK50" s="766">
        <f>ROUND($J50*AD50, 'Initial Information'!E53)</f>
        <v>0</v>
      </c>
      <c r="DL50" s="766">
        <f>ROUND($J50*AI50, 'Initial Information'!F53)</f>
        <v>0</v>
      </c>
      <c r="DM50" s="766">
        <f>ROUND($J50*AN50, 'Initial Information'!G53)</f>
        <v>0</v>
      </c>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row>
    <row r="51" spans="1:144" s="58" customFormat="1" ht="20.25" customHeight="1">
      <c r="A51" s="55" t="s">
        <v>181</v>
      </c>
      <c r="B51" s="56">
        <v>11</v>
      </c>
      <c r="C51" s="74">
        <v>0</v>
      </c>
      <c r="D51" s="1068" t="s">
        <v>198</v>
      </c>
      <c r="E51" s="966"/>
      <c r="F51" s="966"/>
      <c r="G51" s="56" t="s">
        <v>181</v>
      </c>
      <c r="H51" s="101">
        <v>4500</v>
      </c>
      <c r="I51" s="56" t="s">
        <v>181</v>
      </c>
      <c r="J51" s="105">
        <v>0.28000000000000003</v>
      </c>
      <c r="K51" s="56" t="s">
        <v>181</v>
      </c>
      <c r="L51" s="68" t="s">
        <v>181</v>
      </c>
      <c r="M51" s="74"/>
      <c r="N51" s="152" t="s">
        <v>181</v>
      </c>
      <c r="O51" s="400">
        <f t="shared" si="66"/>
        <v>0</v>
      </c>
      <c r="P51" s="69" t="s">
        <v>181</v>
      </c>
      <c r="Q51" s="152" t="s">
        <v>181</v>
      </c>
      <c r="R51" s="74"/>
      <c r="S51" s="152" t="s">
        <v>181</v>
      </c>
      <c r="T51" s="400">
        <f t="shared" si="67"/>
        <v>0</v>
      </c>
      <c r="U51" s="69" t="s">
        <v>181</v>
      </c>
      <c r="V51" s="152" t="s">
        <v>181</v>
      </c>
      <c r="W51" s="74"/>
      <c r="X51" s="152" t="s">
        <v>181</v>
      </c>
      <c r="Y51" s="400">
        <f t="shared" si="68"/>
        <v>0</v>
      </c>
      <c r="Z51" s="69" t="s">
        <v>181</v>
      </c>
      <c r="AA51" s="152" t="s">
        <v>181</v>
      </c>
      <c r="AB51" s="74"/>
      <c r="AC51" s="152" t="s">
        <v>181</v>
      </c>
      <c r="AD51" s="400">
        <f t="shared" si="69"/>
        <v>0</v>
      </c>
      <c r="AE51" s="69" t="s">
        <v>181</v>
      </c>
      <c r="AF51" s="152" t="s">
        <v>181</v>
      </c>
      <c r="AG51" s="74"/>
      <c r="AH51" s="152" t="s">
        <v>181</v>
      </c>
      <c r="AI51" s="400">
        <f t="shared" si="70"/>
        <v>0</v>
      </c>
      <c r="AJ51" s="69" t="s">
        <v>181</v>
      </c>
      <c r="AK51" s="152" t="s">
        <v>181</v>
      </c>
      <c r="AL51" s="74"/>
      <c r="AM51" s="152" t="s">
        <v>181</v>
      </c>
      <c r="AN51" s="400">
        <f t="shared" si="71"/>
        <v>0</v>
      </c>
      <c r="AO51" s="75" t="s">
        <v>181</v>
      </c>
      <c r="AP51" s="185" t="s">
        <v>181</v>
      </c>
      <c r="AQ51" s="52">
        <f t="shared" si="101"/>
        <v>0</v>
      </c>
      <c r="AR51" s="188" t="s">
        <v>181</v>
      </c>
      <c r="AS51" s="729"/>
      <c r="AT51" s="76">
        <v>1.03</v>
      </c>
      <c r="AU51" s="76">
        <f t="shared" si="102"/>
        <v>1.0609</v>
      </c>
      <c r="AV51" s="76">
        <f t="shared" si="103"/>
        <v>1.092727</v>
      </c>
      <c r="AW51" s="76">
        <f t="shared" si="104"/>
        <v>1.1255088100000001</v>
      </c>
      <c r="AX51" s="76">
        <f t="shared" si="105"/>
        <v>1.1592740743000001</v>
      </c>
      <c r="AY51" s="76">
        <f t="shared" si="106"/>
        <v>1.1940522965290001</v>
      </c>
      <c r="AZ51" s="51">
        <f t="shared" si="77"/>
        <v>0</v>
      </c>
      <c r="BA51" s="51">
        <f t="shared" si="78"/>
        <v>0</v>
      </c>
      <c r="BB51" s="51">
        <f t="shared" si="79"/>
        <v>0</v>
      </c>
      <c r="BC51" s="51">
        <f t="shared" si="80"/>
        <v>0</v>
      </c>
      <c r="BD51" s="51">
        <f t="shared" si="81"/>
        <v>0</v>
      </c>
      <c r="BE51" s="51">
        <f t="shared" si="82"/>
        <v>0</v>
      </c>
      <c r="BF51" s="127"/>
      <c r="BG51" s="127"/>
      <c r="BH51" s="127"/>
      <c r="BI51" s="127"/>
      <c r="BJ51" s="127"/>
      <c r="BK51" s="127"/>
      <c r="BL51" s="738">
        <f t="shared" si="83"/>
        <v>0</v>
      </c>
      <c r="BM51" s="738">
        <f t="shared" si="84"/>
        <v>0</v>
      </c>
      <c r="BN51" s="738">
        <f t="shared" si="85"/>
        <v>0</v>
      </c>
      <c r="BO51" s="738">
        <f t="shared" si="86"/>
        <v>0</v>
      </c>
      <c r="BP51" s="738">
        <f t="shared" si="87"/>
        <v>0</v>
      </c>
      <c r="BQ51" s="738">
        <f t="shared" si="88"/>
        <v>0</v>
      </c>
      <c r="BR51" s="741">
        <f t="shared" si="107"/>
        <v>4635</v>
      </c>
      <c r="BS51" s="741">
        <f t="shared" si="108"/>
        <v>4774.05</v>
      </c>
      <c r="BT51" s="741">
        <f t="shared" si="109"/>
        <v>4917.2700000000004</v>
      </c>
      <c r="BU51" s="741">
        <f t="shared" si="110"/>
        <v>5064.79</v>
      </c>
      <c r="BV51" s="741">
        <f t="shared" si="111"/>
        <v>5216.7299999999996</v>
      </c>
      <c r="BW51" s="741">
        <f t="shared" si="112"/>
        <v>5373.24</v>
      </c>
      <c r="BX51" s="744"/>
      <c r="BY51" s="744"/>
      <c r="BZ51" s="744"/>
      <c r="CA51" s="744"/>
      <c r="CB51" s="744"/>
      <c r="CC51" s="744"/>
      <c r="CD51" s="740">
        <f t="shared" si="113"/>
        <v>55620</v>
      </c>
      <c r="CE51" s="740">
        <f t="shared" si="113"/>
        <v>57288.600000000006</v>
      </c>
      <c r="CF51" s="740">
        <f t="shared" si="113"/>
        <v>59007.240000000005</v>
      </c>
      <c r="CG51" s="740">
        <f t="shared" si="113"/>
        <v>60777.479999999996</v>
      </c>
      <c r="CH51" s="740">
        <f t="shared" si="113"/>
        <v>62600.759999999995</v>
      </c>
      <c r="CI51" s="740">
        <f t="shared" si="113"/>
        <v>64478.879999999997</v>
      </c>
      <c r="CJ51" s="746" t="s">
        <v>1208</v>
      </c>
      <c r="CK51" s="746" t="s">
        <v>1208</v>
      </c>
      <c r="CL51" s="746" t="s">
        <v>1208</v>
      </c>
      <c r="CM51" s="746" t="s">
        <v>1208</v>
      </c>
      <c r="CN51" s="746" t="s">
        <v>1208</v>
      </c>
      <c r="CO51" s="746" t="s">
        <v>1208</v>
      </c>
      <c r="CP51" s="677" t="e">
        <f t="shared" si="93"/>
        <v>#DIV/0!</v>
      </c>
      <c r="CQ51" s="677" t="e">
        <f t="shared" si="94"/>
        <v>#DIV/0!</v>
      </c>
      <c r="CR51" s="677" t="e">
        <f t="shared" si="95"/>
        <v>#DIV/0!</v>
      </c>
      <c r="CS51" s="677" t="e">
        <f t="shared" si="96"/>
        <v>#DIV/0!</v>
      </c>
      <c r="CT51" s="677" t="e">
        <f t="shared" si="97"/>
        <v>#DIV/0!</v>
      </c>
      <c r="CU51" s="677" t="e">
        <f t="shared" si="98"/>
        <v>#DIV/0!</v>
      </c>
      <c r="CV51" s="764" t="e">
        <f t="shared" si="114"/>
        <v>#DIV/0!</v>
      </c>
      <c r="CW51" s="764" t="e">
        <f t="shared" si="115"/>
        <v>#DIV/0!</v>
      </c>
      <c r="CX51" s="764" t="e">
        <f t="shared" si="116"/>
        <v>#DIV/0!</v>
      </c>
      <c r="CY51" s="764" t="e">
        <f t="shared" si="117"/>
        <v>#DIV/0!</v>
      </c>
      <c r="CZ51" s="764" t="e">
        <f t="shared" si="118"/>
        <v>#DIV/0!</v>
      </c>
      <c r="DA51" s="764" t="e">
        <f t="shared" si="119"/>
        <v>#DIV/0!</v>
      </c>
      <c r="DB51" s="680" t="e">
        <f t="shared" si="120"/>
        <v>#DIV/0!</v>
      </c>
      <c r="DC51" s="680" t="e">
        <f t="shared" si="121"/>
        <v>#DIV/0!</v>
      </c>
      <c r="DD51" s="680" t="e">
        <f t="shared" si="122"/>
        <v>#DIV/0!</v>
      </c>
      <c r="DE51" s="680" t="e">
        <f t="shared" si="123"/>
        <v>#DIV/0!</v>
      </c>
      <c r="DF51" s="680" t="e">
        <f t="shared" si="124"/>
        <v>#DIV/0!</v>
      </c>
      <c r="DG51" s="680" t="e">
        <f t="shared" si="125"/>
        <v>#DIV/0!</v>
      </c>
      <c r="DH51" s="766">
        <f>ROUND($J51*O51, 'Initial Information'!B54)</f>
        <v>0</v>
      </c>
      <c r="DI51" s="766">
        <f>ROUND($J51*T51, 'Initial Information'!C54)</f>
        <v>0</v>
      </c>
      <c r="DJ51" s="766">
        <f>ROUND($J51*Y51, 'Initial Information'!D54)</f>
        <v>0</v>
      </c>
      <c r="DK51" s="766">
        <f>ROUND($J51*AD51, 'Initial Information'!E54)</f>
        <v>0</v>
      </c>
      <c r="DL51" s="766">
        <f>ROUND($J51*AI51, 'Initial Information'!F54)</f>
        <v>0</v>
      </c>
      <c r="DM51" s="766">
        <f>ROUND($J51*AN51, 'Initial Information'!G54)</f>
        <v>0</v>
      </c>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row>
    <row r="52" spans="1:144" s="58" customFormat="1" ht="20.25" customHeight="1">
      <c r="A52" s="55" t="s">
        <v>181</v>
      </c>
      <c r="B52" s="56">
        <v>12</v>
      </c>
      <c r="C52" s="74">
        <v>0</v>
      </c>
      <c r="D52" s="1068" t="s">
        <v>199</v>
      </c>
      <c r="E52" s="966"/>
      <c r="F52" s="966"/>
      <c r="G52" s="56" t="s">
        <v>181</v>
      </c>
      <c r="H52" s="101">
        <v>3540</v>
      </c>
      <c r="I52" s="56" t="s">
        <v>181</v>
      </c>
      <c r="J52" s="105">
        <v>0.17</v>
      </c>
      <c r="K52" s="56" t="s">
        <v>181</v>
      </c>
      <c r="L52" s="68" t="s">
        <v>181</v>
      </c>
      <c r="M52" s="74"/>
      <c r="N52" s="152" t="s">
        <v>181</v>
      </c>
      <c r="O52" s="400">
        <f t="shared" si="66"/>
        <v>0</v>
      </c>
      <c r="P52" s="69" t="s">
        <v>181</v>
      </c>
      <c r="Q52" s="152" t="s">
        <v>181</v>
      </c>
      <c r="R52" s="74"/>
      <c r="S52" s="152" t="s">
        <v>181</v>
      </c>
      <c r="T52" s="400">
        <f t="shared" si="67"/>
        <v>0</v>
      </c>
      <c r="U52" s="69" t="s">
        <v>181</v>
      </c>
      <c r="V52" s="152" t="s">
        <v>181</v>
      </c>
      <c r="W52" s="74"/>
      <c r="X52" s="152" t="s">
        <v>181</v>
      </c>
      <c r="Y52" s="400">
        <f t="shared" si="68"/>
        <v>0</v>
      </c>
      <c r="Z52" s="69" t="s">
        <v>181</v>
      </c>
      <c r="AA52" s="152" t="s">
        <v>181</v>
      </c>
      <c r="AB52" s="74"/>
      <c r="AC52" s="152" t="s">
        <v>181</v>
      </c>
      <c r="AD52" s="400">
        <f t="shared" si="69"/>
        <v>0</v>
      </c>
      <c r="AE52" s="69" t="s">
        <v>181</v>
      </c>
      <c r="AF52" s="152" t="s">
        <v>181</v>
      </c>
      <c r="AG52" s="74"/>
      <c r="AH52" s="152" t="s">
        <v>181</v>
      </c>
      <c r="AI52" s="400">
        <f t="shared" si="70"/>
        <v>0</v>
      </c>
      <c r="AJ52" s="69" t="s">
        <v>181</v>
      </c>
      <c r="AK52" s="152" t="s">
        <v>181</v>
      </c>
      <c r="AL52" s="74"/>
      <c r="AM52" s="152" t="s">
        <v>181</v>
      </c>
      <c r="AN52" s="400">
        <f t="shared" si="71"/>
        <v>0</v>
      </c>
      <c r="AO52" s="75" t="s">
        <v>181</v>
      </c>
      <c r="AP52" s="185" t="s">
        <v>181</v>
      </c>
      <c r="AQ52" s="52">
        <f t="shared" si="101"/>
        <v>0</v>
      </c>
      <c r="AR52" s="188" t="s">
        <v>181</v>
      </c>
      <c r="AS52" s="729"/>
      <c r="AT52" s="76">
        <v>1.03</v>
      </c>
      <c r="AU52" s="76">
        <f t="shared" si="102"/>
        <v>1.0609</v>
      </c>
      <c r="AV52" s="76">
        <f t="shared" si="103"/>
        <v>1.092727</v>
      </c>
      <c r="AW52" s="76">
        <f t="shared" si="104"/>
        <v>1.1255088100000001</v>
      </c>
      <c r="AX52" s="76">
        <f t="shared" si="105"/>
        <v>1.1592740743000001</v>
      </c>
      <c r="AY52" s="76">
        <f t="shared" si="106"/>
        <v>1.1940522965290001</v>
      </c>
      <c r="AZ52" s="51">
        <f t="shared" si="77"/>
        <v>0</v>
      </c>
      <c r="BA52" s="51">
        <f t="shared" si="78"/>
        <v>0</v>
      </c>
      <c r="BB52" s="51">
        <f t="shared" si="79"/>
        <v>0</v>
      </c>
      <c r="BC52" s="51">
        <f t="shared" si="80"/>
        <v>0</v>
      </c>
      <c r="BD52" s="51">
        <f t="shared" si="81"/>
        <v>0</v>
      </c>
      <c r="BE52" s="51">
        <f t="shared" si="82"/>
        <v>0</v>
      </c>
      <c r="BF52" s="127"/>
      <c r="BG52" s="127"/>
      <c r="BH52" s="127"/>
      <c r="BI52" s="127"/>
      <c r="BJ52" s="127"/>
      <c r="BK52" s="127"/>
      <c r="BL52" s="738">
        <f t="shared" si="83"/>
        <v>0</v>
      </c>
      <c r="BM52" s="738">
        <f t="shared" si="84"/>
        <v>0</v>
      </c>
      <c r="BN52" s="738">
        <f t="shared" si="85"/>
        <v>0</v>
      </c>
      <c r="BO52" s="738">
        <f t="shared" si="86"/>
        <v>0</v>
      </c>
      <c r="BP52" s="738">
        <f t="shared" si="87"/>
        <v>0</v>
      </c>
      <c r="BQ52" s="738">
        <f t="shared" si="88"/>
        <v>0</v>
      </c>
      <c r="BR52" s="741">
        <f t="shared" si="107"/>
        <v>3646.2</v>
      </c>
      <c r="BS52" s="741">
        <f t="shared" si="108"/>
        <v>3755.59</v>
      </c>
      <c r="BT52" s="741">
        <f t="shared" si="109"/>
        <v>3868.25</v>
      </c>
      <c r="BU52" s="741">
        <f t="shared" si="110"/>
        <v>3984.3</v>
      </c>
      <c r="BV52" s="741">
        <f t="shared" si="111"/>
        <v>4103.83</v>
      </c>
      <c r="BW52" s="741">
        <f t="shared" si="112"/>
        <v>4226.95</v>
      </c>
      <c r="BX52" s="744"/>
      <c r="BY52" s="744"/>
      <c r="BZ52" s="744"/>
      <c r="CA52" s="744"/>
      <c r="CB52" s="744"/>
      <c r="CC52" s="744"/>
      <c r="CD52" s="740">
        <f t="shared" si="113"/>
        <v>43754.399999999994</v>
      </c>
      <c r="CE52" s="740">
        <f t="shared" si="113"/>
        <v>45067.08</v>
      </c>
      <c r="CF52" s="740">
        <f t="shared" si="113"/>
        <v>46419</v>
      </c>
      <c r="CG52" s="740">
        <f t="shared" si="113"/>
        <v>47811.600000000006</v>
      </c>
      <c r="CH52" s="740">
        <f t="shared" si="113"/>
        <v>49245.96</v>
      </c>
      <c r="CI52" s="740">
        <f t="shared" si="113"/>
        <v>50723.399999999994</v>
      </c>
      <c r="CJ52" s="746" t="s">
        <v>1208</v>
      </c>
      <c r="CK52" s="746" t="s">
        <v>1208</v>
      </c>
      <c r="CL52" s="746" t="s">
        <v>1208</v>
      </c>
      <c r="CM52" s="746" t="s">
        <v>1208</v>
      </c>
      <c r="CN52" s="746" t="s">
        <v>1208</v>
      </c>
      <c r="CO52" s="746" t="s">
        <v>1208</v>
      </c>
      <c r="CP52" s="677" t="e">
        <f t="shared" si="93"/>
        <v>#DIV/0!</v>
      </c>
      <c r="CQ52" s="677" t="e">
        <f t="shared" si="94"/>
        <v>#DIV/0!</v>
      </c>
      <c r="CR52" s="677" t="e">
        <f t="shared" si="95"/>
        <v>#DIV/0!</v>
      </c>
      <c r="CS52" s="677" t="e">
        <f t="shared" si="96"/>
        <v>#DIV/0!</v>
      </c>
      <c r="CT52" s="677" t="e">
        <f t="shared" si="97"/>
        <v>#DIV/0!</v>
      </c>
      <c r="CU52" s="677" t="e">
        <f t="shared" si="98"/>
        <v>#DIV/0!</v>
      </c>
      <c r="CV52" s="764" t="e">
        <f t="shared" si="114"/>
        <v>#DIV/0!</v>
      </c>
      <c r="CW52" s="764" t="e">
        <f t="shared" si="115"/>
        <v>#DIV/0!</v>
      </c>
      <c r="CX52" s="764" t="e">
        <f t="shared" si="116"/>
        <v>#DIV/0!</v>
      </c>
      <c r="CY52" s="764" t="e">
        <f t="shared" si="117"/>
        <v>#DIV/0!</v>
      </c>
      <c r="CZ52" s="764" t="e">
        <f t="shared" si="118"/>
        <v>#DIV/0!</v>
      </c>
      <c r="DA52" s="764" t="e">
        <f t="shared" si="119"/>
        <v>#DIV/0!</v>
      </c>
      <c r="DB52" s="680" t="e">
        <f t="shared" si="120"/>
        <v>#DIV/0!</v>
      </c>
      <c r="DC52" s="680" t="e">
        <f t="shared" si="121"/>
        <v>#DIV/0!</v>
      </c>
      <c r="DD52" s="680" t="e">
        <f t="shared" si="122"/>
        <v>#DIV/0!</v>
      </c>
      <c r="DE52" s="680" t="e">
        <f t="shared" si="123"/>
        <v>#DIV/0!</v>
      </c>
      <c r="DF52" s="680" t="e">
        <f t="shared" si="124"/>
        <v>#DIV/0!</v>
      </c>
      <c r="DG52" s="680" t="e">
        <f t="shared" si="125"/>
        <v>#DIV/0!</v>
      </c>
      <c r="DH52" s="766">
        <f>ROUND($J52*O52, 'Initial Information'!B55)</f>
        <v>0</v>
      </c>
      <c r="DI52" s="766">
        <f>ROUND($J52*T52, 'Initial Information'!C55)</f>
        <v>0</v>
      </c>
      <c r="DJ52" s="766">
        <f>ROUND($J52*Y52, 'Initial Information'!D55)</f>
        <v>0</v>
      </c>
      <c r="DK52" s="766">
        <f>ROUND($J52*AD52, 'Initial Information'!E55)</f>
        <v>0</v>
      </c>
      <c r="DL52" s="766">
        <f>ROUND($J52*AI52, 'Initial Information'!F55)</f>
        <v>0</v>
      </c>
      <c r="DM52" s="766">
        <f>ROUND($J52*AN52, 'Initial Information'!G55)</f>
        <v>0</v>
      </c>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row>
    <row r="53" spans="1:144" s="58" customFormat="1" ht="20.25" customHeight="1">
      <c r="A53" s="55" t="s">
        <v>181</v>
      </c>
      <c r="B53" s="56">
        <v>13</v>
      </c>
      <c r="C53" s="74">
        <v>0</v>
      </c>
      <c r="D53" s="1068" t="s">
        <v>199</v>
      </c>
      <c r="E53" s="966"/>
      <c r="F53" s="966"/>
      <c r="G53" s="56" t="s">
        <v>181</v>
      </c>
      <c r="H53" s="101">
        <v>3540</v>
      </c>
      <c r="I53" s="56" t="s">
        <v>181</v>
      </c>
      <c r="J53" s="105">
        <v>0.17</v>
      </c>
      <c r="K53" s="56" t="s">
        <v>181</v>
      </c>
      <c r="L53" s="68" t="s">
        <v>181</v>
      </c>
      <c r="M53" s="74"/>
      <c r="N53" s="152" t="s">
        <v>181</v>
      </c>
      <c r="O53" s="400">
        <f t="shared" si="66"/>
        <v>0</v>
      </c>
      <c r="P53" s="69" t="s">
        <v>181</v>
      </c>
      <c r="Q53" s="152" t="s">
        <v>181</v>
      </c>
      <c r="R53" s="74"/>
      <c r="S53" s="152" t="s">
        <v>181</v>
      </c>
      <c r="T53" s="400">
        <f t="shared" si="67"/>
        <v>0</v>
      </c>
      <c r="U53" s="69" t="s">
        <v>181</v>
      </c>
      <c r="V53" s="152" t="s">
        <v>181</v>
      </c>
      <c r="W53" s="74"/>
      <c r="X53" s="152" t="s">
        <v>181</v>
      </c>
      <c r="Y53" s="400">
        <f t="shared" si="68"/>
        <v>0</v>
      </c>
      <c r="Z53" s="69" t="s">
        <v>181</v>
      </c>
      <c r="AA53" s="152" t="s">
        <v>181</v>
      </c>
      <c r="AB53" s="74"/>
      <c r="AC53" s="152" t="s">
        <v>181</v>
      </c>
      <c r="AD53" s="400">
        <f t="shared" si="69"/>
        <v>0</v>
      </c>
      <c r="AE53" s="69" t="s">
        <v>181</v>
      </c>
      <c r="AF53" s="152" t="s">
        <v>181</v>
      </c>
      <c r="AG53" s="74"/>
      <c r="AH53" s="152" t="s">
        <v>181</v>
      </c>
      <c r="AI53" s="400">
        <f t="shared" si="70"/>
        <v>0</v>
      </c>
      <c r="AJ53" s="69" t="s">
        <v>181</v>
      </c>
      <c r="AK53" s="152" t="s">
        <v>181</v>
      </c>
      <c r="AL53" s="74"/>
      <c r="AM53" s="152" t="s">
        <v>181</v>
      </c>
      <c r="AN53" s="400">
        <f t="shared" si="71"/>
        <v>0</v>
      </c>
      <c r="AO53" s="75" t="s">
        <v>181</v>
      </c>
      <c r="AP53" s="185" t="s">
        <v>181</v>
      </c>
      <c r="AQ53" s="52">
        <f t="shared" si="101"/>
        <v>0</v>
      </c>
      <c r="AR53" s="188" t="s">
        <v>181</v>
      </c>
      <c r="AS53" s="729"/>
      <c r="AT53" s="76">
        <v>1.03</v>
      </c>
      <c r="AU53" s="76">
        <f t="shared" si="102"/>
        <v>1.0609</v>
      </c>
      <c r="AV53" s="76">
        <f t="shared" si="103"/>
        <v>1.092727</v>
      </c>
      <c r="AW53" s="76">
        <f t="shared" si="104"/>
        <v>1.1255088100000001</v>
      </c>
      <c r="AX53" s="76">
        <f t="shared" si="105"/>
        <v>1.1592740743000001</v>
      </c>
      <c r="AY53" s="76">
        <f t="shared" si="106"/>
        <v>1.1940522965290001</v>
      </c>
      <c r="AZ53" s="51">
        <f t="shared" si="77"/>
        <v>0</v>
      </c>
      <c r="BA53" s="51">
        <f t="shared" si="78"/>
        <v>0</v>
      </c>
      <c r="BB53" s="51">
        <f t="shared" si="79"/>
        <v>0</v>
      </c>
      <c r="BC53" s="51">
        <f t="shared" si="80"/>
        <v>0</v>
      </c>
      <c r="BD53" s="51">
        <f t="shared" si="81"/>
        <v>0</v>
      </c>
      <c r="BE53" s="51">
        <f t="shared" si="82"/>
        <v>0</v>
      </c>
      <c r="BF53" s="127"/>
      <c r="BG53" s="127"/>
      <c r="BH53" s="127"/>
      <c r="BI53" s="127"/>
      <c r="BJ53" s="127"/>
      <c r="BK53" s="127"/>
      <c r="BL53" s="738">
        <f t="shared" si="83"/>
        <v>0</v>
      </c>
      <c r="BM53" s="738">
        <f t="shared" si="84"/>
        <v>0</v>
      </c>
      <c r="BN53" s="738">
        <f t="shared" si="85"/>
        <v>0</v>
      </c>
      <c r="BO53" s="738">
        <f t="shared" si="86"/>
        <v>0</v>
      </c>
      <c r="BP53" s="738">
        <f t="shared" si="87"/>
        <v>0</v>
      </c>
      <c r="BQ53" s="738">
        <f t="shared" si="88"/>
        <v>0</v>
      </c>
      <c r="BR53" s="741">
        <f t="shared" si="107"/>
        <v>3646.2</v>
      </c>
      <c r="BS53" s="741">
        <f t="shared" si="108"/>
        <v>3755.59</v>
      </c>
      <c r="BT53" s="741">
        <f t="shared" si="109"/>
        <v>3868.25</v>
      </c>
      <c r="BU53" s="741">
        <f t="shared" si="110"/>
        <v>3984.3</v>
      </c>
      <c r="BV53" s="741">
        <f t="shared" si="111"/>
        <v>4103.83</v>
      </c>
      <c r="BW53" s="741">
        <f t="shared" si="112"/>
        <v>4226.95</v>
      </c>
      <c r="BX53" s="744"/>
      <c r="BY53" s="744"/>
      <c r="BZ53" s="744"/>
      <c r="CA53" s="744"/>
      <c r="CB53" s="744"/>
      <c r="CC53" s="744"/>
      <c r="CD53" s="740">
        <f t="shared" si="113"/>
        <v>43754.399999999994</v>
      </c>
      <c r="CE53" s="740">
        <f t="shared" si="113"/>
        <v>45067.08</v>
      </c>
      <c r="CF53" s="740">
        <f t="shared" si="113"/>
        <v>46419</v>
      </c>
      <c r="CG53" s="740">
        <f t="shared" si="113"/>
        <v>47811.600000000006</v>
      </c>
      <c r="CH53" s="740">
        <f t="shared" si="113"/>
        <v>49245.96</v>
      </c>
      <c r="CI53" s="740">
        <f t="shared" si="113"/>
        <v>50723.399999999994</v>
      </c>
      <c r="CJ53" s="746" t="s">
        <v>1208</v>
      </c>
      <c r="CK53" s="746" t="s">
        <v>1208</v>
      </c>
      <c r="CL53" s="746" t="s">
        <v>1208</v>
      </c>
      <c r="CM53" s="746" t="s">
        <v>1208</v>
      </c>
      <c r="CN53" s="746" t="s">
        <v>1208</v>
      </c>
      <c r="CO53" s="746" t="s">
        <v>1208</v>
      </c>
      <c r="CP53" s="677" t="e">
        <f t="shared" si="93"/>
        <v>#DIV/0!</v>
      </c>
      <c r="CQ53" s="677" t="e">
        <f t="shared" si="94"/>
        <v>#DIV/0!</v>
      </c>
      <c r="CR53" s="677" t="e">
        <f t="shared" si="95"/>
        <v>#DIV/0!</v>
      </c>
      <c r="CS53" s="677" t="e">
        <f t="shared" si="96"/>
        <v>#DIV/0!</v>
      </c>
      <c r="CT53" s="677" t="e">
        <f t="shared" si="97"/>
        <v>#DIV/0!</v>
      </c>
      <c r="CU53" s="677" t="e">
        <f t="shared" si="98"/>
        <v>#DIV/0!</v>
      </c>
      <c r="CV53" s="764" t="e">
        <f t="shared" si="114"/>
        <v>#DIV/0!</v>
      </c>
      <c r="CW53" s="764" t="e">
        <f t="shared" si="115"/>
        <v>#DIV/0!</v>
      </c>
      <c r="CX53" s="764" t="e">
        <f t="shared" si="116"/>
        <v>#DIV/0!</v>
      </c>
      <c r="CY53" s="764" t="e">
        <f t="shared" si="117"/>
        <v>#DIV/0!</v>
      </c>
      <c r="CZ53" s="764" t="e">
        <f t="shared" si="118"/>
        <v>#DIV/0!</v>
      </c>
      <c r="DA53" s="764" t="e">
        <f t="shared" si="119"/>
        <v>#DIV/0!</v>
      </c>
      <c r="DB53" s="680" t="e">
        <f t="shared" si="120"/>
        <v>#DIV/0!</v>
      </c>
      <c r="DC53" s="680" t="e">
        <f t="shared" si="121"/>
        <v>#DIV/0!</v>
      </c>
      <c r="DD53" s="680" t="e">
        <f t="shared" si="122"/>
        <v>#DIV/0!</v>
      </c>
      <c r="DE53" s="680" t="e">
        <f t="shared" si="123"/>
        <v>#DIV/0!</v>
      </c>
      <c r="DF53" s="680" t="e">
        <f t="shared" si="124"/>
        <v>#DIV/0!</v>
      </c>
      <c r="DG53" s="680" t="e">
        <f t="shared" si="125"/>
        <v>#DIV/0!</v>
      </c>
      <c r="DH53" s="766">
        <f>ROUND($J53*O53, 'Initial Information'!B56)</f>
        <v>0</v>
      </c>
      <c r="DI53" s="766">
        <f>ROUND($J53*T53, 'Initial Information'!C56)</f>
        <v>0</v>
      </c>
      <c r="DJ53" s="766">
        <f>ROUND($J53*Y53, 'Initial Information'!D56)</f>
        <v>0</v>
      </c>
      <c r="DK53" s="766">
        <f>ROUND($J53*AD53, 'Initial Information'!E56)</f>
        <v>0</v>
      </c>
      <c r="DL53" s="766">
        <f>ROUND($J53*AI53, 'Initial Information'!F56)</f>
        <v>0</v>
      </c>
      <c r="DM53" s="766">
        <f>ROUND($J53*AN53, 'Initial Information'!G56)</f>
        <v>0</v>
      </c>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row>
    <row r="54" spans="1:144" s="58" customFormat="1" ht="20.25" customHeight="1">
      <c r="A54" s="55" t="s">
        <v>181</v>
      </c>
      <c r="B54" s="56">
        <v>14</v>
      </c>
      <c r="C54" s="74">
        <v>0</v>
      </c>
      <c r="D54" s="1068" t="s">
        <v>199</v>
      </c>
      <c r="E54" s="966"/>
      <c r="F54" s="966"/>
      <c r="G54" s="56" t="s">
        <v>181</v>
      </c>
      <c r="H54" s="101">
        <v>3540</v>
      </c>
      <c r="I54" s="56" t="s">
        <v>181</v>
      </c>
      <c r="J54" s="105">
        <v>0.17</v>
      </c>
      <c r="K54" s="56" t="s">
        <v>181</v>
      </c>
      <c r="L54" s="68" t="s">
        <v>181</v>
      </c>
      <c r="M54" s="74"/>
      <c r="N54" s="152" t="s">
        <v>181</v>
      </c>
      <c r="O54" s="400">
        <f t="shared" si="66"/>
        <v>0</v>
      </c>
      <c r="P54" s="69" t="s">
        <v>181</v>
      </c>
      <c r="Q54" s="152" t="s">
        <v>181</v>
      </c>
      <c r="R54" s="74"/>
      <c r="S54" s="152" t="s">
        <v>181</v>
      </c>
      <c r="T54" s="400">
        <f t="shared" si="67"/>
        <v>0</v>
      </c>
      <c r="U54" s="69" t="s">
        <v>181</v>
      </c>
      <c r="V54" s="152" t="s">
        <v>181</v>
      </c>
      <c r="W54" s="74"/>
      <c r="X54" s="152" t="s">
        <v>181</v>
      </c>
      <c r="Y54" s="400">
        <f t="shared" si="68"/>
        <v>0</v>
      </c>
      <c r="Z54" s="69" t="s">
        <v>181</v>
      </c>
      <c r="AA54" s="152" t="s">
        <v>181</v>
      </c>
      <c r="AB54" s="74"/>
      <c r="AC54" s="152" t="s">
        <v>181</v>
      </c>
      <c r="AD54" s="400">
        <f t="shared" si="69"/>
        <v>0</v>
      </c>
      <c r="AE54" s="69" t="s">
        <v>181</v>
      </c>
      <c r="AF54" s="152" t="s">
        <v>181</v>
      </c>
      <c r="AG54" s="74"/>
      <c r="AH54" s="152" t="s">
        <v>181</v>
      </c>
      <c r="AI54" s="400">
        <f t="shared" si="70"/>
        <v>0</v>
      </c>
      <c r="AJ54" s="69" t="s">
        <v>181</v>
      </c>
      <c r="AK54" s="152" t="s">
        <v>181</v>
      </c>
      <c r="AL54" s="74"/>
      <c r="AM54" s="152" t="s">
        <v>181</v>
      </c>
      <c r="AN54" s="400">
        <f t="shared" si="71"/>
        <v>0</v>
      </c>
      <c r="AO54" s="75" t="s">
        <v>181</v>
      </c>
      <c r="AP54" s="185" t="s">
        <v>181</v>
      </c>
      <c r="AQ54" s="52">
        <f t="shared" si="101"/>
        <v>0</v>
      </c>
      <c r="AR54" s="188" t="s">
        <v>181</v>
      </c>
      <c r="AS54" s="729"/>
      <c r="AT54" s="76">
        <v>1.03</v>
      </c>
      <c r="AU54" s="76">
        <f t="shared" si="102"/>
        <v>1.0609</v>
      </c>
      <c r="AV54" s="76">
        <f t="shared" si="103"/>
        <v>1.092727</v>
      </c>
      <c r="AW54" s="76">
        <f t="shared" si="104"/>
        <v>1.1255088100000001</v>
      </c>
      <c r="AX54" s="76">
        <f t="shared" si="105"/>
        <v>1.1592740743000001</v>
      </c>
      <c r="AY54" s="76">
        <f t="shared" si="106"/>
        <v>1.1940522965290001</v>
      </c>
      <c r="AZ54" s="51">
        <f t="shared" si="77"/>
        <v>0</v>
      </c>
      <c r="BA54" s="51">
        <f t="shared" si="78"/>
        <v>0</v>
      </c>
      <c r="BB54" s="51">
        <f t="shared" si="79"/>
        <v>0</v>
      </c>
      <c r="BC54" s="51">
        <f t="shared" si="80"/>
        <v>0</v>
      </c>
      <c r="BD54" s="51">
        <f t="shared" si="81"/>
        <v>0</v>
      </c>
      <c r="BE54" s="51">
        <f t="shared" si="82"/>
        <v>0</v>
      </c>
      <c r="BF54" s="127"/>
      <c r="BG54" s="127"/>
      <c r="BH54" s="127"/>
      <c r="BI54" s="127"/>
      <c r="BJ54" s="127"/>
      <c r="BK54" s="127"/>
      <c r="BL54" s="738">
        <f t="shared" si="83"/>
        <v>0</v>
      </c>
      <c r="BM54" s="738">
        <f t="shared" si="84"/>
        <v>0</v>
      </c>
      <c r="BN54" s="738">
        <f t="shared" si="85"/>
        <v>0</v>
      </c>
      <c r="BO54" s="738">
        <f t="shared" si="86"/>
        <v>0</v>
      </c>
      <c r="BP54" s="738">
        <f t="shared" si="87"/>
        <v>0</v>
      </c>
      <c r="BQ54" s="738">
        <f t="shared" si="88"/>
        <v>0</v>
      </c>
      <c r="BR54" s="741">
        <f t="shared" si="107"/>
        <v>3646.2</v>
      </c>
      <c r="BS54" s="741">
        <f t="shared" si="108"/>
        <v>3755.59</v>
      </c>
      <c r="BT54" s="741">
        <f t="shared" si="109"/>
        <v>3868.25</v>
      </c>
      <c r="BU54" s="741">
        <f t="shared" si="110"/>
        <v>3984.3</v>
      </c>
      <c r="BV54" s="741">
        <f t="shared" si="111"/>
        <v>4103.83</v>
      </c>
      <c r="BW54" s="741">
        <f t="shared" si="112"/>
        <v>4226.95</v>
      </c>
      <c r="BX54" s="744"/>
      <c r="BY54" s="744"/>
      <c r="BZ54" s="744"/>
      <c r="CA54" s="744"/>
      <c r="CB54" s="744"/>
      <c r="CC54" s="744"/>
      <c r="CD54" s="740">
        <f t="shared" si="113"/>
        <v>43754.399999999994</v>
      </c>
      <c r="CE54" s="740">
        <f t="shared" si="113"/>
        <v>45067.08</v>
      </c>
      <c r="CF54" s="740">
        <f t="shared" si="113"/>
        <v>46419</v>
      </c>
      <c r="CG54" s="740">
        <f t="shared" si="113"/>
        <v>47811.600000000006</v>
      </c>
      <c r="CH54" s="740">
        <f t="shared" si="113"/>
        <v>49245.96</v>
      </c>
      <c r="CI54" s="740">
        <f t="shared" si="113"/>
        <v>50723.399999999994</v>
      </c>
      <c r="CJ54" s="746" t="s">
        <v>1208</v>
      </c>
      <c r="CK54" s="746" t="s">
        <v>1208</v>
      </c>
      <c r="CL54" s="746" t="s">
        <v>1208</v>
      </c>
      <c r="CM54" s="746" t="s">
        <v>1208</v>
      </c>
      <c r="CN54" s="746" t="s">
        <v>1208</v>
      </c>
      <c r="CO54" s="746" t="s">
        <v>1208</v>
      </c>
      <c r="CP54" s="677" t="e">
        <f t="shared" si="93"/>
        <v>#DIV/0!</v>
      </c>
      <c r="CQ54" s="677" t="e">
        <f t="shared" si="94"/>
        <v>#DIV/0!</v>
      </c>
      <c r="CR54" s="677" t="e">
        <f t="shared" si="95"/>
        <v>#DIV/0!</v>
      </c>
      <c r="CS54" s="677" t="e">
        <f t="shared" si="96"/>
        <v>#DIV/0!</v>
      </c>
      <c r="CT54" s="677" t="e">
        <f t="shared" si="97"/>
        <v>#DIV/0!</v>
      </c>
      <c r="CU54" s="677" t="e">
        <f t="shared" si="98"/>
        <v>#DIV/0!</v>
      </c>
      <c r="CV54" s="764" t="e">
        <f t="shared" si="114"/>
        <v>#DIV/0!</v>
      </c>
      <c r="CW54" s="764" t="e">
        <f t="shared" si="115"/>
        <v>#DIV/0!</v>
      </c>
      <c r="CX54" s="764" t="e">
        <f t="shared" si="116"/>
        <v>#DIV/0!</v>
      </c>
      <c r="CY54" s="764" t="e">
        <f t="shared" si="117"/>
        <v>#DIV/0!</v>
      </c>
      <c r="CZ54" s="764" t="e">
        <f t="shared" si="118"/>
        <v>#DIV/0!</v>
      </c>
      <c r="DA54" s="764" t="e">
        <f t="shared" si="119"/>
        <v>#DIV/0!</v>
      </c>
      <c r="DB54" s="680" t="e">
        <f t="shared" si="120"/>
        <v>#DIV/0!</v>
      </c>
      <c r="DC54" s="680" t="e">
        <f t="shared" si="121"/>
        <v>#DIV/0!</v>
      </c>
      <c r="DD54" s="680" t="e">
        <f t="shared" si="122"/>
        <v>#DIV/0!</v>
      </c>
      <c r="DE54" s="680" t="e">
        <f t="shared" si="123"/>
        <v>#DIV/0!</v>
      </c>
      <c r="DF54" s="680" t="e">
        <f t="shared" si="124"/>
        <v>#DIV/0!</v>
      </c>
      <c r="DG54" s="680" t="e">
        <f t="shared" si="125"/>
        <v>#DIV/0!</v>
      </c>
      <c r="DH54" s="766">
        <f>ROUND($J54*O54, 'Initial Information'!B57)</f>
        <v>0</v>
      </c>
      <c r="DI54" s="766">
        <f>ROUND($J54*T54, 'Initial Information'!C57)</f>
        <v>0</v>
      </c>
      <c r="DJ54" s="766">
        <f>ROUND($J54*Y54, 'Initial Information'!D57)</f>
        <v>0</v>
      </c>
      <c r="DK54" s="766">
        <f>ROUND($J54*AD54, 'Initial Information'!E57)</f>
        <v>0</v>
      </c>
      <c r="DL54" s="766">
        <f>ROUND($J54*AI54, 'Initial Information'!F57)</f>
        <v>0</v>
      </c>
      <c r="DM54" s="766">
        <f>ROUND($J54*AN54, 'Initial Information'!G57)</f>
        <v>0</v>
      </c>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row>
    <row r="55" spans="1:144" s="58" customFormat="1" ht="20.25" customHeight="1">
      <c r="A55" s="55" t="s">
        <v>181</v>
      </c>
      <c r="B55" s="56">
        <v>15</v>
      </c>
      <c r="C55" s="74">
        <v>0</v>
      </c>
      <c r="D55" s="1068" t="s">
        <v>200</v>
      </c>
      <c r="E55" s="966"/>
      <c r="F55" s="966"/>
      <c r="G55" s="56" t="s">
        <v>181</v>
      </c>
      <c r="H55" s="101">
        <v>3270</v>
      </c>
      <c r="I55" s="56" t="s">
        <v>181</v>
      </c>
      <c r="J55" s="105">
        <v>0.17</v>
      </c>
      <c r="K55" s="56" t="s">
        <v>181</v>
      </c>
      <c r="L55" s="68" t="s">
        <v>181</v>
      </c>
      <c r="M55" s="74"/>
      <c r="N55" s="152" t="s">
        <v>181</v>
      </c>
      <c r="O55" s="400">
        <f t="shared" si="66"/>
        <v>0</v>
      </c>
      <c r="P55" s="69" t="s">
        <v>181</v>
      </c>
      <c r="Q55" s="152" t="s">
        <v>181</v>
      </c>
      <c r="R55" s="74"/>
      <c r="S55" s="152" t="s">
        <v>181</v>
      </c>
      <c r="T55" s="400">
        <f t="shared" si="67"/>
        <v>0</v>
      </c>
      <c r="U55" s="69" t="s">
        <v>181</v>
      </c>
      <c r="V55" s="152" t="s">
        <v>181</v>
      </c>
      <c r="W55" s="74"/>
      <c r="X55" s="152" t="s">
        <v>181</v>
      </c>
      <c r="Y55" s="400">
        <f t="shared" si="68"/>
        <v>0</v>
      </c>
      <c r="Z55" s="69" t="s">
        <v>181</v>
      </c>
      <c r="AA55" s="152" t="s">
        <v>181</v>
      </c>
      <c r="AB55" s="74"/>
      <c r="AC55" s="152" t="s">
        <v>181</v>
      </c>
      <c r="AD55" s="400">
        <f t="shared" si="69"/>
        <v>0</v>
      </c>
      <c r="AE55" s="69" t="s">
        <v>181</v>
      </c>
      <c r="AF55" s="152" t="s">
        <v>181</v>
      </c>
      <c r="AG55" s="74"/>
      <c r="AH55" s="152" t="s">
        <v>181</v>
      </c>
      <c r="AI55" s="400">
        <f t="shared" si="70"/>
        <v>0</v>
      </c>
      <c r="AJ55" s="69" t="s">
        <v>181</v>
      </c>
      <c r="AK55" s="152" t="s">
        <v>181</v>
      </c>
      <c r="AL55" s="74"/>
      <c r="AM55" s="152" t="s">
        <v>181</v>
      </c>
      <c r="AN55" s="400">
        <f t="shared" si="71"/>
        <v>0</v>
      </c>
      <c r="AO55" s="75" t="s">
        <v>181</v>
      </c>
      <c r="AP55" s="185" t="s">
        <v>181</v>
      </c>
      <c r="AQ55" s="52">
        <f t="shared" si="101"/>
        <v>0</v>
      </c>
      <c r="AR55" s="188" t="s">
        <v>181</v>
      </c>
      <c r="AS55" s="729"/>
      <c r="AT55" s="76">
        <v>1.03</v>
      </c>
      <c r="AU55" s="76">
        <f t="shared" si="102"/>
        <v>1.0609</v>
      </c>
      <c r="AV55" s="76">
        <f t="shared" si="103"/>
        <v>1.092727</v>
      </c>
      <c r="AW55" s="76">
        <f t="shared" si="104"/>
        <v>1.1255088100000001</v>
      </c>
      <c r="AX55" s="76">
        <f t="shared" si="105"/>
        <v>1.1592740743000001</v>
      </c>
      <c r="AY55" s="76">
        <f t="shared" si="106"/>
        <v>1.1940522965290001</v>
      </c>
      <c r="AZ55" s="51">
        <f t="shared" si="77"/>
        <v>0</v>
      </c>
      <c r="BA55" s="51">
        <f t="shared" si="78"/>
        <v>0</v>
      </c>
      <c r="BB55" s="51">
        <f t="shared" si="79"/>
        <v>0</v>
      </c>
      <c r="BC55" s="51">
        <f t="shared" si="80"/>
        <v>0</v>
      </c>
      <c r="BD55" s="51">
        <f t="shared" si="81"/>
        <v>0</v>
      </c>
      <c r="BE55" s="51">
        <f t="shared" si="82"/>
        <v>0</v>
      </c>
      <c r="BF55" s="127"/>
      <c r="BG55" s="127"/>
      <c r="BH55" s="127"/>
      <c r="BI55" s="127"/>
      <c r="BJ55" s="127"/>
      <c r="BK55" s="127"/>
      <c r="BL55" s="738">
        <f t="shared" si="83"/>
        <v>0</v>
      </c>
      <c r="BM55" s="738">
        <f t="shared" si="84"/>
        <v>0</v>
      </c>
      <c r="BN55" s="738">
        <f t="shared" si="85"/>
        <v>0</v>
      </c>
      <c r="BO55" s="738">
        <f t="shared" si="86"/>
        <v>0</v>
      </c>
      <c r="BP55" s="738">
        <f t="shared" si="87"/>
        <v>0</v>
      </c>
      <c r="BQ55" s="738">
        <f t="shared" si="88"/>
        <v>0</v>
      </c>
      <c r="BR55" s="741">
        <f t="shared" si="107"/>
        <v>3368.1</v>
      </c>
      <c r="BS55" s="741">
        <f t="shared" si="108"/>
        <v>3469.14</v>
      </c>
      <c r="BT55" s="741">
        <f t="shared" si="109"/>
        <v>3573.22</v>
      </c>
      <c r="BU55" s="741">
        <f t="shared" si="110"/>
        <v>3680.41</v>
      </c>
      <c r="BV55" s="741">
        <f t="shared" si="111"/>
        <v>3790.83</v>
      </c>
      <c r="BW55" s="741">
        <f t="shared" si="112"/>
        <v>3904.55</v>
      </c>
      <c r="BX55" s="744"/>
      <c r="BY55" s="744"/>
      <c r="BZ55" s="744"/>
      <c r="CA55" s="744"/>
      <c r="CB55" s="744"/>
      <c r="CC55" s="744"/>
      <c r="CD55" s="740">
        <f t="shared" si="113"/>
        <v>40417.199999999997</v>
      </c>
      <c r="CE55" s="740">
        <f t="shared" si="113"/>
        <v>41629.68</v>
      </c>
      <c r="CF55" s="740">
        <f t="shared" si="113"/>
        <v>42878.64</v>
      </c>
      <c r="CG55" s="740">
        <f t="shared" si="113"/>
        <v>44164.92</v>
      </c>
      <c r="CH55" s="740">
        <f t="shared" si="113"/>
        <v>45489.96</v>
      </c>
      <c r="CI55" s="740">
        <f t="shared" si="113"/>
        <v>46854.600000000006</v>
      </c>
      <c r="CJ55" s="746" t="s">
        <v>1208</v>
      </c>
      <c r="CK55" s="746" t="s">
        <v>1208</v>
      </c>
      <c r="CL55" s="746" t="s">
        <v>1208</v>
      </c>
      <c r="CM55" s="746" t="s">
        <v>1208</v>
      </c>
      <c r="CN55" s="746" t="s">
        <v>1208</v>
      </c>
      <c r="CO55" s="746" t="s">
        <v>1208</v>
      </c>
      <c r="CP55" s="677" t="e">
        <f t="shared" si="93"/>
        <v>#DIV/0!</v>
      </c>
      <c r="CQ55" s="677" t="e">
        <f t="shared" si="94"/>
        <v>#DIV/0!</v>
      </c>
      <c r="CR55" s="677" t="e">
        <f t="shared" si="95"/>
        <v>#DIV/0!</v>
      </c>
      <c r="CS55" s="677" t="e">
        <f t="shared" si="96"/>
        <v>#DIV/0!</v>
      </c>
      <c r="CT55" s="677" t="e">
        <f t="shared" si="97"/>
        <v>#DIV/0!</v>
      </c>
      <c r="CU55" s="677" t="e">
        <f t="shared" si="98"/>
        <v>#DIV/0!</v>
      </c>
      <c r="CV55" s="764" t="e">
        <f t="shared" si="114"/>
        <v>#DIV/0!</v>
      </c>
      <c r="CW55" s="764" t="e">
        <f t="shared" si="115"/>
        <v>#DIV/0!</v>
      </c>
      <c r="CX55" s="764" t="e">
        <f t="shared" si="116"/>
        <v>#DIV/0!</v>
      </c>
      <c r="CY55" s="764" t="e">
        <f t="shared" si="117"/>
        <v>#DIV/0!</v>
      </c>
      <c r="CZ55" s="764" t="e">
        <f t="shared" si="118"/>
        <v>#DIV/0!</v>
      </c>
      <c r="DA55" s="764" t="e">
        <f t="shared" si="119"/>
        <v>#DIV/0!</v>
      </c>
      <c r="DB55" s="680" t="e">
        <f t="shared" si="120"/>
        <v>#DIV/0!</v>
      </c>
      <c r="DC55" s="680" t="e">
        <f t="shared" si="121"/>
        <v>#DIV/0!</v>
      </c>
      <c r="DD55" s="680" t="e">
        <f t="shared" si="122"/>
        <v>#DIV/0!</v>
      </c>
      <c r="DE55" s="680" t="e">
        <f t="shared" si="123"/>
        <v>#DIV/0!</v>
      </c>
      <c r="DF55" s="680" t="e">
        <f t="shared" si="124"/>
        <v>#DIV/0!</v>
      </c>
      <c r="DG55" s="680" t="e">
        <f t="shared" si="125"/>
        <v>#DIV/0!</v>
      </c>
      <c r="DH55" s="766">
        <f>ROUND($J55*O55, 'Initial Information'!B58)</f>
        <v>0</v>
      </c>
      <c r="DI55" s="766">
        <f>ROUND($J55*T55, 'Initial Information'!C58)</f>
        <v>0</v>
      </c>
      <c r="DJ55" s="766">
        <f>ROUND($J55*Y55, 'Initial Information'!D58)</f>
        <v>0</v>
      </c>
      <c r="DK55" s="766">
        <f>ROUND($J55*AD55, 'Initial Information'!E58)</f>
        <v>0</v>
      </c>
      <c r="DL55" s="766">
        <f>ROUND($J55*AI55, 'Initial Information'!F58)</f>
        <v>0</v>
      </c>
      <c r="DM55" s="766">
        <f>ROUND($J55*AN55, 'Initial Information'!G58)</f>
        <v>0</v>
      </c>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row>
    <row r="56" spans="1:144" s="58" customFormat="1" ht="20.25" customHeight="1">
      <c r="A56" s="55" t="s">
        <v>181</v>
      </c>
      <c r="B56" s="56">
        <v>16</v>
      </c>
      <c r="C56" s="74">
        <v>0</v>
      </c>
      <c r="D56" s="1068" t="s">
        <v>200</v>
      </c>
      <c r="E56" s="966"/>
      <c r="F56" s="966"/>
      <c r="G56" s="56" t="s">
        <v>181</v>
      </c>
      <c r="H56" s="101">
        <v>3270</v>
      </c>
      <c r="I56" s="56" t="s">
        <v>181</v>
      </c>
      <c r="J56" s="105">
        <v>0.17</v>
      </c>
      <c r="K56" s="56" t="s">
        <v>181</v>
      </c>
      <c r="L56" s="68" t="s">
        <v>181</v>
      </c>
      <c r="M56" s="74"/>
      <c r="N56" s="152" t="s">
        <v>181</v>
      </c>
      <c r="O56" s="400">
        <f t="shared" si="66"/>
        <v>0</v>
      </c>
      <c r="P56" s="69" t="s">
        <v>181</v>
      </c>
      <c r="Q56" s="152" t="s">
        <v>181</v>
      </c>
      <c r="R56" s="74"/>
      <c r="S56" s="152" t="s">
        <v>181</v>
      </c>
      <c r="T56" s="400">
        <f t="shared" si="67"/>
        <v>0</v>
      </c>
      <c r="U56" s="69" t="s">
        <v>181</v>
      </c>
      <c r="V56" s="152" t="s">
        <v>181</v>
      </c>
      <c r="W56" s="74"/>
      <c r="X56" s="152" t="s">
        <v>181</v>
      </c>
      <c r="Y56" s="400">
        <f t="shared" si="68"/>
        <v>0</v>
      </c>
      <c r="Z56" s="69" t="s">
        <v>181</v>
      </c>
      <c r="AA56" s="152" t="s">
        <v>181</v>
      </c>
      <c r="AB56" s="74"/>
      <c r="AC56" s="152" t="s">
        <v>181</v>
      </c>
      <c r="AD56" s="400">
        <f t="shared" si="69"/>
        <v>0</v>
      </c>
      <c r="AE56" s="69" t="s">
        <v>181</v>
      </c>
      <c r="AF56" s="152" t="s">
        <v>181</v>
      </c>
      <c r="AG56" s="74"/>
      <c r="AH56" s="152" t="s">
        <v>181</v>
      </c>
      <c r="AI56" s="400">
        <f t="shared" si="70"/>
        <v>0</v>
      </c>
      <c r="AJ56" s="69" t="s">
        <v>181</v>
      </c>
      <c r="AK56" s="152" t="s">
        <v>181</v>
      </c>
      <c r="AL56" s="74"/>
      <c r="AM56" s="152" t="s">
        <v>181</v>
      </c>
      <c r="AN56" s="400">
        <f t="shared" si="71"/>
        <v>0</v>
      </c>
      <c r="AO56" s="75" t="s">
        <v>181</v>
      </c>
      <c r="AP56" s="185" t="s">
        <v>181</v>
      </c>
      <c r="AQ56" s="52">
        <f t="shared" si="101"/>
        <v>0</v>
      </c>
      <c r="AR56" s="188" t="s">
        <v>181</v>
      </c>
      <c r="AS56" s="729"/>
      <c r="AT56" s="76">
        <v>1.03</v>
      </c>
      <c r="AU56" s="76">
        <f t="shared" si="102"/>
        <v>1.0609</v>
      </c>
      <c r="AV56" s="76">
        <f t="shared" si="103"/>
        <v>1.092727</v>
      </c>
      <c r="AW56" s="76">
        <f t="shared" si="104"/>
        <v>1.1255088100000001</v>
      </c>
      <c r="AX56" s="76">
        <f t="shared" si="105"/>
        <v>1.1592740743000001</v>
      </c>
      <c r="AY56" s="76">
        <f t="shared" si="106"/>
        <v>1.1940522965290001</v>
      </c>
      <c r="AZ56" s="51">
        <f t="shared" si="77"/>
        <v>0</v>
      </c>
      <c r="BA56" s="51">
        <f t="shared" si="78"/>
        <v>0</v>
      </c>
      <c r="BB56" s="51">
        <f t="shared" si="79"/>
        <v>0</v>
      </c>
      <c r="BC56" s="51">
        <f t="shared" si="80"/>
        <v>0</v>
      </c>
      <c r="BD56" s="51">
        <f t="shared" si="81"/>
        <v>0</v>
      </c>
      <c r="BE56" s="51">
        <f t="shared" si="82"/>
        <v>0</v>
      </c>
      <c r="BF56" s="127"/>
      <c r="BG56" s="127"/>
      <c r="BH56" s="127"/>
      <c r="BI56" s="127"/>
      <c r="BJ56" s="127"/>
      <c r="BK56" s="127"/>
      <c r="BL56" s="738">
        <f t="shared" si="83"/>
        <v>0</v>
      </c>
      <c r="BM56" s="738">
        <f t="shared" si="84"/>
        <v>0</v>
      </c>
      <c r="BN56" s="738">
        <f t="shared" si="85"/>
        <v>0</v>
      </c>
      <c r="BO56" s="738">
        <f t="shared" si="86"/>
        <v>0</v>
      </c>
      <c r="BP56" s="738">
        <f t="shared" si="87"/>
        <v>0</v>
      </c>
      <c r="BQ56" s="738">
        <f t="shared" si="88"/>
        <v>0</v>
      </c>
      <c r="BR56" s="741">
        <f t="shared" si="107"/>
        <v>3368.1</v>
      </c>
      <c r="BS56" s="741">
        <f t="shared" si="108"/>
        <v>3469.14</v>
      </c>
      <c r="BT56" s="741">
        <f t="shared" si="109"/>
        <v>3573.22</v>
      </c>
      <c r="BU56" s="741">
        <f t="shared" si="110"/>
        <v>3680.41</v>
      </c>
      <c r="BV56" s="741">
        <f t="shared" si="111"/>
        <v>3790.83</v>
      </c>
      <c r="BW56" s="741">
        <f t="shared" si="112"/>
        <v>3904.55</v>
      </c>
      <c r="BX56" s="744"/>
      <c r="BY56" s="744"/>
      <c r="BZ56" s="744"/>
      <c r="CA56" s="744"/>
      <c r="CB56" s="744"/>
      <c r="CC56" s="744"/>
      <c r="CD56" s="740">
        <f t="shared" si="113"/>
        <v>40417.199999999997</v>
      </c>
      <c r="CE56" s="740">
        <f t="shared" si="113"/>
        <v>41629.68</v>
      </c>
      <c r="CF56" s="740">
        <f t="shared" si="113"/>
        <v>42878.64</v>
      </c>
      <c r="CG56" s="740">
        <f t="shared" si="113"/>
        <v>44164.92</v>
      </c>
      <c r="CH56" s="740">
        <f t="shared" si="113"/>
        <v>45489.96</v>
      </c>
      <c r="CI56" s="740">
        <f t="shared" si="113"/>
        <v>46854.600000000006</v>
      </c>
      <c r="CJ56" s="746" t="s">
        <v>1208</v>
      </c>
      <c r="CK56" s="746" t="s">
        <v>1208</v>
      </c>
      <c r="CL56" s="746" t="s">
        <v>1208</v>
      </c>
      <c r="CM56" s="746" t="s">
        <v>1208</v>
      </c>
      <c r="CN56" s="746" t="s">
        <v>1208</v>
      </c>
      <c r="CO56" s="746" t="s">
        <v>1208</v>
      </c>
      <c r="CP56" s="677" t="e">
        <f t="shared" si="93"/>
        <v>#DIV/0!</v>
      </c>
      <c r="CQ56" s="677" t="e">
        <f t="shared" si="94"/>
        <v>#DIV/0!</v>
      </c>
      <c r="CR56" s="677" t="e">
        <f t="shared" si="95"/>
        <v>#DIV/0!</v>
      </c>
      <c r="CS56" s="677" t="e">
        <f t="shared" si="96"/>
        <v>#DIV/0!</v>
      </c>
      <c r="CT56" s="677" t="e">
        <f t="shared" si="97"/>
        <v>#DIV/0!</v>
      </c>
      <c r="CU56" s="677" t="e">
        <f t="shared" si="98"/>
        <v>#DIV/0!</v>
      </c>
      <c r="CV56" s="764" t="e">
        <f t="shared" si="114"/>
        <v>#DIV/0!</v>
      </c>
      <c r="CW56" s="764" t="e">
        <f t="shared" si="115"/>
        <v>#DIV/0!</v>
      </c>
      <c r="CX56" s="764" t="e">
        <f t="shared" si="116"/>
        <v>#DIV/0!</v>
      </c>
      <c r="CY56" s="764" t="e">
        <f t="shared" si="117"/>
        <v>#DIV/0!</v>
      </c>
      <c r="CZ56" s="764" t="e">
        <f t="shared" si="118"/>
        <v>#DIV/0!</v>
      </c>
      <c r="DA56" s="764" t="e">
        <f t="shared" si="119"/>
        <v>#DIV/0!</v>
      </c>
      <c r="DB56" s="680" t="e">
        <f t="shared" si="120"/>
        <v>#DIV/0!</v>
      </c>
      <c r="DC56" s="680" t="e">
        <f t="shared" si="121"/>
        <v>#DIV/0!</v>
      </c>
      <c r="DD56" s="680" t="e">
        <f t="shared" si="122"/>
        <v>#DIV/0!</v>
      </c>
      <c r="DE56" s="680" t="e">
        <f t="shared" si="123"/>
        <v>#DIV/0!</v>
      </c>
      <c r="DF56" s="680" t="e">
        <f t="shared" si="124"/>
        <v>#DIV/0!</v>
      </c>
      <c r="DG56" s="680" t="e">
        <f t="shared" si="125"/>
        <v>#DIV/0!</v>
      </c>
      <c r="DH56" s="766">
        <f>ROUND($J56*O56, 'Initial Information'!B59)</f>
        <v>0</v>
      </c>
      <c r="DI56" s="766">
        <f>ROUND($J56*T56, 'Initial Information'!C59)</f>
        <v>0</v>
      </c>
      <c r="DJ56" s="766">
        <f>ROUND($J56*Y56, 'Initial Information'!D59)</f>
        <v>0</v>
      </c>
      <c r="DK56" s="766">
        <f>ROUND($J56*AD56, 'Initial Information'!E59)</f>
        <v>0</v>
      </c>
      <c r="DL56" s="766">
        <f>ROUND($J56*AI56, 'Initial Information'!F59)</f>
        <v>0</v>
      </c>
      <c r="DM56" s="766">
        <f>ROUND($J56*AN56, 'Initial Information'!G59)</f>
        <v>0</v>
      </c>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row>
    <row r="57" spans="1:144" s="58" customFormat="1" ht="20.25" customHeight="1">
      <c r="A57" s="55" t="s">
        <v>181</v>
      </c>
      <c r="B57" s="56">
        <v>17</v>
      </c>
      <c r="C57" s="74">
        <v>0</v>
      </c>
      <c r="D57" s="1068" t="s">
        <v>200</v>
      </c>
      <c r="E57" s="966"/>
      <c r="F57" s="966"/>
      <c r="G57" s="56" t="s">
        <v>181</v>
      </c>
      <c r="H57" s="101">
        <v>3270</v>
      </c>
      <c r="I57" s="56" t="s">
        <v>181</v>
      </c>
      <c r="J57" s="105">
        <v>0.17</v>
      </c>
      <c r="K57" s="56" t="s">
        <v>181</v>
      </c>
      <c r="L57" s="68" t="s">
        <v>181</v>
      </c>
      <c r="M57" s="74"/>
      <c r="N57" s="152" t="s">
        <v>181</v>
      </c>
      <c r="O57" s="400">
        <f t="shared" si="66"/>
        <v>0</v>
      </c>
      <c r="P57" s="69" t="s">
        <v>181</v>
      </c>
      <c r="Q57" s="152" t="s">
        <v>181</v>
      </c>
      <c r="R57" s="74"/>
      <c r="S57" s="152" t="s">
        <v>181</v>
      </c>
      <c r="T57" s="400">
        <f t="shared" si="67"/>
        <v>0</v>
      </c>
      <c r="U57" s="69" t="s">
        <v>181</v>
      </c>
      <c r="V57" s="152" t="s">
        <v>181</v>
      </c>
      <c r="W57" s="74"/>
      <c r="X57" s="152" t="s">
        <v>181</v>
      </c>
      <c r="Y57" s="400">
        <f t="shared" si="68"/>
        <v>0</v>
      </c>
      <c r="Z57" s="69" t="s">
        <v>181</v>
      </c>
      <c r="AA57" s="152" t="s">
        <v>181</v>
      </c>
      <c r="AB57" s="74"/>
      <c r="AC57" s="152" t="s">
        <v>181</v>
      </c>
      <c r="AD57" s="400">
        <f t="shared" si="69"/>
        <v>0</v>
      </c>
      <c r="AE57" s="69" t="s">
        <v>181</v>
      </c>
      <c r="AF57" s="152" t="s">
        <v>181</v>
      </c>
      <c r="AG57" s="74"/>
      <c r="AH57" s="152" t="s">
        <v>181</v>
      </c>
      <c r="AI57" s="400">
        <f t="shared" si="70"/>
        <v>0</v>
      </c>
      <c r="AJ57" s="69" t="s">
        <v>181</v>
      </c>
      <c r="AK57" s="152" t="s">
        <v>181</v>
      </c>
      <c r="AL57" s="74"/>
      <c r="AM57" s="152" t="s">
        <v>181</v>
      </c>
      <c r="AN57" s="400">
        <f t="shared" si="71"/>
        <v>0</v>
      </c>
      <c r="AO57" s="75" t="s">
        <v>181</v>
      </c>
      <c r="AP57" s="185" t="s">
        <v>181</v>
      </c>
      <c r="AQ57" s="52">
        <f t="shared" si="101"/>
        <v>0</v>
      </c>
      <c r="AR57" s="188" t="s">
        <v>181</v>
      </c>
      <c r="AS57" s="729"/>
      <c r="AT57" s="76">
        <v>1.03</v>
      </c>
      <c r="AU57" s="76">
        <f t="shared" si="102"/>
        <v>1.0609</v>
      </c>
      <c r="AV57" s="76">
        <f t="shared" si="103"/>
        <v>1.092727</v>
      </c>
      <c r="AW57" s="76">
        <f t="shared" si="104"/>
        <v>1.1255088100000001</v>
      </c>
      <c r="AX57" s="76">
        <f t="shared" si="105"/>
        <v>1.1592740743000001</v>
      </c>
      <c r="AY57" s="76">
        <f t="shared" si="106"/>
        <v>1.1940522965290001</v>
      </c>
      <c r="AZ57" s="51">
        <f t="shared" si="77"/>
        <v>0</v>
      </c>
      <c r="BA57" s="51">
        <f t="shared" si="78"/>
        <v>0</v>
      </c>
      <c r="BB57" s="51">
        <f t="shared" si="79"/>
        <v>0</v>
      </c>
      <c r="BC57" s="51">
        <f t="shared" si="80"/>
        <v>0</v>
      </c>
      <c r="BD57" s="51">
        <f t="shared" si="81"/>
        <v>0</v>
      </c>
      <c r="BE57" s="51">
        <f t="shared" si="82"/>
        <v>0</v>
      </c>
      <c r="BF57" s="127"/>
      <c r="BG57" s="127"/>
      <c r="BH57" s="127"/>
      <c r="BI57" s="127"/>
      <c r="BJ57" s="127"/>
      <c r="BK57" s="127"/>
      <c r="BL57" s="738">
        <f t="shared" si="83"/>
        <v>0</v>
      </c>
      <c r="BM57" s="738">
        <f t="shared" si="84"/>
        <v>0</v>
      </c>
      <c r="BN57" s="738">
        <f t="shared" si="85"/>
        <v>0</v>
      </c>
      <c r="BO57" s="738">
        <f t="shared" si="86"/>
        <v>0</v>
      </c>
      <c r="BP57" s="738">
        <f t="shared" si="87"/>
        <v>0</v>
      </c>
      <c r="BQ57" s="738">
        <f t="shared" si="88"/>
        <v>0</v>
      </c>
      <c r="BR57" s="741">
        <f t="shared" si="107"/>
        <v>3368.1</v>
      </c>
      <c r="BS57" s="741">
        <f t="shared" si="108"/>
        <v>3469.14</v>
      </c>
      <c r="BT57" s="741">
        <f t="shared" si="109"/>
        <v>3573.22</v>
      </c>
      <c r="BU57" s="741">
        <f t="shared" si="110"/>
        <v>3680.41</v>
      </c>
      <c r="BV57" s="741">
        <f t="shared" si="111"/>
        <v>3790.83</v>
      </c>
      <c r="BW57" s="741">
        <f t="shared" si="112"/>
        <v>3904.55</v>
      </c>
      <c r="BX57" s="744"/>
      <c r="BY57" s="744"/>
      <c r="BZ57" s="744"/>
      <c r="CA57" s="744"/>
      <c r="CB57" s="744"/>
      <c r="CC57" s="744"/>
      <c r="CD57" s="740">
        <f t="shared" si="113"/>
        <v>40417.199999999997</v>
      </c>
      <c r="CE57" s="740">
        <f t="shared" si="113"/>
        <v>41629.68</v>
      </c>
      <c r="CF57" s="740">
        <f t="shared" si="113"/>
        <v>42878.64</v>
      </c>
      <c r="CG57" s="740">
        <f t="shared" si="113"/>
        <v>44164.92</v>
      </c>
      <c r="CH57" s="740">
        <f t="shared" si="113"/>
        <v>45489.96</v>
      </c>
      <c r="CI57" s="740">
        <f t="shared" si="113"/>
        <v>46854.600000000006</v>
      </c>
      <c r="CJ57" s="746" t="s">
        <v>1208</v>
      </c>
      <c r="CK57" s="746" t="s">
        <v>1208</v>
      </c>
      <c r="CL57" s="746" t="s">
        <v>1208</v>
      </c>
      <c r="CM57" s="746" t="s">
        <v>1208</v>
      </c>
      <c r="CN57" s="746" t="s">
        <v>1208</v>
      </c>
      <c r="CO57" s="746" t="s">
        <v>1208</v>
      </c>
      <c r="CP57" s="677" t="e">
        <f t="shared" si="93"/>
        <v>#DIV/0!</v>
      </c>
      <c r="CQ57" s="677" t="e">
        <f t="shared" si="94"/>
        <v>#DIV/0!</v>
      </c>
      <c r="CR57" s="677" t="e">
        <f t="shared" si="95"/>
        <v>#DIV/0!</v>
      </c>
      <c r="CS57" s="677" t="e">
        <f t="shared" si="96"/>
        <v>#DIV/0!</v>
      </c>
      <c r="CT57" s="677" t="e">
        <f t="shared" si="97"/>
        <v>#DIV/0!</v>
      </c>
      <c r="CU57" s="677" t="e">
        <f t="shared" si="98"/>
        <v>#DIV/0!</v>
      </c>
      <c r="CV57" s="764" t="e">
        <f t="shared" si="114"/>
        <v>#DIV/0!</v>
      </c>
      <c r="CW57" s="764" t="e">
        <f t="shared" si="115"/>
        <v>#DIV/0!</v>
      </c>
      <c r="CX57" s="764" t="e">
        <f t="shared" si="116"/>
        <v>#DIV/0!</v>
      </c>
      <c r="CY57" s="764" t="e">
        <f t="shared" si="117"/>
        <v>#DIV/0!</v>
      </c>
      <c r="CZ57" s="764" t="e">
        <f t="shared" si="118"/>
        <v>#DIV/0!</v>
      </c>
      <c r="DA57" s="764" t="e">
        <f t="shared" si="119"/>
        <v>#DIV/0!</v>
      </c>
      <c r="DB57" s="680" t="e">
        <f t="shared" si="120"/>
        <v>#DIV/0!</v>
      </c>
      <c r="DC57" s="680" t="e">
        <f t="shared" si="121"/>
        <v>#DIV/0!</v>
      </c>
      <c r="DD57" s="680" t="e">
        <f t="shared" si="122"/>
        <v>#DIV/0!</v>
      </c>
      <c r="DE57" s="680" t="e">
        <f t="shared" si="123"/>
        <v>#DIV/0!</v>
      </c>
      <c r="DF57" s="680" t="e">
        <f t="shared" si="124"/>
        <v>#DIV/0!</v>
      </c>
      <c r="DG57" s="680" t="e">
        <f t="shared" si="125"/>
        <v>#DIV/0!</v>
      </c>
      <c r="DH57" s="766">
        <f>ROUND($J57*O57, 'Initial Information'!B60)</f>
        <v>0</v>
      </c>
      <c r="DI57" s="766">
        <f>ROUND($J57*T57, 'Initial Information'!C60)</f>
        <v>0</v>
      </c>
      <c r="DJ57" s="766">
        <f>ROUND($J57*Y57, 'Initial Information'!D60)</f>
        <v>0</v>
      </c>
      <c r="DK57" s="766">
        <f>ROUND($J57*AD57, 'Initial Information'!E60)</f>
        <v>0</v>
      </c>
      <c r="DL57" s="766">
        <f>ROUND($J57*AI57, 'Initial Information'!F60)</f>
        <v>0</v>
      </c>
      <c r="DM57" s="766">
        <f>ROUND($J57*AN57, 'Initial Information'!G60)</f>
        <v>0</v>
      </c>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row>
    <row r="58" spans="1:144" s="58" customFormat="1" ht="20.25" customHeight="1">
      <c r="A58" s="55" t="s">
        <v>181</v>
      </c>
      <c r="B58" s="56">
        <v>18</v>
      </c>
      <c r="C58" s="74">
        <v>0</v>
      </c>
      <c r="D58" s="86" t="s">
        <v>239</v>
      </c>
      <c r="E58" s="87"/>
      <c r="F58" s="88">
        <v>7.25</v>
      </c>
      <c r="G58" s="56" t="s">
        <v>181</v>
      </c>
      <c r="H58" s="102">
        <f>ROUND(F$58*173.3333,2)</f>
        <v>1256.67</v>
      </c>
      <c r="I58" s="56" t="s">
        <v>181</v>
      </c>
      <c r="J58" s="105">
        <v>1.2500000000000001E-2</v>
      </c>
      <c r="K58" s="56" t="s">
        <v>181</v>
      </c>
      <c r="L58" s="68" t="s">
        <v>181</v>
      </c>
      <c r="M58" s="74"/>
      <c r="N58" s="152" t="s">
        <v>181</v>
      </c>
      <c r="O58" s="400">
        <f t="shared" si="66"/>
        <v>0</v>
      </c>
      <c r="P58" s="69" t="s">
        <v>181</v>
      </c>
      <c r="Q58" s="152" t="s">
        <v>181</v>
      </c>
      <c r="R58" s="74"/>
      <c r="S58" s="152" t="s">
        <v>181</v>
      </c>
      <c r="T58" s="400">
        <f t="shared" si="67"/>
        <v>0</v>
      </c>
      <c r="U58" s="69" t="s">
        <v>181</v>
      </c>
      <c r="V58" s="152" t="s">
        <v>181</v>
      </c>
      <c r="W58" s="74"/>
      <c r="X58" s="152" t="s">
        <v>181</v>
      </c>
      <c r="Y58" s="400">
        <f t="shared" si="68"/>
        <v>0</v>
      </c>
      <c r="Z58" s="69" t="s">
        <v>181</v>
      </c>
      <c r="AA58" s="152" t="s">
        <v>181</v>
      </c>
      <c r="AB58" s="74"/>
      <c r="AC58" s="152" t="s">
        <v>181</v>
      </c>
      <c r="AD58" s="400">
        <f t="shared" si="69"/>
        <v>0</v>
      </c>
      <c r="AE58" s="69" t="s">
        <v>181</v>
      </c>
      <c r="AF58" s="152" t="s">
        <v>181</v>
      </c>
      <c r="AG58" s="74"/>
      <c r="AH58" s="152" t="s">
        <v>181</v>
      </c>
      <c r="AI58" s="400">
        <f t="shared" si="70"/>
        <v>0</v>
      </c>
      <c r="AJ58" s="69" t="s">
        <v>181</v>
      </c>
      <c r="AK58" s="152" t="s">
        <v>181</v>
      </c>
      <c r="AL58" s="74"/>
      <c r="AM58" s="152" t="s">
        <v>181</v>
      </c>
      <c r="AN58" s="400">
        <f t="shared" si="71"/>
        <v>0</v>
      </c>
      <c r="AO58" s="75" t="s">
        <v>181</v>
      </c>
      <c r="AP58" s="185" t="s">
        <v>181</v>
      </c>
      <c r="AQ58" s="52">
        <f t="shared" si="101"/>
        <v>0</v>
      </c>
      <c r="AR58" s="188" t="s">
        <v>181</v>
      </c>
      <c r="AS58" s="729"/>
      <c r="AT58" s="76">
        <v>1.03</v>
      </c>
      <c r="AU58" s="76">
        <f t="shared" si="102"/>
        <v>1.0609</v>
      </c>
      <c r="AV58" s="76">
        <f t="shared" si="103"/>
        <v>1.092727</v>
      </c>
      <c r="AW58" s="76">
        <f t="shared" si="104"/>
        <v>1.1255088100000001</v>
      </c>
      <c r="AX58" s="76">
        <f t="shared" si="105"/>
        <v>1.1592740743000001</v>
      </c>
      <c r="AY58" s="76">
        <f t="shared" si="106"/>
        <v>1.1940522965290001</v>
      </c>
      <c r="AZ58" s="51">
        <f t="shared" si="77"/>
        <v>0</v>
      </c>
      <c r="BA58" s="51">
        <f t="shared" si="78"/>
        <v>0</v>
      </c>
      <c r="BB58" s="51">
        <f t="shared" si="79"/>
        <v>0</v>
      </c>
      <c r="BC58" s="51">
        <f t="shared" si="80"/>
        <v>0</v>
      </c>
      <c r="BD58" s="51">
        <f t="shared" si="81"/>
        <v>0</v>
      </c>
      <c r="BE58" s="51">
        <f t="shared" si="82"/>
        <v>0</v>
      </c>
      <c r="BF58" s="127"/>
      <c r="BG58" s="127"/>
      <c r="BH58" s="127"/>
      <c r="BI58" s="127"/>
      <c r="BJ58" s="127"/>
      <c r="BK58" s="127"/>
      <c r="BL58" s="738">
        <f t="shared" si="83"/>
        <v>0</v>
      </c>
      <c r="BM58" s="738">
        <f t="shared" si="84"/>
        <v>0</v>
      </c>
      <c r="BN58" s="738">
        <f t="shared" si="85"/>
        <v>0</v>
      </c>
      <c r="BO58" s="738">
        <f t="shared" si="86"/>
        <v>0</v>
      </c>
      <c r="BP58" s="738">
        <f t="shared" si="87"/>
        <v>0</v>
      </c>
      <c r="BQ58" s="738">
        <f t="shared" si="88"/>
        <v>0</v>
      </c>
      <c r="BR58" s="741">
        <f t="shared" si="107"/>
        <v>1294.3699999999999</v>
      </c>
      <c r="BS58" s="741">
        <f t="shared" si="108"/>
        <v>1333.2</v>
      </c>
      <c r="BT58" s="741">
        <f t="shared" si="109"/>
        <v>1373.2</v>
      </c>
      <c r="BU58" s="741">
        <f t="shared" si="110"/>
        <v>1414.39</v>
      </c>
      <c r="BV58" s="741">
        <f t="shared" si="111"/>
        <v>1456.82</v>
      </c>
      <c r="BW58" s="741">
        <f t="shared" si="112"/>
        <v>1500.53</v>
      </c>
      <c r="BX58" s="744"/>
      <c r="BY58" s="744"/>
      <c r="BZ58" s="744"/>
      <c r="CA58" s="744"/>
      <c r="CB58" s="744"/>
      <c r="CC58" s="744"/>
      <c r="CD58" s="740">
        <f t="shared" ref="CD58:CI60" si="126">BR58*12</f>
        <v>15532.439999999999</v>
      </c>
      <c r="CE58" s="740">
        <f t="shared" si="126"/>
        <v>15998.400000000001</v>
      </c>
      <c r="CF58" s="740">
        <f t="shared" si="126"/>
        <v>16478.400000000001</v>
      </c>
      <c r="CG58" s="740">
        <f t="shared" si="126"/>
        <v>16972.68</v>
      </c>
      <c r="CH58" s="740">
        <f t="shared" si="126"/>
        <v>17481.84</v>
      </c>
      <c r="CI58" s="740">
        <f t="shared" si="126"/>
        <v>18006.36</v>
      </c>
      <c r="CJ58" s="746" t="s">
        <v>1208</v>
      </c>
      <c r="CK58" s="746" t="s">
        <v>1208</v>
      </c>
      <c r="CL58" s="746" t="s">
        <v>1208</v>
      </c>
      <c r="CM58" s="746" t="s">
        <v>1208</v>
      </c>
      <c r="CN58" s="746" t="s">
        <v>1208</v>
      </c>
      <c r="CO58" s="746" t="s">
        <v>1208</v>
      </c>
      <c r="CP58" s="677" t="e">
        <f t="shared" si="93"/>
        <v>#DIV/0!</v>
      </c>
      <c r="CQ58" s="677" t="e">
        <f t="shared" si="94"/>
        <v>#DIV/0!</v>
      </c>
      <c r="CR58" s="677" t="e">
        <f t="shared" si="95"/>
        <v>#DIV/0!</v>
      </c>
      <c r="CS58" s="677" t="e">
        <f t="shared" si="96"/>
        <v>#DIV/0!</v>
      </c>
      <c r="CT58" s="677" t="e">
        <f t="shared" si="97"/>
        <v>#DIV/0!</v>
      </c>
      <c r="CU58" s="677" t="e">
        <f t="shared" si="98"/>
        <v>#DIV/0!</v>
      </c>
      <c r="CV58" s="764" t="e">
        <f t="shared" si="114"/>
        <v>#DIV/0!</v>
      </c>
      <c r="CW58" s="764" t="e">
        <f t="shared" si="115"/>
        <v>#DIV/0!</v>
      </c>
      <c r="CX58" s="764" t="e">
        <f t="shared" si="116"/>
        <v>#DIV/0!</v>
      </c>
      <c r="CY58" s="764" t="e">
        <f t="shared" si="117"/>
        <v>#DIV/0!</v>
      </c>
      <c r="CZ58" s="764" t="e">
        <f t="shared" si="118"/>
        <v>#DIV/0!</v>
      </c>
      <c r="DA58" s="764" t="e">
        <f t="shared" si="119"/>
        <v>#DIV/0!</v>
      </c>
      <c r="DB58" s="680" t="e">
        <f t="shared" si="120"/>
        <v>#DIV/0!</v>
      </c>
      <c r="DC58" s="680" t="e">
        <f t="shared" si="121"/>
        <v>#DIV/0!</v>
      </c>
      <c r="DD58" s="680" t="e">
        <f t="shared" si="122"/>
        <v>#DIV/0!</v>
      </c>
      <c r="DE58" s="680" t="e">
        <f t="shared" si="123"/>
        <v>#DIV/0!</v>
      </c>
      <c r="DF58" s="680" t="e">
        <f t="shared" si="124"/>
        <v>#DIV/0!</v>
      </c>
      <c r="DG58" s="680" t="e">
        <f t="shared" si="125"/>
        <v>#DIV/0!</v>
      </c>
      <c r="DH58" s="766">
        <f>ROUND($J58*O58, 'Initial Information'!B61)</f>
        <v>0</v>
      </c>
      <c r="DI58" s="766">
        <f>ROUND($J58*T58, 'Initial Information'!C61)</f>
        <v>0</v>
      </c>
      <c r="DJ58" s="766">
        <f>ROUND($J58*Y58, 'Initial Information'!D61)</f>
        <v>0</v>
      </c>
      <c r="DK58" s="766">
        <f>ROUND($J58*AD58, 'Initial Information'!E61)</f>
        <v>0</v>
      </c>
      <c r="DL58" s="766">
        <f>ROUND($J58*AI58, 'Initial Information'!F61)</f>
        <v>0</v>
      </c>
      <c r="DM58" s="766">
        <f>ROUND($J58*AN58, 'Initial Information'!G61)</f>
        <v>0</v>
      </c>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row>
    <row r="59" spans="1:144" s="58" customFormat="1" ht="20.25" customHeight="1">
      <c r="A59" s="55" t="s">
        <v>181</v>
      </c>
      <c r="B59" s="56">
        <v>19</v>
      </c>
      <c r="C59" s="74">
        <v>0</v>
      </c>
      <c r="D59" s="86" t="s">
        <v>201</v>
      </c>
      <c r="E59" s="87" t="s">
        <v>181</v>
      </c>
      <c r="F59" s="88">
        <v>7.25</v>
      </c>
      <c r="G59" s="56" t="s">
        <v>181</v>
      </c>
      <c r="H59" s="102">
        <f>ROUND(F$59*173.3333,2)</f>
        <v>1256.67</v>
      </c>
      <c r="I59" s="56" t="s">
        <v>181</v>
      </c>
      <c r="J59" s="105">
        <v>1.2500000000000001E-2</v>
      </c>
      <c r="K59" s="56" t="s">
        <v>181</v>
      </c>
      <c r="L59" s="68" t="s">
        <v>181</v>
      </c>
      <c r="M59" s="74"/>
      <c r="N59" s="152" t="s">
        <v>181</v>
      </c>
      <c r="O59" s="400">
        <f t="shared" si="66"/>
        <v>0</v>
      </c>
      <c r="P59" s="69" t="s">
        <v>181</v>
      </c>
      <c r="Q59" s="152" t="s">
        <v>181</v>
      </c>
      <c r="R59" s="74"/>
      <c r="S59" s="152" t="s">
        <v>181</v>
      </c>
      <c r="T59" s="400">
        <f t="shared" si="67"/>
        <v>0</v>
      </c>
      <c r="U59" s="69" t="s">
        <v>181</v>
      </c>
      <c r="V59" s="152" t="s">
        <v>181</v>
      </c>
      <c r="W59" s="74"/>
      <c r="X59" s="152" t="s">
        <v>181</v>
      </c>
      <c r="Y59" s="400">
        <f t="shared" si="68"/>
        <v>0</v>
      </c>
      <c r="Z59" s="69" t="s">
        <v>181</v>
      </c>
      <c r="AA59" s="152" t="s">
        <v>181</v>
      </c>
      <c r="AB59" s="74"/>
      <c r="AC59" s="152" t="s">
        <v>181</v>
      </c>
      <c r="AD59" s="400">
        <f t="shared" si="69"/>
        <v>0</v>
      </c>
      <c r="AE59" s="69" t="s">
        <v>181</v>
      </c>
      <c r="AF59" s="152" t="s">
        <v>181</v>
      </c>
      <c r="AG59" s="74"/>
      <c r="AH59" s="152" t="s">
        <v>181</v>
      </c>
      <c r="AI59" s="400">
        <f t="shared" si="70"/>
        <v>0</v>
      </c>
      <c r="AJ59" s="69" t="s">
        <v>181</v>
      </c>
      <c r="AK59" s="152" t="s">
        <v>181</v>
      </c>
      <c r="AL59" s="74"/>
      <c r="AM59" s="152" t="s">
        <v>181</v>
      </c>
      <c r="AN59" s="400">
        <f t="shared" si="71"/>
        <v>0</v>
      </c>
      <c r="AO59" s="75" t="s">
        <v>181</v>
      </c>
      <c r="AP59" s="185" t="s">
        <v>181</v>
      </c>
      <c r="AQ59" s="52">
        <f t="shared" si="101"/>
        <v>0</v>
      </c>
      <c r="AR59" s="188" t="s">
        <v>181</v>
      </c>
      <c r="AS59" s="729"/>
      <c r="AT59" s="76">
        <v>1.03</v>
      </c>
      <c r="AU59" s="76">
        <f t="shared" si="102"/>
        <v>1.0609</v>
      </c>
      <c r="AV59" s="76">
        <f t="shared" si="103"/>
        <v>1.092727</v>
      </c>
      <c r="AW59" s="76">
        <f t="shared" si="104"/>
        <v>1.1255088100000001</v>
      </c>
      <c r="AX59" s="76">
        <f t="shared" si="105"/>
        <v>1.1592740743000001</v>
      </c>
      <c r="AY59" s="76">
        <f t="shared" si="106"/>
        <v>1.1940522965290001</v>
      </c>
      <c r="AZ59" s="51">
        <f t="shared" si="77"/>
        <v>0</v>
      </c>
      <c r="BA59" s="51">
        <f t="shared" si="78"/>
        <v>0</v>
      </c>
      <c r="BB59" s="51">
        <f t="shared" si="79"/>
        <v>0</v>
      </c>
      <c r="BC59" s="51">
        <f t="shared" si="80"/>
        <v>0</v>
      </c>
      <c r="BD59" s="51">
        <f t="shared" si="81"/>
        <v>0</v>
      </c>
      <c r="BE59" s="51">
        <f t="shared" si="82"/>
        <v>0</v>
      </c>
      <c r="BF59" s="127"/>
      <c r="BG59" s="127"/>
      <c r="BH59" s="127"/>
      <c r="BI59" s="127"/>
      <c r="BJ59" s="127"/>
      <c r="BK59" s="127"/>
      <c r="BL59" s="738">
        <f t="shared" si="83"/>
        <v>0</v>
      </c>
      <c r="BM59" s="738">
        <f t="shared" si="84"/>
        <v>0</v>
      </c>
      <c r="BN59" s="738">
        <f t="shared" si="85"/>
        <v>0</v>
      </c>
      <c r="BO59" s="738">
        <f t="shared" si="86"/>
        <v>0</v>
      </c>
      <c r="BP59" s="738">
        <f t="shared" si="87"/>
        <v>0</v>
      </c>
      <c r="BQ59" s="738">
        <f t="shared" si="88"/>
        <v>0</v>
      </c>
      <c r="BR59" s="741">
        <f t="shared" si="107"/>
        <v>1294.3699999999999</v>
      </c>
      <c r="BS59" s="741">
        <f t="shared" si="108"/>
        <v>1333.2</v>
      </c>
      <c r="BT59" s="741">
        <f t="shared" si="109"/>
        <v>1373.2</v>
      </c>
      <c r="BU59" s="741">
        <f t="shared" si="110"/>
        <v>1414.39</v>
      </c>
      <c r="BV59" s="741">
        <f t="shared" si="111"/>
        <v>1456.82</v>
      </c>
      <c r="BW59" s="741">
        <f t="shared" si="112"/>
        <v>1500.53</v>
      </c>
      <c r="BX59" s="744"/>
      <c r="BY59" s="744"/>
      <c r="BZ59" s="744"/>
      <c r="CA59" s="744"/>
      <c r="CB59" s="744"/>
      <c r="CC59" s="744"/>
      <c r="CD59" s="740">
        <f t="shared" si="126"/>
        <v>15532.439999999999</v>
      </c>
      <c r="CE59" s="740">
        <f t="shared" si="126"/>
        <v>15998.400000000001</v>
      </c>
      <c r="CF59" s="740">
        <f t="shared" si="126"/>
        <v>16478.400000000001</v>
      </c>
      <c r="CG59" s="740">
        <f t="shared" si="126"/>
        <v>16972.68</v>
      </c>
      <c r="CH59" s="740">
        <f t="shared" si="126"/>
        <v>17481.84</v>
      </c>
      <c r="CI59" s="740">
        <f t="shared" si="126"/>
        <v>18006.36</v>
      </c>
      <c r="CJ59" s="746" t="s">
        <v>1208</v>
      </c>
      <c r="CK59" s="746" t="s">
        <v>1208</v>
      </c>
      <c r="CL59" s="746" t="s">
        <v>1208</v>
      </c>
      <c r="CM59" s="746" t="s">
        <v>1208</v>
      </c>
      <c r="CN59" s="746" t="s">
        <v>1208</v>
      </c>
      <c r="CO59" s="746" t="s">
        <v>1208</v>
      </c>
      <c r="CP59" s="677" t="e">
        <f t="shared" si="93"/>
        <v>#DIV/0!</v>
      </c>
      <c r="CQ59" s="677" t="e">
        <f t="shared" si="94"/>
        <v>#DIV/0!</v>
      </c>
      <c r="CR59" s="677" t="e">
        <f t="shared" si="95"/>
        <v>#DIV/0!</v>
      </c>
      <c r="CS59" s="677" t="e">
        <f t="shared" si="96"/>
        <v>#DIV/0!</v>
      </c>
      <c r="CT59" s="677" t="e">
        <f t="shared" si="97"/>
        <v>#DIV/0!</v>
      </c>
      <c r="CU59" s="677" t="e">
        <f t="shared" si="98"/>
        <v>#DIV/0!</v>
      </c>
      <c r="CV59" s="764" t="e">
        <f t="shared" si="114"/>
        <v>#DIV/0!</v>
      </c>
      <c r="CW59" s="764" t="e">
        <f t="shared" si="115"/>
        <v>#DIV/0!</v>
      </c>
      <c r="CX59" s="764" t="e">
        <f t="shared" si="116"/>
        <v>#DIV/0!</v>
      </c>
      <c r="CY59" s="764" t="e">
        <f t="shared" si="117"/>
        <v>#DIV/0!</v>
      </c>
      <c r="CZ59" s="764" t="e">
        <f t="shared" si="118"/>
        <v>#DIV/0!</v>
      </c>
      <c r="DA59" s="764" t="e">
        <f t="shared" si="119"/>
        <v>#DIV/0!</v>
      </c>
      <c r="DB59" s="680" t="e">
        <f t="shared" si="120"/>
        <v>#DIV/0!</v>
      </c>
      <c r="DC59" s="680" t="e">
        <f t="shared" si="121"/>
        <v>#DIV/0!</v>
      </c>
      <c r="DD59" s="680" t="e">
        <f t="shared" si="122"/>
        <v>#DIV/0!</v>
      </c>
      <c r="DE59" s="680" t="e">
        <f t="shared" si="123"/>
        <v>#DIV/0!</v>
      </c>
      <c r="DF59" s="680" t="e">
        <f t="shared" si="124"/>
        <v>#DIV/0!</v>
      </c>
      <c r="DG59" s="680" t="e">
        <f t="shared" si="125"/>
        <v>#DIV/0!</v>
      </c>
      <c r="DH59" s="766">
        <f>ROUND($J59*O59, 'Initial Information'!B62)</f>
        <v>0</v>
      </c>
      <c r="DI59" s="766">
        <f>ROUND($J59*T59, 'Initial Information'!C62)</f>
        <v>0</v>
      </c>
      <c r="DJ59" s="766">
        <f>ROUND($J59*Y59, 'Initial Information'!D62)</f>
        <v>0</v>
      </c>
      <c r="DK59" s="766">
        <f>ROUND($J59*AD59, 'Initial Information'!E62)</f>
        <v>0</v>
      </c>
      <c r="DL59" s="766">
        <f>ROUND($J59*AI59, 'Initial Information'!F62)</f>
        <v>0</v>
      </c>
      <c r="DM59" s="766">
        <f>ROUND($J59*AN59, 'Initial Information'!G62)</f>
        <v>0</v>
      </c>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row>
    <row r="60" spans="1:144" s="58" customFormat="1" ht="20.25" customHeight="1">
      <c r="A60" s="55" t="s">
        <v>181</v>
      </c>
      <c r="B60" s="56">
        <v>20</v>
      </c>
      <c r="C60" s="74">
        <v>0</v>
      </c>
      <c r="D60" s="86" t="s">
        <v>201</v>
      </c>
      <c r="E60" s="87" t="s">
        <v>181</v>
      </c>
      <c r="F60" s="88">
        <v>7.25</v>
      </c>
      <c r="G60" s="56" t="s">
        <v>181</v>
      </c>
      <c r="H60" s="102">
        <f>ROUND(F$60*173.3333,2)</f>
        <v>1256.67</v>
      </c>
      <c r="I60" s="56" t="s">
        <v>181</v>
      </c>
      <c r="J60" s="105">
        <v>1.2500000000000001E-2</v>
      </c>
      <c r="K60" s="56" t="s">
        <v>181</v>
      </c>
      <c r="L60" s="68" t="s">
        <v>181</v>
      </c>
      <c r="M60" s="74"/>
      <c r="N60" s="152" t="s">
        <v>181</v>
      </c>
      <c r="O60" s="400">
        <f t="shared" si="66"/>
        <v>0</v>
      </c>
      <c r="P60" s="69" t="s">
        <v>181</v>
      </c>
      <c r="Q60" s="152" t="s">
        <v>181</v>
      </c>
      <c r="R60" s="74"/>
      <c r="S60" s="152" t="s">
        <v>181</v>
      </c>
      <c r="T60" s="400">
        <f t="shared" si="67"/>
        <v>0</v>
      </c>
      <c r="U60" s="69" t="s">
        <v>181</v>
      </c>
      <c r="V60" s="152" t="s">
        <v>181</v>
      </c>
      <c r="W60" s="74"/>
      <c r="X60" s="152" t="s">
        <v>181</v>
      </c>
      <c r="Y60" s="400">
        <f t="shared" si="68"/>
        <v>0</v>
      </c>
      <c r="Z60" s="69" t="s">
        <v>181</v>
      </c>
      <c r="AA60" s="152" t="s">
        <v>181</v>
      </c>
      <c r="AB60" s="74"/>
      <c r="AC60" s="152" t="s">
        <v>181</v>
      </c>
      <c r="AD60" s="400">
        <f t="shared" si="69"/>
        <v>0</v>
      </c>
      <c r="AE60" s="69" t="s">
        <v>181</v>
      </c>
      <c r="AF60" s="152" t="s">
        <v>181</v>
      </c>
      <c r="AG60" s="74"/>
      <c r="AH60" s="152" t="s">
        <v>181</v>
      </c>
      <c r="AI60" s="400">
        <f t="shared" si="70"/>
        <v>0</v>
      </c>
      <c r="AJ60" s="69" t="s">
        <v>181</v>
      </c>
      <c r="AK60" s="152" t="s">
        <v>181</v>
      </c>
      <c r="AL60" s="74"/>
      <c r="AM60" s="152" t="s">
        <v>181</v>
      </c>
      <c r="AN60" s="400">
        <f t="shared" si="71"/>
        <v>0</v>
      </c>
      <c r="AO60" s="75" t="s">
        <v>181</v>
      </c>
      <c r="AP60" s="185" t="s">
        <v>181</v>
      </c>
      <c r="AQ60" s="52">
        <f t="shared" si="101"/>
        <v>0</v>
      </c>
      <c r="AR60" s="188" t="s">
        <v>181</v>
      </c>
      <c r="AS60" s="729"/>
      <c r="AT60" s="76">
        <v>1.03</v>
      </c>
      <c r="AU60" s="76">
        <f t="shared" si="102"/>
        <v>1.0609</v>
      </c>
      <c r="AV60" s="76">
        <f t="shared" si="103"/>
        <v>1.092727</v>
      </c>
      <c r="AW60" s="76">
        <f t="shared" si="104"/>
        <v>1.1255088100000001</v>
      </c>
      <c r="AX60" s="76">
        <f t="shared" si="105"/>
        <v>1.1592740743000001</v>
      </c>
      <c r="AY60" s="76">
        <f t="shared" si="106"/>
        <v>1.1940522965290001</v>
      </c>
      <c r="AZ60" s="51">
        <f t="shared" si="77"/>
        <v>0</v>
      </c>
      <c r="BA60" s="51">
        <f t="shared" si="78"/>
        <v>0</v>
      </c>
      <c r="BB60" s="51">
        <f t="shared" si="79"/>
        <v>0</v>
      </c>
      <c r="BC60" s="51">
        <f t="shared" si="80"/>
        <v>0</v>
      </c>
      <c r="BD60" s="51">
        <f t="shared" si="81"/>
        <v>0</v>
      </c>
      <c r="BE60" s="51">
        <f t="shared" si="82"/>
        <v>0</v>
      </c>
      <c r="BF60" s="127"/>
      <c r="BG60" s="127"/>
      <c r="BH60" s="127"/>
      <c r="BI60" s="127"/>
      <c r="BJ60" s="127"/>
      <c r="BK60" s="127"/>
      <c r="BL60" s="738">
        <f t="shared" si="83"/>
        <v>0</v>
      </c>
      <c r="BM60" s="738">
        <f t="shared" si="84"/>
        <v>0</v>
      </c>
      <c r="BN60" s="738">
        <f t="shared" si="85"/>
        <v>0</v>
      </c>
      <c r="BO60" s="738">
        <f t="shared" si="86"/>
        <v>0</v>
      </c>
      <c r="BP60" s="738">
        <f t="shared" si="87"/>
        <v>0</v>
      </c>
      <c r="BQ60" s="738">
        <f t="shared" si="88"/>
        <v>0</v>
      </c>
      <c r="BR60" s="741">
        <f t="shared" si="107"/>
        <v>1294.3699999999999</v>
      </c>
      <c r="BS60" s="741">
        <f t="shared" si="108"/>
        <v>1333.2</v>
      </c>
      <c r="BT60" s="741">
        <f t="shared" si="109"/>
        <v>1373.2</v>
      </c>
      <c r="BU60" s="741">
        <f t="shared" si="110"/>
        <v>1414.39</v>
      </c>
      <c r="BV60" s="741">
        <f t="shared" si="111"/>
        <v>1456.82</v>
      </c>
      <c r="BW60" s="741">
        <f t="shared" si="112"/>
        <v>1500.53</v>
      </c>
      <c r="BX60" s="744"/>
      <c r="BY60" s="744"/>
      <c r="BZ60" s="744"/>
      <c r="CA60" s="744"/>
      <c r="CB60" s="744"/>
      <c r="CC60" s="744"/>
      <c r="CD60" s="740">
        <f t="shared" si="126"/>
        <v>15532.439999999999</v>
      </c>
      <c r="CE60" s="740">
        <f t="shared" si="126"/>
        <v>15998.400000000001</v>
      </c>
      <c r="CF60" s="740">
        <f t="shared" si="126"/>
        <v>16478.400000000001</v>
      </c>
      <c r="CG60" s="740">
        <f t="shared" si="126"/>
        <v>16972.68</v>
      </c>
      <c r="CH60" s="740">
        <f t="shared" si="126"/>
        <v>17481.84</v>
      </c>
      <c r="CI60" s="740">
        <f t="shared" si="126"/>
        <v>18006.36</v>
      </c>
      <c r="CJ60" s="746" t="s">
        <v>1208</v>
      </c>
      <c r="CK60" s="746" t="s">
        <v>1208</v>
      </c>
      <c r="CL60" s="746" t="s">
        <v>1208</v>
      </c>
      <c r="CM60" s="746" t="s">
        <v>1208</v>
      </c>
      <c r="CN60" s="746" t="s">
        <v>1208</v>
      </c>
      <c r="CO60" s="746" t="s">
        <v>1208</v>
      </c>
      <c r="CP60" s="677" t="e">
        <f t="shared" si="93"/>
        <v>#DIV/0!</v>
      </c>
      <c r="CQ60" s="677" t="e">
        <f t="shared" si="94"/>
        <v>#DIV/0!</v>
      </c>
      <c r="CR60" s="677" t="e">
        <f t="shared" si="95"/>
        <v>#DIV/0!</v>
      </c>
      <c r="CS60" s="677" t="e">
        <f t="shared" si="96"/>
        <v>#DIV/0!</v>
      </c>
      <c r="CT60" s="677" t="e">
        <f t="shared" si="97"/>
        <v>#DIV/0!</v>
      </c>
      <c r="CU60" s="677" t="e">
        <f t="shared" si="98"/>
        <v>#DIV/0!</v>
      </c>
      <c r="CV60" s="764" t="e">
        <f t="shared" si="114"/>
        <v>#DIV/0!</v>
      </c>
      <c r="CW60" s="764" t="e">
        <f t="shared" si="115"/>
        <v>#DIV/0!</v>
      </c>
      <c r="CX60" s="764" t="e">
        <f t="shared" si="116"/>
        <v>#DIV/0!</v>
      </c>
      <c r="CY60" s="764" t="e">
        <f t="shared" si="117"/>
        <v>#DIV/0!</v>
      </c>
      <c r="CZ60" s="764" t="e">
        <f t="shared" si="118"/>
        <v>#DIV/0!</v>
      </c>
      <c r="DA60" s="764" t="e">
        <f t="shared" si="119"/>
        <v>#DIV/0!</v>
      </c>
      <c r="DB60" s="680" t="e">
        <f t="shared" si="120"/>
        <v>#DIV/0!</v>
      </c>
      <c r="DC60" s="680" t="e">
        <f t="shared" si="121"/>
        <v>#DIV/0!</v>
      </c>
      <c r="DD60" s="680" t="e">
        <f t="shared" si="122"/>
        <v>#DIV/0!</v>
      </c>
      <c r="DE60" s="680" t="e">
        <f t="shared" si="123"/>
        <v>#DIV/0!</v>
      </c>
      <c r="DF60" s="680" t="e">
        <f t="shared" si="124"/>
        <v>#DIV/0!</v>
      </c>
      <c r="DG60" s="680" t="e">
        <f t="shared" si="125"/>
        <v>#DIV/0!</v>
      </c>
      <c r="DH60" s="766">
        <f>ROUND($J60*O60, 'Initial Information'!B63)</f>
        <v>0</v>
      </c>
      <c r="DI60" s="766">
        <f>ROUND($J60*T60, 'Initial Information'!C63)</f>
        <v>0</v>
      </c>
      <c r="DJ60" s="766">
        <f>ROUND($J60*Y60, 'Initial Information'!D63)</f>
        <v>0</v>
      </c>
      <c r="DK60" s="766">
        <f>ROUND($J60*AD60, 'Initial Information'!E63)</f>
        <v>0</v>
      </c>
      <c r="DL60" s="766">
        <f>ROUND($J60*AI60, 'Initial Information'!F63)</f>
        <v>0</v>
      </c>
      <c r="DM60" s="766">
        <f>ROUND($J60*AN60, 'Initial Information'!G63)</f>
        <v>0</v>
      </c>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row>
    <row r="61" spans="1:144" s="58" customFormat="1" ht="9.9499999999999993" customHeight="1" thickBot="1">
      <c r="A61" s="55" t="s">
        <v>181</v>
      </c>
      <c r="B61" s="56" t="s">
        <v>181</v>
      </c>
      <c r="C61" s="56" t="s">
        <v>181</v>
      </c>
      <c r="D61" s="56" t="s">
        <v>181</v>
      </c>
      <c r="E61" s="56" t="s">
        <v>181</v>
      </c>
      <c r="F61" s="56" t="s">
        <v>181</v>
      </c>
      <c r="G61" s="56" t="s">
        <v>181</v>
      </c>
      <c r="H61" s="56" t="s">
        <v>181</v>
      </c>
      <c r="I61" s="56" t="s">
        <v>181</v>
      </c>
      <c r="J61" s="56" t="s">
        <v>181</v>
      </c>
      <c r="K61" s="56" t="s">
        <v>181</v>
      </c>
      <c r="L61" s="68" t="s">
        <v>181</v>
      </c>
      <c r="M61" s="152" t="s">
        <v>181</v>
      </c>
      <c r="N61" s="152" t="s">
        <v>181</v>
      </c>
      <c r="O61" s="401" t="s">
        <v>181</v>
      </c>
      <c r="P61" s="69" t="s">
        <v>181</v>
      </c>
      <c r="Q61" s="152" t="s">
        <v>181</v>
      </c>
      <c r="R61" s="152" t="s">
        <v>181</v>
      </c>
      <c r="S61" s="152" t="s">
        <v>181</v>
      </c>
      <c r="T61" s="401" t="s">
        <v>181</v>
      </c>
      <c r="U61" s="69" t="s">
        <v>181</v>
      </c>
      <c r="V61" s="152" t="s">
        <v>181</v>
      </c>
      <c r="W61" s="152" t="s">
        <v>181</v>
      </c>
      <c r="X61" s="152" t="s">
        <v>181</v>
      </c>
      <c r="Y61" s="401" t="s">
        <v>181</v>
      </c>
      <c r="Z61" s="69" t="s">
        <v>181</v>
      </c>
      <c r="AA61" s="152" t="s">
        <v>181</v>
      </c>
      <c r="AB61" s="152" t="s">
        <v>181</v>
      </c>
      <c r="AC61" s="152" t="s">
        <v>181</v>
      </c>
      <c r="AD61" s="401" t="s">
        <v>181</v>
      </c>
      <c r="AE61" s="69" t="s">
        <v>181</v>
      </c>
      <c r="AF61" s="152" t="s">
        <v>181</v>
      </c>
      <c r="AG61" s="152" t="s">
        <v>181</v>
      </c>
      <c r="AH61" s="152" t="s">
        <v>181</v>
      </c>
      <c r="AI61" s="401" t="s">
        <v>181</v>
      </c>
      <c r="AJ61" s="69" t="s">
        <v>181</v>
      </c>
      <c r="AK61" s="152" t="s">
        <v>181</v>
      </c>
      <c r="AL61" s="152" t="s">
        <v>181</v>
      </c>
      <c r="AM61" s="152" t="s">
        <v>181</v>
      </c>
      <c r="AN61" s="401" t="s">
        <v>181</v>
      </c>
      <c r="AO61" s="75" t="s">
        <v>181</v>
      </c>
      <c r="AP61" s="185" t="s">
        <v>181</v>
      </c>
      <c r="AQ61" s="185" t="s">
        <v>181</v>
      </c>
      <c r="AR61" s="188" t="s">
        <v>181</v>
      </c>
      <c r="AS61" s="729"/>
      <c r="AT61" s="132" t="s">
        <v>181</v>
      </c>
      <c r="AU61" s="132" t="s">
        <v>181</v>
      </c>
      <c r="AV61" s="132" t="s">
        <v>181</v>
      </c>
      <c r="AW61" s="132" t="s">
        <v>181</v>
      </c>
      <c r="AX61" s="132" t="s">
        <v>181</v>
      </c>
      <c r="AY61" s="132" t="s">
        <v>181</v>
      </c>
      <c r="AZ61" s="132" t="s">
        <v>181</v>
      </c>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32" t="s">
        <v>181</v>
      </c>
      <c r="CW61" s="127"/>
      <c r="CX61" s="127"/>
      <c r="CY61" s="127"/>
      <c r="CZ61" s="127"/>
      <c r="DA61" s="127"/>
      <c r="DB61" s="132" t="s">
        <v>181</v>
      </c>
      <c r="DC61" s="127"/>
      <c r="DD61" s="127"/>
      <c r="DE61" s="127"/>
      <c r="DF61" s="127"/>
      <c r="DG61" s="127"/>
      <c r="DH61" s="132" t="s">
        <v>181</v>
      </c>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row>
    <row r="62" spans="1:144" s="58" customFormat="1" ht="20.25" customHeight="1" thickBot="1">
      <c r="A62" s="55" t="s">
        <v>181</v>
      </c>
      <c r="B62" s="56" t="s">
        <v>181</v>
      </c>
      <c r="C62" s="56" t="s">
        <v>202</v>
      </c>
      <c r="D62" s="56"/>
      <c r="E62" s="56"/>
      <c r="F62" s="56"/>
      <c r="G62" s="56" t="s">
        <v>181</v>
      </c>
      <c r="H62" s="56" t="s">
        <v>181</v>
      </c>
      <c r="I62" s="56" t="s">
        <v>181</v>
      </c>
      <c r="J62" s="56" t="s">
        <v>181</v>
      </c>
      <c r="K62" s="56" t="s">
        <v>181</v>
      </c>
      <c r="L62" s="68" t="s">
        <v>181</v>
      </c>
      <c r="M62" s="152" t="s">
        <v>181</v>
      </c>
      <c r="N62" s="152" t="s">
        <v>181</v>
      </c>
      <c r="O62" s="402">
        <f>SUM(O41:O60)</f>
        <v>0</v>
      </c>
      <c r="P62" s="69" t="s">
        <v>181</v>
      </c>
      <c r="Q62" s="152" t="s">
        <v>181</v>
      </c>
      <c r="R62" s="152" t="s">
        <v>181</v>
      </c>
      <c r="S62" s="152" t="s">
        <v>181</v>
      </c>
      <c r="T62" s="402">
        <f>SUM(T41:T60)</f>
        <v>0</v>
      </c>
      <c r="U62" s="69" t="s">
        <v>181</v>
      </c>
      <c r="V62" s="152" t="s">
        <v>181</v>
      </c>
      <c r="W62" s="152" t="s">
        <v>181</v>
      </c>
      <c r="X62" s="152" t="s">
        <v>181</v>
      </c>
      <c r="Y62" s="402">
        <f>SUM(Y41:Y60)</f>
        <v>0</v>
      </c>
      <c r="Z62" s="69" t="s">
        <v>181</v>
      </c>
      <c r="AA62" s="152" t="s">
        <v>181</v>
      </c>
      <c r="AB62" s="152" t="s">
        <v>181</v>
      </c>
      <c r="AC62" s="152" t="s">
        <v>181</v>
      </c>
      <c r="AD62" s="402">
        <f>SUM(AD41:AD60)</f>
        <v>0</v>
      </c>
      <c r="AE62" s="69" t="s">
        <v>181</v>
      </c>
      <c r="AF62" s="152" t="s">
        <v>181</v>
      </c>
      <c r="AG62" s="152" t="s">
        <v>181</v>
      </c>
      <c r="AH62" s="152" t="s">
        <v>181</v>
      </c>
      <c r="AI62" s="402">
        <f>SUM(AI41:AI60)</f>
        <v>0</v>
      </c>
      <c r="AJ62" s="69" t="s">
        <v>181</v>
      </c>
      <c r="AK62" s="152" t="s">
        <v>181</v>
      </c>
      <c r="AL62" s="152" t="s">
        <v>181</v>
      </c>
      <c r="AM62" s="152" t="s">
        <v>181</v>
      </c>
      <c r="AN62" s="402">
        <f>SUM(AN41:AN60)</f>
        <v>0</v>
      </c>
      <c r="AO62" s="75" t="s">
        <v>181</v>
      </c>
      <c r="AP62" s="185" t="s">
        <v>181</v>
      </c>
      <c r="AQ62" s="193">
        <f>SUM(O62:AN62)</f>
        <v>0</v>
      </c>
      <c r="AR62" s="188" t="s">
        <v>181</v>
      </c>
      <c r="AS62" s="729"/>
      <c r="AT62" s="132" t="s">
        <v>181</v>
      </c>
      <c r="AU62" s="132" t="s">
        <v>181</v>
      </c>
      <c r="AV62" s="132" t="s">
        <v>181</v>
      </c>
      <c r="AW62" s="132" t="s">
        <v>181</v>
      </c>
      <c r="AX62" s="132" t="s">
        <v>181</v>
      </c>
      <c r="AY62" s="132" t="s">
        <v>181</v>
      </c>
      <c r="AZ62" s="132" t="s">
        <v>181</v>
      </c>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32" t="s">
        <v>181</v>
      </c>
      <c r="CW62" s="127"/>
      <c r="CX62" s="127"/>
      <c r="CY62" s="127"/>
      <c r="CZ62" s="127"/>
      <c r="DA62" s="127"/>
      <c r="DB62" s="132" t="s">
        <v>181</v>
      </c>
      <c r="DC62" s="127"/>
      <c r="DD62" s="127"/>
      <c r="DE62" s="127"/>
      <c r="DF62" s="127"/>
      <c r="DG62" s="127"/>
      <c r="DH62" s="132" t="s">
        <v>181</v>
      </c>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row>
    <row r="63" spans="1:144" s="58" customFormat="1" ht="9.9499999999999993" customHeight="1" thickBot="1">
      <c r="A63" s="55" t="s">
        <v>181</v>
      </c>
      <c r="B63" s="56" t="s">
        <v>181</v>
      </c>
      <c r="C63" s="56" t="s">
        <v>181</v>
      </c>
      <c r="D63" s="56" t="s">
        <v>181</v>
      </c>
      <c r="E63" s="56" t="s">
        <v>181</v>
      </c>
      <c r="F63" s="56" t="s">
        <v>181</v>
      </c>
      <c r="G63" s="56" t="s">
        <v>181</v>
      </c>
      <c r="H63" s="56" t="s">
        <v>181</v>
      </c>
      <c r="I63" s="56" t="s">
        <v>181</v>
      </c>
      <c r="J63" s="56" t="s">
        <v>181</v>
      </c>
      <c r="K63" s="56" t="s">
        <v>181</v>
      </c>
      <c r="L63" s="68" t="s">
        <v>181</v>
      </c>
      <c r="M63" s="152" t="s">
        <v>181</v>
      </c>
      <c r="N63" s="152" t="s">
        <v>181</v>
      </c>
      <c r="O63" s="401" t="s">
        <v>181</v>
      </c>
      <c r="P63" s="69" t="s">
        <v>181</v>
      </c>
      <c r="Q63" s="152" t="s">
        <v>181</v>
      </c>
      <c r="R63" s="152" t="s">
        <v>181</v>
      </c>
      <c r="S63" s="152" t="s">
        <v>181</v>
      </c>
      <c r="T63" s="401" t="s">
        <v>181</v>
      </c>
      <c r="U63" s="69" t="s">
        <v>181</v>
      </c>
      <c r="V63" s="152" t="s">
        <v>181</v>
      </c>
      <c r="W63" s="152" t="s">
        <v>181</v>
      </c>
      <c r="X63" s="152" t="s">
        <v>181</v>
      </c>
      <c r="Y63" s="401" t="s">
        <v>181</v>
      </c>
      <c r="Z63" s="69" t="s">
        <v>181</v>
      </c>
      <c r="AA63" s="152" t="s">
        <v>181</v>
      </c>
      <c r="AB63" s="152" t="s">
        <v>181</v>
      </c>
      <c r="AC63" s="152" t="s">
        <v>181</v>
      </c>
      <c r="AD63" s="401" t="s">
        <v>181</v>
      </c>
      <c r="AE63" s="69" t="s">
        <v>181</v>
      </c>
      <c r="AF63" s="152" t="s">
        <v>181</v>
      </c>
      <c r="AG63" s="152" t="s">
        <v>181</v>
      </c>
      <c r="AH63" s="152" t="s">
        <v>181</v>
      </c>
      <c r="AI63" s="401" t="s">
        <v>181</v>
      </c>
      <c r="AJ63" s="69" t="s">
        <v>181</v>
      </c>
      <c r="AK63" s="152" t="s">
        <v>181</v>
      </c>
      <c r="AL63" s="152" t="s">
        <v>181</v>
      </c>
      <c r="AM63" s="152" t="s">
        <v>181</v>
      </c>
      <c r="AN63" s="401" t="s">
        <v>181</v>
      </c>
      <c r="AO63" s="75" t="s">
        <v>181</v>
      </c>
      <c r="AP63" s="185" t="s">
        <v>181</v>
      </c>
      <c r="AQ63" s="185" t="s">
        <v>181</v>
      </c>
      <c r="AR63" s="188" t="s">
        <v>181</v>
      </c>
      <c r="AS63" s="729"/>
      <c r="AT63" s="132" t="s">
        <v>181</v>
      </c>
      <c r="AU63" s="132" t="s">
        <v>181</v>
      </c>
      <c r="AV63" s="132" t="s">
        <v>181</v>
      </c>
      <c r="AW63" s="132" t="s">
        <v>181</v>
      </c>
      <c r="AX63" s="132" t="s">
        <v>181</v>
      </c>
      <c r="AY63" s="132" t="s">
        <v>181</v>
      </c>
      <c r="AZ63" s="132" t="s">
        <v>181</v>
      </c>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32" t="s">
        <v>181</v>
      </c>
      <c r="CW63" s="127"/>
      <c r="CX63" s="127"/>
      <c r="CY63" s="127"/>
      <c r="CZ63" s="127"/>
      <c r="DA63" s="127"/>
      <c r="DB63" s="132" t="s">
        <v>181</v>
      </c>
      <c r="DC63" s="127"/>
      <c r="DD63" s="127"/>
      <c r="DE63" s="127"/>
      <c r="DF63" s="127"/>
      <c r="DG63" s="127"/>
      <c r="DH63" s="132" t="s">
        <v>181</v>
      </c>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row>
    <row r="64" spans="1:144" s="58" customFormat="1" ht="20.25" customHeight="1" thickBot="1">
      <c r="A64" s="55" t="s">
        <v>181</v>
      </c>
      <c r="B64" s="56" t="s">
        <v>181</v>
      </c>
      <c r="C64" s="1347" t="s">
        <v>260</v>
      </c>
      <c r="D64" s="993"/>
      <c r="E64" s="993"/>
      <c r="F64" s="993"/>
      <c r="G64" s="993"/>
      <c r="H64" s="993"/>
      <c r="I64" s="993"/>
      <c r="J64" s="993"/>
      <c r="K64" s="56" t="s">
        <v>181</v>
      </c>
      <c r="L64" s="68" t="s">
        <v>181</v>
      </c>
      <c r="M64" s="152" t="s">
        <v>181</v>
      </c>
      <c r="N64" s="152" t="s">
        <v>181</v>
      </c>
      <c r="O64" s="404">
        <f>O62+O38</f>
        <v>0</v>
      </c>
      <c r="P64" s="69" t="s">
        <v>181</v>
      </c>
      <c r="Q64" s="152" t="s">
        <v>181</v>
      </c>
      <c r="R64" s="152" t="s">
        <v>181</v>
      </c>
      <c r="S64" s="152" t="s">
        <v>181</v>
      </c>
      <c r="T64" s="404">
        <f>T62+T38</f>
        <v>0</v>
      </c>
      <c r="U64" s="69" t="s">
        <v>181</v>
      </c>
      <c r="V64" s="152" t="s">
        <v>181</v>
      </c>
      <c r="W64" s="152" t="s">
        <v>181</v>
      </c>
      <c r="X64" s="152" t="s">
        <v>181</v>
      </c>
      <c r="Y64" s="404">
        <f>Y62+Y38</f>
        <v>0</v>
      </c>
      <c r="Z64" s="69" t="s">
        <v>181</v>
      </c>
      <c r="AA64" s="152" t="s">
        <v>181</v>
      </c>
      <c r="AB64" s="152" t="s">
        <v>181</v>
      </c>
      <c r="AC64" s="152" t="s">
        <v>181</v>
      </c>
      <c r="AD64" s="404">
        <f>AD62+AD38</f>
        <v>0</v>
      </c>
      <c r="AE64" s="69" t="s">
        <v>181</v>
      </c>
      <c r="AF64" s="152" t="s">
        <v>181</v>
      </c>
      <c r="AG64" s="152" t="s">
        <v>181</v>
      </c>
      <c r="AH64" s="152" t="s">
        <v>181</v>
      </c>
      <c r="AI64" s="404">
        <f>AI62+AI38</f>
        <v>0</v>
      </c>
      <c r="AJ64" s="69" t="s">
        <v>181</v>
      </c>
      <c r="AK64" s="152" t="s">
        <v>181</v>
      </c>
      <c r="AL64" s="152" t="s">
        <v>181</v>
      </c>
      <c r="AM64" s="152" t="s">
        <v>181</v>
      </c>
      <c r="AN64" s="404">
        <f>AN62+AN38</f>
        <v>0</v>
      </c>
      <c r="AO64" s="75" t="s">
        <v>181</v>
      </c>
      <c r="AP64" s="185" t="s">
        <v>181</v>
      </c>
      <c r="AQ64" s="190">
        <f>SUM(O64:AN64)</f>
        <v>0</v>
      </c>
      <c r="AR64" s="188" t="s">
        <v>181</v>
      </c>
      <c r="AS64" s="729"/>
      <c r="AT64" s="132" t="s">
        <v>181</v>
      </c>
      <c r="AU64" s="132" t="s">
        <v>181</v>
      </c>
      <c r="AV64" s="132" t="s">
        <v>181</v>
      </c>
      <c r="AW64" s="132" t="s">
        <v>181</v>
      </c>
      <c r="AX64" s="132" t="s">
        <v>181</v>
      </c>
      <c r="AY64" s="132" t="s">
        <v>181</v>
      </c>
      <c r="AZ64" s="132" t="s">
        <v>181</v>
      </c>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32" t="s">
        <v>181</v>
      </c>
      <c r="CW64" s="127"/>
      <c r="CX64" s="127"/>
      <c r="CY64" s="127"/>
      <c r="CZ64" s="127"/>
      <c r="DA64" s="127"/>
      <c r="DB64" s="767"/>
      <c r="DC64" s="127"/>
      <c r="DD64" s="127"/>
      <c r="DE64" s="127"/>
      <c r="DF64" s="127"/>
      <c r="DG64" s="127"/>
      <c r="DH64" s="132" t="s">
        <v>181</v>
      </c>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row>
    <row r="65" spans="1:144" s="58" customFormat="1" ht="9.9499999999999993" customHeight="1" thickBot="1">
      <c r="A65" s="61" t="s">
        <v>181</v>
      </c>
      <c r="B65" s="62" t="s">
        <v>181</v>
      </c>
      <c r="C65" s="62" t="s">
        <v>181</v>
      </c>
      <c r="D65" s="62" t="s">
        <v>181</v>
      </c>
      <c r="E65" s="62" t="s">
        <v>181</v>
      </c>
      <c r="F65" s="62" t="s">
        <v>181</v>
      </c>
      <c r="G65" s="62" t="s">
        <v>181</v>
      </c>
      <c r="H65" s="62" t="s">
        <v>181</v>
      </c>
      <c r="I65" s="62" t="s">
        <v>181</v>
      </c>
      <c r="J65" s="62" t="s">
        <v>181</v>
      </c>
      <c r="K65" s="62" t="s">
        <v>181</v>
      </c>
      <c r="L65" s="79" t="s">
        <v>181</v>
      </c>
      <c r="M65" s="80" t="s">
        <v>181</v>
      </c>
      <c r="N65" s="80" t="s">
        <v>181</v>
      </c>
      <c r="O65" s="403" t="s">
        <v>181</v>
      </c>
      <c r="P65" s="82" t="s">
        <v>181</v>
      </c>
      <c r="Q65" s="80" t="s">
        <v>181</v>
      </c>
      <c r="R65" s="80" t="s">
        <v>181</v>
      </c>
      <c r="S65" s="80" t="s">
        <v>181</v>
      </c>
      <c r="T65" s="403" t="s">
        <v>181</v>
      </c>
      <c r="U65" s="82" t="s">
        <v>181</v>
      </c>
      <c r="V65" s="80" t="s">
        <v>181</v>
      </c>
      <c r="W65" s="80" t="s">
        <v>181</v>
      </c>
      <c r="X65" s="80" t="s">
        <v>181</v>
      </c>
      <c r="Y65" s="403" t="s">
        <v>181</v>
      </c>
      <c r="Z65" s="82" t="s">
        <v>181</v>
      </c>
      <c r="AA65" s="80" t="s">
        <v>181</v>
      </c>
      <c r="AB65" s="80" t="s">
        <v>181</v>
      </c>
      <c r="AC65" s="80" t="s">
        <v>181</v>
      </c>
      <c r="AD65" s="403" t="s">
        <v>181</v>
      </c>
      <c r="AE65" s="82" t="s">
        <v>181</v>
      </c>
      <c r="AF65" s="80" t="s">
        <v>181</v>
      </c>
      <c r="AG65" s="80" t="s">
        <v>181</v>
      </c>
      <c r="AH65" s="80" t="s">
        <v>181</v>
      </c>
      <c r="AI65" s="403" t="s">
        <v>181</v>
      </c>
      <c r="AJ65" s="82" t="s">
        <v>181</v>
      </c>
      <c r="AK65" s="80" t="s">
        <v>181</v>
      </c>
      <c r="AL65" s="80" t="s">
        <v>181</v>
      </c>
      <c r="AM65" s="80" t="s">
        <v>181</v>
      </c>
      <c r="AN65" s="403" t="s">
        <v>181</v>
      </c>
      <c r="AO65" s="83" t="s">
        <v>181</v>
      </c>
      <c r="AP65" s="186" t="s">
        <v>181</v>
      </c>
      <c r="AQ65" s="186" t="s">
        <v>181</v>
      </c>
      <c r="AR65" s="189" t="s">
        <v>181</v>
      </c>
      <c r="AS65" s="729"/>
      <c r="AT65" s="132" t="s">
        <v>181</v>
      </c>
      <c r="AU65" s="132" t="s">
        <v>181</v>
      </c>
      <c r="AV65" s="132" t="s">
        <v>181</v>
      </c>
      <c r="AW65" s="132" t="s">
        <v>181</v>
      </c>
      <c r="AX65" s="132" t="s">
        <v>181</v>
      </c>
      <c r="AY65" s="132" t="s">
        <v>181</v>
      </c>
      <c r="AZ65" s="132" t="s">
        <v>181</v>
      </c>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32" t="s">
        <v>181</v>
      </c>
      <c r="CW65" s="127"/>
      <c r="CX65" s="127"/>
      <c r="CY65" s="127"/>
      <c r="CZ65" s="127"/>
      <c r="DA65" s="127"/>
      <c r="DB65" s="132" t="s">
        <v>181</v>
      </c>
      <c r="DC65" s="127"/>
      <c r="DD65" s="127"/>
      <c r="DE65" s="127"/>
      <c r="DF65" s="127"/>
      <c r="DG65" s="127"/>
      <c r="DH65" s="132" t="s">
        <v>181</v>
      </c>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row>
    <row r="66" spans="1:144" s="58" customFormat="1" ht="9.9499999999999993" customHeight="1">
      <c r="A66" s="55" t="s">
        <v>181</v>
      </c>
      <c r="B66" s="84" t="s">
        <v>181</v>
      </c>
      <c r="C66" s="84" t="s">
        <v>181</v>
      </c>
      <c r="D66" s="84" t="s">
        <v>181</v>
      </c>
      <c r="E66" s="84" t="s">
        <v>181</v>
      </c>
      <c r="F66" s="84" t="s">
        <v>181</v>
      </c>
      <c r="G66" s="56" t="s">
        <v>181</v>
      </c>
      <c r="H66" s="56" t="s">
        <v>181</v>
      </c>
      <c r="I66" s="56" t="s">
        <v>181</v>
      </c>
      <c r="J66" s="56" t="s">
        <v>181</v>
      </c>
      <c r="K66" s="56" t="s">
        <v>181</v>
      </c>
      <c r="L66" s="68" t="s">
        <v>181</v>
      </c>
      <c r="M66" s="152" t="s">
        <v>181</v>
      </c>
      <c r="N66" s="152" t="s">
        <v>181</v>
      </c>
      <c r="O66" s="401" t="s">
        <v>181</v>
      </c>
      <c r="P66" s="152" t="s">
        <v>181</v>
      </c>
      <c r="Q66" s="68" t="s">
        <v>181</v>
      </c>
      <c r="R66" s="152" t="s">
        <v>181</v>
      </c>
      <c r="S66" s="152" t="s">
        <v>181</v>
      </c>
      <c r="T66" s="401" t="s">
        <v>181</v>
      </c>
      <c r="U66" s="152" t="s">
        <v>181</v>
      </c>
      <c r="V66" s="68" t="s">
        <v>181</v>
      </c>
      <c r="W66" s="152" t="s">
        <v>181</v>
      </c>
      <c r="X66" s="152" t="s">
        <v>181</v>
      </c>
      <c r="Y66" s="401" t="s">
        <v>181</v>
      </c>
      <c r="Z66" s="152" t="s">
        <v>181</v>
      </c>
      <c r="AA66" s="68" t="s">
        <v>181</v>
      </c>
      <c r="AB66" s="152" t="s">
        <v>181</v>
      </c>
      <c r="AC66" s="152" t="s">
        <v>181</v>
      </c>
      <c r="AD66" s="401" t="s">
        <v>181</v>
      </c>
      <c r="AE66" s="152" t="s">
        <v>181</v>
      </c>
      <c r="AF66" s="68" t="s">
        <v>181</v>
      </c>
      <c r="AG66" s="152" t="s">
        <v>181</v>
      </c>
      <c r="AH66" s="152" t="s">
        <v>181</v>
      </c>
      <c r="AI66" s="401" t="s">
        <v>181</v>
      </c>
      <c r="AJ66" s="152" t="s">
        <v>181</v>
      </c>
      <c r="AK66" s="68" t="s">
        <v>181</v>
      </c>
      <c r="AL66" s="152" t="s">
        <v>181</v>
      </c>
      <c r="AM66" s="152" t="s">
        <v>181</v>
      </c>
      <c r="AN66" s="401" t="s">
        <v>181</v>
      </c>
      <c r="AO66" s="85" t="s">
        <v>181</v>
      </c>
      <c r="AP66" s="187" t="s">
        <v>181</v>
      </c>
      <c r="AQ66" s="185" t="s">
        <v>181</v>
      </c>
      <c r="AR66" s="188" t="s">
        <v>181</v>
      </c>
      <c r="AS66" s="729"/>
      <c r="AT66" s="132" t="s">
        <v>181</v>
      </c>
      <c r="AU66" s="132" t="s">
        <v>181</v>
      </c>
      <c r="AV66" s="132" t="s">
        <v>181</v>
      </c>
      <c r="AW66" s="132" t="s">
        <v>181</v>
      </c>
      <c r="AX66" s="132" t="s">
        <v>181</v>
      </c>
      <c r="AY66" s="132" t="s">
        <v>181</v>
      </c>
      <c r="AZ66" s="132" t="s">
        <v>181</v>
      </c>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32" t="s">
        <v>181</v>
      </c>
      <c r="CW66" s="127"/>
      <c r="CX66" s="127"/>
      <c r="CY66" s="127"/>
      <c r="CZ66" s="127"/>
      <c r="DA66" s="127"/>
      <c r="DB66" s="132" t="s">
        <v>181</v>
      </c>
      <c r="DC66" s="127"/>
      <c r="DD66" s="127"/>
      <c r="DE66" s="127"/>
      <c r="DF66" s="127"/>
      <c r="DG66" s="127"/>
      <c r="DH66" s="132" t="s">
        <v>181</v>
      </c>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row>
    <row r="67" spans="1:144" s="58" customFormat="1" ht="20.100000000000001" customHeight="1">
      <c r="A67" s="55"/>
      <c r="B67" s="1347" t="s">
        <v>203</v>
      </c>
      <c r="C67" s="1347"/>
      <c r="D67" s="1347"/>
      <c r="E67" s="1347"/>
      <c r="F67" s="1347"/>
      <c r="G67" s="1348"/>
      <c r="H67" s="1348"/>
      <c r="I67" s="1348"/>
      <c r="J67" s="1348"/>
      <c r="K67" s="56" t="s">
        <v>181</v>
      </c>
      <c r="L67" s="68" t="s">
        <v>181</v>
      </c>
      <c r="M67" s="152" t="s">
        <v>181</v>
      </c>
      <c r="N67" s="152" t="s">
        <v>181</v>
      </c>
      <c r="O67" s="405" t="s">
        <v>181</v>
      </c>
      <c r="P67" s="72" t="s">
        <v>181</v>
      </c>
      <c r="Q67" s="152" t="s">
        <v>181</v>
      </c>
      <c r="R67" s="152" t="s">
        <v>181</v>
      </c>
      <c r="S67" s="152" t="s">
        <v>181</v>
      </c>
      <c r="T67" s="405" t="s">
        <v>181</v>
      </c>
      <c r="U67" s="72" t="s">
        <v>181</v>
      </c>
      <c r="V67" s="152" t="s">
        <v>181</v>
      </c>
      <c r="W67" s="152" t="s">
        <v>181</v>
      </c>
      <c r="X67" s="152" t="s">
        <v>181</v>
      </c>
      <c r="Y67" s="405" t="s">
        <v>181</v>
      </c>
      <c r="Z67" s="72" t="s">
        <v>181</v>
      </c>
      <c r="AA67" s="152" t="s">
        <v>181</v>
      </c>
      <c r="AB67" s="152" t="s">
        <v>181</v>
      </c>
      <c r="AC67" s="152" t="s">
        <v>181</v>
      </c>
      <c r="AD67" s="405" t="s">
        <v>181</v>
      </c>
      <c r="AE67" s="72" t="s">
        <v>181</v>
      </c>
      <c r="AF67" s="152" t="s">
        <v>181</v>
      </c>
      <c r="AG67" s="152" t="s">
        <v>181</v>
      </c>
      <c r="AH67" s="152" t="s">
        <v>181</v>
      </c>
      <c r="AI67" s="405" t="s">
        <v>181</v>
      </c>
      <c r="AJ67" s="72" t="s">
        <v>181</v>
      </c>
      <c r="AK67" s="152" t="s">
        <v>181</v>
      </c>
      <c r="AL67" s="152" t="s">
        <v>181</v>
      </c>
      <c r="AM67" s="152" t="s">
        <v>181</v>
      </c>
      <c r="AN67" s="405" t="s">
        <v>181</v>
      </c>
      <c r="AO67" s="89" t="s">
        <v>181</v>
      </c>
      <c r="AP67" s="192" t="s">
        <v>181</v>
      </c>
      <c r="AQ67" s="192" t="s">
        <v>181</v>
      </c>
      <c r="AR67" s="188" t="s">
        <v>181</v>
      </c>
      <c r="AS67" s="729"/>
      <c r="AT67" s="132" t="s">
        <v>181</v>
      </c>
      <c r="AU67" s="132" t="s">
        <v>181</v>
      </c>
      <c r="AV67" s="132" t="s">
        <v>181</v>
      </c>
      <c r="AW67" s="132" t="s">
        <v>181</v>
      </c>
      <c r="AX67" s="132" t="s">
        <v>181</v>
      </c>
      <c r="AY67" s="132" t="s">
        <v>181</v>
      </c>
      <c r="AZ67" s="132" t="s">
        <v>181</v>
      </c>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32" t="s">
        <v>181</v>
      </c>
      <c r="CW67" s="127"/>
      <c r="CX67" s="127"/>
      <c r="CY67" s="127"/>
      <c r="CZ67" s="127"/>
      <c r="DA67" s="127"/>
      <c r="DB67" s="132" t="s">
        <v>181</v>
      </c>
      <c r="DC67" s="127"/>
      <c r="DD67" s="127"/>
      <c r="DE67" s="127"/>
      <c r="DF67" s="127"/>
      <c r="DG67" s="127"/>
      <c r="DH67" s="132" t="s">
        <v>181</v>
      </c>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row>
    <row r="68" spans="1:144" s="58" customFormat="1" ht="20.25" customHeight="1">
      <c r="A68" s="55" t="s">
        <v>181</v>
      </c>
      <c r="B68" s="56">
        <v>1</v>
      </c>
      <c r="C68" s="1068" t="s">
        <v>43</v>
      </c>
      <c r="D68" s="966"/>
      <c r="E68" s="966"/>
      <c r="F68" s="966"/>
      <c r="G68" s="966"/>
      <c r="H68" s="966"/>
      <c r="I68" s="966"/>
      <c r="J68" s="966"/>
      <c r="K68" s="157" t="s">
        <v>181</v>
      </c>
      <c r="L68" s="90" t="s">
        <v>181</v>
      </c>
      <c r="M68" s="152" t="s">
        <v>181</v>
      </c>
      <c r="N68" s="152" t="s">
        <v>181</v>
      </c>
      <c r="O68" s="400">
        <f>ROUND((O27*$J27)+(O28*$J28)+(O29*$J29)+(O30*$J30)+(O31*$J31)+(O32*$J32)+(O33*$J33)+(O34*$J34)+(O35*$J35)+(O36*$J36),$AQ$257)</f>
        <v>0</v>
      </c>
      <c r="P68" s="69" t="s">
        <v>181</v>
      </c>
      <c r="Q68" s="158" t="s">
        <v>181</v>
      </c>
      <c r="R68" s="152" t="s">
        <v>181</v>
      </c>
      <c r="S68" s="152" t="s">
        <v>181</v>
      </c>
      <c r="T68" s="400">
        <f>ROUND((T27*$J27)+(T28*$J28)+(T29*$J29)+(T30*$J30)+(T31*$J31)+(T32*$J32)+(T33*$J33)+(T34*$J34)+(T35*$J35)+(T36*$J36),$AQ$257)</f>
        <v>0</v>
      </c>
      <c r="U68" s="69" t="s">
        <v>181</v>
      </c>
      <c r="V68" s="158" t="s">
        <v>181</v>
      </c>
      <c r="W68" s="152" t="s">
        <v>181</v>
      </c>
      <c r="X68" s="152" t="s">
        <v>181</v>
      </c>
      <c r="Y68" s="400">
        <f>ROUND((Y27*$J27)+(Y28*$J28)+(Y29*$J29)+(Y30*$J30)+(Y31*$J31)+(Y32*$J32)+(Y33*$J33)+(Y34*$J34)+(Y35*$J35)+(Y36*$J36),$AQ$257)</f>
        <v>0</v>
      </c>
      <c r="Z68" s="69" t="s">
        <v>181</v>
      </c>
      <c r="AA68" s="158" t="s">
        <v>181</v>
      </c>
      <c r="AB68" s="152" t="s">
        <v>181</v>
      </c>
      <c r="AC68" s="152" t="s">
        <v>181</v>
      </c>
      <c r="AD68" s="400">
        <f>ROUND((AD27*$J27)+(AD28*$J28)+(AD29*$J29)+(AD30*$J30)+(AD31*$J31)+(AD32*$J32)+(AD33*$J33)+(AD34*$J34)+(AD35*$J35)+(AD36*$J36),$AQ$257)</f>
        <v>0</v>
      </c>
      <c r="AE68" s="69" t="s">
        <v>181</v>
      </c>
      <c r="AF68" s="158" t="s">
        <v>181</v>
      </c>
      <c r="AG68" s="152" t="s">
        <v>181</v>
      </c>
      <c r="AH68" s="152" t="s">
        <v>181</v>
      </c>
      <c r="AI68" s="400">
        <f>ROUND((AI27*$J27)+(AI28*$J28)+(AI29*$J29)+(AI30*$J30)+(AI31*$J31)+(AI32*$J32)+(AI33*$J33)+(AI34*$J34)+(AI35*$J35)+(AI36*$J36),$AQ$257)</f>
        <v>0</v>
      </c>
      <c r="AJ68" s="69" t="s">
        <v>181</v>
      </c>
      <c r="AK68" s="158" t="s">
        <v>181</v>
      </c>
      <c r="AL68" s="152" t="s">
        <v>181</v>
      </c>
      <c r="AM68" s="152" t="s">
        <v>181</v>
      </c>
      <c r="AN68" s="400">
        <f>ROUND((AN27*$J27)+(AN28*$J28)+(AN29*$J29)+(AN30*$J30)+(AN31*$J31)+(AN32*$J32)+(AN33*$J33)+(AN34*$J34)+(AN35*$J35)+(AN36*$J36),$AQ$257)</f>
        <v>0</v>
      </c>
      <c r="AO68" s="75" t="s">
        <v>181</v>
      </c>
      <c r="AP68" s="185" t="s">
        <v>181</v>
      </c>
      <c r="AQ68" s="52">
        <f>SUM(O68+T68+Y68+AD68+AN68+AI68)</f>
        <v>0</v>
      </c>
      <c r="AR68" s="188" t="s">
        <v>181</v>
      </c>
      <c r="AS68" s="729"/>
      <c r="AT68" s="132" t="s">
        <v>181</v>
      </c>
      <c r="AU68" s="132" t="s">
        <v>181</v>
      </c>
      <c r="AV68" s="132" t="s">
        <v>181</v>
      </c>
      <c r="AW68" s="132" t="s">
        <v>181</v>
      </c>
      <c r="AX68" s="132" t="s">
        <v>181</v>
      </c>
      <c r="AY68" s="132" t="s">
        <v>181</v>
      </c>
      <c r="AZ68" s="132" t="s">
        <v>181</v>
      </c>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32" t="s">
        <v>181</v>
      </c>
      <c r="CW68" s="127"/>
      <c r="CX68" s="127"/>
      <c r="CY68" s="127"/>
      <c r="CZ68" s="127"/>
      <c r="DA68" s="127"/>
      <c r="DB68" s="132" t="s">
        <v>181</v>
      </c>
      <c r="DC68" s="127"/>
      <c r="DD68" s="127"/>
      <c r="DE68" s="127"/>
      <c r="DF68" s="127"/>
      <c r="DG68" s="127"/>
      <c r="DH68" s="132" t="s">
        <v>181</v>
      </c>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row>
    <row r="69" spans="1:144" s="58" customFormat="1" ht="20.25" customHeight="1">
      <c r="A69" s="55" t="s">
        <v>181</v>
      </c>
      <c r="B69" s="56">
        <v>2</v>
      </c>
      <c r="C69" s="1068" t="s">
        <v>204</v>
      </c>
      <c r="D69" s="966"/>
      <c r="E69" s="966"/>
      <c r="F69" s="966"/>
      <c r="G69" s="966"/>
      <c r="H69" s="966"/>
      <c r="I69" s="966"/>
      <c r="J69" s="966"/>
      <c r="K69" s="157" t="s">
        <v>181</v>
      </c>
      <c r="L69" s="68" t="s">
        <v>181</v>
      </c>
      <c r="M69" s="152" t="s">
        <v>181</v>
      </c>
      <c r="N69" s="152" t="s">
        <v>181</v>
      </c>
      <c r="O69" s="406">
        <f>ROUND((O41*$J41)+(O42*$J42)+(O43*$J43)+(O44*$J44)+(O45*$J45)+(O46*$J46)+(O47*$J47)+(O48*$J48)+(O49*$J49)+(O50*$J50)+(O51*$J51)+(O52*$J52)+(O53*$J53)+(O54*$J54)+(O55*$J55)+(O56*$J56)+(O57*$J57)+(O58*$J58)+(O59*$J59)+(O60*$J60),$AQ$257)</f>
        <v>0</v>
      </c>
      <c r="P69" s="69" t="s">
        <v>181</v>
      </c>
      <c r="Q69" s="152" t="s">
        <v>181</v>
      </c>
      <c r="R69" s="152" t="s">
        <v>181</v>
      </c>
      <c r="S69" s="152" t="s">
        <v>181</v>
      </c>
      <c r="T69" s="406">
        <f>ROUND((T41*$J41)+(T42*$J42)+(T43*$J43)+(T44*$J44)+(T45*$J45)+(T46*$J46)+(T47*$J47)+(T48*$J48)+(T49*$J49)+(T50*$J50)+(T51*$J51)+(T52*$J52)+(T53*$J53)+(T54*$J54)+(T55*$J55)+(T56*$J56)+(T57*$J57)+(T58*$J58)+(T59*$J59)+(T60*$J60),$AQ$257)</f>
        <v>0</v>
      </c>
      <c r="U69" s="69" t="s">
        <v>181</v>
      </c>
      <c r="V69" s="152" t="s">
        <v>181</v>
      </c>
      <c r="W69" s="152" t="s">
        <v>181</v>
      </c>
      <c r="X69" s="152" t="s">
        <v>181</v>
      </c>
      <c r="Y69" s="406">
        <f>ROUND((Y41*$J41)+(Y42*$J42)+(Y43*$J43)+(Y44*$J44)+(Y45*$J45)+(Y46*$J46)+(Y47*$J47)+(Y48*$J48)+(Y49*$J49)+(Y50*$J50)+(Y51*$J51)+(Y52*$J52)+(Y53*$J53)+(Y54*$J54)+(Y55*$J55)+(Y56*$J56)+(Y57*$J57)+(Y58*$J58)+(Y59*$J59)+(Y60*$J60),$AQ$257)</f>
        <v>0</v>
      </c>
      <c r="Z69" s="69" t="s">
        <v>181</v>
      </c>
      <c r="AA69" s="152" t="s">
        <v>181</v>
      </c>
      <c r="AB69" s="152" t="s">
        <v>181</v>
      </c>
      <c r="AC69" s="152" t="s">
        <v>181</v>
      </c>
      <c r="AD69" s="406">
        <f>ROUND((AD41*$J41)+(AD42*$J42)+(AD43*$J43)+(AD44*$J44)+(AD45*$J45)+(AD46*$J46)+(AD47*$J47)+(AD48*$J48)+(AD49*$J49)+(AD50*$J50)+(AD51*$J51)+(AD52*$J52)+(AD53*$J53)+(AD54*$J54)+(AD55*$J55)+(AD56*$J56)+(AD57*$J57)+(AD58*$J58)+(AD59*$J59)+(AD60*$J60),$AQ$257)</f>
        <v>0</v>
      </c>
      <c r="AE69" s="69" t="s">
        <v>181</v>
      </c>
      <c r="AF69" s="152" t="s">
        <v>181</v>
      </c>
      <c r="AG69" s="152" t="s">
        <v>181</v>
      </c>
      <c r="AH69" s="152" t="s">
        <v>181</v>
      </c>
      <c r="AI69" s="406">
        <f>ROUND((AI41*$J41)+(AI42*$J42)+(AI43*$J43)+(AI44*$J44)+(AI45*$J45)+(AI46*$J46)+(AI47*$J47)+(AI48*$J48)+(AI49*$J49)+(AI50*$J50)+(AI51*$J51)+(AI52*$J52)+(AI53*$J53)+(AI54*$J54)+(AI55*$J55)+(AI56*$J56)+(AI57*$J57)+(AI58*$J58)+(AI59*$J59)+(AI60*$J60),$AQ$257)</f>
        <v>0</v>
      </c>
      <c r="AJ69" s="69" t="s">
        <v>181</v>
      </c>
      <c r="AK69" s="152" t="s">
        <v>181</v>
      </c>
      <c r="AL69" s="152" t="s">
        <v>181</v>
      </c>
      <c r="AM69" s="152" t="s">
        <v>181</v>
      </c>
      <c r="AN69" s="406">
        <f>ROUND((AN41*$J41)+(AN42*$J42)+(AN43*$J43)+(AN44*$J44)+(AN45*$J45)+(AN46*$J46)+(AN47*$J47)+(AN48*$J48)+(AN49*$J49)+(AN50*$J50)+(AN51*$J51)+(AN52*$J52)+(AN53*$J53)+(AN54*$J54)+(AN55*$J55)+(AN56*$J56)+(AN57*$J57)+(AN58*$J58)+(AN59*$J59)+(AN60*$J60),$AQ$257)</f>
        <v>0</v>
      </c>
      <c r="AO69" s="75" t="s">
        <v>181</v>
      </c>
      <c r="AP69" s="185" t="s">
        <v>181</v>
      </c>
      <c r="AQ69" s="52">
        <f>SUM(O69+T69+Y69+AD69+AN69+AI69)</f>
        <v>0</v>
      </c>
      <c r="AR69" s="188" t="s">
        <v>181</v>
      </c>
      <c r="AS69" s="729"/>
      <c r="AT69" s="132" t="s">
        <v>181</v>
      </c>
      <c r="AU69" s="132" t="s">
        <v>181</v>
      </c>
      <c r="AV69" s="132" t="s">
        <v>181</v>
      </c>
      <c r="AW69" s="132" t="s">
        <v>181</v>
      </c>
      <c r="AX69" s="132" t="s">
        <v>181</v>
      </c>
      <c r="AY69" s="132" t="s">
        <v>181</v>
      </c>
      <c r="AZ69" s="132" t="s">
        <v>181</v>
      </c>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32" t="s">
        <v>181</v>
      </c>
      <c r="CW69" s="127"/>
      <c r="CX69" s="127"/>
      <c r="CY69" s="127"/>
      <c r="CZ69" s="127"/>
      <c r="DA69" s="127"/>
      <c r="DB69" s="132" t="s">
        <v>181</v>
      </c>
      <c r="DC69" s="127"/>
      <c r="DD69" s="127"/>
      <c r="DE69" s="127"/>
      <c r="DF69" s="127"/>
      <c r="DG69" s="127"/>
      <c r="DH69" s="132" t="s">
        <v>181</v>
      </c>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row>
    <row r="70" spans="1:144" s="58" customFormat="1" ht="9.9499999999999993" customHeight="1" thickBot="1">
      <c r="A70" s="55" t="s">
        <v>181</v>
      </c>
      <c r="B70" s="56" t="s">
        <v>181</v>
      </c>
      <c r="C70" s="56" t="s">
        <v>181</v>
      </c>
      <c r="D70" s="56" t="s">
        <v>181</v>
      </c>
      <c r="E70" s="56" t="s">
        <v>181</v>
      </c>
      <c r="F70" s="56" t="s">
        <v>181</v>
      </c>
      <c r="G70" s="56" t="s">
        <v>181</v>
      </c>
      <c r="H70" s="56" t="s">
        <v>181</v>
      </c>
      <c r="I70" s="56" t="s">
        <v>181</v>
      </c>
      <c r="J70" s="56" t="s">
        <v>181</v>
      </c>
      <c r="K70" s="56" t="s">
        <v>181</v>
      </c>
      <c r="L70" s="68" t="s">
        <v>181</v>
      </c>
      <c r="M70" s="152" t="s">
        <v>181</v>
      </c>
      <c r="N70" s="152" t="s">
        <v>181</v>
      </c>
      <c r="O70" s="401" t="s">
        <v>181</v>
      </c>
      <c r="P70" s="69" t="s">
        <v>181</v>
      </c>
      <c r="Q70" s="152" t="s">
        <v>181</v>
      </c>
      <c r="R70" s="152" t="s">
        <v>181</v>
      </c>
      <c r="S70" s="152" t="s">
        <v>181</v>
      </c>
      <c r="T70" s="401" t="s">
        <v>181</v>
      </c>
      <c r="U70" s="69" t="s">
        <v>181</v>
      </c>
      <c r="V70" s="152" t="s">
        <v>181</v>
      </c>
      <c r="W70" s="152" t="s">
        <v>181</v>
      </c>
      <c r="X70" s="152" t="s">
        <v>181</v>
      </c>
      <c r="Y70" s="401" t="s">
        <v>181</v>
      </c>
      <c r="Z70" s="69" t="s">
        <v>181</v>
      </c>
      <c r="AA70" s="152" t="s">
        <v>181</v>
      </c>
      <c r="AB70" s="152" t="s">
        <v>181</v>
      </c>
      <c r="AC70" s="152" t="s">
        <v>181</v>
      </c>
      <c r="AD70" s="401" t="s">
        <v>181</v>
      </c>
      <c r="AE70" s="69" t="s">
        <v>181</v>
      </c>
      <c r="AF70" s="152" t="s">
        <v>181</v>
      </c>
      <c r="AG70" s="152" t="s">
        <v>181</v>
      </c>
      <c r="AH70" s="152" t="s">
        <v>181</v>
      </c>
      <c r="AI70" s="401" t="s">
        <v>181</v>
      </c>
      <c r="AJ70" s="69" t="s">
        <v>181</v>
      </c>
      <c r="AK70" s="152" t="s">
        <v>181</v>
      </c>
      <c r="AL70" s="152" t="s">
        <v>181</v>
      </c>
      <c r="AM70" s="152" t="s">
        <v>181</v>
      </c>
      <c r="AN70" s="401" t="s">
        <v>181</v>
      </c>
      <c r="AO70" s="75" t="s">
        <v>181</v>
      </c>
      <c r="AP70" s="185" t="s">
        <v>181</v>
      </c>
      <c r="AQ70" s="185" t="s">
        <v>181</v>
      </c>
      <c r="AR70" s="188" t="s">
        <v>181</v>
      </c>
      <c r="AS70" s="729"/>
      <c r="AT70" s="132" t="s">
        <v>181</v>
      </c>
      <c r="AU70" s="132" t="s">
        <v>181</v>
      </c>
      <c r="AV70" s="132" t="s">
        <v>181</v>
      </c>
      <c r="AW70" s="132" t="s">
        <v>181</v>
      </c>
      <c r="AX70" s="132" t="s">
        <v>181</v>
      </c>
      <c r="AY70" s="132" t="s">
        <v>181</v>
      </c>
      <c r="AZ70" s="132" t="s">
        <v>181</v>
      </c>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32" t="s">
        <v>181</v>
      </c>
      <c r="CW70" s="127"/>
      <c r="CX70" s="127"/>
      <c r="CY70" s="127"/>
      <c r="CZ70" s="127"/>
      <c r="DA70" s="127"/>
      <c r="DB70" s="132" t="s">
        <v>181</v>
      </c>
      <c r="DC70" s="127"/>
      <c r="DD70" s="127"/>
      <c r="DE70" s="127"/>
      <c r="DF70" s="127"/>
      <c r="DG70" s="127"/>
      <c r="DH70" s="132" t="s">
        <v>181</v>
      </c>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row>
    <row r="71" spans="1:144" s="58" customFormat="1" ht="20.25" customHeight="1" thickBot="1">
      <c r="A71" s="55" t="s">
        <v>181</v>
      </c>
      <c r="B71" s="56" t="s">
        <v>181</v>
      </c>
      <c r="C71" s="1347" t="s">
        <v>205</v>
      </c>
      <c r="D71" s="1348"/>
      <c r="E71" s="1348"/>
      <c r="F71" s="1348"/>
      <c r="G71" s="1348"/>
      <c r="H71" s="1348"/>
      <c r="I71" s="1348"/>
      <c r="J71" s="1348"/>
      <c r="K71" s="157" t="s">
        <v>181</v>
      </c>
      <c r="L71" s="68" t="s">
        <v>181</v>
      </c>
      <c r="M71" s="152" t="s">
        <v>181</v>
      </c>
      <c r="N71" s="152" t="s">
        <v>181</v>
      </c>
      <c r="O71" s="404">
        <f>SUM(O68:O69)</f>
        <v>0</v>
      </c>
      <c r="P71" s="69" t="s">
        <v>181</v>
      </c>
      <c r="Q71" s="152" t="s">
        <v>181</v>
      </c>
      <c r="R71" s="152" t="s">
        <v>181</v>
      </c>
      <c r="S71" s="152" t="s">
        <v>181</v>
      </c>
      <c r="T71" s="404">
        <f>SUM(T68:T69)</f>
        <v>0</v>
      </c>
      <c r="U71" s="69" t="s">
        <v>181</v>
      </c>
      <c r="V71" s="152" t="s">
        <v>181</v>
      </c>
      <c r="W71" s="152" t="s">
        <v>181</v>
      </c>
      <c r="X71" s="152" t="s">
        <v>181</v>
      </c>
      <c r="Y71" s="404">
        <f>SUM(Y68:Y69)</f>
        <v>0</v>
      </c>
      <c r="Z71" s="69" t="s">
        <v>181</v>
      </c>
      <c r="AA71" s="152" t="s">
        <v>181</v>
      </c>
      <c r="AB71" s="152" t="s">
        <v>181</v>
      </c>
      <c r="AC71" s="152" t="s">
        <v>181</v>
      </c>
      <c r="AD71" s="404">
        <f>SUM(AD68:AD69)</f>
        <v>0</v>
      </c>
      <c r="AE71" s="69" t="s">
        <v>181</v>
      </c>
      <c r="AF71" s="152" t="s">
        <v>181</v>
      </c>
      <c r="AG71" s="152" t="s">
        <v>181</v>
      </c>
      <c r="AH71" s="152" t="s">
        <v>181</v>
      </c>
      <c r="AI71" s="404">
        <f>SUM(AI68:AI69)</f>
        <v>0</v>
      </c>
      <c r="AJ71" s="69" t="s">
        <v>181</v>
      </c>
      <c r="AK71" s="152" t="s">
        <v>181</v>
      </c>
      <c r="AL71" s="152" t="s">
        <v>181</v>
      </c>
      <c r="AM71" s="152" t="s">
        <v>181</v>
      </c>
      <c r="AN71" s="404">
        <f>SUM(AN68:AN69)</f>
        <v>0</v>
      </c>
      <c r="AO71" s="75" t="s">
        <v>181</v>
      </c>
      <c r="AP71" s="185" t="s">
        <v>181</v>
      </c>
      <c r="AQ71" s="190">
        <f>SUM(O71:AN71)</f>
        <v>0</v>
      </c>
      <c r="AR71" s="188" t="s">
        <v>181</v>
      </c>
      <c r="AS71" s="729"/>
      <c r="AT71" s="132" t="s">
        <v>181</v>
      </c>
      <c r="AU71" s="132" t="s">
        <v>181</v>
      </c>
      <c r="AV71" s="132" t="s">
        <v>181</v>
      </c>
      <c r="AW71" s="132" t="s">
        <v>181</v>
      </c>
      <c r="AX71" s="132" t="s">
        <v>181</v>
      </c>
      <c r="AY71" s="132" t="s">
        <v>181</v>
      </c>
      <c r="AZ71" s="132" t="s">
        <v>181</v>
      </c>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32" t="s">
        <v>181</v>
      </c>
      <c r="CW71" s="127"/>
      <c r="CX71" s="127"/>
      <c r="CY71" s="127"/>
      <c r="CZ71" s="127"/>
      <c r="DA71" s="127"/>
      <c r="DB71" s="132" t="s">
        <v>181</v>
      </c>
      <c r="DC71" s="127"/>
      <c r="DD71" s="127"/>
      <c r="DE71" s="127"/>
      <c r="DF71" s="127"/>
      <c r="DG71" s="127"/>
      <c r="DH71" s="132" t="s">
        <v>181</v>
      </c>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row>
    <row r="72" spans="1:144" s="58" customFormat="1" ht="9.9499999999999993" customHeight="1" thickBot="1">
      <c r="A72" s="55" t="s">
        <v>181</v>
      </c>
      <c r="B72" s="56" t="s">
        <v>181</v>
      </c>
      <c r="C72" s="56" t="s">
        <v>181</v>
      </c>
      <c r="D72" s="56" t="s">
        <v>181</v>
      </c>
      <c r="E72" s="56" t="s">
        <v>181</v>
      </c>
      <c r="F72" s="56" t="s">
        <v>181</v>
      </c>
      <c r="G72" s="56" t="s">
        <v>181</v>
      </c>
      <c r="H72" s="56" t="s">
        <v>181</v>
      </c>
      <c r="I72" s="56" t="s">
        <v>181</v>
      </c>
      <c r="J72" s="157" t="s">
        <v>181</v>
      </c>
      <c r="K72" s="157" t="s">
        <v>181</v>
      </c>
      <c r="L72" s="68" t="s">
        <v>181</v>
      </c>
      <c r="M72" s="152" t="s">
        <v>181</v>
      </c>
      <c r="N72" s="152" t="s">
        <v>181</v>
      </c>
      <c r="O72" s="401" t="s">
        <v>181</v>
      </c>
      <c r="P72" s="69" t="s">
        <v>181</v>
      </c>
      <c r="Q72" s="152" t="s">
        <v>181</v>
      </c>
      <c r="R72" s="152" t="s">
        <v>181</v>
      </c>
      <c r="S72" s="152" t="s">
        <v>181</v>
      </c>
      <c r="T72" s="401" t="s">
        <v>181</v>
      </c>
      <c r="U72" s="69" t="s">
        <v>181</v>
      </c>
      <c r="V72" s="152" t="s">
        <v>181</v>
      </c>
      <c r="W72" s="152" t="s">
        <v>181</v>
      </c>
      <c r="X72" s="152" t="s">
        <v>181</v>
      </c>
      <c r="Y72" s="401" t="s">
        <v>181</v>
      </c>
      <c r="Z72" s="69" t="s">
        <v>181</v>
      </c>
      <c r="AA72" s="152" t="s">
        <v>181</v>
      </c>
      <c r="AB72" s="152" t="s">
        <v>181</v>
      </c>
      <c r="AC72" s="152" t="s">
        <v>181</v>
      </c>
      <c r="AD72" s="401" t="s">
        <v>181</v>
      </c>
      <c r="AE72" s="69" t="s">
        <v>181</v>
      </c>
      <c r="AF72" s="152" t="s">
        <v>181</v>
      </c>
      <c r="AG72" s="152" t="s">
        <v>181</v>
      </c>
      <c r="AH72" s="152" t="s">
        <v>181</v>
      </c>
      <c r="AI72" s="401" t="s">
        <v>181</v>
      </c>
      <c r="AJ72" s="69" t="s">
        <v>181</v>
      </c>
      <c r="AK72" s="152" t="s">
        <v>181</v>
      </c>
      <c r="AL72" s="152" t="s">
        <v>181</v>
      </c>
      <c r="AM72" s="152" t="s">
        <v>181</v>
      </c>
      <c r="AN72" s="401" t="s">
        <v>181</v>
      </c>
      <c r="AO72" s="75" t="s">
        <v>181</v>
      </c>
      <c r="AP72" s="185" t="s">
        <v>181</v>
      </c>
      <c r="AQ72" s="185" t="s">
        <v>181</v>
      </c>
      <c r="AR72" s="188" t="s">
        <v>181</v>
      </c>
      <c r="AS72" s="729"/>
      <c r="AT72" s="132" t="s">
        <v>181</v>
      </c>
      <c r="AU72" s="132" t="s">
        <v>181</v>
      </c>
      <c r="AV72" s="132" t="s">
        <v>181</v>
      </c>
      <c r="AW72" s="132" t="s">
        <v>181</v>
      </c>
      <c r="AX72" s="132" t="s">
        <v>181</v>
      </c>
      <c r="AY72" s="132" t="s">
        <v>181</v>
      </c>
      <c r="AZ72" s="132" t="s">
        <v>181</v>
      </c>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32" t="s">
        <v>181</v>
      </c>
      <c r="CW72" s="127"/>
      <c r="CX72" s="127"/>
      <c r="CY72" s="127"/>
      <c r="CZ72" s="127"/>
      <c r="DA72" s="127"/>
      <c r="DB72" s="132" t="s">
        <v>181</v>
      </c>
      <c r="DC72" s="127"/>
      <c r="DD72" s="127"/>
      <c r="DE72" s="127"/>
      <c r="DF72" s="127"/>
      <c r="DG72" s="127"/>
      <c r="DH72" s="132" t="s">
        <v>181</v>
      </c>
      <c r="DI72" s="127"/>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row>
    <row r="73" spans="1:144" s="58" customFormat="1" ht="20.25" customHeight="1" thickBot="1">
      <c r="A73" s="55" t="s">
        <v>181</v>
      </c>
      <c r="B73" s="56" t="s">
        <v>181</v>
      </c>
      <c r="C73" s="1347" t="s">
        <v>240</v>
      </c>
      <c r="D73" s="1348"/>
      <c r="E73" s="1348"/>
      <c r="F73" s="1348"/>
      <c r="G73" s="1348"/>
      <c r="H73" s="1348"/>
      <c r="I73" s="1348"/>
      <c r="J73" s="1348"/>
      <c r="K73" s="56" t="s">
        <v>181</v>
      </c>
      <c r="L73" s="68" t="s">
        <v>181</v>
      </c>
      <c r="M73" s="152" t="s">
        <v>181</v>
      </c>
      <c r="N73" s="152" t="s">
        <v>181</v>
      </c>
      <c r="O73" s="407">
        <f>SUM(O64+O71)</f>
        <v>0</v>
      </c>
      <c r="P73" s="69" t="s">
        <v>181</v>
      </c>
      <c r="Q73" s="152" t="s">
        <v>181</v>
      </c>
      <c r="R73" s="152" t="s">
        <v>181</v>
      </c>
      <c r="S73" s="152" t="s">
        <v>181</v>
      </c>
      <c r="T73" s="407">
        <f>SUM(T64+T71)</f>
        <v>0</v>
      </c>
      <c r="U73" s="69" t="s">
        <v>181</v>
      </c>
      <c r="V73" s="152" t="s">
        <v>181</v>
      </c>
      <c r="W73" s="152" t="s">
        <v>181</v>
      </c>
      <c r="X73" s="152" t="s">
        <v>181</v>
      </c>
      <c r="Y73" s="407">
        <f>SUM(Y64+Y71)</f>
        <v>0</v>
      </c>
      <c r="Z73" s="69" t="s">
        <v>181</v>
      </c>
      <c r="AA73" s="152" t="s">
        <v>181</v>
      </c>
      <c r="AB73" s="152" t="s">
        <v>181</v>
      </c>
      <c r="AC73" s="152" t="s">
        <v>181</v>
      </c>
      <c r="AD73" s="407">
        <f>SUM(AD64+AD71)</f>
        <v>0</v>
      </c>
      <c r="AE73" s="69" t="s">
        <v>181</v>
      </c>
      <c r="AF73" s="152" t="s">
        <v>181</v>
      </c>
      <c r="AG73" s="152" t="s">
        <v>181</v>
      </c>
      <c r="AH73" s="152" t="s">
        <v>181</v>
      </c>
      <c r="AI73" s="407">
        <f>SUM(AI64+AI71)</f>
        <v>0</v>
      </c>
      <c r="AJ73" s="69" t="s">
        <v>181</v>
      </c>
      <c r="AK73" s="152" t="s">
        <v>181</v>
      </c>
      <c r="AL73" s="152" t="s">
        <v>181</v>
      </c>
      <c r="AM73" s="152" t="s">
        <v>181</v>
      </c>
      <c r="AN73" s="407">
        <f>SUM(AN64+AN71)</f>
        <v>0</v>
      </c>
      <c r="AO73" s="75" t="s">
        <v>181</v>
      </c>
      <c r="AP73" s="185" t="s">
        <v>181</v>
      </c>
      <c r="AQ73" s="191">
        <f>SUM(O73:AN73)</f>
        <v>0</v>
      </c>
      <c r="AR73" s="188" t="s">
        <v>181</v>
      </c>
      <c r="AS73" s="729"/>
      <c r="AT73" s="132" t="s">
        <v>181</v>
      </c>
      <c r="AU73" s="132" t="s">
        <v>181</v>
      </c>
      <c r="AV73" s="132" t="s">
        <v>181</v>
      </c>
      <c r="AW73" s="132" t="s">
        <v>181</v>
      </c>
      <c r="AX73" s="132" t="s">
        <v>181</v>
      </c>
      <c r="AY73" s="132" t="s">
        <v>181</v>
      </c>
      <c r="AZ73" s="132" t="s">
        <v>181</v>
      </c>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32" t="s">
        <v>181</v>
      </c>
      <c r="CW73" s="127"/>
      <c r="CX73" s="127"/>
      <c r="CY73" s="127"/>
      <c r="CZ73" s="127"/>
      <c r="DA73" s="127"/>
      <c r="DB73" s="132" t="s">
        <v>181</v>
      </c>
      <c r="DC73" s="127"/>
      <c r="DD73" s="127"/>
      <c r="DE73" s="127"/>
      <c r="DF73" s="127"/>
      <c r="DG73" s="127"/>
      <c r="DH73" s="132" t="s">
        <v>181</v>
      </c>
      <c r="DI73" s="127"/>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row>
    <row r="74" spans="1:144" s="58" customFormat="1" ht="9.9499999999999993" customHeight="1" thickBot="1">
      <c r="A74" s="61" t="s">
        <v>181</v>
      </c>
      <c r="B74" s="62" t="s">
        <v>181</v>
      </c>
      <c r="C74" s="62" t="s">
        <v>181</v>
      </c>
      <c r="D74" s="62" t="s">
        <v>181</v>
      </c>
      <c r="E74" s="62" t="s">
        <v>181</v>
      </c>
      <c r="F74" s="62" t="s">
        <v>181</v>
      </c>
      <c r="G74" s="62" t="s">
        <v>181</v>
      </c>
      <c r="H74" s="62" t="s">
        <v>181</v>
      </c>
      <c r="I74" s="62" t="s">
        <v>181</v>
      </c>
      <c r="J74" s="62" t="s">
        <v>181</v>
      </c>
      <c r="K74" s="62" t="s">
        <v>181</v>
      </c>
      <c r="L74" s="79" t="s">
        <v>181</v>
      </c>
      <c r="M74" s="80" t="s">
        <v>181</v>
      </c>
      <c r="N74" s="80" t="s">
        <v>181</v>
      </c>
      <c r="O74" s="403" t="s">
        <v>181</v>
      </c>
      <c r="P74" s="82" t="s">
        <v>181</v>
      </c>
      <c r="Q74" s="80" t="s">
        <v>181</v>
      </c>
      <c r="R74" s="80" t="s">
        <v>181</v>
      </c>
      <c r="S74" s="80" t="s">
        <v>181</v>
      </c>
      <c r="T74" s="403" t="s">
        <v>181</v>
      </c>
      <c r="U74" s="82" t="s">
        <v>181</v>
      </c>
      <c r="V74" s="80" t="s">
        <v>181</v>
      </c>
      <c r="W74" s="80" t="s">
        <v>181</v>
      </c>
      <c r="X74" s="80" t="s">
        <v>181</v>
      </c>
      <c r="Y74" s="403" t="s">
        <v>181</v>
      </c>
      <c r="Z74" s="82" t="s">
        <v>181</v>
      </c>
      <c r="AA74" s="80" t="s">
        <v>181</v>
      </c>
      <c r="AB74" s="80" t="s">
        <v>181</v>
      </c>
      <c r="AC74" s="80" t="s">
        <v>181</v>
      </c>
      <c r="AD74" s="403" t="s">
        <v>181</v>
      </c>
      <c r="AE74" s="82" t="s">
        <v>181</v>
      </c>
      <c r="AF74" s="80" t="s">
        <v>181</v>
      </c>
      <c r="AG74" s="80" t="s">
        <v>181</v>
      </c>
      <c r="AH74" s="80" t="s">
        <v>181</v>
      </c>
      <c r="AI74" s="403" t="s">
        <v>181</v>
      </c>
      <c r="AJ74" s="82" t="s">
        <v>181</v>
      </c>
      <c r="AK74" s="80" t="s">
        <v>181</v>
      </c>
      <c r="AL74" s="80" t="s">
        <v>181</v>
      </c>
      <c r="AM74" s="80" t="s">
        <v>181</v>
      </c>
      <c r="AN74" s="403" t="s">
        <v>181</v>
      </c>
      <c r="AO74" s="83" t="s">
        <v>181</v>
      </c>
      <c r="AP74" s="186" t="s">
        <v>181</v>
      </c>
      <c r="AQ74" s="186" t="s">
        <v>181</v>
      </c>
      <c r="AR74" s="189" t="s">
        <v>181</v>
      </c>
      <c r="AS74" s="729"/>
      <c r="AT74" s="132" t="s">
        <v>181</v>
      </c>
      <c r="AU74" s="132" t="s">
        <v>181</v>
      </c>
      <c r="AV74" s="132" t="s">
        <v>181</v>
      </c>
      <c r="AW74" s="132" t="s">
        <v>181</v>
      </c>
      <c r="AX74" s="132" t="s">
        <v>181</v>
      </c>
      <c r="AY74" s="132" t="s">
        <v>181</v>
      </c>
      <c r="AZ74" s="132" t="s">
        <v>181</v>
      </c>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32" t="s">
        <v>181</v>
      </c>
      <c r="CW74" s="127"/>
      <c r="CX74" s="127"/>
      <c r="CY74" s="127"/>
      <c r="CZ74" s="127"/>
      <c r="DA74" s="127"/>
      <c r="DB74" s="132" t="s">
        <v>181</v>
      </c>
      <c r="DC74" s="127"/>
      <c r="DD74" s="127"/>
      <c r="DE74" s="127"/>
      <c r="DF74" s="127"/>
      <c r="DG74" s="127"/>
      <c r="DH74" s="132" t="s">
        <v>181</v>
      </c>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row>
    <row r="75" spans="1:144" s="58" customFormat="1" ht="9.9499999999999993" customHeight="1">
      <c r="A75" s="55" t="s">
        <v>181</v>
      </c>
      <c r="B75" s="84" t="s">
        <v>181</v>
      </c>
      <c r="C75" s="84" t="s">
        <v>181</v>
      </c>
      <c r="D75" s="84" t="s">
        <v>181</v>
      </c>
      <c r="E75" s="56" t="s">
        <v>181</v>
      </c>
      <c r="F75" s="56" t="s">
        <v>181</v>
      </c>
      <c r="G75" s="56" t="s">
        <v>181</v>
      </c>
      <c r="H75" s="56" t="s">
        <v>181</v>
      </c>
      <c r="I75" s="56" t="s">
        <v>181</v>
      </c>
      <c r="J75" s="56" t="s">
        <v>181</v>
      </c>
      <c r="K75" s="56" t="s">
        <v>181</v>
      </c>
      <c r="L75" s="68" t="s">
        <v>181</v>
      </c>
      <c r="M75" s="152" t="s">
        <v>181</v>
      </c>
      <c r="N75" s="152" t="s">
        <v>181</v>
      </c>
      <c r="O75" s="401" t="s">
        <v>181</v>
      </c>
      <c r="P75" s="152" t="s">
        <v>181</v>
      </c>
      <c r="Q75" s="68" t="s">
        <v>181</v>
      </c>
      <c r="R75" s="152" t="s">
        <v>181</v>
      </c>
      <c r="S75" s="152" t="s">
        <v>181</v>
      </c>
      <c r="T75" s="401" t="s">
        <v>181</v>
      </c>
      <c r="U75" s="152" t="s">
        <v>181</v>
      </c>
      <c r="V75" s="68" t="s">
        <v>181</v>
      </c>
      <c r="W75" s="152" t="s">
        <v>181</v>
      </c>
      <c r="X75" s="152" t="s">
        <v>181</v>
      </c>
      <c r="Y75" s="401" t="s">
        <v>181</v>
      </c>
      <c r="Z75" s="152" t="s">
        <v>181</v>
      </c>
      <c r="AA75" s="68" t="s">
        <v>181</v>
      </c>
      <c r="AB75" s="152" t="s">
        <v>181</v>
      </c>
      <c r="AC75" s="152" t="s">
        <v>181</v>
      </c>
      <c r="AD75" s="401" t="s">
        <v>181</v>
      </c>
      <c r="AE75" s="152" t="s">
        <v>181</v>
      </c>
      <c r="AF75" s="68" t="s">
        <v>181</v>
      </c>
      <c r="AG75" s="152" t="s">
        <v>181</v>
      </c>
      <c r="AH75" s="152" t="s">
        <v>181</v>
      </c>
      <c r="AI75" s="401" t="s">
        <v>181</v>
      </c>
      <c r="AJ75" s="152" t="s">
        <v>181</v>
      </c>
      <c r="AK75" s="68" t="s">
        <v>181</v>
      </c>
      <c r="AL75" s="152" t="s">
        <v>181</v>
      </c>
      <c r="AM75" s="152" t="s">
        <v>181</v>
      </c>
      <c r="AN75" s="401" t="s">
        <v>181</v>
      </c>
      <c r="AO75" s="85" t="s">
        <v>181</v>
      </c>
      <c r="AP75" s="187" t="s">
        <v>181</v>
      </c>
      <c r="AQ75" s="185" t="s">
        <v>181</v>
      </c>
      <c r="AR75" s="188" t="s">
        <v>181</v>
      </c>
      <c r="AS75" s="729"/>
      <c r="AT75" s="132" t="s">
        <v>181</v>
      </c>
      <c r="AU75" s="132" t="s">
        <v>181</v>
      </c>
      <c r="AV75" s="132" t="s">
        <v>181</v>
      </c>
      <c r="AW75" s="132" t="s">
        <v>181</v>
      </c>
      <c r="AX75" s="132" t="s">
        <v>181</v>
      </c>
      <c r="AY75" s="132" t="s">
        <v>181</v>
      </c>
      <c r="AZ75" s="132" t="s">
        <v>181</v>
      </c>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32" t="s">
        <v>181</v>
      </c>
      <c r="CW75" s="127"/>
      <c r="CX75" s="127"/>
      <c r="CY75" s="127"/>
      <c r="CZ75" s="127"/>
      <c r="DA75" s="127"/>
      <c r="DB75" s="132" t="s">
        <v>181</v>
      </c>
      <c r="DC75" s="127"/>
      <c r="DD75" s="127"/>
      <c r="DE75" s="127"/>
      <c r="DF75" s="127"/>
      <c r="DG75" s="127"/>
      <c r="DH75" s="132" t="s">
        <v>181</v>
      </c>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row>
    <row r="76" spans="1:144" s="58" customFormat="1" ht="30" customHeight="1">
      <c r="A76" s="55"/>
      <c r="B76" s="1347" t="s">
        <v>390</v>
      </c>
      <c r="C76" s="1347"/>
      <c r="D76" s="1347"/>
      <c r="E76" s="1347"/>
      <c r="F76" s="1347"/>
      <c r="G76" s="1348"/>
      <c r="H76" s="1348"/>
      <c r="I76" s="1348"/>
      <c r="J76" s="1348"/>
      <c r="K76" s="56" t="s">
        <v>181</v>
      </c>
      <c r="L76" s="68" t="s">
        <v>181</v>
      </c>
      <c r="M76" s="152" t="s">
        <v>181</v>
      </c>
      <c r="N76" s="152" t="s">
        <v>181</v>
      </c>
      <c r="O76" s="405" t="s">
        <v>181</v>
      </c>
      <c r="P76" s="69" t="s">
        <v>181</v>
      </c>
      <c r="Q76" s="152" t="s">
        <v>181</v>
      </c>
      <c r="R76" s="152" t="s">
        <v>181</v>
      </c>
      <c r="S76" s="152" t="s">
        <v>181</v>
      </c>
      <c r="T76" s="405" t="s">
        <v>181</v>
      </c>
      <c r="U76" s="69" t="s">
        <v>181</v>
      </c>
      <c r="V76" s="152" t="s">
        <v>181</v>
      </c>
      <c r="W76" s="152" t="s">
        <v>181</v>
      </c>
      <c r="X76" s="152" t="s">
        <v>181</v>
      </c>
      <c r="Y76" s="405" t="s">
        <v>181</v>
      </c>
      <c r="Z76" s="69" t="s">
        <v>181</v>
      </c>
      <c r="AA76" s="152" t="s">
        <v>181</v>
      </c>
      <c r="AB76" s="152" t="s">
        <v>181</v>
      </c>
      <c r="AC76" s="152" t="s">
        <v>181</v>
      </c>
      <c r="AD76" s="405" t="s">
        <v>181</v>
      </c>
      <c r="AE76" s="69" t="s">
        <v>181</v>
      </c>
      <c r="AF76" s="152" t="s">
        <v>181</v>
      </c>
      <c r="AG76" s="152" t="s">
        <v>181</v>
      </c>
      <c r="AH76" s="152" t="s">
        <v>181</v>
      </c>
      <c r="AI76" s="405" t="s">
        <v>181</v>
      </c>
      <c r="AJ76" s="69" t="s">
        <v>181</v>
      </c>
      <c r="AK76" s="152" t="s">
        <v>181</v>
      </c>
      <c r="AL76" s="152" t="s">
        <v>181</v>
      </c>
      <c r="AM76" s="152" t="s">
        <v>181</v>
      </c>
      <c r="AN76" s="405" t="s">
        <v>181</v>
      </c>
      <c r="AO76" s="75" t="s">
        <v>181</v>
      </c>
      <c r="AP76" s="185" t="s">
        <v>181</v>
      </c>
      <c r="AQ76" s="192" t="s">
        <v>181</v>
      </c>
      <c r="AR76" s="188" t="s">
        <v>181</v>
      </c>
      <c r="AS76" s="729"/>
      <c r="AT76" s="132" t="s">
        <v>181</v>
      </c>
      <c r="AU76" s="132" t="s">
        <v>181</v>
      </c>
      <c r="AV76" s="132" t="s">
        <v>181</v>
      </c>
      <c r="AW76" s="132" t="s">
        <v>181</v>
      </c>
      <c r="AX76" s="132" t="s">
        <v>181</v>
      </c>
      <c r="AY76" s="132" t="s">
        <v>181</v>
      </c>
      <c r="AZ76" s="132" t="s">
        <v>181</v>
      </c>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32" t="s">
        <v>181</v>
      </c>
      <c r="CW76" s="127"/>
      <c r="CX76" s="127"/>
      <c r="CY76" s="127"/>
      <c r="CZ76" s="127"/>
      <c r="DA76" s="127"/>
      <c r="DB76" s="132" t="s">
        <v>181</v>
      </c>
      <c r="DC76" s="127"/>
      <c r="DD76" s="127"/>
      <c r="DE76" s="127"/>
      <c r="DF76" s="127"/>
      <c r="DG76" s="127"/>
      <c r="DH76" s="132" t="s">
        <v>181</v>
      </c>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row>
    <row r="77" spans="1:144" s="58" customFormat="1" ht="20.25" customHeight="1">
      <c r="A77" s="55" t="s">
        <v>181</v>
      </c>
      <c r="B77" s="59">
        <v>1</v>
      </c>
      <c r="C77" s="1092" t="s">
        <v>262</v>
      </c>
      <c r="D77" s="1093"/>
      <c r="E77" s="1093"/>
      <c r="F77" s="1093"/>
      <c r="G77" s="1093"/>
      <c r="H77" s="1093"/>
      <c r="I77" s="1093"/>
      <c r="J77" s="1093"/>
      <c r="K77" s="56" t="s">
        <v>181</v>
      </c>
      <c r="L77" s="68" t="s">
        <v>181</v>
      </c>
      <c r="M77" s="152" t="s">
        <v>181</v>
      </c>
      <c r="N77" s="152" t="s">
        <v>181</v>
      </c>
      <c r="O77" s="401" t="s">
        <v>181</v>
      </c>
      <c r="P77" s="152" t="s">
        <v>181</v>
      </c>
      <c r="Q77" s="68" t="s">
        <v>181</v>
      </c>
      <c r="R77" s="152" t="s">
        <v>181</v>
      </c>
      <c r="S77" s="152" t="s">
        <v>181</v>
      </c>
      <c r="T77" s="401" t="s">
        <v>181</v>
      </c>
      <c r="U77" s="152" t="s">
        <v>181</v>
      </c>
      <c r="V77" s="68" t="s">
        <v>181</v>
      </c>
      <c r="W77" s="152" t="s">
        <v>181</v>
      </c>
      <c r="X77" s="152" t="s">
        <v>181</v>
      </c>
      <c r="Y77" s="401" t="s">
        <v>181</v>
      </c>
      <c r="Z77" s="152" t="s">
        <v>181</v>
      </c>
      <c r="AA77" s="68" t="s">
        <v>181</v>
      </c>
      <c r="AB77" s="152" t="s">
        <v>181</v>
      </c>
      <c r="AC77" s="152" t="s">
        <v>181</v>
      </c>
      <c r="AD77" s="401" t="s">
        <v>181</v>
      </c>
      <c r="AE77" s="152" t="s">
        <v>181</v>
      </c>
      <c r="AF77" s="68" t="s">
        <v>181</v>
      </c>
      <c r="AG77" s="152" t="s">
        <v>181</v>
      </c>
      <c r="AH77" s="152" t="s">
        <v>181</v>
      </c>
      <c r="AI77" s="401" t="s">
        <v>181</v>
      </c>
      <c r="AJ77" s="152" t="s">
        <v>181</v>
      </c>
      <c r="AK77" s="68" t="s">
        <v>181</v>
      </c>
      <c r="AL77" s="152" t="s">
        <v>181</v>
      </c>
      <c r="AM77" s="152" t="s">
        <v>181</v>
      </c>
      <c r="AN77" s="401" t="s">
        <v>181</v>
      </c>
      <c r="AO77" s="85" t="s">
        <v>181</v>
      </c>
      <c r="AP77" s="187" t="s">
        <v>181</v>
      </c>
      <c r="AQ77" s="185" t="s">
        <v>181</v>
      </c>
      <c r="AR77" s="188" t="s">
        <v>181</v>
      </c>
      <c r="AS77" s="729"/>
      <c r="AT77" s="132" t="s">
        <v>181</v>
      </c>
      <c r="AU77" s="132" t="s">
        <v>181</v>
      </c>
      <c r="AV77" s="132" t="s">
        <v>181</v>
      </c>
      <c r="AW77" s="132" t="s">
        <v>181</v>
      </c>
      <c r="AX77" s="132" t="s">
        <v>181</v>
      </c>
      <c r="AY77" s="132" t="s">
        <v>181</v>
      </c>
      <c r="AZ77" s="132" t="s">
        <v>181</v>
      </c>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32" t="s">
        <v>181</v>
      </c>
      <c r="CW77" s="127"/>
      <c r="CX77" s="127"/>
      <c r="CY77" s="127"/>
      <c r="CZ77" s="127"/>
      <c r="DA77" s="127"/>
      <c r="DB77" s="132" t="s">
        <v>181</v>
      </c>
      <c r="DC77" s="127"/>
      <c r="DD77" s="127"/>
      <c r="DE77" s="127"/>
      <c r="DF77" s="127"/>
      <c r="DG77" s="127"/>
      <c r="DH77" s="132" t="s">
        <v>181</v>
      </c>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row>
    <row r="78" spans="1:144" s="58" customFormat="1" ht="20.25" customHeight="1">
      <c r="A78" s="55" t="s">
        <v>181</v>
      </c>
      <c r="B78" s="56" t="s">
        <v>181</v>
      </c>
      <c r="C78" s="56" t="s">
        <v>181</v>
      </c>
      <c r="D78" s="1090" t="s">
        <v>261</v>
      </c>
      <c r="E78" s="1091"/>
      <c r="F78" s="1091"/>
      <c r="G78" s="1091"/>
      <c r="H78" s="1091"/>
      <c r="I78" s="1091"/>
      <c r="J78" s="1091"/>
      <c r="K78" s="56" t="s">
        <v>181</v>
      </c>
      <c r="L78" s="68" t="s">
        <v>181</v>
      </c>
      <c r="M78" s="152" t="s">
        <v>181</v>
      </c>
      <c r="N78" s="152" t="s">
        <v>181</v>
      </c>
      <c r="O78" s="408"/>
      <c r="P78" s="152"/>
      <c r="Q78" s="68"/>
      <c r="R78" s="152"/>
      <c r="S78" s="152"/>
      <c r="T78" s="408"/>
      <c r="U78" s="152"/>
      <c r="V78" s="68"/>
      <c r="W78" s="152"/>
      <c r="X78" s="152"/>
      <c r="Y78" s="408"/>
      <c r="Z78" s="152"/>
      <c r="AA78" s="68"/>
      <c r="AB78" s="152"/>
      <c r="AC78" s="152"/>
      <c r="AD78" s="408"/>
      <c r="AE78" s="152"/>
      <c r="AF78" s="68"/>
      <c r="AG78" s="152"/>
      <c r="AH78" s="152"/>
      <c r="AI78" s="408"/>
      <c r="AJ78" s="152"/>
      <c r="AK78" s="68"/>
      <c r="AL78" s="152"/>
      <c r="AM78" s="152"/>
      <c r="AN78" s="408"/>
      <c r="AO78" s="85" t="s">
        <v>181</v>
      </c>
      <c r="AP78" s="187" t="s">
        <v>181</v>
      </c>
      <c r="AQ78" s="53">
        <f>SUM(O78:AN78)</f>
        <v>0</v>
      </c>
      <c r="AR78" s="188" t="s">
        <v>181</v>
      </c>
      <c r="AS78" s="729"/>
      <c r="AT78" s="132" t="s">
        <v>181</v>
      </c>
      <c r="AU78" s="132" t="s">
        <v>181</v>
      </c>
      <c r="AV78" s="132" t="s">
        <v>181</v>
      </c>
      <c r="AW78" s="132" t="s">
        <v>181</v>
      </c>
      <c r="AX78" s="132" t="s">
        <v>181</v>
      </c>
      <c r="AY78" s="132" t="s">
        <v>181</v>
      </c>
      <c r="AZ78" s="132" t="s">
        <v>181</v>
      </c>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32" t="s">
        <v>181</v>
      </c>
      <c r="CW78" s="127"/>
      <c r="CX78" s="127"/>
      <c r="CY78" s="127"/>
      <c r="CZ78" s="127"/>
      <c r="DA78" s="127"/>
      <c r="DB78" s="132" t="s">
        <v>181</v>
      </c>
      <c r="DC78" s="127"/>
      <c r="DD78" s="127"/>
      <c r="DE78" s="127"/>
      <c r="DF78" s="127"/>
      <c r="DG78" s="127"/>
      <c r="DH78" s="132" t="s">
        <v>181</v>
      </c>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row>
    <row r="79" spans="1:144" s="58" customFormat="1" ht="20.25" customHeight="1">
      <c r="A79" s="55"/>
      <c r="B79" s="56"/>
      <c r="C79" s="56"/>
      <c r="D79" s="1090" t="s">
        <v>261</v>
      </c>
      <c r="E79" s="1091"/>
      <c r="F79" s="1091"/>
      <c r="G79" s="1091"/>
      <c r="H79" s="1091"/>
      <c r="I79" s="1091"/>
      <c r="J79" s="1091"/>
      <c r="K79" s="56"/>
      <c r="L79" s="68"/>
      <c r="M79" s="152"/>
      <c r="N79" s="152"/>
      <c r="O79" s="408"/>
      <c r="P79" s="152"/>
      <c r="Q79" s="68"/>
      <c r="R79" s="152"/>
      <c r="S79" s="152"/>
      <c r="T79" s="408"/>
      <c r="U79" s="152"/>
      <c r="V79" s="68"/>
      <c r="W79" s="152"/>
      <c r="X79" s="152"/>
      <c r="Y79" s="408"/>
      <c r="Z79" s="152"/>
      <c r="AA79" s="68"/>
      <c r="AB79" s="152"/>
      <c r="AC79" s="152"/>
      <c r="AD79" s="408"/>
      <c r="AE79" s="152"/>
      <c r="AF79" s="68"/>
      <c r="AG79" s="152"/>
      <c r="AH79" s="152"/>
      <c r="AI79" s="408"/>
      <c r="AJ79" s="152"/>
      <c r="AK79" s="68"/>
      <c r="AL79" s="152"/>
      <c r="AM79" s="152"/>
      <c r="AN79" s="408"/>
      <c r="AO79" s="85"/>
      <c r="AP79" s="187"/>
      <c r="AQ79" s="53">
        <f>SUM(O79:AN79)</f>
        <v>0</v>
      </c>
      <c r="AR79" s="188"/>
      <c r="AS79" s="729"/>
      <c r="AT79" s="132" t="s">
        <v>181</v>
      </c>
      <c r="AU79" s="132" t="s">
        <v>181</v>
      </c>
      <c r="AV79" s="132" t="s">
        <v>181</v>
      </c>
      <c r="AW79" s="132" t="s">
        <v>181</v>
      </c>
      <c r="AX79" s="132" t="s">
        <v>181</v>
      </c>
      <c r="AY79" s="132" t="s">
        <v>181</v>
      </c>
      <c r="AZ79" s="132" t="s">
        <v>181</v>
      </c>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32" t="s">
        <v>181</v>
      </c>
      <c r="CW79" s="127"/>
      <c r="CX79" s="127"/>
      <c r="CY79" s="127"/>
      <c r="CZ79" s="127"/>
      <c r="DA79" s="127"/>
      <c r="DB79" s="132" t="s">
        <v>181</v>
      </c>
      <c r="DC79" s="127"/>
      <c r="DD79" s="127"/>
      <c r="DE79" s="127"/>
      <c r="DF79" s="127"/>
      <c r="DG79" s="127"/>
      <c r="DH79" s="132" t="s">
        <v>181</v>
      </c>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row>
    <row r="80" spans="1:144" s="58" customFormat="1" ht="20.25" customHeight="1">
      <c r="A80" s="55"/>
      <c r="B80" s="56"/>
      <c r="C80" s="56"/>
      <c r="D80" s="1090" t="s">
        <v>261</v>
      </c>
      <c r="E80" s="1091"/>
      <c r="F80" s="1091"/>
      <c r="G80" s="1091"/>
      <c r="H80" s="1091"/>
      <c r="I80" s="1091"/>
      <c r="J80" s="1091"/>
      <c r="K80" s="56"/>
      <c r="L80" s="68"/>
      <c r="M80" s="152"/>
      <c r="N80" s="152"/>
      <c r="O80" s="408"/>
      <c r="P80" s="152"/>
      <c r="Q80" s="68"/>
      <c r="R80" s="152"/>
      <c r="S80" s="152"/>
      <c r="T80" s="408"/>
      <c r="U80" s="152"/>
      <c r="V80" s="68"/>
      <c r="W80" s="152"/>
      <c r="X80" s="152"/>
      <c r="Y80" s="408"/>
      <c r="Z80" s="152"/>
      <c r="AA80" s="68"/>
      <c r="AB80" s="152"/>
      <c r="AC80" s="152"/>
      <c r="AD80" s="408"/>
      <c r="AE80" s="152"/>
      <c r="AF80" s="68"/>
      <c r="AG80" s="152"/>
      <c r="AH80" s="152"/>
      <c r="AI80" s="408"/>
      <c r="AJ80" s="152"/>
      <c r="AK80" s="68"/>
      <c r="AL80" s="152"/>
      <c r="AM80" s="152"/>
      <c r="AN80" s="408"/>
      <c r="AO80" s="85"/>
      <c r="AP80" s="187"/>
      <c r="AQ80" s="53">
        <f>SUM(O80:AN80)</f>
        <v>0</v>
      </c>
      <c r="AR80" s="188"/>
      <c r="AS80" s="729"/>
      <c r="AT80" s="132"/>
      <c r="AU80" s="132"/>
      <c r="AV80" s="132"/>
      <c r="AW80" s="132"/>
      <c r="AX80" s="132"/>
      <c r="AY80" s="132"/>
      <c r="AZ80" s="132"/>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32"/>
      <c r="CW80" s="127"/>
      <c r="CX80" s="127"/>
      <c r="CY80" s="127"/>
      <c r="CZ80" s="127"/>
      <c r="DA80" s="127"/>
      <c r="DB80" s="132"/>
      <c r="DC80" s="127"/>
      <c r="DD80" s="127"/>
      <c r="DE80" s="127"/>
      <c r="DF80" s="127"/>
      <c r="DG80" s="127"/>
      <c r="DH80" s="132"/>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row>
    <row r="81" spans="1:144" s="58" customFormat="1" ht="9.9499999999999993" customHeight="1">
      <c r="A81" s="55" t="s">
        <v>181</v>
      </c>
      <c r="B81" s="56" t="s">
        <v>181</v>
      </c>
      <c r="C81" s="56" t="s">
        <v>181</v>
      </c>
      <c r="D81" s="56" t="s">
        <v>181</v>
      </c>
      <c r="E81" s="56" t="s">
        <v>181</v>
      </c>
      <c r="F81" s="56" t="s">
        <v>181</v>
      </c>
      <c r="G81" s="56" t="s">
        <v>181</v>
      </c>
      <c r="H81" s="56" t="s">
        <v>181</v>
      </c>
      <c r="I81" s="56" t="s">
        <v>181</v>
      </c>
      <c r="J81" s="157" t="s">
        <v>181</v>
      </c>
      <c r="K81" s="157" t="s">
        <v>181</v>
      </c>
      <c r="L81" s="68" t="s">
        <v>181</v>
      </c>
      <c r="M81" s="152" t="s">
        <v>181</v>
      </c>
      <c r="N81" s="152" t="s">
        <v>181</v>
      </c>
      <c r="O81" s="401"/>
      <c r="P81" s="69"/>
      <c r="Q81" s="152"/>
      <c r="R81" s="152"/>
      <c r="S81" s="152"/>
      <c r="T81" s="401"/>
      <c r="U81" s="69"/>
      <c r="V81" s="152"/>
      <c r="W81" s="152"/>
      <c r="X81" s="152"/>
      <c r="Y81" s="401"/>
      <c r="Z81" s="69" t="s">
        <v>181</v>
      </c>
      <c r="AA81" s="152" t="s">
        <v>181</v>
      </c>
      <c r="AB81" s="152" t="s">
        <v>181</v>
      </c>
      <c r="AC81" s="152" t="s">
        <v>181</v>
      </c>
      <c r="AD81" s="401" t="s">
        <v>181</v>
      </c>
      <c r="AE81" s="69" t="s">
        <v>181</v>
      </c>
      <c r="AF81" s="152" t="s">
        <v>181</v>
      </c>
      <c r="AG81" s="152" t="s">
        <v>181</v>
      </c>
      <c r="AH81" s="152" t="s">
        <v>181</v>
      </c>
      <c r="AI81" s="401" t="s">
        <v>181</v>
      </c>
      <c r="AJ81" s="69" t="s">
        <v>181</v>
      </c>
      <c r="AK81" s="152" t="s">
        <v>181</v>
      </c>
      <c r="AL81" s="152" t="s">
        <v>181</v>
      </c>
      <c r="AM81" s="152" t="s">
        <v>181</v>
      </c>
      <c r="AN81" s="401" t="s">
        <v>181</v>
      </c>
      <c r="AO81" s="75" t="s">
        <v>181</v>
      </c>
      <c r="AP81" s="185" t="s">
        <v>181</v>
      </c>
      <c r="AQ81" s="185" t="s">
        <v>181</v>
      </c>
      <c r="AR81" s="188" t="s">
        <v>181</v>
      </c>
      <c r="AS81" s="729"/>
      <c r="AT81" s="132"/>
      <c r="AU81" s="132"/>
      <c r="AV81" s="132"/>
      <c r="AW81" s="132"/>
      <c r="AX81" s="132"/>
      <c r="AY81" s="132"/>
      <c r="AZ81" s="132"/>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32"/>
      <c r="CW81" s="127"/>
      <c r="CX81" s="127"/>
      <c r="CY81" s="127"/>
      <c r="CZ81" s="127"/>
      <c r="DA81" s="127"/>
      <c r="DB81" s="132"/>
      <c r="DC81" s="127"/>
      <c r="DD81" s="127"/>
      <c r="DE81" s="127"/>
      <c r="DF81" s="127"/>
      <c r="DG81" s="127"/>
      <c r="DH81" s="132"/>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row>
    <row r="82" spans="1:144" s="58" customFormat="1" ht="20.25" customHeight="1">
      <c r="A82" s="55" t="s">
        <v>181</v>
      </c>
      <c r="B82" s="59">
        <v>2</v>
      </c>
      <c r="C82" s="1092" t="s">
        <v>263</v>
      </c>
      <c r="D82" s="1093"/>
      <c r="E82" s="1093"/>
      <c r="F82" s="1093"/>
      <c r="G82" s="1093"/>
      <c r="H82" s="1093"/>
      <c r="I82" s="1093"/>
      <c r="J82" s="1093"/>
      <c r="K82" s="56" t="s">
        <v>181</v>
      </c>
      <c r="L82" s="68" t="s">
        <v>181</v>
      </c>
      <c r="M82" s="152" t="s">
        <v>181</v>
      </c>
      <c r="N82" s="152" t="s">
        <v>181</v>
      </c>
      <c r="O82" s="401"/>
      <c r="P82" s="152"/>
      <c r="Q82" s="68"/>
      <c r="R82" s="152"/>
      <c r="S82" s="152"/>
      <c r="T82" s="401"/>
      <c r="U82" s="152"/>
      <c r="V82" s="68"/>
      <c r="W82" s="152"/>
      <c r="X82" s="152"/>
      <c r="Y82" s="401"/>
      <c r="Z82" s="152" t="s">
        <v>181</v>
      </c>
      <c r="AA82" s="68" t="s">
        <v>181</v>
      </c>
      <c r="AB82" s="152" t="s">
        <v>181</v>
      </c>
      <c r="AC82" s="152" t="s">
        <v>181</v>
      </c>
      <c r="AD82" s="401" t="s">
        <v>181</v>
      </c>
      <c r="AE82" s="152" t="s">
        <v>181</v>
      </c>
      <c r="AF82" s="68" t="s">
        <v>181</v>
      </c>
      <c r="AG82" s="152" t="s">
        <v>181</v>
      </c>
      <c r="AH82" s="152" t="s">
        <v>181</v>
      </c>
      <c r="AI82" s="401" t="s">
        <v>181</v>
      </c>
      <c r="AJ82" s="152" t="s">
        <v>181</v>
      </c>
      <c r="AK82" s="68" t="s">
        <v>181</v>
      </c>
      <c r="AL82" s="152" t="s">
        <v>181</v>
      </c>
      <c r="AM82" s="152" t="s">
        <v>181</v>
      </c>
      <c r="AN82" s="401" t="s">
        <v>181</v>
      </c>
      <c r="AO82" s="85" t="s">
        <v>181</v>
      </c>
      <c r="AP82" s="187" t="s">
        <v>181</v>
      </c>
      <c r="AQ82" s="185" t="s">
        <v>181</v>
      </c>
      <c r="AR82" s="188" t="s">
        <v>181</v>
      </c>
      <c r="AS82" s="729"/>
      <c r="AT82" s="132" t="s">
        <v>181</v>
      </c>
      <c r="AU82" s="132" t="s">
        <v>181</v>
      </c>
      <c r="AV82" s="132" t="s">
        <v>181</v>
      </c>
      <c r="AW82" s="132" t="s">
        <v>181</v>
      </c>
      <c r="AX82" s="132" t="s">
        <v>181</v>
      </c>
      <c r="AY82" s="132" t="s">
        <v>181</v>
      </c>
      <c r="AZ82" s="132" t="s">
        <v>181</v>
      </c>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32" t="s">
        <v>181</v>
      </c>
      <c r="CW82" s="127"/>
      <c r="CX82" s="127"/>
      <c r="CY82" s="127"/>
      <c r="CZ82" s="127"/>
      <c r="DA82" s="127"/>
      <c r="DB82" s="132" t="s">
        <v>181</v>
      </c>
      <c r="DC82" s="127"/>
      <c r="DD82" s="127"/>
      <c r="DE82" s="127"/>
      <c r="DF82" s="127"/>
      <c r="DG82" s="127"/>
      <c r="DH82" s="132" t="s">
        <v>181</v>
      </c>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row>
    <row r="83" spans="1:144" s="58" customFormat="1" ht="20.25" customHeight="1">
      <c r="A83" s="55" t="s">
        <v>181</v>
      </c>
      <c r="B83" s="56" t="s">
        <v>181</v>
      </c>
      <c r="C83" s="56" t="s">
        <v>181</v>
      </c>
      <c r="D83" s="1090" t="s">
        <v>265</v>
      </c>
      <c r="E83" s="1091"/>
      <c r="F83" s="1091"/>
      <c r="G83" s="1091"/>
      <c r="H83" s="1091"/>
      <c r="I83" s="1091"/>
      <c r="J83" s="1091"/>
      <c r="K83" s="56" t="s">
        <v>181</v>
      </c>
      <c r="L83" s="68" t="s">
        <v>181</v>
      </c>
      <c r="M83" s="152" t="s">
        <v>181</v>
      </c>
      <c r="N83" s="152" t="s">
        <v>181</v>
      </c>
      <c r="O83" s="408"/>
      <c r="P83" s="152"/>
      <c r="Q83" s="68"/>
      <c r="R83" s="152"/>
      <c r="S83" s="152"/>
      <c r="T83" s="408"/>
      <c r="U83" s="152"/>
      <c r="V83" s="68"/>
      <c r="W83" s="152"/>
      <c r="X83" s="152"/>
      <c r="Y83" s="408"/>
      <c r="Z83" s="152"/>
      <c r="AA83" s="68"/>
      <c r="AB83" s="152"/>
      <c r="AC83" s="152"/>
      <c r="AD83" s="408"/>
      <c r="AE83" s="152"/>
      <c r="AF83" s="68"/>
      <c r="AG83" s="152"/>
      <c r="AH83" s="152"/>
      <c r="AI83" s="408"/>
      <c r="AJ83" s="152"/>
      <c r="AK83" s="68"/>
      <c r="AL83" s="152"/>
      <c r="AM83" s="152"/>
      <c r="AN83" s="408"/>
      <c r="AO83" s="85" t="s">
        <v>181</v>
      </c>
      <c r="AP83" s="187" t="s">
        <v>181</v>
      </c>
      <c r="AQ83" s="53">
        <f>SUM(O83:AN83)</f>
        <v>0</v>
      </c>
      <c r="AR83" s="188" t="s">
        <v>181</v>
      </c>
      <c r="AS83" s="729"/>
      <c r="AT83" s="132" t="s">
        <v>181</v>
      </c>
      <c r="AU83" s="132" t="s">
        <v>181</v>
      </c>
      <c r="AV83" s="132" t="s">
        <v>181</v>
      </c>
      <c r="AW83" s="132" t="s">
        <v>181</v>
      </c>
      <c r="AX83" s="132" t="s">
        <v>181</v>
      </c>
      <c r="AY83" s="132" t="s">
        <v>181</v>
      </c>
      <c r="AZ83" s="132" t="s">
        <v>181</v>
      </c>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32" t="s">
        <v>181</v>
      </c>
      <c r="CW83" s="127"/>
      <c r="CX83" s="127"/>
      <c r="CY83" s="127"/>
      <c r="CZ83" s="127"/>
      <c r="DA83" s="127"/>
      <c r="DB83" s="132" t="s">
        <v>181</v>
      </c>
      <c r="DC83" s="127"/>
      <c r="DD83" s="127"/>
      <c r="DE83" s="127"/>
      <c r="DF83" s="127"/>
      <c r="DG83" s="127"/>
      <c r="DH83" s="132" t="s">
        <v>181</v>
      </c>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row>
    <row r="84" spans="1:144" s="58" customFormat="1" ht="20.25" customHeight="1">
      <c r="A84" s="55"/>
      <c r="B84" s="56"/>
      <c r="C84" s="56"/>
      <c r="D84" s="1090" t="s">
        <v>265</v>
      </c>
      <c r="E84" s="1091"/>
      <c r="F84" s="1091"/>
      <c r="G84" s="1091"/>
      <c r="H84" s="1091"/>
      <c r="I84" s="1091"/>
      <c r="J84" s="1091"/>
      <c r="K84" s="56"/>
      <c r="L84" s="68"/>
      <c r="M84" s="152"/>
      <c r="N84" s="152"/>
      <c r="O84" s="408"/>
      <c r="P84" s="152"/>
      <c r="Q84" s="68"/>
      <c r="R84" s="152"/>
      <c r="S84" s="152"/>
      <c r="T84" s="408"/>
      <c r="U84" s="152"/>
      <c r="V84" s="68"/>
      <c r="W84" s="152"/>
      <c r="X84" s="152"/>
      <c r="Y84" s="408"/>
      <c r="Z84" s="152"/>
      <c r="AA84" s="68"/>
      <c r="AB84" s="152"/>
      <c r="AC84" s="152"/>
      <c r="AD84" s="408"/>
      <c r="AE84" s="152"/>
      <c r="AF84" s="68"/>
      <c r="AG84" s="152"/>
      <c r="AH84" s="152"/>
      <c r="AI84" s="408"/>
      <c r="AJ84" s="152"/>
      <c r="AK84" s="68"/>
      <c r="AL84" s="152"/>
      <c r="AM84" s="152"/>
      <c r="AN84" s="408"/>
      <c r="AO84" s="85"/>
      <c r="AP84" s="187"/>
      <c r="AQ84" s="53">
        <f>SUM(O84:AN84)</f>
        <v>0</v>
      </c>
      <c r="AR84" s="188"/>
      <c r="AS84" s="729"/>
      <c r="AT84" s="132" t="s">
        <v>181</v>
      </c>
      <c r="AU84" s="132" t="s">
        <v>181</v>
      </c>
      <c r="AV84" s="132" t="s">
        <v>181</v>
      </c>
      <c r="AW84" s="132" t="s">
        <v>181</v>
      </c>
      <c r="AX84" s="132" t="s">
        <v>181</v>
      </c>
      <c r="AY84" s="132" t="s">
        <v>181</v>
      </c>
      <c r="AZ84" s="132" t="s">
        <v>181</v>
      </c>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32" t="s">
        <v>181</v>
      </c>
      <c r="CW84" s="127"/>
      <c r="CX84" s="127"/>
      <c r="CY84" s="127"/>
      <c r="CZ84" s="127"/>
      <c r="DA84" s="127"/>
      <c r="DB84" s="132" t="s">
        <v>181</v>
      </c>
      <c r="DC84" s="127"/>
      <c r="DD84" s="127"/>
      <c r="DE84" s="127"/>
      <c r="DF84" s="127"/>
      <c r="DG84" s="127"/>
      <c r="DH84" s="132" t="s">
        <v>181</v>
      </c>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row>
    <row r="85" spans="1:144" s="58" customFormat="1" ht="20.25" customHeight="1">
      <c r="A85" s="55"/>
      <c r="B85" s="56"/>
      <c r="C85" s="56"/>
      <c r="D85" s="1090" t="s">
        <v>265</v>
      </c>
      <c r="E85" s="1091"/>
      <c r="F85" s="1091"/>
      <c r="G85" s="1091"/>
      <c r="H85" s="1091"/>
      <c r="I85" s="1091"/>
      <c r="J85" s="1091"/>
      <c r="K85" s="56"/>
      <c r="L85" s="68"/>
      <c r="M85" s="152"/>
      <c r="N85" s="152"/>
      <c r="O85" s="408"/>
      <c r="P85" s="152"/>
      <c r="Q85" s="68"/>
      <c r="R85" s="152"/>
      <c r="S85" s="152"/>
      <c r="T85" s="408"/>
      <c r="U85" s="152"/>
      <c r="V85" s="68"/>
      <c r="W85" s="152"/>
      <c r="X85" s="152"/>
      <c r="Y85" s="408"/>
      <c r="Z85" s="152"/>
      <c r="AA85" s="68"/>
      <c r="AB85" s="152"/>
      <c r="AC85" s="152"/>
      <c r="AD85" s="408"/>
      <c r="AE85" s="152"/>
      <c r="AF85" s="68"/>
      <c r="AG85" s="152"/>
      <c r="AH85" s="152"/>
      <c r="AI85" s="408"/>
      <c r="AJ85" s="152"/>
      <c r="AK85" s="68"/>
      <c r="AL85" s="152"/>
      <c r="AM85" s="152"/>
      <c r="AN85" s="408"/>
      <c r="AO85" s="85"/>
      <c r="AP85" s="187"/>
      <c r="AQ85" s="53">
        <f>SUM(O85:AN85)</f>
        <v>0</v>
      </c>
      <c r="AR85" s="188"/>
      <c r="AS85" s="729"/>
      <c r="AT85" s="132"/>
      <c r="AU85" s="132"/>
      <c r="AV85" s="132"/>
      <c r="AW85" s="132"/>
      <c r="AX85" s="132"/>
      <c r="AY85" s="132"/>
      <c r="AZ85" s="132"/>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32"/>
      <c r="CW85" s="127"/>
      <c r="CX85" s="127"/>
      <c r="CY85" s="127"/>
      <c r="CZ85" s="127"/>
      <c r="DA85" s="127"/>
      <c r="DB85" s="132"/>
      <c r="DC85" s="127"/>
      <c r="DD85" s="127"/>
      <c r="DE85" s="127"/>
      <c r="DF85" s="127"/>
      <c r="DG85" s="127"/>
      <c r="DH85" s="132"/>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row>
    <row r="86" spans="1:144" s="58" customFormat="1" ht="9.9499999999999993" customHeight="1">
      <c r="A86" s="55" t="s">
        <v>181</v>
      </c>
      <c r="B86" s="56" t="s">
        <v>181</v>
      </c>
      <c r="C86" s="56" t="s">
        <v>181</v>
      </c>
      <c r="D86" s="56" t="s">
        <v>181</v>
      </c>
      <c r="E86" s="56" t="s">
        <v>181</v>
      </c>
      <c r="F86" s="56" t="s">
        <v>181</v>
      </c>
      <c r="G86" s="56" t="s">
        <v>181</v>
      </c>
      <c r="H86" s="56" t="s">
        <v>181</v>
      </c>
      <c r="I86" s="56" t="s">
        <v>181</v>
      </c>
      <c r="J86" s="157" t="s">
        <v>181</v>
      </c>
      <c r="K86" s="157" t="s">
        <v>181</v>
      </c>
      <c r="L86" s="68" t="s">
        <v>181</v>
      </c>
      <c r="M86" s="152" t="s">
        <v>181</v>
      </c>
      <c r="N86" s="152" t="s">
        <v>181</v>
      </c>
      <c r="O86" s="401"/>
      <c r="P86" s="69"/>
      <c r="Q86" s="152"/>
      <c r="R86" s="152"/>
      <c r="S86" s="152"/>
      <c r="T86" s="401"/>
      <c r="U86" s="69"/>
      <c r="V86" s="152"/>
      <c r="W86" s="152"/>
      <c r="X86" s="152"/>
      <c r="Y86" s="401"/>
      <c r="Z86" s="69" t="s">
        <v>181</v>
      </c>
      <c r="AA86" s="152" t="s">
        <v>181</v>
      </c>
      <c r="AB86" s="152" t="s">
        <v>181</v>
      </c>
      <c r="AC86" s="152" t="s">
        <v>181</v>
      </c>
      <c r="AD86" s="401" t="s">
        <v>181</v>
      </c>
      <c r="AE86" s="69" t="s">
        <v>181</v>
      </c>
      <c r="AF86" s="152" t="s">
        <v>181</v>
      </c>
      <c r="AG86" s="152" t="s">
        <v>181</v>
      </c>
      <c r="AH86" s="152" t="s">
        <v>181</v>
      </c>
      <c r="AI86" s="401" t="s">
        <v>181</v>
      </c>
      <c r="AJ86" s="69" t="s">
        <v>181</v>
      </c>
      <c r="AK86" s="152" t="s">
        <v>181</v>
      </c>
      <c r="AL86" s="152" t="s">
        <v>181</v>
      </c>
      <c r="AM86" s="152" t="s">
        <v>181</v>
      </c>
      <c r="AN86" s="401" t="s">
        <v>181</v>
      </c>
      <c r="AO86" s="75" t="s">
        <v>181</v>
      </c>
      <c r="AP86" s="185" t="s">
        <v>181</v>
      </c>
      <c r="AQ86" s="185" t="s">
        <v>181</v>
      </c>
      <c r="AR86" s="188" t="s">
        <v>181</v>
      </c>
      <c r="AS86" s="729"/>
      <c r="AT86" s="132"/>
      <c r="AU86" s="132"/>
      <c r="AV86" s="132"/>
      <c r="AW86" s="132"/>
      <c r="AX86" s="132"/>
      <c r="AY86" s="132"/>
      <c r="AZ86" s="132"/>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32"/>
      <c r="CW86" s="127"/>
      <c r="CX86" s="127"/>
      <c r="CY86" s="127"/>
      <c r="CZ86" s="127"/>
      <c r="DA86" s="127"/>
      <c r="DB86" s="132"/>
      <c r="DC86" s="127"/>
      <c r="DD86" s="127"/>
      <c r="DE86" s="127"/>
      <c r="DF86" s="127"/>
      <c r="DG86" s="127"/>
      <c r="DH86" s="132"/>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row>
    <row r="87" spans="1:144" s="58" customFormat="1" ht="20.25" customHeight="1">
      <c r="A87" s="55" t="s">
        <v>181</v>
      </c>
      <c r="B87" s="59">
        <v>3</v>
      </c>
      <c r="C87" s="1092" t="s">
        <v>264</v>
      </c>
      <c r="D87" s="1093"/>
      <c r="E87" s="1093"/>
      <c r="F87" s="1093"/>
      <c r="G87" s="1093"/>
      <c r="H87" s="1093"/>
      <c r="I87" s="1093"/>
      <c r="J87" s="1093"/>
      <c r="K87" s="56" t="s">
        <v>181</v>
      </c>
      <c r="L87" s="68" t="s">
        <v>181</v>
      </c>
      <c r="M87" s="152" t="s">
        <v>181</v>
      </c>
      <c r="N87" s="152" t="s">
        <v>181</v>
      </c>
      <c r="O87" s="401"/>
      <c r="P87" s="152"/>
      <c r="Q87" s="68"/>
      <c r="R87" s="152"/>
      <c r="S87" s="152"/>
      <c r="T87" s="401"/>
      <c r="U87" s="152"/>
      <c r="V87" s="68"/>
      <c r="W87" s="152"/>
      <c r="X87" s="152"/>
      <c r="Y87" s="401"/>
      <c r="Z87" s="152" t="s">
        <v>181</v>
      </c>
      <c r="AA87" s="68" t="s">
        <v>181</v>
      </c>
      <c r="AB87" s="152" t="s">
        <v>181</v>
      </c>
      <c r="AC87" s="152" t="s">
        <v>181</v>
      </c>
      <c r="AD87" s="401" t="s">
        <v>181</v>
      </c>
      <c r="AE87" s="152" t="s">
        <v>181</v>
      </c>
      <c r="AF87" s="68" t="s">
        <v>181</v>
      </c>
      <c r="AG87" s="152" t="s">
        <v>181</v>
      </c>
      <c r="AH87" s="152" t="s">
        <v>181</v>
      </c>
      <c r="AI87" s="401" t="s">
        <v>181</v>
      </c>
      <c r="AJ87" s="152" t="s">
        <v>181</v>
      </c>
      <c r="AK87" s="68" t="s">
        <v>181</v>
      </c>
      <c r="AL87" s="152" t="s">
        <v>181</v>
      </c>
      <c r="AM87" s="152" t="s">
        <v>181</v>
      </c>
      <c r="AN87" s="401" t="s">
        <v>181</v>
      </c>
      <c r="AO87" s="85" t="s">
        <v>181</v>
      </c>
      <c r="AP87" s="187" t="s">
        <v>181</v>
      </c>
      <c r="AQ87" s="185" t="s">
        <v>181</v>
      </c>
      <c r="AR87" s="188" t="s">
        <v>181</v>
      </c>
      <c r="AS87" s="729"/>
      <c r="AT87" s="132" t="s">
        <v>181</v>
      </c>
      <c r="AU87" s="132" t="s">
        <v>181</v>
      </c>
      <c r="AV87" s="132" t="s">
        <v>181</v>
      </c>
      <c r="AW87" s="132" t="s">
        <v>181</v>
      </c>
      <c r="AX87" s="132" t="s">
        <v>181</v>
      </c>
      <c r="AY87" s="132" t="s">
        <v>181</v>
      </c>
      <c r="AZ87" s="132" t="s">
        <v>181</v>
      </c>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32" t="s">
        <v>181</v>
      </c>
      <c r="CW87" s="127"/>
      <c r="CX87" s="127"/>
      <c r="CY87" s="127"/>
      <c r="CZ87" s="127"/>
      <c r="DA87" s="127"/>
      <c r="DB87" s="132" t="s">
        <v>181</v>
      </c>
      <c r="DC87" s="127"/>
      <c r="DD87" s="127"/>
      <c r="DE87" s="127"/>
      <c r="DF87" s="127"/>
      <c r="DG87" s="127"/>
      <c r="DH87" s="132" t="s">
        <v>181</v>
      </c>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row>
    <row r="88" spans="1:144" s="58" customFormat="1" ht="20.25" customHeight="1">
      <c r="A88" s="55" t="s">
        <v>181</v>
      </c>
      <c r="B88" s="56" t="s">
        <v>181</v>
      </c>
      <c r="C88" s="56" t="s">
        <v>181</v>
      </c>
      <c r="D88" s="1090" t="s">
        <v>266</v>
      </c>
      <c r="E88" s="1091"/>
      <c r="F88" s="1091"/>
      <c r="G88" s="1091"/>
      <c r="H88" s="1091"/>
      <c r="I88" s="1091"/>
      <c r="J88" s="1091"/>
      <c r="K88" s="56" t="s">
        <v>181</v>
      </c>
      <c r="L88" s="68" t="s">
        <v>181</v>
      </c>
      <c r="M88" s="152" t="s">
        <v>181</v>
      </c>
      <c r="N88" s="152" t="s">
        <v>181</v>
      </c>
      <c r="O88" s="408"/>
      <c r="P88" s="152"/>
      <c r="Q88" s="68"/>
      <c r="R88" s="152"/>
      <c r="S88" s="152"/>
      <c r="T88" s="408"/>
      <c r="U88" s="152"/>
      <c r="V88" s="68"/>
      <c r="W88" s="152"/>
      <c r="X88" s="152"/>
      <c r="Y88" s="408"/>
      <c r="Z88" s="152"/>
      <c r="AA88" s="68"/>
      <c r="AB88" s="152"/>
      <c r="AC88" s="152"/>
      <c r="AD88" s="408"/>
      <c r="AE88" s="152"/>
      <c r="AF88" s="68"/>
      <c r="AG88" s="152"/>
      <c r="AH88" s="152"/>
      <c r="AI88" s="408"/>
      <c r="AJ88" s="152"/>
      <c r="AK88" s="68"/>
      <c r="AL88" s="152"/>
      <c r="AM88" s="152"/>
      <c r="AN88" s="408"/>
      <c r="AO88" s="85" t="s">
        <v>181</v>
      </c>
      <c r="AP88" s="187" t="s">
        <v>181</v>
      </c>
      <c r="AQ88" s="53">
        <f>SUM(O88:AN88)</f>
        <v>0</v>
      </c>
      <c r="AR88" s="188" t="s">
        <v>181</v>
      </c>
      <c r="AS88" s="729"/>
      <c r="AT88" s="132" t="s">
        <v>181</v>
      </c>
      <c r="AU88" s="132" t="s">
        <v>181</v>
      </c>
      <c r="AV88" s="132" t="s">
        <v>181</v>
      </c>
      <c r="AW88" s="132" t="s">
        <v>181</v>
      </c>
      <c r="AX88" s="132" t="s">
        <v>181</v>
      </c>
      <c r="AY88" s="132" t="s">
        <v>181</v>
      </c>
      <c r="AZ88" s="132" t="s">
        <v>181</v>
      </c>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32" t="s">
        <v>181</v>
      </c>
      <c r="CW88" s="127"/>
      <c r="CX88" s="127"/>
      <c r="CY88" s="127"/>
      <c r="CZ88" s="127"/>
      <c r="DA88" s="127"/>
      <c r="DB88" s="132" t="s">
        <v>181</v>
      </c>
      <c r="DC88" s="127"/>
      <c r="DD88" s="127"/>
      <c r="DE88" s="127"/>
      <c r="DF88" s="127"/>
      <c r="DG88" s="127"/>
      <c r="DH88" s="132" t="s">
        <v>181</v>
      </c>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row>
    <row r="89" spans="1:144" s="58" customFormat="1" ht="20.25" customHeight="1">
      <c r="A89" s="55"/>
      <c r="B89" s="56"/>
      <c r="C89" s="56"/>
      <c r="D89" s="1090" t="s">
        <v>266</v>
      </c>
      <c r="E89" s="1091"/>
      <c r="F89" s="1091"/>
      <c r="G89" s="1091"/>
      <c r="H89" s="1091"/>
      <c r="I89" s="1091"/>
      <c r="J89" s="1091"/>
      <c r="K89" s="56"/>
      <c r="L89" s="68"/>
      <c r="M89" s="152"/>
      <c r="N89" s="152"/>
      <c r="O89" s="408"/>
      <c r="P89" s="152"/>
      <c r="Q89" s="68"/>
      <c r="R89" s="152"/>
      <c r="S89" s="152"/>
      <c r="T89" s="408"/>
      <c r="U89" s="152"/>
      <c r="V89" s="68"/>
      <c r="W89" s="152"/>
      <c r="X89" s="152"/>
      <c r="Y89" s="408"/>
      <c r="Z89" s="152"/>
      <c r="AA89" s="68"/>
      <c r="AB89" s="152"/>
      <c r="AC89" s="152"/>
      <c r="AD89" s="408"/>
      <c r="AE89" s="152"/>
      <c r="AF89" s="68"/>
      <c r="AG89" s="152"/>
      <c r="AH89" s="152"/>
      <c r="AI89" s="408"/>
      <c r="AJ89" s="152"/>
      <c r="AK89" s="68"/>
      <c r="AL89" s="152"/>
      <c r="AM89" s="152"/>
      <c r="AN89" s="408"/>
      <c r="AO89" s="85"/>
      <c r="AP89" s="187"/>
      <c r="AQ89" s="53">
        <f>SUM(O89:AN89)</f>
        <v>0</v>
      </c>
      <c r="AR89" s="188"/>
      <c r="AS89" s="729"/>
      <c r="AT89" s="132" t="s">
        <v>181</v>
      </c>
      <c r="AU89" s="132" t="s">
        <v>181</v>
      </c>
      <c r="AV89" s="132" t="s">
        <v>181</v>
      </c>
      <c r="AW89" s="132" t="s">
        <v>181</v>
      </c>
      <c r="AX89" s="132" t="s">
        <v>181</v>
      </c>
      <c r="AY89" s="132" t="s">
        <v>181</v>
      </c>
      <c r="AZ89" s="132" t="s">
        <v>181</v>
      </c>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32" t="s">
        <v>181</v>
      </c>
      <c r="CW89" s="127"/>
      <c r="CX89" s="127"/>
      <c r="CY89" s="127"/>
      <c r="CZ89" s="127"/>
      <c r="DA89" s="127"/>
      <c r="DB89" s="132" t="s">
        <v>181</v>
      </c>
      <c r="DC89" s="127"/>
      <c r="DD89" s="127"/>
      <c r="DE89" s="127"/>
      <c r="DF89" s="127"/>
      <c r="DG89" s="127"/>
      <c r="DH89" s="132" t="s">
        <v>181</v>
      </c>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row>
    <row r="90" spans="1:144" s="58" customFormat="1" ht="20.25" customHeight="1">
      <c r="A90" s="55"/>
      <c r="B90" s="56"/>
      <c r="C90" s="56"/>
      <c r="D90" s="1090" t="s">
        <v>266</v>
      </c>
      <c r="E90" s="1091"/>
      <c r="F90" s="1091"/>
      <c r="G90" s="1091"/>
      <c r="H90" s="1091"/>
      <c r="I90" s="1091"/>
      <c r="J90" s="1091"/>
      <c r="K90" s="56"/>
      <c r="L90" s="68"/>
      <c r="M90" s="152"/>
      <c r="N90" s="152"/>
      <c r="O90" s="408"/>
      <c r="P90" s="152"/>
      <c r="Q90" s="68"/>
      <c r="R90" s="152"/>
      <c r="S90" s="152"/>
      <c r="T90" s="408"/>
      <c r="U90" s="152"/>
      <c r="V90" s="68"/>
      <c r="W90" s="152"/>
      <c r="X90" s="152"/>
      <c r="Y90" s="408"/>
      <c r="Z90" s="152"/>
      <c r="AA90" s="68"/>
      <c r="AB90" s="152"/>
      <c r="AC90" s="152"/>
      <c r="AD90" s="408"/>
      <c r="AE90" s="152"/>
      <c r="AF90" s="68"/>
      <c r="AG90" s="152"/>
      <c r="AH90" s="152"/>
      <c r="AI90" s="408"/>
      <c r="AJ90" s="152"/>
      <c r="AK90" s="68"/>
      <c r="AL90" s="152"/>
      <c r="AM90" s="152"/>
      <c r="AN90" s="408"/>
      <c r="AO90" s="85"/>
      <c r="AP90" s="187"/>
      <c r="AQ90" s="53">
        <f>SUM(O90:AN90)</f>
        <v>0</v>
      </c>
      <c r="AR90" s="188"/>
      <c r="AS90" s="729"/>
      <c r="AT90" s="132"/>
      <c r="AU90" s="132"/>
      <c r="AV90" s="132"/>
      <c r="AW90" s="132"/>
      <c r="AX90" s="132"/>
      <c r="AY90" s="132"/>
      <c r="AZ90" s="132"/>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32"/>
      <c r="CW90" s="127"/>
      <c r="CX90" s="127"/>
      <c r="CY90" s="127"/>
      <c r="CZ90" s="127"/>
      <c r="DA90" s="127"/>
      <c r="DB90" s="132"/>
      <c r="DC90" s="127"/>
      <c r="DD90" s="127"/>
      <c r="DE90" s="127"/>
      <c r="DF90" s="127"/>
      <c r="DG90" s="127"/>
      <c r="DH90" s="132"/>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row>
    <row r="91" spans="1:144" s="58" customFormat="1" ht="9.9499999999999993" customHeight="1">
      <c r="A91" s="55" t="s">
        <v>181</v>
      </c>
      <c r="B91" s="56" t="s">
        <v>181</v>
      </c>
      <c r="C91" s="56" t="s">
        <v>181</v>
      </c>
      <c r="D91" s="56" t="s">
        <v>181</v>
      </c>
      <c r="E91" s="56" t="s">
        <v>181</v>
      </c>
      <c r="F91" s="56" t="s">
        <v>181</v>
      </c>
      <c r="G91" s="56" t="s">
        <v>181</v>
      </c>
      <c r="H91" s="56" t="s">
        <v>181</v>
      </c>
      <c r="I91" s="56" t="s">
        <v>181</v>
      </c>
      <c r="J91" s="157" t="s">
        <v>181</v>
      </c>
      <c r="K91" s="157" t="s">
        <v>181</v>
      </c>
      <c r="L91" s="68" t="s">
        <v>181</v>
      </c>
      <c r="M91" s="152" t="s">
        <v>181</v>
      </c>
      <c r="N91" s="152" t="s">
        <v>181</v>
      </c>
      <c r="O91" s="401"/>
      <c r="P91" s="69"/>
      <c r="Q91" s="152"/>
      <c r="R91" s="152"/>
      <c r="S91" s="152"/>
      <c r="T91" s="401"/>
      <c r="U91" s="69"/>
      <c r="V91" s="152"/>
      <c r="W91" s="152"/>
      <c r="X91" s="152"/>
      <c r="Y91" s="401"/>
      <c r="Z91" s="69" t="s">
        <v>181</v>
      </c>
      <c r="AA91" s="152" t="s">
        <v>181</v>
      </c>
      <c r="AB91" s="152" t="s">
        <v>181</v>
      </c>
      <c r="AC91" s="152" t="s">
        <v>181</v>
      </c>
      <c r="AD91" s="401" t="s">
        <v>181</v>
      </c>
      <c r="AE91" s="69" t="s">
        <v>181</v>
      </c>
      <c r="AF91" s="152" t="s">
        <v>181</v>
      </c>
      <c r="AG91" s="152" t="s">
        <v>181</v>
      </c>
      <c r="AH91" s="152" t="s">
        <v>181</v>
      </c>
      <c r="AI91" s="401" t="s">
        <v>181</v>
      </c>
      <c r="AJ91" s="69" t="s">
        <v>181</v>
      </c>
      <c r="AK91" s="152" t="s">
        <v>181</v>
      </c>
      <c r="AL91" s="152" t="s">
        <v>181</v>
      </c>
      <c r="AM91" s="152" t="s">
        <v>181</v>
      </c>
      <c r="AN91" s="401" t="s">
        <v>181</v>
      </c>
      <c r="AO91" s="75" t="s">
        <v>181</v>
      </c>
      <c r="AP91" s="185" t="s">
        <v>181</v>
      </c>
      <c r="AQ91" s="185" t="s">
        <v>181</v>
      </c>
      <c r="AR91" s="188" t="s">
        <v>181</v>
      </c>
      <c r="AS91" s="729"/>
      <c r="AT91" s="132"/>
      <c r="AU91" s="132"/>
      <c r="AV91" s="132"/>
      <c r="AW91" s="132"/>
      <c r="AX91" s="132"/>
      <c r="AY91" s="132"/>
      <c r="AZ91" s="132"/>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32"/>
      <c r="CW91" s="127"/>
      <c r="CX91" s="127"/>
      <c r="CY91" s="127"/>
      <c r="CZ91" s="127"/>
      <c r="DA91" s="127"/>
      <c r="DB91" s="132"/>
      <c r="DC91" s="127"/>
      <c r="DD91" s="127"/>
      <c r="DE91" s="127"/>
      <c r="DF91" s="127"/>
      <c r="DG91" s="127"/>
      <c r="DH91" s="132"/>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row>
    <row r="92" spans="1:144" s="58" customFormat="1" ht="20.25" customHeight="1">
      <c r="A92" s="55" t="s">
        <v>181</v>
      </c>
      <c r="B92" s="59">
        <v>4</v>
      </c>
      <c r="C92" s="1092" t="s">
        <v>267</v>
      </c>
      <c r="D92" s="1093"/>
      <c r="E92" s="1093"/>
      <c r="F92" s="1093"/>
      <c r="G92" s="1093"/>
      <c r="H92" s="1093"/>
      <c r="I92" s="1093"/>
      <c r="J92" s="1093"/>
      <c r="K92" s="56" t="s">
        <v>181</v>
      </c>
      <c r="L92" s="68" t="s">
        <v>181</v>
      </c>
      <c r="M92" s="152" t="s">
        <v>181</v>
      </c>
      <c r="N92" s="152" t="s">
        <v>181</v>
      </c>
      <c r="O92" s="401"/>
      <c r="P92" s="152"/>
      <c r="Q92" s="68"/>
      <c r="R92" s="152"/>
      <c r="S92" s="152"/>
      <c r="T92" s="401"/>
      <c r="U92" s="152"/>
      <c r="V92" s="68"/>
      <c r="W92" s="152"/>
      <c r="X92" s="152"/>
      <c r="Y92" s="401"/>
      <c r="Z92" s="152" t="s">
        <v>181</v>
      </c>
      <c r="AA92" s="68" t="s">
        <v>181</v>
      </c>
      <c r="AB92" s="152" t="s">
        <v>181</v>
      </c>
      <c r="AC92" s="152" t="s">
        <v>181</v>
      </c>
      <c r="AD92" s="401" t="s">
        <v>181</v>
      </c>
      <c r="AE92" s="152" t="s">
        <v>181</v>
      </c>
      <c r="AF92" s="68" t="s">
        <v>181</v>
      </c>
      <c r="AG92" s="152" t="s">
        <v>181</v>
      </c>
      <c r="AH92" s="152" t="s">
        <v>181</v>
      </c>
      <c r="AI92" s="401" t="s">
        <v>181</v>
      </c>
      <c r="AJ92" s="152" t="s">
        <v>181</v>
      </c>
      <c r="AK92" s="68" t="s">
        <v>181</v>
      </c>
      <c r="AL92" s="152" t="s">
        <v>181</v>
      </c>
      <c r="AM92" s="152" t="s">
        <v>181</v>
      </c>
      <c r="AN92" s="401" t="s">
        <v>181</v>
      </c>
      <c r="AO92" s="85" t="s">
        <v>181</v>
      </c>
      <c r="AP92" s="187" t="s">
        <v>181</v>
      </c>
      <c r="AQ92" s="185" t="s">
        <v>181</v>
      </c>
      <c r="AR92" s="188" t="s">
        <v>181</v>
      </c>
      <c r="AS92" s="729"/>
      <c r="AT92" s="132" t="s">
        <v>181</v>
      </c>
      <c r="AU92" s="132" t="s">
        <v>181</v>
      </c>
      <c r="AV92" s="132" t="s">
        <v>181</v>
      </c>
      <c r="AW92" s="132" t="s">
        <v>181</v>
      </c>
      <c r="AX92" s="132" t="s">
        <v>181</v>
      </c>
      <c r="AY92" s="132" t="s">
        <v>181</v>
      </c>
      <c r="AZ92" s="132" t="s">
        <v>181</v>
      </c>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32" t="s">
        <v>181</v>
      </c>
      <c r="CW92" s="127"/>
      <c r="CX92" s="127"/>
      <c r="CY92" s="127"/>
      <c r="CZ92" s="127"/>
      <c r="DA92" s="127"/>
      <c r="DB92" s="132" t="s">
        <v>181</v>
      </c>
      <c r="DC92" s="127"/>
      <c r="DD92" s="127"/>
      <c r="DE92" s="127"/>
      <c r="DF92" s="127"/>
      <c r="DG92" s="127"/>
      <c r="DH92" s="132" t="s">
        <v>181</v>
      </c>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row>
    <row r="93" spans="1:144" s="58" customFormat="1" ht="20.25" customHeight="1">
      <c r="A93" s="55" t="s">
        <v>181</v>
      </c>
      <c r="B93" s="56" t="s">
        <v>181</v>
      </c>
      <c r="C93" s="56" t="s">
        <v>181</v>
      </c>
      <c r="D93" s="1090" t="s">
        <v>268</v>
      </c>
      <c r="E93" s="1091"/>
      <c r="F93" s="1091"/>
      <c r="G93" s="1091"/>
      <c r="H93" s="1091"/>
      <c r="I93" s="1091"/>
      <c r="J93" s="1091"/>
      <c r="K93" s="56" t="s">
        <v>181</v>
      </c>
      <c r="L93" s="68" t="s">
        <v>181</v>
      </c>
      <c r="M93" s="152" t="s">
        <v>181</v>
      </c>
      <c r="N93" s="152" t="s">
        <v>181</v>
      </c>
      <c r="O93" s="408"/>
      <c r="P93" s="152"/>
      <c r="Q93" s="68"/>
      <c r="R93" s="152"/>
      <c r="S93" s="152"/>
      <c r="T93" s="408"/>
      <c r="U93" s="152"/>
      <c r="V93" s="68"/>
      <c r="W93" s="152"/>
      <c r="X93" s="152"/>
      <c r="Y93" s="408"/>
      <c r="Z93" s="152"/>
      <c r="AA93" s="68"/>
      <c r="AB93" s="152"/>
      <c r="AC93" s="152"/>
      <c r="AD93" s="408"/>
      <c r="AE93" s="152"/>
      <c r="AF93" s="68"/>
      <c r="AG93" s="152"/>
      <c r="AH93" s="152"/>
      <c r="AI93" s="408"/>
      <c r="AJ93" s="152"/>
      <c r="AK93" s="68"/>
      <c r="AL93" s="152"/>
      <c r="AM93" s="152"/>
      <c r="AN93" s="408"/>
      <c r="AO93" s="85" t="s">
        <v>181</v>
      </c>
      <c r="AP93" s="187" t="s">
        <v>181</v>
      </c>
      <c r="AQ93" s="53">
        <f>SUM(O93:AN93)</f>
        <v>0</v>
      </c>
      <c r="AR93" s="188" t="s">
        <v>181</v>
      </c>
      <c r="AS93" s="729"/>
      <c r="AT93" s="132" t="s">
        <v>181</v>
      </c>
      <c r="AU93" s="132" t="s">
        <v>181</v>
      </c>
      <c r="AV93" s="132" t="s">
        <v>181</v>
      </c>
      <c r="AW93" s="132" t="s">
        <v>181</v>
      </c>
      <c r="AX93" s="132" t="s">
        <v>181</v>
      </c>
      <c r="AY93" s="132" t="s">
        <v>181</v>
      </c>
      <c r="AZ93" s="132" t="s">
        <v>181</v>
      </c>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32" t="s">
        <v>181</v>
      </c>
      <c r="CW93" s="127"/>
      <c r="CX93" s="127"/>
      <c r="CY93" s="127"/>
      <c r="CZ93" s="127"/>
      <c r="DA93" s="127"/>
      <c r="DB93" s="132" t="s">
        <v>181</v>
      </c>
      <c r="DC93" s="127"/>
      <c r="DD93" s="127"/>
      <c r="DE93" s="127"/>
      <c r="DF93" s="127"/>
      <c r="DG93" s="127"/>
      <c r="DH93" s="132" t="s">
        <v>181</v>
      </c>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row>
    <row r="94" spans="1:144" s="58" customFormat="1" ht="20.25" customHeight="1">
      <c r="A94" s="55"/>
      <c r="B94" s="56"/>
      <c r="C94" s="56"/>
      <c r="D94" s="1090" t="s">
        <v>268</v>
      </c>
      <c r="E94" s="1091"/>
      <c r="F94" s="1091"/>
      <c r="G94" s="1091"/>
      <c r="H94" s="1091"/>
      <c r="I94" s="1091"/>
      <c r="J94" s="1091"/>
      <c r="K94" s="56"/>
      <c r="L94" s="68"/>
      <c r="M94" s="152"/>
      <c r="N94" s="152"/>
      <c r="O94" s="408"/>
      <c r="P94" s="152"/>
      <c r="Q94" s="68"/>
      <c r="R94" s="152"/>
      <c r="S94" s="152"/>
      <c r="T94" s="408"/>
      <c r="U94" s="152"/>
      <c r="V94" s="68"/>
      <c r="W94" s="152"/>
      <c r="X94" s="152"/>
      <c r="Y94" s="408"/>
      <c r="Z94" s="152"/>
      <c r="AA94" s="68"/>
      <c r="AB94" s="152"/>
      <c r="AC94" s="152"/>
      <c r="AD94" s="408"/>
      <c r="AE94" s="152"/>
      <c r="AF94" s="68"/>
      <c r="AG94" s="152"/>
      <c r="AH94" s="152"/>
      <c r="AI94" s="408"/>
      <c r="AJ94" s="152"/>
      <c r="AK94" s="68"/>
      <c r="AL94" s="152"/>
      <c r="AM94" s="152"/>
      <c r="AN94" s="408"/>
      <c r="AO94" s="85"/>
      <c r="AP94" s="187"/>
      <c r="AQ94" s="53">
        <f>SUM(O94:AN94)</f>
        <v>0</v>
      </c>
      <c r="AR94" s="188"/>
      <c r="AS94" s="729"/>
      <c r="AT94" s="132" t="s">
        <v>181</v>
      </c>
      <c r="AU94" s="132" t="s">
        <v>181</v>
      </c>
      <c r="AV94" s="132" t="s">
        <v>181</v>
      </c>
      <c r="AW94" s="132" t="s">
        <v>181</v>
      </c>
      <c r="AX94" s="132" t="s">
        <v>181</v>
      </c>
      <c r="AY94" s="132" t="s">
        <v>181</v>
      </c>
      <c r="AZ94" s="132" t="s">
        <v>181</v>
      </c>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32" t="s">
        <v>181</v>
      </c>
      <c r="CW94" s="127"/>
      <c r="CX94" s="127"/>
      <c r="CY94" s="127"/>
      <c r="CZ94" s="127"/>
      <c r="DA94" s="127"/>
      <c r="DB94" s="132" t="s">
        <v>181</v>
      </c>
      <c r="DC94" s="127"/>
      <c r="DD94" s="127"/>
      <c r="DE94" s="127"/>
      <c r="DF94" s="127"/>
      <c r="DG94" s="127"/>
      <c r="DH94" s="132" t="s">
        <v>181</v>
      </c>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row>
    <row r="95" spans="1:144" s="58" customFormat="1" ht="20.25" customHeight="1">
      <c r="A95" s="55"/>
      <c r="B95" s="56"/>
      <c r="C95" s="56"/>
      <c r="D95" s="1090" t="s">
        <v>268</v>
      </c>
      <c r="E95" s="1091"/>
      <c r="F95" s="1091"/>
      <c r="G95" s="1091"/>
      <c r="H95" s="1091"/>
      <c r="I95" s="1091"/>
      <c r="J95" s="1091"/>
      <c r="K95" s="56"/>
      <c r="L95" s="68"/>
      <c r="M95" s="152"/>
      <c r="N95" s="152"/>
      <c r="O95" s="408"/>
      <c r="P95" s="152"/>
      <c r="Q95" s="68"/>
      <c r="R95" s="152"/>
      <c r="S95" s="152"/>
      <c r="T95" s="408"/>
      <c r="U95" s="152"/>
      <c r="V95" s="68"/>
      <c r="W95" s="152"/>
      <c r="X95" s="152"/>
      <c r="Y95" s="408"/>
      <c r="Z95" s="152"/>
      <c r="AA95" s="68"/>
      <c r="AB95" s="152"/>
      <c r="AC95" s="152"/>
      <c r="AD95" s="408"/>
      <c r="AE95" s="152"/>
      <c r="AF95" s="68"/>
      <c r="AG95" s="152"/>
      <c r="AH95" s="152"/>
      <c r="AI95" s="408"/>
      <c r="AJ95" s="152"/>
      <c r="AK95" s="68"/>
      <c r="AL95" s="152"/>
      <c r="AM95" s="152"/>
      <c r="AN95" s="408"/>
      <c r="AO95" s="85"/>
      <c r="AP95" s="187"/>
      <c r="AQ95" s="53">
        <f>SUM(O95:AN95)</f>
        <v>0</v>
      </c>
      <c r="AR95" s="188"/>
      <c r="AS95" s="729"/>
      <c r="AT95" s="132"/>
      <c r="AU95" s="132"/>
      <c r="AV95" s="132"/>
      <c r="AW95" s="132"/>
      <c r="AX95" s="132"/>
      <c r="AY95" s="132"/>
      <c r="AZ95" s="132"/>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32"/>
      <c r="CW95" s="127"/>
      <c r="CX95" s="127"/>
      <c r="CY95" s="127"/>
      <c r="CZ95" s="127"/>
      <c r="DA95" s="127"/>
      <c r="DB95" s="132"/>
      <c r="DC95" s="127"/>
      <c r="DD95" s="127"/>
      <c r="DE95" s="127"/>
      <c r="DF95" s="127"/>
      <c r="DG95" s="127"/>
      <c r="DH95" s="132"/>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row>
    <row r="96" spans="1:144" s="58" customFormat="1" ht="9.9499999999999993" customHeight="1" thickBot="1">
      <c r="A96" s="55" t="s">
        <v>181</v>
      </c>
      <c r="B96" s="56" t="s">
        <v>181</v>
      </c>
      <c r="C96" s="56" t="s">
        <v>181</v>
      </c>
      <c r="D96" s="56" t="s">
        <v>181</v>
      </c>
      <c r="E96" s="56" t="s">
        <v>181</v>
      </c>
      <c r="F96" s="56" t="s">
        <v>181</v>
      </c>
      <c r="G96" s="56" t="s">
        <v>181</v>
      </c>
      <c r="H96" s="56" t="s">
        <v>181</v>
      </c>
      <c r="I96" s="56" t="s">
        <v>181</v>
      </c>
      <c r="J96" s="157" t="s">
        <v>181</v>
      </c>
      <c r="K96" s="157" t="s">
        <v>181</v>
      </c>
      <c r="L96" s="68" t="s">
        <v>181</v>
      </c>
      <c r="M96" s="152" t="s">
        <v>181</v>
      </c>
      <c r="N96" s="152" t="s">
        <v>181</v>
      </c>
      <c r="O96" s="401" t="s">
        <v>181</v>
      </c>
      <c r="P96" s="69" t="s">
        <v>181</v>
      </c>
      <c r="Q96" s="152" t="s">
        <v>181</v>
      </c>
      <c r="R96" s="152" t="s">
        <v>181</v>
      </c>
      <c r="S96" s="152" t="s">
        <v>181</v>
      </c>
      <c r="T96" s="401" t="s">
        <v>181</v>
      </c>
      <c r="U96" s="69" t="s">
        <v>181</v>
      </c>
      <c r="V96" s="152" t="s">
        <v>181</v>
      </c>
      <c r="W96" s="152" t="s">
        <v>181</v>
      </c>
      <c r="X96" s="152" t="s">
        <v>181</v>
      </c>
      <c r="Y96" s="401" t="s">
        <v>181</v>
      </c>
      <c r="Z96" s="69" t="s">
        <v>181</v>
      </c>
      <c r="AA96" s="152" t="s">
        <v>181</v>
      </c>
      <c r="AB96" s="152" t="s">
        <v>181</v>
      </c>
      <c r="AC96" s="152" t="s">
        <v>181</v>
      </c>
      <c r="AD96" s="401" t="s">
        <v>181</v>
      </c>
      <c r="AE96" s="69" t="s">
        <v>181</v>
      </c>
      <c r="AF96" s="152" t="s">
        <v>181</v>
      </c>
      <c r="AG96" s="152" t="s">
        <v>181</v>
      </c>
      <c r="AH96" s="152" t="s">
        <v>181</v>
      </c>
      <c r="AI96" s="401" t="s">
        <v>181</v>
      </c>
      <c r="AJ96" s="69" t="s">
        <v>181</v>
      </c>
      <c r="AK96" s="152" t="s">
        <v>181</v>
      </c>
      <c r="AL96" s="152" t="s">
        <v>181</v>
      </c>
      <c r="AM96" s="152" t="s">
        <v>181</v>
      </c>
      <c r="AN96" s="401" t="s">
        <v>181</v>
      </c>
      <c r="AO96" s="75" t="s">
        <v>181</v>
      </c>
      <c r="AP96" s="185" t="s">
        <v>181</v>
      </c>
      <c r="AQ96" s="185" t="s">
        <v>181</v>
      </c>
      <c r="AR96" s="188" t="s">
        <v>181</v>
      </c>
      <c r="AS96" s="729"/>
      <c r="AT96" s="132"/>
      <c r="AU96" s="132"/>
      <c r="AV96" s="132"/>
      <c r="AW96" s="132"/>
      <c r="AX96" s="132"/>
      <c r="AY96" s="132"/>
      <c r="AZ96" s="132"/>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32"/>
      <c r="CW96" s="127"/>
      <c r="CX96" s="127"/>
      <c r="CY96" s="127"/>
      <c r="CZ96" s="127"/>
      <c r="DA96" s="127"/>
      <c r="DB96" s="132"/>
      <c r="DC96" s="127"/>
      <c r="DD96" s="127"/>
      <c r="DE96" s="127"/>
      <c r="DF96" s="127"/>
      <c r="DG96" s="127"/>
      <c r="DH96" s="132"/>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row>
    <row r="97" spans="1:144" s="58" customFormat="1" ht="20.25" customHeight="1" thickBot="1">
      <c r="A97" s="55" t="s">
        <v>181</v>
      </c>
      <c r="B97" s="56" t="s">
        <v>181</v>
      </c>
      <c r="C97" s="56" t="s">
        <v>206</v>
      </c>
      <c r="D97" s="56"/>
      <c r="E97" s="56" t="s">
        <v>181</v>
      </c>
      <c r="F97" s="56" t="s">
        <v>181</v>
      </c>
      <c r="G97" s="56" t="s">
        <v>181</v>
      </c>
      <c r="H97" s="56" t="s">
        <v>181</v>
      </c>
      <c r="I97" s="56" t="s">
        <v>181</v>
      </c>
      <c r="J97" s="56" t="s">
        <v>181</v>
      </c>
      <c r="K97" s="56" t="s">
        <v>181</v>
      </c>
      <c r="L97" s="68" t="s">
        <v>181</v>
      </c>
      <c r="M97" s="152" t="s">
        <v>181</v>
      </c>
      <c r="N97" s="152" t="s">
        <v>181</v>
      </c>
      <c r="O97" s="409">
        <f>SUM(O78:O95)</f>
        <v>0</v>
      </c>
      <c r="P97" s="69" t="s">
        <v>181</v>
      </c>
      <c r="Q97" s="152" t="s">
        <v>181</v>
      </c>
      <c r="R97" s="152" t="s">
        <v>181</v>
      </c>
      <c r="S97" s="152" t="s">
        <v>181</v>
      </c>
      <c r="T97" s="409">
        <f>SUM(T78:T95)</f>
        <v>0</v>
      </c>
      <c r="U97" s="69" t="s">
        <v>181</v>
      </c>
      <c r="V97" s="152" t="s">
        <v>181</v>
      </c>
      <c r="W97" s="152" t="s">
        <v>181</v>
      </c>
      <c r="X97" s="152" t="s">
        <v>181</v>
      </c>
      <c r="Y97" s="409">
        <f>SUM(Y78:Y95)</f>
        <v>0</v>
      </c>
      <c r="Z97" s="69" t="s">
        <v>181</v>
      </c>
      <c r="AA97" s="152" t="s">
        <v>181</v>
      </c>
      <c r="AB97" s="152" t="s">
        <v>181</v>
      </c>
      <c r="AC97" s="152" t="s">
        <v>181</v>
      </c>
      <c r="AD97" s="409">
        <f>SUM(AD78:AD95)</f>
        <v>0</v>
      </c>
      <c r="AE97" s="69" t="s">
        <v>181</v>
      </c>
      <c r="AF97" s="152" t="s">
        <v>181</v>
      </c>
      <c r="AG97" s="152" t="s">
        <v>181</v>
      </c>
      <c r="AH97" s="152" t="s">
        <v>181</v>
      </c>
      <c r="AI97" s="409">
        <f>SUM(AI78:AI95)</f>
        <v>0</v>
      </c>
      <c r="AJ97" s="69" t="s">
        <v>181</v>
      </c>
      <c r="AK97" s="152" t="s">
        <v>181</v>
      </c>
      <c r="AL97" s="152" t="s">
        <v>181</v>
      </c>
      <c r="AM97" s="152" t="s">
        <v>181</v>
      </c>
      <c r="AN97" s="409">
        <f>SUM(AN78:AN95)</f>
        <v>0</v>
      </c>
      <c r="AO97" s="75" t="s">
        <v>181</v>
      </c>
      <c r="AP97" s="185" t="s">
        <v>181</v>
      </c>
      <c r="AQ97" s="54">
        <f>SUM(O97:AN97)</f>
        <v>0</v>
      </c>
      <c r="AR97" s="188" t="s">
        <v>181</v>
      </c>
      <c r="AS97" s="729"/>
      <c r="AT97" s="132" t="s">
        <v>181</v>
      </c>
      <c r="AU97" s="132" t="s">
        <v>181</v>
      </c>
      <c r="AV97" s="132" t="s">
        <v>181</v>
      </c>
      <c r="AW97" s="132" t="s">
        <v>181</v>
      </c>
      <c r="AX97" s="132" t="s">
        <v>181</v>
      </c>
      <c r="AY97" s="132" t="s">
        <v>181</v>
      </c>
      <c r="AZ97" s="132" t="s">
        <v>181</v>
      </c>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32" t="s">
        <v>181</v>
      </c>
      <c r="CW97" s="127"/>
      <c r="CX97" s="127"/>
      <c r="CY97" s="127"/>
      <c r="CZ97" s="127"/>
      <c r="DA97" s="127"/>
      <c r="DB97" s="132" t="s">
        <v>181</v>
      </c>
      <c r="DC97" s="127"/>
      <c r="DD97" s="127"/>
      <c r="DE97" s="127"/>
      <c r="DF97" s="127"/>
      <c r="DG97" s="127"/>
      <c r="DH97" s="132" t="s">
        <v>181</v>
      </c>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row>
    <row r="98" spans="1:144" s="58" customFormat="1" ht="9.9499999999999993" customHeight="1" thickBot="1">
      <c r="A98" s="61" t="s">
        <v>181</v>
      </c>
      <c r="B98" s="62" t="s">
        <v>181</v>
      </c>
      <c r="C98" s="62" t="s">
        <v>181</v>
      </c>
      <c r="D98" s="62" t="s">
        <v>181</v>
      </c>
      <c r="E98" s="62" t="s">
        <v>181</v>
      </c>
      <c r="F98" s="62" t="s">
        <v>181</v>
      </c>
      <c r="G98" s="62" t="s">
        <v>181</v>
      </c>
      <c r="H98" s="62" t="s">
        <v>181</v>
      </c>
      <c r="I98" s="62" t="s">
        <v>181</v>
      </c>
      <c r="J98" s="62" t="s">
        <v>181</v>
      </c>
      <c r="K98" s="62" t="s">
        <v>181</v>
      </c>
      <c r="L98" s="79" t="s">
        <v>181</v>
      </c>
      <c r="M98" s="80" t="s">
        <v>181</v>
      </c>
      <c r="N98" s="80" t="s">
        <v>181</v>
      </c>
      <c r="O98" s="403" t="s">
        <v>181</v>
      </c>
      <c r="P98" s="82" t="s">
        <v>181</v>
      </c>
      <c r="Q98" s="80" t="s">
        <v>181</v>
      </c>
      <c r="R98" s="80" t="s">
        <v>181</v>
      </c>
      <c r="S98" s="80" t="s">
        <v>181</v>
      </c>
      <c r="T98" s="403" t="s">
        <v>181</v>
      </c>
      <c r="U98" s="82" t="s">
        <v>181</v>
      </c>
      <c r="V98" s="80" t="s">
        <v>181</v>
      </c>
      <c r="W98" s="80" t="s">
        <v>181</v>
      </c>
      <c r="X98" s="80" t="s">
        <v>181</v>
      </c>
      <c r="Y98" s="403" t="s">
        <v>181</v>
      </c>
      <c r="Z98" s="82" t="s">
        <v>181</v>
      </c>
      <c r="AA98" s="80" t="s">
        <v>181</v>
      </c>
      <c r="AB98" s="80" t="s">
        <v>181</v>
      </c>
      <c r="AC98" s="80" t="s">
        <v>181</v>
      </c>
      <c r="AD98" s="403" t="s">
        <v>181</v>
      </c>
      <c r="AE98" s="82" t="s">
        <v>181</v>
      </c>
      <c r="AF98" s="80" t="s">
        <v>181</v>
      </c>
      <c r="AG98" s="80" t="s">
        <v>181</v>
      </c>
      <c r="AH98" s="80" t="s">
        <v>181</v>
      </c>
      <c r="AI98" s="403" t="s">
        <v>181</v>
      </c>
      <c r="AJ98" s="82" t="s">
        <v>181</v>
      </c>
      <c r="AK98" s="80" t="s">
        <v>181</v>
      </c>
      <c r="AL98" s="80" t="s">
        <v>181</v>
      </c>
      <c r="AM98" s="80" t="s">
        <v>181</v>
      </c>
      <c r="AN98" s="403" t="s">
        <v>181</v>
      </c>
      <c r="AO98" s="83" t="s">
        <v>181</v>
      </c>
      <c r="AP98" s="186" t="s">
        <v>181</v>
      </c>
      <c r="AQ98" s="186" t="s">
        <v>181</v>
      </c>
      <c r="AR98" s="189" t="s">
        <v>181</v>
      </c>
      <c r="AS98" s="729"/>
      <c r="AT98" s="132" t="s">
        <v>181</v>
      </c>
      <c r="AU98" s="132" t="s">
        <v>181</v>
      </c>
      <c r="AV98" s="132" t="s">
        <v>181</v>
      </c>
      <c r="AW98" s="132" t="s">
        <v>181</v>
      </c>
      <c r="AX98" s="132" t="s">
        <v>181</v>
      </c>
      <c r="AY98" s="132" t="s">
        <v>181</v>
      </c>
      <c r="AZ98" s="132" t="s">
        <v>181</v>
      </c>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32" t="s">
        <v>181</v>
      </c>
      <c r="CW98" s="127"/>
      <c r="CX98" s="127"/>
      <c r="CY98" s="127"/>
      <c r="CZ98" s="127"/>
      <c r="DA98" s="127"/>
      <c r="DB98" s="132" t="s">
        <v>181</v>
      </c>
      <c r="DC98" s="127"/>
      <c r="DD98" s="127"/>
      <c r="DE98" s="127"/>
      <c r="DF98" s="127"/>
      <c r="DG98" s="127"/>
      <c r="DH98" s="132" t="s">
        <v>181</v>
      </c>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row>
    <row r="99" spans="1:144" s="58" customFormat="1" ht="9.9499999999999993" customHeight="1">
      <c r="A99" s="55" t="s">
        <v>181</v>
      </c>
      <c r="B99" s="84" t="s">
        <v>181</v>
      </c>
      <c r="C99" s="84" t="s">
        <v>181</v>
      </c>
      <c r="D99" s="84" t="s">
        <v>181</v>
      </c>
      <c r="E99" s="56" t="s">
        <v>181</v>
      </c>
      <c r="F99" s="56" t="s">
        <v>181</v>
      </c>
      <c r="G99" s="56" t="s">
        <v>181</v>
      </c>
      <c r="H99" s="56" t="s">
        <v>181</v>
      </c>
      <c r="I99" s="56" t="s">
        <v>181</v>
      </c>
      <c r="J99" s="56" t="s">
        <v>181</v>
      </c>
      <c r="K99" s="56" t="s">
        <v>181</v>
      </c>
      <c r="L99" s="68" t="s">
        <v>181</v>
      </c>
      <c r="M99" s="152" t="s">
        <v>181</v>
      </c>
      <c r="N99" s="152" t="s">
        <v>181</v>
      </c>
      <c r="O99" s="401" t="s">
        <v>181</v>
      </c>
      <c r="P99" s="152" t="s">
        <v>181</v>
      </c>
      <c r="Q99" s="68" t="s">
        <v>181</v>
      </c>
      <c r="R99" s="152" t="s">
        <v>181</v>
      </c>
      <c r="S99" s="152" t="s">
        <v>181</v>
      </c>
      <c r="T99" s="401" t="s">
        <v>181</v>
      </c>
      <c r="U99" s="152" t="s">
        <v>181</v>
      </c>
      <c r="V99" s="68" t="s">
        <v>181</v>
      </c>
      <c r="W99" s="152" t="s">
        <v>181</v>
      </c>
      <c r="X99" s="152" t="s">
        <v>181</v>
      </c>
      <c r="Y99" s="401" t="s">
        <v>181</v>
      </c>
      <c r="Z99" s="152" t="s">
        <v>181</v>
      </c>
      <c r="AA99" s="68" t="s">
        <v>181</v>
      </c>
      <c r="AB99" s="152" t="s">
        <v>181</v>
      </c>
      <c r="AC99" s="152" t="s">
        <v>181</v>
      </c>
      <c r="AD99" s="401" t="s">
        <v>181</v>
      </c>
      <c r="AE99" s="152" t="s">
        <v>181</v>
      </c>
      <c r="AF99" s="68" t="s">
        <v>181</v>
      </c>
      <c r="AG99" s="152" t="s">
        <v>181</v>
      </c>
      <c r="AH99" s="152" t="s">
        <v>181</v>
      </c>
      <c r="AI99" s="401" t="s">
        <v>181</v>
      </c>
      <c r="AJ99" s="152" t="s">
        <v>181</v>
      </c>
      <c r="AK99" s="68" t="s">
        <v>181</v>
      </c>
      <c r="AL99" s="152" t="s">
        <v>181</v>
      </c>
      <c r="AM99" s="152" t="s">
        <v>181</v>
      </c>
      <c r="AN99" s="401" t="s">
        <v>181</v>
      </c>
      <c r="AO99" s="85" t="s">
        <v>181</v>
      </c>
      <c r="AP99" s="187" t="s">
        <v>181</v>
      </c>
      <c r="AQ99" s="185" t="s">
        <v>181</v>
      </c>
      <c r="AR99" s="188" t="s">
        <v>181</v>
      </c>
      <c r="AS99" s="729"/>
      <c r="AT99" s="132" t="s">
        <v>181</v>
      </c>
      <c r="AU99" s="132" t="s">
        <v>181</v>
      </c>
      <c r="AV99" s="132" t="s">
        <v>181</v>
      </c>
      <c r="AW99" s="132" t="s">
        <v>181</v>
      </c>
      <c r="AX99" s="132" t="s">
        <v>181</v>
      </c>
      <c r="AY99" s="132" t="s">
        <v>181</v>
      </c>
      <c r="AZ99" s="132" t="s">
        <v>181</v>
      </c>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32" t="s">
        <v>181</v>
      </c>
      <c r="CW99" s="127"/>
      <c r="CX99" s="127"/>
      <c r="CY99" s="127"/>
      <c r="CZ99" s="127"/>
      <c r="DA99" s="127"/>
      <c r="DB99" s="132" t="s">
        <v>181</v>
      </c>
      <c r="DC99" s="127"/>
      <c r="DD99" s="127"/>
      <c r="DE99" s="127"/>
      <c r="DF99" s="127"/>
      <c r="DG99" s="127"/>
      <c r="DH99" s="132" t="s">
        <v>181</v>
      </c>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row>
    <row r="100" spans="1:144" s="58" customFormat="1" ht="20.25" customHeight="1">
      <c r="A100" s="55"/>
      <c r="B100" s="1347" t="s">
        <v>207</v>
      </c>
      <c r="C100" s="1348"/>
      <c r="D100" s="1348"/>
      <c r="E100" s="1348"/>
      <c r="F100" s="1348"/>
      <c r="G100" s="1348"/>
      <c r="H100" s="1348"/>
      <c r="I100" s="1348"/>
      <c r="J100" s="1348"/>
      <c r="K100" s="56" t="s">
        <v>181</v>
      </c>
      <c r="L100" s="68" t="s">
        <v>181</v>
      </c>
      <c r="M100" s="152" t="s">
        <v>181</v>
      </c>
      <c r="N100" s="152" t="s">
        <v>181</v>
      </c>
      <c r="O100" s="401" t="s">
        <v>181</v>
      </c>
      <c r="P100" s="69" t="s">
        <v>181</v>
      </c>
      <c r="Q100" s="152" t="s">
        <v>181</v>
      </c>
      <c r="R100" s="152" t="s">
        <v>181</v>
      </c>
      <c r="S100" s="152" t="s">
        <v>181</v>
      </c>
      <c r="T100" s="401" t="s">
        <v>181</v>
      </c>
      <c r="U100" s="69" t="s">
        <v>181</v>
      </c>
      <c r="V100" s="152" t="s">
        <v>181</v>
      </c>
      <c r="W100" s="152" t="s">
        <v>181</v>
      </c>
      <c r="X100" s="152" t="s">
        <v>181</v>
      </c>
      <c r="Y100" s="401" t="s">
        <v>181</v>
      </c>
      <c r="Z100" s="69" t="s">
        <v>181</v>
      </c>
      <c r="AA100" s="152" t="s">
        <v>181</v>
      </c>
      <c r="AB100" s="152" t="s">
        <v>181</v>
      </c>
      <c r="AC100" s="152" t="s">
        <v>181</v>
      </c>
      <c r="AD100" s="401" t="s">
        <v>181</v>
      </c>
      <c r="AE100" s="69" t="s">
        <v>181</v>
      </c>
      <c r="AF100" s="152" t="s">
        <v>181</v>
      </c>
      <c r="AG100" s="152" t="s">
        <v>181</v>
      </c>
      <c r="AH100" s="152" t="s">
        <v>181</v>
      </c>
      <c r="AI100" s="401" t="s">
        <v>181</v>
      </c>
      <c r="AJ100" s="69" t="s">
        <v>181</v>
      </c>
      <c r="AK100" s="152" t="s">
        <v>181</v>
      </c>
      <c r="AL100" s="152" t="s">
        <v>181</v>
      </c>
      <c r="AM100" s="152" t="s">
        <v>181</v>
      </c>
      <c r="AN100" s="401" t="s">
        <v>181</v>
      </c>
      <c r="AO100" s="75" t="s">
        <v>181</v>
      </c>
      <c r="AP100" s="185" t="s">
        <v>181</v>
      </c>
      <c r="AQ100" s="192" t="s">
        <v>181</v>
      </c>
      <c r="AR100" s="188" t="s">
        <v>181</v>
      </c>
      <c r="AS100" s="729"/>
      <c r="AT100" s="132" t="s">
        <v>181</v>
      </c>
      <c r="AU100" s="132" t="s">
        <v>181</v>
      </c>
      <c r="AV100" s="132" t="s">
        <v>181</v>
      </c>
      <c r="AW100" s="132" t="s">
        <v>181</v>
      </c>
      <c r="AX100" s="132" t="s">
        <v>181</v>
      </c>
      <c r="AY100" s="132" t="s">
        <v>181</v>
      </c>
      <c r="AZ100" s="132" t="s">
        <v>181</v>
      </c>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32" t="s">
        <v>181</v>
      </c>
      <c r="CW100" s="127"/>
      <c r="CX100" s="127"/>
      <c r="CY100" s="127"/>
      <c r="CZ100" s="127"/>
      <c r="DA100" s="127"/>
      <c r="DB100" s="132" t="s">
        <v>181</v>
      </c>
      <c r="DC100" s="127"/>
      <c r="DD100" s="127"/>
      <c r="DE100" s="127"/>
      <c r="DF100" s="127"/>
      <c r="DG100" s="127"/>
      <c r="DH100" s="132" t="s">
        <v>181</v>
      </c>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row>
    <row r="101" spans="1:144" s="58" customFormat="1" ht="20.25" customHeight="1">
      <c r="A101" s="55"/>
      <c r="B101" s="59">
        <v>1</v>
      </c>
      <c r="C101" s="1118" t="s">
        <v>275</v>
      </c>
      <c r="D101" s="1119"/>
      <c r="E101" s="1119"/>
      <c r="F101" s="1119"/>
      <c r="G101" s="1119"/>
      <c r="H101" s="1119"/>
      <c r="I101" s="1119"/>
      <c r="J101" s="1119"/>
      <c r="K101" s="157" t="s">
        <v>181</v>
      </c>
      <c r="L101" s="68" t="s">
        <v>181</v>
      </c>
      <c r="M101" s="152" t="s">
        <v>181</v>
      </c>
      <c r="N101" s="152" t="s">
        <v>181</v>
      </c>
      <c r="O101" s="401" t="s">
        <v>181</v>
      </c>
      <c r="P101" s="69" t="s">
        <v>181</v>
      </c>
      <c r="Q101" s="152" t="s">
        <v>181</v>
      </c>
      <c r="R101" s="152" t="s">
        <v>181</v>
      </c>
      <c r="S101" s="152" t="s">
        <v>181</v>
      </c>
      <c r="T101" s="401" t="s">
        <v>181</v>
      </c>
      <c r="U101" s="69" t="s">
        <v>181</v>
      </c>
      <c r="V101" s="152" t="s">
        <v>181</v>
      </c>
      <c r="W101" s="152" t="s">
        <v>181</v>
      </c>
      <c r="X101" s="152" t="s">
        <v>181</v>
      </c>
      <c r="Y101" s="401" t="s">
        <v>181</v>
      </c>
      <c r="Z101" s="69" t="s">
        <v>181</v>
      </c>
      <c r="AA101" s="152" t="s">
        <v>181</v>
      </c>
      <c r="AB101" s="152" t="s">
        <v>181</v>
      </c>
      <c r="AC101" s="152" t="s">
        <v>181</v>
      </c>
      <c r="AD101" s="401" t="s">
        <v>181</v>
      </c>
      <c r="AE101" s="69" t="s">
        <v>181</v>
      </c>
      <c r="AF101" s="152" t="s">
        <v>181</v>
      </c>
      <c r="AG101" s="152" t="s">
        <v>181</v>
      </c>
      <c r="AH101" s="152" t="s">
        <v>181</v>
      </c>
      <c r="AI101" s="401" t="s">
        <v>181</v>
      </c>
      <c r="AJ101" s="69" t="s">
        <v>181</v>
      </c>
      <c r="AK101" s="152" t="s">
        <v>181</v>
      </c>
      <c r="AL101" s="152" t="s">
        <v>181</v>
      </c>
      <c r="AM101" s="152" t="s">
        <v>181</v>
      </c>
      <c r="AN101" s="401" t="s">
        <v>181</v>
      </c>
      <c r="AO101" s="75" t="s">
        <v>181</v>
      </c>
      <c r="AP101" s="185" t="s">
        <v>181</v>
      </c>
      <c r="AQ101" s="185" t="s">
        <v>181</v>
      </c>
      <c r="AR101" s="188" t="s">
        <v>181</v>
      </c>
      <c r="AS101" s="729"/>
      <c r="AT101" s="132" t="s">
        <v>181</v>
      </c>
      <c r="AU101" s="132" t="s">
        <v>181</v>
      </c>
      <c r="AV101" s="132" t="s">
        <v>181</v>
      </c>
      <c r="AW101" s="132" t="s">
        <v>181</v>
      </c>
      <c r="AX101" s="132" t="s">
        <v>181</v>
      </c>
      <c r="AY101" s="132" t="s">
        <v>181</v>
      </c>
      <c r="AZ101" s="132" t="s">
        <v>181</v>
      </c>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32" t="s">
        <v>181</v>
      </c>
      <c r="CW101" s="127"/>
      <c r="CX101" s="127"/>
      <c r="CY101" s="127"/>
      <c r="CZ101" s="127"/>
      <c r="DA101" s="127"/>
      <c r="DB101" s="132" t="s">
        <v>181</v>
      </c>
      <c r="DC101" s="127"/>
      <c r="DD101" s="127"/>
      <c r="DE101" s="127"/>
      <c r="DF101" s="127"/>
      <c r="DG101" s="127"/>
      <c r="DH101" s="132" t="s">
        <v>181</v>
      </c>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row>
    <row r="102" spans="1:144" s="58" customFormat="1" ht="20.25" customHeight="1">
      <c r="A102" s="55"/>
      <c r="B102" s="56"/>
      <c r="C102" s="56"/>
      <c r="D102" s="1090" t="s">
        <v>279</v>
      </c>
      <c r="E102" s="1091"/>
      <c r="F102" s="1091"/>
      <c r="G102" s="1091"/>
      <c r="H102" s="1091"/>
      <c r="I102" s="1091"/>
      <c r="J102" s="1091"/>
      <c r="K102" s="56"/>
      <c r="L102" s="68"/>
      <c r="M102" s="152"/>
      <c r="N102" s="152"/>
      <c r="O102" s="410"/>
      <c r="P102" s="152"/>
      <c r="Q102" s="68"/>
      <c r="R102" s="152"/>
      <c r="S102" s="152"/>
      <c r="T102" s="410"/>
      <c r="U102" s="152"/>
      <c r="V102" s="68"/>
      <c r="W102" s="152"/>
      <c r="X102" s="152"/>
      <c r="Y102" s="410"/>
      <c r="Z102" s="152"/>
      <c r="AA102" s="68"/>
      <c r="AB102" s="152"/>
      <c r="AC102" s="152"/>
      <c r="AD102" s="410"/>
      <c r="AE102" s="152"/>
      <c r="AF102" s="68"/>
      <c r="AG102" s="152"/>
      <c r="AH102" s="152"/>
      <c r="AI102" s="410"/>
      <c r="AJ102" s="152"/>
      <c r="AK102" s="68"/>
      <c r="AL102" s="152"/>
      <c r="AM102" s="152"/>
      <c r="AN102" s="410"/>
      <c r="AO102" s="85"/>
      <c r="AP102" s="187"/>
      <c r="AQ102" s="52">
        <f>SUM(O102:AN102)</f>
        <v>0</v>
      </c>
      <c r="AR102" s="188"/>
      <c r="AS102" s="729"/>
      <c r="AT102" s="132" t="s">
        <v>181</v>
      </c>
      <c r="AU102" s="132" t="s">
        <v>181</v>
      </c>
      <c r="AV102" s="132" t="s">
        <v>181</v>
      </c>
      <c r="AW102" s="132" t="s">
        <v>181</v>
      </c>
      <c r="AX102" s="132" t="s">
        <v>181</v>
      </c>
      <c r="AY102" s="132" t="s">
        <v>181</v>
      </c>
      <c r="AZ102" s="132" t="s">
        <v>181</v>
      </c>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32" t="s">
        <v>181</v>
      </c>
      <c r="CW102" s="127"/>
      <c r="CX102" s="127"/>
      <c r="CY102" s="127"/>
      <c r="CZ102" s="127"/>
      <c r="DA102" s="127"/>
      <c r="DB102" s="132" t="s">
        <v>181</v>
      </c>
      <c r="DC102" s="127"/>
      <c r="DD102" s="127"/>
      <c r="DE102" s="127"/>
      <c r="DF102" s="127"/>
      <c r="DG102" s="127"/>
      <c r="DH102" s="132" t="s">
        <v>181</v>
      </c>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row>
    <row r="103" spans="1:144" s="58" customFormat="1" ht="20.25" customHeight="1">
      <c r="A103" s="55"/>
      <c r="B103" s="56"/>
      <c r="C103" s="56"/>
      <c r="D103" s="1090" t="s">
        <v>279</v>
      </c>
      <c r="E103" s="1091"/>
      <c r="F103" s="1091"/>
      <c r="G103" s="1091"/>
      <c r="H103" s="1091"/>
      <c r="I103" s="1091"/>
      <c r="J103" s="1091"/>
      <c r="K103" s="56"/>
      <c r="L103" s="68"/>
      <c r="M103" s="152"/>
      <c r="N103" s="152"/>
      <c r="O103" s="410"/>
      <c r="P103" s="152"/>
      <c r="Q103" s="68"/>
      <c r="R103" s="152"/>
      <c r="S103" s="152"/>
      <c r="T103" s="410"/>
      <c r="U103" s="152"/>
      <c r="V103" s="68"/>
      <c r="W103" s="152"/>
      <c r="X103" s="152"/>
      <c r="Y103" s="410"/>
      <c r="Z103" s="152"/>
      <c r="AA103" s="68"/>
      <c r="AB103" s="152"/>
      <c r="AC103" s="152"/>
      <c r="AD103" s="410"/>
      <c r="AE103" s="152"/>
      <c r="AF103" s="68"/>
      <c r="AG103" s="152"/>
      <c r="AH103" s="152"/>
      <c r="AI103" s="410"/>
      <c r="AJ103" s="152"/>
      <c r="AK103" s="68"/>
      <c r="AL103" s="152"/>
      <c r="AM103" s="152"/>
      <c r="AN103" s="410"/>
      <c r="AO103" s="85"/>
      <c r="AP103" s="187"/>
      <c r="AQ103" s="52">
        <f>SUM(O103:AN103)</f>
        <v>0</v>
      </c>
      <c r="AR103" s="188"/>
      <c r="AS103" s="729"/>
      <c r="AT103" s="132"/>
      <c r="AU103" s="132"/>
      <c r="AV103" s="132"/>
      <c r="AW103" s="132"/>
      <c r="AX103" s="132"/>
      <c r="AY103" s="132"/>
      <c r="AZ103" s="132"/>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32"/>
      <c r="CW103" s="127"/>
      <c r="CX103" s="127"/>
      <c r="CY103" s="127"/>
      <c r="CZ103" s="127"/>
      <c r="DA103" s="127"/>
      <c r="DB103" s="132"/>
      <c r="DC103" s="127"/>
      <c r="DD103" s="127"/>
      <c r="DE103" s="127"/>
      <c r="DF103" s="127"/>
      <c r="DG103" s="127"/>
      <c r="DH103" s="132"/>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row>
    <row r="104" spans="1:144" s="58" customFormat="1" ht="20.25" customHeight="1">
      <c r="A104" s="55"/>
      <c r="B104" s="56"/>
      <c r="C104" s="56"/>
      <c r="D104" s="1090" t="s">
        <v>279</v>
      </c>
      <c r="E104" s="1091"/>
      <c r="F104" s="1091"/>
      <c r="G104" s="1091"/>
      <c r="H104" s="1091"/>
      <c r="I104" s="1091"/>
      <c r="J104" s="1091"/>
      <c r="K104" s="56"/>
      <c r="L104" s="68"/>
      <c r="M104" s="152"/>
      <c r="N104" s="152"/>
      <c r="O104" s="410"/>
      <c r="P104" s="152"/>
      <c r="Q104" s="68"/>
      <c r="R104" s="152"/>
      <c r="S104" s="152"/>
      <c r="T104" s="410"/>
      <c r="U104" s="152"/>
      <c r="V104" s="68"/>
      <c r="W104" s="152"/>
      <c r="X104" s="152"/>
      <c r="Y104" s="410"/>
      <c r="Z104" s="152"/>
      <c r="AA104" s="68"/>
      <c r="AB104" s="152"/>
      <c r="AC104" s="152"/>
      <c r="AD104" s="410"/>
      <c r="AE104" s="152"/>
      <c r="AF104" s="68"/>
      <c r="AG104" s="152"/>
      <c r="AH104" s="152"/>
      <c r="AI104" s="410"/>
      <c r="AJ104" s="152"/>
      <c r="AK104" s="68"/>
      <c r="AL104" s="152"/>
      <c r="AM104" s="152"/>
      <c r="AN104" s="410"/>
      <c r="AO104" s="85"/>
      <c r="AP104" s="187"/>
      <c r="AQ104" s="52">
        <f>SUM(O104:AN104)</f>
        <v>0</v>
      </c>
      <c r="AR104" s="188"/>
      <c r="AS104" s="729"/>
      <c r="AT104" s="132"/>
      <c r="AU104" s="132"/>
      <c r="AV104" s="132"/>
      <c r="AW104" s="132"/>
      <c r="AX104" s="132"/>
      <c r="AY104" s="132"/>
      <c r="AZ104" s="132"/>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32"/>
      <c r="CW104" s="127"/>
      <c r="CX104" s="127"/>
      <c r="CY104" s="127"/>
      <c r="CZ104" s="127"/>
      <c r="DA104" s="127"/>
      <c r="DB104" s="132"/>
      <c r="DC104" s="127"/>
      <c r="DD104" s="127"/>
      <c r="DE104" s="127"/>
      <c r="DF104" s="127"/>
      <c r="DG104" s="127"/>
      <c r="DH104" s="132"/>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row>
    <row r="105" spans="1:144" s="58" customFormat="1" ht="9.9499999999999993" customHeight="1">
      <c r="A105" s="55" t="s">
        <v>181</v>
      </c>
      <c r="B105" s="56" t="s">
        <v>181</v>
      </c>
      <c r="C105" s="56" t="s">
        <v>181</v>
      </c>
      <c r="D105" s="56" t="s">
        <v>181</v>
      </c>
      <c r="E105" s="56" t="s">
        <v>181</v>
      </c>
      <c r="F105" s="56" t="s">
        <v>181</v>
      </c>
      <c r="G105" s="56" t="s">
        <v>181</v>
      </c>
      <c r="H105" s="56" t="s">
        <v>181</v>
      </c>
      <c r="I105" s="56" t="s">
        <v>181</v>
      </c>
      <c r="J105" s="157" t="s">
        <v>181</v>
      </c>
      <c r="K105" s="157" t="s">
        <v>181</v>
      </c>
      <c r="L105" s="68" t="s">
        <v>181</v>
      </c>
      <c r="M105" s="152" t="s">
        <v>181</v>
      </c>
      <c r="N105" s="152" t="s">
        <v>181</v>
      </c>
      <c r="O105" s="401"/>
      <c r="P105" s="69"/>
      <c r="Q105" s="152"/>
      <c r="R105" s="152"/>
      <c r="S105" s="152"/>
      <c r="T105" s="401"/>
      <c r="U105" s="69"/>
      <c r="V105" s="152"/>
      <c r="W105" s="152"/>
      <c r="X105" s="152"/>
      <c r="Y105" s="401"/>
      <c r="Z105" s="69" t="s">
        <v>181</v>
      </c>
      <c r="AA105" s="152" t="s">
        <v>181</v>
      </c>
      <c r="AB105" s="152" t="s">
        <v>181</v>
      </c>
      <c r="AC105" s="152" t="s">
        <v>181</v>
      </c>
      <c r="AD105" s="401"/>
      <c r="AE105" s="69"/>
      <c r="AF105" s="152"/>
      <c r="AG105" s="152"/>
      <c r="AH105" s="152"/>
      <c r="AI105" s="401"/>
      <c r="AJ105" s="69" t="s">
        <v>181</v>
      </c>
      <c r="AK105" s="152" t="s">
        <v>181</v>
      </c>
      <c r="AL105" s="152" t="s">
        <v>181</v>
      </c>
      <c r="AM105" s="152" t="s">
        <v>181</v>
      </c>
      <c r="AN105" s="401" t="s">
        <v>181</v>
      </c>
      <c r="AO105" s="75" t="s">
        <v>181</v>
      </c>
      <c r="AP105" s="185" t="s">
        <v>181</v>
      </c>
      <c r="AQ105" s="185" t="s">
        <v>181</v>
      </c>
      <c r="AR105" s="188" t="s">
        <v>181</v>
      </c>
      <c r="AS105" s="729"/>
      <c r="AT105" s="132"/>
      <c r="AU105" s="132"/>
      <c r="AV105" s="132"/>
      <c r="AW105" s="132"/>
      <c r="AX105" s="132"/>
      <c r="AY105" s="132"/>
      <c r="AZ105" s="132"/>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32"/>
      <c r="CW105" s="127"/>
      <c r="CX105" s="127"/>
      <c r="CY105" s="127"/>
      <c r="CZ105" s="127"/>
      <c r="DA105" s="127"/>
      <c r="DB105" s="132"/>
      <c r="DC105" s="127"/>
      <c r="DD105" s="127"/>
      <c r="DE105" s="127"/>
      <c r="DF105" s="127"/>
      <c r="DG105" s="127"/>
      <c r="DH105" s="132"/>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row>
    <row r="106" spans="1:144" s="58" customFormat="1" ht="20.25" customHeight="1">
      <c r="A106" s="55"/>
      <c r="B106" s="59">
        <v>2</v>
      </c>
      <c r="C106" s="1118" t="s">
        <v>276</v>
      </c>
      <c r="D106" s="1119"/>
      <c r="E106" s="1119"/>
      <c r="F106" s="1119"/>
      <c r="G106" s="1119"/>
      <c r="H106" s="1119"/>
      <c r="I106" s="1119"/>
      <c r="J106" s="1119"/>
      <c r="K106" s="157" t="s">
        <v>181</v>
      </c>
      <c r="L106" s="68" t="s">
        <v>181</v>
      </c>
      <c r="M106" s="152" t="s">
        <v>181</v>
      </c>
      <c r="N106" s="152" t="s">
        <v>181</v>
      </c>
      <c r="O106" s="401"/>
      <c r="P106" s="69"/>
      <c r="Q106" s="152"/>
      <c r="R106" s="152"/>
      <c r="S106" s="152"/>
      <c r="T106" s="401"/>
      <c r="U106" s="69"/>
      <c r="V106" s="152"/>
      <c r="W106" s="152"/>
      <c r="X106" s="152"/>
      <c r="Y106" s="401"/>
      <c r="Z106" s="69" t="s">
        <v>181</v>
      </c>
      <c r="AA106" s="152" t="s">
        <v>181</v>
      </c>
      <c r="AB106" s="152" t="s">
        <v>181</v>
      </c>
      <c r="AC106" s="152" t="s">
        <v>181</v>
      </c>
      <c r="AD106" s="401"/>
      <c r="AE106" s="69"/>
      <c r="AF106" s="152"/>
      <c r="AG106" s="152"/>
      <c r="AH106" s="152"/>
      <c r="AI106" s="401"/>
      <c r="AJ106" s="69" t="s">
        <v>181</v>
      </c>
      <c r="AK106" s="152" t="s">
        <v>181</v>
      </c>
      <c r="AL106" s="152" t="s">
        <v>181</v>
      </c>
      <c r="AM106" s="152" t="s">
        <v>181</v>
      </c>
      <c r="AN106" s="401" t="s">
        <v>181</v>
      </c>
      <c r="AO106" s="75" t="s">
        <v>181</v>
      </c>
      <c r="AP106" s="185" t="s">
        <v>181</v>
      </c>
      <c r="AQ106" s="185" t="s">
        <v>181</v>
      </c>
      <c r="AR106" s="188" t="s">
        <v>181</v>
      </c>
      <c r="AS106" s="729"/>
      <c r="AT106" s="132" t="s">
        <v>181</v>
      </c>
      <c r="AU106" s="132" t="s">
        <v>181</v>
      </c>
      <c r="AV106" s="132" t="s">
        <v>181</v>
      </c>
      <c r="AW106" s="132" t="s">
        <v>181</v>
      </c>
      <c r="AX106" s="132" t="s">
        <v>181</v>
      </c>
      <c r="AY106" s="132" t="s">
        <v>181</v>
      </c>
      <c r="AZ106" s="132" t="s">
        <v>181</v>
      </c>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32" t="s">
        <v>181</v>
      </c>
      <c r="CW106" s="127"/>
      <c r="CX106" s="127"/>
      <c r="CY106" s="127"/>
      <c r="CZ106" s="127"/>
      <c r="DA106" s="127"/>
      <c r="DB106" s="132" t="s">
        <v>181</v>
      </c>
      <c r="DC106" s="127"/>
      <c r="DD106" s="127"/>
      <c r="DE106" s="127"/>
      <c r="DF106" s="127"/>
      <c r="DG106" s="127"/>
      <c r="DH106" s="132" t="s">
        <v>181</v>
      </c>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row>
    <row r="107" spans="1:144" s="58" customFormat="1" ht="20.25" customHeight="1">
      <c r="A107" s="55"/>
      <c r="B107" s="56"/>
      <c r="C107" s="56"/>
      <c r="D107" s="1090" t="s">
        <v>279</v>
      </c>
      <c r="E107" s="1091"/>
      <c r="F107" s="1091"/>
      <c r="G107" s="1091"/>
      <c r="H107" s="1091"/>
      <c r="I107" s="1091"/>
      <c r="J107" s="1091"/>
      <c r="K107" s="56"/>
      <c r="L107" s="68"/>
      <c r="M107" s="152"/>
      <c r="N107" s="152"/>
      <c r="O107" s="410"/>
      <c r="P107" s="152"/>
      <c r="Q107" s="68"/>
      <c r="R107" s="152"/>
      <c r="S107" s="152"/>
      <c r="T107" s="410"/>
      <c r="U107" s="152"/>
      <c r="V107" s="68"/>
      <c r="W107" s="152"/>
      <c r="X107" s="152"/>
      <c r="Y107" s="410"/>
      <c r="Z107" s="152"/>
      <c r="AA107" s="68"/>
      <c r="AB107" s="152"/>
      <c r="AC107" s="152"/>
      <c r="AD107" s="410"/>
      <c r="AE107" s="152"/>
      <c r="AF107" s="68"/>
      <c r="AG107" s="152"/>
      <c r="AH107" s="152"/>
      <c r="AI107" s="410"/>
      <c r="AJ107" s="152"/>
      <c r="AK107" s="68"/>
      <c r="AL107" s="152"/>
      <c r="AM107" s="152"/>
      <c r="AN107" s="410"/>
      <c r="AO107" s="85"/>
      <c r="AP107" s="187"/>
      <c r="AQ107" s="52">
        <f>SUM(O107:AN107)</f>
        <v>0</v>
      </c>
      <c r="AR107" s="188"/>
      <c r="AS107" s="729"/>
      <c r="AT107" s="132" t="s">
        <v>181</v>
      </c>
      <c r="AU107" s="132" t="s">
        <v>181</v>
      </c>
      <c r="AV107" s="132" t="s">
        <v>181</v>
      </c>
      <c r="AW107" s="132" t="s">
        <v>181</v>
      </c>
      <c r="AX107" s="132" t="s">
        <v>181</v>
      </c>
      <c r="AY107" s="132" t="s">
        <v>181</v>
      </c>
      <c r="AZ107" s="132" t="s">
        <v>181</v>
      </c>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32" t="s">
        <v>181</v>
      </c>
      <c r="CW107" s="127"/>
      <c r="CX107" s="127"/>
      <c r="CY107" s="127"/>
      <c r="CZ107" s="127"/>
      <c r="DA107" s="127"/>
      <c r="DB107" s="132" t="s">
        <v>181</v>
      </c>
      <c r="DC107" s="127"/>
      <c r="DD107" s="127"/>
      <c r="DE107" s="127"/>
      <c r="DF107" s="127"/>
      <c r="DG107" s="127"/>
      <c r="DH107" s="132" t="s">
        <v>181</v>
      </c>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row>
    <row r="108" spans="1:144" s="58" customFormat="1" ht="20.25" customHeight="1">
      <c r="A108" s="55"/>
      <c r="B108" s="56"/>
      <c r="C108" s="56"/>
      <c r="D108" s="1090" t="s">
        <v>279</v>
      </c>
      <c r="E108" s="1091"/>
      <c r="F108" s="1091"/>
      <c r="G108" s="1091"/>
      <c r="H108" s="1091"/>
      <c r="I108" s="1091"/>
      <c r="J108" s="1091"/>
      <c r="K108" s="56"/>
      <c r="L108" s="68"/>
      <c r="M108" s="152"/>
      <c r="N108" s="152"/>
      <c r="O108" s="410"/>
      <c r="P108" s="152"/>
      <c r="Q108" s="68"/>
      <c r="R108" s="152"/>
      <c r="S108" s="152"/>
      <c r="T108" s="410"/>
      <c r="U108" s="152"/>
      <c r="V108" s="68"/>
      <c r="W108" s="152"/>
      <c r="X108" s="152"/>
      <c r="Y108" s="410"/>
      <c r="Z108" s="152"/>
      <c r="AA108" s="68"/>
      <c r="AB108" s="152"/>
      <c r="AC108" s="152"/>
      <c r="AD108" s="410"/>
      <c r="AE108" s="152"/>
      <c r="AF108" s="68"/>
      <c r="AG108" s="152"/>
      <c r="AH108" s="152"/>
      <c r="AI108" s="410"/>
      <c r="AJ108" s="152"/>
      <c r="AK108" s="68"/>
      <c r="AL108" s="152"/>
      <c r="AM108" s="152"/>
      <c r="AN108" s="410"/>
      <c r="AO108" s="85"/>
      <c r="AP108" s="187"/>
      <c r="AQ108" s="52">
        <f>SUM(O108:AN108)</f>
        <v>0</v>
      </c>
      <c r="AR108" s="188"/>
      <c r="AS108" s="729"/>
      <c r="AT108" s="132"/>
      <c r="AU108" s="132"/>
      <c r="AV108" s="132"/>
      <c r="AW108" s="132"/>
      <c r="AX108" s="132"/>
      <c r="AY108" s="132"/>
      <c r="AZ108" s="132"/>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32"/>
      <c r="CW108" s="127"/>
      <c r="CX108" s="127"/>
      <c r="CY108" s="127"/>
      <c r="CZ108" s="127"/>
      <c r="DA108" s="127"/>
      <c r="DB108" s="132"/>
      <c r="DC108" s="127"/>
      <c r="DD108" s="127"/>
      <c r="DE108" s="127"/>
      <c r="DF108" s="127"/>
      <c r="DG108" s="127"/>
      <c r="DH108" s="132"/>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row>
    <row r="109" spans="1:144" s="58" customFormat="1" ht="20.25" customHeight="1">
      <c r="A109" s="55"/>
      <c r="B109" s="56"/>
      <c r="C109" s="56"/>
      <c r="D109" s="1090" t="s">
        <v>279</v>
      </c>
      <c r="E109" s="1091"/>
      <c r="F109" s="1091"/>
      <c r="G109" s="1091"/>
      <c r="H109" s="1091"/>
      <c r="I109" s="1091"/>
      <c r="J109" s="1091"/>
      <c r="K109" s="56"/>
      <c r="L109" s="68"/>
      <c r="M109" s="152"/>
      <c r="N109" s="152"/>
      <c r="O109" s="410"/>
      <c r="P109" s="152"/>
      <c r="Q109" s="68"/>
      <c r="R109" s="152"/>
      <c r="S109" s="152"/>
      <c r="T109" s="410"/>
      <c r="U109" s="152"/>
      <c r="V109" s="68"/>
      <c r="W109" s="152"/>
      <c r="X109" s="152"/>
      <c r="Y109" s="410"/>
      <c r="Z109" s="152"/>
      <c r="AA109" s="68"/>
      <c r="AB109" s="152"/>
      <c r="AC109" s="152"/>
      <c r="AD109" s="410"/>
      <c r="AE109" s="152"/>
      <c r="AF109" s="68"/>
      <c r="AG109" s="152"/>
      <c r="AH109" s="152"/>
      <c r="AI109" s="410"/>
      <c r="AJ109" s="152"/>
      <c r="AK109" s="68"/>
      <c r="AL109" s="152"/>
      <c r="AM109" s="152"/>
      <c r="AN109" s="410"/>
      <c r="AO109" s="85"/>
      <c r="AP109" s="187"/>
      <c r="AQ109" s="52">
        <f>SUM(O109:AN109)</f>
        <v>0</v>
      </c>
      <c r="AR109" s="188"/>
      <c r="AS109" s="729"/>
      <c r="AT109" s="132"/>
      <c r="AU109" s="132"/>
      <c r="AV109" s="132"/>
      <c r="AW109" s="132"/>
      <c r="AX109" s="132"/>
      <c r="AY109" s="132"/>
      <c r="AZ109" s="132"/>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32"/>
      <c r="CW109" s="127"/>
      <c r="CX109" s="127"/>
      <c r="CY109" s="127"/>
      <c r="CZ109" s="127"/>
      <c r="DA109" s="127"/>
      <c r="DB109" s="132"/>
      <c r="DC109" s="127"/>
      <c r="DD109" s="127"/>
      <c r="DE109" s="127"/>
      <c r="DF109" s="127"/>
      <c r="DG109" s="127"/>
      <c r="DH109" s="132"/>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row>
    <row r="110" spans="1:144" s="58" customFormat="1" ht="9.9499999999999993" customHeight="1">
      <c r="A110" s="55" t="s">
        <v>181</v>
      </c>
      <c r="B110" s="56" t="s">
        <v>181</v>
      </c>
      <c r="C110" s="56" t="s">
        <v>181</v>
      </c>
      <c r="D110" s="56" t="s">
        <v>181</v>
      </c>
      <c r="E110" s="56" t="s">
        <v>181</v>
      </c>
      <c r="F110" s="56" t="s">
        <v>181</v>
      </c>
      <c r="G110" s="56" t="s">
        <v>181</v>
      </c>
      <c r="H110" s="56" t="s">
        <v>181</v>
      </c>
      <c r="I110" s="56" t="s">
        <v>181</v>
      </c>
      <c r="J110" s="157" t="s">
        <v>181</v>
      </c>
      <c r="K110" s="157" t="s">
        <v>181</v>
      </c>
      <c r="L110" s="68" t="s">
        <v>181</v>
      </c>
      <c r="M110" s="152" t="s">
        <v>181</v>
      </c>
      <c r="N110" s="152" t="s">
        <v>181</v>
      </c>
      <c r="O110" s="401"/>
      <c r="P110" s="69"/>
      <c r="Q110" s="152"/>
      <c r="R110" s="152"/>
      <c r="S110" s="152"/>
      <c r="T110" s="401"/>
      <c r="U110" s="69"/>
      <c r="V110" s="152"/>
      <c r="W110" s="152"/>
      <c r="X110" s="152"/>
      <c r="Y110" s="401"/>
      <c r="Z110" s="69" t="s">
        <v>181</v>
      </c>
      <c r="AA110" s="152" t="s">
        <v>181</v>
      </c>
      <c r="AB110" s="152" t="s">
        <v>181</v>
      </c>
      <c r="AC110" s="152" t="s">
        <v>181</v>
      </c>
      <c r="AD110" s="401" t="s">
        <v>181</v>
      </c>
      <c r="AE110" s="69" t="s">
        <v>181</v>
      </c>
      <c r="AF110" s="152" t="s">
        <v>181</v>
      </c>
      <c r="AG110" s="152" t="s">
        <v>181</v>
      </c>
      <c r="AH110" s="152" t="s">
        <v>181</v>
      </c>
      <c r="AI110" s="401" t="s">
        <v>181</v>
      </c>
      <c r="AJ110" s="69" t="s">
        <v>181</v>
      </c>
      <c r="AK110" s="152" t="s">
        <v>181</v>
      </c>
      <c r="AL110" s="152" t="s">
        <v>181</v>
      </c>
      <c r="AM110" s="152" t="s">
        <v>181</v>
      </c>
      <c r="AN110" s="401" t="s">
        <v>181</v>
      </c>
      <c r="AO110" s="75" t="s">
        <v>181</v>
      </c>
      <c r="AP110" s="185" t="s">
        <v>181</v>
      </c>
      <c r="AQ110" s="185" t="s">
        <v>181</v>
      </c>
      <c r="AR110" s="188" t="s">
        <v>181</v>
      </c>
      <c r="AS110" s="729"/>
      <c r="AT110" s="132"/>
      <c r="AU110" s="132"/>
      <c r="AV110" s="132"/>
      <c r="AW110" s="132"/>
      <c r="AX110" s="132"/>
      <c r="AY110" s="132"/>
      <c r="AZ110" s="132"/>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32"/>
      <c r="CW110" s="127"/>
      <c r="CX110" s="127"/>
      <c r="CY110" s="127"/>
      <c r="CZ110" s="127"/>
      <c r="DA110" s="127"/>
      <c r="DB110" s="132"/>
      <c r="DC110" s="127"/>
      <c r="DD110" s="127"/>
      <c r="DE110" s="127"/>
      <c r="DF110" s="127"/>
      <c r="DG110" s="127"/>
      <c r="DH110" s="132"/>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row>
    <row r="111" spans="1:144" s="58" customFormat="1" ht="20.25" customHeight="1">
      <c r="A111" s="55"/>
      <c r="B111" s="59">
        <v>3</v>
      </c>
      <c r="C111" s="1118" t="s">
        <v>208</v>
      </c>
      <c r="D111" s="1119"/>
      <c r="E111" s="1119"/>
      <c r="F111" s="1119"/>
      <c r="G111" s="1119"/>
      <c r="H111" s="1119"/>
      <c r="I111" s="1119"/>
      <c r="J111" s="1119"/>
      <c r="K111" s="157" t="s">
        <v>181</v>
      </c>
      <c r="L111" s="68" t="s">
        <v>181</v>
      </c>
      <c r="M111" s="152" t="s">
        <v>181</v>
      </c>
      <c r="N111" s="152" t="s">
        <v>181</v>
      </c>
      <c r="O111" s="401"/>
      <c r="P111" s="69"/>
      <c r="Q111" s="152"/>
      <c r="R111" s="152"/>
      <c r="S111" s="152"/>
      <c r="T111" s="401"/>
      <c r="U111" s="69"/>
      <c r="V111" s="152"/>
      <c r="W111" s="152"/>
      <c r="X111" s="152"/>
      <c r="Y111" s="401"/>
      <c r="Z111" s="69" t="s">
        <v>181</v>
      </c>
      <c r="AA111" s="152" t="s">
        <v>181</v>
      </c>
      <c r="AB111" s="152" t="s">
        <v>181</v>
      </c>
      <c r="AC111" s="152" t="s">
        <v>181</v>
      </c>
      <c r="AD111" s="401" t="s">
        <v>181</v>
      </c>
      <c r="AE111" s="69" t="s">
        <v>181</v>
      </c>
      <c r="AF111" s="152" t="s">
        <v>181</v>
      </c>
      <c r="AG111" s="152" t="s">
        <v>181</v>
      </c>
      <c r="AH111" s="152" t="s">
        <v>181</v>
      </c>
      <c r="AI111" s="401" t="s">
        <v>181</v>
      </c>
      <c r="AJ111" s="69" t="s">
        <v>181</v>
      </c>
      <c r="AK111" s="152" t="s">
        <v>181</v>
      </c>
      <c r="AL111" s="152" t="s">
        <v>181</v>
      </c>
      <c r="AM111" s="152" t="s">
        <v>181</v>
      </c>
      <c r="AN111" s="401" t="s">
        <v>181</v>
      </c>
      <c r="AO111" s="75" t="s">
        <v>181</v>
      </c>
      <c r="AP111" s="185" t="s">
        <v>181</v>
      </c>
      <c r="AQ111" s="185" t="s">
        <v>181</v>
      </c>
      <c r="AR111" s="188" t="s">
        <v>181</v>
      </c>
      <c r="AS111" s="729"/>
      <c r="AT111" s="132" t="s">
        <v>181</v>
      </c>
      <c r="AU111" s="132" t="s">
        <v>181</v>
      </c>
      <c r="AV111" s="132" t="s">
        <v>181</v>
      </c>
      <c r="AW111" s="132" t="s">
        <v>181</v>
      </c>
      <c r="AX111" s="132" t="s">
        <v>181</v>
      </c>
      <c r="AY111" s="132" t="s">
        <v>181</v>
      </c>
      <c r="AZ111" s="132" t="s">
        <v>181</v>
      </c>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32" t="s">
        <v>181</v>
      </c>
      <c r="CW111" s="127"/>
      <c r="CX111" s="127"/>
      <c r="CY111" s="127"/>
      <c r="CZ111" s="127"/>
      <c r="DA111" s="127"/>
      <c r="DB111" s="132" t="s">
        <v>181</v>
      </c>
      <c r="DC111" s="127"/>
      <c r="DD111" s="127"/>
      <c r="DE111" s="127"/>
      <c r="DF111" s="127"/>
      <c r="DG111" s="127"/>
      <c r="DH111" s="132" t="s">
        <v>181</v>
      </c>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row>
    <row r="112" spans="1:144" s="58" customFormat="1" ht="20.25" customHeight="1">
      <c r="A112" s="55"/>
      <c r="B112" s="56"/>
      <c r="C112" s="56"/>
      <c r="D112" s="1090" t="s">
        <v>279</v>
      </c>
      <c r="E112" s="1091"/>
      <c r="F112" s="1091"/>
      <c r="G112" s="1091"/>
      <c r="H112" s="1091"/>
      <c r="I112" s="1091"/>
      <c r="J112" s="1091"/>
      <c r="K112" s="56"/>
      <c r="L112" s="68"/>
      <c r="M112" s="152"/>
      <c r="N112" s="152"/>
      <c r="O112" s="410"/>
      <c r="P112" s="152"/>
      <c r="Q112" s="68"/>
      <c r="R112" s="152"/>
      <c r="S112" s="152"/>
      <c r="T112" s="410"/>
      <c r="U112" s="152"/>
      <c r="V112" s="68"/>
      <c r="W112" s="152"/>
      <c r="X112" s="152"/>
      <c r="Y112" s="410"/>
      <c r="Z112" s="152"/>
      <c r="AA112" s="68"/>
      <c r="AB112" s="152"/>
      <c r="AC112" s="152"/>
      <c r="AD112" s="410"/>
      <c r="AE112" s="152"/>
      <c r="AF112" s="68"/>
      <c r="AG112" s="152"/>
      <c r="AH112" s="152"/>
      <c r="AI112" s="410"/>
      <c r="AJ112" s="152"/>
      <c r="AK112" s="68"/>
      <c r="AL112" s="152"/>
      <c r="AM112" s="152"/>
      <c r="AN112" s="410"/>
      <c r="AO112" s="85"/>
      <c r="AP112" s="187"/>
      <c r="AQ112" s="52">
        <f>SUM(O112:AN112)</f>
        <v>0</v>
      </c>
      <c r="AR112" s="188"/>
      <c r="AS112" s="729"/>
      <c r="AT112" s="132" t="s">
        <v>181</v>
      </c>
      <c r="AU112" s="132" t="s">
        <v>181</v>
      </c>
      <c r="AV112" s="132" t="s">
        <v>181</v>
      </c>
      <c r="AW112" s="132" t="s">
        <v>181</v>
      </c>
      <c r="AX112" s="132" t="s">
        <v>181</v>
      </c>
      <c r="AY112" s="132" t="s">
        <v>181</v>
      </c>
      <c r="AZ112" s="132" t="s">
        <v>181</v>
      </c>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32" t="s">
        <v>181</v>
      </c>
      <c r="CW112" s="127"/>
      <c r="CX112" s="127"/>
      <c r="CY112" s="127"/>
      <c r="CZ112" s="127"/>
      <c r="DA112" s="127"/>
      <c r="DB112" s="132" t="s">
        <v>181</v>
      </c>
      <c r="DC112" s="127"/>
      <c r="DD112" s="127"/>
      <c r="DE112" s="127"/>
      <c r="DF112" s="127"/>
      <c r="DG112" s="127"/>
      <c r="DH112" s="132" t="s">
        <v>181</v>
      </c>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row>
    <row r="113" spans="1:144" s="58" customFormat="1" ht="20.25" customHeight="1">
      <c r="A113" s="55"/>
      <c r="B113" s="56"/>
      <c r="C113" s="56"/>
      <c r="D113" s="1090" t="s">
        <v>279</v>
      </c>
      <c r="E113" s="1091"/>
      <c r="F113" s="1091"/>
      <c r="G113" s="1091"/>
      <c r="H113" s="1091"/>
      <c r="I113" s="1091"/>
      <c r="J113" s="1091"/>
      <c r="K113" s="56"/>
      <c r="L113" s="68"/>
      <c r="M113" s="152"/>
      <c r="N113" s="152"/>
      <c r="O113" s="410"/>
      <c r="P113" s="152"/>
      <c r="Q113" s="68"/>
      <c r="R113" s="152"/>
      <c r="S113" s="152"/>
      <c r="T113" s="410"/>
      <c r="U113" s="152"/>
      <c r="V113" s="68"/>
      <c r="W113" s="152"/>
      <c r="X113" s="152"/>
      <c r="Y113" s="410"/>
      <c r="Z113" s="152"/>
      <c r="AA113" s="68"/>
      <c r="AB113" s="152"/>
      <c r="AC113" s="152"/>
      <c r="AD113" s="410"/>
      <c r="AE113" s="152"/>
      <c r="AF113" s="68"/>
      <c r="AG113" s="152"/>
      <c r="AH113" s="152"/>
      <c r="AI113" s="410"/>
      <c r="AJ113" s="152"/>
      <c r="AK113" s="68"/>
      <c r="AL113" s="152"/>
      <c r="AM113" s="152"/>
      <c r="AN113" s="410"/>
      <c r="AO113" s="85"/>
      <c r="AP113" s="187"/>
      <c r="AQ113" s="52">
        <f>SUM(O113:AN113)</f>
        <v>0</v>
      </c>
      <c r="AR113" s="188"/>
      <c r="AS113" s="729"/>
      <c r="AT113" s="132"/>
      <c r="AU113" s="132"/>
      <c r="AV113" s="132"/>
      <c r="AW113" s="132"/>
      <c r="AX113" s="132"/>
      <c r="AY113" s="132"/>
      <c r="AZ113" s="132"/>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32"/>
      <c r="CW113" s="127"/>
      <c r="CX113" s="127"/>
      <c r="CY113" s="127"/>
      <c r="CZ113" s="127"/>
      <c r="DA113" s="127"/>
      <c r="DB113" s="132"/>
      <c r="DC113" s="127"/>
      <c r="DD113" s="127"/>
      <c r="DE113" s="127"/>
      <c r="DF113" s="127"/>
      <c r="DG113" s="127"/>
      <c r="DH113" s="132"/>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row>
    <row r="114" spans="1:144" s="58" customFormat="1" ht="20.25" customHeight="1">
      <c r="A114" s="55"/>
      <c r="B114" s="56"/>
      <c r="C114" s="56"/>
      <c r="D114" s="1090" t="s">
        <v>279</v>
      </c>
      <c r="E114" s="1091"/>
      <c r="F114" s="1091"/>
      <c r="G114" s="1091"/>
      <c r="H114" s="1091"/>
      <c r="I114" s="1091"/>
      <c r="J114" s="1091"/>
      <c r="K114" s="56"/>
      <c r="L114" s="68"/>
      <c r="M114" s="152"/>
      <c r="N114" s="152"/>
      <c r="O114" s="410"/>
      <c r="P114" s="152"/>
      <c r="Q114" s="68"/>
      <c r="R114" s="152"/>
      <c r="S114" s="152"/>
      <c r="T114" s="410"/>
      <c r="U114" s="152"/>
      <c r="V114" s="68"/>
      <c r="W114" s="152"/>
      <c r="X114" s="152"/>
      <c r="Y114" s="410"/>
      <c r="Z114" s="152"/>
      <c r="AA114" s="68"/>
      <c r="AB114" s="152"/>
      <c r="AC114" s="152"/>
      <c r="AD114" s="410"/>
      <c r="AE114" s="152"/>
      <c r="AF114" s="68"/>
      <c r="AG114" s="152"/>
      <c r="AH114" s="152"/>
      <c r="AI114" s="410"/>
      <c r="AJ114" s="152"/>
      <c r="AK114" s="68"/>
      <c r="AL114" s="152"/>
      <c r="AM114" s="152"/>
      <c r="AN114" s="410"/>
      <c r="AO114" s="85"/>
      <c r="AP114" s="187"/>
      <c r="AQ114" s="52">
        <f>SUM(O114:AN114)</f>
        <v>0</v>
      </c>
      <c r="AR114" s="188"/>
      <c r="AS114" s="729"/>
      <c r="AT114" s="132"/>
      <c r="AU114" s="132"/>
      <c r="AV114" s="132"/>
      <c r="AW114" s="132"/>
      <c r="AX114" s="132"/>
      <c r="AY114" s="132"/>
      <c r="AZ114" s="132"/>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32"/>
      <c r="CW114" s="127"/>
      <c r="CX114" s="127"/>
      <c r="CY114" s="127"/>
      <c r="CZ114" s="127"/>
      <c r="DA114" s="127"/>
      <c r="DB114" s="132"/>
      <c r="DC114" s="127"/>
      <c r="DD114" s="127"/>
      <c r="DE114" s="127"/>
      <c r="DF114" s="127"/>
      <c r="DG114" s="127"/>
      <c r="DH114" s="132"/>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row>
    <row r="115" spans="1:144" s="58" customFormat="1" ht="9.9499999999999993" customHeight="1" thickBot="1">
      <c r="A115" s="55"/>
      <c r="B115" s="56" t="s">
        <v>181</v>
      </c>
      <c r="C115" s="56" t="s">
        <v>181</v>
      </c>
      <c r="D115" s="56" t="s">
        <v>181</v>
      </c>
      <c r="E115" s="56" t="s">
        <v>181</v>
      </c>
      <c r="F115" s="56" t="s">
        <v>181</v>
      </c>
      <c r="G115" s="56" t="s">
        <v>181</v>
      </c>
      <c r="H115" s="56" t="s">
        <v>181</v>
      </c>
      <c r="I115" s="56" t="s">
        <v>181</v>
      </c>
      <c r="J115" s="157" t="s">
        <v>181</v>
      </c>
      <c r="K115" s="157" t="s">
        <v>181</v>
      </c>
      <c r="L115" s="68" t="s">
        <v>181</v>
      </c>
      <c r="M115" s="152" t="s">
        <v>181</v>
      </c>
      <c r="N115" s="152" t="s">
        <v>181</v>
      </c>
      <c r="O115" s="401" t="s">
        <v>181</v>
      </c>
      <c r="P115" s="69" t="s">
        <v>181</v>
      </c>
      <c r="Q115" s="152" t="s">
        <v>181</v>
      </c>
      <c r="R115" s="152" t="s">
        <v>181</v>
      </c>
      <c r="S115" s="152" t="s">
        <v>181</v>
      </c>
      <c r="T115" s="401" t="s">
        <v>181</v>
      </c>
      <c r="U115" s="69" t="s">
        <v>181</v>
      </c>
      <c r="V115" s="152" t="s">
        <v>181</v>
      </c>
      <c r="W115" s="152" t="s">
        <v>181</v>
      </c>
      <c r="X115" s="152" t="s">
        <v>181</v>
      </c>
      <c r="Y115" s="401" t="s">
        <v>181</v>
      </c>
      <c r="Z115" s="69" t="s">
        <v>181</v>
      </c>
      <c r="AA115" s="152" t="s">
        <v>181</v>
      </c>
      <c r="AB115" s="152" t="s">
        <v>181</v>
      </c>
      <c r="AC115" s="152" t="s">
        <v>181</v>
      </c>
      <c r="AD115" s="401" t="s">
        <v>181</v>
      </c>
      <c r="AE115" s="69" t="s">
        <v>181</v>
      </c>
      <c r="AF115" s="152" t="s">
        <v>181</v>
      </c>
      <c r="AG115" s="152" t="s">
        <v>181</v>
      </c>
      <c r="AH115" s="152" t="s">
        <v>181</v>
      </c>
      <c r="AI115" s="401" t="s">
        <v>181</v>
      </c>
      <c r="AJ115" s="69" t="s">
        <v>181</v>
      </c>
      <c r="AK115" s="152" t="s">
        <v>181</v>
      </c>
      <c r="AL115" s="152" t="s">
        <v>181</v>
      </c>
      <c r="AM115" s="152" t="s">
        <v>181</v>
      </c>
      <c r="AN115" s="401" t="s">
        <v>181</v>
      </c>
      <c r="AO115" s="75" t="s">
        <v>181</v>
      </c>
      <c r="AP115" s="185" t="s">
        <v>181</v>
      </c>
      <c r="AQ115" s="185" t="s">
        <v>181</v>
      </c>
      <c r="AR115" s="188" t="s">
        <v>181</v>
      </c>
      <c r="AS115" s="729"/>
      <c r="AT115" s="132"/>
      <c r="AU115" s="132"/>
      <c r="AV115" s="132"/>
      <c r="AW115" s="132"/>
      <c r="AX115" s="132"/>
      <c r="AY115" s="132"/>
      <c r="AZ115" s="132"/>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32"/>
      <c r="CW115" s="127"/>
      <c r="CX115" s="127"/>
      <c r="CY115" s="127"/>
      <c r="CZ115" s="127"/>
      <c r="DA115" s="127"/>
      <c r="DB115" s="132"/>
      <c r="DC115" s="127"/>
      <c r="DD115" s="127"/>
      <c r="DE115" s="127"/>
      <c r="DF115" s="127"/>
      <c r="DG115" s="127"/>
      <c r="DH115" s="132"/>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row>
    <row r="116" spans="1:144" s="58" customFormat="1" ht="20.25" customHeight="1" thickBot="1">
      <c r="A116" s="55"/>
      <c r="B116" s="56" t="s">
        <v>181</v>
      </c>
      <c r="C116" s="56" t="s">
        <v>209</v>
      </c>
      <c r="D116" s="56"/>
      <c r="E116" s="56" t="s">
        <v>181</v>
      </c>
      <c r="F116" s="56" t="s">
        <v>181</v>
      </c>
      <c r="G116" s="56" t="s">
        <v>181</v>
      </c>
      <c r="H116" s="56" t="s">
        <v>181</v>
      </c>
      <c r="I116" s="56" t="s">
        <v>181</v>
      </c>
      <c r="J116" s="56" t="s">
        <v>181</v>
      </c>
      <c r="K116" s="56" t="s">
        <v>181</v>
      </c>
      <c r="L116" s="68" t="s">
        <v>181</v>
      </c>
      <c r="M116" s="152" t="s">
        <v>181</v>
      </c>
      <c r="N116" s="152" t="s">
        <v>181</v>
      </c>
      <c r="O116" s="407">
        <f>SUM(O101:O114)</f>
        <v>0</v>
      </c>
      <c r="P116" s="69" t="s">
        <v>181</v>
      </c>
      <c r="Q116" s="152" t="s">
        <v>181</v>
      </c>
      <c r="R116" s="152" t="s">
        <v>181</v>
      </c>
      <c r="S116" s="152" t="s">
        <v>181</v>
      </c>
      <c r="T116" s="407">
        <f>SUM(T101:T114)</f>
        <v>0</v>
      </c>
      <c r="U116" s="69" t="s">
        <v>181</v>
      </c>
      <c r="V116" s="152" t="s">
        <v>181</v>
      </c>
      <c r="W116" s="152" t="s">
        <v>181</v>
      </c>
      <c r="X116" s="152" t="s">
        <v>181</v>
      </c>
      <c r="Y116" s="407">
        <f>SUM(Y101:Y114)</f>
        <v>0</v>
      </c>
      <c r="Z116" s="69" t="s">
        <v>181</v>
      </c>
      <c r="AA116" s="152" t="s">
        <v>181</v>
      </c>
      <c r="AB116" s="152" t="s">
        <v>181</v>
      </c>
      <c r="AC116" s="152" t="s">
        <v>181</v>
      </c>
      <c r="AD116" s="407">
        <f>SUM(AD101:AD114)</f>
        <v>0</v>
      </c>
      <c r="AE116" s="69" t="s">
        <v>181</v>
      </c>
      <c r="AF116" s="152" t="s">
        <v>181</v>
      </c>
      <c r="AG116" s="152" t="s">
        <v>181</v>
      </c>
      <c r="AH116" s="152" t="s">
        <v>181</v>
      </c>
      <c r="AI116" s="407">
        <f>SUM(AI101:AI114)</f>
        <v>0</v>
      </c>
      <c r="AJ116" s="69" t="s">
        <v>181</v>
      </c>
      <c r="AK116" s="152" t="s">
        <v>181</v>
      </c>
      <c r="AL116" s="152" t="s">
        <v>181</v>
      </c>
      <c r="AM116" s="152" t="s">
        <v>181</v>
      </c>
      <c r="AN116" s="407">
        <f>SUM(AN101:AN114)</f>
        <v>0</v>
      </c>
      <c r="AO116" s="75" t="s">
        <v>181</v>
      </c>
      <c r="AP116" s="185" t="s">
        <v>181</v>
      </c>
      <c r="AQ116" s="191">
        <f>SUM(O116:AN116)</f>
        <v>0</v>
      </c>
      <c r="AR116" s="188" t="s">
        <v>181</v>
      </c>
      <c r="AS116" s="729"/>
      <c r="AT116" s="132" t="s">
        <v>181</v>
      </c>
      <c r="AU116" s="132" t="s">
        <v>181</v>
      </c>
      <c r="AV116" s="132" t="s">
        <v>181</v>
      </c>
      <c r="AW116" s="132" t="s">
        <v>181</v>
      </c>
      <c r="AX116" s="132" t="s">
        <v>181</v>
      </c>
      <c r="AY116" s="132" t="s">
        <v>181</v>
      </c>
      <c r="AZ116" s="132" t="s">
        <v>181</v>
      </c>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32" t="s">
        <v>181</v>
      </c>
      <c r="CW116" s="127"/>
      <c r="CX116" s="127"/>
      <c r="CY116" s="127"/>
      <c r="CZ116" s="127"/>
      <c r="DA116" s="127"/>
      <c r="DB116" s="132" t="s">
        <v>181</v>
      </c>
      <c r="DC116" s="127"/>
      <c r="DD116" s="127"/>
      <c r="DE116" s="127"/>
      <c r="DF116" s="127"/>
      <c r="DG116" s="127"/>
      <c r="DH116" s="132" t="s">
        <v>181</v>
      </c>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row>
    <row r="117" spans="1:144" s="58" customFormat="1" ht="9.9499999999999993" customHeight="1" thickBot="1">
      <c r="A117" s="61"/>
      <c r="B117" s="62" t="s">
        <v>181</v>
      </c>
      <c r="C117" s="62" t="s">
        <v>181</v>
      </c>
      <c r="D117" s="62" t="s">
        <v>181</v>
      </c>
      <c r="E117" s="62" t="s">
        <v>181</v>
      </c>
      <c r="F117" s="62" t="s">
        <v>181</v>
      </c>
      <c r="G117" s="62" t="s">
        <v>181</v>
      </c>
      <c r="H117" s="62" t="s">
        <v>181</v>
      </c>
      <c r="I117" s="62" t="s">
        <v>181</v>
      </c>
      <c r="J117" s="62" t="s">
        <v>181</v>
      </c>
      <c r="K117" s="62" t="s">
        <v>181</v>
      </c>
      <c r="L117" s="79" t="s">
        <v>181</v>
      </c>
      <c r="M117" s="80" t="s">
        <v>181</v>
      </c>
      <c r="N117" s="80" t="s">
        <v>181</v>
      </c>
      <c r="O117" s="403" t="s">
        <v>181</v>
      </c>
      <c r="P117" s="82" t="s">
        <v>181</v>
      </c>
      <c r="Q117" s="80" t="s">
        <v>181</v>
      </c>
      <c r="R117" s="80" t="s">
        <v>181</v>
      </c>
      <c r="S117" s="80" t="s">
        <v>181</v>
      </c>
      <c r="T117" s="403" t="s">
        <v>181</v>
      </c>
      <c r="U117" s="82" t="s">
        <v>181</v>
      </c>
      <c r="V117" s="80" t="s">
        <v>181</v>
      </c>
      <c r="W117" s="80" t="s">
        <v>181</v>
      </c>
      <c r="X117" s="80" t="s">
        <v>181</v>
      </c>
      <c r="Y117" s="403" t="s">
        <v>181</v>
      </c>
      <c r="Z117" s="82" t="s">
        <v>181</v>
      </c>
      <c r="AA117" s="80" t="s">
        <v>181</v>
      </c>
      <c r="AB117" s="80" t="s">
        <v>181</v>
      </c>
      <c r="AC117" s="80" t="s">
        <v>181</v>
      </c>
      <c r="AD117" s="403" t="s">
        <v>181</v>
      </c>
      <c r="AE117" s="82" t="s">
        <v>181</v>
      </c>
      <c r="AF117" s="80" t="s">
        <v>181</v>
      </c>
      <c r="AG117" s="80" t="s">
        <v>181</v>
      </c>
      <c r="AH117" s="80" t="s">
        <v>181</v>
      </c>
      <c r="AI117" s="403" t="s">
        <v>181</v>
      </c>
      <c r="AJ117" s="82" t="s">
        <v>181</v>
      </c>
      <c r="AK117" s="80" t="s">
        <v>181</v>
      </c>
      <c r="AL117" s="80" t="s">
        <v>181</v>
      </c>
      <c r="AM117" s="80" t="s">
        <v>181</v>
      </c>
      <c r="AN117" s="403" t="s">
        <v>181</v>
      </c>
      <c r="AO117" s="83" t="s">
        <v>181</v>
      </c>
      <c r="AP117" s="186" t="s">
        <v>181</v>
      </c>
      <c r="AQ117" s="186" t="s">
        <v>181</v>
      </c>
      <c r="AR117" s="189" t="s">
        <v>181</v>
      </c>
      <c r="AS117" s="729"/>
      <c r="AT117" s="132" t="s">
        <v>181</v>
      </c>
      <c r="AU117" s="132" t="s">
        <v>181</v>
      </c>
      <c r="AV117" s="132" t="s">
        <v>181</v>
      </c>
      <c r="AW117" s="132" t="s">
        <v>181</v>
      </c>
      <c r="AX117" s="132" t="s">
        <v>181</v>
      </c>
      <c r="AY117" s="132" t="s">
        <v>181</v>
      </c>
      <c r="AZ117" s="132" t="s">
        <v>181</v>
      </c>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32" t="s">
        <v>181</v>
      </c>
      <c r="CW117" s="127"/>
      <c r="CX117" s="127"/>
      <c r="CY117" s="127"/>
      <c r="CZ117" s="127"/>
      <c r="DA117" s="127"/>
      <c r="DB117" s="132" t="s">
        <v>181</v>
      </c>
      <c r="DC117" s="127"/>
      <c r="DD117" s="127"/>
      <c r="DE117" s="127"/>
      <c r="DF117" s="127"/>
      <c r="DG117" s="127"/>
      <c r="DH117" s="132" t="s">
        <v>181</v>
      </c>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row>
    <row r="118" spans="1:144" s="58" customFormat="1" ht="9.9499999999999993" customHeight="1">
      <c r="A118" s="55"/>
      <c r="B118" s="84" t="s">
        <v>181</v>
      </c>
      <c r="C118" s="84" t="s">
        <v>181</v>
      </c>
      <c r="D118" s="84" t="s">
        <v>181</v>
      </c>
      <c r="E118" s="56" t="s">
        <v>181</v>
      </c>
      <c r="F118" s="56" t="s">
        <v>181</v>
      </c>
      <c r="G118" s="56" t="s">
        <v>181</v>
      </c>
      <c r="H118" s="56" t="s">
        <v>181</v>
      </c>
      <c r="I118" s="56" t="s">
        <v>181</v>
      </c>
      <c r="J118" s="56" t="s">
        <v>181</v>
      </c>
      <c r="K118" s="56" t="s">
        <v>181</v>
      </c>
      <c r="L118" s="68" t="s">
        <v>181</v>
      </c>
      <c r="M118" s="152" t="s">
        <v>181</v>
      </c>
      <c r="N118" s="152" t="s">
        <v>181</v>
      </c>
      <c r="O118" s="401" t="s">
        <v>181</v>
      </c>
      <c r="P118" s="152" t="s">
        <v>181</v>
      </c>
      <c r="Q118" s="68" t="s">
        <v>181</v>
      </c>
      <c r="R118" s="152" t="s">
        <v>181</v>
      </c>
      <c r="S118" s="152" t="s">
        <v>181</v>
      </c>
      <c r="T118" s="401" t="s">
        <v>181</v>
      </c>
      <c r="U118" s="152" t="s">
        <v>181</v>
      </c>
      <c r="V118" s="68" t="s">
        <v>181</v>
      </c>
      <c r="W118" s="152" t="s">
        <v>181</v>
      </c>
      <c r="X118" s="152" t="s">
        <v>181</v>
      </c>
      <c r="Y118" s="401" t="s">
        <v>181</v>
      </c>
      <c r="Z118" s="152" t="s">
        <v>181</v>
      </c>
      <c r="AA118" s="68" t="s">
        <v>181</v>
      </c>
      <c r="AB118" s="152" t="s">
        <v>181</v>
      </c>
      <c r="AC118" s="152" t="s">
        <v>181</v>
      </c>
      <c r="AD118" s="401" t="s">
        <v>181</v>
      </c>
      <c r="AE118" s="152" t="s">
        <v>181</v>
      </c>
      <c r="AF118" s="68" t="s">
        <v>181</v>
      </c>
      <c r="AG118" s="152" t="s">
        <v>181</v>
      </c>
      <c r="AH118" s="152" t="s">
        <v>181</v>
      </c>
      <c r="AI118" s="401" t="s">
        <v>181</v>
      </c>
      <c r="AJ118" s="152" t="s">
        <v>181</v>
      </c>
      <c r="AK118" s="68" t="s">
        <v>181</v>
      </c>
      <c r="AL118" s="152" t="s">
        <v>181</v>
      </c>
      <c r="AM118" s="152" t="s">
        <v>181</v>
      </c>
      <c r="AN118" s="401" t="s">
        <v>181</v>
      </c>
      <c r="AO118" s="85" t="s">
        <v>181</v>
      </c>
      <c r="AP118" s="187" t="s">
        <v>181</v>
      </c>
      <c r="AQ118" s="185" t="s">
        <v>181</v>
      </c>
      <c r="AR118" s="188" t="s">
        <v>181</v>
      </c>
      <c r="AS118" s="729"/>
      <c r="AT118" s="132" t="s">
        <v>181</v>
      </c>
      <c r="AU118" s="132" t="s">
        <v>181</v>
      </c>
      <c r="AV118" s="132" t="s">
        <v>181</v>
      </c>
      <c r="AW118" s="132" t="s">
        <v>181</v>
      </c>
      <c r="AX118" s="132" t="s">
        <v>181</v>
      </c>
      <c r="AY118" s="132" t="s">
        <v>181</v>
      </c>
      <c r="AZ118" s="132" t="s">
        <v>181</v>
      </c>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32" t="s">
        <v>181</v>
      </c>
      <c r="CW118" s="127"/>
      <c r="CX118" s="127"/>
      <c r="CY118" s="127"/>
      <c r="CZ118" s="127"/>
      <c r="DA118" s="127"/>
      <c r="DB118" s="132" t="s">
        <v>181</v>
      </c>
      <c r="DC118" s="127"/>
      <c r="DD118" s="127"/>
      <c r="DE118" s="127"/>
      <c r="DF118" s="127"/>
      <c r="DG118" s="127"/>
      <c r="DH118" s="132" t="s">
        <v>181</v>
      </c>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row>
    <row r="119" spans="1:144" s="58" customFormat="1" ht="65.099999999999994" customHeight="1">
      <c r="A119" s="55"/>
      <c r="B119" s="1347" t="s">
        <v>280</v>
      </c>
      <c r="C119" s="993"/>
      <c r="D119" s="993"/>
      <c r="E119" s="993"/>
      <c r="F119" s="993"/>
      <c r="G119" s="993"/>
      <c r="H119" s="993"/>
      <c r="I119" s="993"/>
      <c r="J119" s="993"/>
      <c r="K119" s="56" t="s">
        <v>181</v>
      </c>
      <c r="L119" s="68" t="s">
        <v>181</v>
      </c>
      <c r="M119" s="152" t="s">
        <v>181</v>
      </c>
      <c r="N119" s="152" t="s">
        <v>181</v>
      </c>
      <c r="O119" s="411" t="s">
        <v>181</v>
      </c>
      <c r="P119" s="69" t="s">
        <v>181</v>
      </c>
      <c r="Q119" s="152" t="s">
        <v>181</v>
      </c>
      <c r="R119" s="152" t="s">
        <v>181</v>
      </c>
      <c r="S119" s="152" t="s">
        <v>181</v>
      </c>
      <c r="T119" s="411" t="s">
        <v>181</v>
      </c>
      <c r="U119" s="69" t="s">
        <v>181</v>
      </c>
      <c r="V119" s="152" t="s">
        <v>181</v>
      </c>
      <c r="W119" s="152" t="s">
        <v>181</v>
      </c>
      <c r="X119" s="152" t="s">
        <v>181</v>
      </c>
      <c r="Y119" s="411" t="s">
        <v>181</v>
      </c>
      <c r="Z119" s="69" t="s">
        <v>181</v>
      </c>
      <c r="AA119" s="152" t="s">
        <v>181</v>
      </c>
      <c r="AB119" s="152" t="s">
        <v>181</v>
      </c>
      <c r="AC119" s="152" t="s">
        <v>181</v>
      </c>
      <c r="AD119" s="411" t="s">
        <v>181</v>
      </c>
      <c r="AE119" s="69" t="s">
        <v>181</v>
      </c>
      <c r="AF119" s="152" t="s">
        <v>181</v>
      </c>
      <c r="AG119" s="152" t="s">
        <v>181</v>
      </c>
      <c r="AH119" s="152" t="s">
        <v>181</v>
      </c>
      <c r="AI119" s="411" t="s">
        <v>181</v>
      </c>
      <c r="AJ119" s="69" t="s">
        <v>181</v>
      </c>
      <c r="AK119" s="152" t="s">
        <v>181</v>
      </c>
      <c r="AL119" s="152" t="s">
        <v>181</v>
      </c>
      <c r="AM119" s="152" t="s">
        <v>181</v>
      </c>
      <c r="AN119" s="411" t="s">
        <v>181</v>
      </c>
      <c r="AO119" s="75" t="s">
        <v>181</v>
      </c>
      <c r="AP119" s="200" t="s">
        <v>181</v>
      </c>
      <c r="AQ119" s="201" t="s">
        <v>181</v>
      </c>
      <c r="AR119" s="188" t="s">
        <v>181</v>
      </c>
      <c r="AS119" s="729"/>
      <c r="AT119" s="132" t="s">
        <v>181</v>
      </c>
      <c r="AU119" s="132" t="s">
        <v>181</v>
      </c>
      <c r="AV119" s="132" t="s">
        <v>181</v>
      </c>
      <c r="AW119" s="132" t="s">
        <v>181</v>
      </c>
      <c r="AX119" s="132" t="s">
        <v>181</v>
      </c>
      <c r="AY119" s="132" t="s">
        <v>181</v>
      </c>
      <c r="AZ119" s="132" t="s">
        <v>181</v>
      </c>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32" t="s">
        <v>181</v>
      </c>
      <c r="CW119" s="127"/>
      <c r="CX119" s="127"/>
      <c r="CY119" s="127"/>
      <c r="CZ119" s="127"/>
      <c r="DA119" s="127"/>
      <c r="DB119" s="132" t="s">
        <v>181</v>
      </c>
      <c r="DC119" s="127"/>
      <c r="DD119" s="127"/>
      <c r="DE119" s="127"/>
      <c r="DF119" s="127"/>
      <c r="DG119" s="127"/>
      <c r="DH119" s="132" t="s">
        <v>181</v>
      </c>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row>
    <row r="120" spans="1:144" s="58" customFormat="1" ht="20.25" customHeight="1">
      <c r="A120" s="55" t="s">
        <v>181</v>
      </c>
      <c r="B120" s="59">
        <v>1</v>
      </c>
      <c r="C120" s="1092" t="s">
        <v>7</v>
      </c>
      <c r="D120" s="1093"/>
      <c r="E120" s="1093"/>
      <c r="F120" s="1093"/>
      <c r="G120" s="1093"/>
      <c r="H120" s="1093"/>
      <c r="I120" s="1093"/>
      <c r="J120" s="1093"/>
      <c r="K120" s="56" t="s">
        <v>181</v>
      </c>
      <c r="L120" s="68" t="s">
        <v>181</v>
      </c>
      <c r="M120" s="152" t="s">
        <v>181</v>
      </c>
      <c r="N120" s="152" t="s">
        <v>181</v>
      </c>
      <c r="O120" s="401" t="s">
        <v>181</v>
      </c>
      <c r="P120" s="152" t="s">
        <v>181</v>
      </c>
      <c r="Q120" s="68" t="s">
        <v>181</v>
      </c>
      <c r="R120" s="152" t="s">
        <v>181</v>
      </c>
      <c r="S120" s="152" t="s">
        <v>181</v>
      </c>
      <c r="T120" s="401" t="s">
        <v>181</v>
      </c>
      <c r="U120" s="152" t="s">
        <v>181</v>
      </c>
      <c r="V120" s="68" t="s">
        <v>181</v>
      </c>
      <c r="W120" s="152" t="s">
        <v>181</v>
      </c>
      <c r="X120" s="152" t="s">
        <v>181</v>
      </c>
      <c r="Y120" s="401" t="s">
        <v>181</v>
      </c>
      <c r="Z120" s="152" t="s">
        <v>181</v>
      </c>
      <c r="AA120" s="68" t="s">
        <v>181</v>
      </c>
      <c r="AB120" s="152" t="s">
        <v>181</v>
      </c>
      <c r="AC120" s="152" t="s">
        <v>181</v>
      </c>
      <c r="AD120" s="401" t="s">
        <v>181</v>
      </c>
      <c r="AE120" s="152" t="s">
        <v>181</v>
      </c>
      <c r="AF120" s="68" t="s">
        <v>181</v>
      </c>
      <c r="AG120" s="152" t="s">
        <v>181</v>
      </c>
      <c r="AH120" s="152" t="s">
        <v>181</v>
      </c>
      <c r="AI120" s="401" t="s">
        <v>181</v>
      </c>
      <c r="AJ120" s="152" t="s">
        <v>181</v>
      </c>
      <c r="AK120" s="68" t="s">
        <v>181</v>
      </c>
      <c r="AL120" s="152" t="s">
        <v>181</v>
      </c>
      <c r="AM120" s="152" t="s">
        <v>181</v>
      </c>
      <c r="AN120" s="401" t="s">
        <v>181</v>
      </c>
      <c r="AO120" s="85" t="s">
        <v>181</v>
      </c>
      <c r="AP120" s="187" t="s">
        <v>181</v>
      </c>
      <c r="AQ120" s="185" t="s">
        <v>181</v>
      </c>
      <c r="AR120" s="188" t="s">
        <v>181</v>
      </c>
      <c r="AS120" s="729"/>
      <c r="AT120" s="132" t="s">
        <v>181</v>
      </c>
      <c r="AU120" s="132" t="s">
        <v>181</v>
      </c>
      <c r="AV120" s="132" t="s">
        <v>181</v>
      </c>
      <c r="AW120" s="132" t="s">
        <v>181</v>
      </c>
      <c r="AX120" s="132" t="s">
        <v>181</v>
      </c>
      <c r="AY120" s="132" t="s">
        <v>181</v>
      </c>
      <c r="AZ120" s="132" t="s">
        <v>181</v>
      </c>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32" t="s">
        <v>181</v>
      </c>
      <c r="CW120" s="127"/>
      <c r="CX120" s="127"/>
      <c r="CY120" s="127"/>
      <c r="CZ120" s="127"/>
      <c r="DA120" s="127"/>
      <c r="DB120" s="132" t="s">
        <v>181</v>
      </c>
      <c r="DC120" s="127"/>
      <c r="DD120" s="127"/>
      <c r="DE120" s="127"/>
      <c r="DF120" s="127"/>
      <c r="DG120" s="127"/>
      <c r="DH120" s="132" t="s">
        <v>181</v>
      </c>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row>
    <row r="121" spans="1:144" s="58" customFormat="1" ht="20.25" customHeight="1">
      <c r="A121" s="55" t="s">
        <v>181</v>
      </c>
      <c r="B121" s="56" t="s">
        <v>181</v>
      </c>
      <c r="C121" s="56" t="s">
        <v>181</v>
      </c>
      <c r="D121" s="1090" t="s">
        <v>269</v>
      </c>
      <c r="E121" s="1091"/>
      <c r="F121" s="1091"/>
      <c r="G121" s="1091"/>
      <c r="H121" s="1091"/>
      <c r="I121" s="1091"/>
      <c r="J121" s="1091"/>
      <c r="K121" s="56" t="s">
        <v>181</v>
      </c>
      <c r="L121" s="68" t="s">
        <v>181</v>
      </c>
      <c r="M121" s="152" t="s">
        <v>181</v>
      </c>
      <c r="N121" s="152" t="s">
        <v>181</v>
      </c>
      <c r="O121" s="408"/>
      <c r="P121" s="152"/>
      <c r="Q121" s="68"/>
      <c r="R121" s="152"/>
      <c r="S121" s="152"/>
      <c r="T121" s="408"/>
      <c r="U121" s="152"/>
      <c r="V121" s="68"/>
      <c r="W121" s="152"/>
      <c r="X121" s="152"/>
      <c r="Y121" s="408"/>
      <c r="Z121" s="152"/>
      <c r="AA121" s="68"/>
      <c r="AB121" s="152"/>
      <c r="AC121" s="152"/>
      <c r="AD121" s="408"/>
      <c r="AE121" s="152"/>
      <c r="AF121" s="68"/>
      <c r="AG121" s="152"/>
      <c r="AH121" s="152"/>
      <c r="AI121" s="408"/>
      <c r="AJ121" s="152"/>
      <c r="AK121" s="68"/>
      <c r="AL121" s="152"/>
      <c r="AM121" s="152"/>
      <c r="AN121" s="408"/>
      <c r="AO121" s="85" t="s">
        <v>181</v>
      </c>
      <c r="AP121" s="187" t="s">
        <v>181</v>
      </c>
      <c r="AQ121" s="53">
        <f>SUM(O121:AN121)</f>
        <v>0</v>
      </c>
      <c r="AR121" s="188" t="s">
        <v>181</v>
      </c>
      <c r="AS121" s="729"/>
      <c r="AT121" s="132" t="s">
        <v>181</v>
      </c>
      <c r="AU121" s="132" t="s">
        <v>181</v>
      </c>
      <c r="AV121" s="132" t="s">
        <v>181</v>
      </c>
      <c r="AW121" s="132" t="s">
        <v>181</v>
      </c>
      <c r="AX121" s="132" t="s">
        <v>181</v>
      </c>
      <c r="AY121" s="132" t="s">
        <v>181</v>
      </c>
      <c r="AZ121" s="132" t="s">
        <v>181</v>
      </c>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32" t="s">
        <v>181</v>
      </c>
      <c r="CW121" s="127"/>
      <c r="CX121" s="127"/>
      <c r="CY121" s="127"/>
      <c r="CZ121" s="127"/>
      <c r="DA121" s="127"/>
      <c r="DB121" s="132" t="s">
        <v>181</v>
      </c>
      <c r="DC121" s="127"/>
      <c r="DD121" s="127"/>
      <c r="DE121" s="127"/>
      <c r="DF121" s="127"/>
      <c r="DG121" s="127"/>
      <c r="DH121" s="132" t="s">
        <v>181</v>
      </c>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row>
    <row r="122" spans="1:144" s="58" customFormat="1" ht="20.25" customHeight="1">
      <c r="A122" s="55"/>
      <c r="B122" s="56"/>
      <c r="C122" s="56"/>
      <c r="D122" s="1090" t="s">
        <v>269</v>
      </c>
      <c r="E122" s="1091"/>
      <c r="F122" s="1091"/>
      <c r="G122" s="1091"/>
      <c r="H122" s="1091"/>
      <c r="I122" s="1091"/>
      <c r="J122" s="1091"/>
      <c r="K122" s="56"/>
      <c r="L122" s="68"/>
      <c r="M122" s="152"/>
      <c r="N122" s="152"/>
      <c r="O122" s="408"/>
      <c r="P122" s="152"/>
      <c r="Q122" s="68"/>
      <c r="R122" s="152"/>
      <c r="S122" s="152"/>
      <c r="T122" s="408"/>
      <c r="U122" s="152"/>
      <c r="V122" s="68"/>
      <c r="W122" s="152"/>
      <c r="X122" s="152"/>
      <c r="Y122" s="408"/>
      <c r="Z122" s="152"/>
      <c r="AA122" s="68"/>
      <c r="AB122" s="152"/>
      <c r="AC122" s="152"/>
      <c r="AD122" s="408"/>
      <c r="AE122" s="152"/>
      <c r="AF122" s="68"/>
      <c r="AG122" s="152"/>
      <c r="AH122" s="152"/>
      <c r="AI122" s="408"/>
      <c r="AJ122" s="152"/>
      <c r="AK122" s="68"/>
      <c r="AL122" s="152"/>
      <c r="AM122" s="152"/>
      <c r="AN122" s="408"/>
      <c r="AO122" s="85"/>
      <c r="AP122" s="187"/>
      <c r="AQ122" s="53">
        <f>SUM(O122:AN122)</f>
        <v>0</v>
      </c>
      <c r="AR122" s="188"/>
      <c r="AS122" s="729"/>
      <c r="AT122" s="132" t="s">
        <v>181</v>
      </c>
      <c r="AU122" s="132" t="s">
        <v>181</v>
      </c>
      <c r="AV122" s="132" t="s">
        <v>181</v>
      </c>
      <c r="AW122" s="132" t="s">
        <v>181</v>
      </c>
      <c r="AX122" s="132" t="s">
        <v>181</v>
      </c>
      <c r="AY122" s="132" t="s">
        <v>181</v>
      </c>
      <c r="AZ122" s="132" t="s">
        <v>181</v>
      </c>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32" t="s">
        <v>181</v>
      </c>
      <c r="CW122" s="127"/>
      <c r="CX122" s="127"/>
      <c r="CY122" s="127"/>
      <c r="CZ122" s="127"/>
      <c r="DA122" s="127"/>
      <c r="DB122" s="132" t="s">
        <v>181</v>
      </c>
      <c r="DC122" s="127"/>
      <c r="DD122" s="127"/>
      <c r="DE122" s="127"/>
      <c r="DF122" s="127"/>
      <c r="DG122" s="127"/>
      <c r="DH122" s="132" t="s">
        <v>181</v>
      </c>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row>
    <row r="123" spans="1:144" s="58" customFormat="1" ht="20.25" customHeight="1">
      <c r="A123" s="55"/>
      <c r="B123" s="56"/>
      <c r="C123" s="56"/>
      <c r="D123" s="1090" t="s">
        <v>269</v>
      </c>
      <c r="E123" s="1091"/>
      <c r="F123" s="1091"/>
      <c r="G123" s="1091"/>
      <c r="H123" s="1091"/>
      <c r="I123" s="1091"/>
      <c r="J123" s="1091"/>
      <c r="K123" s="56"/>
      <c r="L123" s="68"/>
      <c r="M123" s="152"/>
      <c r="N123" s="152"/>
      <c r="O123" s="408"/>
      <c r="P123" s="152"/>
      <c r="Q123" s="68"/>
      <c r="R123" s="152"/>
      <c r="S123" s="152"/>
      <c r="T123" s="408"/>
      <c r="U123" s="152"/>
      <c r="V123" s="68"/>
      <c r="W123" s="152"/>
      <c r="X123" s="152"/>
      <c r="Y123" s="408"/>
      <c r="Z123" s="152"/>
      <c r="AA123" s="68"/>
      <c r="AB123" s="152"/>
      <c r="AC123" s="152"/>
      <c r="AD123" s="408"/>
      <c r="AE123" s="152"/>
      <c r="AF123" s="68"/>
      <c r="AG123" s="152"/>
      <c r="AH123" s="152"/>
      <c r="AI123" s="408"/>
      <c r="AJ123" s="152"/>
      <c r="AK123" s="68"/>
      <c r="AL123" s="152"/>
      <c r="AM123" s="152"/>
      <c r="AN123" s="408"/>
      <c r="AO123" s="85"/>
      <c r="AP123" s="187"/>
      <c r="AQ123" s="53">
        <f>SUM(O123:AN123)</f>
        <v>0</v>
      </c>
      <c r="AR123" s="188"/>
      <c r="AS123" s="729"/>
      <c r="AT123" s="132"/>
      <c r="AU123" s="132"/>
      <c r="AV123" s="132"/>
      <c r="AW123" s="132"/>
      <c r="AX123" s="132"/>
      <c r="AY123" s="132"/>
      <c r="AZ123" s="132"/>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32"/>
      <c r="CW123" s="127"/>
      <c r="CX123" s="127"/>
      <c r="CY123" s="127"/>
      <c r="CZ123" s="127"/>
      <c r="DA123" s="127"/>
      <c r="DB123" s="132"/>
      <c r="DC123" s="127"/>
      <c r="DD123" s="127"/>
      <c r="DE123" s="127"/>
      <c r="DF123" s="127"/>
      <c r="DG123" s="127"/>
      <c r="DH123" s="132"/>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row>
    <row r="124" spans="1:144" s="58" customFormat="1" ht="9.9499999999999993" customHeight="1">
      <c r="A124" s="55" t="s">
        <v>181</v>
      </c>
      <c r="B124" s="56" t="s">
        <v>181</v>
      </c>
      <c r="C124" s="56" t="s">
        <v>181</v>
      </c>
      <c r="D124" s="56" t="s">
        <v>181</v>
      </c>
      <c r="E124" s="56" t="s">
        <v>181</v>
      </c>
      <c r="F124" s="56" t="s">
        <v>181</v>
      </c>
      <c r="G124" s="56" t="s">
        <v>181</v>
      </c>
      <c r="H124" s="56" t="s">
        <v>181</v>
      </c>
      <c r="I124" s="56" t="s">
        <v>181</v>
      </c>
      <c r="J124" s="157" t="s">
        <v>181</v>
      </c>
      <c r="K124" s="157" t="s">
        <v>181</v>
      </c>
      <c r="L124" s="68" t="s">
        <v>181</v>
      </c>
      <c r="M124" s="152" t="s">
        <v>181</v>
      </c>
      <c r="N124" s="152" t="s">
        <v>181</v>
      </c>
      <c r="O124" s="401"/>
      <c r="P124" s="69"/>
      <c r="Q124" s="152"/>
      <c r="R124" s="152"/>
      <c r="S124" s="152"/>
      <c r="T124" s="401"/>
      <c r="U124" s="69"/>
      <c r="V124" s="152"/>
      <c r="W124" s="152"/>
      <c r="X124" s="152"/>
      <c r="Y124" s="401"/>
      <c r="Z124" s="69"/>
      <c r="AA124" s="152"/>
      <c r="AB124" s="152"/>
      <c r="AC124" s="152"/>
      <c r="AD124" s="401"/>
      <c r="AE124" s="69" t="s">
        <v>181</v>
      </c>
      <c r="AF124" s="152" t="s">
        <v>181</v>
      </c>
      <c r="AG124" s="152" t="s">
        <v>181</v>
      </c>
      <c r="AH124" s="152" t="s">
        <v>181</v>
      </c>
      <c r="AI124" s="401" t="s">
        <v>181</v>
      </c>
      <c r="AJ124" s="69" t="s">
        <v>181</v>
      </c>
      <c r="AK124" s="152" t="s">
        <v>181</v>
      </c>
      <c r="AL124" s="152" t="s">
        <v>181</v>
      </c>
      <c r="AM124" s="152" t="s">
        <v>181</v>
      </c>
      <c r="AN124" s="401" t="s">
        <v>181</v>
      </c>
      <c r="AO124" s="75" t="s">
        <v>181</v>
      </c>
      <c r="AP124" s="185" t="s">
        <v>181</v>
      </c>
      <c r="AQ124" s="185" t="s">
        <v>181</v>
      </c>
      <c r="AR124" s="188" t="s">
        <v>181</v>
      </c>
      <c r="AS124" s="729"/>
      <c r="AT124" s="132"/>
      <c r="AU124" s="132"/>
      <c r="AV124" s="132"/>
      <c r="AW124" s="132"/>
      <c r="AX124" s="132"/>
      <c r="AY124" s="132"/>
      <c r="AZ124" s="132"/>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32"/>
      <c r="CW124" s="127"/>
      <c r="CX124" s="127"/>
      <c r="CY124" s="127"/>
      <c r="CZ124" s="127"/>
      <c r="DA124" s="127"/>
      <c r="DB124" s="132"/>
      <c r="DC124" s="127"/>
      <c r="DD124" s="127"/>
      <c r="DE124" s="127"/>
      <c r="DF124" s="127"/>
      <c r="DG124" s="127"/>
      <c r="DH124" s="132"/>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row>
    <row r="125" spans="1:144" s="58" customFormat="1" ht="20.25" customHeight="1">
      <c r="A125" s="55" t="s">
        <v>181</v>
      </c>
      <c r="B125" s="59">
        <v>2</v>
      </c>
      <c r="C125" s="1092" t="s">
        <v>5</v>
      </c>
      <c r="D125" s="1093"/>
      <c r="E125" s="1093"/>
      <c r="F125" s="1093"/>
      <c r="G125" s="1093"/>
      <c r="H125" s="1093"/>
      <c r="I125" s="1093"/>
      <c r="J125" s="1093"/>
      <c r="K125" s="56" t="s">
        <v>181</v>
      </c>
      <c r="L125" s="68" t="s">
        <v>181</v>
      </c>
      <c r="M125" s="152" t="s">
        <v>181</v>
      </c>
      <c r="N125" s="152" t="s">
        <v>181</v>
      </c>
      <c r="O125" s="401"/>
      <c r="P125" s="152"/>
      <c r="Q125" s="68"/>
      <c r="R125" s="152"/>
      <c r="S125" s="152"/>
      <c r="T125" s="401"/>
      <c r="U125" s="152"/>
      <c r="V125" s="68"/>
      <c r="W125" s="152"/>
      <c r="X125" s="152"/>
      <c r="Y125" s="401"/>
      <c r="Z125" s="152"/>
      <c r="AA125" s="68"/>
      <c r="AB125" s="152"/>
      <c r="AC125" s="152"/>
      <c r="AD125" s="401"/>
      <c r="AE125" s="152" t="s">
        <v>181</v>
      </c>
      <c r="AF125" s="68" t="s">
        <v>181</v>
      </c>
      <c r="AG125" s="152" t="s">
        <v>181</v>
      </c>
      <c r="AH125" s="152" t="s">
        <v>181</v>
      </c>
      <c r="AI125" s="401" t="s">
        <v>181</v>
      </c>
      <c r="AJ125" s="152" t="s">
        <v>181</v>
      </c>
      <c r="AK125" s="68" t="s">
        <v>181</v>
      </c>
      <c r="AL125" s="152" t="s">
        <v>181</v>
      </c>
      <c r="AM125" s="152" t="s">
        <v>181</v>
      </c>
      <c r="AN125" s="401" t="s">
        <v>181</v>
      </c>
      <c r="AO125" s="85" t="s">
        <v>181</v>
      </c>
      <c r="AP125" s="187" t="s">
        <v>181</v>
      </c>
      <c r="AQ125" s="185" t="s">
        <v>181</v>
      </c>
      <c r="AR125" s="188" t="s">
        <v>181</v>
      </c>
      <c r="AS125" s="729"/>
      <c r="AT125" s="132" t="s">
        <v>181</v>
      </c>
      <c r="AU125" s="132" t="s">
        <v>181</v>
      </c>
      <c r="AV125" s="132" t="s">
        <v>181</v>
      </c>
      <c r="AW125" s="132" t="s">
        <v>181</v>
      </c>
      <c r="AX125" s="132" t="s">
        <v>181</v>
      </c>
      <c r="AY125" s="132" t="s">
        <v>181</v>
      </c>
      <c r="AZ125" s="132" t="s">
        <v>181</v>
      </c>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32" t="s">
        <v>181</v>
      </c>
      <c r="CW125" s="127"/>
      <c r="CX125" s="127"/>
      <c r="CY125" s="127"/>
      <c r="CZ125" s="127"/>
      <c r="DA125" s="127"/>
      <c r="DB125" s="132" t="s">
        <v>181</v>
      </c>
      <c r="DC125" s="127"/>
      <c r="DD125" s="127"/>
      <c r="DE125" s="127"/>
      <c r="DF125" s="127"/>
      <c r="DG125" s="127"/>
      <c r="DH125" s="132" t="s">
        <v>181</v>
      </c>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row>
    <row r="126" spans="1:144" s="58" customFormat="1" ht="20.25" customHeight="1">
      <c r="A126" s="55" t="s">
        <v>181</v>
      </c>
      <c r="B126" s="56" t="s">
        <v>181</v>
      </c>
      <c r="C126" s="56" t="s">
        <v>181</v>
      </c>
      <c r="D126" s="1090" t="s">
        <v>270</v>
      </c>
      <c r="E126" s="1091"/>
      <c r="F126" s="1091"/>
      <c r="G126" s="1091"/>
      <c r="H126" s="1091"/>
      <c r="I126" s="1091"/>
      <c r="J126" s="1091"/>
      <c r="K126" s="56" t="s">
        <v>181</v>
      </c>
      <c r="L126" s="68" t="s">
        <v>181</v>
      </c>
      <c r="M126" s="152" t="s">
        <v>181</v>
      </c>
      <c r="N126" s="152" t="s">
        <v>181</v>
      </c>
      <c r="O126" s="408"/>
      <c r="P126" s="152"/>
      <c r="Q126" s="68"/>
      <c r="R126" s="152"/>
      <c r="S126" s="152"/>
      <c r="T126" s="408"/>
      <c r="U126" s="152"/>
      <c r="V126" s="68"/>
      <c r="W126" s="152"/>
      <c r="X126" s="152"/>
      <c r="Y126" s="408"/>
      <c r="Z126" s="152"/>
      <c r="AA126" s="68"/>
      <c r="AB126" s="152"/>
      <c r="AC126" s="152"/>
      <c r="AD126" s="408"/>
      <c r="AE126" s="152"/>
      <c r="AF126" s="68"/>
      <c r="AG126" s="152"/>
      <c r="AH126" s="152"/>
      <c r="AI126" s="408"/>
      <c r="AJ126" s="152"/>
      <c r="AK126" s="68"/>
      <c r="AL126" s="152"/>
      <c r="AM126" s="152"/>
      <c r="AN126" s="408"/>
      <c r="AO126" s="85" t="s">
        <v>181</v>
      </c>
      <c r="AP126" s="187" t="s">
        <v>181</v>
      </c>
      <c r="AQ126" s="53">
        <f>SUM(O126:AN126)</f>
        <v>0</v>
      </c>
      <c r="AR126" s="188" t="s">
        <v>181</v>
      </c>
      <c r="AS126" s="729"/>
      <c r="AT126" s="132" t="s">
        <v>181</v>
      </c>
      <c r="AU126" s="132" t="s">
        <v>181</v>
      </c>
      <c r="AV126" s="132" t="s">
        <v>181</v>
      </c>
      <c r="AW126" s="132" t="s">
        <v>181</v>
      </c>
      <c r="AX126" s="132" t="s">
        <v>181</v>
      </c>
      <c r="AY126" s="132" t="s">
        <v>181</v>
      </c>
      <c r="AZ126" s="132" t="s">
        <v>181</v>
      </c>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32" t="s">
        <v>181</v>
      </c>
      <c r="CW126" s="127"/>
      <c r="CX126" s="127"/>
      <c r="CY126" s="127"/>
      <c r="CZ126" s="127"/>
      <c r="DA126" s="127"/>
      <c r="DB126" s="132" t="s">
        <v>181</v>
      </c>
      <c r="DC126" s="127"/>
      <c r="DD126" s="127"/>
      <c r="DE126" s="127"/>
      <c r="DF126" s="127"/>
      <c r="DG126" s="127"/>
      <c r="DH126" s="132" t="s">
        <v>181</v>
      </c>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row>
    <row r="127" spans="1:144" s="58" customFormat="1" ht="20.25" customHeight="1">
      <c r="A127" s="55"/>
      <c r="B127" s="56"/>
      <c r="C127" s="56"/>
      <c r="D127" s="1090" t="s">
        <v>270</v>
      </c>
      <c r="E127" s="1091"/>
      <c r="F127" s="1091"/>
      <c r="G127" s="1091"/>
      <c r="H127" s="1091"/>
      <c r="I127" s="1091"/>
      <c r="J127" s="1091"/>
      <c r="K127" s="56"/>
      <c r="L127" s="68"/>
      <c r="M127" s="152"/>
      <c r="N127" s="152"/>
      <c r="O127" s="408"/>
      <c r="P127" s="152"/>
      <c r="Q127" s="68"/>
      <c r="R127" s="152"/>
      <c r="S127" s="152"/>
      <c r="T127" s="408"/>
      <c r="U127" s="152"/>
      <c r="V127" s="68"/>
      <c r="W127" s="152"/>
      <c r="X127" s="152"/>
      <c r="Y127" s="408"/>
      <c r="Z127" s="152"/>
      <c r="AA127" s="68"/>
      <c r="AB127" s="152"/>
      <c r="AC127" s="152"/>
      <c r="AD127" s="408"/>
      <c r="AE127" s="152"/>
      <c r="AF127" s="68"/>
      <c r="AG127" s="152"/>
      <c r="AH127" s="152"/>
      <c r="AI127" s="408"/>
      <c r="AJ127" s="152"/>
      <c r="AK127" s="68"/>
      <c r="AL127" s="152"/>
      <c r="AM127" s="152"/>
      <c r="AN127" s="408"/>
      <c r="AO127" s="85"/>
      <c r="AP127" s="187"/>
      <c r="AQ127" s="53">
        <f>SUM(O127:AN127)</f>
        <v>0</v>
      </c>
      <c r="AR127" s="188"/>
      <c r="AS127" s="729"/>
      <c r="AT127" s="132" t="s">
        <v>181</v>
      </c>
      <c r="AU127" s="132" t="s">
        <v>181</v>
      </c>
      <c r="AV127" s="132" t="s">
        <v>181</v>
      </c>
      <c r="AW127" s="132" t="s">
        <v>181</v>
      </c>
      <c r="AX127" s="132" t="s">
        <v>181</v>
      </c>
      <c r="AY127" s="132" t="s">
        <v>181</v>
      </c>
      <c r="AZ127" s="132" t="s">
        <v>181</v>
      </c>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32" t="s">
        <v>181</v>
      </c>
      <c r="CW127" s="127"/>
      <c r="CX127" s="127"/>
      <c r="CY127" s="127"/>
      <c r="CZ127" s="127"/>
      <c r="DA127" s="127"/>
      <c r="DB127" s="132" t="s">
        <v>181</v>
      </c>
      <c r="DC127" s="127"/>
      <c r="DD127" s="127"/>
      <c r="DE127" s="127"/>
      <c r="DF127" s="127"/>
      <c r="DG127" s="127"/>
      <c r="DH127" s="132" t="s">
        <v>181</v>
      </c>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row>
    <row r="128" spans="1:144" s="58" customFormat="1" ht="20.25" customHeight="1">
      <c r="A128" s="55"/>
      <c r="B128" s="56"/>
      <c r="C128" s="56"/>
      <c r="D128" s="1090" t="s">
        <v>270</v>
      </c>
      <c r="E128" s="1091"/>
      <c r="F128" s="1091"/>
      <c r="G128" s="1091"/>
      <c r="H128" s="1091"/>
      <c r="I128" s="1091"/>
      <c r="J128" s="1091"/>
      <c r="K128" s="56"/>
      <c r="L128" s="68"/>
      <c r="M128" s="152"/>
      <c r="N128" s="152"/>
      <c r="O128" s="408"/>
      <c r="P128" s="152"/>
      <c r="Q128" s="68"/>
      <c r="R128" s="152"/>
      <c r="S128" s="152"/>
      <c r="T128" s="408"/>
      <c r="U128" s="152"/>
      <c r="V128" s="68"/>
      <c r="W128" s="152"/>
      <c r="X128" s="152"/>
      <c r="Y128" s="408"/>
      <c r="Z128" s="152"/>
      <c r="AA128" s="68"/>
      <c r="AB128" s="152"/>
      <c r="AC128" s="152"/>
      <c r="AD128" s="408"/>
      <c r="AE128" s="152"/>
      <c r="AF128" s="68"/>
      <c r="AG128" s="152"/>
      <c r="AH128" s="152"/>
      <c r="AI128" s="408"/>
      <c r="AJ128" s="152"/>
      <c r="AK128" s="68"/>
      <c r="AL128" s="152"/>
      <c r="AM128" s="152"/>
      <c r="AN128" s="408"/>
      <c r="AO128" s="85"/>
      <c r="AP128" s="187"/>
      <c r="AQ128" s="53">
        <f>SUM(O128:AN128)</f>
        <v>0</v>
      </c>
      <c r="AR128" s="188"/>
      <c r="AS128" s="729"/>
      <c r="AT128" s="132"/>
      <c r="AU128" s="132"/>
      <c r="AV128" s="132"/>
      <c r="AW128" s="132"/>
      <c r="AX128" s="132"/>
      <c r="AY128" s="132"/>
      <c r="AZ128" s="132"/>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32"/>
      <c r="CW128" s="127"/>
      <c r="CX128" s="127"/>
      <c r="CY128" s="127"/>
      <c r="CZ128" s="127"/>
      <c r="DA128" s="127"/>
      <c r="DB128" s="132"/>
      <c r="DC128" s="127"/>
      <c r="DD128" s="127"/>
      <c r="DE128" s="127"/>
      <c r="DF128" s="127"/>
      <c r="DG128" s="127"/>
      <c r="DH128" s="132"/>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row>
    <row r="129" spans="1:144" s="58" customFormat="1" ht="9.9499999999999993" customHeight="1">
      <c r="A129" s="55" t="s">
        <v>181</v>
      </c>
      <c r="B129" s="56" t="s">
        <v>181</v>
      </c>
      <c r="C129" s="56" t="s">
        <v>181</v>
      </c>
      <c r="D129" s="56" t="s">
        <v>181</v>
      </c>
      <c r="E129" s="56" t="s">
        <v>181</v>
      </c>
      <c r="F129" s="56" t="s">
        <v>181</v>
      </c>
      <c r="G129" s="56" t="s">
        <v>181</v>
      </c>
      <c r="H129" s="56" t="s">
        <v>181</v>
      </c>
      <c r="I129" s="56" t="s">
        <v>181</v>
      </c>
      <c r="J129" s="157" t="s">
        <v>181</v>
      </c>
      <c r="K129" s="157" t="s">
        <v>181</v>
      </c>
      <c r="L129" s="68" t="s">
        <v>181</v>
      </c>
      <c r="M129" s="152" t="s">
        <v>181</v>
      </c>
      <c r="N129" s="152" t="s">
        <v>181</v>
      </c>
      <c r="O129" s="401"/>
      <c r="P129" s="69"/>
      <c r="Q129" s="152"/>
      <c r="R129" s="152"/>
      <c r="S129" s="152"/>
      <c r="T129" s="401"/>
      <c r="U129" s="69"/>
      <c r="V129" s="152"/>
      <c r="W129" s="152"/>
      <c r="X129" s="152"/>
      <c r="Y129" s="401"/>
      <c r="Z129" s="69"/>
      <c r="AA129" s="152"/>
      <c r="AB129" s="152"/>
      <c r="AC129" s="152"/>
      <c r="AD129" s="401"/>
      <c r="AE129" s="69" t="s">
        <v>181</v>
      </c>
      <c r="AF129" s="152" t="s">
        <v>181</v>
      </c>
      <c r="AG129" s="152" t="s">
        <v>181</v>
      </c>
      <c r="AH129" s="152" t="s">
        <v>181</v>
      </c>
      <c r="AI129" s="401" t="s">
        <v>181</v>
      </c>
      <c r="AJ129" s="69" t="s">
        <v>181</v>
      </c>
      <c r="AK129" s="152" t="s">
        <v>181</v>
      </c>
      <c r="AL129" s="152" t="s">
        <v>181</v>
      </c>
      <c r="AM129" s="152" t="s">
        <v>181</v>
      </c>
      <c r="AN129" s="401" t="s">
        <v>181</v>
      </c>
      <c r="AO129" s="75" t="s">
        <v>181</v>
      </c>
      <c r="AP129" s="185" t="s">
        <v>181</v>
      </c>
      <c r="AQ129" s="185" t="s">
        <v>181</v>
      </c>
      <c r="AR129" s="188" t="s">
        <v>181</v>
      </c>
      <c r="AS129" s="729"/>
      <c r="AT129" s="132"/>
      <c r="AU129" s="132"/>
      <c r="AV129" s="132"/>
      <c r="AW129" s="132"/>
      <c r="AX129" s="132"/>
      <c r="AY129" s="132"/>
      <c r="AZ129" s="132"/>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32"/>
      <c r="CW129" s="127"/>
      <c r="CX129" s="127"/>
      <c r="CY129" s="127"/>
      <c r="CZ129" s="127"/>
      <c r="DA129" s="127"/>
      <c r="DB129" s="132"/>
      <c r="DC129" s="127"/>
      <c r="DD129" s="127"/>
      <c r="DE129" s="127"/>
      <c r="DF129" s="127"/>
      <c r="DG129" s="127"/>
      <c r="DH129" s="132"/>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row>
    <row r="130" spans="1:144" s="58" customFormat="1" ht="20.25" customHeight="1">
      <c r="A130" s="55" t="s">
        <v>181</v>
      </c>
      <c r="B130" s="59">
        <v>3</v>
      </c>
      <c r="C130" s="1092" t="s">
        <v>8</v>
      </c>
      <c r="D130" s="1093"/>
      <c r="E130" s="1093"/>
      <c r="F130" s="1093"/>
      <c r="G130" s="1093"/>
      <c r="H130" s="1093"/>
      <c r="I130" s="1093"/>
      <c r="J130" s="1093"/>
      <c r="K130" s="56" t="s">
        <v>181</v>
      </c>
      <c r="L130" s="68" t="s">
        <v>181</v>
      </c>
      <c r="M130" s="152" t="s">
        <v>181</v>
      </c>
      <c r="N130" s="152" t="s">
        <v>181</v>
      </c>
      <c r="O130" s="401"/>
      <c r="P130" s="152"/>
      <c r="Q130" s="68"/>
      <c r="R130" s="152"/>
      <c r="S130" s="152"/>
      <c r="T130" s="401"/>
      <c r="U130" s="152"/>
      <c r="V130" s="68"/>
      <c r="W130" s="152"/>
      <c r="X130" s="152"/>
      <c r="Y130" s="401"/>
      <c r="Z130" s="152"/>
      <c r="AA130" s="68"/>
      <c r="AB130" s="152"/>
      <c r="AC130" s="152"/>
      <c r="AD130" s="401"/>
      <c r="AE130" s="152" t="s">
        <v>181</v>
      </c>
      <c r="AF130" s="68" t="s">
        <v>181</v>
      </c>
      <c r="AG130" s="152" t="s">
        <v>181</v>
      </c>
      <c r="AH130" s="152" t="s">
        <v>181</v>
      </c>
      <c r="AI130" s="401" t="s">
        <v>181</v>
      </c>
      <c r="AJ130" s="152" t="s">
        <v>181</v>
      </c>
      <c r="AK130" s="68" t="s">
        <v>181</v>
      </c>
      <c r="AL130" s="152" t="s">
        <v>181</v>
      </c>
      <c r="AM130" s="152" t="s">
        <v>181</v>
      </c>
      <c r="AN130" s="401" t="s">
        <v>181</v>
      </c>
      <c r="AO130" s="85" t="s">
        <v>181</v>
      </c>
      <c r="AP130" s="187" t="s">
        <v>181</v>
      </c>
      <c r="AQ130" s="185" t="s">
        <v>181</v>
      </c>
      <c r="AR130" s="188" t="s">
        <v>181</v>
      </c>
      <c r="AS130" s="729"/>
      <c r="AT130" s="132" t="s">
        <v>181</v>
      </c>
      <c r="AU130" s="132" t="s">
        <v>181</v>
      </c>
      <c r="AV130" s="132" t="s">
        <v>181</v>
      </c>
      <c r="AW130" s="132" t="s">
        <v>181</v>
      </c>
      <c r="AX130" s="132" t="s">
        <v>181</v>
      </c>
      <c r="AY130" s="132" t="s">
        <v>181</v>
      </c>
      <c r="AZ130" s="132" t="s">
        <v>181</v>
      </c>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32" t="s">
        <v>181</v>
      </c>
      <c r="CW130" s="127"/>
      <c r="CX130" s="127"/>
      <c r="CY130" s="127"/>
      <c r="CZ130" s="127"/>
      <c r="DA130" s="127"/>
      <c r="DB130" s="132" t="s">
        <v>181</v>
      </c>
      <c r="DC130" s="127"/>
      <c r="DD130" s="127"/>
      <c r="DE130" s="127"/>
      <c r="DF130" s="127"/>
      <c r="DG130" s="127"/>
      <c r="DH130" s="132" t="s">
        <v>181</v>
      </c>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row>
    <row r="131" spans="1:144" s="58" customFormat="1" ht="20.25" customHeight="1">
      <c r="A131" s="55" t="s">
        <v>181</v>
      </c>
      <c r="B131" s="56" t="s">
        <v>181</v>
      </c>
      <c r="C131" s="56" t="s">
        <v>181</v>
      </c>
      <c r="D131" s="1090" t="s">
        <v>271</v>
      </c>
      <c r="E131" s="1091"/>
      <c r="F131" s="1091"/>
      <c r="G131" s="1091"/>
      <c r="H131" s="1091"/>
      <c r="I131" s="1091"/>
      <c r="J131" s="1091"/>
      <c r="K131" s="56" t="s">
        <v>181</v>
      </c>
      <c r="L131" s="68" t="s">
        <v>181</v>
      </c>
      <c r="M131" s="152" t="s">
        <v>181</v>
      </c>
      <c r="N131" s="152" t="s">
        <v>181</v>
      </c>
      <c r="O131" s="408"/>
      <c r="P131" s="152"/>
      <c r="Q131" s="68"/>
      <c r="R131" s="152"/>
      <c r="S131" s="152"/>
      <c r="T131" s="408"/>
      <c r="U131" s="152"/>
      <c r="V131" s="68"/>
      <c r="W131" s="152"/>
      <c r="X131" s="152"/>
      <c r="Y131" s="408"/>
      <c r="Z131" s="152"/>
      <c r="AA131" s="68"/>
      <c r="AB131" s="152"/>
      <c r="AC131" s="152"/>
      <c r="AD131" s="408"/>
      <c r="AE131" s="152"/>
      <c r="AF131" s="68"/>
      <c r="AG131" s="152"/>
      <c r="AH131" s="152"/>
      <c r="AI131" s="408"/>
      <c r="AJ131" s="152"/>
      <c r="AK131" s="68"/>
      <c r="AL131" s="152"/>
      <c r="AM131" s="152"/>
      <c r="AN131" s="408"/>
      <c r="AO131" s="85" t="s">
        <v>181</v>
      </c>
      <c r="AP131" s="187" t="s">
        <v>181</v>
      </c>
      <c r="AQ131" s="53">
        <f>SUM(O131:AN131)</f>
        <v>0</v>
      </c>
      <c r="AR131" s="188" t="s">
        <v>181</v>
      </c>
      <c r="AS131" s="729"/>
      <c r="AT131" s="132" t="s">
        <v>181</v>
      </c>
      <c r="AU131" s="132" t="s">
        <v>181</v>
      </c>
      <c r="AV131" s="132" t="s">
        <v>181</v>
      </c>
      <c r="AW131" s="132" t="s">
        <v>181</v>
      </c>
      <c r="AX131" s="132" t="s">
        <v>181</v>
      </c>
      <c r="AY131" s="132" t="s">
        <v>181</v>
      </c>
      <c r="AZ131" s="132" t="s">
        <v>181</v>
      </c>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32" t="s">
        <v>181</v>
      </c>
      <c r="CW131" s="127"/>
      <c r="CX131" s="127"/>
      <c r="CY131" s="127"/>
      <c r="CZ131" s="127"/>
      <c r="DA131" s="127"/>
      <c r="DB131" s="132" t="s">
        <v>181</v>
      </c>
      <c r="DC131" s="127"/>
      <c r="DD131" s="127"/>
      <c r="DE131" s="127"/>
      <c r="DF131" s="127"/>
      <c r="DG131" s="127"/>
      <c r="DH131" s="132" t="s">
        <v>181</v>
      </c>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row>
    <row r="132" spans="1:144" s="58" customFormat="1" ht="20.25" customHeight="1">
      <c r="A132" s="55"/>
      <c r="B132" s="56"/>
      <c r="C132" s="56"/>
      <c r="D132" s="1090" t="s">
        <v>271</v>
      </c>
      <c r="E132" s="1091"/>
      <c r="F132" s="1091"/>
      <c r="G132" s="1091"/>
      <c r="H132" s="1091"/>
      <c r="I132" s="1091"/>
      <c r="J132" s="1091"/>
      <c r="K132" s="56"/>
      <c r="L132" s="68"/>
      <c r="M132" s="152"/>
      <c r="N132" s="152"/>
      <c r="O132" s="408"/>
      <c r="P132" s="152"/>
      <c r="Q132" s="68"/>
      <c r="R132" s="152"/>
      <c r="S132" s="152"/>
      <c r="T132" s="408"/>
      <c r="U132" s="152"/>
      <c r="V132" s="68"/>
      <c r="W132" s="152"/>
      <c r="X132" s="152"/>
      <c r="Y132" s="408"/>
      <c r="Z132" s="152"/>
      <c r="AA132" s="68"/>
      <c r="AB132" s="152"/>
      <c r="AC132" s="152"/>
      <c r="AD132" s="408"/>
      <c r="AE132" s="152"/>
      <c r="AF132" s="68"/>
      <c r="AG132" s="152"/>
      <c r="AH132" s="152"/>
      <c r="AI132" s="408"/>
      <c r="AJ132" s="152"/>
      <c r="AK132" s="68"/>
      <c r="AL132" s="152"/>
      <c r="AM132" s="152"/>
      <c r="AN132" s="408"/>
      <c r="AO132" s="85"/>
      <c r="AP132" s="187"/>
      <c r="AQ132" s="53">
        <f>SUM(O132:AN132)</f>
        <v>0</v>
      </c>
      <c r="AR132" s="188"/>
      <c r="AS132" s="729"/>
      <c r="AT132" s="132" t="s">
        <v>181</v>
      </c>
      <c r="AU132" s="132" t="s">
        <v>181</v>
      </c>
      <c r="AV132" s="132" t="s">
        <v>181</v>
      </c>
      <c r="AW132" s="132" t="s">
        <v>181</v>
      </c>
      <c r="AX132" s="132" t="s">
        <v>181</v>
      </c>
      <c r="AY132" s="132" t="s">
        <v>181</v>
      </c>
      <c r="AZ132" s="132" t="s">
        <v>181</v>
      </c>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32" t="s">
        <v>181</v>
      </c>
      <c r="CW132" s="127"/>
      <c r="CX132" s="127"/>
      <c r="CY132" s="127"/>
      <c r="CZ132" s="127"/>
      <c r="DA132" s="127"/>
      <c r="DB132" s="132" t="s">
        <v>181</v>
      </c>
      <c r="DC132" s="127"/>
      <c r="DD132" s="127"/>
      <c r="DE132" s="127"/>
      <c r="DF132" s="127"/>
      <c r="DG132" s="127"/>
      <c r="DH132" s="132" t="s">
        <v>181</v>
      </c>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row>
    <row r="133" spans="1:144" s="58" customFormat="1" ht="20.25" customHeight="1">
      <c r="A133" s="55"/>
      <c r="B133" s="56"/>
      <c r="C133" s="56"/>
      <c r="D133" s="1090" t="s">
        <v>271</v>
      </c>
      <c r="E133" s="1091"/>
      <c r="F133" s="1091"/>
      <c r="G133" s="1091"/>
      <c r="H133" s="1091"/>
      <c r="I133" s="1091"/>
      <c r="J133" s="1091"/>
      <c r="K133" s="56"/>
      <c r="L133" s="68"/>
      <c r="M133" s="152"/>
      <c r="N133" s="152"/>
      <c r="O133" s="408"/>
      <c r="P133" s="152"/>
      <c r="Q133" s="68"/>
      <c r="R133" s="152"/>
      <c r="S133" s="152"/>
      <c r="T133" s="408"/>
      <c r="U133" s="152"/>
      <c r="V133" s="68"/>
      <c r="W133" s="152"/>
      <c r="X133" s="152"/>
      <c r="Y133" s="408"/>
      <c r="Z133" s="152"/>
      <c r="AA133" s="68"/>
      <c r="AB133" s="152"/>
      <c r="AC133" s="152"/>
      <c r="AD133" s="408"/>
      <c r="AE133" s="152"/>
      <c r="AF133" s="68"/>
      <c r="AG133" s="152"/>
      <c r="AH133" s="152"/>
      <c r="AI133" s="408"/>
      <c r="AJ133" s="152"/>
      <c r="AK133" s="68"/>
      <c r="AL133" s="152"/>
      <c r="AM133" s="152"/>
      <c r="AN133" s="408"/>
      <c r="AO133" s="85"/>
      <c r="AP133" s="187"/>
      <c r="AQ133" s="53">
        <f>SUM(O133:AN133)</f>
        <v>0</v>
      </c>
      <c r="AR133" s="188"/>
      <c r="AS133" s="729"/>
      <c r="AT133" s="132"/>
      <c r="AU133" s="132"/>
      <c r="AV133" s="132"/>
      <c r="AW133" s="132"/>
      <c r="AX133" s="132"/>
      <c r="AY133" s="132"/>
      <c r="AZ133" s="132"/>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32"/>
      <c r="CW133" s="127"/>
      <c r="CX133" s="127"/>
      <c r="CY133" s="127"/>
      <c r="CZ133" s="127"/>
      <c r="DA133" s="127"/>
      <c r="DB133" s="132"/>
      <c r="DC133" s="127"/>
      <c r="DD133" s="127"/>
      <c r="DE133" s="127"/>
      <c r="DF133" s="127"/>
      <c r="DG133" s="127"/>
      <c r="DH133" s="132"/>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row>
    <row r="134" spans="1:144" s="58" customFormat="1" ht="9.9499999999999993" customHeight="1">
      <c r="A134" s="55" t="s">
        <v>181</v>
      </c>
      <c r="B134" s="56" t="s">
        <v>181</v>
      </c>
      <c r="C134" s="56" t="s">
        <v>181</v>
      </c>
      <c r="D134" s="56" t="s">
        <v>181</v>
      </c>
      <c r="E134" s="56" t="s">
        <v>181</v>
      </c>
      <c r="F134" s="56" t="s">
        <v>181</v>
      </c>
      <c r="G134" s="56" t="s">
        <v>181</v>
      </c>
      <c r="H134" s="56" t="s">
        <v>181</v>
      </c>
      <c r="I134" s="56" t="s">
        <v>181</v>
      </c>
      <c r="J134" s="157" t="s">
        <v>181</v>
      </c>
      <c r="K134" s="157" t="s">
        <v>181</v>
      </c>
      <c r="L134" s="68" t="s">
        <v>181</v>
      </c>
      <c r="M134" s="152" t="s">
        <v>181</v>
      </c>
      <c r="N134" s="152" t="s">
        <v>181</v>
      </c>
      <c r="O134" s="401"/>
      <c r="P134" s="69"/>
      <c r="Q134" s="152"/>
      <c r="R134" s="152"/>
      <c r="S134" s="152"/>
      <c r="T134" s="401"/>
      <c r="U134" s="69"/>
      <c r="V134" s="152"/>
      <c r="W134" s="152"/>
      <c r="X134" s="152"/>
      <c r="Y134" s="401"/>
      <c r="Z134" s="69"/>
      <c r="AA134" s="152"/>
      <c r="AB134" s="152"/>
      <c r="AC134" s="152"/>
      <c r="AD134" s="401"/>
      <c r="AE134" s="69" t="s">
        <v>181</v>
      </c>
      <c r="AF134" s="152" t="s">
        <v>181</v>
      </c>
      <c r="AG134" s="152" t="s">
        <v>181</v>
      </c>
      <c r="AH134" s="152" t="s">
        <v>181</v>
      </c>
      <c r="AI134" s="401" t="s">
        <v>181</v>
      </c>
      <c r="AJ134" s="69" t="s">
        <v>181</v>
      </c>
      <c r="AK134" s="152" t="s">
        <v>181</v>
      </c>
      <c r="AL134" s="152" t="s">
        <v>181</v>
      </c>
      <c r="AM134" s="152" t="s">
        <v>181</v>
      </c>
      <c r="AN134" s="401" t="s">
        <v>181</v>
      </c>
      <c r="AO134" s="75" t="s">
        <v>181</v>
      </c>
      <c r="AP134" s="185" t="s">
        <v>181</v>
      </c>
      <c r="AQ134" s="185" t="s">
        <v>181</v>
      </c>
      <c r="AR134" s="188" t="s">
        <v>181</v>
      </c>
      <c r="AS134" s="729"/>
      <c r="AT134" s="132"/>
      <c r="AU134" s="132"/>
      <c r="AV134" s="132"/>
      <c r="AW134" s="132"/>
      <c r="AX134" s="132"/>
      <c r="AY134" s="132"/>
      <c r="AZ134" s="132"/>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32"/>
      <c r="CW134" s="127"/>
      <c r="CX134" s="127"/>
      <c r="CY134" s="127"/>
      <c r="CZ134" s="127"/>
      <c r="DA134" s="127"/>
      <c r="DB134" s="132"/>
      <c r="DC134" s="127"/>
      <c r="DD134" s="127"/>
      <c r="DE134" s="127"/>
      <c r="DF134" s="127"/>
      <c r="DG134" s="127"/>
      <c r="DH134" s="132"/>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row>
    <row r="135" spans="1:144" s="58" customFormat="1" ht="20.25" customHeight="1">
      <c r="A135" s="55" t="s">
        <v>181</v>
      </c>
      <c r="B135" s="59">
        <v>4</v>
      </c>
      <c r="C135" s="1092" t="s">
        <v>6</v>
      </c>
      <c r="D135" s="1093"/>
      <c r="E135" s="1093"/>
      <c r="F135" s="1093"/>
      <c r="G135" s="1093"/>
      <c r="H135" s="1093"/>
      <c r="I135" s="1093"/>
      <c r="J135" s="1093"/>
      <c r="K135" s="56" t="s">
        <v>181</v>
      </c>
      <c r="L135" s="68" t="s">
        <v>181</v>
      </c>
      <c r="M135" s="152" t="s">
        <v>181</v>
      </c>
      <c r="N135" s="152" t="s">
        <v>181</v>
      </c>
      <c r="O135" s="401"/>
      <c r="P135" s="152"/>
      <c r="Q135" s="68"/>
      <c r="R135" s="152"/>
      <c r="S135" s="152"/>
      <c r="T135" s="401"/>
      <c r="U135" s="152"/>
      <c r="V135" s="68"/>
      <c r="W135" s="152"/>
      <c r="X135" s="152"/>
      <c r="Y135" s="401"/>
      <c r="Z135" s="152"/>
      <c r="AA135" s="68"/>
      <c r="AB135" s="152"/>
      <c r="AC135" s="152"/>
      <c r="AD135" s="401"/>
      <c r="AE135" s="152" t="s">
        <v>181</v>
      </c>
      <c r="AF135" s="68" t="s">
        <v>181</v>
      </c>
      <c r="AG135" s="152" t="s">
        <v>181</v>
      </c>
      <c r="AH135" s="152" t="s">
        <v>181</v>
      </c>
      <c r="AI135" s="401" t="s">
        <v>181</v>
      </c>
      <c r="AJ135" s="152" t="s">
        <v>181</v>
      </c>
      <c r="AK135" s="68" t="s">
        <v>181</v>
      </c>
      <c r="AL135" s="152" t="s">
        <v>181</v>
      </c>
      <c r="AM135" s="152" t="s">
        <v>181</v>
      </c>
      <c r="AN135" s="401" t="s">
        <v>181</v>
      </c>
      <c r="AO135" s="85" t="s">
        <v>181</v>
      </c>
      <c r="AP135" s="187" t="s">
        <v>181</v>
      </c>
      <c r="AQ135" s="185" t="s">
        <v>181</v>
      </c>
      <c r="AR135" s="188" t="s">
        <v>181</v>
      </c>
      <c r="AS135" s="729"/>
      <c r="AT135" s="132" t="s">
        <v>181</v>
      </c>
      <c r="AU135" s="132" t="s">
        <v>181</v>
      </c>
      <c r="AV135" s="132" t="s">
        <v>181</v>
      </c>
      <c r="AW135" s="132" t="s">
        <v>181</v>
      </c>
      <c r="AX135" s="132" t="s">
        <v>181</v>
      </c>
      <c r="AY135" s="132" t="s">
        <v>181</v>
      </c>
      <c r="AZ135" s="132" t="s">
        <v>181</v>
      </c>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32" t="s">
        <v>181</v>
      </c>
      <c r="CW135" s="127"/>
      <c r="CX135" s="127"/>
      <c r="CY135" s="127"/>
      <c r="CZ135" s="127"/>
      <c r="DA135" s="127"/>
      <c r="DB135" s="132" t="s">
        <v>181</v>
      </c>
      <c r="DC135" s="127"/>
      <c r="DD135" s="127"/>
      <c r="DE135" s="127"/>
      <c r="DF135" s="127"/>
      <c r="DG135" s="127"/>
      <c r="DH135" s="132" t="s">
        <v>181</v>
      </c>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row>
    <row r="136" spans="1:144" s="58" customFormat="1" ht="20.25" customHeight="1">
      <c r="A136" s="55" t="s">
        <v>181</v>
      </c>
      <c r="B136" s="56" t="s">
        <v>181</v>
      </c>
      <c r="C136" s="56" t="s">
        <v>181</v>
      </c>
      <c r="D136" s="1090" t="s">
        <v>272</v>
      </c>
      <c r="E136" s="1091"/>
      <c r="F136" s="1091"/>
      <c r="G136" s="1091"/>
      <c r="H136" s="1091"/>
      <c r="I136" s="1091"/>
      <c r="J136" s="1091"/>
      <c r="K136" s="56" t="s">
        <v>181</v>
      </c>
      <c r="L136" s="68" t="s">
        <v>181</v>
      </c>
      <c r="M136" s="152" t="s">
        <v>181</v>
      </c>
      <c r="N136" s="152" t="s">
        <v>181</v>
      </c>
      <c r="O136" s="408"/>
      <c r="P136" s="152"/>
      <c r="Q136" s="68"/>
      <c r="R136" s="152"/>
      <c r="S136" s="152"/>
      <c r="T136" s="408"/>
      <c r="U136" s="152"/>
      <c r="V136" s="68"/>
      <c r="W136" s="152"/>
      <c r="X136" s="152"/>
      <c r="Y136" s="408"/>
      <c r="Z136" s="152"/>
      <c r="AA136" s="68"/>
      <c r="AB136" s="152"/>
      <c r="AC136" s="152"/>
      <c r="AD136" s="408"/>
      <c r="AE136" s="152"/>
      <c r="AF136" s="68"/>
      <c r="AG136" s="152"/>
      <c r="AH136" s="152"/>
      <c r="AI136" s="408"/>
      <c r="AJ136" s="152"/>
      <c r="AK136" s="68"/>
      <c r="AL136" s="152"/>
      <c r="AM136" s="152"/>
      <c r="AN136" s="408"/>
      <c r="AO136" s="85" t="s">
        <v>181</v>
      </c>
      <c r="AP136" s="187" t="s">
        <v>181</v>
      </c>
      <c r="AQ136" s="53">
        <f>SUM(O136:AN136)</f>
        <v>0</v>
      </c>
      <c r="AR136" s="188" t="s">
        <v>181</v>
      </c>
      <c r="AS136" s="729"/>
      <c r="AT136" s="132" t="s">
        <v>181</v>
      </c>
      <c r="AU136" s="132" t="s">
        <v>181</v>
      </c>
      <c r="AV136" s="132" t="s">
        <v>181</v>
      </c>
      <c r="AW136" s="132" t="s">
        <v>181</v>
      </c>
      <c r="AX136" s="132" t="s">
        <v>181</v>
      </c>
      <c r="AY136" s="132" t="s">
        <v>181</v>
      </c>
      <c r="AZ136" s="132" t="s">
        <v>181</v>
      </c>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32" t="s">
        <v>181</v>
      </c>
      <c r="CW136" s="127"/>
      <c r="CX136" s="127"/>
      <c r="CY136" s="127"/>
      <c r="CZ136" s="127"/>
      <c r="DA136" s="127"/>
      <c r="DB136" s="132" t="s">
        <v>181</v>
      </c>
      <c r="DC136" s="127"/>
      <c r="DD136" s="127"/>
      <c r="DE136" s="127"/>
      <c r="DF136" s="127"/>
      <c r="DG136" s="127"/>
      <c r="DH136" s="132" t="s">
        <v>181</v>
      </c>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row>
    <row r="137" spans="1:144" s="58" customFormat="1" ht="20.25" customHeight="1">
      <c r="A137" s="55"/>
      <c r="B137" s="56"/>
      <c r="C137" s="56"/>
      <c r="D137" s="1090" t="s">
        <v>273</v>
      </c>
      <c r="E137" s="1091"/>
      <c r="F137" s="1091"/>
      <c r="G137" s="1091"/>
      <c r="H137" s="1091"/>
      <c r="I137" s="1091"/>
      <c r="J137" s="1091"/>
      <c r="K137" s="56"/>
      <c r="L137" s="68"/>
      <c r="M137" s="152"/>
      <c r="N137" s="152"/>
      <c r="O137" s="408"/>
      <c r="P137" s="152"/>
      <c r="Q137" s="68"/>
      <c r="R137" s="152"/>
      <c r="S137" s="152"/>
      <c r="T137" s="408"/>
      <c r="U137" s="152"/>
      <c r="V137" s="68"/>
      <c r="W137" s="152"/>
      <c r="X137" s="152"/>
      <c r="Y137" s="408"/>
      <c r="Z137" s="152"/>
      <c r="AA137" s="68"/>
      <c r="AB137" s="152"/>
      <c r="AC137" s="152"/>
      <c r="AD137" s="408"/>
      <c r="AE137" s="152"/>
      <c r="AF137" s="68"/>
      <c r="AG137" s="152"/>
      <c r="AH137" s="152"/>
      <c r="AI137" s="408"/>
      <c r="AJ137" s="152"/>
      <c r="AK137" s="68"/>
      <c r="AL137" s="152"/>
      <c r="AM137" s="152"/>
      <c r="AN137" s="408"/>
      <c r="AO137" s="85"/>
      <c r="AP137" s="187"/>
      <c r="AQ137" s="53">
        <f>SUM(O137:AN137)</f>
        <v>0</v>
      </c>
      <c r="AR137" s="70"/>
      <c r="AS137" s="729"/>
      <c r="AT137" s="132" t="s">
        <v>181</v>
      </c>
      <c r="AU137" s="132" t="s">
        <v>181</v>
      </c>
      <c r="AV137" s="132" t="s">
        <v>181</v>
      </c>
      <c r="AW137" s="132" t="s">
        <v>181</v>
      </c>
      <c r="AX137" s="132" t="s">
        <v>181</v>
      </c>
      <c r="AY137" s="132" t="s">
        <v>181</v>
      </c>
      <c r="AZ137" s="132" t="s">
        <v>181</v>
      </c>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32" t="s">
        <v>181</v>
      </c>
      <c r="CW137" s="127"/>
      <c r="CX137" s="127"/>
      <c r="CY137" s="127"/>
      <c r="CZ137" s="127"/>
      <c r="DA137" s="127"/>
      <c r="DB137" s="132" t="s">
        <v>181</v>
      </c>
      <c r="DC137" s="127"/>
      <c r="DD137" s="127"/>
      <c r="DE137" s="127"/>
      <c r="DF137" s="127"/>
      <c r="DG137" s="127"/>
      <c r="DH137" s="132" t="s">
        <v>181</v>
      </c>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row>
    <row r="138" spans="1:144" s="58" customFormat="1" ht="20.25" customHeight="1">
      <c r="A138" s="55"/>
      <c r="B138" s="56"/>
      <c r="C138" s="56"/>
      <c r="D138" s="1090" t="s">
        <v>273</v>
      </c>
      <c r="E138" s="1091"/>
      <c r="F138" s="1091"/>
      <c r="G138" s="1091"/>
      <c r="H138" s="1091"/>
      <c r="I138" s="1091"/>
      <c r="J138" s="1091"/>
      <c r="K138" s="56"/>
      <c r="L138" s="68"/>
      <c r="M138" s="152"/>
      <c r="N138" s="152"/>
      <c r="O138" s="408"/>
      <c r="P138" s="152"/>
      <c r="Q138" s="68"/>
      <c r="R138" s="152"/>
      <c r="S138" s="152"/>
      <c r="T138" s="408"/>
      <c r="U138" s="152"/>
      <c r="V138" s="68"/>
      <c r="W138" s="152"/>
      <c r="X138" s="152"/>
      <c r="Y138" s="408"/>
      <c r="Z138" s="152"/>
      <c r="AA138" s="68"/>
      <c r="AB138" s="152"/>
      <c r="AC138" s="152"/>
      <c r="AD138" s="408"/>
      <c r="AE138" s="152"/>
      <c r="AF138" s="68"/>
      <c r="AG138" s="152"/>
      <c r="AH138" s="152"/>
      <c r="AI138" s="408"/>
      <c r="AJ138" s="152"/>
      <c r="AK138" s="68"/>
      <c r="AL138" s="152"/>
      <c r="AM138" s="152"/>
      <c r="AN138" s="408"/>
      <c r="AO138" s="85"/>
      <c r="AP138" s="187"/>
      <c r="AQ138" s="53">
        <f>SUM(O138:AN138)</f>
        <v>0</v>
      </c>
      <c r="AR138" s="70"/>
      <c r="AS138" s="729"/>
      <c r="AT138" s="132"/>
      <c r="AU138" s="132"/>
      <c r="AV138" s="132"/>
      <c r="AW138" s="132"/>
      <c r="AX138" s="132"/>
      <c r="AY138" s="132"/>
      <c r="AZ138" s="132"/>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32"/>
      <c r="CW138" s="127"/>
      <c r="CX138" s="127"/>
      <c r="CY138" s="127"/>
      <c r="CZ138" s="127"/>
      <c r="DA138" s="127"/>
      <c r="DB138" s="132"/>
      <c r="DC138" s="127"/>
      <c r="DD138" s="127"/>
      <c r="DE138" s="127"/>
      <c r="DF138" s="127"/>
      <c r="DG138" s="127"/>
      <c r="DH138" s="132"/>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row>
    <row r="139" spans="1:144" s="58" customFormat="1" ht="9.9499999999999993" customHeight="1" thickBot="1">
      <c r="A139" s="55"/>
      <c r="B139" s="56" t="s">
        <v>181</v>
      </c>
      <c r="C139" s="56" t="s">
        <v>181</v>
      </c>
      <c r="D139" s="56" t="s">
        <v>181</v>
      </c>
      <c r="E139" s="56" t="s">
        <v>181</v>
      </c>
      <c r="F139" s="56" t="s">
        <v>181</v>
      </c>
      <c r="G139" s="56" t="s">
        <v>181</v>
      </c>
      <c r="H139" s="56" t="s">
        <v>181</v>
      </c>
      <c r="I139" s="56" t="s">
        <v>181</v>
      </c>
      <c r="J139" s="157" t="s">
        <v>181</v>
      </c>
      <c r="K139" s="157" t="s">
        <v>181</v>
      </c>
      <c r="L139" s="68" t="s">
        <v>181</v>
      </c>
      <c r="M139" s="152" t="s">
        <v>181</v>
      </c>
      <c r="N139" s="152" t="s">
        <v>181</v>
      </c>
      <c r="O139" s="401" t="s">
        <v>181</v>
      </c>
      <c r="P139" s="69" t="s">
        <v>181</v>
      </c>
      <c r="Q139" s="152" t="s">
        <v>181</v>
      </c>
      <c r="R139" s="152" t="s">
        <v>181</v>
      </c>
      <c r="S139" s="152" t="s">
        <v>181</v>
      </c>
      <c r="T139" s="401" t="s">
        <v>181</v>
      </c>
      <c r="U139" s="69" t="s">
        <v>181</v>
      </c>
      <c r="V139" s="152" t="s">
        <v>181</v>
      </c>
      <c r="W139" s="152" t="s">
        <v>181</v>
      </c>
      <c r="X139" s="152" t="s">
        <v>181</v>
      </c>
      <c r="Y139" s="401" t="s">
        <v>181</v>
      </c>
      <c r="Z139" s="69" t="s">
        <v>181</v>
      </c>
      <c r="AA139" s="152" t="s">
        <v>181</v>
      </c>
      <c r="AB139" s="152" t="s">
        <v>181</v>
      </c>
      <c r="AC139" s="152" t="s">
        <v>181</v>
      </c>
      <c r="AD139" s="401" t="s">
        <v>181</v>
      </c>
      <c r="AE139" s="69" t="s">
        <v>181</v>
      </c>
      <c r="AF139" s="152" t="s">
        <v>181</v>
      </c>
      <c r="AG139" s="152" t="s">
        <v>181</v>
      </c>
      <c r="AH139" s="152" t="s">
        <v>181</v>
      </c>
      <c r="AI139" s="401" t="s">
        <v>181</v>
      </c>
      <c r="AJ139" s="69" t="s">
        <v>181</v>
      </c>
      <c r="AK139" s="152" t="s">
        <v>181</v>
      </c>
      <c r="AL139" s="152" t="s">
        <v>181</v>
      </c>
      <c r="AM139" s="152" t="s">
        <v>181</v>
      </c>
      <c r="AN139" s="401" t="s">
        <v>181</v>
      </c>
      <c r="AO139" s="75" t="s">
        <v>181</v>
      </c>
      <c r="AP139" s="185" t="s">
        <v>181</v>
      </c>
      <c r="AQ139" s="185" t="s">
        <v>181</v>
      </c>
      <c r="AR139" s="188" t="s">
        <v>181</v>
      </c>
      <c r="AS139" s="729"/>
      <c r="AT139" s="132"/>
      <c r="AU139" s="132"/>
      <c r="AV139" s="132"/>
      <c r="AW139" s="132"/>
      <c r="AX139" s="132"/>
      <c r="AY139" s="132"/>
      <c r="AZ139" s="132"/>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32"/>
      <c r="CW139" s="127"/>
      <c r="CX139" s="127"/>
      <c r="CY139" s="127"/>
      <c r="CZ139" s="127"/>
      <c r="DA139" s="127"/>
      <c r="DB139" s="132"/>
      <c r="DC139" s="127"/>
      <c r="DD139" s="127"/>
      <c r="DE139" s="127"/>
      <c r="DF139" s="127"/>
      <c r="DG139" s="127"/>
      <c r="DH139" s="132"/>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row>
    <row r="140" spans="1:144" s="58" customFormat="1" ht="20.25" customHeight="1" thickBot="1">
      <c r="A140" s="55"/>
      <c r="B140" s="56" t="s">
        <v>181</v>
      </c>
      <c r="C140" s="56" t="s">
        <v>181</v>
      </c>
      <c r="D140" s="56" t="s">
        <v>181</v>
      </c>
      <c r="E140" s="56" t="s">
        <v>181</v>
      </c>
      <c r="F140" s="56" t="s">
        <v>181</v>
      </c>
      <c r="G140" s="56" t="s">
        <v>181</v>
      </c>
      <c r="H140" s="56" t="s">
        <v>181</v>
      </c>
      <c r="I140" s="56" t="s">
        <v>181</v>
      </c>
      <c r="J140" s="56" t="s">
        <v>181</v>
      </c>
      <c r="K140" s="56" t="s">
        <v>181</v>
      </c>
      <c r="L140" s="68" t="s">
        <v>181</v>
      </c>
      <c r="M140" s="152" t="s">
        <v>181</v>
      </c>
      <c r="N140" s="152" t="s">
        <v>181</v>
      </c>
      <c r="O140" s="409">
        <f>SUM(O121:O138)</f>
        <v>0</v>
      </c>
      <c r="P140" s="152" t="s">
        <v>181</v>
      </c>
      <c r="Q140" s="68" t="s">
        <v>181</v>
      </c>
      <c r="R140" s="152" t="s">
        <v>181</v>
      </c>
      <c r="S140" s="152" t="s">
        <v>181</v>
      </c>
      <c r="T140" s="409">
        <f>SUM(T121:T138)</f>
        <v>0</v>
      </c>
      <c r="U140" s="152" t="s">
        <v>181</v>
      </c>
      <c r="V140" s="68" t="s">
        <v>181</v>
      </c>
      <c r="W140" s="152" t="s">
        <v>181</v>
      </c>
      <c r="X140" s="152" t="s">
        <v>181</v>
      </c>
      <c r="Y140" s="409">
        <f>SUM(Y121:Y138)</f>
        <v>0</v>
      </c>
      <c r="Z140" s="152" t="s">
        <v>181</v>
      </c>
      <c r="AA140" s="68" t="s">
        <v>181</v>
      </c>
      <c r="AB140" s="152" t="s">
        <v>181</v>
      </c>
      <c r="AC140" s="152" t="s">
        <v>181</v>
      </c>
      <c r="AD140" s="409">
        <f>SUM(AD121:AD138)</f>
        <v>0</v>
      </c>
      <c r="AE140" s="152" t="s">
        <v>181</v>
      </c>
      <c r="AF140" s="68" t="s">
        <v>181</v>
      </c>
      <c r="AG140" s="152" t="s">
        <v>181</v>
      </c>
      <c r="AH140" s="152" t="s">
        <v>181</v>
      </c>
      <c r="AI140" s="409">
        <f>SUM(AI121:AI138)</f>
        <v>0</v>
      </c>
      <c r="AJ140" s="152" t="s">
        <v>181</v>
      </c>
      <c r="AK140" s="68" t="s">
        <v>181</v>
      </c>
      <c r="AL140" s="152" t="s">
        <v>181</v>
      </c>
      <c r="AM140" s="152" t="s">
        <v>181</v>
      </c>
      <c r="AN140" s="409">
        <f>SUM(AN121:AN138)</f>
        <v>0</v>
      </c>
      <c r="AO140" s="85" t="s">
        <v>181</v>
      </c>
      <c r="AP140" s="187" t="s">
        <v>181</v>
      </c>
      <c r="AQ140" s="54">
        <f>SUM(O140:AN140)</f>
        <v>0</v>
      </c>
      <c r="AR140" s="188" t="s">
        <v>181</v>
      </c>
      <c r="AS140" s="729"/>
      <c r="AT140" s="132" t="s">
        <v>181</v>
      </c>
      <c r="AU140" s="132" t="s">
        <v>181</v>
      </c>
      <c r="AV140" s="132" t="s">
        <v>181</v>
      </c>
      <c r="AW140" s="132" t="s">
        <v>181</v>
      </c>
      <c r="AX140" s="132" t="s">
        <v>181</v>
      </c>
      <c r="AY140" s="132" t="s">
        <v>181</v>
      </c>
      <c r="AZ140" s="132" t="s">
        <v>181</v>
      </c>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32" t="s">
        <v>181</v>
      </c>
      <c r="CW140" s="127"/>
      <c r="CX140" s="127"/>
      <c r="CY140" s="127"/>
      <c r="CZ140" s="127"/>
      <c r="DA140" s="127"/>
      <c r="DB140" s="132" t="s">
        <v>181</v>
      </c>
      <c r="DC140" s="127"/>
      <c r="DD140" s="127"/>
      <c r="DE140" s="127"/>
      <c r="DF140" s="127"/>
      <c r="DG140" s="127"/>
      <c r="DH140" s="132" t="s">
        <v>181</v>
      </c>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row>
    <row r="141" spans="1:144" s="58" customFormat="1" ht="9.9499999999999993" customHeight="1" thickBot="1">
      <c r="A141" s="55"/>
      <c r="B141" s="56" t="s">
        <v>181</v>
      </c>
      <c r="C141" s="56" t="s">
        <v>181</v>
      </c>
      <c r="D141" s="56" t="s">
        <v>181</v>
      </c>
      <c r="E141" s="56" t="s">
        <v>181</v>
      </c>
      <c r="F141" s="56" t="s">
        <v>181</v>
      </c>
      <c r="G141" s="56" t="s">
        <v>181</v>
      </c>
      <c r="H141" s="56" t="s">
        <v>181</v>
      </c>
      <c r="I141" s="56" t="s">
        <v>181</v>
      </c>
      <c r="J141" s="56" t="s">
        <v>181</v>
      </c>
      <c r="K141" s="56" t="s">
        <v>181</v>
      </c>
      <c r="L141" s="68" t="s">
        <v>181</v>
      </c>
      <c r="M141" s="152" t="s">
        <v>181</v>
      </c>
      <c r="N141" s="152" t="s">
        <v>181</v>
      </c>
      <c r="O141" s="401" t="s">
        <v>181</v>
      </c>
      <c r="P141" s="152" t="s">
        <v>181</v>
      </c>
      <c r="Q141" s="68" t="s">
        <v>181</v>
      </c>
      <c r="R141" s="152" t="s">
        <v>181</v>
      </c>
      <c r="S141" s="152" t="s">
        <v>181</v>
      </c>
      <c r="T141" s="401" t="s">
        <v>181</v>
      </c>
      <c r="U141" s="152" t="s">
        <v>181</v>
      </c>
      <c r="V141" s="68" t="s">
        <v>181</v>
      </c>
      <c r="W141" s="152" t="s">
        <v>181</v>
      </c>
      <c r="X141" s="152" t="s">
        <v>181</v>
      </c>
      <c r="Y141" s="401" t="s">
        <v>181</v>
      </c>
      <c r="Z141" s="152" t="s">
        <v>181</v>
      </c>
      <c r="AA141" s="68" t="s">
        <v>181</v>
      </c>
      <c r="AB141" s="152" t="s">
        <v>181</v>
      </c>
      <c r="AC141" s="152" t="s">
        <v>181</v>
      </c>
      <c r="AD141" s="401" t="s">
        <v>181</v>
      </c>
      <c r="AE141" s="152" t="s">
        <v>181</v>
      </c>
      <c r="AF141" s="68" t="s">
        <v>181</v>
      </c>
      <c r="AG141" s="152" t="s">
        <v>181</v>
      </c>
      <c r="AH141" s="152" t="s">
        <v>181</v>
      </c>
      <c r="AI141" s="401" t="s">
        <v>181</v>
      </c>
      <c r="AJ141" s="152" t="s">
        <v>181</v>
      </c>
      <c r="AK141" s="68" t="s">
        <v>181</v>
      </c>
      <c r="AL141" s="152" t="s">
        <v>181</v>
      </c>
      <c r="AM141" s="152" t="s">
        <v>181</v>
      </c>
      <c r="AN141" s="401" t="s">
        <v>181</v>
      </c>
      <c r="AO141" s="85" t="s">
        <v>181</v>
      </c>
      <c r="AP141" s="187" t="s">
        <v>181</v>
      </c>
      <c r="AQ141" s="185" t="s">
        <v>181</v>
      </c>
      <c r="AR141" s="188" t="s">
        <v>181</v>
      </c>
      <c r="AS141" s="729"/>
      <c r="AT141" s="132" t="s">
        <v>181</v>
      </c>
      <c r="AU141" s="132" t="s">
        <v>181</v>
      </c>
      <c r="AV141" s="132" t="s">
        <v>181</v>
      </c>
      <c r="AW141" s="132" t="s">
        <v>181</v>
      </c>
      <c r="AX141" s="132" t="s">
        <v>181</v>
      </c>
      <c r="AY141" s="132" t="s">
        <v>181</v>
      </c>
      <c r="AZ141" s="132" t="s">
        <v>181</v>
      </c>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32" t="s">
        <v>181</v>
      </c>
      <c r="CW141" s="127"/>
      <c r="CX141" s="127"/>
      <c r="CY141" s="127"/>
      <c r="CZ141" s="127"/>
      <c r="DA141" s="127"/>
      <c r="DB141" s="132" t="s">
        <v>181</v>
      </c>
      <c r="DC141" s="127"/>
      <c r="DD141" s="127"/>
      <c r="DE141" s="127"/>
      <c r="DF141" s="127"/>
      <c r="DG141" s="127"/>
      <c r="DH141" s="132" t="s">
        <v>181</v>
      </c>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row>
    <row r="142" spans="1:144" s="58" customFormat="1" ht="20.25" customHeight="1" thickBot="1">
      <c r="A142" s="55"/>
      <c r="B142" s="56"/>
      <c r="C142" s="56" t="s">
        <v>181</v>
      </c>
      <c r="D142" s="56"/>
      <c r="E142" s="56"/>
      <c r="F142" s="1116" t="s">
        <v>249</v>
      </c>
      <c r="G142" s="1117"/>
      <c r="H142" s="1117"/>
      <c r="I142" s="1117"/>
      <c r="J142" s="1117"/>
      <c r="K142" s="56"/>
      <c r="L142" s="68"/>
      <c r="M142" s="152"/>
      <c r="N142" s="152"/>
      <c r="O142" s="417"/>
      <c r="P142" s="418"/>
      <c r="Q142" s="419"/>
      <c r="R142" s="418"/>
      <c r="S142" s="418"/>
      <c r="T142" s="417"/>
      <c r="U142" s="418"/>
      <c r="V142" s="419"/>
      <c r="W142" s="418"/>
      <c r="X142" s="418"/>
      <c r="Y142" s="417"/>
      <c r="Z142" s="418"/>
      <c r="AA142" s="419"/>
      <c r="AB142" s="418"/>
      <c r="AC142" s="418"/>
      <c r="AD142" s="417"/>
      <c r="AE142" s="418"/>
      <c r="AF142" s="419"/>
      <c r="AG142" s="418"/>
      <c r="AH142" s="418"/>
      <c r="AI142" s="417"/>
      <c r="AJ142" s="418"/>
      <c r="AK142" s="419"/>
      <c r="AL142" s="418"/>
      <c r="AM142" s="418"/>
      <c r="AN142" s="417">
        <v>0</v>
      </c>
      <c r="AO142" s="159"/>
      <c r="AP142" s="202"/>
      <c r="AQ142" s="107">
        <f>SUM(O142:AN142)</f>
        <v>0</v>
      </c>
      <c r="AR142" s="203"/>
      <c r="AS142" s="729"/>
      <c r="AT142" s="132" t="s">
        <v>181</v>
      </c>
      <c r="AU142" s="132" t="s">
        <v>181</v>
      </c>
      <c r="AV142" s="132" t="s">
        <v>181</v>
      </c>
      <c r="AW142" s="132" t="s">
        <v>181</v>
      </c>
      <c r="AX142" s="132" t="s">
        <v>181</v>
      </c>
      <c r="AY142" s="132" t="s">
        <v>181</v>
      </c>
      <c r="AZ142" s="132" t="s">
        <v>181</v>
      </c>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32" t="s">
        <v>181</v>
      </c>
      <c r="CW142" s="127"/>
      <c r="CX142" s="127"/>
      <c r="CY142" s="127"/>
      <c r="CZ142" s="127"/>
      <c r="DA142" s="127"/>
      <c r="DB142" s="132" t="s">
        <v>181</v>
      </c>
      <c r="DC142" s="127"/>
      <c r="DD142" s="127"/>
      <c r="DE142" s="127"/>
      <c r="DF142" s="127"/>
      <c r="DG142" s="127"/>
      <c r="DH142" s="132" t="s">
        <v>181</v>
      </c>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row>
    <row r="143" spans="1:144" s="58" customFormat="1" ht="9.9499999999999993" customHeight="1" thickBot="1">
      <c r="A143" s="61"/>
      <c r="B143" s="62" t="s">
        <v>181</v>
      </c>
      <c r="C143" s="62" t="s">
        <v>181</v>
      </c>
      <c r="D143" s="62" t="s">
        <v>181</v>
      </c>
      <c r="E143" s="62" t="s">
        <v>181</v>
      </c>
      <c r="F143" s="62" t="s">
        <v>181</v>
      </c>
      <c r="G143" s="62" t="s">
        <v>181</v>
      </c>
      <c r="H143" s="62" t="s">
        <v>181</v>
      </c>
      <c r="I143" s="62" t="s">
        <v>181</v>
      </c>
      <c r="J143" s="62" t="s">
        <v>181</v>
      </c>
      <c r="K143" s="62" t="s">
        <v>181</v>
      </c>
      <c r="L143" s="79" t="s">
        <v>181</v>
      </c>
      <c r="M143" s="80" t="s">
        <v>181</v>
      </c>
      <c r="N143" s="80" t="s">
        <v>181</v>
      </c>
      <c r="O143" s="403" t="s">
        <v>181</v>
      </c>
      <c r="P143" s="80" t="s">
        <v>181</v>
      </c>
      <c r="Q143" s="79" t="s">
        <v>181</v>
      </c>
      <c r="R143" s="80" t="s">
        <v>181</v>
      </c>
      <c r="S143" s="80" t="s">
        <v>181</v>
      </c>
      <c r="T143" s="403" t="s">
        <v>181</v>
      </c>
      <c r="U143" s="80" t="s">
        <v>181</v>
      </c>
      <c r="V143" s="79" t="s">
        <v>181</v>
      </c>
      <c r="W143" s="80" t="s">
        <v>181</v>
      </c>
      <c r="X143" s="80" t="s">
        <v>181</v>
      </c>
      <c r="Y143" s="403" t="s">
        <v>181</v>
      </c>
      <c r="Z143" s="80" t="s">
        <v>181</v>
      </c>
      <c r="AA143" s="79" t="s">
        <v>181</v>
      </c>
      <c r="AB143" s="80" t="s">
        <v>181</v>
      </c>
      <c r="AC143" s="80" t="s">
        <v>181</v>
      </c>
      <c r="AD143" s="403" t="s">
        <v>181</v>
      </c>
      <c r="AE143" s="80" t="s">
        <v>181</v>
      </c>
      <c r="AF143" s="79" t="s">
        <v>181</v>
      </c>
      <c r="AG143" s="80" t="s">
        <v>181</v>
      </c>
      <c r="AH143" s="80" t="s">
        <v>181</v>
      </c>
      <c r="AI143" s="403" t="s">
        <v>181</v>
      </c>
      <c r="AJ143" s="80" t="s">
        <v>181</v>
      </c>
      <c r="AK143" s="79" t="s">
        <v>181</v>
      </c>
      <c r="AL143" s="80" t="s">
        <v>181</v>
      </c>
      <c r="AM143" s="80" t="s">
        <v>181</v>
      </c>
      <c r="AN143" s="403" t="s">
        <v>181</v>
      </c>
      <c r="AO143" s="81" t="s">
        <v>181</v>
      </c>
      <c r="AP143" s="197" t="s">
        <v>181</v>
      </c>
      <c r="AQ143" s="186" t="s">
        <v>181</v>
      </c>
      <c r="AR143" s="189" t="s">
        <v>181</v>
      </c>
      <c r="AS143" s="732"/>
      <c r="AT143" s="172"/>
      <c r="AU143" s="172"/>
      <c r="AV143" s="172"/>
      <c r="AW143" s="172"/>
      <c r="AX143" s="172"/>
      <c r="AY143" s="132"/>
      <c r="AZ143" s="132"/>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32"/>
      <c r="CW143" s="127"/>
      <c r="CX143" s="127"/>
      <c r="CY143" s="127"/>
      <c r="CZ143" s="127"/>
      <c r="DA143" s="127"/>
      <c r="DB143" s="132"/>
      <c r="DC143" s="127"/>
      <c r="DD143" s="127"/>
      <c r="DE143" s="127"/>
      <c r="DF143" s="127"/>
      <c r="DG143" s="127"/>
      <c r="DH143" s="132"/>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row>
    <row r="144" spans="1:144" s="58" customFormat="1" ht="9.9499999999999993" customHeight="1">
      <c r="A144" s="55"/>
      <c r="B144" s="84" t="s">
        <v>181</v>
      </c>
      <c r="C144" s="84" t="s">
        <v>181</v>
      </c>
      <c r="D144" s="84" t="s">
        <v>181</v>
      </c>
      <c r="E144" s="56" t="s">
        <v>181</v>
      </c>
      <c r="F144" s="56" t="s">
        <v>181</v>
      </c>
      <c r="G144" s="56" t="s">
        <v>181</v>
      </c>
      <c r="H144" s="56" t="s">
        <v>181</v>
      </c>
      <c r="I144" s="56" t="s">
        <v>181</v>
      </c>
      <c r="J144" s="56" t="s">
        <v>181</v>
      </c>
      <c r="K144" s="56" t="s">
        <v>181</v>
      </c>
      <c r="L144" s="68" t="s">
        <v>181</v>
      </c>
      <c r="M144" s="152" t="s">
        <v>181</v>
      </c>
      <c r="N144" s="152" t="s">
        <v>181</v>
      </c>
      <c r="O144" s="401" t="s">
        <v>181</v>
      </c>
      <c r="P144" s="152" t="s">
        <v>181</v>
      </c>
      <c r="Q144" s="68" t="s">
        <v>181</v>
      </c>
      <c r="R144" s="152" t="s">
        <v>181</v>
      </c>
      <c r="S144" s="152" t="s">
        <v>181</v>
      </c>
      <c r="T144" s="401" t="s">
        <v>181</v>
      </c>
      <c r="U144" s="152" t="s">
        <v>181</v>
      </c>
      <c r="V144" s="68" t="s">
        <v>181</v>
      </c>
      <c r="W144" s="152" t="s">
        <v>181</v>
      </c>
      <c r="X144" s="152" t="s">
        <v>181</v>
      </c>
      <c r="Y144" s="401" t="s">
        <v>181</v>
      </c>
      <c r="Z144" s="152" t="s">
        <v>181</v>
      </c>
      <c r="AA144" s="68" t="s">
        <v>181</v>
      </c>
      <c r="AB144" s="152" t="s">
        <v>181</v>
      </c>
      <c r="AC144" s="152" t="s">
        <v>181</v>
      </c>
      <c r="AD144" s="401" t="s">
        <v>181</v>
      </c>
      <c r="AE144" s="152" t="s">
        <v>181</v>
      </c>
      <c r="AF144" s="68" t="s">
        <v>181</v>
      </c>
      <c r="AG144" s="152" t="s">
        <v>181</v>
      </c>
      <c r="AH144" s="152" t="s">
        <v>181</v>
      </c>
      <c r="AI144" s="401" t="s">
        <v>181</v>
      </c>
      <c r="AJ144" s="152" t="s">
        <v>181</v>
      </c>
      <c r="AK144" s="68" t="s">
        <v>181</v>
      </c>
      <c r="AL144" s="152" t="s">
        <v>181</v>
      </c>
      <c r="AM144" s="152" t="s">
        <v>181</v>
      </c>
      <c r="AN144" s="401" t="s">
        <v>181</v>
      </c>
      <c r="AO144" s="85" t="s">
        <v>181</v>
      </c>
      <c r="AP144" s="187" t="s">
        <v>181</v>
      </c>
      <c r="AQ144" s="185" t="s">
        <v>181</v>
      </c>
      <c r="AR144" s="188" t="s">
        <v>181</v>
      </c>
      <c r="AS144" s="729"/>
      <c r="AT144" s="132" t="s">
        <v>181</v>
      </c>
      <c r="AU144" s="132" t="s">
        <v>181</v>
      </c>
      <c r="AV144" s="132" t="s">
        <v>181</v>
      </c>
      <c r="AW144" s="132" t="s">
        <v>181</v>
      </c>
      <c r="AX144" s="132" t="s">
        <v>181</v>
      </c>
      <c r="AY144" s="132" t="s">
        <v>181</v>
      </c>
      <c r="AZ144" s="132" t="s">
        <v>181</v>
      </c>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32" t="s">
        <v>181</v>
      </c>
      <c r="CW144" s="127"/>
      <c r="CX144" s="127"/>
      <c r="CY144" s="127"/>
      <c r="CZ144" s="127"/>
      <c r="DA144" s="127"/>
      <c r="DB144" s="132" t="s">
        <v>181</v>
      </c>
      <c r="DC144" s="127"/>
      <c r="DD144" s="127"/>
      <c r="DE144" s="127"/>
      <c r="DF144" s="127"/>
      <c r="DG144" s="127"/>
      <c r="DH144" s="132" t="s">
        <v>181</v>
      </c>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row>
    <row r="145" spans="1:144" s="58" customFormat="1" ht="20.25" customHeight="1">
      <c r="A145" s="55"/>
      <c r="B145" s="56" t="s">
        <v>210</v>
      </c>
      <c r="C145" s="56"/>
      <c r="D145" s="56"/>
      <c r="E145" s="56" t="s">
        <v>181</v>
      </c>
      <c r="F145" s="56" t="s">
        <v>181</v>
      </c>
      <c r="G145" s="56" t="s">
        <v>181</v>
      </c>
      <c r="H145" s="56" t="s">
        <v>181</v>
      </c>
      <c r="I145" s="56" t="s">
        <v>181</v>
      </c>
      <c r="J145" s="56" t="s">
        <v>181</v>
      </c>
      <c r="K145" s="56" t="s">
        <v>181</v>
      </c>
      <c r="L145" s="68" t="s">
        <v>181</v>
      </c>
      <c r="M145" s="152" t="s">
        <v>181</v>
      </c>
      <c r="N145" s="152" t="s">
        <v>181</v>
      </c>
      <c r="O145" s="401" t="s">
        <v>181</v>
      </c>
      <c r="P145" s="152" t="s">
        <v>181</v>
      </c>
      <c r="Q145" s="68" t="s">
        <v>181</v>
      </c>
      <c r="R145" s="152" t="s">
        <v>181</v>
      </c>
      <c r="S145" s="152" t="s">
        <v>181</v>
      </c>
      <c r="T145" s="401" t="s">
        <v>181</v>
      </c>
      <c r="U145" s="152" t="s">
        <v>181</v>
      </c>
      <c r="V145" s="68" t="s">
        <v>181</v>
      </c>
      <c r="W145" s="152" t="s">
        <v>181</v>
      </c>
      <c r="X145" s="152" t="s">
        <v>181</v>
      </c>
      <c r="Y145" s="401" t="s">
        <v>181</v>
      </c>
      <c r="Z145" s="152" t="s">
        <v>181</v>
      </c>
      <c r="AA145" s="68" t="s">
        <v>181</v>
      </c>
      <c r="AB145" s="152" t="s">
        <v>181</v>
      </c>
      <c r="AC145" s="152" t="s">
        <v>181</v>
      </c>
      <c r="AD145" s="401" t="s">
        <v>181</v>
      </c>
      <c r="AE145" s="152" t="s">
        <v>181</v>
      </c>
      <c r="AF145" s="68" t="s">
        <v>181</v>
      </c>
      <c r="AG145" s="152" t="s">
        <v>181</v>
      </c>
      <c r="AH145" s="152" t="s">
        <v>181</v>
      </c>
      <c r="AI145" s="401" t="s">
        <v>181</v>
      </c>
      <c r="AJ145" s="152" t="s">
        <v>181</v>
      </c>
      <c r="AK145" s="68" t="s">
        <v>181</v>
      </c>
      <c r="AL145" s="152" t="s">
        <v>181</v>
      </c>
      <c r="AM145" s="152" t="s">
        <v>181</v>
      </c>
      <c r="AN145" s="401" t="s">
        <v>181</v>
      </c>
      <c r="AO145" s="85" t="s">
        <v>181</v>
      </c>
      <c r="AP145" s="187" t="s">
        <v>181</v>
      </c>
      <c r="AQ145" s="192" t="s">
        <v>181</v>
      </c>
      <c r="AR145" s="188" t="s">
        <v>181</v>
      </c>
      <c r="AS145" s="729"/>
      <c r="AT145" s="132" t="s">
        <v>181</v>
      </c>
      <c r="AU145" s="132" t="s">
        <v>181</v>
      </c>
      <c r="AV145" s="132" t="s">
        <v>181</v>
      </c>
      <c r="AW145" s="132" t="s">
        <v>181</v>
      </c>
      <c r="AX145" s="132" t="s">
        <v>181</v>
      </c>
      <c r="AY145" s="132" t="s">
        <v>181</v>
      </c>
      <c r="AZ145" s="132" t="s">
        <v>181</v>
      </c>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32" t="s">
        <v>181</v>
      </c>
      <c r="CW145" s="127"/>
      <c r="CX145" s="127"/>
      <c r="CY145" s="127"/>
      <c r="CZ145" s="127"/>
      <c r="DA145" s="127"/>
      <c r="DB145" s="132" t="s">
        <v>181</v>
      </c>
      <c r="DC145" s="127"/>
      <c r="DD145" s="127"/>
      <c r="DE145" s="127"/>
      <c r="DF145" s="127"/>
      <c r="DG145" s="127"/>
      <c r="DH145" s="132" t="s">
        <v>181</v>
      </c>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row>
    <row r="146" spans="1:144" s="58" customFormat="1" ht="20.25" customHeight="1">
      <c r="A146" s="55" t="s">
        <v>181</v>
      </c>
      <c r="B146" s="56">
        <v>1</v>
      </c>
      <c r="C146" s="1118" t="s">
        <v>9</v>
      </c>
      <c r="D146" s="1123"/>
      <c r="E146" s="1123"/>
      <c r="F146" s="1123"/>
      <c r="G146" s="1123"/>
      <c r="H146" s="1123"/>
      <c r="I146" s="1123"/>
      <c r="J146" s="1123"/>
      <c r="K146" s="56" t="s">
        <v>181</v>
      </c>
      <c r="L146" s="68" t="s">
        <v>181</v>
      </c>
      <c r="M146" s="152" t="s">
        <v>181</v>
      </c>
      <c r="N146" s="152" t="s">
        <v>181</v>
      </c>
      <c r="O146" s="401" t="s">
        <v>181</v>
      </c>
      <c r="P146" s="152" t="s">
        <v>181</v>
      </c>
      <c r="Q146" s="68" t="s">
        <v>181</v>
      </c>
      <c r="R146" s="152" t="s">
        <v>181</v>
      </c>
      <c r="S146" s="152" t="s">
        <v>181</v>
      </c>
      <c r="T146" s="401" t="s">
        <v>181</v>
      </c>
      <c r="U146" s="152" t="s">
        <v>181</v>
      </c>
      <c r="V146" s="68" t="s">
        <v>181</v>
      </c>
      <c r="W146" s="152" t="s">
        <v>181</v>
      </c>
      <c r="X146" s="152" t="s">
        <v>181</v>
      </c>
      <c r="Y146" s="401" t="s">
        <v>181</v>
      </c>
      <c r="Z146" s="152" t="s">
        <v>181</v>
      </c>
      <c r="AA146" s="68" t="s">
        <v>181</v>
      </c>
      <c r="AB146" s="152" t="s">
        <v>181</v>
      </c>
      <c r="AC146" s="152" t="s">
        <v>181</v>
      </c>
      <c r="AD146" s="401" t="s">
        <v>181</v>
      </c>
      <c r="AE146" s="152" t="s">
        <v>181</v>
      </c>
      <c r="AF146" s="68" t="s">
        <v>181</v>
      </c>
      <c r="AG146" s="152" t="s">
        <v>181</v>
      </c>
      <c r="AH146" s="152" t="s">
        <v>181</v>
      </c>
      <c r="AI146" s="401" t="s">
        <v>181</v>
      </c>
      <c r="AJ146" s="152" t="s">
        <v>181</v>
      </c>
      <c r="AK146" s="68" t="s">
        <v>181</v>
      </c>
      <c r="AL146" s="152" t="s">
        <v>181</v>
      </c>
      <c r="AM146" s="152" t="s">
        <v>181</v>
      </c>
      <c r="AN146" s="401" t="s">
        <v>181</v>
      </c>
      <c r="AO146" s="85" t="s">
        <v>181</v>
      </c>
      <c r="AP146" s="187" t="s">
        <v>181</v>
      </c>
      <c r="AQ146" s="185" t="s">
        <v>181</v>
      </c>
      <c r="AR146" s="188" t="s">
        <v>181</v>
      </c>
      <c r="AS146" s="729"/>
      <c r="AT146" s="132" t="s">
        <v>181</v>
      </c>
      <c r="AU146" s="132" t="s">
        <v>181</v>
      </c>
      <c r="AV146" s="132" t="s">
        <v>181</v>
      </c>
      <c r="AW146" s="132" t="s">
        <v>181</v>
      </c>
      <c r="AX146" s="132" t="s">
        <v>181</v>
      </c>
      <c r="AY146" s="132" t="s">
        <v>181</v>
      </c>
      <c r="AZ146" s="132" t="s">
        <v>181</v>
      </c>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32" t="s">
        <v>181</v>
      </c>
      <c r="CW146" s="127"/>
      <c r="CX146" s="127"/>
      <c r="CY146" s="127"/>
      <c r="CZ146" s="127"/>
      <c r="DA146" s="127"/>
      <c r="DB146" s="132" t="s">
        <v>181</v>
      </c>
      <c r="DC146" s="127"/>
      <c r="DD146" s="127"/>
      <c r="DE146" s="127"/>
      <c r="DF146" s="127"/>
      <c r="DG146" s="127"/>
      <c r="DH146" s="132" t="s">
        <v>181</v>
      </c>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row>
    <row r="147" spans="1:144" s="58" customFormat="1" ht="20.25" customHeight="1">
      <c r="A147" s="55" t="s">
        <v>181</v>
      </c>
      <c r="B147" s="56" t="s">
        <v>181</v>
      </c>
      <c r="C147" s="56" t="s">
        <v>181</v>
      </c>
      <c r="D147" s="1090" t="s">
        <v>211</v>
      </c>
      <c r="E147" s="1091"/>
      <c r="F147" s="1091"/>
      <c r="G147" s="1091"/>
      <c r="H147" s="1091"/>
      <c r="I147" s="1091"/>
      <c r="J147" s="1091"/>
      <c r="K147" s="56" t="s">
        <v>181</v>
      </c>
      <c r="L147" s="68" t="s">
        <v>181</v>
      </c>
      <c r="M147" s="152" t="s">
        <v>181</v>
      </c>
      <c r="N147" s="152" t="s">
        <v>181</v>
      </c>
      <c r="O147" s="410"/>
      <c r="P147" s="152"/>
      <c r="Q147" s="68"/>
      <c r="R147" s="152"/>
      <c r="S147" s="152"/>
      <c r="T147" s="410"/>
      <c r="U147" s="152"/>
      <c r="V147" s="68"/>
      <c r="W147" s="152"/>
      <c r="X147" s="152"/>
      <c r="Y147" s="410"/>
      <c r="Z147" s="152"/>
      <c r="AA147" s="68"/>
      <c r="AB147" s="152"/>
      <c r="AC147" s="152"/>
      <c r="AD147" s="410"/>
      <c r="AE147" s="152"/>
      <c r="AF147" s="68"/>
      <c r="AG147" s="152"/>
      <c r="AH147" s="152"/>
      <c r="AI147" s="410"/>
      <c r="AJ147" s="152"/>
      <c r="AK147" s="68"/>
      <c r="AL147" s="152"/>
      <c r="AM147" s="152"/>
      <c r="AN147" s="410"/>
      <c r="AO147" s="85" t="s">
        <v>181</v>
      </c>
      <c r="AP147" s="187" t="s">
        <v>181</v>
      </c>
      <c r="AQ147" s="52">
        <f>SUM(O147:AN147)</f>
        <v>0</v>
      </c>
      <c r="AR147" s="188" t="s">
        <v>181</v>
      </c>
      <c r="AS147" s="729"/>
      <c r="AT147" s="132" t="s">
        <v>181</v>
      </c>
      <c r="AU147" s="132" t="s">
        <v>181</v>
      </c>
      <c r="AV147" s="132" t="s">
        <v>181</v>
      </c>
      <c r="AW147" s="132" t="s">
        <v>181</v>
      </c>
      <c r="AX147" s="132" t="s">
        <v>181</v>
      </c>
      <c r="AY147" s="132" t="s">
        <v>181</v>
      </c>
      <c r="AZ147" s="132" t="s">
        <v>181</v>
      </c>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32" t="s">
        <v>181</v>
      </c>
      <c r="CW147" s="127"/>
      <c r="CX147" s="127"/>
      <c r="CY147" s="127"/>
      <c r="CZ147" s="127"/>
      <c r="DA147" s="127"/>
      <c r="DB147" s="132" t="s">
        <v>181</v>
      </c>
      <c r="DC147" s="127"/>
      <c r="DD147" s="127"/>
      <c r="DE147" s="127"/>
      <c r="DF147" s="127"/>
      <c r="DG147" s="127"/>
      <c r="DH147" s="132" t="s">
        <v>181</v>
      </c>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row>
    <row r="148" spans="1:144" s="58" customFormat="1" ht="20.25" customHeight="1">
      <c r="A148" s="55"/>
      <c r="B148" s="56"/>
      <c r="C148" s="56"/>
      <c r="D148" s="1068" t="s">
        <v>211</v>
      </c>
      <c r="E148" s="966"/>
      <c r="F148" s="966"/>
      <c r="G148" s="966"/>
      <c r="H148" s="966"/>
      <c r="I148" s="966"/>
      <c r="J148" s="966"/>
      <c r="K148" s="56"/>
      <c r="L148" s="68"/>
      <c r="M148" s="152"/>
      <c r="N148" s="152"/>
      <c r="O148" s="412"/>
      <c r="P148" s="152"/>
      <c r="Q148" s="68"/>
      <c r="R148" s="152"/>
      <c r="S148" s="152"/>
      <c r="T148" s="412"/>
      <c r="U148" s="152"/>
      <c r="V148" s="68"/>
      <c r="W148" s="152"/>
      <c r="X148" s="152"/>
      <c r="Y148" s="412"/>
      <c r="Z148" s="152"/>
      <c r="AA148" s="68"/>
      <c r="AB148" s="152"/>
      <c r="AC148" s="152"/>
      <c r="AD148" s="412"/>
      <c r="AE148" s="152"/>
      <c r="AF148" s="68"/>
      <c r="AG148" s="152"/>
      <c r="AH148" s="152"/>
      <c r="AI148" s="412"/>
      <c r="AJ148" s="152"/>
      <c r="AK148" s="68"/>
      <c r="AL148" s="152"/>
      <c r="AM148" s="152"/>
      <c r="AN148" s="412"/>
      <c r="AO148" s="85"/>
      <c r="AP148" s="187"/>
      <c r="AQ148" s="52">
        <f t="shared" ref="AQ148:AQ158" si="127">SUM(O148:AN148)</f>
        <v>0</v>
      </c>
      <c r="AR148" s="188"/>
      <c r="AS148" s="729"/>
      <c r="AT148" s="132" t="s">
        <v>181</v>
      </c>
      <c r="AU148" s="132" t="s">
        <v>181</v>
      </c>
      <c r="AV148" s="132" t="s">
        <v>181</v>
      </c>
      <c r="AW148" s="132" t="s">
        <v>181</v>
      </c>
      <c r="AX148" s="132" t="s">
        <v>181</v>
      </c>
      <c r="AY148" s="132" t="s">
        <v>181</v>
      </c>
      <c r="AZ148" s="132" t="s">
        <v>181</v>
      </c>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32" t="s">
        <v>181</v>
      </c>
      <c r="CW148" s="127"/>
      <c r="CX148" s="127"/>
      <c r="CY148" s="127"/>
      <c r="CZ148" s="127"/>
      <c r="DA148" s="127"/>
      <c r="DB148" s="132" t="s">
        <v>181</v>
      </c>
      <c r="DC148" s="127"/>
      <c r="DD148" s="127"/>
      <c r="DE148" s="127"/>
      <c r="DF148" s="127"/>
      <c r="DG148" s="127"/>
      <c r="DH148" s="132" t="s">
        <v>181</v>
      </c>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row>
    <row r="149" spans="1:144" s="58" customFormat="1" ht="20.25" customHeight="1">
      <c r="A149" s="55"/>
      <c r="B149" s="56"/>
      <c r="C149" s="56"/>
      <c r="D149" s="1068" t="s">
        <v>211</v>
      </c>
      <c r="E149" s="966"/>
      <c r="F149" s="966"/>
      <c r="G149" s="966"/>
      <c r="H149" s="966"/>
      <c r="I149" s="966"/>
      <c r="J149" s="966"/>
      <c r="K149" s="56"/>
      <c r="L149" s="68"/>
      <c r="M149" s="152"/>
      <c r="N149" s="152"/>
      <c r="O149" s="412"/>
      <c r="P149" s="152"/>
      <c r="Q149" s="68"/>
      <c r="R149" s="152"/>
      <c r="S149" s="152"/>
      <c r="T149" s="412"/>
      <c r="U149" s="152"/>
      <c r="V149" s="68"/>
      <c r="W149" s="152"/>
      <c r="X149" s="152"/>
      <c r="Y149" s="412"/>
      <c r="Z149" s="152"/>
      <c r="AA149" s="68"/>
      <c r="AB149" s="152"/>
      <c r="AC149" s="152"/>
      <c r="AD149" s="412"/>
      <c r="AE149" s="152"/>
      <c r="AF149" s="68"/>
      <c r="AG149" s="152"/>
      <c r="AH149" s="152"/>
      <c r="AI149" s="412"/>
      <c r="AJ149" s="152"/>
      <c r="AK149" s="68"/>
      <c r="AL149" s="152"/>
      <c r="AM149" s="152"/>
      <c r="AN149" s="412"/>
      <c r="AO149" s="85"/>
      <c r="AP149" s="187"/>
      <c r="AQ149" s="52">
        <f t="shared" si="127"/>
        <v>0</v>
      </c>
      <c r="AR149" s="188"/>
      <c r="AS149" s="729"/>
      <c r="AT149" s="132"/>
      <c r="AU149" s="132"/>
      <c r="AV149" s="132"/>
      <c r="AW149" s="132"/>
      <c r="AX149" s="132"/>
      <c r="AY149" s="132"/>
      <c r="AZ149" s="132"/>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32"/>
      <c r="CW149" s="127"/>
      <c r="CX149" s="127"/>
      <c r="CY149" s="127"/>
      <c r="CZ149" s="127"/>
      <c r="DA149" s="127"/>
      <c r="DB149" s="132"/>
      <c r="DC149" s="127"/>
      <c r="DD149" s="127"/>
      <c r="DE149" s="127"/>
      <c r="DF149" s="127"/>
      <c r="DG149" s="127"/>
      <c r="DH149" s="132"/>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row>
    <row r="150" spans="1:144" s="58" customFormat="1" ht="20.25" customHeight="1">
      <c r="A150" s="55"/>
      <c r="B150" s="56"/>
      <c r="C150" s="56"/>
      <c r="D150" s="1068" t="s">
        <v>211</v>
      </c>
      <c r="E150" s="966"/>
      <c r="F150" s="966"/>
      <c r="G150" s="966"/>
      <c r="H150" s="966"/>
      <c r="I150" s="966"/>
      <c r="J150" s="966"/>
      <c r="K150" s="56"/>
      <c r="L150" s="68"/>
      <c r="M150" s="152"/>
      <c r="N150" s="152"/>
      <c r="O150" s="412"/>
      <c r="P150" s="152"/>
      <c r="Q150" s="68"/>
      <c r="R150" s="152"/>
      <c r="S150" s="152"/>
      <c r="T150" s="412"/>
      <c r="U150" s="152"/>
      <c r="V150" s="68"/>
      <c r="W150" s="152"/>
      <c r="X150" s="152"/>
      <c r="Y150" s="412"/>
      <c r="Z150" s="152"/>
      <c r="AA150" s="68"/>
      <c r="AB150" s="152"/>
      <c r="AC150" s="152"/>
      <c r="AD150" s="412"/>
      <c r="AE150" s="152"/>
      <c r="AF150" s="68"/>
      <c r="AG150" s="152"/>
      <c r="AH150" s="152"/>
      <c r="AI150" s="412"/>
      <c r="AJ150" s="152"/>
      <c r="AK150" s="68"/>
      <c r="AL150" s="152"/>
      <c r="AM150" s="152"/>
      <c r="AN150" s="412"/>
      <c r="AO150" s="85"/>
      <c r="AP150" s="187"/>
      <c r="AQ150" s="52">
        <f t="shared" si="127"/>
        <v>0</v>
      </c>
      <c r="AR150" s="188"/>
      <c r="AS150" s="729"/>
      <c r="AT150" s="132"/>
      <c r="AU150" s="132"/>
      <c r="AV150" s="132"/>
      <c r="AW150" s="132"/>
      <c r="AX150" s="132"/>
      <c r="AY150" s="132"/>
      <c r="AZ150" s="132"/>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32"/>
      <c r="CW150" s="127"/>
      <c r="CX150" s="127"/>
      <c r="CY150" s="127"/>
      <c r="CZ150" s="127"/>
      <c r="DA150" s="127"/>
      <c r="DB150" s="132"/>
      <c r="DC150" s="127"/>
      <c r="DD150" s="127"/>
      <c r="DE150" s="127"/>
      <c r="DF150" s="127"/>
      <c r="DG150" s="127"/>
      <c r="DH150" s="132"/>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row>
    <row r="151" spans="1:144" s="58" customFormat="1" ht="20.25" customHeight="1">
      <c r="A151" s="55"/>
      <c r="B151" s="56"/>
      <c r="C151" s="56"/>
      <c r="D151" s="1068" t="s">
        <v>211</v>
      </c>
      <c r="E151" s="966"/>
      <c r="F151" s="966"/>
      <c r="G151" s="966"/>
      <c r="H151" s="966"/>
      <c r="I151" s="966"/>
      <c r="J151" s="966"/>
      <c r="K151" s="56"/>
      <c r="L151" s="68"/>
      <c r="M151" s="152"/>
      <c r="N151" s="152"/>
      <c r="O151" s="412"/>
      <c r="P151" s="152"/>
      <c r="Q151" s="68"/>
      <c r="R151" s="152"/>
      <c r="S151" s="152"/>
      <c r="T151" s="412"/>
      <c r="U151" s="152"/>
      <c r="V151" s="68"/>
      <c r="W151" s="152"/>
      <c r="X151" s="152"/>
      <c r="Y151" s="412"/>
      <c r="Z151" s="152"/>
      <c r="AA151" s="68"/>
      <c r="AB151" s="152"/>
      <c r="AC151" s="152"/>
      <c r="AD151" s="412"/>
      <c r="AE151" s="152"/>
      <c r="AF151" s="68"/>
      <c r="AG151" s="152"/>
      <c r="AH151" s="152"/>
      <c r="AI151" s="412"/>
      <c r="AJ151" s="152"/>
      <c r="AK151" s="68"/>
      <c r="AL151" s="152"/>
      <c r="AM151" s="152"/>
      <c r="AN151" s="412"/>
      <c r="AO151" s="85"/>
      <c r="AP151" s="187"/>
      <c r="AQ151" s="52">
        <f t="shared" si="127"/>
        <v>0</v>
      </c>
      <c r="AR151" s="188"/>
      <c r="AS151" s="729"/>
      <c r="AT151" s="132"/>
      <c r="AU151" s="132"/>
      <c r="AV151" s="132"/>
      <c r="AW151" s="132"/>
      <c r="AX151" s="132"/>
      <c r="AY151" s="132"/>
      <c r="AZ151" s="132"/>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32"/>
      <c r="CW151" s="127"/>
      <c r="CX151" s="127"/>
      <c r="CY151" s="127"/>
      <c r="CZ151" s="127"/>
      <c r="DA151" s="127"/>
      <c r="DB151" s="132"/>
      <c r="DC151" s="127"/>
      <c r="DD151" s="127"/>
      <c r="DE151" s="127"/>
      <c r="DF151" s="127"/>
      <c r="DG151" s="127"/>
      <c r="DH151" s="132"/>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row>
    <row r="152" spans="1:144" s="58" customFormat="1" ht="20.25" customHeight="1">
      <c r="A152" s="55"/>
      <c r="B152" s="56"/>
      <c r="C152" s="56"/>
      <c r="D152" s="1068" t="s">
        <v>211</v>
      </c>
      <c r="E152" s="966"/>
      <c r="F152" s="966"/>
      <c r="G152" s="966"/>
      <c r="H152" s="966"/>
      <c r="I152" s="966"/>
      <c r="J152" s="966"/>
      <c r="K152" s="56"/>
      <c r="L152" s="68"/>
      <c r="M152" s="152"/>
      <c r="N152" s="152"/>
      <c r="O152" s="412"/>
      <c r="P152" s="152"/>
      <c r="Q152" s="68"/>
      <c r="R152" s="152"/>
      <c r="S152" s="152"/>
      <c r="T152" s="412"/>
      <c r="U152" s="152"/>
      <c r="V152" s="68"/>
      <c r="W152" s="152"/>
      <c r="X152" s="152"/>
      <c r="Y152" s="412"/>
      <c r="Z152" s="152"/>
      <c r="AA152" s="68"/>
      <c r="AB152" s="152"/>
      <c r="AC152" s="152"/>
      <c r="AD152" s="412"/>
      <c r="AE152" s="152"/>
      <c r="AF152" s="68"/>
      <c r="AG152" s="152"/>
      <c r="AH152" s="152"/>
      <c r="AI152" s="412"/>
      <c r="AJ152" s="152"/>
      <c r="AK152" s="68"/>
      <c r="AL152" s="152"/>
      <c r="AM152" s="152"/>
      <c r="AN152" s="412"/>
      <c r="AO152" s="85"/>
      <c r="AP152" s="187"/>
      <c r="AQ152" s="52">
        <f t="shared" si="127"/>
        <v>0</v>
      </c>
      <c r="AR152" s="188"/>
      <c r="AS152" s="729"/>
      <c r="AT152" s="132"/>
      <c r="AU152" s="132"/>
      <c r="AV152" s="132"/>
      <c r="AW152" s="132"/>
      <c r="AX152" s="132"/>
      <c r="AY152" s="132"/>
      <c r="AZ152" s="132"/>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32"/>
      <c r="CW152" s="127"/>
      <c r="CX152" s="127"/>
      <c r="CY152" s="127"/>
      <c r="CZ152" s="127"/>
      <c r="DA152" s="127"/>
      <c r="DB152" s="132"/>
      <c r="DC152" s="127"/>
      <c r="DD152" s="127"/>
      <c r="DE152" s="127"/>
      <c r="DF152" s="127"/>
      <c r="DG152" s="127"/>
      <c r="DH152" s="132"/>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row>
    <row r="153" spans="1:144" s="58" customFormat="1" ht="20.25" customHeight="1">
      <c r="A153" s="55"/>
      <c r="B153" s="56"/>
      <c r="C153" s="56"/>
      <c r="D153" s="1068" t="s">
        <v>211</v>
      </c>
      <c r="E153" s="966"/>
      <c r="F153" s="966"/>
      <c r="G153" s="966"/>
      <c r="H153" s="966"/>
      <c r="I153" s="966"/>
      <c r="J153" s="966"/>
      <c r="K153" s="56"/>
      <c r="L153" s="68"/>
      <c r="M153" s="152"/>
      <c r="N153" s="152"/>
      <c r="O153" s="412"/>
      <c r="P153" s="152"/>
      <c r="Q153" s="68"/>
      <c r="R153" s="152"/>
      <c r="S153" s="152"/>
      <c r="T153" s="412"/>
      <c r="U153" s="152"/>
      <c r="V153" s="68"/>
      <c r="W153" s="152"/>
      <c r="X153" s="152"/>
      <c r="Y153" s="412"/>
      <c r="Z153" s="152"/>
      <c r="AA153" s="68"/>
      <c r="AB153" s="152"/>
      <c r="AC153" s="152"/>
      <c r="AD153" s="412"/>
      <c r="AE153" s="152"/>
      <c r="AF153" s="68"/>
      <c r="AG153" s="152"/>
      <c r="AH153" s="152"/>
      <c r="AI153" s="412"/>
      <c r="AJ153" s="152"/>
      <c r="AK153" s="68"/>
      <c r="AL153" s="152"/>
      <c r="AM153" s="152"/>
      <c r="AN153" s="412"/>
      <c r="AO153" s="85"/>
      <c r="AP153" s="187"/>
      <c r="AQ153" s="52">
        <f t="shared" si="127"/>
        <v>0</v>
      </c>
      <c r="AR153" s="188"/>
      <c r="AS153" s="729"/>
      <c r="AT153" s="132"/>
      <c r="AU153" s="132"/>
      <c r="AV153" s="132"/>
      <c r="AW153" s="132"/>
      <c r="AX153" s="132"/>
      <c r="AY153" s="132"/>
      <c r="AZ153" s="132"/>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32"/>
      <c r="CW153" s="127"/>
      <c r="CX153" s="127"/>
      <c r="CY153" s="127"/>
      <c r="CZ153" s="127"/>
      <c r="DA153" s="127"/>
      <c r="DB153" s="132"/>
      <c r="DC153" s="127"/>
      <c r="DD153" s="127"/>
      <c r="DE153" s="127"/>
      <c r="DF153" s="127"/>
      <c r="DG153" s="127"/>
      <c r="DH153" s="132"/>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row>
    <row r="154" spans="1:144" s="58" customFormat="1" ht="20.25" customHeight="1">
      <c r="A154" s="55"/>
      <c r="B154" s="56"/>
      <c r="C154" s="56"/>
      <c r="D154" s="1068" t="s">
        <v>211</v>
      </c>
      <c r="E154" s="966"/>
      <c r="F154" s="966"/>
      <c r="G154" s="966"/>
      <c r="H154" s="966"/>
      <c r="I154" s="966"/>
      <c r="J154" s="966"/>
      <c r="K154" s="56"/>
      <c r="L154" s="68"/>
      <c r="M154" s="152"/>
      <c r="N154" s="152"/>
      <c r="O154" s="412"/>
      <c r="P154" s="152"/>
      <c r="Q154" s="68"/>
      <c r="R154" s="152"/>
      <c r="S154" s="152"/>
      <c r="T154" s="412"/>
      <c r="U154" s="152"/>
      <c r="V154" s="68"/>
      <c r="W154" s="152"/>
      <c r="X154" s="152"/>
      <c r="Y154" s="412"/>
      <c r="Z154" s="152"/>
      <c r="AA154" s="68"/>
      <c r="AB154" s="152"/>
      <c r="AC154" s="152"/>
      <c r="AD154" s="412"/>
      <c r="AE154" s="152"/>
      <c r="AF154" s="68"/>
      <c r="AG154" s="152"/>
      <c r="AH154" s="152"/>
      <c r="AI154" s="412"/>
      <c r="AJ154" s="152"/>
      <c r="AK154" s="68"/>
      <c r="AL154" s="152"/>
      <c r="AM154" s="152"/>
      <c r="AN154" s="412"/>
      <c r="AO154" s="85"/>
      <c r="AP154" s="187"/>
      <c r="AQ154" s="52">
        <f t="shared" si="127"/>
        <v>0</v>
      </c>
      <c r="AR154" s="188"/>
      <c r="AS154" s="729"/>
      <c r="AT154" s="132"/>
      <c r="AU154" s="132"/>
      <c r="AV154" s="132"/>
      <c r="AW154" s="132"/>
      <c r="AX154" s="132"/>
      <c r="AY154" s="132"/>
      <c r="AZ154" s="132"/>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32"/>
      <c r="CW154" s="127"/>
      <c r="CX154" s="127"/>
      <c r="CY154" s="127"/>
      <c r="CZ154" s="127"/>
      <c r="DA154" s="127"/>
      <c r="DB154" s="132"/>
      <c r="DC154" s="127"/>
      <c r="DD154" s="127"/>
      <c r="DE154" s="127"/>
      <c r="DF154" s="127"/>
      <c r="DG154" s="127"/>
      <c r="DH154" s="132"/>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row>
    <row r="155" spans="1:144" s="58" customFormat="1" ht="20.25" customHeight="1">
      <c r="A155" s="55"/>
      <c r="B155" s="56"/>
      <c r="C155" s="56"/>
      <c r="D155" s="1068" t="s">
        <v>211</v>
      </c>
      <c r="E155" s="966"/>
      <c r="F155" s="966"/>
      <c r="G155" s="966"/>
      <c r="H155" s="966"/>
      <c r="I155" s="966"/>
      <c r="J155" s="966"/>
      <c r="K155" s="56"/>
      <c r="L155" s="68"/>
      <c r="M155" s="152"/>
      <c r="N155" s="152"/>
      <c r="O155" s="412"/>
      <c r="P155" s="152"/>
      <c r="Q155" s="68"/>
      <c r="R155" s="152"/>
      <c r="S155" s="152"/>
      <c r="T155" s="412"/>
      <c r="U155" s="152"/>
      <c r="V155" s="68"/>
      <c r="W155" s="152"/>
      <c r="X155" s="152"/>
      <c r="Y155" s="412"/>
      <c r="Z155" s="152"/>
      <c r="AA155" s="68"/>
      <c r="AB155" s="152"/>
      <c r="AC155" s="152"/>
      <c r="AD155" s="412"/>
      <c r="AE155" s="152"/>
      <c r="AF155" s="68"/>
      <c r="AG155" s="152"/>
      <c r="AH155" s="152"/>
      <c r="AI155" s="412"/>
      <c r="AJ155" s="152"/>
      <c r="AK155" s="68"/>
      <c r="AL155" s="152"/>
      <c r="AM155" s="152"/>
      <c r="AN155" s="412"/>
      <c r="AO155" s="85"/>
      <c r="AP155" s="187"/>
      <c r="AQ155" s="52">
        <f t="shared" si="127"/>
        <v>0</v>
      </c>
      <c r="AR155" s="188"/>
      <c r="AS155" s="729"/>
      <c r="AT155" s="132"/>
      <c r="AU155" s="132"/>
      <c r="AV155" s="132"/>
      <c r="AW155" s="132"/>
      <c r="AX155" s="132"/>
      <c r="AY155" s="132"/>
      <c r="AZ155" s="132"/>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32"/>
      <c r="CW155" s="127"/>
      <c r="CX155" s="127"/>
      <c r="CY155" s="127"/>
      <c r="CZ155" s="127"/>
      <c r="DA155" s="127"/>
      <c r="DB155" s="132"/>
      <c r="DC155" s="127"/>
      <c r="DD155" s="127"/>
      <c r="DE155" s="127"/>
      <c r="DF155" s="127"/>
      <c r="DG155" s="127"/>
      <c r="DH155" s="132"/>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row>
    <row r="156" spans="1:144" s="58" customFormat="1" ht="20.25" customHeight="1">
      <c r="A156" s="55" t="s">
        <v>181</v>
      </c>
      <c r="B156" s="56" t="s">
        <v>181</v>
      </c>
      <c r="C156" s="56" t="s">
        <v>181</v>
      </c>
      <c r="D156" s="1068" t="s">
        <v>211</v>
      </c>
      <c r="E156" s="966"/>
      <c r="F156" s="966"/>
      <c r="G156" s="966"/>
      <c r="H156" s="966"/>
      <c r="I156" s="966"/>
      <c r="J156" s="966"/>
      <c r="K156" s="56" t="s">
        <v>181</v>
      </c>
      <c r="L156" s="68" t="s">
        <v>181</v>
      </c>
      <c r="M156" s="152" t="s">
        <v>181</v>
      </c>
      <c r="N156" s="152" t="s">
        <v>181</v>
      </c>
      <c r="O156" s="412"/>
      <c r="P156" s="152"/>
      <c r="Q156" s="68"/>
      <c r="R156" s="152"/>
      <c r="S156" s="152"/>
      <c r="T156" s="412"/>
      <c r="U156" s="152"/>
      <c r="V156" s="68"/>
      <c r="W156" s="152"/>
      <c r="X156" s="152"/>
      <c r="Y156" s="412"/>
      <c r="Z156" s="152"/>
      <c r="AA156" s="68"/>
      <c r="AB156" s="152"/>
      <c r="AC156" s="152"/>
      <c r="AD156" s="412"/>
      <c r="AE156" s="152"/>
      <c r="AF156" s="68"/>
      <c r="AG156" s="152"/>
      <c r="AH156" s="152"/>
      <c r="AI156" s="412"/>
      <c r="AJ156" s="152"/>
      <c r="AK156" s="68"/>
      <c r="AL156" s="152"/>
      <c r="AM156" s="152"/>
      <c r="AN156" s="412"/>
      <c r="AO156" s="85" t="s">
        <v>181</v>
      </c>
      <c r="AP156" s="187" t="s">
        <v>181</v>
      </c>
      <c r="AQ156" s="52">
        <f t="shared" si="127"/>
        <v>0</v>
      </c>
      <c r="AR156" s="188" t="s">
        <v>181</v>
      </c>
      <c r="AS156" s="729"/>
      <c r="AT156" s="132"/>
      <c r="AU156" s="132"/>
      <c r="AV156" s="132"/>
      <c r="AW156" s="132"/>
      <c r="AX156" s="132"/>
      <c r="AY156" s="132"/>
      <c r="AZ156" s="132"/>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32"/>
      <c r="CW156" s="127"/>
      <c r="CX156" s="127"/>
      <c r="CY156" s="127"/>
      <c r="CZ156" s="127"/>
      <c r="DA156" s="127"/>
      <c r="DB156" s="132"/>
      <c r="DC156" s="127"/>
      <c r="DD156" s="127"/>
      <c r="DE156" s="127"/>
      <c r="DF156" s="127"/>
      <c r="DG156" s="127"/>
      <c r="DH156" s="132"/>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row>
    <row r="157" spans="1:144" s="58" customFormat="1" ht="9.9499999999999993" customHeight="1">
      <c r="A157" s="55" t="s">
        <v>181</v>
      </c>
      <c r="B157" s="56" t="s">
        <v>181</v>
      </c>
      <c r="C157" s="56" t="s">
        <v>181</v>
      </c>
      <c r="D157" s="56" t="s">
        <v>181</v>
      </c>
      <c r="E157" s="56" t="s">
        <v>181</v>
      </c>
      <c r="F157" s="56" t="s">
        <v>181</v>
      </c>
      <c r="G157" s="56" t="s">
        <v>181</v>
      </c>
      <c r="H157" s="56" t="s">
        <v>181</v>
      </c>
      <c r="I157" s="56" t="s">
        <v>181</v>
      </c>
      <c r="J157" s="56" t="s">
        <v>181</v>
      </c>
      <c r="K157" s="56" t="s">
        <v>181</v>
      </c>
      <c r="L157" s="68" t="s">
        <v>181</v>
      </c>
      <c r="M157" s="152" t="s">
        <v>181</v>
      </c>
      <c r="N157" s="152" t="s">
        <v>181</v>
      </c>
      <c r="O157" s="401"/>
      <c r="P157" s="152"/>
      <c r="Q157" s="68"/>
      <c r="R157" s="152"/>
      <c r="S157" s="152"/>
      <c r="T157" s="401"/>
      <c r="U157" s="152"/>
      <c r="V157" s="68"/>
      <c r="W157" s="152"/>
      <c r="X157" s="152"/>
      <c r="Y157" s="401"/>
      <c r="Z157" s="152"/>
      <c r="AA157" s="68"/>
      <c r="AB157" s="152"/>
      <c r="AC157" s="152"/>
      <c r="AD157" s="401"/>
      <c r="AE157" s="152"/>
      <c r="AF157" s="68"/>
      <c r="AG157" s="152"/>
      <c r="AH157" s="152"/>
      <c r="AI157" s="401"/>
      <c r="AJ157" s="152"/>
      <c r="AK157" s="68"/>
      <c r="AL157" s="152"/>
      <c r="AM157" s="152"/>
      <c r="AN157" s="401"/>
      <c r="AO157" s="85" t="s">
        <v>181</v>
      </c>
      <c r="AP157" s="187" t="s">
        <v>181</v>
      </c>
      <c r="AQ157" s="185" t="s">
        <v>181</v>
      </c>
      <c r="AR157" s="188" t="s">
        <v>181</v>
      </c>
      <c r="AS157" s="729"/>
      <c r="AT157" s="132" t="s">
        <v>181</v>
      </c>
      <c r="AU157" s="132" t="s">
        <v>181</v>
      </c>
      <c r="AV157" s="132" t="s">
        <v>181</v>
      </c>
      <c r="AW157" s="132" t="s">
        <v>181</v>
      </c>
      <c r="AX157" s="132" t="s">
        <v>181</v>
      </c>
      <c r="AY157" s="132" t="s">
        <v>181</v>
      </c>
      <c r="AZ157" s="132" t="s">
        <v>181</v>
      </c>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32" t="s">
        <v>181</v>
      </c>
      <c r="CW157" s="127"/>
      <c r="CX157" s="127"/>
      <c r="CY157" s="127"/>
      <c r="CZ157" s="127"/>
      <c r="DA157" s="127"/>
      <c r="DB157" s="132" t="s">
        <v>181</v>
      </c>
      <c r="DC157" s="127"/>
      <c r="DD157" s="127"/>
      <c r="DE157" s="127"/>
      <c r="DF157" s="127"/>
      <c r="DG157" s="127"/>
      <c r="DH157" s="132" t="s">
        <v>181</v>
      </c>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row>
    <row r="158" spans="1:144" s="58" customFormat="1" ht="20.25" customHeight="1">
      <c r="A158" s="55" t="s">
        <v>181</v>
      </c>
      <c r="B158" s="56">
        <v>2</v>
      </c>
      <c r="C158" s="1118" t="s">
        <v>212</v>
      </c>
      <c r="D158" s="1123"/>
      <c r="E158" s="1123"/>
      <c r="F158" s="1123"/>
      <c r="G158" s="1123"/>
      <c r="H158" s="1123"/>
      <c r="I158" s="1123"/>
      <c r="J158" s="1123"/>
      <c r="K158" s="56" t="s">
        <v>181</v>
      </c>
      <c r="L158" s="68" t="s">
        <v>181</v>
      </c>
      <c r="M158" s="152" t="s">
        <v>181</v>
      </c>
      <c r="N158" s="152" t="s">
        <v>181</v>
      </c>
      <c r="O158" s="410"/>
      <c r="P158" s="152"/>
      <c r="Q158" s="68"/>
      <c r="R158" s="152"/>
      <c r="S158" s="152"/>
      <c r="T158" s="410"/>
      <c r="U158" s="152"/>
      <c r="V158" s="68"/>
      <c r="W158" s="152"/>
      <c r="X158" s="152"/>
      <c r="Y158" s="410"/>
      <c r="Z158" s="152"/>
      <c r="AA158" s="68"/>
      <c r="AB158" s="152"/>
      <c r="AC158" s="152"/>
      <c r="AD158" s="410"/>
      <c r="AE158" s="152"/>
      <c r="AF158" s="68"/>
      <c r="AG158" s="152"/>
      <c r="AH158" s="152"/>
      <c r="AI158" s="410"/>
      <c r="AJ158" s="152"/>
      <c r="AK158" s="68"/>
      <c r="AL158" s="152"/>
      <c r="AM158" s="152"/>
      <c r="AN158" s="410"/>
      <c r="AO158" s="85" t="s">
        <v>181</v>
      </c>
      <c r="AP158" s="187" t="s">
        <v>181</v>
      </c>
      <c r="AQ158" s="52">
        <f t="shared" si="127"/>
        <v>0</v>
      </c>
      <c r="AR158" s="188" t="s">
        <v>181</v>
      </c>
      <c r="AS158" s="729"/>
      <c r="AT158" s="132" t="s">
        <v>181</v>
      </c>
      <c r="AU158" s="132" t="s">
        <v>181</v>
      </c>
      <c r="AV158" s="132" t="s">
        <v>181</v>
      </c>
      <c r="AW158" s="132" t="s">
        <v>181</v>
      </c>
      <c r="AX158" s="132" t="s">
        <v>181</v>
      </c>
      <c r="AY158" s="132" t="s">
        <v>181</v>
      </c>
      <c r="AZ158" s="132" t="s">
        <v>181</v>
      </c>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32" t="s">
        <v>181</v>
      </c>
      <c r="CW158" s="127"/>
      <c r="CX158" s="127"/>
      <c r="CY158" s="127"/>
      <c r="CZ158" s="127"/>
      <c r="DA158" s="127"/>
      <c r="DB158" s="132" t="s">
        <v>181</v>
      </c>
      <c r="DC158" s="127"/>
      <c r="DD158" s="127"/>
      <c r="DE158" s="127"/>
      <c r="DF158" s="127"/>
      <c r="DG158" s="127"/>
      <c r="DH158" s="132" t="s">
        <v>181</v>
      </c>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row>
    <row r="159" spans="1:144" s="58" customFormat="1" ht="9.9499999999999993" customHeight="1">
      <c r="A159" s="55" t="s">
        <v>181</v>
      </c>
      <c r="B159" s="56" t="s">
        <v>181</v>
      </c>
      <c r="C159" s="56" t="s">
        <v>181</v>
      </c>
      <c r="D159" s="56" t="s">
        <v>181</v>
      </c>
      <c r="E159" s="56" t="s">
        <v>181</v>
      </c>
      <c r="F159" s="56" t="s">
        <v>181</v>
      </c>
      <c r="G159" s="56" t="s">
        <v>181</v>
      </c>
      <c r="H159" s="56" t="s">
        <v>181</v>
      </c>
      <c r="I159" s="56" t="s">
        <v>181</v>
      </c>
      <c r="J159" s="56" t="s">
        <v>181</v>
      </c>
      <c r="K159" s="56" t="s">
        <v>181</v>
      </c>
      <c r="L159" s="68" t="s">
        <v>181</v>
      </c>
      <c r="M159" s="152" t="s">
        <v>181</v>
      </c>
      <c r="N159" s="152" t="s">
        <v>181</v>
      </c>
      <c r="O159" s="401"/>
      <c r="P159" s="152"/>
      <c r="Q159" s="68"/>
      <c r="R159" s="152"/>
      <c r="S159" s="152"/>
      <c r="T159" s="401"/>
      <c r="U159" s="152"/>
      <c r="V159" s="68"/>
      <c r="W159" s="152"/>
      <c r="X159" s="152"/>
      <c r="Y159" s="401"/>
      <c r="Z159" s="152"/>
      <c r="AA159" s="68"/>
      <c r="AB159" s="152"/>
      <c r="AC159" s="152"/>
      <c r="AD159" s="401"/>
      <c r="AE159" s="152"/>
      <c r="AF159" s="68"/>
      <c r="AG159" s="152"/>
      <c r="AH159" s="152"/>
      <c r="AI159" s="401"/>
      <c r="AJ159" s="152"/>
      <c r="AK159" s="68"/>
      <c r="AL159" s="152"/>
      <c r="AM159" s="152"/>
      <c r="AN159" s="401"/>
      <c r="AO159" s="85" t="s">
        <v>181</v>
      </c>
      <c r="AP159" s="187" t="s">
        <v>181</v>
      </c>
      <c r="AQ159" s="185" t="s">
        <v>181</v>
      </c>
      <c r="AR159" s="188" t="s">
        <v>181</v>
      </c>
      <c r="AS159" s="729"/>
      <c r="AT159" s="132" t="s">
        <v>181</v>
      </c>
      <c r="AU159" s="132" t="s">
        <v>181</v>
      </c>
      <c r="AV159" s="132" t="s">
        <v>181</v>
      </c>
      <c r="AW159" s="132" t="s">
        <v>181</v>
      </c>
      <c r="AX159" s="132" t="s">
        <v>181</v>
      </c>
      <c r="AY159" s="132" t="s">
        <v>181</v>
      </c>
      <c r="AZ159" s="132" t="s">
        <v>181</v>
      </c>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32" t="s">
        <v>181</v>
      </c>
      <c r="CW159" s="127"/>
      <c r="CX159" s="127"/>
      <c r="CY159" s="127"/>
      <c r="CZ159" s="127"/>
      <c r="DA159" s="127"/>
      <c r="DB159" s="132" t="s">
        <v>181</v>
      </c>
      <c r="DC159" s="127"/>
      <c r="DD159" s="127"/>
      <c r="DE159" s="127"/>
      <c r="DF159" s="127"/>
      <c r="DG159" s="127"/>
      <c r="DH159" s="132" t="s">
        <v>181</v>
      </c>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row>
    <row r="160" spans="1:144" s="58" customFormat="1" ht="20.25" customHeight="1">
      <c r="A160" s="55" t="s">
        <v>181</v>
      </c>
      <c r="B160" s="56">
        <v>3</v>
      </c>
      <c r="C160" s="1118" t="s">
        <v>241</v>
      </c>
      <c r="D160" s="1123"/>
      <c r="E160" s="1123"/>
      <c r="F160" s="1123"/>
      <c r="G160" s="1123"/>
      <c r="H160" s="1123"/>
      <c r="I160" s="1123"/>
      <c r="J160" s="1123"/>
      <c r="K160" s="56" t="s">
        <v>181</v>
      </c>
      <c r="L160" s="68" t="s">
        <v>181</v>
      </c>
      <c r="M160" s="152" t="s">
        <v>181</v>
      </c>
      <c r="N160" s="152" t="s">
        <v>181</v>
      </c>
      <c r="O160" s="401"/>
      <c r="P160" s="152"/>
      <c r="Q160" s="68"/>
      <c r="R160" s="152"/>
      <c r="S160" s="152"/>
      <c r="T160" s="401"/>
      <c r="U160" s="152"/>
      <c r="V160" s="68"/>
      <c r="W160" s="152"/>
      <c r="X160" s="152"/>
      <c r="Y160" s="401"/>
      <c r="Z160" s="152"/>
      <c r="AA160" s="68"/>
      <c r="AB160" s="152"/>
      <c r="AC160" s="152"/>
      <c r="AD160" s="401"/>
      <c r="AE160" s="152"/>
      <c r="AF160" s="68"/>
      <c r="AG160" s="152"/>
      <c r="AH160" s="152"/>
      <c r="AI160" s="401"/>
      <c r="AJ160" s="152"/>
      <c r="AK160" s="68"/>
      <c r="AL160" s="152"/>
      <c r="AM160" s="152"/>
      <c r="AN160" s="401"/>
      <c r="AO160" s="85" t="s">
        <v>181</v>
      </c>
      <c r="AP160" s="187" t="s">
        <v>181</v>
      </c>
      <c r="AQ160" s="185" t="s">
        <v>181</v>
      </c>
      <c r="AR160" s="188" t="s">
        <v>181</v>
      </c>
      <c r="AS160" s="729"/>
      <c r="AT160" s="132" t="s">
        <v>181</v>
      </c>
      <c r="AU160" s="132" t="s">
        <v>181</v>
      </c>
      <c r="AV160" s="132" t="s">
        <v>181</v>
      </c>
      <c r="AW160" s="132" t="s">
        <v>181</v>
      </c>
      <c r="AX160" s="132" t="s">
        <v>181</v>
      </c>
      <c r="AY160" s="132" t="s">
        <v>181</v>
      </c>
      <c r="AZ160" s="132" t="s">
        <v>181</v>
      </c>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32" t="s">
        <v>181</v>
      </c>
      <c r="CW160" s="127"/>
      <c r="CX160" s="127"/>
      <c r="CY160" s="127"/>
      <c r="CZ160" s="127"/>
      <c r="DA160" s="127"/>
      <c r="DB160" s="132" t="s">
        <v>181</v>
      </c>
      <c r="DC160" s="127"/>
      <c r="DD160" s="127"/>
      <c r="DE160" s="127"/>
      <c r="DF160" s="127"/>
      <c r="DG160" s="127"/>
      <c r="DH160" s="132" t="s">
        <v>181</v>
      </c>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row>
    <row r="161" spans="1:144" s="58" customFormat="1" ht="20.25" customHeight="1">
      <c r="A161" s="55" t="s">
        <v>181</v>
      </c>
      <c r="B161" s="56" t="s">
        <v>181</v>
      </c>
      <c r="C161" s="56" t="s">
        <v>181</v>
      </c>
      <c r="D161" s="1072" t="s">
        <v>213</v>
      </c>
      <c r="E161" s="1073"/>
      <c r="F161" s="1073"/>
      <c r="G161" s="1073"/>
      <c r="H161" s="1073"/>
      <c r="I161" s="1073"/>
      <c r="J161" s="1073"/>
      <c r="K161" s="56" t="s">
        <v>181</v>
      </c>
      <c r="L161" s="68" t="s">
        <v>181</v>
      </c>
      <c r="M161" s="152" t="s">
        <v>181</v>
      </c>
      <c r="N161" s="152" t="s">
        <v>181</v>
      </c>
      <c r="O161" s="410"/>
      <c r="P161" s="152"/>
      <c r="Q161" s="68"/>
      <c r="R161" s="152"/>
      <c r="S161" s="152"/>
      <c r="T161" s="410"/>
      <c r="U161" s="152"/>
      <c r="V161" s="68"/>
      <c r="W161" s="152"/>
      <c r="X161" s="152"/>
      <c r="Y161" s="410"/>
      <c r="Z161" s="152"/>
      <c r="AA161" s="68"/>
      <c r="AB161" s="152"/>
      <c r="AC161" s="152"/>
      <c r="AD161" s="410"/>
      <c r="AE161" s="152"/>
      <c r="AF161" s="68"/>
      <c r="AG161" s="152"/>
      <c r="AH161" s="152"/>
      <c r="AI161" s="410"/>
      <c r="AJ161" s="152"/>
      <c r="AK161" s="68"/>
      <c r="AL161" s="152"/>
      <c r="AM161" s="152"/>
      <c r="AN161" s="410"/>
      <c r="AO161" s="85" t="s">
        <v>181</v>
      </c>
      <c r="AP161" s="187" t="s">
        <v>181</v>
      </c>
      <c r="AQ161" s="52">
        <f>SUM(O161:AN161)</f>
        <v>0</v>
      </c>
      <c r="AR161" s="188" t="s">
        <v>181</v>
      </c>
      <c r="AS161" s="729"/>
      <c r="AT161" s="132" t="s">
        <v>181</v>
      </c>
      <c r="AU161" s="132" t="s">
        <v>181</v>
      </c>
      <c r="AV161" s="132" t="s">
        <v>181</v>
      </c>
      <c r="AW161" s="132" t="s">
        <v>181</v>
      </c>
      <c r="AX161" s="132" t="s">
        <v>181</v>
      </c>
      <c r="AY161" s="132" t="s">
        <v>181</v>
      </c>
      <c r="AZ161" s="132" t="s">
        <v>181</v>
      </c>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32" t="s">
        <v>181</v>
      </c>
      <c r="CW161" s="127"/>
      <c r="CX161" s="127"/>
      <c r="CY161" s="127"/>
      <c r="CZ161" s="127"/>
      <c r="DA161" s="127"/>
      <c r="DB161" s="132" t="s">
        <v>181</v>
      </c>
      <c r="DC161" s="127"/>
      <c r="DD161" s="127"/>
      <c r="DE161" s="127"/>
      <c r="DF161" s="127"/>
      <c r="DG161" s="127"/>
      <c r="DH161" s="132" t="s">
        <v>181</v>
      </c>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row>
    <row r="162" spans="1:144" s="58" customFormat="1" ht="20.25" customHeight="1">
      <c r="A162" s="55" t="s">
        <v>181</v>
      </c>
      <c r="B162" s="56" t="s">
        <v>181</v>
      </c>
      <c r="C162" s="56" t="s">
        <v>181</v>
      </c>
      <c r="D162" s="1072" t="s">
        <v>214</v>
      </c>
      <c r="E162" s="1073"/>
      <c r="F162" s="1073"/>
      <c r="G162" s="1073"/>
      <c r="H162" s="1073"/>
      <c r="I162" s="1073"/>
      <c r="J162" s="1073"/>
      <c r="K162" s="56" t="s">
        <v>181</v>
      </c>
      <c r="L162" s="68" t="s">
        <v>181</v>
      </c>
      <c r="M162" s="152" t="s">
        <v>181</v>
      </c>
      <c r="N162" s="152" t="s">
        <v>181</v>
      </c>
      <c r="O162" s="412"/>
      <c r="P162" s="152"/>
      <c r="Q162" s="68"/>
      <c r="R162" s="152"/>
      <c r="S162" s="152"/>
      <c r="T162" s="412"/>
      <c r="U162" s="152"/>
      <c r="V162" s="68"/>
      <c r="W162" s="152"/>
      <c r="X162" s="152"/>
      <c r="Y162" s="412"/>
      <c r="Z162" s="152"/>
      <c r="AA162" s="68"/>
      <c r="AB162" s="152"/>
      <c r="AC162" s="152"/>
      <c r="AD162" s="412"/>
      <c r="AE162" s="152"/>
      <c r="AF162" s="68"/>
      <c r="AG162" s="152"/>
      <c r="AH162" s="152"/>
      <c r="AI162" s="412"/>
      <c r="AJ162" s="152"/>
      <c r="AK162" s="68"/>
      <c r="AL162" s="152"/>
      <c r="AM162" s="152"/>
      <c r="AN162" s="412"/>
      <c r="AO162" s="85" t="s">
        <v>181</v>
      </c>
      <c r="AP162" s="187" t="s">
        <v>181</v>
      </c>
      <c r="AQ162" s="52">
        <f>SUM(O162:AN162)</f>
        <v>0</v>
      </c>
      <c r="AR162" s="188" t="s">
        <v>181</v>
      </c>
      <c r="AS162" s="729"/>
      <c r="AT162" s="132" t="s">
        <v>181</v>
      </c>
      <c r="AU162" s="132" t="s">
        <v>181</v>
      </c>
      <c r="AV162" s="132" t="s">
        <v>181</v>
      </c>
      <c r="AW162" s="132" t="s">
        <v>181</v>
      </c>
      <c r="AX162" s="132" t="s">
        <v>181</v>
      </c>
      <c r="AY162" s="132" t="s">
        <v>181</v>
      </c>
      <c r="AZ162" s="132" t="s">
        <v>181</v>
      </c>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32" t="s">
        <v>181</v>
      </c>
      <c r="CW162" s="127"/>
      <c r="CX162" s="127"/>
      <c r="CY162" s="127"/>
      <c r="CZ162" s="127"/>
      <c r="DA162" s="127"/>
      <c r="DB162" s="132" t="s">
        <v>181</v>
      </c>
      <c r="DC162" s="127"/>
      <c r="DD162" s="127"/>
      <c r="DE162" s="127"/>
      <c r="DF162" s="127"/>
      <c r="DG162" s="127"/>
      <c r="DH162" s="132" t="s">
        <v>181</v>
      </c>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row>
    <row r="163" spans="1:144" s="58" customFormat="1" ht="20.25" customHeight="1">
      <c r="A163" s="55" t="s">
        <v>181</v>
      </c>
      <c r="B163" s="56" t="s">
        <v>181</v>
      </c>
      <c r="C163" s="56" t="s">
        <v>181</v>
      </c>
      <c r="D163" s="1072" t="s">
        <v>215</v>
      </c>
      <c r="E163" s="1073"/>
      <c r="F163" s="1073"/>
      <c r="G163" s="1073"/>
      <c r="H163" s="1073"/>
      <c r="I163" s="1073"/>
      <c r="J163" s="1073"/>
      <c r="K163" s="56" t="s">
        <v>181</v>
      </c>
      <c r="L163" s="68" t="s">
        <v>181</v>
      </c>
      <c r="M163" s="152" t="s">
        <v>181</v>
      </c>
      <c r="N163" s="152" t="s">
        <v>181</v>
      </c>
      <c r="O163" s="412"/>
      <c r="P163" s="152"/>
      <c r="Q163" s="68"/>
      <c r="R163" s="152"/>
      <c r="S163" s="152"/>
      <c r="T163" s="412"/>
      <c r="U163" s="152"/>
      <c r="V163" s="68"/>
      <c r="W163" s="152"/>
      <c r="X163" s="152"/>
      <c r="Y163" s="412"/>
      <c r="Z163" s="152"/>
      <c r="AA163" s="68"/>
      <c r="AB163" s="152"/>
      <c r="AC163" s="152"/>
      <c r="AD163" s="412"/>
      <c r="AE163" s="152"/>
      <c r="AF163" s="68"/>
      <c r="AG163" s="152"/>
      <c r="AH163" s="152"/>
      <c r="AI163" s="412"/>
      <c r="AJ163" s="152"/>
      <c r="AK163" s="68"/>
      <c r="AL163" s="152"/>
      <c r="AM163" s="152"/>
      <c r="AN163" s="412"/>
      <c r="AO163" s="85" t="s">
        <v>181</v>
      </c>
      <c r="AP163" s="187" t="s">
        <v>181</v>
      </c>
      <c r="AQ163" s="52">
        <f>SUM(O163:AN163)</f>
        <v>0</v>
      </c>
      <c r="AR163" s="188" t="s">
        <v>181</v>
      </c>
      <c r="AS163" s="729"/>
      <c r="AT163" s="132" t="s">
        <v>181</v>
      </c>
      <c r="AU163" s="132" t="s">
        <v>181</v>
      </c>
      <c r="AV163" s="132" t="s">
        <v>181</v>
      </c>
      <c r="AW163" s="132" t="s">
        <v>181</v>
      </c>
      <c r="AX163" s="132" t="s">
        <v>181</v>
      </c>
      <c r="AY163" s="132" t="s">
        <v>181</v>
      </c>
      <c r="AZ163" s="132" t="s">
        <v>181</v>
      </c>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32" t="s">
        <v>181</v>
      </c>
      <c r="CW163" s="127"/>
      <c r="CX163" s="127"/>
      <c r="CY163" s="127"/>
      <c r="CZ163" s="127"/>
      <c r="DA163" s="127"/>
      <c r="DB163" s="132" t="s">
        <v>181</v>
      </c>
      <c r="DC163" s="127"/>
      <c r="DD163" s="127"/>
      <c r="DE163" s="127"/>
      <c r="DF163" s="127"/>
      <c r="DG163" s="127"/>
      <c r="DH163" s="132" t="s">
        <v>181</v>
      </c>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row>
    <row r="164" spans="1:144" s="58" customFormat="1" ht="20.25" customHeight="1">
      <c r="A164" s="55" t="s">
        <v>181</v>
      </c>
      <c r="B164" s="56" t="s">
        <v>181</v>
      </c>
      <c r="C164" s="56" t="s">
        <v>181</v>
      </c>
      <c r="D164" s="1072" t="s">
        <v>216</v>
      </c>
      <c r="E164" s="1073"/>
      <c r="F164" s="1073"/>
      <c r="G164" s="1073"/>
      <c r="H164" s="1073"/>
      <c r="I164" s="1073"/>
      <c r="J164" s="1073"/>
      <c r="K164" s="56" t="s">
        <v>181</v>
      </c>
      <c r="L164" s="68" t="s">
        <v>181</v>
      </c>
      <c r="M164" s="152" t="s">
        <v>181</v>
      </c>
      <c r="N164" s="152" t="s">
        <v>181</v>
      </c>
      <c r="O164" s="412"/>
      <c r="P164" s="152"/>
      <c r="Q164" s="68"/>
      <c r="R164" s="152"/>
      <c r="S164" s="152"/>
      <c r="T164" s="412"/>
      <c r="U164" s="152"/>
      <c r="V164" s="68"/>
      <c r="W164" s="152"/>
      <c r="X164" s="152"/>
      <c r="Y164" s="412"/>
      <c r="Z164" s="152"/>
      <c r="AA164" s="68"/>
      <c r="AB164" s="152"/>
      <c r="AC164" s="152"/>
      <c r="AD164" s="412"/>
      <c r="AE164" s="152"/>
      <c r="AF164" s="68"/>
      <c r="AG164" s="152"/>
      <c r="AH164" s="152"/>
      <c r="AI164" s="412"/>
      <c r="AJ164" s="152"/>
      <c r="AK164" s="68"/>
      <c r="AL164" s="152"/>
      <c r="AM164" s="152"/>
      <c r="AN164" s="412"/>
      <c r="AO164" s="85" t="s">
        <v>181</v>
      </c>
      <c r="AP164" s="187" t="s">
        <v>181</v>
      </c>
      <c r="AQ164" s="52">
        <f>SUM(O164:AN164)</f>
        <v>0</v>
      </c>
      <c r="AR164" s="188" t="s">
        <v>181</v>
      </c>
      <c r="AS164" s="729"/>
      <c r="AT164" s="132" t="s">
        <v>181</v>
      </c>
      <c r="AU164" s="132" t="s">
        <v>181</v>
      </c>
      <c r="AV164" s="132" t="s">
        <v>181</v>
      </c>
      <c r="AW164" s="132" t="s">
        <v>181</v>
      </c>
      <c r="AX164" s="132" t="s">
        <v>181</v>
      </c>
      <c r="AY164" s="132" t="s">
        <v>181</v>
      </c>
      <c r="AZ164" s="132" t="s">
        <v>181</v>
      </c>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32" t="s">
        <v>181</v>
      </c>
      <c r="CW164" s="127"/>
      <c r="CX164" s="127"/>
      <c r="CY164" s="127"/>
      <c r="CZ164" s="127"/>
      <c r="DA164" s="127"/>
      <c r="DB164" s="132" t="s">
        <v>181</v>
      </c>
      <c r="DC164" s="127"/>
      <c r="DD164" s="127"/>
      <c r="DE164" s="127"/>
      <c r="DF164" s="127"/>
      <c r="DG164" s="127"/>
      <c r="DH164" s="132" t="s">
        <v>181</v>
      </c>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row>
    <row r="165" spans="1:144" s="58" customFormat="1" ht="20.25" customHeight="1">
      <c r="A165" s="55" t="s">
        <v>181</v>
      </c>
      <c r="B165" s="56" t="s">
        <v>181</v>
      </c>
      <c r="C165" s="56" t="s">
        <v>181</v>
      </c>
      <c r="D165" s="1072" t="s">
        <v>217</v>
      </c>
      <c r="E165" s="1073"/>
      <c r="F165" s="1073"/>
      <c r="G165" s="1073"/>
      <c r="H165" s="1073"/>
      <c r="I165" s="1073"/>
      <c r="J165" s="1073"/>
      <c r="K165" s="56" t="s">
        <v>181</v>
      </c>
      <c r="L165" s="68" t="s">
        <v>181</v>
      </c>
      <c r="M165" s="152" t="s">
        <v>181</v>
      </c>
      <c r="N165" s="152" t="s">
        <v>181</v>
      </c>
      <c r="O165" s="412"/>
      <c r="P165" s="152"/>
      <c r="Q165" s="68"/>
      <c r="R165" s="152"/>
      <c r="S165" s="152"/>
      <c r="T165" s="412"/>
      <c r="U165" s="152"/>
      <c r="V165" s="68"/>
      <c r="W165" s="152"/>
      <c r="X165" s="152"/>
      <c r="Y165" s="412"/>
      <c r="Z165" s="152"/>
      <c r="AA165" s="68"/>
      <c r="AB165" s="152"/>
      <c r="AC165" s="152"/>
      <c r="AD165" s="412"/>
      <c r="AE165" s="152"/>
      <c r="AF165" s="68"/>
      <c r="AG165" s="152"/>
      <c r="AH165" s="152"/>
      <c r="AI165" s="412"/>
      <c r="AJ165" s="152"/>
      <c r="AK165" s="68"/>
      <c r="AL165" s="152"/>
      <c r="AM165" s="152"/>
      <c r="AN165" s="412"/>
      <c r="AO165" s="85" t="s">
        <v>181</v>
      </c>
      <c r="AP165" s="187" t="s">
        <v>181</v>
      </c>
      <c r="AQ165" s="52">
        <f>SUM(O165:AN165)</f>
        <v>0</v>
      </c>
      <c r="AR165" s="188" t="s">
        <v>181</v>
      </c>
      <c r="AS165" s="729"/>
      <c r="AT165" s="132" t="s">
        <v>181</v>
      </c>
      <c r="AU165" s="132" t="s">
        <v>181</v>
      </c>
      <c r="AV165" s="132" t="s">
        <v>181</v>
      </c>
      <c r="AW165" s="132" t="s">
        <v>181</v>
      </c>
      <c r="AX165" s="132" t="s">
        <v>181</v>
      </c>
      <c r="AY165" s="132" t="s">
        <v>181</v>
      </c>
      <c r="AZ165" s="132" t="s">
        <v>181</v>
      </c>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32" t="s">
        <v>181</v>
      </c>
      <c r="CW165" s="127"/>
      <c r="CX165" s="127"/>
      <c r="CY165" s="127"/>
      <c r="CZ165" s="127"/>
      <c r="DA165" s="127"/>
      <c r="DB165" s="132" t="s">
        <v>181</v>
      </c>
      <c r="DC165" s="127"/>
      <c r="DD165" s="127"/>
      <c r="DE165" s="127"/>
      <c r="DF165" s="127"/>
      <c r="DG165" s="127"/>
      <c r="DH165" s="132" t="s">
        <v>181</v>
      </c>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row>
    <row r="166" spans="1:144" s="58" customFormat="1" ht="9.9499999999999993" customHeight="1">
      <c r="A166" s="55" t="s">
        <v>181</v>
      </c>
      <c r="B166" s="56" t="s">
        <v>181</v>
      </c>
      <c r="C166" s="56" t="s">
        <v>181</v>
      </c>
      <c r="D166" s="56" t="s">
        <v>181</v>
      </c>
      <c r="E166" s="56" t="s">
        <v>181</v>
      </c>
      <c r="F166" s="56" t="s">
        <v>181</v>
      </c>
      <c r="G166" s="56" t="s">
        <v>181</v>
      </c>
      <c r="H166" s="56" t="s">
        <v>181</v>
      </c>
      <c r="I166" s="56" t="s">
        <v>181</v>
      </c>
      <c r="J166" s="56" t="s">
        <v>181</v>
      </c>
      <c r="K166" s="56"/>
      <c r="L166" s="68"/>
      <c r="M166" s="152"/>
      <c r="N166" s="152"/>
      <c r="O166" s="401"/>
      <c r="P166" s="152"/>
      <c r="Q166" s="68"/>
      <c r="R166" s="152"/>
      <c r="S166" s="152"/>
      <c r="T166" s="401"/>
      <c r="U166" s="152"/>
      <c r="V166" s="68"/>
      <c r="W166" s="152"/>
      <c r="X166" s="152"/>
      <c r="Y166" s="401"/>
      <c r="Z166" s="152"/>
      <c r="AA166" s="68"/>
      <c r="AB166" s="152"/>
      <c r="AC166" s="152"/>
      <c r="AD166" s="401"/>
      <c r="AE166" s="152"/>
      <c r="AF166" s="68"/>
      <c r="AG166" s="152"/>
      <c r="AH166" s="152"/>
      <c r="AI166" s="401"/>
      <c r="AJ166" s="152"/>
      <c r="AK166" s="68"/>
      <c r="AL166" s="152"/>
      <c r="AM166" s="152"/>
      <c r="AN166" s="401"/>
      <c r="AO166" s="85"/>
      <c r="AP166" s="187"/>
      <c r="AQ166" s="185"/>
      <c r="AR166" s="188"/>
      <c r="AS166" s="729"/>
      <c r="AT166" s="132" t="s">
        <v>181</v>
      </c>
      <c r="AU166" s="132" t="s">
        <v>181</v>
      </c>
      <c r="AV166" s="132" t="s">
        <v>181</v>
      </c>
      <c r="AW166" s="132" t="s">
        <v>181</v>
      </c>
      <c r="AX166" s="132" t="s">
        <v>181</v>
      </c>
      <c r="AY166" s="132" t="s">
        <v>181</v>
      </c>
      <c r="AZ166" s="132" t="s">
        <v>181</v>
      </c>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32" t="s">
        <v>181</v>
      </c>
      <c r="CW166" s="127"/>
      <c r="CX166" s="127"/>
      <c r="CY166" s="127"/>
      <c r="CZ166" s="127"/>
      <c r="DA166" s="127"/>
      <c r="DB166" s="132" t="s">
        <v>181</v>
      </c>
      <c r="DC166" s="127"/>
      <c r="DD166" s="127"/>
      <c r="DE166" s="127"/>
      <c r="DF166" s="127"/>
      <c r="DG166" s="127"/>
      <c r="DH166" s="132" t="s">
        <v>181</v>
      </c>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row>
    <row r="167" spans="1:144" s="58" customFormat="1" ht="20.25" customHeight="1">
      <c r="A167" s="55" t="s">
        <v>181</v>
      </c>
      <c r="B167" s="56">
        <v>4</v>
      </c>
      <c r="C167" s="1120" t="s">
        <v>218</v>
      </c>
      <c r="D167" s="1121"/>
      <c r="E167" s="1121"/>
      <c r="F167" s="1121"/>
      <c r="G167" s="1121"/>
      <c r="H167" s="1121"/>
      <c r="I167" s="1121"/>
      <c r="J167" s="1122"/>
      <c r="K167" s="56" t="s">
        <v>181</v>
      </c>
      <c r="L167" s="68" t="s">
        <v>181</v>
      </c>
      <c r="M167" s="152" t="s">
        <v>181</v>
      </c>
      <c r="N167" s="152" t="s">
        <v>181</v>
      </c>
      <c r="O167" s="410"/>
      <c r="P167" s="152"/>
      <c r="Q167" s="68"/>
      <c r="R167" s="152"/>
      <c r="S167" s="152"/>
      <c r="T167" s="410"/>
      <c r="U167" s="152"/>
      <c r="V167" s="68"/>
      <c r="W167" s="152"/>
      <c r="X167" s="152"/>
      <c r="Y167" s="410"/>
      <c r="Z167" s="152"/>
      <c r="AA167" s="68"/>
      <c r="AB167" s="152"/>
      <c r="AC167" s="152"/>
      <c r="AD167" s="410"/>
      <c r="AE167" s="152"/>
      <c r="AF167" s="68"/>
      <c r="AG167" s="152"/>
      <c r="AH167" s="152"/>
      <c r="AI167" s="410"/>
      <c r="AJ167" s="152"/>
      <c r="AK167" s="68"/>
      <c r="AL167" s="152"/>
      <c r="AM167" s="152"/>
      <c r="AN167" s="410"/>
      <c r="AO167" s="85" t="s">
        <v>181</v>
      </c>
      <c r="AP167" s="187" t="s">
        <v>181</v>
      </c>
      <c r="AQ167" s="52">
        <f>SUM(O167:AN167)</f>
        <v>0</v>
      </c>
      <c r="AR167" s="188" t="s">
        <v>181</v>
      </c>
      <c r="AS167" s="729"/>
      <c r="AT167" s="132"/>
      <c r="AU167" s="132"/>
      <c r="AV167" s="132"/>
      <c r="AW167" s="132"/>
      <c r="AX167" s="132"/>
      <c r="AY167" s="132"/>
      <c r="AZ167" s="132"/>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32"/>
      <c r="CW167" s="127"/>
      <c r="CX167" s="127"/>
      <c r="CY167" s="127"/>
      <c r="CZ167" s="127"/>
      <c r="DA167" s="127"/>
      <c r="DB167" s="132"/>
      <c r="DC167" s="127"/>
      <c r="DD167" s="127"/>
      <c r="DE167" s="127"/>
      <c r="DF167" s="127"/>
      <c r="DG167" s="127"/>
      <c r="DH167" s="132"/>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row>
    <row r="168" spans="1:144" s="58" customFormat="1" ht="9.9499999999999993" customHeight="1">
      <c r="A168" s="55" t="s">
        <v>181</v>
      </c>
      <c r="B168" s="56" t="s">
        <v>181</v>
      </c>
      <c r="C168" s="56" t="s">
        <v>181</v>
      </c>
      <c r="D168" s="56" t="s">
        <v>181</v>
      </c>
      <c r="E168" s="56" t="s">
        <v>181</v>
      </c>
      <c r="F168" s="56" t="s">
        <v>181</v>
      </c>
      <c r="G168" s="56" t="s">
        <v>181</v>
      </c>
      <c r="H168" s="56" t="s">
        <v>181</v>
      </c>
      <c r="I168" s="56" t="s">
        <v>181</v>
      </c>
      <c r="J168" s="56" t="s">
        <v>181</v>
      </c>
      <c r="K168" s="56" t="s">
        <v>181</v>
      </c>
      <c r="L168" s="68" t="s">
        <v>181</v>
      </c>
      <c r="M168" s="152" t="s">
        <v>181</v>
      </c>
      <c r="N168" s="152" t="s">
        <v>181</v>
      </c>
      <c r="O168" s="401" t="s">
        <v>181</v>
      </c>
      <c r="P168" s="152" t="s">
        <v>181</v>
      </c>
      <c r="Q168" s="68" t="s">
        <v>181</v>
      </c>
      <c r="R168" s="152" t="s">
        <v>181</v>
      </c>
      <c r="S168" s="152" t="s">
        <v>181</v>
      </c>
      <c r="T168" s="401" t="s">
        <v>181</v>
      </c>
      <c r="U168" s="152" t="s">
        <v>181</v>
      </c>
      <c r="V168" s="68" t="s">
        <v>181</v>
      </c>
      <c r="W168" s="152" t="s">
        <v>181</v>
      </c>
      <c r="X168" s="152" t="s">
        <v>181</v>
      </c>
      <c r="Y168" s="401" t="s">
        <v>181</v>
      </c>
      <c r="Z168" s="152" t="s">
        <v>181</v>
      </c>
      <c r="AA168" s="68" t="s">
        <v>181</v>
      </c>
      <c r="AB168" s="152" t="s">
        <v>181</v>
      </c>
      <c r="AC168" s="152" t="s">
        <v>181</v>
      </c>
      <c r="AD168" s="401" t="s">
        <v>181</v>
      </c>
      <c r="AE168" s="152" t="s">
        <v>181</v>
      </c>
      <c r="AF168" s="68" t="s">
        <v>181</v>
      </c>
      <c r="AG168" s="152" t="s">
        <v>181</v>
      </c>
      <c r="AH168" s="152" t="s">
        <v>181</v>
      </c>
      <c r="AI168" s="401" t="s">
        <v>181</v>
      </c>
      <c r="AJ168" s="152" t="s">
        <v>181</v>
      </c>
      <c r="AK168" s="68" t="s">
        <v>181</v>
      </c>
      <c r="AL168" s="152" t="s">
        <v>181</v>
      </c>
      <c r="AM168" s="152" t="s">
        <v>181</v>
      </c>
      <c r="AN168" s="401" t="s">
        <v>181</v>
      </c>
      <c r="AO168" s="85" t="s">
        <v>181</v>
      </c>
      <c r="AP168" s="187" t="s">
        <v>181</v>
      </c>
      <c r="AQ168" s="185" t="s">
        <v>181</v>
      </c>
      <c r="AR168" s="188" t="s">
        <v>181</v>
      </c>
      <c r="AS168" s="729"/>
      <c r="AT168" s="132" t="s">
        <v>181</v>
      </c>
      <c r="AU168" s="132" t="s">
        <v>181</v>
      </c>
      <c r="AV168" s="132" t="s">
        <v>181</v>
      </c>
      <c r="AW168" s="132" t="s">
        <v>181</v>
      </c>
      <c r="AX168" s="132" t="s">
        <v>181</v>
      </c>
      <c r="AY168" s="132" t="s">
        <v>181</v>
      </c>
      <c r="AZ168" s="132" t="s">
        <v>181</v>
      </c>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32" t="s">
        <v>181</v>
      </c>
      <c r="CW168" s="127"/>
      <c r="CX168" s="127"/>
      <c r="CY168" s="127"/>
      <c r="CZ168" s="127"/>
      <c r="DA168" s="127"/>
      <c r="DB168" s="132" t="s">
        <v>181</v>
      </c>
      <c r="DC168" s="127"/>
      <c r="DD168" s="127"/>
      <c r="DE168" s="127"/>
      <c r="DF168" s="127"/>
      <c r="DG168" s="127"/>
      <c r="DH168" s="132" t="s">
        <v>181</v>
      </c>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row>
    <row r="169" spans="1:144" s="58" customFormat="1" ht="49.9" customHeight="1">
      <c r="A169" s="55" t="s">
        <v>181</v>
      </c>
      <c r="B169" s="56">
        <v>5</v>
      </c>
      <c r="C169" s="1114" t="s">
        <v>328</v>
      </c>
      <c r="D169" s="1115"/>
      <c r="E169" s="1115"/>
      <c r="F169" s="1115"/>
      <c r="G169" s="1115"/>
      <c r="H169" s="1115"/>
      <c r="I169" s="1115"/>
      <c r="J169" s="1115"/>
      <c r="K169" s="56" t="s">
        <v>181</v>
      </c>
      <c r="L169" s="68" t="s">
        <v>181</v>
      </c>
      <c r="M169" s="152" t="s">
        <v>181</v>
      </c>
      <c r="N169" s="152" t="s">
        <v>181</v>
      </c>
      <c r="O169" s="401" t="s">
        <v>181</v>
      </c>
      <c r="P169" s="152" t="s">
        <v>181</v>
      </c>
      <c r="Q169" s="68" t="s">
        <v>181</v>
      </c>
      <c r="R169" s="152" t="s">
        <v>181</v>
      </c>
      <c r="S169" s="152" t="s">
        <v>181</v>
      </c>
      <c r="T169" s="401" t="s">
        <v>181</v>
      </c>
      <c r="U169" s="152" t="s">
        <v>181</v>
      </c>
      <c r="V169" s="68" t="s">
        <v>181</v>
      </c>
      <c r="W169" s="152" t="s">
        <v>181</v>
      </c>
      <c r="X169" s="152" t="s">
        <v>181</v>
      </c>
      <c r="Y169" s="401" t="s">
        <v>181</v>
      </c>
      <c r="Z169" s="152" t="s">
        <v>181</v>
      </c>
      <c r="AA169" s="68" t="s">
        <v>181</v>
      </c>
      <c r="AB169" s="152" t="s">
        <v>181</v>
      </c>
      <c r="AC169" s="152" t="s">
        <v>181</v>
      </c>
      <c r="AD169" s="401" t="s">
        <v>181</v>
      </c>
      <c r="AE169" s="152" t="s">
        <v>181</v>
      </c>
      <c r="AF169" s="68" t="s">
        <v>181</v>
      </c>
      <c r="AG169" s="152" t="s">
        <v>181</v>
      </c>
      <c r="AH169" s="152" t="s">
        <v>181</v>
      </c>
      <c r="AI169" s="401" t="s">
        <v>181</v>
      </c>
      <c r="AJ169" s="152" t="s">
        <v>181</v>
      </c>
      <c r="AK169" s="68" t="s">
        <v>181</v>
      </c>
      <c r="AL169" s="152" t="s">
        <v>181</v>
      </c>
      <c r="AM169" s="152" t="s">
        <v>181</v>
      </c>
      <c r="AN169" s="401" t="s">
        <v>181</v>
      </c>
      <c r="AO169" s="85" t="s">
        <v>181</v>
      </c>
      <c r="AP169" s="187" t="s">
        <v>181</v>
      </c>
      <c r="AQ169" s="185" t="s">
        <v>181</v>
      </c>
      <c r="AR169" s="188" t="s">
        <v>181</v>
      </c>
      <c r="AS169" s="729"/>
      <c r="AT169" s="132" t="s">
        <v>181</v>
      </c>
      <c r="AU169" s="132" t="s">
        <v>181</v>
      </c>
      <c r="AV169" s="132" t="s">
        <v>181</v>
      </c>
      <c r="AW169" s="132" t="s">
        <v>181</v>
      </c>
      <c r="AX169" s="132" t="s">
        <v>181</v>
      </c>
      <c r="AY169" s="132" t="s">
        <v>181</v>
      </c>
      <c r="AZ169" s="132" t="s">
        <v>181</v>
      </c>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32" t="s">
        <v>181</v>
      </c>
      <c r="CW169" s="127"/>
      <c r="CX169" s="127"/>
      <c r="CY169" s="127"/>
      <c r="CZ169" s="127"/>
      <c r="DA169" s="127"/>
      <c r="DB169" s="132" t="s">
        <v>181</v>
      </c>
      <c r="DC169" s="127"/>
      <c r="DD169" s="127"/>
      <c r="DE169" s="127"/>
      <c r="DF169" s="127"/>
      <c r="DG169" s="127"/>
      <c r="DH169" s="132" t="s">
        <v>181</v>
      </c>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row>
    <row r="170" spans="1:144" s="58" customFormat="1" ht="20.25" customHeight="1">
      <c r="A170" s="55" t="s">
        <v>181</v>
      </c>
      <c r="B170" s="56" t="s">
        <v>181</v>
      </c>
      <c r="C170" s="56" t="s">
        <v>220</v>
      </c>
      <c r="D170" s="1375" t="s">
        <v>1102</v>
      </c>
      <c r="E170" s="1376"/>
      <c r="F170" s="1376"/>
      <c r="G170" s="1376"/>
      <c r="H170" s="1376"/>
      <c r="I170" s="1376"/>
      <c r="J170" s="1376"/>
      <c r="K170" s="56" t="s">
        <v>181</v>
      </c>
      <c r="L170" s="68" t="s">
        <v>181</v>
      </c>
      <c r="M170" s="152" t="s">
        <v>181</v>
      </c>
      <c r="N170" s="152" t="s">
        <v>181</v>
      </c>
      <c r="O170" s="413" t="s">
        <v>181</v>
      </c>
      <c r="P170" s="152"/>
      <c r="Q170" s="68"/>
      <c r="R170" s="152"/>
      <c r="S170" s="152"/>
      <c r="T170" s="413" t="s">
        <v>181</v>
      </c>
      <c r="U170" s="152"/>
      <c r="V170" s="68"/>
      <c r="W170" s="152"/>
      <c r="X170" s="152"/>
      <c r="Y170" s="413" t="s">
        <v>181</v>
      </c>
      <c r="Z170" s="152"/>
      <c r="AA170" s="68"/>
      <c r="AB170" s="152"/>
      <c r="AC170" s="152"/>
      <c r="AD170" s="413" t="s">
        <v>181</v>
      </c>
      <c r="AE170" s="152"/>
      <c r="AF170" s="68"/>
      <c r="AG170" s="152"/>
      <c r="AH170" s="152"/>
      <c r="AI170" s="413" t="s">
        <v>181</v>
      </c>
      <c r="AJ170" s="152"/>
      <c r="AK170" s="68"/>
      <c r="AL170" s="152"/>
      <c r="AM170" s="152"/>
      <c r="AN170" s="413" t="s">
        <v>181</v>
      </c>
      <c r="AO170" s="85" t="s">
        <v>181</v>
      </c>
      <c r="AP170" s="187" t="s">
        <v>181</v>
      </c>
      <c r="AQ170" s="204" t="s">
        <v>181</v>
      </c>
      <c r="AR170" s="188" t="s">
        <v>181</v>
      </c>
      <c r="AS170" s="729"/>
      <c r="AT170" s="132" t="s">
        <v>181</v>
      </c>
      <c r="AU170" s="132" t="s">
        <v>181</v>
      </c>
      <c r="AV170" s="132" t="s">
        <v>181</v>
      </c>
      <c r="AW170" s="132" t="s">
        <v>181</v>
      </c>
      <c r="AX170" s="132" t="s">
        <v>181</v>
      </c>
      <c r="AY170" s="132" t="s">
        <v>181</v>
      </c>
      <c r="AZ170" s="132" t="s">
        <v>181</v>
      </c>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32" t="s">
        <v>181</v>
      </c>
      <c r="CW170" s="127"/>
      <c r="CX170" s="127"/>
      <c r="CY170" s="127"/>
      <c r="CZ170" s="127"/>
      <c r="DA170" s="127"/>
      <c r="DB170" s="132" t="s">
        <v>181</v>
      </c>
      <c r="DC170" s="127"/>
      <c r="DD170" s="127"/>
      <c r="DE170" s="127"/>
      <c r="DF170" s="127"/>
      <c r="DG170" s="127"/>
      <c r="DH170" s="132" t="s">
        <v>181</v>
      </c>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row>
    <row r="171" spans="1:144" s="58" customFormat="1" ht="20.25" customHeight="1">
      <c r="A171" s="55"/>
      <c r="B171" s="56"/>
      <c r="C171" s="56"/>
      <c r="D171" s="1112" t="s">
        <v>221</v>
      </c>
      <c r="E171" s="1004"/>
      <c r="F171" s="1004"/>
      <c r="G171" s="1004"/>
      <c r="H171" s="1004"/>
      <c r="I171" s="1004"/>
      <c r="J171" s="1113"/>
      <c r="K171" s="56"/>
      <c r="L171" s="68"/>
      <c r="M171" s="152"/>
      <c r="N171" s="152"/>
      <c r="O171" s="412"/>
      <c r="P171" s="152"/>
      <c r="Q171" s="68"/>
      <c r="R171" s="152"/>
      <c r="S171" s="152"/>
      <c r="T171" s="412"/>
      <c r="U171" s="152"/>
      <c r="V171" s="68"/>
      <c r="W171" s="152"/>
      <c r="X171" s="152"/>
      <c r="Y171" s="412"/>
      <c r="Z171" s="152"/>
      <c r="AA171" s="68"/>
      <c r="AB171" s="152"/>
      <c r="AC171" s="152"/>
      <c r="AD171" s="412"/>
      <c r="AE171" s="152"/>
      <c r="AF171" s="68"/>
      <c r="AG171" s="152"/>
      <c r="AH171" s="152"/>
      <c r="AI171" s="412"/>
      <c r="AJ171" s="152"/>
      <c r="AK171" s="68"/>
      <c r="AL171" s="152"/>
      <c r="AM171" s="152"/>
      <c r="AN171" s="412"/>
      <c r="AO171" s="85"/>
      <c r="AP171" s="187"/>
      <c r="AQ171" s="52">
        <f>SUM(O171:AN171)</f>
        <v>0</v>
      </c>
      <c r="AR171" s="188"/>
      <c r="AS171" s="729"/>
      <c r="AT171" s="132" t="s">
        <v>181</v>
      </c>
      <c r="AU171" s="132" t="s">
        <v>181</v>
      </c>
      <c r="AV171" s="132" t="s">
        <v>181</v>
      </c>
      <c r="AW171" s="132" t="s">
        <v>181</v>
      </c>
      <c r="AX171" s="132" t="s">
        <v>181</v>
      </c>
      <c r="AY171" s="132" t="s">
        <v>181</v>
      </c>
      <c r="AZ171" s="132" t="s">
        <v>181</v>
      </c>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32" t="s">
        <v>181</v>
      </c>
      <c r="CW171" s="127"/>
      <c r="CX171" s="127"/>
      <c r="CY171" s="127"/>
      <c r="CZ171" s="127"/>
      <c r="DA171" s="127"/>
      <c r="DB171" s="132" t="s">
        <v>181</v>
      </c>
      <c r="DC171" s="127"/>
      <c r="DD171" s="127"/>
      <c r="DE171" s="127"/>
      <c r="DF171" s="127"/>
      <c r="DG171" s="127"/>
      <c r="DH171" s="132" t="s">
        <v>181</v>
      </c>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row>
    <row r="172" spans="1:144" s="58" customFormat="1" ht="20.25" customHeight="1">
      <c r="A172" s="55"/>
      <c r="B172" s="56"/>
      <c r="C172" s="56"/>
      <c r="D172" s="1069" t="s">
        <v>125</v>
      </c>
      <c r="E172" s="1070"/>
      <c r="F172" s="1070"/>
      <c r="G172" s="1070"/>
      <c r="H172" s="1070"/>
      <c r="I172" s="1070"/>
      <c r="J172" s="1071"/>
      <c r="K172" s="56"/>
      <c r="L172" s="68"/>
      <c r="M172" s="152"/>
      <c r="N172" s="152"/>
      <c r="O172" s="414"/>
      <c r="P172" s="152"/>
      <c r="Q172" s="68"/>
      <c r="R172" s="152"/>
      <c r="S172" s="152"/>
      <c r="T172" s="414"/>
      <c r="U172" s="152"/>
      <c r="V172" s="68"/>
      <c r="W172" s="152"/>
      <c r="X172" s="152"/>
      <c r="Y172" s="414"/>
      <c r="Z172" s="152"/>
      <c r="AA172" s="68"/>
      <c r="AB172" s="152"/>
      <c r="AC172" s="152"/>
      <c r="AD172" s="414"/>
      <c r="AE172" s="152"/>
      <c r="AF172" s="68"/>
      <c r="AG172" s="152"/>
      <c r="AH172" s="152"/>
      <c r="AI172" s="414"/>
      <c r="AJ172" s="152"/>
      <c r="AK172" s="68"/>
      <c r="AL172" s="152"/>
      <c r="AM172" s="152"/>
      <c r="AN172" s="414"/>
      <c r="AO172" s="85"/>
      <c r="AP172" s="187"/>
      <c r="AQ172" s="53">
        <f>SUM(O172:AN172)</f>
        <v>0</v>
      </c>
      <c r="AR172" s="188"/>
      <c r="AS172" s="729"/>
      <c r="AT172" s="132"/>
      <c r="AU172" s="132"/>
      <c r="AV172" s="132"/>
      <c r="AW172" s="132"/>
      <c r="AX172" s="132"/>
      <c r="AY172" s="132"/>
      <c r="AZ172" s="132"/>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32"/>
      <c r="CW172" s="127"/>
      <c r="CX172" s="127"/>
      <c r="CY172" s="127"/>
      <c r="CZ172" s="127"/>
      <c r="DA172" s="127"/>
      <c r="DB172" s="132"/>
      <c r="DC172" s="127"/>
      <c r="DD172" s="127"/>
      <c r="DE172" s="127"/>
      <c r="DF172" s="127"/>
      <c r="DG172" s="127"/>
      <c r="DH172" s="132"/>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row>
    <row r="173" spans="1:144" s="58" customFormat="1" ht="9.9499999999999993" customHeight="1">
      <c r="A173" s="55"/>
      <c r="B173" s="56"/>
      <c r="C173" s="56"/>
      <c r="D173" s="1067"/>
      <c r="E173" s="1004"/>
      <c r="F173" s="1004"/>
      <c r="G173" s="1004"/>
      <c r="H173" s="1004"/>
      <c r="I173" s="1004"/>
      <c r="J173" s="1004"/>
      <c r="K173" s="56"/>
      <c r="L173" s="68"/>
      <c r="M173" s="152"/>
      <c r="N173" s="152"/>
      <c r="O173" s="401"/>
      <c r="P173" s="152"/>
      <c r="Q173" s="68"/>
      <c r="R173" s="152"/>
      <c r="S173" s="152"/>
      <c r="T173" s="401"/>
      <c r="U173" s="152"/>
      <c r="V173" s="68"/>
      <c r="W173" s="152"/>
      <c r="X173" s="152"/>
      <c r="Y173" s="401"/>
      <c r="Z173" s="152"/>
      <c r="AA173" s="68"/>
      <c r="AB173" s="152"/>
      <c r="AC173" s="152"/>
      <c r="AD173" s="401" t="s">
        <v>181</v>
      </c>
      <c r="AE173" s="152"/>
      <c r="AF173" s="68"/>
      <c r="AG173" s="152"/>
      <c r="AH173" s="152"/>
      <c r="AI173" s="401" t="s">
        <v>181</v>
      </c>
      <c r="AJ173" s="152"/>
      <c r="AK173" s="68"/>
      <c r="AL173" s="152"/>
      <c r="AM173" s="152"/>
      <c r="AN173" s="401" t="s">
        <v>181</v>
      </c>
      <c r="AO173" s="85"/>
      <c r="AP173" s="187"/>
      <c r="AQ173" s="185" t="s">
        <v>181</v>
      </c>
      <c r="AR173" s="188"/>
      <c r="AS173" s="729"/>
      <c r="AT173" s="132"/>
      <c r="AU173" s="132"/>
      <c r="AV173" s="132"/>
      <c r="AW173" s="132"/>
      <c r="AX173" s="132"/>
      <c r="AY173" s="132"/>
      <c r="AZ173" s="132"/>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32"/>
      <c r="CW173" s="127"/>
      <c r="CX173" s="127"/>
      <c r="CY173" s="127"/>
      <c r="CZ173" s="127"/>
      <c r="DA173" s="127"/>
      <c r="DB173" s="132"/>
      <c r="DC173" s="127"/>
      <c r="DD173" s="127"/>
      <c r="DE173" s="127"/>
      <c r="DF173" s="127"/>
      <c r="DG173" s="127"/>
      <c r="DH173" s="132"/>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row>
    <row r="174" spans="1:144" s="58" customFormat="1" ht="20.25" customHeight="1">
      <c r="A174" s="55" t="s">
        <v>181</v>
      </c>
      <c r="B174" s="56" t="s">
        <v>181</v>
      </c>
      <c r="C174" s="56" t="s">
        <v>222</v>
      </c>
      <c r="D174" s="1375" t="s">
        <v>1101</v>
      </c>
      <c r="E174" s="1376"/>
      <c r="F174" s="1376"/>
      <c r="G174" s="1376"/>
      <c r="H174" s="1376"/>
      <c r="I174" s="1376"/>
      <c r="J174" s="1376"/>
      <c r="K174" s="56" t="s">
        <v>181</v>
      </c>
      <c r="L174" s="68" t="s">
        <v>181</v>
      </c>
      <c r="M174" s="152" t="s">
        <v>181</v>
      </c>
      <c r="N174" s="152" t="s">
        <v>181</v>
      </c>
      <c r="O174" s="413"/>
      <c r="P174" s="152"/>
      <c r="Q174" s="68"/>
      <c r="R174" s="152"/>
      <c r="S174" s="152"/>
      <c r="T174" s="413"/>
      <c r="U174" s="152"/>
      <c r="V174" s="68"/>
      <c r="W174" s="152"/>
      <c r="X174" s="152"/>
      <c r="Y174" s="413"/>
      <c r="Z174" s="152"/>
      <c r="AA174" s="68"/>
      <c r="AB174" s="152"/>
      <c r="AC174" s="152"/>
      <c r="AD174" s="413" t="s">
        <v>181</v>
      </c>
      <c r="AE174" s="152"/>
      <c r="AF174" s="68"/>
      <c r="AG174" s="152"/>
      <c r="AH174" s="152"/>
      <c r="AI174" s="413" t="s">
        <v>181</v>
      </c>
      <c r="AJ174" s="152"/>
      <c r="AK174" s="68"/>
      <c r="AL174" s="152"/>
      <c r="AM174" s="152"/>
      <c r="AN174" s="413" t="s">
        <v>181</v>
      </c>
      <c r="AO174" s="85" t="s">
        <v>181</v>
      </c>
      <c r="AP174" s="187" t="s">
        <v>181</v>
      </c>
      <c r="AQ174" s="204" t="s">
        <v>181</v>
      </c>
      <c r="AR174" s="188" t="s">
        <v>181</v>
      </c>
      <c r="AS174" s="729"/>
      <c r="AT174" s="132"/>
      <c r="AU174" s="132"/>
      <c r="AV174" s="132"/>
      <c r="AW174" s="132"/>
      <c r="AX174" s="132"/>
      <c r="AY174" s="132"/>
      <c r="AZ174" s="132"/>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32"/>
      <c r="CW174" s="127"/>
      <c r="CX174" s="127"/>
      <c r="CY174" s="127"/>
      <c r="CZ174" s="127"/>
      <c r="DA174" s="127"/>
      <c r="DB174" s="132"/>
      <c r="DC174" s="127"/>
      <c r="DD174" s="127"/>
      <c r="DE174" s="127"/>
      <c r="DF174" s="127"/>
      <c r="DG174" s="127"/>
      <c r="DH174" s="132"/>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row>
    <row r="175" spans="1:144" s="58" customFormat="1" ht="20.25" customHeight="1">
      <c r="A175" s="55"/>
      <c r="B175" s="56"/>
      <c r="C175" s="56"/>
      <c r="D175" s="1112" t="s">
        <v>221</v>
      </c>
      <c r="E175" s="1004"/>
      <c r="F175" s="1004"/>
      <c r="G175" s="1004"/>
      <c r="H175" s="1004"/>
      <c r="I175" s="1004"/>
      <c r="J175" s="1113"/>
      <c r="K175" s="56"/>
      <c r="L175" s="68"/>
      <c r="M175" s="152"/>
      <c r="N175" s="152"/>
      <c r="O175" s="412"/>
      <c r="P175" s="152"/>
      <c r="Q175" s="68"/>
      <c r="R175" s="152"/>
      <c r="S175" s="152"/>
      <c r="T175" s="412"/>
      <c r="U175" s="152"/>
      <c r="V175" s="68"/>
      <c r="W175" s="152"/>
      <c r="X175" s="152"/>
      <c r="Y175" s="412"/>
      <c r="Z175" s="152"/>
      <c r="AA175" s="68"/>
      <c r="AB175" s="152"/>
      <c r="AC175" s="152"/>
      <c r="AD175" s="412"/>
      <c r="AE175" s="152"/>
      <c r="AF175" s="68"/>
      <c r="AG175" s="152"/>
      <c r="AH175" s="152"/>
      <c r="AI175" s="412"/>
      <c r="AJ175" s="152"/>
      <c r="AK175" s="68"/>
      <c r="AL175" s="152"/>
      <c r="AM175" s="152"/>
      <c r="AN175" s="412"/>
      <c r="AO175" s="85"/>
      <c r="AP175" s="187"/>
      <c r="AQ175" s="52">
        <f>SUM(O175:AN175)</f>
        <v>0</v>
      </c>
      <c r="AR175" s="188"/>
      <c r="AS175" s="729"/>
      <c r="AT175" s="132" t="s">
        <v>181</v>
      </c>
      <c r="AU175" s="132" t="s">
        <v>181</v>
      </c>
      <c r="AV175" s="132" t="s">
        <v>181</v>
      </c>
      <c r="AW175" s="132" t="s">
        <v>181</v>
      </c>
      <c r="AX175" s="132" t="s">
        <v>181</v>
      </c>
      <c r="AY175" s="132" t="s">
        <v>181</v>
      </c>
      <c r="AZ175" s="132" t="s">
        <v>181</v>
      </c>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32" t="s">
        <v>181</v>
      </c>
      <c r="CW175" s="127"/>
      <c r="CX175" s="127"/>
      <c r="CY175" s="127"/>
      <c r="CZ175" s="127"/>
      <c r="DA175" s="127"/>
      <c r="DB175" s="132" t="s">
        <v>181</v>
      </c>
      <c r="DC175" s="127"/>
      <c r="DD175" s="127"/>
      <c r="DE175" s="127"/>
      <c r="DF175" s="127"/>
      <c r="DG175" s="127"/>
      <c r="DH175" s="132" t="s">
        <v>181</v>
      </c>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row>
    <row r="176" spans="1:144" s="58" customFormat="1" ht="20.25" customHeight="1">
      <c r="A176" s="55"/>
      <c r="B176" s="56"/>
      <c r="C176" s="56"/>
      <c r="D176" s="1069" t="s">
        <v>125</v>
      </c>
      <c r="E176" s="1070"/>
      <c r="F176" s="1070"/>
      <c r="G176" s="1070"/>
      <c r="H176" s="1070"/>
      <c r="I176" s="1070"/>
      <c r="J176" s="1071"/>
      <c r="K176" s="56"/>
      <c r="L176" s="68"/>
      <c r="M176" s="152"/>
      <c r="N176" s="152"/>
      <c r="O176" s="414"/>
      <c r="P176" s="152"/>
      <c r="Q176" s="68"/>
      <c r="R176" s="152"/>
      <c r="S176" s="152"/>
      <c r="T176" s="414"/>
      <c r="U176" s="152"/>
      <c r="V176" s="68"/>
      <c r="W176" s="152"/>
      <c r="X176" s="152"/>
      <c r="Y176" s="414"/>
      <c r="Z176" s="152"/>
      <c r="AA176" s="68"/>
      <c r="AB176" s="152"/>
      <c r="AC176" s="152"/>
      <c r="AD176" s="414"/>
      <c r="AE176" s="152"/>
      <c r="AF176" s="68"/>
      <c r="AG176" s="152"/>
      <c r="AH176" s="152"/>
      <c r="AI176" s="414"/>
      <c r="AJ176" s="152"/>
      <c r="AK176" s="68"/>
      <c r="AL176" s="152"/>
      <c r="AM176" s="152"/>
      <c r="AN176" s="414"/>
      <c r="AO176" s="85"/>
      <c r="AP176" s="187"/>
      <c r="AQ176" s="53">
        <f>SUM(O176:AN176)</f>
        <v>0</v>
      </c>
      <c r="AR176" s="188"/>
      <c r="AS176" s="729"/>
      <c r="AT176" s="132"/>
      <c r="AU176" s="132"/>
      <c r="AV176" s="132"/>
      <c r="AW176" s="132"/>
      <c r="AX176" s="132"/>
      <c r="AY176" s="132"/>
      <c r="AZ176" s="132"/>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32"/>
      <c r="CW176" s="127"/>
      <c r="CX176" s="127"/>
      <c r="CY176" s="127"/>
      <c r="CZ176" s="127"/>
      <c r="DA176" s="127"/>
      <c r="DB176" s="132"/>
      <c r="DC176" s="127"/>
      <c r="DD176" s="127"/>
      <c r="DE176" s="127"/>
      <c r="DF176" s="127"/>
      <c r="DG176" s="127"/>
      <c r="DH176" s="132"/>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row>
    <row r="177" spans="1:144" s="58" customFormat="1" ht="9.9499999999999993" customHeight="1">
      <c r="A177" s="55"/>
      <c r="B177" s="56"/>
      <c r="C177" s="56"/>
      <c r="D177" s="1067"/>
      <c r="E177" s="1004"/>
      <c r="F177" s="1004"/>
      <c r="G177" s="1004"/>
      <c r="H177" s="1004"/>
      <c r="I177" s="1004"/>
      <c r="J177" s="1004"/>
      <c r="K177" s="56"/>
      <c r="L177" s="68"/>
      <c r="M177" s="152"/>
      <c r="N177" s="152"/>
      <c r="O177" s="401"/>
      <c r="P177" s="152"/>
      <c r="Q177" s="68"/>
      <c r="R177" s="152"/>
      <c r="S177" s="152"/>
      <c r="T177" s="401"/>
      <c r="U177" s="152"/>
      <c r="V177" s="68"/>
      <c r="W177" s="152"/>
      <c r="X177" s="152"/>
      <c r="Y177" s="401"/>
      <c r="Z177" s="152"/>
      <c r="AA177" s="68"/>
      <c r="AB177" s="152"/>
      <c r="AC177" s="152"/>
      <c r="AD177" s="401" t="s">
        <v>181</v>
      </c>
      <c r="AE177" s="152"/>
      <c r="AF177" s="68"/>
      <c r="AG177" s="152"/>
      <c r="AH177" s="152"/>
      <c r="AI177" s="401" t="s">
        <v>181</v>
      </c>
      <c r="AJ177" s="152"/>
      <c r="AK177" s="68"/>
      <c r="AL177" s="152"/>
      <c r="AM177" s="152"/>
      <c r="AN177" s="401" t="s">
        <v>181</v>
      </c>
      <c r="AO177" s="85"/>
      <c r="AP177" s="187"/>
      <c r="AQ177" s="185" t="s">
        <v>181</v>
      </c>
      <c r="AR177" s="188"/>
      <c r="AS177" s="729"/>
      <c r="AT177" s="132"/>
      <c r="AU177" s="132"/>
      <c r="AV177" s="132"/>
      <c r="AW177" s="132"/>
      <c r="AX177" s="132"/>
      <c r="AY177" s="132"/>
      <c r="AZ177" s="132"/>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32"/>
      <c r="CW177" s="127"/>
      <c r="CX177" s="127"/>
      <c r="CY177" s="127"/>
      <c r="CZ177" s="127"/>
      <c r="DA177" s="127"/>
      <c r="DB177" s="132"/>
      <c r="DC177" s="127"/>
      <c r="DD177" s="127"/>
      <c r="DE177" s="127"/>
      <c r="DF177" s="127"/>
      <c r="DG177" s="127"/>
      <c r="DH177" s="132"/>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row>
    <row r="178" spans="1:144" s="58" customFormat="1" ht="20.25" customHeight="1">
      <c r="A178" s="55" t="s">
        <v>181</v>
      </c>
      <c r="B178" s="56" t="s">
        <v>181</v>
      </c>
      <c r="C178" s="56" t="s">
        <v>223</v>
      </c>
      <c r="D178" s="1375" t="s">
        <v>1100</v>
      </c>
      <c r="E178" s="1376"/>
      <c r="F178" s="1376"/>
      <c r="G178" s="1376"/>
      <c r="H178" s="1376"/>
      <c r="I178" s="1376"/>
      <c r="J178" s="1376"/>
      <c r="K178" s="56" t="s">
        <v>181</v>
      </c>
      <c r="L178" s="68" t="s">
        <v>181</v>
      </c>
      <c r="M178" s="152" t="s">
        <v>181</v>
      </c>
      <c r="N178" s="152" t="s">
        <v>181</v>
      </c>
      <c r="O178" s="413"/>
      <c r="P178" s="152"/>
      <c r="Q178" s="68"/>
      <c r="R178" s="152"/>
      <c r="S178" s="152"/>
      <c r="T178" s="413"/>
      <c r="U178" s="152"/>
      <c r="V178" s="68"/>
      <c r="W178" s="152"/>
      <c r="X178" s="152"/>
      <c r="Y178" s="413"/>
      <c r="Z178" s="152"/>
      <c r="AA178" s="68"/>
      <c r="AB178" s="152"/>
      <c r="AC178" s="152"/>
      <c r="AD178" s="413" t="s">
        <v>181</v>
      </c>
      <c r="AE178" s="152"/>
      <c r="AF178" s="68"/>
      <c r="AG178" s="152"/>
      <c r="AH178" s="152"/>
      <c r="AI178" s="413" t="s">
        <v>181</v>
      </c>
      <c r="AJ178" s="152"/>
      <c r="AK178" s="68"/>
      <c r="AL178" s="152"/>
      <c r="AM178" s="152"/>
      <c r="AN178" s="413" t="s">
        <v>181</v>
      </c>
      <c r="AO178" s="85" t="s">
        <v>181</v>
      </c>
      <c r="AP178" s="187" t="s">
        <v>181</v>
      </c>
      <c r="AQ178" s="204" t="s">
        <v>181</v>
      </c>
      <c r="AR178" s="188" t="s">
        <v>181</v>
      </c>
      <c r="AS178" s="729"/>
      <c r="AT178" s="132"/>
      <c r="AU178" s="132"/>
      <c r="AV178" s="132"/>
      <c r="AW178" s="132"/>
      <c r="AX178" s="132"/>
      <c r="AY178" s="132"/>
      <c r="AZ178" s="132"/>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32"/>
      <c r="CW178" s="127"/>
      <c r="CX178" s="127"/>
      <c r="CY178" s="127"/>
      <c r="CZ178" s="127"/>
      <c r="DA178" s="127"/>
      <c r="DB178" s="132"/>
      <c r="DC178" s="127"/>
      <c r="DD178" s="127"/>
      <c r="DE178" s="127"/>
      <c r="DF178" s="127"/>
      <c r="DG178" s="127"/>
      <c r="DH178" s="132"/>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row>
    <row r="179" spans="1:144" s="58" customFormat="1" ht="20.25" customHeight="1">
      <c r="A179" s="55"/>
      <c r="B179" s="56"/>
      <c r="C179" s="56"/>
      <c r="D179" s="1076" t="s">
        <v>221</v>
      </c>
      <c r="E179" s="1077"/>
      <c r="F179" s="1077"/>
      <c r="G179" s="1077"/>
      <c r="H179" s="1077"/>
      <c r="I179" s="1077"/>
      <c r="J179" s="1078"/>
      <c r="K179" s="56"/>
      <c r="L179" s="68"/>
      <c r="M179" s="152"/>
      <c r="N179" s="152"/>
      <c r="O179" s="412"/>
      <c r="P179" s="152"/>
      <c r="Q179" s="68"/>
      <c r="R179" s="152"/>
      <c r="S179" s="152"/>
      <c r="T179" s="412"/>
      <c r="U179" s="152"/>
      <c r="V179" s="68"/>
      <c r="W179" s="152"/>
      <c r="X179" s="152"/>
      <c r="Y179" s="412"/>
      <c r="Z179" s="152"/>
      <c r="AA179" s="68"/>
      <c r="AB179" s="152"/>
      <c r="AC179" s="152"/>
      <c r="AD179" s="412"/>
      <c r="AE179" s="152"/>
      <c r="AF179" s="68"/>
      <c r="AG179" s="152"/>
      <c r="AH179" s="152"/>
      <c r="AI179" s="412"/>
      <c r="AJ179" s="152"/>
      <c r="AK179" s="68"/>
      <c r="AL179" s="152"/>
      <c r="AM179" s="152"/>
      <c r="AN179" s="412"/>
      <c r="AO179" s="85"/>
      <c r="AP179" s="187"/>
      <c r="AQ179" s="52">
        <f>SUM(O179:AN179)</f>
        <v>0</v>
      </c>
      <c r="AR179" s="188"/>
      <c r="AS179" s="729"/>
      <c r="AT179" s="132" t="s">
        <v>181</v>
      </c>
      <c r="AU179" s="132" t="s">
        <v>181</v>
      </c>
      <c r="AV179" s="132" t="s">
        <v>181</v>
      </c>
      <c r="AW179" s="132" t="s">
        <v>181</v>
      </c>
      <c r="AX179" s="132" t="s">
        <v>181</v>
      </c>
      <c r="AY179" s="132" t="s">
        <v>181</v>
      </c>
      <c r="AZ179" s="132" t="s">
        <v>181</v>
      </c>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32" t="s">
        <v>181</v>
      </c>
      <c r="CW179" s="127"/>
      <c r="CX179" s="127"/>
      <c r="CY179" s="127"/>
      <c r="CZ179" s="127"/>
      <c r="DA179" s="127"/>
      <c r="DB179" s="132" t="s">
        <v>181</v>
      </c>
      <c r="DC179" s="127"/>
      <c r="DD179" s="127"/>
      <c r="DE179" s="127"/>
      <c r="DF179" s="127"/>
      <c r="DG179" s="127"/>
      <c r="DH179" s="132" t="s">
        <v>181</v>
      </c>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row>
    <row r="180" spans="1:144" s="58" customFormat="1" ht="20.25" customHeight="1">
      <c r="A180" s="55"/>
      <c r="B180" s="56"/>
      <c r="C180" s="56"/>
      <c r="D180" s="1069" t="s">
        <v>125</v>
      </c>
      <c r="E180" s="1070"/>
      <c r="F180" s="1070"/>
      <c r="G180" s="1070"/>
      <c r="H180" s="1070"/>
      <c r="I180" s="1070"/>
      <c r="J180" s="1071"/>
      <c r="K180" s="56"/>
      <c r="L180" s="68"/>
      <c r="M180" s="152"/>
      <c r="N180" s="152"/>
      <c r="O180" s="414"/>
      <c r="P180" s="152"/>
      <c r="Q180" s="68"/>
      <c r="R180" s="152"/>
      <c r="S180" s="152"/>
      <c r="T180" s="414"/>
      <c r="U180" s="152"/>
      <c r="V180" s="68"/>
      <c r="W180" s="152"/>
      <c r="X180" s="152"/>
      <c r="Y180" s="414"/>
      <c r="Z180" s="152"/>
      <c r="AA180" s="68"/>
      <c r="AB180" s="152"/>
      <c r="AC180" s="152"/>
      <c r="AD180" s="414"/>
      <c r="AE180" s="152"/>
      <c r="AF180" s="68"/>
      <c r="AG180" s="152"/>
      <c r="AH180" s="152"/>
      <c r="AI180" s="414"/>
      <c r="AJ180" s="152"/>
      <c r="AK180" s="68"/>
      <c r="AL180" s="152"/>
      <c r="AM180" s="152"/>
      <c r="AN180" s="414"/>
      <c r="AO180" s="85"/>
      <c r="AP180" s="187"/>
      <c r="AQ180" s="53">
        <f>SUM(O180:AN180)</f>
        <v>0</v>
      </c>
      <c r="AR180" s="188"/>
      <c r="AS180" s="729"/>
      <c r="AT180" s="132"/>
      <c r="AU180" s="132"/>
      <c r="AV180" s="132"/>
      <c r="AW180" s="132"/>
      <c r="AX180" s="132"/>
      <c r="AY180" s="132"/>
      <c r="AZ180" s="132"/>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32"/>
      <c r="CW180" s="127"/>
      <c r="CX180" s="127"/>
      <c r="CY180" s="127"/>
      <c r="CZ180" s="127"/>
      <c r="DA180" s="127"/>
      <c r="DB180" s="132"/>
      <c r="DC180" s="127"/>
      <c r="DD180" s="127"/>
      <c r="DE180" s="127"/>
      <c r="DF180" s="127"/>
      <c r="DG180" s="127"/>
      <c r="DH180" s="132"/>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row>
    <row r="181" spans="1:144" s="58" customFormat="1" ht="9.9499999999999993" customHeight="1">
      <c r="A181" s="55"/>
      <c r="B181" s="56"/>
      <c r="C181" s="56"/>
      <c r="D181" s="1067"/>
      <c r="E181" s="1004"/>
      <c r="F181" s="1004"/>
      <c r="G181" s="1004"/>
      <c r="H181" s="1004"/>
      <c r="I181" s="1004"/>
      <c r="J181" s="1004"/>
      <c r="K181" s="56"/>
      <c r="L181" s="68"/>
      <c r="M181" s="152"/>
      <c r="N181" s="152"/>
      <c r="O181" s="401" t="s">
        <v>181</v>
      </c>
      <c r="P181" s="152"/>
      <c r="Q181" s="68"/>
      <c r="R181" s="152"/>
      <c r="S181" s="152"/>
      <c r="T181" s="401" t="s">
        <v>181</v>
      </c>
      <c r="U181" s="152"/>
      <c r="V181" s="68"/>
      <c r="W181" s="152"/>
      <c r="X181" s="152"/>
      <c r="Y181" s="401" t="s">
        <v>181</v>
      </c>
      <c r="Z181" s="152"/>
      <c r="AA181" s="68"/>
      <c r="AB181" s="152"/>
      <c r="AC181" s="152"/>
      <c r="AD181" s="401" t="s">
        <v>181</v>
      </c>
      <c r="AE181" s="152"/>
      <c r="AF181" s="68"/>
      <c r="AG181" s="152"/>
      <c r="AH181" s="152"/>
      <c r="AI181" s="401" t="s">
        <v>181</v>
      </c>
      <c r="AJ181" s="152"/>
      <c r="AK181" s="68"/>
      <c r="AL181" s="152"/>
      <c r="AM181" s="152"/>
      <c r="AN181" s="401" t="s">
        <v>181</v>
      </c>
      <c r="AO181" s="85"/>
      <c r="AP181" s="187"/>
      <c r="AQ181" s="185" t="s">
        <v>181</v>
      </c>
      <c r="AR181" s="188"/>
      <c r="AS181" s="729"/>
      <c r="AT181" s="132"/>
      <c r="AU181" s="132"/>
      <c r="AV181" s="132"/>
      <c r="AW181" s="132"/>
      <c r="AX181" s="132"/>
      <c r="AY181" s="132"/>
      <c r="AZ181" s="132"/>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32"/>
      <c r="CW181" s="127"/>
      <c r="CX181" s="127"/>
      <c r="CY181" s="127"/>
      <c r="CZ181" s="127"/>
      <c r="DA181" s="127"/>
      <c r="DB181" s="132"/>
      <c r="DC181" s="127"/>
      <c r="DD181" s="127"/>
      <c r="DE181" s="127"/>
      <c r="DF181" s="127"/>
      <c r="DG181" s="127"/>
      <c r="DH181" s="132"/>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row>
    <row r="182" spans="1:144" s="58" customFormat="1" ht="20.25" customHeight="1">
      <c r="A182" s="55" t="s">
        <v>181</v>
      </c>
      <c r="B182" s="56" t="s">
        <v>181</v>
      </c>
      <c r="C182" s="56" t="s">
        <v>224</v>
      </c>
      <c r="D182" s="1375" t="s">
        <v>1099</v>
      </c>
      <c r="E182" s="1376"/>
      <c r="F182" s="1376"/>
      <c r="G182" s="1376"/>
      <c r="H182" s="1376"/>
      <c r="I182" s="1376"/>
      <c r="J182" s="1376"/>
      <c r="K182" s="56" t="s">
        <v>181</v>
      </c>
      <c r="L182" s="68" t="s">
        <v>181</v>
      </c>
      <c r="M182" s="152" t="s">
        <v>181</v>
      </c>
      <c r="N182" s="152" t="s">
        <v>181</v>
      </c>
      <c r="O182" s="413" t="s">
        <v>181</v>
      </c>
      <c r="P182" s="152"/>
      <c r="Q182" s="68"/>
      <c r="R182" s="152"/>
      <c r="S182" s="152"/>
      <c r="T182" s="413" t="s">
        <v>181</v>
      </c>
      <c r="U182" s="152"/>
      <c r="V182" s="68"/>
      <c r="W182" s="152"/>
      <c r="X182" s="152"/>
      <c r="Y182" s="413" t="s">
        <v>181</v>
      </c>
      <c r="Z182" s="152"/>
      <c r="AA182" s="68"/>
      <c r="AB182" s="152"/>
      <c r="AC182" s="152"/>
      <c r="AD182" s="413" t="s">
        <v>181</v>
      </c>
      <c r="AE182" s="152"/>
      <c r="AF182" s="68"/>
      <c r="AG182" s="152"/>
      <c r="AH182" s="152"/>
      <c r="AI182" s="413" t="s">
        <v>181</v>
      </c>
      <c r="AJ182" s="152"/>
      <c r="AK182" s="68"/>
      <c r="AL182" s="152"/>
      <c r="AM182" s="152"/>
      <c r="AN182" s="413" t="s">
        <v>181</v>
      </c>
      <c r="AO182" s="85" t="s">
        <v>181</v>
      </c>
      <c r="AP182" s="187" t="s">
        <v>181</v>
      </c>
      <c r="AQ182" s="204" t="s">
        <v>181</v>
      </c>
      <c r="AR182" s="188" t="s">
        <v>181</v>
      </c>
      <c r="AS182" s="729"/>
      <c r="AT182" s="132"/>
      <c r="AU182" s="132"/>
      <c r="AV182" s="132"/>
      <c r="AW182" s="132"/>
      <c r="AX182" s="132"/>
      <c r="AY182" s="132"/>
      <c r="AZ182" s="132"/>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32"/>
      <c r="CW182" s="127"/>
      <c r="CX182" s="127"/>
      <c r="CY182" s="127"/>
      <c r="CZ182" s="127"/>
      <c r="DA182" s="127"/>
      <c r="DB182" s="132"/>
      <c r="DC182" s="127"/>
      <c r="DD182" s="127"/>
      <c r="DE182" s="127"/>
      <c r="DF182" s="127"/>
      <c r="DG182" s="127"/>
      <c r="DH182" s="132"/>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row>
    <row r="183" spans="1:144" s="58" customFormat="1" ht="20.25" customHeight="1">
      <c r="A183" s="55"/>
      <c r="B183" s="56"/>
      <c r="C183" s="56"/>
      <c r="D183" s="1076" t="s">
        <v>221</v>
      </c>
      <c r="E183" s="1077"/>
      <c r="F183" s="1077"/>
      <c r="G183" s="1077"/>
      <c r="H183" s="1077"/>
      <c r="I183" s="1077"/>
      <c r="J183" s="1078"/>
      <c r="K183" s="56"/>
      <c r="L183" s="68"/>
      <c r="M183" s="152"/>
      <c r="N183" s="152"/>
      <c r="O183" s="412"/>
      <c r="P183" s="152"/>
      <c r="Q183" s="68"/>
      <c r="R183" s="152"/>
      <c r="S183" s="152"/>
      <c r="T183" s="412"/>
      <c r="U183" s="152"/>
      <c r="V183" s="68"/>
      <c r="W183" s="152"/>
      <c r="X183" s="152"/>
      <c r="Y183" s="412"/>
      <c r="Z183" s="152"/>
      <c r="AA183" s="68"/>
      <c r="AB183" s="152"/>
      <c r="AC183" s="152"/>
      <c r="AD183" s="412"/>
      <c r="AE183" s="152"/>
      <c r="AF183" s="68"/>
      <c r="AG183" s="152"/>
      <c r="AH183" s="152"/>
      <c r="AI183" s="412"/>
      <c r="AJ183" s="152"/>
      <c r="AK183" s="68"/>
      <c r="AL183" s="152"/>
      <c r="AM183" s="152"/>
      <c r="AN183" s="412"/>
      <c r="AO183" s="85"/>
      <c r="AP183" s="187"/>
      <c r="AQ183" s="52">
        <f>SUM(O183:AN183)</f>
        <v>0</v>
      </c>
      <c r="AR183" s="188"/>
      <c r="AS183" s="729"/>
      <c r="AT183" s="132" t="s">
        <v>181</v>
      </c>
      <c r="AU183" s="132" t="s">
        <v>181</v>
      </c>
      <c r="AV183" s="132" t="s">
        <v>181</v>
      </c>
      <c r="AW183" s="132" t="s">
        <v>181</v>
      </c>
      <c r="AX183" s="132" t="s">
        <v>181</v>
      </c>
      <c r="AY183" s="132" t="s">
        <v>181</v>
      </c>
      <c r="AZ183" s="132" t="s">
        <v>181</v>
      </c>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32" t="s">
        <v>181</v>
      </c>
      <c r="CW183" s="127"/>
      <c r="CX183" s="127"/>
      <c r="CY183" s="127"/>
      <c r="CZ183" s="127"/>
      <c r="DA183" s="127"/>
      <c r="DB183" s="132" t="s">
        <v>181</v>
      </c>
      <c r="DC183" s="127"/>
      <c r="DD183" s="127"/>
      <c r="DE183" s="127"/>
      <c r="DF183" s="127"/>
      <c r="DG183" s="127"/>
      <c r="DH183" s="132" t="s">
        <v>181</v>
      </c>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row>
    <row r="184" spans="1:144" s="58" customFormat="1" ht="20.25" customHeight="1">
      <c r="A184" s="55"/>
      <c r="B184" s="56"/>
      <c r="C184" s="56"/>
      <c r="D184" s="1069" t="s">
        <v>125</v>
      </c>
      <c r="E184" s="1070"/>
      <c r="F184" s="1070"/>
      <c r="G184" s="1070"/>
      <c r="H184" s="1070"/>
      <c r="I184" s="1070"/>
      <c r="J184" s="1071"/>
      <c r="K184" s="56"/>
      <c r="L184" s="68"/>
      <c r="M184" s="152"/>
      <c r="N184" s="152"/>
      <c r="O184" s="414"/>
      <c r="P184" s="152"/>
      <c r="Q184" s="68"/>
      <c r="R184" s="152"/>
      <c r="S184" s="152"/>
      <c r="T184" s="414"/>
      <c r="U184" s="152"/>
      <c r="V184" s="68"/>
      <c r="W184" s="152"/>
      <c r="X184" s="152"/>
      <c r="Y184" s="414"/>
      <c r="Z184" s="152"/>
      <c r="AA184" s="68"/>
      <c r="AB184" s="152"/>
      <c r="AC184" s="152"/>
      <c r="AD184" s="414"/>
      <c r="AE184" s="152"/>
      <c r="AF184" s="68"/>
      <c r="AG184" s="152"/>
      <c r="AH184" s="152"/>
      <c r="AI184" s="414"/>
      <c r="AJ184" s="152"/>
      <c r="AK184" s="68"/>
      <c r="AL184" s="152"/>
      <c r="AM184" s="152"/>
      <c r="AN184" s="414"/>
      <c r="AO184" s="85"/>
      <c r="AP184" s="187"/>
      <c r="AQ184" s="53">
        <f>SUM(O184:AN184)</f>
        <v>0</v>
      </c>
      <c r="AR184" s="188"/>
      <c r="AS184" s="729"/>
      <c r="AT184" s="132"/>
      <c r="AU184" s="132"/>
      <c r="AV184" s="132"/>
      <c r="AW184" s="132"/>
      <c r="AX184" s="132"/>
      <c r="AY184" s="132"/>
      <c r="AZ184" s="132"/>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32"/>
      <c r="CW184" s="127"/>
      <c r="CX184" s="127"/>
      <c r="CY184" s="127"/>
      <c r="CZ184" s="127"/>
      <c r="DA184" s="127"/>
      <c r="DB184" s="132"/>
      <c r="DC184" s="127"/>
      <c r="DD184" s="127"/>
      <c r="DE184" s="127"/>
      <c r="DF184" s="127"/>
      <c r="DG184" s="127"/>
      <c r="DH184" s="132"/>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row>
    <row r="185" spans="1:144" s="58" customFormat="1" ht="9.9499999999999993" customHeight="1">
      <c r="A185" s="55"/>
      <c r="B185" s="56"/>
      <c r="C185" s="56"/>
      <c r="D185" s="1067"/>
      <c r="E185" s="1004"/>
      <c r="F185" s="1004"/>
      <c r="G185" s="1004"/>
      <c r="H185" s="1004"/>
      <c r="I185" s="1004"/>
      <c r="J185" s="1004"/>
      <c r="K185" s="56"/>
      <c r="L185" s="68"/>
      <c r="M185" s="152"/>
      <c r="N185" s="152"/>
      <c r="O185" s="401" t="s">
        <v>181</v>
      </c>
      <c r="P185" s="152"/>
      <c r="Q185" s="68"/>
      <c r="R185" s="152"/>
      <c r="S185" s="152"/>
      <c r="T185" s="401" t="s">
        <v>181</v>
      </c>
      <c r="U185" s="152"/>
      <c r="V185" s="68"/>
      <c r="W185" s="152"/>
      <c r="X185" s="152"/>
      <c r="Y185" s="401" t="s">
        <v>181</v>
      </c>
      <c r="Z185" s="152"/>
      <c r="AA185" s="68"/>
      <c r="AB185" s="152"/>
      <c r="AC185" s="152"/>
      <c r="AD185" s="401" t="s">
        <v>181</v>
      </c>
      <c r="AE185" s="152"/>
      <c r="AF185" s="68"/>
      <c r="AG185" s="152"/>
      <c r="AH185" s="152"/>
      <c r="AI185" s="401" t="s">
        <v>181</v>
      </c>
      <c r="AJ185" s="152"/>
      <c r="AK185" s="68"/>
      <c r="AL185" s="152"/>
      <c r="AM185" s="152"/>
      <c r="AN185" s="401" t="s">
        <v>181</v>
      </c>
      <c r="AO185" s="85"/>
      <c r="AP185" s="187"/>
      <c r="AQ185" s="185" t="s">
        <v>181</v>
      </c>
      <c r="AR185" s="188"/>
      <c r="AS185" s="729"/>
      <c r="AT185" s="132"/>
      <c r="AU185" s="132"/>
      <c r="AV185" s="132"/>
      <c r="AW185" s="132"/>
      <c r="AX185" s="132"/>
      <c r="AY185" s="132"/>
      <c r="AZ185" s="132"/>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32"/>
      <c r="CW185" s="127"/>
      <c r="CX185" s="127"/>
      <c r="CY185" s="127"/>
      <c r="CZ185" s="127"/>
      <c r="DA185" s="127"/>
      <c r="DB185" s="132"/>
      <c r="DC185" s="127"/>
      <c r="DD185" s="127"/>
      <c r="DE185" s="127"/>
      <c r="DF185" s="127"/>
      <c r="DG185" s="127"/>
      <c r="DH185" s="132"/>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row>
    <row r="186" spans="1:144" s="58" customFormat="1" ht="20.25" customHeight="1">
      <c r="A186" s="55" t="s">
        <v>181</v>
      </c>
      <c r="B186" s="56" t="s">
        <v>181</v>
      </c>
      <c r="C186" s="56" t="s">
        <v>225</v>
      </c>
      <c r="D186" s="1375" t="s">
        <v>1098</v>
      </c>
      <c r="E186" s="1376"/>
      <c r="F186" s="1376"/>
      <c r="G186" s="1376"/>
      <c r="H186" s="1376"/>
      <c r="I186" s="1376"/>
      <c r="J186" s="1376"/>
      <c r="K186" s="56" t="s">
        <v>181</v>
      </c>
      <c r="L186" s="68" t="s">
        <v>181</v>
      </c>
      <c r="M186" s="152" t="s">
        <v>181</v>
      </c>
      <c r="N186" s="152" t="s">
        <v>181</v>
      </c>
      <c r="O186" s="413" t="s">
        <v>181</v>
      </c>
      <c r="P186" s="152"/>
      <c r="Q186" s="68"/>
      <c r="R186" s="152"/>
      <c r="S186" s="152"/>
      <c r="T186" s="413" t="s">
        <v>181</v>
      </c>
      <c r="U186" s="152"/>
      <c r="V186" s="68"/>
      <c r="W186" s="152"/>
      <c r="X186" s="152"/>
      <c r="Y186" s="413" t="s">
        <v>181</v>
      </c>
      <c r="Z186" s="152"/>
      <c r="AA186" s="68"/>
      <c r="AB186" s="152"/>
      <c r="AC186" s="152"/>
      <c r="AD186" s="413" t="s">
        <v>181</v>
      </c>
      <c r="AE186" s="152"/>
      <c r="AF186" s="68"/>
      <c r="AG186" s="152"/>
      <c r="AH186" s="152"/>
      <c r="AI186" s="413" t="s">
        <v>181</v>
      </c>
      <c r="AJ186" s="152"/>
      <c r="AK186" s="68"/>
      <c r="AL186" s="152"/>
      <c r="AM186" s="152"/>
      <c r="AN186" s="413" t="s">
        <v>181</v>
      </c>
      <c r="AO186" s="85" t="s">
        <v>181</v>
      </c>
      <c r="AP186" s="187" t="s">
        <v>181</v>
      </c>
      <c r="AQ186" s="204" t="s">
        <v>181</v>
      </c>
      <c r="AR186" s="188" t="s">
        <v>181</v>
      </c>
      <c r="AS186" s="729"/>
      <c r="AT186" s="132"/>
      <c r="AU186" s="132"/>
      <c r="AV186" s="132"/>
      <c r="AW186" s="132"/>
      <c r="AX186" s="132"/>
      <c r="AY186" s="132"/>
      <c r="AZ186" s="132"/>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32"/>
      <c r="CW186" s="127"/>
      <c r="CX186" s="127"/>
      <c r="CY186" s="127"/>
      <c r="CZ186" s="127"/>
      <c r="DA186" s="127"/>
      <c r="DB186" s="132"/>
      <c r="DC186" s="127"/>
      <c r="DD186" s="127"/>
      <c r="DE186" s="127"/>
      <c r="DF186" s="127"/>
      <c r="DG186" s="127"/>
      <c r="DH186" s="132"/>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row>
    <row r="187" spans="1:144" s="58" customFormat="1" ht="20.25" customHeight="1">
      <c r="A187" s="55"/>
      <c r="B187" s="56"/>
      <c r="C187" s="56"/>
      <c r="D187" s="1076" t="s">
        <v>221</v>
      </c>
      <c r="E187" s="1077"/>
      <c r="F187" s="1077"/>
      <c r="G187" s="1077"/>
      <c r="H187" s="1077"/>
      <c r="I187" s="1077"/>
      <c r="J187" s="1078"/>
      <c r="K187" s="56"/>
      <c r="L187" s="68"/>
      <c r="M187" s="152"/>
      <c r="N187" s="152"/>
      <c r="O187" s="412"/>
      <c r="P187" s="152"/>
      <c r="Q187" s="68"/>
      <c r="R187" s="152"/>
      <c r="S187" s="152"/>
      <c r="T187" s="412"/>
      <c r="U187" s="152"/>
      <c r="V187" s="68"/>
      <c r="W187" s="152"/>
      <c r="X187" s="152"/>
      <c r="Y187" s="412"/>
      <c r="Z187" s="152"/>
      <c r="AA187" s="68"/>
      <c r="AB187" s="152"/>
      <c r="AC187" s="152"/>
      <c r="AD187" s="412"/>
      <c r="AE187" s="152"/>
      <c r="AF187" s="68"/>
      <c r="AG187" s="152"/>
      <c r="AH187" s="152"/>
      <c r="AI187" s="412"/>
      <c r="AJ187" s="152"/>
      <c r="AK187" s="68"/>
      <c r="AL187" s="152"/>
      <c r="AM187" s="152"/>
      <c r="AN187" s="412"/>
      <c r="AO187" s="85"/>
      <c r="AP187" s="187"/>
      <c r="AQ187" s="52">
        <f>SUM(O187:AN187)</f>
        <v>0</v>
      </c>
      <c r="AR187" s="188"/>
      <c r="AS187" s="729"/>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row>
    <row r="188" spans="1:144" s="58" customFormat="1" ht="20.25" customHeight="1">
      <c r="A188" s="55"/>
      <c r="B188" s="56"/>
      <c r="C188" s="56"/>
      <c r="D188" s="1069" t="s">
        <v>125</v>
      </c>
      <c r="E188" s="1070"/>
      <c r="F188" s="1070"/>
      <c r="G188" s="1070"/>
      <c r="H188" s="1070"/>
      <c r="I188" s="1070"/>
      <c r="J188" s="1071"/>
      <c r="K188" s="56"/>
      <c r="L188" s="68"/>
      <c r="M188" s="152"/>
      <c r="N188" s="152"/>
      <c r="O188" s="414"/>
      <c r="P188" s="152"/>
      <c r="Q188" s="68"/>
      <c r="R188" s="152"/>
      <c r="S188" s="152"/>
      <c r="T188" s="414"/>
      <c r="U188" s="152"/>
      <c r="V188" s="68"/>
      <c r="W188" s="152"/>
      <c r="X188" s="152"/>
      <c r="Y188" s="414"/>
      <c r="Z188" s="152"/>
      <c r="AA188" s="68"/>
      <c r="AB188" s="152"/>
      <c r="AC188" s="152"/>
      <c r="AD188" s="414"/>
      <c r="AE188" s="152"/>
      <c r="AF188" s="68"/>
      <c r="AG188" s="152"/>
      <c r="AH188" s="152"/>
      <c r="AI188" s="414"/>
      <c r="AJ188" s="152"/>
      <c r="AK188" s="68"/>
      <c r="AL188" s="152"/>
      <c r="AM188" s="152"/>
      <c r="AN188" s="414"/>
      <c r="AO188" s="85"/>
      <c r="AP188" s="187"/>
      <c r="AQ188" s="53">
        <f>SUM(O188:AN188)</f>
        <v>0</v>
      </c>
      <c r="AR188" s="188"/>
      <c r="AS188" s="729"/>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row>
    <row r="189" spans="1:144" s="58" customFormat="1" ht="9.9499999999999993" customHeight="1">
      <c r="A189" s="55"/>
      <c r="B189" s="56"/>
      <c r="C189" s="56"/>
      <c r="D189" s="1085"/>
      <c r="E189" s="1077"/>
      <c r="F189" s="1077"/>
      <c r="G189" s="1077"/>
      <c r="H189" s="1077"/>
      <c r="I189" s="1077"/>
      <c r="J189" s="1077"/>
      <c r="K189" s="56"/>
      <c r="L189" s="68"/>
      <c r="M189" s="152"/>
      <c r="N189" s="152"/>
      <c r="O189" s="401" t="s">
        <v>181</v>
      </c>
      <c r="P189" s="152"/>
      <c r="Q189" s="68"/>
      <c r="R189" s="152"/>
      <c r="S189" s="152"/>
      <c r="T189" s="401" t="s">
        <v>181</v>
      </c>
      <c r="U189" s="152"/>
      <c r="V189" s="68"/>
      <c r="W189" s="152"/>
      <c r="X189" s="152"/>
      <c r="Y189" s="401" t="s">
        <v>181</v>
      </c>
      <c r="Z189" s="152"/>
      <c r="AA189" s="68"/>
      <c r="AB189" s="152"/>
      <c r="AC189" s="152"/>
      <c r="AD189" s="401" t="s">
        <v>181</v>
      </c>
      <c r="AE189" s="152"/>
      <c r="AF189" s="68"/>
      <c r="AG189" s="152"/>
      <c r="AH189" s="152"/>
      <c r="AI189" s="401" t="s">
        <v>181</v>
      </c>
      <c r="AJ189" s="152"/>
      <c r="AK189" s="68"/>
      <c r="AL189" s="152"/>
      <c r="AM189" s="152"/>
      <c r="AN189" s="401" t="s">
        <v>181</v>
      </c>
      <c r="AO189" s="85"/>
      <c r="AP189" s="187"/>
      <c r="AQ189" s="185" t="s">
        <v>181</v>
      </c>
      <c r="AR189" s="188"/>
      <c r="AS189" s="729"/>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row>
    <row r="190" spans="1:144" s="58" customFormat="1" ht="20.25" customHeight="1">
      <c r="A190" s="55" t="s">
        <v>181</v>
      </c>
      <c r="B190" s="56" t="s">
        <v>181</v>
      </c>
      <c r="C190" s="56" t="s">
        <v>226</v>
      </c>
      <c r="D190" s="1375" t="s">
        <v>1097</v>
      </c>
      <c r="E190" s="1376"/>
      <c r="F190" s="1376"/>
      <c r="G190" s="1376"/>
      <c r="H190" s="1376"/>
      <c r="I190" s="1376"/>
      <c r="J190" s="1376"/>
      <c r="K190" s="56" t="s">
        <v>181</v>
      </c>
      <c r="L190" s="68" t="s">
        <v>181</v>
      </c>
      <c r="M190" s="152" t="s">
        <v>181</v>
      </c>
      <c r="N190" s="152" t="s">
        <v>181</v>
      </c>
      <c r="O190" s="413" t="s">
        <v>181</v>
      </c>
      <c r="P190" s="152"/>
      <c r="Q190" s="68"/>
      <c r="R190" s="152"/>
      <c r="S190" s="152"/>
      <c r="T190" s="413" t="s">
        <v>181</v>
      </c>
      <c r="U190" s="152"/>
      <c r="V190" s="68"/>
      <c r="W190" s="152"/>
      <c r="X190" s="152"/>
      <c r="Y190" s="413" t="s">
        <v>181</v>
      </c>
      <c r="Z190" s="152"/>
      <c r="AA190" s="68"/>
      <c r="AB190" s="152"/>
      <c r="AC190" s="152"/>
      <c r="AD190" s="413" t="s">
        <v>181</v>
      </c>
      <c r="AE190" s="152"/>
      <c r="AF190" s="68"/>
      <c r="AG190" s="152"/>
      <c r="AH190" s="152"/>
      <c r="AI190" s="413" t="s">
        <v>181</v>
      </c>
      <c r="AJ190" s="152"/>
      <c r="AK190" s="68"/>
      <c r="AL190" s="152"/>
      <c r="AM190" s="152"/>
      <c r="AN190" s="413" t="s">
        <v>181</v>
      </c>
      <c r="AO190" s="85" t="s">
        <v>181</v>
      </c>
      <c r="AP190" s="187" t="s">
        <v>181</v>
      </c>
      <c r="AQ190" s="204" t="s">
        <v>181</v>
      </c>
      <c r="AR190" s="188" t="s">
        <v>181</v>
      </c>
      <c r="AS190" s="729"/>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row>
    <row r="191" spans="1:144" s="58" customFormat="1" ht="20.25" customHeight="1">
      <c r="A191" s="55"/>
      <c r="B191" s="56"/>
      <c r="C191" s="56"/>
      <c r="D191" s="1076" t="s">
        <v>221</v>
      </c>
      <c r="E191" s="1077"/>
      <c r="F191" s="1077"/>
      <c r="G191" s="1077"/>
      <c r="H191" s="1077"/>
      <c r="I191" s="1077"/>
      <c r="J191" s="1078"/>
      <c r="K191" s="56"/>
      <c r="L191" s="68"/>
      <c r="M191" s="152"/>
      <c r="N191" s="152"/>
      <c r="O191" s="412"/>
      <c r="P191" s="152"/>
      <c r="Q191" s="68"/>
      <c r="R191" s="152"/>
      <c r="S191" s="152"/>
      <c r="T191" s="412"/>
      <c r="U191" s="152"/>
      <c r="V191" s="68"/>
      <c r="W191" s="152"/>
      <c r="X191" s="152"/>
      <c r="Y191" s="412"/>
      <c r="Z191" s="152"/>
      <c r="AA191" s="68"/>
      <c r="AB191" s="152"/>
      <c r="AC191" s="152"/>
      <c r="AD191" s="412"/>
      <c r="AE191" s="152"/>
      <c r="AF191" s="68"/>
      <c r="AG191" s="152"/>
      <c r="AH191" s="152"/>
      <c r="AI191" s="412"/>
      <c r="AJ191" s="152"/>
      <c r="AK191" s="68"/>
      <c r="AL191" s="152"/>
      <c r="AM191" s="152"/>
      <c r="AN191" s="412"/>
      <c r="AO191" s="85"/>
      <c r="AP191" s="187"/>
      <c r="AQ191" s="52">
        <f>SUM(O191:AN191)</f>
        <v>0</v>
      </c>
      <c r="AR191" s="188"/>
      <c r="AS191" s="729"/>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row>
    <row r="192" spans="1:144" s="58" customFormat="1" ht="20.25" customHeight="1">
      <c r="A192" s="55"/>
      <c r="B192" s="56"/>
      <c r="C192" s="56"/>
      <c r="D192" s="1069" t="s">
        <v>125</v>
      </c>
      <c r="E192" s="1070"/>
      <c r="F192" s="1070"/>
      <c r="G192" s="1070"/>
      <c r="H192" s="1070"/>
      <c r="I192" s="1070"/>
      <c r="J192" s="1071"/>
      <c r="K192" s="56"/>
      <c r="L192" s="68"/>
      <c r="M192" s="152"/>
      <c r="N192" s="152"/>
      <c r="O192" s="414"/>
      <c r="P192" s="152"/>
      <c r="Q192" s="68"/>
      <c r="R192" s="152"/>
      <c r="S192" s="152"/>
      <c r="T192" s="414"/>
      <c r="U192" s="152"/>
      <c r="V192" s="68"/>
      <c r="W192" s="152"/>
      <c r="X192" s="152"/>
      <c r="Y192" s="414"/>
      <c r="Z192" s="152"/>
      <c r="AA192" s="68"/>
      <c r="AB192" s="152"/>
      <c r="AC192" s="152"/>
      <c r="AD192" s="414"/>
      <c r="AE192" s="152"/>
      <c r="AF192" s="68"/>
      <c r="AG192" s="152"/>
      <c r="AH192" s="152"/>
      <c r="AI192" s="414"/>
      <c r="AJ192" s="152"/>
      <c r="AK192" s="68"/>
      <c r="AL192" s="152"/>
      <c r="AM192" s="152"/>
      <c r="AN192" s="414"/>
      <c r="AO192" s="85"/>
      <c r="AP192" s="187"/>
      <c r="AQ192" s="53">
        <f>SUM(O192:AN192)</f>
        <v>0</v>
      </c>
      <c r="AR192" s="188"/>
      <c r="AS192" s="729"/>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row>
    <row r="193" spans="1:144" s="58" customFormat="1" ht="9.9499999999999993" customHeight="1">
      <c r="A193" s="55"/>
      <c r="B193" s="56"/>
      <c r="C193" s="56"/>
      <c r="D193" s="1085"/>
      <c r="E193" s="1077"/>
      <c r="F193" s="1077"/>
      <c r="G193" s="1077"/>
      <c r="H193" s="1077"/>
      <c r="I193" s="1077"/>
      <c r="J193" s="1077"/>
      <c r="K193" s="56"/>
      <c r="L193" s="68"/>
      <c r="M193" s="152"/>
      <c r="N193" s="152"/>
      <c r="O193" s="401" t="s">
        <v>181</v>
      </c>
      <c r="P193" s="152"/>
      <c r="Q193" s="68"/>
      <c r="R193" s="152"/>
      <c r="S193" s="152"/>
      <c r="T193" s="401" t="s">
        <v>181</v>
      </c>
      <c r="U193" s="152"/>
      <c r="V193" s="68"/>
      <c r="W193" s="152"/>
      <c r="X193" s="152"/>
      <c r="Y193" s="401" t="s">
        <v>181</v>
      </c>
      <c r="Z193" s="152"/>
      <c r="AA193" s="68"/>
      <c r="AB193" s="152"/>
      <c r="AC193" s="152"/>
      <c r="AD193" s="401" t="s">
        <v>181</v>
      </c>
      <c r="AE193" s="152"/>
      <c r="AF193" s="68"/>
      <c r="AG193" s="152"/>
      <c r="AH193" s="152"/>
      <c r="AI193" s="401" t="s">
        <v>181</v>
      </c>
      <c r="AJ193" s="152"/>
      <c r="AK193" s="68"/>
      <c r="AL193" s="152"/>
      <c r="AM193" s="152"/>
      <c r="AN193" s="401" t="s">
        <v>181</v>
      </c>
      <c r="AO193" s="85"/>
      <c r="AP193" s="187"/>
      <c r="AQ193" s="185" t="s">
        <v>181</v>
      </c>
      <c r="AR193" s="188"/>
      <c r="AS193" s="729"/>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row>
    <row r="194" spans="1:144" s="58" customFormat="1" ht="20.25" customHeight="1">
      <c r="A194" s="55" t="s">
        <v>181</v>
      </c>
      <c r="B194" s="56" t="s">
        <v>181</v>
      </c>
      <c r="C194" s="56" t="s">
        <v>227</v>
      </c>
      <c r="D194" s="1375" t="s">
        <v>1096</v>
      </c>
      <c r="E194" s="1376"/>
      <c r="F194" s="1376"/>
      <c r="G194" s="1376"/>
      <c r="H194" s="1376"/>
      <c r="I194" s="1376"/>
      <c r="J194" s="1376"/>
      <c r="K194" s="56" t="s">
        <v>181</v>
      </c>
      <c r="L194" s="68" t="s">
        <v>181</v>
      </c>
      <c r="M194" s="152" t="s">
        <v>181</v>
      </c>
      <c r="N194" s="152" t="s">
        <v>181</v>
      </c>
      <c r="O194" s="413" t="s">
        <v>181</v>
      </c>
      <c r="P194" s="152"/>
      <c r="Q194" s="68"/>
      <c r="R194" s="152"/>
      <c r="S194" s="152"/>
      <c r="T194" s="413" t="s">
        <v>181</v>
      </c>
      <c r="U194" s="152"/>
      <c r="V194" s="68"/>
      <c r="W194" s="152"/>
      <c r="X194" s="152"/>
      <c r="Y194" s="413" t="s">
        <v>181</v>
      </c>
      <c r="Z194" s="152"/>
      <c r="AA194" s="68"/>
      <c r="AB194" s="152"/>
      <c r="AC194" s="152"/>
      <c r="AD194" s="413" t="s">
        <v>181</v>
      </c>
      <c r="AE194" s="152"/>
      <c r="AF194" s="68"/>
      <c r="AG194" s="152"/>
      <c r="AH194" s="152"/>
      <c r="AI194" s="413" t="s">
        <v>181</v>
      </c>
      <c r="AJ194" s="152"/>
      <c r="AK194" s="68"/>
      <c r="AL194" s="152"/>
      <c r="AM194" s="152"/>
      <c r="AN194" s="413" t="s">
        <v>181</v>
      </c>
      <c r="AO194" s="85" t="s">
        <v>181</v>
      </c>
      <c r="AP194" s="187" t="s">
        <v>181</v>
      </c>
      <c r="AQ194" s="204" t="s">
        <v>181</v>
      </c>
      <c r="AR194" s="188" t="s">
        <v>181</v>
      </c>
      <c r="AS194" s="729"/>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row>
    <row r="195" spans="1:144" s="58" customFormat="1" ht="20.25" customHeight="1">
      <c r="A195" s="55"/>
      <c r="B195" s="56"/>
      <c r="C195" s="56"/>
      <c r="D195" s="1076" t="s">
        <v>221</v>
      </c>
      <c r="E195" s="1077"/>
      <c r="F195" s="1077"/>
      <c r="G195" s="1077"/>
      <c r="H195" s="1077"/>
      <c r="I195" s="1077"/>
      <c r="J195" s="1078"/>
      <c r="K195" s="56"/>
      <c r="L195" s="68"/>
      <c r="M195" s="152"/>
      <c r="N195" s="152"/>
      <c r="O195" s="412"/>
      <c r="P195" s="152"/>
      <c r="Q195" s="68"/>
      <c r="R195" s="152"/>
      <c r="S195" s="152"/>
      <c r="T195" s="412"/>
      <c r="U195" s="152"/>
      <c r="V195" s="68"/>
      <c r="W195" s="152"/>
      <c r="X195" s="152"/>
      <c r="Y195" s="412"/>
      <c r="Z195" s="152"/>
      <c r="AA195" s="68"/>
      <c r="AB195" s="152"/>
      <c r="AC195" s="152"/>
      <c r="AD195" s="412"/>
      <c r="AE195" s="152"/>
      <c r="AF195" s="68"/>
      <c r="AG195" s="152"/>
      <c r="AH195" s="152"/>
      <c r="AI195" s="412"/>
      <c r="AJ195" s="152"/>
      <c r="AK195" s="68"/>
      <c r="AL195" s="152"/>
      <c r="AM195" s="152"/>
      <c r="AN195" s="412"/>
      <c r="AO195" s="85"/>
      <c r="AP195" s="187"/>
      <c r="AQ195" s="52">
        <f>SUM(O195:AN195)</f>
        <v>0</v>
      </c>
      <c r="AR195" s="188"/>
      <c r="AS195" s="729"/>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row>
    <row r="196" spans="1:144" s="58" customFormat="1" ht="20.25" customHeight="1">
      <c r="A196" s="55"/>
      <c r="B196" s="56"/>
      <c r="C196" s="56"/>
      <c r="D196" s="1069" t="s">
        <v>125</v>
      </c>
      <c r="E196" s="1070"/>
      <c r="F196" s="1070"/>
      <c r="G196" s="1070"/>
      <c r="H196" s="1070"/>
      <c r="I196" s="1070"/>
      <c r="J196" s="1071"/>
      <c r="K196" s="56"/>
      <c r="L196" s="68"/>
      <c r="M196" s="152"/>
      <c r="N196" s="152"/>
      <c r="O196" s="414"/>
      <c r="P196" s="152"/>
      <c r="Q196" s="68"/>
      <c r="R196" s="152"/>
      <c r="S196" s="152"/>
      <c r="T196" s="414"/>
      <c r="U196" s="152"/>
      <c r="V196" s="68"/>
      <c r="W196" s="152"/>
      <c r="X196" s="152"/>
      <c r="Y196" s="414"/>
      <c r="Z196" s="152"/>
      <c r="AA196" s="68"/>
      <c r="AB196" s="152"/>
      <c r="AC196" s="152"/>
      <c r="AD196" s="414"/>
      <c r="AE196" s="152"/>
      <c r="AF196" s="68"/>
      <c r="AG196" s="152"/>
      <c r="AH196" s="152"/>
      <c r="AI196" s="414"/>
      <c r="AJ196" s="152"/>
      <c r="AK196" s="68"/>
      <c r="AL196" s="152"/>
      <c r="AM196" s="152"/>
      <c r="AN196" s="414"/>
      <c r="AO196" s="85"/>
      <c r="AP196" s="187"/>
      <c r="AQ196" s="53">
        <f>SUM(O196:AN196)</f>
        <v>0</v>
      </c>
      <c r="AR196" s="188"/>
      <c r="AS196" s="729"/>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row>
    <row r="197" spans="1:144" s="58" customFormat="1" ht="9.9499999999999993" customHeight="1">
      <c r="A197" s="55"/>
      <c r="B197" s="56"/>
      <c r="C197" s="56"/>
      <c r="D197" s="1085"/>
      <c r="E197" s="1077"/>
      <c r="F197" s="1077"/>
      <c r="G197" s="1077"/>
      <c r="H197" s="1077"/>
      <c r="I197" s="1077"/>
      <c r="J197" s="1077"/>
      <c r="K197" s="56"/>
      <c r="L197" s="68"/>
      <c r="M197" s="152"/>
      <c r="N197" s="152"/>
      <c r="O197" s="401" t="s">
        <v>181</v>
      </c>
      <c r="P197" s="152"/>
      <c r="Q197" s="68"/>
      <c r="R197" s="152"/>
      <c r="S197" s="152"/>
      <c r="T197" s="401" t="s">
        <v>181</v>
      </c>
      <c r="U197" s="152"/>
      <c r="V197" s="68"/>
      <c r="W197" s="152"/>
      <c r="X197" s="152"/>
      <c r="Y197" s="401" t="s">
        <v>181</v>
      </c>
      <c r="Z197" s="152"/>
      <c r="AA197" s="68"/>
      <c r="AB197" s="152"/>
      <c r="AC197" s="152"/>
      <c r="AD197" s="401" t="s">
        <v>181</v>
      </c>
      <c r="AE197" s="152"/>
      <c r="AF197" s="68"/>
      <c r="AG197" s="152"/>
      <c r="AH197" s="152"/>
      <c r="AI197" s="401" t="s">
        <v>181</v>
      </c>
      <c r="AJ197" s="152"/>
      <c r="AK197" s="68"/>
      <c r="AL197" s="152"/>
      <c r="AM197" s="152"/>
      <c r="AN197" s="401" t="s">
        <v>181</v>
      </c>
      <c r="AO197" s="85"/>
      <c r="AP197" s="187"/>
      <c r="AQ197" s="185" t="s">
        <v>181</v>
      </c>
      <c r="AR197" s="188"/>
      <c r="AS197" s="729"/>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row>
    <row r="198" spans="1:144" s="58" customFormat="1" ht="20.25" customHeight="1">
      <c r="A198" s="55" t="s">
        <v>181</v>
      </c>
      <c r="B198" s="56" t="s">
        <v>181</v>
      </c>
      <c r="C198" s="56" t="s">
        <v>228</v>
      </c>
      <c r="D198" s="1375" t="s">
        <v>1095</v>
      </c>
      <c r="E198" s="1376"/>
      <c r="F198" s="1376"/>
      <c r="G198" s="1376"/>
      <c r="H198" s="1376"/>
      <c r="I198" s="1376"/>
      <c r="J198" s="1376"/>
      <c r="K198" s="56" t="s">
        <v>181</v>
      </c>
      <c r="L198" s="68" t="s">
        <v>181</v>
      </c>
      <c r="M198" s="152" t="s">
        <v>181</v>
      </c>
      <c r="N198" s="152" t="s">
        <v>181</v>
      </c>
      <c r="O198" s="413" t="s">
        <v>181</v>
      </c>
      <c r="P198" s="152"/>
      <c r="Q198" s="68"/>
      <c r="R198" s="152"/>
      <c r="S198" s="152"/>
      <c r="T198" s="413" t="s">
        <v>181</v>
      </c>
      <c r="U198" s="152"/>
      <c r="V198" s="68"/>
      <c r="W198" s="152"/>
      <c r="X198" s="152"/>
      <c r="Y198" s="413" t="s">
        <v>181</v>
      </c>
      <c r="Z198" s="152"/>
      <c r="AA198" s="68"/>
      <c r="AB198" s="152"/>
      <c r="AC198" s="152"/>
      <c r="AD198" s="413" t="s">
        <v>181</v>
      </c>
      <c r="AE198" s="152"/>
      <c r="AF198" s="68"/>
      <c r="AG198" s="152"/>
      <c r="AH198" s="152"/>
      <c r="AI198" s="413" t="s">
        <v>181</v>
      </c>
      <c r="AJ198" s="152"/>
      <c r="AK198" s="68"/>
      <c r="AL198" s="152"/>
      <c r="AM198" s="152"/>
      <c r="AN198" s="413" t="s">
        <v>181</v>
      </c>
      <c r="AO198" s="85" t="s">
        <v>181</v>
      </c>
      <c r="AP198" s="187" t="s">
        <v>181</v>
      </c>
      <c r="AQ198" s="204" t="s">
        <v>181</v>
      </c>
      <c r="AR198" s="188" t="s">
        <v>181</v>
      </c>
      <c r="AS198" s="729"/>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row>
    <row r="199" spans="1:144" s="58" customFormat="1" ht="20.25" customHeight="1">
      <c r="A199" s="55"/>
      <c r="B199" s="56"/>
      <c r="C199" s="56"/>
      <c r="D199" s="1076" t="s">
        <v>221</v>
      </c>
      <c r="E199" s="1077"/>
      <c r="F199" s="1077"/>
      <c r="G199" s="1077"/>
      <c r="H199" s="1077"/>
      <c r="I199" s="1077"/>
      <c r="J199" s="1078"/>
      <c r="K199" s="56"/>
      <c r="L199" s="68"/>
      <c r="M199" s="152"/>
      <c r="N199" s="152"/>
      <c r="O199" s="412"/>
      <c r="P199" s="152"/>
      <c r="Q199" s="68"/>
      <c r="R199" s="152"/>
      <c r="S199" s="152"/>
      <c r="T199" s="412"/>
      <c r="U199" s="152"/>
      <c r="V199" s="68"/>
      <c r="W199" s="152"/>
      <c r="X199" s="152"/>
      <c r="Y199" s="412"/>
      <c r="Z199" s="152"/>
      <c r="AA199" s="68"/>
      <c r="AB199" s="152"/>
      <c r="AC199" s="152"/>
      <c r="AD199" s="412"/>
      <c r="AE199" s="152"/>
      <c r="AF199" s="68"/>
      <c r="AG199" s="152"/>
      <c r="AH199" s="152"/>
      <c r="AI199" s="412"/>
      <c r="AJ199" s="152"/>
      <c r="AK199" s="68"/>
      <c r="AL199" s="152"/>
      <c r="AM199" s="152"/>
      <c r="AN199" s="412"/>
      <c r="AO199" s="85"/>
      <c r="AP199" s="187"/>
      <c r="AQ199" s="52">
        <f>SUM(O199:AN199)</f>
        <v>0</v>
      </c>
      <c r="AR199" s="188"/>
      <c r="AS199" s="729"/>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row>
    <row r="200" spans="1:144" s="58" customFormat="1" ht="20.25" customHeight="1">
      <c r="A200" s="55"/>
      <c r="B200" s="56"/>
      <c r="C200" s="56"/>
      <c r="D200" s="1069" t="s">
        <v>125</v>
      </c>
      <c r="E200" s="1070"/>
      <c r="F200" s="1070"/>
      <c r="G200" s="1070"/>
      <c r="H200" s="1070"/>
      <c r="I200" s="1070"/>
      <c r="J200" s="1071"/>
      <c r="K200" s="56"/>
      <c r="L200" s="68"/>
      <c r="M200" s="152"/>
      <c r="N200" s="152"/>
      <c r="O200" s="414"/>
      <c r="P200" s="152"/>
      <c r="Q200" s="68"/>
      <c r="R200" s="152"/>
      <c r="S200" s="152"/>
      <c r="T200" s="414"/>
      <c r="U200" s="152"/>
      <c r="V200" s="68"/>
      <c r="W200" s="152"/>
      <c r="X200" s="152"/>
      <c r="Y200" s="414"/>
      <c r="Z200" s="152"/>
      <c r="AA200" s="68"/>
      <c r="AB200" s="152"/>
      <c r="AC200" s="152"/>
      <c r="AD200" s="414"/>
      <c r="AE200" s="152"/>
      <c r="AF200" s="68"/>
      <c r="AG200" s="152"/>
      <c r="AH200" s="152"/>
      <c r="AI200" s="414"/>
      <c r="AJ200" s="152"/>
      <c r="AK200" s="68"/>
      <c r="AL200" s="152"/>
      <c r="AM200" s="152"/>
      <c r="AN200" s="414"/>
      <c r="AO200" s="85"/>
      <c r="AP200" s="187"/>
      <c r="AQ200" s="53">
        <f>SUM(O200:AN200)</f>
        <v>0</v>
      </c>
      <c r="AR200" s="188"/>
      <c r="AS200" s="729"/>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row>
    <row r="201" spans="1:144" s="58" customFormat="1" ht="9.9499999999999993" customHeight="1">
      <c r="A201" s="55"/>
      <c r="B201" s="56"/>
      <c r="C201" s="56"/>
      <c r="D201" s="1085"/>
      <c r="E201" s="1077"/>
      <c r="F201" s="1077"/>
      <c r="G201" s="1077"/>
      <c r="H201" s="1077"/>
      <c r="I201" s="1077"/>
      <c r="J201" s="1077"/>
      <c r="K201" s="56"/>
      <c r="L201" s="68"/>
      <c r="M201" s="152"/>
      <c r="N201" s="152"/>
      <c r="O201" s="401" t="s">
        <v>181</v>
      </c>
      <c r="P201" s="152"/>
      <c r="Q201" s="68"/>
      <c r="R201" s="152"/>
      <c r="S201" s="152"/>
      <c r="T201" s="401" t="s">
        <v>181</v>
      </c>
      <c r="U201" s="152"/>
      <c r="V201" s="68"/>
      <c r="W201" s="152"/>
      <c r="X201" s="152"/>
      <c r="Y201" s="401" t="s">
        <v>181</v>
      </c>
      <c r="Z201" s="152"/>
      <c r="AA201" s="68"/>
      <c r="AB201" s="152"/>
      <c r="AC201" s="152"/>
      <c r="AD201" s="401" t="s">
        <v>181</v>
      </c>
      <c r="AE201" s="152"/>
      <c r="AF201" s="68"/>
      <c r="AG201" s="152"/>
      <c r="AH201" s="152"/>
      <c r="AI201" s="401" t="s">
        <v>181</v>
      </c>
      <c r="AJ201" s="152"/>
      <c r="AK201" s="68"/>
      <c r="AL201" s="152"/>
      <c r="AM201" s="152"/>
      <c r="AN201" s="401" t="s">
        <v>181</v>
      </c>
      <c r="AO201" s="85"/>
      <c r="AP201" s="187"/>
      <c r="AQ201" s="185" t="s">
        <v>181</v>
      </c>
      <c r="AR201" s="188"/>
      <c r="AS201" s="729"/>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row>
    <row r="202" spans="1:144" s="58" customFormat="1" ht="20.25" customHeight="1">
      <c r="A202" s="55" t="s">
        <v>181</v>
      </c>
      <c r="B202" s="56" t="s">
        <v>181</v>
      </c>
      <c r="C202" s="56" t="s">
        <v>229</v>
      </c>
      <c r="D202" s="1375" t="s">
        <v>1094</v>
      </c>
      <c r="E202" s="1376"/>
      <c r="F202" s="1376"/>
      <c r="G202" s="1376"/>
      <c r="H202" s="1376"/>
      <c r="I202" s="1376"/>
      <c r="J202" s="1376"/>
      <c r="K202" s="56" t="s">
        <v>181</v>
      </c>
      <c r="L202" s="68" t="s">
        <v>181</v>
      </c>
      <c r="M202" s="152" t="s">
        <v>181</v>
      </c>
      <c r="N202" s="152" t="s">
        <v>181</v>
      </c>
      <c r="O202" s="413" t="s">
        <v>181</v>
      </c>
      <c r="P202" s="152"/>
      <c r="Q202" s="68"/>
      <c r="R202" s="152"/>
      <c r="S202" s="152"/>
      <c r="T202" s="413" t="s">
        <v>181</v>
      </c>
      <c r="U202" s="152"/>
      <c r="V202" s="68"/>
      <c r="W202" s="152"/>
      <c r="X202" s="152"/>
      <c r="Y202" s="413" t="s">
        <v>181</v>
      </c>
      <c r="Z202" s="152"/>
      <c r="AA202" s="68"/>
      <c r="AB202" s="152"/>
      <c r="AC202" s="152"/>
      <c r="AD202" s="413" t="s">
        <v>181</v>
      </c>
      <c r="AE202" s="152"/>
      <c r="AF202" s="68"/>
      <c r="AG202" s="152"/>
      <c r="AH202" s="152"/>
      <c r="AI202" s="413" t="s">
        <v>181</v>
      </c>
      <c r="AJ202" s="152"/>
      <c r="AK202" s="68"/>
      <c r="AL202" s="152"/>
      <c r="AM202" s="152"/>
      <c r="AN202" s="413" t="s">
        <v>181</v>
      </c>
      <c r="AO202" s="85" t="s">
        <v>181</v>
      </c>
      <c r="AP202" s="187" t="s">
        <v>181</v>
      </c>
      <c r="AQ202" s="204" t="s">
        <v>181</v>
      </c>
      <c r="AR202" s="188" t="s">
        <v>181</v>
      </c>
      <c r="AS202" s="729"/>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row>
    <row r="203" spans="1:144" s="58" customFormat="1" ht="20.25" customHeight="1">
      <c r="A203" s="55"/>
      <c r="B203" s="56"/>
      <c r="C203" s="56"/>
      <c r="D203" s="1076" t="s">
        <v>221</v>
      </c>
      <c r="E203" s="1077"/>
      <c r="F203" s="1077"/>
      <c r="G203" s="1077"/>
      <c r="H203" s="1077"/>
      <c r="I203" s="1077"/>
      <c r="J203" s="1078"/>
      <c r="K203" s="56"/>
      <c r="L203" s="68"/>
      <c r="M203" s="152"/>
      <c r="N203" s="152"/>
      <c r="O203" s="412"/>
      <c r="P203" s="152"/>
      <c r="Q203" s="68"/>
      <c r="R203" s="152"/>
      <c r="S203" s="152"/>
      <c r="T203" s="412"/>
      <c r="U203" s="152"/>
      <c r="V203" s="68"/>
      <c r="W203" s="152"/>
      <c r="X203" s="152"/>
      <c r="Y203" s="412"/>
      <c r="Z203" s="152"/>
      <c r="AA203" s="68"/>
      <c r="AB203" s="152"/>
      <c r="AC203" s="152"/>
      <c r="AD203" s="412"/>
      <c r="AE203" s="152"/>
      <c r="AF203" s="68"/>
      <c r="AG203" s="152"/>
      <c r="AH203" s="152"/>
      <c r="AI203" s="412"/>
      <c r="AJ203" s="152"/>
      <c r="AK203" s="68"/>
      <c r="AL203" s="152"/>
      <c r="AM203" s="152"/>
      <c r="AN203" s="412"/>
      <c r="AO203" s="85"/>
      <c r="AP203" s="187"/>
      <c r="AQ203" s="52">
        <f>SUM(O203:AN203)</f>
        <v>0</v>
      </c>
      <c r="AR203" s="188"/>
      <c r="AS203" s="729"/>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row>
    <row r="204" spans="1:144" s="58" customFormat="1" ht="20.25" customHeight="1">
      <c r="A204" s="55"/>
      <c r="B204" s="56"/>
      <c r="C204" s="56"/>
      <c r="D204" s="1069" t="s">
        <v>125</v>
      </c>
      <c r="E204" s="1070"/>
      <c r="F204" s="1070"/>
      <c r="G204" s="1070"/>
      <c r="H204" s="1070"/>
      <c r="I204" s="1070"/>
      <c r="J204" s="1071"/>
      <c r="K204" s="56"/>
      <c r="L204" s="68"/>
      <c r="M204" s="152"/>
      <c r="N204" s="152"/>
      <c r="O204" s="414"/>
      <c r="P204" s="152"/>
      <c r="Q204" s="68"/>
      <c r="R204" s="152"/>
      <c r="S204" s="152"/>
      <c r="T204" s="414"/>
      <c r="U204" s="152"/>
      <c r="V204" s="68"/>
      <c r="W204" s="152"/>
      <c r="X204" s="152"/>
      <c r="Y204" s="414"/>
      <c r="Z204" s="152"/>
      <c r="AA204" s="68"/>
      <c r="AB204" s="152"/>
      <c r="AC204" s="152"/>
      <c r="AD204" s="414"/>
      <c r="AE204" s="152"/>
      <c r="AF204" s="68"/>
      <c r="AG204" s="152"/>
      <c r="AH204" s="152"/>
      <c r="AI204" s="414"/>
      <c r="AJ204" s="152"/>
      <c r="AK204" s="68"/>
      <c r="AL204" s="152"/>
      <c r="AM204" s="152"/>
      <c r="AN204" s="414"/>
      <c r="AO204" s="85"/>
      <c r="AP204" s="187"/>
      <c r="AQ204" s="53">
        <f>SUM(O204:AN204)</f>
        <v>0</v>
      </c>
      <c r="AR204" s="188"/>
      <c r="AS204" s="729"/>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row>
    <row r="205" spans="1:144" s="58" customFormat="1" ht="9.9499999999999993" customHeight="1">
      <c r="A205" s="55"/>
      <c r="B205" s="56"/>
      <c r="C205" s="56"/>
      <c r="D205" s="1085"/>
      <c r="E205" s="1077"/>
      <c r="F205" s="1077"/>
      <c r="G205" s="1077"/>
      <c r="H205" s="1077"/>
      <c r="I205" s="1077"/>
      <c r="J205" s="1077"/>
      <c r="K205" s="56"/>
      <c r="L205" s="68"/>
      <c r="M205" s="152"/>
      <c r="N205" s="152"/>
      <c r="O205" s="401" t="s">
        <v>181</v>
      </c>
      <c r="P205" s="152"/>
      <c r="Q205" s="68"/>
      <c r="R205" s="152"/>
      <c r="S205" s="152"/>
      <c r="T205" s="401" t="s">
        <v>181</v>
      </c>
      <c r="U205" s="152"/>
      <c r="V205" s="68"/>
      <c r="W205" s="152"/>
      <c r="X205" s="152"/>
      <c r="Y205" s="401" t="s">
        <v>181</v>
      </c>
      <c r="Z205" s="152"/>
      <c r="AA205" s="68"/>
      <c r="AB205" s="152"/>
      <c r="AC205" s="152"/>
      <c r="AD205" s="401" t="s">
        <v>181</v>
      </c>
      <c r="AE205" s="152"/>
      <c r="AF205" s="68"/>
      <c r="AG205" s="152"/>
      <c r="AH205" s="152"/>
      <c r="AI205" s="401" t="s">
        <v>181</v>
      </c>
      <c r="AJ205" s="152"/>
      <c r="AK205" s="68"/>
      <c r="AL205" s="152"/>
      <c r="AM205" s="152"/>
      <c r="AN205" s="401" t="s">
        <v>181</v>
      </c>
      <c r="AO205" s="85"/>
      <c r="AP205" s="187"/>
      <c r="AQ205" s="185" t="s">
        <v>181</v>
      </c>
      <c r="AR205" s="188"/>
      <c r="AS205" s="729"/>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row>
    <row r="206" spans="1:144" s="58" customFormat="1" ht="20.25" customHeight="1">
      <c r="A206" s="55" t="s">
        <v>181</v>
      </c>
      <c r="B206" s="56" t="s">
        <v>181</v>
      </c>
      <c r="C206" s="56" t="s">
        <v>230</v>
      </c>
      <c r="D206" s="1375" t="s">
        <v>1093</v>
      </c>
      <c r="E206" s="1376"/>
      <c r="F206" s="1376"/>
      <c r="G206" s="1376"/>
      <c r="H206" s="1376"/>
      <c r="I206" s="1376"/>
      <c r="J206" s="1376"/>
      <c r="K206" s="56" t="s">
        <v>181</v>
      </c>
      <c r="L206" s="68" t="s">
        <v>181</v>
      </c>
      <c r="M206" s="152" t="s">
        <v>181</v>
      </c>
      <c r="N206" s="152" t="s">
        <v>181</v>
      </c>
      <c r="O206" s="413" t="s">
        <v>181</v>
      </c>
      <c r="P206" s="152"/>
      <c r="Q206" s="68"/>
      <c r="R206" s="152"/>
      <c r="S206" s="152"/>
      <c r="T206" s="413" t="s">
        <v>181</v>
      </c>
      <c r="U206" s="152"/>
      <c r="V206" s="68"/>
      <c r="W206" s="152"/>
      <c r="X206" s="152"/>
      <c r="Y206" s="413" t="s">
        <v>181</v>
      </c>
      <c r="Z206" s="152"/>
      <c r="AA206" s="68"/>
      <c r="AB206" s="152"/>
      <c r="AC206" s="152"/>
      <c r="AD206" s="413" t="s">
        <v>181</v>
      </c>
      <c r="AE206" s="152"/>
      <c r="AF206" s="68"/>
      <c r="AG206" s="152"/>
      <c r="AH206" s="152"/>
      <c r="AI206" s="413" t="s">
        <v>181</v>
      </c>
      <c r="AJ206" s="152"/>
      <c r="AK206" s="68"/>
      <c r="AL206" s="152"/>
      <c r="AM206" s="152"/>
      <c r="AN206" s="413" t="s">
        <v>181</v>
      </c>
      <c r="AO206" s="85" t="s">
        <v>181</v>
      </c>
      <c r="AP206" s="187" t="s">
        <v>181</v>
      </c>
      <c r="AQ206" s="204" t="s">
        <v>181</v>
      </c>
      <c r="AR206" s="188" t="s">
        <v>181</v>
      </c>
      <c r="AS206" s="729"/>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row>
    <row r="207" spans="1:144" s="58" customFormat="1" ht="20.25" customHeight="1">
      <c r="A207" s="55"/>
      <c r="B207" s="56"/>
      <c r="C207" s="56"/>
      <c r="D207" s="1076" t="s">
        <v>221</v>
      </c>
      <c r="E207" s="1077"/>
      <c r="F207" s="1077"/>
      <c r="G207" s="1077"/>
      <c r="H207" s="1077"/>
      <c r="I207" s="1077"/>
      <c r="J207" s="1078"/>
      <c r="K207" s="56"/>
      <c r="L207" s="68"/>
      <c r="M207" s="152"/>
      <c r="N207" s="152"/>
      <c r="O207" s="412"/>
      <c r="P207" s="152"/>
      <c r="Q207" s="68"/>
      <c r="R207" s="152"/>
      <c r="S207" s="152"/>
      <c r="T207" s="412"/>
      <c r="U207" s="152"/>
      <c r="V207" s="68"/>
      <c r="W207" s="152"/>
      <c r="X207" s="152"/>
      <c r="Y207" s="412"/>
      <c r="Z207" s="152"/>
      <c r="AA207" s="68"/>
      <c r="AB207" s="152"/>
      <c r="AC207" s="152"/>
      <c r="AD207" s="412"/>
      <c r="AE207" s="152"/>
      <c r="AF207" s="68"/>
      <c r="AG207" s="152"/>
      <c r="AH207" s="152"/>
      <c r="AI207" s="412"/>
      <c r="AJ207" s="152"/>
      <c r="AK207" s="68"/>
      <c r="AL207" s="152"/>
      <c r="AM207" s="152"/>
      <c r="AN207" s="412"/>
      <c r="AO207" s="85"/>
      <c r="AP207" s="187"/>
      <c r="AQ207" s="52">
        <f>SUM(O207:AN207)</f>
        <v>0</v>
      </c>
      <c r="AR207" s="188"/>
      <c r="AS207" s="729"/>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row>
    <row r="208" spans="1:144" s="58" customFormat="1" ht="20.25" customHeight="1">
      <c r="A208" s="55"/>
      <c r="B208" s="56"/>
      <c r="C208" s="56"/>
      <c r="D208" s="1069" t="s">
        <v>125</v>
      </c>
      <c r="E208" s="1070"/>
      <c r="F208" s="1070"/>
      <c r="G208" s="1070"/>
      <c r="H208" s="1070"/>
      <c r="I208" s="1070"/>
      <c r="J208" s="1071"/>
      <c r="K208" s="56"/>
      <c r="L208" s="68"/>
      <c r="M208" s="152"/>
      <c r="N208" s="152"/>
      <c r="O208" s="414"/>
      <c r="P208" s="152"/>
      <c r="Q208" s="68"/>
      <c r="R208" s="152"/>
      <c r="S208" s="152"/>
      <c r="T208" s="414"/>
      <c r="U208" s="152"/>
      <c r="V208" s="68"/>
      <c r="W208" s="152"/>
      <c r="X208" s="152"/>
      <c r="Y208" s="414"/>
      <c r="Z208" s="152"/>
      <c r="AA208" s="68"/>
      <c r="AB208" s="152"/>
      <c r="AC208" s="152"/>
      <c r="AD208" s="414"/>
      <c r="AE208" s="152"/>
      <c r="AF208" s="68"/>
      <c r="AG208" s="152"/>
      <c r="AH208" s="152"/>
      <c r="AI208" s="414"/>
      <c r="AJ208" s="152"/>
      <c r="AK208" s="68"/>
      <c r="AL208" s="152"/>
      <c r="AM208" s="152"/>
      <c r="AN208" s="414"/>
      <c r="AO208" s="85"/>
      <c r="AP208" s="187"/>
      <c r="AQ208" s="53">
        <f>SUM(O208:AN208)</f>
        <v>0</v>
      </c>
      <c r="AR208" s="188"/>
      <c r="AS208" s="729"/>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row>
    <row r="209" spans="1:144" s="58" customFormat="1" ht="9.9499999999999993" customHeight="1">
      <c r="A209" s="55" t="s">
        <v>181</v>
      </c>
      <c r="B209" s="56" t="s">
        <v>181</v>
      </c>
      <c r="C209" s="56" t="s">
        <v>181</v>
      </c>
      <c r="D209" s="56" t="s">
        <v>181</v>
      </c>
      <c r="E209" s="56" t="s">
        <v>181</v>
      </c>
      <c r="F209" s="56" t="s">
        <v>181</v>
      </c>
      <c r="G209" s="56" t="s">
        <v>181</v>
      </c>
      <c r="H209" s="56" t="s">
        <v>181</v>
      </c>
      <c r="I209" s="56" t="s">
        <v>181</v>
      </c>
      <c r="J209" s="56" t="s">
        <v>181</v>
      </c>
      <c r="K209" s="56" t="s">
        <v>181</v>
      </c>
      <c r="L209" s="68" t="s">
        <v>181</v>
      </c>
      <c r="M209" s="152" t="s">
        <v>181</v>
      </c>
      <c r="N209" s="152" t="s">
        <v>181</v>
      </c>
      <c r="O209" s="401"/>
      <c r="P209" s="152"/>
      <c r="Q209" s="68"/>
      <c r="R209" s="152"/>
      <c r="S209" s="152"/>
      <c r="T209" s="401"/>
      <c r="U209" s="152"/>
      <c r="V209" s="68"/>
      <c r="W209" s="152"/>
      <c r="X209" s="152"/>
      <c r="Y209" s="401"/>
      <c r="Z209" s="152"/>
      <c r="AA209" s="68"/>
      <c r="AB209" s="152"/>
      <c r="AC209" s="152"/>
      <c r="AD209" s="401"/>
      <c r="AE209" s="152"/>
      <c r="AF209" s="68"/>
      <c r="AG209" s="152"/>
      <c r="AH209" s="152"/>
      <c r="AI209" s="401"/>
      <c r="AJ209" s="152"/>
      <c r="AK209" s="68"/>
      <c r="AL209" s="152"/>
      <c r="AM209" s="152"/>
      <c r="AN209" s="401"/>
      <c r="AO209" s="85" t="s">
        <v>181</v>
      </c>
      <c r="AP209" s="187" t="s">
        <v>181</v>
      </c>
      <c r="AQ209" s="185"/>
      <c r="AR209" s="188" t="s">
        <v>181</v>
      </c>
      <c r="AS209" s="729"/>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row>
    <row r="210" spans="1:144" s="58" customFormat="1" ht="20.25" customHeight="1">
      <c r="A210" s="55" t="s">
        <v>181</v>
      </c>
      <c r="B210" s="56">
        <v>6</v>
      </c>
      <c r="C210" s="1128" t="s">
        <v>231</v>
      </c>
      <c r="D210" s="1129"/>
      <c r="E210" s="1129"/>
      <c r="F210" s="1129"/>
      <c r="G210" s="1129"/>
      <c r="H210" s="1129"/>
      <c r="I210" s="1129"/>
      <c r="J210" s="1129"/>
      <c r="K210" s="56" t="s">
        <v>181</v>
      </c>
      <c r="L210" s="68" t="s">
        <v>181</v>
      </c>
      <c r="M210" s="152" t="s">
        <v>181</v>
      </c>
      <c r="N210" s="152" t="s">
        <v>181</v>
      </c>
      <c r="O210" s="408"/>
      <c r="P210" s="152"/>
      <c r="Q210" s="68"/>
      <c r="R210" s="152"/>
      <c r="S210" s="152"/>
      <c r="T210" s="408"/>
      <c r="U210" s="152"/>
      <c r="V210" s="68"/>
      <c r="W210" s="152"/>
      <c r="X210" s="152"/>
      <c r="Y210" s="408"/>
      <c r="Z210" s="152"/>
      <c r="AA210" s="68"/>
      <c r="AB210" s="152"/>
      <c r="AC210" s="152"/>
      <c r="AD210" s="408"/>
      <c r="AE210" s="152"/>
      <c r="AF210" s="68"/>
      <c r="AG210" s="152"/>
      <c r="AH210" s="152"/>
      <c r="AI210" s="408"/>
      <c r="AJ210" s="152"/>
      <c r="AK210" s="68"/>
      <c r="AL210" s="152"/>
      <c r="AM210" s="152"/>
      <c r="AN210" s="408"/>
      <c r="AO210" s="85" t="s">
        <v>181</v>
      </c>
      <c r="AP210" s="187" t="s">
        <v>181</v>
      </c>
      <c r="AQ210" s="53">
        <f>SUM(O210:AN210)</f>
        <v>0</v>
      </c>
      <c r="AR210" s="188" t="s">
        <v>181</v>
      </c>
      <c r="AS210" s="729"/>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row>
    <row r="211" spans="1:144" s="58" customFormat="1" ht="9.9499999999999993" customHeight="1">
      <c r="A211" s="55" t="s">
        <v>181</v>
      </c>
      <c r="B211" s="56" t="s">
        <v>181</v>
      </c>
      <c r="C211" s="56" t="s">
        <v>181</v>
      </c>
      <c r="D211" s="56" t="s">
        <v>181</v>
      </c>
      <c r="E211" s="56" t="s">
        <v>181</v>
      </c>
      <c r="F211" s="56" t="s">
        <v>181</v>
      </c>
      <c r="G211" s="56" t="s">
        <v>181</v>
      </c>
      <c r="H211" s="56" t="s">
        <v>181</v>
      </c>
      <c r="I211" s="56" t="s">
        <v>181</v>
      </c>
      <c r="J211" s="56" t="s">
        <v>181</v>
      </c>
      <c r="K211" s="56" t="s">
        <v>181</v>
      </c>
      <c r="L211" s="68" t="s">
        <v>181</v>
      </c>
      <c r="M211" s="152" t="s">
        <v>181</v>
      </c>
      <c r="N211" s="152" t="s">
        <v>181</v>
      </c>
      <c r="O211" s="401"/>
      <c r="P211" s="152"/>
      <c r="Q211" s="68"/>
      <c r="R211" s="152"/>
      <c r="S211" s="152"/>
      <c r="T211" s="401"/>
      <c r="U211" s="152"/>
      <c r="V211" s="68"/>
      <c r="W211" s="152"/>
      <c r="X211" s="152"/>
      <c r="Y211" s="401"/>
      <c r="Z211" s="152"/>
      <c r="AA211" s="68"/>
      <c r="AB211" s="152"/>
      <c r="AC211" s="152"/>
      <c r="AD211" s="401"/>
      <c r="AE211" s="152"/>
      <c r="AF211" s="68"/>
      <c r="AG211" s="152"/>
      <c r="AH211" s="152"/>
      <c r="AI211" s="401"/>
      <c r="AJ211" s="152"/>
      <c r="AK211" s="68"/>
      <c r="AL211" s="152"/>
      <c r="AM211" s="152"/>
      <c r="AN211" s="401"/>
      <c r="AO211" s="85" t="s">
        <v>181</v>
      </c>
      <c r="AP211" s="187" t="s">
        <v>181</v>
      </c>
      <c r="AQ211" s="185" t="s">
        <v>181</v>
      </c>
      <c r="AR211" s="188" t="s">
        <v>181</v>
      </c>
      <c r="AS211" s="729"/>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row>
    <row r="212" spans="1:144" s="58" customFormat="1" ht="20.25" customHeight="1">
      <c r="A212" s="55" t="s">
        <v>181</v>
      </c>
      <c r="B212" s="56">
        <v>7</v>
      </c>
      <c r="C212" s="1347" t="s">
        <v>244</v>
      </c>
      <c r="D212" s="1348"/>
      <c r="E212" s="1348"/>
      <c r="F212" s="1348"/>
      <c r="G212" s="1348"/>
      <c r="H212" s="1348"/>
      <c r="I212" s="1348"/>
      <c r="J212" s="1348"/>
      <c r="K212" s="56" t="s">
        <v>181</v>
      </c>
      <c r="L212" s="68" t="s">
        <v>181</v>
      </c>
      <c r="M212" s="152" t="s">
        <v>181</v>
      </c>
      <c r="N212" s="152" t="s">
        <v>181</v>
      </c>
      <c r="O212" s="401"/>
      <c r="P212" s="152"/>
      <c r="Q212" s="68"/>
      <c r="R212" s="152"/>
      <c r="S212" s="152"/>
      <c r="T212" s="401"/>
      <c r="U212" s="152"/>
      <c r="V212" s="68"/>
      <c r="W212" s="152"/>
      <c r="X212" s="152"/>
      <c r="Y212" s="401"/>
      <c r="Z212" s="152"/>
      <c r="AA212" s="68"/>
      <c r="AB212" s="152"/>
      <c r="AC212" s="152"/>
      <c r="AD212" s="401"/>
      <c r="AE212" s="152"/>
      <c r="AF212" s="68"/>
      <c r="AG212" s="152"/>
      <c r="AH212" s="152"/>
      <c r="AI212" s="401" t="s">
        <v>181</v>
      </c>
      <c r="AJ212" s="152"/>
      <c r="AK212" s="68"/>
      <c r="AL212" s="152"/>
      <c r="AM212" s="152"/>
      <c r="AN212" s="401" t="s">
        <v>181</v>
      </c>
      <c r="AO212" s="85" t="s">
        <v>181</v>
      </c>
      <c r="AP212" s="187" t="s">
        <v>181</v>
      </c>
      <c r="AQ212" s="185" t="s">
        <v>181</v>
      </c>
      <c r="AR212" s="188" t="s">
        <v>181</v>
      </c>
      <c r="AS212" s="729"/>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row>
    <row r="213" spans="1:144" s="58" customFormat="1" ht="20.25" customHeight="1">
      <c r="A213" s="55"/>
      <c r="B213" s="56"/>
      <c r="C213" s="56"/>
      <c r="D213" s="1068" t="s">
        <v>242</v>
      </c>
      <c r="E213" s="966"/>
      <c r="F213" s="966"/>
      <c r="G213" s="966"/>
      <c r="H213" s="966"/>
      <c r="I213" s="966"/>
      <c r="J213" s="966"/>
      <c r="K213" s="56"/>
      <c r="L213" s="68"/>
      <c r="M213" s="152"/>
      <c r="N213" s="152"/>
      <c r="O213" s="410"/>
      <c r="P213" s="152"/>
      <c r="Q213" s="68"/>
      <c r="R213" s="152"/>
      <c r="S213" s="152"/>
      <c r="T213" s="410"/>
      <c r="U213" s="152"/>
      <c r="V213" s="68"/>
      <c r="W213" s="152"/>
      <c r="X213" s="152"/>
      <c r="Y213" s="410"/>
      <c r="Z213" s="152"/>
      <c r="AA213" s="68"/>
      <c r="AB213" s="152"/>
      <c r="AC213" s="152"/>
      <c r="AD213" s="410"/>
      <c r="AE213" s="152"/>
      <c r="AF213" s="68"/>
      <c r="AG213" s="152"/>
      <c r="AH213" s="152"/>
      <c r="AI213" s="410"/>
      <c r="AJ213" s="152"/>
      <c r="AK213" s="68"/>
      <c r="AL213" s="152"/>
      <c r="AM213" s="152"/>
      <c r="AN213" s="410"/>
      <c r="AO213" s="85"/>
      <c r="AP213" s="187"/>
      <c r="AQ213" s="52">
        <f>SUM(O213:AN213)</f>
        <v>0</v>
      </c>
      <c r="AR213" s="188"/>
      <c r="AS213" s="729"/>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row>
    <row r="214" spans="1:144" s="58" customFormat="1" ht="20.25" customHeight="1">
      <c r="A214" s="55" t="s">
        <v>181</v>
      </c>
      <c r="B214" s="56"/>
      <c r="C214" s="56"/>
      <c r="D214" s="1068" t="s">
        <v>242</v>
      </c>
      <c r="E214" s="966"/>
      <c r="F214" s="966"/>
      <c r="G214" s="966"/>
      <c r="H214" s="966"/>
      <c r="I214" s="966"/>
      <c r="J214" s="966"/>
      <c r="K214" s="56"/>
      <c r="L214" s="68"/>
      <c r="M214" s="152"/>
      <c r="N214" s="152"/>
      <c r="O214" s="410"/>
      <c r="P214" s="152"/>
      <c r="Q214" s="68"/>
      <c r="R214" s="152"/>
      <c r="S214" s="152"/>
      <c r="T214" s="410"/>
      <c r="U214" s="152"/>
      <c r="V214" s="68"/>
      <c r="W214" s="152"/>
      <c r="X214" s="152"/>
      <c r="Y214" s="410"/>
      <c r="Z214" s="152"/>
      <c r="AA214" s="68"/>
      <c r="AB214" s="152"/>
      <c r="AC214" s="152"/>
      <c r="AD214" s="410"/>
      <c r="AE214" s="152"/>
      <c r="AF214" s="68"/>
      <c r="AG214" s="152"/>
      <c r="AH214" s="152"/>
      <c r="AI214" s="410"/>
      <c r="AJ214" s="152"/>
      <c r="AK214" s="68"/>
      <c r="AL214" s="152"/>
      <c r="AM214" s="152"/>
      <c r="AN214" s="410"/>
      <c r="AO214" s="85"/>
      <c r="AP214" s="187"/>
      <c r="AQ214" s="52">
        <f>SUM(O214:AN214)</f>
        <v>0</v>
      </c>
      <c r="AR214" s="188"/>
      <c r="AS214" s="729"/>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row>
    <row r="215" spans="1:144" s="58" customFormat="1" ht="20.25" customHeight="1">
      <c r="A215" s="55" t="s">
        <v>181</v>
      </c>
      <c r="B215" s="56" t="s">
        <v>181</v>
      </c>
      <c r="C215" s="56" t="s">
        <v>181</v>
      </c>
      <c r="D215" s="1068" t="s">
        <v>242</v>
      </c>
      <c r="E215" s="966"/>
      <c r="F215" s="966"/>
      <c r="G215" s="966"/>
      <c r="H215" s="966"/>
      <c r="I215" s="966"/>
      <c r="J215" s="966"/>
      <c r="K215" s="56"/>
      <c r="L215" s="68"/>
      <c r="M215" s="152"/>
      <c r="N215" s="152"/>
      <c r="O215" s="410"/>
      <c r="P215" s="152"/>
      <c r="Q215" s="68"/>
      <c r="R215" s="152"/>
      <c r="S215" s="152"/>
      <c r="T215" s="410"/>
      <c r="U215" s="152"/>
      <c r="V215" s="68"/>
      <c r="W215" s="152"/>
      <c r="X215" s="152"/>
      <c r="Y215" s="410"/>
      <c r="Z215" s="152"/>
      <c r="AA215" s="68"/>
      <c r="AB215" s="152"/>
      <c r="AC215" s="152"/>
      <c r="AD215" s="410"/>
      <c r="AE215" s="152"/>
      <c r="AF215" s="68"/>
      <c r="AG215" s="152"/>
      <c r="AH215" s="152"/>
      <c r="AI215" s="410"/>
      <c r="AJ215" s="152"/>
      <c r="AK215" s="68"/>
      <c r="AL215" s="152"/>
      <c r="AM215" s="152"/>
      <c r="AN215" s="410"/>
      <c r="AO215" s="85"/>
      <c r="AP215" s="187"/>
      <c r="AQ215" s="52">
        <f>SUM(O215:AN215)</f>
        <v>0</v>
      </c>
      <c r="AR215" s="188"/>
      <c r="AS215" s="729"/>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row>
    <row r="216" spans="1:144" s="58" customFormat="1" ht="20.25" customHeight="1">
      <c r="A216" s="55"/>
      <c r="B216" s="56"/>
      <c r="C216" s="56"/>
      <c r="D216" s="1068" t="s">
        <v>242</v>
      </c>
      <c r="E216" s="966"/>
      <c r="F216" s="966"/>
      <c r="G216" s="966"/>
      <c r="H216" s="966"/>
      <c r="I216" s="966"/>
      <c r="J216" s="966"/>
      <c r="K216" s="56"/>
      <c r="L216" s="68"/>
      <c r="M216" s="152"/>
      <c r="N216" s="152"/>
      <c r="O216" s="410"/>
      <c r="P216" s="152"/>
      <c r="Q216" s="68"/>
      <c r="R216" s="152"/>
      <c r="S216" s="152"/>
      <c r="T216" s="410"/>
      <c r="U216" s="152"/>
      <c r="V216" s="68"/>
      <c r="W216" s="152"/>
      <c r="X216" s="152"/>
      <c r="Y216" s="410"/>
      <c r="Z216" s="152"/>
      <c r="AA216" s="68"/>
      <c r="AB216" s="152"/>
      <c r="AC216" s="152"/>
      <c r="AD216" s="410"/>
      <c r="AE216" s="152"/>
      <c r="AF216" s="68"/>
      <c r="AG216" s="152"/>
      <c r="AH216" s="152"/>
      <c r="AI216" s="410"/>
      <c r="AJ216" s="152"/>
      <c r="AK216" s="68"/>
      <c r="AL216" s="152"/>
      <c r="AM216" s="152"/>
      <c r="AN216" s="410"/>
      <c r="AO216" s="85"/>
      <c r="AP216" s="187"/>
      <c r="AQ216" s="52">
        <f t="shared" ref="AQ216:AQ222" si="128">SUM(O216:AN216)</f>
        <v>0</v>
      </c>
      <c r="AR216" s="188"/>
      <c r="AS216" s="729"/>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row>
    <row r="217" spans="1:144" s="58" customFormat="1" ht="20.25" customHeight="1">
      <c r="A217" s="55"/>
      <c r="B217" s="56"/>
      <c r="C217" s="56"/>
      <c r="D217" s="1068" t="s">
        <v>242</v>
      </c>
      <c r="E217" s="966"/>
      <c r="F217" s="966"/>
      <c r="G217" s="966"/>
      <c r="H217" s="966"/>
      <c r="I217" s="966"/>
      <c r="J217" s="966"/>
      <c r="K217" s="56"/>
      <c r="L217" s="68"/>
      <c r="M217" s="152"/>
      <c r="N217" s="152"/>
      <c r="O217" s="410"/>
      <c r="P217" s="152"/>
      <c r="Q217" s="68"/>
      <c r="R217" s="152"/>
      <c r="S217" s="152"/>
      <c r="T217" s="410"/>
      <c r="U217" s="152"/>
      <c r="V217" s="68"/>
      <c r="W217" s="152"/>
      <c r="X217" s="152"/>
      <c r="Y217" s="410"/>
      <c r="Z217" s="152"/>
      <c r="AA217" s="68"/>
      <c r="AB217" s="152"/>
      <c r="AC217" s="152"/>
      <c r="AD217" s="410"/>
      <c r="AE217" s="152"/>
      <c r="AF217" s="68"/>
      <c r="AG217" s="152"/>
      <c r="AH217" s="152"/>
      <c r="AI217" s="410"/>
      <c r="AJ217" s="152"/>
      <c r="AK217" s="68"/>
      <c r="AL217" s="152"/>
      <c r="AM217" s="152"/>
      <c r="AN217" s="410"/>
      <c r="AO217" s="85"/>
      <c r="AP217" s="187"/>
      <c r="AQ217" s="52">
        <f t="shared" si="128"/>
        <v>0</v>
      </c>
      <c r="AR217" s="188"/>
      <c r="AS217" s="729"/>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row>
    <row r="218" spans="1:144" s="58" customFormat="1" ht="20.25" customHeight="1">
      <c r="A218" s="55"/>
      <c r="B218" s="56"/>
      <c r="C218" s="56"/>
      <c r="D218" s="1068" t="s">
        <v>242</v>
      </c>
      <c r="E218" s="966"/>
      <c r="F218" s="966"/>
      <c r="G218" s="966"/>
      <c r="H218" s="966"/>
      <c r="I218" s="966"/>
      <c r="J218" s="966"/>
      <c r="K218" s="56"/>
      <c r="L218" s="68"/>
      <c r="M218" s="152"/>
      <c r="N218" s="152"/>
      <c r="O218" s="410"/>
      <c r="P218" s="152"/>
      <c r="Q218" s="68"/>
      <c r="R218" s="152"/>
      <c r="S218" s="152"/>
      <c r="T218" s="410"/>
      <c r="U218" s="152"/>
      <c r="V218" s="68"/>
      <c r="W218" s="152"/>
      <c r="X218" s="152"/>
      <c r="Y218" s="410"/>
      <c r="Z218" s="152"/>
      <c r="AA218" s="68"/>
      <c r="AB218" s="152"/>
      <c r="AC218" s="152"/>
      <c r="AD218" s="410"/>
      <c r="AE218" s="152"/>
      <c r="AF218" s="68"/>
      <c r="AG218" s="152"/>
      <c r="AH218" s="152"/>
      <c r="AI218" s="410"/>
      <c r="AJ218" s="152"/>
      <c r="AK218" s="68"/>
      <c r="AL218" s="152"/>
      <c r="AM218" s="152"/>
      <c r="AN218" s="410"/>
      <c r="AO218" s="85"/>
      <c r="AP218" s="187"/>
      <c r="AQ218" s="52">
        <f t="shared" si="128"/>
        <v>0</v>
      </c>
      <c r="AR218" s="188"/>
      <c r="AS218" s="729"/>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row>
    <row r="219" spans="1:144" s="58" customFormat="1" ht="20.25" customHeight="1">
      <c r="A219" s="55"/>
      <c r="B219" s="56"/>
      <c r="C219" s="56"/>
      <c r="D219" s="1068" t="s">
        <v>242</v>
      </c>
      <c r="E219" s="966"/>
      <c r="F219" s="966"/>
      <c r="G219" s="966"/>
      <c r="H219" s="966"/>
      <c r="I219" s="966"/>
      <c r="J219" s="966"/>
      <c r="K219" s="56"/>
      <c r="L219" s="68"/>
      <c r="M219" s="152"/>
      <c r="N219" s="152"/>
      <c r="O219" s="410"/>
      <c r="P219" s="152"/>
      <c r="Q219" s="68"/>
      <c r="R219" s="152"/>
      <c r="S219" s="152"/>
      <c r="T219" s="410"/>
      <c r="U219" s="152"/>
      <c r="V219" s="68"/>
      <c r="W219" s="152"/>
      <c r="X219" s="152"/>
      <c r="Y219" s="410"/>
      <c r="Z219" s="152"/>
      <c r="AA219" s="68"/>
      <c r="AB219" s="152"/>
      <c r="AC219" s="152"/>
      <c r="AD219" s="410"/>
      <c r="AE219" s="152"/>
      <c r="AF219" s="68"/>
      <c r="AG219" s="152"/>
      <c r="AH219" s="152"/>
      <c r="AI219" s="410"/>
      <c r="AJ219" s="152"/>
      <c r="AK219" s="68"/>
      <c r="AL219" s="152"/>
      <c r="AM219" s="152"/>
      <c r="AN219" s="410"/>
      <c r="AO219" s="85"/>
      <c r="AP219" s="187"/>
      <c r="AQ219" s="52">
        <f t="shared" si="128"/>
        <v>0</v>
      </c>
      <c r="AR219" s="188"/>
      <c r="AS219" s="729"/>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row>
    <row r="220" spans="1:144" s="58" customFormat="1" ht="20.25" customHeight="1">
      <c r="A220" s="55"/>
      <c r="B220" s="56"/>
      <c r="C220" s="56"/>
      <c r="D220" s="1068" t="s">
        <v>242</v>
      </c>
      <c r="E220" s="966"/>
      <c r="F220" s="966"/>
      <c r="G220" s="966"/>
      <c r="H220" s="966"/>
      <c r="I220" s="966"/>
      <c r="J220" s="966"/>
      <c r="K220" s="56"/>
      <c r="L220" s="68"/>
      <c r="M220" s="152"/>
      <c r="N220" s="152"/>
      <c r="O220" s="410"/>
      <c r="P220" s="152"/>
      <c r="Q220" s="68"/>
      <c r="R220" s="152"/>
      <c r="S220" s="152"/>
      <c r="T220" s="410"/>
      <c r="U220" s="152"/>
      <c r="V220" s="68"/>
      <c r="W220" s="152"/>
      <c r="X220" s="152"/>
      <c r="Y220" s="410"/>
      <c r="Z220" s="152"/>
      <c r="AA220" s="68"/>
      <c r="AB220" s="152"/>
      <c r="AC220" s="152"/>
      <c r="AD220" s="410"/>
      <c r="AE220" s="152"/>
      <c r="AF220" s="68"/>
      <c r="AG220" s="152"/>
      <c r="AH220" s="152"/>
      <c r="AI220" s="410"/>
      <c r="AJ220" s="152"/>
      <c r="AK220" s="68"/>
      <c r="AL220" s="152"/>
      <c r="AM220" s="152"/>
      <c r="AN220" s="410"/>
      <c r="AO220" s="85"/>
      <c r="AP220" s="187"/>
      <c r="AQ220" s="52">
        <f t="shared" si="128"/>
        <v>0</v>
      </c>
      <c r="AR220" s="188"/>
      <c r="AS220" s="729"/>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row>
    <row r="221" spans="1:144" s="58" customFormat="1" ht="20.25" customHeight="1">
      <c r="A221" s="55"/>
      <c r="B221" s="56"/>
      <c r="C221" s="56"/>
      <c r="D221" s="1068" t="s">
        <v>242</v>
      </c>
      <c r="E221" s="966"/>
      <c r="F221" s="966"/>
      <c r="G221" s="966"/>
      <c r="H221" s="966"/>
      <c r="I221" s="966"/>
      <c r="J221" s="966"/>
      <c r="K221" s="56"/>
      <c r="L221" s="68"/>
      <c r="M221" s="152"/>
      <c r="N221" s="152"/>
      <c r="O221" s="410"/>
      <c r="P221" s="152"/>
      <c r="Q221" s="68"/>
      <c r="R221" s="152"/>
      <c r="S221" s="152"/>
      <c r="T221" s="410"/>
      <c r="U221" s="152"/>
      <c r="V221" s="68"/>
      <c r="W221" s="152"/>
      <c r="X221" s="152"/>
      <c r="Y221" s="410"/>
      <c r="Z221" s="152"/>
      <c r="AA221" s="68"/>
      <c r="AB221" s="152"/>
      <c r="AC221" s="152"/>
      <c r="AD221" s="410"/>
      <c r="AE221" s="152"/>
      <c r="AF221" s="68"/>
      <c r="AG221" s="152"/>
      <c r="AH221" s="152"/>
      <c r="AI221" s="410"/>
      <c r="AJ221" s="152"/>
      <c r="AK221" s="68"/>
      <c r="AL221" s="152"/>
      <c r="AM221" s="152"/>
      <c r="AN221" s="410"/>
      <c r="AO221" s="85"/>
      <c r="AP221" s="187"/>
      <c r="AQ221" s="52">
        <f t="shared" si="128"/>
        <v>0</v>
      </c>
      <c r="AR221" s="188"/>
      <c r="AS221" s="729"/>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row>
    <row r="222" spans="1:144" s="58" customFormat="1" ht="20.25" customHeight="1">
      <c r="A222" s="55"/>
      <c r="B222" s="56"/>
      <c r="C222" s="56"/>
      <c r="D222" s="1068" t="s">
        <v>242</v>
      </c>
      <c r="E222" s="966"/>
      <c r="F222" s="966"/>
      <c r="G222" s="966"/>
      <c r="H222" s="966"/>
      <c r="I222" s="966"/>
      <c r="J222" s="966"/>
      <c r="K222" s="56" t="s">
        <v>181</v>
      </c>
      <c r="L222" s="68" t="s">
        <v>181</v>
      </c>
      <c r="M222" s="152" t="s">
        <v>181</v>
      </c>
      <c r="N222" s="152" t="s">
        <v>181</v>
      </c>
      <c r="O222" s="410"/>
      <c r="P222" s="152"/>
      <c r="Q222" s="68"/>
      <c r="R222" s="152"/>
      <c r="S222" s="152"/>
      <c r="T222" s="410"/>
      <c r="U222" s="152"/>
      <c r="V222" s="68"/>
      <c r="W222" s="152"/>
      <c r="X222" s="152"/>
      <c r="Y222" s="410"/>
      <c r="Z222" s="152"/>
      <c r="AA222" s="68"/>
      <c r="AB222" s="152"/>
      <c r="AC222" s="152"/>
      <c r="AD222" s="410"/>
      <c r="AE222" s="152" t="s">
        <v>181</v>
      </c>
      <c r="AF222" s="68" t="s">
        <v>181</v>
      </c>
      <c r="AG222" s="152" t="s">
        <v>181</v>
      </c>
      <c r="AH222" s="152" t="s">
        <v>181</v>
      </c>
      <c r="AI222" s="410"/>
      <c r="AJ222" s="152" t="s">
        <v>181</v>
      </c>
      <c r="AK222" s="68" t="s">
        <v>181</v>
      </c>
      <c r="AL222" s="152" t="s">
        <v>181</v>
      </c>
      <c r="AM222" s="152" t="s">
        <v>181</v>
      </c>
      <c r="AN222" s="410"/>
      <c r="AO222" s="85" t="s">
        <v>181</v>
      </c>
      <c r="AP222" s="187" t="s">
        <v>181</v>
      </c>
      <c r="AQ222" s="52">
        <f t="shared" si="128"/>
        <v>0</v>
      </c>
      <c r="AR222" s="188" t="s">
        <v>181</v>
      </c>
      <c r="AS222" s="729"/>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row>
    <row r="223" spans="1:144" s="58" customFormat="1" ht="9.9499999999999993" customHeight="1">
      <c r="A223" s="55" t="s">
        <v>181</v>
      </c>
      <c r="B223" s="56" t="s">
        <v>181</v>
      </c>
      <c r="C223" s="56" t="s">
        <v>181</v>
      </c>
      <c r="D223" s="56" t="s">
        <v>181</v>
      </c>
      <c r="E223" s="56" t="s">
        <v>181</v>
      </c>
      <c r="F223" s="56" t="s">
        <v>181</v>
      </c>
      <c r="G223" s="56" t="s">
        <v>181</v>
      </c>
      <c r="H223" s="56" t="s">
        <v>181</v>
      </c>
      <c r="I223" s="56" t="s">
        <v>181</v>
      </c>
      <c r="J223" s="56" t="s">
        <v>181</v>
      </c>
      <c r="K223" s="56"/>
      <c r="L223" s="68"/>
      <c r="M223" s="152"/>
      <c r="N223" s="152"/>
      <c r="O223" s="401"/>
      <c r="P223" s="152"/>
      <c r="Q223" s="68"/>
      <c r="R223" s="152"/>
      <c r="S223" s="152"/>
      <c r="T223" s="401"/>
      <c r="U223" s="152"/>
      <c r="V223" s="68"/>
      <c r="W223" s="152"/>
      <c r="X223" s="152"/>
      <c r="Y223" s="401"/>
      <c r="Z223" s="152"/>
      <c r="AA223" s="68"/>
      <c r="AB223" s="152"/>
      <c r="AC223" s="152"/>
      <c r="AD223" s="401"/>
      <c r="AE223" s="152"/>
      <c r="AF223" s="68"/>
      <c r="AG223" s="152"/>
      <c r="AH223" s="152"/>
      <c r="AI223" s="401"/>
      <c r="AJ223" s="152"/>
      <c r="AK223" s="68"/>
      <c r="AL223" s="152"/>
      <c r="AM223" s="152"/>
      <c r="AN223" s="401"/>
      <c r="AO223" s="85"/>
      <c r="AP223" s="187"/>
      <c r="AQ223" s="185" t="s">
        <v>181</v>
      </c>
      <c r="AR223" s="188"/>
      <c r="AS223" s="729"/>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row>
    <row r="224" spans="1:144" s="58" customFormat="1" ht="20.25" customHeight="1">
      <c r="A224" s="55" t="s">
        <v>181</v>
      </c>
      <c r="B224" s="56">
        <v>8</v>
      </c>
      <c r="C224" s="1347" t="s">
        <v>245</v>
      </c>
      <c r="D224" s="1348"/>
      <c r="E224" s="1348"/>
      <c r="F224" s="1348"/>
      <c r="G224" s="1348"/>
      <c r="H224" s="1348"/>
      <c r="I224" s="1348"/>
      <c r="J224" s="1348"/>
      <c r="K224" s="56" t="s">
        <v>181</v>
      </c>
      <c r="L224" s="68" t="s">
        <v>181</v>
      </c>
      <c r="M224" s="152" t="s">
        <v>181</v>
      </c>
      <c r="N224" s="152" t="s">
        <v>181</v>
      </c>
      <c r="O224" s="401"/>
      <c r="P224" s="152"/>
      <c r="Q224" s="68"/>
      <c r="R224" s="152"/>
      <c r="S224" s="152"/>
      <c r="T224" s="401" t="s">
        <v>181</v>
      </c>
      <c r="U224" s="152"/>
      <c r="V224" s="68"/>
      <c r="W224" s="152"/>
      <c r="X224" s="152"/>
      <c r="Y224" s="401" t="s">
        <v>181</v>
      </c>
      <c r="Z224" s="152"/>
      <c r="AA224" s="68"/>
      <c r="AB224" s="152"/>
      <c r="AC224" s="152"/>
      <c r="AD224" s="401" t="s">
        <v>181</v>
      </c>
      <c r="AE224" s="152"/>
      <c r="AF224" s="68"/>
      <c r="AG224" s="152"/>
      <c r="AH224" s="152"/>
      <c r="AI224" s="401" t="s">
        <v>181</v>
      </c>
      <c r="AJ224" s="152"/>
      <c r="AK224" s="68"/>
      <c r="AL224" s="152"/>
      <c r="AM224" s="152"/>
      <c r="AN224" s="401" t="s">
        <v>181</v>
      </c>
      <c r="AO224" s="85" t="s">
        <v>181</v>
      </c>
      <c r="AP224" s="187" t="s">
        <v>181</v>
      </c>
      <c r="AQ224" s="185" t="s">
        <v>181</v>
      </c>
      <c r="AR224" s="188" t="s">
        <v>181</v>
      </c>
      <c r="AS224" s="729"/>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row>
    <row r="225" spans="1:144" s="58" customFormat="1" ht="20.25" customHeight="1">
      <c r="A225" s="55"/>
      <c r="B225" s="56"/>
      <c r="C225" s="56"/>
      <c r="D225" s="1092" t="s">
        <v>242</v>
      </c>
      <c r="E225" s="1093"/>
      <c r="F225" s="1093"/>
      <c r="G225" s="1093"/>
      <c r="H225" s="1093"/>
      <c r="I225" s="1093"/>
      <c r="J225" s="1093"/>
      <c r="K225" s="56"/>
      <c r="L225" s="68"/>
      <c r="M225" s="152"/>
      <c r="N225" s="152"/>
      <c r="O225" s="408"/>
      <c r="P225" s="152"/>
      <c r="Q225" s="68"/>
      <c r="R225" s="152"/>
      <c r="S225" s="152"/>
      <c r="T225" s="408"/>
      <c r="U225" s="152"/>
      <c r="V225" s="68"/>
      <c r="W225" s="152"/>
      <c r="X225" s="152"/>
      <c r="Y225" s="408"/>
      <c r="Z225" s="152"/>
      <c r="AA225" s="68"/>
      <c r="AB225" s="152"/>
      <c r="AC225" s="152"/>
      <c r="AD225" s="408"/>
      <c r="AE225" s="152"/>
      <c r="AF225" s="68"/>
      <c r="AG225" s="152"/>
      <c r="AH225" s="152"/>
      <c r="AI225" s="408"/>
      <c r="AJ225" s="152"/>
      <c r="AK225" s="68"/>
      <c r="AL225" s="152"/>
      <c r="AM225" s="152"/>
      <c r="AN225" s="408"/>
      <c r="AO225" s="85"/>
      <c r="AP225" s="187"/>
      <c r="AQ225" s="53">
        <f>SUM(O225:AN225)</f>
        <v>0</v>
      </c>
      <c r="AR225" s="188"/>
      <c r="AS225" s="729"/>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row>
    <row r="226" spans="1:144" s="58" customFormat="1" ht="20.25" customHeight="1">
      <c r="A226" s="55" t="s">
        <v>181</v>
      </c>
      <c r="B226" s="56"/>
      <c r="C226" s="56"/>
      <c r="D226" s="1092" t="s">
        <v>242</v>
      </c>
      <c r="E226" s="1093"/>
      <c r="F226" s="1093"/>
      <c r="G226" s="1093"/>
      <c r="H226" s="1093"/>
      <c r="I226" s="1093"/>
      <c r="J226" s="1093"/>
      <c r="K226" s="56"/>
      <c r="L226" s="68"/>
      <c r="M226" s="152"/>
      <c r="N226" s="152"/>
      <c r="O226" s="408"/>
      <c r="P226" s="152"/>
      <c r="Q226" s="68"/>
      <c r="R226" s="152"/>
      <c r="S226" s="152"/>
      <c r="T226" s="408"/>
      <c r="U226" s="152"/>
      <c r="V226" s="68"/>
      <c r="W226" s="152"/>
      <c r="X226" s="152"/>
      <c r="Y226" s="408"/>
      <c r="Z226" s="152"/>
      <c r="AA226" s="68"/>
      <c r="AB226" s="152"/>
      <c r="AC226" s="152"/>
      <c r="AD226" s="408"/>
      <c r="AE226" s="152"/>
      <c r="AF226" s="68"/>
      <c r="AG226" s="152"/>
      <c r="AH226" s="152"/>
      <c r="AI226" s="408"/>
      <c r="AJ226" s="152"/>
      <c r="AK226" s="68"/>
      <c r="AL226" s="152"/>
      <c r="AM226" s="152"/>
      <c r="AN226" s="408"/>
      <c r="AO226" s="85"/>
      <c r="AP226" s="187"/>
      <c r="AQ226" s="53">
        <f>SUM(O226:AN226)</f>
        <v>0</v>
      </c>
      <c r="AR226" s="188"/>
      <c r="AS226" s="729"/>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row>
    <row r="227" spans="1:144" s="58" customFormat="1" ht="20.25" customHeight="1">
      <c r="A227" s="55" t="s">
        <v>181</v>
      </c>
      <c r="B227" s="56" t="s">
        <v>181</v>
      </c>
      <c r="C227" s="56" t="s">
        <v>181</v>
      </c>
      <c r="D227" s="1092" t="s">
        <v>242</v>
      </c>
      <c r="E227" s="1093"/>
      <c r="F227" s="1093"/>
      <c r="G227" s="1093"/>
      <c r="H227" s="1093"/>
      <c r="I227" s="1093"/>
      <c r="J227" s="1093"/>
      <c r="K227" s="56"/>
      <c r="L227" s="68"/>
      <c r="M227" s="152"/>
      <c r="N227" s="152"/>
      <c r="O227" s="408"/>
      <c r="P227" s="152"/>
      <c r="Q227" s="68"/>
      <c r="R227" s="152"/>
      <c r="S227" s="152"/>
      <c r="T227" s="408"/>
      <c r="U227" s="152"/>
      <c r="V227" s="68"/>
      <c r="W227" s="152"/>
      <c r="X227" s="152"/>
      <c r="Y227" s="408"/>
      <c r="Z227" s="152"/>
      <c r="AA227" s="68"/>
      <c r="AB227" s="152"/>
      <c r="AC227" s="152"/>
      <c r="AD227" s="408"/>
      <c r="AE227" s="152"/>
      <c r="AF227" s="68"/>
      <c r="AG227" s="152"/>
      <c r="AH227" s="152"/>
      <c r="AI227" s="408"/>
      <c r="AJ227" s="152"/>
      <c r="AK227" s="68"/>
      <c r="AL227" s="152"/>
      <c r="AM227" s="152"/>
      <c r="AN227" s="408"/>
      <c r="AO227" s="85"/>
      <c r="AP227" s="187"/>
      <c r="AQ227" s="53">
        <f>SUM(O227:AN227)</f>
        <v>0</v>
      </c>
      <c r="AR227" s="188"/>
      <c r="AS227" s="729"/>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row>
    <row r="228" spans="1:144" s="58" customFormat="1" ht="20.25" customHeight="1">
      <c r="A228" s="55"/>
      <c r="B228" s="56"/>
      <c r="C228" s="56"/>
      <c r="D228" s="1092" t="s">
        <v>242</v>
      </c>
      <c r="E228" s="1093"/>
      <c r="F228" s="1093"/>
      <c r="G228" s="1093"/>
      <c r="H228" s="1093"/>
      <c r="I228" s="1093"/>
      <c r="J228" s="1093"/>
      <c r="K228" s="56"/>
      <c r="L228" s="68"/>
      <c r="M228" s="152"/>
      <c r="N228" s="152"/>
      <c r="O228" s="408"/>
      <c r="P228" s="152"/>
      <c r="Q228" s="68"/>
      <c r="R228" s="152"/>
      <c r="S228" s="152"/>
      <c r="T228" s="408"/>
      <c r="U228" s="152"/>
      <c r="V228" s="68"/>
      <c r="W228" s="152"/>
      <c r="X228" s="152"/>
      <c r="Y228" s="408"/>
      <c r="Z228" s="152"/>
      <c r="AA228" s="68"/>
      <c r="AB228" s="152"/>
      <c r="AC228" s="152"/>
      <c r="AD228" s="408"/>
      <c r="AE228" s="152"/>
      <c r="AF228" s="68"/>
      <c r="AG228" s="152"/>
      <c r="AH228" s="152"/>
      <c r="AI228" s="408"/>
      <c r="AJ228" s="152"/>
      <c r="AK228" s="68"/>
      <c r="AL228" s="152"/>
      <c r="AM228" s="152"/>
      <c r="AN228" s="408"/>
      <c r="AO228" s="85"/>
      <c r="AP228" s="187"/>
      <c r="AQ228" s="53">
        <f t="shared" ref="AQ228:AQ234" si="129">SUM(O228:AN228)</f>
        <v>0</v>
      </c>
      <c r="AR228" s="188"/>
      <c r="AS228" s="729"/>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row>
    <row r="229" spans="1:144" s="58" customFormat="1" ht="20.25" customHeight="1">
      <c r="A229" s="55"/>
      <c r="B229" s="56"/>
      <c r="C229" s="56"/>
      <c r="D229" s="1092" t="s">
        <v>242</v>
      </c>
      <c r="E229" s="1093"/>
      <c r="F229" s="1093"/>
      <c r="G229" s="1093"/>
      <c r="H229" s="1093"/>
      <c r="I229" s="1093"/>
      <c r="J229" s="1093"/>
      <c r="K229" s="56"/>
      <c r="L229" s="68"/>
      <c r="M229" s="152"/>
      <c r="N229" s="152"/>
      <c r="O229" s="408"/>
      <c r="P229" s="152"/>
      <c r="Q229" s="68"/>
      <c r="R229" s="152"/>
      <c r="S229" s="152"/>
      <c r="T229" s="408"/>
      <c r="U229" s="152"/>
      <c r="V229" s="68"/>
      <c r="W229" s="152"/>
      <c r="X229" s="152"/>
      <c r="Y229" s="408"/>
      <c r="Z229" s="152"/>
      <c r="AA229" s="68"/>
      <c r="AB229" s="152"/>
      <c r="AC229" s="152"/>
      <c r="AD229" s="408"/>
      <c r="AE229" s="152"/>
      <c r="AF229" s="68"/>
      <c r="AG229" s="152"/>
      <c r="AH229" s="152"/>
      <c r="AI229" s="408"/>
      <c r="AJ229" s="152"/>
      <c r="AK229" s="68"/>
      <c r="AL229" s="152"/>
      <c r="AM229" s="152"/>
      <c r="AN229" s="408"/>
      <c r="AO229" s="85"/>
      <c r="AP229" s="187"/>
      <c r="AQ229" s="53">
        <f t="shared" si="129"/>
        <v>0</v>
      </c>
      <c r="AR229" s="188"/>
      <c r="AS229" s="729"/>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row>
    <row r="230" spans="1:144" s="58" customFormat="1" ht="20.25" customHeight="1">
      <c r="A230" s="55"/>
      <c r="B230" s="56"/>
      <c r="C230" s="56"/>
      <c r="D230" s="1092" t="s">
        <v>242</v>
      </c>
      <c r="E230" s="1093"/>
      <c r="F230" s="1093"/>
      <c r="G230" s="1093"/>
      <c r="H230" s="1093"/>
      <c r="I230" s="1093"/>
      <c r="J230" s="1093"/>
      <c r="K230" s="56"/>
      <c r="L230" s="68"/>
      <c r="M230" s="152"/>
      <c r="N230" s="152"/>
      <c r="O230" s="408"/>
      <c r="P230" s="152"/>
      <c r="Q230" s="68"/>
      <c r="R230" s="152"/>
      <c r="S230" s="152"/>
      <c r="T230" s="408"/>
      <c r="U230" s="152"/>
      <c r="V230" s="68"/>
      <c r="W230" s="152"/>
      <c r="X230" s="152"/>
      <c r="Y230" s="408"/>
      <c r="Z230" s="152"/>
      <c r="AA230" s="68"/>
      <c r="AB230" s="152"/>
      <c r="AC230" s="152"/>
      <c r="AD230" s="408"/>
      <c r="AE230" s="152"/>
      <c r="AF230" s="68"/>
      <c r="AG230" s="152"/>
      <c r="AH230" s="152"/>
      <c r="AI230" s="408"/>
      <c r="AJ230" s="152"/>
      <c r="AK230" s="68"/>
      <c r="AL230" s="152"/>
      <c r="AM230" s="152"/>
      <c r="AN230" s="408"/>
      <c r="AO230" s="85"/>
      <c r="AP230" s="187"/>
      <c r="AQ230" s="53">
        <f t="shared" si="129"/>
        <v>0</v>
      </c>
      <c r="AR230" s="188"/>
      <c r="AS230" s="729"/>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row>
    <row r="231" spans="1:144" s="58" customFormat="1" ht="20.25" customHeight="1">
      <c r="A231" s="55"/>
      <c r="B231" s="56"/>
      <c r="C231" s="56"/>
      <c r="D231" s="1092" t="s">
        <v>242</v>
      </c>
      <c r="E231" s="1093"/>
      <c r="F231" s="1093"/>
      <c r="G231" s="1093"/>
      <c r="H231" s="1093"/>
      <c r="I231" s="1093"/>
      <c r="J231" s="1093"/>
      <c r="K231" s="56"/>
      <c r="L231" s="68"/>
      <c r="M231" s="152"/>
      <c r="N231" s="152"/>
      <c r="O231" s="408"/>
      <c r="P231" s="152"/>
      <c r="Q231" s="68"/>
      <c r="R231" s="152"/>
      <c r="S231" s="152"/>
      <c r="T231" s="408"/>
      <c r="U231" s="152"/>
      <c r="V231" s="68"/>
      <c r="W231" s="152"/>
      <c r="X231" s="152"/>
      <c r="Y231" s="408"/>
      <c r="Z231" s="152"/>
      <c r="AA231" s="68"/>
      <c r="AB231" s="152"/>
      <c r="AC231" s="152"/>
      <c r="AD231" s="408"/>
      <c r="AE231" s="152"/>
      <c r="AF231" s="68"/>
      <c r="AG231" s="152"/>
      <c r="AH231" s="152"/>
      <c r="AI231" s="408"/>
      <c r="AJ231" s="152"/>
      <c r="AK231" s="68"/>
      <c r="AL231" s="152"/>
      <c r="AM231" s="152"/>
      <c r="AN231" s="408"/>
      <c r="AO231" s="85"/>
      <c r="AP231" s="187"/>
      <c r="AQ231" s="53">
        <f t="shared" si="129"/>
        <v>0</v>
      </c>
      <c r="AR231" s="188"/>
      <c r="AS231" s="729"/>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row>
    <row r="232" spans="1:144" s="58" customFormat="1" ht="20.25" customHeight="1">
      <c r="A232" s="55"/>
      <c r="B232" s="56"/>
      <c r="C232" s="56"/>
      <c r="D232" s="1092" t="s">
        <v>242</v>
      </c>
      <c r="E232" s="1093"/>
      <c r="F232" s="1093"/>
      <c r="G232" s="1093"/>
      <c r="H232" s="1093"/>
      <c r="I232" s="1093"/>
      <c r="J232" s="1093"/>
      <c r="K232" s="56"/>
      <c r="L232" s="68"/>
      <c r="M232" s="152"/>
      <c r="N232" s="152"/>
      <c r="O232" s="408"/>
      <c r="P232" s="152"/>
      <c r="Q232" s="68"/>
      <c r="R232" s="152"/>
      <c r="S232" s="152"/>
      <c r="T232" s="408"/>
      <c r="U232" s="152"/>
      <c r="V232" s="68"/>
      <c r="W232" s="152"/>
      <c r="X232" s="152"/>
      <c r="Y232" s="408"/>
      <c r="Z232" s="152"/>
      <c r="AA232" s="68"/>
      <c r="AB232" s="152"/>
      <c r="AC232" s="152"/>
      <c r="AD232" s="408"/>
      <c r="AE232" s="152"/>
      <c r="AF232" s="68"/>
      <c r="AG232" s="152"/>
      <c r="AH232" s="152"/>
      <c r="AI232" s="408"/>
      <c r="AJ232" s="152"/>
      <c r="AK232" s="68"/>
      <c r="AL232" s="152"/>
      <c r="AM232" s="152"/>
      <c r="AN232" s="408"/>
      <c r="AO232" s="85"/>
      <c r="AP232" s="187"/>
      <c r="AQ232" s="53">
        <f t="shared" si="129"/>
        <v>0</v>
      </c>
      <c r="AR232" s="188"/>
      <c r="AS232" s="729"/>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row>
    <row r="233" spans="1:144" s="58" customFormat="1" ht="20.25" customHeight="1">
      <c r="A233" s="55"/>
      <c r="B233" s="56"/>
      <c r="C233" s="56"/>
      <c r="D233" s="1092" t="s">
        <v>242</v>
      </c>
      <c r="E233" s="1093"/>
      <c r="F233" s="1093"/>
      <c r="G233" s="1093"/>
      <c r="H233" s="1093"/>
      <c r="I233" s="1093"/>
      <c r="J233" s="1093"/>
      <c r="K233" s="56"/>
      <c r="L233" s="68"/>
      <c r="M233" s="152"/>
      <c r="N233" s="152"/>
      <c r="O233" s="408"/>
      <c r="P233" s="152"/>
      <c r="Q233" s="68"/>
      <c r="R233" s="152"/>
      <c r="S233" s="152"/>
      <c r="T233" s="408"/>
      <c r="U233" s="152"/>
      <c r="V233" s="68"/>
      <c r="W233" s="152"/>
      <c r="X233" s="152"/>
      <c r="Y233" s="408"/>
      <c r="Z233" s="152"/>
      <c r="AA233" s="68"/>
      <c r="AB233" s="152"/>
      <c r="AC233" s="152"/>
      <c r="AD233" s="408"/>
      <c r="AE233" s="152"/>
      <c r="AF233" s="68"/>
      <c r="AG233" s="152"/>
      <c r="AH233" s="152"/>
      <c r="AI233" s="408"/>
      <c r="AJ233" s="152"/>
      <c r="AK233" s="68"/>
      <c r="AL233" s="152"/>
      <c r="AM233" s="152"/>
      <c r="AN233" s="408"/>
      <c r="AO233" s="85"/>
      <c r="AP233" s="187"/>
      <c r="AQ233" s="53">
        <f t="shared" si="129"/>
        <v>0</v>
      </c>
      <c r="AR233" s="188"/>
      <c r="AS233" s="729"/>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row>
    <row r="234" spans="1:144" s="58" customFormat="1" ht="20.25" customHeight="1">
      <c r="A234" s="55"/>
      <c r="B234" s="56"/>
      <c r="C234" s="56"/>
      <c r="D234" s="1092" t="s">
        <v>242</v>
      </c>
      <c r="E234" s="1093"/>
      <c r="F234" s="1093"/>
      <c r="G234" s="1093"/>
      <c r="H234" s="1093"/>
      <c r="I234" s="1093"/>
      <c r="J234" s="1093"/>
      <c r="K234" s="56" t="s">
        <v>181</v>
      </c>
      <c r="L234" s="68" t="s">
        <v>181</v>
      </c>
      <c r="M234" s="152" t="s">
        <v>181</v>
      </c>
      <c r="N234" s="152" t="s">
        <v>181</v>
      </c>
      <c r="O234" s="408"/>
      <c r="P234" s="152"/>
      <c r="Q234" s="68"/>
      <c r="R234" s="152"/>
      <c r="S234" s="152"/>
      <c r="T234" s="408"/>
      <c r="U234" s="152"/>
      <c r="V234" s="68"/>
      <c r="W234" s="152"/>
      <c r="X234" s="152"/>
      <c r="Y234" s="408"/>
      <c r="Z234" s="152"/>
      <c r="AA234" s="68"/>
      <c r="AB234" s="152"/>
      <c r="AC234" s="152"/>
      <c r="AD234" s="408"/>
      <c r="AE234" s="152"/>
      <c r="AF234" s="68"/>
      <c r="AG234" s="152"/>
      <c r="AH234" s="152"/>
      <c r="AI234" s="408"/>
      <c r="AJ234" s="152" t="s">
        <v>181</v>
      </c>
      <c r="AK234" s="68" t="s">
        <v>181</v>
      </c>
      <c r="AL234" s="152" t="s">
        <v>181</v>
      </c>
      <c r="AM234" s="152" t="s">
        <v>181</v>
      </c>
      <c r="AN234" s="408"/>
      <c r="AO234" s="85" t="s">
        <v>181</v>
      </c>
      <c r="AP234" s="187" t="s">
        <v>181</v>
      </c>
      <c r="AQ234" s="53">
        <f t="shared" si="129"/>
        <v>0</v>
      </c>
      <c r="AR234" s="188" t="s">
        <v>181</v>
      </c>
      <c r="AS234" s="729"/>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row>
    <row r="235" spans="1:144" s="58" customFormat="1" ht="9.9499999999999993" customHeight="1" thickBot="1">
      <c r="A235" s="55" t="s">
        <v>181</v>
      </c>
      <c r="B235" s="56" t="s">
        <v>181</v>
      </c>
      <c r="C235" s="56" t="s">
        <v>181</v>
      </c>
      <c r="D235" s="56" t="s">
        <v>181</v>
      </c>
      <c r="E235" s="56" t="s">
        <v>181</v>
      </c>
      <c r="F235" s="56" t="s">
        <v>181</v>
      </c>
      <c r="G235" s="56" t="s">
        <v>181</v>
      </c>
      <c r="H235" s="56" t="s">
        <v>181</v>
      </c>
      <c r="I235" s="56" t="s">
        <v>181</v>
      </c>
      <c r="J235" s="56" t="s">
        <v>181</v>
      </c>
      <c r="K235" s="56"/>
      <c r="L235" s="68"/>
      <c r="M235" s="152"/>
      <c r="N235" s="152"/>
      <c r="O235" s="401"/>
      <c r="P235" s="152"/>
      <c r="Q235" s="68"/>
      <c r="R235" s="152"/>
      <c r="S235" s="152"/>
      <c r="T235" s="401"/>
      <c r="U235" s="152"/>
      <c r="V235" s="68"/>
      <c r="W235" s="152"/>
      <c r="X235" s="152"/>
      <c r="Y235" s="401"/>
      <c r="Z235" s="152"/>
      <c r="AA235" s="68"/>
      <c r="AB235" s="152"/>
      <c r="AC235" s="152"/>
      <c r="AD235" s="401"/>
      <c r="AE235" s="152"/>
      <c r="AF235" s="68"/>
      <c r="AG235" s="152"/>
      <c r="AH235" s="152"/>
      <c r="AI235" s="401"/>
      <c r="AJ235" s="152"/>
      <c r="AK235" s="68"/>
      <c r="AL235" s="152"/>
      <c r="AM235" s="152"/>
      <c r="AN235" s="401"/>
      <c r="AO235" s="85"/>
      <c r="AP235" s="187"/>
      <c r="AQ235" s="185" t="s">
        <v>181</v>
      </c>
      <c r="AR235" s="188"/>
      <c r="AS235" s="729"/>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row>
    <row r="236" spans="1:144" s="58" customFormat="1" ht="20.25" customHeight="1" thickBot="1">
      <c r="A236" s="55" t="s">
        <v>181</v>
      </c>
      <c r="B236" s="56" t="s">
        <v>181</v>
      </c>
      <c r="C236" s="56" t="s">
        <v>232</v>
      </c>
      <c r="D236" s="56"/>
      <c r="E236" s="56"/>
      <c r="F236" s="56"/>
      <c r="G236" s="56" t="s">
        <v>181</v>
      </c>
      <c r="H236" s="56" t="s">
        <v>181</v>
      </c>
      <c r="I236" s="56" t="s">
        <v>181</v>
      </c>
      <c r="J236" s="56" t="s">
        <v>181</v>
      </c>
      <c r="K236" s="56" t="s">
        <v>181</v>
      </c>
      <c r="L236" s="68" t="s">
        <v>181</v>
      </c>
      <c r="M236" s="152" t="s">
        <v>181</v>
      </c>
      <c r="N236" s="152" t="s">
        <v>181</v>
      </c>
      <c r="O236" s="407">
        <f>SUM(O146:O234)</f>
        <v>0</v>
      </c>
      <c r="P236" s="152" t="s">
        <v>181</v>
      </c>
      <c r="Q236" s="68" t="s">
        <v>181</v>
      </c>
      <c r="R236" s="152" t="s">
        <v>181</v>
      </c>
      <c r="S236" s="152" t="s">
        <v>181</v>
      </c>
      <c r="T236" s="407">
        <f>SUM(T146:T234)</f>
        <v>0</v>
      </c>
      <c r="U236" s="152" t="s">
        <v>181</v>
      </c>
      <c r="V236" s="68" t="s">
        <v>181</v>
      </c>
      <c r="W236" s="152" t="s">
        <v>181</v>
      </c>
      <c r="X236" s="152" t="s">
        <v>181</v>
      </c>
      <c r="Y236" s="407">
        <f>SUM(Y146:Y234)</f>
        <v>0</v>
      </c>
      <c r="Z236" s="152" t="s">
        <v>181</v>
      </c>
      <c r="AA236" s="68" t="s">
        <v>181</v>
      </c>
      <c r="AB236" s="152" t="s">
        <v>181</v>
      </c>
      <c r="AC236" s="152" t="s">
        <v>181</v>
      </c>
      <c r="AD236" s="407">
        <f>SUM(AD146:AD234)</f>
        <v>0</v>
      </c>
      <c r="AE236" s="152" t="s">
        <v>181</v>
      </c>
      <c r="AF236" s="68" t="s">
        <v>181</v>
      </c>
      <c r="AG236" s="152" t="s">
        <v>181</v>
      </c>
      <c r="AH236" s="152" t="s">
        <v>181</v>
      </c>
      <c r="AI236" s="407">
        <f>SUM(AI146:AI234)</f>
        <v>0</v>
      </c>
      <c r="AJ236" s="152" t="s">
        <v>181</v>
      </c>
      <c r="AK236" s="68" t="s">
        <v>181</v>
      </c>
      <c r="AL236" s="152" t="s">
        <v>181</v>
      </c>
      <c r="AM236" s="152" t="s">
        <v>181</v>
      </c>
      <c r="AN236" s="407">
        <f>SUM(AN146:AN234)</f>
        <v>0</v>
      </c>
      <c r="AO236" s="85" t="s">
        <v>181</v>
      </c>
      <c r="AP236" s="187" t="s">
        <v>181</v>
      </c>
      <c r="AQ236" s="191">
        <f>SUM(O236:AN236)</f>
        <v>0</v>
      </c>
      <c r="AR236" s="188" t="s">
        <v>181</v>
      </c>
      <c r="AS236" s="729"/>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row>
    <row r="237" spans="1:144" s="58" customFormat="1" ht="9.9499999999999993" customHeight="1" thickBot="1">
      <c r="A237" s="61" t="s">
        <v>181</v>
      </c>
      <c r="B237" s="62" t="s">
        <v>181</v>
      </c>
      <c r="C237" s="62" t="s">
        <v>181</v>
      </c>
      <c r="D237" s="62" t="s">
        <v>181</v>
      </c>
      <c r="E237" s="62" t="s">
        <v>181</v>
      </c>
      <c r="F237" s="62" t="s">
        <v>181</v>
      </c>
      <c r="G237" s="62" t="s">
        <v>181</v>
      </c>
      <c r="H237" s="62" t="s">
        <v>181</v>
      </c>
      <c r="I237" s="62" t="s">
        <v>181</v>
      </c>
      <c r="J237" s="62" t="s">
        <v>181</v>
      </c>
      <c r="K237" s="62" t="s">
        <v>181</v>
      </c>
      <c r="L237" s="79" t="s">
        <v>181</v>
      </c>
      <c r="M237" s="80" t="s">
        <v>181</v>
      </c>
      <c r="N237" s="80" t="s">
        <v>181</v>
      </c>
      <c r="O237" s="403" t="s">
        <v>181</v>
      </c>
      <c r="P237" s="80" t="s">
        <v>181</v>
      </c>
      <c r="Q237" s="79" t="s">
        <v>181</v>
      </c>
      <c r="R237" s="80" t="s">
        <v>181</v>
      </c>
      <c r="S237" s="80" t="s">
        <v>181</v>
      </c>
      <c r="T237" s="403" t="s">
        <v>181</v>
      </c>
      <c r="U237" s="80" t="s">
        <v>181</v>
      </c>
      <c r="V237" s="79" t="s">
        <v>181</v>
      </c>
      <c r="W237" s="80" t="s">
        <v>181</v>
      </c>
      <c r="X237" s="80" t="s">
        <v>181</v>
      </c>
      <c r="Y237" s="403" t="s">
        <v>181</v>
      </c>
      <c r="Z237" s="80" t="s">
        <v>181</v>
      </c>
      <c r="AA237" s="79" t="s">
        <v>181</v>
      </c>
      <c r="AB237" s="80" t="s">
        <v>181</v>
      </c>
      <c r="AC237" s="80" t="s">
        <v>181</v>
      </c>
      <c r="AD237" s="403" t="s">
        <v>181</v>
      </c>
      <c r="AE237" s="80" t="s">
        <v>181</v>
      </c>
      <c r="AF237" s="79" t="s">
        <v>181</v>
      </c>
      <c r="AG237" s="80" t="s">
        <v>181</v>
      </c>
      <c r="AH237" s="80" t="s">
        <v>181</v>
      </c>
      <c r="AI237" s="403" t="s">
        <v>181</v>
      </c>
      <c r="AJ237" s="80" t="s">
        <v>181</v>
      </c>
      <c r="AK237" s="79" t="s">
        <v>181</v>
      </c>
      <c r="AL237" s="80" t="s">
        <v>181</v>
      </c>
      <c r="AM237" s="80" t="s">
        <v>181</v>
      </c>
      <c r="AN237" s="403" t="s">
        <v>181</v>
      </c>
      <c r="AO237" s="81" t="s">
        <v>181</v>
      </c>
      <c r="AP237" s="197" t="s">
        <v>181</v>
      </c>
      <c r="AQ237" s="186" t="s">
        <v>181</v>
      </c>
      <c r="AR237" s="189" t="s">
        <v>181</v>
      </c>
      <c r="AS237" s="729"/>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row>
    <row r="238" spans="1:144" s="58" customFormat="1" ht="9.9499999999999993" customHeight="1" thickBot="1">
      <c r="A238" s="55" t="s">
        <v>181</v>
      </c>
      <c r="B238" s="56" t="s">
        <v>181</v>
      </c>
      <c r="C238" s="56" t="s">
        <v>181</v>
      </c>
      <c r="D238" s="56" t="s">
        <v>181</v>
      </c>
      <c r="E238" s="56" t="s">
        <v>181</v>
      </c>
      <c r="F238" s="56" t="s">
        <v>181</v>
      </c>
      <c r="G238" s="56" t="s">
        <v>181</v>
      </c>
      <c r="H238" s="56" t="s">
        <v>181</v>
      </c>
      <c r="I238" s="56" t="s">
        <v>181</v>
      </c>
      <c r="J238" s="56" t="s">
        <v>181</v>
      </c>
      <c r="K238" s="56" t="s">
        <v>181</v>
      </c>
      <c r="L238" s="68" t="s">
        <v>181</v>
      </c>
      <c r="M238" s="152" t="s">
        <v>181</v>
      </c>
      <c r="N238" s="152" t="s">
        <v>181</v>
      </c>
      <c r="O238" s="401" t="s">
        <v>181</v>
      </c>
      <c r="P238" s="152" t="s">
        <v>181</v>
      </c>
      <c r="Q238" s="68" t="s">
        <v>181</v>
      </c>
      <c r="R238" s="152" t="s">
        <v>181</v>
      </c>
      <c r="S238" s="152" t="s">
        <v>181</v>
      </c>
      <c r="T238" s="401" t="s">
        <v>181</v>
      </c>
      <c r="U238" s="152" t="s">
        <v>181</v>
      </c>
      <c r="V238" s="68" t="s">
        <v>181</v>
      </c>
      <c r="W238" s="152" t="s">
        <v>181</v>
      </c>
      <c r="X238" s="152" t="s">
        <v>181</v>
      </c>
      <c r="Y238" s="401" t="s">
        <v>181</v>
      </c>
      <c r="Z238" s="152" t="s">
        <v>181</v>
      </c>
      <c r="AA238" s="68" t="s">
        <v>181</v>
      </c>
      <c r="AB238" s="152" t="s">
        <v>181</v>
      </c>
      <c r="AC238" s="152" t="s">
        <v>181</v>
      </c>
      <c r="AD238" s="401" t="s">
        <v>181</v>
      </c>
      <c r="AE238" s="152" t="s">
        <v>181</v>
      </c>
      <c r="AF238" s="68" t="s">
        <v>181</v>
      </c>
      <c r="AG238" s="152" t="s">
        <v>181</v>
      </c>
      <c r="AH238" s="152" t="s">
        <v>181</v>
      </c>
      <c r="AI238" s="401" t="s">
        <v>181</v>
      </c>
      <c r="AJ238" s="152" t="s">
        <v>181</v>
      </c>
      <c r="AK238" s="68" t="s">
        <v>181</v>
      </c>
      <c r="AL238" s="152" t="s">
        <v>181</v>
      </c>
      <c r="AM238" s="152" t="s">
        <v>181</v>
      </c>
      <c r="AN238" s="401" t="s">
        <v>181</v>
      </c>
      <c r="AO238" s="85" t="s">
        <v>181</v>
      </c>
      <c r="AP238" s="187" t="s">
        <v>181</v>
      </c>
      <c r="AQ238" s="185" t="s">
        <v>181</v>
      </c>
      <c r="AR238" s="188" t="s">
        <v>181</v>
      </c>
      <c r="AS238" s="729"/>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row>
    <row r="239" spans="1:144" s="58" customFormat="1" ht="20.25" customHeight="1" thickBot="1">
      <c r="A239" s="55"/>
      <c r="B239" s="1347" t="s">
        <v>259</v>
      </c>
      <c r="C239" s="993"/>
      <c r="D239" s="993"/>
      <c r="E239" s="993"/>
      <c r="F239" s="993"/>
      <c r="G239" s="993"/>
      <c r="H239" s="993"/>
      <c r="I239" s="993"/>
      <c r="J239" s="993"/>
      <c r="K239" s="56" t="s">
        <v>181</v>
      </c>
      <c r="L239" s="68" t="s">
        <v>181</v>
      </c>
      <c r="M239" s="152" t="s">
        <v>181</v>
      </c>
      <c r="N239" s="152" t="s">
        <v>181</v>
      </c>
      <c r="O239" s="415">
        <f>O236+O140+O116+O97+O73</f>
        <v>0</v>
      </c>
      <c r="P239" s="69" t="s">
        <v>181</v>
      </c>
      <c r="Q239" s="152" t="s">
        <v>181</v>
      </c>
      <c r="R239" s="152" t="s">
        <v>181</v>
      </c>
      <c r="S239" s="152" t="s">
        <v>181</v>
      </c>
      <c r="T239" s="415">
        <f>T236+T140+T116+T97+T73</f>
        <v>0</v>
      </c>
      <c r="U239" s="69" t="s">
        <v>181</v>
      </c>
      <c r="V239" s="152" t="s">
        <v>181</v>
      </c>
      <c r="W239" s="152" t="s">
        <v>181</v>
      </c>
      <c r="X239" s="152" t="s">
        <v>181</v>
      </c>
      <c r="Y239" s="415">
        <f>Y236+Y140+Y116+Y97+Y73</f>
        <v>0</v>
      </c>
      <c r="Z239" s="69" t="s">
        <v>181</v>
      </c>
      <c r="AA239" s="152" t="s">
        <v>181</v>
      </c>
      <c r="AB239" s="152" t="s">
        <v>181</v>
      </c>
      <c r="AC239" s="152" t="s">
        <v>181</v>
      </c>
      <c r="AD239" s="415">
        <f>AD236+AD140+AD116+AD97+AD73</f>
        <v>0</v>
      </c>
      <c r="AE239" s="69" t="s">
        <v>181</v>
      </c>
      <c r="AF239" s="152" t="s">
        <v>181</v>
      </c>
      <c r="AG239" s="152" t="s">
        <v>181</v>
      </c>
      <c r="AH239" s="152" t="s">
        <v>181</v>
      </c>
      <c r="AI239" s="415">
        <f>AI236+AI140+AI116+AI97+AI73</f>
        <v>0</v>
      </c>
      <c r="AJ239" s="69" t="s">
        <v>181</v>
      </c>
      <c r="AK239" s="152" t="s">
        <v>181</v>
      </c>
      <c r="AL239" s="152" t="s">
        <v>181</v>
      </c>
      <c r="AM239" s="152" t="s">
        <v>181</v>
      </c>
      <c r="AN239" s="415">
        <f>AN236+AN140+AN116+AN97+AN73</f>
        <v>0</v>
      </c>
      <c r="AO239" s="75" t="s">
        <v>181</v>
      </c>
      <c r="AP239" s="185" t="s">
        <v>181</v>
      </c>
      <c r="AQ239" s="194">
        <f>SUM(O239:AN239)</f>
        <v>0</v>
      </c>
      <c r="AR239" s="188" t="s">
        <v>181</v>
      </c>
      <c r="AS239" s="729"/>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row>
    <row r="240" spans="1:144" s="58" customFormat="1" ht="9.9499999999999993" customHeight="1">
      <c r="A240" s="55"/>
      <c r="B240" s="56" t="s">
        <v>181</v>
      </c>
      <c r="C240" s="56" t="s">
        <v>181</v>
      </c>
      <c r="D240" s="56" t="s">
        <v>181</v>
      </c>
      <c r="E240" s="56" t="s">
        <v>181</v>
      </c>
      <c r="F240" s="56" t="s">
        <v>181</v>
      </c>
      <c r="G240" s="56" t="s">
        <v>181</v>
      </c>
      <c r="H240" s="56" t="s">
        <v>181</v>
      </c>
      <c r="I240" s="56" t="s">
        <v>181</v>
      </c>
      <c r="J240" s="56" t="s">
        <v>181</v>
      </c>
      <c r="K240" s="56" t="s">
        <v>181</v>
      </c>
      <c r="L240" s="68" t="s">
        <v>181</v>
      </c>
      <c r="M240" s="152" t="s">
        <v>181</v>
      </c>
      <c r="N240" s="152" t="s">
        <v>181</v>
      </c>
      <c r="O240" s="401" t="s">
        <v>181</v>
      </c>
      <c r="P240" s="69" t="s">
        <v>181</v>
      </c>
      <c r="Q240" s="152" t="s">
        <v>181</v>
      </c>
      <c r="R240" s="152" t="s">
        <v>181</v>
      </c>
      <c r="S240" s="152" t="s">
        <v>181</v>
      </c>
      <c r="T240" s="401" t="s">
        <v>181</v>
      </c>
      <c r="U240" s="69" t="s">
        <v>181</v>
      </c>
      <c r="V240" s="152" t="s">
        <v>181</v>
      </c>
      <c r="W240" s="152" t="s">
        <v>181</v>
      </c>
      <c r="X240" s="152" t="s">
        <v>181</v>
      </c>
      <c r="Y240" s="401" t="s">
        <v>181</v>
      </c>
      <c r="Z240" s="69" t="s">
        <v>181</v>
      </c>
      <c r="AA240" s="152" t="s">
        <v>181</v>
      </c>
      <c r="AB240" s="152" t="s">
        <v>181</v>
      </c>
      <c r="AC240" s="152" t="s">
        <v>181</v>
      </c>
      <c r="AD240" s="401" t="s">
        <v>181</v>
      </c>
      <c r="AE240" s="69" t="s">
        <v>181</v>
      </c>
      <c r="AF240" s="152" t="s">
        <v>181</v>
      </c>
      <c r="AG240" s="152" t="s">
        <v>181</v>
      </c>
      <c r="AH240" s="152" t="s">
        <v>181</v>
      </c>
      <c r="AI240" s="401" t="s">
        <v>181</v>
      </c>
      <c r="AJ240" s="69" t="s">
        <v>181</v>
      </c>
      <c r="AK240" s="152" t="s">
        <v>181</v>
      </c>
      <c r="AL240" s="152" t="s">
        <v>181</v>
      </c>
      <c r="AM240" s="152" t="s">
        <v>181</v>
      </c>
      <c r="AN240" s="401" t="s">
        <v>181</v>
      </c>
      <c r="AO240" s="75" t="s">
        <v>181</v>
      </c>
      <c r="AP240" s="185" t="s">
        <v>181</v>
      </c>
      <c r="AQ240" s="185" t="s">
        <v>181</v>
      </c>
      <c r="AR240" s="188" t="s">
        <v>181</v>
      </c>
      <c r="AS240" s="729"/>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row>
    <row r="241" spans="1:144" s="58" customFormat="1" ht="20.25" customHeight="1">
      <c r="A241" s="55"/>
      <c r="B241" s="56" t="s">
        <v>233</v>
      </c>
      <c r="C241" s="56"/>
      <c r="D241" s="56"/>
      <c r="E241" s="56" t="s">
        <v>181</v>
      </c>
      <c r="F241" s="56" t="s">
        <v>181</v>
      </c>
      <c r="G241" s="56" t="s">
        <v>181</v>
      </c>
      <c r="H241" s="56" t="s">
        <v>181</v>
      </c>
      <c r="I241" s="56" t="s">
        <v>181</v>
      </c>
      <c r="J241" s="160"/>
      <c r="K241" s="56" t="s">
        <v>181</v>
      </c>
      <c r="L241" s="68" t="s">
        <v>181</v>
      </c>
      <c r="M241" s="152" t="s">
        <v>181</v>
      </c>
      <c r="N241" s="152" t="s">
        <v>181</v>
      </c>
      <c r="O241" s="401" t="s">
        <v>181</v>
      </c>
      <c r="P241" s="69" t="s">
        <v>181</v>
      </c>
      <c r="Q241" s="152" t="s">
        <v>181</v>
      </c>
      <c r="R241" s="152" t="s">
        <v>181</v>
      </c>
      <c r="S241" s="152" t="s">
        <v>181</v>
      </c>
      <c r="T241" s="401" t="s">
        <v>181</v>
      </c>
      <c r="U241" s="69" t="s">
        <v>181</v>
      </c>
      <c r="V241" s="152" t="s">
        <v>181</v>
      </c>
      <c r="W241" s="152" t="s">
        <v>181</v>
      </c>
      <c r="X241" s="152" t="s">
        <v>181</v>
      </c>
      <c r="Y241" s="401" t="s">
        <v>181</v>
      </c>
      <c r="Z241" s="69" t="s">
        <v>181</v>
      </c>
      <c r="AA241" s="152" t="s">
        <v>181</v>
      </c>
      <c r="AB241" s="152" t="s">
        <v>181</v>
      </c>
      <c r="AC241" s="152" t="s">
        <v>181</v>
      </c>
      <c r="AD241" s="401" t="s">
        <v>181</v>
      </c>
      <c r="AE241" s="69" t="s">
        <v>181</v>
      </c>
      <c r="AF241" s="152" t="s">
        <v>181</v>
      </c>
      <c r="AG241" s="152" t="s">
        <v>181</v>
      </c>
      <c r="AH241" s="152" t="s">
        <v>181</v>
      </c>
      <c r="AI241" s="401" t="s">
        <v>181</v>
      </c>
      <c r="AJ241" s="69" t="s">
        <v>181</v>
      </c>
      <c r="AK241" s="152" t="s">
        <v>181</v>
      </c>
      <c r="AL241" s="152" t="s">
        <v>181</v>
      </c>
      <c r="AM241" s="152" t="s">
        <v>181</v>
      </c>
      <c r="AN241" s="401" t="s">
        <v>181</v>
      </c>
      <c r="AO241" s="75" t="s">
        <v>181</v>
      </c>
      <c r="AP241" s="185" t="s">
        <v>181</v>
      </c>
      <c r="AQ241" s="185" t="s">
        <v>181</v>
      </c>
      <c r="AR241" s="188" t="s">
        <v>181</v>
      </c>
      <c r="AS241" s="729"/>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row>
    <row r="242" spans="1:144" s="58" customFormat="1" ht="20.25" customHeight="1">
      <c r="A242" s="55"/>
      <c r="B242" s="56" t="s">
        <v>181</v>
      </c>
      <c r="C242" s="56" t="s">
        <v>181</v>
      </c>
      <c r="D242" s="56" t="s">
        <v>181</v>
      </c>
      <c r="E242" s="56" t="s">
        <v>181</v>
      </c>
      <c r="F242" s="1323" t="s">
        <v>234</v>
      </c>
      <c r="G242" s="1353"/>
      <c r="H242" s="1353"/>
      <c r="I242" s="56" t="s">
        <v>181</v>
      </c>
      <c r="J242" s="77">
        <f>E18</f>
        <v>0.26</v>
      </c>
      <c r="K242" s="56" t="s">
        <v>181</v>
      </c>
      <c r="L242" s="68" t="s">
        <v>181</v>
      </c>
      <c r="M242" s="152" t="s">
        <v>136</v>
      </c>
      <c r="N242" s="152" t="s">
        <v>181</v>
      </c>
      <c r="O242" s="400">
        <f>O239-SUM(O225:O234)-O208-O204-O200-O196-O192-O188-O184-O180-O176-O172-O140-O97-O210</f>
        <v>0</v>
      </c>
      <c r="P242" s="69" t="s">
        <v>181</v>
      </c>
      <c r="Q242" s="152" t="s">
        <v>181</v>
      </c>
      <c r="R242" s="152" t="s">
        <v>181</v>
      </c>
      <c r="S242" s="152" t="s">
        <v>181</v>
      </c>
      <c r="T242" s="400">
        <f>T239-SUM(T225:T234)-T208-T204-T200-T196-T192-T188-T184-T180-T176-T172-T140-T97-T210</f>
        <v>0</v>
      </c>
      <c r="U242" s="69" t="s">
        <v>181</v>
      </c>
      <c r="V242" s="152" t="s">
        <v>181</v>
      </c>
      <c r="W242" s="152" t="s">
        <v>181</v>
      </c>
      <c r="X242" s="152" t="s">
        <v>181</v>
      </c>
      <c r="Y242" s="400">
        <f>Y239-SUM(Y225:Y234)-Y208-Y204-Y200-Y196-Y192-Y188-Y184-Y180-Y176-Y172-Y140-Y97-Y210</f>
        <v>0</v>
      </c>
      <c r="Z242" s="69" t="s">
        <v>181</v>
      </c>
      <c r="AA242" s="152" t="s">
        <v>181</v>
      </c>
      <c r="AB242" s="152" t="s">
        <v>181</v>
      </c>
      <c r="AC242" s="152" t="s">
        <v>181</v>
      </c>
      <c r="AD242" s="400">
        <f>AD239-SUM(AD225:AD234)-AD208-AD204-AD200-AD196-AD192-AD188-AD184-AD180-AD176-AD172-AD140-AD97-AD210</f>
        <v>0</v>
      </c>
      <c r="AE242" s="69" t="s">
        <v>181</v>
      </c>
      <c r="AF242" s="152" t="s">
        <v>181</v>
      </c>
      <c r="AG242" s="152" t="s">
        <v>181</v>
      </c>
      <c r="AH242" s="152" t="s">
        <v>181</v>
      </c>
      <c r="AI242" s="400">
        <f>AI239-SUM(AI225:AI234)-AI208-AI204-AI200-AI196-AI192-AI188-AI184-AI180-AI176-AI172-AI140-AI97-AI210</f>
        <v>0</v>
      </c>
      <c r="AJ242" s="69" t="s">
        <v>181</v>
      </c>
      <c r="AK242" s="152" t="s">
        <v>181</v>
      </c>
      <c r="AL242" s="152" t="s">
        <v>181</v>
      </c>
      <c r="AM242" s="152" t="s">
        <v>181</v>
      </c>
      <c r="AN242" s="400">
        <f>AN239-SUM(AN225:AN234)-AN208-AN204-AN200-AN196-AN192-AN188-AN184-AN180-AN176-AN172-AN140-AN97-AN210</f>
        <v>0</v>
      </c>
      <c r="AO242" s="75" t="s">
        <v>181</v>
      </c>
      <c r="AP242" s="185" t="s">
        <v>181</v>
      </c>
      <c r="AQ242" s="52">
        <f>SUM(O242:AN242)</f>
        <v>0</v>
      </c>
      <c r="AR242" s="188" t="s">
        <v>181</v>
      </c>
      <c r="AS242" s="729"/>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row>
    <row r="243" spans="1:144" s="58" customFormat="1" ht="20.25" hidden="1" customHeight="1">
      <c r="A243" s="55"/>
      <c r="B243" s="56" t="s">
        <v>181</v>
      </c>
      <c r="C243" s="56" t="s">
        <v>181</v>
      </c>
      <c r="D243" s="56" t="s">
        <v>181</v>
      </c>
      <c r="E243" s="56" t="s">
        <v>181</v>
      </c>
      <c r="F243" s="1323" t="s">
        <v>235</v>
      </c>
      <c r="G243" s="1353"/>
      <c r="H243" s="1353"/>
      <c r="I243" s="56" t="s">
        <v>181</v>
      </c>
      <c r="J243" s="91">
        <v>0</v>
      </c>
      <c r="K243" s="56" t="s">
        <v>181</v>
      </c>
      <c r="L243" s="68" t="s">
        <v>181</v>
      </c>
      <c r="M243" s="152" t="s">
        <v>181</v>
      </c>
      <c r="N243" s="152" t="s">
        <v>181</v>
      </c>
      <c r="O243" s="406">
        <f>O239</f>
        <v>0</v>
      </c>
      <c r="P243" s="69"/>
      <c r="Q243" s="152"/>
      <c r="R243" s="152"/>
      <c r="S243" s="152"/>
      <c r="T243" s="406">
        <f>T239</f>
        <v>0</v>
      </c>
      <c r="U243" s="69"/>
      <c r="V243" s="152"/>
      <c r="W243" s="152"/>
      <c r="X243" s="152"/>
      <c r="Y243" s="406">
        <f>Y239</f>
        <v>0</v>
      </c>
      <c r="Z243" s="69"/>
      <c r="AA243" s="152"/>
      <c r="AB243" s="152"/>
      <c r="AC243" s="152"/>
      <c r="AD243" s="406">
        <f>AD239</f>
        <v>0</v>
      </c>
      <c r="AE243" s="69"/>
      <c r="AF243" s="152"/>
      <c r="AG243" s="152"/>
      <c r="AH243" s="152"/>
      <c r="AI243" s="406">
        <f>AI239</f>
        <v>0</v>
      </c>
      <c r="AJ243" s="69"/>
      <c r="AK243" s="152"/>
      <c r="AL243" s="152"/>
      <c r="AM243" s="152"/>
      <c r="AN243" s="406">
        <f>AN239</f>
        <v>0</v>
      </c>
      <c r="AO243" s="75" t="s">
        <v>181</v>
      </c>
      <c r="AP243" s="185" t="s">
        <v>181</v>
      </c>
      <c r="AQ243" s="52">
        <f>SUM(O243:AN243)</f>
        <v>0</v>
      </c>
      <c r="AR243" s="188" t="s">
        <v>181</v>
      </c>
      <c r="AS243" s="729"/>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row>
    <row r="244" spans="1:144" s="58" customFormat="1" ht="20.25" customHeight="1">
      <c r="A244" s="55" t="s">
        <v>181</v>
      </c>
      <c r="B244" s="56" t="s">
        <v>243</v>
      </c>
      <c r="C244" s="56"/>
      <c r="D244" s="56"/>
      <c r="E244" s="56"/>
      <c r="F244" s="56"/>
      <c r="G244" s="56"/>
      <c r="H244" s="56"/>
      <c r="I244" s="56"/>
      <c r="J244" s="56"/>
      <c r="K244" s="56"/>
      <c r="L244" s="68" t="s">
        <v>181</v>
      </c>
      <c r="M244" s="152" t="s">
        <v>181</v>
      </c>
      <c r="N244" s="152" t="s">
        <v>181</v>
      </c>
      <c r="O244" s="406">
        <f>ROUND((O242*$J242)+(O243*$J243),$AQ$257)</f>
        <v>0</v>
      </c>
      <c r="P244" s="69" t="s">
        <v>181</v>
      </c>
      <c r="Q244" s="152" t="s">
        <v>181</v>
      </c>
      <c r="R244" s="152" t="s">
        <v>181</v>
      </c>
      <c r="S244" s="152" t="s">
        <v>181</v>
      </c>
      <c r="T244" s="406">
        <f>ROUND((T242*$J242)+(T243*$J243),$AQ$257)</f>
        <v>0</v>
      </c>
      <c r="U244" s="69" t="s">
        <v>181</v>
      </c>
      <c r="V244" s="152" t="s">
        <v>181</v>
      </c>
      <c r="W244" s="152" t="s">
        <v>181</v>
      </c>
      <c r="X244" s="152" t="s">
        <v>181</v>
      </c>
      <c r="Y244" s="406">
        <f>ROUND((Y242*$J242)+(Y243*$J243),$AQ$257)</f>
        <v>0</v>
      </c>
      <c r="Z244" s="69" t="s">
        <v>181</v>
      </c>
      <c r="AA244" s="152" t="s">
        <v>181</v>
      </c>
      <c r="AB244" s="152" t="s">
        <v>181</v>
      </c>
      <c r="AC244" s="152" t="s">
        <v>181</v>
      </c>
      <c r="AD244" s="406">
        <f>ROUND((AD242*$J242)+(AD243*$J243),$AQ$257)</f>
        <v>0</v>
      </c>
      <c r="AE244" s="69" t="s">
        <v>181</v>
      </c>
      <c r="AF244" s="152" t="s">
        <v>181</v>
      </c>
      <c r="AG244" s="152" t="s">
        <v>181</v>
      </c>
      <c r="AH244" s="152" t="s">
        <v>181</v>
      </c>
      <c r="AI244" s="406">
        <f>ROUND((AI242*$J242)+(AI243*$J243),$AQ$257)</f>
        <v>0</v>
      </c>
      <c r="AJ244" s="69" t="s">
        <v>181</v>
      </c>
      <c r="AK244" s="152" t="s">
        <v>181</v>
      </c>
      <c r="AL244" s="152" t="s">
        <v>181</v>
      </c>
      <c r="AM244" s="152" t="s">
        <v>181</v>
      </c>
      <c r="AN244" s="406">
        <f>ROUND((AN242*$J242)+(AN243*$J243),$AQ$257)</f>
        <v>0</v>
      </c>
      <c r="AO244" s="75" t="s">
        <v>181</v>
      </c>
      <c r="AP244" s="185" t="s">
        <v>181</v>
      </c>
      <c r="AQ244" s="52">
        <f>SUM(O244:AN244)</f>
        <v>0</v>
      </c>
      <c r="AR244" s="188" t="s">
        <v>181</v>
      </c>
      <c r="AS244" s="729"/>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row>
    <row r="245" spans="1:144" s="58" customFormat="1" ht="9.9499999999999993" customHeight="1" thickBot="1">
      <c r="A245" s="61"/>
      <c r="B245" s="62" t="s">
        <v>181</v>
      </c>
      <c r="C245" s="62" t="s">
        <v>181</v>
      </c>
      <c r="D245" s="62" t="s">
        <v>181</v>
      </c>
      <c r="E245" s="62" t="s">
        <v>181</v>
      </c>
      <c r="F245" s="62" t="s">
        <v>181</v>
      </c>
      <c r="G245" s="62" t="s">
        <v>181</v>
      </c>
      <c r="H245" s="62" t="s">
        <v>181</v>
      </c>
      <c r="I245" s="62" t="s">
        <v>181</v>
      </c>
      <c r="J245" s="62" t="s">
        <v>181</v>
      </c>
      <c r="K245" s="62" t="s">
        <v>181</v>
      </c>
      <c r="L245" s="79" t="s">
        <v>181</v>
      </c>
      <c r="M245" s="80" t="s">
        <v>181</v>
      </c>
      <c r="N245" s="80" t="s">
        <v>181</v>
      </c>
      <c r="O245" s="403" t="s">
        <v>181</v>
      </c>
      <c r="P245" s="80" t="s">
        <v>181</v>
      </c>
      <c r="Q245" s="79" t="s">
        <v>181</v>
      </c>
      <c r="R245" s="80" t="s">
        <v>181</v>
      </c>
      <c r="S245" s="80" t="s">
        <v>181</v>
      </c>
      <c r="T245" s="403" t="s">
        <v>181</v>
      </c>
      <c r="U245" s="80" t="s">
        <v>181</v>
      </c>
      <c r="V245" s="79" t="s">
        <v>181</v>
      </c>
      <c r="W245" s="80" t="s">
        <v>181</v>
      </c>
      <c r="X245" s="80" t="s">
        <v>181</v>
      </c>
      <c r="Y245" s="403" t="s">
        <v>181</v>
      </c>
      <c r="Z245" s="80" t="s">
        <v>181</v>
      </c>
      <c r="AA245" s="79" t="s">
        <v>181</v>
      </c>
      <c r="AB245" s="80" t="s">
        <v>181</v>
      </c>
      <c r="AC245" s="80" t="s">
        <v>181</v>
      </c>
      <c r="AD245" s="403" t="s">
        <v>181</v>
      </c>
      <c r="AE245" s="80" t="s">
        <v>181</v>
      </c>
      <c r="AF245" s="79" t="s">
        <v>181</v>
      </c>
      <c r="AG245" s="80" t="s">
        <v>181</v>
      </c>
      <c r="AH245" s="80" t="s">
        <v>181</v>
      </c>
      <c r="AI245" s="403" t="s">
        <v>181</v>
      </c>
      <c r="AJ245" s="80" t="s">
        <v>181</v>
      </c>
      <c r="AK245" s="79" t="s">
        <v>181</v>
      </c>
      <c r="AL245" s="80" t="s">
        <v>181</v>
      </c>
      <c r="AM245" s="80" t="s">
        <v>181</v>
      </c>
      <c r="AN245" s="403" t="s">
        <v>181</v>
      </c>
      <c r="AO245" s="81" t="s">
        <v>181</v>
      </c>
      <c r="AP245" s="197" t="s">
        <v>181</v>
      </c>
      <c r="AQ245" s="186" t="s">
        <v>181</v>
      </c>
      <c r="AR245" s="189" t="s">
        <v>181</v>
      </c>
      <c r="AS245" s="729"/>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row>
    <row r="246" spans="1:144" s="58" customFormat="1" ht="9.9499999999999993" customHeight="1" thickBot="1">
      <c r="A246" s="55"/>
      <c r="B246" s="56" t="s">
        <v>181</v>
      </c>
      <c r="C246" s="56" t="s">
        <v>181</v>
      </c>
      <c r="D246" s="56" t="s">
        <v>181</v>
      </c>
      <c r="E246" s="56" t="s">
        <v>181</v>
      </c>
      <c r="F246" s="56" t="s">
        <v>181</v>
      </c>
      <c r="G246" s="56" t="s">
        <v>181</v>
      </c>
      <c r="H246" s="56" t="s">
        <v>181</v>
      </c>
      <c r="I246" s="56" t="s">
        <v>181</v>
      </c>
      <c r="J246" s="56" t="s">
        <v>181</v>
      </c>
      <c r="K246" s="56" t="s">
        <v>181</v>
      </c>
      <c r="L246" s="68" t="s">
        <v>181</v>
      </c>
      <c r="M246" s="152" t="s">
        <v>181</v>
      </c>
      <c r="N246" s="152" t="s">
        <v>181</v>
      </c>
      <c r="O246" s="401" t="s">
        <v>181</v>
      </c>
      <c r="P246" s="69" t="s">
        <v>181</v>
      </c>
      <c r="Q246" s="152" t="s">
        <v>181</v>
      </c>
      <c r="R246" s="152" t="s">
        <v>181</v>
      </c>
      <c r="S246" s="152" t="s">
        <v>181</v>
      </c>
      <c r="T246" s="401" t="s">
        <v>181</v>
      </c>
      <c r="U246" s="69" t="s">
        <v>181</v>
      </c>
      <c r="V246" s="152" t="s">
        <v>181</v>
      </c>
      <c r="W246" s="152" t="s">
        <v>181</v>
      </c>
      <c r="X246" s="152" t="s">
        <v>181</v>
      </c>
      <c r="Y246" s="401" t="s">
        <v>181</v>
      </c>
      <c r="Z246" s="69" t="s">
        <v>181</v>
      </c>
      <c r="AA246" s="152" t="s">
        <v>181</v>
      </c>
      <c r="AB246" s="152" t="s">
        <v>181</v>
      </c>
      <c r="AC246" s="152" t="s">
        <v>181</v>
      </c>
      <c r="AD246" s="401" t="s">
        <v>181</v>
      </c>
      <c r="AE246" s="69" t="s">
        <v>181</v>
      </c>
      <c r="AF246" s="152" t="s">
        <v>181</v>
      </c>
      <c r="AG246" s="152" t="s">
        <v>181</v>
      </c>
      <c r="AH246" s="152" t="s">
        <v>181</v>
      </c>
      <c r="AI246" s="401" t="s">
        <v>181</v>
      </c>
      <c r="AJ246" s="69" t="s">
        <v>181</v>
      </c>
      <c r="AK246" s="152" t="s">
        <v>181</v>
      </c>
      <c r="AL246" s="152" t="s">
        <v>181</v>
      </c>
      <c r="AM246" s="152" t="s">
        <v>181</v>
      </c>
      <c r="AN246" s="401" t="s">
        <v>181</v>
      </c>
      <c r="AO246" s="75" t="s">
        <v>181</v>
      </c>
      <c r="AP246" s="185" t="s">
        <v>181</v>
      </c>
      <c r="AQ246" s="185" t="s">
        <v>181</v>
      </c>
      <c r="AR246" s="188" t="s">
        <v>181</v>
      </c>
      <c r="AS246" s="729"/>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row>
    <row r="247" spans="1:144" s="58" customFormat="1" ht="20.25" customHeight="1" thickBot="1">
      <c r="A247" s="55"/>
      <c r="B247" s="56" t="s">
        <v>236</v>
      </c>
      <c r="C247" s="56"/>
      <c r="D247" s="56"/>
      <c r="E247" s="56" t="s">
        <v>181</v>
      </c>
      <c r="F247" s="56" t="s">
        <v>181</v>
      </c>
      <c r="G247" s="56" t="s">
        <v>181</v>
      </c>
      <c r="H247" s="56" t="s">
        <v>181</v>
      </c>
      <c r="I247" s="56" t="s">
        <v>181</v>
      </c>
      <c r="J247" s="56" t="s">
        <v>181</v>
      </c>
      <c r="K247" s="56" t="s">
        <v>181</v>
      </c>
      <c r="L247" s="68" t="s">
        <v>181</v>
      </c>
      <c r="M247" s="152" t="s">
        <v>181</v>
      </c>
      <c r="N247" s="152" t="s">
        <v>181</v>
      </c>
      <c r="O247" s="416">
        <f>O244+O239</f>
        <v>0</v>
      </c>
      <c r="P247" s="92" t="s">
        <v>181</v>
      </c>
      <c r="Q247" s="152" t="s">
        <v>181</v>
      </c>
      <c r="R247" s="152" t="s">
        <v>181</v>
      </c>
      <c r="S247" s="152" t="s">
        <v>181</v>
      </c>
      <c r="T247" s="416">
        <f>T244+T239</f>
        <v>0</v>
      </c>
      <c r="U247" s="92" t="s">
        <v>181</v>
      </c>
      <c r="V247" s="152" t="s">
        <v>181</v>
      </c>
      <c r="W247" s="152" t="s">
        <v>181</v>
      </c>
      <c r="X247" s="152" t="s">
        <v>181</v>
      </c>
      <c r="Y247" s="416">
        <f>Y244+Y239</f>
        <v>0</v>
      </c>
      <c r="Z247" s="92" t="s">
        <v>181</v>
      </c>
      <c r="AA247" s="152" t="s">
        <v>181</v>
      </c>
      <c r="AB247" s="152" t="s">
        <v>181</v>
      </c>
      <c r="AC247" s="152" t="s">
        <v>181</v>
      </c>
      <c r="AD247" s="416">
        <f>AD244+AD239</f>
        <v>0</v>
      </c>
      <c r="AE247" s="92" t="s">
        <v>181</v>
      </c>
      <c r="AF247" s="152" t="s">
        <v>181</v>
      </c>
      <c r="AG247" s="152" t="s">
        <v>181</v>
      </c>
      <c r="AH247" s="152" t="s">
        <v>181</v>
      </c>
      <c r="AI247" s="416">
        <f>AI244+AI239</f>
        <v>0</v>
      </c>
      <c r="AJ247" s="92" t="s">
        <v>181</v>
      </c>
      <c r="AK247" s="152" t="s">
        <v>181</v>
      </c>
      <c r="AL247" s="152" t="s">
        <v>181</v>
      </c>
      <c r="AM247" s="152" t="s">
        <v>181</v>
      </c>
      <c r="AN247" s="416">
        <f>AN244+AN239</f>
        <v>0</v>
      </c>
      <c r="AO247" s="93" t="s">
        <v>181</v>
      </c>
      <c r="AP247" s="198" t="s">
        <v>181</v>
      </c>
      <c r="AQ247" s="195">
        <f>SUM(O247:AN247)</f>
        <v>0</v>
      </c>
      <c r="AR247" s="188" t="s">
        <v>181</v>
      </c>
      <c r="AS247" s="729"/>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row>
    <row r="248" spans="1:144" s="58" customFormat="1" ht="9.9499999999999993" customHeight="1" thickBot="1">
      <c r="A248" s="61"/>
      <c r="B248" s="62" t="s">
        <v>181</v>
      </c>
      <c r="C248" s="62" t="s">
        <v>138</v>
      </c>
      <c r="D248" s="62" t="s">
        <v>181</v>
      </c>
      <c r="E248" s="62" t="s">
        <v>181</v>
      </c>
      <c r="F248" s="62" t="s">
        <v>181</v>
      </c>
      <c r="G248" s="62" t="s">
        <v>181</v>
      </c>
      <c r="H248" s="62" t="s">
        <v>181</v>
      </c>
      <c r="I248" s="62" t="s">
        <v>181</v>
      </c>
      <c r="J248" s="62" t="s">
        <v>181</v>
      </c>
      <c r="K248" s="62" t="s">
        <v>181</v>
      </c>
      <c r="L248" s="79" t="s">
        <v>181</v>
      </c>
      <c r="M248" s="80" t="s">
        <v>181</v>
      </c>
      <c r="N248" s="80" t="s">
        <v>181</v>
      </c>
      <c r="O248" s="403" t="s">
        <v>181</v>
      </c>
      <c r="P248" s="80" t="s">
        <v>181</v>
      </c>
      <c r="Q248" s="79" t="s">
        <v>181</v>
      </c>
      <c r="R248" s="80" t="s">
        <v>181</v>
      </c>
      <c r="S248" s="80" t="s">
        <v>181</v>
      </c>
      <c r="T248" s="80" t="s">
        <v>181</v>
      </c>
      <c r="U248" s="80" t="s">
        <v>181</v>
      </c>
      <c r="V248" s="79" t="s">
        <v>181</v>
      </c>
      <c r="W248" s="80" t="s">
        <v>181</v>
      </c>
      <c r="X248" s="80" t="s">
        <v>181</v>
      </c>
      <c r="Y248" s="80" t="s">
        <v>181</v>
      </c>
      <c r="Z248" s="80" t="s">
        <v>181</v>
      </c>
      <c r="AA248" s="79" t="s">
        <v>181</v>
      </c>
      <c r="AB248" s="80" t="s">
        <v>181</v>
      </c>
      <c r="AC248" s="80" t="s">
        <v>181</v>
      </c>
      <c r="AD248" s="80" t="s">
        <v>181</v>
      </c>
      <c r="AE248" s="80" t="s">
        <v>181</v>
      </c>
      <c r="AF248" s="79" t="s">
        <v>181</v>
      </c>
      <c r="AG248" s="80" t="s">
        <v>181</v>
      </c>
      <c r="AH248" s="80" t="s">
        <v>181</v>
      </c>
      <c r="AI248" s="81" t="s">
        <v>181</v>
      </c>
      <c r="AJ248" s="80" t="s">
        <v>181</v>
      </c>
      <c r="AK248" s="79" t="s">
        <v>181</v>
      </c>
      <c r="AL248" s="80" t="s">
        <v>181</v>
      </c>
      <c r="AM248" s="80" t="s">
        <v>181</v>
      </c>
      <c r="AN248" s="80" t="s">
        <v>181</v>
      </c>
      <c r="AO248" s="80" t="s">
        <v>181</v>
      </c>
      <c r="AP248" s="199" t="s">
        <v>181</v>
      </c>
      <c r="AQ248" s="196" t="s">
        <v>181</v>
      </c>
      <c r="AR248" s="189" t="s">
        <v>181</v>
      </c>
      <c r="AS248" s="729"/>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row>
    <row r="249" spans="1:144" s="58" customFormat="1" ht="10.15" customHeight="1" thickBot="1">
      <c r="A249" s="127"/>
      <c r="B249" s="127"/>
      <c r="C249" s="127"/>
      <c r="D249" s="127"/>
      <c r="E249" s="127"/>
      <c r="F249" s="127"/>
      <c r="G249" s="127"/>
      <c r="H249" s="127"/>
      <c r="I249" s="127"/>
      <c r="J249" s="127"/>
      <c r="K249" s="127"/>
      <c r="L249" s="127"/>
      <c r="M249" s="127"/>
      <c r="N249" s="127"/>
      <c r="O249" s="174"/>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32"/>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27"/>
      <c r="ED249" s="127"/>
      <c r="EE249" s="127"/>
      <c r="EF249" s="127"/>
      <c r="EG249" s="127"/>
      <c r="EH249" s="127"/>
      <c r="EI249" s="127"/>
      <c r="EJ249" s="127"/>
      <c r="EK249" s="127"/>
      <c r="EL249" s="127"/>
      <c r="EM249" s="127"/>
      <c r="EN249" s="127"/>
    </row>
    <row r="250" spans="1:144" s="58" customFormat="1" ht="20.25" customHeight="1">
      <c r="A250" s="127"/>
      <c r="B250" s="127"/>
      <c r="C250" s="127"/>
      <c r="D250" s="127"/>
      <c r="E250" s="127"/>
      <c r="F250" s="127"/>
      <c r="G250" s="127"/>
      <c r="H250" s="127"/>
      <c r="I250" s="127"/>
      <c r="J250" s="127"/>
      <c r="K250" s="127"/>
      <c r="L250" s="127"/>
      <c r="M250" s="127"/>
      <c r="N250" s="127"/>
      <c r="O250" s="174"/>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75" t="s">
        <v>254</v>
      </c>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27"/>
      <c r="ED250" s="127"/>
      <c r="EE250" s="127"/>
      <c r="EF250" s="127"/>
      <c r="EG250" s="127"/>
      <c r="EH250" s="127"/>
      <c r="EI250" s="127"/>
      <c r="EJ250" s="127"/>
      <c r="EK250" s="127"/>
      <c r="EL250" s="127"/>
      <c r="EM250" s="127"/>
      <c r="EN250" s="127"/>
    </row>
    <row r="251" spans="1:144" s="58" customFormat="1" ht="20.25" customHeight="1" thickBot="1">
      <c r="A251" s="1352"/>
      <c r="B251" s="1377"/>
      <c r="C251" s="1377"/>
      <c r="D251" s="137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76">
        <f>'Initial Information'!E16</f>
        <v>0</v>
      </c>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27"/>
      <c r="ED251" s="127"/>
      <c r="EE251" s="127"/>
      <c r="EF251" s="127"/>
      <c r="EG251" s="127"/>
      <c r="EH251" s="127"/>
      <c r="EI251" s="127"/>
      <c r="EJ251" s="127"/>
      <c r="EK251" s="127"/>
      <c r="EL251" s="127"/>
      <c r="EM251" s="127"/>
      <c r="EN251" s="127"/>
    </row>
    <row r="252" spans="1:144" s="58" customFormat="1" ht="10.15" customHeight="1" thickBo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27"/>
      <c r="ED252" s="127"/>
      <c r="EE252" s="127"/>
      <c r="EF252" s="127"/>
      <c r="EG252" s="127"/>
      <c r="EH252" s="127"/>
      <c r="EI252" s="127"/>
      <c r="EJ252" s="127"/>
      <c r="EK252" s="127"/>
      <c r="EL252" s="127"/>
      <c r="EM252" s="127"/>
      <c r="EN252" s="127"/>
    </row>
    <row r="253" spans="1:144" s="58" customFormat="1" ht="39.950000000000003" customHeight="1">
      <c r="A253" s="1378"/>
      <c r="B253" s="1379"/>
      <c r="C253" s="1379"/>
      <c r="D253" s="1379"/>
      <c r="E253" s="281"/>
      <c r="F253" s="509"/>
      <c r="G253" s="177"/>
      <c r="H253" s="177"/>
      <c r="I253" s="177"/>
      <c r="J253" s="510"/>
      <c r="K253" s="177"/>
      <c r="L253" s="177"/>
      <c r="M253" s="177"/>
      <c r="N253" s="177"/>
      <c r="O253" s="12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O253" s="127"/>
      <c r="AP253" s="127"/>
      <c r="AQ253" s="175" t="s">
        <v>255</v>
      </c>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27"/>
      <c r="ED253" s="127"/>
      <c r="EE253" s="127"/>
      <c r="EF253" s="127"/>
      <c r="EG253" s="127"/>
      <c r="EH253" s="127"/>
      <c r="EI253" s="127"/>
      <c r="EJ253" s="127"/>
      <c r="EK253" s="127"/>
      <c r="EL253" s="127"/>
      <c r="EM253" s="127"/>
      <c r="EN253" s="127"/>
    </row>
    <row r="254" spans="1:144" s="58" customFormat="1" ht="40.15" customHeight="1" thickBot="1">
      <c r="A254" s="273"/>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127"/>
      <c r="AP254" s="127"/>
      <c r="AQ254" s="176">
        <f>AQ251-AQ247</f>
        <v>0</v>
      </c>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27"/>
      <c r="ED254" s="127"/>
      <c r="EE254" s="127"/>
      <c r="EF254" s="127"/>
      <c r="EG254" s="127"/>
      <c r="EH254" s="127"/>
      <c r="EI254" s="127"/>
      <c r="EJ254" s="127"/>
      <c r="EK254" s="127"/>
      <c r="EL254" s="127"/>
      <c r="EM254" s="127"/>
      <c r="EN254" s="127"/>
    </row>
    <row r="255" spans="1:144" s="127" customFormat="1" ht="10.15" customHeight="1">
      <c r="A255" s="178"/>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Q255" s="180"/>
    </row>
    <row r="256" spans="1:144" s="345" customFormat="1" ht="15" hidden="1"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t="s">
        <v>1034</v>
      </c>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27"/>
      <c r="ED256" s="127"/>
      <c r="EE256" s="127"/>
      <c r="EF256" s="127"/>
      <c r="EG256" s="127"/>
      <c r="EH256" s="127"/>
      <c r="EI256" s="127"/>
      <c r="EJ256" s="127"/>
    </row>
    <row r="257" spans="1:45" s="345" customFormat="1" ht="15" hidden="1"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f>'Initial Information'!B27</f>
        <v>0</v>
      </c>
      <c r="AR257" s="127"/>
      <c r="AS257" s="127"/>
    </row>
    <row r="258" spans="1:45" s="345" customFormat="1" ht="15" hidden="1"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row>
    <row r="259" spans="1:45" s="345" customFormat="1">
      <c r="A259" s="127"/>
      <c r="B259" s="127"/>
      <c r="C259" s="127"/>
      <c r="D259" s="127"/>
      <c r="E259" s="127"/>
      <c r="F259" s="127"/>
      <c r="G259" s="127"/>
      <c r="H259" s="511"/>
      <c r="I259" s="511"/>
      <c r="J259" s="511"/>
      <c r="K259" s="511"/>
      <c r="L259" s="511"/>
      <c r="M259" s="511"/>
      <c r="N259" s="511"/>
      <c r="O259" s="512"/>
      <c r="P259" s="511"/>
      <c r="Q259" s="511"/>
      <c r="R259" s="511"/>
      <c r="S259" s="511"/>
      <c r="T259" s="512"/>
      <c r="U259" s="511"/>
      <c r="V259" s="511"/>
      <c r="W259" s="511"/>
      <c r="X259" s="511"/>
      <c r="Y259" s="512"/>
      <c r="Z259" s="511"/>
      <c r="AA259" s="511"/>
      <c r="AB259" s="511"/>
      <c r="AC259" s="511"/>
      <c r="AD259" s="512"/>
      <c r="AE259" s="511"/>
      <c r="AF259" s="511"/>
      <c r="AG259" s="511"/>
      <c r="AH259" s="511"/>
      <c r="AI259" s="512"/>
      <c r="AJ259" s="511"/>
      <c r="AK259" s="511"/>
      <c r="AL259" s="511"/>
      <c r="AM259" s="511"/>
      <c r="AN259" s="512"/>
      <c r="AO259" s="511"/>
      <c r="AP259" s="511"/>
      <c r="AQ259" s="512"/>
      <c r="AR259" s="127"/>
      <c r="AS259" s="127"/>
    </row>
    <row r="260" spans="1:45" s="345" customFormat="1">
      <c r="A260" s="127"/>
      <c r="B260" s="127"/>
      <c r="C260" s="127"/>
      <c r="D260" s="127"/>
      <c r="E260" s="127"/>
      <c r="F260" s="127"/>
      <c r="G260" s="127"/>
      <c r="H260" s="513"/>
      <c r="I260" s="511"/>
      <c r="J260" s="514"/>
      <c r="K260" s="511"/>
      <c r="L260" s="511"/>
      <c r="M260" s="511"/>
      <c r="N260" s="511"/>
      <c r="O260" s="511"/>
      <c r="P260" s="511"/>
      <c r="Q260" s="511"/>
      <c r="R260" s="511"/>
      <c r="S260" s="511"/>
      <c r="T260" s="511"/>
      <c r="U260" s="511"/>
      <c r="V260" s="511"/>
      <c r="W260" s="511"/>
      <c r="X260" s="511"/>
      <c r="Y260" s="511"/>
      <c r="Z260" s="511"/>
      <c r="AA260" s="511"/>
      <c r="AB260" s="511"/>
      <c r="AC260" s="511"/>
      <c r="AD260" s="511"/>
      <c r="AE260" s="511"/>
      <c r="AF260" s="511"/>
      <c r="AG260" s="511"/>
      <c r="AH260" s="511"/>
      <c r="AI260" s="511"/>
      <c r="AJ260" s="511"/>
      <c r="AK260" s="511"/>
      <c r="AL260" s="511"/>
      <c r="AM260" s="511"/>
      <c r="AN260" s="511"/>
      <c r="AO260" s="511"/>
      <c r="AP260" s="511"/>
      <c r="AQ260" s="511"/>
      <c r="AR260" s="127"/>
      <c r="AS260" s="127"/>
    </row>
    <row r="261" spans="1:45" s="345" customForma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row>
    <row r="262" spans="1:45" s="345" customForma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row>
    <row r="263" spans="1:45" s="345" customForma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row>
    <row r="264" spans="1:45" s="345" customForma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row>
    <row r="265" spans="1:45" s="345" customForma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row>
    <row r="266" spans="1:45" s="345" customForma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row>
    <row r="267" spans="1:45" s="345" customForma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row>
    <row r="268" spans="1:45" s="345" customForma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row>
    <row r="269" spans="1:45" s="345" customForma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row>
    <row r="270" spans="1:45" s="345" customForma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row>
    <row r="271" spans="1:45" s="345" customForma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row>
    <row r="272" spans="1:45" s="345" customForma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row>
    <row r="273" spans="1:45" s="345" customForma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row>
    <row r="274" spans="1:45" s="345" customForma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row>
    <row r="275" spans="1:45" s="345" customForma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row>
    <row r="276" spans="1:45" s="345" customForma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row>
    <row r="277" spans="1:45" s="345" customForma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row>
    <row r="278" spans="1:45" s="345" customForma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row>
    <row r="279" spans="1:45" s="345" customForma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row>
    <row r="280" spans="1:45" s="345" customForma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row>
    <row r="281" spans="1:45" s="345" customForma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row>
    <row r="282" spans="1:45" s="345" customForma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row>
    <row r="283" spans="1:45" s="345" customForma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row>
    <row r="284" spans="1:45" s="345" customForma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row>
    <row r="285" spans="1:45" s="345" customForma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row>
    <row r="286" spans="1:45" s="345" customForma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row>
    <row r="287" spans="1:45" s="345" customForma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row>
    <row r="288" spans="1:45" s="345" customForma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row>
    <row r="289" spans="1:45" s="345" customForma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row>
    <row r="290" spans="1:45" s="345" customForma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row>
    <row r="291" spans="1:45" s="345" customForma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row>
    <row r="292" spans="1:45" s="345" customForma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row>
    <row r="293" spans="1:45" s="345" customForma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row>
    <row r="294" spans="1:45" s="345" customForma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row>
    <row r="295" spans="1:45" s="345" customForma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row>
    <row r="296" spans="1:45" s="345" customForma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row>
    <row r="297" spans="1:45" s="345" customForma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row>
    <row r="298" spans="1:45" s="345" customForma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row>
    <row r="299" spans="1:45" s="345" customForma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row>
    <row r="300" spans="1:45" s="345" customForma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row>
    <row r="301" spans="1:45" s="345" customForma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row>
    <row r="302" spans="1:45" s="345" customForma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row>
    <row r="303" spans="1:45" s="345" customForma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row>
    <row r="304" spans="1:45" s="345" customForma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row>
    <row r="305" spans="1:45" s="345" customForma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row>
    <row r="306" spans="1:45" s="345" customForma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row>
    <row r="307" spans="1:45" s="345" customForma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row>
    <row r="308" spans="1:45" s="345" customForma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row>
    <row r="309" spans="1:45" s="345" customForma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row>
    <row r="310" spans="1:45" s="345" customForma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row>
    <row r="311" spans="1:45" s="345" customForma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row>
    <row r="312" spans="1:45" s="345" customForma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row>
    <row r="313" spans="1:45" s="345" customForma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row>
    <row r="314" spans="1:45" s="345" customForma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row>
    <row r="315" spans="1:45" s="345" customForma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row>
    <row r="316" spans="1:45" s="345" customForma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row>
    <row r="317" spans="1:45" s="345" customForma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row>
    <row r="318" spans="1:45" s="345" customForma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row>
    <row r="319" spans="1:45" s="345" customForma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row>
    <row r="320" spans="1:45" s="345" customForma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row>
    <row r="321" spans="1:117" s="345" customForma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row>
    <row r="322" spans="1:117" s="345" customForma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row>
    <row r="323" spans="1:117" s="345" customForma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row>
    <row r="324" spans="1:117" s="345" customForma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row>
    <row r="325" spans="1:117" s="345" customForma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row>
    <row r="326" spans="1:117" s="345" customForma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row>
    <row r="327" spans="1:117" s="345" customForma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row>
    <row r="328" spans="1:117" s="345" customForma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row>
    <row r="329" spans="1:117" s="345" customForma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row>
    <row r="330" spans="1:117" s="345" customForma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row>
    <row r="331" spans="1:117" s="345" customForma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row>
    <row r="332" spans="1:117" s="345" customForma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row>
    <row r="333" spans="1:117">
      <c r="AT333" s="345"/>
      <c r="AU333" s="345"/>
      <c r="AV333" s="345"/>
      <c r="AW333" s="345"/>
      <c r="AX333" s="345"/>
      <c r="AY333" s="345"/>
      <c r="AZ333" s="345"/>
      <c r="BA333" s="345"/>
      <c r="BB333" s="345"/>
      <c r="BC333" s="345"/>
      <c r="BD333" s="345"/>
      <c r="BE333" s="345"/>
      <c r="BF333" s="345"/>
      <c r="BG333" s="345"/>
      <c r="BH333" s="345"/>
      <c r="BI333" s="345"/>
      <c r="BJ333" s="345"/>
      <c r="BK333" s="345"/>
      <c r="BL333" s="345"/>
      <c r="BM333" s="345"/>
      <c r="BN333" s="345"/>
      <c r="BO333" s="345"/>
      <c r="BP333" s="345"/>
      <c r="BQ333" s="345"/>
      <c r="BR333" s="345"/>
      <c r="BS333" s="345"/>
      <c r="BT333" s="345"/>
      <c r="BU333" s="345"/>
      <c r="BV333" s="345"/>
      <c r="BW333" s="345"/>
      <c r="BX333" s="345"/>
      <c r="BY333" s="345"/>
      <c r="BZ333" s="345"/>
      <c r="CA333" s="345"/>
      <c r="CB333" s="345"/>
      <c r="CC333" s="345"/>
      <c r="CD333" s="345"/>
      <c r="CE333" s="345"/>
      <c r="CF333" s="345"/>
      <c r="CG333" s="345"/>
      <c r="CH333" s="345"/>
      <c r="CI333" s="345"/>
      <c r="CJ333" s="345"/>
      <c r="CK333" s="345"/>
      <c r="CL333" s="345"/>
      <c r="CM333" s="345"/>
      <c r="CN333" s="345"/>
      <c r="CO333" s="345"/>
      <c r="CP333" s="345"/>
      <c r="CQ333" s="345"/>
      <c r="CR333" s="345"/>
      <c r="CS333" s="345"/>
      <c r="CT333" s="345"/>
      <c r="CU333" s="345"/>
      <c r="CV333" s="345"/>
      <c r="CW333" s="345"/>
      <c r="CX333" s="345"/>
      <c r="CY333" s="345"/>
      <c r="CZ333" s="345"/>
      <c r="DA333" s="345"/>
      <c r="DB333" s="345"/>
      <c r="DC333" s="345"/>
      <c r="DD333" s="345"/>
      <c r="DE333" s="345"/>
      <c r="DF333" s="345"/>
      <c r="DG333" s="345"/>
      <c r="DH333" s="345"/>
      <c r="DI333" s="345"/>
      <c r="DJ333" s="345"/>
      <c r="DK333" s="345"/>
      <c r="DL333" s="345"/>
      <c r="DM333" s="345"/>
    </row>
  </sheetData>
  <sheetProtection algorithmName="SHA-512" hashValue="g52vqobouQhtvZxK/4P/kzAjPWc7qwMGQekDVujHb79FuEkouFu/olYOqUmaqAUQfZTDW7Ravjxm3Pgn0oScdQ==" saltValue="/8jro4zY2WGwaxmDiLQQ9g==" spinCount="100000" sheet="1" formatCells="0" formatColumns="0" formatRows="0" insertColumns="0" insertRows="0"/>
  <mergeCells count="221">
    <mergeCell ref="A251:D251"/>
    <mergeCell ref="A253:D253"/>
    <mergeCell ref="D232:J232"/>
    <mergeCell ref="D233:J233"/>
    <mergeCell ref="D234:J234"/>
    <mergeCell ref="B239:J239"/>
    <mergeCell ref="F242:H242"/>
    <mergeCell ref="F243:H243"/>
    <mergeCell ref="D226:J226"/>
    <mergeCell ref="D227:J227"/>
    <mergeCell ref="D228:J228"/>
    <mergeCell ref="D229:J229"/>
    <mergeCell ref="D230:J230"/>
    <mergeCell ref="D231:J231"/>
    <mergeCell ref="D219:J219"/>
    <mergeCell ref="D220:J220"/>
    <mergeCell ref="D221:J221"/>
    <mergeCell ref="D222:J222"/>
    <mergeCell ref="C224:J224"/>
    <mergeCell ref="D225:J225"/>
    <mergeCell ref="D213:J213"/>
    <mergeCell ref="D214:J214"/>
    <mergeCell ref="D215:J215"/>
    <mergeCell ref="D216:J216"/>
    <mergeCell ref="D217:J217"/>
    <mergeCell ref="D218:J218"/>
    <mergeCell ref="D205:J205"/>
    <mergeCell ref="D206:J206"/>
    <mergeCell ref="D207:J207"/>
    <mergeCell ref="D208:J208"/>
    <mergeCell ref="C210:J210"/>
    <mergeCell ref="C212:J212"/>
    <mergeCell ref="D199:J199"/>
    <mergeCell ref="D200:J200"/>
    <mergeCell ref="D201:J201"/>
    <mergeCell ref="D202:J202"/>
    <mergeCell ref="D203:J203"/>
    <mergeCell ref="D204:J204"/>
    <mergeCell ref="D193:J193"/>
    <mergeCell ref="D194:J194"/>
    <mergeCell ref="D195:J195"/>
    <mergeCell ref="D196:J196"/>
    <mergeCell ref="D197:J197"/>
    <mergeCell ref="D198:J198"/>
    <mergeCell ref="D187:J187"/>
    <mergeCell ref="D188:J188"/>
    <mergeCell ref="D189:J189"/>
    <mergeCell ref="D190:J190"/>
    <mergeCell ref="D191:J191"/>
    <mergeCell ref="D192:J192"/>
    <mergeCell ref="D181:J181"/>
    <mergeCell ref="D182:J182"/>
    <mergeCell ref="D183:J183"/>
    <mergeCell ref="D184:J184"/>
    <mergeCell ref="D185:J185"/>
    <mergeCell ref="D186:J186"/>
    <mergeCell ref="D175:J175"/>
    <mergeCell ref="D176:J176"/>
    <mergeCell ref="D177:J177"/>
    <mergeCell ref="D178:J178"/>
    <mergeCell ref="D179:J179"/>
    <mergeCell ref="D180:J180"/>
    <mergeCell ref="C169:J169"/>
    <mergeCell ref="D170:J170"/>
    <mergeCell ref="D171:J171"/>
    <mergeCell ref="D172:J172"/>
    <mergeCell ref="D173:J173"/>
    <mergeCell ref="D174:J174"/>
    <mergeCell ref="D161:J161"/>
    <mergeCell ref="D162:J162"/>
    <mergeCell ref="D163:J163"/>
    <mergeCell ref="D164:J164"/>
    <mergeCell ref="D165:J165"/>
    <mergeCell ref="C167:J167"/>
    <mergeCell ref="D153:J153"/>
    <mergeCell ref="D154:J154"/>
    <mergeCell ref="D155:J155"/>
    <mergeCell ref="D156:J156"/>
    <mergeCell ref="C158:J158"/>
    <mergeCell ref="C160:J160"/>
    <mergeCell ref="D147:J147"/>
    <mergeCell ref="D148:J148"/>
    <mergeCell ref="D149:J149"/>
    <mergeCell ref="D150:J150"/>
    <mergeCell ref="D151:J151"/>
    <mergeCell ref="D152:J152"/>
    <mergeCell ref="C135:J135"/>
    <mergeCell ref="D136:J136"/>
    <mergeCell ref="D137:J137"/>
    <mergeCell ref="D138:J138"/>
    <mergeCell ref="F142:J142"/>
    <mergeCell ref="C146:J146"/>
    <mergeCell ref="D127:J127"/>
    <mergeCell ref="D128:J128"/>
    <mergeCell ref="C130:J130"/>
    <mergeCell ref="D131:J131"/>
    <mergeCell ref="D132:J132"/>
    <mergeCell ref="D133:J133"/>
    <mergeCell ref="C120:J120"/>
    <mergeCell ref="D121:J121"/>
    <mergeCell ref="D122:J122"/>
    <mergeCell ref="D123:J123"/>
    <mergeCell ref="C125:J125"/>
    <mergeCell ref="D126:J126"/>
    <mergeCell ref="D109:J109"/>
    <mergeCell ref="C111:J111"/>
    <mergeCell ref="D112:J112"/>
    <mergeCell ref="D113:J113"/>
    <mergeCell ref="D114:J114"/>
    <mergeCell ref="B119:J119"/>
    <mergeCell ref="D102:J102"/>
    <mergeCell ref="D103:J103"/>
    <mergeCell ref="D104:J104"/>
    <mergeCell ref="C106:J106"/>
    <mergeCell ref="D107:J107"/>
    <mergeCell ref="D108:J108"/>
    <mergeCell ref="C92:J92"/>
    <mergeCell ref="D93:J93"/>
    <mergeCell ref="D94:J94"/>
    <mergeCell ref="D95:J95"/>
    <mergeCell ref="B100:J100"/>
    <mergeCell ref="C101:J101"/>
    <mergeCell ref="D84:J84"/>
    <mergeCell ref="D85:J85"/>
    <mergeCell ref="C87:J87"/>
    <mergeCell ref="D88:J88"/>
    <mergeCell ref="D89:J89"/>
    <mergeCell ref="D90:J90"/>
    <mergeCell ref="C77:J77"/>
    <mergeCell ref="D78:J78"/>
    <mergeCell ref="D79:J79"/>
    <mergeCell ref="D80:J80"/>
    <mergeCell ref="C82:J82"/>
    <mergeCell ref="D83:J83"/>
    <mergeCell ref="B67:J67"/>
    <mergeCell ref="C68:J68"/>
    <mergeCell ref="C69:J69"/>
    <mergeCell ref="C71:J71"/>
    <mergeCell ref="C73:J73"/>
    <mergeCell ref="B76:J76"/>
    <mergeCell ref="D53:F53"/>
    <mergeCell ref="D54:F54"/>
    <mergeCell ref="D55:F55"/>
    <mergeCell ref="D56:F56"/>
    <mergeCell ref="D57:F57"/>
    <mergeCell ref="C64:J64"/>
    <mergeCell ref="D47:F47"/>
    <mergeCell ref="D48:F48"/>
    <mergeCell ref="D49:F49"/>
    <mergeCell ref="D50:F50"/>
    <mergeCell ref="D51:F51"/>
    <mergeCell ref="D52:F52"/>
    <mergeCell ref="D41:F41"/>
    <mergeCell ref="D42:F42"/>
    <mergeCell ref="D43:F43"/>
    <mergeCell ref="D44:F44"/>
    <mergeCell ref="D45:F45"/>
    <mergeCell ref="D46:F46"/>
    <mergeCell ref="C36:D36"/>
    <mergeCell ref="B40:F40"/>
    <mergeCell ref="G40:I40"/>
    <mergeCell ref="L40:N40"/>
    <mergeCell ref="C29:D29"/>
    <mergeCell ref="C30:D30"/>
    <mergeCell ref="C31:D31"/>
    <mergeCell ref="C32:D32"/>
    <mergeCell ref="C33:D33"/>
    <mergeCell ref="C34:D34"/>
    <mergeCell ref="C38:F38"/>
    <mergeCell ref="C28:D28"/>
    <mergeCell ref="M22:O22"/>
    <mergeCell ref="R22:T22"/>
    <mergeCell ref="W22:Y22"/>
    <mergeCell ref="AB22:AD22"/>
    <mergeCell ref="AG22:AI22"/>
    <mergeCell ref="AL22:AN22"/>
    <mergeCell ref="AQ22:AQ23"/>
    <mergeCell ref="C35:D35"/>
    <mergeCell ref="E16:F16"/>
    <mergeCell ref="T16:AB16"/>
    <mergeCell ref="E18:F18"/>
    <mergeCell ref="H18:J18"/>
    <mergeCell ref="C25:J25"/>
    <mergeCell ref="AQ25:AQ26"/>
    <mergeCell ref="C26:D26"/>
    <mergeCell ref="L26:N26"/>
    <mergeCell ref="C27:D27"/>
    <mergeCell ref="B20:D20"/>
    <mergeCell ref="E20:F20"/>
    <mergeCell ref="E8:O8"/>
    <mergeCell ref="A1:AR1"/>
    <mergeCell ref="A2:AR2"/>
    <mergeCell ref="A3:D3"/>
    <mergeCell ref="C4:D4"/>
    <mergeCell ref="E4:O4"/>
    <mergeCell ref="T4:AA4"/>
    <mergeCell ref="AB4:AR4"/>
    <mergeCell ref="E14:F14"/>
    <mergeCell ref="I14:M14"/>
    <mergeCell ref="T14:AD14"/>
    <mergeCell ref="B10:D10"/>
    <mergeCell ref="E10:O10"/>
    <mergeCell ref="B12:D12"/>
    <mergeCell ref="E12:O12"/>
    <mergeCell ref="E6:O6"/>
    <mergeCell ref="B8:D8"/>
    <mergeCell ref="AT1:DM1"/>
    <mergeCell ref="AT14:CO14"/>
    <mergeCell ref="AT16:CO16"/>
    <mergeCell ref="AT21:AY22"/>
    <mergeCell ref="AZ21:BE22"/>
    <mergeCell ref="BF21:BK22"/>
    <mergeCell ref="BL21:BQ22"/>
    <mergeCell ref="BR21:BW22"/>
    <mergeCell ref="BX21:CC22"/>
    <mergeCell ref="CD21:CI22"/>
    <mergeCell ref="CJ21:CO22"/>
    <mergeCell ref="CP21:CU22"/>
    <mergeCell ref="CV21:DA22"/>
    <mergeCell ref="DB21:DG22"/>
    <mergeCell ref="DH21:DM22"/>
  </mergeCells>
  <printOptions horizontalCentered="1" verticalCentered="1"/>
  <pageMargins left="0.25" right="0.25" top="0.25" bottom="0.25" header="0.3" footer="0.3"/>
  <pageSetup scale="17" orientation="portrait" horizontalDpi="1200" verticalDpi="120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874F-3DB1-44EC-8EC4-41ACB6385F47}">
  <sheetPr codeName="Sheet13">
    <pageSetUpPr fitToPage="1"/>
  </sheetPr>
  <dimension ref="A1:EP406"/>
  <sheetViews>
    <sheetView zoomScaleNormal="100" workbookViewId="0">
      <selection activeCell="Y11" sqref="Y11"/>
    </sheetView>
  </sheetViews>
  <sheetFormatPr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2.28515625" style="58" customWidth="1"/>
    <col min="11" max="12" width="1.140625" style="58" customWidth="1"/>
    <col min="13" max="13" width="12.7109375" style="58" customWidth="1"/>
    <col min="14" max="14" width="1.140625" style="58" customWidth="1"/>
    <col min="15" max="15" width="15.7109375" style="58" customWidth="1"/>
    <col min="16" max="17" width="1.140625" style="58" customWidth="1"/>
    <col min="18" max="18" width="12.7109375" style="58" customWidth="1"/>
    <col min="19" max="19" width="1.140625" style="58" customWidth="1"/>
    <col min="20" max="20" width="15.7109375" style="58" customWidth="1"/>
    <col min="21" max="22" width="1.140625" style="58" customWidth="1"/>
    <col min="23" max="23" width="12.7109375" style="58" customWidth="1"/>
    <col min="24" max="24" width="1.140625" style="58" customWidth="1"/>
    <col min="25" max="25" width="15.7109375" style="58" customWidth="1"/>
    <col min="26" max="27" width="1.140625" style="58" customWidth="1"/>
    <col min="28" max="28" width="12.7109375" style="58" customWidth="1"/>
    <col min="29" max="29" width="1.140625" style="58" customWidth="1"/>
    <col min="30" max="30" width="15.7109375" style="58" customWidth="1"/>
    <col min="31" max="32" width="1.140625" style="58" customWidth="1"/>
    <col min="33" max="33" width="12.7109375" style="58" customWidth="1"/>
    <col min="34" max="34" width="1.140625" style="58" customWidth="1"/>
    <col min="35" max="35" width="15.7109375" style="58" customWidth="1"/>
    <col min="36" max="37" width="1.140625" style="58" customWidth="1"/>
    <col min="38" max="38" width="12.7109375" style="58" customWidth="1"/>
    <col min="39" max="39" width="1.140625" style="58" customWidth="1"/>
    <col min="40" max="40" width="15.7109375" style="58" customWidth="1"/>
    <col min="41" max="42" width="1.140625" style="58" customWidth="1"/>
    <col min="43" max="43" width="16.7109375" style="277" customWidth="1"/>
    <col min="44" max="44" width="1.140625" style="58" customWidth="1"/>
    <col min="45" max="45" width="1.7109375" style="58" customWidth="1"/>
    <col min="46" max="46" width="35.7109375" style="279" customWidth="1"/>
    <col min="47" max="47" width="1.7109375" style="58" customWidth="1"/>
    <col min="48" max="48" width="12.7109375" style="58" customWidth="1"/>
    <col min="49" max="89" width="12.7109375" style="9" customWidth="1"/>
    <col min="90" max="95" width="50.7109375" style="9" customWidth="1"/>
    <col min="96" max="108" width="10.7109375" style="9" customWidth="1"/>
    <col min="109" max="119" width="10.7109375" style="494" customWidth="1"/>
    <col min="120" max="145" width="8.85546875" style="494"/>
  </cols>
  <sheetData>
    <row r="1" spans="1:145" s="494" customFormat="1" ht="57.6" customHeight="1" thickBot="1">
      <c r="A1" s="1415" t="s">
        <v>980</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1416"/>
      <c r="AO1" s="1416"/>
      <c r="AP1" s="1416"/>
      <c r="AQ1" s="1416"/>
      <c r="AR1" s="1417"/>
      <c r="AS1" s="127"/>
      <c r="AT1" s="552"/>
      <c r="AU1" s="127"/>
      <c r="AV1" s="127"/>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345"/>
      <c r="BZ1" s="345"/>
      <c r="CA1" s="345"/>
      <c r="CB1" s="345"/>
      <c r="CC1" s="345"/>
      <c r="CD1" s="345"/>
      <c r="CE1" s="345"/>
      <c r="CF1" s="345"/>
      <c r="CG1" s="345"/>
      <c r="CH1" s="345"/>
      <c r="CI1" s="345"/>
      <c r="CJ1" s="345"/>
      <c r="CK1" s="345"/>
      <c r="CL1" s="345"/>
      <c r="CM1" s="345"/>
      <c r="CN1" s="345"/>
      <c r="CO1" s="345"/>
      <c r="CP1" s="345"/>
      <c r="CQ1" s="345"/>
      <c r="CR1" s="345"/>
      <c r="CS1" s="345"/>
      <c r="CT1" s="345"/>
      <c r="CU1" s="345"/>
      <c r="CV1" s="345"/>
      <c r="CW1" s="345"/>
      <c r="CX1" s="345"/>
      <c r="CY1" s="345"/>
      <c r="CZ1" s="345"/>
      <c r="DA1" s="345"/>
      <c r="DB1" s="345"/>
      <c r="DC1" s="345"/>
      <c r="DD1" s="345"/>
    </row>
    <row r="2" spans="1:145" s="94" customFormat="1" ht="20.25" customHeight="1">
      <c r="A2" s="1168" t="s">
        <v>180</v>
      </c>
      <c r="B2" s="1169"/>
      <c r="C2" s="1169"/>
      <c r="D2" s="1169"/>
      <c r="E2" s="1169"/>
      <c r="F2" s="1169"/>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70"/>
      <c r="AS2" s="59" t="s">
        <v>181</v>
      </c>
      <c r="AT2" s="1420"/>
      <c r="AU2" s="59" t="s">
        <v>181</v>
      </c>
      <c r="AV2" s="59"/>
      <c r="AW2" s="376"/>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row>
    <row r="3" spans="1:145" s="94" customFormat="1" ht="20.25" customHeight="1">
      <c r="A3" s="1171">
        <f>'Initial Information'!E3</f>
        <v>0</v>
      </c>
      <c r="B3" s="1172"/>
      <c r="C3" s="1172"/>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3"/>
      <c r="AS3" s="59" t="s">
        <v>181</v>
      </c>
      <c r="AT3" s="1421"/>
      <c r="AU3" s="59" t="s">
        <v>181</v>
      </c>
      <c r="AV3" s="59"/>
      <c r="AW3" s="161" t="s">
        <v>181</v>
      </c>
      <c r="AX3" s="161" t="s">
        <v>181</v>
      </c>
      <c r="AY3" s="161" t="s">
        <v>181</v>
      </c>
      <c r="AZ3" s="161" t="s">
        <v>181</v>
      </c>
      <c r="BA3" s="161" t="s">
        <v>181</v>
      </c>
      <c r="BB3" s="161" t="s">
        <v>181</v>
      </c>
      <c r="BC3" s="161" t="s">
        <v>181</v>
      </c>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1" t="s">
        <v>181</v>
      </c>
      <c r="CN3" s="162"/>
      <c r="CO3" s="162"/>
      <c r="CP3" s="162"/>
      <c r="CQ3" s="162"/>
      <c r="CR3" s="162"/>
      <c r="CS3" s="161" t="s">
        <v>181</v>
      </c>
      <c r="CT3" s="162"/>
      <c r="CU3" s="162"/>
      <c r="CV3" s="162"/>
      <c r="CW3" s="162"/>
      <c r="CX3" s="162"/>
      <c r="CY3" s="161" t="s">
        <v>181</v>
      </c>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row>
    <row r="4" spans="1:145" s="58" customFormat="1" ht="20.25" customHeight="1" thickBot="1">
      <c r="A4" s="1174" t="s">
        <v>282</v>
      </c>
      <c r="B4" s="1175"/>
      <c r="C4" s="1175"/>
      <c r="D4" s="1176"/>
      <c r="E4" s="95" t="s">
        <v>181</v>
      </c>
      <c r="F4" s="420">
        <f>AQ240</f>
        <v>0</v>
      </c>
      <c r="G4" s="1433" t="s">
        <v>1055</v>
      </c>
      <c r="H4" s="1434"/>
      <c r="I4" s="1434"/>
      <c r="J4" s="1434"/>
      <c r="K4" s="1434"/>
      <c r="L4" s="1434"/>
      <c r="M4" s="1434"/>
      <c r="N4" s="1434"/>
      <c r="O4" s="483" t="e">
        <f>AQ244</f>
        <v>#DIV/0!</v>
      </c>
      <c r="P4" s="95" t="s">
        <v>181</v>
      </c>
      <c r="Q4" s="95" t="s">
        <v>181</v>
      </c>
      <c r="R4" s="205"/>
      <c r="S4" s="95" t="s">
        <v>181</v>
      </c>
      <c r="T4" s="127"/>
      <c r="U4" s="127"/>
      <c r="V4" s="127"/>
      <c r="W4" s="127"/>
      <c r="X4" s="95" t="s">
        <v>181</v>
      </c>
      <c r="Y4" s="95" t="s">
        <v>181</v>
      </c>
      <c r="Z4" s="95" t="s">
        <v>181</v>
      </c>
      <c r="AA4" s="95" t="s">
        <v>181</v>
      </c>
      <c r="AB4" s="95" t="s">
        <v>181</v>
      </c>
      <c r="AC4" s="95" t="s">
        <v>181</v>
      </c>
      <c r="AD4" s="95" t="s">
        <v>181</v>
      </c>
      <c r="AE4" s="95" t="s">
        <v>181</v>
      </c>
      <c r="AF4" s="95" t="s">
        <v>181</v>
      </c>
      <c r="AG4" s="95" t="s">
        <v>181</v>
      </c>
      <c r="AH4" s="95" t="s">
        <v>181</v>
      </c>
      <c r="AI4" s="95" t="s">
        <v>181</v>
      </c>
      <c r="AJ4" s="95" t="s">
        <v>181</v>
      </c>
      <c r="AK4" s="95" t="s">
        <v>181</v>
      </c>
      <c r="AL4" s="95" t="s">
        <v>181</v>
      </c>
      <c r="AM4" s="95" t="s">
        <v>181</v>
      </c>
      <c r="AN4" s="95" t="s">
        <v>181</v>
      </c>
      <c r="AO4" s="95" t="s">
        <v>181</v>
      </c>
      <c r="AP4" s="95" t="s">
        <v>181</v>
      </c>
      <c r="AQ4" s="206" t="s">
        <v>181</v>
      </c>
      <c r="AR4" s="96" t="s">
        <v>181</v>
      </c>
      <c r="AS4" s="56" t="s">
        <v>181</v>
      </c>
      <c r="AT4" s="1421"/>
      <c r="AU4" s="56" t="s">
        <v>181</v>
      </c>
      <c r="AV4" s="56"/>
      <c r="AW4" s="132"/>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c r="EM4" s="127"/>
      <c r="EN4" s="127"/>
      <c r="EO4" s="127"/>
    </row>
    <row r="5" spans="1:145" s="58" customFormat="1" ht="20.25" customHeight="1">
      <c r="A5" s="55" t="s">
        <v>181</v>
      </c>
      <c r="B5" s="128" t="s">
        <v>181</v>
      </c>
      <c r="C5" s="1364" t="s">
        <v>152</v>
      </c>
      <c r="D5" s="1364"/>
      <c r="E5" s="1432">
        <f>'Initial Information'!E10</f>
        <v>0</v>
      </c>
      <c r="F5" s="1432"/>
      <c r="G5" s="1432"/>
      <c r="H5" s="1432"/>
      <c r="I5" s="1432"/>
      <c r="J5" s="1432"/>
      <c r="K5" s="1432"/>
      <c r="L5" s="1432"/>
      <c r="M5" s="1432"/>
      <c r="N5" s="1432"/>
      <c r="O5" s="1432"/>
      <c r="P5" s="128" t="s">
        <v>181</v>
      </c>
      <c r="Q5" s="128" t="s">
        <v>181</v>
      </c>
      <c r="R5" s="373"/>
      <c r="S5" s="374"/>
      <c r="T5" s="374"/>
      <c r="U5" s="374"/>
      <c r="V5" s="374"/>
      <c r="W5" s="374"/>
      <c r="X5" s="374"/>
      <c r="Y5" s="374"/>
      <c r="Z5" s="374"/>
      <c r="AA5" s="374"/>
      <c r="AB5" s="1366"/>
      <c r="AC5" s="1366"/>
      <c r="AD5" s="1366"/>
      <c r="AE5" s="1366"/>
      <c r="AF5" s="1366"/>
      <c r="AG5" s="1366"/>
      <c r="AH5" s="1366"/>
      <c r="AI5" s="1366"/>
      <c r="AJ5" s="1366"/>
      <c r="AK5" s="1366"/>
      <c r="AL5" s="1366"/>
      <c r="AM5" s="1366"/>
      <c r="AN5" s="1366"/>
      <c r="AO5" s="1366"/>
      <c r="AP5" s="1366"/>
      <c r="AQ5" s="1366"/>
      <c r="AR5" s="1367"/>
      <c r="AS5" s="56" t="s">
        <v>181</v>
      </c>
      <c r="AT5" s="1421"/>
      <c r="AU5" s="56" t="s">
        <v>181</v>
      </c>
      <c r="AV5" s="56"/>
      <c r="AW5" s="265"/>
      <c r="AX5" s="127"/>
      <c r="AY5" s="127"/>
      <c r="AZ5" s="280"/>
      <c r="BA5" s="132"/>
      <c r="BB5" s="132"/>
      <c r="BC5" s="132"/>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32"/>
      <c r="CN5" s="127"/>
      <c r="CO5" s="127"/>
      <c r="CP5" s="127"/>
      <c r="CQ5" s="127"/>
      <c r="CR5" s="127"/>
      <c r="CS5" s="132"/>
      <c r="CT5" s="127"/>
      <c r="CU5" s="127"/>
      <c r="CV5" s="127"/>
      <c r="CW5" s="127"/>
      <c r="CX5" s="127"/>
      <c r="CY5" s="132"/>
      <c r="CZ5" s="127"/>
      <c r="DA5" s="127"/>
      <c r="DB5" s="127"/>
      <c r="DC5" s="127"/>
      <c r="DD5" s="127"/>
      <c r="DE5" s="127"/>
      <c r="DF5" s="127"/>
      <c r="DG5" s="127"/>
      <c r="DH5" s="127"/>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c r="EM5" s="127"/>
      <c r="EN5" s="127"/>
      <c r="EO5" s="127"/>
    </row>
    <row r="6" spans="1:145" s="58" customFormat="1" ht="4.9000000000000004" customHeight="1">
      <c r="A6" s="55"/>
      <c r="B6" s="128"/>
      <c r="C6" s="56"/>
      <c r="D6" s="129"/>
      <c r="E6" s="97"/>
      <c r="F6" s="98"/>
      <c r="G6" s="130"/>
      <c r="H6" s="131"/>
      <c r="I6" s="56"/>
      <c r="J6" s="132"/>
      <c r="K6" s="133"/>
      <c r="L6" s="132"/>
      <c r="M6" s="127"/>
      <c r="N6" s="134"/>
      <c r="O6" s="129"/>
      <c r="P6" s="135"/>
      <c r="Q6" s="135"/>
      <c r="R6" s="375"/>
      <c r="S6" s="375"/>
      <c r="T6" s="375"/>
      <c r="U6" s="375"/>
      <c r="V6" s="375"/>
      <c r="W6" s="375"/>
      <c r="X6" s="375"/>
      <c r="Y6" s="375"/>
      <c r="Z6" s="375"/>
      <c r="AA6" s="375"/>
      <c r="AB6" s="56"/>
      <c r="AC6" s="56"/>
      <c r="AD6" s="128"/>
      <c r="AE6" s="128"/>
      <c r="AF6" s="128"/>
      <c r="AG6" s="128"/>
      <c r="AH6" s="128"/>
      <c r="AI6" s="128"/>
      <c r="AJ6" s="128"/>
      <c r="AK6" s="128"/>
      <c r="AL6" s="128"/>
      <c r="AM6" s="128"/>
      <c r="AN6" s="128"/>
      <c r="AO6" s="128"/>
      <c r="AP6" s="128"/>
      <c r="AQ6" s="207"/>
      <c r="AR6" s="57"/>
      <c r="AS6" s="56"/>
      <c r="AT6" s="1421"/>
      <c r="AU6" s="56"/>
      <c r="AV6" s="56"/>
      <c r="AW6" s="132"/>
      <c r="AX6" s="132"/>
      <c r="AY6" s="132"/>
      <c r="AZ6" s="132"/>
      <c r="BA6" s="132"/>
      <c r="BB6" s="132"/>
      <c r="BC6" s="132"/>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32"/>
      <c r="CN6" s="127"/>
      <c r="CO6" s="127"/>
      <c r="CP6" s="127"/>
      <c r="CQ6" s="127"/>
      <c r="CR6" s="127"/>
      <c r="CS6" s="132"/>
      <c r="CT6" s="127"/>
      <c r="CU6" s="127"/>
      <c r="CV6" s="127"/>
      <c r="CW6" s="127"/>
      <c r="CX6" s="127"/>
      <c r="CY6" s="132"/>
      <c r="CZ6" s="127"/>
      <c r="DA6" s="127"/>
      <c r="DB6" s="127"/>
      <c r="DC6" s="127"/>
      <c r="DD6" s="127"/>
      <c r="DE6" s="127"/>
      <c r="DF6" s="127"/>
      <c r="DG6" s="127"/>
      <c r="DH6" s="127"/>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row>
    <row r="7" spans="1:145" s="58" customFormat="1" ht="20.25" customHeight="1">
      <c r="A7" s="55" t="s">
        <v>181</v>
      </c>
      <c r="B7" s="128" t="s">
        <v>181</v>
      </c>
      <c r="C7" s="138" t="s">
        <v>181</v>
      </c>
      <c r="D7" s="134" t="s">
        <v>151</v>
      </c>
      <c r="E7" s="1423">
        <f>'Initial Information'!E5</f>
        <v>0</v>
      </c>
      <c r="F7" s="1424"/>
      <c r="G7" s="1424"/>
      <c r="H7" s="1424"/>
      <c r="I7" s="1424"/>
      <c r="J7" s="1424"/>
      <c r="K7" s="1424"/>
      <c r="L7" s="1424"/>
      <c r="M7" s="1424"/>
      <c r="N7" s="1424"/>
      <c r="O7" s="1424"/>
      <c r="P7" s="139"/>
      <c r="Q7" s="139"/>
      <c r="R7" s="375"/>
      <c r="S7" s="375"/>
      <c r="T7" s="375"/>
      <c r="U7" s="375"/>
      <c r="V7" s="375"/>
      <c r="W7" s="375"/>
      <c r="X7" s="375"/>
      <c r="Y7" s="375"/>
      <c r="Z7" s="375"/>
      <c r="AA7" s="375"/>
      <c r="AB7" s="139" t="s">
        <v>181</v>
      </c>
      <c r="AC7" s="139" t="s">
        <v>181</v>
      </c>
      <c r="AD7" s="139" t="s">
        <v>181</v>
      </c>
      <c r="AE7" s="139" t="s">
        <v>181</v>
      </c>
      <c r="AF7" s="139" t="s">
        <v>181</v>
      </c>
      <c r="AG7" s="139" t="s">
        <v>181</v>
      </c>
      <c r="AH7" s="139" t="s">
        <v>181</v>
      </c>
      <c r="AI7" s="139" t="s">
        <v>181</v>
      </c>
      <c r="AJ7" s="128" t="s">
        <v>181</v>
      </c>
      <c r="AK7" s="128" t="s">
        <v>181</v>
      </c>
      <c r="AL7" s="128" t="s">
        <v>181</v>
      </c>
      <c r="AM7" s="128" t="s">
        <v>181</v>
      </c>
      <c r="AN7" s="128" t="s">
        <v>181</v>
      </c>
      <c r="AO7" s="128" t="s">
        <v>181</v>
      </c>
      <c r="AP7" s="128" t="s">
        <v>181</v>
      </c>
      <c r="AQ7" s="207" t="s">
        <v>181</v>
      </c>
      <c r="AR7" s="57" t="s">
        <v>181</v>
      </c>
      <c r="AS7" s="56" t="s">
        <v>181</v>
      </c>
      <c r="AT7" s="1421"/>
      <c r="AU7" s="56" t="s">
        <v>181</v>
      </c>
      <c r="AV7" s="56"/>
      <c r="AW7" s="132"/>
      <c r="AX7" s="281"/>
      <c r="AY7" s="132"/>
      <c r="AZ7" s="132"/>
      <c r="BA7" s="132"/>
      <c r="BB7" s="132"/>
      <c r="BC7" s="132"/>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32"/>
      <c r="CN7" s="127"/>
      <c r="CO7" s="127"/>
      <c r="CP7" s="127"/>
      <c r="CQ7" s="127"/>
      <c r="CR7" s="127"/>
      <c r="CS7" s="132"/>
      <c r="CT7" s="127"/>
      <c r="CU7" s="127"/>
      <c r="CV7" s="127"/>
      <c r="CW7" s="127"/>
      <c r="CX7" s="127"/>
      <c r="CY7" s="132"/>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row>
    <row r="8" spans="1:145" s="58" customFormat="1" ht="4.9000000000000004" customHeight="1">
      <c r="A8" s="55"/>
      <c r="B8" s="128"/>
      <c r="C8" s="56"/>
      <c r="D8" s="129"/>
      <c r="E8" s="97"/>
      <c r="F8" s="98"/>
      <c r="G8" s="130"/>
      <c r="H8" s="131"/>
      <c r="I8" s="56"/>
      <c r="J8" s="132"/>
      <c r="K8" s="133"/>
      <c r="L8" s="132"/>
      <c r="M8" s="127"/>
      <c r="N8" s="134"/>
      <c r="O8" s="129"/>
      <c r="P8" s="135"/>
      <c r="Q8" s="135"/>
      <c r="R8" s="375"/>
      <c r="S8" s="375"/>
      <c r="T8" s="375"/>
      <c r="U8" s="375"/>
      <c r="V8" s="375"/>
      <c r="W8" s="375"/>
      <c r="X8" s="375"/>
      <c r="Y8" s="375"/>
      <c r="Z8" s="375"/>
      <c r="AA8" s="375"/>
      <c r="AB8" s="132"/>
      <c r="AC8" s="132"/>
      <c r="AD8" s="139"/>
      <c r="AE8" s="139"/>
      <c r="AF8" s="139"/>
      <c r="AG8" s="139"/>
      <c r="AH8" s="139"/>
      <c r="AI8" s="139"/>
      <c r="AJ8" s="128"/>
      <c r="AK8" s="128"/>
      <c r="AL8" s="128"/>
      <c r="AM8" s="128"/>
      <c r="AN8" s="128"/>
      <c r="AO8" s="128"/>
      <c r="AP8" s="128"/>
      <c r="AQ8" s="207"/>
      <c r="AR8" s="57"/>
      <c r="AS8" s="56"/>
      <c r="AT8" s="1421"/>
      <c r="AU8" s="56"/>
      <c r="AV8" s="56"/>
      <c r="AW8" s="132"/>
      <c r="AX8" s="132"/>
      <c r="AY8" s="132"/>
      <c r="AZ8" s="132"/>
      <c r="BA8" s="132"/>
      <c r="BB8" s="132"/>
      <c r="BC8" s="132"/>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32"/>
      <c r="CN8" s="127"/>
      <c r="CO8" s="127"/>
      <c r="CP8" s="127"/>
      <c r="CQ8" s="127"/>
      <c r="CR8" s="127"/>
      <c r="CS8" s="132"/>
      <c r="CT8" s="127"/>
      <c r="CU8" s="127"/>
      <c r="CV8" s="127"/>
      <c r="CW8" s="127"/>
      <c r="CX8" s="127"/>
      <c r="CY8" s="132"/>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row>
    <row r="9" spans="1:145" s="58" customFormat="1" ht="20.25" customHeight="1">
      <c r="A9" s="55" t="s">
        <v>181</v>
      </c>
      <c r="B9" s="1299" t="s">
        <v>238</v>
      </c>
      <c r="C9" s="1300"/>
      <c r="D9" s="1300"/>
      <c r="E9" s="1423">
        <f>'Initial Information'!E6</f>
        <v>0</v>
      </c>
      <c r="F9" s="1424"/>
      <c r="G9" s="1424"/>
      <c r="H9" s="1424"/>
      <c r="I9" s="1424"/>
      <c r="J9" s="1424"/>
      <c r="K9" s="1424"/>
      <c r="L9" s="1424"/>
      <c r="M9" s="1424"/>
      <c r="N9" s="1424"/>
      <c r="O9" s="1424"/>
      <c r="P9" s="139"/>
      <c r="Q9" s="139"/>
      <c r="R9" s="375"/>
      <c r="S9" s="375"/>
      <c r="T9" s="375"/>
      <c r="U9" s="375"/>
      <c r="V9" s="375"/>
      <c r="W9" s="375"/>
      <c r="X9" s="375"/>
      <c r="Y9" s="375"/>
      <c r="Z9" s="375"/>
      <c r="AA9" s="375"/>
      <c r="AB9" s="139" t="s">
        <v>181</v>
      </c>
      <c r="AC9" s="139" t="s">
        <v>181</v>
      </c>
      <c r="AD9" s="139" t="s">
        <v>181</v>
      </c>
      <c r="AE9" s="139" t="s">
        <v>181</v>
      </c>
      <c r="AF9" s="139" t="s">
        <v>181</v>
      </c>
      <c r="AG9" s="139" t="s">
        <v>181</v>
      </c>
      <c r="AH9" s="139" t="s">
        <v>181</v>
      </c>
      <c r="AI9" s="139" t="s">
        <v>181</v>
      </c>
      <c r="AJ9" s="128" t="s">
        <v>181</v>
      </c>
      <c r="AK9" s="128" t="s">
        <v>181</v>
      </c>
      <c r="AL9" s="128" t="s">
        <v>181</v>
      </c>
      <c r="AM9" s="128" t="s">
        <v>181</v>
      </c>
      <c r="AN9" s="128" t="s">
        <v>181</v>
      </c>
      <c r="AO9" s="128" t="s">
        <v>181</v>
      </c>
      <c r="AP9" s="128" t="s">
        <v>181</v>
      </c>
      <c r="AQ9" s="207" t="s">
        <v>181</v>
      </c>
      <c r="AR9" s="57" t="s">
        <v>181</v>
      </c>
      <c r="AS9" s="56" t="s">
        <v>181</v>
      </c>
      <c r="AT9" s="1421"/>
      <c r="AU9" s="56" t="s">
        <v>181</v>
      </c>
      <c r="AV9" s="56"/>
      <c r="AW9" s="132" t="s">
        <v>181</v>
      </c>
      <c r="AX9" s="132" t="s">
        <v>181</v>
      </c>
      <c r="AY9" s="132" t="s">
        <v>181</v>
      </c>
      <c r="AZ9" s="132" t="s">
        <v>181</v>
      </c>
      <c r="BA9" s="132" t="s">
        <v>181</v>
      </c>
      <c r="BB9" s="132" t="s">
        <v>181</v>
      </c>
      <c r="BC9" s="132" t="s">
        <v>181</v>
      </c>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32" t="s">
        <v>181</v>
      </c>
      <c r="CN9" s="127"/>
      <c r="CO9" s="127"/>
      <c r="CP9" s="127"/>
      <c r="CQ9" s="127"/>
      <c r="CR9" s="127"/>
      <c r="CS9" s="132" t="s">
        <v>181</v>
      </c>
      <c r="CT9" s="127"/>
      <c r="CU9" s="127"/>
      <c r="CV9" s="127"/>
      <c r="CW9" s="127"/>
      <c r="CX9" s="127"/>
      <c r="CY9" s="132" t="s">
        <v>181</v>
      </c>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row>
    <row r="10" spans="1:145" s="58" customFormat="1" ht="4.9000000000000004" customHeight="1">
      <c r="A10" s="55"/>
      <c r="B10" s="128"/>
      <c r="C10" s="56"/>
      <c r="D10" s="129"/>
      <c r="E10" s="97"/>
      <c r="F10" s="98"/>
      <c r="G10" s="130"/>
      <c r="H10" s="131"/>
      <c r="I10" s="56"/>
      <c r="J10" s="132"/>
      <c r="K10" s="133"/>
      <c r="L10" s="132"/>
      <c r="M10" s="127"/>
      <c r="N10" s="134"/>
      <c r="O10" s="129"/>
      <c r="P10" s="135"/>
      <c r="Q10" s="135"/>
      <c r="R10" s="375"/>
      <c r="S10" s="375"/>
      <c r="T10" s="375"/>
      <c r="U10" s="375"/>
      <c r="V10" s="375"/>
      <c r="W10" s="375"/>
      <c r="X10" s="375"/>
      <c r="Y10" s="375"/>
      <c r="Z10" s="375"/>
      <c r="AA10" s="375"/>
      <c r="AB10" s="132"/>
      <c r="AC10" s="132"/>
      <c r="AD10" s="139"/>
      <c r="AE10" s="139"/>
      <c r="AF10" s="139"/>
      <c r="AG10" s="139"/>
      <c r="AH10" s="139"/>
      <c r="AI10" s="139"/>
      <c r="AJ10" s="128"/>
      <c r="AK10" s="128"/>
      <c r="AL10" s="128"/>
      <c r="AM10" s="128"/>
      <c r="AN10" s="128"/>
      <c r="AO10" s="128"/>
      <c r="AP10" s="128"/>
      <c r="AQ10" s="207"/>
      <c r="AR10" s="57"/>
      <c r="AS10" s="56"/>
      <c r="AT10" s="1421"/>
      <c r="AU10" s="56"/>
      <c r="AV10" s="56"/>
      <c r="AW10" s="132"/>
      <c r="AX10" s="132"/>
      <c r="AY10" s="132"/>
      <c r="AZ10" s="132"/>
      <c r="BA10" s="132"/>
      <c r="BB10" s="132"/>
      <c r="BC10" s="132"/>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32"/>
      <c r="CN10" s="127"/>
      <c r="CO10" s="127"/>
      <c r="CP10" s="127"/>
      <c r="CQ10" s="127"/>
      <c r="CR10" s="127"/>
      <c r="CS10" s="132"/>
      <c r="CT10" s="127"/>
      <c r="CU10" s="127"/>
      <c r="CV10" s="127"/>
      <c r="CW10" s="127"/>
      <c r="CX10" s="127"/>
      <c r="CY10" s="132"/>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row>
    <row r="11" spans="1:145" s="58" customFormat="1" ht="20.25" customHeight="1">
      <c r="A11" s="55" t="s">
        <v>181</v>
      </c>
      <c r="B11" s="128" t="s">
        <v>181</v>
      </c>
      <c r="D11" s="134" t="s">
        <v>183</v>
      </c>
      <c r="E11" s="1425">
        <f>'Initial Information'!E1</f>
        <v>45536</v>
      </c>
      <c r="F11" s="1426"/>
      <c r="G11" s="141"/>
      <c r="H11" s="142" t="s">
        <v>184</v>
      </c>
      <c r="I11" s="1427">
        <f>'DetailedBudget---TXST'!I14</f>
        <v>45900</v>
      </c>
      <c r="J11" s="1428"/>
      <c r="K11" s="1428"/>
      <c r="L11" s="1428"/>
      <c r="M11" s="1429"/>
      <c r="N11" s="127"/>
      <c r="O11" s="127"/>
      <c r="P11" s="127"/>
      <c r="Q11" s="127"/>
      <c r="R11" s="375"/>
      <c r="S11" s="375"/>
      <c r="T11" s="375"/>
      <c r="U11" s="375"/>
      <c r="V11" s="375"/>
      <c r="W11" s="375"/>
      <c r="X11" s="375"/>
      <c r="Y11" s="375"/>
      <c r="Z11" s="375"/>
      <c r="AA11" s="375"/>
      <c r="AB11" s="173"/>
      <c r="AC11" s="173"/>
      <c r="AD11" s="173"/>
      <c r="AE11" s="173"/>
      <c r="AF11" s="173"/>
      <c r="AG11" s="173"/>
      <c r="AH11" s="173"/>
      <c r="AI11" s="173"/>
      <c r="AJ11" s="127"/>
      <c r="AK11" s="127"/>
      <c r="AL11" s="127"/>
      <c r="AM11" s="128"/>
      <c r="AN11" s="128"/>
      <c r="AO11" s="128" t="s">
        <v>181</v>
      </c>
      <c r="AP11" s="128" t="s">
        <v>181</v>
      </c>
      <c r="AQ11" s="207" t="s">
        <v>181</v>
      </c>
      <c r="AR11" s="99" t="s">
        <v>181</v>
      </c>
      <c r="AS11" s="56" t="s">
        <v>181</v>
      </c>
      <c r="AT11" s="1421"/>
      <c r="AU11" s="56" t="s">
        <v>181</v>
      </c>
      <c r="AV11" s="1418" t="s">
        <v>127</v>
      </c>
      <c r="AW11" s="1418"/>
      <c r="AX11" s="1418"/>
      <c r="AY11" s="1418"/>
      <c r="AZ11" s="1418"/>
      <c r="BA11" s="1418"/>
      <c r="BB11" s="1418"/>
      <c r="BC11" s="1418"/>
      <c r="BD11" s="1418"/>
      <c r="BE11" s="1418"/>
      <c r="BF11" s="1418"/>
      <c r="BG11" s="1418"/>
      <c r="BH11" s="1418"/>
      <c r="BI11" s="1418"/>
      <c r="BJ11" s="1418"/>
      <c r="BK11" s="1418"/>
      <c r="BL11" s="1418"/>
      <c r="BM11" s="1418"/>
      <c r="BN11" s="1418"/>
      <c r="BO11" s="1418"/>
      <c r="BP11" s="1418"/>
      <c r="BQ11" s="1418"/>
      <c r="BR11" s="1418"/>
      <c r="BS11" s="1418"/>
      <c r="BT11" s="1418"/>
      <c r="BU11" s="1418"/>
      <c r="BV11" s="1418"/>
      <c r="BW11" s="1418"/>
      <c r="BX11" s="1418"/>
      <c r="BY11" s="1418"/>
      <c r="BZ11" s="1418"/>
      <c r="CA11" s="1418"/>
      <c r="CB11" s="1418"/>
      <c r="CC11" s="1418"/>
      <c r="CD11" s="1418"/>
      <c r="CE11" s="1418"/>
      <c r="CF11" s="773"/>
      <c r="CG11" s="773"/>
      <c r="CH11" s="773"/>
      <c r="CI11" s="773"/>
      <c r="CJ11" s="773"/>
      <c r="CK11" s="773"/>
      <c r="CL11" s="773"/>
      <c r="CM11" s="773"/>
      <c r="CN11" s="773"/>
      <c r="CO11" s="773"/>
      <c r="CP11" s="773"/>
      <c r="CQ11" s="773"/>
      <c r="CR11" s="773"/>
      <c r="CS11" s="773"/>
      <c r="CT11" s="773"/>
      <c r="CU11" s="773"/>
      <c r="CV11" s="773"/>
      <c r="CW11" s="773"/>
      <c r="CX11" s="773"/>
      <c r="CY11" s="773"/>
      <c r="CZ11" s="773"/>
      <c r="DA11" s="773"/>
      <c r="DB11" s="773"/>
      <c r="DC11" s="773"/>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row>
    <row r="12" spans="1:145" s="58" customFormat="1" ht="4.9000000000000004" customHeight="1">
      <c r="A12" s="55" t="s">
        <v>181</v>
      </c>
      <c r="B12" s="128" t="s">
        <v>181</v>
      </c>
      <c r="C12" s="56" t="s">
        <v>181</v>
      </c>
      <c r="D12" s="140" t="s">
        <v>181</v>
      </c>
      <c r="E12" s="128" t="s">
        <v>181</v>
      </c>
      <c r="F12" s="128" t="s">
        <v>181</v>
      </c>
      <c r="G12" s="128" t="s">
        <v>181</v>
      </c>
      <c r="H12" s="128" t="s">
        <v>181</v>
      </c>
      <c r="I12" s="128" t="s">
        <v>181</v>
      </c>
      <c r="J12" s="128" t="s">
        <v>181</v>
      </c>
      <c r="K12" s="128" t="s">
        <v>181</v>
      </c>
      <c r="L12" s="128" t="s">
        <v>181</v>
      </c>
      <c r="M12" s="128" t="s">
        <v>181</v>
      </c>
      <c r="N12" s="128" t="s">
        <v>181</v>
      </c>
      <c r="O12" s="128" t="s">
        <v>181</v>
      </c>
      <c r="P12" s="143" t="s">
        <v>181</v>
      </c>
      <c r="Q12" s="143" t="s">
        <v>181</v>
      </c>
      <c r="R12" s="375"/>
      <c r="S12" s="375"/>
      <c r="T12" s="375"/>
      <c r="U12" s="375"/>
      <c r="V12" s="375"/>
      <c r="W12" s="375"/>
      <c r="X12" s="375"/>
      <c r="Y12" s="375"/>
      <c r="Z12" s="375"/>
      <c r="AA12" s="375"/>
      <c r="AB12" s="208" t="s">
        <v>181</v>
      </c>
      <c r="AC12" s="208" t="s">
        <v>181</v>
      </c>
      <c r="AD12" s="208" t="s">
        <v>181</v>
      </c>
      <c r="AE12" s="208" t="s">
        <v>181</v>
      </c>
      <c r="AF12" s="208" t="s">
        <v>181</v>
      </c>
      <c r="AG12" s="208" t="s">
        <v>181</v>
      </c>
      <c r="AH12" s="208" t="s">
        <v>181</v>
      </c>
      <c r="AI12" s="208" t="s">
        <v>181</v>
      </c>
      <c r="AJ12" s="128" t="s">
        <v>181</v>
      </c>
      <c r="AK12" s="128" t="s">
        <v>181</v>
      </c>
      <c r="AL12" s="128" t="s">
        <v>181</v>
      </c>
      <c r="AM12" s="128" t="s">
        <v>181</v>
      </c>
      <c r="AN12" s="128" t="s">
        <v>181</v>
      </c>
      <c r="AO12" s="128" t="s">
        <v>181</v>
      </c>
      <c r="AP12" s="128" t="s">
        <v>181</v>
      </c>
      <c r="AQ12" s="207" t="s">
        <v>181</v>
      </c>
      <c r="AR12" s="99" t="s">
        <v>181</v>
      </c>
      <c r="AS12" s="56" t="s">
        <v>181</v>
      </c>
      <c r="AT12" s="1421"/>
      <c r="AU12" s="56" t="s">
        <v>181</v>
      </c>
      <c r="AV12" s="56"/>
      <c r="AW12" s="132" t="s">
        <v>181</v>
      </c>
      <c r="AX12" s="132" t="s">
        <v>181</v>
      </c>
      <c r="AY12" s="132" t="s">
        <v>181</v>
      </c>
      <c r="AZ12" s="132" t="s">
        <v>181</v>
      </c>
      <c r="BA12" s="132" t="s">
        <v>181</v>
      </c>
      <c r="BB12" s="132" t="s">
        <v>181</v>
      </c>
      <c r="BC12" s="132" t="s">
        <v>181</v>
      </c>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32" t="s">
        <v>181</v>
      </c>
      <c r="CN12" s="127"/>
      <c r="CO12" s="127"/>
      <c r="CP12" s="127"/>
      <c r="CQ12" s="127"/>
      <c r="CR12" s="127"/>
      <c r="CS12" s="132" t="s">
        <v>181</v>
      </c>
      <c r="CT12" s="127"/>
      <c r="CU12" s="127"/>
      <c r="CV12" s="127"/>
      <c r="CW12" s="127"/>
      <c r="CX12" s="127"/>
      <c r="CY12" s="132" t="s">
        <v>181</v>
      </c>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row>
    <row r="13" spans="1:145" s="58" customFormat="1" ht="20.25" customHeight="1">
      <c r="A13" s="55" t="s">
        <v>181</v>
      </c>
      <c r="B13" s="128" t="s">
        <v>181</v>
      </c>
      <c r="C13" s="56" t="s">
        <v>181</v>
      </c>
      <c r="D13" s="134" t="s">
        <v>185</v>
      </c>
      <c r="E13" s="1430">
        <f>'Initial Information'!E11</f>
        <v>0</v>
      </c>
      <c r="F13" s="1431"/>
      <c r="G13" s="130"/>
      <c r="H13" s="145"/>
      <c r="I13" s="56" t="s">
        <v>181</v>
      </c>
      <c r="J13" s="132" t="s">
        <v>181</v>
      </c>
      <c r="K13" s="133"/>
      <c r="L13" s="132" t="s">
        <v>181</v>
      </c>
      <c r="M13" s="127"/>
      <c r="N13" s="134"/>
      <c r="O13" s="129"/>
      <c r="P13" s="135"/>
      <c r="Q13" s="135"/>
      <c r="R13" s="375"/>
      <c r="S13" s="375"/>
      <c r="T13" s="375"/>
      <c r="U13" s="375"/>
      <c r="V13" s="375"/>
      <c r="W13" s="375"/>
      <c r="X13" s="375"/>
      <c r="Y13" s="375"/>
      <c r="Z13" s="375"/>
      <c r="AA13" s="375"/>
      <c r="AB13" s="181"/>
      <c r="AC13" s="153" t="s">
        <v>181</v>
      </c>
      <c r="AD13" s="209" t="s">
        <v>181</v>
      </c>
      <c r="AE13" s="209" t="s">
        <v>181</v>
      </c>
      <c r="AF13" s="209" t="s">
        <v>181</v>
      </c>
      <c r="AG13" s="209" t="s">
        <v>181</v>
      </c>
      <c r="AH13" s="209" t="s">
        <v>181</v>
      </c>
      <c r="AI13" s="209" t="s">
        <v>181</v>
      </c>
      <c r="AJ13" s="128" t="s">
        <v>181</v>
      </c>
      <c r="AK13" s="128" t="s">
        <v>181</v>
      </c>
      <c r="AL13" s="128" t="s">
        <v>181</v>
      </c>
      <c r="AM13" s="128" t="s">
        <v>181</v>
      </c>
      <c r="AN13" s="128" t="s">
        <v>181</v>
      </c>
      <c r="AO13" s="128" t="s">
        <v>181</v>
      </c>
      <c r="AP13" s="128" t="s">
        <v>181</v>
      </c>
      <c r="AQ13" s="207" t="s">
        <v>181</v>
      </c>
      <c r="AR13" s="57" t="s">
        <v>181</v>
      </c>
      <c r="AS13" s="56" t="s">
        <v>181</v>
      </c>
      <c r="AT13" s="1421"/>
      <c r="AU13" s="56" t="s">
        <v>181</v>
      </c>
      <c r="AV13" s="1419" t="s">
        <v>116</v>
      </c>
      <c r="AW13" s="1419"/>
      <c r="AX13" s="1419"/>
      <c r="AY13" s="1419"/>
      <c r="AZ13" s="1419"/>
      <c r="BA13" s="1419"/>
      <c r="BB13" s="1419"/>
      <c r="BC13" s="1419"/>
      <c r="BD13" s="1419"/>
      <c r="BE13" s="1419"/>
      <c r="BF13" s="1419"/>
      <c r="BG13" s="1419"/>
      <c r="BH13" s="1419"/>
      <c r="BI13" s="1419"/>
      <c r="BJ13" s="1419"/>
      <c r="BK13" s="1419"/>
      <c r="BL13" s="1419"/>
      <c r="BM13" s="1419"/>
      <c r="BN13" s="1419"/>
      <c r="BO13" s="1419"/>
      <c r="BP13" s="1419"/>
      <c r="BQ13" s="1419"/>
      <c r="BR13" s="1419"/>
      <c r="BS13" s="1419"/>
      <c r="BT13" s="1419"/>
      <c r="BU13" s="1419"/>
      <c r="BV13" s="1419"/>
      <c r="BW13" s="1419"/>
      <c r="BX13" s="1419"/>
      <c r="BY13" s="1419"/>
      <c r="BZ13" s="1419"/>
      <c r="CA13" s="1419"/>
      <c r="CB13" s="1419"/>
      <c r="CC13" s="1419"/>
      <c r="CD13" s="1419"/>
      <c r="CE13" s="1419"/>
      <c r="CF13" s="774"/>
      <c r="CG13" s="774"/>
      <c r="CH13" s="774"/>
      <c r="CI13" s="774"/>
      <c r="CJ13" s="774"/>
      <c r="CK13" s="774"/>
      <c r="CL13" s="774"/>
      <c r="CM13" s="774"/>
      <c r="CN13" s="774"/>
      <c r="CO13" s="774"/>
      <c r="CP13" s="774"/>
      <c r="CQ13" s="774"/>
      <c r="CR13" s="774"/>
      <c r="CS13" s="774"/>
      <c r="CT13" s="774"/>
      <c r="CU13" s="774"/>
      <c r="CV13" s="774"/>
      <c r="CW13" s="774"/>
      <c r="CX13" s="774"/>
      <c r="CY13" s="774"/>
      <c r="CZ13" s="774"/>
      <c r="DA13" s="774"/>
      <c r="DB13" s="774"/>
      <c r="DC13" s="774"/>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row>
    <row r="14" spans="1:145" s="58" customFormat="1" ht="4.9000000000000004" customHeight="1">
      <c r="A14" s="55"/>
      <c r="B14" s="128"/>
      <c r="C14" s="56"/>
      <c r="D14" s="129"/>
      <c r="E14" s="97"/>
      <c r="F14" s="98"/>
      <c r="G14" s="130"/>
      <c r="H14" s="131"/>
      <c r="I14" s="56"/>
      <c r="J14" s="132"/>
      <c r="K14" s="133"/>
      <c r="L14" s="132"/>
      <c r="M14" s="127"/>
      <c r="N14" s="134"/>
      <c r="O14" s="129"/>
      <c r="P14" s="135"/>
      <c r="Q14" s="135"/>
      <c r="R14" s="375"/>
      <c r="S14" s="375"/>
      <c r="T14" s="375"/>
      <c r="U14" s="375"/>
      <c r="V14" s="375"/>
      <c r="W14" s="375"/>
      <c r="X14" s="375"/>
      <c r="Y14" s="375"/>
      <c r="Z14" s="375"/>
      <c r="AA14" s="375"/>
      <c r="AB14" s="153"/>
      <c r="AC14" s="153"/>
      <c r="AD14" s="209"/>
      <c r="AE14" s="209"/>
      <c r="AF14" s="209"/>
      <c r="AG14" s="209"/>
      <c r="AH14" s="209"/>
      <c r="AI14" s="209"/>
      <c r="AJ14" s="128"/>
      <c r="AK14" s="128"/>
      <c r="AL14" s="128"/>
      <c r="AM14" s="128"/>
      <c r="AN14" s="128"/>
      <c r="AO14" s="128"/>
      <c r="AP14" s="128"/>
      <c r="AQ14" s="207"/>
      <c r="AR14" s="57"/>
      <c r="AS14" s="56"/>
      <c r="AT14" s="1421"/>
      <c r="AU14" s="56"/>
      <c r="AV14" s="56"/>
      <c r="AW14" s="132"/>
      <c r="AX14" s="132"/>
      <c r="AY14" s="132"/>
      <c r="AZ14" s="132"/>
      <c r="BA14" s="132"/>
      <c r="BB14" s="132"/>
      <c r="BC14" s="132"/>
      <c r="BD14" s="127"/>
      <c r="BE14" s="127"/>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c r="CM14" s="132"/>
      <c r="CN14" s="127"/>
      <c r="CO14" s="127"/>
      <c r="CP14" s="127"/>
      <c r="CQ14" s="127"/>
      <c r="CR14" s="127"/>
      <c r="CS14" s="132"/>
      <c r="CT14" s="127"/>
      <c r="CU14" s="127"/>
      <c r="CV14" s="127"/>
      <c r="CW14" s="127"/>
      <c r="CX14" s="127"/>
      <c r="CY14" s="132"/>
      <c r="CZ14" s="127"/>
      <c r="DA14" s="127"/>
      <c r="DB14" s="127"/>
      <c r="DC14" s="127"/>
      <c r="DD14" s="127"/>
      <c r="DE14" s="127"/>
      <c r="DF14" s="127"/>
      <c r="DG14" s="127"/>
      <c r="DH14" s="127"/>
      <c r="DI14" s="127"/>
      <c r="DJ14" s="127"/>
      <c r="DK14" s="127"/>
      <c r="DL14" s="127"/>
      <c r="DM14" s="127"/>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row>
    <row r="15" spans="1:145" s="58" customFormat="1" ht="20.25" customHeight="1" thickBot="1">
      <c r="A15" s="55"/>
      <c r="B15" s="128"/>
      <c r="C15" s="56"/>
      <c r="D15" s="147" t="s">
        <v>186</v>
      </c>
      <c r="E15" s="1410" t="str">
        <f>_xlfn.CONCAT("KC #",'Initial Information'!E4)</f>
        <v>KC #</v>
      </c>
      <c r="F15" s="1411"/>
      <c r="G15" s="148"/>
      <c r="H15" s="1356"/>
      <c r="I15" s="1379"/>
      <c r="J15" s="1379"/>
      <c r="K15" s="133"/>
      <c r="L15" s="1412"/>
      <c r="M15" s="1413"/>
      <c r="N15" s="134"/>
      <c r="O15" s="134"/>
      <c r="P15" s="148"/>
      <c r="Q15" s="148"/>
      <c r="R15" s="375"/>
      <c r="S15" s="375"/>
      <c r="T15" s="375"/>
      <c r="U15" s="375"/>
      <c r="V15" s="375"/>
      <c r="W15" s="375"/>
      <c r="X15" s="375"/>
      <c r="Y15" s="375"/>
      <c r="Z15" s="375"/>
      <c r="AA15" s="375"/>
      <c r="AB15" s="153"/>
      <c r="AC15" s="153"/>
      <c r="AD15" s="209"/>
      <c r="AE15" s="209"/>
      <c r="AF15" s="209"/>
      <c r="AG15" s="209"/>
      <c r="AH15" s="209"/>
      <c r="AI15" s="209"/>
      <c r="AJ15" s="128"/>
      <c r="AK15" s="128"/>
      <c r="AL15" s="128"/>
      <c r="AM15" s="128"/>
      <c r="AN15" s="128"/>
      <c r="AO15" s="128"/>
      <c r="AP15" s="128"/>
      <c r="AQ15" s="207"/>
      <c r="AR15" s="57"/>
      <c r="AS15" s="56"/>
      <c r="AT15" s="1422"/>
      <c r="AU15" s="56"/>
      <c r="AV15" s="1025" t="s">
        <v>115</v>
      </c>
      <c r="AW15" s="1026"/>
      <c r="AX15" s="1026"/>
      <c r="AY15" s="1026"/>
      <c r="AZ15" s="1026"/>
      <c r="BA15" s="1027"/>
      <c r="BB15" s="1031" t="s">
        <v>106</v>
      </c>
      <c r="BC15" s="1026"/>
      <c r="BD15" s="1026"/>
      <c r="BE15" s="1026"/>
      <c r="BF15" s="1026"/>
      <c r="BG15" s="1027"/>
      <c r="BH15" s="1032" t="s">
        <v>107</v>
      </c>
      <c r="BI15" s="1033"/>
      <c r="BJ15" s="1033"/>
      <c r="BK15" s="1033"/>
      <c r="BL15" s="1033"/>
      <c r="BM15" s="1034"/>
      <c r="BN15" s="1038" t="s">
        <v>108</v>
      </c>
      <c r="BO15" s="1039"/>
      <c r="BP15" s="1039"/>
      <c r="BQ15" s="1039"/>
      <c r="BR15" s="1039"/>
      <c r="BS15" s="1040"/>
      <c r="BT15" s="1055" t="s">
        <v>109</v>
      </c>
      <c r="BU15" s="1056"/>
      <c r="BV15" s="1056"/>
      <c r="BW15" s="1056"/>
      <c r="BX15" s="1056"/>
      <c r="BY15" s="1057"/>
      <c r="BZ15" s="1061" t="s">
        <v>1206</v>
      </c>
      <c r="CA15" s="1062"/>
      <c r="CB15" s="1062"/>
      <c r="CC15" s="1062"/>
      <c r="CD15" s="1062"/>
      <c r="CE15" s="1063"/>
      <c r="CF15" s="1055" t="s">
        <v>1207</v>
      </c>
      <c r="CG15" s="1056"/>
      <c r="CH15" s="1056"/>
      <c r="CI15" s="1056"/>
      <c r="CJ15" s="1056"/>
      <c r="CK15" s="1057"/>
      <c r="CL15" s="1044" t="s">
        <v>386</v>
      </c>
      <c r="CM15" s="1045"/>
      <c r="CN15" s="1045"/>
      <c r="CO15" s="1045"/>
      <c r="CP15" s="1045"/>
      <c r="CQ15" s="1046"/>
      <c r="CR15" s="1162" t="s">
        <v>1058</v>
      </c>
      <c r="CS15" s="1163"/>
      <c r="CT15" s="1163"/>
      <c r="CU15" s="1163"/>
      <c r="CV15" s="1163"/>
      <c r="CW15" s="1164"/>
      <c r="CX15" s="1196" t="s">
        <v>1059</v>
      </c>
      <c r="CY15" s="1197"/>
      <c r="CZ15" s="1197"/>
      <c r="DA15" s="1197"/>
      <c r="DB15" s="1197"/>
      <c r="DC15" s="1198"/>
      <c r="DD15" s="1190" t="s">
        <v>1060</v>
      </c>
      <c r="DE15" s="1191"/>
      <c r="DF15" s="1191"/>
      <c r="DG15" s="1191"/>
      <c r="DH15" s="1191"/>
      <c r="DI15" s="1192"/>
      <c r="DJ15" s="1079" t="s">
        <v>388</v>
      </c>
      <c r="DK15" s="1080"/>
      <c r="DL15" s="1080"/>
      <c r="DM15" s="1080"/>
      <c r="DN15" s="1080"/>
      <c r="DO15" s="1081"/>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row>
    <row r="16" spans="1:145" s="58" customFormat="1" ht="20.25" customHeight="1">
      <c r="A16" s="55"/>
      <c r="B16" s="128"/>
      <c r="C16" s="56"/>
      <c r="D16" s="147"/>
      <c r="E16" s="150"/>
      <c r="F16" s="151"/>
      <c r="G16" s="148"/>
      <c r="H16" s="148"/>
      <c r="I16" s="56"/>
      <c r="J16" s="132"/>
      <c r="K16" s="133"/>
      <c r="L16" s="132"/>
      <c r="M16" s="1350" t="s">
        <v>0</v>
      </c>
      <c r="N16" s="1350"/>
      <c r="O16" s="1350"/>
      <c r="P16" s="56" t="s">
        <v>181</v>
      </c>
      <c r="Q16" s="56" t="s">
        <v>181</v>
      </c>
      <c r="R16" s="1350" t="s">
        <v>1</v>
      </c>
      <c r="S16" s="1350"/>
      <c r="T16" s="1350"/>
      <c r="U16" s="56" t="s">
        <v>181</v>
      </c>
      <c r="V16" s="56" t="s">
        <v>181</v>
      </c>
      <c r="W16" s="1350" t="s">
        <v>2</v>
      </c>
      <c r="X16" s="1350"/>
      <c r="Y16" s="1350"/>
      <c r="Z16" s="59" t="s">
        <v>181</v>
      </c>
      <c r="AA16" s="59" t="s">
        <v>181</v>
      </c>
      <c r="AB16" s="1350" t="s">
        <v>3</v>
      </c>
      <c r="AC16" s="1350"/>
      <c r="AD16" s="1350"/>
      <c r="AE16" s="59" t="s">
        <v>181</v>
      </c>
      <c r="AF16" s="59" t="s">
        <v>181</v>
      </c>
      <c r="AG16" s="1350" t="s">
        <v>4</v>
      </c>
      <c r="AH16" s="1350"/>
      <c r="AI16" s="1350"/>
      <c r="AJ16" s="59" t="s">
        <v>181</v>
      </c>
      <c r="AK16" s="59" t="s">
        <v>181</v>
      </c>
      <c r="AL16" s="1350" t="s">
        <v>187</v>
      </c>
      <c r="AM16" s="1350"/>
      <c r="AN16" s="1350"/>
      <c r="AO16" s="56" t="s">
        <v>181</v>
      </c>
      <c r="AP16" s="56" t="s">
        <v>181</v>
      </c>
      <c r="AQ16" s="1408" t="s">
        <v>283</v>
      </c>
      <c r="AR16" s="60" t="s">
        <v>181</v>
      </c>
      <c r="AS16" s="56" t="s">
        <v>181</v>
      </c>
      <c r="AT16" s="1408" t="s">
        <v>284</v>
      </c>
      <c r="AU16" s="56" t="s">
        <v>181</v>
      </c>
      <c r="AV16" s="1028"/>
      <c r="AW16" s="1029"/>
      <c r="AX16" s="1029"/>
      <c r="AY16" s="1029"/>
      <c r="AZ16" s="1029"/>
      <c r="BA16" s="1030"/>
      <c r="BB16" s="1028"/>
      <c r="BC16" s="1029"/>
      <c r="BD16" s="1029"/>
      <c r="BE16" s="1029"/>
      <c r="BF16" s="1029"/>
      <c r="BG16" s="1030"/>
      <c r="BH16" s="1035"/>
      <c r="BI16" s="1036"/>
      <c r="BJ16" s="1036"/>
      <c r="BK16" s="1036"/>
      <c r="BL16" s="1036"/>
      <c r="BM16" s="1037"/>
      <c r="BN16" s="1041"/>
      <c r="BO16" s="1042"/>
      <c r="BP16" s="1042"/>
      <c r="BQ16" s="1042"/>
      <c r="BR16" s="1042"/>
      <c r="BS16" s="1043"/>
      <c r="BT16" s="1058"/>
      <c r="BU16" s="1059"/>
      <c r="BV16" s="1059"/>
      <c r="BW16" s="1059"/>
      <c r="BX16" s="1059"/>
      <c r="BY16" s="1060"/>
      <c r="BZ16" s="1064"/>
      <c r="CA16" s="1065"/>
      <c r="CB16" s="1065"/>
      <c r="CC16" s="1065"/>
      <c r="CD16" s="1065"/>
      <c r="CE16" s="1066"/>
      <c r="CF16" s="1058"/>
      <c r="CG16" s="1059"/>
      <c r="CH16" s="1059"/>
      <c r="CI16" s="1059"/>
      <c r="CJ16" s="1059"/>
      <c r="CK16" s="1060"/>
      <c r="CL16" s="1047"/>
      <c r="CM16" s="1048"/>
      <c r="CN16" s="1048"/>
      <c r="CO16" s="1048"/>
      <c r="CP16" s="1048"/>
      <c r="CQ16" s="1049"/>
      <c r="CR16" s="1165"/>
      <c r="CS16" s="1166"/>
      <c r="CT16" s="1166"/>
      <c r="CU16" s="1166"/>
      <c r="CV16" s="1166"/>
      <c r="CW16" s="1167"/>
      <c r="CX16" s="1199"/>
      <c r="CY16" s="1200"/>
      <c r="CZ16" s="1200"/>
      <c r="DA16" s="1200"/>
      <c r="DB16" s="1200"/>
      <c r="DC16" s="1201"/>
      <c r="DD16" s="1193"/>
      <c r="DE16" s="1194"/>
      <c r="DF16" s="1194"/>
      <c r="DG16" s="1194"/>
      <c r="DH16" s="1194"/>
      <c r="DI16" s="1195"/>
      <c r="DJ16" s="1082"/>
      <c r="DK16" s="1083"/>
      <c r="DL16" s="1083"/>
      <c r="DM16" s="1083"/>
      <c r="DN16" s="1083"/>
      <c r="DO16" s="1084"/>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row>
    <row r="17" spans="1:145" s="58" customFormat="1" ht="20.25" customHeight="1" thickBot="1">
      <c r="A17" s="61" t="s">
        <v>181</v>
      </c>
      <c r="B17" s="62" t="s">
        <v>181</v>
      </c>
      <c r="C17" s="62" t="s">
        <v>181</v>
      </c>
      <c r="D17" s="62" t="s">
        <v>181</v>
      </c>
      <c r="E17" s="62" t="s">
        <v>181</v>
      </c>
      <c r="F17" s="62" t="s">
        <v>181</v>
      </c>
      <c r="G17" s="62" t="s">
        <v>181</v>
      </c>
      <c r="H17" s="62" t="s">
        <v>181</v>
      </c>
      <c r="I17" s="62" t="s">
        <v>181</v>
      </c>
      <c r="J17" s="62" t="s">
        <v>181</v>
      </c>
      <c r="K17" s="62" t="s">
        <v>181</v>
      </c>
      <c r="L17" s="62" t="s">
        <v>181</v>
      </c>
      <c r="M17" s="63">
        <f>'DetailedBudget---TXST'!M20</f>
        <v>45536</v>
      </c>
      <c r="N17" s="64" t="s">
        <v>237</v>
      </c>
      <c r="O17" s="65">
        <f>'DetailedBudget---TXST'!O20</f>
        <v>45900</v>
      </c>
      <c r="P17" s="66" t="s">
        <v>181</v>
      </c>
      <c r="Q17" s="66" t="s">
        <v>181</v>
      </c>
      <c r="R17" s="63">
        <f>'DetailedBudget---TXST'!R20</f>
        <v>45901</v>
      </c>
      <c r="S17" s="64" t="s">
        <v>237</v>
      </c>
      <c r="T17" s="65">
        <f>'DetailedBudget---TXST'!T20</f>
        <v>46265</v>
      </c>
      <c r="U17" s="66" t="s">
        <v>181</v>
      </c>
      <c r="V17" s="66" t="s">
        <v>181</v>
      </c>
      <c r="W17" s="63">
        <f>'DetailedBudget---TXST'!W20</f>
        <v>46266</v>
      </c>
      <c r="X17" s="64" t="s">
        <v>237</v>
      </c>
      <c r="Y17" s="65">
        <f>'DetailedBudget---TXST'!Y20</f>
        <v>46630</v>
      </c>
      <c r="Z17" s="66" t="s">
        <v>181</v>
      </c>
      <c r="AA17" s="66" t="s">
        <v>181</v>
      </c>
      <c r="AB17" s="63">
        <f>'DetailedBudget---TXST'!AB20</f>
        <v>46631</v>
      </c>
      <c r="AC17" s="64" t="s">
        <v>237</v>
      </c>
      <c r="AD17" s="65">
        <f>'DetailedBudget---TXST'!AD20</f>
        <v>46996</v>
      </c>
      <c r="AE17" s="66" t="s">
        <v>181</v>
      </c>
      <c r="AF17" s="66" t="s">
        <v>181</v>
      </c>
      <c r="AG17" s="63">
        <f>'DetailedBudget---TXST'!AG20</f>
        <v>46997</v>
      </c>
      <c r="AH17" s="64" t="s">
        <v>237</v>
      </c>
      <c r="AI17" s="65">
        <f>'DetailedBudget---TXST'!AI20</f>
        <v>47361</v>
      </c>
      <c r="AJ17" s="66" t="s">
        <v>181</v>
      </c>
      <c r="AK17" s="66" t="s">
        <v>181</v>
      </c>
      <c r="AL17" s="63">
        <f>'DetailedBudget---TXST'!AL20</f>
        <v>47362</v>
      </c>
      <c r="AM17" s="64" t="s">
        <v>237</v>
      </c>
      <c r="AN17" s="65">
        <f>'DetailedBudget---TXST'!AN20</f>
        <v>47726</v>
      </c>
      <c r="AO17" s="62" t="s">
        <v>181</v>
      </c>
      <c r="AP17" s="62" t="s">
        <v>181</v>
      </c>
      <c r="AQ17" s="1409"/>
      <c r="AR17" s="67" t="s">
        <v>181</v>
      </c>
      <c r="AS17" s="56" t="s">
        <v>181</v>
      </c>
      <c r="AT17" s="1409"/>
      <c r="AU17" s="56" t="s">
        <v>181</v>
      </c>
      <c r="AV17" s="672" t="str">
        <f>M16</f>
        <v>Year 1</v>
      </c>
      <c r="AW17" s="672" t="str">
        <f>R16</f>
        <v>Year 2</v>
      </c>
      <c r="AX17" s="672" t="str">
        <f>W16</f>
        <v>Year 3</v>
      </c>
      <c r="AY17" s="672" t="str">
        <f>AB16</f>
        <v>Year 4</v>
      </c>
      <c r="AZ17" s="672" t="str">
        <f>AG16</f>
        <v>Year 5</v>
      </c>
      <c r="BA17" s="672" t="str">
        <f>AL16</f>
        <v>Year 6</v>
      </c>
      <c r="BB17" s="673" t="str">
        <f t="shared" ref="BB17:BG17" si="0">AV17</f>
        <v>Year 1</v>
      </c>
      <c r="BC17" s="673" t="str">
        <f t="shared" si="0"/>
        <v>Year 2</v>
      </c>
      <c r="BD17" s="673" t="str">
        <f t="shared" si="0"/>
        <v>Year 3</v>
      </c>
      <c r="BE17" s="673" t="str">
        <f t="shared" si="0"/>
        <v>Year 4</v>
      </c>
      <c r="BF17" s="673" t="str">
        <f t="shared" si="0"/>
        <v>Year 5</v>
      </c>
      <c r="BG17" s="673" t="str">
        <f t="shared" si="0"/>
        <v>Year 6</v>
      </c>
      <c r="BH17" s="733" t="str">
        <f t="shared" ref="BH17:BM17" si="1">AV17</f>
        <v>Year 1</v>
      </c>
      <c r="BI17" s="733" t="str">
        <f t="shared" si="1"/>
        <v>Year 2</v>
      </c>
      <c r="BJ17" s="733" t="str">
        <f t="shared" si="1"/>
        <v>Year 3</v>
      </c>
      <c r="BK17" s="733" t="str">
        <f t="shared" si="1"/>
        <v>Year 4</v>
      </c>
      <c r="BL17" s="733" t="str">
        <f t="shared" si="1"/>
        <v>Year 5</v>
      </c>
      <c r="BM17" s="733" t="str">
        <f t="shared" si="1"/>
        <v>Year 6</v>
      </c>
      <c r="BN17" s="737" t="str">
        <f t="shared" ref="BN17:BS17" si="2">AV17</f>
        <v>Year 1</v>
      </c>
      <c r="BO17" s="737" t="str">
        <f t="shared" si="2"/>
        <v>Year 2</v>
      </c>
      <c r="BP17" s="737" t="str">
        <f t="shared" si="2"/>
        <v>Year 3</v>
      </c>
      <c r="BQ17" s="737" t="str">
        <f t="shared" si="2"/>
        <v>Year 4</v>
      </c>
      <c r="BR17" s="737" t="str">
        <f t="shared" si="2"/>
        <v>Year 5</v>
      </c>
      <c r="BS17" s="737" t="str">
        <f t="shared" si="2"/>
        <v>Year 6</v>
      </c>
      <c r="BT17" s="736" t="str">
        <f t="shared" ref="BT17:BY17" si="3">BN17</f>
        <v>Year 1</v>
      </c>
      <c r="BU17" s="736" t="str">
        <f t="shared" si="3"/>
        <v>Year 2</v>
      </c>
      <c r="BV17" s="736" t="str">
        <f t="shared" si="3"/>
        <v>Year 3</v>
      </c>
      <c r="BW17" s="736" t="str">
        <f t="shared" si="3"/>
        <v>Year 4</v>
      </c>
      <c r="BX17" s="736" t="str">
        <f t="shared" si="3"/>
        <v>Year 5</v>
      </c>
      <c r="BY17" s="736" t="str">
        <f t="shared" si="3"/>
        <v>Year 6</v>
      </c>
      <c r="BZ17" s="742" t="str">
        <f t="shared" ref="BZ17:CE17" si="4">BT17</f>
        <v>Year 1</v>
      </c>
      <c r="CA17" s="742" t="str">
        <f t="shared" si="4"/>
        <v>Year 2</v>
      </c>
      <c r="CB17" s="742" t="str">
        <f t="shared" si="4"/>
        <v>Year 3</v>
      </c>
      <c r="CC17" s="742" t="str">
        <f t="shared" si="4"/>
        <v>Year 4</v>
      </c>
      <c r="CD17" s="742" t="str">
        <f t="shared" si="4"/>
        <v>Year 5</v>
      </c>
      <c r="CE17" s="742" t="str">
        <f t="shared" si="4"/>
        <v>Year 6</v>
      </c>
      <c r="CF17" s="736" t="str">
        <f t="shared" ref="CF17:CK17" si="5">BT17</f>
        <v>Year 1</v>
      </c>
      <c r="CG17" s="736" t="str">
        <f t="shared" si="5"/>
        <v>Year 2</v>
      </c>
      <c r="CH17" s="736" t="str">
        <f t="shared" si="5"/>
        <v>Year 3</v>
      </c>
      <c r="CI17" s="736" t="str">
        <f t="shared" si="5"/>
        <v>Year 4</v>
      </c>
      <c r="CJ17" s="736" t="str">
        <f t="shared" si="5"/>
        <v>Year 5</v>
      </c>
      <c r="CK17" s="736" t="str">
        <f t="shared" si="5"/>
        <v>Year 6</v>
      </c>
      <c r="CL17" s="745" t="str">
        <f t="shared" ref="CL17:DI17" si="6">BB17</f>
        <v>Year 1</v>
      </c>
      <c r="CM17" s="745" t="str">
        <f t="shared" si="6"/>
        <v>Year 2</v>
      </c>
      <c r="CN17" s="745" t="str">
        <f t="shared" si="6"/>
        <v>Year 3</v>
      </c>
      <c r="CO17" s="745" t="str">
        <f t="shared" si="6"/>
        <v>Year 4</v>
      </c>
      <c r="CP17" s="745" t="str">
        <f t="shared" si="6"/>
        <v>Year 5</v>
      </c>
      <c r="CQ17" s="745" t="str">
        <f t="shared" si="6"/>
        <v>Year 6</v>
      </c>
      <c r="CR17" s="674" t="str">
        <f t="shared" si="6"/>
        <v>Year 1</v>
      </c>
      <c r="CS17" s="674" t="str">
        <f t="shared" si="6"/>
        <v>Year 2</v>
      </c>
      <c r="CT17" s="674" t="str">
        <f t="shared" si="6"/>
        <v>Year 3</v>
      </c>
      <c r="CU17" s="674" t="str">
        <f t="shared" si="6"/>
        <v>Year 4</v>
      </c>
      <c r="CV17" s="674" t="str">
        <f t="shared" si="6"/>
        <v>Year 5</v>
      </c>
      <c r="CW17" s="674" t="str">
        <f t="shared" si="6"/>
        <v>Year 6</v>
      </c>
      <c r="CX17" s="675" t="str">
        <f t="shared" si="6"/>
        <v>Year 1</v>
      </c>
      <c r="CY17" s="675" t="str">
        <f t="shared" si="6"/>
        <v>Year 2</v>
      </c>
      <c r="CZ17" s="675" t="str">
        <f t="shared" si="6"/>
        <v>Year 3</v>
      </c>
      <c r="DA17" s="675" t="str">
        <f t="shared" si="6"/>
        <v>Year 4</v>
      </c>
      <c r="DB17" s="675" t="str">
        <f t="shared" si="6"/>
        <v>Year 5</v>
      </c>
      <c r="DC17" s="675" t="str">
        <f t="shared" si="6"/>
        <v>Year 6</v>
      </c>
      <c r="DD17" s="676" t="str">
        <f t="shared" si="6"/>
        <v>Year 1</v>
      </c>
      <c r="DE17" s="676" t="str">
        <f t="shared" si="6"/>
        <v>Year 2</v>
      </c>
      <c r="DF17" s="676" t="str">
        <f t="shared" si="6"/>
        <v>Year 3</v>
      </c>
      <c r="DG17" s="676" t="str">
        <f t="shared" si="6"/>
        <v>Year 4</v>
      </c>
      <c r="DH17" s="676" t="str">
        <f t="shared" si="6"/>
        <v>Year 5</v>
      </c>
      <c r="DI17" s="676" t="str">
        <f t="shared" si="6"/>
        <v>Year 6</v>
      </c>
      <c r="DJ17" s="747" t="str">
        <f t="shared" ref="DJ17:DO17" si="7">CL17</f>
        <v>Year 1</v>
      </c>
      <c r="DK17" s="747" t="str">
        <f t="shared" si="7"/>
        <v>Year 2</v>
      </c>
      <c r="DL17" s="747" t="str">
        <f t="shared" si="7"/>
        <v>Year 3</v>
      </c>
      <c r="DM17" s="747" t="str">
        <f t="shared" si="7"/>
        <v>Year 4</v>
      </c>
      <c r="DN17" s="747" t="str">
        <f t="shared" si="7"/>
        <v>Year 5</v>
      </c>
      <c r="DO17" s="747" t="str">
        <f t="shared" si="7"/>
        <v>Year 6</v>
      </c>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row>
    <row r="18" spans="1:145" s="58" customFormat="1" ht="9.9499999999999993" customHeight="1">
      <c r="A18" s="55" t="s">
        <v>181</v>
      </c>
      <c r="B18" s="56" t="s">
        <v>181</v>
      </c>
      <c r="C18" s="56" t="s">
        <v>181</v>
      </c>
      <c r="D18" s="56" t="s">
        <v>181</v>
      </c>
      <c r="E18" s="56" t="s">
        <v>181</v>
      </c>
      <c r="F18" s="56" t="s">
        <v>181</v>
      </c>
      <c r="G18" s="56" t="s">
        <v>181</v>
      </c>
      <c r="H18" s="56" t="s">
        <v>181</v>
      </c>
      <c r="I18" s="56" t="s">
        <v>181</v>
      </c>
      <c r="J18" s="56" t="s">
        <v>181</v>
      </c>
      <c r="K18" s="56" t="s">
        <v>181</v>
      </c>
      <c r="L18" s="210" t="s">
        <v>181</v>
      </c>
      <c r="M18" s="211" t="s">
        <v>181</v>
      </c>
      <c r="N18" s="211" t="s">
        <v>181</v>
      </c>
      <c r="O18" s="211" t="s">
        <v>181</v>
      </c>
      <c r="P18" s="212" t="s">
        <v>181</v>
      </c>
      <c r="Q18" s="211" t="s">
        <v>181</v>
      </c>
      <c r="R18" s="211" t="s">
        <v>181</v>
      </c>
      <c r="S18" s="211" t="s">
        <v>181</v>
      </c>
      <c r="T18" s="211" t="s">
        <v>181</v>
      </c>
      <c r="U18" s="212" t="s">
        <v>181</v>
      </c>
      <c r="V18" s="211" t="s">
        <v>181</v>
      </c>
      <c r="W18" s="211" t="s">
        <v>181</v>
      </c>
      <c r="X18" s="211" t="s">
        <v>181</v>
      </c>
      <c r="Y18" s="211" t="s">
        <v>181</v>
      </c>
      <c r="Z18" s="212" t="s">
        <v>181</v>
      </c>
      <c r="AA18" s="211" t="s">
        <v>181</v>
      </c>
      <c r="AB18" s="211" t="s">
        <v>181</v>
      </c>
      <c r="AC18" s="211" t="s">
        <v>181</v>
      </c>
      <c r="AD18" s="211" t="s">
        <v>181</v>
      </c>
      <c r="AE18" s="212" t="s">
        <v>181</v>
      </c>
      <c r="AF18" s="211" t="s">
        <v>181</v>
      </c>
      <c r="AG18" s="211" t="s">
        <v>181</v>
      </c>
      <c r="AH18" s="211" t="s">
        <v>181</v>
      </c>
      <c r="AI18" s="211" t="s">
        <v>181</v>
      </c>
      <c r="AJ18" s="212" t="s">
        <v>181</v>
      </c>
      <c r="AK18" s="211" t="s">
        <v>181</v>
      </c>
      <c r="AL18" s="211" t="s">
        <v>181</v>
      </c>
      <c r="AM18" s="211" t="s">
        <v>181</v>
      </c>
      <c r="AN18" s="211" t="s">
        <v>181</v>
      </c>
      <c r="AO18" s="212" t="s">
        <v>181</v>
      </c>
      <c r="AP18" s="213" t="s">
        <v>181</v>
      </c>
      <c r="AQ18" s="214" t="s">
        <v>181</v>
      </c>
      <c r="AR18" s="215" t="s">
        <v>181</v>
      </c>
      <c r="AS18" s="56" t="s">
        <v>181</v>
      </c>
      <c r="AT18" s="216" t="s">
        <v>181</v>
      </c>
      <c r="AU18" s="56" t="s">
        <v>181</v>
      </c>
      <c r="AV18" s="163"/>
      <c r="AW18" s="164"/>
      <c r="AX18" s="164"/>
      <c r="AY18" s="164"/>
      <c r="AZ18" s="164"/>
      <c r="BA18" s="164"/>
      <c r="BB18" s="165"/>
      <c r="BC18" s="164"/>
      <c r="BD18" s="164"/>
      <c r="BE18" s="164"/>
      <c r="BF18" s="164"/>
      <c r="BG18" s="164"/>
      <c r="BH18" s="166"/>
      <c r="BI18" s="164"/>
      <c r="BJ18" s="164"/>
      <c r="BK18" s="164"/>
      <c r="BL18" s="164"/>
      <c r="BM18" s="164"/>
      <c r="BN18" s="166"/>
      <c r="BO18" s="164"/>
      <c r="BP18" s="164"/>
      <c r="BQ18" s="164"/>
      <c r="BR18" s="164"/>
      <c r="BS18" s="164"/>
      <c r="BT18" s="167"/>
      <c r="BU18" s="164"/>
      <c r="BV18" s="164"/>
      <c r="BW18" s="164"/>
      <c r="BX18" s="164"/>
      <c r="BY18" s="164"/>
      <c r="BZ18" s="164"/>
      <c r="CA18" s="164"/>
      <c r="CB18" s="164"/>
      <c r="CC18" s="164"/>
      <c r="CD18" s="164"/>
      <c r="CE18" s="164"/>
      <c r="CF18" s="167"/>
      <c r="CG18" s="164"/>
      <c r="CH18" s="164"/>
      <c r="CI18" s="164"/>
      <c r="CJ18" s="164"/>
      <c r="CK18" s="164"/>
      <c r="CL18" s="167"/>
      <c r="CM18" s="164"/>
      <c r="CN18" s="164"/>
      <c r="CO18" s="164"/>
      <c r="CP18" s="164"/>
      <c r="CQ18" s="164"/>
      <c r="CR18" s="489"/>
      <c r="CS18" s="490"/>
      <c r="CT18" s="490"/>
      <c r="CU18" s="490"/>
      <c r="CV18" s="490"/>
      <c r="CW18" s="490"/>
      <c r="CX18" s="165"/>
      <c r="CY18" s="164"/>
      <c r="CZ18" s="164"/>
      <c r="DA18" s="164"/>
      <c r="DB18" s="164"/>
      <c r="DC18" s="164"/>
      <c r="DD18" s="165"/>
      <c r="DE18" s="164"/>
      <c r="DF18" s="164"/>
      <c r="DG18" s="164"/>
      <c r="DH18" s="164"/>
      <c r="DI18" s="164"/>
      <c r="DJ18" s="165"/>
      <c r="DK18" s="164"/>
      <c r="DL18" s="164"/>
      <c r="DM18" s="164"/>
      <c r="DN18" s="164"/>
      <c r="DO18" s="164"/>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row>
    <row r="19" spans="1:145" s="58" customFormat="1" ht="19.899999999999999" customHeight="1">
      <c r="A19" s="55"/>
      <c r="B19" s="56"/>
      <c r="C19" s="1347" t="s">
        <v>188</v>
      </c>
      <c r="D19" s="1347"/>
      <c r="E19" s="1347"/>
      <c r="F19" s="1347"/>
      <c r="G19" s="1348"/>
      <c r="H19" s="1348"/>
      <c r="I19" s="1348"/>
      <c r="J19" s="1348"/>
      <c r="K19" s="153" t="s">
        <v>181</v>
      </c>
      <c r="L19" s="217" t="s">
        <v>181</v>
      </c>
      <c r="M19" s="211" t="s">
        <v>181</v>
      </c>
      <c r="N19" s="211" t="s">
        <v>181</v>
      </c>
      <c r="O19" s="211" t="s">
        <v>181</v>
      </c>
      <c r="P19" s="218" t="s">
        <v>181</v>
      </c>
      <c r="Q19" s="219" t="s">
        <v>181</v>
      </c>
      <c r="R19" s="211" t="s">
        <v>181</v>
      </c>
      <c r="S19" s="211" t="s">
        <v>181</v>
      </c>
      <c r="T19" s="211" t="s">
        <v>181</v>
      </c>
      <c r="U19" s="218" t="s">
        <v>181</v>
      </c>
      <c r="V19" s="219" t="s">
        <v>181</v>
      </c>
      <c r="W19" s="211" t="s">
        <v>181</v>
      </c>
      <c r="X19" s="211" t="s">
        <v>181</v>
      </c>
      <c r="Y19" s="211" t="s">
        <v>181</v>
      </c>
      <c r="Z19" s="218" t="s">
        <v>181</v>
      </c>
      <c r="AA19" s="219" t="s">
        <v>181</v>
      </c>
      <c r="AB19" s="211" t="s">
        <v>181</v>
      </c>
      <c r="AC19" s="211" t="s">
        <v>181</v>
      </c>
      <c r="AD19" s="211" t="s">
        <v>181</v>
      </c>
      <c r="AE19" s="218" t="s">
        <v>181</v>
      </c>
      <c r="AF19" s="219" t="s">
        <v>181</v>
      </c>
      <c r="AG19" s="211" t="s">
        <v>181</v>
      </c>
      <c r="AH19" s="211" t="s">
        <v>181</v>
      </c>
      <c r="AI19" s="211" t="s">
        <v>181</v>
      </c>
      <c r="AJ19" s="218" t="s">
        <v>181</v>
      </c>
      <c r="AK19" s="219" t="s">
        <v>181</v>
      </c>
      <c r="AL19" s="211" t="s">
        <v>181</v>
      </c>
      <c r="AM19" s="211" t="s">
        <v>181</v>
      </c>
      <c r="AN19" s="211" t="s">
        <v>181</v>
      </c>
      <c r="AO19" s="218" t="s">
        <v>181</v>
      </c>
      <c r="AP19" s="220" t="s">
        <v>181</v>
      </c>
      <c r="AQ19" s="1414"/>
      <c r="AR19" s="215" t="s">
        <v>181</v>
      </c>
      <c r="AS19" s="56" t="s">
        <v>181</v>
      </c>
      <c r="AT19" s="221"/>
      <c r="AU19" s="56" t="s">
        <v>181</v>
      </c>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8"/>
      <c r="CM19" s="168"/>
      <c r="CN19" s="168"/>
      <c r="CO19" s="168"/>
      <c r="CP19" s="168"/>
      <c r="CQ19" s="168"/>
      <c r="CR19" s="491"/>
      <c r="CS19" s="491"/>
      <c r="CT19" s="491"/>
      <c r="CU19" s="491"/>
      <c r="CV19" s="491"/>
      <c r="CW19" s="491"/>
      <c r="CX19" s="168"/>
      <c r="CY19" s="168"/>
      <c r="CZ19" s="168"/>
      <c r="DA19" s="168"/>
      <c r="DB19" s="168"/>
      <c r="DC19" s="168"/>
      <c r="DD19" s="168"/>
      <c r="DE19" s="168"/>
      <c r="DF19" s="168"/>
      <c r="DG19" s="168"/>
      <c r="DH19" s="168"/>
      <c r="DI19" s="168"/>
      <c r="DJ19" s="168"/>
      <c r="DK19" s="168"/>
      <c r="DL19" s="168"/>
      <c r="DM19" s="168"/>
      <c r="DN19" s="168"/>
      <c r="DO19" s="168"/>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row>
    <row r="20" spans="1:145" s="58" customFormat="1" ht="39.75" customHeight="1">
      <c r="A20" s="55" t="s">
        <v>181</v>
      </c>
      <c r="B20" s="56" t="s">
        <v>181</v>
      </c>
      <c r="C20" s="1349" t="s">
        <v>274</v>
      </c>
      <c r="D20" s="1029"/>
      <c r="E20" s="56" t="s">
        <v>181</v>
      </c>
      <c r="F20" s="153" t="s">
        <v>189</v>
      </c>
      <c r="G20" s="153" t="s">
        <v>181</v>
      </c>
      <c r="H20" s="155" t="s">
        <v>248</v>
      </c>
      <c r="I20" s="153" t="s">
        <v>181</v>
      </c>
      <c r="J20" s="106" t="s">
        <v>190</v>
      </c>
      <c r="K20" s="153" t="s">
        <v>181</v>
      </c>
      <c r="L20" s="1402" t="s">
        <v>194</v>
      </c>
      <c r="M20" s="1403"/>
      <c r="N20" s="1403"/>
      <c r="O20" s="219"/>
      <c r="P20" s="223" t="s">
        <v>181</v>
      </c>
      <c r="Q20" s="219"/>
      <c r="R20" s="222"/>
      <c r="S20" s="219"/>
      <c r="T20" s="219"/>
      <c r="U20" s="223"/>
      <c r="V20" s="219"/>
      <c r="W20" s="222"/>
      <c r="X20" s="219"/>
      <c r="Y20" s="219"/>
      <c r="Z20" s="223"/>
      <c r="AA20" s="219"/>
      <c r="AB20" s="222"/>
      <c r="AC20" s="219"/>
      <c r="AD20" s="219"/>
      <c r="AE20" s="223" t="s">
        <v>181</v>
      </c>
      <c r="AF20" s="219" t="s">
        <v>181</v>
      </c>
      <c r="AG20" s="222"/>
      <c r="AH20" s="219"/>
      <c r="AI20" s="219"/>
      <c r="AJ20" s="223"/>
      <c r="AK20" s="219"/>
      <c r="AL20" s="222"/>
      <c r="AM20" s="219"/>
      <c r="AN20" s="219"/>
      <c r="AO20" s="223" t="s">
        <v>181</v>
      </c>
      <c r="AP20" s="224" t="s">
        <v>181</v>
      </c>
      <c r="AQ20" s="1414"/>
      <c r="AR20" s="215" t="s">
        <v>181</v>
      </c>
      <c r="AS20" s="56" t="s">
        <v>181</v>
      </c>
      <c r="AT20" s="221"/>
      <c r="AU20" s="56" t="s">
        <v>181</v>
      </c>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169"/>
      <c r="BV20" s="169"/>
      <c r="BW20" s="169"/>
      <c r="BX20" s="169"/>
      <c r="BY20" s="169"/>
      <c r="BZ20" s="169"/>
      <c r="CA20" s="169"/>
      <c r="CB20" s="169"/>
      <c r="CC20" s="169"/>
      <c r="CD20" s="169"/>
      <c r="CE20" s="169"/>
      <c r="CF20" s="98"/>
      <c r="CG20" s="169"/>
      <c r="CH20" s="169"/>
      <c r="CI20" s="169"/>
      <c r="CJ20" s="169"/>
      <c r="CK20" s="169"/>
      <c r="CL20" s="98"/>
      <c r="CM20" s="169"/>
      <c r="CN20" s="169"/>
      <c r="CO20" s="169"/>
      <c r="CP20" s="169"/>
      <c r="CQ20" s="169"/>
      <c r="CR20" s="492"/>
      <c r="CS20" s="493"/>
      <c r="CT20" s="493"/>
      <c r="CU20" s="493"/>
      <c r="CV20" s="493"/>
      <c r="CW20" s="493"/>
      <c r="CX20" s="98"/>
      <c r="CY20" s="98"/>
      <c r="CZ20" s="98"/>
      <c r="DA20" s="98"/>
      <c r="DB20" s="98"/>
      <c r="DC20" s="98"/>
      <c r="DD20" s="98"/>
      <c r="DE20" s="98"/>
      <c r="DF20" s="98"/>
      <c r="DG20" s="98"/>
      <c r="DH20" s="98"/>
      <c r="DI20" s="98"/>
      <c r="DJ20" s="98"/>
      <c r="DK20" s="98"/>
      <c r="DL20" s="98"/>
      <c r="DM20" s="98"/>
      <c r="DN20" s="98"/>
      <c r="DO20" s="98"/>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row>
    <row r="21" spans="1:145" s="58" customFormat="1" ht="20.25" customHeight="1">
      <c r="A21" s="55" t="s">
        <v>181</v>
      </c>
      <c r="B21" s="56">
        <v>1</v>
      </c>
      <c r="C21" s="1404">
        <f>E5</f>
        <v>0</v>
      </c>
      <c r="D21" s="1405"/>
      <c r="E21" s="157"/>
      <c r="F21" s="225" t="s">
        <v>191</v>
      </c>
      <c r="G21" s="56" t="s">
        <v>181</v>
      </c>
      <c r="H21" s="226">
        <f>'DetailedBudget---TXST'!H24</f>
        <v>0</v>
      </c>
      <c r="I21" s="56" t="s">
        <v>181</v>
      </c>
      <c r="J21" s="227">
        <v>0.28000000000000003</v>
      </c>
      <c r="K21" s="56" t="s">
        <v>181</v>
      </c>
      <c r="L21" s="210" t="s">
        <v>181</v>
      </c>
      <c r="M21" s="228"/>
      <c r="N21" s="219" t="s">
        <v>181</v>
      </c>
      <c r="O21" s="400">
        <f>ROUND(H21*AV21*M21,'DetailedBudget---TXST'!$AQ$261)</f>
        <v>0</v>
      </c>
      <c r="P21" s="212" t="s">
        <v>181</v>
      </c>
      <c r="Q21" s="211" t="s">
        <v>181</v>
      </c>
      <c r="R21" s="228"/>
      <c r="S21" s="219" t="s">
        <v>181</v>
      </c>
      <c r="T21" s="400">
        <f>ROUND($H21*AW21*R21,'DetailedBudget---TXST'!$AQ$261)</f>
        <v>0</v>
      </c>
      <c r="U21" s="212" t="s">
        <v>181</v>
      </c>
      <c r="V21" s="211" t="s">
        <v>181</v>
      </c>
      <c r="W21" s="228"/>
      <c r="X21" s="219" t="s">
        <v>181</v>
      </c>
      <c r="Y21" s="400">
        <f>ROUND($H21*AX21*W21,'DetailedBudget---TXST'!$AQ$261)</f>
        <v>0</v>
      </c>
      <c r="Z21" s="212" t="s">
        <v>181</v>
      </c>
      <c r="AA21" s="211" t="s">
        <v>181</v>
      </c>
      <c r="AB21" s="228"/>
      <c r="AC21" s="219" t="s">
        <v>181</v>
      </c>
      <c r="AD21" s="400">
        <f>ROUND($H21*AY21*AB21,'DetailedBudget---TXST'!$AQ$261)</f>
        <v>0</v>
      </c>
      <c r="AE21" s="212" t="s">
        <v>181</v>
      </c>
      <c r="AF21" s="211" t="s">
        <v>181</v>
      </c>
      <c r="AG21" s="228"/>
      <c r="AH21" s="219" t="s">
        <v>181</v>
      </c>
      <c r="AI21" s="400">
        <f>ROUND($H21*AZ21*AG21,'DetailedBudget---TXST'!$AQ$261)</f>
        <v>0</v>
      </c>
      <c r="AJ21" s="212" t="s">
        <v>181</v>
      </c>
      <c r="AK21" s="211" t="s">
        <v>181</v>
      </c>
      <c r="AL21" s="228"/>
      <c r="AM21" s="219" t="s">
        <v>181</v>
      </c>
      <c r="AN21" s="400">
        <f>ROUND($H21*BA21*AL21,'DetailedBudget---TXST'!$AQ$261)</f>
        <v>0</v>
      </c>
      <c r="AO21" s="212" t="s">
        <v>181</v>
      </c>
      <c r="AP21" s="229" t="s">
        <v>181</v>
      </c>
      <c r="AQ21" s="230">
        <f t="shared" ref="AQ21:AQ30" si="8">SUM(O21+T21+Y21+AD21+AN21+AI21)</f>
        <v>0</v>
      </c>
      <c r="AR21" s="215" t="s">
        <v>181</v>
      </c>
      <c r="AS21" s="56" t="s">
        <v>181</v>
      </c>
      <c r="AT21" s="231"/>
      <c r="AU21" s="56" t="s">
        <v>181</v>
      </c>
      <c r="AV21" s="170">
        <v>1.03</v>
      </c>
      <c r="AW21" s="170">
        <f t="shared" ref="AW21:BA30" si="9">1.03*AV21</f>
        <v>1.0609</v>
      </c>
      <c r="AX21" s="170">
        <f t="shared" si="9"/>
        <v>1.092727</v>
      </c>
      <c r="AY21" s="170">
        <f t="shared" si="9"/>
        <v>1.1255088100000001</v>
      </c>
      <c r="AZ21" s="170">
        <f t="shared" si="9"/>
        <v>1.1592740743000001</v>
      </c>
      <c r="BA21" s="170">
        <f t="shared" si="9"/>
        <v>1.1940522965290001</v>
      </c>
      <c r="BB21" s="51">
        <f>ROUND((2080/12)*M21,2)</f>
        <v>0</v>
      </c>
      <c r="BC21" s="171">
        <f>ROUND((2080/12)*R21,2)</f>
        <v>0</v>
      </c>
      <c r="BD21" s="171">
        <f>ROUND((2080/12)*W21,2)</f>
        <v>0</v>
      </c>
      <c r="BE21" s="171">
        <f>ROUND((2080/12)*AB21,2)</f>
        <v>0</v>
      </c>
      <c r="BF21" s="171">
        <f>ROUND((2080/12)*AG21,2)</f>
        <v>0</v>
      </c>
      <c r="BG21" s="171">
        <f>ROUND((2080/12)*AL21,2)</f>
        <v>0</v>
      </c>
      <c r="BH21" s="734">
        <f>ROUND((M21/9),3)</f>
        <v>0</v>
      </c>
      <c r="BI21" s="734">
        <f>ROUND((R21/9),3)</f>
        <v>0</v>
      </c>
      <c r="BJ21" s="734">
        <f>ROUND((W21/9),3)</f>
        <v>0</v>
      </c>
      <c r="BK21" s="734">
        <f>ROUND((AB21/9),3)</f>
        <v>0</v>
      </c>
      <c r="BL21" s="734">
        <f>ROUND((AG21/9),3)</f>
        <v>0</v>
      </c>
      <c r="BM21" s="734">
        <f>ROUND((AL21/9),3)</f>
        <v>0</v>
      </c>
      <c r="BN21" s="738">
        <f>ROUND((M21/12),3)</f>
        <v>0</v>
      </c>
      <c r="BO21" s="738">
        <f>ROUND((R21/12),3)</f>
        <v>0</v>
      </c>
      <c r="BP21" s="738">
        <f>ROUND((W21/12),3)</f>
        <v>0</v>
      </c>
      <c r="BQ21" s="738">
        <f>ROUND((AB21/12),3)</f>
        <v>0</v>
      </c>
      <c r="BR21" s="738">
        <f>ROUND((AG21/12),3)</f>
        <v>0</v>
      </c>
      <c r="BS21" s="738">
        <f>ROUND((AL21/12),3)</f>
        <v>0</v>
      </c>
      <c r="BT21" s="740">
        <f>ROUND(AV21*H21,2)</f>
        <v>0</v>
      </c>
      <c r="BU21" s="740">
        <f>ROUND(AW21*H21,2)</f>
        <v>0</v>
      </c>
      <c r="BV21" s="740">
        <f>ROUND(AX21*H21,2)</f>
        <v>0</v>
      </c>
      <c r="BW21" s="740">
        <f>ROUND(AY21*H21,2)</f>
        <v>0</v>
      </c>
      <c r="BX21" s="740">
        <f>ROUND(AZ21*H21,2)</f>
        <v>0</v>
      </c>
      <c r="BY21" s="740">
        <f>ROUND(BA21*H21,2)</f>
        <v>0</v>
      </c>
      <c r="BZ21" s="743">
        <f t="shared" ref="BZ21:CE22" si="10">BT21*9</f>
        <v>0</v>
      </c>
      <c r="CA21" s="743">
        <f t="shared" si="10"/>
        <v>0</v>
      </c>
      <c r="CB21" s="743">
        <f t="shared" si="10"/>
        <v>0</v>
      </c>
      <c r="CC21" s="743">
        <f t="shared" si="10"/>
        <v>0</v>
      </c>
      <c r="CD21" s="743">
        <f t="shared" si="10"/>
        <v>0</v>
      </c>
      <c r="CE21" s="743">
        <f t="shared" si="10"/>
        <v>0</v>
      </c>
      <c r="CF21" s="740">
        <f t="shared" ref="CF21:CK22" si="11">BT21*12</f>
        <v>0</v>
      </c>
      <c r="CG21" s="740">
        <f t="shared" si="11"/>
        <v>0</v>
      </c>
      <c r="CH21" s="740">
        <f t="shared" si="11"/>
        <v>0</v>
      </c>
      <c r="CI21" s="740">
        <f t="shared" si="11"/>
        <v>0</v>
      </c>
      <c r="CJ21" s="740">
        <f t="shared" si="11"/>
        <v>0</v>
      </c>
      <c r="CK21" s="740">
        <f t="shared" si="11"/>
        <v>0</v>
      </c>
      <c r="CL21" s="746" t="s">
        <v>1208</v>
      </c>
      <c r="CM21" s="746" t="s">
        <v>1208</v>
      </c>
      <c r="CN21" s="746" t="s">
        <v>1208</v>
      </c>
      <c r="CO21" s="746" t="s">
        <v>1208</v>
      </c>
      <c r="CP21" s="746" t="s">
        <v>1208</v>
      </c>
      <c r="CQ21" s="746" t="s">
        <v>1208</v>
      </c>
      <c r="CR21" s="677" t="e">
        <f t="shared" ref="CR21:CR30" si="12">ROUND(O21/M21/173.33,2)</f>
        <v>#DIV/0!</v>
      </c>
      <c r="CS21" s="677" t="e">
        <f t="shared" ref="CS21:CS30" si="13">ROUND(T21/R21/173.33,2)</f>
        <v>#DIV/0!</v>
      </c>
      <c r="CT21" s="677" t="e">
        <f t="shared" ref="CT21:CT30" si="14">ROUND(Y21/W21/173.33,2)</f>
        <v>#DIV/0!</v>
      </c>
      <c r="CU21" s="677" t="e">
        <f t="shared" ref="CU21:CU30" si="15">ROUND(AD21/AB21/173.33,2)</f>
        <v>#DIV/0!</v>
      </c>
      <c r="CV21" s="677" t="e">
        <f t="shared" ref="CV21:CV30" si="16">ROUND(AI21/AG21/173.33,2)</f>
        <v>#DIV/0!</v>
      </c>
      <c r="CW21" s="677" t="e">
        <f t="shared" ref="CW21:CW30" si="17">ROUND(AN21/AL21/173.33,2)</f>
        <v>#DIV/0!</v>
      </c>
      <c r="CX21" s="678" t="e">
        <f t="shared" ref="CX21:DC21" si="18">ROUND(CR21+(CR21*$J21),2)</f>
        <v>#DIV/0!</v>
      </c>
      <c r="CY21" s="678" t="e">
        <f t="shared" si="18"/>
        <v>#DIV/0!</v>
      </c>
      <c r="CZ21" s="678" t="e">
        <f t="shared" si="18"/>
        <v>#DIV/0!</v>
      </c>
      <c r="DA21" s="678" t="e">
        <f t="shared" si="18"/>
        <v>#DIV/0!</v>
      </c>
      <c r="DB21" s="678" t="e">
        <f t="shared" si="18"/>
        <v>#DIV/0!</v>
      </c>
      <c r="DC21" s="678" t="e">
        <f t="shared" si="18"/>
        <v>#DIV/0!</v>
      </c>
      <c r="DD21" s="679" t="e">
        <f t="shared" ref="DD21:DI21" si="19">ROUND(CX21+(($J$246+$J$247)*CX21),2)</f>
        <v>#DIV/0!</v>
      </c>
      <c r="DE21" s="679" t="e">
        <f t="shared" si="19"/>
        <v>#DIV/0!</v>
      </c>
      <c r="DF21" s="679" t="e">
        <f t="shared" si="19"/>
        <v>#DIV/0!</v>
      </c>
      <c r="DG21" s="679" t="e">
        <f t="shared" si="19"/>
        <v>#DIV/0!</v>
      </c>
      <c r="DH21" s="679" t="e">
        <f t="shared" si="19"/>
        <v>#DIV/0!</v>
      </c>
      <c r="DI21" s="679" t="e">
        <f t="shared" si="19"/>
        <v>#DIV/0!</v>
      </c>
      <c r="DJ21" s="748">
        <f>ROUND($J21*O21, 'Initial Information'!B24)</f>
        <v>0</v>
      </c>
      <c r="DK21" s="748">
        <f>ROUND($J21*T21, 'Initial Information'!B24)</f>
        <v>0</v>
      </c>
      <c r="DL21" s="748">
        <f>ROUND($J21*Y21, 'Initial Information'!B24)</f>
        <v>0</v>
      </c>
      <c r="DM21" s="748">
        <f>ROUND($J21*AD21, 'Initial Information'!B24)</f>
        <v>0</v>
      </c>
      <c r="DN21" s="748">
        <f>ROUND($J21*AI21, 'Initial Information'!B24)</f>
        <v>0</v>
      </c>
      <c r="DO21" s="748">
        <f>ROUND($J21*AN21, 'Initial Information'!B24)</f>
        <v>0</v>
      </c>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row>
    <row r="22" spans="1:145" s="58" customFormat="1" ht="20.25" customHeight="1">
      <c r="A22" s="55" t="s">
        <v>181</v>
      </c>
      <c r="B22" s="56">
        <v>2</v>
      </c>
      <c r="C22" s="1404"/>
      <c r="D22" s="1405"/>
      <c r="E22" s="157"/>
      <c r="F22" s="232"/>
      <c r="G22" s="56" t="s">
        <v>181</v>
      </c>
      <c r="H22" s="226">
        <f>'DetailedBudget---TXST'!H25</f>
        <v>0</v>
      </c>
      <c r="I22" s="56" t="s">
        <v>181</v>
      </c>
      <c r="J22" s="233">
        <v>0.28000000000000003</v>
      </c>
      <c r="K22" s="56" t="s">
        <v>181</v>
      </c>
      <c r="L22" s="210" t="s">
        <v>181</v>
      </c>
      <c r="M22" s="228"/>
      <c r="N22" s="211" t="s">
        <v>181</v>
      </c>
      <c r="O22" s="400">
        <f>ROUND(H22*AV22*M22,'DetailedBudget---TXST'!$AQ$261)</f>
        <v>0</v>
      </c>
      <c r="P22" s="212" t="s">
        <v>181</v>
      </c>
      <c r="Q22" s="211" t="s">
        <v>181</v>
      </c>
      <c r="R22" s="228"/>
      <c r="S22" s="211" t="s">
        <v>181</v>
      </c>
      <c r="T22" s="400">
        <f>ROUND($H22*AW22*R22,'DetailedBudget---TXST'!$AQ$261)</f>
        <v>0</v>
      </c>
      <c r="U22" s="212" t="s">
        <v>181</v>
      </c>
      <c r="V22" s="211" t="s">
        <v>181</v>
      </c>
      <c r="W22" s="228"/>
      <c r="X22" s="211" t="s">
        <v>181</v>
      </c>
      <c r="Y22" s="400">
        <f>ROUND($H22*AX22*W22,'DetailedBudget---TXST'!$AQ$261)</f>
        <v>0</v>
      </c>
      <c r="Z22" s="212" t="s">
        <v>181</v>
      </c>
      <c r="AA22" s="211" t="s">
        <v>181</v>
      </c>
      <c r="AB22" s="228"/>
      <c r="AC22" s="211" t="s">
        <v>181</v>
      </c>
      <c r="AD22" s="400">
        <f>ROUND($H22*AY22*AB22,'DetailedBudget---TXST'!$AQ$261)</f>
        <v>0</v>
      </c>
      <c r="AE22" s="212" t="s">
        <v>181</v>
      </c>
      <c r="AF22" s="211" t="s">
        <v>181</v>
      </c>
      <c r="AG22" s="228"/>
      <c r="AH22" s="211" t="s">
        <v>181</v>
      </c>
      <c r="AI22" s="400">
        <f>ROUND($H22*AZ22*AG22,'DetailedBudget---TXST'!$AQ$261)</f>
        <v>0</v>
      </c>
      <c r="AJ22" s="212" t="s">
        <v>181</v>
      </c>
      <c r="AK22" s="211" t="s">
        <v>181</v>
      </c>
      <c r="AL22" s="228"/>
      <c r="AM22" s="211" t="s">
        <v>181</v>
      </c>
      <c r="AN22" s="400">
        <f>ROUND($H22*BA22*AL22,'DetailedBudget---TXST'!$AQ$261)</f>
        <v>0</v>
      </c>
      <c r="AO22" s="212" t="s">
        <v>181</v>
      </c>
      <c r="AP22" s="229" t="s">
        <v>181</v>
      </c>
      <c r="AQ22" s="230">
        <f t="shared" si="8"/>
        <v>0</v>
      </c>
      <c r="AR22" s="215" t="s">
        <v>181</v>
      </c>
      <c r="AS22" s="56" t="s">
        <v>181</v>
      </c>
      <c r="AT22" s="231"/>
      <c r="AU22" s="56" t="s">
        <v>181</v>
      </c>
      <c r="AV22" s="170">
        <v>1.03</v>
      </c>
      <c r="AW22" s="76">
        <f t="shared" si="9"/>
        <v>1.0609</v>
      </c>
      <c r="AX22" s="76">
        <f t="shared" si="9"/>
        <v>1.092727</v>
      </c>
      <c r="AY22" s="76">
        <f t="shared" si="9"/>
        <v>1.1255088100000001</v>
      </c>
      <c r="AZ22" s="76">
        <f t="shared" si="9"/>
        <v>1.1592740743000001</v>
      </c>
      <c r="BA22" s="76">
        <f t="shared" si="9"/>
        <v>1.1940522965290001</v>
      </c>
      <c r="BB22" s="51">
        <f t="shared" ref="BB22:BB30" si="20">ROUND((2080/12)*M22,2)</f>
        <v>0</v>
      </c>
      <c r="BC22" s="51">
        <f t="shared" ref="BC22:BC30" si="21">ROUND((2080/12)*R22,2)</f>
        <v>0</v>
      </c>
      <c r="BD22" s="51">
        <f t="shared" ref="BD22:BD30" si="22">ROUND((2080/12)*W22,2)</f>
        <v>0</v>
      </c>
      <c r="BE22" s="51">
        <f t="shared" ref="BE22:BE30" si="23">ROUND((2080/12)*AB22,2)</f>
        <v>0</v>
      </c>
      <c r="BF22" s="51">
        <f t="shared" ref="BF22:BF30" si="24">ROUND((2080/12)*AG22,2)</f>
        <v>0</v>
      </c>
      <c r="BG22" s="51">
        <f t="shared" ref="BG22:BG30" si="25">ROUND((2080/12)*AL22,2)</f>
        <v>0</v>
      </c>
      <c r="BH22" s="735">
        <f t="shared" ref="BH22:BH29" si="26">ROUND((M22/9),3)</f>
        <v>0</v>
      </c>
      <c r="BI22" s="735">
        <f t="shared" ref="BI22:BI29" si="27">ROUND((R22/9),3)</f>
        <v>0</v>
      </c>
      <c r="BJ22" s="735">
        <f t="shared" ref="BJ22:BJ29" si="28">ROUND((W22/9),3)</f>
        <v>0</v>
      </c>
      <c r="BK22" s="735">
        <f t="shared" ref="BK22:BK29" si="29">ROUND((AB22/9),3)</f>
        <v>0</v>
      </c>
      <c r="BL22" s="735">
        <f t="shared" ref="BL22:BL29" si="30">ROUND((AG22/9),3)</f>
        <v>0</v>
      </c>
      <c r="BM22" s="735">
        <f t="shared" ref="BM22:BM29" si="31">ROUND((AL22/9),3)</f>
        <v>0</v>
      </c>
      <c r="BN22" s="739">
        <f t="shared" ref="BN22:BN30" si="32">ROUND((M22/12),3)</f>
        <v>0</v>
      </c>
      <c r="BO22" s="739">
        <f t="shared" ref="BO22:BO30" si="33">ROUND((R22/12),3)</f>
        <v>0</v>
      </c>
      <c r="BP22" s="739">
        <f t="shared" ref="BP22:BP30" si="34">ROUND((W22/12),3)</f>
        <v>0</v>
      </c>
      <c r="BQ22" s="739">
        <f t="shared" ref="BQ22:BQ30" si="35">ROUND((AB22/12),3)</f>
        <v>0</v>
      </c>
      <c r="BR22" s="739">
        <f t="shared" ref="BR22:BR30" si="36">ROUND((AG22/12),3)</f>
        <v>0</v>
      </c>
      <c r="BS22" s="739">
        <f t="shared" ref="BS22:BS30" si="37">ROUND((AL22/12),3)</f>
        <v>0</v>
      </c>
      <c r="BT22" s="740">
        <f t="shared" ref="BT22:BT30" si="38">ROUND(AV22*H22,2)</f>
        <v>0</v>
      </c>
      <c r="BU22" s="740">
        <f t="shared" ref="BU22:BU30" si="39">ROUND(AW22*H22,2)</f>
        <v>0</v>
      </c>
      <c r="BV22" s="740">
        <f t="shared" ref="BV22:BV30" si="40">ROUND(AX22*H22,2)</f>
        <v>0</v>
      </c>
      <c r="BW22" s="740">
        <f t="shared" ref="BW22:BW30" si="41">ROUND(AY22*H22,2)</f>
        <v>0</v>
      </c>
      <c r="BX22" s="740">
        <f t="shared" ref="BX22:BX30" si="42">ROUND(AZ22*H22,2)</f>
        <v>0</v>
      </c>
      <c r="BY22" s="740">
        <f t="shared" ref="BY22:BY30" si="43">ROUND(BA22*H22,2)</f>
        <v>0</v>
      </c>
      <c r="BZ22" s="743">
        <f t="shared" si="10"/>
        <v>0</v>
      </c>
      <c r="CA22" s="743">
        <f t="shared" si="10"/>
        <v>0</v>
      </c>
      <c r="CB22" s="743">
        <f t="shared" si="10"/>
        <v>0</v>
      </c>
      <c r="CC22" s="743">
        <f t="shared" si="10"/>
        <v>0</v>
      </c>
      <c r="CD22" s="743">
        <f t="shared" si="10"/>
        <v>0</v>
      </c>
      <c r="CE22" s="743">
        <f t="shared" si="10"/>
        <v>0</v>
      </c>
      <c r="CF22" s="740">
        <f t="shared" si="11"/>
        <v>0</v>
      </c>
      <c r="CG22" s="740">
        <f t="shared" si="11"/>
        <v>0</v>
      </c>
      <c r="CH22" s="740">
        <f t="shared" si="11"/>
        <v>0</v>
      </c>
      <c r="CI22" s="740">
        <f t="shared" si="11"/>
        <v>0</v>
      </c>
      <c r="CJ22" s="740">
        <f t="shared" si="11"/>
        <v>0</v>
      </c>
      <c r="CK22" s="740">
        <f t="shared" si="11"/>
        <v>0</v>
      </c>
      <c r="CL22" s="746" t="s">
        <v>1208</v>
      </c>
      <c r="CM22" s="746" t="s">
        <v>1208</v>
      </c>
      <c r="CN22" s="746" t="s">
        <v>1208</v>
      </c>
      <c r="CO22" s="746" t="s">
        <v>1208</v>
      </c>
      <c r="CP22" s="746" t="s">
        <v>1208</v>
      </c>
      <c r="CQ22" s="746" t="s">
        <v>1208</v>
      </c>
      <c r="CR22" s="677" t="e">
        <f t="shared" si="12"/>
        <v>#DIV/0!</v>
      </c>
      <c r="CS22" s="677" t="e">
        <f t="shared" si="13"/>
        <v>#DIV/0!</v>
      </c>
      <c r="CT22" s="677" t="e">
        <f t="shared" si="14"/>
        <v>#DIV/0!</v>
      </c>
      <c r="CU22" s="677" t="e">
        <f t="shared" si="15"/>
        <v>#DIV/0!</v>
      </c>
      <c r="CV22" s="677" t="e">
        <f t="shared" si="16"/>
        <v>#DIV/0!</v>
      </c>
      <c r="CW22" s="677" t="e">
        <f t="shared" si="17"/>
        <v>#DIV/0!</v>
      </c>
      <c r="CX22" s="678" t="e">
        <f t="shared" ref="CX22:DC30" si="44">ROUND(CR22+(CR22*$J22),2)</f>
        <v>#DIV/0!</v>
      </c>
      <c r="CY22" s="678" t="e">
        <f t="shared" si="44"/>
        <v>#DIV/0!</v>
      </c>
      <c r="CZ22" s="678" t="e">
        <f t="shared" si="44"/>
        <v>#DIV/0!</v>
      </c>
      <c r="DA22" s="678" t="e">
        <f t="shared" si="44"/>
        <v>#DIV/0!</v>
      </c>
      <c r="DB22" s="678" t="e">
        <f t="shared" si="44"/>
        <v>#DIV/0!</v>
      </c>
      <c r="DC22" s="678" t="e">
        <f t="shared" si="44"/>
        <v>#DIV/0!</v>
      </c>
      <c r="DD22" s="679" t="e">
        <f t="shared" ref="DD22:DI30" si="45">ROUND(CX22+(($J$246+$J$247)*CX22),2)</f>
        <v>#DIV/0!</v>
      </c>
      <c r="DE22" s="679" t="e">
        <f t="shared" si="45"/>
        <v>#DIV/0!</v>
      </c>
      <c r="DF22" s="679" t="e">
        <f t="shared" si="45"/>
        <v>#DIV/0!</v>
      </c>
      <c r="DG22" s="679" t="e">
        <f t="shared" si="45"/>
        <v>#DIV/0!</v>
      </c>
      <c r="DH22" s="679" t="e">
        <f t="shared" si="45"/>
        <v>#DIV/0!</v>
      </c>
      <c r="DI22" s="679" t="e">
        <f t="shared" si="45"/>
        <v>#DIV/0!</v>
      </c>
      <c r="DJ22" s="748">
        <f>ROUND($J22*O22, 'Initial Information'!B24)</f>
        <v>0</v>
      </c>
      <c r="DK22" s="748">
        <f>ROUND($J22*T22, 'Initial Information'!B24)</f>
        <v>0</v>
      </c>
      <c r="DL22" s="748">
        <f>ROUND($J22*Y22, 'Initial Information'!B24)</f>
        <v>0</v>
      </c>
      <c r="DM22" s="748">
        <f>ROUND($J22*AD22, 'Initial Information'!B24)</f>
        <v>0</v>
      </c>
      <c r="DN22" s="748">
        <f>ROUND($J22*AI22, 'Initial Information'!B24)</f>
        <v>0</v>
      </c>
      <c r="DO22" s="748">
        <f>ROUND($J22*AN22, 'Initial Information'!B24)</f>
        <v>0</v>
      </c>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row>
    <row r="23" spans="1:145" s="58" customFormat="1" ht="20.25" customHeight="1">
      <c r="A23" s="55" t="s">
        <v>181</v>
      </c>
      <c r="B23" s="56">
        <v>3</v>
      </c>
      <c r="C23" s="1404"/>
      <c r="D23" s="1405"/>
      <c r="E23" s="157"/>
      <c r="F23" s="232"/>
      <c r="G23" s="56" t="s">
        <v>181</v>
      </c>
      <c r="H23" s="226">
        <f>'DetailedBudget---TXST'!H26</f>
        <v>0</v>
      </c>
      <c r="I23" s="56" t="s">
        <v>181</v>
      </c>
      <c r="J23" s="233">
        <v>0.28000000000000003</v>
      </c>
      <c r="K23" s="56" t="s">
        <v>181</v>
      </c>
      <c r="L23" s="210" t="s">
        <v>181</v>
      </c>
      <c r="M23" s="228"/>
      <c r="N23" s="211" t="s">
        <v>181</v>
      </c>
      <c r="O23" s="400">
        <f>ROUND(H23*AV23*M23,'DetailedBudget---TXST'!$AQ$261)</f>
        <v>0</v>
      </c>
      <c r="P23" s="212" t="s">
        <v>181</v>
      </c>
      <c r="Q23" s="211" t="s">
        <v>181</v>
      </c>
      <c r="R23" s="228"/>
      <c r="S23" s="211" t="s">
        <v>181</v>
      </c>
      <c r="T23" s="400">
        <f>ROUND($H23*AW23*R23,'DetailedBudget---TXST'!$AQ$261)</f>
        <v>0</v>
      </c>
      <c r="U23" s="212" t="s">
        <v>181</v>
      </c>
      <c r="V23" s="211" t="s">
        <v>181</v>
      </c>
      <c r="W23" s="228"/>
      <c r="X23" s="211" t="s">
        <v>181</v>
      </c>
      <c r="Y23" s="400">
        <f>ROUND($H23*AX23*W23,'DetailedBudget---TXST'!$AQ$261)</f>
        <v>0</v>
      </c>
      <c r="Z23" s="212" t="s">
        <v>181</v>
      </c>
      <c r="AA23" s="211" t="s">
        <v>181</v>
      </c>
      <c r="AB23" s="228"/>
      <c r="AC23" s="211" t="s">
        <v>181</v>
      </c>
      <c r="AD23" s="400">
        <f>ROUND($H23*AY23*AB23,'DetailedBudget---TXST'!$AQ$261)</f>
        <v>0</v>
      </c>
      <c r="AE23" s="212" t="s">
        <v>181</v>
      </c>
      <c r="AF23" s="211" t="s">
        <v>181</v>
      </c>
      <c r="AG23" s="228"/>
      <c r="AH23" s="211" t="s">
        <v>181</v>
      </c>
      <c r="AI23" s="400">
        <f>ROUND($H23*AZ23*AG23,'DetailedBudget---TXST'!$AQ$261)</f>
        <v>0</v>
      </c>
      <c r="AJ23" s="212" t="s">
        <v>181</v>
      </c>
      <c r="AK23" s="211" t="s">
        <v>181</v>
      </c>
      <c r="AL23" s="228"/>
      <c r="AM23" s="211" t="s">
        <v>181</v>
      </c>
      <c r="AN23" s="400">
        <f>ROUND($H23*BA23*AL23,'DetailedBudget---TXST'!$AQ$261)</f>
        <v>0</v>
      </c>
      <c r="AO23" s="212" t="s">
        <v>181</v>
      </c>
      <c r="AP23" s="229" t="s">
        <v>181</v>
      </c>
      <c r="AQ23" s="230">
        <f t="shared" si="8"/>
        <v>0</v>
      </c>
      <c r="AR23" s="215" t="s">
        <v>181</v>
      </c>
      <c r="AS23" s="56" t="s">
        <v>181</v>
      </c>
      <c r="AT23" s="231"/>
      <c r="AU23" s="56" t="s">
        <v>181</v>
      </c>
      <c r="AV23" s="170">
        <v>1.03</v>
      </c>
      <c r="AW23" s="76">
        <f t="shared" si="9"/>
        <v>1.0609</v>
      </c>
      <c r="AX23" s="76">
        <f t="shared" si="9"/>
        <v>1.092727</v>
      </c>
      <c r="AY23" s="76">
        <f t="shared" si="9"/>
        <v>1.1255088100000001</v>
      </c>
      <c r="AZ23" s="76">
        <f t="shared" si="9"/>
        <v>1.1592740743000001</v>
      </c>
      <c r="BA23" s="76">
        <f t="shared" si="9"/>
        <v>1.1940522965290001</v>
      </c>
      <c r="BB23" s="51">
        <f t="shared" si="20"/>
        <v>0</v>
      </c>
      <c r="BC23" s="51">
        <f t="shared" si="21"/>
        <v>0</v>
      </c>
      <c r="BD23" s="51">
        <f t="shared" si="22"/>
        <v>0</v>
      </c>
      <c r="BE23" s="51">
        <f t="shared" si="23"/>
        <v>0</v>
      </c>
      <c r="BF23" s="51">
        <f t="shared" si="24"/>
        <v>0</v>
      </c>
      <c r="BG23" s="51">
        <f t="shared" si="25"/>
        <v>0</v>
      </c>
      <c r="BH23" s="735">
        <f t="shared" si="26"/>
        <v>0</v>
      </c>
      <c r="BI23" s="735">
        <f t="shared" si="27"/>
        <v>0</v>
      </c>
      <c r="BJ23" s="735">
        <f t="shared" si="28"/>
        <v>0</v>
      </c>
      <c r="BK23" s="735">
        <f t="shared" si="29"/>
        <v>0</v>
      </c>
      <c r="BL23" s="735">
        <f t="shared" si="30"/>
        <v>0</v>
      </c>
      <c r="BM23" s="735">
        <f t="shared" si="31"/>
        <v>0</v>
      </c>
      <c r="BN23" s="739">
        <f t="shared" si="32"/>
        <v>0</v>
      </c>
      <c r="BO23" s="739">
        <f t="shared" si="33"/>
        <v>0</v>
      </c>
      <c r="BP23" s="739">
        <f t="shared" si="34"/>
        <v>0</v>
      </c>
      <c r="BQ23" s="739">
        <f t="shared" si="35"/>
        <v>0</v>
      </c>
      <c r="BR23" s="739">
        <f t="shared" si="36"/>
        <v>0</v>
      </c>
      <c r="BS23" s="739">
        <f t="shared" si="37"/>
        <v>0</v>
      </c>
      <c r="BT23" s="740">
        <f t="shared" si="38"/>
        <v>0</v>
      </c>
      <c r="BU23" s="740">
        <f t="shared" si="39"/>
        <v>0</v>
      </c>
      <c r="BV23" s="740">
        <f t="shared" si="40"/>
        <v>0</v>
      </c>
      <c r="BW23" s="740">
        <f t="shared" si="41"/>
        <v>0</v>
      </c>
      <c r="BX23" s="740">
        <f t="shared" si="42"/>
        <v>0</v>
      </c>
      <c r="BY23" s="740">
        <f t="shared" si="43"/>
        <v>0</v>
      </c>
      <c r="BZ23" s="743">
        <f t="shared" ref="BZ23:CE30" si="46">BT23*9</f>
        <v>0</v>
      </c>
      <c r="CA23" s="743">
        <f t="shared" si="46"/>
        <v>0</v>
      </c>
      <c r="CB23" s="743">
        <f t="shared" si="46"/>
        <v>0</v>
      </c>
      <c r="CC23" s="743">
        <f t="shared" si="46"/>
        <v>0</v>
      </c>
      <c r="CD23" s="743">
        <f t="shared" si="46"/>
        <v>0</v>
      </c>
      <c r="CE23" s="743">
        <f t="shared" si="46"/>
        <v>0</v>
      </c>
      <c r="CF23" s="740">
        <f t="shared" ref="CF23:CK30" si="47">BT23*12</f>
        <v>0</v>
      </c>
      <c r="CG23" s="740">
        <f t="shared" si="47"/>
        <v>0</v>
      </c>
      <c r="CH23" s="740">
        <f t="shared" si="47"/>
        <v>0</v>
      </c>
      <c r="CI23" s="740">
        <f t="shared" si="47"/>
        <v>0</v>
      </c>
      <c r="CJ23" s="740">
        <f t="shared" si="47"/>
        <v>0</v>
      </c>
      <c r="CK23" s="740">
        <f t="shared" si="47"/>
        <v>0</v>
      </c>
      <c r="CL23" s="746" t="s">
        <v>1208</v>
      </c>
      <c r="CM23" s="746" t="s">
        <v>1208</v>
      </c>
      <c r="CN23" s="746" t="s">
        <v>1208</v>
      </c>
      <c r="CO23" s="746" t="s">
        <v>1208</v>
      </c>
      <c r="CP23" s="746" t="s">
        <v>1208</v>
      </c>
      <c r="CQ23" s="746" t="s">
        <v>1208</v>
      </c>
      <c r="CR23" s="677" t="e">
        <f t="shared" si="12"/>
        <v>#DIV/0!</v>
      </c>
      <c r="CS23" s="677" t="e">
        <f t="shared" si="13"/>
        <v>#DIV/0!</v>
      </c>
      <c r="CT23" s="677" t="e">
        <f t="shared" si="14"/>
        <v>#DIV/0!</v>
      </c>
      <c r="CU23" s="677" t="e">
        <f t="shared" si="15"/>
        <v>#DIV/0!</v>
      </c>
      <c r="CV23" s="677" t="e">
        <f t="shared" si="16"/>
        <v>#DIV/0!</v>
      </c>
      <c r="CW23" s="677" t="e">
        <f t="shared" si="17"/>
        <v>#DIV/0!</v>
      </c>
      <c r="CX23" s="678" t="e">
        <f t="shared" si="44"/>
        <v>#DIV/0!</v>
      </c>
      <c r="CY23" s="678" t="e">
        <f t="shared" si="44"/>
        <v>#DIV/0!</v>
      </c>
      <c r="CZ23" s="678" t="e">
        <f t="shared" si="44"/>
        <v>#DIV/0!</v>
      </c>
      <c r="DA23" s="678" t="e">
        <f t="shared" si="44"/>
        <v>#DIV/0!</v>
      </c>
      <c r="DB23" s="678" t="e">
        <f t="shared" si="44"/>
        <v>#DIV/0!</v>
      </c>
      <c r="DC23" s="678" t="e">
        <f t="shared" si="44"/>
        <v>#DIV/0!</v>
      </c>
      <c r="DD23" s="679" t="e">
        <f t="shared" si="45"/>
        <v>#DIV/0!</v>
      </c>
      <c r="DE23" s="679" t="e">
        <f t="shared" si="45"/>
        <v>#DIV/0!</v>
      </c>
      <c r="DF23" s="679" t="e">
        <f t="shared" si="45"/>
        <v>#DIV/0!</v>
      </c>
      <c r="DG23" s="679" t="e">
        <f t="shared" si="45"/>
        <v>#DIV/0!</v>
      </c>
      <c r="DH23" s="679" t="e">
        <f t="shared" si="45"/>
        <v>#DIV/0!</v>
      </c>
      <c r="DI23" s="679" t="e">
        <f t="shared" si="45"/>
        <v>#DIV/0!</v>
      </c>
      <c r="DJ23" s="748">
        <f>ROUND($J23*O23, 'Initial Information'!B24)</f>
        <v>0</v>
      </c>
      <c r="DK23" s="748">
        <f>ROUND($J23*T23, 'Initial Information'!B24)</f>
        <v>0</v>
      </c>
      <c r="DL23" s="748">
        <f>ROUND($J23*Y23, 'Initial Information'!B24)</f>
        <v>0</v>
      </c>
      <c r="DM23" s="748">
        <f>ROUND($J23*AD23, 'Initial Information'!B24)</f>
        <v>0</v>
      </c>
      <c r="DN23" s="748">
        <f>ROUND($J23*AI23, 'Initial Information'!B24)</f>
        <v>0</v>
      </c>
      <c r="DO23" s="748">
        <f>ROUND($J23*AN23, 'Initial Information'!B24)</f>
        <v>0</v>
      </c>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row>
    <row r="24" spans="1:145" s="58" customFormat="1" ht="20.25" customHeight="1">
      <c r="A24" s="55" t="s">
        <v>181</v>
      </c>
      <c r="B24" s="56">
        <v>4</v>
      </c>
      <c r="C24" s="1404"/>
      <c r="D24" s="1405"/>
      <c r="E24" s="157"/>
      <c r="F24" s="232"/>
      <c r="G24" s="56" t="s">
        <v>181</v>
      </c>
      <c r="H24" s="226">
        <f>'DetailedBudget---TXST'!H27</f>
        <v>0</v>
      </c>
      <c r="I24" s="56" t="s">
        <v>181</v>
      </c>
      <c r="J24" s="233">
        <v>0.28000000000000003</v>
      </c>
      <c r="K24" s="56" t="s">
        <v>181</v>
      </c>
      <c r="L24" s="210" t="s">
        <v>181</v>
      </c>
      <c r="M24" s="228"/>
      <c r="N24" s="211" t="s">
        <v>181</v>
      </c>
      <c r="O24" s="400">
        <f>ROUND(H24*AV24*M24,'DetailedBudget---TXST'!$AQ$261)</f>
        <v>0</v>
      </c>
      <c r="P24" s="212" t="s">
        <v>181</v>
      </c>
      <c r="Q24" s="211" t="s">
        <v>181</v>
      </c>
      <c r="R24" s="228"/>
      <c r="S24" s="211" t="s">
        <v>181</v>
      </c>
      <c r="T24" s="400">
        <f>ROUND($H24*AW24*R24,'DetailedBudget---TXST'!$AQ$261)</f>
        <v>0</v>
      </c>
      <c r="U24" s="212" t="s">
        <v>181</v>
      </c>
      <c r="V24" s="211" t="s">
        <v>181</v>
      </c>
      <c r="W24" s="228"/>
      <c r="X24" s="211" t="s">
        <v>181</v>
      </c>
      <c r="Y24" s="400">
        <f>ROUND($H24*AX24*W24,'DetailedBudget---TXST'!$AQ$261)</f>
        <v>0</v>
      </c>
      <c r="Z24" s="212" t="s">
        <v>181</v>
      </c>
      <c r="AA24" s="211" t="s">
        <v>181</v>
      </c>
      <c r="AB24" s="228"/>
      <c r="AC24" s="211" t="s">
        <v>181</v>
      </c>
      <c r="AD24" s="400">
        <f>ROUND($H24*AY24*AB24,'DetailedBudget---TXST'!$AQ$261)</f>
        <v>0</v>
      </c>
      <c r="AE24" s="212" t="s">
        <v>181</v>
      </c>
      <c r="AF24" s="211" t="s">
        <v>181</v>
      </c>
      <c r="AG24" s="228"/>
      <c r="AH24" s="211" t="s">
        <v>181</v>
      </c>
      <c r="AI24" s="400">
        <f>ROUND($H24*AZ24*AG24,'DetailedBudget---TXST'!$AQ$261)</f>
        <v>0</v>
      </c>
      <c r="AJ24" s="212" t="s">
        <v>181</v>
      </c>
      <c r="AK24" s="211" t="s">
        <v>181</v>
      </c>
      <c r="AL24" s="228"/>
      <c r="AM24" s="211" t="s">
        <v>181</v>
      </c>
      <c r="AN24" s="400">
        <f>ROUND($H24*BA24*AL24,'DetailedBudget---TXST'!$AQ$261)</f>
        <v>0</v>
      </c>
      <c r="AO24" s="212" t="s">
        <v>181</v>
      </c>
      <c r="AP24" s="229" t="s">
        <v>181</v>
      </c>
      <c r="AQ24" s="230">
        <f t="shared" si="8"/>
        <v>0</v>
      </c>
      <c r="AR24" s="215" t="s">
        <v>181</v>
      </c>
      <c r="AS24" s="56" t="s">
        <v>181</v>
      </c>
      <c r="AT24" s="231"/>
      <c r="AU24" s="56" t="s">
        <v>181</v>
      </c>
      <c r="AV24" s="170">
        <v>1.03</v>
      </c>
      <c r="AW24" s="76">
        <f t="shared" si="9"/>
        <v>1.0609</v>
      </c>
      <c r="AX24" s="76">
        <f t="shared" si="9"/>
        <v>1.092727</v>
      </c>
      <c r="AY24" s="76">
        <f t="shared" si="9"/>
        <v>1.1255088100000001</v>
      </c>
      <c r="AZ24" s="76">
        <f t="shared" si="9"/>
        <v>1.1592740743000001</v>
      </c>
      <c r="BA24" s="76">
        <f t="shared" si="9"/>
        <v>1.1940522965290001</v>
      </c>
      <c r="BB24" s="51">
        <f t="shared" si="20"/>
        <v>0</v>
      </c>
      <c r="BC24" s="51">
        <f t="shared" si="21"/>
        <v>0</v>
      </c>
      <c r="BD24" s="51">
        <f t="shared" si="22"/>
        <v>0</v>
      </c>
      <c r="BE24" s="51">
        <f t="shared" si="23"/>
        <v>0</v>
      </c>
      <c r="BF24" s="51">
        <f t="shared" si="24"/>
        <v>0</v>
      </c>
      <c r="BG24" s="51">
        <f t="shared" si="25"/>
        <v>0</v>
      </c>
      <c r="BH24" s="735">
        <f t="shared" si="26"/>
        <v>0</v>
      </c>
      <c r="BI24" s="735">
        <f t="shared" si="27"/>
        <v>0</v>
      </c>
      <c r="BJ24" s="735">
        <f t="shared" si="28"/>
        <v>0</v>
      </c>
      <c r="BK24" s="735">
        <f t="shared" si="29"/>
        <v>0</v>
      </c>
      <c r="BL24" s="735">
        <f t="shared" si="30"/>
        <v>0</v>
      </c>
      <c r="BM24" s="735">
        <f t="shared" si="31"/>
        <v>0</v>
      </c>
      <c r="BN24" s="739">
        <f t="shared" si="32"/>
        <v>0</v>
      </c>
      <c r="BO24" s="739">
        <f t="shared" si="33"/>
        <v>0</v>
      </c>
      <c r="BP24" s="739">
        <f t="shared" si="34"/>
        <v>0</v>
      </c>
      <c r="BQ24" s="739">
        <f t="shared" si="35"/>
        <v>0</v>
      </c>
      <c r="BR24" s="739">
        <f t="shared" si="36"/>
        <v>0</v>
      </c>
      <c r="BS24" s="739">
        <f t="shared" si="37"/>
        <v>0</v>
      </c>
      <c r="BT24" s="740">
        <f t="shared" si="38"/>
        <v>0</v>
      </c>
      <c r="BU24" s="740">
        <f t="shared" si="39"/>
        <v>0</v>
      </c>
      <c r="BV24" s="740">
        <f t="shared" si="40"/>
        <v>0</v>
      </c>
      <c r="BW24" s="740">
        <f t="shared" si="41"/>
        <v>0</v>
      </c>
      <c r="BX24" s="740">
        <f t="shared" si="42"/>
        <v>0</v>
      </c>
      <c r="BY24" s="740">
        <f t="shared" si="43"/>
        <v>0</v>
      </c>
      <c r="BZ24" s="743">
        <f t="shared" si="46"/>
        <v>0</v>
      </c>
      <c r="CA24" s="743">
        <f t="shared" si="46"/>
        <v>0</v>
      </c>
      <c r="CB24" s="743">
        <f t="shared" si="46"/>
        <v>0</v>
      </c>
      <c r="CC24" s="743">
        <f t="shared" si="46"/>
        <v>0</v>
      </c>
      <c r="CD24" s="743">
        <f t="shared" si="46"/>
        <v>0</v>
      </c>
      <c r="CE24" s="743">
        <f t="shared" si="46"/>
        <v>0</v>
      </c>
      <c r="CF24" s="740">
        <f t="shared" si="47"/>
        <v>0</v>
      </c>
      <c r="CG24" s="740">
        <f t="shared" si="47"/>
        <v>0</v>
      </c>
      <c r="CH24" s="740">
        <f t="shared" si="47"/>
        <v>0</v>
      </c>
      <c r="CI24" s="740">
        <f t="shared" si="47"/>
        <v>0</v>
      </c>
      <c r="CJ24" s="740">
        <f t="shared" si="47"/>
        <v>0</v>
      </c>
      <c r="CK24" s="740">
        <f t="shared" si="47"/>
        <v>0</v>
      </c>
      <c r="CL24" s="746" t="s">
        <v>1208</v>
      </c>
      <c r="CM24" s="746" t="s">
        <v>1208</v>
      </c>
      <c r="CN24" s="746" t="s">
        <v>1208</v>
      </c>
      <c r="CO24" s="746" t="s">
        <v>1208</v>
      </c>
      <c r="CP24" s="746" t="s">
        <v>1208</v>
      </c>
      <c r="CQ24" s="746" t="s">
        <v>1208</v>
      </c>
      <c r="CR24" s="677" t="e">
        <f t="shared" si="12"/>
        <v>#DIV/0!</v>
      </c>
      <c r="CS24" s="677" t="e">
        <f t="shared" si="13"/>
        <v>#DIV/0!</v>
      </c>
      <c r="CT24" s="677" t="e">
        <f t="shared" si="14"/>
        <v>#DIV/0!</v>
      </c>
      <c r="CU24" s="677" t="e">
        <f t="shared" si="15"/>
        <v>#DIV/0!</v>
      </c>
      <c r="CV24" s="677" t="e">
        <f t="shared" si="16"/>
        <v>#DIV/0!</v>
      </c>
      <c r="CW24" s="677" t="e">
        <f t="shared" si="17"/>
        <v>#DIV/0!</v>
      </c>
      <c r="CX24" s="678" t="e">
        <f t="shared" si="44"/>
        <v>#DIV/0!</v>
      </c>
      <c r="CY24" s="678" t="e">
        <f t="shared" si="44"/>
        <v>#DIV/0!</v>
      </c>
      <c r="CZ24" s="678" t="e">
        <f t="shared" si="44"/>
        <v>#DIV/0!</v>
      </c>
      <c r="DA24" s="678" t="e">
        <f t="shared" si="44"/>
        <v>#DIV/0!</v>
      </c>
      <c r="DB24" s="678" t="e">
        <f t="shared" si="44"/>
        <v>#DIV/0!</v>
      </c>
      <c r="DC24" s="678" t="e">
        <f t="shared" si="44"/>
        <v>#DIV/0!</v>
      </c>
      <c r="DD24" s="679" t="e">
        <f t="shared" si="45"/>
        <v>#DIV/0!</v>
      </c>
      <c r="DE24" s="679" t="e">
        <f t="shared" si="45"/>
        <v>#DIV/0!</v>
      </c>
      <c r="DF24" s="679" t="e">
        <f t="shared" si="45"/>
        <v>#DIV/0!</v>
      </c>
      <c r="DG24" s="679" t="e">
        <f t="shared" si="45"/>
        <v>#DIV/0!</v>
      </c>
      <c r="DH24" s="679" t="e">
        <f t="shared" si="45"/>
        <v>#DIV/0!</v>
      </c>
      <c r="DI24" s="679" t="e">
        <f t="shared" si="45"/>
        <v>#DIV/0!</v>
      </c>
      <c r="DJ24" s="748">
        <f>ROUND($J24*O24, 'Initial Information'!B24)</f>
        <v>0</v>
      </c>
      <c r="DK24" s="748">
        <f>ROUND($J24*T24, 'Initial Information'!B24)</f>
        <v>0</v>
      </c>
      <c r="DL24" s="748">
        <f>ROUND($J24*Y24, 'Initial Information'!B24)</f>
        <v>0</v>
      </c>
      <c r="DM24" s="748">
        <f>ROUND($J24*AD24, 'Initial Information'!B24)</f>
        <v>0</v>
      </c>
      <c r="DN24" s="748">
        <f>ROUND($J24*AI24, 'Initial Information'!B24)</f>
        <v>0</v>
      </c>
      <c r="DO24" s="748">
        <f>ROUND($J24*AN24, 'Initial Information'!B24)</f>
        <v>0</v>
      </c>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row>
    <row r="25" spans="1:145" s="58" customFormat="1" ht="20.25" customHeight="1">
      <c r="A25" s="55" t="s">
        <v>181</v>
      </c>
      <c r="B25" s="56">
        <v>5</v>
      </c>
      <c r="C25" s="1404"/>
      <c r="D25" s="1405"/>
      <c r="E25" s="157"/>
      <c r="F25" s="232"/>
      <c r="G25" s="56" t="s">
        <v>181</v>
      </c>
      <c r="H25" s="226">
        <f>'DetailedBudget---TXST'!H28</f>
        <v>0</v>
      </c>
      <c r="I25" s="56" t="s">
        <v>181</v>
      </c>
      <c r="J25" s="233">
        <v>0.28000000000000003</v>
      </c>
      <c r="K25" s="56" t="s">
        <v>181</v>
      </c>
      <c r="L25" s="210" t="s">
        <v>181</v>
      </c>
      <c r="M25" s="228"/>
      <c r="N25" s="211" t="s">
        <v>181</v>
      </c>
      <c r="O25" s="400">
        <f>ROUND(H25*AV25*M25,'DetailedBudget---TXST'!$AQ$261)</f>
        <v>0</v>
      </c>
      <c r="P25" s="212" t="s">
        <v>181</v>
      </c>
      <c r="Q25" s="211" t="s">
        <v>181</v>
      </c>
      <c r="R25" s="228"/>
      <c r="S25" s="211" t="s">
        <v>181</v>
      </c>
      <c r="T25" s="400">
        <f>ROUND($H25*AW25*R25,'DetailedBudget---TXST'!$AQ$261)</f>
        <v>0</v>
      </c>
      <c r="U25" s="212" t="s">
        <v>181</v>
      </c>
      <c r="V25" s="211" t="s">
        <v>181</v>
      </c>
      <c r="W25" s="228"/>
      <c r="X25" s="211" t="s">
        <v>181</v>
      </c>
      <c r="Y25" s="400">
        <f>ROUND($H25*AX25*W25,'DetailedBudget---TXST'!$AQ$261)</f>
        <v>0</v>
      </c>
      <c r="Z25" s="212" t="s">
        <v>181</v>
      </c>
      <c r="AA25" s="211" t="s">
        <v>181</v>
      </c>
      <c r="AB25" s="228"/>
      <c r="AC25" s="211" t="s">
        <v>181</v>
      </c>
      <c r="AD25" s="400">
        <f>ROUND($H25*AY25*AB25,'DetailedBudget---TXST'!$AQ$261)</f>
        <v>0</v>
      </c>
      <c r="AE25" s="212" t="s">
        <v>181</v>
      </c>
      <c r="AF25" s="211" t="s">
        <v>181</v>
      </c>
      <c r="AG25" s="228"/>
      <c r="AH25" s="211" t="s">
        <v>181</v>
      </c>
      <c r="AI25" s="400">
        <f>ROUND($H25*AZ25*AG25,'DetailedBudget---TXST'!$AQ$261)</f>
        <v>0</v>
      </c>
      <c r="AJ25" s="212" t="s">
        <v>181</v>
      </c>
      <c r="AK25" s="211" t="s">
        <v>181</v>
      </c>
      <c r="AL25" s="228"/>
      <c r="AM25" s="211" t="s">
        <v>181</v>
      </c>
      <c r="AN25" s="400">
        <f>ROUND($H25*BA25*AL25,'DetailedBudget---TXST'!$AQ$261)</f>
        <v>0</v>
      </c>
      <c r="AO25" s="212" t="s">
        <v>181</v>
      </c>
      <c r="AP25" s="229" t="s">
        <v>181</v>
      </c>
      <c r="AQ25" s="230">
        <f t="shared" si="8"/>
        <v>0</v>
      </c>
      <c r="AR25" s="215" t="s">
        <v>181</v>
      </c>
      <c r="AS25" s="56" t="s">
        <v>181</v>
      </c>
      <c r="AT25" s="231"/>
      <c r="AU25" s="56" t="s">
        <v>181</v>
      </c>
      <c r="AV25" s="170">
        <v>1.03</v>
      </c>
      <c r="AW25" s="76">
        <f t="shared" si="9"/>
        <v>1.0609</v>
      </c>
      <c r="AX25" s="76">
        <f t="shared" si="9"/>
        <v>1.092727</v>
      </c>
      <c r="AY25" s="76">
        <f t="shared" si="9"/>
        <v>1.1255088100000001</v>
      </c>
      <c r="AZ25" s="76">
        <f t="shared" si="9"/>
        <v>1.1592740743000001</v>
      </c>
      <c r="BA25" s="76">
        <f t="shared" si="9"/>
        <v>1.1940522965290001</v>
      </c>
      <c r="BB25" s="51">
        <f t="shared" si="20"/>
        <v>0</v>
      </c>
      <c r="BC25" s="51">
        <f t="shared" si="21"/>
        <v>0</v>
      </c>
      <c r="BD25" s="51">
        <f t="shared" si="22"/>
        <v>0</v>
      </c>
      <c r="BE25" s="51">
        <f t="shared" si="23"/>
        <v>0</v>
      </c>
      <c r="BF25" s="51">
        <f t="shared" si="24"/>
        <v>0</v>
      </c>
      <c r="BG25" s="51">
        <f t="shared" si="25"/>
        <v>0</v>
      </c>
      <c r="BH25" s="735">
        <f t="shared" si="26"/>
        <v>0</v>
      </c>
      <c r="BI25" s="735">
        <f t="shared" si="27"/>
        <v>0</v>
      </c>
      <c r="BJ25" s="735">
        <f t="shared" si="28"/>
        <v>0</v>
      </c>
      <c r="BK25" s="735">
        <f t="shared" si="29"/>
        <v>0</v>
      </c>
      <c r="BL25" s="735">
        <f t="shared" si="30"/>
        <v>0</v>
      </c>
      <c r="BM25" s="735">
        <f t="shared" si="31"/>
        <v>0</v>
      </c>
      <c r="BN25" s="739">
        <f t="shared" si="32"/>
        <v>0</v>
      </c>
      <c r="BO25" s="739">
        <f t="shared" si="33"/>
        <v>0</v>
      </c>
      <c r="BP25" s="739">
        <f t="shared" si="34"/>
        <v>0</v>
      </c>
      <c r="BQ25" s="739">
        <f t="shared" si="35"/>
        <v>0</v>
      </c>
      <c r="BR25" s="739">
        <f t="shared" si="36"/>
        <v>0</v>
      </c>
      <c r="BS25" s="739">
        <f t="shared" si="37"/>
        <v>0</v>
      </c>
      <c r="BT25" s="740">
        <f t="shared" si="38"/>
        <v>0</v>
      </c>
      <c r="BU25" s="740">
        <f t="shared" si="39"/>
        <v>0</v>
      </c>
      <c r="BV25" s="740">
        <f t="shared" si="40"/>
        <v>0</v>
      </c>
      <c r="BW25" s="740">
        <f t="shared" si="41"/>
        <v>0</v>
      </c>
      <c r="BX25" s="740">
        <f t="shared" si="42"/>
        <v>0</v>
      </c>
      <c r="BY25" s="740">
        <f t="shared" si="43"/>
        <v>0</v>
      </c>
      <c r="BZ25" s="743">
        <f t="shared" si="46"/>
        <v>0</v>
      </c>
      <c r="CA25" s="743">
        <f t="shared" si="46"/>
        <v>0</v>
      </c>
      <c r="CB25" s="743">
        <f t="shared" si="46"/>
        <v>0</v>
      </c>
      <c r="CC25" s="743">
        <f t="shared" si="46"/>
        <v>0</v>
      </c>
      <c r="CD25" s="743">
        <f t="shared" si="46"/>
        <v>0</v>
      </c>
      <c r="CE25" s="743">
        <f t="shared" si="46"/>
        <v>0</v>
      </c>
      <c r="CF25" s="740">
        <f t="shared" si="47"/>
        <v>0</v>
      </c>
      <c r="CG25" s="740">
        <f t="shared" si="47"/>
        <v>0</v>
      </c>
      <c r="CH25" s="740">
        <f t="shared" si="47"/>
        <v>0</v>
      </c>
      <c r="CI25" s="740">
        <f t="shared" si="47"/>
        <v>0</v>
      </c>
      <c r="CJ25" s="740">
        <f t="shared" si="47"/>
        <v>0</v>
      </c>
      <c r="CK25" s="740">
        <f t="shared" si="47"/>
        <v>0</v>
      </c>
      <c r="CL25" s="746" t="s">
        <v>1208</v>
      </c>
      <c r="CM25" s="746" t="s">
        <v>1208</v>
      </c>
      <c r="CN25" s="746" t="s">
        <v>1208</v>
      </c>
      <c r="CO25" s="746" t="s">
        <v>1208</v>
      </c>
      <c r="CP25" s="746" t="s">
        <v>1208</v>
      </c>
      <c r="CQ25" s="746" t="s">
        <v>1208</v>
      </c>
      <c r="CR25" s="677" t="e">
        <f t="shared" si="12"/>
        <v>#DIV/0!</v>
      </c>
      <c r="CS25" s="677" t="e">
        <f t="shared" si="13"/>
        <v>#DIV/0!</v>
      </c>
      <c r="CT25" s="677" t="e">
        <f t="shared" si="14"/>
        <v>#DIV/0!</v>
      </c>
      <c r="CU25" s="677" t="e">
        <f t="shared" si="15"/>
        <v>#DIV/0!</v>
      </c>
      <c r="CV25" s="677" t="e">
        <f t="shared" si="16"/>
        <v>#DIV/0!</v>
      </c>
      <c r="CW25" s="677" t="e">
        <f t="shared" si="17"/>
        <v>#DIV/0!</v>
      </c>
      <c r="CX25" s="678" t="e">
        <f t="shared" si="44"/>
        <v>#DIV/0!</v>
      </c>
      <c r="CY25" s="678" t="e">
        <f t="shared" si="44"/>
        <v>#DIV/0!</v>
      </c>
      <c r="CZ25" s="678" t="e">
        <f t="shared" si="44"/>
        <v>#DIV/0!</v>
      </c>
      <c r="DA25" s="678" t="e">
        <f t="shared" si="44"/>
        <v>#DIV/0!</v>
      </c>
      <c r="DB25" s="678" t="e">
        <f t="shared" si="44"/>
        <v>#DIV/0!</v>
      </c>
      <c r="DC25" s="678" t="e">
        <f t="shared" si="44"/>
        <v>#DIV/0!</v>
      </c>
      <c r="DD25" s="679" t="e">
        <f t="shared" si="45"/>
        <v>#DIV/0!</v>
      </c>
      <c r="DE25" s="679" t="e">
        <f t="shared" si="45"/>
        <v>#DIV/0!</v>
      </c>
      <c r="DF25" s="679" t="e">
        <f t="shared" si="45"/>
        <v>#DIV/0!</v>
      </c>
      <c r="DG25" s="679" t="e">
        <f t="shared" si="45"/>
        <v>#DIV/0!</v>
      </c>
      <c r="DH25" s="679" t="e">
        <f t="shared" si="45"/>
        <v>#DIV/0!</v>
      </c>
      <c r="DI25" s="679" t="e">
        <f t="shared" si="45"/>
        <v>#DIV/0!</v>
      </c>
      <c r="DJ25" s="748">
        <f>ROUND($J25*O25, 'Initial Information'!B24)</f>
        <v>0</v>
      </c>
      <c r="DK25" s="748">
        <f>ROUND($J25*T25, 'Initial Information'!B24)</f>
        <v>0</v>
      </c>
      <c r="DL25" s="748">
        <f>ROUND($J25*Y25, 'Initial Information'!B24)</f>
        <v>0</v>
      </c>
      <c r="DM25" s="748">
        <f>ROUND($J25*AD25, 'Initial Information'!B24)</f>
        <v>0</v>
      </c>
      <c r="DN25" s="748">
        <f>ROUND($J25*AI25, 'Initial Information'!B24)</f>
        <v>0</v>
      </c>
      <c r="DO25" s="748">
        <f>ROUND($J25*AN25, 'Initial Information'!B24)</f>
        <v>0</v>
      </c>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c r="EO25" s="127"/>
    </row>
    <row r="26" spans="1:145" s="58" customFormat="1" ht="20.25" customHeight="1">
      <c r="A26" s="55" t="s">
        <v>181</v>
      </c>
      <c r="B26" s="56">
        <v>6</v>
      </c>
      <c r="C26" s="1404" t="s">
        <v>181</v>
      </c>
      <c r="D26" s="1405"/>
      <c r="E26" s="157" t="s">
        <v>181</v>
      </c>
      <c r="F26" s="232" t="s">
        <v>181</v>
      </c>
      <c r="G26" s="56" t="s">
        <v>181</v>
      </c>
      <c r="H26" s="226">
        <f>'DetailedBudget---TXST'!H29</f>
        <v>0</v>
      </c>
      <c r="I26" s="56" t="s">
        <v>181</v>
      </c>
      <c r="J26" s="233">
        <v>0.28000000000000003</v>
      </c>
      <c r="K26" s="56" t="s">
        <v>181</v>
      </c>
      <c r="L26" s="210" t="s">
        <v>181</v>
      </c>
      <c r="M26" s="228"/>
      <c r="N26" s="211" t="s">
        <v>181</v>
      </c>
      <c r="O26" s="400">
        <f>ROUND(H26*AV26*M26,'DetailedBudget---TXST'!$AQ$261)</f>
        <v>0</v>
      </c>
      <c r="P26" s="212" t="s">
        <v>181</v>
      </c>
      <c r="Q26" s="211" t="s">
        <v>181</v>
      </c>
      <c r="R26" s="228"/>
      <c r="S26" s="211" t="s">
        <v>181</v>
      </c>
      <c r="T26" s="400">
        <f>ROUND($H26*AW26*R26,'DetailedBudget---TXST'!$AQ$261)</f>
        <v>0</v>
      </c>
      <c r="U26" s="212" t="s">
        <v>181</v>
      </c>
      <c r="V26" s="211" t="s">
        <v>181</v>
      </c>
      <c r="W26" s="228"/>
      <c r="X26" s="211" t="s">
        <v>181</v>
      </c>
      <c r="Y26" s="400">
        <f>ROUND($H26*AX26*W26,'DetailedBudget---TXST'!$AQ$261)</f>
        <v>0</v>
      </c>
      <c r="Z26" s="212" t="s">
        <v>181</v>
      </c>
      <c r="AA26" s="211" t="s">
        <v>181</v>
      </c>
      <c r="AB26" s="228"/>
      <c r="AC26" s="211" t="s">
        <v>181</v>
      </c>
      <c r="AD26" s="400">
        <f>ROUND($H26*AY26*AB26,'DetailedBudget---TXST'!$AQ$261)</f>
        <v>0</v>
      </c>
      <c r="AE26" s="212" t="s">
        <v>181</v>
      </c>
      <c r="AF26" s="211" t="s">
        <v>181</v>
      </c>
      <c r="AG26" s="228"/>
      <c r="AH26" s="211" t="s">
        <v>181</v>
      </c>
      <c r="AI26" s="400">
        <f>ROUND($H26*AZ26*AG26,'DetailedBudget---TXST'!$AQ$261)</f>
        <v>0</v>
      </c>
      <c r="AJ26" s="212" t="s">
        <v>181</v>
      </c>
      <c r="AK26" s="211" t="s">
        <v>181</v>
      </c>
      <c r="AL26" s="228"/>
      <c r="AM26" s="211" t="s">
        <v>181</v>
      </c>
      <c r="AN26" s="400">
        <f>ROUND($H26*BA26*AL26,'DetailedBudget---TXST'!$AQ$261)</f>
        <v>0</v>
      </c>
      <c r="AO26" s="212" t="s">
        <v>181</v>
      </c>
      <c r="AP26" s="229" t="s">
        <v>181</v>
      </c>
      <c r="AQ26" s="230">
        <f t="shared" si="8"/>
        <v>0</v>
      </c>
      <c r="AR26" s="215" t="s">
        <v>181</v>
      </c>
      <c r="AS26" s="56" t="s">
        <v>181</v>
      </c>
      <c r="AT26" s="231"/>
      <c r="AU26" s="56" t="s">
        <v>181</v>
      </c>
      <c r="AV26" s="170">
        <v>1.03</v>
      </c>
      <c r="AW26" s="76">
        <f t="shared" si="9"/>
        <v>1.0609</v>
      </c>
      <c r="AX26" s="76">
        <f t="shared" si="9"/>
        <v>1.092727</v>
      </c>
      <c r="AY26" s="76">
        <f t="shared" si="9"/>
        <v>1.1255088100000001</v>
      </c>
      <c r="AZ26" s="76">
        <f t="shared" si="9"/>
        <v>1.1592740743000001</v>
      </c>
      <c r="BA26" s="76">
        <f t="shared" si="9"/>
        <v>1.1940522965290001</v>
      </c>
      <c r="BB26" s="51">
        <f t="shared" si="20"/>
        <v>0</v>
      </c>
      <c r="BC26" s="51">
        <f t="shared" si="21"/>
        <v>0</v>
      </c>
      <c r="BD26" s="51">
        <f t="shared" si="22"/>
        <v>0</v>
      </c>
      <c r="BE26" s="51">
        <f t="shared" si="23"/>
        <v>0</v>
      </c>
      <c r="BF26" s="51">
        <f t="shared" si="24"/>
        <v>0</v>
      </c>
      <c r="BG26" s="51">
        <f t="shared" si="25"/>
        <v>0</v>
      </c>
      <c r="BH26" s="735">
        <f t="shared" si="26"/>
        <v>0</v>
      </c>
      <c r="BI26" s="735">
        <f t="shared" si="27"/>
        <v>0</v>
      </c>
      <c r="BJ26" s="735">
        <f t="shared" si="28"/>
        <v>0</v>
      </c>
      <c r="BK26" s="735">
        <f t="shared" si="29"/>
        <v>0</v>
      </c>
      <c r="BL26" s="735">
        <f t="shared" si="30"/>
        <v>0</v>
      </c>
      <c r="BM26" s="735">
        <f t="shared" si="31"/>
        <v>0</v>
      </c>
      <c r="BN26" s="739">
        <f t="shared" si="32"/>
        <v>0</v>
      </c>
      <c r="BO26" s="739">
        <f t="shared" si="33"/>
        <v>0</v>
      </c>
      <c r="BP26" s="739">
        <f t="shared" si="34"/>
        <v>0</v>
      </c>
      <c r="BQ26" s="739">
        <f t="shared" si="35"/>
        <v>0</v>
      </c>
      <c r="BR26" s="739">
        <f t="shared" si="36"/>
        <v>0</v>
      </c>
      <c r="BS26" s="739">
        <f t="shared" si="37"/>
        <v>0</v>
      </c>
      <c r="BT26" s="740">
        <f t="shared" si="38"/>
        <v>0</v>
      </c>
      <c r="BU26" s="740">
        <f t="shared" si="39"/>
        <v>0</v>
      </c>
      <c r="BV26" s="740">
        <f t="shared" si="40"/>
        <v>0</v>
      </c>
      <c r="BW26" s="740">
        <f t="shared" si="41"/>
        <v>0</v>
      </c>
      <c r="BX26" s="740">
        <f t="shared" si="42"/>
        <v>0</v>
      </c>
      <c r="BY26" s="740">
        <f t="shared" si="43"/>
        <v>0</v>
      </c>
      <c r="BZ26" s="743">
        <f t="shared" si="46"/>
        <v>0</v>
      </c>
      <c r="CA26" s="743">
        <f t="shared" si="46"/>
        <v>0</v>
      </c>
      <c r="CB26" s="743">
        <f t="shared" si="46"/>
        <v>0</v>
      </c>
      <c r="CC26" s="743">
        <f t="shared" si="46"/>
        <v>0</v>
      </c>
      <c r="CD26" s="743">
        <f t="shared" si="46"/>
        <v>0</v>
      </c>
      <c r="CE26" s="743">
        <f t="shared" si="46"/>
        <v>0</v>
      </c>
      <c r="CF26" s="740">
        <f t="shared" si="47"/>
        <v>0</v>
      </c>
      <c r="CG26" s="740">
        <f t="shared" si="47"/>
        <v>0</v>
      </c>
      <c r="CH26" s="740">
        <f t="shared" si="47"/>
        <v>0</v>
      </c>
      <c r="CI26" s="740">
        <f t="shared" si="47"/>
        <v>0</v>
      </c>
      <c r="CJ26" s="740">
        <f t="shared" si="47"/>
        <v>0</v>
      </c>
      <c r="CK26" s="740">
        <f t="shared" si="47"/>
        <v>0</v>
      </c>
      <c r="CL26" s="746" t="s">
        <v>1208</v>
      </c>
      <c r="CM26" s="746" t="s">
        <v>1208</v>
      </c>
      <c r="CN26" s="746" t="s">
        <v>1208</v>
      </c>
      <c r="CO26" s="746" t="s">
        <v>1208</v>
      </c>
      <c r="CP26" s="746" t="s">
        <v>1208</v>
      </c>
      <c r="CQ26" s="746" t="s">
        <v>1208</v>
      </c>
      <c r="CR26" s="677" t="e">
        <f t="shared" si="12"/>
        <v>#DIV/0!</v>
      </c>
      <c r="CS26" s="677" t="e">
        <f t="shared" si="13"/>
        <v>#DIV/0!</v>
      </c>
      <c r="CT26" s="677" t="e">
        <f t="shared" si="14"/>
        <v>#DIV/0!</v>
      </c>
      <c r="CU26" s="677" t="e">
        <f t="shared" si="15"/>
        <v>#DIV/0!</v>
      </c>
      <c r="CV26" s="677" t="e">
        <f t="shared" si="16"/>
        <v>#DIV/0!</v>
      </c>
      <c r="CW26" s="677" t="e">
        <f t="shared" si="17"/>
        <v>#DIV/0!</v>
      </c>
      <c r="CX26" s="678" t="e">
        <f t="shared" si="44"/>
        <v>#DIV/0!</v>
      </c>
      <c r="CY26" s="678" t="e">
        <f t="shared" si="44"/>
        <v>#DIV/0!</v>
      </c>
      <c r="CZ26" s="678" t="e">
        <f t="shared" si="44"/>
        <v>#DIV/0!</v>
      </c>
      <c r="DA26" s="678" t="e">
        <f t="shared" si="44"/>
        <v>#DIV/0!</v>
      </c>
      <c r="DB26" s="678" t="e">
        <f t="shared" si="44"/>
        <v>#DIV/0!</v>
      </c>
      <c r="DC26" s="678" t="e">
        <f t="shared" si="44"/>
        <v>#DIV/0!</v>
      </c>
      <c r="DD26" s="679" t="e">
        <f t="shared" si="45"/>
        <v>#DIV/0!</v>
      </c>
      <c r="DE26" s="679" t="e">
        <f t="shared" si="45"/>
        <v>#DIV/0!</v>
      </c>
      <c r="DF26" s="679" t="e">
        <f t="shared" si="45"/>
        <v>#DIV/0!</v>
      </c>
      <c r="DG26" s="679" t="e">
        <f t="shared" si="45"/>
        <v>#DIV/0!</v>
      </c>
      <c r="DH26" s="679" t="e">
        <f t="shared" si="45"/>
        <v>#DIV/0!</v>
      </c>
      <c r="DI26" s="679" t="e">
        <f t="shared" si="45"/>
        <v>#DIV/0!</v>
      </c>
      <c r="DJ26" s="748">
        <f>ROUND($J26*O26, 'Initial Information'!B24)</f>
        <v>0</v>
      </c>
      <c r="DK26" s="748">
        <f>ROUND($J26*T26, 'Initial Information'!B24)</f>
        <v>0</v>
      </c>
      <c r="DL26" s="748">
        <f>ROUND($J26*Y26, 'Initial Information'!B24)</f>
        <v>0</v>
      </c>
      <c r="DM26" s="748">
        <f>ROUND($J26*AD26, 'Initial Information'!B24)</f>
        <v>0</v>
      </c>
      <c r="DN26" s="748">
        <f>ROUND($J26*AI26, 'Initial Information'!B24)</f>
        <v>0</v>
      </c>
      <c r="DO26" s="748">
        <f>ROUND($J26*AN26, 'Initial Information'!B24)</f>
        <v>0</v>
      </c>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c r="EM26" s="127"/>
      <c r="EN26" s="127"/>
      <c r="EO26" s="127"/>
    </row>
    <row r="27" spans="1:145" s="58" customFormat="1" ht="20.25" customHeight="1">
      <c r="A27" s="55" t="s">
        <v>181</v>
      </c>
      <c r="B27" s="56">
        <v>7</v>
      </c>
      <c r="C27" s="1404" t="s">
        <v>181</v>
      </c>
      <c r="D27" s="1405"/>
      <c r="E27" s="157" t="s">
        <v>181</v>
      </c>
      <c r="F27" s="232" t="s">
        <v>181</v>
      </c>
      <c r="G27" s="56" t="s">
        <v>181</v>
      </c>
      <c r="H27" s="226">
        <f>'DetailedBudget---TXST'!H30</f>
        <v>0</v>
      </c>
      <c r="I27" s="56" t="s">
        <v>181</v>
      </c>
      <c r="J27" s="233">
        <v>0.28000000000000003</v>
      </c>
      <c r="K27" s="56" t="s">
        <v>181</v>
      </c>
      <c r="L27" s="210" t="s">
        <v>181</v>
      </c>
      <c r="M27" s="228"/>
      <c r="N27" s="211" t="s">
        <v>181</v>
      </c>
      <c r="O27" s="400">
        <f>ROUND(H27*AV27*M27,'DetailedBudget---TXST'!$AQ$261)</f>
        <v>0</v>
      </c>
      <c r="P27" s="212" t="s">
        <v>181</v>
      </c>
      <c r="Q27" s="211" t="s">
        <v>181</v>
      </c>
      <c r="R27" s="228"/>
      <c r="S27" s="211" t="s">
        <v>181</v>
      </c>
      <c r="T27" s="400">
        <f>ROUND($H27*AW27*R27,'DetailedBudget---TXST'!$AQ$261)</f>
        <v>0</v>
      </c>
      <c r="U27" s="212" t="s">
        <v>181</v>
      </c>
      <c r="V27" s="211" t="s">
        <v>181</v>
      </c>
      <c r="W27" s="228"/>
      <c r="X27" s="211" t="s">
        <v>181</v>
      </c>
      <c r="Y27" s="400">
        <f>ROUND($H27*AX27*W27,'DetailedBudget---TXST'!$AQ$261)</f>
        <v>0</v>
      </c>
      <c r="Z27" s="212" t="s">
        <v>181</v>
      </c>
      <c r="AA27" s="211" t="s">
        <v>181</v>
      </c>
      <c r="AB27" s="228"/>
      <c r="AC27" s="211" t="s">
        <v>181</v>
      </c>
      <c r="AD27" s="400">
        <f>ROUND($H27*AY27*AB27,'DetailedBudget---TXST'!$AQ$261)</f>
        <v>0</v>
      </c>
      <c r="AE27" s="212" t="s">
        <v>181</v>
      </c>
      <c r="AF27" s="211" t="s">
        <v>181</v>
      </c>
      <c r="AG27" s="228"/>
      <c r="AH27" s="211" t="s">
        <v>181</v>
      </c>
      <c r="AI27" s="400">
        <f>ROUND($H27*AZ27*AG27,'DetailedBudget---TXST'!$AQ$261)</f>
        <v>0</v>
      </c>
      <c r="AJ27" s="212" t="s">
        <v>181</v>
      </c>
      <c r="AK27" s="211" t="s">
        <v>181</v>
      </c>
      <c r="AL27" s="228"/>
      <c r="AM27" s="211" t="s">
        <v>181</v>
      </c>
      <c r="AN27" s="400">
        <f>ROUND($H27*BA27*AL27,'DetailedBudget---TXST'!$AQ$261)</f>
        <v>0</v>
      </c>
      <c r="AO27" s="212" t="s">
        <v>181</v>
      </c>
      <c r="AP27" s="229" t="s">
        <v>181</v>
      </c>
      <c r="AQ27" s="230">
        <f t="shared" si="8"/>
        <v>0</v>
      </c>
      <c r="AR27" s="215" t="s">
        <v>181</v>
      </c>
      <c r="AS27" s="56" t="s">
        <v>181</v>
      </c>
      <c r="AT27" s="231"/>
      <c r="AU27" s="56" t="s">
        <v>181</v>
      </c>
      <c r="AV27" s="170">
        <v>1.03</v>
      </c>
      <c r="AW27" s="76">
        <f t="shared" si="9"/>
        <v>1.0609</v>
      </c>
      <c r="AX27" s="76">
        <f t="shared" si="9"/>
        <v>1.092727</v>
      </c>
      <c r="AY27" s="76">
        <f t="shared" si="9"/>
        <v>1.1255088100000001</v>
      </c>
      <c r="AZ27" s="76">
        <f t="shared" si="9"/>
        <v>1.1592740743000001</v>
      </c>
      <c r="BA27" s="76">
        <f t="shared" si="9"/>
        <v>1.1940522965290001</v>
      </c>
      <c r="BB27" s="51">
        <f t="shared" si="20"/>
        <v>0</v>
      </c>
      <c r="BC27" s="51">
        <f t="shared" si="21"/>
        <v>0</v>
      </c>
      <c r="BD27" s="51">
        <f t="shared" si="22"/>
        <v>0</v>
      </c>
      <c r="BE27" s="51">
        <f t="shared" si="23"/>
        <v>0</v>
      </c>
      <c r="BF27" s="51">
        <f t="shared" si="24"/>
        <v>0</v>
      </c>
      <c r="BG27" s="51">
        <f t="shared" si="25"/>
        <v>0</v>
      </c>
      <c r="BH27" s="735">
        <f t="shared" si="26"/>
        <v>0</v>
      </c>
      <c r="BI27" s="735">
        <f t="shared" si="27"/>
        <v>0</v>
      </c>
      <c r="BJ27" s="735">
        <f t="shared" si="28"/>
        <v>0</v>
      </c>
      <c r="BK27" s="735">
        <f t="shared" si="29"/>
        <v>0</v>
      </c>
      <c r="BL27" s="735">
        <f t="shared" si="30"/>
        <v>0</v>
      </c>
      <c r="BM27" s="735">
        <f t="shared" si="31"/>
        <v>0</v>
      </c>
      <c r="BN27" s="739">
        <f t="shared" si="32"/>
        <v>0</v>
      </c>
      <c r="BO27" s="739">
        <f t="shared" si="33"/>
        <v>0</v>
      </c>
      <c r="BP27" s="739">
        <f t="shared" si="34"/>
        <v>0</v>
      </c>
      <c r="BQ27" s="739">
        <f t="shared" si="35"/>
        <v>0</v>
      </c>
      <c r="BR27" s="739">
        <f t="shared" si="36"/>
        <v>0</v>
      </c>
      <c r="BS27" s="739">
        <f t="shared" si="37"/>
        <v>0</v>
      </c>
      <c r="BT27" s="740">
        <f t="shared" si="38"/>
        <v>0</v>
      </c>
      <c r="BU27" s="740">
        <f t="shared" si="39"/>
        <v>0</v>
      </c>
      <c r="BV27" s="740">
        <f t="shared" si="40"/>
        <v>0</v>
      </c>
      <c r="BW27" s="740">
        <f t="shared" si="41"/>
        <v>0</v>
      </c>
      <c r="BX27" s="740">
        <f t="shared" si="42"/>
        <v>0</v>
      </c>
      <c r="BY27" s="740">
        <f t="shared" si="43"/>
        <v>0</v>
      </c>
      <c r="BZ27" s="743">
        <f t="shared" si="46"/>
        <v>0</v>
      </c>
      <c r="CA27" s="743">
        <f t="shared" si="46"/>
        <v>0</v>
      </c>
      <c r="CB27" s="743">
        <f t="shared" si="46"/>
        <v>0</v>
      </c>
      <c r="CC27" s="743">
        <f t="shared" si="46"/>
        <v>0</v>
      </c>
      <c r="CD27" s="743">
        <f t="shared" si="46"/>
        <v>0</v>
      </c>
      <c r="CE27" s="743">
        <f t="shared" si="46"/>
        <v>0</v>
      </c>
      <c r="CF27" s="740">
        <f t="shared" si="47"/>
        <v>0</v>
      </c>
      <c r="CG27" s="740">
        <f t="shared" si="47"/>
        <v>0</v>
      </c>
      <c r="CH27" s="740">
        <f t="shared" si="47"/>
        <v>0</v>
      </c>
      <c r="CI27" s="740">
        <f t="shared" si="47"/>
        <v>0</v>
      </c>
      <c r="CJ27" s="740">
        <f t="shared" si="47"/>
        <v>0</v>
      </c>
      <c r="CK27" s="740">
        <f t="shared" si="47"/>
        <v>0</v>
      </c>
      <c r="CL27" s="746" t="s">
        <v>1208</v>
      </c>
      <c r="CM27" s="746" t="s">
        <v>1208</v>
      </c>
      <c r="CN27" s="746" t="s">
        <v>1208</v>
      </c>
      <c r="CO27" s="746" t="s">
        <v>1208</v>
      </c>
      <c r="CP27" s="746" t="s">
        <v>1208</v>
      </c>
      <c r="CQ27" s="746" t="s">
        <v>1208</v>
      </c>
      <c r="CR27" s="677" t="e">
        <f t="shared" si="12"/>
        <v>#DIV/0!</v>
      </c>
      <c r="CS27" s="677" t="e">
        <f t="shared" si="13"/>
        <v>#DIV/0!</v>
      </c>
      <c r="CT27" s="677" t="e">
        <f t="shared" si="14"/>
        <v>#DIV/0!</v>
      </c>
      <c r="CU27" s="677" t="e">
        <f t="shared" si="15"/>
        <v>#DIV/0!</v>
      </c>
      <c r="CV27" s="677" t="e">
        <f t="shared" si="16"/>
        <v>#DIV/0!</v>
      </c>
      <c r="CW27" s="677" t="e">
        <f t="shared" si="17"/>
        <v>#DIV/0!</v>
      </c>
      <c r="CX27" s="678" t="e">
        <f t="shared" si="44"/>
        <v>#DIV/0!</v>
      </c>
      <c r="CY27" s="678" t="e">
        <f t="shared" si="44"/>
        <v>#DIV/0!</v>
      </c>
      <c r="CZ27" s="678" t="e">
        <f t="shared" si="44"/>
        <v>#DIV/0!</v>
      </c>
      <c r="DA27" s="678" t="e">
        <f t="shared" si="44"/>
        <v>#DIV/0!</v>
      </c>
      <c r="DB27" s="678" t="e">
        <f t="shared" si="44"/>
        <v>#DIV/0!</v>
      </c>
      <c r="DC27" s="678" t="e">
        <f t="shared" si="44"/>
        <v>#DIV/0!</v>
      </c>
      <c r="DD27" s="679" t="e">
        <f t="shared" si="45"/>
        <v>#DIV/0!</v>
      </c>
      <c r="DE27" s="679" t="e">
        <f t="shared" si="45"/>
        <v>#DIV/0!</v>
      </c>
      <c r="DF27" s="679" t="e">
        <f t="shared" si="45"/>
        <v>#DIV/0!</v>
      </c>
      <c r="DG27" s="679" t="e">
        <f t="shared" si="45"/>
        <v>#DIV/0!</v>
      </c>
      <c r="DH27" s="679" t="e">
        <f t="shared" si="45"/>
        <v>#DIV/0!</v>
      </c>
      <c r="DI27" s="679" t="e">
        <f t="shared" si="45"/>
        <v>#DIV/0!</v>
      </c>
      <c r="DJ27" s="748">
        <f>ROUND($J27*O27, 'Initial Information'!B24)</f>
        <v>0</v>
      </c>
      <c r="DK27" s="748">
        <f>ROUND($J27*T27, 'Initial Information'!B24)</f>
        <v>0</v>
      </c>
      <c r="DL27" s="748">
        <f>ROUND($J27*Y27, 'Initial Information'!B24)</f>
        <v>0</v>
      </c>
      <c r="DM27" s="748">
        <f>ROUND($J27*AD27, 'Initial Information'!B24)</f>
        <v>0</v>
      </c>
      <c r="DN27" s="748">
        <f>ROUND($J27*AI27, 'Initial Information'!B24)</f>
        <v>0</v>
      </c>
      <c r="DO27" s="748">
        <f>ROUND($J27*AN27, 'Initial Information'!B24)</f>
        <v>0</v>
      </c>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c r="EO27" s="127"/>
    </row>
    <row r="28" spans="1:145" s="58" customFormat="1" ht="20.25" customHeight="1">
      <c r="A28" s="55" t="s">
        <v>181</v>
      </c>
      <c r="B28" s="56">
        <v>8</v>
      </c>
      <c r="C28" s="1404" t="s">
        <v>181</v>
      </c>
      <c r="D28" s="1405"/>
      <c r="E28" s="157" t="s">
        <v>181</v>
      </c>
      <c r="F28" s="232" t="s">
        <v>181</v>
      </c>
      <c r="G28" s="56" t="s">
        <v>181</v>
      </c>
      <c r="H28" s="226">
        <f>'DetailedBudget---TXST'!H31</f>
        <v>0</v>
      </c>
      <c r="I28" s="56" t="s">
        <v>181</v>
      </c>
      <c r="J28" s="233">
        <v>0.28000000000000003</v>
      </c>
      <c r="K28" s="56" t="s">
        <v>181</v>
      </c>
      <c r="L28" s="210" t="s">
        <v>181</v>
      </c>
      <c r="M28" s="228"/>
      <c r="N28" s="211" t="s">
        <v>181</v>
      </c>
      <c r="O28" s="400">
        <f>ROUND(H28*AV28*M28,'DetailedBudget---TXST'!$AQ$261)</f>
        <v>0</v>
      </c>
      <c r="P28" s="212" t="s">
        <v>181</v>
      </c>
      <c r="Q28" s="211" t="s">
        <v>181</v>
      </c>
      <c r="R28" s="228"/>
      <c r="S28" s="211" t="s">
        <v>181</v>
      </c>
      <c r="T28" s="400">
        <f>ROUND($H28*AW28*R28,'DetailedBudget---TXST'!$AQ$261)</f>
        <v>0</v>
      </c>
      <c r="U28" s="212" t="s">
        <v>181</v>
      </c>
      <c r="V28" s="211" t="s">
        <v>181</v>
      </c>
      <c r="W28" s="228"/>
      <c r="X28" s="211" t="s">
        <v>181</v>
      </c>
      <c r="Y28" s="400">
        <f>ROUND($H28*AX28*W28,'DetailedBudget---TXST'!$AQ$261)</f>
        <v>0</v>
      </c>
      <c r="Z28" s="212" t="s">
        <v>181</v>
      </c>
      <c r="AA28" s="211" t="s">
        <v>181</v>
      </c>
      <c r="AB28" s="228"/>
      <c r="AC28" s="211" t="s">
        <v>181</v>
      </c>
      <c r="AD28" s="400">
        <f>ROUND($H28*AY28*AB28,'DetailedBudget---TXST'!$AQ$261)</f>
        <v>0</v>
      </c>
      <c r="AE28" s="212" t="s">
        <v>181</v>
      </c>
      <c r="AF28" s="211" t="s">
        <v>181</v>
      </c>
      <c r="AG28" s="228"/>
      <c r="AH28" s="211" t="s">
        <v>181</v>
      </c>
      <c r="AI28" s="400">
        <f>ROUND($H28*AZ28*AG28,'DetailedBudget---TXST'!$AQ$261)</f>
        <v>0</v>
      </c>
      <c r="AJ28" s="212" t="s">
        <v>181</v>
      </c>
      <c r="AK28" s="211" t="s">
        <v>181</v>
      </c>
      <c r="AL28" s="228"/>
      <c r="AM28" s="211" t="s">
        <v>181</v>
      </c>
      <c r="AN28" s="400">
        <f>ROUND($H28*BA28*AL28,'DetailedBudget---TXST'!$AQ$261)</f>
        <v>0</v>
      </c>
      <c r="AO28" s="212" t="s">
        <v>181</v>
      </c>
      <c r="AP28" s="229" t="s">
        <v>181</v>
      </c>
      <c r="AQ28" s="230">
        <f t="shared" si="8"/>
        <v>0</v>
      </c>
      <c r="AR28" s="215" t="s">
        <v>181</v>
      </c>
      <c r="AS28" s="56" t="s">
        <v>181</v>
      </c>
      <c r="AT28" s="231"/>
      <c r="AU28" s="56" t="s">
        <v>181</v>
      </c>
      <c r="AV28" s="170">
        <v>1.03</v>
      </c>
      <c r="AW28" s="76">
        <f t="shared" si="9"/>
        <v>1.0609</v>
      </c>
      <c r="AX28" s="76">
        <f t="shared" si="9"/>
        <v>1.092727</v>
      </c>
      <c r="AY28" s="76">
        <f t="shared" si="9"/>
        <v>1.1255088100000001</v>
      </c>
      <c r="AZ28" s="76">
        <f t="shared" si="9"/>
        <v>1.1592740743000001</v>
      </c>
      <c r="BA28" s="76">
        <f t="shared" si="9"/>
        <v>1.1940522965290001</v>
      </c>
      <c r="BB28" s="51">
        <f t="shared" si="20"/>
        <v>0</v>
      </c>
      <c r="BC28" s="51">
        <f t="shared" si="21"/>
        <v>0</v>
      </c>
      <c r="BD28" s="51">
        <f t="shared" si="22"/>
        <v>0</v>
      </c>
      <c r="BE28" s="51">
        <f t="shared" si="23"/>
        <v>0</v>
      </c>
      <c r="BF28" s="51">
        <f t="shared" si="24"/>
        <v>0</v>
      </c>
      <c r="BG28" s="51">
        <f t="shared" si="25"/>
        <v>0</v>
      </c>
      <c r="BH28" s="735">
        <f t="shared" si="26"/>
        <v>0</v>
      </c>
      <c r="BI28" s="735">
        <f t="shared" si="27"/>
        <v>0</v>
      </c>
      <c r="BJ28" s="735">
        <f t="shared" si="28"/>
        <v>0</v>
      </c>
      <c r="BK28" s="735">
        <f t="shared" si="29"/>
        <v>0</v>
      </c>
      <c r="BL28" s="735">
        <f t="shared" si="30"/>
        <v>0</v>
      </c>
      <c r="BM28" s="735">
        <f t="shared" si="31"/>
        <v>0</v>
      </c>
      <c r="BN28" s="739">
        <f t="shared" si="32"/>
        <v>0</v>
      </c>
      <c r="BO28" s="739">
        <f t="shared" si="33"/>
        <v>0</v>
      </c>
      <c r="BP28" s="739">
        <f t="shared" si="34"/>
        <v>0</v>
      </c>
      <c r="BQ28" s="739">
        <f t="shared" si="35"/>
        <v>0</v>
      </c>
      <c r="BR28" s="739">
        <f t="shared" si="36"/>
        <v>0</v>
      </c>
      <c r="BS28" s="739">
        <f t="shared" si="37"/>
        <v>0</v>
      </c>
      <c r="BT28" s="740">
        <f t="shared" si="38"/>
        <v>0</v>
      </c>
      <c r="BU28" s="740">
        <f t="shared" si="39"/>
        <v>0</v>
      </c>
      <c r="BV28" s="740">
        <f t="shared" si="40"/>
        <v>0</v>
      </c>
      <c r="BW28" s="740">
        <f t="shared" si="41"/>
        <v>0</v>
      </c>
      <c r="BX28" s="740">
        <f t="shared" si="42"/>
        <v>0</v>
      </c>
      <c r="BY28" s="740">
        <f t="shared" si="43"/>
        <v>0</v>
      </c>
      <c r="BZ28" s="743">
        <f t="shared" si="46"/>
        <v>0</v>
      </c>
      <c r="CA28" s="743">
        <f t="shared" si="46"/>
        <v>0</v>
      </c>
      <c r="CB28" s="743">
        <f t="shared" si="46"/>
        <v>0</v>
      </c>
      <c r="CC28" s="743">
        <f t="shared" si="46"/>
        <v>0</v>
      </c>
      <c r="CD28" s="743">
        <f t="shared" si="46"/>
        <v>0</v>
      </c>
      <c r="CE28" s="743">
        <f t="shared" si="46"/>
        <v>0</v>
      </c>
      <c r="CF28" s="740">
        <f t="shared" si="47"/>
        <v>0</v>
      </c>
      <c r="CG28" s="740">
        <f t="shared" si="47"/>
        <v>0</v>
      </c>
      <c r="CH28" s="740">
        <f t="shared" si="47"/>
        <v>0</v>
      </c>
      <c r="CI28" s="740">
        <f t="shared" si="47"/>
        <v>0</v>
      </c>
      <c r="CJ28" s="740">
        <f t="shared" si="47"/>
        <v>0</v>
      </c>
      <c r="CK28" s="740">
        <f t="shared" si="47"/>
        <v>0</v>
      </c>
      <c r="CL28" s="746" t="s">
        <v>1208</v>
      </c>
      <c r="CM28" s="746" t="s">
        <v>1208</v>
      </c>
      <c r="CN28" s="746" t="s">
        <v>1208</v>
      </c>
      <c r="CO28" s="746" t="s">
        <v>1208</v>
      </c>
      <c r="CP28" s="746" t="s">
        <v>1208</v>
      </c>
      <c r="CQ28" s="746" t="s">
        <v>1208</v>
      </c>
      <c r="CR28" s="677" t="e">
        <f t="shared" si="12"/>
        <v>#DIV/0!</v>
      </c>
      <c r="CS28" s="677" t="e">
        <f t="shared" si="13"/>
        <v>#DIV/0!</v>
      </c>
      <c r="CT28" s="677" t="e">
        <f t="shared" si="14"/>
        <v>#DIV/0!</v>
      </c>
      <c r="CU28" s="677" t="e">
        <f t="shared" si="15"/>
        <v>#DIV/0!</v>
      </c>
      <c r="CV28" s="677" t="e">
        <f t="shared" si="16"/>
        <v>#DIV/0!</v>
      </c>
      <c r="CW28" s="677" t="e">
        <f t="shared" si="17"/>
        <v>#DIV/0!</v>
      </c>
      <c r="CX28" s="678" t="e">
        <f t="shared" si="44"/>
        <v>#DIV/0!</v>
      </c>
      <c r="CY28" s="678" t="e">
        <f t="shared" si="44"/>
        <v>#DIV/0!</v>
      </c>
      <c r="CZ28" s="678" t="e">
        <f t="shared" si="44"/>
        <v>#DIV/0!</v>
      </c>
      <c r="DA28" s="678" t="e">
        <f t="shared" si="44"/>
        <v>#DIV/0!</v>
      </c>
      <c r="DB28" s="678" t="e">
        <f t="shared" si="44"/>
        <v>#DIV/0!</v>
      </c>
      <c r="DC28" s="678" t="e">
        <f t="shared" si="44"/>
        <v>#DIV/0!</v>
      </c>
      <c r="DD28" s="679" t="e">
        <f t="shared" si="45"/>
        <v>#DIV/0!</v>
      </c>
      <c r="DE28" s="679" t="e">
        <f t="shared" si="45"/>
        <v>#DIV/0!</v>
      </c>
      <c r="DF28" s="679" t="e">
        <f t="shared" si="45"/>
        <v>#DIV/0!</v>
      </c>
      <c r="DG28" s="679" t="e">
        <f t="shared" si="45"/>
        <v>#DIV/0!</v>
      </c>
      <c r="DH28" s="679" t="e">
        <f t="shared" si="45"/>
        <v>#DIV/0!</v>
      </c>
      <c r="DI28" s="679" t="e">
        <f t="shared" si="45"/>
        <v>#DIV/0!</v>
      </c>
      <c r="DJ28" s="748">
        <f>ROUND($J28*O28, 'Initial Information'!B24)</f>
        <v>0</v>
      </c>
      <c r="DK28" s="748">
        <f>ROUND($J28*T28, 'Initial Information'!B24)</f>
        <v>0</v>
      </c>
      <c r="DL28" s="748">
        <f>ROUND($J28*Y28, 'Initial Information'!B24)</f>
        <v>0</v>
      </c>
      <c r="DM28" s="748">
        <f>ROUND($J28*AD28, 'Initial Information'!B24)</f>
        <v>0</v>
      </c>
      <c r="DN28" s="748">
        <f>ROUND($J28*AI28, 'Initial Information'!B24)</f>
        <v>0</v>
      </c>
      <c r="DO28" s="748">
        <f>ROUND($J28*AN28, 'Initial Information'!B24)</f>
        <v>0</v>
      </c>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row>
    <row r="29" spans="1:145" s="58" customFormat="1" ht="20.25" customHeight="1">
      <c r="A29" s="55" t="s">
        <v>181</v>
      </c>
      <c r="B29" s="56">
        <v>9</v>
      </c>
      <c r="C29" s="1404" t="s">
        <v>181</v>
      </c>
      <c r="D29" s="1405"/>
      <c r="E29" s="157" t="s">
        <v>181</v>
      </c>
      <c r="F29" s="232" t="s">
        <v>181</v>
      </c>
      <c r="G29" s="56" t="s">
        <v>181</v>
      </c>
      <c r="H29" s="226">
        <f>'DetailedBudget---TXST'!H32</f>
        <v>0</v>
      </c>
      <c r="I29" s="56" t="s">
        <v>181</v>
      </c>
      <c r="J29" s="233">
        <v>0.28000000000000003</v>
      </c>
      <c r="K29" s="56" t="s">
        <v>181</v>
      </c>
      <c r="L29" s="210" t="s">
        <v>181</v>
      </c>
      <c r="M29" s="228"/>
      <c r="N29" s="211" t="s">
        <v>181</v>
      </c>
      <c r="O29" s="400">
        <f>ROUND(H29*AV29*M29,'DetailedBudget---TXST'!$AQ$261)</f>
        <v>0</v>
      </c>
      <c r="P29" s="212" t="s">
        <v>181</v>
      </c>
      <c r="Q29" s="211" t="s">
        <v>181</v>
      </c>
      <c r="R29" s="228"/>
      <c r="S29" s="211" t="s">
        <v>181</v>
      </c>
      <c r="T29" s="400">
        <f>ROUND($H29*AW29*R29,'DetailedBudget---TXST'!$AQ$261)</f>
        <v>0</v>
      </c>
      <c r="U29" s="212" t="s">
        <v>181</v>
      </c>
      <c r="V29" s="211" t="s">
        <v>181</v>
      </c>
      <c r="W29" s="228"/>
      <c r="X29" s="211" t="s">
        <v>181</v>
      </c>
      <c r="Y29" s="400">
        <f>ROUND($H29*AX29*W29,'DetailedBudget---TXST'!$AQ$261)</f>
        <v>0</v>
      </c>
      <c r="Z29" s="212" t="s">
        <v>181</v>
      </c>
      <c r="AA29" s="211" t="s">
        <v>181</v>
      </c>
      <c r="AB29" s="228"/>
      <c r="AC29" s="211" t="s">
        <v>181</v>
      </c>
      <c r="AD29" s="400">
        <f>ROUND($H29*AY29*AB29,'DetailedBudget---TXST'!$AQ$261)</f>
        <v>0</v>
      </c>
      <c r="AE29" s="212" t="s">
        <v>181</v>
      </c>
      <c r="AF29" s="211" t="s">
        <v>181</v>
      </c>
      <c r="AG29" s="228"/>
      <c r="AH29" s="211" t="s">
        <v>181</v>
      </c>
      <c r="AI29" s="400">
        <f>ROUND($H29*AZ29*AG29,'DetailedBudget---TXST'!$AQ$261)</f>
        <v>0</v>
      </c>
      <c r="AJ29" s="212" t="s">
        <v>181</v>
      </c>
      <c r="AK29" s="211" t="s">
        <v>181</v>
      </c>
      <c r="AL29" s="228"/>
      <c r="AM29" s="211" t="s">
        <v>181</v>
      </c>
      <c r="AN29" s="400">
        <f>ROUND($H29*BA29*AL29,'DetailedBudget---TXST'!$AQ$261)</f>
        <v>0</v>
      </c>
      <c r="AO29" s="212" t="s">
        <v>181</v>
      </c>
      <c r="AP29" s="229" t="s">
        <v>181</v>
      </c>
      <c r="AQ29" s="230">
        <f t="shared" si="8"/>
        <v>0</v>
      </c>
      <c r="AR29" s="215" t="s">
        <v>181</v>
      </c>
      <c r="AS29" s="56" t="s">
        <v>181</v>
      </c>
      <c r="AT29" s="231"/>
      <c r="AU29" s="56" t="s">
        <v>181</v>
      </c>
      <c r="AV29" s="170">
        <v>1.03</v>
      </c>
      <c r="AW29" s="76">
        <f t="shared" si="9"/>
        <v>1.0609</v>
      </c>
      <c r="AX29" s="76">
        <f t="shared" si="9"/>
        <v>1.092727</v>
      </c>
      <c r="AY29" s="76">
        <f t="shared" si="9"/>
        <v>1.1255088100000001</v>
      </c>
      <c r="AZ29" s="76">
        <f t="shared" si="9"/>
        <v>1.1592740743000001</v>
      </c>
      <c r="BA29" s="76">
        <f t="shared" si="9"/>
        <v>1.1940522965290001</v>
      </c>
      <c r="BB29" s="51">
        <f t="shared" si="20"/>
        <v>0</v>
      </c>
      <c r="BC29" s="51">
        <f t="shared" si="21"/>
        <v>0</v>
      </c>
      <c r="BD29" s="51">
        <f t="shared" si="22"/>
        <v>0</v>
      </c>
      <c r="BE29" s="51">
        <f t="shared" si="23"/>
        <v>0</v>
      </c>
      <c r="BF29" s="51">
        <f t="shared" si="24"/>
        <v>0</v>
      </c>
      <c r="BG29" s="51">
        <f t="shared" si="25"/>
        <v>0</v>
      </c>
      <c r="BH29" s="735">
        <f t="shared" si="26"/>
        <v>0</v>
      </c>
      <c r="BI29" s="735">
        <f t="shared" si="27"/>
        <v>0</v>
      </c>
      <c r="BJ29" s="735">
        <f t="shared" si="28"/>
        <v>0</v>
      </c>
      <c r="BK29" s="735">
        <f t="shared" si="29"/>
        <v>0</v>
      </c>
      <c r="BL29" s="735">
        <f t="shared" si="30"/>
        <v>0</v>
      </c>
      <c r="BM29" s="735">
        <f t="shared" si="31"/>
        <v>0</v>
      </c>
      <c r="BN29" s="739">
        <f t="shared" si="32"/>
        <v>0</v>
      </c>
      <c r="BO29" s="739">
        <f t="shared" si="33"/>
        <v>0</v>
      </c>
      <c r="BP29" s="739">
        <f t="shared" si="34"/>
        <v>0</v>
      </c>
      <c r="BQ29" s="739">
        <f t="shared" si="35"/>
        <v>0</v>
      </c>
      <c r="BR29" s="739">
        <f t="shared" si="36"/>
        <v>0</v>
      </c>
      <c r="BS29" s="739">
        <f t="shared" si="37"/>
        <v>0</v>
      </c>
      <c r="BT29" s="740">
        <f t="shared" si="38"/>
        <v>0</v>
      </c>
      <c r="BU29" s="740">
        <f t="shared" si="39"/>
        <v>0</v>
      </c>
      <c r="BV29" s="740">
        <f t="shared" si="40"/>
        <v>0</v>
      </c>
      <c r="BW29" s="740">
        <f t="shared" si="41"/>
        <v>0</v>
      </c>
      <c r="BX29" s="740">
        <f t="shared" si="42"/>
        <v>0</v>
      </c>
      <c r="BY29" s="740">
        <f t="shared" si="43"/>
        <v>0</v>
      </c>
      <c r="BZ29" s="743">
        <f t="shared" si="46"/>
        <v>0</v>
      </c>
      <c r="CA29" s="743">
        <f t="shared" si="46"/>
        <v>0</v>
      </c>
      <c r="CB29" s="743">
        <f t="shared" si="46"/>
        <v>0</v>
      </c>
      <c r="CC29" s="743">
        <f t="shared" si="46"/>
        <v>0</v>
      </c>
      <c r="CD29" s="743">
        <f t="shared" si="46"/>
        <v>0</v>
      </c>
      <c r="CE29" s="743">
        <f t="shared" si="46"/>
        <v>0</v>
      </c>
      <c r="CF29" s="740">
        <f t="shared" si="47"/>
        <v>0</v>
      </c>
      <c r="CG29" s="740">
        <f t="shared" si="47"/>
        <v>0</v>
      </c>
      <c r="CH29" s="740">
        <f t="shared" si="47"/>
        <v>0</v>
      </c>
      <c r="CI29" s="740">
        <f t="shared" si="47"/>
        <v>0</v>
      </c>
      <c r="CJ29" s="740">
        <f t="shared" si="47"/>
        <v>0</v>
      </c>
      <c r="CK29" s="740">
        <f t="shared" si="47"/>
        <v>0</v>
      </c>
      <c r="CL29" s="746" t="s">
        <v>1208</v>
      </c>
      <c r="CM29" s="746" t="s">
        <v>1208</v>
      </c>
      <c r="CN29" s="746" t="s">
        <v>1208</v>
      </c>
      <c r="CO29" s="746" t="s">
        <v>1208</v>
      </c>
      <c r="CP29" s="746" t="s">
        <v>1208</v>
      </c>
      <c r="CQ29" s="746" t="s">
        <v>1208</v>
      </c>
      <c r="CR29" s="677" t="e">
        <f t="shared" si="12"/>
        <v>#DIV/0!</v>
      </c>
      <c r="CS29" s="677" t="e">
        <f t="shared" si="13"/>
        <v>#DIV/0!</v>
      </c>
      <c r="CT29" s="677" t="e">
        <f t="shared" si="14"/>
        <v>#DIV/0!</v>
      </c>
      <c r="CU29" s="677" t="e">
        <f t="shared" si="15"/>
        <v>#DIV/0!</v>
      </c>
      <c r="CV29" s="677" t="e">
        <f t="shared" si="16"/>
        <v>#DIV/0!</v>
      </c>
      <c r="CW29" s="677" t="e">
        <f t="shared" si="17"/>
        <v>#DIV/0!</v>
      </c>
      <c r="CX29" s="678" t="e">
        <f t="shared" si="44"/>
        <v>#DIV/0!</v>
      </c>
      <c r="CY29" s="678" t="e">
        <f t="shared" si="44"/>
        <v>#DIV/0!</v>
      </c>
      <c r="CZ29" s="678" t="e">
        <f t="shared" si="44"/>
        <v>#DIV/0!</v>
      </c>
      <c r="DA29" s="678" t="e">
        <f t="shared" si="44"/>
        <v>#DIV/0!</v>
      </c>
      <c r="DB29" s="678" t="e">
        <f t="shared" si="44"/>
        <v>#DIV/0!</v>
      </c>
      <c r="DC29" s="678" t="e">
        <f t="shared" si="44"/>
        <v>#DIV/0!</v>
      </c>
      <c r="DD29" s="679" t="e">
        <f t="shared" si="45"/>
        <v>#DIV/0!</v>
      </c>
      <c r="DE29" s="679" t="e">
        <f t="shared" si="45"/>
        <v>#DIV/0!</v>
      </c>
      <c r="DF29" s="679" t="e">
        <f t="shared" si="45"/>
        <v>#DIV/0!</v>
      </c>
      <c r="DG29" s="679" t="e">
        <f t="shared" si="45"/>
        <v>#DIV/0!</v>
      </c>
      <c r="DH29" s="679" t="e">
        <f t="shared" si="45"/>
        <v>#DIV/0!</v>
      </c>
      <c r="DI29" s="679" t="e">
        <f t="shared" si="45"/>
        <v>#DIV/0!</v>
      </c>
      <c r="DJ29" s="748">
        <f>ROUND($J29*O29, 'Initial Information'!B24)</f>
        <v>0</v>
      </c>
      <c r="DK29" s="748">
        <f>ROUND($J29*T29, 'Initial Information'!B24)</f>
        <v>0</v>
      </c>
      <c r="DL29" s="748">
        <f>ROUND($J29*Y29, 'Initial Information'!B24)</f>
        <v>0</v>
      </c>
      <c r="DM29" s="748">
        <f>ROUND($J29*AD29, 'Initial Information'!B24)</f>
        <v>0</v>
      </c>
      <c r="DN29" s="748">
        <f>ROUND($J29*AI29, 'Initial Information'!B24)</f>
        <v>0</v>
      </c>
      <c r="DO29" s="748">
        <f>ROUND($J29*AN29, 'Initial Information'!B24)</f>
        <v>0</v>
      </c>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row>
    <row r="30" spans="1:145" s="58" customFormat="1" ht="20.25" customHeight="1">
      <c r="A30" s="55" t="s">
        <v>181</v>
      </c>
      <c r="B30" s="56">
        <v>10</v>
      </c>
      <c r="C30" s="1406" t="s">
        <v>181</v>
      </c>
      <c r="D30" s="1407"/>
      <c r="E30" s="157" t="s">
        <v>181</v>
      </c>
      <c r="F30" s="232" t="s">
        <v>181</v>
      </c>
      <c r="G30" s="56" t="s">
        <v>181</v>
      </c>
      <c r="H30" s="226">
        <f>'DetailedBudget---TXST'!H33</f>
        <v>0</v>
      </c>
      <c r="I30" s="56" t="s">
        <v>181</v>
      </c>
      <c r="J30" s="234">
        <v>0.28000000000000003</v>
      </c>
      <c r="K30" s="56" t="s">
        <v>181</v>
      </c>
      <c r="L30" s="235" t="s">
        <v>181</v>
      </c>
      <c r="M30" s="228"/>
      <c r="N30" s="211" t="s">
        <v>181</v>
      </c>
      <c r="O30" s="400">
        <f>ROUND(H30*AV30*M30,'DetailedBudget---TXST'!$AQ$261)</f>
        <v>0</v>
      </c>
      <c r="P30" s="212" t="s">
        <v>181</v>
      </c>
      <c r="Q30" s="212" t="s">
        <v>181</v>
      </c>
      <c r="R30" s="228"/>
      <c r="S30" s="211" t="s">
        <v>181</v>
      </c>
      <c r="T30" s="400">
        <f>ROUND($H30*AW30*R30,'DetailedBudget---TXST'!$AQ$261)</f>
        <v>0</v>
      </c>
      <c r="U30" s="212" t="s">
        <v>181</v>
      </c>
      <c r="V30" s="212" t="s">
        <v>181</v>
      </c>
      <c r="W30" s="228"/>
      <c r="X30" s="211" t="s">
        <v>181</v>
      </c>
      <c r="Y30" s="400">
        <f>ROUND($H30*AX30*W30,'DetailedBudget---TXST'!$AQ$261)</f>
        <v>0</v>
      </c>
      <c r="Z30" s="212" t="s">
        <v>181</v>
      </c>
      <c r="AA30" s="212" t="s">
        <v>181</v>
      </c>
      <c r="AB30" s="228"/>
      <c r="AC30" s="211" t="s">
        <v>181</v>
      </c>
      <c r="AD30" s="400">
        <f>ROUND($H30*AY30*AB30,'DetailedBudget---TXST'!$AQ$261)</f>
        <v>0</v>
      </c>
      <c r="AE30" s="212" t="s">
        <v>181</v>
      </c>
      <c r="AF30" s="212" t="s">
        <v>181</v>
      </c>
      <c r="AG30" s="228"/>
      <c r="AH30" s="211" t="s">
        <v>181</v>
      </c>
      <c r="AI30" s="400">
        <f>ROUND($H30*AZ30*AG30,'DetailedBudget---TXST'!$AQ$261)</f>
        <v>0</v>
      </c>
      <c r="AJ30" s="212" t="s">
        <v>181</v>
      </c>
      <c r="AK30" s="212" t="s">
        <v>181</v>
      </c>
      <c r="AL30" s="228"/>
      <c r="AM30" s="211" t="s">
        <v>181</v>
      </c>
      <c r="AN30" s="400">
        <f>ROUND($H30*BA30*AL30,'DetailedBudget---TXST'!$AQ$261)</f>
        <v>0</v>
      </c>
      <c r="AO30" s="212" t="s">
        <v>181</v>
      </c>
      <c r="AP30" s="229" t="s">
        <v>181</v>
      </c>
      <c r="AQ30" s="230">
        <f t="shared" si="8"/>
        <v>0</v>
      </c>
      <c r="AR30" s="215" t="s">
        <v>181</v>
      </c>
      <c r="AS30" s="56" t="s">
        <v>181</v>
      </c>
      <c r="AT30" s="231"/>
      <c r="AU30" s="56" t="s">
        <v>181</v>
      </c>
      <c r="AV30" s="170">
        <v>1.03</v>
      </c>
      <c r="AW30" s="76">
        <f t="shared" si="9"/>
        <v>1.0609</v>
      </c>
      <c r="AX30" s="76">
        <f t="shared" si="9"/>
        <v>1.092727</v>
      </c>
      <c r="AY30" s="76">
        <f t="shared" si="9"/>
        <v>1.1255088100000001</v>
      </c>
      <c r="AZ30" s="76">
        <f t="shared" si="9"/>
        <v>1.1592740743000001</v>
      </c>
      <c r="BA30" s="76">
        <f t="shared" si="9"/>
        <v>1.1940522965290001</v>
      </c>
      <c r="BB30" s="51">
        <f t="shared" si="20"/>
        <v>0</v>
      </c>
      <c r="BC30" s="51">
        <f t="shared" si="21"/>
        <v>0</v>
      </c>
      <c r="BD30" s="51">
        <f t="shared" si="22"/>
        <v>0</v>
      </c>
      <c r="BE30" s="51">
        <f t="shared" si="23"/>
        <v>0</v>
      </c>
      <c r="BF30" s="51">
        <f t="shared" si="24"/>
        <v>0</v>
      </c>
      <c r="BG30" s="51">
        <f t="shared" si="25"/>
        <v>0</v>
      </c>
      <c r="BH30" s="735">
        <f>ROUND((M30/9),3)</f>
        <v>0</v>
      </c>
      <c r="BI30" s="735">
        <f>ROUND((R30/9),3)</f>
        <v>0</v>
      </c>
      <c r="BJ30" s="735">
        <f>ROUND((W30/9),3)</f>
        <v>0</v>
      </c>
      <c r="BK30" s="735">
        <f>ROUND((AB30/9),3)</f>
        <v>0</v>
      </c>
      <c r="BL30" s="735">
        <f>ROUND((AG30/9),3)</f>
        <v>0</v>
      </c>
      <c r="BM30" s="735">
        <f>ROUND((AL30/9),3)</f>
        <v>0</v>
      </c>
      <c r="BN30" s="739">
        <f t="shared" si="32"/>
        <v>0</v>
      </c>
      <c r="BO30" s="739">
        <f t="shared" si="33"/>
        <v>0</v>
      </c>
      <c r="BP30" s="739">
        <f t="shared" si="34"/>
        <v>0</v>
      </c>
      <c r="BQ30" s="739">
        <f t="shared" si="35"/>
        <v>0</v>
      </c>
      <c r="BR30" s="739">
        <f t="shared" si="36"/>
        <v>0</v>
      </c>
      <c r="BS30" s="739">
        <f t="shared" si="37"/>
        <v>0</v>
      </c>
      <c r="BT30" s="740">
        <f t="shared" si="38"/>
        <v>0</v>
      </c>
      <c r="BU30" s="740">
        <f t="shared" si="39"/>
        <v>0</v>
      </c>
      <c r="BV30" s="740">
        <f t="shared" si="40"/>
        <v>0</v>
      </c>
      <c r="BW30" s="740">
        <f t="shared" si="41"/>
        <v>0</v>
      </c>
      <c r="BX30" s="740">
        <f t="shared" si="42"/>
        <v>0</v>
      </c>
      <c r="BY30" s="740">
        <f t="shared" si="43"/>
        <v>0</v>
      </c>
      <c r="BZ30" s="743">
        <f t="shared" si="46"/>
        <v>0</v>
      </c>
      <c r="CA30" s="743">
        <f t="shared" si="46"/>
        <v>0</v>
      </c>
      <c r="CB30" s="743">
        <f t="shared" si="46"/>
        <v>0</v>
      </c>
      <c r="CC30" s="743">
        <f t="shared" si="46"/>
        <v>0</v>
      </c>
      <c r="CD30" s="743">
        <f t="shared" si="46"/>
        <v>0</v>
      </c>
      <c r="CE30" s="743">
        <f t="shared" si="46"/>
        <v>0</v>
      </c>
      <c r="CF30" s="740">
        <f t="shared" si="47"/>
        <v>0</v>
      </c>
      <c r="CG30" s="740">
        <f t="shared" si="47"/>
        <v>0</v>
      </c>
      <c r="CH30" s="740">
        <f t="shared" si="47"/>
        <v>0</v>
      </c>
      <c r="CI30" s="740">
        <f t="shared" si="47"/>
        <v>0</v>
      </c>
      <c r="CJ30" s="740">
        <f t="shared" si="47"/>
        <v>0</v>
      </c>
      <c r="CK30" s="740">
        <f t="shared" si="47"/>
        <v>0</v>
      </c>
      <c r="CL30" s="746" t="s">
        <v>1208</v>
      </c>
      <c r="CM30" s="746" t="s">
        <v>1208</v>
      </c>
      <c r="CN30" s="746" t="s">
        <v>1208</v>
      </c>
      <c r="CO30" s="746" t="s">
        <v>1208</v>
      </c>
      <c r="CP30" s="746" t="s">
        <v>1208</v>
      </c>
      <c r="CQ30" s="746" t="s">
        <v>1208</v>
      </c>
      <c r="CR30" s="677" t="e">
        <f t="shared" si="12"/>
        <v>#DIV/0!</v>
      </c>
      <c r="CS30" s="677" t="e">
        <f t="shared" si="13"/>
        <v>#DIV/0!</v>
      </c>
      <c r="CT30" s="677" t="e">
        <f t="shared" si="14"/>
        <v>#DIV/0!</v>
      </c>
      <c r="CU30" s="677" t="e">
        <f t="shared" si="15"/>
        <v>#DIV/0!</v>
      </c>
      <c r="CV30" s="677" t="e">
        <f t="shared" si="16"/>
        <v>#DIV/0!</v>
      </c>
      <c r="CW30" s="677" t="e">
        <f t="shared" si="17"/>
        <v>#DIV/0!</v>
      </c>
      <c r="CX30" s="678" t="e">
        <f t="shared" si="44"/>
        <v>#DIV/0!</v>
      </c>
      <c r="CY30" s="678" t="e">
        <f t="shared" si="44"/>
        <v>#DIV/0!</v>
      </c>
      <c r="CZ30" s="678" t="e">
        <f t="shared" si="44"/>
        <v>#DIV/0!</v>
      </c>
      <c r="DA30" s="678" t="e">
        <f t="shared" si="44"/>
        <v>#DIV/0!</v>
      </c>
      <c r="DB30" s="678" t="e">
        <f t="shared" si="44"/>
        <v>#DIV/0!</v>
      </c>
      <c r="DC30" s="678" t="e">
        <f t="shared" si="44"/>
        <v>#DIV/0!</v>
      </c>
      <c r="DD30" s="679" t="e">
        <f t="shared" si="45"/>
        <v>#DIV/0!</v>
      </c>
      <c r="DE30" s="679" t="e">
        <f t="shared" si="45"/>
        <v>#DIV/0!</v>
      </c>
      <c r="DF30" s="679" t="e">
        <f t="shared" si="45"/>
        <v>#DIV/0!</v>
      </c>
      <c r="DG30" s="679" t="e">
        <f t="shared" si="45"/>
        <v>#DIV/0!</v>
      </c>
      <c r="DH30" s="679" t="e">
        <f t="shared" si="45"/>
        <v>#DIV/0!</v>
      </c>
      <c r="DI30" s="679" t="e">
        <f t="shared" si="45"/>
        <v>#DIV/0!</v>
      </c>
      <c r="DJ30" s="748">
        <f>ROUND($J30*O30, 'Initial Information'!B24)</f>
        <v>0</v>
      </c>
      <c r="DK30" s="748">
        <f>ROUND($J30*T30, 'Initial Information'!B24)</f>
        <v>0</v>
      </c>
      <c r="DL30" s="748">
        <f>ROUND($J30*Y30, 'Initial Information'!B24)</f>
        <v>0</v>
      </c>
      <c r="DM30" s="748">
        <f>ROUND($J30*AD30, 'Initial Information'!B24)</f>
        <v>0</v>
      </c>
      <c r="DN30" s="748">
        <f>ROUND($J30*AI30, 'Initial Information'!B24)</f>
        <v>0</v>
      </c>
      <c r="DO30" s="748">
        <f>ROUND($J30*AN30, 'Initial Information'!B24)</f>
        <v>0</v>
      </c>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row>
    <row r="31" spans="1:145" s="58" customFormat="1" ht="9.9499999999999993" customHeight="1" thickBot="1">
      <c r="A31" s="55" t="s">
        <v>181</v>
      </c>
      <c r="B31" s="56" t="s">
        <v>181</v>
      </c>
      <c r="C31" s="56" t="s">
        <v>181</v>
      </c>
      <c r="D31" s="56" t="s">
        <v>181</v>
      </c>
      <c r="E31" s="56" t="s">
        <v>181</v>
      </c>
      <c r="F31" s="56" t="s">
        <v>181</v>
      </c>
      <c r="G31" s="56" t="s">
        <v>181</v>
      </c>
      <c r="H31" s="56" t="s">
        <v>181</v>
      </c>
      <c r="I31" s="56" t="s">
        <v>181</v>
      </c>
      <c r="J31" s="56" t="s">
        <v>181</v>
      </c>
      <c r="K31" s="56" t="s">
        <v>181</v>
      </c>
      <c r="L31" s="210" t="s">
        <v>181</v>
      </c>
      <c r="M31" s="211" t="s">
        <v>181</v>
      </c>
      <c r="N31" s="211" t="s">
        <v>181</v>
      </c>
      <c r="O31" s="421" t="s">
        <v>181</v>
      </c>
      <c r="P31" s="212" t="s">
        <v>181</v>
      </c>
      <c r="Q31" s="211" t="s">
        <v>181</v>
      </c>
      <c r="R31" s="211" t="s">
        <v>181</v>
      </c>
      <c r="S31" s="211" t="s">
        <v>181</v>
      </c>
      <c r="T31" s="421" t="s">
        <v>181</v>
      </c>
      <c r="U31" s="212" t="s">
        <v>181</v>
      </c>
      <c r="V31" s="211" t="s">
        <v>181</v>
      </c>
      <c r="W31" s="211" t="s">
        <v>181</v>
      </c>
      <c r="X31" s="211" t="s">
        <v>181</v>
      </c>
      <c r="Y31" s="421" t="s">
        <v>181</v>
      </c>
      <c r="Z31" s="212" t="s">
        <v>181</v>
      </c>
      <c r="AA31" s="211" t="s">
        <v>181</v>
      </c>
      <c r="AB31" s="211" t="s">
        <v>181</v>
      </c>
      <c r="AC31" s="211" t="s">
        <v>181</v>
      </c>
      <c r="AD31" s="421" t="s">
        <v>181</v>
      </c>
      <c r="AE31" s="212" t="s">
        <v>181</v>
      </c>
      <c r="AF31" s="211" t="s">
        <v>181</v>
      </c>
      <c r="AG31" s="211" t="s">
        <v>181</v>
      </c>
      <c r="AH31" s="211" t="s">
        <v>181</v>
      </c>
      <c r="AI31" s="421" t="s">
        <v>181</v>
      </c>
      <c r="AJ31" s="212" t="s">
        <v>181</v>
      </c>
      <c r="AK31" s="211" t="s">
        <v>181</v>
      </c>
      <c r="AL31" s="211" t="s">
        <v>181</v>
      </c>
      <c r="AM31" s="211" t="s">
        <v>181</v>
      </c>
      <c r="AN31" s="421" t="s">
        <v>181</v>
      </c>
      <c r="AO31" s="212" t="s">
        <v>181</v>
      </c>
      <c r="AP31" s="229" t="s">
        <v>181</v>
      </c>
      <c r="AQ31" s="237" t="s">
        <v>181</v>
      </c>
      <c r="AR31" s="215" t="s">
        <v>181</v>
      </c>
      <c r="AS31" s="56" t="s">
        <v>181</v>
      </c>
      <c r="AT31" s="238"/>
      <c r="AU31" s="56" t="s">
        <v>181</v>
      </c>
      <c r="AV31" s="56" t="s">
        <v>181</v>
      </c>
      <c r="AW31" s="56" t="s">
        <v>181</v>
      </c>
      <c r="AX31" s="56" t="s">
        <v>181</v>
      </c>
      <c r="AY31" s="56" t="s">
        <v>181</v>
      </c>
      <c r="AZ31" s="56" t="s">
        <v>181</v>
      </c>
      <c r="BA31" s="56" t="s">
        <v>181</v>
      </c>
      <c r="BB31" s="56" t="s">
        <v>181</v>
      </c>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27"/>
      <c r="CF31" s="127"/>
      <c r="CG31" s="127"/>
      <c r="CH31" s="127"/>
      <c r="CI31" s="127"/>
      <c r="CJ31" s="127"/>
      <c r="CK31" s="127"/>
      <c r="CL31" s="127"/>
      <c r="CM31" s="127"/>
      <c r="CN31" s="127"/>
      <c r="CO31" s="127"/>
      <c r="CP31" s="127"/>
      <c r="CQ31" s="127"/>
      <c r="CR31" s="127"/>
      <c r="CS31" s="127"/>
      <c r="CT31" s="127"/>
      <c r="CU31" s="127"/>
      <c r="CV31" s="127"/>
      <c r="CW31" s="127"/>
      <c r="CX31" s="56" t="s">
        <v>181</v>
      </c>
      <c r="CY31" s="56" t="s">
        <v>181</v>
      </c>
      <c r="CZ31" s="56" t="s">
        <v>181</v>
      </c>
      <c r="DA31" s="56" t="s">
        <v>181</v>
      </c>
      <c r="DB31" s="56" t="s">
        <v>181</v>
      </c>
      <c r="DC31" s="56" t="s">
        <v>181</v>
      </c>
      <c r="DD31" s="56" t="s">
        <v>181</v>
      </c>
      <c r="DE31" s="56" t="s">
        <v>181</v>
      </c>
      <c r="DF31" s="56" t="s">
        <v>181</v>
      </c>
      <c r="DG31" s="56" t="s">
        <v>181</v>
      </c>
      <c r="DH31" s="56" t="s">
        <v>181</v>
      </c>
      <c r="DI31" s="56" t="s">
        <v>181</v>
      </c>
      <c r="DJ31" s="56" t="s">
        <v>181</v>
      </c>
      <c r="DK31" s="127"/>
      <c r="DL31" s="127"/>
      <c r="DM31" s="127"/>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c r="EO31" s="127"/>
    </row>
    <row r="32" spans="1:145" s="58" customFormat="1" ht="20.25" customHeight="1" thickBot="1">
      <c r="A32" s="55" t="s">
        <v>181</v>
      </c>
      <c r="B32" s="56" t="s">
        <v>181</v>
      </c>
      <c r="C32" s="56" t="s">
        <v>192</v>
      </c>
      <c r="D32" s="56"/>
      <c r="E32" s="56"/>
      <c r="F32" s="56"/>
      <c r="G32" s="56" t="s">
        <v>181</v>
      </c>
      <c r="H32" s="56" t="s">
        <v>181</v>
      </c>
      <c r="I32" s="56" t="s">
        <v>181</v>
      </c>
      <c r="J32" s="56" t="s">
        <v>181</v>
      </c>
      <c r="K32" s="56" t="s">
        <v>181</v>
      </c>
      <c r="L32" s="210" t="s">
        <v>181</v>
      </c>
      <c r="M32" s="211" t="s">
        <v>181</v>
      </c>
      <c r="N32" s="211" t="s">
        <v>181</v>
      </c>
      <c r="O32" s="422">
        <f>SUM(O21:O30)</f>
        <v>0</v>
      </c>
      <c r="P32" s="212" t="s">
        <v>181</v>
      </c>
      <c r="Q32" s="211" t="s">
        <v>181</v>
      </c>
      <c r="R32" s="211" t="s">
        <v>181</v>
      </c>
      <c r="S32" s="211" t="s">
        <v>181</v>
      </c>
      <c r="T32" s="422">
        <f>SUM(T21:T30)</f>
        <v>0</v>
      </c>
      <c r="U32" s="212" t="s">
        <v>181</v>
      </c>
      <c r="V32" s="211" t="s">
        <v>181</v>
      </c>
      <c r="W32" s="211" t="s">
        <v>181</v>
      </c>
      <c r="X32" s="211" t="s">
        <v>181</v>
      </c>
      <c r="Y32" s="422">
        <f>SUM(Y21:Y30)</f>
        <v>0</v>
      </c>
      <c r="Z32" s="212" t="s">
        <v>181</v>
      </c>
      <c r="AA32" s="211" t="s">
        <v>181</v>
      </c>
      <c r="AB32" s="211" t="s">
        <v>181</v>
      </c>
      <c r="AC32" s="211" t="s">
        <v>181</v>
      </c>
      <c r="AD32" s="422">
        <f>SUM(AD21:AD30)</f>
        <v>0</v>
      </c>
      <c r="AE32" s="212" t="s">
        <v>181</v>
      </c>
      <c r="AF32" s="211" t="s">
        <v>181</v>
      </c>
      <c r="AG32" s="211" t="s">
        <v>181</v>
      </c>
      <c r="AH32" s="211" t="s">
        <v>181</v>
      </c>
      <c r="AI32" s="422">
        <f>SUM(AI21:AI30)</f>
        <v>0</v>
      </c>
      <c r="AJ32" s="212" t="s">
        <v>181</v>
      </c>
      <c r="AK32" s="211" t="s">
        <v>181</v>
      </c>
      <c r="AL32" s="211" t="s">
        <v>181</v>
      </c>
      <c r="AM32" s="211" t="s">
        <v>181</v>
      </c>
      <c r="AN32" s="422">
        <f>SUM(AN21:AN30)</f>
        <v>0</v>
      </c>
      <c r="AO32" s="212" t="s">
        <v>181</v>
      </c>
      <c r="AP32" s="229" t="s">
        <v>181</v>
      </c>
      <c r="AQ32" s="239">
        <f>SUM(O32:AN32)</f>
        <v>0</v>
      </c>
      <c r="AR32" s="215" t="s">
        <v>181</v>
      </c>
      <c r="AS32" s="56" t="s">
        <v>181</v>
      </c>
      <c r="AT32" s="334"/>
      <c r="AU32" s="56" t="s">
        <v>181</v>
      </c>
      <c r="AV32" s="56" t="s">
        <v>181</v>
      </c>
      <c r="AW32" s="56" t="s">
        <v>181</v>
      </c>
      <c r="AX32" s="56" t="s">
        <v>181</v>
      </c>
      <c r="AY32" s="56" t="s">
        <v>181</v>
      </c>
      <c r="AZ32" s="56" t="s">
        <v>181</v>
      </c>
      <c r="BA32" s="56" t="s">
        <v>181</v>
      </c>
      <c r="BB32" s="56" t="s">
        <v>138</v>
      </c>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56" t="s">
        <v>138</v>
      </c>
      <c r="CY32" s="56" t="s">
        <v>138</v>
      </c>
      <c r="CZ32" s="56" t="s">
        <v>138</v>
      </c>
      <c r="DA32" s="56" t="s">
        <v>138</v>
      </c>
      <c r="DB32" s="56" t="s">
        <v>138</v>
      </c>
      <c r="DC32" s="56" t="s">
        <v>138</v>
      </c>
      <c r="DD32" s="56" t="s">
        <v>138</v>
      </c>
      <c r="DE32" s="56" t="s">
        <v>138</v>
      </c>
      <c r="DF32" s="56" t="s">
        <v>138</v>
      </c>
      <c r="DG32" s="56" t="s">
        <v>138</v>
      </c>
      <c r="DH32" s="56" t="s">
        <v>138</v>
      </c>
      <c r="DI32" s="56" t="s">
        <v>138</v>
      </c>
      <c r="DJ32" s="56" t="s">
        <v>138</v>
      </c>
      <c r="DK32" s="127"/>
      <c r="DL32" s="127"/>
      <c r="DM32" s="127"/>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c r="EO32" s="127"/>
    </row>
    <row r="33" spans="1:146" s="58" customFormat="1" ht="9.9499999999999993" customHeight="1" thickBot="1">
      <c r="A33" s="61" t="s">
        <v>181</v>
      </c>
      <c r="B33" s="62" t="s">
        <v>181</v>
      </c>
      <c r="C33" s="62" t="s">
        <v>181</v>
      </c>
      <c r="D33" s="62" t="s">
        <v>181</v>
      </c>
      <c r="E33" s="62" t="s">
        <v>181</v>
      </c>
      <c r="F33" s="62" t="s">
        <v>181</v>
      </c>
      <c r="G33" s="62" t="s">
        <v>181</v>
      </c>
      <c r="H33" s="62" t="s">
        <v>181</v>
      </c>
      <c r="I33" s="62" t="s">
        <v>181</v>
      </c>
      <c r="J33" s="62" t="s">
        <v>181</v>
      </c>
      <c r="K33" s="62" t="s">
        <v>181</v>
      </c>
      <c r="L33" s="240" t="s">
        <v>181</v>
      </c>
      <c r="M33" s="241" t="s">
        <v>181</v>
      </c>
      <c r="N33" s="241" t="s">
        <v>181</v>
      </c>
      <c r="O33" s="423" t="s">
        <v>181</v>
      </c>
      <c r="P33" s="243" t="s">
        <v>181</v>
      </c>
      <c r="Q33" s="241" t="s">
        <v>181</v>
      </c>
      <c r="R33" s="241" t="s">
        <v>181</v>
      </c>
      <c r="S33" s="241" t="s">
        <v>181</v>
      </c>
      <c r="T33" s="423" t="s">
        <v>181</v>
      </c>
      <c r="U33" s="243" t="s">
        <v>181</v>
      </c>
      <c r="V33" s="241" t="s">
        <v>181</v>
      </c>
      <c r="W33" s="241" t="s">
        <v>181</v>
      </c>
      <c r="X33" s="241" t="s">
        <v>181</v>
      </c>
      <c r="Y33" s="423" t="s">
        <v>181</v>
      </c>
      <c r="Z33" s="243" t="s">
        <v>181</v>
      </c>
      <c r="AA33" s="241" t="s">
        <v>181</v>
      </c>
      <c r="AB33" s="241" t="s">
        <v>181</v>
      </c>
      <c r="AC33" s="241" t="s">
        <v>181</v>
      </c>
      <c r="AD33" s="423" t="s">
        <v>181</v>
      </c>
      <c r="AE33" s="243" t="s">
        <v>181</v>
      </c>
      <c r="AF33" s="241" t="s">
        <v>181</v>
      </c>
      <c r="AG33" s="241" t="s">
        <v>181</v>
      </c>
      <c r="AH33" s="241" t="s">
        <v>181</v>
      </c>
      <c r="AI33" s="423" t="s">
        <v>181</v>
      </c>
      <c r="AJ33" s="243" t="s">
        <v>181</v>
      </c>
      <c r="AK33" s="241" t="s">
        <v>181</v>
      </c>
      <c r="AL33" s="241" t="s">
        <v>181</v>
      </c>
      <c r="AM33" s="241" t="s">
        <v>181</v>
      </c>
      <c r="AN33" s="423" t="s">
        <v>181</v>
      </c>
      <c r="AO33" s="243" t="s">
        <v>181</v>
      </c>
      <c r="AP33" s="244" t="s">
        <v>181</v>
      </c>
      <c r="AQ33" s="245" t="s">
        <v>181</v>
      </c>
      <c r="AR33" s="246" t="s">
        <v>181</v>
      </c>
      <c r="AS33" s="56" t="s">
        <v>181</v>
      </c>
      <c r="AT33" s="247"/>
      <c r="AU33" s="56" t="s">
        <v>181</v>
      </c>
      <c r="AV33" s="56" t="s">
        <v>181</v>
      </c>
      <c r="AW33" s="56" t="s">
        <v>181</v>
      </c>
      <c r="AX33" s="56" t="s">
        <v>181</v>
      </c>
      <c r="AY33" s="56" t="s">
        <v>181</v>
      </c>
      <c r="AZ33" s="56" t="s">
        <v>181</v>
      </c>
      <c r="BA33" s="56" t="s">
        <v>181</v>
      </c>
      <c r="BB33" s="56" t="s">
        <v>181</v>
      </c>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56" t="s">
        <v>181</v>
      </c>
      <c r="CY33" s="56" t="s">
        <v>181</v>
      </c>
      <c r="CZ33" s="56" t="s">
        <v>181</v>
      </c>
      <c r="DA33" s="56" t="s">
        <v>181</v>
      </c>
      <c r="DB33" s="56" t="s">
        <v>181</v>
      </c>
      <c r="DC33" s="56" t="s">
        <v>181</v>
      </c>
      <c r="DD33" s="56" t="s">
        <v>181</v>
      </c>
      <c r="DE33" s="56" t="s">
        <v>181</v>
      </c>
      <c r="DF33" s="56" t="s">
        <v>181</v>
      </c>
      <c r="DG33" s="56" t="s">
        <v>181</v>
      </c>
      <c r="DH33" s="56" t="s">
        <v>181</v>
      </c>
      <c r="DI33" s="56" t="s">
        <v>181</v>
      </c>
      <c r="DJ33" s="56" t="s">
        <v>181</v>
      </c>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row>
    <row r="34" spans="1:146" s="58" customFormat="1" ht="10.15" customHeight="1">
      <c r="A34" s="55" t="s">
        <v>181</v>
      </c>
      <c r="B34" s="84" t="s">
        <v>138</v>
      </c>
      <c r="C34" s="84" t="s">
        <v>181</v>
      </c>
      <c r="D34" s="84" t="s">
        <v>181</v>
      </c>
      <c r="E34" s="56" t="s">
        <v>181</v>
      </c>
      <c r="F34" s="56" t="s">
        <v>181</v>
      </c>
      <c r="G34" s="56" t="s">
        <v>181</v>
      </c>
      <c r="H34" s="56" t="s">
        <v>181</v>
      </c>
      <c r="I34" s="56" t="s">
        <v>181</v>
      </c>
      <c r="J34" s="56" t="s">
        <v>181</v>
      </c>
      <c r="K34" s="56" t="s">
        <v>181</v>
      </c>
      <c r="L34" s="210" t="s">
        <v>181</v>
      </c>
      <c r="M34" s="211" t="s">
        <v>181</v>
      </c>
      <c r="N34" s="211" t="s">
        <v>181</v>
      </c>
      <c r="O34" s="421" t="s">
        <v>181</v>
      </c>
      <c r="P34" s="211" t="s">
        <v>181</v>
      </c>
      <c r="Q34" s="210" t="s">
        <v>181</v>
      </c>
      <c r="R34" s="211" t="s">
        <v>181</v>
      </c>
      <c r="S34" s="211" t="s">
        <v>181</v>
      </c>
      <c r="T34" s="421" t="s">
        <v>181</v>
      </c>
      <c r="U34" s="211" t="s">
        <v>181</v>
      </c>
      <c r="V34" s="210" t="s">
        <v>181</v>
      </c>
      <c r="W34" s="211" t="s">
        <v>181</v>
      </c>
      <c r="X34" s="211" t="s">
        <v>181</v>
      </c>
      <c r="Y34" s="421" t="s">
        <v>181</v>
      </c>
      <c r="Z34" s="211" t="s">
        <v>181</v>
      </c>
      <c r="AA34" s="210" t="s">
        <v>181</v>
      </c>
      <c r="AB34" s="211" t="s">
        <v>181</v>
      </c>
      <c r="AC34" s="211" t="s">
        <v>181</v>
      </c>
      <c r="AD34" s="421" t="s">
        <v>181</v>
      </c>
      <c r="AE34" s="211" t="s">
        <v>181</v>
      </c>
      <c r="AF34" s="210" t="s">
        <v>181</v>
      </c>
      <c r="AG34" s="211" t="s">
        <v>181</v>
      </c>
      <c r="AH34" s="211" t="s">
        <v>181</v>
      </c>
      <c r="AI34" s="421" t="s">
        <v>181</v>
      </c>
      <c r="AJ34" s="211" t="s">
        <v>181</v>
      </c>
      <c r="AK34" s="210" t="s">
        <v>181</v>
      </c>
      <c r="AL34" s="211" t="s">
        <v>181</v>
      </c>
      <c r="AM34" s="211" t="s">
        <v>181</v>
      </c>
      <c r="AN34" s="421" t="s">
        <v>181</v>
      </c>
      <c r="AO34" s="211" t="s">
        <v>181</v>
      </c>
      <c r="AP34" s="248" t="s">
        <v>181</v>
      </c>
      <c r="AQ34" s="237" t="s">
        <v>181</v>
      </c>
      <c r="AR34" s="215" t="s">
        <v>181</v>
      </c>
      <c r="AS34" s="56" t="s">
        <v>181</v>
      </c>
      <c r="AT34" s="238"/>
      <c r="AU34" s="56" t="s">
        <v>181</v>
      </c>
      <c r="AV34" s="553"/>
      <c r="AW34" s="553"/>
      <c r="AX34" s="553"/>
      <c r="AY34" s="553"/>
      <c r="AZ34" s="553"/>
      <c r="BA34" s="553"/>
      <c r="BB34" s="553"/>
      <c r="BC34" s="554"/>
      <c r="BD34" s="554"/>
      <c r="BE34" s="554"/>
      <c r="BF34" s="554"/>
      <c r="BG34" s="554"/>
      <c r="BH34" s="554"/>
      <c r="BI34" s="554"/>
      <c r="BJ34" s="554"/>
      <c r="BK34" s="554"/>
      <c r="BL34" s="554"/>
      <c r="BM34" s="554"/>
      <c r="BN34" s="554"/>
      <c r="BO34" s="554"/>
      <c r="BP34" s="554"/>
      <c r="BQ34" s="554"/>
      <c r="BR34" s="554"/>
      <c r="BS34" s="554"/>
      <c r="BT34" s="554"/>
      <c r="BU34" s="554"/>
      <c r="BV34" s="554"/>
      <c r="BW34" s="554"/>
      <c r="BX34" s="554"/>
      <c r="BY34" s="554"/>
      <c r="BZ34" s="554"/>
      <c r="CA34" s="554"/>
      <c r="CB34" s="554"/>
      <c r="CC34" s="554"/>
      <c r="CD34" s="554"/>
      <c r="CE34" s="554"/>
      <c r="CF34" s="554"/>
      <c r="CG34" s="554"/>
      <c r="CH34" s="554"/>
      <c r="CI34" s="554"/>
      <c r="CJ34" s="554"/>
      <c r="CK34" s="554"/>
      <c r="CL34" s="554"/>
      <c r="CM34" s="554"/>
      <c r="CN34" s="554"/>
      <c r="CO34" s="554"/>
      <c r="CP34" s="554"/>
      <c r="CQ34" s="554"/>
      <c r="CR34" s="554"/>
      <c r="CS34" s="554"/>
      <c r="CT34" s="554"/>
      <c r="CU34" s="554"/>
      <c r="CV34" s="554"/>
      <c r="CW34" s="554"/>
      <c r="CX34" s="553"/>
      <c r="CY34" s="553"/>
      <c r="CZ34" s="553"/>
      <c r="DA34" s="553"/>
      <c r="DB34" s="553"/>
      <c r="DC34" s="553"/>
      <c r="DD34" s="553"/>
      <c r="DE34" s="553"/>
      <c r="DF34" s="553"/>
      <c r="DG34" s="553"/>
      <c r="DH34" s="553"/>
      <c r="DI34" s="553"/>
      <c r="DJ34" s="553"/>
      <c r="DK34" s="554"/>
      <c r="DL34" s="554"/>
      <c r="DM34" s="554"/>
      <c r="DN34" s="554"/>
      <c r="DO34" s="554"/>
      <c r="DP34" s="554"/>
      <c r="DQ34" s="554"/>
      <c r="DR34" s="554"/>
      <c r="DS34" s="554"/>
      <c r="DT34" s="554"/>
      <c r="DU34" s="554"/>
      <c r="DV34" s="554"/>
      <c r="DW34" s="554"/>
      <c r="DX34" s="554"/>
      <c r="DY34" s="554"/>
      <c r="DZ34" s="554"/>
      <c r="EA34" s="554"/>
      <c r="EB34" s="554"/>
      <c r="EC34" s="554"/>
      <c r="ED34" s="554"/>
      <c r="EE34" s="554"/>
      <c r="EF34" s="554"/>
      <c r="EG34" s="554"/>
      <c r="EH34" s="127"/>
      <c r="EI34" s="127"/>
      <c r="EJ34" s="127"/>
      <c r="EK34" s="127"/>
      <c r="EL34" s="127"/>
      <c r="EM34" s="127"/>
      <c r="EN34" s="127"/>
      <c r="EO34" s="127"/>
    </row>
    <row r="35" spans="1:146" s="58" customFormat="1" ht="39.75" customHeight="1">
      <c r="A35" s="55"/>
      <c r="B35" s="1347" t="s">
        <v>193</v>
      </c>
      <c r="C35" s="1348"/>
      <c r="D35" s="1348"/>
      <c r="E35" s="1348"/>
      <c r="F35" s="1348"/>
      <c r="G35" s="1401" t="s">
        <v>247</v>
      </c>
      <c r="H35" s="1401"/>
      <c r="I35" s="1401"/>
      <c r="J35" s="106" t="s">
        <v>190</v>
      </c>
      <c r="K35" s="56" t="s">
        <v>181</v>
      </c>
      <c r="L35" s="1402" t="s">
        <v>194</v>
      </c>
      <c r="M35" s="1403"/>
      <c r="N35" s="1403"/>
      <c r="O35" s="421" t="s">
        <v>181</v>
      </c>
      <c r="P35" s="212" t="s">
        <v>181</v>
      </c>
      <c r="Q35" s="211" t="s">
        <v>181</v>
      </c>
      <c r="R35" s="211" t="s">
        <v>181</v>
      </c>
      <c r="S35" s="211" t="s">
        <v>181</v>
      </c>
      <c r="T35" s="421" t="s">
        <v>181</v>
      </c>
      <c r="U35" s="212" t="s">
        <v>181</v>
      </c>
      <c r="V35" s="211" t="s">
        <v>181</v>
      </c>
      <c r="W35" s="211" t="s">
        <v>181</v>
      </c>
      <c r="X35" s="211" t="s">
        <v>181</v>
      </c>
      <c r="Y35" s="421" t="s">
        <v>181</v>
      </c>
      <c r="Z35" s="212" t="s">
        <v>181</v>
      </c>
      <c r="AA35" s="211" t="s">
        <v>181</v>
      </c>
      <c r="AB35" s="211" t="s">
        <v>181</v>
      </c>
      <c r="AC35" s="211" t="s">
        <v>181</v>
      </c>
      <c r="AD35" s="421" t="s">
        <v>181</v>
      </c>
      <c r="AE35" s="212" t="s">
        <v>181</v>
      </c>
      <c r="AF35" s="211" t="s">
        <v>181</v>
      </c>
      <c r="AG35" s="211" t="s">
        <v>181</v>
      </c>
      <c r="AH35" s="211" t="s">
        <v>181</v>
      </c>
      <c r="AI35" s="421" t="s">
        <v>181</v>
      </c>
      <c r="AJ35" s="212" t="s">
        <v>181</v>
      </c>
      <c r="AK35" s="211" t="s">
        <v>181</v>
      </c>
      <c r="AL35" s="211" t="s">
        <v>181</v>
      </c>
      <c r="AM35" s="211" t="s">
        <v>181</v>
      </c>
      <c r="AN35" s="421" t="s">
        <v>181</v>
      </c>
      <c r="AO35" s="212" t="s">
        <v>181</v>
      </c>
      <c r="AP35" s="229" t="s">
        <v>181</v>
      </c>
      <c r="AQ35" s="237" t="s">
        <v>181</v>
      </c>
      <c r="AR35" s="215" t="s">
        <v>181</v>
      </c>
      <c r="AS35" s="56" t="s">
        <v>181</v>
      </c>
      <c r="AT35" s="238"/>
      <c r="AU35" s="56" t="s">
        <v>181</v>
      </c>
      <c r="AV35" s="553"/>
      <c r="AW35" s="553"/>
      <c r="AX35" s="553"/>
      <c r="AY35" s="553"/>
      <c r="AZ35" s="553"/>
      <c r="BA35" s="553"/>
      <c r="BB35" s="553"/>
      <c r="BC35" s="554"/>
      <c r="BD35" s="554"/>
      <c r="BE35" s="554"/>
      <c r="BF35" s="554"/>
      <c r="BG35" s="554"/>
      <c r="BH35" s="554"/>
      <c r="BI35" s="554"/>
      <c r="BJ35" s="554"/>
      <c r="BK35" s="554"/>
      <c r="BL35" s="554"/>
      <c r="BM35" s="554"/>
      <c r="BN35" s="554"/>
      <c r="BO35" s="554"/>
      <c r="BP35" s="554"/>
      <c r="BQ35" s="554"/>
      <c r="BR35" s="554"/>
      <c r="BS35" s="554"/>
      <c r="BT35" s="554"/>
      <c r="BU35" s="554"/>
      <c r="BV35" s="554"/>
      <c r="BW35" s="554"/>
      <c r="BX35" s="554"/>
      <c r="BY35" s="554"/>
      <c r="BZ35" s="554"/>
      <c r="CA35" s="554"/>
      <c r="CB35" s="554"/>
      <c r="CC35" s="554"/>
      <c r="CD35" s="554"/>
      <c r="CE35" s="554"/>
      <c r="CF35" s="554"/>
      <c r="CG35" s="554"/>
      <c r="CH35" s="554"/>
      <c r="CI35" s="554"/>
      <c r="CJ35" s="554"/>
      <c r="CK35" s="554"/>
      <c r="CL35" s="554"/>
      <c r="CM35" s="554"/>
      <c r="CN35" s="554"/>
      <c r="CO35" s="554"/>
      <c r="CP35" s="554"/>
      <c r="CQ35" s="554"/>
      <c r="CR35" s="554"/>
      <c r="CS35" s="554"/>
      <c r="CT35" s="554"/>
      <c r="CU35" s="554"/>
      <c r="CV35" s="554"/>
      <c r="CW35" s="554"/>
      <c r="CX35" s="553"/>
      <c r="CY35" s="553"/>
      <c r="CZ35" s="553"/>
      <c r="DA35" s="553"/>
      <c r="DB35" s="553"/>
      <c r="DC35" s="553"/>
      <c r="DD35" s="553"/>
      <c r="DE35" s="553"/>
      <c r="DF35" s="553"/>
      <c r="DG35" s="553"/>
      <c r="DH35" s="553"/>
      <c r="DI35" s="553"/>
      <c r="DJ35" s="553"/>
      <c r="DK35" s="554"/>
      <c r="DL35" s="554"/>
      <c r="DM35" s="554"/>
      <c r="DN35" s="554"/>
      <c r="DO35" s="554"/>
      <c r="DP35" s="554"/>
      <c r="DQ35" s="554"/>
      <c r="DR35" s="554"/>
      <c r="DS35" s="554"/>
      <c r="DT35" s="554"/>
      <c r="DU35" s="554"/>
      <c r="DV35" s="554"/>
      <c r="DW35" s="554"/>
      <c r="DX35" s="554"/>
      <c r="DY35" s="554"/>
      <c r="DZ35" s="554"/>
      <c r="EA35" s="554"/>
      <c r="EB35" s="554"/>
      <c r="EC35" s="554"/>
      <c r="ED35" s="554"/>
      <c r="EE35" s="554"/>
      <c r="EF35" s="554"/>
      <c r="EG35" s="554"/>
      <c r="EH35" s="127"/>
      <c r="EI35" s="127"/>
      <c r="EJ35" s="127"/>
      <c r="EK35" s="127"/>
      <c r="EL35" s="127"/>
      <c r="EM35" s="127"/>
      <c r="EN35" s="127"/>
      <c r="EO35" s="127"/>
    </row>
    <row r="36" spans="1:146" s="58" customFormat="1" ht="20.25" customHeight="1">
      <c r="A36" s="55" t="s">
        <v>181</v>
      </c>
      <c r="B36" s="56">
        <v>1</v>
      </c>
      <c r="C36" s="228">
        <v>0</v>
      </c>
      <c r="D36" s="1068" t="s">
        <v>195</v>
      </c>
      <c r="E36" s="966"/>
      <c r="F36" s="966"/>
      <c r="G36" s="56" t="s">
        <v>181</v>
      </c>
      <c r="H36" s="249">
        <v>1000</v>
      </c>
      <c r="I36" s="56" t="s">
        <v>181</v>
      </c>
      <c r="J36" s="234">
        <v>0.28000000000000003</v>
      </c>
      <c r="K36" s="56" t="s">
        <v>181</v>
      </c>
      <c r="L36" s="210" t="s">
        <v>181</v>
      </c>
      <c r="M36" s="228"/>
      <c r="N36" s="211" t="s">
        <v>181</v>
      </c>
      <c r="O36" s="400">
        <f>ROUND($H36*AV36*M36*$C36,'DetailedBudget---TXST'!$AQ$261)</f>
        <v>0</v>
      </c>
      <c r="P36" s="212" t="s">
        <v>181</v>
      </c>
      <c r="Q36" s="210" t="s">
        <v>181</v>
      </c>
      <c r="R36" s="228"/>
      <c r="S36" s="211" t="s">
        <v>181</v>
      </c>
      <c r="T36" s="400">
        <f>ROUND($H36*AW36*R36*$C36,'DetailedBudget---TXST'!$AQ$261)</f>
        <v>0</v>
      </c>
      <c r="U36" s="212" t="s">
        <v>181</v>
      </c>
      <c r="V36" s="210" t="s">
        <v>181</v>
      </c>
      <c r="W36" s="228"/>
      <c r="X36" s="211" t="s">
        <v>181</v>
      </c>
      <c r="Y36" s="400">
        <f>ROUND($H36*AX36*W36*$C36,'DetailedBudget---TXST'!$AQ$261)</f>
        <v>0</v>
      </c>
      <c r="Z36" s="212" t="s">
        <v>181</v>
      </c>
      <c r="AA36" s="210" t="s">
        <v>181</v>
      </c>
      <c r="AB36" s="228"/>
      <c r="AC36" s="211" t="s">
        <v>181</v>
      </c>
      <c r="AD36" s="400">
        <f>ROUND($H36*AY36*AB36,'DetailedBudget---TXST'!$AQ$261)</f>
        <v>0</v>
      </c>
      <c r="AE36" s="212" t="s">
        <v>181</v>
      </c>
      <c r="AF36" s="210" t="s">
        <v>181</v>
      </c>
      <c r="AG36" s="228"/>
      <c r="AH36" s="211" t="s">
        <v>181</v>
      </c>
      <c r="AI36" s="400">
        <f>ROUND($H36*BB36*AG36*$C36,'DetailedBudget---TXST'!$AQ$261)</f>
        <v>0</v>
      </c>
      <c r="AJ36" s="212" t="s">
        <v>181</v>
      </c>
      <c r="AK36" s="210" t="s">
        <v>181</v>
      </c>
      <c r="AL36" s="228"/>
      <c r="AM36" s="211" t="s">
        <v>181</v>
      </c>
      <c r="AN36" s="400">
        <f>ROUND($H36*BA36*AL36,'DetailedBudget---TXST'!$AQ$261)</f>
        <v>0</v>
      </c>
      <c r="AO36" s="212" t="s">
        <v>181</v>
      </c>
      <c r="AP36" s="229" t="s">
        <v>181</v>
      </c>
      <c r="AQ36" s="230">
        <f>SUM(O36+T36+Y36+AD36+AN36+AI36)</f>
        <v>0</v>
      </c>
      <c r="AR36" s="215" t="s">
        <v>181</v>
      </c>
      <c r="AS36" s="56" t="s">
        <v>181</v>
      </c>
      <c r="AT36" s="231"/>
      <c r="AU36" s="56" t="s">
        <v>181</v>
      </c>
      <c r="AV36" s="76">
        <v>1</v>
      </c>
      <c r="AW36" s="76">
        <f t="shared" ref="AW36:BA51" si="48">1.03*AV36</f>
        <v>1.03</v>
      </c>
      <c r="AX36" s="76">
        <f t="shared" si="48"/>
        <v>1.0609</v>
      </c>
      <c r="AY36" s="76">
        <f t="shared" si="48"/>
        <v>1.092727</v>
      </c>
      <c r="AZ36" s="76">
        <f t="shared" si="48"/>
        <v>1.1255088100000001</v>
      </c>
      <c r="BA36" s="76">
        <f t="shared" si="48"/>
        <v>1.1592740743000001</v>
      </c>
      <c r="BB36" s="51">
        <f t="shared" ref="BB36:BB55" si="49">ROUND((2080/12)*$C36*M36,2)</f>
        <v>0</v>
      </c>
      <c r="BC36" s="51">
        <f t="shared" ref="BC36:BC55" si="50">ROUND((2080/12)*$C36*R36,2)</f>
        <v>0</v>
      </c>
      <c r="BD36" s="51">
        <f t="shared" ref="BD36:BD55" si="51">ROUND((2080/12)*$C36*W36,2)</f>
        <v>0</v>
      </c>
      <c r="BE36" s="51">
        <f t="shared" ref="BE36:BE55" si="52">ROUND((2080/12)*$C36*AB36,2)</f>
        <v>0</v>
      </c>
      <c r="BF36" s="51">
        <f t="shared" ref="BF36:BF55" si="53">ROUND((2080/12)*$C36*AG36,2)</f>
        <v>0</v>
      </c>
      <c r="BG36" s="51">
        <f t="shared" ref="BG36:BG55" si="54">ROUND((2080/12)*$C36*AL36,2)</f>
        <v>0</v>
      </c>
      <c r="BH36" s="127"/>
      <c r="BI36" s="127"/>
      <c r="BJ36" s="127"/>
      <c r="BK36" s="127"/>
      <c r="BL36" s="127"/>
      <c r="BM36" s="127"/>
      <c r="BN36" s="739">
        <f t="shared" ref="BN36:BN55" si="55">ROUND((M36/12),3)</f>
        <v>0</v>
      </c>
      <c r="BO36" s="739">
        <f t="shared" ref="BO36:BO55" si="56">ROUND((R36/12),3)</f>
        <v>0</v>
      </c>
      <c r="BP36" s="739">
        <f t="shared" ref="BP36:BP55" si="57">ROUND((W36/12),3)</f>
        <v>0</v>
      </c>
      <c r="BQ36" s="739">
        <f t="shared" ref="BQ36:BQ55" si="58">ROUND((AB36/12),3)</f>
        <v>0</v>
      </c>
      <c r="BR36" s="739">
        <f t="shared" ref="BR36:BR55" si="59">ROUND((AG36/12),3)</f>
        <v>0</v>
      </c>
      <c r="BS36" s="739">
        <f t="shared" ref="BS36:BS55" si="60">ROUND((AL36/12),3)</f>
        <v>0</v>
      </c>
      <c r="BT36" s="741">
        <f t="shared" ref="BT36:BT55" si="61">ROUND(AV36*H36,2)</f>
        <v>1000</v>
      </c>
      <c r="BU36" s="741">
        <f t="shared" ref="BU36:BU55" si="62">ROUND(AW36*H36,2)</f>
        <v>1030</v>
      </c>
      <c r="BV36" s="741">
        <f t="shared" ref="BV36:BV55" si="63">ROUND(AX36*H36,2)</f>
        <v>1060.9000000000001</v>
      </c>
      <c r="BW36" s="741">
        <f t="shared" ref="BW36:BW55" si="64">ROUND(AY36*H36,2)</f>
        <v>1092.73</v>
      </c>
      <c r="BX36" s="741">
        <f t="shared" ref="BX36:BX55" si="65">ROUND(AZ36*H36,2)</f>
        <v>1125.51</v>
      </c>
      <c r="BY36" s="741">
        <f t="shared" ref="BY36:BY55" si="66">ROUND(BA36*H36,2)</f>
        <v>1159.27</v>
      </c>
      <c r="BZ36" s="744"/>
      <c r="CA36" s="744"/>
      <c r="CB36" s="744"/>
      <c r="CC36" s="744"/>
      <c r="CD36" s="744"/>
      <c r="CE36" s="744"/>
      <c r="CF36" s="740">
        <f t="shared" ref="CF36:CK51" si="67">BT36*12</f>
        <v>12000</v>
      </c>
      <c r="CG36" s="740">
        <f t="shared" si="67"/>
        <v>12360</v>
      </c>
      <c r="CH36" s="740">
        <f t="shared" si="67"/>
        <v>12730.800000000001</v>
      </c>
      <c r="CI36" s="740">
        <f t="shared" si="67"/>
        <v>13112.76</v>
      </c>
      <c r="CJ36" s="740">
        <f t="shared" si="67"/>
        <v>13506.119999999999</v>
      </c>
      <c r="CK36" s="740">
        <f t="shared" si="67"/>
        <v>13911.24</v>
      </c>
      <c r="CL36" s="746" t="s">
        <v>1208</v>
      </c>
      <c r="CM36" s="746" t="s">
        <v>1208</v>
      </c>
      <c r="CN36" s="746" t="s">
        <v>1208</v>
      </c>
      <c r="CO36" s="746" t="s">
        <v>1208</v>
      </c>
      <c r="CP36" s="746" t="s">
        <v>1208</v>
      </c>
      <c r="CQ36" s="746" t="s">
        <v>1208</v>
      </c>
      <c r="CR36" s="677" t="e">
        <f t="shared" ref="CR36:CR55" si="68">ROUND(O36/M36/173.33/C36,2)</f>
        <v>#DIV/0!</v>
      </c>
      <c r="CS36" s="677" t="e">
        <f t="shared" ref="CS36:CS55" si="69">ROUND(T36/R36/173.33/C36,2)</f>
        <v>#DIV/0!</v>
      </c>
      <c r="CT36" s="677" t="e">
        <f t="shared" ref="CT36:CT55" si="70">ROUND(Y36/W36/173.33/C36,2)</f>
        <v>#DIV/0!</v>
      </c>
      <c r="CU36" s="677" t="e">
        <f t="shared" ref="CU36:CU55" si="71">ROUND(AD36/AB36/173.33/C36,2)</f>
        <v>#DIV/0!</v>
      </c>
      <c r="CV36" s="677" t="e">
        <f t="shared" ref="CV36:CV55" si="72">ROUND(AI36/AG36/173.33/C36,2)</f>
        <v>#DIV/0!</v>
      </c>
      <c r="CW36" s="677" t="e">
        <f t="shared" ref="CW36:CW55" si="73">ROUND(AN36/AL36/173.33/C36,2)</f>
        <v>#DIV/0!</v>
      </c>
      <c r="CX36" s="678" t="e">
        <f t="shared" ref="CX36:DC36" si="74">ROUND(CR36+(CR36*$J36),2)</f>
        <v>#DIV/0!</v>
      </c>
      <c r="CY36" s="678" t="e">
        <f t="shared" si="74"/>
        <v>#DIV/0!</v>
      </c>
      <c r="CZ36" s="678" t="e">
        <f t="shared" si="74"/>
        <v>#DIV/0!</v>
      </c>
      <c r="DA36" s="678" t="e">
        <f t="shared" si="74"/>
        <v>#DIV/0!</v>
      </c>
      <c r="DB36" s="678" t="e">
        <f t="shared" si="74"/>
        <v>#DIV/0!</v>
      </c>
      <c r="DC36" s="678" t="e">
        <f t="shared" si="74"/>
        <v>#DIV/0!</v>
      </c>
      <c r="DD36" s="679" t="e">
        <f t="shared" ref="DD36:DI36" si="75">ROUND(CX36+(($J$246+$J$247)*CX36),2)</f>
        <v>#DIV/0!</v>
      </c>
      <c r="DE36" s="679" t="e">
        <f t="shared" si="75"/>
        <v>#DIV/0!</v>
      </c>
      <c r="DF36" s="679" t="e">
        <f t="shared" si="75"/>
        <v>#DIV/0!</v>
      </c>
      <c r="DG36" s="679" t="e">
        <f t="shared" si="75"/>
        <v>#DIV/0!</v>
      </c>
      <c r="DH36" s="679" t="e">
        <f t="shared" si="75"/>
        <v>#DIV/0!</v>
      </c>
      <c r="DI36" s="679" t="e">
        <f t="shared" si="75"/>
        <v>#DIV/0!</v>
      </c>
      <c r="DJ36" s="748">
        <f>ROUND($J36*O36, 'Initial Information'!B18)</f>
        <v>0</v>
      </c>
      <c r="DK36" s="748">
        <f>ROUND($J36*T36, 'Initial Information'!B18)</f>
        <v>0</v>
      </c>
      <c r="DL36" s="748">
        <f>ROUND($J36*Y36, 'Initial Information'!B18)</f>
        <v>0</v>
      </c>
      <c r="DM36" s="748">
        <f>ROUND($J36*AD36, 'Initial Information'!B18)</f>
        <v>0</v>
      </c>
      <c r="DN36" s="748">
        <f>ROUND($J36*AI36, 'Initial Information'!B18)</f>
        <v>0</v>
      </c>
      <c r="DO36" s="748">
        <f>ROUND($J36*AN36, 'Initial Information'!B18)</f>
        <v>0</v>
      </c>
      <c r="DP36" s="127"/>
      <c r="DQ36" s="127"/>
      <c r="DR36" s="127"/>
      <c r="DS36" s="127"/>
      <c r="DT36" s="127"/>
      <c r="DU36" s="127"/>
      <c r="DV36" s="127"/>
      <c r="DW36" s="127"/>
      <c r="DX36" s="127"/>
      <c r="DY36" s="127"/>
      <c r="DZ36" s="127"/>
      <c r="EA36" s="554"/>
      <c r="EB36" s="554"/>
      <c r="EC36" s="554"/>
      <c r="ED36" s="554"/>
      <c r="EE36" s="554"/>
      <c r="EF36" s="554"/>
      <c r="EG36" s="554"/>
      <c r="EH36" s="554"/>
      <c r="EI36" s="127"/>
      <c r="EJ36" s="127"/>
      <c r="EK36" s="127"/>
      <c r="EL36" s="127"/>
      <c r="EM36" s="127"/>
      <c r="EN36" s="127"/>
      <c r="EO36" s="127"/>
      <c r="EP36" s="127"/>
    </row>
    <row r="37" spans="1:146" s="58" customFormat="1" ht="20.25" customHeight="1">
      <c r="A37" s="55" t="s">
        <v>181</v>
      </c>
      <c r="B37" s="56">
        <v>2</v>
      </c>
      <c r="C37" s="228">
        <v>0</v>
      </c>
      <c r="D37" s="1068" t="s">
        <v>195</v>
      </c>
      <c r="E37" s="966"/>
      <c r="F37" s="966"/>
      <c r="G37" s="56" t="s">
        <v>181</v>
      </c>
      <c r="H37" s="249">
        <v>2500</v>
      </c>
      <c r="I37" s="56" t="s">
        <v>181</v>
      </c>
      <c r="J37" s="234">
        <v>0.28000000000000003</v>
      </c>
      <c r="K37" s="56" t="s">
        <v>181</v>
      </c>
      <c r="L37" s="210" t="s">
        <v>181</v>
      </c>
      <c r="M37" s="228"/>
      <c r="N37" s="211" t="s">
        <v>181</v>
      </c>
      <c r="O37" s="400">
        <f>ROUND($H37*AV37*M37*$C37,'DetailedBudget---TXST'!$AQ$261)</f>
        <v>0</v>
      </c>
      <c r="P37" s="212" t="s">
        <v>181</v>
      </c>
      <c r="Q37" s="210" t="s">
        <v>181</v>
      </c>
      <c r="R37" s="228"/>
      <c r="S37" s="211" t="s">
        <v>181</v>
      </c>
      <c r="T37" s="400">
        <f>ROUND($H37*AW37*R37*$C37,'DetailedBudget---TXST'!$AQ$261)</f>
        <v>0</v>
      </c>
      <c r="U37" s="212" t="s">
        <v>181</v>
      </c>
      <c r="V37" s="210" t="s">
        <v>181</v>
      </c>
      <c r="W37" s="228"/>
      <c r="X37" s="211" t="s">
        <v>181</v>
      </c>
      <c r="Y37" s="400">
        <f>ROUND($H37*AX37*W37*$C37,'DetailedBudget---TXST'!$AQ$261)</f>
        <v>0</v>
      </c>
      <c r="Z37" s="212" t="s">
        <v>181</v>
      </c>
      <c r="AA37" s="210" t="s">
        <v>181</v>
      </c>
      <c r="AB37" s="228"/>
      <c r="AC37" s="211" t="s">
        <v>181</v>
      </c>
      <c r="AD37" s="400">
        <f>ROUND($H37*AY37*AB37,'DetailedBudget---TXST'!$AQ$261)</f>
        <v>0</v>
      </c>
      <c r="AE37" s="212" t="s">
        <v>181</v>
      </c>
      <c r="AF37" s="210" t="s">
        <v>181</v>
      </c>
      <c r="AG37" s="228"/>
      <c r="AH37" s="211" t="s">
        <v>181</v>
      </c>
      <c r="AI37" s="400">
        <f>ROUND($H37*BB37*AG37*$C37,'DetailedBudget---TXST'!$AQ$261)</f>
        <v>0</v>
      </c>
      <c r="AJ37" s="212" t="s">
        <v>181</v>
      </c>
      <c r="AK37" s="210" t="s">
        <v>181</v>
      </c>
      <c r="AL37" s="228"/>
      <c r="AM37" s="211" t="s">
        <v>181</v>
      </c>
      <c r="AN37" s="400">
        <f>ROUND($H37*BA37*AL37,'DetailedBudget---TXST'!$AQ$261)</f>
        <v>0</v>
      </c>
      <c r="AO37" s="212" t="s">
        <v>181</v>
      </c>
      <c r="AP37" s="229" t="s">
        <v>181</v>
      </c>
      <c r="AQ37" s="230">
        <f t="shared" ref="AQ37:AQ55" si="76">SUM(O37+T37+Y37+AD37+AN37+AI37)</f>
        <v>0</v>
      </c>
      <c r="AR37" s="215" t="s">
        <v>181</v>
      </c>
      <c r="AS37" s="56" t="s">
        <v>181</v>
      </c>
      <c r="AT37" s="231"/>
      <c r="AU37" s="56" t="s">
        <v>181</v>
      </c>
      <c r="AV37" s="76">
        <v>1</v>
      </c>
      <c r="AW37" s="76">
        <f t="shared" si="48"/>
        <v>1.03</v>
      </c>
      <c r="AX37" s="76">
        <f t="shared" si="48"/>
        <v>1.0609</v>
      </c>
      <c r="AY37" s="76">
        <f t="shared" si="48"/>
        <v>1.092727</v>
      </c>
      <c r="AZ37" s="76">
        <f t="shared" si="48"/>
        <v>1.1255088100000001</v>
      </c>
      <c r="BA37" s="76">
        <f t="shared" si="48"/>
        <v>1.1592740743000001</v>
      </c>
      <c r="BB37" s="51">
        <f t="shared" si="49"/>
        <v>0</v>
      </c>
      <c r="BC37" s="51">
        <f t="shared" si="50"/>
        <v>0</v>
      </c>
      <c r="BD37" s="51">
        <f t="shared" si="51"/>
        <v>0</v>
      </c>
      <c r="BE37" s="51">
        <f t="shared" si="52"/>
        <v>0</v>
      </c>
      <c r="BF37" s="51">
        <f t="shared" si="53"/>
        <v>0</v>
      </c>
      <c r="BG37" s="51">
        <f t="shared" si="54"/>
        <v>0</v>
      </c>
      <c r="BH37" s="127"/>
      <c r="BI37" s="127"/>
      <c r="BJ37" s="127"/>
      <c r="BK37" s="127"/>
      <c r="BL37" s="127"/>
      <c r="BM37" s="127"/>
      <c r="BN37" s="739">
        <f t="shared" si="55"/>
        <v>0</v>
      </c>
      <c r="BO37" s="739">
        <f t="shared" si="56"/>
        <v>0</v>
      </c>
      <c r="BP37" s="739">
        <f t="shared" si="57"/>
        <v>0</v>
      </c>
      <c r="BQ37" s="739">
        <f t="shared" si="58"/>
        <v>0</v>
      </c>
      <c r="BR37" s="739">
        <f t="shared" si="59"/>
        <v>0</v>
      </c>
      <c r="BS37" s="739">
        <f t="shared" si="60"/>
        <v>0</v>
      </c>
      <c r="BT37" s="741">
        <f t="shared" si="61"/>
        <v>2500</v>
      </c>
      <c r="BU37" s="741">
        <f t="shared" si="62"/>
        <v>2575</v>
      </c>
      <c r="BV37" s="741">
        <f t="shared" si="63"/>
        <v>2652.25</v>
      </c>
      <c r="BW37" s="741">
        <f t="shared" si="64"/>
        <v>2731.82</v>
      </c>
      <c r="BX37" s="741">
        <f t="shared" si="65"/>
        <v>2813.77</v>
      </c>
      <c r="BY37" s="741">
        <f t="shared" si="66"/>
        <v>2898.19</v>
      </c>
      <c r="BZ37" s="744"/>
      <c r="CA37" s="744"/>
      <c r="CB37" s="744"/>
      <c r="CC37" s="744"/>
      <c r="CD37" s="744"/>
      <c r="CE37" s="744"/>
      <c r="CF37" s="740">
        <f t="shared" si="67"/>
        <v>30000</v>
      </c>
      <c r="CG37" s="740">
        <f t="shared" si="67"/>
        <v>30900</v>
      </c>
      <c r="CH37" s="740">
        <f t="shared" si="67"/>
        <v>31827</v>
      </c>
      <c r="CI37" s="740">
        <f t="shared" si="67"/>
        <v>32781.840000000004</v>
      </c>
      <c r="CJ37" s="740">
        <f t="shared" si="67"/>
        <v>33765.24</v>
      </c>
      <c r="CK37" s="740">
        <f t="shared" si="67"/>
        <v>34778.28</v>
      </c>
      <c r="CL37" s="746" t="s">
        <v>1208</v>
      </c>
      <c r="CM37" s="746" t="s">
        <v>1208</v>
      </c>
      <c r="CN37" s="746" t="s">
        <v>1208</v>
      </c>
      <c r="CO37" s="746" t="s">
        <v>1208</v>
      </c>
      <c r="CP37" s="746" t="s">
        <v>1208</v>
      </c>
      <c r="CQ37" s="746" t="s">
        <v>1208</v>
      </c>
      <c r="CR37" s="677" t="e">
        <f t="shared" si="68"/>
        <v>#DIV/0!</v>
      </c>
      <c r="CS37" s="677" t="e">
        <f t="shared" si="69"/>
        <v>#DIV/0!</v>
      </c>
      <c r="CT37" s="677" t="e">
        <f t="shared" si="70"/>
        <v>#DIV/0!</v>
      </c>
      <c r="CU37" s="677" t="e">
        <f t="shared" si="71"/>
        <v>#DIV/0!</v>
      </c>
      <c r="CV37" s="677" t="e">
        <f t="shared" si="72"/>
        <v>#DIV/0!</v>
      </c>
      <c r="CW37" s="677" t="e">
        <f t="shared" si="73"/>
        <v>#DIV/0!</v>
      </c>
      <c r="CX37" s="678" t="e">
        <f t="shared" ref="CX37:DC52" si="77">ROUND(CR37+(CR37*$J37),2)</f>
        <v>#DIV/0!</v>
      </c>
      <c r="CY37" s="678" t="e">
        <f t="shared" si="77"/>
        <v>#DIV/0!</v>
      </c>
      <c r="CZ37" s="678" t="e">
        <f t="shared" si="77"/>
        <v>#DIV/0!</v>
      </c>
      <c r="DA37" s="678" t="e">
        <f t="shared" si="77"/>
        <v>#DIV/0!</v>
      </c>
      <c r="DB37" s="678" t="e">
        <f t="shared" si="77"/>
        <v>#DIV/0!</v>
      </c>
      <c r="DC37" s="678" t="e">
        <f t="shared" si="77"/>
        <v>#DIV/0!</v>
      </c>
      <c r="DD37" s="679" t="e">
        <f t="shared" ref="DD37:DI52" si="78">ROUND(CX37+(($J$246+$J$247)*CX37),2)</f>
        <v>#DIV/0!</v>
      </c>
      <c r="DE37" s="679" t="e">
        <f t="shared" si="78"/>
        <v>#DIV/0!</v>
      </c>
      <c r="DF37" s="679" t="e">
        <f t="shared" si="78"/>
        <v>#DIV/0!</v>
      </c>
      <c r="DG37" s="679" t="e">
        <f t="shared" si="78"/>
        <v>#DIV/0!</v>
      </c>
      <c r="DH37" s="679" t="e">
        <f t="shared" si="78"/>
        <v>#DIV/0!</v>
      </c>
      <c r="DI37" s="679" t="e">
        <f t="shared" si="78"/>
        <v>#DIV/0!</v>
      </c>
      <c r="DJ37" s="748">
        <f>ROUND($J37*O37, 'Initial Information'!B18)</f>
        <v>0</v>
      </c>
      <c r="DK37" s="748">
        <f>ROUND($J37*T37, 'Initial Information'!B18)</f>
        <v>0</v>
      </c>
      <c r="DL37" s="748">
        <f>ROUND($J37*Y37, 'Initial Information'!B18)</f>
        <v>0</v>
      </c>
      <c r="DM37" s="748">
        <f>ROUND($J37*AD37, 'Initial Information'!B18)</f>
        <v>0</v>
      </c>
      <c r="DN37" s="748">
        <f>ROUND($J37*AI37, 'Initial Information'!B18)</f>
        <v>0</v>
      </c>
      <c r="DO37" s="748">
        <f>ROUND($J37*AN37, 'Initial Information'!B18)</f>
        <v>0</v>
      </c>
      <c r="DP37" s="127"/>
      <c r="DQ37" s="127"/>
      <c r="DR37" s="127"/>
      <c r="DS37" s="127"/>
      <c r="DT37" s="127"/>
      <c r="DU37" s="127"/>
      <c r="DV37" s="127"/>
      <c r="DW37" s="127"/>
      <c r="DX37" s="127"/>
      <c r="DY37" s="127"/>
      <c r="DZ37" s="127"/>
      <c r="EA37" s="554"/>
      <c r="EB37" s="554"/>
      <c r="EC37" s="554"/>
      <c r="ED37" s="554"/>
      <c r="EE37" s="554"/>
      <c r="EF37" s="554"/>
      <c r="EG37" s="554"/>
      <c r="EH37" s="554"/>
      <c r="EI37" s="127"/>
      <c r="EJ37" s="127"/>
      <c r="EK37" s="127"/>
      <c r="EL37" s="127"/>
      <c r="EM37" s="127"/>
      <c r="EN37" s="127"/>
      <c r="EO37" s="127"/>
      <c r="EP37" s="127"/>
    </row>
    <row r="38" spans="1:146" s="58" customFormat="1" ht="20.25" customHeight="1">
      <c r="A38" s="55" t="s">
        <v>181</v>
      </c>
      <c r="B38" s="56">
        <v>3</v>
      </c>
      <c r="C38" s="228">
        <v>0</v>
      </c>
      <c r="D38" s="1068" t="s">
        <v>195</v>
      </c>
      <c r="E38" s="966"/>
      <c r="F38" s="966"/>
      <c r="G38" s="56" t="s">
        <v>181</v>
      </c>
      <c r="H38" s="249">
        <v>3500</v>
      </c>
      <c r="I38" s="56" t="s">
        <v>181</v>
      </c>
      <c r="J38" s="234">
        <v>0.28000000000000003</v>
      </c>
      <c r="K38" s="56" t="s">
        <v>181</v>
      </c>
      <c r="L38" s="210" t="s">
        <v>181</v>
      </c>
      <c r="M38" s="228"/>
      <c r="N38" s="211" t="s">
        <v>181</v>
      </c>
      <c r="O38" s="400">
        <f>ROUND($H38*AV38*M38*$C38,'DetailedBudget---TXST'!$AQ$261)</f>
        <v>0</v>
      </c>
      <c r="P38" s="212" t="s">
        <v>181</v>
      </c>
      <c r="Q38" s="210" t="s">
        <v>181</v>
      </c>
      <c r="R38" s="228"/>
      <c r="S38" s="211" t="s">
        <v>181</v>
      </c>
      <c r="T38" s="400">
        <f>ROUND($H38*AW38*R38*$C38,'DetailedBudget---TXST'!$AQ$261)</f>
        <v>0</v>
      </c>
      <c r="U38" s="212" t="s">
        <v>181</v>
      </c>
      <c r="V38" s="210" t="s">
        <v>181</v>
      </c>
      <c r="W38" s="228"/>
      <c r="X38" s="211" t="s">
        <v>181</v>
      </c>
      <c r="Y38" s="400">
        <f>ROUND($H38*AX38*W38*$C38,'DetailedBudget---TXST'!$AQ$261)</f>
        <v>0</v>
      </c>
      <c r="Z38" s="212" t="s">
        <v>181</v>
      </c>
      <c r="AA38" s="210" t="s">
        <v>181</v>
      </c>
      <c r="AB38" s="228"/>
      <c r="AC38" s="211" t="s">
        <v>181</v>
      </c>
      <c r="AD38" s="400">
        <f>ROUND($H38*AY38*AB38,'DetailedBudget---TXST'!$AQ$261)</f>
        <v>0</v>
      </c>
      <c r="AE38" s="212" t="s">
        <v>181</v>
      </c>
      <c r="AF38" s="210" t="s">
        <v>181</v>
      </c>
      <c r="AG38" s="228"/>
      <c r="AH38" s="211" t="s">
        <v>181</v>
      </c>
      <c r="AI38" s="400">
        <f>ROUND($H38*BB38*AG38*$C38,'DetailedBudget---TXST'!$AQ$261)</f>
        <v>0</v>
      </c>
      <c r="AJ38" s="212" t="s">
        <v>181</v>
      </c>
      <c r="AK38" s="210" t="s">
        <v>181</v>
      </c>
      <c r="AL38" s="228"/>
      <c r="AM38" s="211" t="s">
        <v>181</v>
      </c>
      <c r="AN38" s="400">
        <f>ROUND($H38*BA38*AL38,'DetailedBudget---TXST'!$AQ$261)</f>
        <v>0</v>
      </c>
      <c r="AO38" s="212" t="s">
        <v>181</v>
      </c>
      <c r="AP38" s="229" t="s">
        <v>181</v>
      </c>
      <c r="AQ38" s="230">
        <f t="shared" si="76"/>
        <v>0</v>
      </c>
      <c r="AR38" s="215" t="s">
        <v>181</v>
      </c>
      <c r="AS38" s="56" t="s">
        <v>181</v>
      </c>
      <c r="AT38" s="231"/>
      <c r="AU38" s="56" t="s">
        <v>181</v>
      </c>
      <c r="AV38" s="76">
        <v>1</v>
      </c>
      <c r="AW38" s="76">
        <f t="shared" si="48"/>
        <v>1.03</v>
      </c>
      <c r="AX38" s="76">
        <f t="shared" si="48"/>
        <v>1.0609</v>
      </c>
      <c r="AY38" s="76">
        <f t="shared" si="48"/>
        <v>1.092727</v>
      </c>
      <c r="AZ38" s="76">
        <f t="shared" si="48"/>
        <v>1.1255088100000001</v>
      </c>
      <c r="BA38" s="76">
        <f t="shared" si="48"/>
        <v>1.1592740743000001</v>
      </c>
      <c r="BB38" s="51">
        <f t="shared" si="49"/>
        <v>0</v>
      </c>
      <c r="BC38" s="51">
        <f t="shared" si="50"/>
        <v>0</v>
      </c>
      <c r="BD38" s="51">
        <f t="shared" si="51"/>
        <v>0</v>
      </c>
      <c r="BE38" s="51">
        <f t="shared" si="52"/>
        <v>0</v>
      </c>
      <c r="BF38" s="51">
        <f t="shared" si="53"/>
        <v>0</v>
      </c>
      <c r="BG38" s="51">
        <f t="shared" si="54"/>
        <v>0</v>
      </c>
      <c r="BH38" s="127"/>
      <c r="BI38" s="127"/>
      <c r="BJ38" s="127"/>
      <c r="BK38" s="127"/>
      <c r="BL38" s="127"/>
      <c r="BM38" s="127"/>
      <c r="BN38" s="739">
        <f t="shared" si="55"/>
        <v>0</v>
      </c>
      <c r="BO38" s="739">
        <f t="shared" si="56"/>
        <v>0</v>
      </c>
      <c r="BP38" s="739">
        <f t="shared" si="57"/>
        <v>0</v>
      </c>
      <c r="BQ38" s="739">
        <f t="shared" si="58"/>
        <v>0</v>
      </c>
      <c r="BR38" s="739">
        <f t="shared" si="59"/>
        <v>0</v>
      </c>
      <c r="BS38" s="739">
        <f t="shared" si="60"/>
        <v>0</v>
      </c>
      <c r="BT38" s="741">
        <f t="shared" si="61"/>
        <v>3500</v>
      </c>
      <c r="BU38" s="741">
        <f t="shared" si="62"/>
        <v>3605</v>
      </c>
      <c r="BV38" s="741">
        <f t="shared" si="63"/>
        <v>3713.15</v>
      </c>
      <c r="BW38" s="741">
        <f t="shared" si="64"/>
        <v>3824.54</v>
      </c>
      <c r="BX38" s="741">
        <f t="shared" si="65"/>
        <v>3939.28</v>
      </c>
      <c r="BY38" s="741">
        <f t="shared" si="66"/>
        <v>4057.46</v>
      </c>
      <c r="BZ38" s="744"/>
      <c r="CA38" s="744"/>
      <c r="CB38" s="744"/>
      <c r="CC38" s="744"/>
      <c r="CD38" s="744"/>
      <c r="CE38" s="744"/>
      <c r="CF38" s="740">
        <f t="shared" si="67"/>
        <v>42000</v>
      </c>
      <c r="CG38" s="740">
        <f t="shared" si="67"/>
        <v>43260</v>
      </c>
      <c r="CH38" s="740">
        <f t="shared" si="67"/>
        <v>44557.8</v>
      </c>
      <c r="CI38" s="740">
        <f t="shared" si="67"/>
        <v>45894.479999999996</v>
      </c>
      <c r="CJ38" s="740">
        <f t="shared" si="67"/>
        <v>47271.360000000001</v>
      </c>
      <c r="CK38" s="740">
        <f t="shared" si="67"/>
        <v>48689.520000000004</v>
      </c>
      <c r="CL38" s="746" t="s">
        <v>1208</v>
      </c>
      <c r="CM38" s="746" t="s">
        <v>1208</v>
      </c>
      <c r="CN38" s="746" t="s">
        <v>1208</v>
      </c>
      <c r="CO38" s="746" t="s">
        <v>1208</v>
      </c>
      <c r="CP38" s="746" t="s">
        <v>1208</v>
      </c>
      <c r="CQ38" s="746" t="s">
        <v>1208</v>
      </c>
      <c r="CR38" s="677" t="e">
        <f t="shared" si="68"/>
        <v>#DIV/0!</v>
      </c>
      <c r="CS38" s="677" t="e">
        <f t="shared" si="69"/>
        <v>#DIV/0!</v>
      </c>
      <c r="CT38" s="677" t="e">
        <f t="shared" si="70"/>
        <v>#DIV/0!</v>
      </c>
      <c r="CU38" s="677" t="e">
        <f t="shared" si="71"/>
        <v>#DIV/0!</v>
      </c>
      <c r="CV38" s="677" t="e">
        <f t="shared" si="72"/>
        <v>#DIV/0!</v>
      </c>
      <c r="CW38" s="677" t="e">
        <f t="shared" si="73"/>
        <v>#DIV/0!</v>
      </c>
      <c r="CX38" s="678" t="e">
        <f t="shared" si="77"/>
        <v>#DIV/0!</v>
      </c>
      <c r="CY38" s="678" t="e">
        <f t="shared" si="77"/>
        <v>#DIV/0!</v>
      </c>
      <c r="CZ38" s="678" t="e">
        <f t="shared" si="77"/>
        <v>#DIV/0!</v>
      </c>
      <c r="DA38" s="678" t="e">
        <f t="shared" si="77"/>
        <v>#DIV/0!</v>
      </c>
      <c r="DB38" s="678" t="e">
        <f t="shared" si="77"/>
        <v>#DIV/0!</v>
      </c>
      <c r="DC38" s="678" t="e">
        <f t="shared" si="77"/>
        <v>#DIV/0!</v>
      </c>
      <c r="DD38" s="679" t="e">
        <f t="shared" si="78"/>
        <v>#DIV/0!</v>
      </c>
      <c r="DE38" s="679" t="e">
        <f t="shared" si="78"/>
        <v>#DIV/0!</v>
      </c>
      <c r="DF38" s="679" t="e">
        <f t="shared" si="78"/>
        <v>#DIV/0!</v>
      </c>
      <c r="DG38" s="679" t="e">
        <f t="shared" si="78"/>
        <v>#DIV/0!</v>
      </c>
      <c r="DH38" s="679" t="e">
        <f t="shared" si="78"/>
        <v>#DIV/0!</v>
      </c>
      <c r="DI38" s="679" t="e">
        <f t="shared" si="78"/>
        <v>#DIV/0!</v>
      </c>
      <c r="DJ38" s="748">
        <f>ROUND($J38*O38, 'Initial Information'!B18)</f>
        <v>0</v>
      </c>
      <c r="DK38" s="748">
        <f>ROUND($J38*T38, 'Initial Information'!B18)</f>
        <v>0</v>
      </c>
      <c r="DL38" s="748">
        <f>ROUND($J38*Y38, 'Initial Information'!B18)</f>
        <v>0</v>
      </c>
      <c r="DM38" s="748">
        <f>ROUND($J38*AD38, 'Initial Information'!B18)</f>
        <v>0</v>
      </c>
      <c r="DN38" s="748">
        <f>ROUND($J38*AI38, 'Initial Information'!B18)</f>
        <v>0</v>
      </c>
      <c r="DO38" s="748">
        <f>ROUND($J38*AN38, 'Initial Information'!B18)</f>
        <v>0</v>
      </c>
      <c r="DP38" s="127"/>
      <c r="DQ38" s="127"/>
      <c r="DR38" s="127"/>
      <c r="DS38" s="127"/>
      <c r="DT38" s="127"/>
      <c r="DU38" s="127"/>
      <c r="DV38" s="127"/>
      <c r="DW38" s="127"/>
      <c r="DX38" s="127"/>
      <c r="DY38" s="127"/>
      <c r="DZ38" s="127"/>
      <c r="EA38" s="554"/>
      <c r="EB38" s="554"/>
      <c r="EC38" s="554"/>
      <c r="ED38" s="554"/>
      <c r="EE38" s="554"/>
      <c r="EF38" s="554"/>
      <c r="EG38" s="554"/>
      <c r="EH38" s="554"/>
      <c r="EI38" s="127"/>
      <c r="EJ38" s="127"/>
      <c r="EK38" s="127"/>
      <c r="EL38" s="127"/>
      <c r="EM38" s="127"/>
      <c r="EN38" s="127"/>
      <c r="EO38" s="127"/>
      <c r="EP38" s="127"/>
    </row>
    <row r="39" spans="1:146" s="58" customFormat="1" ht="20.25" customHeight="1">
      <c r="A39" s="55" t="s">
        <v>181</v>
      </c>
      <c r="B39" s="56">
        <v>4</v>
      </c>
      <c r="C39" s="228">
        <v>0</v>
      </c>
      <c r="D39" s="1068" t="s">
        <v>195</v>
      </c>
      <c r="E39" s="966"/>
      <c r="F39" s="966"/>
      <c r="G39" s="56" t="s">
        <v>181</v>
      </c>
      <c r="H39" s="249">
        <v>5000</v>
      </c>
      <c r="I39" s="56" t="s">
        <v>181</v>
      </c>
      <c r="J39" s="234">
        <v>0.28000000000000003</v>
      </c>
      <c r="K39" s="56" t="s">
        <v>181</v>
      </c>
      <c r="L39" s="210" t="s">
        <v>181</v>
      </c>
      <c r="M39" s="228"/>
      <c r="N39" s="211" t="s">
        <v>181</v>
      </c>
      <c r="O39" s="400">
        <f>ROUND($H39*AV39*M39*$C39,'DetailedBudget---TXST'!$AQ$261)</f>
        <v>0</v>
      </c>
      <c r="P39" s="212" t="s">
        <v>181</v>
      </c>
      <c r="Q39" s="210" t="s">
        <v>181</v>
      </c>
      <c r="R39" s="228"/>
      <c r="S39" s="211" t="s">
        <v>181</v>
      </c>
      <c r="T39" s="400">
        <f>ROUND($H39*AW39*R39*$C39,'DetailedBudget---TXST'!$AQ$261)</f>
        <v>0</v>
      </c>
      <c r="U39" s="212" t="s">
        <v>181</v>
      </c>
      <c r="V39" s="210" t="s">
        <v>181</v>
      </c>
      <c r="W39" s="228"/>
      <c r="X39" s="211" t="s">
        <v>181</v>
      </c>
      <c r="Y39" s="400">
        <f>ROUND($H39*AX39*W39*$C39,'DetailedBudget---TXST'!$AQ$261)</f>
        <v>0</v>
      </c>
      <c r="Z39" s="212" t="s">
        <v>181</v>
      </c>
      <c r="AA39" s="210" t="s">
        <v>181</v>
      </c>
      <c r="AB39" s="228"/>
      <c r="AC39" s="211" t="s">
        <v>181</v>
      </c>
      <c r="AD39" s="400">
        <f>ROUND($H39*AY39*AB39,'DetailedBudget---TXST'!$AQ$261)</f>
        <v>0</v>
      </c>
      <c r="AE39" s="212" t="s">
        <v>181</v>
      </c>
      <c r="AF39" s="210" t="s">
        <v>181</v>
      </c>
      <c r="AG39" s="228"/>
      <c r="AH39" s="211" t="s">
        <v>181</v>
      </c>
      <c r="AI39" s="400">
        <f>ROUND($H39*BB39*AG39*$C39,'DetailedBudget---TXST'!$AQ$261)</f>
        <v>0</v>
      </c>
      <c r="AJ39" s="212" t="s">
        <v>181</v>
      </c>
      <c r="AK39" s="210" t="s">
        <v>181</v>
      </c>
      <c r="AL39" s="228"/>
      <c r="AM39" s="211" t="s">
        <v>181</v>
      </c>
      <c r="AN39" s="400">
        <f>ROUND($H39*BA39*AL39,'DetailedBudget---TXST'!$AQ$261)</f>
        <v>0</v>
      </c>
      <c r="AO39" s="212" t="s">
        <v>181</v>
      </c>
      <c r="AP39" s="229" t="s">
        <v>181</v>
      </c>
      <c r="AQ39" s="230">
        <f t="shared" si="76"/>
        <v>0</v>
      </c>
      <c r="AR39" s="215" t="s">
        <v>181</v>
      </c>
      <c r="AS39" s="56" t="s">
        <v>181</v>
      </c>
      <c r="AT39" s="231"/>
      <c r="AU39" s="56" t="s">
        <v>181</v>
      </c>
      <c r="AV39" s="76">
        <v>1</v>
      </c>
      <c r="AW39" s="76">
        <f t="shared" si="48"/>
        <v>1.03</v>
      </c>
      <c r="AX39" s="76">
        <f t="shared" si="48"/>
        <v>1.0609</v>
      </c>
      <c r="AY39" s="76">
        <f t="shared" si="48"/>
        <v>1.092727</v>
      </c>
      <c r="AZ39" s="76">
        <f t="shared" si="48"/>
        <v>1.1255088100000001</v>
      </c>
      <c r="BA39" s="76">
        <f t="shared" si="48"/>
        <v>1.1592740743000001</v>
      </c>
      <c r="BB39" s="51">
        <f t="shared" si="49"/>
        <v>0</v>
      </c>
      <c r="BC39" s="51">
        <f t="shared" si="50"/>
        <v>0</v>
      </c>
      <c r="BD39" s="51">
        <f t="shared" si="51"/>
        <v>0</v>
      </c>
      <c r="BE39" s="51">
        <f t="shared" si="52"/>
        <v>0</v>
      </c>
      <c r="BF39" s="51">
        <f t="shared" si="53"/>
        <v>0</v>
      </c>
      <c r="BG39" s="51">
        <f t="shared" si="54"/>
        <v>0</v>
      </c>
      <c r="BH39" s="127"/>
      <c r="BI39" s="127"/>
      <c r="BJ39" s="127"/>
      <c r="BK39" s="127"/>
      <c r="BL39" s="127"/>
      <c r="BM39" s="127"/>
      <c r="BN39" s="739">
        <f t="shared" si="55"/>
        <v>0</v>
      </c>
      <c r="BO39" s="739">
        <f t="shared" si="56"/>
        <v>0</v>
      </c>
      <c r="BP39" s="739">
        <f t="shared" si="57"/>
        <v>0</v>
      </c>
      <c r="BQ39" s="739">
        <f t="shared" si="58"/>
        <v>0</v>
      </c>
      <c r="BR39" s="739">
        <f t="shared" si="59"/>
        <v>0</v>
      </c>
      <c r="BS39" s="739">
        <f t="shared" si="60"/>
        <v>0</v>
      </c>
      <c r="BT39" s="741">
        <f t="shared" si="61"/>
        <v>5000</v>
      </c>
      <c r="BU39" s="741">
        <f t="shared" si="62"/>
        <v>5150</v>
      </c>
      <c r="BV39" s="741">
        <f t="shared" si="63"/>
        <v>5304.5</v>
      </c>
      <c r="BW39" s="741">
        <f t="shared" si="64"/>
        <v>5463.64</v>
      </c>
      <c r="BX39" s="741">
        <f t="shared" si="65"/>
        <v>5627.54</v>
      </c>
      <c r="BY39" s="741">
        <f t="shared" si="66"/>
        <v>5796.37</v>
      </c>
      <c r="BZ39" s="744"/>
      <c r="CA39" s="744"/>
      <c r="CB39" s="744"/>
      <c r="CC39" s="744"/>
      <c r="CD39" s="744"/>
      <c r="CE39" s="744"/>
      <c r="CF39" s="740">
        <f t="shared" si="67"/>
        <v>60000</v>
      </c>
      <c r="CG39" s="740">
        <f t="shared" si="67"/>
        <v>61800</v>
      </c>
      <c r="CH39" s="740">
        <f t="shared" si="67"/>
        <v>63654</v>
      </c>
      <c r="CI39" s="740">
        <f t="shared" si="67"/>
        <v>65563.680000000008</v>
      </c>
      <c r="CJ39" s="740">
        <f t="shared" si="67"/>
        <v>67530.48</v>
      </c>
      <c r="CK39" s="740">
        <f t="shared" si="67"/>
        <v>69556.44</v>
      </c>
      <c r="CL39" s="746" t="s">
        <v>1208</v>
      </c>
      <c r="CM39" s="746" t="s">
        <v>1208</v>
      </c>
      <c r="CN39" s="746" t="s">
        <v>1208</v>
      </c>
      <c r="CO39" s="746" t="s">
        <v>1208</v>
      </c>
      <c r="CP39" s="746" t="s">
        <v>1208</v>
      </c>
      <c r="CQ39" s="746" t="s">
        <v>1208</v>
      </c>
      <c r="CR39" s="677" t="e">
        <f t="shared" si="68"/>
        <v>#DIV/0!</v>
      </c>
      <c r="CS39" s="677" t="e">
        <f t="shared" si="69"/>
        <v>#DIV/0!</v>
      </c>
      <c r="CT39" s="677" t="e">
        <f t="shared" si="70"/>
        <v>#DIV/0!</v>
      </c>
      <c r="CU39" s="677" t="e">
        <f t="shared" si="71"/>
        <v>#DIV/0!</v>
      </c>
      <c r="CV39" s="677" t="e">
        <f t="shared" si="72"/>
        <v>#DIV/0!</v>
      </c>
      <c r="CW39" s="677" t="e">
        <f t="shared" si="73"/>
        <v>#DIV/0!</v>
      </c>
      <c r="CX39" s="678" t="e">
        <f t="shared" si="77"/>
        <v>#DIV/0!</v>
      </c>
      <c r="CY39" s="678" t="e">
        <f t="shared" si="77"/>
        <v>#DIV/0!</v>
      </c>
      <c r="CZ39" s="678" t="e">
        <f t="shared" si="77"/>
        <v>#DIV/0!</v>
      </c>
      <c r="DA39" s="678" t="e">
        <f t="shared" si="77"/>
        <v>#DIV/0!</v>
      </c>
      <c r="DB39" s="678" t="e">
        <f t="shared" si="77"/>
        <v>#DIV/0!</v>
      </c>
      <c r="DC39" s="678" t="e">
        <f t="shared" si="77"/>
        <v>#DIV/0!</v>
      </c>
      <c r="DD39" s="679" t="e">
        <f t="shared" si="78"/>
        <v>#DIV/0!</v>
      </c>
      <c r="DE39" s="679" t="e">
        <f t="shared" si="78"/>
        <v>#DIV/0!</v>
      </c>
      <c r="DF39" s="679" t="e">
        <f t="shared" si="78"/>
        <v>#DIV/0!</v>
      </c>
      <c r="DG39" s="679" t="e">
        <f t="shared" si="78"/>
        <v>#DIV/0!</v>
      </c>
      <c r="DH39" s="679" t="e">
        <f t="shared" si="78"/>
        <v>#DIV/0!</v>
      </c>
      <c r="DI39" s="679" t="e">
        <f t="shared" si="78"/>
        <v>#DIV/0!</v>
      </c>
      <c r="DJ39" s="748">
        <f>ROUND($J39*O39, 'Initial Information'!B18)</f>
        <v>0</v>
      </c>
      <c r="DK39" s="748">
        <f>ROUND($J39*T39, 'Initial Information'!B18)</f>
        <v>0</v>
      </c>
      <c r="DL39" s="748">
        <f>ROUND($J39*Y39, 'Initial Information'!B18)</f>
        <v>0</v>
      </c>
      <c r="DM39" s="748">
        <f>ROUND($J39*AD39, 'Initial Information'!B18)</f>
        <v>0</v>
      </c>
      <c r="DN39" s="748">
        <f>ROUND($J39*AI39, 'Initial Information'!B18)</f>
        <v>0</v>
      </c>
      <c r="DO39" s="748">
        <f>ROUND($J39*AN39, 'Initial Information'!B18)</f>
        <v>0</v>
      </c>
      <c r="DP39" s="127"/>
      <c r="DQ39" s="127"/>
      <c r="DR39" s="127"/>
      <c r="DS39" s="127"/>
      <c r="DT39" s="127"/>
      <c r="DU39" s="127"/>
      <c r="DV39" s="127"/>
      <c r="DW39" s="127"/>
      <c r="DX39" s="127"/>
      <c r="DY39" s="127"/>
      <c r="DZ39" s="127"/>
      <c r="EA39" s="554"/>
      <c r="EB39" s="554"/>
      <c r="EC39" s="554"/>
      <c r="ED39" s="554"/>
      <c r="EE39" s="554"/>
      <c r="EF39" s="554"/>
      <c r="EG39" s="554"/>
      <c r="EH39" s="554"/>
      <c r="EI39" s="127"/>
      <c r="EJ39" s="127"/>
      <c r="EK39" s="127"/>
      <c r="EL39" s="127"/>
      <c r="EM39" s="127"/>
      <c r="EN39" s="127"/>
      <c r="EO39" s="127"/>
      <c r="EP39" s="127"/>
    </row>
    <row r="40" spans="1:146" s="58" customFormat="1" ht="20.25" customHeight="1">
      <c r="A40" s="55" t="s">
        <v>181</v>
      </c>
      <c r="B40" s="56">
        <v>5</v>
      </c>
      <c r="C40" s="228">
        <v>0</v>
      </c>
      <c r="D40" s="1068" t="s">
        <v>196</v>
      </c>
      <c r="E40" s="966"/>
      <c r="F40" s="966"/>
      <c r="G40" s="56" t="s">
        <v>181</v>
      </c>
      <c r="H40" s="249">
        <v>4000</v>
      </c>
      <c r="I40" s="56" t="s">
        <v>181</v>
      </c>
      <c r="J40" s="234">
        <v>0.28000000000000003</v>
      </c>
      <c r="K40" s="56" t="s">
        <v>181</v>
      </c>
      <c r="L40" s="210" t="s">
        <v>181</v>
      </c>
      <c r="M40" s="228"/>
      <c r="N40" s="211" t="s">
        <v>181</v>
      </c>
      <c r="O40" s="400">
        <f>ROUND($H40*AV40*M40*$C40,'DetailedBudget---TXST'!$AQ$261)</f>
        <v>0</v>
      </c>
      <c r="P40" s="212" t="s">
        <v>181</v>
      </c>
      <c r="Q40" s="210" t="s">
        <v>181</v>
      </c>
      <c r="R40" s="228"/>
      <c r="S40" s="211" t="s">
        <v>181</v>
      </c>
      <c r="T40" s="400">
        <f>ROUND($H40*AW40*R40*$C40,'DetailedBudget---TXST'!$AQ$261)</f>
        <v>0</v>
      </c>
      <c r="U40" s="212" t="s">
        <v>181</v>
      </c>
      <c r="V40" s="210" t="s">
        <v>181</v>
      </c>
      <c r="W40" s="228"/>
      <c r="X40" s="211" t="s">
        <v>181</v>
      </c>
      <c r="Y40" s="400">
        <f>ROUND($H40*AX40*W40*$C40,'DetailedBudget---TXST'!$AQ$261)</f>
        <v>0</v>
      </c>
      <c r="Z40" s="212" t="s">
        <v>181</v>
      </c>
      <c r="AA40" s="210" t="s">
        <v>181</v>
      </c>
      <c r="AB40" s="228"/>
      <c r="AC40" s="211" t="s">
        <v>181</v>
      </c>
      <c r="AD40" s="400">
        <f>ROUND($H40*AY40*AB40,'DetailedBudget---TXST'!$AQ$261)</f>
        <v>0</v>
      </c>
      <c r="AE40" s="212" t="s">
        <v>181</v>
      </c>
      <c r="AF40" s="210" t="s">
        <v>181</v>
      </c>
      <c r="AG40" s="228"/>
      <c r="AH40" s="211" t="s">
        <v>181</v>
      </c>
      <c r="AI40" s="400">
        <f>ROUND($H40*BB40*AG40*$C40,'DetailedBudget---TXST'!$AQ$261)</f>
        <v>0</v>
      </c>
      <c r="AJ40" s="212" t="s">
        <v>181</v>
      </c>
      <c r="AK40" s="210" t="s">
        <v>181</v>
      </c>
      <c r="AL40" s="228"/>
      <c r="AM40" s="211" t="s">
        <v>181</v>
      </c>
      <c r="AN40" s="400">
        <f>ROUND($H40*BA40*AL40,'DetailedBudget---TXST'!$AQ$261)</f>
        <v>0</v>
      </c>
      <c r="AO40" s="212" t="s">
        <v>181</v>
      </c>
      <c r="AP40" s="229" t="s">
        <v>181</v>
      </c>
      <c r="AQ40" s="230">
        <f t="shared" si="76"/>
        <v>0</v>
      </c>
      <c r="AR40" s="215" t="s">
        <v>181</v>
      </c>
      <c r="AS40" s="56" t="s">
        <v>181</v>
      </c>
      <c r="AT40" s="231"/>
      <c r="AU40" s="56" t="s">
        <v>181</v>
      </c>
      <c r="AV40" s="76">
        <v>1</v>
      </c>
      <c r="AW40" s="76">
        <f t="shared" si="48"/>
        <v>1.03</v>
      </c>
      <c r="AX40" s="76">
        <f t="shared" si="48"/>
        <v>1.0609</v>
      </c>
      <c r="AY40" s="76">
        <f t="shared" si="48"/>
        <v>1.092727</v>
      </c>
      <c r="AZ40" s="76">
        <f t="shared" si="48"/>
        <v>1.1255088100000001</v>
      </c>
      <c r="BA40" s="76">
        <f t="shared" si="48"/>
        <v>1.1592740743000001</v>
      </c>
      <c r="BB40" s="51">
        <f t="shared" si="49"/>
        <v>0</v>
      </c>
      <c r="BC40" s="51">
        <f t="shared" si="50"/>
        <v>0</v>
      </c>
      <c r="BD40" s="51">
        <f t="shared" si="51"/>
        <v>0</v>
      </c>
      <c r="BE40" s="51">
        <f t="shared" si="52"/>
        <v>0</v>
      </c>
      <c r="BF40" s="51">
        <f t="shared" si="53"/>
        <v>0</v>
      </c>
      <c r="BG40" s="51">
        <f t="shared" si="54"/>
        <v>0</v>
      </c>
      <c r="BH40" s="127"/>
      <c r="BI40" s="127"/>
      <c r="BJ40" s="127"/>
      <c r="BK40" s="127"/>
      <c r="BL40" s="127"/>
      <c r="BM40" s="127"/>
      <c r="BN40" s="739">
        <f t="shared" si="55"/>
        <v>0</v>
      </c>
      <c r="BO40" s="739">
        <f t="shared" si="56"/>
        <v>0</v>
      </c>
      <c r="BP40" s="739">
        <f t="shared" si="57"/>
        <v>0</v>
      </c>
      <c r="BQ40" s="739">
        <f t="shared" si="58"/>
        <v>0</v>
      </c>
      <c r="BR40" s="739">
        <f t="shared" si="59"/>
        <v>0</v>
      </c>
      <c r="BS40" s="739">
        <f t="shared" si="60"/>
        <v>0</v>
      </c>
      <c r="BT40" s="741">
        <f t="shared" si="61"/>
        <v>4000</v>
      </c>
      <c r="BU40" s="741">
        <f t="shared" si="62"/>
        <v>4120</v>
      </c>
      <c r="BV40" s="741">
        <f t="shared" si="63"/>
        <v>4243.6000000000004</v>
      </c>
      <c r="BW40" s="741">
        <f t="shared" si="64"/>
        <v>4370.91</v>
      </c>
      <c r="BX40" s="741">
        <f t="shared" si="65"/>
        <v>4502.04</v>
      </c>
      <c r="BY40" s="741">
        <f t="shared" si="66"/>
        <v>4637.1000000000004</v>
      </c>
      <c r="BZ40" s="744"/>
      <c r="CA40" s="744"/>
      <c r="CB40" s="744"/>
      <c r="CC40" s="744"/>
      <c r="CD40" s="744"/>
      <c r="CE40" s="744"/>
      <c r="CF40" s="740">
        <f t="shared" si="67"/>
        <v>48000</v>
      </c>
      <c r="CG40" s="740">
        <f t="shared" si="67"/>
        <v>49440</v>
      </c>
      <c r="CH40" s="740">
        <f t="shared" si="67"/>
        <v>50923.200000000004</v>
      </c>
      <c r="CI40" s="740">
        <f t="shared" si="67"/>
        <v>52450.92</v>
      </c>
      <c r="CJ40" s="740">
        <f t="shared" si="67"/>
        <v>54024.479999999996</v>
      </c>
      <c r="CK40" s="740">
        <f t="shared" si="67"/>
        <v>55645.200000000004</v>
      </c>
      <c r="CL40" s="746" t="s">
        <v>1208</v>
      </c>
      <c r="CM40" s="746" t="s">
        <v>1208</v>
      </c>
      <c r="CN40" s="746" t="s">
        <v>1208</v>
      </c>
      <c r="CO40" s="746" t="s">
        <v>1208</v>
      </c>
      <c r="CP40" s="746" t="s">
        <v>1208</v>
      </c>
      <c r="CQ40" s="746" t="s">
        <v>1208</v>
      </c>
      <c r="CR40" s="677" t="e">
        <f t="shared" si="68"/>
        <v>#DIV/0!</v>
      </c>
      <c r="CS40" s="677" t="e">
        <f t="shared" si="69"/>
        <v>#DIV/0!</v>
      </c>
      <c r="CT40" s="677" t="e">
        <f t="shared" si="70"/>
        <v>#DIV/0!</v>
      </c>
      <c r="CU40" s="677" t="e">
        <f t="shared" si="71"/>
        <v>#DIV/0!</v>
      </c>
      <c r="CV40" s="677" t="e">
        <f t="shared" si="72"/>
        <v>#DIV/0!</v>
      </c>
      <c r="CW40" s="677" t="e">
        <f t="shared" si="73"/>
        <v>#DIV/0!</v>
      </c>
      <c r="CX40" s="678" t="e">
        <f t="shared" si="77"/>
        <v>#DIV/0!</v>
      </c>
      <c r="CY40" s="678" t="e">
        <f t="shared" si="77"/>
        <v>#DIV/0!</v>
      </c>
      <c r="CZ40" s="678" t="e">
        <f t="shared" si="77"/>
        <v>#DIV/0!</v>
      </c>
      <c r="DA40" s="678" t="e">
        <f t="shared" si="77"/>
        <v>#DIV/0!</v>
      </c>
      <c r="DB40" s="678" t="e">
        <f t="shared" si="77"/>
        <v>#DIV/0!</v>
      </c>
      <c r="DC40" s="678" t="e">
        <f t="shared" si="77"/>
        <v>#DIV/0!</v>
      </c>
      <c r="DD40" s="679" t="e">
        <f t="shared" si="78"/>
        <v>#DIV/0!</v>
      </c>
      <c r="DE40" s="679" t="e">
        <f t="shared" si="78"/>
        <v>#DIV/0!</v>
      </c>
      <c r="DF40" s="679" t="e">
        <f t="shared" si="78"/>
        <v>#DIV/0!</v>
      </c>
      <c r="DG40" s="679" t="e">
        <f t="shared" si="78"/>
        <v>#DIV/0!</v>
      </c>
      <c r="DH40" s="679" t="e">
        <f t="shared" si="78"/>
        <v>#DIV/0!</v>
      </c>
      <c r="DI40" s="679" t="e">
        <f t="shared" si="78"/>
        <v>#DIV/0!</v>
      </c>
      <c r="DJ40" s="748">
        <f>ROUND($J40*O40, 'Initial Information'!B18)</f>
        <v>0</v>
      </c>
      <c r="DK40" s="748">
        <f>ROUND($J40*T40, 'Initial Information'!B18)</f>
        <v>0</v>
      </c>
      <c r="DL40" s="748">
        <f>ROUND($J40*Y40, 'Initial Information'!B18)</f>
        <v>0</v>
      </c>
      <c r="DM40" s="748">
        <f>ROUND($J40*AD40, 'Initial Information'!B18)</f>
        <v>0</v>
      </c>
      <c r="DN40" s="748">
        <f>ROUND($J40*AI40, 'Initial Information'!B18)</f>
        <v>0</v>
      </c>
      <c r="DO40" s="748">
        <f>ROUND($J40*AN40, 'Initial Information'!B18)</f>
        <v>0</v>
      </c>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c r="EO40" s="127"/>
      <c r="EP40" s="127"/>
    </row>
    <row r="41" spans="1:146" s="58" customFormat="1" ht="20.25" customHeight="1">
      <c r="A41" s="55" t="s">
        <v>181</v>
      </c>
      <c r="B41" s="56">
        <v>6</v>
      </c>
      <c r="C41" s="228">
        <v>0</v>
      </c>
      <c r="D41" s="1068" t="s">
        <v>196</v>
      </c>
      <c r="E41" s="966"/>
      <c r="F41" s="966"/>
      <c r="G41" s="56" t="s">
        <v>181</v>
      </c>
      <c r="H41" s="249">
        <v>4000</v>
      </c>
      <c r="I41" s="56" t="s">
        <v>181</v>
      </c>
      <c r="J41" s="234">
        <v>0.28000000000000003</v>
      </c>
      <c r="K41" s="56" t="s">
        <v>181</v>
      </c>
      <c r="L41" s="210" t="s">
        <v>181</v>
      </c>
      <c r="M41" s="228"/>
      <c r="N41" s="211" t="s">
        <v>181</v>
      </c>
      <c r="O41" s="400">
        <f>ROUND($H41*AV41*M41*$C41,'DetailedBudget---TXST'!$AQ$261)</f>
        <v>0</v>
      </c>
      <c r="P41" s="212" t="s">
        <v>181</v>
      </c>
      <c r="Q41" s="210" t="s">
        <v>181</v>
      </c>
      <c r="R41" s="228"/>
      <c r="S41" s="211" t="s">
        <v>181</v>
      </c>
      <c r="T41" s="400">
        <f>ROUND($H41*AW41*R41*$C41,'DetailedBudget---TXST'!$AQ$261)</f>
        <v>0</v>
      </c>
      <c r="U41" s="212" t="s">
        <v>181</v>
      </c>
      <c r="V41" s="210" t="s">
        <v>181</v>
      </c>
      <c r="W41" s="228"/>
      <c r="X41" s="211" t="s">
        <v>181</v>
      </c>
      <c r="Y41" s="400">
        <f>ROUND($H41*AX41*W41*$C41,'DetailedBudget---TXST'!$AQ$261)</f>
        <v>0</v>
      </c>
      <c r="Z41" s="212" t="s">
        <v>181</v>
      </c>
      <c r="AA41" s="210" t="s">
        <v>181</v>
      </c>
      <c r="AB41" s="228"/>
      <c r="AC41" s="211" t="s">
        <v>181</v>
      </c>
      <c r="AD41" s="400">
        <f>ROUND($H41*AY41*AB41,'DetailedBudget---TXST'!$AQ$261)</f>
        <v>0</v>
      </c>
      <c r="AE41" s="212" t="s">
        <v>181</v>
      </c>
      <c r="AF41" s="210" t="s">
        <v>181</v>
      </c>
      <c r="AG41" s="228"/>
      <c r="AH41" s="211" t="s">
        <v>181</v>
      </c>
      <c r="AI41" s="400">
        <f>ROUND($H41*BB41*AG41*$C41,'DetailedBudget---TXST'!$AQ$261)</f>
        <v>0</v>
      </c>
      <c r="AJ41" s="212" t="s">
        <v>181</v>
      </c>
      <c r="AK41" s="210" t="s">
        <v>181</v>
      </c>
      <c r="AL41" s="228"/>
      <c r="AM41" s="211" t="s">
        <v>181</v>
      </c>
      <c r="AN41" s="400">
        <f>ROUND($H41*BA41*AL41,'DetailedBudget---TXST'!$AQ$261)</f>
        <v>0</v>
      </c>
      <c r="AO41" s="212" t="s">
        <v>181</v>
      </c>
      <c r="AP41" s="229" t="s">
        <v>181</v>
      </c>
      <c r="AQ41" s="230">
        <f t="shared" si="76"/>
        <v>0</v>
      </c>
      <c r="AR41" s="215" t="s">
        <v>181</v>
      </c>
      <c r="AS41" s="56" t="s">
        <v>181</v>
      </c>
      <c r="AT41" s="231"/>
      <c r="AU41" s="56" t="s">
        <v>181</v>
      </c>
      <c r="AV41" s="76">
        <v>1</v>
      </c>
      <c r="AW41" s="76">
        <f t="shared" si="48"/>
        <v>1.03</v>
      </c>
      <c r="AX41" s="76">
        <f t="shared" si="48"/>
        <v>1.0609</v>
      </c>
      <c r="AY41" s="76">
        <f t="shared" si="48"/>
        <v>1.092727</v>
      </c>
      <c r="AZ41" s="76">
        <f t="shared" si="48"/>
        <v>1.1255088100000001</v>
      </c>
      <c r="BA41" s="76">
        <f t="shared" si="48"/>
        <v>1.1592740743000001</v>
      </c>
      <c r="BB41" s="51">
        <f t="shared" si="49"/>
        <v>0</v>
      </c>
      <c r="BC41" s="51">
        <f t="shared" si="50"/>
        <v>0</v>
      </c>
      <c r="BD41" s="51">
        <f t="shared" si="51"/>
        <v>0</v>
      </c>
      <c r="BE41" s="51">
        <f t="shared" si="52"/>
        <v>0</v>
      </c>
      <c r="BF41" s="51">
        <f t="shared" si="53"/>
        <v>0</v>
      </c>
      <c r="BG41" s="51">
        <f t="shared" si="54"/>
        <v>0</v>
      </c>
      <c r="BH41" s="127"/>
      <c r="BI41" s="127"/>
      <c r="BJ41" s="127"/>
      <c r="BK41" s="127"/>
      <c r="BL41" s="127"/>
      <c r="BM41" s="127"/>
      <c r="BN41" s="739">
        <f t="shared" si="55"/>
        <v>0</v>
      </c>
      <c r="BO41" s="739">
        <f t="shared" si="56"/>
        <v>0</v>
      </c>
      <c r="BP41" s="739">
        <f t="shared" si="57"/>
        <v>0</v>
      </c>
      <c r="BQ41" s="739">
        <f t="shared" si="58"/>
        <v>0</v>
      </c>
      <c r="BR41" s="739">
        <f t="shared" si="59"/>
        <v>0</v>
      </c>
      <c r="BS41" s="739">
        <f t="shared" si="60"/>
        <v>0</v>
      </c>
      <c r="BT41" s="741">
        <f t="shared" si="61"/>
        <v>4000</v>
      </c>
      <c r="BU41" s="741">
        <f t="shared" si="62"/>
        <v>4120</v>
      </c>
      <c r="BV41" s="741">
        <f t="shared" si="63"/>
        <v>4243.6000000000004</v>
      </c>
      <c r="BW41" s="741">
        <f t="shared" si="64"/>
        <v>4370.91</v>
      </c>
      <c r="BX41" s="741">
        <f t="shared" si="65"/>
        <v>4502.04</v>
      </c>
      <c r="BY41" s="741">
        <f t="shared" si="66"/>
        <v>4637.1000000000004</v>
      </c>
      <c r="BZ41" s="744"/>
      <c r="CA41" s="744"/>
      <c r="CB41" s="744"/>
      <c r="CC41" s="744"/>
      <c r="CD41" s="744"/>
      <c r="CE41" s="744"/>
      <c r="CF41" s="740">
        <f t="shared" si="67"/>
        <v>48000</v>
      </c>
      <c r="CG41" s="740">
        <f t="shared" si="67"/>
        <v>49440</v>
      </c>
      <c r="CH41" s="740">
        <f t="shared" si="67"/>
        <v>50923.200000000004</v>
      </c>
      <c r="CI41" s="740">
        <f t="shared" si="67"/>
        <v>52450.92</v>
      </c>
      <c r="CJ41" s="740">
        <f t="shared" si="67"/>
        <v>54024.479999999996</v>
      </c>
      <c r="CK41" s="740">
        <f t="shared" si="67"/>
        <v>55645.200000000004</v>
      </c>
      <c r="CL41" s="746" t="s">
        <v>1208</v>
      </c>
      <c r="CM41" s="746" t="s">
        <v>1208</v>
      </c>
      <c r="CN41" s="746" t="s">
        <v>1208</v>
      </c>
      <c r="CO41" s="746" t="s">
        <v>1208</v>
      </c>
      <c r="CP41" s="746" t="s">
        <v>1208</v>
      </c>
      <c r="CQ41" s="746" t="s">
        <v>1208</v>
      </c>
      <c r="CR41" s="677" t="e">
        <f t="shared" si="68"/>
        <v>#DIV/0!</v>
      </c>
      <c r="CS41" s="677" t="e">
        <f t="shared" si="69"/>
        <v>#DIV/0!</v>
      </c>
      <c r="CT41" s="677" t="e">
        <f t="shared" si="70"/>
        <v>#DIV/0!</v>
      </c>
      <c r="CU41" s="677" t="e">
        <f t="shared" si="71"/>
        <v>#DIV/0!</v>
      </c>
      <c r="CV41" s="677" t="e">
        <f t="shared" si="72"/>
        <v>#DIV/0!</v>
      </c>
      <c r="CW41" s="677" t="e">
        <f t="shared" si="73"/>
        <v>#DIV/0!</v>
      </c>
      <c r="CX41" s="678" t="e">
        <f t="shared" si="77"/>
        <v>#DIV/0!</v>
      </c>
      <c r="CY41" s="678" t="e">
        <f t="shared" si="77"/>
        <v>#DIV/0!</v>
      </c>
      <c r="CZ41" s="678" t="e">
        <f t="shared" si="77"/>
        <v>#DIV/0!</v>
      </c>
      <c r="DA41" s="678" t="e">
        <f t="shared" si="77"/>
        <v>#DIV/0!</v>
      </c>
      <c r="DB41" s="678" t="e">
        <f t="shared" si="77"/>
        <v>#DIV/0!</v>
      </c>
      <c r="DC41" s="678" t="e">
        <f t="shared" si="77"/>
        <v>#DIV/0!</v>
      </c>
      <c r="DD41" s="679" t="e">
        <f t="shared" si="78"/>
        <v>#DIV/0!</v>
      </c>
      <c r="DE41" s="679" t="e">
        <f t="shared" si="78"/>
        <v>#DIV/0!</v>
      </c>
      <c r="DF41" s="679" t="e">
        <f t="shared" si="78"/>
        <v>#DIV/0!</v>
      </c>
      <c r="DG41" s="679" t="e">
        <f t="shared" si="78"/>
        <v>#DIV/0!</v>
      </c>
      <c r="DH41" s="679" t="e">
        <f t="shared" si="78"/>
        <v>#DIV/0!</v>
      </c>
      <c r="DI41" s="679" t="e">
        <f t="shared" si="78"/>
        <v>#DIV/0!</v>
      </c>
      <c r="DJ41" s="748">
        <f>ROUND($J41*O41, 'Initial Information'!B18)</f>
        <v>0</v>
      </c>
      <c r="DK41" s="748">
        <f>ROUND($J41*T41, 'Initial Information'!B18)</f>
        <v>0</v>
      </c>
      <c r="DL41" s="748">
        <f>ROUND($J41*Y41, 'Initial Information'!B18)</f>
        <v>0</v>
      </c>
      <c r="DM41" s="748">
        <f>ROUND($J41*AD41, 'Initial Information'!B18)</f>
        <v>0</v>
      </c>
      <c r="DN41" s="748">
        <f>ROUND($J41*AI41, 'Initial Information'!B18)</f>
        <v>0</v>
      </c>
      <c r="DO41" s="748">
        <f>ROUND($J41*AN41, 'Initial Information'!B18)</f>
        <v>0</v>
      </c>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c r="EO41" s="127"/>
      <c r="EP41" s="127"/>
    </row>
    <row r="42" spans="1:146" s="58" customFormat="1" ht="20.25" customHeight="1">
      <c r="A42" s="55" t="s">
        <v>181</v>
      </c>
      <c r="B42" s="56">
        <v>7</v>
      </c>
      <c r="C42" s="228">
        <v>0</v>
      </c>
      <c r="D42" s="1068" t="s">
        <v>197</v>
      </c>
      <c r="E42" s="966"/>
      <c r="F42" s="966"/>
      <c r="G42" s="56" t="s">
        <v>181</v>
      </c>
      <c r="H42" s="249">
        <v>4000</v>
      </c>
      <c r="I42" s="56" t="s">
        <v>181</v>
      </c>
      <c r="J42" s="234">
        <v>0.28000000000000003</v>
      </c>
      <c r="K42" s="56" t="s">
        <v>181</v>
      </c>
      <c r="L42" s="210" t="s">
        <v>181</v>
      </c>
      <c r="M42" s="228"/>
      <c r="N42" s="211" t="s">
        <v>181</v>
      </c>
      <c r="O42" s="400">
        <f>ROUND($H42*AV42*M42*$C42,'DetailedBudget---TXST'!$AQ$261)</f>
        <v>0</v>
      </c>
      <c r="P42" s="212" t="s">
        <v>181</v>
      </c>
      <c r="Q42" s="210" t="s">
        <v>181</v>
      </c>
      <c r="R42" s="228"/>
      <c r="S42" s="211" t="s">
        <v>181</v>
      </c>
      <c r="T42" s="400">
        <f>ROUND($H42*AW42*R42*$C42,'DetailedBudget---TXST'!$AQ$261)</f>
        <v>0</v>
      </c>
      <c r="U42" s="212" t="s">
        <v>181</v>
      </c>
      <c r="V42" s="210" t="s">
        <v>181</v>
      </c>
      <c r="W42" s="228"/>
      <c r="X42" s="211" t="s">
        <v>181</v>
      </c>
      <c r="Y42" s="400">
        <f>ROUND($H42*AX42*W42*$C42,'DetailedBudget---TXST'!$AQ$261)</f>
        <v>0</v>
      </c>
      <c r="Z42" s="212" t="s">
        <v>181</v>
      </c>
      <c r="AA42" s="210" t="s">
        <v>181</v>
      </c>
      <c r="AB42" s="228"/>
      <c r="AC42" s="211" t="s">
        <v>181</v>
      </c>
      <c r="AD42" s="400">
        <f>ROUND($H42*AY42*AB42,'DetailedBudget---TXST'!$AQ$261)</f>
        <v>0</v>
      </c>
      <c r="AE42" s="212" t="s">
        <v>181</v>
      </c>
      <c r="AF42" s="210" t="s">
        <v>181</v>
      </c>
      <c r="AG42" s="228"/>
      <c r="AH42" s="211" t="s">
        <v>181</v>
      </c>
      <c r="AI42" s="400">
        <f>ROUND($H42*BB42*AG42*$C42,'DetailedBudget---TXST'!$AQ$261)</f>
        <v>0</v>
      </c>
      <c r="AJ42" s="212" t="s">
        <v>181</v>
      </c>
      <c r="AK42" s="210" t="s">
        <v>181</v>
      </c>
      <c r="AL42" s="228"/>
      <c r="AM42" s="211" t="s">
        <v>181</v>
      </c>
      <c r="AN42" s="400">
        <f>ROUND($H42*BA42*AL42,'DetailedBudget---TXST'!$AQ$261)</f>
        <v>0</v>
      </c>
      <c r="AO42" s="212" t="s">
        <v>181</v>
      </c>
      <c r="AP42" s="229" t="s">
        <v>181</v>
      </c>
      <c r="AQ42" s="230">
        <f t="shared" si="76"/>
        <v>0</v>
      </c>
      <c r="AR42" s="215" t="s">
        <v>181</v>
      </c>
      <c r="AS42" s="56" t="s">
        <v>181</v>
      </c>
      <c r="AT42" s="231"/>
      <c r="AU42" s="56" t="s">
        <v>181</v>
      </c>
      <c r="AV42" s="76">
        <v>1</v>
      </c>
      <c r="AW42" s="76">
        <f t="shared" si="48"/>
        <v>1.03</v>
      </c>
      <c r="AX42" s="76">
        <f t="shared" si="48"/>
        <v>1.0609</v>
      </c>
      <c r="AY42" s="76">
        <f t="shared" si="48"/>
        <v>1.092727</v>
      </c>
      <c r="AZ42" s="76">
        <f t="shared" si="48"/>
        <v>1.1255088100000001</v>
      </c>
      <c r="BA42" s="76">
        <f t="shared" si="48"/>
        <v>1.1592740743000001</v>
      </c>
      <c r="BB42" s="51">
        <f t="shared" si="49"/>
        <v>0</v>
      </c>
      <c r="BC42" s="51">
        <f t="shared" si="50"/>
        <v>0</v>
      </c>
      <c r="BD42" s="51">
        <f t="shared" si="51"/>
        <v>0</v>
      </c>
      <c r="BE42" s="51">
        <f t="shared" si="52"/>
        <v>0</v>
      </c>
      <c r="BF42" s="51">
        <f t="shared" si="53"/>
        <v>0</v>
      </c>
      <c r="BG42" s="51">
        <f t="shared" si="54"/>
        <v>0</v>
      </c>
      <c r="BH42" s="127"/>
      <c r="BI42" s="127"/>
      <c r="BJ42" s="127"/>
      <c r="BK42" s="127"/>
      <c r="BL42" s="127"/>
      <c r="BM42" s="127"/>
      <c r="BN42" s="739">
        <f t="shared" si="55"/>
        <v>0</v>
      </c>
      <c r="BO42" s="739">
        <f t="shared" si="56"/>
        <v>0</v>
      </c>
      <c r="BP42" s="739">
        <f t="shared" si="57"/>
        <v>0</v>
      </c>
      <c r="BQ42" s="739">
        <f t="shared" si="58"/>
        <v>0</v>
      </c>
      <c r="BR42" s="739">
        <f t="shared" si="59"/>
        <v>0</v>
      </c>
      <c r="BS42" s="739">
        <f t="shared" si="60"/>
        <v>0</v>
      </c>
      <c r="BT42" s="741">
        <f t="shared" si="61"/>
        <v>4000</v>
      </c>
      <c r="BU42" s="741">
        <f t="shared" si="62"/>
        <v>4120</v>
      </c>
      <c r="BV42" s="741">
        <f t="shared" si="63"/>
        <v>4243.6000000000004</v>
      </c>
      <c r="BW42" s="741">
        <f t="shared" si="64"/>
        <v>4370.91</v>
      </c>
      <c r="BX42" s="741">
        <f t="shared" si="65"/>
        <v>4502.04</v>
      </c>
      <c r="BY42" s="741">
        <f t="shared" si="66"/>
        <v>4637.1000000000004</v>
      </c>
      <c r="BZ42" s="744"/>
      <c r="CA42" s="744"/>
      <c r="CB42" s="744"/>
      <c r="CC42" s="744"/>
      <c r="CD42" s="744"/>
      <c r="CE42" s="744"/>
      <c r="CF42" s="740">
        <f t="shared" si="67"/>
        <v>48000</v>
      </c>
      <c r="CG42" s="740">
        <f t="shared" si="67"/>
        <v>49440</v>
      </c>
      <c r="CH42" s="740">
        <f t="shared" si="67"/>
        <v>50923.200000000004</v>
      </c>
      <c r="CI42" s="740">
        <f t="shared" si="67"/>
        <v>52450.92</v>
      </c>
      <c r="CJ42" s="740">
        <f t="shared" si="67"/>
        <v>54024.479999999996</v>
      </c>
      <c r="CK42" s="740">
        <f t="shared" si="67"/>
        <v>55645.200000000004</v>
      </c>
      <c r="CL42" s="746" t="s">
        <v>1208</v>
      </c>
      <c r="CM42" s="746" t="s">
        <v>1208</v>
      </c>
      <c r="CN42" s="746" t="s">
        <v>1208</v>
      </c>
      <c r="CO42" s="746" t="s">
        <v>1208</v>
      </c>
      <c r="CP42" s="746" t="s">
        <v>1208</v>
      </c>
      <c r="CQ42" s="746" t="s">
        <v>1208</v>
      </c>
      <c r="CR42" s="677" t="e">
        <f t="shared" si="68"/>
        <v>#DIV/0!</v>
      </c>
      <c r="CS42" s="677" t="e">
        <f t="shared" si="69"/>
        <v>#DIV/0!</v>
      </c>
      <c r="CT42" s="677" t="e">
        <f t="shared" si="70"/>
        <v>#DIV/0!</v>
      </c>
      <c r="CU42" s="677" t="e">
        <f t="shared" si="71"/>
        <v>#DIV/0!</v>
      </c>
      <c r="CV42" s="677" t="e">
        <f t="shared" si="72"/>
        <v>#DIV/0!</v>
      </c>
      <c r="CW42" s="677" t="e">
        <f t="shared" si="73"/>
        <v>#DIV/0!</v>
      </c>
      <c r="CX42" s="678" t="e">
        <f t="shared" si="77"/>
        <v>#DIV/0!</v>
      </c>
      <c r="CY42" s="678" t="e">
        <f t="shared" si="77"/>
        <v>#DIV/0!</v>
      </c>
      <c r="CZ42" s="678" t="e">
        <f t="shared" si="77"/>
        <v>#DIV/0!</v>
      </c>
      <c r="DA42" s="678" t="e">
        <f t="shared" si="77"/>
        <v>#DIV/0!</v>
      </c>
      <c r="DB42" s="678" t="e">
        <f t="shared" si="77"/>
        <v>#DIV/0!</v>
      </c>
      <c r="DC42" s="678" t="e">
        <f t="shared" si="77"/>
        <v>#DIV/0!</v>
      </c>
      <c r="DD42" s="679" t="e">
        <f t="shared" si="78"/>
        <v>#DIV/0!</v>
      </c>
      <c r="DE42" s="679" t="e">
        <f t="shared" si="78"/>
        <v>#DIV/0!</v>
      </c>
      <c r="DF42" s="679" t="e">
        <f t="shared" si="78"/>
        <v>#DIV/0!</v>
      </c>
      <c r="DG42" s="679" t="e">
        <f t="shared" si="78"/>
        <v>#DIV/0!</v>
      </c>
      <c r="DH42" s="679" t="e">
        <f t="shared" si="78"/>
        <v>#DIV/0!</v>
      </c>
      <c r="DI42" s="679" t="e">
        <f t="shared" si="78"/>
        <v>#DIV/0!</v>
      </c>
      <c r="DJ42" s="748">
        <f>ROUND($J42*O42, 'Initial Information'!B18)</f>
        <v>0</v>
      </c>
      <c r="DK42" s="748">
        <f>ROUND($J42*T42, 'Initial Information'!B18)</f>
        <v>0</v>
      </c>
      <c r="DL42" s="748">
        <f>ROUND($J42*Y42, 'Initial Information'!B18)</f>
        <v>0</v>
      </c>
      <c r="DM42" s="748">
        <f>ROUND($J42*AD42, 'Initial Information'!B18)</f>
        <v>0</v>
      </c>
      <c r="DN42" s="748">
        <f>ROUND($J42*AI42, 'Initial Information'!B18)</f>
        <v>0</v>
      </c>
      <c r="DO42" s="748">
        <f>ROUND($J42*AN42, 'Initial Information'!B18)</f>
        <v>0</v>
      </c>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c r="EO42" s="127"/>
      <c r="EP42" s="127"/>
    </row>
    <row r="43" spans="1:146" s="58" customFormat="1" ht="20.25" customHeight="1">
      <c r="A43" s="55" t="s">
        <v>181</v>
      </c>
      <c r="B43" s="56">
        <v>8</v>
      </c>
      <c r="C43" s="228">
        <v>0</v>
      </c>
      <c r="D43" s="1068" t="s">
        <v>197</v>
      </c>
      <c r="E43" s="966"/>
      <c r="F43" s="966"/>
      <c r="G43" s="56" t="s">
        <v>181</v>
      </c>
      <c r="H43" s="249">
        <v>6000</v>
      </c>
      <c r="I43" s="56" t="s">
        <v>181</v>
      </c>
      <c r="J43" s="234">
        <v>0.28000000000000003</v>
      </c>
      <c r="K43" s="56" t="s">
        <v>181</v>
      </c>
      <c r="L43" s="210" t="s">
        <v>181</v>
      </c>
      <c r="M43" s="228"/>
      <c r="N43" s="211" t="s">
        <v>181</v>
      </c>
      <c r="O43" s="400">
        <f>ROUND($H43*AV43*M43*$C43,'DetailedBudget---TXST'!$AQ$261)</f>
        <v>0</v>
      </c>
      <c r="P43" s="212" t="s">
        <v>181</v>
      </c>
      <c r="Q43" s="210" t="s">
        <v>181</v>
      </c>
      <c r="R43" s="228"/>
      <c r="S43" s="211" t="s">
        <v>181</v>
      </c>
      <c r="T43" s="400">
        <f>ROUND($H43*AW43*R43*$C43,'DetailedBudget---TXST'!$AQ$261)</f>
        <v>0</v>
      </c>
      <c r="U43" s="212" t="s">
        <v>181</v>
      </c>
      <c r="V43" s="210" t="s">
        <v>181</v>
      </c>
      <c r="W43" s="228"/>
      <c r="X43" s="211" t="s">
        <v>181</v>
      </c>
      <c r="Y43" s="400">
        <f>ROUND($H43*AX43*W43*$C43,'DetailedBudget---TXST'!$AQ$261)</f>
        <v>0</v>
      </c>
      <c r="Z43" s="212" t="s">
        <v>181</v>
      </c>
      <c r="AA43" s="210" t="s">
        <v>181</v>
      </c>
      <c r="AB43" s="228"/>
      <c r="AC43" s="211" t="s">
        <v>181</v>
      </c>
      <c r="AD43" s="400">
        <f>ROUND($H43*AY43*AB43,'DetailedBudget---TXST'!$AQ$261)</f>
        <v>0</v>
      </c>
      <c r="AE43" s="212" t="s">
        <v>181</v>
      </c>
      <c r="AF43" s="210" t="s">
        <v>181</v>
      </c>
      <c r="AG43" s="228"/>
      <c r="AH43" s="211" t="s">
        <v>181</v>
      </c>
      <c r="AI43" s="400">
        <f>ROUND($H43*BB43*AG43*$C43,'DetailedBudget---TXST'!$AQ$261)</f>
        <v>0</v>
      </c>
      <c r="AJ43" s="212" t="s">
        <v>181</v>
      </c>
      <c r="AK43" s="210" t="s">
        <v>181</v>
      </c>
      <c r="AL43" s="228"/>
      <c r="AM43" s="211" t="s">
        <v>181</v>
      </c>
      <c r="AN43" s="400">
        <f>ROUND($H43*BA43*AL43,'DetailedBudget---TXST'!$AQ$261)</f>
        <v>0</v>
      </c>
      <c r="AO43" s="212" t="s">
        <v>181</v>
      </c>
      <c r="AP43" s="229" t="s">
        <v>181</v>
      </c>
      <c r="AQ43" s="230">
        <f t="shared" si="76"/>
        <v>0</v>
      </c>
      <c r="AR43" s="215" t="s">
        <v>181</v>
      </c>
      <c r="AS43" s="56" t="s">
        <v>181</v>
      </c>
      <c r="AT43" s="231"/>
      <c r="AU43" s="56" t="s">
        <v>181</v>
      </c>
      <c r="AV43" s="76">
        <v>1</v>
      </c>
      <c r="AW43" s="76">
        <f t="shared" si="48"/>
        <v>1.03</v>
      </c>
      <c r="AX43" s="76">
        <f t="shared" si="48"/>
        <v>1.0609</v>
      </c>
      <c r="AY43" s="76">
        <f t="shared" si="48"/>
        <v>1.092727</v>
      </c>
      <c r="AZ43" s="76">
        <f t="shared" si="48"/>
        <v>1.1255088100000001</v>
      </c>
      <c r="BA43" s="76">
        <f t="shared" si="48"/>
        <v>1.1592740743000001</v>
      </c>
      <c r="BB43" s="51">
        <f t="shared" si="49"/>
        <v>0</v>
      </c>
      <c r="BC43" s="51">
        <f t="shared" si="50"/>
        <v>0</v>
      </c>
      <c r="BD43" s="51">
        <f t="shared" si="51"/>
        <v>0</v>
      </c>
      <c r="BE43" s="51">
        <f t="shared" si="52"/>
        <v>0</v>
      </c>
      <c r="BF43" s="51">
        <f t="shared" si="53"/>
        <v>0</v>
      </c>
      <c r="BG43" s="51">
        <f t="shared" si="54"/>
        <v>0</v>
      </c>
      <c r="BH43" s="127"/>
      <c r="BI43" s="127"/>
      <c r="BJ43" s="127"/>
      <c r="BK43" s="127"/>
      <c r="BL43" s="127"/>
      <c r="BM43" s="127"/>
      <c r="BN43" s="739">
        <f t="shared" si="55"/>
        <v>0</v>
      </c>
      <c r="BO43" s="739">
        <f t="shared" si="56"/>
        <v>0</v>
      </c>
      <c r="BP43" s="739">
        <f t="shared" si="57"/>
        <v>0</v>
      </c>
      <c r="BQ43" s="739">
        <f t="shared" si="58"/>
        <v>0</v>
      </c>
      <c r="BR43" s="739">
        <f t="shared" si="59"/>
        <v>0</v>
      </c>
      <c r="BS43" s="739">
        <f t="shared" si="60"/>
        <v>0</v>
      </c>
      <c r="BT43" s="741">
        <f t="shared" si="61"/>
        <v>6000</v>
      </c>
      <c r="BU43" s="741">
        <f t="shared" si="62"/>
        <v>6180</v>
      </c>
      <c r="BV43" s="741">
        <f t="shared" si="63"/>
        <v>6365.4</v>
      </c>
      <c r="BW43" s="741">
        <f t="shared" si="64"/>
        <v>6556.36</v>
      </c>
      <c r="BX43" s="741">
        <f t="shared" si="65"/>
        <v>6753.05</v>
      </c>
      <c r="BY43" s="741">
        <f t="shared" si="66"/>
        <v>6955.64</v>
      </c>
      <c r="BZ43" s="744"/>
      <c r="CA43" s="744"/>
      <c r="CB43" s="744"/>
      <c r="CC43" s="744"/>
      <c r="CD43" s="744"/>
      <c r="CE43" s="744"/>
      <c r="CF43" s="740">
        <f t="shared" si="67"/>
        <v>72000</v>
      </c>
      <c r="CG43" s="740">
        <f t="shared" si="67"/>
        <v>74160</v>
      </c>
      <c r="CH43" s="740">
        <f t="shared" si="67"/>
        <v>76384.799999999988</v>
      </c>
      <c r="CI43" s="740">
        <f t="shared" si="67"/>
        <v>78676.319999999992</v>
      </c>
      <c r="CJ43" s="740">
        <f t="shared" si="67"/>
        <v>81036.600000000006</v>
      </c>
      <c r="CK43" s="740">
        <f t="shared" si="67"/>
        <v>83467.680000000008</v>
      </c>
      <c r="CL43" s="746" t="s">
        <v>1208</v>
      </c>
      <c r="CM43" s="746" t="s">
        <v>1208</v>
      </c>
      <c r="CN43" s="746" t="s">
        <v>1208</v>
      </c>
      <c r="CO43" s="746" t="s">
        <v>1208</v>
      </c>
      <c r="CP43" s="746" t="s">
        <v>1208</v>
      </c>
      <c r="CQ43" s="746" t="s">
        <v>1208</v>
      </c>
      <c r="CR43" s="677" t="e">
        <f t="shared" si="68"/>
        <v>#DIV/0!</v>
      </c>
      <c r="CS43" s="677" t="e">
        <f t="shared" si="69"/>
        <v>#DIV/0!</v>
      </c>
      <c r="CT43" s="677" t="e">
        <f t="shared" si="70"/>
        <v>#DIV/0!</v>
      </c>
      <c r="CU43" s="677" t="e">
        <f t="shared" si="71"/>
        <v>#DIV/0!</v>
      </c>
      <c r="CV43" s="677" t="e">
        <f t="shared" si="72"/>
        <v>#DIV/0!</v>
      </c>
      <c r="CW43" s="677" t="e">
        <f t="shared" si="73"/>
        <v>#DIV/0!</v>
      </c>
      <c r="CX43" s="678" t="e">
        <f t="shared" si="77"/>
        <v>#DIV/0!</v>
      </c>
      <c r="CY43" s="678" t="e">
        <f t="shared" si="77"/>
        <v>#DIV/0!</v>
      </c>
      <c r="CZ43" s="678" t="e">
        <f t="shared" si="77"/>
        <v>#DIV/0!</v>
      </c>
      <c r="DA43" s="678" t="e">
        <f t="shared" si="77"/>
        <v>#DIV/0!</v>
      </c>
      <c r="DB43" s="678" t="e">
        <f t="shared" si="77"/>
        <v>#DIV/0!</v>
      </c>
      <c r="DC43" s="678" t="e">
        <f t="shared" si="77"/>
        <v>#DIV/0!</v>
      </c>
      <c r="DD43" s="679" t="e">
        <f t="shared" si="78"/>
        <v>#DIV/0!</v>
      </c>
      <c r="DE43" s="679" t="e">
        <f t="shared" si="78"/>
        <v>#DIV/0!</v>
      </c>
      <c r="DF43" s="679" t="e">
        <f t="shared" si="78"/>
        <v>#DIV/0!</v>
      </c>
      <c r="DG43" s="679" t="e">
        <f t="shared" si="78"/>
        <v>#DIV/0!</v>
      </c>
      <c r="DH43" s="679" t="e">
        <f t="shared" si="78"/>
        <v>#DIV/0!</v>
      </c>
      <c r="DI43" s="679" t="e">
        <f t="shared" si="78"/>
        <v>#DIV/0!</v>
      </c>
      <c r="DJ43" s="748">
        <f>ROUND($J43*O43, 'Initial Information'!B18)</f>
        <v>0</v>
      </c>
      <c r="DK43" s="748">
        <f>ROUND($J43*T43, 'Initial Information'!B18)</f>
        <v>0</v>
      </c>
      <c r="DL43" s="748">
        <f>ROUND($J43*Y43, 'Initial Information'!B18)</f>
        <v>0</v>
      </c>
      <c r="DM43" s="748">
        <f>ROUND($J43*AD43, 'Initial Information'!B18)</f>
        <v>0</v>
      </c>
      <c r="DN43" s="748">
        <f>ROUND($J43*AI43, 'Initial Information'!B18)</f>
        <v>0</v>
      </c>
      <c r="DO43" s="748">
        <f>ROUND($J43*AN43, 'Initial Information'!B18)</f>
        <v>0</v>
      </c>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c r="EO43" s="127"/>
      <c r="EP43" s="127"/>
    </row>
    <row r="44" spans="1:146" s="58" customFormat="1" ht="20.25" customHeight="1">
      <c r="A44" s="55" t="s">
        <v>181</v>
      </c>
      <c r="B44" s="56">
        <v>9</v>
      </c>
      <c r="C44" s="228">
        <v>0</v>
      </c>
      <c r="D44" s="1068" t="s">
        <v>198</v>
      </c>
      <c r="E44" s="966"/>
      <c r="F44" s="966"/>
      <c r="G44" s="56" t="s">
        <v>181</v>
      </c>
      <c r="H44" s="249">
        <v>4500</v>
      </c>
      <c r="I44" s="56" t="s">
        <v>181</v>
      </c>
      <c r="J44" s="234">
        <v>0.28000000000000003</v>
      </c>
      <c r="K44" s="56" t="s">
        <v>181</v>
      </c>
      <c r="L44" s="210" t="s">
        <v>181</v>
      </c>
      <c r="M44" s="228"/>
      <c r="N44" s="211" t="s">
        <v>181</v>
      </c>
      <c r="O44" s="400">
        <f>ROUND($H44*AV44*M44*$C44,'DetailedBudget---TXST'!$AQ$261)</f>
        <v>0</v>
      </c>
      <c r="P44" s="212" t="s">
        <v>181</v>
      </c>
      <c r="Q44" s="210" t="s">
        <v>181</v>
      </c>
      <c r="R44" s="228"/>
      <c r="S44" s="211" t="s">
        <v>181</v>
      </c>
      <c r="T44" s="400">
        <f>ROUND($H44*AW44*R44*$C44,'DetailedBudget---TXST'!$AQ$261)</f>
        <v>0</v>
      </c>
      <c r="U44" s="212" t="s">
        <v>181</v>
      </c>
      <c r="V44" s="210" t="s">
        <v>181</v>
      </c>
      <c r="W44" s="228"/>
      <c r="X44" s="211" t="s">
        <v>181</v>
      </c>
      <c r="Y44" s="400">
        <f>ROUND($H44*AX44*W44*$C44,'DetailedBudget---TXST'!$AQ$261)</f>
        <v>0</v>
      </c>
      <c r="Z44" s="212" t="s">
        <v>181</v>
      </c>
      <c r="AA44" s="210" t="s">
        <v>181</v>
      </c>
      <c r="AB44" s="228"/>
      <c r="AC44" s="211" t="s">
        <v>181</v>
      </c>
      <c r="AD44" s="400">
        <f>ROUND($H44*AY44*AB44,'DetailedBudget---TXST'!$AQ$261)</f>
        <v>0</v>
      </c>
      <c r="AE44" s="212" t="s">
        <v>181</v>
      </c>
      <c r="AF44" s="210" t="s">
        <v>181</v>
      </c>
      <c r="AG44" s="228"/>
      <c r="AH44" s="211" t="s">
        <v>181</v>
      </c>
      <c r="AI44" s="400">
        <f>ROUND($H44*BB44*AG44*$C44,'DetailedBudget---TXST'!$AQ$261)</f>
        <v>0</v>
      </c>
      <c r="AJ44" s="212" t="s">
        <v>181</v>
      </c>
      <c r="AK44" s="210" t="s">
        <v>181</v>
      </c>
      <c r="AL44" s="228"/>
      <c r="AM44" s="211" t="s">
        <v>181</v>
      </c>
      <c r="AN44" s="400">
        <f>ROUND($H44*BA44*AL44,'DetailedBudget---TXST'!$AQ$261)</f>
        <v>0</v>
      </c>
      <c r="AO44" s="212" t="s">
        <v>181</v>
      </c>
      <c r="AP44" s="229" t="s">
        <v>181</v>
      </c>
      <c r="AQ44" s="230">
        <f t="shared" si="76"/>
        <v>0</v>
      </c>
      <c r="AR44" s="215" t="s">
        <v>181</v>
      </c>
      <c r="AS44" s="56" t="s">
        <v>181</v>
      </c>
      <c r="AT44" s="231"/>
      <c r="AU44" s="56" t="s">
        <v>181</v>
      </c>
      <c r="AV44" s="76">
        <v>1</v>
      </c>
      <c r="AW44" s="76">
        <f t="shared" si="48"/>
        <v>1.03</v>
      </c>
      <c r="AX44" s="76">
        <f t="shared" si="48"/>
        <v>1.0609</v>
      </c>
      <c r="AY44" s="76">
        <f t="shared" si="48"/>
        <v>1.092727</v>
      </c>
      <c r="AZ44" s="76">
        <f t="shared" si="48"/>
        <v>1.1255088100000001</v>
      </c>
      <c r="BA44" s="76">
        <f t="shared" si="48"/>
        <v>1.1592740743000001</v>
      </c>
      <c r="BB44" s="51">
        <f t="shared" si="49"/>
        <v>0</v>
      </c>
      <c r="BC44" s="51">
        <f t="shared" si="50"/>
        <v>0</v>
      </c>
      <c r="BD44" s="51">
        <f t="shared" si="51"/>
        <v>0</v>
      </c>
      <c r="BE44" s="51">
        <f t="shared" si="52"/>
        <v>0</v>
      </c>
      <c r="BF44" s="51">
        <f t="shared" si="53"/>
        <v>0</v>
      </c>
      <c r="BG44" s="51">
        <f t="shared" si="54"/>
        <v>0</v>
      </c>
      <c r="BH44" s="127"/>
      <c r="BI44" s="127"/>
      <c r="BJ44" s="127"/>
      <c r="BK44" s="127"/>
      <c r="BL44" s="127"/>
      <c r="BM44" s="127"/>
      <c r="BN44" s="739">
        <f t="shared" si="55"/>
        <v>0</v>
      </c>
      <c r="BO44" s="739">
        <f t="shared" si="56"/>
        <v>0</v>
      </c>
      <c r="BP44" s="739">
        <f t="shared" si="57"/>
        <v>0</v>
      </c>
      <c r="BQ44" s="739">
        <f t="shared" si="58"/>
        <v>0</v>
      </c>
      <c r="BR44" s="739">
        <f t="shared" si="59"/>
        <v>0</v>
      </c>
      <c r="BS44" s="739">
        <f t="shared" si="60"/>
        <v>0</v>
      </c>
      <c r="BT44" s="741">
        <f t="shared" si="61"/>
        <v>4500</v>
      </c>
      <c r="BU44" s="741">
        <f t="shared" si="62"/>
        <v>4635</v>
      </c>
      <c r="BV44" s="741">
        <f t="shared" si="63"/>
        <v>4774.05</v>
      </c>
      <c r="BW44" s="741">
        <f t="shared" si="64"/>
        <v>4917.2700000000004</v>
      </c>
      <c r="BX44" s="741">
        <f t="shared" si="65"/>
        <v>5064.79</v>
      </c>
      <c r="BY44" s="741">
        <f t="shared" si="66"/>
        <v>5216.7299999999996</v>
      </c>
      <c r="BZ44" s="744"/>
      <c r="CA44" s="744"/>
      <c r="CB44" s="744"/>
      <c r="CC44" s="744"/>
      <c r="CD44" s="744"/>
      <c r="CE44" s="744"/>
      <c r="CF44" s="740">
        <f t="shared" si="67"/>
        <v>54000</v>
      </c>
      <c r="CG44" s="740">
        <f t="shared" si="67"/>
        <v>55620</v>
      </c>
      <c r="CH44" s="740">
        <f t="shared" si="67"/>
        <v>57288.600000000006</v>
      </c>
      <c r="CI44" s="740">
        <f t="shared" si="67"/>
        <v>59007.240000000005</v>
      </c>
      <c r="CJ44" s="740">
        <f t="shared" si="67"/>
        <v>60777.479999999996</v>
      </c>
      <c r="CK44" s="740">
        <f t="shared" si="67"/>
        <v>62600.759999999995</v>
      </c>
      <c r="CL44" s="746" t="s">
        <v>1208</v>
      </c>
      <c r="CM44" s="746" t="s">
        <v>1208</v>
      </c>
      <c r="CN44" s="746" t="s">
        <v>1208</v>
      </c>
      <c r="CO44" s="746" t="s">
        <v>1208</v>
      </c>
      <c r="CP44" s="746" t="s">
        <v>1208</v>
      </c>
      <c r="CQ44" s="746" t="s">
        <v>1208</v>
      </c>
      <c r="CR44" s="677" t="e">
        <f t="shared" si="68"/>
        <v>#DIV/0!</v>
      </c>
      <c r="CS44" s="677" t="e">
        <f t="shared" si="69"/>
        <v>#DIV/0!</v>
      </c>
      <c r="CT44" s="677" t="e">
        <f t="shared" si="70"/>
        <v>#DIV/0!</v>
      </c>
      <c r="CU44" s="677" t="e">
        <f t="shared" si="71"/>
        <v>#DIV/0!</v>
      </c>
      <c r="CV44" s="677" t="e">
        <f t="shared" si="72"/>
        <v>#DIV/0!</v>
      </c>
      <c r="CW44" s="677" t="e">
        <f t="shared" si="73"/>
        <v>#DIV/0!</v>
      </c>
      <c r="CX44" s="678" t="e">
        <f t="shared" si="77"/>
        <v>#DIV/0!</v>
      </c>
      <c r="CY44" s="678" t="e">
        <f t="shared" si="77"/>
        <v>#DIV/0!</v>
      </c>
      <c r="CZ44" s="678" t="e">
        <f t="shared" si="77"/>
        <v>#DIV/0!</v>
      </c>
      <c r="DA44" s="678" t="e">
        <f t="shared" si="77"/>
        <v>#DIV/0!</v>
      </c>
      <c r="DB44" s="678" t="e">
        <f t="shared" si="77"/>
        <v>#DIV/0!</v>
      </c>
      <c r="DC44" s="678" t="e">
        <f t="shared" si="77"/>
        <v>#DIV/0!</v>
      </c>
      <c r="DD44" s="679" t="e">
        <f t="shared" si="78"/>
        <v>#DIV/0!</v>
      </c>
      <c r="DE44" s="679" t="e">
        <f t="shared" si="78"/>
        <v>#DIV/0!</v>
      </c>
      <c r="DF44" s="679" t="e">
        <f t="shared" si="78"/>
        <v>#DIV/0!</v>
      </c>
      <c r="DG44" s="679" t="e">
        <f t="shared" si="78"/>
        <v>#DIV/0!</v>
      </c>
      <c r="DH44" s="679" t="e">
        <f t="shared" si="78"/>
        <v>#DIV/0!</v>
      </c>
      <c r="DI44" s="679" t="e">
        <f t="shared" si="78"/>
        <v>#DIV/0!</v>
      </c>
      <c r="DJ44" s="748">
        <f>ROUND($J44*O44, 'Initial Information'!B18)</f>
        <v>0</v>
      </c>
      <c r="DK44" s="748">
        <f>ROUND($J44*T44, 'Initial Information'!B18)</f>
        <v>0</v>
      </c>
      <c r="DL44" s="748">
        <f>ROUND($J44*Y44, 'Initial Information'!B18)</f>
        <v>0</v>
      </c>
      <c r="DM44" s="748">
        <f>ROUND($J44*AD44, 'Initial Information'!B18)</f>
        <v>0</v>
      </c>
      <c r="DN44" s="748">
        <f>ROUND($J44*AI44, 'Initial Information'!B18)</f>
        <v>0</v>
      </c>
      <c r="DO44" s="748">
        <f>ROUND($J44*AN44, 'Initial Information'!B18)</f>
        <v>0</v>
      </c>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c r="EO44" s="127"/>
      <c r="EP44" s="127"/>
    </row>
    <row r="45" spans="1:146" s="58" customFormat="1" ht="20.25" customHeight="1">
      <c r="A45" s="55" t="s">
        <v>181</v>
      </c>
      <c r="B45" s="56">
        <v>10</v>
      </c>
      <c r="C45" s="228">
        <v>0</v>
      </c>
      <c r="D45" s="1068" t="s">
        <v>198</v>
      </c>
      <c r="E45" s="966"/>
      <c r="F45" s="966"/>
      <c r="G45" s="56" t="s">
        <v>181</v>
      </c>
      <c r="H45" s="249">
        <v>4500</v>
      </c>
      <c r="I45" s="56" t="s">
        <v>181</v>
      </c>
      <c r="J45" s="234">
        <v>0.28000000000000003</v>
      </c>
      <c r="K45" s="56" t="s">
        <v>181</v>
      </c>
      <c r="L45" s="210" t="s">
        <v>181</v>
      </c>
      <c r="M45" s="228"/>
      <c r="N45" s="211" t="s">
        <v>181</v>
      </c>
      <c r="O45" s="400">
        <f>ROUND($H45*AV45*M45*$C45,'DetailedBudget---TXST'!$AQ$261)</f>
        <v>0</v>
      </c>
      <c r="P45" s="212" t="s">
        <v>181</v>
      </c>
      <c r="Q45" s="210" t="s">
        <v>181</v>
      </c>
      <c r="R45" s="228"/>
      <c r="S45" s="211" t="s">
        <v>181</v>
      </c>
      <c r="T45" s="400">
        <f>ROUND($H45*AW45*R45*$C45,'DetailedBudget---TXST'!$AQ$261)</f>
        <v>0</v>
      </c>
      <c r="U45" s="212" t="s">
        <v>181</v>
      </c>
      <c r="V45" s="210" t="s">
        <v>181</v>
      </c>
      <c r="W45" s="228"/>
      <c r="X45" s="211" t="s">
        <v>181</v>
      </c>
      <c r="Y45" s="400">
        <f>ROUND($H45*AX45*W45*$C45,'DetailedBudget---TXST'!$AQ$261)</f>
        <v>0</v>
      </c>
      <c r="Z45" s="212" t="s">
        <v>181</v>
      </c>
      <c r="AA45" s="210" t="s">
        <v>181</v>
      </c>
      <c r="AB45" s="228"/>
      <c r="AC45" s="211" t="s">
        <v>181</v>
      </c>
      <c r="AD45" s="400">
        <f>ROUND($H45*AY45*AB45,'DetailedBudget---TXST'!$AQ$261)</f>
        <v>0</v>
      </c>
      <c r="AE45" s="212" t="s">
        <v>181</v>
      </c>
      <c r="AF45" s="210" t="s">
        <v>181</v>
      </c>
      <c r="AG45" s="228"/>
      <c r="AH45" s="211" t="s">
        <v>181</v>
      </c>
      <c r="AI45" s="400">
        <f>ROUND($H45*BB45*AG45*$C45,'DetailedBudget---TXST'!$AQ$261)</f>
        <v>0</v>
      </c>
      <c r="AJ45" s="212" t="s">
        <v>181</v>
      </c>
      <c r="AK45" s="210" t="s">
        <v>181</v>
      </c>
      <c r="AL45" s="228"/>
      <c r="AM45" s="211" t="s">
        <v>181</v>
      </c>
      <c r="AN45" s="400">
        <f>ROUND($H45*BA45*AL45,'DetailedBudget---TXST'!$AQ$261)</f>
        <v>0</v>
      </c>
      <c r="AO45" s="212" t="s">
        <v>181</v>
      </c>
      <c r="AP45" s="229" t="s">
        <v>181</v>
      </c>
      <c r="AQ45" s="230">
        <f t="shared" si="76"/>
        <v>0</v>
      </c>
      <c r="AR45" s="215" t="s">
        <v>181</v>
      </c>
      <c r="AS45" s="56" t="s">
        <v>181</v>
      </c>
      <c r="AT45" s="231"/>
      <c r="AU45" s="56" t="s">
        <v>181</v>
      </c>
      <c r="AV45" s="76">
        <v>1</v>
      </c>
      <c r="AW45" s="76">
        <f t="shared" si="48"/>
        <v>1.03</v>
      </c>
      <c r="AX45" s="76">
        <f t="shared" si="48"/>
        <v>1.0609</v>
      </c>
      <c r="AY45" s="76">
        <f t="shared" si="48"/>
        <v>1.092727</v>
      </c>
      <c r="AZ45" s="76">
        <f t="shared" si="48"/>
        <v>1.1255088100000001</v>
      </c>
      <c r="BA45" s="76">
        <f t="shared" si="48"/>
        <v>1.1592740743000001</v>
      </c>
      <c r="BB45" s="51">
        <f t="shared" si="49"/>
        <v>0</v>
      </c>
      <c r="BC45" s="51">
        <f t="shared" si="50"/>
        <v>0</v>
      </c>
      <c r="BD45" s="51">
        <f t="shared" si="51"/>
        <v>0</v>
      </c>
      <c r="BE45" s="51">
        <f t="shared" si="52"/>
        <v>0</v>
      </c>
      <c r="BF45" s="51">
        <f t="shared" si="53"/>
        <v>0</v>
      </c>
      <c r="BG45" s="51">
        <f t="shared" si="54"/>
        <v>0</v>
      </c>
      <c r="BH45" s="127"/>
      <c r="BI45" s="127"/>
      <c r="BJ45" s="127"/>
      <c r="BK45" s="127"/>
      <c r="BL45" s="127"/>
      <c r="BM45" s="127"/>
      <c r="BN45" s="739">
        <f t="shared" si="55"/>
        <v>0</v>
      </c>
      <c r="BO45" s="739">
        <f t="shared" si="56"/>
        <v>0</v>
      </c>
      <c r="BP45" s="739">
        <f t="shared" si="57"/>
        <v>0</v>
      </c>
      <c r="BQ45" s="739">
        <f t="shared" si="58"/>
        <v>0</v>
      </c>
      <c r="BR45" s="739">
        <f t="shared" si="59"/>
        <v>0</v>
      </c>
      <c r="BS45" s="739">
        <f t="shared" si="60"/>
        <v>0</v>
      </c>
      <c r="BT45" s="741">
        <f t="shared" si="61"/>
        <v>4500</v>
      </c>
      <c r="BU45" s="741">
        <f t="shared" si="62"/>
        <v>4635</v>
      </c>
      <c r="BV45" s="741">
        <f t="shared" si="63"/>
        <v>4774.05</v>
      </c>
      <c r="BW45" s="741">
        <f t="shared" si="64"/>
        <v>4917.2700000000004</v>
      </c>
      <c r="BX45" s="741">
        <f t="shared" si="65"/>
        <v>5064.79</v>
      </c>
      <c r="BY45" s="741">
        <f t="shared" si="66"/>
        <v>5216.7299999999996</v>
      </c>
      <c r="BZ45" s="744"/>
      <c r="CA45" s="744"/>
      <c r="CB45" s="744"/>
      <c r="CC45" s="744"/>
      <c r="CD45" s="744"/>
      <c r="CE45" s="744"/>
      <c r="CF45" s="740">
        <f t="shared" si="67"/>
        <v>54000</v>
      </c>
      <c r="CG45" s="740">
        <f t="shared" si="67"/>
        <v>55620</v>
      </c>
      <c r="CH45" s="740">
        <f t="shared" si="67"/>
        <v>57288.600000000006</v>
      </c>
      <c r="CI45" s="740">
        <f t="shared" si="67"/>
        <v>59007.240000000005</v>
      </c>
      <c r="CJ45" s="740">
        <f t="shared" si="67"/>
        <v>60777.479999999996</v>
      </c>
      <c r="CK45" s="740">
        <f t="shared" si="67"/>
        <v>62600.759999999995</v>
      </c>
      <c r="CL45" s="746" t="s">
        <v>1208</v>
      </c>
      <c r="CM45" s="746" t="s">
        <v>1208</v>
      </c>
      <c r="CN45" s="746" t="s">
        <v>1208</v>
      </c>
      <c r="CO45" s="746" t="s">
        <v>1208</v>
      </c>
      <c r="CP45" s="746" t="s">
        <v>1208</v>
      </c>
      <c r="CQ45" s="746" t="s">
        <v>1208</v>
      </c>
      <c r="CR45" s="677" t="e">
        <f t="shared" si="68"/>
        <v>#DIV/0!</v>
      </c>
      <c r="CS45" s="677" t="e">
        <f t="shared" si="69"/>
        <v>#DIV/0!</v>
      </c>
      <c r="CT45" s="677" t="e">
        <f t="shared" si="70"/>
        <v>#DIV/0!</v>
      </c>
      <c r="CU45" s="677" t="e">
        <f t="shared" si="71"/>
        <v>#DIV/0!</v>
      </c>
      <c r="CV45" s="677" t="e">
        <f t="shared" si="72"/>
        <v>#DIV/0!</v>
      </c>
      <c r="CW45" s="677" t="e">
        <f t="shared" si="73"/>
        <v>#DIV/0!</v>
      </c>
      <c r="CX45" s="678" t="e">
        <f t="shared" si="77"/>
        <v>#DIV/0!</v>
      </c>
      <c r="CY45" s="678" t="e">
        <f t="shared" si="77"/>
        <v>#DIV/0!</v>
      </c>
      <c r="CZ45" s="678" t="e">
        <f t="shared" si="77"/>
        <v>#DIV/0!</v>
      </c>
      <c r="DA45" s="678" t="e">
        <f t="shared" si="77"/>
        <v>#DIV/0!</v>
      </c>
      <c r="DB45" s="678" t="e">
        <f t="shared" si="77"/>
        <v>#DIV/0!</v>
      </c>
      <c r="DC45" s="678" t="e">
        <f t="shared" si="77"/>
        <v>#DIV/0!</v>
      </c>
      <c r="DD45" s="679" t="e">
        <f t="shared" si="78"/>
        <v>#DIV/0!</v>
      </c>
      <c r="DE45" s="679" t="e">
        <f t="shared" si="78"/>
        <v>#DIV/0!</v>
      </c>
      <c r="DF45" s="679" t="e">
        <f t="shared" si="78"/>
        <v>#DIV/0!</v>
      </c>
      <c r="DG45" s="679" t="e">
        <f t="shared" si="78"/>
        <v>#DIV/0!</v>
      </c>
      <c r="DH45" s="679" t="e">
        <f t="shared" si="78"/>
        <v>#DIV/0!</v>
      </c>
      <c r="DI45" s="679" t="e">
        <f t="shared" si="78"/>
        <v>#DIV/0!</v>
      </c>
      <c r="DJ45" s="748">
        <f>ROUND($J45*O45, 'Initial Information'!B18)</f>
        <v>0</v>
      </c>
      <c r="DK45" s="748">
        <f>ROUND($J45*T45, 'Initial Information'!B18)</f>
        <v>0</v>
      </c>
      <c r="DL45" s="748">
        <f>ROUND($J45*Y45, 'Initial Information'!B18)</f>
        <v>0</v>
      </c>
      <c r="DM45" s="748">
        <f>ROUND($J45*AD45, 'Initial Information'!B18)</f>
        <v>0</v>
      </c>
      <c r="DN45" s="748">
        <f>ROUND($J45*AI45, 'Initial Information'!B18)</f>
        <v>0</v>
      </c>
      <c r="DO45" s="748">
        <f>ROUND($J45*AN45, 'Initial Information'!B18)</f>
        <v>0</v>
      </c>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c r="EO45" s="127"/>
      <c r="EP45" s="127"/>
    </row>
    <row r="46" spans="1:146" s="58" customFormat="1" ht="20.25" customHeight="1">
      <c r="A46" s="55" t="s">
        <v>181</v>
      </c>
      <c r="B46" s="56">
        <v>11</v>
      </c>
      <c r="C46" s="228">
        <v>0</v>
      </c>
      <c r="D46" s="1068" t="s">
        <v>198</v>
      </c>
      <c r="E46" s="966"/>
      <c r="F46" s="966"/>
      <c r="G46" s="56" t="s">
        <v>181</v>
      </c>
      <c r="H46" s="249">
        <v>4500</v>
      </c>
      <c r="I46" s="56" t="s">
        <v>181</v>
      </c>
      <c r="J46" s="234">
        <v>0.28000000000000003</v>
      </c>
      <c r="K46" s="56" t="s">
        <v>181</v>
      </c>
      <c r="L46" s="210" t="s">
        <v>181</v>
      </c>
      <c r="M46" s="228"/>
      <c r="N46" s="211" t="s">
        <v>181</v>
      </c>
      <c r="O46" s="400">
        <f>ROUND($H46*AV46*M46*$C46,'DetailedBudget---TXST'!$AQ$261)</f>
        <v>0</v>
      </c>
      <c r="P46" s="212" t="s">
        <v>181</v>
      </c>
      <c r="Q46" s="210" t="s">
        <v>181</v>
      </c>
      <c r="R46" s="228"/>
      <c r="S46" s="211" t="s">
        <v>181</v>
      </c>
      <c r="T46" s="400">
        <f>ROUND($H46*AW46*R46*$C46,'DetailedBudget---TXST'!$AQ$261)</f>
        <v>0</v>
      </c>
      <c r="U46" s="212" t="s">
        <v>181</v>
      </c>
      <c r="V46" s="210" t="s">
        <v>181</v>
      </c>
      <c r="W46" s="228"/>
      <c r="X46" s="211" t="s">
        <v>181</v>
      </c>
      <c r="Y46" s="400">
        <f>ROUND($H46*AX46*W46*$C46,'DetailedBudget---TXST'!$AQ$261)</f>
        <v>0</v>
      </c>
      <c r="Z46" s="212" t="s">
        <v>181</v>
      </c>
      <c r="AA46" s="210" t="s">
        <v>181</v>
      </c>
      <c r="AB46" s="228"/>
      <c r="AC46" s="211" t="s">
        <v>181</v>
      </c>
      <c r="AD46" s="400">
        <f>ROUND($H46*AY46*AB46,'DetailedBudget---TXST'!$AQ$261)</f>
        <v>0</v>
      </c>
      <c r="AE46" s="212" t="s">
        <v>181</v>
      </c>
      <c r="AF46" s="210" t="s">
        <v>181</v>
      </c>
      <c r="AG46" s="228"/>
      <c r="AH46" s="211" t="s">
        <v>181</v>
      </c>
      <c r="AI46" s="400">
        <f>ROUND($H46*BB46*AG46*$C46,'DetailedBudget---TXST'!$AQ$261)</f>
        <v>0</v>
      </c>
      <c r="AJ46" s="212" t="s">
        <v>181</v>
      </c>
      <c r="AK46" s="210" t="s">
        <v>181</v>
      </c>
      <c r="AL46" s="228"/>
      <c r="AM46" s="211" t="s">
        <v>181</v>
      </c>
      <c r="AN46" s="400">
        <f>ROUND($H46*BA46*AL46,'DetailedBudget---TXST'!$AQ$261)</f>
        <v>0</v>
      </c>
      <c r="AO46" s="212" t="s">
        <v>181</v>
      </c>
      <c r="AP46" s="229" t="s">
        <v>181</v>
      </c>
      <c r="AQ46" s="230">
        <f t="shared" si="76"/>
        <v>0</v>
      </c>
      <c r="AR46" s="215" t="s">
        <v>181</v>
      </c>
      <c r="AS46" s="56" t="s">
        <v>181</v>
      </c>
      <c r="AT46" s="231"/>
      <c r="AU46" s="56" t="s">
        <v>181</v>
      </c>
      <c r="AV46" s="76">
        <v>1</v>
      </c>
      <c r="AW46" s="76">
        <f t="shared" si="48"/>
        <v>1.03</v>
      </c>
      <c r="AX46" s="76">
        <f t="shared" si="48"/>
        <v>1.0609</v>
      </c>
      <c r="AY46" s="76">
        <f t="shared" si="48"/>
        <v>1.092727</v>
      </c>
      <c r="AZ46" s="76">
        <f t="shared" si="48"/>
        <v>1.1255088100000001</v>
      </c>
      <c r="BA46" s="76">
        <f t="shared" si="48"/>
        <v>1.1592740743000001</v>
      </c>
      <c r="BB46" s="51">
        <f t="shared" si="49"/>
        <v>0</v>
      </c>
      <c r="BC46" s="51">
        <f t="shared" si="50"/>
        <v>0</v>
      </c>
      <c r="BD46" s="51">
        <f t="shared" si="51"/>
        <v>0</v>
      </c>
      <c r="BE46" s="51">
        <f t="shared" si="52"/>
        <v>0</v>
      </c>
      <c r="BF46" s="51">
        <f t="shared" si="53"/>
        <v>0</v>
      </c>
      <c r="BG46" s="51">
        <f t="shared" si="54"/>
        <v>0</v>
      </c>
      <c r="BH46" s="127"/>
      <c r="BI46" s="127"/>
      <c r="BJ46" s="127"/>
      <c r="BK46" s="127"/>
      <c r="BL46" s="127"/>
      <c r="BM46" s="127"/>
      <c r="BN46" s="739">
        <f t="shared" si="55"/>
        <v>0</v>
      </c>
      <c r="BO46" s="739">
        <f t="shared" si="56"/>
        <v>0</v>
      </c>
      <c r="BP46" s="739">
        <f t="shared" si="57"/>
        <v>0</v>
      </c>
      <c r="BQ46" s="739">
        <f t="shared" si="58"/>
        <v>0</v>
      </c>
      <c r="BR46" s="739">
        <f t="shared" si="59"/>
        <v>0</v>
      </c>
      <c r="BS46" s="739">
        <f t="shared" si="60"/>
        <v>0</v>
      </c>
      <c r="BT46" s="741">
        <f t="shared" si="61"/>
        <v>4500</v>
      </c>
      <c r="BU46" s="741">
        <f t="shared" si="62"/>
        <v>4635</v>
      </c>
      <c r="BV46" s="741">
        <f t="shared" si="63"/>
        <v>4774.05</v>
      </c>
      <c r="BW46" s="741">
        <f t="shared" si="64"/>
        <v>4917.2700000000004</v>
      </c>
      <c r="BX46" s="741">
        <f t="shared" si="65"/>
        <v>5064.79</v>
      </c>
      <c r="BY46" s="741">
        <f t="shared" si="66"/>
        <v>5216.7299999999996</v>
      </c>
      <c r="BZ46" s="744"/>
      <c r="CA46" s="744"/>
      <c r="CB46" s="744"/>
      <c r="CC46" s="744"/>
      <c r="CD46" s="744"/>
      <c r="CE46" s="744"/>
      <c r="CF46" s="740">
        <f t="shared" si="67"/>
        <v>54000</v>
      </c>
      <c r="CG46" s="740">
        <f t="shared" si="67"/>
        <v>55620</v>
      </c>
      <c r="CH46" s="740">
        <f t="shared" si="67"/>
        <v>57288.600000000006</v>
      </c>
      <c r="CI46" s="740">
        <f t="shared" si="67"/>
        <v>59007.240000000005</v>
      </c>
      <c r="CJ46" s="740">
        <f t="shared" si="67"/>
        <v>60777.479999999996</v>
      </c>
      <c r="CK46" s="740">
        <f t="shared" si="67"/>
        <v>62600.759999999995</v>
      </c>
      <c r="CL46" s="746" t="s">
        <v>1208</v>
      </c>
      <c r="CM46" s="746" t="s">
        <v>1208</v>
      </c>
      <c r="CN46" s="746" t="s">
        <v>1208</v>
      </c>
      <c r="CO46" s="746" t="s">
        <v>1208</v>
      </c>
      <c r="CP46" s="746" t="s">
        <v>1208</v>
      </c>
      <c r="CQ46" s="746" t="s">
        <v>1208</v>
      </c>
      <c r="CR46" s="677" t="e">
        <f t="shared" si="68"/>
        <v>#DIV/0!</v>
      </c>
      <c r="CS46" s="677" t="e">
        <f t="shared" si="69"/>
        <v>#DIV/0!</v>
      </c>
      <c r="CT46" s="677" t="e">
        <f t="shared" si="70"/>
        <v>#DIV/0!</v>
      </c>
      <c r="CU46" s="677" t="e">
        <f t="shared" si="71"/>
        <v>#DIV/0!</v>
      </c>
      <c r="CV46" s="677" t="e">
        <f t="shared" si="72"/>
        <v>#DIV/0!</v>
      </c>
      <c r="CW46" s="677" t="e">
        <f t="shared" si="73"/>
        <v>#DIV/0!</v>
      </c>
      <c r="CX46" s="678" t="e">
        <f t="shared" si="77"/>
        <v>#DIV/0!</v>
      </c>
      <c r="CY46" s="678" t="e">
        <f t="shared" si="77"/>
        <v>#DIV/0!</v>
      </c>
      <c r="CZ46" s="678" t="e">
        <f t="shared" si="77"/>
        <v>#DIV/0!</v>
      </c>
      <c r="DA46" s="678" t="e">
        <f t="shared" si="77"/>
        <v>#DIV/0!</v>
      </c>
      <c r="DB46" s="678" t="e">
        <f t="shared" si="77"/>
        <v>#DIV/0!</v>
      </c>
      <c r="DC46" s="678" t="e">
        <f t="shared" si="77"/>
        <v>#DIV/0!</v>
      </c>
      <c r="DD46" s="679" t="e">
        <f t="shared" si="78"/>
        <v>#DIV/0!</v>
      </c>
      <c r="DE46" s="679" t="e">
        <f t="shared" si="78"/>
        <v>#DIV/0!</v>
      </c>
      <c r="DF46" s="679" t="e">
        <f t="shared" si="78"/>
        <v>#DIV/0!</v>
      </c>
      <c r="DG46" s="679" t="e">
        <f t="shared" si="78"/>
        <v>#DIV/0!</v>
      </c>
      <c r="DH46" s="679" t="e">
        <f t="shared" si="78"/>
        <v>#DIV/0!</v>
      </c>
      <c r="DI46" s="679" t="e">
        <f t="shared" si="78"/>
        <v>#DIV/0!</v>
      </c>
      <c r="DJ46" s="748">
        <f>ROUND($J46*O46, 'Initial Information'!B18)</f>
        <v>0</v>
      </c>
      <c r="DK46" s="748">
        <f>ROUND($J46*T46, 'Initial Information'!B18)</f>
        <v>0</v>
      </c>
      <c r="DL46" s="748">
        <f>ROUND($J46*Y46, 'Initial Information'!B18)</f>
        <v>0</v>
      </c>
      <c r="DM46" s="748">
        <f>ROUND($J46*AD46, 'Initial Information'!B18)</f>
        <v>0</v>
      </c>
      <c r="DN46" s="748">
        <f>ROUND($J46*AI46, 'Initial Information'!B18)</f>
        <v>0</v>
      </c>
      <c r="DO46" s="748">
        <f>ROUND($J46*AN46, 'Initial Information'!B18)</f>
        <v>0</v>
      </c>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c r="EO46" s="127"/>
      <c r="EP46" s="127"/>
    </row>
    <row r="47" spans="1:146" s="58" customFormat="1" ht="20.25" customHeight="1">
      <c r="A47" s="55" t="s">
        <v>181</v>
      </c>
      <c r="B47" s="56">
        <v>12</v>
      </c>
      <c r="C47" s="228">
        <v>0</v>
      </c>
      <c r="D47" s="1068" t="s">
        <v>199</v>
      </c>
      <c r="E47" s="966"/>
      <c r="F47" s="966"/>
      <c r="G47" s="56" t="s">
        <v>181</v>
      </c>
      <c r="H47" s="249">
        <v>3540</v>
      </c>
      <c r="I47" s="56" t="s">
        <v>181</v>
      </c>
      <c r="J47" s="234">
        <v>0.17</v>
      </c>
      <c r="K47" s="56" t="s">
        <v>181</v>
      </c>
      <c r="L47" s="210" t="s">
        <v>181</v>
      </c>
      <c r="M47" s="228"/>
      <c r="N47" s="211" t="s">
        <v>181</v>
      </c>
      <c r="O47" s="400">
        <f>ROUND($H47*AV47*M47*$C47,'DetailedBudget---TXST'!$AQ$261)</f>
        <v>0</v>
      </c>
      <c r="P47" s="212" t="s">
        <v>181</v>
      </c>
      <c r="Q47" s="210" t="s">
        <v>181</v>
      </c>
      <c r="R47" s="228"/>
      <c r="S47" s="211" t="s">
        <v>181</v>
      </c>
      <c r="T47" s="400">
        <f>ROUND($H47*AW47*R47*$C47,'DetailedBudget---TXST'!$AQ$261)</f>
        <v>0</v>
      </c>
      <c r="U47" s="212" t="s">
        <v>181</v>
      </c>
      <c r="V47" s="210" t="s">
        <v>181</v>
      </c>
      <c r="W47" s="228"/>
      <c r="X47" s="211" t="s">
        <v>181</v>
      </c>
      <c r="Y47" s="400">
        <f>ROUND($H47*AX47*W47*$C47,'DetailedBudget---TXST'!$AQ$261)</f>
        <v>0</v>
      </c>
      <c r="Z47" s="212" t="s">
        <v>181</v>
      </c>
      <c r="AA47" s="210" t="s">
        <v>181</v>
      </c>
      <c r="AB47" s="228"/>
      <c r="AC47" s="211" t="s">
        <v>181</v>
      </c>
      <c r="AD47" s="400">
        <f>ROUND($H47*AY47*AB47,'DetailedBudget---TXST'!$AQ$261)</f>
        <v>0</v>
      </c>
      <c r="AE47" s="212" t="s">
        <v>181</v>
      </c>
      <c r="AF47" s="210" t="s">
        <v>181</v>
      </c>
      <c r="AG47" s="228"/>
      <c r="AH47" s="211" t="s">
        <v>181</v>
      </c>
      <c r="AI47" s="400">
        <f>ROUND($H47*BB47*AG47*$C47,'DetailedBudget---TXST'!$AQ$261)</f>
        <v>0</v>
      </c>
      <c r="AJ47" s="212" t="s">
        <v>181</v>
      </c>
      <c r="AK47" s="210" t="s">
        <v>181</v>
      </c>
      <c r="AL47" s="228"/>
      <c r="AM47" s="211" t="s">
        <v>181</v>
      </c>
      <c r="AN47" s="400">
        <f>ROUND($H47*BA47*AL47,'DetailedBudget---TXST'!$AQ$261)</f>
        <v>0</v>
      </c>
      <c r="AO47" s="212" t="s">
        <v>181</v>
      </c>
      <c r="AP47" s="229" t="s">
        <v>181</v>
      </c>
      <c r="AQ47" s="230">
        <f t="shared" si="76"/>
        <v>0</v>
      </c>
      <c r="AR47" s="215" t="s">
        <v>181</v>
      </c>
      <c r="AS47" s="56" t="s">
        <v>181</v>
      </c>
      <c r="AT47" s="231"/>
      <c r="AU47" s="56" t="s">
        <v>181</v>
      </c>
      <c r="AV47" s="76">
        <v>1</v>
      </c>
      <c r="AW47" s="76">
        <f t="shared" si="48"/>
        <v>1.03</v>
      </c>
      <c r="AX47" s="76">
        <f t="shared" si="48"/>
        <v>1.0609</v>
      </c>
      <c r="AY47" s="76">
        <f t="shared" si="48"/>
        <v>1.092727</v>
      </c>
      <c r="AZ47" s="76">
        <f t="shared" si="48"/>
        <v>1.1255088100000001</v>
      </c>
      <c r="BA47" s="76">
        <f t="shared" si="48"/>
        <v>1.1592740743000001</v>
      </c>
      <c r="BB47" s="51">
        <f t="shared" si="49"/>
        <v>0</v>
      </c>
      <c r="BC47" s="51">
        <f t="shared" si="50"/>
        <v>0</v>
      </c>
      <c r="BD47" s="51">
        <f t="shared" si="51"/>
        <v>0</v>
      </c>
      <c r="BE47" s="51">
        <f t="shared" si="52"/>
        <v>0</v>
      </c>
      <c r="BF47" s="51">
        <f t="shared" si="53"/>
        <v>0</v>
      </c>
      <c r="BG47" s="51">
        <f t="shared" si="54"/>
        <v>0</v>
      </c>
      <c r="BH47" s="127"/>
      <c r="BI47" s="127"/>
      <c r="BJ47" s="127"/>
      <c r="BK47" s="127"/>
      <c r="BL47" s="127"/>
      <c r="BM47" s="127"/>
      <c r="BN47" s="739">
        <f t="shared" si="55"/>
        <v>0</v>
      </c>
      <c r="BO47" s="739">
        <f t="shared" si="56"/>
        <v>0</v>
      </c>
      <c r="BP47" s="739">
        <f t="shared" si="57"/>
        <v>0</v>
      </c>
      <c r="BQ47" s="739">
        <f t="shared" si="58"/>
        <v>0</v>
      </c>
      <c r="BR47" s="739">
        <f t="shared" si="59"/>
        <v>0</v>
      </c>
      <c r="BS47" s="739">
        <f t="shared" si="60"/>
        <v>0</v>
      </c>
      <c r="BT47" s="741">
        <f t="shared" si="61"/>
        <v>3540</v>
      </c>
      <c r="BU47" s="741">
        <f t="shared" si="62"/>
        <v>3646.2</v>
      </c>
      <c r="BV47" s="741">
        <f t="shared" si="63"/>
        <v>3755.59</v>
      </c>
      <c r="BW47" s="741">
        <f t="shared" si="64"/>
        <v>3868.25</v>
      </c>
      <c r="BX47" s="741">
        <f t="shared" si="65"/>
        <v>3984.3</v>
      </c>
      <c r="BY47" s="741">
        <f t="shared" si="66"/>
        <v>4103.83</v>
      </c>
      <c r="BZ47" s="744"/>
      <c r="CA47" s="744"/>
      <c r="CB47" s="744"/>
      <c r="CC47" s="744"/>
      <c r="CD47" s="744"/>
      <c r="CE47" s="744"/>
      <c r="CF47" s="740">
        <f t="shared" si="67"/>
        <v>42480</v>
      </c>
      <c r="CG47" s="740">
        <f t="shared" si="67"/>
        <v>43754.399999999994</v>
      </c>
      <c r="CH47" s="740">
        <f t="shared" si="67"/>
        <v>45067.08</v>
      </c>
      <c r="CI47" s="740">
        <f t="shared" si="67"/>
        <v>46419</v>
      </c>
      <c r="CJ47" s="740">
        <f t="shared" si="67"/>
        <v>47811.600000000006</v>
      </c>
      <c r="CK47" s="740">
        <f t="shared" si="67"/>
        <v>49245.96</v>
      </c>
      <c r="CL47" s="746" t="s">
        <v>1208</v>
      </c>
      <c r="CM47" s="746" t="s">
        <v>1208</v>
      </c>
      <c r="CN47" s="746" t="s">
        <v>1208</v>
      </c>
      <c r="CO47" s="746" t="s">
        <v>1208</v>
      </c>
      <c r="CP47" s="746" t="s">
        <v>1208</v>
      </c>
      <c r="CQ47" s="746" t="s">
        <v>1208</v>
      </c>
      <c r="CR47" s="677" t="e">
        <f t="shared" si="68"/>
        <v>#DIV/0!</v>
      </c>
      <c r="CS47" s="677" t="e">
        <f t="shared" si="69"/>
        <v>#DIV/0!</v>
      </c>
      <c r="CT47" s="677" t="e">
        <f t="shared" si="70"/>
        <v>#DIV/0!</v>
      </c>
      <c r="CU47" s="677" t="e">
        <f t="shared" si="71"/>
        <v>#DIV/0!</v>
      </c>
      <c r="CV47" s="677" t="e">
        <f t="shared" si="72"/>
        <v>#DIV/0!</v>
      </c>
      <c r="CW47" s="677" t="e">
        <f t="shared" si="73"/>
        <v>#DIV/0!</v>
      </c>
      <c r="CX47" s="678" t="e">
        <f t="shared" si="77"/>
        <v>#DIV/0!</v>
      </c>
      <c r="CY47" s="678" t="e">
        <f t="shared" si="77"/>
        <v>#DIV/0!</v>
      </c>
      <c r="CZ47" s="678" t="e">
        <f t="shared" si="77"/>
        <v>#DIV/0!</v>
      </c>
      <c r="DA47" s="678" t="e">
        <f t="shared" si="77"/>
        <v>#DIV/0!</v>
      </c>
      <c r="DB47" s="678" t="e">
        <f t="shared" si="77"/>
        <v>#DIV/0!</v>
      </c>
      <c r="DC47" s="678" t="e">
        <f t="shared" si="77"/>
        <v>#DIV/0!</v>
      </c>
      <c r="DD47" s="679" t="e">
        <f t="shared" si="78"/>
        <v>#DIV/0!</v>
      </c>
      <c r="DE47" s="679" t="e">
        <f t="shared" si="78"/>
        <v>#DIV/0!</v>
      </c>
      <c r="DF47" s="679" t="e">
        <f t="shared" si="78"/>
        <v>#DIV/0!</v>
      </c>
      <c r="DG47" s="679" t="e">
        <f t="shared" si="78"/>
        <v>#DIV/0!</v>
      </c>
      <c r="DH47" s="679" t="e">
        <f t="shared" si="78"/>
        <v>#DIV/0!</v>
      </c>
      <c r="DI47" s="679" t="e">
        <f t="shared" si="78"/>
        <v>#DIV/0!</v>
      </c>
      <c r="DJ47" s="748">
        <f>ROUND($J47*O47, 'Initial Information'!B18)</f>
        <v>0</v>
      </c>
      <c r="DK47" s="748">
        <f>ROUND($J47*T47, 'Initial Information'!B18)</f>
        <v>0</v>
      </c>
      <c r="DL47" s="748">
        <f>ROUND($J47*Y47, 'Initial Information'!B18)</f>
        <v>0</v>
      </c>
      <c r="DM47" s="748">
        <f>ROUND($J47*AD47, 'Initial Information'!B18)</f>
        <v>0</v>
      </c>
      <c r="DN47" s="748">
        <f>ROUND($J47*AI47, 'Initial Information'!B18)</f>
        <v>0</v>
      </c>
      <c r="DO47" s="748">
        <f>ROUND($J47*AN47, 'Initial Information'!B18)</f>
        <v>0</v>
      </c>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c r="EO47" s="127"/>
      <c r="EP47" s="127"/>
    </row>
    <row r="48" spans="1:146" s="58" customFormat="1" ht="20.25" customHeight="1">
      <c r="A48" s="55" t="s">
        <v>181</v>
      </c>
      <c r="B48" s="56">
        <v>13</v>
      </c>
      <c r="C48" s="228">
        <v>0</v>
      </c>
      <c r="D48" s="1068" t="s">
        <v>199</v>
      </c>
      <c r="E48" s="966"/>
      <c r="F48" s="966"/>
      <c r="G48" s="56" t="s">
        <v>181</v>
      </c>
      <c r="H48" s="249">
        <v>3540</v>
      </c>
      <c r="I48" s="56" t="s">
        <v>181</v>
      </c>
      <c r="J48" s="234">
        <v>0.17</v>
      </c>
      <c r="K48" s="56" t="s">
        <v>181</v>
      </c>
      <c r="L48" s="210" t="s">
        <v>181</v>
      </c>
      <c r="M48" s="228"/>
      <c r="N48" s="211" t="s">
        <v>181</v>
      </c>
      <c r="O48" s="400">
        <f>ROUND($H48*AV48*M48*$C48,'DetailedBudget---TXST'!$AQ$261)</f>
        <v>0</v>
      </c>
      <c r="P48" s="212" t="s">
        <v>181</v>
      </c>
      <c r="Q48" s="210" t="s">
        <v>181</v>
      </c>
      <c r="R48" s="228"/>
      <c r="S48" s="211" t="s">
        <v>181</v>
      </c>
      <c r="T48" s="400">
        <f>ROUND($H48*AW48*R48*$C48,'DetailedBudget---TXST'!$AQ$261)</f>
        <v>0</v>
      </c>
      <c r="U48" s="212" t="s">
        <v>181</v>
      </c>
      <c r="V48" s="210" t="s">
        <v>181</v>
      </c>
      <c r="W48" s="228"/>
      <c r="X48" s="211" t="s">
        <v>181</v>
      </c>
      <c r="Y48" s="400">
        <f>ROUND($H48*AX48*W48*$C48,'DetailedBudget---TXST'!$AQ$261)</f>
        <v>0</v>
      </c>
      <c r="Z48" s="212" t="s">
        <v>181</v>
      </c>
      <c r="AA48" s="210" t="s">
        <v>181</v>
      </c>
      <c r="AB48" s="228"/>
      <c r="AC48" s="211" t="s">
        <v>181</v>
      </c>
      <c r="AD48" s="400">
        <f>ROUND($H48*AY48*AB48,'DetailedBudget---TXST'!$AQ$261)</f>
        <v>0</v>
      </c>
      <c r="AE48" s="212" t="s">
        <v>181</v>
      </c>
      <c r="AF48" s="210" t="s">
        <v>181</v>
      </c>
      <c r="AG48" s="228"/>
      <c r="AH48" s="211" t="s">
        <v>181</v>
      </c>
      <c r="AI48" s="400">
        <f>ROUND($H48*BB48*AG48*$C48,'DetailedBudget---TXST'!$AQ$261)</f>
        <v>0</v>
      </c>
      <c r="AJ48" s="212" t="s">
        <v>181</v>
      </c>
      <c r="AK48" s="210" t="s">
        <v>181</v>
      </c>
      <c r="AL48" s="228"/>
      <c r="AM48" s="211" t="s">
        <v>181</v>
      </c>
      <c r="AN48" s="400">
        <f>ROUND($H48*BA48*AL48,'DetailedBudget---TXST'!$AQ$261)</f>
        <v>0</v>
      </c>
      <c r="AO48" s="212" t="s">
        <v>181</v>
      </c>
      <c r="AP48" s="229" t="s">
        <v>181</v>
      </c>
      <c r="AQ48" s="230">
        <f t="shared" si="76"/>
        <v>0</v>
      </c>
      <c r="AR48" s="215" t="s">
        <v>181</v>
      </c>
      <c r="AS48" s="56" t="s">
        <v>181</v>
      </c>
      <c r="AT48" s="231"/>
      <c r="AU48" s="56" t="s">
        <v>181</v>
      </c>
      <c r="AV48" s="76">
        <v>1</v>
      </c>
      <c r="AW48" s="76">
        <f t="shared" si="48"/>
        <v>1.03</v>
      </c>
      <c r="AX48" s="76">
        <f t="shared" si="48"/>
        <v>1.0609</v>
      </c>
      <c r="AY48" s="76">
        <f t="shared" si="48"/>
        <v>1.092727</v>
      </c>
      <c r="AZ48" s="76">
        <f t="shared" si="48"/>
        <v>1.1255088100000001</v>
      </c>
      <c r="BA48" s="76">
        <f t="shared" si="48"/>
        <v>1.1592740743000001</v>
      </c>
      <c r="BB48" s="51">
        <f t="shared" si="49"/>
        <v>0</v>
      </c>
      <c r="BC48" s="51">
        <f t="shared" si="50"/>
        <v>0</v>
      </c>
      <c r="BD48" s="51">
        <f t="shared" si="51"/>
        <v>0</v>
      </c>
      <c r="BE48" s="51">
        <f t="shared" si="52"/>
        <v>0</v>
      </c>
      <c r="BF48" s="51">
        <f t="shared" si="53"/>
        <v>0</v>
      </c>
      <c r="BG48" s="51">
        <f t="shared" si="54"/>
        <v>0</v>
      </c>
      <c r="BH48" s="127"/>
      <c r="BI48" s="127"/>
      <c r="BJ48" s="127"/>
      <c r="BK48" s="127"/>
      <c r="BL48" s="127"/>
      <c r="BM48" s="127"/>
      <c r="BN48" s="739">
        <f t="shared" si="55"/>
        <v>0</v>
      </c>
      <c r="BO48" s="739">
        <f t="shared" si="56"/>
        <v>0</v>
      </c>
      <c r="BP48" s="739">
        <f t="shared" si="57"/>
        <v>0</v>
      </c>
      <c r="BQ48" s="739">
        <f t="shared" si="58"/>
        <v>0</v>
      </c>
      <c r="BR48" s="739">
        <f t="shared" si="59"/>
        <v>0</v>
      </c>
      <c r="BS48" s="739">
        <f t="shared" si="60"/>
        <v>0</v>
      </c>
      <c r="BT48" s="741">
        <f t="shared" si="61"/>
        <v>3540</v>
      </c>
      <c r="BU48" s="741">
        <f t="shared" si="62"/>
        <v>3646.2</v>
      </c>
      <c r="BV48" s="741">
        <f t="shared" si="63"/>
        <v>3755.59</v>
      </c>
      <c r="BW48" s="741">
        <f t="shared" si="64"/>
        <v>3868.25</v>
      </c>
      <c r="BX48" s="741">
        <f t="shared" si="65"/>
        <v>3984.3</v>
      </c>
      <c r="BY48" s="741">
        <f t="shared" si="66"/>
        <v>4103.83</v>
      </c>
      <c r="BZ48" s="744"/>
      <c r="CA48" s="744"/>
      <c r="CB48" s="744"/>
      <c r="CC48" s="744"/>
      <c r="CD48" s="744"/>
      <c r="CE48" s="744"/>
      <c r="CF48" s="740">
        <f t="shared" si="67"/>
        <v>42480</v>
      </c>
      <c r="CG48" s="740">
        <f t="shared" si="67"/>
        <v>43754.399999999994</v>
      </c>
      <c r="CH48" s="740">
        <f t="shared" si="67"/>
        <v>45067.08</v>
      </c>
      <c r="CI48" s="740">
        <f t="shared" si="67"/>
        <v>46419</v>
      </c>
      <c r="CJ48" s="740">
        <f t="shared" si="67"/>
        <v>47811.600000000006</v>
      </c>
      <c r="CK48" s="740">
        <f t="shared" si="67"/>
        <v>49245.96</v>
      </c>
      <c r="CL48" s="746" t="s">
        <v>1208</v>
      </c>
      <c r="CM48" s="746" t="s">
        <v>1208</v>
      </c>
      <c r="CN48" s="746" t="s">
        <v>1208</v>
      </c>
      <c r="CO48" s="746" t="s">
        <v>1208</v>
      </c>
      <c r="CP48" s="746" t="s">
        <v>1208</v>
      </c>
      <c r="CQ48" s="746" t="s">
        <v>1208</v>
      </c>
      <c r="CR48" s="677" t="e">
        <f t="shared" si="68"/>
        <v>#DIV/0!</v>
      </c>
      <c r="CS48" s="677" t="e">
        <f t="shared" si="69"/>
        <v>#DIV/0!</v>
      </c>
      <c r="CT48" s="677" t="e">
        <f t="shared" si="70"/>
        <v>#DIV/0!</v>
      </c>
      <c r="CU48" s="677" t="e">
        <f t="shared" si="71"/>
        <v>#DIV/0!</v>
      </c>
      <c r="CV48" s="677" t="e">
        <f t="shared" si="72"/>
        <v>#DIV/0!</v>
      </c>
      <c r="CW48" s="677" t="e">
        <f t="shared" si="73"/>
        <v>#DIV/0!</v>
      </c>
      <c r="CX48" s="678" t="e">
        <f t="shared" si="77"/>
        <v>#DIV/0!</v>
      </c>
      <c r="CY48" s="678" t="e">
        <f t="shared" si="77"/>
        <v>#DIV/0!</v>
      </c>
      <c r="CZ48" s="678" t="e">
        <f t="shared" si="77"/>
        <v>#DIV/0!</v>
      </c>
      <c r="DA48" s="678" t="e">
        <f t="shared" si="77"/>
        <v>#DIV/0!</v>
      </c>
      <c r="DB48" s="678" t="e">
        <f t="shared" si="77"/>
        <v>#DIV/0!</v>
      </c>
      <c r="DC48" s="678" t="e">
        <f t="shared" si="77"/>
        <v>#DIV/0!</v>
      </c>
      <c r="DD48" s="679" t="e">
        <f t="shared" si="78"/>
        <v>#DIV/0!</v>
      </c>
      <c r="DE48" s="679" t="e">
        <f t="shared" si="78"/>
        <v>#DIV/0!</v>
      </c>
      <c r="DF48" s="679" t="e">
        <f t="shared" si="78"/>
        <v>#DIV/0!</v>
      </c>
      <c r="DG48" s="679" t="e">
        <f t="shared" si="78"/>
        <v>#DIV/0!</v>
      </c>
      <c r="DH48" s="679" t="e">
        <f t="shared" si="78"/>
        <v>#DIV/0!</v>
      </c>
      <c r="DI48" s="679" t="e">
        <f t="shared" si="78"/>
        <v>#DIV/0!</v>
      </c>
      <c r="DJ48" s="748">
        <f>ROUND($J48*O48, 'Initial Information'!B18)</f>
        <v>0</v>
      </c>
      <c r="DK48" s="748">
        <f>ROUND($J48*T48, 'Initial Information'!B18)</f>
        <v>0</v>
      </c>
      <c r="DL48" s="748">
        <f>ROUND($J48*Y48, 'Initial Information'!B18)</f>
        <v>0</v>
      </c>
      <c r="DM48" s="748">
        <f>ROUND($J48*AD48, 'Initial Information'!B18)</f>
        <v>0</v>
      </c>
      <c r="DN48" s="748">
        <f>ROUND($J48*AI48, 'Initial Information'!B18)</f>
        <v>0</v>
      </c>
      <c r="DO48" s="748">
        <f>ROUND($J48*AN48, 'Initial Information'!B18)</f>
        <v>0</v>
      </c>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c r="EO48" s="127"/>
      <c r="EP48" s="127"/>
    </row>
    <row r="49" spans="1:146" s="58" customFormat="1" ht="20.25" customHeight="1">
      <c r="A49" s="55" t="s">
        <v>181</v>
      </c>
      <c r="B49" s="56">
        <v>14</v>
      </c>
      <c r="C49" s="228">
        <v>0</v>
      </c>
      <c r="D49" s="1068" t="s">
        <v>199</v>
      </c>
      <c r="E49" s="966"/>
      <c r="F49" s="966"/>
      <c r="G49" s="56" t="s">
        <v>181</v>
      </c>
      <c r="H49" s="249">
        <v>3540</v>
      </c>
      <c r="I49" s="56" t="s">
        <v>181</v>
      </c>
      <c r="J49" s="234">
        <v>0.17</v>
      </c>
      <c r="K49" s="56" t="s">
        <v>181</v>
      </c>
      <c r="L49" s="210" t="s">
        <v>181</v>
      </c>
      <c r="M49" s="228"/>
      <c r="N49" s="211" t="s">
        <v>181</v>
      </c>
      <c r="O49" s="400">
        <f>ROUND($H49*AV49*M49*$C49,'DetailedBudget---TXST'!$AQ$261)</f>
        <v>0</v>
      </c>
      <c r="P49" s="212" t="s">
        <v>181</v>
      </c>
      <c r="Q49" s="210" t="s">
        <v>181</v>
      </c>
      <c r="R49" s="228"/>
      <c r="S49" s="211" t="s">
        <v>181</v>
      </c>
      <c r="T49" s="400">
        <f>ROUND($H49*AW49*R49*$C49,'DetailedBudget---TXST'!$AQ$261)</f>
        <v>0</v>
      </c>
      <c r="U49" s="212" t="s">
        <v>181</v>
      </c>
      <c r="V49" s="210" t="s">
        <v>181</v>
      </c>
      <c r="W49" s="228"/>
      <c r="X49" s="211" t="s">
        <v>181</v>
      </c>
      <c r="Y49" s="400">
        <f>ROUND($H49*AX49*W49*$C49,'DetailedBudget---TXST'!$AQ$261)</f>
        <v>0</v>
      </c>
      <c r="Z49" s="212" t="s">
        <v>181</v>
      </c>
      <c r="AA49" s="210" t="s">
        <v>181</v>
      </c>
      <c r="AB49" s="228"/>
      <c r="AC49" s="211" t="s">
        <v>181</v>
      </c>
      <c r="AD49" s="400">
        <f>ROUND($H49*AY49*AB49,'DetailedBudget---TXST'!$AQ$261)</f>
        <v>0</v>
      </c>
      <c r="AE49" s="212" t="s">
        <v>181</v>
      </c>
      <c r="AF49" s="210" t="s">
        <v>181</v>
      </c>
      <c r="AG49" s="228"/>
      <c r="AH49" s="211" t="s">
        <v>181</v>
      </c>
      <c r="AI49" s="400">
        <f>ROUND($H49*BB49*AG49*$C49,'DetailedBudget---TXST'!$AQ$261)</f>
        <v>0</v>
      </c>
      <c r="AJ49" s="212" t="s">
        <v>181</v>
      </c>
      <c r="AK49" s="210" t="s">
        <v>181</v>
      </c>
      <c r="AL49" s="228"/>
      <c r="AM49" s="211" t="s">
        <v>181</v>
      </c>
      <c r="AN49" s="400">
        <f>ROUND($H49*BA49*AL49,'DetailedBudget---TXST'!$AQ$261)</f>
        <v>0</v>
      </c>
      <c r="AO49" s="212" t="s">
        <v>181</v>
      </c>
      <c r="AP49" s="229" t="s">
        <v>181</v>
      </c>
      <c r="AQ49" s="230">
        <f t="shared" si="76"/>
        <v>0</v>
      </c>
      <c r="AR49" s="215" t="s">
        <v>181</v>
      </c>
      <c r="AS49" s="56" t="s">
        <v>181</v>
      </c>
      <c r="AT49" s="231"/>
      <c r="AU49" s="56" t="s">
        <v>181</v>
      </c>
      <c r="AV49" s="76">
        <v>1</v>
      </c>
      <c r="AW49" s="76">
        <f t="shared" si="48"/>
        <v>1.03</v>
      </c>
      <c r="AX49" s="76">
        <f t="shared" si="48"/>
        <v>1.0609</v>
      </c>
      <c r="AY49" s="76">
        <f t="shared" si="48"/>
        <v>1.092727</v>
      </c>
      <c r="AZ49" s="76">
        <f t="shared" si="48"/>
        <v>1.1255088100000001</v>
      </c>
      <c r="BA49" s="76">
        <f t="shared" si="48"/>
        <v>1.1592740743000001</v>
      </c>
      <c r="BB49" s="51">
        <f t="shared" si="49"/>
        <v>0</v>
      </c>
      <c r="BC49" s="51">
        <f t="shared" si="50"/>
        <v>0</v>
      </c>
      <c r="BD49" s="51">
        <f t="shared" si="51"/>
        <v>0</v>
      </c>
      <c r="BE49" s="51">
        <f t="shared" si="52"/>
        <v>0</v>
      </c>
      <c r="BF49" s="51">
        <f t="shared" si="53"/>
        <v>0</v>
      </c>
      <c r="BG49" s="51">
        <f t="shared" si="54"/>
        <v>0</v>
      </c>
      <c r="BH49" s="127"/>
      <c r="BI49" s="127"/>
      <c r="BJ49" s="127"/>
      <c r="BK49" s="127"/>
      <c r="BL49" s="127"/>
      <c r="BM49" s="127"/>
      <c r="BN49" s="739">
        <f t="shared" si="55"/>
        <v>0</v>
      </c>
      <c r="BO49" s="739">
        <f t="shared" si="56"/>
        <v>0</v>
      </c>
      <c r="BP49" s="739">
        <f t="shared" si="57"/>
        <v>0</v>
      </c>
      <c r="BQ49" s="739">
        <f t="shared" si="58"/>
        <v>0</v>
      </c>
      <c r="BR49" s="739">
        <f t="shared" si="59"/>
        <v>0</v>
      </c>
      <c r="BS49" s="739">
        <f t="shared" si="60"/>
        <v>0</v>
      </c>
      <c r="BT49" s="741">
        <f t="shared" si="61"/>
        <v>3540</v>
      </c>
      <c r="BU49" s="741">
        <f t="shared" si="62"/>
        <v>3646.2</v>
      </c>
      <c r="BV49" s="741">
        <f t="shared" si="63"/>
        <v>3755.59</v>
      </c>
      <c r="BW49" s="741">
        <f t="shared" si="64"/>
        <v>3868.25</v>
      </c>
      <c r="BX49" s="741">
        <f t="shared" si="65"/>
        <v>3984.3</v>
      </c>
      <c r="BY49" s="741">
        <f t="shared" si="66"/>
        <v>4103.83</v>
      </c>
      <c r="BZ49" s="744"/>
      <c r="CA49" s="744"/>
      <c r="CB49" s="744"/>
      <c r="CC49" s="744"/>
      <c r="CD49" s="744"/>
      <c r="CE49" s="744"/>
      <c r="CF49" s="740">
        <f t="shared" si="67"/>
        <v>42480</v>
      </c>
      <c r="CG49" s="740">
        <f t="shared" si="67"/>
        <v>43754.399999999994</v>
      </c>
      <c r="CH49" s="740">
        <f t="shared" si="67"/>
        <v>45067.08</v>
      </c>
      <c r="CI49" s="740">
        <f t="shared" si="67"/>
        <v>46419</v>
      </c>
      <c r="CJ49" s="740">
        <f t="shared" si="67"/>
        <v>47811.600000000006</v>
      </c>
      <c r="CK49" s="740">
        <f t="shared" si="67"/>
        <v>49245.96</v>
      </c>
      <c r="CL49" s="746" t="s">
        <v>1208</v>
      </c>
      <c r="CM49" s="746" t="s">
        <v>1208</v>
      </c>
      <c r="CN49" s="746" t="s">
        <v>1208</v>
      </c>
      <c r="CO49" s="746" t="s">
        <v>1208</v>
      </c>
      <c r="CP49" s="746" t="s">
        <v>1208</v>
      </c>
      <c r="CQ49" s="746" t="s">
        <v>1208</v>
      </c>
      <c r="CR49" s="677" t="e">
        <f t="shared" si="68"/>
        <v>#DIV/0!</v>
      </c>
      <c r="CS49" s="677" t="e">
        <f t="shared" si="69"/>
        <v>#DIV/0!</v>
      </c>
      <c r="CT49" s="677" t="e">
        <f t="shared" si="70"/>
        <v>#DIV/0!</v>
      </c>
      <c r="CU49" s="677" t="e">
        <f t="shared" si="71"/>
        <v>#DIV/0!</v>
      </c>
      <c r="CV49" s="677" t="e">
        <f t="shared" si="72"/>
        <v>#DIV/0!</v>
      </c>
      <c r="CW49" s="677" t="e">
        <f t="shared" si="73"/>
        <v>#DIV/0!</v>
      </c>
      <c r="CX49" s="678" t="e">
        <f t="shared" si="77"/>
        <v>#DIV/0!</v>
      </c>
      <c r="CY49" s="678" t="e">
        <f t="shared" si="77"/>
        <v>#DIV/0!</v>
      </c>
      <c r="CZ49" s="678" t="e">
        <f t="shared" si="77"/>
        <v>#DIV/0!</v>
      </c>
      <c r="DA49" s="678" t="e">
        <f t="shared" si="77"/>
        <v>#DIV/0!</v>
      </c>
      <c r="DB49" s="678" t="e">
        <f t="shared" si="77"/>
        <v>#DIV/0!</v>
      </c>
      <c r="DC49" s="678" t="e">
        <f t="shared" si="77"/>
        <v>#DIV/0!</v>
      </c>
      <c r="DD49" s="679" t="e">
        <f t="shared" si="78"/>
        <v>#DIV/0!</v>
      </c>
      <c r="DE49" s="679" t="e">
        <f t="shared" si="78"/>
        <v>#DIV/0!</v>
      </c>
      <c r="DF49" s="679" t="e">
        <f t="shared" si="78"/>
        <v>#DIV/0!</v>
      </c>
      <c r="DG49" s="679" t="e">
        <f t="shared" si="78"/>
        <v>#DIV/0!</v>
      </c>
      <c r="DH49" s="679" t="e">
        <f t="shared" si="78"/>
        <v>#DIV/0!</v>
      </c>
      <c r="DI49" s="679" t="e">
        <f t="shared" si="78"/>
        <v>#DIV/0!</v>
      </c>
      <c r="DJ49" s="748">
        <f>ROUND($J49*O49, 'Initial Information'!B18)</f>
        <v>0</v>
      </c>
      <c r="DK49" s="748">
        <f>ROUND($J49*T49, 'Initial Information'!B18)</f>
        <v>0</v>
      </c>
      <c r="DL49" s="748">
        <f>ROUND($J49*Y49, 'Initial Information'!B18)</f>
        <v>0</v>
      </c>
      <c r="DM49" s="748">
        <f>ROUND($J49*AD49, 'Initial Information'!B18)</f>
        <v>0</v>
      </c>
      <c r="DN49" s="748">
        <f>ROUND($J49*AI49, 'Initial Information'!B18)</f>
        <v>0</v>
      </c>
      <c r="DO49" s="748">
        <f>ROUND($J49*AN49, 'Initial Information'!B18)</f>
        <v>0</v>
      </c>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c r="EO49" s="127"/>
      <c r="EP49" s="127"/>
    </row>
    <row r="50" spans="1:146" s="58" customFormat="1" ht="20.25" customHeight="1">
      <c r="A50" s="55" t="s">
        <v>181</v>
      </c>
      <c r="B50" s="56">
        <v>15</v>
      </c>
      <c r="C50" s="228">
        <v>0</v>
      </c>
      <c r="D50" s="1068" t="s">
        <v>200</v>
      </c>
      <c r="E50" s="966"/>
      <c r="F50" s="966"/>
      <c r="G50" s="56" t="s">
        <v>181</v>
      </c>
      <c r="H50" s="249">
        <v>3270</v>
      </c>
      <c r="I50" s="56" t="s">
        <v>181</v>
      </c>
      <c r="J50" s="234">
        <v>0.17</v>
      </c>
      <c r="K50" s="56" t="s">
        <v>181</v>
      </c>
      <c r="L50" s="210" t="s">
        <v>181</v>
      </c>
      <c r="M50" s="228"/>
      <c r="N50" s="211" t="s">
        <v>181</v>
      </c>
      <c r="O50" s="400">
        <f>ROUND($H50*AV50*M50*$C50,'DetailedBudget---TXST'!$AQ$261)</f>
        <v>0</v>
      </c>
      <c r="P50" s="212" t="s">
        <v>181</v>
      </c>
      <c r="Q50" s="210" t="s">
        <v>181</v>
      </c>
      <c r="R50" s="228"/>
      <c r="S50" s="211" t="s">
        <v>181</v>
      </c>
      <c r="T50" s="400">
        <f>ROUND($H50*AW50*R50*$C50,'DetailedBudget---TXST'!$AQ$261)</f>
        <v>0</v>
      </c>
      <c r="U50" s="212" t="s">
        <v>181</v>
      </c>
      <c r="V50" s="210" t="s">
        <v>181</v>
      </c>
      <c r="W50" s="228"/>
      <c r="X50" s="211" t="s">
        <v>181</v>
      </c>
      <c r="Y50" s="400">
        <f>ROUND($H50*AX50*W50*$C50,'DetailedBudget---TXST'!$AQ$261)</f>
        <v>0</v>
      </c>
      <c r="Z50" s="212" t="s">
        <v>181</v>
      </c>
      <c r="AA50" s="210" t="s">
        <v>181</v>
      </c>
      <c r="AB50" s="228"/>
      <c r="AC50" s="211" t="s">
        <v>181</v>
      </c>
      <c r="AD50" s="400">
        <f>ROUND($H50*AY50*AB50,'DetailedBudget---TXST'!$AQ$261)</f>
        <v>0</v>
      </c>
      <c r="AE50" s="212" t="s">
        <v>181</v>
      </c>
      <c r="AF50" s="210" t="s">
        <v>181</v>
      </c>
      <c r="AG50" s="228"/>
      <c r="AH50" s="211" t="s">
        <v>181</v>
      </c>
      <c r="AI50" s="400">
        <f>ROUND($H50*BB50*AG50*$C50,'DetailedBudget---TXST'!$AQ$261)</f>
        <v>0</v>
      </c>
      <c r="AJ50" s="212" t="s">
        <v>181</v>
      </c>
      <c r="AK50" s="210" t="s">
        <v>181</v>
      </c>
      <c r="AL50" s="228"/>
      <c r="AM50" s="211" t="s">
        <v>181</v>
      </c>
      <c r="AN50" s="400">
        <f>ROUND($H50*BA50*AL50,'DetailedBudget---TXST'!$AQ$261)</f>
        <v>0</v>
      </c>
      <c r="AO50" s="212" t="s">
        <v>181</v>
      </c>
      <c r="AP50" s="229" t="s">
        <v>181</v>
      </c>
      <c r="AQ50" s="230">
        <f t="shared" si="76"/>
        <v>0</v>
      </c>
      <c r="AR50" s="215" t="s">
        <v>181</v>
      </c>
      <c r="AS50" s="56" t="s">
        <v>181</v>
      </c>
      <c r="AT50" s="231"/>
      <c r="AU50" s="56" t="s">
        <v>181</v>
      </c>
      <c r="AV50" s="76">
        <v>1</v>
      </c>
      <c r="AW50" s="76">
        <f t="shared" si="48"/>
        <v>1.03</v>
      </c>
      <c r="AX50" s="76">
        <f t="shared" si="48"/>
        <v>1.0609</v>
      </c>
      <c r="AY50" s="76">
        <f t="shared" si="48"/>
        <v>1.092727</v>
      </c>
      <c r="AZ50" s="76">
        <f t="shared" si="48"/>
        <v>1.1255088100000001</v>
      </c>
      <c r="BA50" s="76">
        <f t="shared" si="48"/>
        <v>1.1592740743000001</v>
      </c>
      <c r="BB50" s="51">
        <f t="shared" si="49"/>
        <v>0</v>
      </c>
      <c r="BC50" s="51">
        <f t="shared" si="50"/>
        <v>0</v>
      </c>
      <c r="BD50" s="51">
        <f t="shared" si="51"/>
        <v>0</v>
      </c>
      <c r="BE50" s="51">
        <f t="shared" si="52"/>
        <v>0</v>
      </c>
      <c r="BF50" s="51">
        <f t="shared" si="53"/>
        <v>0</v>
      </c>
      <c r="BG50" s="51">
        <f t="shared" si="54"/>
        <v>0</v>
      </c>
      <c r="BH50" s="127"/>
      <c r="BI50" s="127"/>
      <c r="BJ50" s="127"/>
      <c r="BK50" s="127"/>
      <c r="BL50" s="127"/>
      <c r="BM50" s="127"/>
      <c r="BN50" s="739">
        <f t="shared" si="55"/>
        <v>0</v>
      </c>
      <c r="BO50" s="739">
        <f t="shared" si="56"/>
        <v>0</v>
      </c>
      <c r="BP50" s="739">
        <f t="shared" si="57"/>
        <v>0</v>
      </c>
      <c r="BQ50" s="739">
        <f t="shared" si="58"/>
        <v>0</v>
      </c>
      <c r="BR50" s="739">
        <f t="shared" si="59"/>
        <v>0</v>
      </c>
      <c r="BS50" s="739">
        <f t="shared" si="60"/>
        <v>0</v>
      </c>
      <c r="BT50" s="741">
        <f t="shared" si="61"/>
        <v>3270</v>
      </c>
      <c r="BU50" s="741">
        <f t="shared" si="62"/>
        <v>3368.1</v>
      </c>
      <c r="BV50" s="741">
        <f t="shared" si="63"/>
        <v>3469.14</v>
      </c>
      <c r="BW50" s="741">
        <f t="shared" si="64"/>
        <v>3573.22</v>
      </c>
      <c r="BX50" s="741">
        <f t="shared" si="65"/>
        <v>3680.41</v>
      </c>
      <c r="BY50" s="741">
        <f t="shared" si="66"/>
        <v>3790.83</v>
      </c>
      <c r="BZ50" s="744"/>
      <c r="CA50" s="744"/>
      <c r="CB50" s="744"/>
      <c r="CC50" s="744"/>
      <c r="CD50" s="744"/>
      <c r="CE50" s="744"/>
      <c r="CF50" s="740">
        <f t="shared" si="67"/>
        <v>39240</v>
      </c>
      <c r="CG50" s="740">
        <f t="shared" si="67"/>
        <v>40417.199999999997</v>
      </c>
      <c r="CH50" s="740">
        <f t="shared" si="67"/>
        <v>41629.68</v>
      </c>
      <c r="CI50" s="740">
        <f t="shared" si="67"/>
        <v>42878.64</v>
      </c>
      <c r="CJ50" s="740">
        <f t="shared" si="67"/>
        <v>44164.92</v>
      </c>
      <c r="CK50" s="740">
        <f t="shared" si="67"/>
        <v>45489.96</v>
      </c>
      <c r="CL50" s="746" t="s">
        <v>1208</v>
      </c>
      <c r="CM50" s="746" t="s">
        <v>1208</v>
      </c>
      <c r="CN50" s="746" t="s">
        <v>1208</v>
      </c>
      <c r="CO50" s="746" t="s">
        <v>1208</v>
      </c>
      <c r="CP50" s="746" t="s">
        <v>1208</v>
      </c>
      <c r="CQ50" s="746" t="s">
        <v>1208</v>
      </c>
      <c r="CR50" s="677" t="e">
        <f t="shared" si="68"/>
        <v>#DIV/0!</v>
      </c>
      <c r="CS50" s="677" t="e">
        <f t="shared" si="69"/>
        <v>#DIV/0!</v>
      </c>
      <c r="CT50" s="677" t="e">
        <f t="shared" si="70"/>
        <v>#DIV/0!</v>
      </c>
      <c r="CU50" s="677" t="e">
        <f t="shared" si="71"/>
        <v>#DIV/0!</v>
      </c>
      <c r="CV50" s="677" t="e">
        <f t="shared" si="72"/>
        <v>#DIV/0!</v>
      </c>
      <c r="CW50" s="677" t="e">
        <f t="shared" si="73"/>
        <v>#DIV/0!</v>
      </c>
      <c r="CX50" s="678" t="e">
        <f t="shared" si="77"/>
        <v>#DIV/0!</v>
      </c>
      <c r="CY50" s="678" t="e">
        <f t="shared" si="77"/>
        <v>#DIV/0!</v>
      </c>
      <c r="CZ50" s="678" t="e">
        <f t="shared" si="77"/>
        <v>#DIV/0!</v>
      </c>
      <c r="DA50" s="678" t="e">
        <f t="shared" si="77"/>
        <v>#DIV/0!</v>
      </c>
      <c r="DB50" s="678" t="e">
        <f t="shared" si="77"/>
        <v>#DIV/0!</v>
      </c>
      <c r="DC50" s="678" t="e">
        <f t="shared" si="77"/>
        <v>#DIV/0!</v>
      </c>
      <c r="DD50" s="679" t="e">
        <f t="shared" si="78"/>
        <v>#DIV/0!</v>
      </c>
      <c r="DE50" s="679" t="e">
        <f t="shared" si="78"/>
        <v>#DIV/0!</v>
      </c>
      <c r="DF50" s="679" t="e">
        <f t="shared" si="78"/>
        <v>#DIV/0!</v>
      </c>
      <c r="DG50" s="679" t="e">
        <f t="shared" si="78"/>
        <v>#DIV/0!</v>
      </c>
      <c r="DH50" s="679" t="e">
        <f t="shared" si="78"/>
        <v>#DIV/0!</v>
      </c>
      <c r="DI50" s="679" t="e">
        <f t="shared" si="78"/>
        <v>#DIV/0!</v>
      </c>
      <c r="DJ50" s="748">
        <f>ROUND($J50*O50, 'Initial Information'!B18)</f>
        <v>0</v>
      </c>
      <c r="DK50" s="748">
        <f>ROUND($J50*T50, 'Initial Information'!B18)</f>
        <v>0</v>
      </c>
      <c r="DL50" s="748">
        <f>ROUND($J50*Y50, 'Initial Information'!B18)</f>
        <v>0</v>
      </c>
      <c r="DM50" s="748">
        <f>ROUND($J50*AD50, 'Initial Information'!B18)</f>
        <v>0</v>
      </c>
      <c r="DN50" s="748">
        <f>ROUND($J50*AI50, 'Initial Information'!B18)</f>
        <v>0</v>
      </c>
      <c r="DO50" s="748">
        <f>ROUND($J50*AN50, 'Initial Information'!B18)</f>
        <v>0</v>
      </c>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c r="EO50" s="127"/>
      <c r="EP50" s="127"/>
    </row>
    <row r="51" spans="1:146" s="58" customFormat="1" ht="20.25" customHeight="1">
      <c r="A51" s="55" t="s">
        <v>181</v>
      </c>
      <c r="B51" s="56">
        <v>16</v>
      </c>
      <c r="C51" s="228">
        <v>0</v>
      </c>
      <c r="D51" s="1068" t="s">
        <v>200</v>
      </c>
      <c r="E51" s="966"/>
      <c r="F51" s="966"/>
      <c r="G51" s="56" t="s">
        <v>181</v>
      </c>
      <c r="H51" s="249">
        <v>3270</v>
      </c>
      <c r="I51" s="56" t="s">
        <v>181</v>
      </c>
      <c r="J51" s="234">
        <v>0.17</v>
      </c>
      <c r="K51" s="56" t="s">
        <v>181</v>
      </c>
      <c r="L51" s="210" t="s">
        <v>181</v>
      </c>
      <c r="M51" s="228"/>
      <c r="N51" s="211" t="s">
        <v>181</v>
      </c>
      <c r="O51" s="400">
        <f>ROUND($H51*AV51*M51*$C51,'DetailedBudget---TXST'!$AQ$261)</f>
        <v>0</v>
      </c>
      <c r="P51" s="212" t="s">
        <v>181</v>
      </c>
      <c r="Q51" s="210" t="s">
        <v>181</v>
      </c>
      <c r="R51" s="228"/>
      <c r="S51" s="211" t="s">
        <v>181</v>
      </c>
      <c r="T51" s="400">
        <f>ROUND($H51*AW51*R51*$C51,'DetailedBudget---TXST'!$AQ$261)</f>
        <v>0</v>
      </c>
      <c r="U51" s="212" t="s">
        <v>181</v>
      </c>
      <c r="V51" s="210" t="s">
        <v>181</v>
      </c>
      <c r="W51" s="228"/>
      <c r="X51" s="211" t="s">
        <v>181</v>
      </c>
      <c r="Y51" s="400">
        <f>ROUND($H51*AX51*W51*$C51,'DetailedBudget---TXST'!$AQ$261)</f>
        <v>0</v>
      </c>
      <c r="Z51" s="212" t="s">
        <v>181</v>
      </c>
      <c r="AA51" s="210" t="s">
        <v>181</v>
      </c>
      <c r="AB51" s="228"/>
      <c r="AC51" s="211" t="s">
        <v>181</v>
      </c>
      <c r="AD51" s="400">
        <f>ROUND($H51*AY51*AB51,'DetailedBudget---TXST'!$AQ$261)</f>
        <v>0</v>
      </c>
      <c r="AE51" s="212" t="s">
        <v>181</v>
      </c>
      <c r="AF51" s="210" t="s">
        <v>181</v>
      </c>
      <c r="AG51" s="228"/>
      <c r="AH51" s="211" t="s">
        <v>181</v>
      </c>
      <c r="AI51" s="400">
        <f>ROUND($H51*BB51*AG51*$C51,'DetailedBudget---TXST'!$AQ$261)</f>
        <v>0</v>
      </c>
      <c r="AJ51" s="212" t="s">
        <v>181</v>
      </c>
      <c r="AK51" s="210" t="s">
        <v>181</v>
      </c>
      <c r="AL51" s="228"/>
      <c r="AM51" s="211" t="s">
        <v>181</v>
      </c>
      <c r="AN51" s="400">
        <f>ROUND($H51*BA51*AL51,'DetailedBudget---TXST'!$AQ$261)</f>
        <v>0</v>
      </c>
      <c r="AO51" s="212" t="s">
        <v>181</v>
      </c>
      <c r="AP51" s="229" t="s">
        <v>181</v>
      </c>
      <c r="AQ51" s="230">
        <f t="shared" si="76"/>
        <v>0</v>
      </c>
      <c r="AR51" s="215" t="s">
        <v>181</v>
      </c>
      <c r="AS51" s="56" t="s">
        <v>181</v>
      </c>
      <c r="AT51" s="231"/>
      <c r="AU51" s="56" t="s">
        <v>181</v>
      </c>
      <c r="AV51" s="76">
        <v>1</v>
      </c>
      <c r="AW51" s="76">
        <f t="shared" si="48"/>
        <v>1.03</v>
      </c>
      <c r="AX51" s="76">
        <f t="shared" si="48"/>
        <v>1.0609</v>
      </c>
      <c r="AY51" s="76">
        <f t="shared" si="48"/>
        <v>1.092727</v>
      </c>
      <c r="AZ51" s="76">
        <f t="shared" si="48"/>
        <v>1.1255088100000001</v>
      </c>
      <c r="BA51" s="76">
        <f t="shared" si="48"/>
        <v>1.1592740743000001</v>
      </c>
      <c r="BB51" s="51">
        <f t="shared" si="49"/>
        <v>0</v>
      </c>
      <c r="BC51" s="51">
        <f t="shared" si="50"/>
        <v>0</v>
      </c>
      <c r="BD51" s="51">
        <f t="shared" si="51"/>
        <v>0</v>
      </c>
      <c r="BE51" s="51">
        <f t="shared" si="52"/>
        <v>0</v>
      </c>
      <c r="BF51" s="51">
        <f t="shared" si="53"/>
        <v>0</v>
      </c>
      <c r="BG51" s="51">
        <f t="shared" si="54"/>
        <v>0</v>
      </c>
      <c r="BH51" s="127"/>
      <c r="BI51" s="127"/>
      <c r="BJ51" s="127"/>
      <c r="BK51" s="127"/>
      <c r="BL51" s="127"/>
      <c r="BM51" s="127"/>
      <c r="BN51" s="739">
        <f t="shared" si="55"/>
        <v>0</v>
      </c>
      <c r="BO51" s="739">
        <f t="shared" si="56"/>
        <v>0</v>
      </c>
      <c r="BP51" s="739">
        <f t="shared" si="57"/>
        <v>0</v>
      </c>
      <c r="BQ51" s="739">
        <f t="shared" si="58"/>
        <v>0</v>
      </c>
      <c r="BR51" s="739">
        <f t="shared" si="59"/>
        <v>0</v>
      </c>
      <c r="BS51" s="739">
        <f t="shared" si="60"/>
        <v>0</v>
      </c>
      <c r="BT51" s="741">
        <f t="shared" si="61"/>
        <v>3270</v>
      </c>
      <c r="BU51" s="741">
        <f t="shared" si="62"/>
        <v>3368.1</v>
      </c>
      <c r="BV51" s="741">
        <f t="shared" si="63"/>
        <v>3469.14</v>
      </c>
      <c r="BW51" s="741">
        <f t="shared" si="64"/>
        <v>3573.22</v>
      </c>
      <c r="BX51" s="741">
        <f t="shared" si="65"/>
        <v>3680.41</v>
      </c>
      <c r="BY51" s="741">
        <f t="shared" si="66"/>
        <v>3790.83</v>
      </c>
      <c r="BZ51" s="744"/>
      <c r="CA51" s="744"/>
      <c r="CB51" s="744"/>
      <c r="CC51" s="744"/>
      <c r="CD51" s="744"/>
      <c r="CE51" s="744"/>
      <c r="CF51" s="740">
        <f t="shared" si="67"/>
        <v>39240</v>
      </c>
      <c r="CG51" s="740">
        <f t="shared" si="67"/>
        <v>40417.199999999997</v>
      </c>
      <c r="CH51" s="740">
        <f t="shared" si="67"/>
        <v>41629.68</v>
      </c>
      <c r="CI51" s="740">
        <f t="shared" si="67"/>
        <v>42878.64</v>
      </c>
      <c r="CJ51" s="740">
        <f t="shared" si="67"/>
        <v>44164.92</v>
      </c>
      <c r="CK51" s="740">
        <f t="shared" si="67"/>
        <v>45489.96</v>
      </c>
      <c r="CL51" s="746" t="s">
        <v>1208</v>
      </c>
      <c r="CM51" s="746" t="s">
        <v>1208</v>
      </c>
      <c r="CN51" s="746" t="s">
        <v>1208</v>
      </c>
      <c r="CO51" s="746" t="s">
        <v>1208</v>
      </c>
      <c r="CP51" s="746" t="s">
        <v>1208</v>
      </c>
      <c r="CQ51" s="746" t="s">
        <v>1208</v>
      </c>
      <c r="CR51" s="677" t="e">
        <f t="shared" si="68"/>
        <v>#DIV/0!</v>
      </c>
      <c r="CS51" s="677" t="e">
        <f t="shared" si="69"/>
        <v>#DIV/0!</v>
      </c>
      <c r="CT51" s="677" t="e">
        <f t="shared" si="70"/>
        <v>#DIV/0!</v>
      </c>
      <c r="CU51" s="677" t="e">
        <f t="shared" si="71"/>
        <v>#DIV/0!</v>
      </c>
      <c r="CV51" s="677" t="e">
        <f t="shared" si="72"/>
        <v>#DIV/0!</v>
      </c>
      <c r="CW51" s="677" t="e">
        <f t="shared" si="73"/>
        <v>#DIV/0!</v>
      </c>
      <c r="CX51" s="678" t="e">
        <f t="shared" si="77"/>
        <v>#DIV/0!</v>
      </c>
      <c r="CY51" s="678" t="e">
        <f t="shared" si="77"/>
        <v>#DIV/0!</v>
      </c>
      <c r="CZ51" s="678" t="e">
        <f t="shared" si="77"/>
        <v>#DIV/0!</v>
      </c>
      <c r="DA51" s="678" t="e">
        <f t="shared" si="77"/>
        <v>#DIV/0!</v>
      </c>
      <c r="DB51" s="678" t="e">
        <f t="shared" si="77"/>
        <v>#DIV/0!</v>
      </c>
      <c r="DC51" s="678" t="e">
        <f t="shared" si="77"/>
        <v>#DIV/0!</v>
      </c>
      <c r="DD51" s="679" t="e">
        <f t="shared" si="78"/>
        <v>#DIV/0!</v>
      </c>
      <c r="DE51" s="679" t="e">
        <f t="shared" si="78"/>
        <v>#DIV/0!</v>
      </c>
      <c r="DF51" s="679" t="e">
        <f t="shared" si="78"/>
        <v>#DIV/0!</v>
      </c>
      <c r="DG51" s="679" t="e">
        <f t="shared" si="78"/>
        <v>#DIV/0!</v>
      </c>
      <c r="DH51" s="679" t="e">
        <f t="shared" si="78"/>
        <v>#DIV/0!</v>
      </c>
      <c r="DI51" s="679" t="e">
        <f t="shared" si="78"/>
        <v>#DIV/0!</v>
      </c>
      <c r="DJ51" s="748">
        <f>ROUND($J51*O51, 'Initial Information'!B18)</f>
        <v>0</v>
      </c>
      <c r="DK51" s="748">
        <f>ROUND($J51*T51, 'Initial Information'!B18)</f>
        <v>0</v>
      </c>
      <c r="DL51" s="748">
        <f>ROUND($J51*Y51, 'Initial Information'!B18)</f>
        <v>0</v>
      </c>
      <c r="DM51" s="748">
        <f>ROUND($J51*AD51, 'Initial Information'!B18)</f>
        <v>0</v>
      </c>
      <c r="DN51" s="748">
        <f>ROUND($J51*AI51, 'Initial Information'!B18)</f>
        <v>0</v>
      </c>
      <c r="DO51" s="748">
        <f>ROUND($J51*AN51, 'Initial Information'!B18)</f>
        <v>0</v>
      </c>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c r="EO51" s="127"/>
      <c r="EP51" s="127"/>
    </row>
    <row r="52" spans="1:146" s="58" customFormat="1" ht="20.25" customHeight="1">
      <c r="A52" s="55" t="s">
        <v>181</v>
      </c>
      <c r="B52" s="56">
        <v>17</v>
      </c>
      <c r="C52" s="228">
        <v>0</v>
      </c>
      <c r="D52" s="1068" t="s">
        <v>200</v>
      </c>
      <c r="E52" s="966"/>
      <c r="F52" s="966"/>
      <c r="G52" s="56" t="s">
        <v>181</v>
      </c>
      <c r="H52" s="249">
        <v>3270</v>
      </c>
      <c r="I52" s="56" t="s">
        <v>181</v>
      </c>
      <c r="J52" s="234">
        <v>0.17</v>
      </c>
      <c r="K52" s="56" t="s">
        <v>181</v>
      </c>
      <c r="L52" s="210" t="s">
        <v>181</v>
      </c>
      <c r="M52" s="228"/>
      <c r="N52" s="211" t="s">
        <v>181</v>
      </c>
      <c r="O52" s="400">
        <f>ROUND($H52*AV52*M52*$C52,'DetailedBudget---TXST'!$AQ$261)</f>
        <v>0</v>
      </c>
      <c r="P52" s="212" t="s">
        <v>181</v>
      </c>
      <c r="Q52" s="210" t="s">
        <v>181</v>
      </c>
      <c r="R52" s="228"/>
      <c r="S52" s="211" t="s">
        <v>181</v>
      </c>
      <c r="T52" s="400">
        <f>ROUND($H52*AW52*R52*$C52,'DetailedBudget---TXST'!$AQ$261)</f>
        <v>0</v>
      </c>
      <c r="U52" s="212" t="s">
        <v>181</v>
      </c>
      <c r="V52" s="210" t="s">
        <v>181</v>
      </c>
      <c r="W52" s="228"/>
      <c r="X52" s="211" t="s">
        <v>181</v>
      </c>
      <c r="Y52" s="400">
        <f>ROUND($H52*AX52*W52*$C52,'DetailedBudget---TXST'!$AQ$261)</f>
        <v>0</v>
      </c>
      <c r="Z52" s="212" t="s">
        <v>181</v>
      </c>
      <c r="AA52" s="210" t="s">
        <v>181</v>
      </c>
      <c r="AB52" s="228"/>
      <c r="AC52" s="211" t="s">
        <v>181</v>
      </c>
      <c r="AD52" s="400">
        <f>ROUND($H52*AY52*AB52,'DetailedBudget---TXST'!$AQ$261)</f>
        <v>0</v>
      </c>
      <c r="AE52" s="212" t="s">
        <v>181</v>
      </c>
      <c r="AF52" s="210" t="s">
        <v>181</v>
      </c>
      <c r="AG52" s="228"/>
      <c r="AH52" s="211" t="s">
        <v>181</v>
      </c>
      <c r="AI52" s="400">
        <f>ROUND($H52*BB52*AG52*$C52,'DetailedBudget---TXST'!$AQ$261)</f>
        <v>0</v>
      </c>
      <c r="AJ52" s="212" t="s">
        <v>181</v>
      </c>
      <c r="AK52" s="210" t="s">
        <v>181</v>
      </c>
      <c r="AL52" s="228"/>
      <c r="AM52" s="211" t="s">
        <v>181</v>
      </c>
      <c r="AN52" s="400">
        <f>ROUND($H52*BA52*AL52,'DetailedBudget---TXST'!$AQ$261)</f>
        <v>0</v>
      </c>
      <c r="AO52" s="212" t="s">
        <v>181</v>
      </c>
      <c r="AP52" s="229" t="s">
        <v>181</v>
      </c>
      <c r="AQ52" s="230">
        <f t="shared" si="76"/>
        <v>0</v>
      </c>
      <c r="AR52" s="215" t="s">
        <v>181</v>
      </c>
      <c r="AS52" s="56" t="s">
        <v>181</v>
      </c>
      <c r="AT52" s="231"/>
      <c r="AU52" s="56" t="s">
        <v>181</v>
      </c>
      <c r="AV52" s="76">
        <v>1</v>
      </c>
      <c r="AW52" s="76">
        <f t="shared" ref="AW52:BA55" si="79">1.03*AV52</f>
        <v>1.03</v>
      </c>
      <c r="AX52" s="76">
        <f t="shared" si="79"/>
        <v>1.0609</v>
      </c>
      <c r="AY52" s="76">
        <f t="shared" si="79"/>
        <v>1.092727</v>
      </c>
      <c r="AZ52" s="76">
        <f t="shared" si="79"/>
        <v>1.1255088100000001</v>
      </c>
      <c r="BA52" s="76">
        <f t="shared" si="79"/>
        <v>1.1592740743000001</v>
      </c>
      <c r="BB52" s="51">
        <f t="shared" si="49"/>
        <v>0</v>
      </c>
      <c r="BC52" s="51">
        <f t="shared" si="50"/>
        <v>0</v>
      </c>
      <c r="BD52" s="51">
        <f t="shared" si="51"/>
        <v>0</v>
      </c>
      <c r="BE52" s="51">
        <f t="shared" si="52"/>
        <v>0</v>
      </c>
      <c r="BF52" s="51">
        <f t="shared" si="53"/>
        <v>0</v>
      </c>
      <c r="BG52" s="51">
        <f t="shared" si="54"/>
        <v>0</v>
      </c>
      <c r="BH52" s="127"/>
      <c r="BI52" s="127"/>
      <c r="BJ52" s="127"/>
      <c r="BK52" s="127"/>
      <c r="BL52" s="127"/>
      <c r="BM52" s="127"/>
      <c r="BN52" s="739">
        <f t="shared" si="55"/>
        <v>0</v>
      </c>
      <c r="BO52" s="739">
        <f t="shared" si="56"/>
        <v>0</v>
      </c>
      <c r="BP52" s="739">
        <f t="shared" si="57"/>
        <v>0</v>
      </c>
      <c r="BQ52" s="739">
        <f t="shared" si="58"/>
        <v>0</v>
      </c>
      <c r="BR52" s="739">
        <f t="shared" si="59"/>
        <v>0</v>
      </c>
      <c r="BS52" s="739">
        <f t="shared" si="60"/>
        <v>0</v>
      </c>
      <c r="BT52" s="741">
        <f t="shared" si="61"/>
        <v>3270</v>
      </c>
      <c r="BU52" s="741">
        <f t="shared" si="62"/>
        <v>3368.1</v>
      </c>
      <c r="BV52" s="741">
        <f t="shared" si="63"/>
        <v>3469.14</v>
      </c>
      <c r="BW52" s="741">
        <f t="shared" si="64"/>
        <v>3573.22</v>
      </c>
      <c r="BX52" s="741">
        <f t="shared" si="65"/>
        <v>3680.41</v>
      </c>
      <c r="BY52" s="741">
        <f t="shared" si="66"/>
        <v>3790.83</v>
      </c>
      <c r="BZ52" s="744"/>
      <c r="CA52" s="744"/>
      <c r="CB52" s="744"/>
      <c r="CC52" s="744"/>
      <c r="CD52" s="744"/>
      <c r="CE52" s="744"/>
      <c r="CF52" s="740">
        <f t="shared" ref="CF52:CK55" si="80">BT52*12</f>
        <v>39240</v>
      </c>
      <c r="CG52" s="740">
        <f t="shared" si="80"/>
        <v>40417.199999999997</v>
      </c>
      <c r="CH52" s="740">
        <f t="shared" si="80"/>
        <v>41629.68</v>
      </c>
      <c r="CI52" s="740">
        <f t="shared" si="80"/>
        <v>42878.64</v>
      </c>
      <c r="CJ52" s="740">
        <f t="shared" si="80"/>
        <v>44164.92</v>
      </c>
      <c r="CK52" s="740">
        <f t="shared" si="80"/>
        <v>45489.96</v>
      </c>
      <c r="CL52" s="746" t="s">
        <v>1208</v>
      </c>
      <c r="CM52" s="746" t="s">
        <v>1208</v>
      </c>
      <c r="CN52" s="746" t="s">
        <v>1208</v>
      </c>
      <c r="CO52" s="746" t="s">
        <v>1208</v>
      </c>
      <c r="CP52" s="746" t="s">
        <v>1208</v>
      </c>
      <c r="CQ52" s="746" t="s">
        <v>1208</v>
      </c>
      <c r="CR52" s="677" t="e">
        <f t="shared" si="68"/>
        <v>#DIV/0!</v>
      </c>
      <c r="CS52" s="677" t="e">
        <f t="shared" si="69"/>
        <v>#DIV/0!</v>
      </c>
      <c r="CT52" s="677" t="e">
        <f t="shared" si="70"/>
        <v>#DIV/0!</v>
      </c>
      <c r="CU52" s="677" t="e">
        <f t="shared" si="71"/>
        <v>#DIV/0!</v>
      </c>
      <c r="CV52" s="677" t="e">
        <f t="shared" si="72"/>
        <v>#DIV/0!</v>
      </c>
      <c r="CW52" s="677" t="e">
        <f t="shared" si="73"/>
        <v>#DIV/0!</v>
      </c>
      <c r="CX52" s="678" t="e">
        <f t="shared" si="77"/>
        <v>#DIV/0!</v>
      </c>
      <c r="CY52" s="678" t="e">
        <f t="shared" si="77"/>
        <v>#DIV/0!</v>
      </c>
      <c r="CZ52" s="678" t="e">
        <f t="shared" si="77"/>
        <v>#DIV/0!</v>
      </c>
      <c r="DA52" s="678" t="e">
        <f t="shared" si="77"/>
        <v>#DIV/0!</v>
      </c>
      <c r="DB52" s="678" t="e">
        <f t="shared" si="77"/>
        <v>#DIV/0!</v>
      </c>
      <c r="DC52" s="678" t="e">
        <f t="shared" si="77"/>
        <v>#DIV/0!</v>
      </c>
      <c r="DD52" s="679" t="e">
        <f t="shared" si="78"/>
        <v>#DIV/0!</v>
      </c>
      <c r="DE52" s="679" t="e">
        <f t="shared" si="78"/>
        <v>#DIV/0!</v>
      </c>
      <c r="DF52" s="679" t="e">
        <f t="shared" si="78"/>
        <v>#DIV/0!</v>
      </c>
      <c r="DG52" s="679" t="e">
        <f t="shared" si="78"/>
        <v>#DIV/0!</v>
      </c>
      <c r="DH52" s="679" t="e">
        <f t="shared" si="78"/>
        <v>#DIV/0!</v>
      </c>
      <c r="DI52" s="679" t="e">
        <f t="shared" si="78"/>
        <v>#DIV/0!</v>
      </c>
      <c r="DJ52" s="748">
        <f>ROUND($J52*O52, 'Initial Information'!B18)</f>
        <v>0</v>
      </c>
      <c r="DK52" s="748">
        <f>ROUND($J52*T52, 'Initial Information'!B18)</f>
        <v>0</v>
      </c>
      <c r="DL52" s="748">
        <f>ROUND($J52*Y52, 'Initial Information'!B18)</f>
        <v>0</v>
      </c>
      <c r="DM52" s="748">
        <f>ROUND($J52*AD52, 'Initial Information'!B18)</f>
        <v>0</v>
      </c>
      <c r="DN52" s="748">
        <f>ROUND($J52*AI52, 'Initial Information'!B18)</f>
        <v>0</v>
      </c>
      <c r="DO52" s="748">
        <f>ROUND($J52*AN52, 'Initial Information'!B18)</f>
        <v>0</v>
      </c>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c r="EO52" s="127"/>
      <c r="EP52" s="127"/>
    </row>
    <row r="53" spans="1:146" s="58" customFormat="1" ht="20.25" customHeight="1">
      <c r="A53" s="55" t="s">
        <v>181</v>
      </c>
      <c r="B53" s="56">
        <v>18</v>
      </c>
      <c r="C53" s="228">
        <v>0</v>
      </c>
      <c r="D53" s="86" t="s">
        <v>239</v>
      </c>
      <c r="E53" s="87"/>
      <c r="F53" s="88">
        <v>7.25</v>
      </c>
      <c r="G53" s="56" t="s">
        <v>181</v>
      </c>
      <c r="H53" s="250">
        <f>ROUND(F$53*173.3333,2)</f>
        <v>1256.67</v>
      </c>
      <c r="I53" s="56" t="s">
        <v>181</v>
      </c>
      <c r="J53" s="234">
        <v>1.2500000000000001E-2</v>
      </c>
      <c r="K53" s="56" t="s">
        <v>181</v>
      </c>
      <c r="L53" s="210" t="s">
        <v>181</v>
      </c>
      <c r="M53" s="228"/>
      <c r="N53" s="211" t="s">
        <v>181</v>
      </c>
      <c r="O53" s="400">
        <f>ROUND($H53*AV53*M53*$C53,'DetailedBudget---TXST'!$AQ$261)</f>
        <v>0</v>
      </c>
      <c r="P53" s="212" t="s">
        <v>181</v>
      </c>
      <c r="Q53" s="210" t="s">
        <v>181</v>
      </c>
      <c r="R53" s="228"/>
      <c r="S53" s="211" t="s">
        <v>181</v>
      </c>
      <c r="T53" s="400">
        <f>ROUND($H53*AW53*R53*$C53,'DetailedBudget---TXST'!$AQ$261)</f>
        <v>0</v>
      </c>
      <c r="U53" s="212" t="s">
        <v>181</v>
      </c>
      <c r="V53" s="210" t="s">
        <v>181</v>
      </c>
      <c r="W53" s="228"/>
      <c r="X53" s="211" t="s">
        <v>181</v>
      </c>
      <c r="Y53" s="400">
        <f>ROUND($H53*AX53*W53*$C53,'DetailedBudget---TXST'!$AQ$261)</f>
        <v>0</v>
      </c>
      <c r="Z53" s="212" t="s">
        <v>181</v>
      </c>
      <c r="AA53" s="210" t="s">
        <v>181</v>
      </c>
      <c r="AB53" s="228"/>
      <c r="AC53" s="211" t="s">
        <v>181</v>
      </c>
      <c r="AD53" s="400">
        <f>ROUND($H53*AY53*AB53,'DetailedBudget---TXST'!$AQ$261)</f>
        <v>0</v>
      </c>
      <c r="AE53" s="212" t="s">
        <v>181</v>
      </c>
      <c r="AF53" s="210" t="s">
        <v>181</v>
      </c>
      <c r="AG53" s="228"/>
      <c r="AH53" s="211" t="s">
        <v>181</v>
      </c>
      <c r="AI53" s="400">
        <f>ROUND($H53*BB53*AG53*$C53,'DetailedBudget---TXST'!$AQ$261)</f>
        <v>0</v>
      </c>
      <c r="AJ53" s="212" t="s">
        <v>181</v>
      </c>
      <c r="AK53" s="210" t="s">
        <v>181</v>
      </c>
      <c r="AL53" s="228"/>
      <c r="AM53" s="211" t="s">
        <v>181</v>
      </c>
      <c r="AN53" s="400">
        <f>ROUND($H53*BA53*AL53,'DetailedBudget---TXST'!$AQ$261)</f>
        <v>0</v>
      </c>
      <c r="AO53" s="212" t="s">
        <v>181</v>
      </c>
      <c r="AP53" s="229" t="s">
        <v>181</v>
      </c>
      <c r="AQ53" s="230">
        <f t="shared" si="76"/>
        <v>0</v>
      </c>
      <c r="AR53" s="215" t="s">
        <v>181</v>
      </c>
      <c r="AS53" s="56" t="s">
        <v>181</v>
      </c>
      <c r="AT53" s="231"/>
      <c r="AU53" s="56" t="s">
        <v>181</v>
      </c>
      <c r="AV53" s="76">
        <v>1</v>
      </c>
      <c r="AW53" s="76">
        <f t="shared" si="79"/>
        <v>1.03</v>
      </c>
      <c r="AX53" s="76">
        <f t="shared" si="79"/>
        <v>1.0609</v>
      </c>
      <c r="AY53" s="76">
        <f t="shared" si="79"/>
        <v>1.092727</v>
      </c>
      <c r="AZ53" s="76">
        <f t="shared" si="79"/>
        <v>1.1255088100000001</v>
      </c>
      <c r="BA53" s="76">
        <f t="shared" si="79"/>
        <v>1.1592740743000001</v>
      </c>
      <c r="BB53" s="51">
        <f t="shared" si="49"/>
        <v>0</v>
      </c>
      <c r="BC53" s="51">
        <f t="shared" si="50"/>
        <v>0</v>
      </c>
      <c r="BD53" s="51">
        <f t="shared" si="51"/>
        <v>0</v>
      </c>
      <c r="BE53" s="51">
        <f t="shared" si="52"/>
        <v>0</v>
      </c>
      <c r="BF53" s="51">
        <f t="shared" si="53"/>
        <v>0</v>
      </c>
      <c r="BG53" s="51">
        <f t="shared" si="54"/>
        <v>0</v>
      </c>
      <c r="BH53" s="127"/>
      <c r="BI53" s="127"/>
      <c r="BJ53" s="127"/>
      <c r="BK53" s="127"/>
      <c r="BL53" s="127"/>
      <c r="BM53" s="127"/>
      <c r="BN53" s="739">
        <f t="shared" si="55"/>
        <v>0</v>
      </c>
      <c r="BO53" s="739">
        <f t="shared" si="56"/>
        <v>0</v>
      </c>
      <c r="BP53" s="739">
        <f t="shared" si="57"/>
        <v>0</v>
      </c>
      <c r="BQ53" s="739">
        <f t="shared" si="58"/>
        <v>0</v>
      </c>
      <c r="BR53" s="739">
        <f t="shared" si="59"/>
        <v>0</v>
      </c>
      <c r="BS53" s="739">
        <f t="shared" si="60"/>
        <v>0</v>
      </c>
      <c r="BT53" s="741">
        <f t="shared" si="61"/>
        <v>1256.67</v>
      </c>
      <c r="BU53" s="741">
        <f t="shared" si="62"/>
        <v>1294.3699999999999</v>
      </c>
      <c r="BV53" s="741">
        <f t="shared" si="63"/>
        <v>1333.2</v>
      </c>
      <c r="BW53" s="741">
        <f t="shared" si="64"/>
        <v>1373.2</v>
      </c>
      <c r="BX53" s="741">
        <f t="shared" si="65"/>
        <v>1414.39</v>
      </c>
      <c r="BY53" s="741">
        <f t="shared" si="66"/>
        <v>1456.82</v>
      </c>
      <c r="BZ53" s="744"/>
      <c r="CA53" s="744"/>
      <c r="CB53" s="744"/>
      <c r="CC53" s="744"/>
      <c r="CD53" s="744"/>
      <c r="CE53" s="744"/>
      <c r="CF53" s="740">
        <f t="shared" si="80"/>
        <v>15080.04</v>
      </c>
      <c r="CG53" s="740">
        <f t="shared" si="80"/>
        <v>15532.439999999999</v>
      </c>
      <c r="CH53" s="740">
        <f t="shared" si="80"/>
        <v>15998.400000000001</v>
      </c>
      <c r="CI53" s="740">
        <f t="shared" si="80"/>
        <v>16478.400000000001</v>
      </c>
      <c r="CJ53" s="740">
        <f t="shared" si="80"/>
        <v>16972.68</v>
      </c>
      <c r="CK53" s="740">
        <f t="shared" si="80"/>
        <v>17481.84</v>
      </c>
      <c r="CL53" s="746" t="s">
        <v>1208</v>
      </c>
      <c r="CM53" s="746" t="s">
        <v>1208</v>
      </c>
      <c r="CN53" s="746" t="s">
        <v>1208</v>
      </c>
      <c r="CO53" s="746" t="s">
        <v>1208</v>
      </c>
      <c r="CP53" s="746" t="s">
        <v>1208</v>
      </c>
      <c r="CQ53" s="746" t="s">
        <v>1208</v>
      </c>
      <c r="CR53" s="677" t="e">
        <f t="shared" si="68"/>
        <v>#DIV/0!</v>
      </c>
      <c r="CS53" s="677" t="e">
        <f t="shared" si="69"/>
        <v>#DIV/0!</v>
      </c>
      <c r="CT53" s="677" t="e">
        <f t="shared" si="70"/>
        <v>#DIV/0!</v>
      </c>
      <c r="CU53" s="677" t="e">
        <f t="shared" si="71"/>
        <v>#DIV/0!</v>
      </c>
      <c r="CV53" s="677" t="e">
        <f t="shared" si="72"/>
        <v>#DIV/0!</v>
      </c>
      <c r="CW53" s="677" t="e">
        <f t="shared" si="73"/>
        <v>#DIV/0!</v>
      </c>
      <c r="CX53" s="678" t="e">
        <f t="shared" ref="CX53:DC55" si="81">ROUND(CR53+(CR53*$J53),2)</f>
        <v>#DIV/0!</v>
      </c>
      <c r="CY53" s="678" t="e">
        <f t="shared" si="81"/>
        <v>#DIV/0!</v>
      </c>
      <c r="CZ53" s="678" t="e">
        <f t="shared" si="81"/>
        <v>#DIV/0!</v>
      </c>
      <c r="DA53" s="678" t="e">
        <f t="shared" si="81"/>
        <v>#DIV/0!</v>
      </c>
      <c r="DB53" s="678" t="e">
        <f t="shared" si="81"/>
        <v>#DIV/0!</v>
      </c>
      <c r="DC53" s="678" t="e">
        <f t="shared" si="81"/>
        <v>#DIV/0!</v>
      </c>
      <c r="DD53" s="679" t="e">
        <f t="shared" ref="DD53:DI55" si="82">ROUND(CX53+(($J$246+$J$247)*CX53),2)</f>
        <v>#DIV/0!</v>
      </c>
      <c r="DE53" s="679" t="e">
        <f t="shared" si="82"/>
        <v>#DIV/0!</v>
      </c>
      <c r="DF53" s="679" t="e">
        <f t="shared" si="82"/>
        <v>#DIV/0!</v>
      </c>
      <c r="DG53" s="679" t="e">
        <f t="shared" si="82"/>
        <v>#DIV/0!</v>
      </c>
      <c r="DH53" s="679" t="e">
        <f t="shared" si="82"/>
        <v>#DIV/0!</v>
      </c>
      <c r="DI53" s="679" t="e">
        <f t="shared" si="82"/>
        <v>#DIV/0!</v>
      </c>
      <c r="DJ53" s="748">
        <f>ROUND($J53*O53, 'Initial Information'!B18)</f>
        <v>0</v>
      </c>
      <c r="DK53" s="748">
        <f>ROUND($J53*T53, 'Initial Information'!B18)</f>
        <v>0</v>
      </c>
      <c r="DL53" s="748">
        <f>ROUND($J53*Y53, 'Initial Information'!B18)</f>
        <v>0</v>
      </c>
      <c r="DM53" s="748">
        <f>ROUND($J53*AD53, 'Initial Information'!B18)</f>
        <v>0</v>
      </c>
      <c r="DN53" s="748">
        <f>ROUND($J53*AI53, 'Initial Information'!B18)</f>
        <v>0</v>
      </c>
      <c r="DO53" s="748">
        <f>ROUND($J53*AN53, 'Initial Information'!B18)</f>
        <v>0</v>
      </c>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c r="EO53" s="127"/>
      <c r="EP53" s="127"/>
    </row>
    <row r="54" spans="1:146" s="58" customFormat="1" ht="20.25" customHeight="1">
      <c r="A54" s="55" t="s">
        <v>181</v>
      </c>
      <c r="B54" s="56">
        <v>19</v>
      </c>
      <c r="C54" s="228">
        <v>0</v>
      </c>
      <c r="D54" s="86" t="s">
        <v>201</v>
      </c>
      <c r="E54" s="87" t="s">
        <v>181</v>
      </c>
      <c r="F54" s="88">
        <v>7.25</v>
      </c>
      <c r="G54" s="56" t="s">
        <v>181</v>
      </c>
      <c r="H54" s="250">
        <f>ROUND(F$53*173.3333,2)</f>
        <v>1256.67</v>
      </c>
      <c r="I54" s="56" t="s">
        <v>181</v>
      </c>
      <c r="J54" s="234">
        <v>1.2500000000000001E-2</v>
      </c>
      <c r="K54" s="56" t="s">
        <v>181</v>
      </c>
      <c r="L54" s="210" t="s">
        <v>181</v>
      </c>
      <c r="M54" s="228"/>
      <c r="N54" s="211" t="s">
        <v>181</v>
      </c>
      <c r="O54" s="400">
        <f>ROUND($H54*AV54*M54*$C54,'DetailedBudget---TXST'!$AQ$261)</f>
        <v>0</v>
      </c>
      <c r="P54" s="212" t="s">
        <v>181</v>
      </c>
      <c r="Q54" s="210" t="s">
        <v>181</v>
      </c>
      <c r="R54" s="228"/>
      <c r="S54" s="211" t="s">
        <v>181</v>
      </c>
      <c r="T54" s="400">
        <f>ROUND($H54*AW54*R54*$C54,'DetailedBudget---TXST'!$AQ$261)</f>
        <v>0</v>
      </c>
      <c r="U54" s="212" t="s">
        <v>181</v>
      </c>
      <c r="V54" s="210" t="s">
        <v>181</v>
      </c>
      <c r="W54" s="228"/>
      <c r="X54" s="211" t="s">
        <v>181</v>
      </c>
      <c r="Y54" s="400">
        <f>ROUND($H54*AX54*W54*$C54,'DetailedBudget---TXST'!$AQ$261)</f>
        <v>0</v>
      </c>
      <c r="Z54" s="212" t="s">
        <v>181</v>
      </c>
      <c r="AA54" s="210" t="s">
        <v>181</v>
      </c>
      <c r="AB54" s="228"/>
      <c r="AC54" s="211" t="s">
        <v>181</v>
      </c>
      <c r="AD54" s="400">
        <f>ROUND($H54*AY54*AB54,'DetailedBudget---TXST'!$AQ$261)</f>
        <v>0</v>
      </c>
      <c r="AE54" s="212" t="s">
        <v>181</v>
      </c>
      <c r="AF54" s="210" t="s">
        <v>181</v>
      </c>
      <c r="AG54" s="228"/>
      <c r="AH54" s="211" t="s">
        <v>181</v>
      </c>
      <c r="AI54" s="400">
        <f>ROUND($H54*BB54*AG54*$C54,'DetailedBudget---TXST'!$AQ$261)</f>
        <v>0</v>
      </c>
      <c r="AJ54" s="212" t="s">
        <v>181</v>
      </c>
      <c r="AK54" s="210" t="s">
        <v>181</v>
      </c>
      <c r="AL54" s="228"/>
      <c r="AM54" s="211" t="s">
        <v>181</v>
      </c>
      <c r="AN54" s="400">
        <f>ROUND($H54*BA54*AL54,'DetailedBudget---TXST'!$AQ$261)</f>
        <v>0</v>
      </c>
      <c r="AO54" s="212" t="s">
        <v>181</v>
      </c>
      <c r="AP54" s="229" t="s">
        <v>181</v>
      </c>
      <c r="AQ54" s="230">
        <f t="shared" si="76"/>
        <v>0</v>
      </c>
      <c r="AR54" s="215" t="s">
        <v>181</v>
      </c>
      <c r="AS54" s="56" t="s">
        <v>181</v>
      </c>
      <c r="AT54" s="231"/>
      <c r="AU54" s="56" t="s">
        <v>181</v>
      </c>
      <c r="AV54" s="76">
        <v>1</v>
      </c>
      <c r="AW54" s="76">
        <f t="shared" si="79"/>
        <v>1.03</v>
      </c>
      <c r="AX54" s="76">
        <f t="shared" si="79"/>
        <v>1.0609</v>
      </c>
      <c r="AY54" s="76">
        <f t="shared" si="79"/>
        <v>1.092727</v>
      </c>
      <c r="AZ54" s="76">
        <f t="shared" si="79"/>
        <v>1.1255088100000001</v>
      </c>
      <c r="BA54" s="76">
        <f t="shared" si="79"/>
        <v>1.1592740743000001</v>
      </c>
      <c r="BB54" s="51">
        <f t="shared" si="49"/>
        <v>0</v>
      </c>
      <c r="BC54" s="51">
        <f t="shared" si="50"/>
        <v>0</v>
      </c>
      <c r="BD54" s="51">
        <f t="shared" si="51"/>
        <v>0</v>
      </c>
      <c r="BE54" s="51">
        <f t="shared" si="52"/>
        <v>0</v>
      </c>
      <c r="BF54" s="51">
        <f t="shared" si="53"/>
        <v>0</v>
      </c>
      <c r="BG54" s="51">
        <f t="shared" si="54"/>
        <v>0</v>
      </c>
      <c r="BH54" s="127"/>
      <c r="BI54" s="127"/>
      <c r="BJ54" s="127"/>
      <c r="BK54" s="127"/>
      <c r="BL54" s="127"/>
      <c r="BM54" s="127"/>
      <c r="BN54" s="739">
        <f t="shared" si="55"/>
        <v>0</v>
      </c>
      <c r="BO54" s="739">
        <f t="shared" si="56"/>
        <v>0</v>
      </c>
      <c r="BP54" s="739">
        <f t="shared" si="57"/>
        <v>0</v>
      </c>
      <c r="BQ54" s="739">
        <f t="shared" si="58"/>
        <v>0</v>
      </c>
      <c r="BR54" s="739">
        <f t="shared" si="59"/>
        <v>0</v>
      </c>
      <c r="BS54" s="739">
        <f t="shared" si="60"/>
        <v>0</v>
      </c>
      <c r="BT54" s="741">
        <f t="shared" si="61"/>
        <v>1256.67</v>
      </c>
      <c r="BU54" s="741">
        <f t="shared" si="62"/>
        <v>1294.3699999999999</v>
      </c>
      <c r="BV54" s="741">
        <f t="shared" si="63"/>
        <v>1333.2</v>
      </c>
      <c r="BW54" s="741">
        <f t="shared" si="64"/>
        <v>1373.2</v>
      </c>
      <c r="BX54" s="741">
        <f t="shared" si="65"/>
        <v>1414.39</v>
      </c>
      <c r="BY54" s="741">
        <f t="shared" si="66"/>
        <v>1456.82</v>
      </c>
      <c r="BZ54" s="744"/>
      <c r="CA54" s="744"/>
      <c r="CB54" s="744"/>
      <c r="CC54" s="744"/>
      <c r="CD54" s="744"/>
      <c r="CE54" s="744"/>
      <c r="CF54" s="740">
        <f t="shared" si="80"/>
        <v>15080.04</v>
      </c>
      <c r="CG54" s="740">
        <f t="shared" si="80"/>
        <v>15532.439999999999</v>
      </c>
      <c r="CH54" s="740">
        <f t="shared" si="80"/>
        <v>15998.400000000001</v>
      </c>
      <c r="CI54" s="740">
        <f t="shared" si="80"/>
        <v>16478.400000000001</v>
      </c>
      <c r="CJ54" s="740">
        <f t="shared" si="80"/>
        <v>16972.68</v>
      </c>
      <c r="CK54" s="740">
        <f t="shared" si="80"/>
        <v>17481.84</v>
      </c>
      <c r="CL54" s="746" t="s">
        <v>1208</v>
      </c>
      <c r="CM54" s="746" t="s">
        <v>1208</v>
      </c>
      <c r="CN54" s="746" t="s">
        <v>1208</v>
      </c>
      <c r="CO54" s="746" t="s">
        <v>1208</v>
      </c>
      <c r="CP54" s="746" t="s">
        <v>1208</v>
      </c>
      <c r="CQ54" s="746" t="s">
        <v>1208</v>
      </c>
      <c r="CR54" s="677" t="e">
        <f t="shared" si="68"/>
        <v>#DIV/0!</v>
      </c>
      <c r="CS54" s="677" t="e">
        <f t="shared" si="69"/>
        <v>#DIV/0!</v>
      </c>
      <c r="CT54" s="677" t="e">
        <f t="shared" si="70"/>
        <v>#DIV/0!</v>
      </c>
      <c r="CU54" s="677" t="e">
        <f t="shared" si="71"/>
        <v>#DIV/0!</v>
      </c>
      <c r="CV54" s="677" t="e">
        <f t="shared" si="72"/>
        <v>#DIV/0!</v>
      </c>
      <c r="CW54" s="677" t="e">
        <f t="shared" si="73"/>
        <v>#DIV/0!</v>
      </c>
      <c r="CX54" s="678" t="e">
        <f t="shared" si="81"/>
        <v>#DIV/0!</v>
      </c>
      <c r="CY54" s="678" t="e">
        <f t="shared" si="81"/>
        <v>#DIV/0!</v>
      </c>
      <c r="CZ54" s="678" t="e">
        <f t="shared" si="81"/>
        <v>#DIV/0!</v>
      </c>
      <c r="DA54" s="678" t="e">
        <f t="shared" si="81"/>
        <v>#DIV/0!</v>
      </c>
      <c r="DB54" s="678" t="e">
        <f t="shared" si="81"/>
        <v>#DIV/0!</v>
      </c>
      <c r="DC54" s="678" t="e">
        <f t="shared" si="81"/>
        <v>#DIV/0!</v>
      </c>
      <c r="DD54" s="679" t="e">
        <f t="shared" si="82"/>
        <v>#DIV/0!</v>
      </c>
      <c r="DE54" s="679" t="e">
        <f t="shared" si="82"/>
        <v>#DIV/0!</v>
      </c>
      <c r="DF54" s="679" t="e">
        <f t="shared" si="82"/>
        <v>#DIV/0!</v>
      </c>
      <c r="DG54" s="679" t="e">
        <f t="shared" si="82"/>
        <v>#DIV/0!</v>
      </c>
      <c r="DH54" s="679" t="e">
        <f t="shared" si="82"/>
        <v>#DIV/0!</v>
      </c>
      <c r="DI54" s="679" t="e">
        <f t="shared" si="82"/>
        <v>#DIV/0!</v>
      </c>
      <c r="DJ54" s="748">
        <f>ROUND($J54*O54, 'Initial Information'!B18)</f>
        <v>0</v>
      </c>
      <c r="DK54" s="748">
        <f>ROUND($J54*T54, 'Initial Information'!B18)</f>
        <v>0</v>
      </c>
      <c r="DL54" s="748">
        <f>ROUND($J54*Y54, 'Initial Information'!B18)</f>
        <v>0</v>
      </c>
      <c r="DM54" s="748">
        <f>ROUND($J54*AD54, 'Initial Information'!B18)</f>
        <v>0</v>
      </c>
      <c r="DN54" s="748">
        <f>ROUND($J54*AI54, 'Initial Information'!B18)</f>
        <v>0</v>
      </c>
      <c r="DO54" s="748">
        <f>ROUND($J54*AN54, 'Initial Information'!B18)</f>
        <v>0</v>
      </c>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c r="EO54" s="127"/>
      <c r="EP54" s="127"/>
    </row>
    <row r="55" spans="1:146" s="58" customFormat="1" ht="20.25" customHeight="1">
      <c r="A55" s="55" t="s">
        <v>181</v>
      </c>
      <c r="B55" s="56">
        <v>20</v>
      </c>
      <c r="C55" s="228">
        <v>0</v>
      </c>
      <c r="D55" s="86" t="s">
        <v>201</v>
      </c>
      <c r="E55" s="87" t="s">
        <v>181</v>
      </c>
      <c r="F55" s="88">
        <v>7.25</v>
      </c>
      <c r="G55" s="56" t="s">
        <v>181</v>
      </c>
      <c r="H55" s="250">
        <f>ROUND(F$53*173.3333,2)</f>
        <v>1256.67</v>
      </c>
      <c r="I55" s="56" t="s">
        <v>181</v>
      </c>
      <c r="J55" s="234">
        <v>1.2500000000000001E-2</v>
      </c>
      <c r="K55" s="56" t="s">
        <v>181</v>
      </c>
      <c r="L55" s="210" t="s">
        <v>181</v>
      </c>
      <c r="M55" s="228"/>
      <c r="N55" s="211" t="s">
        <v>181</v>
      </c>
      <c r="O55" s="400">
        <f>ROUND($H55*AV55*M55*$C55,'DetailedBudget---TXST'!$AQ$261)</f>
        <v>0</v>
      </c>
      <c r="P55" s="212" t="s">
        <v>181</v>
      </c>
      <c r="Q55" s="210" t="s">
        <v>181</v>
      </c>
      <c r="R55" s="228"/>
      <c r="S55" s="211" t="s">
        <v>181</v>
      </c>
      <c r="T55" s="400">
        <f>ROUND($H55*AW55*R55*$C55,'DetailedBudget---TXST'!$AQ$261)</f>
        <v>0</v>
      </c>
      <c r="U55" s="212" t="s">
        <v>181</v>
      </c>
      <c r="V55" s="210" t="s">
        <v>181</v>
      </c>
      <c r="W55" s="228"/>
      <c r="X55" s="211" t="s">
        <v>181</v>
      </c>
      <c r="Y55" s="400">
        <f>ROUND($H55*AX55*W55*$C55,'DetailedBudget---TXST'!$AQ$261)</f>
        <v>0</v>
      </c>
      <c r="Z55" s="212" t="s">
        <v>181</v>
      </c>
      <c r="AA55" s="210" t="s">
        <v>181</v>
      </c>
      <c r="AB55" s="228"/>
      <c r="AC55" s="211" t="s">
        <v>181</v>
      </c>
      <c r="AD55" s="400">
        <f>ROUND($H55*AY55*AB55,'DetailedBudget---TXST'!$AQ$261)</f>
        <v>0</v>
      </c>
      <c r="AE55" s="212" t="s">
        <v>181</v>
      </c>
      <c r="AF55" s="210" t="s">
        <v>181</v>
      </c>
      <c r="AG55" s="228"/>
      <c r="AH55" s="211" t="s">
        <v>181</v>
      </c>
      <c r="AI55" s="400">
        <f>ROUND($H55*BB55*AG55*$C55,'DetailedBudget---TXST'!$AQ$261)</f>
        <v>0</v>
      </c>
      <c r="AJ55" s="212" t="s">
        <v>181</v>
      </c>
      <c r="AK55" s="210" t="s">
        <v>181</v>
      </c>
      <c r="AL55" s="228"/>
      <c r="AM55" s="211" t="s">
        <v>181</v>
      </c>
      <c r="AN55" s="400">
        <f>ROUND($H55*BA55*AL55,'DetailedBudget---TXST'!$AQ$261)</f>
        <v>0</v>
      </c>
      <c r="AO55" s="212" t="s">
        <v>181</v>
      </c>
      <c r="AP55" s="229" t="s">
        <v>181</v>
      </c>
      <c r="AQ55" s="230">
        <f t="shared" si="76"/>
        <v>0</v>
      </c>
      <c r="AR55" s="215" t="s">
        <v>181</v>
      </c>
      <c r="AS55" s="56" t="s">
        <v>181</v>
      </c>
      <c r="AT55" s="231"/>
      <c r="AU55" s="56" t="s">
        <v>181</v>
      </c>
      <c r="AV55" s="76">
        <v>1</v>
      </c>
      <c r="AW55" s="76">
        <f t="shared" si="79"/>
        <v>1.03</v>
      </c>
      <c r="AX55" s="76">
        <f t="shared" si="79"/>
        <v>1.0609</v>
      </c>
      <c r="AY55" s="76">
        <f t="shared" si="79"/>
        <v>1.092727</v>
      </c>
      <c r="AZ55" s="76">
        <f t="shared" si="79"/>
        <v>1.1255088100000001</v>
      </c>
      <c r="BA55" s="76">
        <f t="shared" si="79"/>
        <v>1.1592740743000001</v>
      </c>
      <c r="BB55" s="51">
        <f t="shared" si="49"/>
        <v>0</v>
      </c>
      <c r="BC55" s="51">
        <f t="shared" si="50"/>
        <v>0</v>
      </c>
      <c r="BD55" s="51">
        <f t="shared" si="51"/>
        <v>0</v>
      </c>
      <c r="BE55" s="51">
        <f t="shared" si="52"/>
        <v>0</v>
      </c>
      <c r="BF55" s="51">
        <f t="shared" si="53"/>
        <v>0</v>
      </c>
      <c r="BG55" s="51">
        <f t="shared" si="54"/>
        <v>0</v>
      </c>
      <c r="BH55" s="127"/>
      <c r="BI55" s="127"/>
      <c r="BJ55" s="127"/>
      <c r="BK55" s="127"/>
      <c r="BL55" s="127"/>
      <c r="BM55" s="127"/>
      <c r="BN55" s="739">
        <f t="shared" si="55"/>
        <v>0</v>
      </c>
      <c r="BO55" s="739">
        <f t="shared" si="56"/>
        <v>0</v>
      </c>
      <c r="BP55" s="739">
        <f t="shared" si="57"/>
        <v>0</v>
      </c>
      <c r="BQ55" s="739">
        <f t="shared" si="58"/>
        <v>0</v>
      </c>
      <c r="BR55" s="739">
        <f t="shared" si="59"/>
        <v>0</v>
      </c>
      <c r="BS55" s="739">
        <f t="shared" si="60"/>
        <v>0</v>
      </c>
      <c r="BT55" s="741">
        <f t="shared" si="61"/>
        <v>1256.67</v>
      </c>
      <c r="BU55" s="741">
        <f t="shared" si="62"/>
        <v>1294.3699999999999</v>
      </c>
      <c r="BV55" s="741">
        <f t="shared" si="63"/>
        <v>1333.2</v>
      </c>
      <c r="BW55" s="741">
        <f t="shared" si="64"/>
        <v>1373.2</v>
      </c>
      <c r="BX55" s="741">
        <f t="shared" si="65"/>
        <v>1414.39</v>
      </c>
      <c r="BY55" s="741">
        <f t="shared" si="66"/>
        <v>1456.82</v>
      </c>
      <c r="BZ55" s="744"/>
      <c r="CA55" s="744"/>
      <c r="CB55" s="744"/>
      <c r="CC55" s="744"/>
      <c r="CD55" s="744"/>
      <c r="CE55" s="744"/>
      <c r="CF55" s="740">
        <f t="shared" si="80"/>
        <v>15080.04</v>
      </c>
      <c r="CG55" s="740">
        <f t="shared" si="80"/>
        <v>15532.439999999999</v>
      </c>
      <c r="CH55" s="740">
        <f t="shared" si="80"/>
        <v>15998.400000000001</v>
      </c>
      <c r="CI55" s="740">
        <f t="shared" si="80"/>
        <v>16478.400000000001</v>
      </c>
      <c r="CJ55" s="740">
        <f t="shared" si="80"/>
        <v>16972.68</v>
      </c>
      <c r="CK55" s="740">
        <f t="shared" si="80"/>
        <v>17481.84</v>
      </c>
      <c r="CL55" s="746" t="s">
        <v>1208</v>
      </c>
      <c r="CM55" s="746" t="s">
        <v>1208</v>
      </c>
      <c r="CN55" s="746" t="s">
        <v>1208</v>
      </c>
      <c r="CO55" s="746" t="s">
        <v>1208</v>
      </c>
      <c r="CP55" s="746" t="s">
        <v>1208</v>
      </c>
      <c r="CQ55" s="746" t="s">
        <v>1208</v>
      </c>
      <c r="CR55" s="677" t="e">
        <f t="shared" si="68"/>
        <v>#DIV/0!</v>
      </c>
      <c r="CS55" s="677" t="e">
        <f t="shared" si="69"/>
        <v>#DIV/0!</v>
      </c>
      <c r="CT55" s="677" t="e">
        <f t="shared" si="70"/>
        <v>#DIV/0!</v>
      </c>
      <c r="CU55" s="677" t="e">
        <f t="shared" si="71"/>
        <v>#DIV/0!</v>
      </c>
      <c r="CV55" s="677" t="e">
        <f t="shared" si="72"/>
        <v>#DIV/0!</v>
      </c>
      <c r="CW55" s="677" t="e">
        <f t="shared" si="73"/>
        <v>#DIV/0!</v>
      </c>
      <c r="CX55" s="678" t="e">
        <f t="shared" si="81"/>
        <v>#DIV/0!</v>
      </c>
      <c r="CY55" s="678" t="e">
        <f t="shared" si="81"/>
        <v>#DIV/0!</v>
      </c>
      <c r="CZ55" s="678" t="e">
        <f t="shared" si="81"/>
        <v>#DIV/0!</v>
      </c>
      <c r="DA55" s="678" t="e">
        <f t="shared" si="81"/>
        <v>#DIV/0!</v>
      </c>
      <c r="DB55" s="678" t="e">
        <f t="shared" si="81"/>
        <v>#DIV/0!</v>
      </c>
      <c r="DC55" s="678" t="e">
        <f t="shared" si="81"/>
        <v>#DIV/0!</v>
      </c>
      <c r="DD55" s="679" t="e">
        <f t="shared" si="82"/>
        <v>#DIV/0!</v>
      </c>
      <c r="DE55" s="679" t="e">
        <f t="shared" si="82"/>
        <v>#DIV/0!</v>
      </c>
      <c r="DF55" s="679" t="e">
        <f t="shared" si="82"/>
        <v>#DIV/0!</v>
      </c>
      <c r="DG55" s="679" t="e">
        <f t="shared" si="82"/>
        <v>#DIV/0!</v>
      </c>
      <c r="DH55" s="679" t="e">
        <f t="shared" si="82"/>
        <v>#DIV/0!</v>
      </c>
      <c r="DI55" s="679" t="e">
        <f t="shared" si="82"/>
        <v>#DIV/0!</v>
      </c>
      <c r="DJ55" s="748">
        <f>ROUND($J55*O55, 'Initial Information'!B18)</f>
        <v>0</v>
      </c>
      <c r="DK55" s="748">
        <f>ROUND($J55*T55, 'Initial Information'!B18)</f>
        <v>0</v>
      </c>
      <c r="DL55" s="748">
        <f>ROUND($J55*Y55, 'Initial Information'!B18)</f>
        <v>0</v>
      </c>
      <c r="DM55" s="748">
        <f>ROUND($J55*AD55, 'Initial Information'!B18)</f>
        <v>0</v>
      </c>
      <c r="DN55" s="748">
        <f>ROUND($J55*AI55, 'Initial Information'!B18)</f>
        <v>0</v>
      </c>
      <c r="DO55" s="748">
        <f>ROUND($J55*AN55, 'Initial Information'!B18)</f>
        <v>0</v>
      </c>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c r="EO55" s="127"/>
      <c r="EP55" s="127"/>
    </row>
    <row r="56" spans="1:146" s="58" customFormat="1" ht="9.9499999999999993" customHeight="1" thickBot="1">
      <c r="A56" s="55" t="s">
        <v>181</v>
      </c>
      <c r="B56" s="56" t="s">
        <v>181</v>
      </c>
      <c r="C56" s="56" t="s">
        <v>181</v>
      </c>
      <c r="D56" s="56" t="s">
        <v>181</v>
      </c>
      <c r="E56" s="56" t="s">
        <v>181</v>
      </c>
      <c r="F56" s="56" t="s">
        <v>181</v>
      </c>
      <c r="G56" s="56" t="s">
        <v>181</v>
      </c>
      <c r="H56" s="56" t="s">
        <v>181</v>
      </c>
      <c r="I56" s="56" t="s">
        <v>181</v>
      </c>
      <c r="J56" s="56" t="s">
        <v>181</v>
      </c>
      <c r="K56" s="56" t="s">
        <v>181</v>
      </c>
      <c r="L56" s="210" t="s">
        <v>181</v>
      </c>
      <c r="M56" s="211" t="s">
        <v>181</v>
      </c>
      <c r="N56" s="211" t="s">
        <v>181</v>
      </c>
      <c r="O56" s="421" t="s">
        <v>181</v>
      </c>
      <c r="P56" s="212" t="s">
        <v>181</v>
      </c>
      <c r="Q56" s="210" t="s">
        <v>181</v>
      </c>
      <c r="R56" s="211" t="s">
        <v>181</v>
      </c>
      <c r="S56" s="211" t="s">
        <v>181</v>
      </c>
      <c r="T56" s="421" t="s">
        <v>181</v>
      </c>
      <c r="U56" s="212" t="s">
        <v>181</v>
      </c>
      <c r="V56" s="210" t="s">
        <v>181</v>
      </c>
      <c r="W56" s="211" t="s">
        <v>181</v>
      </c>
      <c r="X56" s="211" t="s">
        <v>181</v>
      </c>
      <c r="Y56" s="421" t="s">
        <v>181</v>
      </c>
      <c r="Z56" s="212" t="s">
        <v>181</v>
      </c>
      <c r="AA56" s="210" t="s">
        <v>181</v>
      </c>
      <c r="AB56" s="211" t="s">
        <v>181</v>
      </c>
      <c r="AC56" s="211" t="s">
        <v>181</v>
      </c>
      <c r="AD56" s="421" t="s">
        <v>181</v>
      </c>
      <c r="AE56" s="212" t="s">
        <v>181</v>
      </c>
      <c r="AF56" s="210" t="s">
        <v>181</v>
      </c>
      <c r="AG56" s="211" t="s">
        <v>181</v>
      </c>
      <c r="AH56" s="211" t="s">
        <v>181</v>
      </c>
      <c r="AI56" s="421" t="s">
        <v>181</v>
      </c>
      <c r="AJ56" s="212" t="s">
        <v>181</v>
      </c>
      <c r="AK56" s="210" t="s">
        <v>181</v>
      </c>
      <c r="AL56" s="211" t="s">
        <v>181</v>
      </c>
      <c r="AM56" s="211" t="s">
        <v>181</v>
      </c>
      <c r="AN56" s="421" t="s">
        <v>181</v>
      </c>
      <c r="AO56" s="212" t="s">
        <v>181</v>
      </c>
      <c r="AP56" s="229" t="s">
        <v>181</v>
      </c>
      <c r="AQ56" s="237" t="s">
        <v>181</v>
      </c>
      <c r="AR56" s="215" t="s">
        <v>181</v>
      </c>
      <c r="AS56" s="56" t="s">
        <v>181</v>
      </c>
      <c r="AT56" s="238"/>
      <c r="AU56" s="56" t="s">
        <v>181</v>
      </c>
      <c r="AV56" s="56" t="s">
        <v>181</v>
      </c>
      <c r="AW56" s="132" t="s">
        <v>181</v>
      </c>
      <c r="AX56" s="132" t="s">
        <v>181</v>
      </c>
      <c r="AY56" s="132" t="s">
        <v>181</v>
      </c>
      <c r="AZ56" s="132" t="s">
        <v>181</v>
      </c>
      <c r="BA56" s="132" t="s">
        <v>181</v>
      </c>
      <c r="BB56" s="132" t="s">
        <v>181</v>
      </c>
      <c r="BC56" s="132" t="s">
        <v>181</v>
      </c>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7"/>
      <c r="CY56" s="132" t="s">
        <v>181</v>
      </c>
      <c r="CZ56" s="127"/>
      <c r="DA56" s="127"/>
      <c r="DB56" s="127"/>
      <c r="DC56" s="127"/>
      <c r="DD56" s="127"/>
      <c r="DE56" s="132" t="s">
        <v>181</v>
      </c>
      <c r="DF56" s="127"/>
      <c r="DG56" s="127"/>
      <c r="DH56" s="127"/>
      <c r="DI56" s="127"/>
      <c r="DJ56" s="127"/>
      <c r="DK56" s="132" t="s">
        <v>181</v>
      </c>
      <c r="DL56" s="127"/>
      <c r="DM56" s="127"/>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c r="EO56" s="127"/>
      <c r="EP56" s="127"/>
    </row>
    <row r="57" spans="1:146" s="58" customFormat="1" ht="20.25" customHeight="1" thickBot="1">
      <c r="A57" s="55" t="s">
        <v>181</v>
      </c>
      <c r="B57" s="56" t="s">
        <v>181</v>
      </c>
      <c r="C57" s="56" t="s">
        <v>202</v>
      </c>
      <c r="D57" s="56"/>
      <c r="E57" s="56"/>
      <c r="F57" s="56"/>
      <c r="G57" s="56" t="s">
        <v>181</v>
      </c>
      <c r="H57" s="56" t="s">
        <v>181</v>
      </c>
      <c r="I57" s="56" t="s">
        <v>181</v>
      </c>
      <c r="J57" s="56" t="s">
        <v>181</v>
      </c>
      <c r="K57" s="56" t="s">
        <v>181</v>
      </c>
      <c r="L57" s="210" t="s">
        <v>181</v>
      </c>
      <c r="M57" s="211" t="s">
        <v>181</v>
      </c>
      <c r="N57" s="211" t="s">
        <v>181</v>
      </c>
      <c r="O57" s="422">
        <f>SUM(O36:O55)</f>
        <v>0</v>
      </c>
      <c r="P57" s="212" t="s">
        <v>181</v>
      </c>
      <c r="Q57" s="210" t="s">
        <v>181</v>
      </c>
      <c r="R57" s="211" t="s">
        <v>181</v>
      </c>
      <c r="S57" s="211" t="s">
        <v>181</v>
      </c>
      <c r="T57" s="422">
        <f>SUM(T36:T55)</f>
        <v>0</v>
      </c>
      <c r="U57" s="212" t="s">
        <v>181</v>
      </c>
      <c r="V57" s="210" t="s">
        <v>181</v>
      </c>
      <c r="W57" s="211" t="s">
        <v>181</v>
      </c>
      <c r="X57" s="211" t="s">
        <v>181</v>
      </c>
      <c r="Y57" s="422">
        <f>SUM(Y36:Y55)</f>
        <v>0</v>
      </c>
      <c r="Z57" s="212" t="s">
        <v>181</v>
      </c>
      <c r="AA57" s="210" t="s">
        <v>181</v>
      </c>
      <c r="AB57" s="211" t="s">
        <v>181</v>
      </c>
      <c r="AC57" s="211" t="s">
        <v>181</v>
      </c>
      <c r="AD57" s="422">
        <f>SUM(AD36:AD55)</f>
        <v>0</v>
      </c>
      <c r="AE57" s="212" t="s">
        <v>181</v>
      </c>
      <c r="AF57" s="210" t="s">
        <v>181</v>
      </c>
      <c r="AG57" s="211" t="s">
        <v>181</v>
      </c>
      <c r="AH57" s="211" t="s">
        <v>181</v>
      </c>
      <c r="AI57" s="422">
        <f>SUM(AI36:AI55)</f>
        <v>0</v>
      </c>
      <c r="AJ57" s="212" t="s">
        <v>181</v>
      </c>
      <c r="AK57" s="210" t="s">
        <v>181</v>
      </c>
      <c r="AL57" s="211" t="s">
        <v>181</v>
      </c>
      <c r="AM57" s="211" t="s">
        <v>181</v>
      </c>
      <c r="AN57" s="422">
        <f>SUM(AN36:AN55)</f>
        <v>0</v>
      </c>
      <c r="AO57" s="212" t="s">
        <v>181</v>
      </c>
      <c r="AP57" s="229" t="s">
        <v>181</v>
      </c>
      <c r="AQ57" s="239">
        <f>SUM(O57:AN57)</f>
        <v>0</v>
      </c>
      <c r="AR57" s="215" t="s">
        <v>181</v>
      </c>
      <c r="AS57" s="56" t="s">
        <v>181</v>
      </c>
      <c r="AT57" s="334"/>
      <c r="AU57" s="56" t="s">
        <v>181</v>
      </c>
      <c r="AV57" s="56" t="s">
        <v>181</v>
      </c>
      <c r="AW57" s="132" t="s">
        <v>181</v>
      </c>
      <c r="AX57" s="132" t="s">
        <v>181</v>
      </c>
      <c r="AY57" s="132" t="s">
        <v>181</v>
      </c>
      <c r="AZ57" s="132" t="s">
        <v>181</v>
      </c>
      <c r="BA57" s="132" t="s">
        <v>181</v>
      </c>
      <c r="BB57" s="132" t="s">
        <v>181</v>
      </c>
      <c r="BC57" s="132" t="s">
        <v>181</v>
      </c>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c r="CL57" s="127"/>
      <c r="CM57" s="127"/>
      <c r="CN57" s="127"/>
      <c r="CO57" s="127"/>
      <c r="CP57" s="127"/>
      <c r="CQ57" s="127"/>
      <c r="CR57" s="127"/>
      <c r="CS57" s="127"/>
      <c r="CT57" s="127"/>
      <c r="CU57" s="127"/>
      <c r="CV57" s="127"/>
      <c r="CW57" s="127"/>
      <c r="CX57" s="127"/>
      <c r="CY57" s="132" t="s">
        <v>181</v>
      </c>
      <c r="CZ57" s="127"/>
      <c r="DA57" s="127"/>
      <c r="DB57" s="127"/>
      <c r="DC57" s="127"/>
      <c r="DD57" s="127"/>
      <c r="DE57" s="132" t="s">
        <v>181</v>
      </c>
      <c r="DF57" s="127"/>
      <c r="DG57" s="127"/>
      <c r="DH57" s="127"/>
      <c r="DI57" s="127"/>
      <c r="DJ57" s="127"/>
      <c r="DK57" s="132" t="s">
        <v>181</v>
      </c>
      <c r="DL57" s="127"/>
      <c r="DM57" s="127"/>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c r="EO57" s="127"/>
      <c r="EP57" s="127"/>
    </row>
    <row r="58" spans="1:146" s="58" customFormat="1" ht="9.9499999999999993" customHeight="1" thickBot="1">
      <c r="A58" s="55" t="s">
        <v>181</v>
      </c>
      <c r="B58" s="56" t="s">
        <v>181</v>
      </c>
      <c r="C58" s="56" t="s">
        <v>181</v>
      </c>
      <c r="D58" s="56" t="s">
        <v>181</v>
      </c>
      <c r="E58" s="56" t="s">
        <v>181</v>
      </c>
      <c r="F58" s="56" t="s">
        <v>181</v>
      </c>
      <c r="G58" s="56" t="s">
        <v>181</v>
      </c>
      <c r="H58" s="56" t="s">
        <v>181</v>
      </c>
      <c r="I58" s="56" t="s">
        <v>181</v>
      </c>
      <c r="J58" s="56" t="s">
        <v>181</v>
      </c>
      <c r="K58" s="56" t="s">
        <v>181</v>
      </c>
      <c r="L58" s="210" t="s">
        <v>181</v>
      </c>
      <c r="M58" s="211" t="s">
        <v>181</v>
      </c>
      <c r="N58" s="211" t="s">
        <v>181</v>
      </c>
      <c r="O58" s="421" t="s">
        <v>181</v>
      </c>
      <c r="P58" s="212" t="s">
        <v>181</v>
      </c>
      <c r="Q58" s="210" t="s">
        <v>181</v>
      </c>
      <c r="R58" s="211" t="s">
        <v>181</v>
      </c>
      <c r="S58" s="211" t="s">
        <v>181</v>
      </c>
      <c r="T58" s="421" t="s">
        <v>181</v>
      </c>
      <c r="U58" s="212" t="s">
        <v>181</v>
      </c>
      <c r="V58" s="210" t="s">
        <v>181</v>
      </c>
      <c r="W58" s="211" t="s">
        <v>181</v>
      </c>
      <c r="X58" s="211" t="s">
        <v>181</v>
      </c>
      <c r="Y58" s="421" t="s">
        <v>181</v>
      </c>
      <c r="Z58" s="212" t="s">
        <v>181</v>
      </c>
      <c r="AA58" s="210" t="s">
        <v>181</v>
      </c>
      <c r="AB58" s="211" t="s">
        <v>181</v>
      </c>
      <c r="AC58" s="211" t="s">
        <v>181</v>
      </c>
      <c r="AD58" s="421" t="s">
        <v>181</v>
      </c>
      <c r="AE58" s="212" t="s">
        <v>181</v>
      </c>
      <c r="AF58" s="210" t="s">
        <v>181</v>
      </c>
      <c r="AG58" s="211" t="s">
        <v>181</v>
      </c>
      <c r="AH58" s="211" t="s">
        <v>181</v>
      </c>
      <c r="AI58" s="421" t="s">
        <v>181</v>
      </c>
      <c r="AJ58" s="212" t="s">
        <v>181</v>
      </c>
      <c r="AK58" s="210" t="s">
        <v>181</v>
      </c>
      <c r="AL58" s="211" t="s">
        <v>181</v>
      </c>
      <c r="AM58" s="211" t="s">
        <v>181</v>
      </c>
      <c r="AN58" s="421" t="s">
        <v>181</v>
      </c>
      <c r="AO58" s="212" t="s">
        <v>181</v>
      </c>
      <c r="AP58" s="229" t="s">
        <v>181</v>
      </c>
      <c r="AQ58" s="237" t="s">
        <v>181</v>
      </c>
      <c r="AR58" s="215" t="s">
        <v>181</v>
      </c>
      <c r="AS58" s="56" t="s">
        <v>181</v>
      </c>
      <c r="AT58" s="238"/>
      <c r="AU58" s="56" t="s">
        <v>181</v>
      </c>
      <c r="AV58" s="56" t="s">
        <v>181</v>
      </c>
      <c r="AW58" s="132" t="s">
        <v>181</v>
      </c>
      <c r="AX58" s="132" t="s">
        <v>181</v>
      </c>
      <c r="AY58" s="132" t="s">
        <v>181</v>
      </c>
      <c r="AZ58" s="132" t="s">
        <v>181</v>
      </c>
      <c r="BA58" s="132" t="s">
        <v>181</v>
      </c>
      <c r="BB58" s="132" t="s">
        <v>181</v>
      </c>
      <c r="BC58" s="132" t="s">
        <v>181</v>
      </c>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c r="CL58" s="127"/>
      <c r="CM58" s="127"/>
      <c r="CN58" s="127"/>
      <c r="CO58" s="127"/>
      <c r="CP58" s="127"/>
      <c r="CQ58" s="127"/>
      <c r="CR58" s="127"/>
      <c r="CS58" s="127"/>
      <c r="CT58" s="127"/>
      <c r="CU58" s="127"/>
      <c r="CV58" s="127"/>
      <c r="CW58" s="127"/>
      <c r="CX58" s="127"/>
      <c r="CY58" s="132" t="s">
        <v>181</v>
      </c>
      <c r="CZ58" s="127"/>
      <c r="DA58" s="127"/>
      <c r="DB58" s="127"/>
      <c r="DC58" s="127"/>
      <c r="DD58" s="127"/>
      <c r="DE58" s="132" t="s">
        <v>181</v>
      </c>
      <c r="DF58" s="127"/>
      <c r="DG58" s="127"/>
      <c r="DH58" s="127"/>
      <c r="DI58" s="127"/>
      <c r="DJ58" s="127"/>
      <c r="DK58" s="132" t="s">
        <v>181</v>
      </c>
      <c r="DL58" s="127"/>
      <c r="DM58" s="127"/>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c r="EO58" s="127"/>
      <c r="EP58" s="127"/>
    </row>
    <row r="59" spans="1:146" s="58" customFormat="1" ht="20.25" customHeight="1" thickBot="1">
      <c r="A59" s="55" t="s">
        <v>181</v>
      </c>
      <c r="B59" s="56" t="s">
        <v>181</v>
      </c>
      <c r="C59" s="1347" t="s">
        <v>260</v>
      </c>
      <c r="D59" s="993"/>
      <c r="E59" s="993"/>
      <c r="F59" s="993"/>
      <c r="G59" s="993"/>
      <c r="H59" s="993"/>
      <c r="I59" s="993"/>
      <c r="J59" s="993"/>
      <c r="K59" s="56" t="s">
        <v>181</v>
      </c>
      <c r="L59" s="210" t="s">
        <v>181</v>
      </c>
      <c r="M59" s="211" t="s">
        <v>181</v>
      </c>
      <c r="N59" s="211" t="s">
        <v>181</v>
      </c>
      <c r="O59" s="424">
        <f>O57+O32</f>
        <v>0</v>
      </c>
      <c r="P59" s="212" t="s">
        <v>181</v>
      </c>
      <c r="Q59" s="210" t="s">
        <v>181</v>
      </c>
      <c r="R59" s="211" t="s">
        <v>181</v>
      </c>
      <c r="S59" s="211" t="s">
        <v>181</v>
      </c>
      <c r="T59" s="424">
        <f>T57+T32</f>
        <v>0</v>
      </c>
      <c r="U59" s="212" t="s">
        <v>181</v>
      </c>
      <c r="V59" s="210" t="s">
        <v>181</v>
      </c>
      <c r="W59" s="211" t="s">
        <v>181</v>
      </c>
      <c r="X59" s="211" t="s">
        <v>181</v>
      </c>
      <c r="Y59" s="424">
        <f>Y57+Y32</f>
        <v>0</v>
      </c>
      <c r="Z59" s="212" t="s">
        <v>181</v>
      </c>
      <c r="AA59" s="210" t="s">
        <v>181</v>
      </c>
      <c r="AB59" s="211" t="s">
        <v>181</v>
      </c>
      <c r="AC59" s="211" t="s">
        <v>181</v>
      </c>
      <c r="AD59" s="424">
        <f>AD57+AD32</f>
        <v>0</v>
      </c>
      <c r="AE59" s="212" t="s">
        <v>181</v>
      </c>
      <c r="AF59" s="210" t="s">
        <v>181</v>
      </c>
      <c r="AG59" s="211" t="s">
        <v>181</v>
      </c>
      <c r="AH59" s="211" t="s">
        <v>181</v>
      </c>
      <c r="AI59" s="424">
        <f>AI57+AI32</f>
        <v>0</v>
      </c>
      <c r="AJ59" s="212" t="s">
        <v>181</v>
      </c>
      <c r="AK59" s="210" t="s">
        <v>181</v>
      </c>
      <c r="AL59" s="211" t="s">
        <v>181</v>
      </c>
      <c r="AM59" s="211" t="s">
        <v>181</v>
      </c>
      <c r="AN59" s="424">
        <f>AN57+AN32</f>
        <v>0</v>
      </c>
      <c r="AO59" s="212" t="s">
        <v>181</v>
      </c>
      <c r="AP59" s="229" t="s">
        <v>181</v>
      </c>
      <c r="AQ59" s="251">
        <f>SUM(O59:AN59)</f>
        <v>0</v>
      </c>
      <c r="AR59" s="215" t="s">
        <v>181</v>
      </c>
      <c r="AS59" s="56" t="s">
        <v>181</v>
      </c>
      <c r="AT59" s="334"/>
      <c r="AU59" s="56" t="s">
        <v>181</v>
      </c>
      <c r="AV59" s="56" t="s">
        <v>181</v>
      </c>
      <c r="AW59" s="132" t="s">
        <v>181</v>
      </c>
      <c r="AX59" s="132" t="s">
        <v>181</v>
      </c>
      <c r="AY59" s="132" t="s">
        <v>181</v>
      </c>
      <c r="AZ59" s="132" t="s">
        <v>181</v>
      </c>
      <c r="BA59" s="132" t="s">
        <v>181</v>
      </c>
      <c r="BB59" s="132" t="s">
        <v>181</v>
      </c>
      <c r="BC59" s="132" t="s">
        <v>181</v>
      </c>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c r="CL59" s="127"/>
      <c r="CM59" s="127"/>
      <c r="CN59" s="127"/>
      <c r="CO59" s="127"/>
      <c r="CP59" s="127"/>
      <c r="CQ59" s="127"/>
      <c r="CR59" s="127"/>
      <c r="CS59" s="127"/>
      <c r="CT59" s="127"/>
      <c r="CU59" s="127"/>
      <c r="CV59" s="127"/>
      <c r="CW59" s="127"/>
      <c r="CX59" s="127"/>
      <c r="CY59" s="132" t="s">
        <v>181</v>
      </c>
      <c r="CZ59" s="127"/>
      <c r="DA59" s="127"/>
      <c r="DB59" s="127"/>
      <c r="DC59" s="127"/>
      <c r="DD59" s="127"/>
      <c r="DE59" s="132" t="s">
        <v>181</v>
      </c>
      <c r="DF59" s="127"/>
      <c r="DG59" s="127"/>
      <c r="DH59" s="127"/>
      <c r="DI59" s="127"/>
      <c r="DJ59" s="127"/>
      <c r="DK59" s="132" t="s">
        <v>181</v>
      </c>
      <c r="DL59" s="127"/>
      <c r="DM59" s="127"/>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c r="EO59" s="127"/>
      <c r="EP59" s="127"/>
    </row>
    <row r="60" spans="1:146" s="58" customFormat="1" ht="9.9499999999999993" customHeight="1" thickBot="1">
      <c r="A60" s="61" t="s">
        <v>181</v>
      </c>
      <c r="B60" s="62" t="s">
        <v>181</v>
      </c>
      <c r="C60" s="62" t="s">
        <v>181</v>
      </c>
      <c r="D60" s="62" t="s">
        <v>181</v>
      </c>
      <c r="E60" s="62" t="s">
        <v>181</v>
      </c>
      <c r="F60" s="62" t="s">
        <v>181</v>
      </c>
      <c r="G60" s="62" t="s">
        <v>181</v>
      </c>
      <c r="H60" s="62" t="s">
        <v>181</v>
      </c>
      <c r="I60" s="62" t="s">
        <v>181</v>
      </c>
      <c r="J60" s="62" t="s">
        <v>181</v>
      </c>
      <c r="K60" s="62" t="s">
        <v>181</v>
      </c>
      <c r="L60" s="240" t="s">
        <v>181</v>
      </c>
      <c r="M60" s="241" t="s">
        <v>181</v>
      </c>
      <c r="N60" s="241" t="s">
        <v>181</v>
      </c>
      <c r="O60" s="423" t="s">
        <v>181</v>
      </c>
      <c r="P60" s="243" t="s">
        <v>181</v>
      </c>
      <c r="Q60" s="240" t="s">
        <v>181</v>
      </c>
      <c r="R60" s="241" t="s">
        <v>181</v>
      </c>
      <c r="S60" s="241" t="s">
        <v>181</v>
      </c>
      <c r="T60" s="423" t="s">
        <v>181</v>
      </c>
      <c r="U60" s="243" t="s">
        <v>181</v>
      </c>
      <c r="V60" s="240" t="s">
        <v>181</v>
      </c>
      <c r="W60" s="241" t="s">
        <v>181</v>
      </c>
      <c r="X60" s="241" t="s">
        <v>181</v>
      </c>
      <c r="Y60" s="423" t="s">
        <v>181</v>
      </c>
      <c r="Z60" s="243" t="s">
        <v>181</v>
      </c>
      <c r="AA60" s="240" t="s">
        <v>181</v>
      </c>
      <c r="AB60" s="241" t="s">
        <v>181</v>
      </c>
      <c r="AC60" s="241" t="s">
        <v>181</v>
      </c>
      <c r="AD60" s="423" t="s">
        <v>181</v>
      </c>
      <c r="AE60" s="243" t="s">
        <v>181</v>
      </c>
      <c r="AF60" s="240" t="s">
        <v>181</v>
      </c>
      <c r="AG60" s="241" t="s">
        <v>181</v>
      </c>
      <c r="AH60" s="241" t="s">
        <v>181</v>
      </c>
      <c r="AI60" s="423" t="s">
        <v>181</v>
      </c>
      <c r="AJ60" s="243" t="s">
        <v>181</v>
      </c>
      <c r="AK60" s="240" t="s">
        <v>181</v>
      </c>
      <c r="AL60" s="241" t="s">
        <v>181</v>
      </c>
      <c r="AM60" s="241" t="s">
        <v>181</v>
      </c>
      <c r="AN60" s="423" t="s">
        <v>181</v>
      </c>
      <c r="AO60" s="243" t="s">
        <v>181</v>
      </c>
      <c r="AP60" s="244" t="s">
        <v>181</v>
      </c>
      <c r="AQ60" s="245" t="s">
        <v>181</v>
      </c>
      <c r="AR60" s="246" t="s">
        <v>181</v>
      </c>
      <c r="AS60" s="56" t="s">
        <v>181</v>
      </c>
      <c r="AT60" s="247"/>
      <c r="AU60" s="56" t="s">
        <v>181</v>
      </c>
      <c r="AV60" s="56" t="s">
        <v>181</v>
      </c>
      <c r="AW60" s="132" t="s">
        <v>181</v>
      </c>
      <c r="AX60" s="132" t="s">
        <v>181</v>
      </c>
      <c r="AY60" s="132" t="s">
        <v>181</v>
      </c>
      <c r="AZ60" s="132" t="s">
        <v>181</v>
      </c>
      <c r="BA60" s="132" t="s">
        <v>181</v>
      </c>
      <c r="BB60" s="132" t="s">
        <v>181</v>
      </c>
      <c r="BC60" s="132" t="s">
        <v>181</v>
      </c>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c r="CL60" s="127"/>
      <c r="CM60" s="127"/>
      <c r="CN60" s="127"/>
      <c r="CO60" s="127"/>
      <c r="CP60" s="127"/>
      <c r="CQ60" s="127"/>
      <c r="CR60" s="127"/>
      <c r="CS60" s="127"/>
      <c r="CT60" s="127"/>
      <c r="CU60" s="127"/>
      <c r="CV60" s="127"/>
      <c r="CW60" s="127"/>
      <c r="CX60" s="127"/>
      <c r="CY60" s="132" t="s">
        <v>181</v>
      </c>
      <c r="CZ60" s="127"/>
      <c r="DA60" s="127"/>
      <c r="DB60" s="127"/>
      <c r="DC60" s="127"/>
      <c r="DD60" s="127"/>
      <c r="DE60" s="132" t="s">
        <v>181</v>
      </c>
      <c r="DF60" s="127"/>
      <c r="DG60" s="127"/>
      <c r="DH60" s="127"/>
      <c r="DI60" s="127"/>
      <c r="DJ60" s="127"/>
      <c r="DK60" s="132" t="s">
        <v>181</v>
      </c>
      <c r="DL60" s="127"/>
      <c r="DM60" s="127"/>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c r="EO60" s="127"/>
      <c r="EP60" s="127"/>
    </row>
    <row r="61" spans="1:146" s="58" customFormat="1" ht="9.9499999999999993" customHeight="1">
      <c r="A61" s="55" t="s">
        <v>181</v>
      </c>
      <c r="B61" s="84" t="s">
        <v>181</v>
      </c>
      <c r="C61" s="84" t="s">
        <v>181</v>
      </c>
      <c r="D61" s="84" t="s">
        <v>181</v>
      </c>
      <c r="E61" s="84" t="s">
        <v>181</v>
      </c>
      <c r="F61" s="84" t="s">
        <v>181</v>
      </c>
      <c r="G61" s="56" t="s">
        <v>181</v>
      </c>
      <c r="H61" s="56" t="s">
        <v>181</v>
      </c>
      <c r="I61" s="56" t="s">
        <v>181</v>
      </c>
      <c r="J61" s="56" t="s">
        <v>181</v>
      </c>
      <c r="K61" s="56" t="s">
        <v>181</v>
      </c>
      <c r="L61" s="210" t="s">
        <v>181</v>
      </c>
      <c r="M61" s="211" t="s">
        <v>181</v>
      </c>
      <c r="N61" s="211" t="s">
        <v>181</v>
      </c>
      <c r="O61" s="421" t="s">
        <v>181</v>
      </c>
      <c r="P61" s="211" t="s">
        <v>181</v>
      </c>
      <c r="Q61" s="210" t="s">
        <v>181</v>
      </c>
      <c r="R61" s="211" t="s">
        <v>181</v>
      </c>
      <c r="S61" s="211" t="s">
        <v>181</v>
      </c>
      <c r="T61" s="421" t="s">
        <v>181</v>
      </c>
      <c r="U61" s="211" t="s">
        <v>181</v>
      </c>
      <c r="V61" s="210" t="s">
        <v>181</v>
      </c>
      <c r="W61" s="211" t="s">
        <v>181</v>
      </c>
      <c r="X61" s="211" t="s">
        <v>181</v>
      </c>
      <c r="Y61" s="421" t="s">
        <v>181</v>
      </c>
      <c r="Z61" s="211" t="s">
        <v>181</v>
      </c>
      <c r="AA61" s="210" t="s">
        <v>181</v>
      </c>
      <c r="AB61" s="211" t="s">
        <v>181</v>
      </c>
      <c r="AC61" s="211" t="s">
        <v>181</v>
      </c>
      <c r="AD61" s="421" t="s">
        <v>181</v>
      </c>
      <c r="AE61" s="211" t="s">
        <v>181</v>
      </c>
      <c r="AF61" s="210" t="s">
        <v>181</v>
      </c>
      <c r="AG61" s="211" t="s">
        <v>181</v>
      </c>
      <c r="AH61" s="211" t="s">
        <v>181</v>
      </c>
      <c r="AI61" s="421" t="s">
        <v>181</v>
      </c>
      <c r="AJ61" s="211" t="s">
        <v>181</v>
      </c>
      <c r="AK61" s="210" t="s">
        <v>181</v>
      </c>
      <c r="AL61" s="211" t="s">
        <v>181</v>
      </c>
      <c r="AM61" s="211" t="s">
        <v>181</v>
      </c>
      <c r="AN61" s="421" t="s">
        <v>181</v>
      </c>
      <c r="AO61" s="211" t="s">
        <v>181</v>
      </c>
      <c r="AP61" s="248" t="s">
        <v>181</v>
      </c>
      <c r="AQ61" s="237" t="s">
        <v>181</v>
      </c>
      <c r="AR61" s="215" t="s">
        <v>181</v>
      </c>
      <c r="AS61" s="56" t="s">
        <v>181</v>
      </c>
      <c r="AT61" s="238"/>
      <c r="AU61" s="56" t="s">
        <v>181</v>
      </c>
      <c r="AV61" s="56" t="s">
        <v>181</v>
      </c>
      <c r="AW61" s="132" t="s">
        <v>181</v>
      </c>
      <c r="AX61" s="132" t="s">
        <v>181</v>
      </c>
      <c r="AY61" s="132" t="s">
        <v>181</v>
      </c>
      <c r="AZ61" s="132" t="s">
        <v>181</v>
      </c>
      <c r="BA61" s="132" t="s">
        <v>181</v>
      </c>
      <c r="BB61" s="132" t="s">
        <v>181</v>
      </c>
      <c r="BC61" s="132" t="s">
        <v>181</v>
      </c>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27"/>
      <c r="CW61" s="127"/>
      <c r="CX61" s="127"/>
      <c r="CY61" s="132" t="s">
        <v>181</v>
      </c>
      <c r="CZ61" s="127"/>
      <c r="DA61" s="127"/>
      <c r="DB61" s="127"/>
      <c r="DC61" s="127"/>
      <c r="DD61" s="127"/>
      <c r="DE61" s="132" t="s">
        <v>181</v>
      </c>
      <c r="DF61" s="127"/>
      <c r="DG61" s="127"/>
      <c r="DH61" s="127"/>
      <c r="DI61" s="127"/>
      <c r="DJ61" s="127"/>
      <c r="DK61" s="132" t="s">
        <v>181</v>
      </c>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c r="EO61" s="127"/>
      <c r="EP61" s="127"/>
    </row>
    <row r="62" spans="1:146" s="58" customFormat="1" ht="39.75" customHeight="1">
      <c r="A62" s="55"/>
      <c r="B62" s="1347" t="s">
        <v>203</v>
      </c>
      <c r="C62" s="1347"/>
      <c r="D62" s="1347"/>
      <c r="E62" s="1347"/>
      <c r="F62" s="1347"/>
      <c r="G62" s="1348"/>
      <c r="H62" s="1348"/>
      <c r="I62" s="1348"/>
      <c r="J62" s="1348"/>
      <c r="K62" s="56" t="s">
        <v>181</v>
      </c>
      <c r="L62" s="210" t="s">
        <v>181</v>
      </c>
      <c r="M62" s="211" t="s">
        <v>181</v>
      </c>
      <c r="N62" s="211" t="s">
        <v>181</v>
      </c>
      <c r="O62" s="425" t="s">
        <v>181</v>
      </c>
      <c r="P62" s="218" t="s">
        <v>181</v>
      </c>
      <c r="Q62" s="210" t="s">
        <v>181</v>
      </c>
      <c r="R62" s="211" t="s">
        <v>181</v>
      </c>
      <c r="S62" s="211" t="s">
        <v>181</v>
      </c>
      <c r="T62" s="425" t="s">
        <v>181</v>
      </c>
      <c r="U62" s="218" t="s">
        <v>181</v>
      </c>
      <c r="V62" s="210" t="s">
        <v>181</v>
      </c>
      <c r="W62" s="211" t="s">
        <v>181</v>
      </c>
      <c r="X62" s="211" t="s">
        <v>181</v>
      </c>
      <c r="Y62" s="425" t="s">
        <v>181</v>
      </c>
      <c r="Z62" s="218" t="s">
        <v>181</v>
      </c>
      <c r="AA62" s="210" t="s">
        <v>181</v>
      </c>
      <c r="AB62" s="211" t="s">
        <v>181</v>
      </c>
      <c r="AC62" s="211" t="s">
        <v>181</v>
      </c>
      <c r="AD62" s="425" t="s">
        <v>181</v>
      </c>
      <c r="AE62" s="218" t="s">
        <v>181</v>
      </c>
      <c r="AF62" s="210" t="s">
        <v>181</v>
      </c>
      <c r="AG62" s="211" t="s">
        <v>181</v>
      </c>
      <c r="AH62" s="211" t="s">
        <v>181</v>
      </c>
      <c r="AI62" s="425" t="s">
        <v>181</v>
      </c>
      <c r="AJ62" s="218" t="s">
        <v>181</v>
      </c>
      <c r="AK62" s="210" t="s">
        <v>181</v>
      </c>
      <c r="AL62" s="211" t="s">
        <v>181</v>
      </c>
      <c r="AM62" s="211" t="s">
        <v>181</v>
      </c>
      <c r="AN62" s="425" t="s">
        <v>181</v>
      </c>
      <c r="AO62" s="218" t="s">
        <v>181</v>
      </c>
      <c r="AP62" s="252" t="s">
        <v>181</v>
      </c>
      <c r="AQ62" s="253" t="s">
        <v>181</v>
      </c>
      <c r="AR62" s="215" t="s">
        <v>181</v>
      </c>
      <c r="AS62" s="56" t="s">
        <v>181</v>
      </c>
      <c r="AT62" s="254"/>
      <c r="AU62" s="56" t="s">
        <v>181</v>
      </c>
      <c r="AV62" s="56" t="s">
        <v>181</v>
      </c>
      <c r="AW62" s="132" t="s">
        <v>181</v>
      </c>
      <c r="AX62" s="132" t="s">
        <v>181</v>
      </c>
      <c r="AY62" s="132" t="s">
        <v>181</v>
      </c>
      <c r="AZ62" s="132" t="s">
        <v>181</v>
      </c>
      <c r="BA62" s="132" t="s">
        <v>181</v>
      </c>
      <c r="BB62" s="132" t="s">
        <v>181</v>
      </c>
      <c r="BC62" s="132" t="s">
        <v>181</v>
      </c>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27"/>
      <c r="CW62" s="127"/>
      <c r="CX62" s="127"/>
      <c r="CY62" s="132" t="s">
        <v>181</v>
      </c>
      <c r="CZ62" s="127"/>
      <c r="DA62" s="127"/>
      <c r="DB62" s="127"/>
      <c r="DC62" s="127"/>
      <c r="DD62" s="127"/>
      <c r="DE62" s="132" t="s">
        <v>181</v>
      </c>
      <c r="DF62" s="127"/>
      <c r="DG62" s="127"/>
      <c r="DH62" s="127"/>
      <c r="DI62" s="127"/>
      <c r="DJ62" s="127"/>
      <c r="DK62" s="132" t="s">
        <v>181</v>
      </c>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c r="EO62" s="127"/>
      <c r="EP62" s="127"/>
    </row>
    <row r="63" spans="1:146" s="58" customFormat="1" ht="20.25" customHeight="1">
      <c r="A63" s="55" t="s">
        <v>181</v>
      </c>
      <c r="B63" s="56">
        <v>1</v>
      </c>
      <c r="C63" s="1068" t="s">
        <v>43</v>
      </c>
      <c r="D63" s="966"/>
      <c r="E63" s="966"/>
      <c r="F63" s="966"/>
      <c r="G63" s="966"/>
      <c r="H63" s="966"/>
      <c r="I63" s="966"/>
      <c r="J63" s="966"/>
      <c r="K63" s="157" t="s">
        <v>181</v>
      </c>
      <c r="L63" s="255" t="s">
        <v>181</v>
      </c>
      <c r="M63" s="211" t="s">
        <v>181</v>
      </c>
      <c r="N63" s="211" t="s">
        <v>181</v>
      </c>
      <c r="O63" s="400">
        <f>ROUND((O21*$J21)+(O22*$J22)+(O23*$J23)+(O24*$J24)+(O25*$J25)+(O26*$J26)+(O27*$J27)+(O28*$J28)+(O29*$J29)+(O30*$J30),'DetailedBudget---TXST'!$AQ$261)</f>
        <v>0</v>
      </c>
      <c r="P63" s="212" t="s">
        <v>181</v>
      </c>
      <c r="Q63" s="255" t="s">
        <v>181</v>
      </c>
      <c r="R63" s="211" t="s">
        <v>181</v>
      </c>
      <c r="S63" s="211" t="s">
        <v>181</v>
      </c>
      <c r="T63" s="400">
        <f>ROUND((T21*$J21)+(T22*$J22)+(T23*$J23)+(T24*$J24)+(T25*$J25)+(T26*$J26)+(T27*$J27)+(T28*$J28)+(T29*$J29)+(T30*$J30),'DetailedBudget---TXST'!$AQ$261)</f>
        <v>0</v>
      </c>
      <c r="U63" s="212" t="s">
        <v>181</v>
      </c>
      <c r="V63" s="255" t="s">
        <v>181</v>
      </c>
      <c r="W63" s="211" t="s">
        <v>181</v>
      </c>
      <c r="X63" s="211" t="s">
        <v>181</v>
      </c>
      <c r="Y63" s="400">
        <f>ROUND((Y21*$J21)+(Y22*$J22)+(Y23*$J23)+(Y24*$J24)+(Y25*$J25)+(Y26*$J26)+(Y27*$J27)+(Y28*$J28)+(Y29*$J29)+(Y30*$J30),'DetailedBudget---TXST'!$AQ$261)</f>
        <v>0</v>
      </c>
      <c r="Z63" s="212" t="s">
        <v>181</v>
      </c>
      <c r="AA63" s="255" t="s">
        <v>181</v>
      </c>
      <c r="AB63" s="211" t="s">
        <v>181</v>
      </c>
      <c r="AC63" s="211" t="s">
        <v>181</v>
      </c>
      <c r="AD63" s="400">
        <f>ROUND((AD21*$J21)+(AD22*$J22)+(AD23*$J23)+(AD24*$J24)+(AD25*$J25)+(AD26*$J26)+(AD27*$J27)+(AD28*$J28)+(AD29*$J29)+(AD30*$J30),'DetailedBudget---TXST'!$AQ$261)</f>
        <v>0</v>
      </c>
      <c r="AE63" s="212" t="s">
        <v>181</v>
      </c>
      <c r="AF63" s="255" t="s">
        <v>181</v>
      </c>
      <c r="AG63" s="211" t="s">
        <v>181</v>
      </c>
      <c r="AH63" s="211" t="s">
        <v>181</v>
      </c>
      <c r="AI63" s="400">
        <f>ROUND((AI21*$J21)+(AI22*$J22)+(AI23*$J23)+(AI24*$J24)+(AI25*$J25)+(AI26*$J26)+(AI27*$J27)+(AI28*$J28)+(AI29*$J29)+(AI30*$J30),'DetailedBudget---TXST'!$AQ$261)</f>
        <v>0</v>
      </c>
      <c r="AJ63" s="212" t="s">
        <v>181</v>
      </c>
      <c r="AK63" s="255" t="s">
        <v>181</v>
      </c>
      <c r="AL63" s="211" t="s">
        <v>181</v>
      </c>
      <c r="AM63" s="211" t="s">
        <v>181</v>
      </c>
      <c r="AN63" s="400">
        <f>ROUND((AN21*$J21)+(AN22*$J22)+(AN23*$J23)+(AN24*$J24)+(AN25*$J25)+(AN26*$J26)+(AN27*$J27)+(AN28*$J28)+(AN29*$J29)+(AN30*$J30),'DetailedBudget---TXST'!$AQ$261)</f>
        <v>0</v>
      </c>
      <c r="AO63" s="212" t="s">
        <v>181</v>
      </c>
      <c r="AP63" s="229" t="s">
        <v>181</v>
      </c>
      <c r="AQ63" s="230">
        <f>SUM(O63+T63+Y63+AD63+AN63+AI63)</f>
        <v>0</v>
      </c>
      <c r="AR63" s="215" t="s">
        <v>181</v>
      </c>
      <c r="AS63" s="56" t="s">
        <v>181</v>
      </c>
      <c r="AT63" s="231"/>
      <c r="AU63" s="56" t="s">
        <v>181</v>
      </c>
      <c r="AV63" s="56" t="s">
        <v>181</v>
      </c>
      <c r="AW63" s="132" t="s">
        <v>181</v>
      </c>
      <c r="AX63" s="132" t="s">
        <v>181</v>
      </c>
      <c r="AY63" s="132" t="s">
        <v>181</v>
      </c>
      <c r="AZ63" s="132" t="s">
        <v>181</v>
      </c>
      <c r="BA63" s="132" t="s">
        <v>181</v>
      </c>
      <c r="BB63" s="132" t="s">
        <v>181</v>
      </c>
      <c r="BC63" s="132" t="s">
        <v>181</v>
      </c>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27"/>
      <c r="CW63" s="127"/>
      <c r="CX63" s="127"/>
      <c r="CY63" s="132" t="s">
        <v>181</v>
      </c>
      <c r="CZ63" s="127"/>
      <c r="DA63" s="127"/>
      <c r="DB63" s="127"/>
      <c r="DC63" s="127"/>
      <c r="DD63" s="127"/>
      <c r="DE63" s="132" t="s">
        <v>181</v>
      </c>
      <c r="DF63" s="127"/>
      <c r="DG63" s="127"/>
      <c r="DH63" s="127"/>
      <c r="DI63" s="127"/>
      <c r="DJ63" s="127"/>
      <c r="DK63" s="132" t="s">
        <v>181</v>
      </c>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c r="EO63" s="127"/>
      <c r="EP63" s="127"/>
    </row>
    <row r="64" spans="1:146" s="58" customFormat="1" ht="20.25" customHeight="1">
      <c r="A64" s="55" t="s">
        <v>181</v>
      </c>
      <c r="B64" s="56">
        <v>2</v>
      </c>
      <c r="C64" s="1068" t="s">
        <v>204</v>
      </c>
      <c r="D64" s="966"/>
      <c r="E64" s="966"/>
      <c r="F64" s="966"/>
      <c r="G64" s="966"/>
      <c r="H64" s="966"/>
      <c r="I64" s="966"/>
      <c r="J64" s="966"/>
      <c r="K64" s="157" t="s">
        <v>181</v>
      </c>
      <c r="L64" s="210" t="s">
        <v>181</v>
      </c>
      <c r="M64" s="211" t="s">
        <v>181</v>
      </c>
      <c r="N64" s="211" t="s">
        <v>181</v>
      </c>
      <c r="O64" s="406">
        <f>ROUND((O36*$J36)+(O37*$J37)+(O38*$J38)+(O39*$J39)+(O40*$J40)+(O41*$J41)+(O42*$J42)+(O43*$J43)+(O44*$J44)+(O45*$J45)+(O46*$J46)+(O47*$J47)+(O48*$J48)+(O49*$J49)+(O50*$J50)+(O51*$J51)+(O52*$J52)+(O53*$J53)+(O54*$J54)+(O55*$J55),'DetailedBudget---TXST'!$AQ$261)</f>
        <v>0</v>
      </c>
      <c r="P64" s="212" t="s">
        <v>181</v>
      </c>
      <c r="Q64" s="210" t="s">
        <v>181</v>
      </c>
      <c r="R64" s="211" t="s">
        <v>181</v>
      </c>
      <c r="S64" s="211" t="s">
        <v>181</v>
      </c>
      <c r="T64" s="406">
        <f>ROUND((T36*$J36)+(T37*$J37)+(T38*$J38)+(T39*$J39)+(T40*$J40)+(T41*$J41)+(T42*$J42)+(T43*$J43)+(T44*$J44)+(T45*$J45)+(T46*$J46)+(T47*$J47)+(T48*$J48)+(T49*$J49)+(T50*$J50)+(T51*$J51)+(T52*$J52)+(T53*$J53)+(T54*$J54)+(T55*$J55),'DetailedBudget---TXST'!$AQ$261)</f>
        <v>0</v>
      </c>
      <c r="U64" s="212" t="s">
        <v>181</v>
      </c>
      <c r="V64" s="210" t="s">
        <v>181</v>
      </c>
      <c r="W64" s="211" t="s">
        <v>181</v>
      </c>
      <c r="X64" s="211" t="s">
        <v>181</v>
      </c>
      <c r="Y64" s="406">
        <f>ROUND((Y36*$J36)+(Y37*$J37)+(Y38*$J38)+(Y39*$J39)+(Y40*$J40)+(Y41*$J41)+(Y42*$J42)+(Y43*$J43)+(Y44*$J44)+(Y45*$J45)+(Y46*$J46)+(Y47*$J47)+(Y48*$J48)+(Y49*$J49)+(Y50*$J50)+(Y51*$J51)+(Y52*$J52)+(Y53*$J53)+(Y54*$J54)+(Y55*$J55),'DetailedBudget---TXST'!$AQ$261)</f>
        <v>0</v>
      </c>
      <c r="Z64" s="212" t="s">
        <v>181</v>
      </c>
      <c r="AA64" s="210" t="s">
        <v>181</v>
      </c>
      <c r="AB64" s="211" t="s">
        <v>181</v>
      </c>
      <c r="AC64" s="211" t="s">
        <v>181</v>
      </c>
      <c r="AD64" s="406">
        <f>ROUND((AD36*$J36)+(AD37*$J37)+(AD38*$J38)+(AD39*$J39)+(AD40*$J40)+(AD41*$J41)+(AD42*$J42)+(AD43*$J43)+(AD44*$J44)+(AD45*$J45)+(AD46*$J46)+(AD47*$J47)+(AD48*$J48)+(AD49*$J49)+(AD50*$J50)+(AD51*$J51)+(AD52*$J52)+(AD53*$J53)+(AD54*$J54)+(AD55*$J55),'DetailedBudget---TXST'!$AQ$261)</f>
        <v>0</v>
      </c>
      <c r="AE64" s="212" t="s">
        <v>181</v>
      </c>
      <c r="AF64" s="210" t="s">
        <v>181</v>
      </c>
      <c r="AG64" s="211" t="s">
        <v>181</v>
      </c>
      <c r="AH64" s="211" t="s">
        <v>181</v>
      </c>
      <c r="AI64" s="406">
        <f>ROUND((AI36*$J36)+(AI37*$J37)+(AI38*$J38)+(AI39*$J39)+(AI40*$J40)+(AI41*$J41)+(AI42*$J42)+(AI43*$J43)+(AI44*$J44)+(AI45*$J45)+(AI46*$J46)+(AI47*$J47)+(AI48*$J48)+(AI49*$J49)+(AI50*$J50)+(AI51*$J51)+(AI52*$J52)+(AI53*$J53)+(AI54*$J54)+(AI55*$J55),'DetailedBudget---TXST'!$AQ$261)</f>
        <v>0</v>
      </c>
      <c r="AJ64" s="212" t="s">
        <v>181</v>
      </c>
      <c r="AK64" s="210" t="s">
        <v>181</v>
      </c>
      <c r="AL64" s="211" t="s">
        <v>181</v>
      </c>
      <c r="AM64" s="211" t="s">
        <v>181</v>
      </c>
      <c r="AN64" s="406">
        <f>ROUND((AN36*$J36)+(AN37*$J37)+(AN38*$J38)+(AN39*$J39)+(AN40*$J40)+(AN41*$J41)+(AN42*$J42)+(AN43*$J43)+(AN44*$J44)+(AN45*$J45)+(AN46*$J46)+(AN47*$J47)+(AN48*$J48)+(AN49*$J49)+(AN50*$J50)+(AN51*$J51)+(AN52*$J52)+(AN53*$J53)+(AN54*$J54)+(AN55*$J55),'DetailedBudget---TXST'!$AQ$261)</f>
        <v>0</v>
      </c>
      <c r="AO64" s="212" t="s">
        <v>181</v>
      </c>
      <c r="AP64" s="229" t="s">
        <v>181</v>
      </c>
      <c r="AQ64" s="230">
        <f>SUM(O64+T64+Y64+AD64+AN64+AI64)</f>
        <v>0</v>
      </c>
      <c r="AR64" s="215" t="s">
        <v>181</v>
      </c>
      <c r="AS64" s="56" t="s">
        <v>181</v>
      </c>
      <c r="AT64" s="231"/>
      <c r="AU64" s="56" t="s">
        <v>181</v>
      </c>
      <c r="AV64" s="56" t="s">
        <v>181</v>
      </c>
      <c r="AW64" s="132" t="s">
        <v>181</v>
      </c>
      <c r="AX64" s="132" t="s">
        <v>181</v>
      </c>
      <c r="AY64" s="132" t="s">
        <v>181</v>
      </c>
      <c r="AZ64" s="132" t="s">
        <v>181</v>
      </c>
      <c r="BA64" s="132" t="s">
        <v>181</v>
      </c>
      <c r="BB64" s="132" t="s">
        <v>181</v>
      </c>
      <c r="BC64" s="132" t="s">
        <v>181</v>
      </c>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27"/>
      <c r="CW64" s="127"/>
      <c r="CX64" s="127"/>
      <c r="CY64" s="132" t="s">
        <v>181</v>
      </c>
      <c r="CZ64" s="127"/>
      <c r="DA64" s="127"/>
      <c r="DB64" s="127"/>
      <c r="DC64" s="127"/>
      <c r="DD64" s="127"/>
      <c r="DE64" s="132" t="s">
        <v>181</v>
      </c>
      <c r="DF64" s="127"/>
      <c r="DG64" s="127"/>
      <c r="DH64" s="127"/>
      <c r="DI64" s="127"/>
      <c r="DJ64" s="127"/>
      <c r="DK64" s="132" t="s">
        <v>181</v>
      </c>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c r="EO64" s="127"/>
      <c r="EP64" s="127"/>
    </row>
    <row r="65" spans="1:146" s="58" customFormat="1" ht="9.9499999999999993" customHeight="1" thickBot="1">
      <c r="A65" s="55" t="s">
        <v>181</v>
      </c>
      <c r="B65" s="56" t="s">
        <v>181</v>
      </c>
      <c r="C65" s="56" t="s">
        <v>181</v>
      </c>
      <c r="D65" s="56" t="s">
        <v>181</v>
      </c>
      <c r="E65" s="56" t="s">
        <v>181</v>
      </c>
      <c r="F65" s="56" t="s">
        <v>181</v>
      </c>
      <c r="G65" s="56" t="s">
        <v>181</v>
      </c>
      <c r="H65" s="56" t="s">
        <v>181</v>
      </c>
      <c r="I65" s="56" t="s">
        <v>181</v>
      </c>
      <c r="J65" s="56" t="s">
        <v>181</v>
      </c>
      <c r="K65" s="56" t="s">
        <v>181</v>
      </c>
      <c r="L65" s="210" t="s">
        <v>181</v>
      </c>
      <c r="M65" s="211" t="s">
        <v>181</v>
      </c>
      <c r="N65" s="211" t="s">
        <v>181</v>
      </c>
      <c r="O65" s="421" t="s">
        <v>181</v>
      </c>
      <c r="P65" s="212" t="s">
        <v>181</v>
      </c>
      <c r="Q65" s="210" t="s">
        <v>181</v>
      </c>
      <c r="R65" s="211" t="s">
        <v>181</v>
      </c>
      <c r="S65" s="211" t="s">
        <v>181</v>
      </c>
      <c r="T65" s="421" t="s">
        <v>181</v>
      </c>
      <c r="U65" s="212" t="s">
        <v>181</v>
      </c>
      <c r="V65" s="210" t="s">
        <v>181</v>
      </c>
      <c r="W65" s="211" t="s">
        <v>181</v>
      </c>
      <c r="X65" s="211" t="s">
        <v>181</v>
      </c>
      <c r="Y65" s="421" t="s">
        <v>181</v>
      </c>
      <c r="Z65" s="212" t="s">
        <v>181</v>
      </c>
      <c r="AA65" s="210" t="s">
        <v>181</v>
      </c>
      <c r="AB65" s="211" t="s">
        <v>181</v>
      </c>
      <c r="AC65" s="211" t="s">
        <v>181</v>
      </c>
      <c r="AD65" s="421" t="s">
        <v>181</v>
      </c>
      <c r="AE65" s="212" t="s">
        <v>181</v>
      </c>
      <c r="AF65" s="210" t="s">
        <v>181</v>
      </c>
      <c r="AG65" s="211" t="s">
        <v>181</v>
      </c>
      <c r="AH65" s="211" t="s">
        <v>181</v>
      </c>
      <c r="AI65" s="421" t="s">
        <v>181</v>
      </c>
      <c r="AJ65" s="212" t="s">
        <v>181</v>
      </c>
      <c r="AK65" s="210" t="s">
        <v>181</v>
      </c>
      <c r="AL65" s="211" t="s">
        <v>181</v>
      </c>
      <c r="AM65" s="211" t="s">
        <v>181</v>
      </c>
      <c r="AN65" s="421" t="s">
        <v>181</v>
      </c>
      <c r="AO65" s="212" t="s">
        <v>181</v>
      </c>
      <c r="AP65" s="229" t="s">
        <v>181</v>
      </c>
      <c r="AQ65" s="237" t="s">
        <v>181</v>
      </c>
      <c r="AR65" s="215" t="s">
        <v>181</v>
      </c>
      <c r="AS65" s="56" t="s">
        <v>181</v>
      </c>
      <c r="AT65" s="238"/>
      <c r="AU65" s="56" t="s">
        <v>181</v>
      </c>
      <c r="AV65" s="56" t="s">
        <v>181</v>
      </c>
      <c r="AW65" s="132" t="s">
        <v>181</v>
      </c>
      <c r="AX65" s="132" t="s">
        <v>181</v>
      </c>
      <c r="AY65" s="132" t="s">
        <v>181</v>
      </c>
      <c r="AZ65" s="132" t="s">
        <v>181</v>
      </c>
      <c r="BA65" s="132" t="s">
        <v>181</v>
      </c>
      <c r="BB65" s="132" t="s">
        <v>181</v>
      </c>
      <c r="BC65" s="132" t="s">
        <v>181</v>
      </c>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27"/>
      <c r="CW65" s="127"/>
      <c r="CX65" s="127"/>
      <c r="CY65" s="132" t="s">
        <v>181</v>
      </c>
      <c r="CZ65" s="127"/>
      <c r="DA65" s="127"/>
      <c r="DB65" s="127"/>
      <c r="DC65" s="127"/>
      <c r="DD65" s="127"/>
      <c r="DE65" s="132" t="s">
        <v>181</v>
      </c>
      <c r="DF65" s="127"/>
      <c r="DG65" s="127"/>
      <c r="DH65" s="127"/>
      <c r="DI65" s="127"/>
      <c r="DJ65" s="127"/>
      <c r="DK65" s="132" t="s">
        <v>181</v>
      </c>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c r="EO65" s="127"/>
      <c r="EP65" s="127"/>
    </row>
    <row r="66" spans="1:146" s="58" customFormat="1" ht="20.25" customHeight="1" thickBot="1">
      <c r="A66" s="55" t="s">
        <v>181</v>
      </c>
      <c r="B66" s="56" t="s">
        <v>181</v>
      </c>
      <c r="C66" s="1347" t="s">
        <v>205</v>
      </c>
      <c r="D66" s="1348"/>
      <c r="E66" s="1348"/>
      <c r="F66" s="1348"/>
      <c r="G66" s="1348"/>
      <c r="H66" s="1348"/>
      <c r="I66" s="1348"/>
      <c r="J66" s="1348"/>
      <c r="K66" s="157" t="s">
        <v>181</v>
      </c>
      <c r="L66" s="210" t="s">
        <v>181</v>
      </c>
      <c r="M66" s="211" t="s">
        <v>181</v>
      </c>
      <c r="N66" s="211" t="s">
        <v>181</v>
      </c>
      <c r="O66" s="424">
        <f>SUM(O63:O64)</f>
        <v>0</v>
      </c>
      <c r="P66" s="212" t="s">
        <v>181</v>
      </c>
      <c r="Q66" s="210" t="s">
        <v>181</v>
      </c>
      <c r="R66" s="211" t="s">
        <v>181</v>
      </c>
      <c r="S66" s="211" t="s">
        <v>181</v>
      </c>
      <c r="T66" s="424">
        <f>SUM(T63:T64)</f>
        <v>0</v>
      </c>
      <c r="U66" s="212" t="s">
        <v>181</v>
      </c>
      <c r="V66" s="210" t="s">
        <v>181</v>
      </c>
      <c r="W66" s="211" t="s">
        <v>181</v>
      </c>
      <c r="X66" s="211" t="s">
        <v>181</v>
      </c>
      <c r="Y66" s="424">
        <f>SUM(Y63:Y64)</f>
        <v>0</v>
      </c>
      <c r="Z66" s="212" t="s">
        <v>181</v>
      </c>
      <c r="AA66" s="210" t="s">
        <v>181</v>
      </c>
      <c r="AB66" s="211" t="s">
        <v>181</v>
      </c>
      <c r="AC66" s="211" t="s">
        <v>181</v>
      </c>
      <c r="AD66" s="424">
        <f>SUM(AD63:AD64)</f>
        <v>0</v>
      </c>
      <c r="AE66" s="212" t="s">
        <v>181</v>
      </c>
      <c r="AF66" s="210" t="s">
        <v>181</v>
      </c>
      <c r="AG66" s="211" t="s">
        <v>181</v>
      </c>
      <c r="AH66" s="211" t="s">
        <v>181</v>
      </c>
      <c r="AI66" s="424">
        <f>SUM(AI63:AI64)</f>
        <v>0</v>
      </c>
      <c r="AJ66" s="212" t="s">
        <v>181</v>
      </c>
      <c r="AK66" s="210" t="s">
        <v>181</v>
      </c>
      <c r="AL66" s="211" t="s">
        <v>181</v>
      </c>
      <c r="AM66" s="211" t="s">
        <v>181</v>
      </c>
      <c r="AN66" s="424">
        <f>SUM(AN63:AN64)</f>
        <v>0</v>
      </c>
      <c r="AO66" s="212" t="s">
        <v>181</v>
      </c>
      <c r="AP66" s="229" t="s">
        <v>181</v>
      </c>
      <c r="AQ66" s="251">
        <f>SUM(O66:AN66)</f>
        <v>0</v>
      </c>
      <c r="AR66" s="215" t="s">
        <v>181</v>
      </c>
      <c r="AS66" s="56" t="s">
        <v>181</v>
      </c>
      <c r="AT66" s="334"/>
      <c r="AU66" s="56" t="s">
        <v>181</v>
      </c>
      <c r="AV66" s="56" t="s">
        <v>181</v>
      </c>
      <c r="AW66" s="132" t="s">
        <v>181</v>
      </c>
      <c r="AX66" s="132" t="s">
        <v>181</v>
      </c>
      <c r="AY66" s="132" t="s">
        <v>181</v>
      </c>
      <c r="AZ66" s="132" t="s">
        <v>181</v>
      </c>
      <c r="BA66" s="132" t="s">
        <v>181</v>
      </c>
      <c r="BB66" s="132" t="s">
        <v>181</v>
      </c>
      <c r="BC66" s="132" t="s">
        <v>181</v>
      </c>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27"/>
      <c r="CW66" s="127"/>
      <c r="CX66" s="127"/>
      <c r="CY66" s="132" t="s">
        <v>181</v>
      </c>
      <c r="CZ66" s="127"/>
      <c r="DA66" s="127"/>
      <c r="DB66" s="127"/>
      <c r="DC66" s="127"/>
      <c r="DD66" s="127"/>
      <c r="DE66" s="132" t="s">
        <v>181</v>
      </c>
      <c r="DF66" s="127"/>
      <c r="DG66" s="127"/>
      <c r="DH66" s="127"/>
      <c r="DI66" s="127"/>
      <c r="DJ66" s="127"/>
      <c r="DK66" s="132" t="s">
        <v>181</v>
      </c>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c r="EO66" s="127"/>
      <c r="EP66" s="127"/>
    </row>
    <row r="67" spans="1:146" s="58" customFormat="1" ht="9.9499999999999993" customHeight="1" thickBot="1">
      <c r="A67" s="55" t="s">
        <v>181</v>
      </c>
      <c r="B67" s="56" t="s">
        <v>181</v>
      </c>
      <c r="C67" s="56" t="s">
        <v>181</v>
      </c>
      <c r="D67" s="56" t="s">
        <v>181</v>
      </c>
      <c r="E67" s="56" t="s">
        <v>181</v>
      </c>
      <c r="F67" s="56" t="s">
        <v>181</v>
      </c>
      <c r="G67" s="56" t="s">
        <v>181</v>
      </c>
      <c r="H67" s="56" t="s">
        <v>181</v>
      </c>
      <c r="I67" s="56" t="s">
        <v>181</v>
      </c>
      <c r="J67" s="157" t="s">
        <v>181</v>
      </c>
      <c r="K67" s="157" t="s">
        <v>181</v>
      </c>
      <c r="L67" s="210" t="s">
        <v>181</v>
      </c>
      <c r="M67" s="211" t="s">
        <v>181</v>
      </c>
      <c r="N67" s="211" t="s">
        <v>181</v>
      </c>
      <c r="O67" s="421" t="s">
        <v>181</v>
      </c>
      <c r="P67" s="212" t="s">
        <v>181</v>
      </c>
      <c r="Q67" s="210" t="s">
        <v>181</v>
      </c>
      <c r="R67" s="211" t="s">
        <v>181</v>
      </c>
      <c r="S67" s="211" t="s">
        <v>181</v>
      </c>
      <c r="T67" s="421" t="s">
        <v>181</v>
      </c>
      <c r="U67" s="212" t="s">
        <v>181</v>
      </c>
      <c r="V67" s="210" t="s">
        <v>181</v>
      </c>
      <c r="W67" s="211" t="s">
        <v>181</v>
      </c>
      <c r="X67" s="211" t="s">
        <v>181</v>
      </c>
      <c r="Y67" s="421" t="s">
        <v>181</v>
      </c>
      <c r="Z67" s="212" t="s">
        <v>181</v>
      </c>
      <c r="AA67" s="210" t="s">
        <v>181</v>
      </c>
      <c r="AB67" s="211" t="s">
        <v>181</v>
      </c>
      <c r="AC67" s="211" t="s">
        <v>181</v>
      </c>
      <c r="AD67" s="421" t="s">
        <v>181</v>
      </c>
      <c r="AE67" s="212" t="s">
        <v>181</v>
      </c>
      <c r="AF67" s="210" t="s">
        <v>181</v>
      </c>
      <c r="AG67" s="211" t="s">
        <v>181</v>
      </c>
      <c r="AH67" s="211" t="s">
        <v>181</v>
      </c>
      <c r="AI67" s="421" t="s">
        <v>181</v>
      </c>
      <c r="AJ67" s="212" t="s">
        <v>181</v>
      </c>
      <c r="AK67" s="210" t="s">
        <v>181</v>
      </c>
      <c r="AL67" s="211" t="s">
        <v>181</v>
      </c>
      <c r="AM67" s="211" t="s">
        <v>181</v>
      </c>
      <c r="AN67" s="421" t="s">
        <v>181</v>
      </c>
      <c r="AO67" s="212" t="s">
        <v>181</v>
      </c>
      <c r="AP67" s="229" t="s">
        <v>181</v>
      </c>
      <c r="AQ67" s="237" t="s">
        <v>181</v>
      </c>
      <c r="AR67" s="215" t="s">
        <v>181</v>
      </c>
      <c r="AS67" s="56" t="s">
        <v>181</v>
      </c>
      <c r="AT67" s="238"/>
      <c r="AU67" s="56" t="s">
        <v>181</v>
      </c>
      <c r="AV67" s="56" t="s">
        <v>181</v>
      </c>
      <c r="AW67" s="132" t="s">
        <v>181</v>
      </c>
      <c r="AX67" s="132" t="s">
        <v>181</v>
      </c>
      <c r="AY67" s="132" t="s">
        <v>181</v>
      </c>
      <c r="AZ67" s="132" t="s">
        <v>181</v>
      </c>
      <c r="BA67" s="132" t="s">
        <v>181</v>
      </c>
      <c r="BB67" s="132" t="s">
        <v>181</v>
      </c>
      <c r="BC67" s="132" t="s">
        <v>181</v>
      </c>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27"/>
      <c r="CW67" s="127"/>
      <c r="CX67" s="127"/>
      <c r="CY67" s="132" t="s">
        <v>181</v>
      </c>
      <c r="CZ67" s="127"/>
      <c r="DA67" s="127"/>
      <c r="DB67" s="127"/>
      <c r="DC67" s="127"/>
      <c r="DD67" s="127"/>
      <c r="DE67" s="132" t="s">
        <v>181</v>
      </c>
      <c r="DF67" s="127"/>
      <c r="DG67" s="127"/>
      <c r="DH67" s="127"/>
      <c r="DI67" s="127"/>
      <c r="DJ67" s="127"/>
      <c r="DK67" s="132" t="s">
        <v>181</v>
      </c>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c r="EO67" s="127"/>
      <c r="EP67" s="127"/>
    </row>
    <row r="68" spans="1:146" s="58" customFormat="1" ht="20.25" customHeight="1" thickBot="1">
      <c r="A68" s="55" t="s">
        <v>181</v>
      </c>
      <c r="B68" s="56" t="s">
        <v>181</v>
      </c>
      <c r="C68" s="1347" t="s">
        <v>240</v>
      </c>
      <c r="D68" s="1348"/>
      <c r="E68" s="1348"/>
      <c r="F68" s="1348"/>
      <c r="G68" s="1348"/>
      <c r="H68" s="1348"/>
      <c r="I68" s="1348"/>
      <c r="J68" s="1348"/>
      <c r="K68" s="56" t="s">
        <v>181</v>
      </c>
      <c r="L68" s="210" t="s">
        <v>181</v>
      </c>
      <c r="M68" s="211" t="s">
        <v>181</v>
      </c>
      <c r="N68" s="211" t="s">
        <v>181</v>
      </c>
      <c r="O68" s="426">
        <f>SUM(O59+O66)</f>
        <v>0</v>
      </c>
      <c r="P68" s="212" t="s">
        <v>181</v>
      </c>
      <c r="Q68" s="210" t="s">
        <v>181</v>
      </c>
      <c r="R68" s="211" t="s">
        <v>181</v>
      </c>
      <c r="S68" s="211" t="s">
        <v>181</v>
      </c>
      <c r="T68" s="426">
        <f>SUM(T59+T66)</f>
        <v>0</v>
      </c>
      <c r="U68" s="212" t="s">
        <v>181</v>
      </c>
      <c r="V68" s="210" t="s">
        <v>181</v>
      </c>
      <c r="W68" s="211" t="s">
        <v>181</v>
      </c>
      <c r="X68" s="211" t="s">
        <v>181</v>
      </c>
      <c r="Y68" s="426">
        <f>SUM(Y59+Y66)</f>
        <v>0</v>
      </c>
      <c r="Z68" s="212" t="s">
        <v>181</v>
      </c>
      <c r="AA68" s="210" t="s">
        <v>181</v>
      </c>
      <c r="AB68" s="211" t="s">
        <v>181</v>
      </c>
      <c r="AC68" s="211" t="s">
        <v>181</v>
      </c>
      <c r="AD68" s="426">
        <f>SUM(AD59+AD66)</f>
        <v>0</v>
      </c>
      <c r="AE68" s="212" t="s">
        <v>181</v>
      </c>
      <c r="AF68" s="210" t="s">
        <v>181</v>
      </c>
      <c r="AG68" s="211" t="s">
        <v>181</v>
      </c>
      <c r="AH68" s="211" t="s">
        <v>181</v>
      </c>
      <c r="AI68" s="426">
        <f>SUM(AI59+AI66)</f>
        <v>0</v>
      </c>
      <c r="AJ68" s="212" t="s">
        <v>181</v>
      </c>
      <c r="AK68" s="210" t="s">
        <v>181</v>
      </c>
      <c r="AL68" s="211" t="s">
        <v>181</v>
      </c>
      <c r="AM68" s="211" t="s">
        <v>181</v>
      </c>
      <c r="AN68" s="426">
        <f>SUM(AN59+AN66)</f>
        <v>0</v>
      </c>
      <c r="AO68" s="212" t="s">
        <v>181</v>
      </c>
      <c r="AP68" s="229" t="s">
        <v>181</v>
      </c>
      <c r="AQ68" s="256">
        <f>SUM(O68:AN68)</f>
        <v>0</v>
      </c>
      <c r="AR68" s="215" t="s">
        <v>181</v>
      </c>
      <c r="AS68" s="56" t="s">
        <v>181</v>
      </c>
      <c r="AT68" s="334"/>
      <c r="AU68" s="56" t="s">
        <v>181</v>
      </c>
      <c r="AV68" s="56" t="s">
        <v>181</v>
      </c>
      <c r="AW68" s="132" t="s">
        <v>181</v>
      </c>
      <c r="AX68" s="132" t="s">
        <v>181</v>
      </c>
      <c r="AY68" s="132" t="s">
        <v>181</v>
      </c>
      <c r="AZ68" s="132" t="s">
        <v>181</v>
      </c>
      <c r="BA68" s="132" t="s">
        <v>181</v>
      </c>
      <c r="BB68" s="132" t="s">
        <v>181</v>
      </c>
      <c r="BC68" s="132" t="s">
        <v>181</v>
      </c>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27"/>
      <c r="CX68" s="127"/>
      <c r="CY68" s="132" t="s">
        <v>181</v>
      </c>
      <c r="CZ68" s="127"/>
      <c r="DA68" s="127"/>
      <c r="DB68" s="127"/>
      <c r="DC68" s="127"/>
      <c r="DD68" s="127"/>
      <c r="DE68" s="132" t="s">
        <v>181</v>
      </c>
      <c r="DF68" s="127"/>
      <c r="DG68" s="127"/>
      <c r="DH68" s="127"/>
      <c r="DI68" s="127"/>
      <c r="DJ68" s="127"/>
      <c r="DK68" s="132" t="s">
        <v>181</v>
      </c>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c r="EO68" s="127"/>
      <c r="EP68" s="127"/>
    </row>
    <row r="69" spans="1:146" s="58" customFormat="1" ht="9.9499999999999993" customHeight="1" thickBot="1">
      <c r="A69" s="61" t="s">
        <v>181</v>
      </c>
      <c r="B69" s="62" t="s">
        <v>181</v>
      </c>
      <c r="C69" s="62" t="s">
        <v>181</v>
      </c>
      <c r="D69" s="62" t="s">
        <v>181</v>
      </c>
      <c r="E69" s="62" t="s">
        <v>181</v>
      </c>
      <c r="F69" s="62" t="s">
        <v>181</v>
      </c>
      <c r="G69" s="62" t="s">
        <v>181</v>
      </c>
      <c r="H69" s="62" t="s">
        <v>181</v>
      </c>
      <c r="I69" s="62" t="s">
        <v>181</v>
      </c>
      <c r="J69" s="62" t="s">
        <v>181</v>
      </c>
      <c r="K69" s="62" t="s">
        <v>181</v>
      </c>
      <c r="L69" s="240" t="s">
        <v>181</v>
      </c>
      <c r="M69" s="241" t="s">
        <v>181</v>
      </c>
      <c r="N69" s="241" t="s">
        <v>181</v>
      </c>
      <c r="O69" s="423" t="s">
        <v>181</v>
      </c>
      <c r="P69" s="243" t="s">
        <v>181</v>
      </c>
      <c r="Q69" s="240" t="s">
        <v>181</v>
      </c>
      <c r="R69" s="241" t="s">
        <v>181</v>
      </c>
      <c r="S69" s="241" t="s">
        <v>181</v>
      </c>
      <c r="T69" s="423" t="s">
        <v>181</v>
      </c>
      <c r="U69" s="243" t="s">
        <v>181</v>
      </c>
      <c r="V69" s="240" t="s">
        <v>181</v>
      </c>
      <c r="W69" s="241" t="s">
        <v>181</v>
      </c>
      <c r="X69" s="241" t="s">
        <v>181</v>
      </c>
      <c r="Y69" s="423" t="s">
        <v>181</v>
      </c>
      <c r="Z69" s="243" t="s">
        <v>181</v>
      </c>
      <c r="AA69" s="240" t="s">
        <v>181</v>
      </c>
      <c r="AB69" s="241" t="s">
        <v>181</v>
      </c>
      <c r="AC69" s="241" t="s">
        <v>181</v>
      </c>
      <c r="AD69" s="423" t="s">
        <v>181</v>
      </c>
      <c r="AE69" s="243" t="s">
        <v>181</v>
      </c>
      <c r="AF69" s="240" t="s">
        <v>181</v>
      </c>
      <c r="AG69" s="241" t="s">
        <v>181</v>
      </c>
      <c r="AH69" s="241" t="s">
        <v>181</v>
      </c>
      <c r="AI69" s="423" t="s">
        <v>181</v>
      </c>
      <c r="AJ69" s="243" t="s">
        <v>181</v>
      </c>
      <c r="AK69" s="240" t="s">
        <v>181</v>
      </c>
      <c r="AL69" s="241" t="s">
        <v>181</v>
      </c>
      <c r="AM69" s="241" t="s">
        <v>181</v>
      </c>
      <c r="AN69" s="423" t="s">
        <v>181</v>
      </c>
      <c r="AO69" s="243" t="s">
        <v>181</v>
      </c>
      <c r="AP69" s="244" t="s">
        <v>181</v>
      </c>
      <c r="AQ69" s="245" t="s">
        <v>181</v>
      </c>
      <c r="AR69" s="246" t="s">
        <v>181</v>
      </c>
      <c r="AS69" s="56" t="s">
        <v>181</v>
      </c>
      <c r="AT69" s="247"/>
      <c r="AU69" s="56" t="s">
        <v>181</v>
      </c>
      <c r="AV69" s="56" t="s">
        <v>181</v>
      </c>
      <c r="AW69" s="132" t="s">
        <v>181</v>
      </c>
      <c r="AX69" s="132" t="s">
        <v>181</v>
      </c>
      <c r="AY69" s="132" t="s">
        <v>181</v>
      </c>
      <c r="AZ69" s="132" t="s">
        <v>181</v>
      </c>
      <c r="BA69" s="132" t="s">
        <v>181</v>
      </c>
      <c r="BB69" s="132" t="s">
        <v>181</v>
      </c>
      <c r="BC69" s="132" t="s">
        <v>181</v>
      </c>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27"/>
      <c r="CX69" s="127"/>
      <c r="CY69" s="132" t="s">
        <v>181</v>
      </c>
      <c r="CZ69" s="127"/>
      <c r="DA69" s="127"/>
      <c r="DB69" s="127"/>
      <c r="DC69" s="127"/>
      <c r="DD69" s="127"/>
      <c r="DE69" s="132" t="s">
        <v>181</v>
      </c>
      <c r="DF69" s="127"/>
      <c r="DG69" s="127"/>
      <c r="DH69" s="127"/>
      <c r="DI69" s="127"/>
      <c r="DJ69" s="127"/>
      <c r="DK69" s="132" t="s">
        <v>181</v>
      </c>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c r="EO69" s="127"/>
      <c r="EP69" s="127"/>
    </row>
    <row r="70" spans="1:146" s="58" customFormat="1" ht="9.9499999999999993" customHeight="1">
      <c r="A70" s="55" t="s">
        <v>181</v>
      </c>
      <c r="B70" s="84" t="s">
        <v>181</v>
      </c>
      <c r="C70" s="84" t="s">
        <v>181</v>
      </c>
      <c r="D70" s="84" t="s">
        <v>181</v>
      </c>
      <c r="E70" s="56" t="s">
        <v>181</v>
      </c>
      <c r="F70" s="56" t="s">
        <v>181</v>
      </c>
      <c r="G70" s="56" t="s">
        <v>181</v>
      </c>
      <c r="H70" s="56" t="s">
        <v>181</v>
      </c>
      <c r="I70" s="56" t="s">
        <v>181</v>
      </c>
      <c r="J70" s="56" t="s">
        <v>181</v>
      </c>
      <c r="K70" s="56" t="s">
        <v>181</v>
      </c>
      <c r="L70" s="210" t="s">
        <v>181</v>
      </c>
      <c r="M70" s="211" t="s">
        <v>181</v>
      </c>
      <c r="N70" s="211" t="s">
        <v>181</v>
      </c>
      <c r="O70" s="421" t="s">
        <v>181</v>
      </c>
      <c r="P70" s="211" t="s">
        <v>181</v>
      </c>
      <c r="Q70" s="210" t="s">
        <v>181</v>
      </c>
      <c r="R70" s="211" t="s">
        <v>181</v>
      </c>
      <c r="S70" s="211" t="s">
        <v>181</v>
      </c>
      <c r="T70" s="421" t="s">
        <v>181</v>
      </c>
      <c r="U70" s="211" t="s">
        <v>181</v>
      </c>
      <c r="V70" s="210" t="s">
        <v>181</v>
      </c>
      <c r="W70" s="211" t="s">
        <v>181</v>
      </c>
      <c r="X70" s="211" t="s">
        <v>181</v>
      </c>
      <c r="Y70" s="421" t="s">
        <v>181</v>
      </c>
      <c r="Z70" s="211" t="s">
        <v>181</v>
      </c>
      <c r="AA70" s="210" t="s">
        <v>181</v>
      </c>
      <c r="AB70" s="211" t="s">
        <v>181</v>
      </c>
      <c r="AC70" s="211" t="s">
        <v>181</v>
      </c>
      <c r="AD70" s="421" t="s">
        <v>181</v>
      </c>
      <c r="AE70" s="211" t="s">
        <v>181</v>
      </c>
      <c r="AF70" s="210" t="s">
        <v>181</v>
      </c>
      <c r="AG70" s="211" t="s">
        <v>181</v>
      </c>
      <c r="AH70" s="211" t="s">
        <v>181</v>
      </c>
      <c r="AI70" s="421" t="s">
        <v>181</v>
      </c>
      <c r="AJ70" s="211" t="s">
        <v>181</v>
      </c>
      <c r="AK70" s="210" t="s">
        <v>181</v>
      </c>
      <c r="AL70" s="211" t="s">
        <v>181</v>
      </c>
      <c r="AM70" s="211" t="s">
        <v>181</v>
      </c>
      <c r="AN70" s="421" t="s">
        <v>181</v>
      </c>
      <c r="AO70" s="211" t="s">
        <v>181</v>
      </c>
      <c r="AP70" s="248" t="s">
        <v>181</v>
      </c>
      <c r="AQ70" s="237" t="s">
        <v>181</v>
      </c>
      <c r="AR70" s="215" t="s">
        <v>181</v>
      </c>
      <c r="AS70" s="56" t="s">
        <v>181</v>
      </c>
      <c r="AT70" s="238"/>
      <c r="AU70" s="56" t="s">
        <v>181</v>
      </c>
      <c r="AV70" s="56" t="s">
        <v>181</v>
      </c>
      <c r="AW70" s="132" t="s">
        <v>181</v>
      </c>
      <c r="AX70" s="132" t="s">
        <v>181</v>
      </c>
      <c r="AY70" s="132" t="s">
        <v>181</v>
      </c>
      <c r="AZ70" s="132" t="s">
        <v>181</v>
      </c>
      <c r="BA70" s="132" t="s">
        <v>181</v>
      </c>
      <c r="BB70" s="132" t="s">
        <v>181</v>
      </c>
      <c r="BC70" s="132" t="s">
        <v>181</v>
      </c>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27"/>
      <c r="CW70" s="127"/>
      <c r="CX70" s="127"/>
      <c r="CY70" s="132" t="s">
        <v>181</v>
      </c>
      <c r="CZ70" s="127"/>
      <c r="DA70" s="127"/>
      <c r="DB70" s="127"/>
      <c r="DC70" s="127"/>
      <c r="DD70" s="127"/>
      <c r="DE70" s="132" t="s">
        <v>181</v>
      </c>
      <c r="DF70" s="127"/>
      <c r="DG70" s="127"/>
      <c r="DH70" s="127"/>
      <c r="DI70" s="127"/>
      <c r="DJ70" s="127"/>
      <c r="DK70" s="132" t="s">
        <v>181</v>
      </c>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c r="EO70" s="127"/>
      <c r="EP70" s="127"/>
    </row>
    <row r="71" spans="1:146" s="58" customFormat="1" ht="39.75" customHeight="1">
      <c r="A71" s="55"/>
      <c r="B71" s="1347" t="s">
        <v>246</v>
      </c>
      <c r="C71" s="1347"/>
      <c r="D71" s="1347"/>
      <c r="E71" s="1347"/>
      <c r="F71" s="1347"/>
      <c r="G71" s="1348"/>
      <c r="H71" s="1348"/>
      <c r="I71" s="1348"/>
      <c r="J71" s="1348"/>
      <c r="K71" s="56" t="s">
        <v>181</v>
      </c>
      <c r="L71" s="210" t="s">
        <v>181</v>
      </c>
      <c r="M71" s="211" t="s">
        <v>181</v>
      </c>
      <c r="N71" s="211" t="s">
        <v>181</v>
      </c>
      <c r="O71" s="425" t="s">
        <v>181</v>
      </c>
      <c r="P71" s="212" t="s">
        <v>181</v>
      </c>
      <c r="Q71" s="210" t="s">
        <v>181</v>
      </c>
      <c r="R71" s="211" t="s">
        <v>181</v>
      </c>
      <c r="S71" s="211" t="s">
        <v>181</v>
      </c>
      <c r="T71" s="425" t="s">
        <v>181</v>
      </c>
      <c r="U71" s="212" t="s">
        <v>181</v>
      </c>
      <c r="V71" s="210" t="s">
        <v>181</v>
      </c>
      <c r="W71" s="211" t="s">
        <v>181</v>
      </c>
      <c r="X71" s="211" t="s">
        <v>181</v>
      </c>
      <c r="Y71" s="425" t="s">
        <v>181</v>
      </c>
      <c r="Z71" s="212" t="s">
        <v>181</v>
      </c>
      <c r="AA71" s="210" t="s">
        <v>181</v>
      </c>
      <c r="AB71" s="211" t="s">
        <v>181</v>
      </c>
      <c r="AC71" s="211" t="s">
        <v>181</v>
      </c>
      <c r="AD71" s="425" t="s">
        <v>181</v>
      </c>
      <c r="AE71" s="212" t="s">
        <v>181</v>
      </c>
      <c r="AF71" s="210" t="s">
        <v>181</v>
      </c>
      <c r="AG71" s="211" t="s">
        <v>181</v>
      </c>
      <c r="AH71" s="211" t="s">
        <v>181</v>
      </c>
      <c r="AI71" s="425" t="s">
        <v>181</v>
      </c>
      <c r="AJ71" s="212" t="s">
        <v>181</v>
      </c>
      <c r="AK71" s="210" t="s">
        <v>181</v>
      </c>
      <c r="AL71" s="211" t="s">
        <v>181</v>
      </c>
      <c r="AM71" s="211" t="s">
        <v>181</v>
      </c>
      <c r="AN71" s="425" t="s">
        <v>181</v>
      </c>
      <c r="AO71" s="212" t="s">
        <v>181</v>
      </c>
      <c r="AP71" s="229" t="s">
        <v>181</v>
      </c>
      <c r="AQ71" s="253" t="s">
        <v>181</v>
      </c>
      <c r="AR71" s="215" t="s">
        <v>181</v>
      </c>
      <c r="AS71" s="56" t="s">
        <v>181</v>
      </c>
      <c r="AT71" s="254"/>
      <c r="AU71" s="56" t="s">
        <v>181</v>
      </c>
      <c r="AV71" s="56" t="s">
        <v>181</v>
      </c>
      <c r="AW71" s="132" t="s">
        <v>181</v>
      </c>
      <c r="AX71" s="132" t="s">
        <v>181</v>
      </c>
      <c r="AY71" s="132" t="s">
        <v>181</v>
      </c>
      <c r="AZ71" s="132" t="s">
        <v>181</v>
      </c>
      <c r="BA71" s="132" t="s">
        <v>181</v>
      </c>
      <c r="BB71" s="132" t="s">
        <v>181</v>
      </c>
      <c r="BC71" s="132" t="s">
        <v>181</v>
      </c>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27"/>
      <c r="CW71" s="127"/>
      <c r="CX71" s="127"/>
      <c r="CY71" s="132" t="s">
        <v>181</v>
      </c>
      <c r="CZ71" s="127"/>
      <c r="DA71" s="127"/>
      <c r="DB71" s="127"/>
      <c r="DC71" s="127"/>
      <c r="DD71" s="127"/>
      <c r="DE71" s="132" t="s">
        <v>181</v>
      </c>
      <c r="DF71" s="127"/>
      <c r="DG71" s="127"/>
      <c r="DH71" s="127"/>
      <c r="DI71" s="127"/>
      <c r="DJ71" s="127"/>
      <c r="DK71" s="132" t="s">
        <v>181</v>
      </c>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c r="EO71" s="127"/>
      <c r="EP71" s="127"/>
    </row>
    <row r="72" spans="1:146" s="58" customFormat="1" ht="20.25" customHeight="1">
      <c r="A72" s="55" t="s">
        <v>181</v>
      </c>
      <c r="B72" s="59">
        <v>1</v>
      </c>
      <c r="C72" s="1398" t="s">
        <v>262</v>
      </c>
      <c r="D72" s="1399"/>
      <c r="E72" s="1399"/>
      <c r="F72" s="1399"/>
      <c r="G72" s="1399"/>
      <c r="H72" s="1399"/>
      <c r="I72" s="1399"/>
      <c r="J72" s="1399"/>
      <c r="K72" s="56" t="s">
        <v>181</v>
      </c>
      <c r="L72" s="210" t="s">
        <v>181</v>
      </c>
      <c r="M72" s="211" t="s">
        <v>181</v>
      </c>
      <c r="N72" s="211" t="s">
        <v>181</v>
      </c>
      <c r="O72" s="421" t="s">
        <v>181</v>
      </c>
      <c r="P72" s="211" t="s">
        <v>181</v>
      </c>
      <c r="Q72" s="210" t="s">
        <v>181</v>
      </c>
      <c r="R72" s="211" t="s">
        <v>181</v>
      </c>
      <c r="S72" s="211" t="s">
        <v>181</v>
      </c>
      <c r="T72" s="421" t="s">
        <v>181</v>
      </c>
      <c r="U72" s="211" t="s">
        <v>181</v>
      </c>
      <c r="V72" s="210" t="s">
        <v>181</v>
      </c>
      <c r="W72" s="211" t="s">
        <v>181</v>
      </c>
      <c r="X72" s="211" t="s">
        <v>181</v>
      </c>
      <c r="Y72" s="421" t="s">
        <v>181</v>
      </c>
      <c r="Z72" s="211" t="s">
        <v>181</v>
      </c>
      <c r="AA72" s="210" t="s">
        <v>181</v>
      </c>
      <c r="AB72" s="211" t="s">
        <v>181</v>
      </c>
      <c r="AC72" s="211" t="s">
        <v>181</v>
      </c>
      <c r="AD72" s="421" t="s">
        <v>181</v>
      </c>
      <c r="AE72" s="211" t="s">
        <v>181</v>
      </c>
      <c r="AF72" s="210" t="s">
        <v>181</v>
      </c>
      <c r="AG72" s="211" t="s">
        <v>181</v>
      </c>
      <c r="AH72" s="211" t="s">
        <v>181</v>
      </c>
      <c r="AI72" s="421" t="s">
        <v>181</v>
      </c>
      <c r="AJ72" s="211" t="s">
        <v>181</v>
      </c>
      <c r="AK72" s="210" t="s">
        <v>181</v>
      </c>
      <c r="AL72" s="211" t="s">
        <v>181</v>
      </c>
      <c r="AM72" s="211" t="s">
        <v>181</v>
      </c>
      <c r="AN72" s="421" t="s">
        <v>181</v>
      </c>
      <c r="AO72" s="211" t="s">
        <v>181</v>
      </c>
      <c r="AP72" s="248" t="s">
        <v>181</v>
      </c>
      <c r="AQ72" s="237" t="s">
        <v>181</v>
      </c>
      <c r="AR72" s="215" t="s">
        <v>181</v>
      </c>
      <c r="AS72" s="56" t="s">
        <v>181</v>
      </c>
      <c r="AT72" s="238"/>
      <c r="AU72" s="56" t="s">
        <v>181</v>
      </c>
      <c r="AV72" s="56" t="s">
        <v>181</v>
      </c>
      <c r="AW72" s="132"/>
      <c r="AX72" s="132"/>
      <c r="AY72" s="132"/>
      <c r="AZ72" s="132"/>
      <c r="BA72" s="132"/>
      <c r="BB72" s="132"/>
      <c r="BC72" s="132"/>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27"/>
      <c r="CW72" s="127"/>
      <c r="CX72" s="127"/>
      <c r="CY72" s="132"/>
      <c r="CZ72" s="127"/>
      <c r="DA72" s="127"/>
      <c r="DB72" s="127"/>
      <c r="DC72" s="127"/>
      <c r="DD72" s="127"/>
      <c r="DE72" s="132"/>
      <c r="DF72" s="127"/>
      <c r="DG72" s="127"/>
      <c r="DH72" s="127"/>
      <c r="DI72" s="127"/>
      <c r="DJ72" s="127"/>
      <c r="DK72" s="132"/>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c r="EO72" s="127"/>
      <c r="EP72" s="127"/>
    </row>
    <row r="73" spans="1:146" s="58" customFormat="1" ht="20.25" customHeight="1">
      <c r="A73" s="55" t="s">
        <v>181</v>
      </c>
      <c r="B73" s="56" t="s">
        <v>181</v>
      </c>
      <c r="C73" s="56" t="s">
        <v>181</v>
      </c>
      <c r="D73" s="1090" t="s">
        <v>261</v>
      </c>
      <c r="E73" s="1091"/>
      <c r="F73" s="1091"/>
      <c r="G73" s="1091"/>
      <c r="H73" s="1091"/>
      <c r="I73" s="1091"/>
      <c r="J73" s="1091"/>
      <c r="K73" s="56" t="s">
        <v>181</v>
      </c>
      <c r="L73" s="210" t="s">
        <v>181</v>
      </c>
      <c r="M73" s="211" t="s">
        <v>181</v>
      </c>
      <c r="N73" s="211" t="s">
        <v>181</v>
      </c>
      <c r="O73" s="427"/>
      <c r="P73" s="211"/>
      <c r="Q73" s="210" t="s">
        <v>181</v>
      </c>
      <c r="R73" s="211" t="s">
        <v>181</v>
      </c>
      <c r="S73" s="211" t="s">
        <v>181</v>
      </c>
      <c r="T73" s="427"/>
      <c r="U73" s="211"/>
      <c r="V73" s="210" t="s">
        <v>181</v>
      </c>
      <c r="W73" s="211" t="s">
        <v>181</v>
      </c>
      <c r="X73" s="211" t="s">
        <v>181</v>
      </c>
      <c r="Y73" s="427"/>
      <c r="Z73" s="211"/>
      <c r="AA73" s="210" t="s">
        <v>181</v>
      </c>
      <c r="AB73" s="211" t="s">
        <v>181</v>
      </c>
      <c r="AC73" s="211" t="s">
        <v>181</v>
      </c>
      <c r="AD73" s="427"/>
      <c r="AE73" s="211"/>
      <c r="AF73" s="210" t="s">
        <v>181</v>
      </c>
      <c r="AG73" s="211" t="s">
        <v>181</v>
      </c>
      <c r="AH73" s="211" t="s">
        <v>181</v>
      </c>
      <c r="AI73" s="427"/>
      <c r="AJ73" s="211"/>
      <c r="AK73" s="210" t="s">
        <v>181</v>
      </c>
      <c r="AL73" s="211" t="s">
        <v>181</v>
      </c>
      <c r="AM73" s="211" t="s">
        <v>181</v>
      </c>
      <c r="AN73" s="427"/>
      <c r="AO73" s="211"/>
      <c r="AP73" s="248" t="s">
        <v>181</v>
      </c>
      <c r="AQ73" s="230">
        <f>SUM(O73:AN73)</f>
        <v>0</v>
      </c>
      <c r="AR73" s="215" t="s">
        <v>181</v>
      </c>
      <c r="AS73" s="56" t="s">
        <v>181</v>
      </c>
      <c r="AT73" s="231"/>
      <c r="AU73" s="56" t="s">
        <v>181</v>
      </c>
      <c r="AV73" s="56" t="s">
        <v>181</v>
      </c>
      <c r="AW73" s="132"/>
      <c r="AX73" s="132"/>
      <c r="AY73" s="132"/>
      <c r="AZ73" s="132"/>
      <c r="BA73" s="132"/>
      <c r="BB73" s="132"/>
      <c r="BC73" s="132"/>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27"/>
      <c r="CW73" s="127"/>
      <c r="CX73" s="127"/>
      <c r="CY73" s="132"/>
      <c r="CZ73" s="127"/>
      <c r="DA73" s="127"/>
      <c r="DB73" s="127"/>
      <c r="DC73" s="127"/>
      <c r="DD73" s="127"/>
      <c r="DE73" s="132"/>
      <c r="DF73" s="127"/>
      <c r="DG73" s="127"/>
      <c r="DH73" s="127"/>
      <c r="DI73" s="127"/>
      <c r="DJ73" s="127"/>
      <c r="DK73" s="132"/>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c r="EO73" s="127"/>
      <c r="EP73" s="127"/>
    </row>
    <row r="74" spans="1:146" s="58" customFormat="1" ht="20.25" customHeight="1">
      <c r="A74" s="55"/>
      <c r="B74" s="56"/>
      <c r="C74" s="56"/>
      <c r="D74" s="1090" t="s">
        <v>261</v>
      </c>
      <c r="E74" s="1091"/>
      <c r="F74" s="1091"/>
      <c r="G74" s="1091"/>
      <c r="H74" s="1091"/>
      <c r="I74" s="1091"/>
      <c r="J74" s="1091"/>
      <c r="K74" s="56"/>
      <c r="L74" s="210"/>
      <c r="M74" s="211"/>
      <c r="N74" s="211"/>
      <c r="O74" s="427"/>
      <c r="P74" s="211"/>
      <c r="Q74" s="210"/>
      <c r="R74" s="211"/>
      <c r="S74" s="211"/>
      <c r="T74" s="427"/>
      <c r="U74" s="211"/>
      <c r="V74" s="210"/>
      <c r="W74" s="211"/>
      <c r="X74" s="211"/>
      <c r="Y74" s="427"/>
      <c r="Z74" s="211"/>
      <c r="AA74" s="210"/>
      <c r="AB74" s="211"/>
      <c r="AC74" s="211"/>
      <c r="AD74" s="427"/>
      <c r="AE74" s="211"/>
      <c r="AF74" s="210"/>
      <c r="AG74" s="211"/>
      <c r="AH74" s="211"/>
      <c r="AI74" s="427"/>
      <c r="AJ74" s="211"/>
      <c r="AK74" s="210"/>
      <c r="AL74" s="211"/>
      <c r="AM74" s="211"/>
      <c r="AN74" s="427"/>
      <c r="AO74" s="211"/>
      <c r="AP74" s="248"/>
      <c r="AQ74" s="230">
        <f>SUM(O74:AN74)</f>
        <v>0</v>
      </c>
      <c r="AR74" s="215"/>
      <c r="AS74" s="56"/>
      <c r="AT74" s="231"/>
      <c r="AU74" s="56" t="s">
        <v>181</v>
      </c>
      <c r="AV74" s="56"/>
      <c r="AW74" s="132" t="s">
        <v>181</v>
      </c>
      <c r="AX74" s="132" t="s">
        <v>181</v>
      </c>
      <c r="AY74" s="132" t="s">
        <v>181</v>
      </c>
      <c r="AZ74" s="132" t="s">
        <v>181</v>
      </c>
      <c r="BA74" s="132" t="s">
        <v>181</v>
      </c>
      <c r="BB74" s="132" t="s">
        <v>181</v>
      </c>
      <c r="BC74" s="132" t="s">
        <v>181</v>
      </c>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27"/>
      <c r="CW74" s="127"/>
      <c r="CX74" s="127"/>
      <c r="CY74" s="132" t="s">
        <v>181</v>
      </c>
      <c r="CZ74" s="127"/>
      <c r="DA74" s="127"/>
      <c r="DB74" s="127"/>
      <c r="DC74" s="127"/>
      <c r="DD74" s="127"/>
      <c r="DE74" s="132" t="s">
        <v>181</v>
      </c>
      <c r="DF74" s="127"/>
      <c r="DG74" s="127"/>
      <c r="DH74" s="127"/>
      <c r="DI74" s="127"/>
      <c r="DJ74" s="127"/>
      <c r="DK74" s="132" t="s">
        <v>181</v>
      </c>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c r="EO74" s="127"/>
      <c r="EP74" s="127"/>
    </row>
    <row r="75" spans="1:146" s="58" customFormat="1" ht="20.25" customHeight="1">
      <c r="A75" s="55"/>
      <c r="B75" s="56"/>
      <c r="C75" s="56"/>
      <c r="D75" s="1090" t="s">
        <v>261</v>
      </c>
      <c r="E75" s="1091"/>
      <c r="F75" s="1091"/>
      <c r="G75" s="1091"/>
      <c r="H75" s="1091"/>
      <c r="I75" s="1091"/>
      <c r="J75" s="1091"/>
      <c r="K75" s="56"/>
      <c r="L75" s="210"/>
      <c r="M75" s="211"/>
      <c r="N75" s="211"/>
      <c r="O75" s="427"/>
      <c r="P75" s="211"/>
      <c r="Q75" s="210"/>
      <c r="R75" s="211"/>
      <c r="S75" s="211"/>
      <c r="T75" s="427"/>
      <c r="U75" s="211"/>
      <c r="V75" s="210"/>
      <c r="W75" s="211"/>
      <c r="X75" s="211"/>
      <c r="Y75" s="427"/>
      <c r="Z75" s="211"/>
      <c r="AA75" s="210"/>
      <c r="AB75" s="211"/>
      <c r="AC75" s="211"/>
      <c r="AD75" s="427"/>
      <c r="AE75" s="211"/>
      <c r="AF75" s="210"/>
      <c r="AG75" s="211"/>
      <c r="AH75" s="211"/>
      <c r="AI75" s="427"/>
      <c r="AJ75" s="211"/>
      <c r="AK75" s="210"/>
      <c r="AL75" s="211"/>
      <c r="AM75" s="211"/>
      <c r="AN75" s="427"/>
      <c r="AO75" s="211"/>
      <c r="AP75" s="248"/>
      <c r="AQ75" s="230">
        <f>SUM(O75:AN75)</f>
        <v>0</v>
      </c>
      <c r="AR75" s="215"/>
      <c r="AS75" s="56"/>
      <c r="AT75" s="231"/>
      <c r="AU75" s="56" t="s">
        <v>181</v>
      </c>
      <c r="AV75" s="56"/>
      <c r="AW75" s="132" t="s">
        <v>181</v>
      </c>
      <c r="AX75" s="132" t="s">
        <v>181</v>
      </c>
      <c r="AY75" s="132" t="s">
        <v>181</v>
      </c>
      <c r="AZ75" s="132" t="s">
        <v>181</v>
      </c>
      <c r="BA75" s="132" t="s">
        <v>181</v>
      </c>
      <c r="BB75" s="132" t="s">
        <v>181</v>
      </c>
      <c r="BC75" s="132" t="s">
        <v>181</v>
      </c>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27"/>
      <c r="CW75" s="127"/>
      <c r="CX75" s="127"/>
      <c r="CY75" s="132" t="s">
        <v>181</v>
      </c>
      <c r="CZ75" s="127"/>
      <c r="DA75" s="127"/>
      <c r="DB75" s="127"/>
      <c r="DC75" s="127"/>
      <c r="DD75" s="127"/>
      <c r="DE75" s="132" t="s">
        <v>181</v>
      </c>
      <c r="DF75" s="127"/>
      <c r="DG75" s="127"/>
      <c r="DH75" s="127"/>
      <c r="DI75" s="127"/>
      <c r="DJ75" s="127"/>
      <c r="DK75" s="132" t="s">
        <v>181</v>
      </c>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c r="EO75" s="127"/>
      <c r="EP75" s="127"/>
    </row>
    <row r="76" spans="1:146" s="58" customFormat="1" ht="9.9499999999999993" customHeight="1">
      <c r="A76" s="55" t="s">
        <v>181</v>
      </c>
      <c r="B76" s="56" t="s">
        <v>181</v>
      </c>
      <c r="C76" s="56" t="s">
        <v>181</v>
      </c>
      <c r="D76" s="56" t="s">
        <v>181</v>
      </c>
      <c r="E76" s="56" t="s">
        <v>181</v>
      </c>
      <c r="F76" s="56" t="s">
        <v>181</v>
      </c>
      <c r="G76" s="56" t="s">
        <v>181</v>
      </c>
      <c r="H76" s="56" t="s">
        <v>181</v>
      </c>
      <c r="I76" s="56" t="s">
        <v>181</v>
      </c>
      <c r="J76" s="157" t="s">
        <v>181</v>
      </c>
      <c r="K76" s="157" t="s">
        <v>181</v>
      </c>
      <c r="L76" s="210" t="s">
        <v>181</v>
      </c>
      <c r="M76" s="211" t="s">
        <v>181</v>
      </c>
      <c r="N76" s="211" t="s">
        <v>181</v>
      </c>
      <c r="O76" s="421" t="s">
        <v>181</v>
      </c>
      <c r="P76" s="212" t="s">
        <v>181</v>
      </c>
      <c r="Q76" s="210" t="s">
        <v>181</v>
      </c>
      <c r="R76" s="211" t="s">
        <v>181</v>
      </c>
      <c r="S76" s="211" t="s">
        <v>181</v>
      </c>
      <c r="T76" s="421" t="s">
        <v>181</v>
      </c>
      <c r="U76" s="212" t="s">
        <v>181</v>
      </c>
      <c r="V76" s="210" t="s">
        <v>181</v>
      </c>
      <c r="W76" s="211" t="s">
        <v>181</v>
      </c>
      <c r="X76" s="211" t="s">
        <v>181</v>
      </c>
      <c r="Y76" s="421" t="s">
        <v>181</v>
      </c>
      <c r="Z76" s="212" t="s">
        <v>181</v>
      </c>
      <c r="AA76" s="210" t="s">
        <v>181</v>
      </c>
      <c r="AB76" s="211" t="s">
        <v>181</v>
      </c>
      <c r="AC76" s="211" t="s">
        <v>181</v>
      </c>
      <c r="AD76" s="421" t="s">
        <v>181</v>
      </c>
      <c r="AE76" s="212" t="s">
        <v>181</v>
      </c>
      <c r="AF76" s="210" t="s">
        <v>181</v>
      </c>
      <c r="AG76" s="211" t="s">
        <v>181</v>
      </c>
      <c r="AH76" s="211" t="s">
        <v>181</v>
      </c>
      <c r="AI76" s="421" t="s">
        <v>181</v>
      </c>
      <c r="AJ76" s="212" t="s">
        <v>181</v>
      </c>
      <c r="AK76" s="210" t="s">
        <v>181</v>
      </c>
      <c r="AL76" s="211" t="s">
        <v>181</v>
      </c>
      <c r="AM76" s="211" t="s">
        <v>181</v>
      </c>
      <c r="AN76" s="421" t="s">
        <v>181</v>
      </c>
      <c r="AO76" s="212" t="s">
        <v>181</v>
      </c>
      <c r="AP76" s="229" t="s">
        <v>181</v>
      </c>
      <c r="AQ76" s="237" t="s">
        <v>181</v>
      </c>
      <c r="AR76" s="215" t="s">
        <v>181</v>
      </c>
      <c r="AS76" s="56" t="s">
        <v>181</v>
      </c>
      <c r="AT76" s="238"/>
      <c r="AU76" s="56" t="s">
        <v>181</v>
      </c>
      <c r="AV76" s="56" t="s">
        <v>181</v>
      </c>
      <c r="AW76" s="56"/>
      <c r="AX76" s="132"/>
      <c r="AY76" s="132"/>
      <c r="AZ76" s="132"/>
      <c r="BA76" s="132"/>
      <c r="BB76" s="132"/>
      <c r="BC76" s="132"/>
      <c r="BD76" s="132"/>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32"/>
      <c r="CO76" s="127"/>
      <c r="CP76" s="127"/>
      <c r="CQ76" s="127"/>
      <c r="CR76" s="127"/>
      <c r="CS76" s="127"/>
      <c r="CT76" s="132"/>
      <c r="CU76" s="127"/>
      <c r="CV76" s="127"/>
      <c r="CW76" s="127"/>
      <c r="CX76" s="127"/>
      <c r="CY76" s="127"/>
      <c r="CZ76" s="132"/>
      <c r="DA76" s="127"/>
      <c r="DB76" s="127"/>
      <c r="DC76" s="127"/>
      <c r="DD76" s="127"/>
      <c r="DE76" s="127"/>
      <c r="DF76" s="127"/>
      <c r="DG76" s="127"/>
      <c r="DH76" s="127"/>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c r="EO76" s="127"/>
      <c r="EP76" s="127"/>
    </row>
    <row r="77" spans="1:146" s="58" customFormat="1" ht="20.25" customHeight="1">
      <c r="A77" s="55" t="s">
        <v>181</v>
      </c>
      <c r="B77" s="59">
        <v>2</v>
      </c>
      <c r="C77" s="1398" t="s">
        <v>263</v>
      </c>
      <c r="D77" s="1399"/>
      <c r="E77" s="1399"/>
      <c r="F77" s="1399"/>
      <c r="G77" s="1399"/>
      <c r="H77" s="1399"/>
      <c r="I77" s="1399"/>
      <c r="J77" s="1399"/>
      <c r="K77" s="56" t="s">
        <v>181</v>
      </c>
      <c r="L77" s="210" t="s">
        <v>181</v>
      </c>
      <c r="M77" s="211" t="s">
        <v>181</v>
      </c>
      <c r="N77" s="211" t="s">
        <v>181</v>
      </c>
      <c r="O77" s="421" t="s">
        <v>181</v>
      </c>
      <c r="P77" s="211" t="s">
        <v>181</v>
      </c>
      <c r="Q77" s="210" t="s">
        <v>181</v>
      </c>
      <c r="R77" s="211" t="s">
        <v>181</v>
      </c>
      <c r="S77" s="211" t="s">
        <v>181</v>
      </c>
      <c r="T77" s="421" t="s">
        <v>181</v>
      </c>
      <c r="U77" s="211" t="s">
        <v>181</v>
      </c>
      <c r="V77" s="210" t="s">
        <v>181</v>
      </c>
      <c r="W77" s="211" t="s">
        <v>181</v>
      </c>
      <c r="X77" s="211" t="s">
        <v>181</v>
      </c>
      <c r="Y77" s="421" t="s">
        <v>181</v>
      </c>
      <c r="Z77" s="211" t="s">
        <v>181</v>
      </c>
      <c r="AA77" s="210" t="s">
        <v>181</v>
      </c>
      <c r="AB77" s="211" t="s">
        <v>181</v>
      </c>
      <c r="AC77" s="211" t="s">
        <v>181</v>
      </c>
      <c r="AD77" s="421" t="s">
        <v>181</v>
      </c>
      <c r="AE77" s="211" t="s">
        <v>181</v>
      </c>
      <c r="AF77" s="210" t="s">
        <v>181</v>
      </c>
      <c r="AG77" s="211" t="s">
        <v>181</v>
      </c>
      <c r="AH77" s="211" t="s">
        <v>181</v>
      </c>
      <c r="AI77" s="421" t="s">
        <v>181</v>
      </c>
      <c r="AJ77" s="211" t="s">
        <v>181</v>
      </c>
      <c r="AK77" s="210" t="s">
        <v>181</v>
      </c>
      <c r="AL77" s="211" t="s">
        <v>181</v>
      </c>
      <c r="AM77" s="211" t="s">
        <v>181</v>
      </c>
      <c r="AN77" s="421" t="s">
        <v>181</v>
      </c>
      <c r="AO77" s="211" t="s">
        <v>181</v>
      </c>
      <c r="AP77" s="248" t="s">
        <v>181</v>
      </c>
      <c r="AQ77" s="237" t="s">
        <v>181</v>
      </c>
      <c r="AR77" s="215" t="s">
        <v>181</v>
      </c>
      <c r="AS77" s="56" t="s">
        <v>181</v>
      </c>
      <c r="AT77" s="238"/>
      <c r="AU77" s="56" t="s">
        <v>181</v>
      </c>
      <c r="AV77" s="56" t="s">
        <v>181</v>
      </c>
      <c r="AW77" s="56"/>
      <c r="AX77" s="132"/>
      <c r="AY77" s="132"/>
      <c r="AZ77" s="132"/>
      <c r="BA77" s="132"/>
      <c r="BB77" s="132"/>
      <c r="BC77" s="132"/>
      <c r="BD77" s="132"/>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32"/>
      <c r="CO77" s="127"/>
      <c r="CP77" s="127"/>
      <c r="CQ77" s="127"/>
      <c r="CR77" s="127"/>
      <c r="CS77" s="127"/>
      <c r="CT77" s="132"/>
      <c r="CU77" s="127"/>
      <c r="CV77" s="127"/>
      <c r="CW77" s="127"/>
      <c r="CX77" s="127"/>
      <c r="CY77" s="127"/>
      <c r="CZ77" s="132"/>
      <c r="DA77" s="127"/>
      <c r="DB77" s="127"/>
      <c r="DC77" s="127"/>
      <c r="DD77" s="127"/>
      <c r="DE77" s="127"/>
      <c r="DF77" s="127"/>
      <c r="DG77" s="127"/>
      <c r="DH77" s="127"/>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c r="EO77" s="127"/>
      <c r="EP77" s="127"/>
    </row>
    <row r="78" spans="1:146" s="58" customFormat="1" ht="20.25" customHeight="1">
      <c r="A78" s="55" t="s">
        <v>181</v>
      </c>
      <c r="B78" s="56" t="s">
        <v>181</v>
      </c>
      <c r="C78" s="56" t="s">
        <v>181</v>
      </c>
      <c r="D78" s="1090" t="s">
        <v>265</v>
      </c>
      <c r="E78" s="1091"/>
      <c r="F78" s="1091"/>
      <c r="G78" s="1091"/>
      <c r="H78" s="1091"/>
      <c r="I78" s="1091"/>
      <c r="J78" s="1091"/>
      <c r="K78" s="56" t="s">
        <v>181</v>
      </c>
      <c r="L78" s="210" t="s">
        <v>181</v>
      </c>
      <c r="M78" s="211" t="s">
        <v>181</v>
      </c>
      <c r="N78" s="211" t="s">
        <v>181</v>
      </c>
      <c r="O78" s="427"/>
      <c r="P78" s="211"/>
      <c r="Q78" s="210" t="s">
        <v>181</v>
      </c>
      <c r="R78" s="211" t="s">
        <v>181</v>
      </c>
      <c r="S78" s="211" t="s">
        <v>181</v>
      </c>
      <c r="T78" s="427"/>
      <c r="U78" s="211"/>
      <c r="V78" s="210" t="s">
        <v>181</v>
      </c>
      <c r="W78" s="211" t="s">
        <v>181</v>
      </c>
      <c r="X78" s="211" t="s">
        <v>181</v>
      </c>
      <c r="Y78" s="427"/>
      <c r="Z78" s="211"/>
      <c r="AA78" s="210" t="s">
        <v>181</v>
      </c>
      <c r="AB78" s="211" t="s">
        <v>181</v>
      </c>
      <c r="AC78" s="211" t="s">
        <v>181</v>
      </c>
      <c r="AD78" s="427"/>
      <c r="AE78" s="211"/>
      <c r="AF78" s="210" t="s">
        <v>181</v>
      </c>
      <c r="AG78" s="211" t="s">
        <v>181</v>
      </c>
      <c r="AH78" s="211" t="s">
        <v>181</v>
      </c>
      <c r="AI78" s="427"/>
      <c r="AJ78" s="211"/>
      <c r="AK78" s="210" t="s">
        <v>181</v>
      </c>
      <c r="AL78" s="211" t="s">
        <v>181</v>
      </c>
      <c r="AM78" s="211" t="s">
        <v>181</v>
      </c>
      <c r="AN78" s="427"/>
      <c r="AO78" s="211"/>
      <c r="AP78" s="248" t="s">
        <v>181</v>
      </c>
      <c r="AQ78" s="230">
        <f>SUM(O78:AN78)</f>
        <v>0</v>
      </c>
      <c r="AR78" s="215" t="s">
        <v>181</v>
      </c>
      <c r="AS78" s="56" t="s">
        <v>181</v>
      </c>
      <c r="AT78" s="231"/>
      <c r="AU78" s="56" t="s">
        <v>181</v>
      </c>
      <c r="AV78" s="56" t="s">
        <v>181</v>
      </c>
      <c r="AW78" s="56"/>
      <c r="AX78" s="132" t="s">
        <v>181</v>
      </c>
      <c r="AY78" s="132" t="s">
        <v>181</v>
      </c>
      <c r="AZ78" s="132" t="s">
        <v>181</v>
      </c>
      <c r="BA78" s="132" t="s">
        <v>181</v>
      </c>
      <c r="BB78" s="132" t="s">
        <v>181</v>
      </c>
      <c r="BC78" s="132" t="s">
        <v>181</v>
      </c>
      <c r="BD78" s="132" t="s">
        <v>181</v>
      </c>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32" t="s">
        <v>181</v>
      </c>
      <c r="CO78" s="127"/>
      <c r="CP78" s="127"/>
      <c r="CQ78" s="127"/>
      <c r="CR78" s="127"/>
      <c r="CS78" s="127"/>
      <c r="CT78" s="132" t="s">
        <v>181</v>
      </c>
      <c r="CU78" s="127"/>
      <c r="CV78" s="127"/>
      <c r="CW78" s="127"/>
      <c r="CX78" s="127"/>
      <c r="CY78" s="127"/>
      <c r="CZ78" s="132" t="s">
        <v>181</v>
      </c>
      <c r="DA78" s="127"/>
      <c r="DB78" s="127"/>
      <c r="DC78" s="127"/>
      <c r="DD78" s="127"/>
      <c r="DE78" s="127"/>
      <c r="DF78" s="127"/>
      <c r="DG78" s="127"/>
      <c r="DH78" s="127"/>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c r="EO78" s="127"/>
      <c r="EP78" s="127"/>
    </row>
    <row r="79" spans="1:146" s="58" customFormat="1" ht="20.25" customHeight="1">
      <c r="A79" s="55"/>
      <c r="B79" s="56"/>
      <c r="C79" s="56"/>
      <c r="D79" s="1090" t="s">
        <v>265</v>
      </c>
      <c r="E79" s="1091"/>
      <c r="F79" s="1091"/>
      <c r="G79" s="1091"/>
      <c r="H79" s="1091"/>
      <c r="I79" s="1091"/>
      <c r="J79" s="1091"/>
      <c r="K79" s="56"/>
      <c r="L79" s="210"/>
      <c r="M79" s="211"/>
      <c r="N79" s="211"/>
      <c r="O79" s="427"/>
      <c r="P79" s="211"/>
      <c r="Q79" s="210"/>
      <c r="R79" s="211"/>
      <c r="S79" s="211"/>
      <c r="T79" s="427"/>
      <c r="U79" s="211"/>
      <c r="V79" s="210"/>
      <c r="W79" s="211"/>
      <c r="X79" s="211"/>
      <c r="Y79" s="427"/>
      <c r="Z79" s="211"/>
      <c r="AA79" s="210"/>
      <c r="AB79" s="211"/>
      <c r="AC79" s="211"/>
      <c r="AD79" s="427"/>
      <c r="AE79" s="211"/>
      <c r="AF79" s="210"/>
      <c r="AG79" s="211"/>
      <c r="AH79" s="211"/>
      <c r="AI79" s="427"/>
      <c r="AJ79" s="211"/>
      <c r="AK79" s="210"/>
      <c r="AL79" s="211"/>
      <c r="AM79" s="211"/>
      <c r="AN79" s="427"/>
      <c r="AO79" s="211"/>
      <c r="AP79" s="248"/>
      <c r="AQ79" s="230">
        <f>SUM(O79:AN79)</f>
        <v>0</v>
      </c>
      <c r="AR79" s="215"/>
      <c r="AS79" s="56"/>
      <c r="AT79" s="231"/>
      <c r="AU79" s="56" t="s">
        <v>181</v>
      </c>
      <c r="AV79" s="56"/>
      <c r="AW79" s="56"/>
      <c r="AX79" s="132" t="s">
        <v>181</v>
      </c>
      <c r="AY79" s="132" t="s">
        <v>181</v>
      </c>
      <c r="AZ79" s="132" t="s">
        <v>181</v>
      </c>
      <c r="BA79" s="132" t="s">
        <v>181</v>
      </c>
      <c r="BB79" s="132" t="s">
        <v>181</v>
      </c>
      <c r="BC79" s="132" t="s">
        <v>181</v>
      </c>
      <c r="BD79" s="132" t="s">
        <v>181</v>
      </c>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32" t="s">
        <v>181</v>
      </c>
      <c r="CO79" s="127"/>
      <c r="CP79" s="127"/>
      <c r="CQ79" s="127"/>
      <c r="CR79" s="127"/>
      <c r="CS79" s="127"/>
      <c r="CT79" s="132" t="s">
        <v>181</v>
      </c>
      <c r="CU79" s="127"/>
      <c r="CV79" s="127"/>
      <c r="CW79" s="127"/>
      <c r="CX79" s="127"/>
      <c r="CY79" s="127"/>
      <c r="CZ79" s="132" t="s">
        <v>181</v>
      </c>
      <c r="DA79" s="127"/>
      <c r="DB79" s="127"/>
      <c r="DC79" s="127"/>
      <c r="DD79" s="127"/>
      <c r="DE79" s="127"/>
      <c r="DF79" s="127"/>
      <c r="DG79" s="127"/>
      <c r="DH79" s="127"/>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c r="EO79" s="127"/>
      <c r="EP79" s="127"/>
    </row>
    <row r="80" spans="1:146" s="58" customFormat="1" ht="20.25" customHeight="1">
      <c r="A80" s="55"/>
      <c r="B80" s="56"/>
      <c r="C80" s="56"/>
      <c r="D80" s="1090" t="s">
        <v>265</v>
      </c>
      <c r="E80" s="1091"/>
      <c r="F80" s="1091"/>
      <c r="G80" s="1091"/>
      <c r="H80" s="1091"/>
      <c r="I80" s="1091"/>
      <c r="J80" s="1091"/>
      <c r="K80" s="56"/>
      <c r="L80" s="210"/>
      <c r="M80" s="211"/>
      <c r="N80" s="211"/>
      <c r="O80" s="427"/>
      <c r="P80" s="211"/>
      <c r="Q80" s="210"/>
      <c r="R80" s="211"/>
      <c r="S80" s="211"/>
      <c r="T80" s="427"/>
      <c r="U80" s="211"/>
      <c r="V80" s="210"/>
      <c r="W80" s="211"/>
      <c r="X80" s="211"/>
      <c r="Y80" s="427"/>
      <c r="Z80" s="211"/>
      <c r="AA80" s="210"/>
      <c r="AB80" s="211"/>
      <c r="AC80" s="211"/>
      <c r="AD80" s="427"/>
      <c r="AE80" s="211"/>
      <c r="AF80" s="210"/>
      <c r="AG80" s="211"/>
      <c r="AH80" s="211"/>
      <c r="AI80" s="427"/>
      <c r="AJ80" s="211"/>
      <c r="AK80" s="210"/>
      <c r="AL80" s="211"/>
      <c r="AM80" s="211"/>
      <c r="AN80" s="427"/>
      <c r="AO80" s="211"/>
      <c r="AP80" s="248"/>
      <c r="AQ80" s="230">
        <f>SUM(O80:AN80)</f>
        <v>0</v>
      </c>
      <c r="AR80" s="215"/>
      <c r="AS80" s="56"/>
      <c r="AT80" s="231"/>
      <c r="AU80" s="56" t="s">
        <v>181</v>
      </c>
      <c r="AV80" s="56"/>
      <c r="AW80" s="56"/>
      <c r="AX80" s="132" t="s">
        <v>181</v>
      </c>
      <c r="AY80" s="132" t="s">
        <v>181</v>
      </c>
      <c r="AZ80" s="132" t="s">
        <v>181</v>
      </c>
      <c r="BA80" s="132" t="s">
        <v>181</v>
      </c>
      <c r="BB80" s="132" t="s">
        <v>181</v>
      </c>
      <c r="BC80" s="132" t="s">
        <v>181</v>
      </c>
      <c r="BD80" s="132" t="s">
        <v>181</v>
      </c>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32" t="s">
        <v>181</v>
      </c>
      <c r="CO80" s="127"/>
      <c r="CP80" s="127"/>
      <c r="CQ80" s="127"/>
      <c r="CR80" s="127"/>
      <c r="CS80" s="127"/>
      <c r="CT80" s="132" t="s">
        <v>181</v>
      </c>
      <c r="CU80" s="127"/>
      <c r="CV80" s="127"/>
      <c r="CW80" s="127"/>
      <c r="CX80" s="127"/>
      <c r="CY80" s="127"/>
      <c r="CZ80" s="132" t="s">
        <v>181</v>
      </c>
      <c r="DA80" s="127"/>
      <c r="DB80" s="127"/>
      <c r="DC80" s="127"/>
      <c r="DD80" s="127"/>
      <c r="DE80" s="127"/>
      <c r="DF80" s="127"/>
      <c r="DG80" s="127"/>
      <c r="DH80" s="127"/>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c r="EO80" s="127"/>
      <c r="EP80" s="127"/>
    </row>
    <row r="81" spans="1:146" s="58" customFormat="1" ht="9.9499999999999993" customHeight="1">
      <c r="A81" s="55" t="s">
        <v>181</v>
      </c>
      <c r="B81" s="56" t="s">
        <v>181</v>
      </c>
      <c r="C81" s="56" t="s">
        <v>181</v>
      </c>
      <c r="D81" s="56" t="s">
        <v>181</v>
      </c>
      <c r="E81" s="56" t="s">
        <v>181</v>
      </c>
      <c r="F81" s="56" t="s">
        <v>181</v>
      </c>
      <c r="G81" s="56" t="s">
        <v>181</v>
      </c>
      <c r="H81" s="56" t="s">
        <v>181</v>
      </c>
      <c r="I81" s="56" t="s">
        <v>181</v>
      </c>
      <c r="J81" s="157" t="s">
        <v>181</v>
      </c>
      <c r="K81" s="157" t="s">
        <v>181</v>
      </c>
      <c r="L81" s="210" t="s">
        <v>181</v>
      </c>
      <c r="M81" s="211" t="s">
        <v>181</v>
      </c>
      <c r="N81" s="211" t="s">
        <v>181</v>
      </c>
      <c r="O81" s="421" t="s">
        <v>181</v>
      </c>
      <c r="P81" s="212" t="s">
        <v>181</v>
      </c>
      <c r="Q81" s="210" t="s">
        <v>181</v>
      </c>
      <c r="R81" s="211" t="s">
        <v>181</v>
      </c>
      <c r="S81" s="211" t="s">
        <v>181</v>
      </c>
      <c r="T81" s="421" t="s">
        <v>181</v>
      </c>
      <c r="U81" s="212" t="s">
        <v>181</v>
      </c>
      <c r="V81" s="210" t="s">
        <v>181</v>
      </c>
      <c r="W81" s="211" t="s">
        <v>181</v>
      </c>
      <c r="X81" s="211" t="s">
        <v>181</v>
      </c>
      <c r="Y81" s="421" t="s">
        <v>181</v>
      </c>
      <c r="Z81" s="212" t="s">
        <v>181</v>
      </c>
      <c r="AA81" s="210" t="s">
        <v>181</v>
      </c>
      <c r="AB81" s="211" t="s">
        <v>181</v>
      </c>
      <c r="AC81" s="211" t="s">
        <v>181</v>
      </c>
      <c r="AD81" s="421" t="s">
        <v>181</v>
      </c>
      <c r="AE81" s="212" t="s">
        <v>181</v>
      </c>
      <c r="AF81" s="210" t="s">
        <v>181</v>
      </c>
      <c r="AG81" s="211" t="s">
        <v>181</v>
      </c>
      <c r="AH81" s="211" t="s">
        <v>181</v>
      </c>
      <c r="AI81" s="421" t="s">
        <v>181</v>
      </c>
      <c r="AJ81" s="212" t="s">
        <v>181</v>
      </c>
      <c r="AK81" s="210" t="s">
        <v>181</v>
      </c>
      <c r="AL81" s="211" t="s">
        <v>181</v>
      </c>
      <c r="AM81" s="211" t="s">
        <v>181</v>
      </c>
      <c r="AN81" s="421" t="s">
        <v>181</v>
      </c>
      <c r="AO81" s="212" t="s">
        <v>181</v>
      </c>
      <c r="AP81" s="229" t="s">
        <v>181</v>
      </c>
      <c r="AQ81" s="237" t="s">
        <v>181</v>
      </c>
      <c r="AR81" s="215" t="s">
        <v>181</v>
      </c>
      <c r="AS81" s="56" t="s">
        <v>181</v>
      </c>
      <c r="AT81" s="238"/>
      <c r="AU81" s="56" t="s">
        <v>181</v>
      </c>
      <c r="AV81" s="56" t="s">
        <v>181</v>
      </c>
      <c r="AW81" s="56"/>
      <c r="AX81" s="132"/>
      <c r="AY81" s="132"/>
      <c r="AZ81" s="132"/>
      <c r="BA81" s="132"/>
      <c r="BB81" s="132"/>
      <c r="BC81" s="132"/>
      <c r="BD81" s="132"/>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32"/>
      <c r="CO81" s="127"/>
      <c r="CP81" s="127"/>
      <c r="CQ81" s="127"/>
      <c r="CR81" s="127"/>
      <c r="CS81" s="127"/>
      <c r="CT81" s="132"/>
      <c r="CU81" s="127"/>
      <c r="CV81" s="127"/>
      <c r="CW81" s="127"/>
      <c r="CX81" s="127"/>
      <c r="CY81" s="127"/>
      <c r="CZ81" s="132"/>
      <c r="DA81" s="127"/>
      <c r="DB81" s="127"/>
      <c r="DC81" s="127"/>
      <c r="DD81" s="127"/>
      <c r="DE81" s="127"/>
      <c r="DF81" s="127"/>
      <c r="DG81" s="127"/>
      <c r="DH81" s="127"/>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c r="EO81" s="127"/>
      <c r="EP81" s="127"/>
    </row>
    <row r="82" spans="1:146" s="58" customFormat="1" ht="20.25" customHeight="1">
      <c r="A82" s="55" t="s">
        <v>181</v>
      </c>
      <c r="B82" s="59">
        <v>3</v>
      </c>
      <c r="C82" s="1398" t="s">
        <v>264</v>
      </c>
      <c r="D82" s="1399"/>
      <c r="E82" s="1399"/>
      <c r="F82" s="1399"/>
      <c r="G82" s="1399"/>
      <c r="H82" s="1399"/>
      <c r="I82" s="1399"/>
      <c r="J82" s="1399"/>
      <c r="K82" s="56" t="s">
        <v>181</v>
      </c>
      <c r="L82" s="210" t="s">
        <v>181</v>
      </c>
      <c r="M82" s="211" t="s">
        <v>181</v>
      </c>
      <c r="N82" s="211" t="s">
        <v>181</v>
      </c>
      <c r="O82" s="421" t="s">
        <v>181</v>
      </c>
      <c r="P82" s="211" t="s">
        <v>181</v>
      </c>
      <c r="Q82" s="210" t="s">
        <v>181</v>
      </c>
      <c r="R82" s="211" t="s">
        <v>181</v>
      </c>
      <c r="S82" s="211" t="s">
        <v>181</v>
      </c>
      <c r="T82" s="421" t="s">
        <v>181</v>
      </c>
      <c r="U82" s="211" t="s">
        <v>181</v>
      </c>
      <c r="V82" s="210" t="s">
        <v>181</v>
      </c>
      <c r="W82" s="211" t="s">
        <v>181</v>
      </c>
      <c r="X82" s="211" t="s">
        <v>181</v>
      </c>
      <c r="Y82" s="421" t="s">
        <v>181</v>
      </c>
      <c r="Z82" s="211" t="s">
        <v>181</v>
      </c>
      <c r="AA82" s="210" t="s">
        <v>181</v>
      </c>
      <c r="AB82" s="211" t="s">
        <v>181</v>
      </c>
      <c r="AC82" s="211" t="s">
        <v>181</v>
      </c>
      <c r="AD82" s="421" t="s">
        <v>181</v>
      </c>
      <c r="AE82" s="211" t="s">
        <v>181</v>
      </c>
      <c r="AF82" s="210" t="s">
        <v>181</v>
      </c>
      <c r="AG82" s="211" t="s">
        <v>181</v>
      </c>
      <c r="AH82" s="211" t="s">
        <v>181</v>
      </c>
      <c r="AI82" s="421" t="s">
        <v>181</v>
      </c>
      <c r="AJ82" s="211" t="s">
        <v>181</v>
      </c>
      <c r="AK82" s="210" t="s">
        <v>181</v>
      </c>
      <c r="AL82" s="211" t="s">
        <v>181</v>
      </c>
      <c r="AM82" s="211" t="s">
        <v>181</v>
      </c>
      <c r="AN82" s="421" t="s">
        <v>181</v>
      </c>
      <c r="AO82" s="211" t="s">
        <v>181</v>
      </c>
      <c r="AP82" s="248" t="s">
        <v>181</v>
      </c>
      <c r="AQ82" s="237" t="s">
        <v>181</v>
      </c>
      <c r="AR82" s="215" t="s">
        <v>181</v>
      </c>
      <c r="AS82" s="56" t="s">
        <v>181</v>
      </c>
      <c r="AT82" s="238"/>
      <c r="AU82" s="56" t="s">
        <v>181</v>
      </c>
      <c r="AV82" s="56" t="s">
        <v>181</v>
      </c>
      <c r="AW82" s="56"/>
      <c r="AX82" s="132"/>
      <c r="AY82" s="132"/>
      <c r="AZ82" s="132"/>
      <c r="BA82" s="132"/>
      <c r="BB82" s="132"/>
      <c r="BC82" s="132"/>
      <c r="BD82" s="132"/>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32"/>
      <c r="CO82" s="127"/>
      <c r="CP82" s="127"/>
      <c r="CQ82" s="127"/>
      <c r="CR82" s="127"/>
      <c r="CS82" s="127"/>
      <c r="CT82" s="132"/>
      <c r="CU82" s="127"/>
      <c r="CV82" s="127"/>
      <c r="CW82" s="127"/>
      <c r="CX82" s="127"/>
      <c r="CY82" s="127"/>
      <c r="CZ82" s="132"/>
      <c r="DA82" s="127"/>
      <c r="DB82" s="127"/>
      <c r="DC82" s="127"/>
      <c r="DD82" s="127"/>
      <c r="DE82" s="127"/>
      <c r="DF82" s="127"/>
      <c r="DG82" s="127"/>
      <c r="DH82" s="127"/>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c r="EO82" s="127"/>
      <c r="EP82" s="127"/>
    </row>
    <row r="83" spans="1:146" s="58" customFormat="1" ht="20.25" customHeight="1">
      <c r="A83" s="55" t="s">
        <v>181</v>
      </c>
      <c r="B83" s="56" t="s">
        <v>181</v>
      </c>
      <c r="C83" s="56" t="s">
        <v>181</v>
      </c>
      <c r="D83" s="1090" t="s">
        <v>266</v>
      </c>
      <c r="E83" s="1091"/>
      <c r="F83" s="1091"/>
      <c r="G83" s="1091"/>
      <c r="H83" s="1091"/>
      <c r="I83" s="1091"/>
      <c r="J83" s="1091"/>
      <c r="K83" s="56" t="s">
        <v>181</v>
      </c>
      <c r="L83" s="210" t="s">
        <v>181</v>
      </c>
      <c r="M83" s="211" t="s">
        <v>181</v>
      </c>
      <c r="N83" s="211" t="s">
        <v>181</v>
      </c>
      <c r="O83" s="427"/>
      <c r="P83" s="211"/>
      <c r="Q83" s="210" t="s">
        <v>181</v>
      </c>
      <c r="R83" s="211" t="s">
        <v>181</v>
      </c>
      <c r="S83" s="211" t="s">
        <v>181</v>
      </c>
      <c r="T83" s="427"/>
      <c r="U83" s="211"/>
      <c r="V83" s="210" t="s">
        <v>181</v>
      </c>
      <c r="W83" s="211" t="s">
        <v>181</v>
      </c>
      <c r="X83" s="211" t="s">
        <v>181</v>
      </c>
      <c r="Y83" s="427"/>
      <c r="Z83" s="211"/>
      <c r="AA83" s="210" t="s">
        <v>181</v>
      </c>
      <c r="AB83" s="211" t="s">
        <v>181</v>
      </c>
      <c r="AC83" s="211" t="s">
        <v>181</v>
      </c>
      <c r="AD83" s="427"/>
      <c r="AE83" s="211"/>
      <c r="AF83" s="210" t="s">
        <v>181</v>
      </c>
      <c r="AG83" s="211" t="s">
        <v>181</v>
      </c>
      <c r="AH83" s="211" t="s">
        <v>181</v>
      </c>
      <c r="AI83" s="427"/>
      <c r="AJ83" s="211"/>
      <c r="AK83" s="210" t="s">
        <v>181</v>
      </c>
      <c r="AL83" s="211" t="s">
        <v>181</v>
      </c>
      <c r="AM83" s="211" t="s">
        <v>181</v>
      </c>
      <c r="AN83" s="427"/>
      <c r="AO83" s="211"/>
      <c r="AP83" s="248" t="s">
        <v>181</v>
      </c>
      <c r="AQ83" s="230">
        <f>SUM(O83:AN83)</f>
        <v>0</v>
      </c>
      <c r="AR83" s="215" t="s">
        <v>181</v>
      </c>
      <c r="AS83" s="56" t="s">
        <v>181</v>
      </c>
      <c r="AT83" s="231"/>
      <c r="AU83" s="56" t="s">
        <v>181</v>
      </c>
      <c r="AV83" s="56" t="s">
        <v>181</v>
      </c>
      <c r="AW83" s="56"/>
      <c r="AX83" s="132" t="s">
        <v>181</v>
      </c>
      <c r="AY83" s="132" t="s">
        <v>181</v>
      </c>
      <c r="AZ83" s="132" t="s">
        <v>181</v>
      </c>
      <c r="BA83" s="132" t="s">
        <v>181</v>
      </c>
      <c r="BB83" s="132" t="s">
        <v>181</v>
      </c>
      <c r="BC83" s="132" t="s">
        <v>181</v>
      </c>
      <c r="BD83" s="132" t="s">
        <v>181</v>
      </c>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32" t="s">
        <v>181</v>
      </c>
      <c r="CO83" s="127"/>
      <c r="CP83" s="127"/>
      <c r="CQ83" s="127"/>
      <c r="CR83" s="127"/>
      <c r="CS83" s="127"/>
      <c r="CT83" s="132" t="s">
        <v>181</v>
      </c>
      <c r="CU83" s="127"/>
      <c r="CV83" s="127"/>
      <c r="CW83" s="127"/>
      <c r="CX83" s="127"/>
      <c r="CY83" s="127"/>
      <c r="CZ83" s="132" t="s">
        <v>181</v>
      </c>
      <c r="DA83" s="127"/>
      <c r="DB83" s="127"/>
      <c r="DC83" s="127"/>
      <c r="DD83" s="127"/>
      <c r="DE83" s="127"/>
      <c r="DF83" s="127"/>
      <c r="DG83" s="127"/>
      <c r="DH83" s="127"/>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c r="EO83" s="127"/>
      <c r="EP83" s="127"/>
    </row>
    <row r="84" spans="1:146" s="58" customFormat="1" ht="20.25" customHeight="1">
      <c r="A84" s="55"/>
      <c r="B84" s="56"/>
      <c r="C84" s="56"/>
      <c r="D84" s="1090" t="s">
        <v>266</v>
      </c>
      <c r="E84" s="1091"/>
      <c r="F84" s="1091"/>
      <c r="G84" s="1091"/>
      <c r="H84" s="1091"/>
      <c r="I84" s="1091"/>
      <c r="J84" s="1091"/>
      <c r="K84" s="56"/>
      <c r="L84" s="210"/>
      <c r="M84" s="211"/>
      <c r="N84" s="211"/>
      <c r="O84" s="427"/>
      <c r="P84" s="211"/>
      <c r="Q84" s="210"/>
      <c r="R84" s="211"/>
      <c r="S84" s="211"/>
      <c r="T84" s="427"/>
      <c r="U84" s="211"/>
      <c r="V84" s="210"/>
      <c r="W84" s="211"/>
      <c r="X84" s="211"/>
      <c r="Y84" s="427"/>
      <c r="Z84" s="211"/>
      <c r="AA84" s="210"/>
      <c r="AB84" s="211"/>
      <c r="AC84" s="211"/>
      <c r="AD84" s="427"/>
      <c r="AE84" s="211"/>
      <c r="AF84" s="210"/>
      <c r="AG84" s="211"/>
      <c r="AH84" s="211"/>
      <c r="AI84" s="427"/>
      <c r="AJ84" s="211"/>
      <c r="AK84" s="210"/>
      <c r="AL84" s="211"/>
      <c r="AM84" s="211"/>
      <c r="AN84" s="427"/>
      <c r="AO84" s="211"/>
      <c r="AP84" s="248"/>
      <c r="AQ84" s="230">
        <f>SUM(O84:AN84)</f>
        <v>0</v>
      </c>
      <c r="AR84" s="215"/>
      <c r="AS84" s="56"/>
      <c r="AT84" s="231"/>
      <c r="AU84" s="56" t="s">
        <v>181</v>
      </c>
      <c r="AV84" s="56"/>
      <c r="AW84" s="56"/>
      <c r="AX84" s="132" t="s">
        <v>181</v>
      </c>
      <c r="AY84" s="132" t="s">
        <v>181</v>
      </c>
      <c r="AZ84" s="132" t="s">
        <v>181</v>
      </c>
      <c r="BA84" s="132" t="s">
        <v>181</v>
      </c>
      <c r="BB84" s="132" t="s">
        <v>181</v>
      </c>
      <c r="BC84" s="132" t="s">
        <v>181</v>
      </c>
      <c r="BD84" s="132" t="s">
        <v>181</v>
      </c>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32" t="s">
        <v>181</v>
      </c>
      <c r="CO84" s="127"/>
      <c r="CP84" s="127"/>
      <c r="CQ84" s="127"/>
      <c r="CR84" s="127"/>
      <c r="CS84" s="127"/>
      <c r="CT84" s="132" t="s">
        <v>181</v>
      </c>
      <c r="CU84" s="127"/>
      <c r="CV84" s="127"/>
      <c r="CW84" s="127"/>
      <c r="CX84" s="127"/>
      <c r="CY84" s="127"/>
      <c r="CZ84" s="132" t="s">
        <v>181</v>
      </c>
      <c r="DA84" s="127"/>
      <c r="DB84" s="127"/>
      <c r="DC84" s="127"/>
      <c r="DD84" s="127"/>
      <c r="DE84" s="127"/>
      <c r="DF84" s="127"/>
      <c r="DG84" s="127"/>
      <c r="DH84" s="127"/>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c r="EO84" s="127"/>
      <c r="EP84" s="127"/>
    </row>
    <row r="85" spans="1:146" s="58" customFormat="1" ht="20.25" customHeight="1">
      <c r="A85" s="55"/>
      <c r="B85" s="56"/>
      <c r="C85" s="56"/>
      <c r="D85" s="1090" t="s">
        <v>266</v>
      </c>
      <c r="E85" s="1091"/>
      <c r="F85" s="1091"/>
      <c r="G85" s="1091"/>
      <c r="H85" s="1091"/>
      <c r="I85" s="1091"/>
      <c r="J85" s="1091"/>
      <c r="K85" s="56"/>
      <c r="L85" s="210"/>
      <c r="M85" s="211"/>
      <c r="N85" s="211"/>
      <c r="O85" s="427"/>
      <c r="P85" s="211"/>
      <c r="Q85" s="210"/>
      <c r="R85" s="211"/>
      <c r="S85" s="211"/>
      <c r="T85" s="427"/>
      <c r="U85" s="211"/>
      <c r="V85" s="210"/>
      <c r="W85" s="211"/>
      <c r="X85" s="211"/>
      <c r="Y85" s="427"/>
      <c r="Z85" s="211"/>
      <c r="AA85" s="210"/>
      <c r="AB85" s="211"/>
      <c r="AC85" s="211"/>
      <c r="AD85" s="427"/>
      <c r="AE85" s="211"/>
      <c r="AF85" s="210"/>
      <c r="AG85" s="211"/>
      <c r="AH85" s="211"/>
      <c r="AI85" s="427"/>
      <c r="AJ85" s="211"/>
      <c r="AK85" s="210"/>
      <c r="AL85" s="211"/>
      <c r="AM85" s="211"/>
      <c r="AN85" s="427"/>
      <c r="AO85" s="211"/>
      <c r="AP85" s="248"/>
      <c r="AQ85" s="230">
        <f>SUM(O85:AN85)</f>
        <v>0</v>
      </c>
      <c r="AR85" s="215"/>
      <c r="AS85" s="56"/>
      <c r="AT85" s="231"/>
      <c r="AU85" s="56" t="s">
        <v>181</v>
      </c>
      <c r="AV85" s="56"/>
      <c r="AW85" s="56"/>
      <c r="AX85" s="132" t="s">
        <v>181</v>
      </c>
      <c r="AY85" s="132" t="s">
        <v>181</v>
      </c>
      <c r="AZ85" s="132" t="s">
        <v>181</v>
      </c>
      <c r="BA85" s="132" t="s">
        <v>181</v>
      </c>
      <c r="BB85" s="132" t="s">
        <v>181</v>
      </c>
      <c r="BC85" s="132" t="s">
        <v>181</v>
      </c>
      <c r="BD85" s="132" t="s">
        <v>181</v>
      </c>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32" t="s">
        <v>181</v>
      </c>
      <c r="CO85" s="127"/>
      <c r="CP85" s="127"/>
      <c r="CQ85" s="127"/>
      <c r="CR85" s="127"/>
      <c r="CS85" s="127"/>
      <c r="CT85" s="132" t="s">
        <v>181</v>
      </c>
      <c r="CU85" s="127"/>
      <c r="CV85" s="127"/>
      <c r="CW85" s="127"/>
      <c r="CX85" s="127"/>
      <c r="CY85" s="127"/>
      <c r="CZ85" s="132" t="s">
        <v>181</v>
      </c>
      <c r="DA85" s="127"/>
      <c r="DB85" s="127"/>
      <c r="DC85" s="127"/>
      <c r="DD85" s="127"/>
      <c r="DE85" s="127"/>
      <c r="DF85" s="127"/>
      <c r="DG85" s="127"/>
      <c r="DH85" s="127"/>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c r="EO85" s="127"/>
      <c r="EP85" s="127"/>
    </row>
    <row r="86" spans="1:146" s="58" customFormat="1" ht="9.9499999999999993" customHeight="1">
      <c r="A86" s="55" t="s">
        <v>181</v>
      </c>
      <c r="B86" s="56" t="s">
        <v>181</v>
      </c>
      <c r="C86" s="56" t="s">
        <v>181</v>
      </c>
      <c r="D86" s="56" t="s">
        <v>181</v>
      </c>
      <c r="E86" s="56" t="s">
        <v>181</v>
      </c>
      <c r="F86" s="56" t="s">
        <v>181</v>
      </c>
      <c r="G86" s="56" t="s">
        <v>181</v>
      </c>
      <c r="H86" s="56" t="s">
        <v>181</v>
      </c>
      <c r="I86" s="56" t="s">
        <v>181</v>
      </c>
      <c r="J86" s="157" t="s">
        <v>181</v>
      </c>
      <c r="K86" s="157" t="s">
        <v>181</v>
      </c>
      <c r="L86" s="210" t="s">
        <v>181</v>
      </c>
      <c r="M86" s="211" t="s">
        <v>181</v>
      </c>
      <c r="N86" s="211" t="s">
        <v>181</v>
      </c>
      <c r="O86" s="421" t="s">
        <v>181</v>
      </c>
      <c r="P86" s="212" t="s">
        <v>181</v>
      </c>
      <c r="Q86" s="210" t="s">
        <v>181</v>
      </c>
      <c r="R86" s="211" t="s">
        <v>181</v>
      </c>
      <c r="S86" s="211" t="s">
        <v>181</v>
      </c>
      <c r="T86" s="421" t="s">
        <v>181</v>
      </c>
      <c r="U86" s="212" t="s">
        <v>181</v>
      </c>
      <c r="V86" s="210" t="s">
        <v>181</v>
      </c>
      <c r="W86" s="211" t="s">
        <v>181</v>
      </c>
      <c r="X86" s="211" t="s">
        <v>181</v>
      </c>
      <c r="Y86" s="421" t="s">
        <v>181</v>
      </c>
      <c r="Z86" s="212" t="s">
        <v>181</v>
      </c>
      <c r="AA86" s="210" t="s">
        <v>181</v>
      </c>
      <c r="AB86" s="211" t="s">
        <v>181</v>
      </c>
      <c r="AC86" s="211" t="s">
        <v>181</v>
      </c>
      <c r="AD86" s="421" t="s">
        <v>181</v>
      </c>
      <c r="AE86" s="212" t="s">
        <v>181</v>
      </c>
      <c r="AF86" s="210" t="s">
        <v>181</v>
      </c>
      <c r="AG86" s="211" t="s">
        <v>181</v>
      </c>
      <c r="AH86" s="211" t="s">
        <v>181</v>
      </c>
      <c r="AI86" s="421" t="s">
        <v>181</v>
      </c>
      <c r="AJ86" s="212" t="s">
        <v>181</v>
      </c>
      <c r="AK86" s="210" t="s">
        <v>181</v>
      </c>
      <c r="AL86" s="211" t="s">
        <v>181</v>
      </c>
      <c r="AM86" s="211" t="s">
        <v>181</v>
      </c>
      <c r="AN86" s="421" t="s">
        <v>181</v>
      </c>
      <c r="AO86" s="212" t="s">
        <v>181</v>
      </c>
      <c r="AP86" s="229" t="s">
        <v>181</v>
      </c>
      <c r="AQ86" s="237" t="s">
        <v>181</v>
      </c>
      <c r="AR86" s="215" t="s">
        <v>181</v>
      </c>
      <c r="AS86" s="56" t="s">
        <v>181</v>
      </c>
      <c r="AT86" s="238"/>
      <c r="AU86" s="56" t="s">
        <v>181</v>
      </c>
      <c r="AV86" s="56" t="s">
        <v>181</v>
      </c>
      <c r="AW86" s="56"/>
      <c r="AX86" s="132" t="s">
        <v>181</v>
      </c>
      <c r="AY86" s="132" t="s">
        <v>181</v>
      </c>
      <c r="AZ86" s="132" t="s">
        <v>181</v>
      </c>
      <c r="BA86" s="132" t="s">
        <v>181</v>
      </c>
      <c r="BB86" s="132" t="s">
        <v>181</v>
      </c>
      <c r="BC86" s="132" t="s">
        <v>181</v>
      </c>
      <c r="BD86" s="132" t="s">
        <v>181</v>
      </c>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32" t="s">
        <v>181</v>
      </c>
      <c r="CO86" s="127"/>
      <c r="CP86" s="127"/>
      <c r="CQ86" s="127"/>
      <c r="CR86" s="127"/>
      <c r="CS86" s="127"/>
      <c r="CT86" s="132" t="s">
        <v>181</v>
      </c>
      <c r="CU86" s="127"/>
      <c r="CV86" s="127"/>
      <c r="CW86" s="127"/>
      <c r="CX86" s="127"/>
      <c r="CY86" s="127"/>
      <c r="CZ86" s="132" t="s">
        <v>181</v>
      </c>
      <c r="DA86" s="127"/>
      <c r="DB86" s="127"/>
      <c r="DC86" s="127"/>
      <c r="DD86" s="127"/>
      <c r="DE86" s="127"/>
      <c r="DF86" s="127"/>
      <c r="DG86" s="127"/>
      <c r="DH86" s="127"/>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c r="EO86" s="127"/>
      <c r="EP86" s="127"/>
    </row>
    <row r="87" spans="1:146" s="58" customFormat="1" ht="20.25" customHeight="1">
      <c r="A87" s="55" t="s">
        <v>181</v>
      </c>
      <c r="B87" s="59">
        <v>4</v>
      </c>
      <c r="C87" s="1398" t="s">
        <v>267</v>
      </c>
      <c r="D87" s="1399"/>
      <c r="E87" s="1399"/>
      <c r="F87" s="1399"/>
      <c r="G87" s="1399"/>
      <c r="H87" s="1399"/>
      <c r="I87" s="1399"/>
      <c r="J87" s="1399"/>
      <c r="K87" s="56" t="s">
        <v>181</v>
      </c>
      <c r="L87" s="210" t="s">
        <v>181</v>
      </c>
      <c r="M87" s="211" t="s">
        <v>181</v>
      </c>
      <c r="N87" s="211" t="s">
        <v>181</v>
      </c>
      <c r="O87" s="421" t="s">
        <v>181</v>
      </c>
      <c r="P87" s="211" t="s">
        <v>181</v>
      </c>
      <c r="Q87" s="210" t="s">
        <v>181</v>
      </c>
      <c r="R87" s="211" t="s">
        <v>181</v>
      </c>
      <c r="S87" s="211" t="s">
        <v>181</v>
      </c>
      <c r="T87" s="421" t="s">
        <v>181</v>
      </c>
      <c r="U87" s="211" t="s">
        <v>181</v>
      </c>
      <c r="V87" s="210" t="s">
        <v>181</v>
      </c>
      <c r="W87" s="211" t="s">
        <v>181</v>
      </c>
      <c r="X87" s="211" t="s">
        <v>181</v>
      </c>
      <c r="Y87" s="421" t="s">
        <v>181</v>
      </c>
      <c r="Z87" s="211" t="s">
        <v>181</v>
      </c>
      <c r="AA87" s="210" t="s">
        <v>181</v>
      </c>
      <c r="AB87" s="211" t="s">
        <v>181</v>
      </c>
      <c r="AC87" s="211" t="s">
        <v>181</v>
      </c>
      <c r="AD87" s="421" t="s">
        <v>181</v>
      </c>
      <c r="AE87" s="211" t="s">
        <v>181</v>
      </c>
      <c r="AF87" s="210" t="s">
        <v>181</v>
      </c>
      <c r="AG87" s="211" t="s">
        <v>181</v>
      </c>
      <c r="AH87" s="211" t="s">
        <v>181</v>
      </c>
      <c r="AI87" s="421" t="s">
        <v>181</v>
      </c>
      <c r="AJ87" s="211" t="s">
        <v>181</v>
      </c>
      <c r="AK87" s="210" t="s">
        <v>181</v>
      </c>
      <c r="AL87" s="211" t="s">
        <v>181</v>
      </c>
      <c r="AM87" s="211" t="s">
        <v>181</v>
      </c>
      <c r="AN87" s="421" t="s">
        <v>181</v>
      </c>
      <c r="AO87" s="211" t="s">
        <v>181</v>
      </c>
      <c r="AP87" s="248" t="s">
        <v>181</v>
      </c>
      <c r="AQ87" s="237" t="s">
        <v>181</v>
      </c>
      <c r="AR87" s="215" t="s">
        <v>181</v>
      </c>
      <c r="AS87" s="56" t="s">
        <v>181</v>
      </c>
      <c r="AT87" s="238"/>
      <c r="AU87" s="56" t="s">
        <v>181</v>
      </c>
      <c r="AV87" s="56" t="s">
        <v>181</v>
      </c>
      <c r="AW87" s="56"/>
      <c r="AX87" s="132" t="s">
        <v>181</v>
      </c>
      <c r="AY87" s="132" t="s">
        <v>181</v>
      </c>
      <c r="AZ87" s="132" t="s">
        <v>181</v>
      </c>
      <c r="BA87" s="132" t="s">
        <v>181</v>
      </c>
      <c r="BB87" s="132" t="s">
        <v>181</v>
      </c>
      <c r="BC87" s="132" t="s">
        <v>181</v>
      </c>
      <c r="BD87" s="132" t="s">
        <v>181</v>
      </c>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32" t="s">
        <v>181</v>
      </c>
      <c r="CO87" s="127"/>
      <c r="CP87" s="127"/>
      <c r="CQ87" s="127"/>
      <c r="CR87" s="127"/>
      <c r="CS87" s="127"/>
      <c r="CT87" s="132" t="s">
        <v>181</v>
      </c>
      <c r="CU87" s="127"/>
      <c r="CV87" s="127"/>
      <c r="CW87" s="127"/>
      <c r="CX87" s="127"/>
      <c r="CY87" s="127"/>
      <c r="CZ87" s="132" t="s">
        <v>181</v>
      </c>
      <c r="DA87" s="127"/>
      <c r="DB87" s="127"/>
      <c r="DC87" s="127"/>
      <c r="DD87" s="127"/>
      <c r="DE87" s="127"/>
      <c r="DF87" s="127"/>
      <c r="DG87" s="127"/>
      <c r="DH87" s="127"/>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c r="EO87" s="127"/>
      <c r="EP87" s="127"/>
    </row>
    <row r="88" spans="1:146" s="58" customFormat="1" ht="20.25" customHeight="1">
      <c r="A88" s="55" t="s">
        <v>181</v>
      </c>
      <c r="B88" s="56" t="s">
        <v>181</v>
      </c>
      <c r="C88" s="56" t="s">
        <v>181</v>
      </c>
      <c r="D88" s="1090" t="s">
        <v>268</v>
      </c>
      <c r="E88" s="1091"/>
      <c r="F88" s="1091"/>
      <c r="G88" s="1091"/>
      <c r="H88" s="1091"/>
      <c r="I88" s="1091"/>
      <c r="J88" s="1091"/>
      <c r="K88" s="56" t="s">
        <v>181</v>
      </c>
      <c r="L88" s="210" t="s">
        <v>181</v>
      </c>
      <c r="M88" s="211" t="s">
        <v>181</v>
      </c>
      <c r="N88" s="211" t="s">
        <v>181</v>
      </c>
      <c r="O88" s="427"/>
      <c r="P88" s="211"/>
      <c r="Q88" s="210" t="s">
        <v>181</v>
      </c>
      <c r="R88" s="211" t="s">
        <v>181</v>
      </c>
      <c r="S88" s="211" t="s">
        <v>181</v>
      </c>
      <c r="T88" s="427"/>
      <c r="U88" s="211"/>
      <c r="V88" s="210" t="s">
        <v>181</v>
      </c>
      <c r="W88" s="211" t="s">
        <v>181</v>
      </c>
      <c r="X88" s="211" t="s">
        <v>181</v>
      </c>
      <c r="Y88" s="427"/>
      <c r="Z88" s="211"/>
      <c r="AA88" s="210" t="s">
        <v>181</v>
      </c>
      <c r="AB88" s="211" t="s">
        <v>181</v>
      </c>
      <c r="AC88" s="211" t="s">
        <v>181</v>
      </c>
      <c r="AD88" s="427"/>
      <c r="AE88" s="211"/>
      <c r="AF88" s="210" t="s">
        <v>181</v>
      </c>
      <c r="AG88" s="211" t="s">
        <v>181</v>
      </c>
      <c r="AH88" s="211" t="s">
        <v>181</v>
      </c>
      <c r="AI88" s="427"/>
      <c r="AJ88" s="211"/>
      <c r="AK88" s="210" t="s">
        <v>181</v>
      </c>
      <c r="AL88" s="211" t="s">
        <v>181</v>
      </c>
      <c r="AM88" s="211" t="s">
        <v>181</v>
      </c>
      <c r="AN88" s="427"/>
      <c r="AO88" s="211"/>
      <c r="AP88" s="248" t="s">
        <v>181</v>
      </c>
      <c r="AQ88" s="230">
        <f>SUM(O88:AN88)</f>
        <v>0</v>
      </c>
      <c r="AR88" s="215" t="s">
        <v>181</v>
      </c>
      <c r="AS88" s="56" t="s">
        <v>181</v>
      </c>
      <c r="AT88" s="231"/>
      <c r="AU88" s="56" t="s">
        <v>181</v>
      </c>
      <c r="AV88" s="56" t="s">
        <v>181</v>
      </c>
      <c r="AW88" s="132" t="s">
        <v>181</v>
      </c>
      <c r="AX88" s="132" t="s">
        <v>181</v>
      </c>
      <c r="AY88" s="132" t="s">
        <v>181</v>
      </c>
      <c r="AZ88" s="132" t="s">
        <v>181</v>
      </c>
      <c r="BA88" s="132" t="s">
        <v>181</v>
      </c>
      <c r="BB88" s="132" t="s">
        <v>181</v>
      </c>
      <c r="BC88" s="132" t="s">
        <v>181</v>
      </c>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32" t="s">
        <v>181</v>
      </c>
      <c r="CN88" s="127"/>
      <c r="CO88" s="127"/>
      <c r="CP88" s="127"/>
      <c r="CQ88" s="127"/>
      <c r="CR88" s="127"/>
      <c r="CS88" s="132" t="s">
        <v>181</v>
      </c>
      <c r="CT88" s="127"/>
      <c r="CU88" s="127"/>
      <c r="CV88" s="127"/>
      <c r="CW88" s="127"/>
      <c r="CX88" s="127"/>
      <c r="CY88" s="132" t="s">
        <v>181</v>
      </c>
      <c r="CZ88" s="127"/>
      <c r="DA88" s="127"/>
      <c r="DB88" s="127"/>
      <c r="DC88" s="127"/>
      <c r="DD88" s="127"/>
      <c r="DE88" s="127"/>
      <c r="DF88" s="127"/>
      <c r="DG88" s="127"/>
      <c r="DH88" s="127"/>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c r="EO88" s="127"/>
      <c r="EP88" s="127"/>
    </row>
    <row r="89" spans="1:146" s="58" customFormat="1" ht="20.25" customHeight="1">
      <c r="A89" s="55"/>
      <c r="B89" s="56"/>
      <c r="C89" s="56"/>
      <c r="D89" s="1090" t="s">
        <v>268</v>
      </c>
      <c r="E89" s="1091"/>
      <c r="F89" s="1091"/>
      <c r="G89" s="1091"/>
      <c r="H89" s="1091"/>
      <c r="I89" s="1091"/>
      <c r="J89" s="1091"/>
      <c r="K89" s="56"/>
      <c r="L89" s="210"/>
      <c r="M89" s="211"/>
      <c r="N89" s="211"/>
      <c r="O89" s="427"/>
      <c r="P89" s="211"/>
      <c r="Q89" s="210"/>
      <c r="R89" s="211"/>
      <c r="S89" s="211"/>
      <c r="T89" s="427"/>
      <c r="U89" s="211"/>
      <c r="V89" s="210"/>
      <c r="W89" s="211"/>
      <c r="X89" s="211"/>
      <c r="Y89" s="427"/>
      <c r="Z89" s="211"/>
      <c r="AA89" s="210"/>
      <c r="AB89" s="211"/>
      <c r="AC89" s="211"/>
      <c r="AD89" s="427"/>
      <c r="AE89" s="211"/>
      <c r="AF89" s="210"/>
      <c r="AG89" s="211"/>
      <c r="AH89" s="211"/>
      <c r="AI89" s="427"/>
      <c r="AJ89" s="211"/>
      <c r="AK89" s="210"/>
      <c r="AL89" s="211"/>
      <c r="AM89" s="211"/>
      <c r="AN89" s="427"/>
      <c r="AO89" s="211"/>
      <c r="AP89" s="248"/>
      <c r="AQ89" s="230">
        <f>SUM(O89:AN89)</f>
        <v>0</v>
      </c>
      <c r="AR89" s="215"/>
      <c r="AS89" s="56"/>
      <c r="AT89" s="231"/>
      <c r="AU89" s="56" t="s">
        <v>181</v>
      </c>
      <c r="AV89" s="56"/>
      <c r="AW89" s="132"/>
      <c r="AX89" s="132"/>
      <c r="AY89" s="132"/>
      <c r="AZ89" s="132"/>
      <c r="BA89" s="132"/>
      <c r="BB89" s="132"/>
      <c r="BC89" s="132"/>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32"/>
      <c r="CN89" s="127"/>
      <c r="CO89" s="127"/>
      <c r="CP89" s="127"/>
      <c r="CQ89" s="127"/>
      <c r="CR89" s="127"/>
      <c r="CS89" s="132"/>
      <c r="CT89" s="127"/>
      <c r="CU89" s="127"/>
      <c r="CV89" s="127"/>
      <c r="CW89" s="127"/>
      <c r="CX89" s="127"/>
      <c r="CY89" s="132"/>
      <c r="CZ89" s="127"/>
      <c r="DA89" s="127"/>
      <c r="DB89" s="127"/>
      <c r="DC89" s="127"/>
      <c r="DD89" s="127"/>
      <c r="DE89" s="127"/>
      <c r="DF89" s="127"/>
      <c r="DG89" s="127"/>
      <c r="DH89" s="127"/>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c r="EO89" s="127"/>
      <c r="EP89" s="127"/>
    </row>
    <row r="90" spans="1:146" s="58" customFormat="1" ht="20.25" customHeight="1">
      <c r="A90" s="55"/>
      <c r="B90" s="56"/>
      <c r="C90" s="56"/>
      <c r="D90" s="1090" t="s">
        <v>268</v>
      </c>
      <c r="E90" s="1091"/>
      <c r="F90" s="1091"/>
      <c r="G90" s="1091"/>
      <c r="H90" s="1091"/>
      <c r="I90" s="1091"/>
      <c r="J90" s="1091"/>
      <c r="K90" s="56"/>
      <c r="L90" s="210"/>
      <c r="M90" s="211"/>
      <c r="N90" s="211"/>
      <c r="O90" s="427"/>
      <c r="P90" s="211"/>
      <c r="Q90" s="210"/>
      <c r="R90" s="211"/>
      <c r="S90" s="211"/>
      <c r="T90" s="427"/>
      <c r="U90" s="211"/>
      <c r="V90" s="210"/>
      <c r="W90" s="211"/>
      <c r="X90" s="211"/>
      <c r="Y90" s="427"/>
      <c r="Z90" s="211"/>
      <c r="AA90" s="210"/>
      <c r="AB90" s="211"/>
      <c r="AC90" s="211"/>
      <c r="AD90" s="427"/>
      <c r="AE90" s="211"/>
      <c r="AF90" s="210"/>
      <c r="AG90" s="211"/>
      <c r="AH90" s="211"/>
      <c r="AI90" s="427"/>
      <c r="AJ90" s="211"/>
      <c r="AK90" s="210"/>
      <c r="AL90" s="211"/>
      <c r="AM90" s="211"/>
      <c r="AN90" s="427"/>
      <c r="AO90" s="211"/>
      <c r="AP90" s="248"/>
      <c r="AQ90" s="230">
        <f>SUM(O90:AN90)</f>
        <v>0</v>
      </c>
      <c r="AR90" s="215"/>
      <c r="AS90" s="56"/>
      <c r="AT90" s="231"/>
      <c r="AU90" s="56" t="s">
        <v>181</v>
      </c>
      <c r="AV90" s="56"/>
      <c r="AW90" s="132"/>
      <c r="AX90" s="132"/>
      <c r="AY90" s="132"/>
      <c r="AZ90" s="132"/>
      <c r="BA90" s="132"/>
      <c r="BB90" s="132"/>
      <c r="BC90" s="132"/>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32"/>
      <c r="CN90" s="127"/>
      <c r="CO90" s="127"/>
      <c r="CP90" s="127"/>
      <c r="CQ90" s="127"/>
      <c r="CR90" s="127"/>
      <c r="CS90" s="132"/>
      <c r="CT90" s="127"/>
      <c r="CU90" s="127"/>
      <c r="CV90" s="127"/>
      <c r="CW90" s="127"/>
      <c r="CX90" s="127"/>
      <c r="CY90" s="132"/>
      <c r="CZ90" s="127"/>
      <c r="DA90" s="127"/>
      <c r="DB90" s="127"/>
      <c r="DC90" s="127"/>
      <c r="DD90" s="127"/>
      <c r="DE90" s="127"/>
      <c r="DF90" s="127"/>
      <c r="DG90" s="127"/>
      <c r="DH90" s="127"/>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c r="EO90" s="127"/>
      <c r="EP90" s="127"/>
    </row>
    <row r="91" spans="1:146" s="58" customFormat="1" ht="9.9499999999999993" customHeight="1" thickBot="1">
      <c r="A91" s="55" t="s">
        <v>181</v>
      </c>
      <c r="B91" s="56" t="s">
        <v>181</v>
      </c>
      <c r="C91" s="56" t="s">
        <v>181</v>
      </c>
      <c r="D91" s="56" t="s">
        <v>181</v>
      </c>
      <c r="E91" s="56" t="s">
        <v>181</v>
      </c>
      <c r="F91" s="56" t="s">
        <v>181</v>
      </c>
      <c r="G91" s="56" t="s">
        <v>181</v>
      </c>
      <c r="H91" s="56" t="s">
        <v>181</v>
      </c>
      <c r="I91" s="56" t="s">
        <v>181</v>
      </c>
      <c r="J91" s="157" t="s">
        <v>181</v>
      </c>
      <c r="K91" s="157" t="s">
        <v>181</v>
      </c>
      <c r="L91" s="210" t="s">
        <v>181</v>
      </c>
      <c r="M91" s="211" t="s">
        <v>181</v>
      </c>
      <c r="N91" s="211" t="s">
        <v>181</v>
      </c>
      <c r="O91" s="421" t="s">
        <v>181</v>
      </c>
      <c r="P91" s="212" t="s">
        <v>181</v>
      </c>
      <c r="Q91" s="210" t="s">
        <v>181</v>
      </c>
      <c r="R91" s="211" t="s">
        <v>181</v>
      </c>
      <c r="S91" s="211" t="s">
        <v>181</v>
      </c>
      <c r="T91" s="421" t="s">
        <v>181</v>
      </c>
      <c r="U91" s="212" t="s">
        <v>181</v>
      </c>
      <c r="V91" s="210" t="s">
        <v>181</v>
      </c>
      <c r="W91" s="211" t="s">
        <v>181</v>
      </c>
      <c r="X91" s="211" t="s">
        <v>181</v>
      </c>
      <c r="Y91" s="421" t="s">
        <v>181</v>
      </c>
      <c r="Z91" s="212" t="s">
        <v>181</v>
      </c>
      <c r="AA91" s="210" t="s">
        <v>181</v>
      </c>
      <c r="AB91" s="211" t="s">
        <v>181</v>
      </c>
      <c r="AC91" s="211" t="s">
        <v>181</v>
      </c>
      <c r="AD91" s="421" t="s">
        <v>181</v>
      </c>
      <c r="AE91" s="212" t="s">
        <v>181</v>
      </c>
      <c r="AF91" s="210" t="s">
        <v>181</v>
      </c>
      <c r="AG91" s="211" t="s">
        <v>181</v>
      </c>
      <c r="AH91" s="211" t="s">
        <v>181</v>
      </c>
      <c r="AI91" s="421" t="s">
        <v>181</v>
      </c>
      <c r="AJ91" s="212" t="s">
        <v>181</v>
      </c>
      <c r="AK91" s="210" t="s">
        <v>181</v>
      </c>
      <c r="AL91" s="211" t="s">
        <v>181</v>
      </c>
      <c r="AM91" s="211" t="s">
        <v>181</v>
      </c>
      <c r="AN91" s="421" t="s">
        <v>181</v>
      </c>
      <c r="AO91" s="212" t="s">
        <v>181</v>
      </c>
      <c r="AP91" s="229" t="s">
        <v>181</v>
      </c>
      <c r="AQ91" s="237" t="s">
        <v>181</v>
      </c>
      <c r="AR91" s="215" t="s">
        <v>181</v>
      </c>
      <c r="AS91" s="56" t="s">
        <v>181</v>
      </c>
      <c r="AT91" s="238"/>
      <c r="AU91" s="56" t="s">
        <v>181</v>
      </c>
      <c r="AV91" s="56" t="s">
        <v>181</v>
      </c>
      <c r="AW91" s="132"/>
      <c r="AX91" s="132"/>
      <c r="AY91" s="132"/>
      <c r="AZ91" s="132"/>
      <c r="BA91" s="132"/>
      <c r="BB91" s="132"/>
      <c r="BC91" s="132"/>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32"/>
      <c r="CN91" s="127"/>
      <c r="CO91" s="127"/>
      <c r="CP91" s="127"/>
      <c r="CQ91" s="127"/>
      <c r="CR91" s="127"/>
      <c r="CS91" s="132"/>
      <c r="CT91" s="127"/>
      <c r="CU91" s="127"/>
      <c r="CV91" s="127"/>
      <c r="CW91" s="127"/>
      <c r="CX91" s="127"/>
      <c r="CY91" s="132"/>
      <c r="CZ91" s="127"/>
      <c r="DA91" s="127"/>
      <c r="DB91" s="127"/>
      <c r="DC91" s="127"/>
      <c r="DD91" s="127"/>
      <c r="DE91" s="127"/>
      <c r="DF91" s="127"/>
      <c r="DG91" s="127"/>
      <c r="DH91" s="127"/>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c r="EO91" s="127"/>
      <c r="EP91" s="127"/>
    </row>
    <row r="92" spans="1:146" s="58" customFormat="1" ht="20.25" customHeight="1" thickBot="1">
      <c r="A92" s="55" t="s">
        <v>181</v>
      </c>
      <c r="B92" s="56" t="s">
        <v>181</v>
      </c>
      <c r="C92" s="56" t="s">
        <v>206</v>
      </c>
      <c r="D92" s="56"/>
      <c r="E92" s="56" t="s">
        <v>181</v>
      </c>
      <c r="F92" s="56" t="s">
        <v>181</v>
      </c>
      <c r="G92" s="56" t="s">
        <v>181</v>
      </c>
      <c r="H92" s="56" t="s">
        <v>181</v>
      </c>
      <c r="I92" s="56" t="s">
        <v>181</v>
      </c>
      <c r="J92" s="56" t="s">
        <v>181</v>
      </c>
      <c r="K92" s="56" t="s">
        <v>181</v>
      </c>
      <c r="L92" s="210" t="s">
        <v>181</v>
      </c>
      <c r="M92" s="211" t="s">
        <v>181</v>
      </c>
      <c r="N92" s="211" t="s">
        <v>181</v>
      </c>
      <c r="O92" s="426">
        <f>SUM(O73:O90)</f>
        <v>0</v>
      </c>
      <c r="P92" s="212" t="s">
        <v>181</v>
      </c>
      <c r="Q92" s="210" t="s">
        <v>181</v>
      </c>
      <c r="R92" s="211" t="s">
        <v>181</v>
      </c>
      <c r="S92" s="211" t="s">
        <v>181</v>
      </c>
      <c r="T92" s="426">
        <f>SUM(T73:T90)</f>
        <v>0</v>
      </c>
      <c r="U92" s="212" t="s">
        <v>181</v>
      </c>
      <c r="V92" s="210" t="s">
        <v>181</v>
      </c>
      <c r="W92" s="211" t="s">
        <v>181</v>
      </c>
      <c r="X92" s="211" t="s">
        <v>181</v>
      </c>
      <c r="Y92" s="426">
        <f>SUM(Y73:Y90)</f>
        <v>0</v>
      </c>
      <c r="Z92" s="212" t="s">
        <v>181</v>
      </c>
      <c r="AA92" s="210" t="s">
        <v>181</v>
      </c>
      <c r="AB92" s="211" t="s">
        <v>181</v>
      </c>
      <c r="AC92" s="211" t="s">
        <v>181</v>
      </c>
      <c r="AD92" s="426">
        <f>SUM(AD73:AD90)</f>
        <v>0</v>
      </c>
      <c r="AE92" s="212" t="s">
        <v>181</v>
      </c>
      <c r="AF92" s="210" t="s">
        <v>181</v>
      </c>
      <c r="AG92" s="211" t="s">
        <v>181</v>
      </c>
      <c r="AH92" s="211" t="s">
        <v>181</v>
      </c>
      <c r="AI92" s="426">
        <f>SUM(AI73:AI90)</f>
        <v>0</v>
      </c>
      <c r="AJ92" s="212" t="s">
        <v>181</v>
      </c>
      <c r="AK92" s="210" t="s">
        <v>181</v>
      </c>
      <c r="AL92" s="211" t="s">
        <v>181</v>
      </c>
      <c r="AM92" s="211" t="s">
        <v>181</v>
      </c>
      <c r="AN92" s="426">
        <f>SUM(AN73:AN90)</f>
        <v>0</v>
      </c>
      <c r="AO92" s="212" t="s">
        <v>181</v>
      </c>
      <c r="AP92" s="229" t="s">
        <v>181</v>
      </c>
      <c r="AQ92" s="251">
        <f>SUM(O92:AN92)</f>
        <v>0</v>
      </c>
      <c r="AR92" s="215" t="s">
        <v>181</v>
      </c>
      <c r="AS92" s="56" t="s">
        <v>181</v>
      </c>
      <c r="AT92" s="334"/>
      <c r="AU92" s="56" t="s">
        <v>181</v>
      </c>
      <c r="AV92" s="56" t="s">
        <v>181</v>
      </c>
      <c r="AW92" s="132" t="s">
        <v>181</v>
      </c>
      <c r="AX92" s="132" t="s">
        <v>181</v>
      </c>
      <c r="AY92" s="132" t="s">
        <v>181</v>
      </c>
      <c r="AZ92" s="132" t="s">
        <v>181</v>
      </c>
      <c r="BA92" s="132" t="s">
        <v>181</v>
      </c>
      <c r="BB92" s="132" t="s">
        <v>181</v>
      </c>
      <c r="BC92" s="132" t="s">
        <v>181</v>
      </c>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32" t="s">
        <v>181</v>
      </c>
      <c r="CN92" s="127"/>
      <c r="CO92" s="127"/>
      <c r="CP92" s="127"/>
      <c r="CQ92" s="127"/>
      <c r="CR92" s="127"/>
      <c r="CS92" s="132" t="s">
        <v>181</v>
      </c>
      <c r="CT92" s="127"/>
      <c r="CU92" s="127"/>
      <c r="CV92" s="127"/>
      <c r="CW92" s="127"/>
      <c r="CX92" s="127"/>
      <c r="CY92" s="132" t="s">
        <v>181</v>
      </c>
      <c r="CZ92" s="127"/>
      <c r="DA92" s="127"/>
      <c r="DB92" s="127"/>
      <c r="DC92" s="127"/>
      <c r="DD92" s="127"/>
      <c r="DE92" s="127"/>
      <c r="DF92" s="127"/>
      <c r="DG92" s="127"/>
      <c r="DH92" s="127"/>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c r="EO92" s="127"/>
      <c r="EP92" s="127"/>
    </row>
    <row r="93" spans="1:146" s="58" customFormat="1" ht="9.9499999999999993" customHeight="1" thickBot="1">
      <c r="A93" s="61" t="s">
        <v>181</v>
      </c>
      <c r="B93" s="62" t="s">
        <v>181</v>
      </c>
      <c r="C93" s="62" t="s">
        <v>181</v>
      </c>
      <c r="D93" s="62" t="s">
        <v>181</v>
      </c>
      <c r="E93" s="62" t="s">
        <v>181</v>
      </c>
      <c r="F93" s="62" t="s">
        <v>181</v>
      </c>
      <c r="G93" s="62" t="s">
        <v>181</v>
      </c>
      <c r="H93" s="62" t="s">
        <v>181</v>
      </c>
      <c r="I93" s="62" t="s">
        <v>181</v>
      </c>
      <c r="J93" s="62" t="s">
        <v>181</v>
      </c>
      <c r="K93" s="62" t="s">
        <v>181</v>
      </c>
      <c r="L93" s="240" t="s">
        <v>181</v>
      </c>
      <c r="M93" s="241" t="s">
        <v>181</v>
      </c>
      <c r="N93" s="241" t="s">
        <v>181</v>
      </c>
      <c r="O93" s="423" t="s">
        <v>181</v>
      </c>
      <c r="P93" s="243" t="s">
        <v>181</v>
      </c>
      <c r="Q93" s="240" t="s">
        <v>181</v>
      </c>
      <c r="R93" s="241" t="s">
        <v>181</v>
      </c>
      <c r="S93" s="241" t="s">
        <v>181</v>
      </c>
      <c r="T93" s="423" t="s">
        <v>181</v>
      </c>
      <c r="U93" s="243" t="s">
        <v>181</v>
      </c>
      <c r="V93" s="240" t="s">
        <v>181</v>
      </c>
      <c r="W93" s="241" t="s">
        <v>181</v>
      </c>
      <c r="X93" s="241" t="s">
        <v>181</v>
      </c>
      <c r="Y93" s="423" t="s">
        <v>181</v>
      </c>
      <c r="Z93" s="243" t="s">
        <v>181</v>
      </c>
      <c r="AA93" s="240" t="s">
        <v>181</v>
      </c>
      <c r="AB93" s="241" t="s">
        <v>181</v>
      </c>
      <c r="AC93" s="241" t="s">
        <v>181</v>
      </c>
      <c r="AD93" s="423" t="s">
        <v>181</v>
      </c>
      <c r="AE93" s="243" t="s">
        <v>181</v>
      </c>
      <c r="AF93" s="240" t="s">
        <v>181</v>
      </c>
      <c r="AG93" s="241" t="s">
        <v>181</v>
      </c>
      <c r="AH93" s="241" t="s">
        <v>181</v>
      </c>
      <c r="AI93" s="423" t="s">
        <v>181</v>
      </c>
      <c r="AJ93" s="243" t="s">
        <v>181</v>
      </c>
      <c r="AK93" s="240" t="s">
        <v>181</v>
      </c>
      <c r="AL93" s="241" t="s">
        <v>181</v>
      </c>
      <c r="AM93" s="241" t="s">
        <v>181</v>
      </c>
      <c r="AN93" s="423" t="s">
        <v>181</v>
      </c>
      <c r="AO93" s="243" t="s">
        <v>181</v>
      </c>
      <c r="AP93" s="244" t="s">
        <v>181</v>
      </c>
      <c r="AQ93" s="245" t="s">
        <v>181</v>
      </c>
      <c r="AR93" s="246" t="s">
        <v>181</v>
      </c>
      <c r="AS93" s="56" t="s">
        <v>181</v>
      </c>
      <c r="AT93" s="247"/>
      <c r="AU93" s="56" t="s">
        <v>181</v>
      </c>
      <c r="AV93" s="56" t="s">
        <v>181</v>
      </c>
      <c r="AW93" s="132" t="s">
        <v>181</v>
      </c>
      <c r="AX93" s="132" t="s">
        <v>181</v>
      </c>
      <c r="AY93" s="132" t="s">
        <v>181</v>
      </c>
      <c r="AZ93" s="132" t="s">
        <v>181</v>
      </c>
      <c r="BA93" s="132" t="s">
        <v>181</v>
      </c>
      <c r="BB93" s="132" t="s">
        <v>181</v>
      </c>
      <c r="BC93" s="132" t="s">
        <v>181</v>
      </c>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32" t="s">
        <v>181</v>
      </c>
      <c r="CN93" s="127"/>
      <c r="CO93" s="127"/>
      <c r="CP93" s="127"/>
      <c r="CQ93" s="127"/>
      <c r="CR93" s="127"/>
      <c r="CS93" s="132" t="s">
        <v>181</v>
      </c>
      <c r="CT93" s="127"/>
      <c r="CU93" s="127"/>
      <c r="CV93" s="127"/>
      <c r="CW93" s="127"/>
      <c r="CX93" s="127"/>
      <c r="CY93" s="132" t="s">
        <v>181</v>
      </c>
      <c r="CZ93" s="127"/>
      <c r="DA93" s="127"/>
      <c r="DB93" s="127"/>
      <c r="DC93" s="127"/>
      <c r="DD93" s="127"/>
      <c r="DE93" s="127"/>
      <c r="DF93" s="127"/>
      <c r="DG93" s="127"/>
      <c r="DH93" s="127"/>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c r="EO93" s="127"/>
      <c r="EP93" s="127"/>
    </row>
    <row r="94" spans="1:146" s="58" customFormat="1" ht="9.9499999999999993" customHeight="1">
      <c r="A94" s="55" t="s">
        <v>181</v>
      </c>
      <c r="B94" s="84" t="s">
        <v>181</v>
      </c>
      <c r="C94" s="84" t="s">
        <v>181</v>
      </c>
      <c r="D94" s="84" t="s">
        <v>181</v>
      </c>
      <c r="E94" s="56" t="s">
        <v>181</v>
      </c>
      <c r="F94" s="56" t="s">
        <v>181</v>
      </c>
      <c r="G94" s="56" t="s">
        <v>181</v>
      </c>
      <c r="H94" s="56" t="s">
        <v>181</v>
      </c>
      <c r="I94" s="56" t="s">
        <v>181</v>
      </c>
      <c r="J94" s="56" t="s">
        <v>181</v>
      </c>
      <c r="K94" s="56" t="s">
        <v>181</v>
      </c>
      <c r="L94" s="210" t="s">
        <v>181</v>
      </c>
      <c r="M94" s="211" t="s">
        <v>181</v>
      </c>
      <c r="N94" s="211" t="s">
        <v>181</v>
      </c>
      <c r="O94" s="421" t="s">
        <v>181</v>
      </c>
      <c r="P94" s="211" t="s">
        <v>181</v>
      </c>
      <c r="Q94" s="210" t="s">
        <v>181</v>
      </c>
      <c r="R94" s="211" t="s">
        <v>181</v>
      </c>
      <c r="S94" s="211" t="s">
        <v>181</v>
      </c>
      <c r="T94" s="421" t="s">
        <v>181</v>
      </c>
      <c r="U94" s="211" t="s">
        <v>181</v>
      </c>
      <c r="V94" s="210" t="s">
        <v>181</v>
      </c>
      <c r="W94" s="211" t="s">
        <v>181</v>
      </c>
      <c r="X94" s="211" t="s">
        <v>181</v>
      </c>
      <c r="Y94" s="421" t="s">
        <v>181</v>
      </c>
      <c r="Z94" s="211" t="s">
        <v>181</v>
      </c>
      <c r="AA94" s="210" t="s">
        <v>181</v>
      </c>
      <c r="AB94" s="211" t="s">
        <v>181</v>
      </c>
      <c r="AC94" s="211" t="s">
        <v>181</v>
      </c>
      <c r="AD94" s="421" t="s">
        <v>181</v>
      </c>
      <c r="AE94" s="211" t="s">
        <v>181</v>
      </c>
      <c r="AF94" s="210" t="s">
        <v>181</v>
      </c>
      <c r="AG94" s="211" t="s">
        <v>181</v>
      </c>
      <c r="AH94" s="211" t="s">
        <v>181</v>
      </c>
      <c r="AI94" s="421" t="s">
        <v>181</v>
      </c>
      <c r="AJ94" s="211" t="s">
        <v>181</v>
      </c>
      <c r="AK94" s="210" t="s">
        <v>181</v>
      </c>
      <c r="AL94" s="211" t="s">
        <v>181</v>
      </c>
      <c r="AM94" s="211" t="s">
        <v>181</v>
      </c>
      <c r="AN94" s="421" t="s">
        <v>181</v>
      </c>
      <c r="AO94" s="211" t="s">
        <v>181</v>
      </c>
      <c r="AP94" s="248" t="s">
        <v>181</v>
      </c>
      <c r="AQ94" s="237" t="s">
        <v>181</v>
      </c>
      <c r="AR94" s="215" t="s">
        <v>181</v>
      </c>
      <c r="AS94" s="56" t="s">
        <v>181</v>
      </c>
      <c r="AT94" s="238"/>
      <c r="AU94" s="56" t="s">
        <v>181</v>
      </c>
      <c r="AV94" s="56" t="s">
        <v>181</v>
      </c>
      <c r="AW94" s="132"/>
      <c r="AX94" s="132"/>
      <c r="AY94" s="132"/>
      <c r="AZ94" s="132"/>
      <c r="BA94" s="132"/>
      <c r="BB94" s="132"/>
      <c r="BC94" s="132"/>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32"/>
      <c r="CN94" s="127"/>
      <c r="CO94" s="127"/>
      <c r="CP94" s="127"/>
      <c r="CQ94" s="127"/>
      <c r="CR94" s="127"/>
      <c r="CS94" s="132"/>
      <c r="CT94" s="127"/>
      <c r="CU94" s="127"/>
      <c r="CV94" s="127"/>
      <c r="CW94" s="127"/>
      <c r="CX94" s="127"/>
      <c r="CY94" s="132"/>
      <c r="CZ94" s="127"/>
      <c r="DA94" s="127"/>
      <c r="DB94" s="127"/>
      <c r="DC94" s="127"/>
      <c r="DD94" s="127"/>
      <c r="DE94" s="127"/>
      <c r="DF94" s="127"/>
      <c r="DG94" s="127"/>
      <c r="DH94" s="127"/>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c r="EO94" s="127"/>
      <c r="EP94" s="127"/>
    </row>
    <row r="95" spans="1:146" s="58" customFormat="1" ht="20.25" customHeight="1">
      <c r="A95" s="55"/>
      <c r="B95" s="1347" t="s">
        <v>207</v>
      </c>
      <c r="C95" s="1348"/>
      <c r="D95" s="1348"/>
      <c r="E95" s="1348"/>
      <c r="F95" s="1348"/>
      <c r="G95" s="1348"/>
      <c r="H95" s="1348"/>
      <c r="I95" s="1348"/>
      <c r="J95" s="1348"/>
      <c r="K95" s="56" t="s">
        <v>181</v>
      </c>
      <c r="L95" s="210" t="s">
        <v>181</v>
      </c>
      <c r="M95" s="211" t="s">
        <v>181</v>
      </c>
      <c r="N95" s="211" t="s">
        <v>181</v>
      </c>
      <c r="O95" s="421" t="s">
        <v>181</v>
      </c>
      <c r="P95" s="212" t="s">
        <v>181</v>
      </c>
      <c r="Q95" s="210" t="s">
        <v>181</v>
      </c>
      <c r="R95" s="211" t="s">
        <v>181</v>
      </c>
      <c r="S95" s="211" t="s">
        <v>181</v>
      </c>
      <c r="T95" s="421" t="s">
        <v>181</v>
      </c>
      <c r="U95" s="212" t="s">
        <v>181</v>
      </c>
      <c r="V95" s="210" t="s">
        <v>181</v>
      </c>
      <c r="W95" s="211" t="s">
        <v>181</v>
      </c>
      <c r="X95" s="211" t="s">
        <v>181</v>
      </c>
      <c r="Y95" s="421" t="s">
        <v>181</v>
      </c>
      <c r="Z95" s="212" t="s">
        <v>181</v>
      </c>
      <c r="AA95" s="210" t="s">
        <v>181</v>
      </c>
      <c r="AB95" s="211" t="s">
        <v>181</v>
      </c>
      <c r="AC95" s="211" t="s">
        <v>181</v>
      </c>
      <c r="AD95" s="421" t="s">
        <v>181</v>
      </c>
      <c r="AE95" s="212" t="s">
        <v>181</v>
      </c>
      <c r="AF95" s="210" t="s">
        <v>181</v>
      </c>
      <c r="AG95" s="211" t="s">
        <v>181</v>
      </c>
      <c r="AH95" s="211" t="s">
        <v>181</v>
      </c>
      <c r="AI95" s="421" t="s">
        <v>181</v>
      </c>
      <c r="AJ95" s="212" t="s">
        <v>181</v>
      </c>
      <c r="AK95" s="210" t="s">
        <v>181</v>
      </c>
      <c r="AL95" s="211" t="s">
        <v>181</v>
      </c>
      <c r="AM95" s="211" t="s">
        <v>181</v>
      </c>
      <c r="AN95" s="421" t="s">
        <v>181</v>
      </c>
      <c r="AO95" s="212" t="s">
        <v>181</v>
      </c>
      <c r="AP95" s="229" t="s">
        <v>181</v>
      </c>
      <c r="AQ95" s="253" t="s">
        <v>181</v>
      </c>
      <c r="AR95" s="215" t="s">
        <v>181</v>
      </c>
      <c r="AS95" s="56" t="s">
        <v>181</v>
      </c>
      <c r="AT95" s="254"/>
      <c r="AU95" s="56" t="s">
        <v>181</v>
      </c>
      <c r="AV95" s="56" t="s">
        <v>181</v>
      </c>
      <c r="AW95" s="132"/>
      <c r="AX95" s="132"/>
      <c r="AY95" s="132"/>
      <c r="AZ95" s="132"/>
      <c r="BA95" s="132"/>
      <c r="BB95" s="132"/>
      <c r="BC95" s="132"/>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32"/>
      <c r="CN95" s="127"/>
      <c r="CO95" s="127"/>
      <c r="CP95" s="127"/>
      <c r="CQ95" s="127"/>
      <c r="CR95" s="127"/>
      <c r="CS95" s="132"/>
      <c r="CT95" s="127"/>
      <c r="CU95" s="127"/>
      <c r="CV95" s="127"/>
      <c r="CW95" s="127"/>
      <c r="CX95" s="127"/>
      <c r="CY95" s="132"/>
      <c r="CZ95" s="127"/>
      <c r="DA95" s="127"/>
      <c r="DB95" s="127"/>
      <c r="DC95" s="127"/>
      <c r="DD95" s="127"/>
      <c r="DE95" s="127"/>
      <c r="DF95" s="127"/>
      <c r="DG95" s="127"/>
      <c r="DH95" s="127"/>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c r="EO95" s="127"/>
      <c r="EP95" s="127"/>
    </row>
    <row r="96" spans="1:146" s="58" customFormat="1" ht="20.25" customHeight="1">
      <c r="A96" s="55"/>
      <c r="B96" s="59">
        <v>1</v>
      </c>
      <c r="C96" s="1387" t="s">
        <v>275</v>
      </c>
      <c r="D96" s="1400"/>
      <c r="E96" s="1400"/>
      <c r="F96" s="1400"/>
      <c r="G96" s="1400"/>
      <c r="H96" s="1400"/>
      <c r="I96" s="1400"/>
      <c r="J96" s="1400"/>
      <c r="K96" s="157" t="s">
        <v>181</v>
      </c>
      <c r="L96" s="210" t="s">
        <v>181</v>
      </c>
      <c r="M96" s="211" t="s">
        <v>181</v>
      </c>
      <c r="N96" s="211" t="s">
        <v>181</v>
      </c>
      <c r="O96" s="421" t="s">
        <v>181</v>
      </c>
      <c r="P96" s="212" t="s">
        <v>181</v>
      </c>
      <c r="Q96" s="210" t="s">
        <v>181</v>
      </c>
      <c r="R96" s="211" t="s">
        <v>181</v>
      </c>
      <c r="S96" s="211" t="s">
        <v>181</v>
      </c>
      <c r="T96" s="421" t="s">
        <v>181</v>
      </c>
      <c r="U96" s="212" t="s">
        <v>181</v>
      </c>
      <c r="V96" s="210" t="s">
        <v>181</v>
      </c>
      <c r="W96" s="211" t="s">
        <v>181</v>
      </c>
      <c r="X96" s="211" t="s">
        <v>181</v>
      </c>
      <c r="Y96" s="421" t="s">
        <v>181</v>
      </c>
      <c r="Z96" s="212" t="s">
        <v>181</v>
      </c>
      <c r="AA96" s="210" t="s">
        <v>181</v>
      </c>
      <c r="AB96" s="211" t="s">
        <v>181</v>
      </c>
      <c r="AC96" s="211" t="s">
        <v>181</v>
      </c>
      <c r="AD96" s="421" t="s">
        <v>181</v>
      </c>
      <c r="AE96" s="212" t="s">
        <v>181</v>
      </c>
      <c r="AF96" s="210" t="s">
        <v>181</v>
      </c>
      <c r="AG96" s="211" t="s">
        <v>181</v>
      </c>
      <c r="AH96" s="211" t="s">
        <v>181</v>
      </c>
      <c r="AI96" s="421" t="s">
        <v>181</v>
      </c>
      <c r="AJ96" s="212" t="s">
        <v>181</v>
      </c>
      <c r="AK96" s="210" t="s">
        <v>181</v>
      </c>
      <c r="AL96" s="211" t="s">
        <v>181</v>
      </c>
      <c r="AM96" s="211" t="s">
        <v>181</v>
      </c>
      <c r="AN96" s="421" t="s">
        <v>181</v>
      </c>
      <c r="AO96" s="212" t="s">
        <v>181</v>
      </c>
      <c r="AP96" s="229" t="s">
        <v>181</v>
      </c>
      <c r="AQ96" s="237" t="s">
        <v>181</v>
      </c>
      <c r="AR96" s="215" t="s">
        <v>181</v>
      </c>
      <c r="AS96" s="56" t="s">
        <v>181</v>
      </c>
      <c r="AT96" s="238"/>
      <c r="AU96" s="56" t="s">
        <v>181</v>
      </c>
      <c r="AV96" s="56"/>
      <c r="AW96" s="132"/>
      <c r="AX96" s="132"/>
      <c r="AY96" s="132"/>
      <c r="AZ96" s="132"/>
      <c r="BA96" s="132"/>
      <c r="BB96" s="132"/>
      <c r="BC96" s="132"/>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32"/>
      <c r="CN96" s="127"/>
      <c r="CO96" s="127"/>
      <c r="CP96" s="127"/>
      <c r="CQ96" s="127"/>
      <c r="CR96" s="127"/>
      <c r="CS96" s="132"/>
      <c r="CT96" s="127"/>
      <c r="CU96" s="127"/>
      <c r="CV96" s="127"/>
      <c r="CW96" s="127"/>
      <c r="CX96" s="127"/>
      <c r="CY96" s="132"/>
      <c r="CZ96" s="127"/>
      <c r="DA96" s="127"/>
      <c r="DB96" s="127"/>
      <c r="DC96" s="127"/>
      <c r="DD96" s="127"/>
      <c r="DE96" s="127"/>
      <c r="DF96" s="127"/>
      <c r="DG96" s="127"/>
      <c r="DH96" s="127"/>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c r="EO96" s="127"/>
    </row>
    <row r="97" spans="1:145" s="58" customFormat="1" ht="20.25" customHeight="1">
      <c r="A97" s="55"/>
      <c r="B97" s="56"/>
      <c r="C97" s="56"/>
      <c r="D97" s="1090" t="s">
        <v>279</v>
      </c>
      <c r="E97" s="1091"/>
      <c r="F97" s="1091"/>
      <c r="G97" s="1091"/>
      <c r="H97" s="1091"/>
      <c r="I97" s="1091"/>
      <c r="J97" s="1091"/>
      <c r="K97" s="56"/>
      <c r="L97" s="210"/>
      <c r="M97" s="211"/>
      <c r="N97" s="211"/>
      <c r="O97" s="410"/>
      <c r="P97" s="211"/>
      <c r="Q97" s="210"/>
      <c r="R97" s="211"/>
      <c r="S97" s="211"/>
      <c r="T97" s="410"/>
      <c r="U97" s="211"/>
      <c r="V97" s="210"/>
      <c r="W97" s="211"/>
      <c r="X97" s="211"/>
      <c r="Y97" s="410"/>
      <c r="Z97" s="211"/>
      <c r="AA97" s="210"/>
      <c r="AB97" s="211"/>
      <c r="AC97" s="211"/>
      <c r="AD97" s="410"/>
      <c r="AE97" s="211"/>
      <c r="AF97" s="210"/>
      <c r="AG97" s="211"/>
      <c r="AH97" s="211"/>
      <c r="AI97" s="410"/>
      <c r="AJ97" s="211"/>
      <c r="AK97" s="210"/>
      <c r="AL97" s="211"/>
      <c r="AM97" s="211"/>
      <c r="AN97" s="410"/>
      <c r="AO97" s="211"/>
      <c r="AP97" s="248"/>
      <c r="AQ97" s="230">
        <f>SUM(O97:AN97)</f>
        <v>0</v>
      </c>
      <c r="AR97" s="215"/>
      <c r="AS97" s="56"/>
      <c r="AT97" s="231"/>
      <c r="AU97" s="56"/>
      <c r="AV97" s="56"/>
      <c r="AW97" s="132" t="s">
        <v>181</v>
      </c>
      <c r="AX97" s="132" t="s">
        <v>181</v>
      </c>
      <c r="AY97" s="132" t="s">
        <v>181</v>
      </c>
      <c r="AZ97" s="132" t="s">
        <v>181</v>
      </c>
      <c r="BA97" s="132" t="s">
        <v>181</v>
      </c>
      <c r="BB97" s="132" t="s">
        <v>181</v>
      </c>
      <c r="BC97" s="132" t="s">
        <v>181</v>
      </c>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32" t="s">
        <v>181</v>
      </c>
      <c r="CN97" s="127"/>
      <c r="CO97" s="127"/>
      <c r="CP97" s="127"/>
      <c r="CQ97" s="127"/>
      <c r="CR97" s="127"/>
      <c r="CS97" s="132" t="s">
        <v>181</v>
      </c>
      <c r="CT97" s="127"/>
      <c r="CU97" s="127"/>
      <c r="CV97" s="127"/>
      <c r="CW97" s="127"/>
      <c r="CX97" s="127"/>
      <c r="CY97" s="132" t="s">
        <v>181</v>
      </c>
      <c r="CZ97" s="127"/>
      <c r="DA97" s="127"/>
      <c r="DB97" s="127"/>
      <c r="DC97" s="127"/>
      <c r="DD97" s="127"/>
      <c r="DE97" s="127"/>
      <c r="DF97" s="127"/>
      <c r="DG97" s="127"/>
      <c r="DH97" s="127"/>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c r="EO97" s="127"/>
    </row>
    <row r="98" spans="1:145" s="58" customFormat="1" ht="20.25" customHeight="1">
      <c r="A98" s="55"/>
      <c r="B98" s="56"/>
      <c r="C98" s="56"/>
      <c r="D98" s="1090" t="s">
        <v>279</v>
      </c>
      <c r="E98" s="1091"/>
      <c r="F98" s="1091"/>
      <c r="G98" s="1091"/>
      <c r="H98" s="1091"/>
      <c r="I98" s="1091"/>
      <c r="J98" s="1091"/>
      <c r="K98" s="56"/>
      <c r="L98" s="210"/>
      <c r="M98" s="211"/>
      <c r="N98" s="211"/>
      <c r="O98" s="410"/>
      <c r="P98" s="211"/>
      <c r="Q98" s="210"/>
      <c r="R98" s="211"/>
      <c r="S98" s="211"/>
      <c r="T98" s="410"/>
      <c r="U98" s="211"/>
      <c r="V98" s="210"/>
      <c r="W98" s="211"/>
      <c r="X98" s="211"/>
      <c r="Y98" s="410"/>
      <c r="Z98" s="211"/>
      <c r="AA98" s="210"/>
      <c r="AB98" s="211"/>
      <c r="AC98" s="211"/>
      <c r="AD98" s="410"/>
      <c r="AE98" s="211"/>
      <c r="AF98" s="210"/>
      <c r="AG98" s="211"/>
      <c r="AH98" s="211"/>
      <c r="AI98" s="410"/>
      <c r="AJ98" s="211"/>
      <c r="AK98" s="210"/>
      <c r="AL98" s="211"/>
      <c r="AM98" s="211"/>
      <c r="AN98" s="410"/>
      <c r="AO98" s="211"/>
      <c r="AP98" s="248"/>
      <c r="AQ98" s="230">
        <f>SUM(O98:AN98)</f>
        <v>0</v>
      </c>
      <c r="AR98" s="215"/>
      <c r="AS98" s="56"/>
      <c r="AT98" s="231"/>
      <c r="AU98" s="56"/>
      <c r="AV98" s="56"/>
      <c r="AW98" s="132" t="s">
        <v>181</v>
      </c>
      <c r="AX98" s="132" t="s">
        <v>181</v>
      </c>
      <c r="AY98" s="132" t="s">
        <v>181</v>
      </c>
      <c r="AZ98" s="132" t="s">
        <v>181</v>
      </c>
      <c r="BA98" s="132" t="s">
        <v>181</v>
      </c>
      <c r="BB98" s="132" t="s">
        <v>181</v>
      </c>
      <c r="BC98" s="132" t="s">
        <v>181</v>
      </c>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32" t="s">
        <v>181</v>
      </c>
      <c r="CN98" s="127"/>
      <c r="CO98" s="127"/>
      <c r="CP98" s="127"/>
      <c r="CQ98" s="127"/>
      <c r="CR98" s="127"/>
      <c r="CS98" s="132" t="s">
        <v>181</v>
      </c>
      <c r="CT98" s="127"/>
      <c r="CU98" s="127"/>
      <c r="CV98" s="127"/>
      <c r="CW98" s="127"/>
      <c r="CX98" s="127"/>
      <c r="CY98" s="132" t="s">
        <v>181</v>
      </c>
      <c r="CZ98" s="127"/>
      <c r="DA98" s="127"/>
      <c r="DB98" s="127"/>
      <c r="DC98" s="127"/>
      <c r="DD98" s="127"/>
      <c r="DE98" s="127"/>
      <c r="DF98" s="127"/>
      <c r="DG98" s="127"/>
      <c r="DH98" s="127"/>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c r="EO98" s="127"/>
    </row>
    <row r="99" spans="1:145" s="58" customFormat="1" ht="20.25" customHeight="1">
      <c r="A99" s="55"/>
      <c r="B99" s="56"/>
      <c r="C99" s="56"/>
      <c r="D99" s="1090" t="s">
        <v>279</v>
      </c>
      <c r="E99" s="1091"/>
      <c r="F99" s="1091"/>
      <c r="G99" s="1091"/>
      <c r="H99" s="1091"/>
      <c r="I99" s="1091"/>
      <c r="J99" s="1091"/>
      <c r="K99" s="56"/>
      <c r="L99" s="210"/>
      <c r="M99" s="211"/>
      <c r="N99" s="211"/>
      <c r="O99" s="410"/>
      <c r="P99" s="211"/>
      <c r="Q99" s="210"/>
      <c r="R99" s="211"/>
      <c r="S99" s="211"/>
      <c r="T99" s="410"/>
      <c r="U99" s="211"/>
      <c r="V99" s="210"/>
      <c r="W99" s="211"/>
      <c r="X99" s="211"/>
      <c r="Y99" s="410"/>
      <c r="Z99" s="211"/>
      <c r="AA99" s="210"/>
      <c r="AB99" s="211"/>
      <c r="AC99" s="211"/>
      <c r="AD99" s="410"/>
      <c r="AE99" s="211"/>
      <c r="AF99" s="210"/>
      <c r="AG99" s="211"/>
      <c r="AH99" s="211"/>
      <c r="AI99" s="410"/>
      <c r="AJ99" s="211"/>
      <c r="AK99" s="210"/>
      <c r="AL99" s="211"/>
      <c r="AM99" s="211"/>
      <c r="AN99" s="410"/>
      <c r="AO99" s="211"/>
      <c r="AP99" s="248"/>
      <c r="AQ99" s="230">
        <f>SUM(O99:AN99)</f>
        <v>0</v>
      </c>
      <c r="AR99" s="215"/>
      <c r="AS99" s="56"/>
      <c r="AT99" s="231"/>
      <c r="AU99" s="56"/>
      <c r="AV99" s="56"/>
      <c r="AW99" s="132"/>
      <c r="AX99" s="132"/>
      <c r="AY99" s="132"/>
      <c r="AZ99" s="132"/>
      <c r="BA99" s="132"/>
      <c r="BB99" s="132"/>
      <c r="BC99" s="132"/>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32"/>
      <c r="CN99" s="127"/>
      <c r="CO99" s="127"/>
      <c r="CP99" s="127"/>
      <c r="CQ99" s="127"/>
      <c r="CR99" s="127"/>
      <c r="CS99" s="132"/>
      <c r="CT99" s="127"/>
      <c r="CU99" s="127"/>
      <c r="CV99" s="127"/>
      <c r="CW99" s="127"/>
      <c r="CX99" s="127"/>
      <c r="CY99" s="132"/>
      <c r="CZ99" s="127"/>
      <c r="DA99" s="127"/>
      <c r="DB99" s="127"/>
      <c r="DC99" s="127"/>
      <c r="DD99" s="127"/>
      <c r="DE99" s="127"/>
      <c r="DF99" s="127"/>
      <c r="DG99" s="127"/>
      <c r="DH99" s="127"/>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c r="EO99" s="127"/>
    </row>
    <row r="100" spans="1:145" s="58" customFormat="1" ht="9.9499999999999993" customHeight="1">
      <c r="A100" s="55" t="s">
        <v>181</v>
      </c>
      <c r="B100" s="56" t="s">
        <v>181</v>
      </c>
      <c r="C100" s="56" t="s">
        <v>181</v>
      </c>
      <c r="D100" s="56" t="s">
        <v>181</v>
      </c>
      <c r="E100" s="56" t="s">
        <v>181</v>
      </c>
      <c r="F100" s="56" t="s">
        <v>181</v>
      </c>
      <c r="G100" s="56" t="s">
        <v>181</v>
      </c>
      <c r="H100" s="56" t="s">
        <v>181</v>
      </c>
      <c r="I100" s="56" t="s">
        <v>181</v>
      </c>
      <c r="J100" s="157" t="s">
        <v>181</v>
      </c>
      <c r="K100" s="157" t="s">
        <v>181</v>
      </c>
      <c r="L100" s="210" t="s">
        <v>181</v>
      </c>
      <c r="M100" s="211" t="s">
        <v>181</v>
      </c>
      <c r="N100" s="211" t="s">
        <v>181</v>
      </c>
      <c r="O100" s="421" t="s">
        <v>181</v>
      </c>
      <c r="P100" s="212" t="s">
        <v>181</v>
      </c>
      <c r="Q100" s="210" t="s">
        <v>181</v>
      </c>
      <c r="R100" s="211" t="s">
        <v>181</v>
      </c>
      <c r="S100" s="211" t="s">
        <v>181</v>
      </c>
      <c r="T100" s="421" t="s">
        <v>181</v>
      </c>
      <c r="U100" s="212" t="s">
        <v>181</v>
      </c>
      <c r="V100" s="210" t="s">
        <v>181</v>
      </c>
      <c r="W100" s="211" t="s">
        <v>181</v>
      </c>
      <c r="X100" s="211" t="s">
        <v>181</v>
      </c>
      <c r="Y100" s="421" t="s">
        <v>181</v>
      </c>
      <c r="Z100" s="212" t="s">
        <v>181</v>
      </c>
      <c r="AA100" s="210" t="s">
        <v>181</v>
      </c>
      <c r="AB100" s="211" t="s">
        <v>181</v>
      </c>
      <c r="AC100" s="211" t="s">
        <v>181</v>
      </c>
      <c r="AD100" s="421" t="s">
        <v>181</v>
      </c>
      <c r="AE100" s="212" t="s">
        <v>181</v>
      </c>
      <c r="AF100" s="210" t="s">
        <v>181</v>
      </c>
      <c r="AG100" s="211" t="s">
        <v>181</v>
      </c>
      <c r="AH100" s="211" t="s">
        <v>181</v>
      </c>
      <c r="AI100" s="421" t="s">
        <v>181</v>
      </c>
      <c r="AJ100" s="212" t="s">
        <v>181</v>
      </c>
      <c r="AK100" s="210" t="s">
        <v>181</v>
      </c>
      <c r="AL100" s="211" t="s">
        <v>181</v>
      </c>
      <c r="AM100" s="211" t="s">
        <v>181</v>
      </c>
      <c r="AN100" s="421" t="s">
        <v>181</v>
      </c>
      <c r="AO100" s="212" t="s">
        <v>181</v>
      </c>
      <c r="AP100" s="229" t="s">
        <v>181</v>
      </c>
      <c r="AQ100" s="237" t="s">
        <v>181</v>
      </c>
      <c r="AR100" s="215" t="s">
        <v>181</v>
      </c>
      <c r="AS100" s="56" t="s">
        <v>181</v>
      </c>
      <c r="AT100" s="238"/>
      <c r="AU100" s="56" t="s">
        <v>181</v>
      </c>
      <c r="AV100" s="56"/>
      <c r="AW100" s="132"/>
      <c r="AX100" s="132"/>
      <c r="AY100" s="132"/>
      <c r="AZ100" s="132"/>
      <c r="BA100" s="132"/>
      <c r="BB100" s="132"/>
      <c r="BC100" s="132"/>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32"/>
      <c r="CN100" s="127"/>
      <c r="CO100" s="127"/>
      <c r="CP100" s="127"/>
      <c r="CQ100" s="127"/>
      <c r="CR100" s="127"/>
      <c r="CS100" s="132"/>
      <c r="CT100" s="127"/>
      <c r="CU100" s="127"/>
      <c r="CV100" s="127"/>
      <c r="CW100" s="127"/>
      <c r="CX100" s="127"/>
      <c r="CY100" s="132"/>
      <c r="CZ100" s="127"/>
      <c r="DA100" s="127"/>
      <c r="DB100" s="127"/>
      <c r="DC100" s="127"/>
      <c r="DD100" s="127"/>
      <c r="DE100" s="127"/>
      <c r="DF100" s="127"/>
      <c r="DG100" s="127"/>
      <c r="DH100" s="127"/>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c r="EO100" s="127"/>
    </row>
    <row r="101" spans="1:145" s="58" customFormat="1" ht="20.25" customHeight="1">
      <c r="A101" s="55"/>
      <c r="B101" s="59">
        <v>2</v>
      </c>
      <c r="C101" s="1387" t="s">
        <v>276</v>
      </c>
      <c r="D101" s="1400"/>
      <c r="E101" s="1400"/>
      <c r="F101" s="1400"/>
      <c r="G101" s="1400"/>
      <c r="H101" s="1400"/>
      <c r="I101" s="1400"/>
      <c r="J101" s="1400"/>
      <c r="K101" s="157" t="s">
        <v>181</v>
      </c>
      <c r="L101" s="210" t="s">
        <v>181</v>
      </c>
      <c r="M101" s="211" t="s">
        <v>181</v>
      </c>
      <c r="N101" s="211" t="s">
        <v>181</v>
      </c>
      <c r="O101" s="421" t="s">
        <v>181</v>
      </c>
      <c r="P101" s="212" t="s">
        <v>181</v>
      </c>
      <c r="Q101" s="210" t="s">
        <v>181</v>
      </c>
      <c r="R101" s="211" t="s">
        <v>181</v>
      </c>
      <c r="S101" s="211" t="s">
        <v>181</v>
      </c>
      <c r="T101" s="421" t="s">
        <v>181</v>
      </c>
      <c r="U101" s="212" t="s">
        <v>181</v>
      </c>
      <c r="V101" s="210" t="s">
        <v>181</v>
      </c>
      <c r="W101" s="211" t="s">
        <v>181</v>
      </c>
      <c r="X101" s="211" t="s">
        <v>181</v>
      </c>
      <c r="Y101" s="421" t="s">
        <v>181</v>
      </c>
      <c r="Z101" s="212" t="s">
        <v>181</v>
      </c>
      <c r="AA101" s="210" t="s">
        <v>181</v>
      </c>
      <c r="AB101" s="211" t="s">
        <v>181</v>
      </c>
      <c r="AC101" s="211" t="s">
        <v>181</v>
      </c>
      <c r="AD101" s="421" t="s">
        <v>181</v>
      </c>
      <c r="AE101" s="212" t="s">
        <v>181</v>
      </c>
      <c r="AF101" s="210" t="s">
        <v>181</v>
      </c>
      <c r="AG101" s="211" t="s">
        <v>181</v>
      </c>
      <c r="AH101" s="211" t="s">
        <v>181</v>
      </c>
      <c r="AI101" s="421" t="s">
        <v>181</v>
      </c>
      <c r="AJ101" s="212" t="s">
        <v>181</v>
      </c>
      <c r="AK101" s="210" t="s">
        <v>181</v>
      </c>
      <c r="AL101" s="211" t="s">
        <v>181</v>
      </c>
      <c r="AM101" s="211" t="s">
        <v>181</v>
      </c>
      <c r="AN101" s="421" t="s">
        <v>181</v>
      </c>
      <c r="AO101" s="212" t="s">
        <v>181</v>
      </c>
      <c r="AP101" s="229" t="s">
        <v>181</v>
      </c>
      <c r="AQ101" s="237" t="s">
        <v>181</v>
      </c>
      <c r="AR101" s="215" t="s">
        <v>181</v>
      </c>
      <c r="AS101" s="56" t="s">
        <v>181</v>
      </c>
      <c r="AT101" s="238"/>
      <c r="AU101" s="56" t="s">
        <v>181</v>
      </c>
      <c r="AV101" s="56"/>
      <c r="AW101" s="132"/>
      <c r="AX101" s="132"/>
      <c r="AY101" s="132"/>
      <c r="AZ101" s="132"/>
      <c r="BA101" s="132"/>
      <c r="BB101" s="132"/>
      <c r="BC101" s="132"/>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32"/>
      <c r="CN101" s="127"/>
      <c r="CO101" s="127"/>
      <c r="CP101" s="127"/>
      <c r="CQ101" s="127"/>
      <c r="CR101" s="127"/>
      <c r="CS101" s="132"/>
      <c r="CT101" s="127"/>
      <c r="CU101" s="127"/>
      <c r="CV101" s="127"/>
      <c r="CW101" s="127"/>
      <c r="CX101" s="127"/>
      <c r="CY101" s="132"/>
      <c r="CZ101" s="127"/>
      <c r="DA101" s="127"/>
      <c r="DB101" s="127"/>
      <c r="DC101" s="127"/>
      <c r="DD101" s="127"/>
      <c r="DE101" s="127"/>
      <c r="DF101" s="127"/>
      <c r="DG101" s="127"/>
      <c r="DH101" s="127"/>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c r="EO101" s="127"/>
    </row>
    <row r="102" spans="1:145" s="58" customFormat="1" ht="20.25" customHeight="1">
      <c r="A102" s="55"/>
      <c r="B102" s="56"/>
      <c r="C102" s="56"/>
      <c r="D102" s="1090" t="s">
        <v>279</v>
      </c>
      <c r="E102" s="1091"/>
      <c r="F102" s="1091"/>
      <c r="G102" s="1091"/>
      <c r="H102" s="1091"/>
      <c r="I102" s="1091"/>
      <c r="J102" s="1091"/>
      <c r="K102" s="56"/>
      <c r="L102" s="210"/>
      <c r="M102" s="211"/>
      <c r="N102" s="211"/>
      <c r="O102" s="410"/>
      <c r="P102" s="211"/>
      <c r="Q102" s="210"/>
      <c r="R102" s="211"/>
      <c r="S102" s="211"/>
      <c r="T102" s="410"/>
      <c r="U102" s="211"/>
      <c r="V102" s="210"/>
      <c r="W102" s="211"/>
      <c r="X102" s="211"/>
      <c r="Y102" s="410"/>
      <c r="Z102" s="211"/>
      <c r="AA102" s="210"/>
      <c r="AB102" s="211"/>
      <c r="AC102" s="211"/>
      <c r="AD102" s="410"/>
      <c r="AE102" s="211"/>
      <c r="AF102" s="210"/>
      <c r="AG102" s="211"/>
      <c r="AH102" s="211"/>
      <c r="AI102" s="410"/>
      <c r="AJ102" s="211"/>
      <c r="AK102" s="210"/>
      <c r="AL102" s="211"/>
      <c r="AM102" s="211"/>
      <c r="AN102" s="410"/>
      <c r="AO102" s="211"/>
      <c r="AP102" s="248"/>
      <c r="AQ102" s="230">
        <f>SUM(O102:AN102)</f>
        <v>0</v>
      </c>
      <c r="AR102" s="215"/>
      <c r="AS102" s="56"/>
      <c r="AT102" s="231"/>
      <c r="AU102" s="56"/>
      <c r="AV102" s="56"/>
      <c r="AW102" s="132" t="s">
        <v>181</v>
      </c>
      <c r="AX102" s="132" t="s">
        <v>181</v>
      </c>
      <c r="AY102" s="132" t="s">
        <v>181</v>
      </c>
      <c r="AZ102" s="132" t="s">
        <v>181</v>
      </c>
      <c r="BA102" s="132" t="s">
        <v>181</v>
      </c>
      <c r="BB102" s="132" t="s">
        <v>181</v>
      </c>
      <c r="BC102" s="132" t="s">
        <v>181</v>
      </c>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32" t="s">
        <v>181</v>
      </c>
      <c r="CN102" s="127"/>
      <c r="CO102" s="127"/>
      <c r="CP102" s="127"/>
      <c r="CQ102" s="127"/>
      <c r="CR102" s="127"/>
      <c r="CS102" s="132" t="s">
        <v>181</v>
      </c>
      <c r="CT102" s="127"/>
      <c r="CU102" s="127"/>
      <c r="CV102" s="127"/>
      <c r="CW102" s="127"/>
      <c r="CX102" s="127"/>
      <c r="CY102" s="132" t="s">
        <v>181</v>
      </c>
      <c r="CZ102" s="127"/>
      <c r="DA102" s="127"/>
      <c r="DB102" s="127"/>
      <c r="DC102" s="127"/>
      <c r="DD102" s="127"/>
      <c r="DE102" s="127"/>
      <c r="DF102" s="127"/>
      <c r="DG102" s="127"/>
      <c r="DH102" s="127"/>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c r="EO102" s="127"/>
    </row>
    <row r="103" spans="1:145" s="58" customFormat="1" ht="20.25" customHeight="1">
      <c r="A103" s="55"/>
      <c r="B103" s="56"/>
      <c r="C103" s="56"/>
      <c r="D103" s="1090" t="s">
        <v>279</v>
      </c>
      <c r="E103" s="1091"/>
      <c r="F103" s="1091"/>
      <c r="G103" s="1091"/>
      <c r="H103" s="1091"/>
      <c r="I103" s="1091"/>
      <c r="J103" s="1091"/>
      <c r="K103" s="56"/>
      <c r="L103" s="210"/>
      <c r="M103" s="211"/>
      <c r="N103" s="211"/>
      <c r="O103" s="410"/>
      <c r="P103" s="211"/>
      <c r="Q103" s="210"/>
      <c r="R103" s="211"/>
      <c r="S103" s="211"/>
      <c r="T103" s="410"/>
      <c r="U103" s="211"/>
      <c r="V103" s="210"/>
      <c r="W103" s="211"/>
      <c r="X103" s="211"/>
      <c r="Y103" s="410"/>
      <c r="Z103" s="211"/>
      <c r="AA103" s="210"/>
      <c r="AB103" s="211"/>
      <c r="AC103" s="211"/>
      <c r="AD103" s="410"/>
      <c r="AE103" s="211"/>
      <c r="AF103" s="210"/>
      <c r="AG103" s="211"/>
      <c r="AH103" s="211"/>
      <c r="AI103" s="410"/>
      <c r="AJ103" s="211"/>
      <c r="AK103" s="210"/>
      <c r="AL103" s="211"/>
      <c r="AM103" s="211"/>
      <c r="AN103" s="410"/>
      <c r="AO103" s="211"/>
      <c r="AP103" s="248"/>
      <c r="AQ103" s="230">
        <f>SUM(O103:AN103)</f>
        <v>0</v>
      </c>
      <c r="AR103" s="215"/>
      <c r="AS103" s="56"/>
      <c r="AT103" s="231"/>
      <c r="AU103" s="56"/>
      <c r="AV103" s="56"/>
      <c r="AW103" s="132" t="s">
        <v>181</v>
      </c>
      <c r="AX103" s="132" t="s">
        <v>181</v>
      </c>
      <c r="AY103" s="132" t="s">
        <v>181</v>
      </c>
      <c r="AZ103" s="132" t="s">
        <v>181</v>
      </c>
      <c r="BA103" s="132" t="s">
        <v>181</v>
      </c>
      <c r="BB103" s="132" t="s">
        <v>181</v>
      </c>
      <c r="BC103" s="132" t="s">
        <v>181</v>
      </c>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32" t="s">
        <v>181</v>
      </c>
      <c r="CN103" s="127"/>
      <c r="CO103" s="127"/>
      <c r="CP103" s="127"/>
      <c r="CQ103" s="127"/>
      <c r="CR103" s="127"/>
      <c r="CS103" s="132" t="s">
        <v>181</v>
      </c>
      <c r="CT103" s="127"/>
      <c r="CU103" s="127"/>
      <c r="CV103" s="127"/>
      <c r="CW103" s="127"/>
      <c r="CX103" s="127"/>
      <c r="CY103" s="132" t="s">
        <v>181</v>
      </c>
      <c r="CZ103" s="127"/>
      <c r="DA103" s="127"/>
      <c r="DB103" s="127"/>
      <c r="DC103" s="127"/>
      <c r="DD103" s="127"/>
      <c r="DE103" s="127"/>
      <c r="DF103" s="127"/>
      <c r="DG103" s="127"/>
      <c r="DH103" s="127"/>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c r="EO103" s="127"/>
    </row>
    <row r="104" spans="1:145" s="58" customFormat="1" ht="20.25" customHeight="1">
      <c r="A104" s="55"/>
      <c r="B104" s="56"/>
      <c r="C104" s="56"/>
      <c r="D104" s="1090" t="s">
        <v>279</v>
      </c>
      <c r="E104" s="1091"/>
      <c r="F104" s="1091"/>
      <c r="G104" s="1091"/>
      <c r="H104" s="1091"/>
      <c r="I104" s="1091"/>
      <c r="J104" s="1091"/>
      <c r="K104" s="56"/>
      <c r="L104" s="210"/>
      <c r="M104" s="211"/>
      <c r="N104" s="211"/>
      <c r="O104" s="410"/>
      <c r="P104" s="211"/>
      <c r="Q104" s="210"/>
      <c r="R104" s="211"/>
      <c r="S104" s="211"/>
      <c r="T104" s="410"/>
      <c r="U104" s="211"/>
      <c r="V104" s="210"/>
      <c r="W104" s="211"/>
      <c r="X104" s="211"/>
      <c r="Y104" s="410"/>
      <c r="Z104" s="211"/>
      <c r="AA104" s="210"/>
      <c r="AB104" s="211"/>
      <c r="AC104" s="211"/>
      <c r="AD104" s="410"/>
      <c r="AE104" s="211"/>
      <c r="AF104" s="210"/>
      <c r="AG104" s="211"/>
      <c r="AH104" s="211"/>
      <c r="AI104" s="410"/>
      <c r="AJ104" s="211"/>
      <c r="AK104" s="210"/>
      <c r="AL104" s="211"/>
      <c r="AM104" s="211"/>
      <c r="AN104" s="410"/>
      <c r="AO104" s="211"/>
      <c r="AP104" s="248"/>
      <c r="AQ104" s="230">
        <f>SUM(O104:AN104)</f>
        <v>0</v>
      </c>
      <c r="AR104" s="215"/>
      <c r="AS104" s="56"/>
      <c r="AT104" s="231"/>
      <c r="AU104" s="56"/>
      <c r="AV104" s="56"/>
      <c r="AW104" s="132" t="s">
        <v>181</v>
      </c>
      <c r="AX104" s="132" t="s">
        <v>181</v>
      </c>
      <c r="AY104" s="132" t="s">
        <v>181</v>
      </c>
      <c r="AZ104" s="132" t="s">
        <v>181</v>
      </c>
      <c r="BA104" s="132" t="s">
        <v>181</v>
      </c>
      <c r="BB104" s="132" t="s">
        <v>181</v>
      </c>
      <c r="BC104" s="132" t="s">
        <v>181</v>
      </c>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32" t="s">
        <v>181</v>
      </c>
      <c r="CN104" s="127"/>
      <c r="CO104" s="127"/>
      <c r="CP104" s="127"/>
      <c r="CQ104" s="127"/>
      <c r="CR104" s="127"/>
      <c r="CS104" s="132" t="s">
        <v>181</v>
      </c>
      <c r="CT104" s="127"/>
      <c r="CU104" s="127"/>
      <c r="CV104" s="127"/>
      <c r="CW104" s="127"/>
      <c r="CX104" s="127"/>
      <c r="CY104" s="132" t="s">
        <v>181</v>
      </c>
      <c r="CZ104" s="127"/>
      <c r="DA104" s="127"/>
      <c r="DB104" s="127"/>
      <c r="DC104" s="127"/>
      <c r="DD104" s="127"/>
      <c r="DE104" s="127"/>
      <c r="DF104" s="127"/>
      <c r="DG104" s="127"/>
      <c r="DH104" s="127"/>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c r="EO104" s="127"/>
    </row>
    <row r="105" spans="1:145" s="58" customFormat="1" ht="9.9499999999999993" customHeight="1">
      <c r="A105" s="55" t="s">
        <v>181</v>
      </c>
      <c r="B105" s="56" t="s">
        <v>181</v>
      </c>
      <c r="C105" s="56" t="s">
        <v>181</v>
      </c>
      <c r="D105" s="56" t="s">
        <v>181</v>
      </c>
      <c r="E105" s="56" t="s">
        <v>181</v>
      </c>
      <c r="F105" s="56" t="s">
        <v>181</v>
      </c>
      <c r="G105" s="56" t="s">
        <v>181</v>
      </c>
      <c r="H105" s="56" t="s">
        <v>181</v>
      </c>
      <c r="I105" s="56" t="s">
        <v>181</v>
      </c>
      <c r="J105" s="157" t="s">
        <v>181</v>
      </c>
      <c r="K105" s="157" t="s">
        <v>181</v>
      </c>
      <c r="L105" s="210" t="s">
        <v>181</v>
      </c>
      <c r="M105" s="211" t="s">
        <v>181</v>
      </c>
      <c r="N105" s="211" t="s">
        <v>181</v>
      </c>
      <c r="O105" s="421" t="s">
        <v>181</v>
      </c>
      <c r="P105" s="212" t="s">
        <v>181</v>
      </c>
      <c r="Q105" s="210" t="s">
        <v>181</v>
      </c>
      <c r="R105" s="211" t="s">
        <v>181</v>
      </c>
      <c r="S105" s="211" t="s">
        <v>181</v>
      </c>
      <c r="T105" s="421" t="s">
        <v>181</v>
      </c>
      <c r="U105" s="212" t="s">
        <v>181</v>
      </c>
      <c r="V105" s="210" t="s">
        <v>181</v>
      </c>
      <c r="W105" s="211" t="s">
        <v>181</v>
      </c>
      <c r="X105" s="211" t="s">
        <v>181</v>
      </c>
      <c r="Y105" s="421" t="s">
        <v>181</v>
      </c>
      <c r="Z105" s="212" t="s">
        <v>181</v>
      </c>
      <c r="AA105" s="210" t="s">
        <v>181</v>
      </c>
      <c r="AB105" s="211" t="s">
        <v>181</v>
      </c>
      <c r="AC105" s="211" t="s">
        <v>181</v>
      </c>
      <c r="AD105" s="421" t="s">
        <v>181</v>
      </c>
      <c r="AE105" s="212" t="s">
        <v>181</v>
      </c>
      <c r="AF105" s="210" t="s">
        <v>181</v>
      </c>
      <c r="AG105" s="211" t="s">
        <v>181</v>
      </c>
      <c r="AH105" s="211" t="s">
        <v>181</v>
      </c>
      <c r="AI105" s="421" t="s">
        <v>181</v>
      </c>
      <c r="AJ105" s="212" t="s">
        <v>181</v>
      </c>
      <c r="AK105" s="210" t="s">
        <v>181</v>
      </c>
      <c r="AL105" s="211" t="s">
        <v>181</v>
      </c>
      <c r="AM105" s="211" t="s">
        <v>181</v>
      </c>
      <c r="AN105" s="421" t="s">
        <v>181</v>
      </c>
      <c r="AO105" s="212" t="s">
        <v>181</v>
      </c>
      <c r="AP105" s="229" t="s">
        <v>181</v>
      </c>
      <c r="AQ105" s="237" t="s">
        <v>181</v>
      </c>
      <c r="AR105" s="215" t="s">
        <v>181</v>
      </c>
      <c r="AS105" s="56" t="s">
        <v>181</v>
      </c>
      <c r="AT105" s="238"/>
      <c r="AU105" s="56" t="s">
        <v>181</v>
      </c>
      <c r="AV105" s="56"/>
      <c r="AW105" s="132" t="s">
        <v>181</v>
      </c>
      <c r="AX105" s="132" t="s">
        <v>181</v>
      </c>
      <c r="AY105" s="132" t="s">
        <v>181</v>
      </c>
      <c r="AZ105" s="132" t="s">
        <v>181</v>
      </c>
      <c r="BA105" s="132" t="s">
        <v>181</v>
      </c>
      <c r="BB105" s="132" t="s">
        <v>181</v>
      </c>
      <c r="BC105" s="132" t="s">
        <v>181</v>
      </c>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32" t="s">
        <v>181</v>
      </c>
      <c r="CN105" s="127"/>
      <c r="CO105" s="127"/>
      <c r="CP105" s="127"/>
      <c r="CQ105" s="127"/>
      <c r="CR105" s="127"/>
      <c r="CS105" s="132" t="s">
        <v>181</v>
      </c>
      <c r="CT105" s="127"/>
      <c r="CU105" s="127"/>
      <c r="CV105" s="127"/>
      <c r="CW105" s="127"/>
      <c r="CX105" s="127"/>
      <c r="CY105" s="132" t="s">
        <v>181</v>
      </c>
      <c r="CZ105" s="127"/>
      <c r="DA105" s="127"/>
      <c r="DB105" s="127"/>
      <c r="DC105" s="127"/>
      <c r="DD105" s="127"/>
      <c r="DE105" s="127"/>
      <c r="DF105" s="127"/>
      <c r="DG105" s="127"/>
      <c r="DH105" s="127"/>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c r="EO105" s="127"/>
    </row>
    <row r="106" spans="1:145" s="58" customFormat="1" ht="20.25" customHeight="1">
      <c r="A106" s="55"/>
      <c r="B106" s="59">
        <v>3</v>
      </c>
      <c r="C106" s="1387" t="s">
        <v>208</v>
      </c>
      <c r="D106" s="1400"/>
      <c r="E106" s="1400"/>
      <c r="F106" s="1400"/>
      <c r="G106" s="1400"/>
      <c r="H106" s="1400"/>
      <c r="I106" s="1400"/>
      <c r="J106" s="1400"/>
      <c r="K106" s="157" t="s">
        <v>181</v>
      </c>
      <c r="L106" s="210" t="s">
        <v>181</v>
      </c>
      <c r="M106" s="211" t="s">
        <v>181</v>
      </c>
      <c r="N106" s="211" t="s">
        <v>181</v>
      </c>
      <c r="O106" s="421" t="s">
        <v>181</v>
      </c>
      <c r="P106" s="212" t="s">
        <v>181</v>
      </c>
      <c r="Q106" s="210" t="s">
        <v>181</v>
      </c>
      <c r="R106" s="211" t="s">
        <v>181</v>
      </c>
      <c r="S106" s="211" t="s">
        <v>181</v>
      </c>
      <c r="T106" s="421" t="s">
        <v>181</v>
      </c>
      <c r="U106" s="212" t="s">
        <v>181</v>
      </c>
      <c r="V106" s="210" t="s">
        <v>181</v>
      </c>
      <c r="W106" s="211" t="s">
        <v>181</v>
      </c>
      <c r="X106" s="211" t="s">
        <v>181</v>
      </c>
      <c r="Y106" s="421" t="s">
        <v>181</v>
      </c>
      <c r="Z106" s="212" t="s">
        <v>181</v>
      </c>
      <c r="AA106" s="210" t="s">
        <v>181</v>
      </c>
      <c r="AB106" s="211" t="s">
        <v>181</v>
      </c>
      <c r="AC106" s="211" t="s">
        <v>181</v>
      </c>
      <c r="AD106" s="421" t="s">
        <v>181</v>
      </c>
      <c r="AE106" s="212" t="s">
        <v>181</v>
      </c>
      <c r="AF106" s="210" t="s">
        <v>181</v>
      </c>
      <c r="AG106" s="211" t="s">
        <v>181</v>
      </c>
      <c r="AH106" s="211" t="s">
        <v>181</v>
      </c>
      <c r="AI106" s="421" t="s">
        <v>181</v>
      </c>
      <c r="AJ106" s="212" t="s">
        <v>181</v>
      </c>
      <c r="AK106" s="210" t="s">
        <v>181</v>
      </c>
      <c r="AL106" s="211" t="s">
        <v>181</v>
      </c>
      <c r="AM106" s="211" t="s">
        <v>181</v>
      </c>
      <c r="AN106" s="421" t="s">
        <v>181</v>
      </c>
      <c r="AO106" s="212" t="s">
        <v>181</v>
      </c>
      <c r="AP106" s="229" t="s">
        <v>181</v>
      </c>
      <c r="AQ106" s="237" t="s">
        <v>181</v>
      </c>
      <c r="AR106" s="215" t="s">
        <v>181</v>
      </c>
      <c r="AS106" s="56" t="s">
        <v>181</v>
      </c>
      <c r="AT106" s="238"/>
      <c r="AU106" s="56" t="s">
        <v>181</v>
      </c>
      <c r="AV106" s="56"/>
      <c r="AW106" s="132" t="s">
        <v>181</v>
      </c>
      <c r="AX106" s="132" t="s">
        <v>181</v>
      </c>
      <c r="AY106" s="132" t="s">
        <v>181</v>
      </c>
      <c r="AZ106" s="132" t="s">
        <v>181</v>
      </c>
      <c r="BA106" s="132" t="s">
        <v>181</v>
      </c>
      <c r="BB106" s="132" t="s">
        <v>181</v>
      </c>
      <c r="BC106" s="132" t="s">
        <v>181</v>
      </c>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32" t="s">
        <v>181</v>
      </c>
      <c r="CN106" s="127"/>
      <c r="CO106" s="127"/>
      <c r="CP106" s="127"/>
      <c r="CQ106" s="127"/>
      <c r="CR106" s="127"/>
      <c r="CS106" s="132" t="s">
        <v>181</v>
      </c>
      <c r="CT106" s="127"/>
      <c r="CU106" s="127"/>
      <c r="CV106" s="127"/>
      <c r="CW106" s="127"/>
      <c r="CX106" s="127"/>
      <c r="CY106" s="132" t="s">
        <v>181</v>
      </c>
      <c r="CZ106" s="127"/>
      <c r="DA106" s="127"/>
      <c r="DB106" s="127"/>
      <c r="DC106" s="127"/>
      <c r="DD106" s="127"/>
      <c r="DE106" s="127"/>
      <c r="DF106" s="127"/>
      <c r="DG106" s="127"/>
      <c r="DH106" s="127"/>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c r="EO106" s="127"/>
    </row>
    <row r="107" spans="1:145" s="58" customFormat="1" ht="20.25" customHeight="1">
      <c r="A107" s="55"/>
      <c r="B107" s="56"/>
      <c r="C107" s="56"/>
      <c r="D107" s="1090" t="s">
        <v>279</v>
      </c>
      <c r="E107" s="1091"/>
      <c r="F107" s="1091"/>
      <c r="G107" s="1091"/>
      <c r="H107" s="1091"/>
      <c r="I107" s="1091"/>
      <c r="J107" s="1091"/>
      <c r="K107" s="56"/>
      <c r="L107" s="210"/>
      <c r="M107" s="211"/>
      <c r="N107" s="211"/>
      <c r="O107" s="410"/>
      <c r="P107" s="211"/>
      <c r="Q107" s="210"/>
      <c r="R107" s="211"/>
      <c r="S107" s="211"/>
      <c r="T107" s="410"/>
      <c r="U107" s="211"/>
      <c r="V107" s="210"/>
      <c r="W107" s="211"/>
      <c r="X107" s="211"/>
      <c r="Y107" s="410"/>
      <c r="Z107" s="211"/>
      <c r="AA107" s="210"/>
      <c r="AB107" s="211"/>
      <c r="AC107" s="211"/>
      <c r="AD107" s="410"/>
      <c r="AE107" s="211"/>
      <c r="AF107" s="210"/>
      <c r="AG107" s="211"/>
      <c r="AH107" s="211"/>
      <c r="AI107" s="410"/>
      <c r="AJ107" s="211"/>
      <c r="AK107" s="210"/>
      <c r="AL107" s="211"/>
      <c r="AM107" s="211"/>
      <c r="AN107" s="410"/>
      <c r="AO107" s="211"/>
      <c r="AP107" s="248"/>
      <c r="AQ107" s="230">
        <f>SUM(O107:AN107)</f>
        <v>0</v>
      </c>
      <c r="AR107" s="215"/>
      <c r="AS107" s="56"/>
      <c r="AT107" s="231"/>
      <c r="AU107" s="56"/>
      <c r="AV107" s="56"/>
      <c r="AW107" s="132" t="s">
        <v>181</v>
      </c>
      <c r="AX107" s="132" t="s">
        <v>181</v>
      </c>
      <c r="AY107" s="132" t="s">
        <v>181</v>
      </c>
      <c r="AZ107" s="132" t="s">
        <v>181</v>
      </c>
      <c r="BA107" s="132" t="s">
        <v>181</v>
      </c>
      <c r="BB107" s="132" t="s">
        <v>181</v>
      </c>
      <c r="BC107" s="132" t="s">
        <v>181</v>
      </c>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32" t="s">
        <v>181</v>
      </c>
      <c r="CN107" s="127"/>
      <c r="CO107" s="127"/>
      <c r="CP107" s="127"/>
      <c r="CQ107" s="127"/>
      <c r="CR107" s="127"/>
      <c r="CS107" s="132" t="s">
        <v>181</v>
      </c>
      <c r="CT107" s="127"/>
      <c r="CU107" s="127"/>
      <c r="CV107" s="127"/>
      <c r="CW107" s="127"/>
      <c r="CX107" s="127"/>
      <c r="CY107" s="132" t="s">
        <v>181</v>
      </c>
      <c r="CZ107" s="127"/>
      <c r="DA107" s="127"/>
      <c r="DB107" s="127"/>
      <c r="DC107" s="127"/>
      <c r="DD107" s="127"/>
      <c r="DE107" s="127"/>
      <c r="DF107" s="127"/>
      <c r="DG107" s="127"/>
      <c r="DH107" s="127"/>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c r="EO107" s="127"/>
    </row>
    <row r="108" spans="1:145" s="58" customFormat="1" ht="20.25" customHeight="1">
      <c r="A108" s="55"/>
      <c r="B108" s="56"/>
      <c r="C108" s="56"/>
      <c r="D108" s="1090" t="s">
        <v>279</v>
      </c>
      <c r="E108" s="1091"/>
      <c r="F108" s="1091"/>
      <c r="G108" s="1091"/>
      <c r="H108" s="1091"/>
      <c r="I108" s="1091"/>
      <c r="J108" s="1091"/>
      <c r="K108" s="56"/>
      <c r="L108" s="210"/>
      <c r="M108" s="211"/>
      <c r="N108" s="211"/>
      <c r="O108" s="410"/>
      <c r="P108" s="211"/>
      <c r="Q108" s="210"/>
      <c r="R108" s="211"/>
      <c r="S108" s="211"/>
      <c r="T108" s="410"/>
      <c r="U108" s="211"/>
      <c r="V108" s="210"/>
      <c r="W108" s="211"/>
      <c r="X108" s="211"/>
      <c r="Y108" s="410"/>
      <c r="Z108" s="211"/>
      <c r="AA108" s="210"/>
      <c r="AB108" s="211"/>
      <c r="AC108" s="211"/>
      <c r="AD108" s="410"/>
      <c r="AE108" s="211"/>
      <c r="AF108" s="210"/>
      <c r="AG108" s="211"/>
      <c r="AH108" s="211"/>
      <c r="AI108" s="410"/>
      <c r="AJ108" s="211"/>
      <c r="AK108" s="210"/>
      <c r="AL108" s="211"/>
      <c r="AM108" s="211"/>
      <c r="AN108" s="410"/>
      <c r="AO108" s="211"/>
      <c r="AP108" s="248"/>
      <c r="AQ108" s="230">
        <f>SUM(O108:AN108)</f>
        <v>0</v>
      </c>
      <c r="AR108" s="215"/>
      <c r="AS108" s="56"/>
      <c r="AT108" s="231"/>
      <c r="AU108" s="56"/>
      <c r="AV108" s="56"/>
      <c r="AW108" s="132" t="s">
        <v>181</v>
      </c>
      <c r="AX108" s="132" t="s">
        <v>181</v>
      </c>
      <c r="AY108" s="132" t="s">
        <v>181</v>
      </c>
      <c r="AZ108" s="132" t="s">
        <v>181</v>
      </c>
      <c r="BA108" s="132" t="s">
        <v>181</v>
      </c>
      <c r="BB108" s="132" t="s">
        <v>181</v>
      </c>
      <c r="BC108" s="132" t="s">
        <v>181</v>
      </c>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32" t="s">
        <v>181</v>
      </c>
      <c r="CN108" s="127"/>
      <c r="CO108" s="127"/>
      <c r="CP108" s="127"/>
      <c r="CQ108" s="127"/>
      <c r="CR108" s="127"/>
      <c r="CS108" s="132" t="s">
        <v>181</v>
      </c>
      <c r="CT108" s="127"/>
      <c r="CU108" s="127"/>
      <c r="CV108" s="127"/>
      <c r="CW108" s="127"/>
      <c r="CX108" s="127"/>
      <c r="CY108" s="132" t="s">
        <v>181</v>
      </c>
      <c r="CZ108" s="127"/>
      <c r="DA108" s="127"/>
      <c r="DB108" s="127"/>
      <c r="DC108" s="127"/>
      <c r="DD108" s="127"/>
      <c r="DE108" s="127"/>
      <c r="DF108" s="127"/>
      <c r="DG108" s="127"/>
      <c r="DH108" s="127"/>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c r="EO108" s="127"/>
    </row>
    <row r="109" spans="1:145" s="58" customFormat="1" ht="20.25" customHeight="1">
      <c r="A109" s="55"/>
      <c r="B109" s="56"/>
      <c r="C109" s="56"/>
      <c r="D109" s="1090" t="s">
        <v>279</v>
      </c>
      <c r="E109" s="1091"/>
      <c r="F109" s="1091"/>
      <c r="G109" s="1091"/>
      <c r="H109" s="1091"/>
      <c r="I109" s="1091"/>
      <c r="J109" s="1091"/>
      <c r="K109" s="56"/>
      <c r="L109" s="210"/>
      <c r="M109" s="211"/>
      <c r="N109" s="211"/>
      <c r="O109" s="410"/>
      <c r="P109" s="211"/>
      <c r="Q109" s="210"/>
      <c r="R109" s="211"/>
      <c r="S109" s="211"/>
      <c r="T109" s="410"/>
      <c r="U109" s="211"/>
      <c r="V109" s="210"/>
      <c r="W109" s="211"/>
      <c r="X109" s="211"/>
      <c r="Y109" s="410"/>
      <c r="Z109" s="211"/>
      <c r="AA109" s="210"/>
      <c r="AB109" s="211"/>
      <c r="AC109" s="211"/>
      <c r="AD109" s="410"/>
      <c r="AE109" s="211"/>
      <c r="AF109" s="210"/>
      <c r="AG109" s="211"/>
      <c r="AH109" s="211"/>
      <c r="AI109" s="410"/>
      <c r="AJ109" s="211"/>
      <c r="AK109" s="210"/>
      <c r="AL109" s="211"/>
      <c r="AM109" s="211"/>
      <c r="AN109" s="410"/>
      <c r="AO109" s="211"/>
      <c r="AP109" s="248"/>
      <c r="AQ109" s="230">
        <f>SUM(O109:AN109)</f>
        <v>0</v>
      </c>
      <c r="AR109" s="215"/>
      <c r="AS109" s="56"/>
      <c r="AT109" s="231"/>
      <c r="AU109" s="56"/>
      <c r="AV109" s="56"/>
      <c r="AW109" s="132"/>
      <c r="AX109" s="132"/>
      <c r="AY109" s="132"/>
      <c r="AZ109" s="132"/>
      <c r="BA109" s="132"/>
      <c r="BB109" s="132"/>
      <c r="BC109" s="132"/>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32"/>
      <c r="CN109" s="127"/>
      <c r="CO109" s="127"/>
      <c r="CP109" s="127"/>
      <c r="CQ109" s="127"/>
      <c r="CR109" s="127"/>
      <c r="CS109" s="132"/>
      <c r="CT109" s="127"/>
      <c r="CU109" s="127"/>
      <c r="CV109" s="127"/>
      <c r="CW109" s="127"/>
      <c r="CX109" s="127"/>
      <c r="CY109" s="132"/>
      <c r="CZ109" s="127"/>
      <c r="DA109" s="127"/>
      <c r="DB109" s="127"/>
      <c r="DC109" s="127"/>
      <c r="DD109" s="127"/>
      <c r="DE109" s="127"/>
      <c r="DF109" s="127"/>
      <c r="DG109" s="127"/>
      <c r="DH109" s="127"/>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c r="EO109" s="127"/>
    </row>
    <row r="110" spans="1:145" s="58" customFormat="1" ht="9.9499999999999993" customHeight="1" thickBot="1">
      <c r="A110" s="55"/>
      <c r="B110" s="56" t="s">
        <v>181</v>
      </c>
      <c r="C110" s="56" t="s">
        <v>181</v>
      </c>
      <c r="D110" s="56" t="s">
        <v>181</v>
      </c>
      <c r="E110" s="56" t="s">
        <v>181</v>
      </c>
      <c r="F110" s="56" t="s">
        <v>181</v>
      </c>
      <c r="G110" s="56" t="s">
        <v>181</v>
      </c>
      <c r="H110" s="56" t="s">
        <v>181</v>
      </c>
      <c r="I110" s="56" t="s">
        <v>181</v>
      </c>
      <c r="J110" s="157" t="s">
        <v>181</v>
      </c>
      <c r="K110" s="157" t="s">
        <v>181</v>
      </c>
      <c r="L110" s="210" t="s">
        <v>181</v>
      </c>
      <c r="M110" s="211" t="s">
        <v>181</v>
      </c>
      <c r="N110" s="211" t="s">
        <v>181</v>
      </c>
      <c r="O110" s="421" t="s">
        <v>181</v>
      </c>
      <c r="P110" s="212" t="s">
        <v>181</v>
      </c>
      <c r="Q110" s="210" t="s">
        <v>181</v>
      </c>
      <c r="R110" s="211" t="s">
        <v>181</v>
      </c>
      <c r="S110" s="211" t="s">
        <v>181</v>
      </c>
      <c r="T110" s="421" t="s">
        <v>181</v>
      </c>
      <c r="U110" s="212" t="s">
        <v>181</v>
      </c>
      <c r="V110" s="210" t="s">
        <v>181</v>
      </c>
      <c r="W110" s="211" t="s">
        <v>181</v>
      </c>
      <c r="X110" s="211" t="s">
        <v>181</v>
      </c>
      <c r="Y110" s="421" t="s">
        <v>181</v>
      </c>
      <c r="Z110" s="212" t="s">
        <v>181</v>
      </c>
      <c r="AA110" s="210" t="s">
        <v>181</v>
      </c>
      <c r="AB110" s="211" t="s">
        <v>181</v>
      </c>
      <c r="AC110" s="211" t="s">
        <v>181</v>
      </c>
      <c r="AD110" s="421" t="s">
        <v>181</v>
      </c>
      <c r="AE110" s="212" t="s">
        <v>181</v>
      </c>
      <c r="AF110" s="210" t="s">
        <v>181</v>
      </c>
      <c r="AG110" s="211" t="s">
        <v>181</v>
      </c>
      <c r="AH110" s="211" t="s">
        <v>181</v>
      </c>
      <c r="AI110" s="421" t="s">
        <v>181</v>
      </c>
      <c r="AJ110" s="212" t="s">
        <v>181</v>
      </c>
      <c r="AK110" s="210" t="s">
        <v>181</v>
      </c>
      <c r="AL110" s="211" t="s">
        <v>181</v>
      </c>
      <c r="AM110" s="211" t="s">
        <v>181</v>
      </c>
      <c r="AN110" s="421" t="s">
        <v>181</v>
      </c>
      <c r="AO110" s="212" t="s">
        <v>181</v>
      </c>
      <c r="AP110" s="229" t="s">
        <v>181</v>
      </c>
      <c r="AQ110" s="237" t="s">
        <v>181</v>
      </c>
      <c r="AR110" s="215" t="s">
        <v>181</v>
      </c>
      <c r="AS110" s="56" t="s">
        <v>181</v>
      </c>
      <c r="AT110" s="238"/>
      <c r="AU110" s="56" t="s">
        <v>181</v>
      </c>
      <c r="AV110" s="56"/>
      <c r="AW110" s="132"/>
      <c r="AX110" s="132"/>
      <c r="AY110" s="132"/>
      <c r="AZ110" s="132"/>
      <c r="BA110" s="132"/>
      <c r="BB110" s="132"/>
      <c r="BC110" s="132"/>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32"/>
      <c r="CN110" s="127"/>
      <c r="CO110" s="127"/>
      <c r="CP110" s="127"/>
      <c r="CQ110" s="127"/>
      <c r="CR110" s="127"/>
      <c r="CS110" s="132"/>
      <c r="CT110" s="127"/>
      <c r="CU110" s="127"/>
      <c r="CV110" s="127"/>
      <c r="CW110" s="127"/>
      <c r="CX110" s="127"/>
      <c r="CY110" s="132"/>
      <c r="CZ110" s="127"/>
      <c r="DA110" s="127"/>
      <c r="DB110" s="127"/>
      <c r="DC110" s="127"/>
      <c r="DD110" s="127"/>
      <c r="DE110" s="127"/>
      <c r="DF110" s="127"/>
      <c r="DG110" s="127"/>
      <c r="DH110" s="127"/>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c r="EO110" s="127"/>
    </row>
    <row r="111" spans="1:145" s="58" customFormat="1" ht="20.25" customHeight="1" thickBot="1">
      <c r="A111" s="55"/>
      <c r="B111" s="56" t="s">
        <v>181</v>
      </c>
      <c r="C111" s="56" t="s">
        <v>209</v>
      </c>
      <c r="D111" s="56"/>
      <c r="E111" s="56" t="s">
        <v>181</v>
      </c>
      <c r="F111" s="56" t="s">
        <v>181</v>
      </c>
      <c r="G111" s="56" t="s">
        <v>181</v>
      </c>
      <c r="H111" s="56" t="s">
        <v>181</v>
      </c>
      <c r="I111" s="56" t="s">
        <v>181</v>
      </c>
      <c r="J111" s="56" t="s">
        <v>181</v>
      </c>
      <c r="K111" s="56" t="s">
        <v>181</v>
      </c>
      <c r="L111" s="210" t="s">
        <v>181</v>
      </c>
      <c r="M111" s="211" t="s">
        <v>181</v>
      </c>
      <c r="N111" s="211" t="s">
        <v>181</v>
      </c>
      <c r="O111" s="426">
        <f>SUM(O96:O109)</f>
        <v>0</v>
      </c>
      <c r="P111" s="212" t="s">
        <v>181</v>
      </c>
      <c r="Q111" s="210" t="s">
        <v>181</v>
      </c>
      <c r="R111" s="211" t="s">
        <v>181</v>
      </c>
      <c r="S111" s="211" t="s">
        <v>181</v>
      </c>
      <c r="T111" s="426">
        <f>SUM(T96:T109)</f>
        <v>0</v>
      </c>
      <c r="U111" s="212" t="s">
        <v>181</v>
      </c>
      <c r="V111" s="210" t="s">
        <v>181</v>
      </c>
      <c r="W111" s="211" t="s">
        <v>181</v>
      </c>
      <c r="X111" s="211" t="s">
        <v>181</v>
      </c>
      <c r="Y111" s="426">
        <f>SUM(Y96:Y109)</f>
        <v>0</v>
      </c>
      <c r="Z111" s="212" t="s">
        <v>181</v>
      </c>
      <c r="AA111" s="210" t="s">
        <v>181</v>
      </c>
      <c r="AB111" s="211" t="s">
        <v>181</v>
      </c>
      <c r="AC111" s="211" t="s">
        <v>181</v>
      </c>
      <c r="AD111" s="426">
        <f>SUM(AD96:AD109)</f>
        <v>0</v>
      </c>
      <c r="AE111" s="212" t="s">
        <v>181</v>
      </c>
      <c r="AF111" s="210" t="s">
        <v>181</v>
      </c>
      <c r="AG111" s="211" t="s">
        <v>181</v>
      </c>
      <c r="AH111" s="211" t="s">
        <v>181</v>
      </c>
      <c r="AI111" s="426">
        <f>SUM(AI96:AI109)</f>
        <v>0</v>
      </c>
      <c r="AJ111" s="212" t="s">
        <v>181</v>
      </c>
      <c r="AK111" s="210" t="s">
        <v>181</v>
      </c>
      <c r="AL111" s="211" t="s">
        <v>181</v>
      </c>
      <c r="AM111" s="211" t="s">
        <v>181</v>
      </c>
      <c r="AN111" s="426">
        <f>SUM(AN96:AN109)</f>
        <v>0</v>
      </c>
      <c r="AO111" s="212" t="s">
        <v>181</v>
      </c>
      <c r="AP111" s="229" t="s">
        <v>181</v>
      </c>
      <c r="AQ111" s="251">
        <f>SUM(O111:AN111)</f>
        <v>0</v>
      </c>
      <c r="AR111" s="215" t="s">
        <v>181</v>
      </c>
      <c r="AS111" s="56" t="s">
        <v>181</v>
      </c>
      <c r="AT111" s="334"/>
      <c r="AU111" s="56" t="s">
        <v>181</v>
      </c>
      <c r="AV111" s="56"/>
      <c r="AW111" s="132" t="s">
        <v>181</v>
      </c>
      <c r="AX111" s="132" t="s">
        <v>181</v>
      </c>
      <c r="AY111" s="132" t="s">
        <v>181</v>
      </c>
      <c r="AZ111" s="132" t="s">
        <v>181</v>
      </c>
      <c r="BA111" s="132" t="s">
        <v>181</v>
      </c>
      <c r="BB111" s="132" t="s">
        <v>181</v>
      </c>
      <c r="BC111" s="132" t="s">
        <v>181</v>
      </c>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32" t="s">
        <v>181</v>
      </c>
      <c r="CN111" s="127"/>
      <c r="CO111" s="127"/>
      <c r="CP111" s="127"/>
      <c r="CQ111" s="127"/>
      <c r="CR111" s="127"/>
      <c r="CS111" s="132" t="s">
        <v>181</v>
      </c>
      <c r="CT111" s="127"/>
      <c r="CU111" s="127"/>
      <c r="CV111" s="127"/>
      <c r="CW111" s="127"/>
      <c r="CX111" s="127"/>
      <c r="CY111" s="132" t="s">
        <v>181</v>
      </c>
      <c r="CZ111" s="127"/>
      <c r="DA111" s="127"/>
      <c r="DB111" s="127"/>
      <c r="DC111" s="127"/>
      <c r="DD111" s="127"/>
      <c r="DE111" s="127"/>
      <c r="DF111" s="127"/>
      <c r="DG111" s="127"/>
      <c r="DH111" s="127"/>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c r="EO111" s="127"/>
    </row>
    <row r="112" spans="1:145" s="58" customFormat="1" ht="9.9499999999999993" customHeight="1" thickBot="1">
      <c r="A112" s="61"/>
      <c r="B112" s="62" t="s">
        <v>181</v>
      </c>
      <c r="C112" s="62" t="s">
        <v>181</v>
      </c>
      <c r="D112" s="62" t="s">
        <v>181</v>
      </c>
      <c r="E112" s="62" t="s">
        <v>181</v>
      </c>
      <c r="F112" s="62" t="s">
        <v>181</v>
      </c>
      <c r="G112" s="62" t="s">
        <v>181</v>
      </c>
      <c r="H112" s="62" t="s">
        <v>181</v>
      </c>
      <c r="I112" s="62" t="s">
        <v>181</v>
      </c>
      <c r="J112" s="62" t="s">
        <v>181</v>
      </c>
      <c r="K112" s="62" t="s">
        <v>181</v>
      </c>
      <c r="L112" s="240" t="s">
        <v>181</v>
      </c>
      <c r="M112" s="241" t="s">
        <v>181</v>
      </c>
      <c r="N112" s="241" t="s">
        <v>181</v>
      </c>
      <c r="O112" s="423" t="s">
        <v>181</v>
      </c>
      <c r="P112" s="243" t="s">
        <v>181</v>
      </c>
      <c r="Q112" s="240" t="s">
        <v>181</v>
      </c>
      <c r="R112" s="241" t="s">
        <v>181</v>
      </c>
      <c r="S112" s="241" t="s">
        <v>181</v>
      </c>
      <c r="T112" s="423" t="s">
        <v>181</v>
      </c>
      <c r="U112" s="243" t="s">
        <v>181</v>
      </c>
      <c r="V112" s="240" t="s">
        <v>181</v>
      </c>
      <c r="W112" s="241" t="s">
        <v>181</v>
      </c>
      <c r="X112" s="241" t="s">
        <v>181</v>
      </c>
      <c r="Y112" s="423" t="s">
        <v>181</v>
      </c>
      <c r="Z112" s="243" t="s">
        <v>181</v>
      </c>
      <c r="AA112" s="240" t="s">
        <v>181</v>
      </c>
      <c r="AB112" s="241" t="s">
        <v>181</v>
      </c>
      <c r="AC112" s="241" t="s">
        <v>181</v>
      </c>
      <c r="AD112" s="423" t="s">
        <v>181</v>
      </c>
      <c r="AE112" s="243" t="s">
        <v>181</v>
      </c>
      <c r="AF112" s="240" t="s">
        <v>181</v>
      </c>
      <c r="AG112" s="241" t="s">
        <v>181</v>
      </c>
      <c r="AH112" s="241" t="s">
        <v>181</v>
      </c>
      <c r="AI112" s="423" t="s">
        <v>181</v>
      </c>
      <c r="AJ112" s="243" t="s">
        <v>181</v>
      </c>
      <c r="AK112" s="240" t="s">
        <v>181</v>
      </c>
      <c r="AL112" s="241" t="s">
        <v>181</v>
      </c>
      <c r="AM112" s="241" t="s">
        <v>181</v>
      </c>
      <c r="AN112" s="423" t="s">
        <v>181</v>
      </c>
      <c r="AO112" s="243" t="s">
        <v>181</v>
      </c>
      <c r="AP112" s="244" t="s">
        <v>181</v>
      </c>
      <c r="AQ112" s="245" t="s">
        <v>181</v>
      </c>
      <c r="AR112" s="246" t="s">
        <v>181</v>
      </c>
      <c r="AS112" s="56" t="s">
        <v>181</v>
      </c>
      <c r="AT112" s="247"/>
      <c r="AU112" s="56" t="s">
        <v>181</v>
      </c>
      <c r="AV112" s="56"/>
      <c r="AW112" s="132" t="s">
        <v>181</v>
      </c>
      <c r="AX112" s="132" t="s">
        <v>181</v>
      </c>
      <c r="AY112" s="132" t="s">
        <v>181</v>
      </c>
      <c r="AZ112" s="132" t="s">
        <v>181</v>
      </c>
      <c r="BA112" s="132" t="s">
        <v>181</v>
      </c>
      <c r="BB112" s="132" t="s">
        <v>181</v>
      </c>
      <c r="BC112" s="132" t="s">
        <v>181</v>
      </c>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32" t="s">
        <v>181</v>
      </c>
      <c r="CN112" s="127"/>
      <c r="CO112" s="127"/>
      <c r="CP112" s="127"/>
      <c r="CQ112" s="127"/>
      <c r="CR112" s="127"/>
      <c r="CS112" s="132" t="s">
        <v>181</v>
      </c>
      <c r="CT112" s="127"/>
      <c r="CU112" s="127"/>
      <c r="CV112" s="127"/>
      <c r="CW112" s="127"/>
      <c r="CX112" s="127"/>
      <c r="CY112" s="132" t="s">
        <v>181</v>
      </c>
      <c r="CZ112" s="127"/>
      <c r="DA112" s="127"/>
      <c r="DB112" s="127"/>
      <c r="DC112" s="127"/>
      <c r="DD112" s="127"/>
      <c r="DE112" s="127"/>
      <c r="DF112" s="127"/>
      <c r="DG112" s="127"/>
      <c r="DH112" s="127"/>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c r="EO112" s="127"/>
    </row>
    <row r="113" spans="1:145" s="58" customFormat="1" ht="9.9499999999999993" customHeight="1">
      <c r="A113" s="55"/>
      <c r="B113" s="84" t="s">
        <v>181</v>
      </c>
      <c r="C113" s="84" t="s">
        <v>181</v>
      </c>
      <c r="D113" s="84" t="s">
        <v>181</v>
      </c>
      <c r="E113" s="56" t="s">
        <v>181</v>
      </c>
      <c r="F113" s="56" t="s">
        <v>181</v>
      </c>
      <c r="G113" s="56" t="s">
        <v>181</v>
      </c>
      <c r="H113" s="56" t="s">
        <v>181</v>
      </c>
      <c r="I113" s="56" t="s">
        <v>181</v>
      </c>
      <c r="J113" s="56" t="s">
        <v>181</v>
      </c>
      <c r="K113" s="56" t="s">
        <v>181</v>
      </c>
      <c r="L113" s="210" t="s">
        <v>181</v>
      </c>
      <c r="M113" s="211" t="s">
        <v>181</v>
      </c>
      <c r="N113" s="211" t="s">
        <v>181</v>
      </c>
      <c r="O113" s="421" t="s">
        <v>181</v>
      </c>
      <c r="P113" s="211" t="s">
        <v>181</v>
      </c>
      <c r="Q113" s="210" t="s">
        <v>181</v>
      </c>
      <c r="R113" s="211" t="s">
        <v>181</v>
      </c>
      <c r="S113" s="211" t="s">
        <v>181</v>
      </c>
      <c r="T113" s="421" t="s">
        <v>181</v>
      </c>
      <c r="U113" s="211" t="s">
        <v>181</v>
      </c>
      <c r="V113" s="210" t="s">
        <v>181</v>
      </c>
      <c r="W113" s="211" t="s">
        <v>181</v>
      </c>
      <c r="X113" s="211" t="s">
        <v>181</v>
      </c>
      <c r="Y113" s="421" t="s">
        <v>181</v>
      </c>
      <c r="Z113" s="211" t="s">
        <v>181</v>
      </c>
      <c r="AA113" s="210" t="s">
        <v>181</v>
      </c>
      <c r="AB113" s="211" t="s">
        <v>181</v>
      </c>
      <c r="AC113" s="211" t="s">
        <v>181</v>
      </c>
      <c r="AD113" s="421" t="s">
        <v>181</v>
      </c>
      <c r="AE113" s="211" t="s">
        <v>181</v>
      </c>
      <c r="AF113" s="210" t="s">
        <v>181</v>
      </c>
      <c r="AG113" s="211" t="s">
        <v>181</v>
      </c>
      <c r="AH113" s="211" t="s">
        <v>181</v>
      </c>
      <c r="AI113" s="421" t="s">
        <v>181</v>
      </c>
      <c r="AJ113" s="211" t="s">
        <v>181</v>
      </c>
      <c r="AK113" s="210" t="s">
        <v>181</v>
      </c>
      <c r="AL113" s="211" t="s">
        <v>181</v>
      </c>
      <c r="AM113" s="211" t="s">
        <v>181</v>
      </c>
      <c r="AN113" s="421" t="s">
        <v>181</v>
      </c>
      <c r="AO113" s="211" t="s">
        <v>181</v>
      </c>
      <c r="AP113" s="248" t="s">
        <v>181</v>
      </c>
      <c r="AQ113" s="237" t="s">
        <v>181</v>
      </c>
      <c r="AR113" s="215" t="s">
        <v>181</v>
      </c>
      <c r="AS113" s="56" t="s">
        <v>181</v>
      </c>
      <c r="AT113" s="238"/>
      <c r="AU113" s="56" t="s">
        <v>181</v>
      </c>
      <c r="AV113" s="56"/>
      <c r="AW113" s="132" t="s">
        <v>181</v>
      </c>
      <c r="AX113" s="132" t="s">
        <v>181</v>
      </c>
      <c r="AY113" s="132" t="s">
        <v>181</v>
      </c>
      <c r="AZ113" s="132" t="s">
        <v>181</v>
      </c>
      <c r="BA113" s="132" t="s">
        <v>181</v>
      </c>
      <c r="BB113" s="132" t="s">
        <v>181</v>
      </c>
      <c r="BC113" s="132" t="s">
        <v>181</v>
      </c>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32" t="s">
        <v>181</v>
      </c>
      <c r="CN113" s="127"/>
      <c r="CO113" s="127"/>
      <c r="CP113" s="127"/>
      <c r="CQ113" s="127"/>
      <c r="CR113" s="127"/>
      <c r="CS113" s="132" t="s">
        <v>181</v>
      </c>
      <c r="CT113" s="127"/>
      <c r="CU113" s="127"/>
      <c r="CV113" s="127"/>
      <c r="CW113" s="127"/>
      <c r="CX113" s="127"/>
      <c r="CY113" s="132" t="s">
        <v>181</v>
      </c>
      <c r="CZ113" s="127"/>
      <c r="DA113" s="127"/>
      <c r="DB113" s="127"/>
      <c r="DC113" s="127"/>
      <c r="DD113" s="127"/>
      <c r="DE113" s="127"/>
      <c r="DF113" s="127"/>
      <c r="DG113" s="127"/>
      <c r="DH113" s="127"/>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c r="EO113" s="127"/>
    </row>
    <row r="114" spans="1:145" s="58" customFormat="1" ht="60" customHeight="1">
      <c r="A114" s="55"/>
      <c r="B114" s="1347" t="s">
        <v>280</v>
      </c>
      <c r="C114" s="993"/>
      <c r="D114" s="993"/>
      <c r="E114" s="993"/>
      <c r="F114" s="993"/>
      <c r="G114" s="993"/>
      <c r="H114" s="993"/>
      <c r="I114" s="993"/>
      <c r="J114" s="993"/>
      <c r="K114" s="56" t="s">
        <v>181</v>
      </c>
      <c r="L114" s="210" t="s">
        <v>181</v>
      </c>
      <c r="M114" s="211" t="s">
        <v>181</v>
      </c>
      <c r="N114" s="211" t="s">
        <v>181</v>
      </c>
      <c r="O114" s="428" t="s">
        <v>181</v>
      </c>
      <c r="P114" s="212" t="s">
        <v>181</v>
      </c>
      <c r="Q114" s="210" t="s">
        <v>181</v>
      </c>
      <c r="R114" s="211" t="s">
        <v>181</v>
      </c>
      <c r="S114" s="211" t="s">
        <v>181</v>
      </c>
      <c r="T114" s="428" t="s">
        <v>181</v>
      </c>
      <c r="U114" s="212" t="s">
        <v>181</v>
      </c>
      <c r="V114" s="210" t="s">
        <v>181</v>
      </c>
      <c r="W114" s="211" t="s">
        <v>181</v>
      </c>
      <c r="X114" s="211" t="s">
        <v>181</v>
      </c>
      <c r="Y114" s="428" t="s">
        <v>181</v>
      </c>
      <c r="Z114" s="212" t="s">
        <v>181</v>
      </c>
      <c r="AA114" s="210" t="s">
        <v>181</v>
      </c>
      <c r="AB114" s="211" t="s">
        <v>181</v>
      </c>
      <c r="AC114" s="211" t="s">
        <v>181</v>
      </c>
      <c r="AD114" s="428" t="s">
        <v>181</v>
      </c>
      <c r="AE114" s="212" t="s">
        <v>181</v>
      </c>
      <c r="AF114" s="210" t="s">
        <v>181</v>
      </c>
      <c r="AG114" s="211" t="s">
        <v>181</v>
      </c>
      <c r="AH114" s="211" t="s">
        <v>181</v>
      </c>
      <c r="AI114" s="428" t="s">
        <v>181</v>
      </c>
      <c r="AJ114" s="212" t="s">
        <v>181</v>
      </c>
      <c r="AK114" s="210" t="s">
        <v>181</v>
      </c>
      <c r="AL114" s="211" t="s">
        <v>181</v>
      </c>
      <c r="AM114" s="211" t="s">
        <v>181</v>
      </c>
      <c r="AN114" s="428" t="s">
        <v>181</v>
      </c>
      <c r="AO114" s="212" t="s">
        <v>181</v>
      </c>
      <c r="AP114" s="257" t="s">
        <v>181</v>
      </c>
      <c r="AQ114" s="258" t="s">
        <v>181</v>
      </c>
      <c r="AR114" s="215" t="s">
        <v>181</v>
      </c>
      <c r="AS114" s="56" t="s">
        <v>181</v>
      </c>
      <c r="AT114" s="254"/>
      <c r="AU114" s="56" t="s">
        <v>181</v>
      </c>
      <c r="AV114" s="56"/>
      <c r="AW114" s="132"/>
      <c r="AX114" s="132"/>
      <c r="AY114" s="132"/>
      <c r="AZ114" s="132"/>
      <c r="BA114" s="132"/>
      <c r="BB114" s="132"/>
      <c r="BC114" s="132"/>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32"/>
      <c r="CN114" s="127"/>
      <c r="CO114" s="127"/>
      <c r="CP114" s="127"/>
      <c r="CQ114" s="127"/>
      <c r="CR114" s="127"/>
      <c r="CS114" s="132"/>
      <c r="CT114" s="127"/>
      <c r="CU114" s="127"/>
      <c r="CV114" s="127"/>
      <c r="CW114" s="127"/>
      <c r="CX114" s="127"/>
      <c r="CY114" s="132"/>
      <c r="CZ114" s="127"/>
      <c r="DA114" s="127"/>
      <c r="DB114" s="127"/>
      <c r="DC114" s="127"/>
      <c r="DD114" s="127"/>
      <c r="DE114" s="127"/>
      <c r="DF114" s="127"/>
      <c r="DG114" s="127"/>
      <c r="DH114" s="127"/>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c r="EO114" s="127"/>
    </row>
    <row r="115" spans="1:145" s="58" customFormat="1" ht="20.25" customHeight="1">
      <c r="A115" s="55" t="s">
        <v>181</v>
      </c>
      <c r="B115" s="59">
        <v>1</v>
      </c>
      <c r="C115" s="1398" t="s">
        <v>7</v>
      </c>
      <c r="D115" s="1399"/>
      <c r="E115" s="1399"/>
      <c r="F115" s="1399"/>
      <c r="G115" s="1399"/>
      <c r="H115" s="1399"/>
      <c r="I115" s="1399"/>
      <c r="J115" s="1399"/>
      <c r="K115" s="56" t="s">
        <v>181</v>
      </c>
      <c r="L115" s="210" t="s">
        <v>181</v>
      </c>
      <c r="M115" s="211" t="s">
        <v>181</v>
      </c>
      <c r="N115" s="211" t="s">
        <v>181</v>
      </c>
      <c r="O115" s="421" t="s">
        <v>181</v>
      </c>
      <c r="P115" s="211" t="s">
        <v>181</v>
      </c>
      <c r="Q115" s="210" t="s">
        <v>181</v>
      </c>
      <c r="R115" s="211" t="s">
        <v>181</v>
      </c>
      <c r="S115" s="211" t="s">
        <v>181</v>
      </c>
      <c r="T115" s="421" t="s">
        <v>181</v>
      </c>
      <c r="U115" s="211" t="s">
        <v>181</v>
      </c>
      <c r="V115" s="210" t="s">
        <v>181</v>
      </c>
      <c r="W115" s="211" t="s">
        <v>181</v>
      </c>
      <c r="X115" s="211" t="s">
        <v>181</v>
      </c>
      <c r="Y115" s="421" t="s">
        <v>181</v>
      </c>
      <c r="Z115" s="211" t="s">
        <v>181</v>
      </c>
      <c r="AA115" s="210" t="s">
        <v>181</v>
      </c>
      <c r="AB115" s="211" t="s">
        <v>181</v>
      </c>
      <c r="AC115" s="211" t="s">
        <v>181</v>
      </c>
      <c r="AD115" s="421" t="s">
        <v>181</v>
      </c>
      <c r="AE115" s="211" t="s">
        <v>181</v>
      </c>
      <c r="AF115" s="210" t="s">
        <v>181</v>
      </c>
      <c r="AG115" s="211" t="s">
        <v>181</v>
      </c>
      <c r="AH115" s="211" t="s">
        <v>181</v>
      </c>
      <c r="AI115" s="421" t="s">
        <v>181</v>
      </c>
      <c r="AJ115" s="211" t="s">
        <v>181</v>
      </c>
      <c r="AK115" s="210" t="s">
        <v>181</v>
      </c>
      <c r="AL115" s="211" t="s">
        <v>181</v>
      </c>
      <c r="AM115" s="211" t="s">
        <v>181</v>
      </c>
      <c r="AN115" s="421" t="s">
        <v>181</v>
      </c>
      <c r="AO115" s="211" t="s">
        <v>181</v>
      </c>
      <c r="AP115" s="248" t="s">
        <v>181</v>
      </c>
      <c r="AQ115" s="237" t="s">
        <v>181</v>
      </c>
      <c r="AR115" s="215" t="s">
        <v>181</v>
      </c>
      <c r="AS115" s="56" t="s">
        <v>181</v>
      </c>
      <c r="AT115" s="238"/>
      <c r="AU115" s="56" t="s">
        <v>181</v>
      </c>
      <c r="AV115" s="56"/>
      <c r="AW115" s="132"/>
      <c r="AX115" s="132"/>
      <c r="AY115" s="132"/>
      <c r="AZ115" s="132"/>
      <c r="BA115" s="132"/>
      <c r="BB115" s="132"/>
      <c r="BC115" s="132"/>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32"/>
      <c r="CN115" s="127"/>
      <c r="CO115" s="127"/>
      <c r="CP115" s="127"/>
      <c r="CQ115" s="127"/>
      <c r="CR115" s="127"/>
      <c r="CS115" s="132"/>
      <c r="CT115" s="127"/>
      <c r="CU115" s="127"/>
      <c r="CV115" s="127"/>
      <c r="CW115" s="127"/>
      <c r="CX115" s="127"/>
      <c r="CY115" s="132"/>
      <c r="CZ115" s="127"/>
      <c r="DA115" s="127"/>
      <c r="DB115" s="127"/>
      <c r="DC115" s="127"/>
      <c r="DD115" s="127"/>
      <c r="DE115" s="127"/>
      <c r="DF115" s="127"/>
      <c r="DG115" s="127"/>
      <c r="DH115" s="127"/>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c r="EO115" s="127"/>
    </row>
    <row r="116" spans="1:145" s="58" customFormat="1" ht="20.25" customHeight="1">
      <c r="A116" s="55" t="s">
        <v>181</v>
      </c>
      <c r="B116" s="56" t="s">
        <v>181</v>
      </c>
      <c r="C116" s="56" t="s">
        <v>181</v>
      </c>
      <c r="D116" s="1090" t="s">
        <v>269</v>
      </c>
      <c r="E116" s="1091"/>
      <c r="F116" s="1091"/>
      <c r="G116" s="1091"/>
      <c r="H116" s="1091"/>
      <c r="I116" s="1091"/>
      <c r="J116" s="1091"/>
      <c r="K116" s="56" t="s">
        <v>181</v>
      </c>
      <c r="L116" s="210" t="s">
        <v>181</v>
      </c>
      <c r="M116" s="211" t="s">
        <v>181</v>
      </c>
      <c r="N116" s="211" t="s">
        <v>181</v>
      </c>
      <c r="O116" s="427"/>
      <c r="P116" s="211"/>
      <c r="Q116" s="210" t="s">
        <v>181</v>
      </c>
      <c r="R116" s="211" t="s">
        <v>181</v>
      </c>
      <c r="S116" s="211" t="s">
        <v>181</v>
      </c>
      <c r="T116" s="427"/>
      <c r="U116" s="211"/>
      <c r="V116" s="210" t="s">
        <v>181</v>
      </c>
      <c r="W116" s="211" t="s">
        <v>181</v>
      </c>
      <c r="X116" s="211" t="s">
        <v>181</v>
      </c>
      <c r="Y116" s="427"/>
      <c r="Z116" s="211"/>
      <c r="AA116" s="210" t="s">
        <v>181</v>
      </c>
      <c r="AB116" s="211" t="s">
        <v>181</v>
      </c>
      <c r="AC116" s="211" t="s">
        <v>181</v>
      </c>
      <c r="AD116" s="427"/>
      <c r="AE116" s="211"/>
      <c r="AF116" s="210" t="s">
        <v>181</v>
      </c>
      <c r="AG116" s="211" t="s">
        <v>181</v>
      </c>
      <c r="AH116" s="211" t="s">
        <v>181</v>
      </c>
      <c r="AI116" s="427"/>
      <c r="AJ116" s="211"/>
      <c r="AK116" s="210" t="s">
        <v>181</v>
      </c>
      <c r="AL116" s="211" t="s">
        <v>181</v>
      </c>
      <c r="AM116" s="211" t="s">
        <v>181</v>
      </c>
      <c r="AN116" s="427"/>
      <c r="AO116" s="211"/>
      <c r="AP116" s="248" t="s">
        <v>181</v>
      </c>
      <c r="AQ116" s="230">
        <f>SUM(O116:AN116)</f>
        <v>0</v>
      </c>
      <c r="AR116" s="215" t="s">
        <v>181</v>
      </c>
      <c r="AS116" s="56" t="s">
        <v>181</v>
      </c>
      <c r="AT116" s="231"/>
      <c r="AU116" s="56" t="s">
        <v>181</v>
      </c>
      <c r="AV116" s="56"/>
      <c r="AW116" s="132" t="s">
        <v>181</v>
      </c>
      <c r="AX116" s="132" t="s">
        <v>181</v>
      </c>
      <c r="AY116" s="132" t="s">
        <v>181</v>
      </c>
      <c r="AZ116" s="132" t="s">
        <v>181</v>
      </c>
      <c r="BA116" s="132" t="s">
        <v>181</v>
      </c>
      <c r="BB116" s="132" t="s">
        <v>181</v>
      </c>
      <c r="BC116" s="132" t="s">
        <v>181</v>
      </c>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32" t="s">
        <v>181</v>
      </c>
      <c r="CN116" s="127"/>
      <c r="CO116" s="127"/>
      <c r="CP116" s="127"/>
      <c r="CQ116" s="127"/>
      <c r="CR116" s="127"/>
      <c r="CS116" s="132" t="s">
        <v>181</v>
      </c>
      <c r="CT116" s="127"/>
      <c r="CU116" s="127"/>
      <c r="CV116" s="127"/>
      <c r="CW116" s="127"/>
      <c r="CX116" s="127"/>
      <c r="CY116" s="132" t="s">
        <v>181</v>
      </c>
      <c r="CZ116" s="127"/>
      <c r="DA116" s="127"/>
      <c r="DB116" s="127"/>
      <c r="DC116" s="127"/>
      <c r="DD116" s="127"/>
      <c r="DE116" s="127"/>
      <c r="DF116" s="127"/>
      <c r="DG116" s="127"/>
      <c r="DH116" s="127"/>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c r="EO116" s="127"/>
    </row>
    <row r="117" spans="1:145" s="58" customFormat="1" ht="20.25" customHeight="1">
      <c r="A117" s="55"/>
      <c r="B117" s="56"/>
      <c r="C117" s="56"/>
      <c r="D117" s="1090" t="s">
        <v>269</v>
      </c>
      <c r="E117" s="1091"/>
      <c r="F117" s="1091"/>
      <c r="G117" s="1091"/>
      <c r="H117" s="1091"/>
      <c r="I117" s="1091"/>
      <c r="J117" s="1091"/>
      <c r="K117" s="56"/>
      <c r="L117" s="210"/>
      <c r="M117" s="211"/>
      <c r="N117" s="211"/>
      <c r="O117" s="427"/>
      <c r="P117" s="211"/>
      <c r="Q117" s="210"/>
      <c r="R117" s="211"/>
      <c r="S117" s="211"/>
      <c r="T117" s="427"/>
      <c r="U117" s="211"/>
      <c r="V117" s="210"/>
      <c r="W117" s="211"/>
      <c r="X117" s="211"/>
      <c r="Y117" s="427"/>
      <c r="Z117" s="211"/>
      <c r="AA117" s="210"/>
      <c r="AB117" s="211"/>
      <c r="AC117" s="211"/>
      <c r="AD117" s="427"/>
      <c r="AE117" s="211"/>
      <c r="AF117" s="210"/>
      <c r="AG117" s="211"/>
      <c r="AH117" s="211"/>
      <c r="AI117" s="427"/>
      <c r="AJ117" s="211"/>
      <c r="AK117" s="210"/>
      <c r="AL117" s="211"/>
      <c r="AM117" s="211"/>
      <c r="AN117" s="427"/>
      <c r="AO117" s="211"/>
      <c r="AP117" s="248"/>
      <c r="AQ117" s="230">
        <f>SUM(O117:AN117)</f>
        <v>0</v>
      </c>
      <c r="AR117" s="215"/>
      <c r="AS117" s="56"/>
      <c r="AT117" s="231"/>
      <c r="AU117" s="56"/>
      <c r="AV117" s="56"/>
      <c r="AW117" s="132" t="s">
        <v>181</v>
      </c>
      <c r="AX117" s="132" t="s">
        <v>181</v>
      </c>
      <c r="AY117" s="132" t="s">
        <v>181</v>
      </c>
      <c r="AZ117" s="132" t="s">
        <v>181</v>
      </c>
      <c r="BA117" s="132" t="s">
        <v>181</v>
      </c>
      <c r="BB117" s="132" t="s">
        <v>181</v>
      </c>
      <c r="BC117" s="132" t="s">
        <v>181</v>
      </c>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32" t="s">
        <v>181</v>
      </c>
      <c r="CN117" s="127"/>
      <c r="CO117" s="127"/>
      <c r="CP117" s="127"/>
      <c r="CQ117" s="127"/>
      <c r="CR117" s="127"/>
      <c r="CS117" s="132" t="s">
        <v>181</v>
      </c>
      <c r="CT117" s="127"/>
      <c r="CU117" s="127"/>
      <c r="CV117" s="127"/>
      <c r="CW117" s="127"/>
      <c r="CX117" s="127"/>
      <c r="CY117" s="132" t="s">
        <v>181</v>
      </c>
      <c r="CZ117" s="127"/>
      <c r="DA117" s="127"/>
      <c r="DB117" s="127"/>
      <c r="DC117" s="127"/>
      <c r="DD117" s="127"/>
      <c r="DE117" s="127"/>
      <c r="DF117" s="127"/>
      <c r="DG117" s="127"/>
      <c r="DH117" s="127"/>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c r="EO117" s="127"/>
    </row>
    <row r="118" spans="1:145" s="58" customFormat="1" ht="20.25" customHeight="1">
      <c r="A118" s="55"/>
      <c r="B118" s="56"/>
      <c r="C118" s="56"/>
      <c r="D118" s="1090" t="s">
        <v>269</v>
      </c>
      <c r="E118" s="1091"/>
      <c r="F118" s="1091"/>
      <c r="G118" s="1091"/>
      <c r="H118" s="1091"/>
      <c r="I118" s="1091"/>
      <c r="J118" s="1091"/>
      <c r="K118" s="56"/>
      <c r="L118" s="210"/>
      <c r="M118" s="211"/>
      <c r="N118" s="211"/>
      <c r="O118" s="427"/>
      <c r="P118" s="211"/>
      <c r="Q118" s="210"/>
      <c r="R118" s="211"/>
      <c r="S118" s="211"/>
      <c r="T118" s="427"/>
      <c r="U118" s="211"/>
      <c r="V118" s="210"/>
      <c r="W118" s="211"/>
      <c r="X118" s="211"/>
      <c r="Y118" s="427"/>
      <c r="Z118" s="211"/>
      <c r="AA118" s="210"/>
      <c r="AB118" s="211"/>
      <c r="AC118" s="211"/>
      <c r="AD118" s="427"/>
      <c r="AE118" s="211"/>
      <c r="AF118" s="210"/>
      <c r="AG118" s="211"/>
      <c r="AH118" s="211"/>
      <c r="AI118" s="427"/>
      <c r="AJ118" s="211"/>
      <c r="AK118" s="210"/>
      <c r="AL118" s="211"/>
      <c r="AM118" s="211"/>
      <c r="AN118" s="427"/>
      <c r="AO118" s="211"/>
      <c r="AP118" s="248"/>
      <c r="AQ118" s="230">
        <f>SUM(O118:AN118)</f>
        <v>0</v>
      </c>
      <c r="AR118" s="215"/>
      <c r="AS118" s="56"/>
      <c r="AT118" s="231"/>
      <c r="AU118" s="56"/>
      <c r="AV118" s="56"/>
      <c r="AW118" s="132" t="s">
        <v>181</v>
      </c>
      <c r="AX118" s="132" t="s">
        <v>181</v>
      </c>
      <c r="AY118" s="132" t="s">
        <v>181</v>
      </c>
      <c r="AZ118" s="132" t="s">
        <v>181</v>
      </c>
      <c r="BA118" s="132" t="s">
        <v>181</v>
      </c>
      <c r="BB118" s="132" t="s">
        <v>181</v>
      </c>
      <c r="BC118" s="132" t="s">
        <v>181</v>
      </c>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32" t="s">
        <v>181</v>
      </c>
      <c r="CN118" s="127"/>
      <c r="CO118" s="127"/>
      <c r="CP118" s="127"/>
      <c r="CQ118" s="127"/>
      <c r="CR118" s="127"/>
      <c r="CS118" s="132" t="s">
        <v>181</v>
      </c>
      <c r="CT118" s="127"/>
      <c r="CU118" s="127"/>
      <c r="CV118" s="127"/>
      <c r="CW118" s="127"/>
      <c r="CX118" s="127"/>
      <c r="CY118" s="132" t="s">
        <v>181</v>
      </c>
      <c r="CZ118" s="127"/>
      <c r="DA118" s="127"/>
      <c r="DB118" s="127"/>
      <c r="DC118" s="127"/>
      <c r="DD118" s="127"/>
      <c r="DE118" s="127"/>
      <c r="DF118" s="127"/>
      <c r="DG118" s="127"/>
      <c r="DH118" s="127"/>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c r="EO118" s="127"/>
    </row>
    <row r="119" spans="1:145" s="58" customFormat="1" ht="9.9499999999999993" customHeight="1">
      <c r="A119" s="55" t="s">
        <v>181</v>
      </c>
      <c r="B119" s="56" t="s">
        <v>181</v>
      </c>
      <c r="C119" s="56" t="s">
        <v>181</v>
      </c>
      <c r="D119" s="56" t="s">
        <v>181</v>
      </c>
      <c r="E119" s="56" t="s">
        <v>181</v>
      </c>
      <c r="F119" s="56" t="s">
        <v>181</v>
      </c>
      <c r="G119" s="56" t="s">
        <v>181</v>
      </c>
      <c r="H119" s="56" t="s">
        <v>181</v>
      </c>
      <c r="I119" s="56" t="s">
        <v>181</v>
      </c>
      <c r="J119" s="157" t="s">
        <v>181</v>
      </c>
      <c r="K119" s="157" t="s">
        <v>181</v>
      </c>
      <c r="L119" s="210" t="s">
        <v>181</v>
      </c>
      <c r="M119" s="211" t="s">
        <v>181</v>
      </c>
      <c r="N119" s="211" t="s">
        <v>181</v>
      </c>
      <c r="O119" s="421" t="s">
        <v>181</v>
      </c>
      <c r="P119" s="212" t="s">
        <v>181</v>
      </c>
      <c r="Q119" s="210" t="s">
        <v>181</v>
      </c>
      <c r="R119" s="211" t="s">
        <v>181</v>
      </c>
      <c r="S119" s="211" t="s">
        <v>181</v>
      </c>
      <c r="T119" s="421" t="s">
        <v>181</v>
      </c>
      <c r="U119" s="212" t="s">
        <v>181</v>
      </c>
      <c r="V119" s="210" t="s">
        <v>181</v>
      </c>
      <c r="W119" s="211" t="s">
        <v>181</v>
      </c>
      <c r="X119" s="211" t="s">
        <v>181</v>
      </c>
      <c r="Y119" s="421" t="s">
        <v>181</v>
      </c>
      <c r="Z119" s="212" t="s">
        <v>181</v>
      </c>
      <c r="AA119" s="210" t="s">
        <v>181</v>
      </c>
      <c r="AB119" s="211" t="s">
        <v>181</v>
      </c>
      <c r="AC119" s="211" t="s">
        <v>181</v>
      </c>
      <c r="AD119" s="421" t="s">
        <v>181</v>
      </c>
      <c r="AE119" s="212" t="s">
        <v>181</v>
      </c>
      <c r="AF119" s="210" t="s">
        <v>181</v>
      </c>
      <c r="AG119" s="211" t="s">
        <v>181</v>
      </c>
      <c r="AH119" s="211" t="s">
        <v>181</v>
      </c>
      <c r="AI119" s="421" t="s">
        <v>181</v>
      </c>
      <c r="AJ119" s="212" t="s">
        <v>181</v>
      </c>
      <c r="AK119" s="210" t="s">
        <v>181</v>
      </c>
      <c r="AL119" s="211" t="s">
        <v>181</v>
      </c>
      <c r="AM119" s="211" t="s">
        <v>181</v>
      </c>
      <c r="AN119" s="421" t="s">
        <v>181</v>
      </c>
      <c r="AO119" s="212" t="s">
        <v>181</v>
      </c>
      <c r="AP119" s="229" t="s">
        <v>181</v>
      </c>
      <c r="AQ119" s="237" t="s">
        <v>181</v>
      </c>
      <c r="AR119" s="215" t="s">
        <v>181</v>
      </c>
      <c r="AS119" s="56" t="s">
        <v>181</v>
      </c>
      <c r="AT119" s="238"/>
      <c r="AU119" s="56" t="s">
        <v>181</v>
      </c>
      <c r="AV119" s="56"/>
      <c r="AW119" s="132"/>
      <c r="AX119" s="132"/>
      <c r="AY119" s="132"/>
      <c r="AZ119" s="132"/>
      <c r="BA119" s="132"/>
      <c r="BB119" s="132"/>
      <c r="BC119" s="132"/>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32"/>
      <c r="CN119" s="127"/>
      <c r="CO119" s="127"/>
      <c r="CP119" s="127"/>
      <c r="CQ119" s="127"/>
      <c r="CR119" s="127"/>
      <c r="CS119" s="132"/>
      <c r="CT119" s="127"/>
      <c r="CU119" s="127"/>
      <c r="CV119" s="127"/>
      <c r="CW119" s="127"/>
      <c r="CX119" s="127"/>
      <c r="CY119" s="132"/>
      <c r="CZ119" s="127"/>
      <c r="DA119" s="127"/>
      <c r="DB119" s="127"/>
      <c r="DC119" s="127"/>
      <c r="DD119" s="127"/>
      <c r="DE119" s="127"/>
      <c r="DF119" s="127"/>
      <c r="DG119" s="127"/>
      <c r="DH119" s="127"/>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c r="EO119" s="127"/>
    </row>
    <row r="120" spans="1:145" s="58" customFormat="1" ht="20.25" customHeight="1">
      <c r="A120" s="55" t="s">
        <v>181</v>
      </c>
      <c r="B120" s="59">
        <v>2</v>
      </c>
      <c r="C120" s="1398" t="s">
        <v>5</v>
      </c>
      <c r="D120" s="1399"/>
      <c r="E120" s="1399"/>
      <c r="F120" s="1399"/>
      <c r="G120" s="1399"/>
      <c r="H120" s="1399"/>
      <c r="I120" s="1399"/>
      <c r="J120" s="1399"/>
      <c r="K120" s="56" t="s">
        <v>181</v>
      </c>
      <c r="L120" s="210" t="s">
        <v>181</v>
      </c>
      <c r="M120" s="211" t="s">
        <v>181</v>
      </c>
      <c r="N120" s="211" t="s">
        <v>181</v>
      </c>
      <c r="O120" s="421" t="s">
        <v>181</v>
      </c>
      <c r="P120" s="211" t="s">
        <v>181</v>
      </c>
      <c r="Q120" s="210" t="s">
        <v>181</v>
      </c>
      <c r="R120" s="211" t="s">
        <v>181</v>
      </c>
      <c r="S120" s="211" t="s">
        <v>181</v>
      </c>
      <c r="T120" s="421" t="s">
        <v>181</v>
      </c>
      <c r="U120" s="211" t="s">
        <v>181</v>
      </c>
      <c r="V120" s="210" t="s">
        <v>181</v>
      </c>
      <c r="W120" s="211" t="s">
        <v>181</v>
      </c>
      <c r="X120" s="211" t="s">
        <v>181</v>
      </c>
      <c r="Y120" s="421" t="s">
        <v>181</v>
      </c>
      <c r="Z120" s="211" t="s">
        <v>181</v>
      </c>
      <c r="AA120" s="210" t="s">
        <v>181</v>
      </c>
      <c r="AB120" s="211" t="s">
        <v>181</v>
      </c>
      <c r="AC120" s="211" t="s">
        <v>181</v>
      </c>
      <c r="AD120" s="421" t="s">
        <v>181</v>
      </c>
      <c r="AE120" s="211" t="s">
        <v>181</v>
      </c>
      <c r="AF120" s="210" t="s">
        <v>181</v>
      </c>
      <c r="AG120" s="211" t="s">
        <v>181</v>
      </c>
      <c r="AH120" s="211" t="s">
        <v>181</v>
      </c>
      <c r="AI120" s="421" t="s">
        <v>181</v>
      </c>
      <c r="AJ120" s="211" t="s">
        <v>181</v>
      </c>
      <c r="AK120" s="210" t="s">
        <v>181</v>
      </c>
      <c r="AL120" s="211" t="s">
        <v>181</v>
      </c>
      <c r="AM120" s="211" t="s">
        <v>181</v>
      </c>
      <c r="AN120" s="421" t="s">
        <v>181</v>
      </c>
      <c r="AO120" s="211" t="s">
        <v>181</v>
      </c>
      <c r="AP120" s="248" t="s">
        <v>181</v>
      </c>
      <c r="AQ120" s="237" t="s">
        <v>181</v>
      </c>
      <c r="AR120" s="215" t="s">
        <v>181</v>
      </c>
      <c r="AS120" s="56" t="s">
        <v>181</v>
      </c>
      <c r="AT120" s="238"/>
      <c r="AU120" s="56" t="s">
        <v>181</v>
      </c>
      <c r="AV120" s="56"/>
      <c r="AW120" s="132"/>
      <c r="AX120" s="132"/>
      <c r="AY120" s="132"/>
      <c r="AZ120" s="132"/>
      <c r="BA120" s="132"/>
      <c r="BB120" s="132"/>
      <c r="BC120" s="132"/>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32"/>
      <c r="CN120" s="127"/>
      <c r="CO120" s="127"/>
      <c r="CP120" s="127"/>
      <c r="CQ120" s="127"/>
      <c r="CR120" s="127"/>
      <c r="CS120" s="132"/>
      <c r="CT120" s="127"/>
      <c r="CU120" s="127"/>
      <c r="CV120" s="127"/>
      <c r="CW120" s="127"/>
      <c r="CX120" s="127"/>
      <c r="CY120" s="132"/>
      <c r="CZ120" s="127"/>
      <c r="DA120" s="127"/>
      <c r="DB120" s="127"/>
      <c r="DC120" s="127"/>
      <c r="DD120" s="127"/>
      <c r="DE120" s="127"/>
      <c r="DF120" s="127"/>
      <c r="DG120" s="127"/>
      <c r="DH120" s="127"/>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c r="EO120" s="127"/>
    </row>
    <row r="121" spans="1:145" s="58" customFormat="1" ht="20.25" customHeight="1">
      <c r="A121" s="55" t="s">
        <v>181</v>
      </c>
      <c r="B121" s="56" t="s">
        <v>181</v>
      </c>
      <c r="C121" s="56" t="s">
        <v>181</v>
      </c>
      <c r="D121" s="1090" t="s">
        <v>270</v>
      </c>
      <c r="E121" s="1091"/>
      <c r="F121" s="1091"/>
      <c r="G121" s="1091"/>
      <c r="H121" s="1091"/>
      <c r="I121" s="1091"/>
      <c r="J121" s="1091"/>
      <c r="K121" s="56" t="s">
        <v>181</v>
      </c>
      <c r="L121" s="210" t="s">
        <v>181</v>
      </c>
      <c r="M121" s="211" t="s">
        <v>181</v>
      </c>
      <c r="N121" s="211" t="s">
        <v>181</v>
      </c>
      <c r="O121" s="427"/>
      <c r="P121" s="211"/>
      <c r="Q121" s="210" t="s">
        <v>181</v>
      </c>
      <c r="R121" s="211" t="s">
        <v>181</v>
      </c>
      <c r="S121" s="211" t="s">
        <v>181</v>
      </c>
      <c r="T121" s="427"/>
      <c r="U121" s="211"/>
      <c r="V121" s="210" t="s">
        <v>181</v>
      </c>
      <c r="W121" s="211" t="s">
        <v>181</v>
      </c>
      <c r="X121" s="211" t="s">
        <v>181</v>
      </c>
      <c r="Y121" s="427"/>
      <c r="Z121" s="211"/>
      <c r="AA121" s="210" t="s">
        <v>181</v>
      </c>
      <c r="AB121" s="211" t="s">
        <v>181</v>
      </c>
      <c r="AC121" s="211" t="s">
        <v>181</v>
      </c>
      <c r="AD121" s="427"/>
      <c r="AE121" s="211"/>
      <c r="AF121" s="210" t="s">
        <v>181</v>
      </c>
      <c r="AG121" s="211" t="s">
        <v>181</v>
      </c>
      <c r="AH121" s="211" t="s">
        <v>181</v>
      </c>
      <c r="AI121" s="427"/>
      <c r="AJ121" s="211"/>
      <c r="AK121" s="210" t="s">
        <v>181</v>
      </c>
      <c r="AL121" s="211" t="s">
        <v>181</v>
      </c>
      <c r="AM121" s="211" t="s">
        <v>181</v>
      </c>
      <c r="AN121" s="427"/>
      <c r="AO121" s="211"/>
      <c r="AP121" s="248" t="s">
        <v>181</v>
      </c>
      <c r="AQ121" s="230">
        <f>SUM(O121:AN121)</f>
        <v>0</v>
      </c>
      <c r="AR121" s="215" t="s">
        <v>181</v>
      </c>
      <c r="AS121" s="56" t="s">
        <v>181</v>
      </c>
      <c r="AT121" s="231"/>
      <c r="AU121" s="56" t="s">
        <v>181</v>
      </c>
      <c r="AV121" s="56"/>
      <c r="AW121" s="132" t="s">
        <v>181</v>
      </c>
      <c r="AX121" s="132" t="s">
        <v>181</v>
      </c>
      <c r="AY121" s="132" t="s">
        <v>181</v>
      </c>
      <c r="AZ121" s="132" t="s">
        <v>181</v>
      </c>
      <c r="BA121" s="132" t="s">
        <v>181</v>
      </c>
      <c r="BB121" s="132" t="s">
        <v>181</v>
      </c>
      <c r="BC121" s="132" t="s">
        <v>181</v>
      </c>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32" t="s">
        <v>181</v>
      </c>
      <c r="CN121" s="127"/>
      <c r="CO121" s="127"/>
      <c r="CP121" s="127"/>
      <c r="CQ121" s="127"/>
      <c r="CR121" s="127"/>
      <c r="CS121" s="132" t="s">
        <v>181</v>
      </c>
      <c r="CT121" s="127"/>
      <c r="CU121" s="127"/>
      <c r="CV121" s="127"/>
      <c r="CW121" s="127"/>
      <c r="CX121" s="127"/>
      <c r="CY121" s="132" t="s">
        <v>181</v>
      </c>
      <c r="CZ121" s="127"/>
      <c r="DA121" s="127"/>
      <c r="DB121" s="127"/>
      <c r="DC121" s="127"/>
      <c r="DD121" s="127"/>
      <c r="DE121" s="127"/>
      <c r="DF121" s="127"/>
      <c r="DG121" s="127"/>
      <c r="DH121" s="127"/>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c r="EO121" s="127"/>
    </row>
    <row r="122" spans="1:145" s="58" customFormat="1" ht="20.25" customHeight="1">
      <c r="A122" s="55"/>
      <c r="B122" s="56"/>
      <c r="C122" s="56"/>
      <c r="D122" s="1090" t="s">
        <v>270</v>
      </c>
      <c r="E122" s="1091"/>
      <c r="F122" s="1091"/>
      <c r="G122" s="1091"/>
      <c r="H122" s="1091"/>
      <c r="I122" s="1091"/>
      <c r="J122" s="1091"/>
      <c r="K122" s="56"/>
      <c r="L122" s="210"/>
      <c r="M122" s="211"/>
      <c r="N122" s="211"/>
      <c r="O122" s="427"/>
      <c r="P122" s="211"/>
      <c r="Q122" s="210"/>
      <c r="R122" s="211"/>
      <c r="S122" s="211"/>
      <c r="T122" s="427"/>
      <c r="U122" s="211"/>
      <c r="V122" s="210"/>
      <c r="W122" s="211"/>
      <c r="X122" s="211"/>
      <c r="Y122" s="427"/>
      <c r="Z122" s="211"/>
      <c r="AA122" s="210"/>
      <c r="AB122" s="211"/>
      <c r="AC122" s="211"/>
      <c r="AD122" s="427"/>
      <c r="AE122" s="211"/>
      <c r="AF122" s="210"/>
      <c r="AG122" s="211"/>
      <c r="AH122" s="211"/>
      <c r="AI122" s="427"/>
      <c r="AJ122" s="211"/>
      <c r="AK122" s="210"/>
      <c r="AL122" s="211"/>
      <c r="AM122" s="211"/>
      <c r="AN122" s="427"/>
      <c r="AO122" s="211"/>
      <c r="AP122" s="248"/>
      <c r="AQ122" s="230">
        <f>SUM(O122:AN122)</f>
        <v>0</v>
      </c>
      <c r="AR122" s="215"/>
      <c r="AS122" s="56"/>
      <c r="AT122" s="231"/>
      <c r="AU122" s="56"/>
      <c r="AV122" s="56"/>
      <c r="AW122" s="132" t="s">
        <v>181</v>
      </c>
      <c r="AX122" s="132" t="s">
        <v>181</v>
      </c>
      <c r="AY122" s="132" t="s">
        <v>181</v>
      </c>
      <c r="AZ122" s="132" t="s">
        <v>181</v>
      </c>
      <c r="BA122" s="132" t="s">
        <v>181</v>
      </c>
      <c r="BB122" s="132" t="s">
        <v>181</v>
      </c>
      <c r="BC122" s="132" t="s">
        <v>181</v>
      </c>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32" t="s">
        <v>181</v>
      </c>
      <c r="CN122" s="127"/>
      <c r="CO122" s="127"/>
      <c r="CP122" s="127"/>
      <c r="CQ122" s="127"/>
      <c r="CR122" s="127"/>
      <c r="CS122" s="132" t="s">
        <v>181</v>
      </c>
      <c r="CT122" s="127"/>
      <c r="CU122" s="127"/>
      <c r="CV122" s="127"/>
      <c r="CW122" s="127"/>
      <c r="CX122" s="127"/>
      <c r="CY122" s="132" t="s">
        <v>181</v>
      </c>
      <c r="CZ122" s="127"/>
      <c r="DA122" s="127"/>
      <c r="DB122" s="127"/>
      <c r="DC122" s="127"/>
      <c r="DD122" s="127"/>
      <c r="DE122" s="127"/>
      <c r="DF122" s="127"/>
      <c r="DG122" s="127"/>
      <c r="DH122" s="127"/>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c r="EO122" s="127"/>
    </row>
    <row r="123" spans="1:145" s="58" customFormat="1" ht="20.25" customHeight="1">
      <c r="A123" s="55"/>
      <c r="B123" s="56"/>
      <c r="C123" s="56"/>
      <c r="D123" s="1090" t="s">
        <v>270</v>
      </c>
      <c r="E123" s="1091"/>
      <c r="F123" s="1091"/>
      <c r="G123" s="1091"/>
      <c r="H123" s="1091"/>
      <c r="I123" s="1091"/>
      <c r="J123" s="1091"/>
      <c r="K123" s="56"/>
      <c r="L123" s="210"/>
      <c r="M123" s="211"/>
      <c r="N123" s="211"/>
      <c r="O123" s="427"/>
      <c r="P123" s="211"/>
      <c r="Q123" s="210"/>
      <c r="R123" s="211"/>
      <c r="S123" s="211"/>
      <c r="T123" s="427"/>
      <c r="U123" s="211"/>
      <c r="V123" s="210"/>
      <c r="W123" s="211"/>
      <c r="X123" s="211"/>
      <c r="Y123" s="427"/>
      <c r="Z123" s="211"/>
      <c r="AA123" s="210"/>
      <c r="AB123" s="211"/>
      <c r="AC123" s="211"/>
      <c r="AD123" s="427"/>
      <c r="AE123" s="211"/>
      <c r="AF123" s="210"/>
      <c r="AG123" s="211"/>
      <c r="AH123" s="211"/>
      <c r="AI123" s="427"/>
      <c r="AJ123" s="211"/>
      <c r="AK123" s="210"/>
      <c r="AL123" s="211"/>
      <c r="AM123" s="211"/>
      <c r="AN123" s="427"/>
      <c r="AO123" s="211"/>
      <c r="AP123" s="248"/>
      <c r="AQ123" s="230">
        <f>SUM(O123:AN123)</f>
        <v>0</v>
      </c>
      <c r="AR123" s="215"/>
      <c r="AS123" s="56"/>
      <c r="AT123" s="231"/>
      <c r="AU123" s="56"/>
      <c r="AV123" s="56"/>
      <c r="AW123" s="132" t="s">
        <v>181</v>
      </c>
      <c r="AX123" s="132" t="s">
        <v>181</v>
      </c>
      <c r="AY123" s="132" t="s">
        <v>181</v>
      </c>
      <c r="AZ123" s="132" t="s">
        <v>181</v>
      </c>
      <c r="BA123" s="132" t="s">
        <v>181</v>
      </c>
      <c r="BB123" s="132" t="s">
        <v>181</v>
      </c>
      <c r="BC123" s="132" t="s">
        <v>181</v>
      </c>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32" t="s">
        <v>181</v>
      </c>
      <c r="CN123" s="127"/>
      <c r="CO123" s="127"/>
      <c r="CP123" s="127"/>
      <c r="CQ123" s="127"/>
      <c r="CR123" s="127"/>
      <c r="CS123" s="132" t="s">
        <v>181</v>
      </c>
      <c r="CT123" s="127"/>
      <c r="CU123" s="127"/>
      <c r="CV123" s="127"/>
      <c r="CW123" s="127"/>
      <c r="CX123" s="127"/>
      <c r="CY123" s="132" t="s">
        <v>181</v>
      </c>
      <c r="CZ123" s="127"/>
      <c r="DA123" s="127"/>
      <c r="DB123" s="127"/>
      <c r="DC123" s="127"/>
      <c r="DD123" s="127"/>
      <c r="DE123" s="127"/>
      <c r="DF123" s="127"/>
      <c r="DG123" s="127"/>
      <c r="DH123" s="127"/>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c r="EO123" s="127"/>
    </row>
    <row r="124" spans="1:145" s="58" customFormat="1" ht="9.9499999999999993" customHeight="1">
      <c r="A124" s="55" t="s">
        <v>181</v>
      </c>
      <c r="B124" s="56" t="s">
        <v>181</v>
      </c>
      <c r="C124" s="56" t="s">
        <v>181</v>
      </c>
      <c r="D124" s="56" t="s">
        <v>181</v>
      </c>
      <c r="E124" s="56" t="s">
        <v>181</v>
      </c>
      <c r="F124" s="56" t="s">
        <v>181</v>
      </c>
      <c r="G124" s="56" t="s">
        <v>181</v>
      </c>
      <c r="H124" s="56" t="s">
        <v>181</v>
      </c>
      <c r="I124" s="56" t="s">
        <v>181</v>
      </c>
      <c r="J124" s="157" t="s">
        <v>181</v>
      </c>
      <c r="K124" s="157" t="s">
        <v>181</v>
      </c>
      <c r="L124" s="210" t="s">
        <v>181</v>
      </c>
      <c r="M124" s="211" t="s">
        <v>181</v>
      </c>
      <c r="N124" s="211" t="s">
        <v>181</v>
      </c>
      <c r="O124" s="421" t="s">
        <v>181</v>
      </c>
      <c r="P124" s="212" t="s">
        <v>181</v>
      </c>
      <c r="Q124" s="210" t="s">
        <v>181</v>
      </c>
      <c r="R124" s="211" t="s">
        <v>181</v>
      </c>
      <c r="S124" s="211" t="s">
        <v>181</v>
      </c>
      <c r="T124" s="421" t="s">
        <v>181</v>
      </c>
      <c r="U124" s="212" t="s">
        <v>181</v>
      </c>
      <c r="V124" s="210" t="s">
        <v>181</v>
      </c>
      <c r="W124" s="211" t="s">
        <v>181</v>
      </c>
      <c r="X124" s="211" t="s">
        <v>181</v>
      </c>
      <c r="Y124" s="421" t="s">
        <v>181</v>
      </c>
      <c r="Z124" s="212" t="s">
        <v>181</v>
      </c>
      <c r="AA124" s="210" t="s">
        <v>181</v>
      </c>
      <c r="AB124" s="211" t="s">
        <v>181</v>
      </c>
      <c r="AC124" s="211" t="s">
        <v>181</v>
      </c>
      <c r="AD124" s="421" t="s">
        <v>181</v>
      </c>
      <c r="AE124" s="212" t="s">
        <v>181</v>
      </c>
      <c r="AF124" s="210" t="s">
        <v>181</v>
      </c>
      <c r="AG124" s="211" t="s">
        <v>181</v>
      </c>
      <c r="AH124" s="211" t="s">
        <v>181</v>
      </c>
      <c r="AI124" s="421" t="s">
        <v>181</v>
      </c>
      <c r="AJ124" s="212" t="s">
        <v>181</v>
      </c>
      <c r="AK124" s="210" t="s">
        <v>181</v>
      </c>
      <c r="AL124" s="211" t="s">
        <v>181</v>
      </c>
      <c r="AM124" s="211" t="s">
        <v>181</v>
      </c>
      <c r="AN124" s="421" t="s">
        <v>181</v>
      </c>
      <c r="AO124" s="212" t="s">
        <v>181</v>
      </c>
      <c r="AP124" s="229" t="s">
        <v>181</v>
      </c>
      <c r="AQ124" s="237" t="s">
        <v>181</v>
      </c>
      <c r="AR124" s="215" t="s">
        <v>181</v>
      </c>
      <c r="AS124" s="56" t="s">
        <v>181</v>
      </c>
      <c r="AT124" s="238"/>
      <c r="AU124" s="56" t="s">
        <v>181</v>
      </c>
      <c r="AV124" s="56"/>
      <c r="AW124" s="132"/>
      <c r="AX124" s="132"/>
      <c r="AY124" s="132"/>
      <c r="AZ124" s="132"/>
      <c r="BA124" s="132"/>
      <c r="BB124" s="132"/>
      <c r="BC124" s="132"/>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32"/>
      <c r="CN124" s="127"/>
      <c r="CO124" s="127"/>
      <c r="CP124" s="127"/>
      <c r="CQ124" s="127"/>
      <c r="CR124" s="127"/>
      <c r="CS124" s="132"/>
      <c r="CT124" s="127"/>
      <c r="CU124" s="127"/>
      <c r="CV124" s="127"/>
      <c r="CW124" s="127"/>
      <c r="CX124" s="127"/>
      <c r="CY124" s="132"/>
      <c r="CZ124" s="127"/>
      <c r="DA124" s="127"/>
      <c r="DB124" s="127"/>
      <c r="DC124" s="127"/>
      <c r="DD124" s="127"/>
      <c r="DE124" s="127"/>
      <c r="DF124" s="127"/>
      <c r="DG124" s="127"/>
      <c r="DH124" s="127"/>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c r="EO124" s="127"/>
    </row>
    <row r="125" spans="1:145" s="58" customFormat="1" ht="20.25" customHeight="1">
      <c r="A125" s="55" t="s">
        <v>181</v>
      </c>
      <c r="B125" s="59">
        <v>3</v>
      </c>
      <c r="C125" s="1398" t="s">
        <v>8</v>
      </c>
      <c r="D125" s="1399"/>
      <c r="E125" s="1399"/>
      <c r="F125" s="1399"/>
      <c r="G125" s="1399"/>
      <c r="H125" s="1399"/>
      <c r="I125" s="1399"/>
      <c r="J125" s="1399"/>
      <c r="K125" s="56" t="s">
        <v>181</v>
      </c>
      <c r="L125" s="210" t="s">
        <v>181</v>
      </c>
      <c r="M125" s="211" t="s">
        <v>181</v>
      </c>
      <c r="N125" s="211" t="s">
        <v>181</v>
      </c>
      <c r="O125" s="421" t="s">
        <v>181</v>
      </c>
      <c r="P125" s="211" t="s">
        <v>181</v>
      </c>
      <c r="Q125" s="210" t="s">
        <v>181</v>
      </c>
      <c r="R125" s="211" t="s">
        <v>181</v>
      </c>
      <c r="S125" s="211" t="s">
        <v>181</v>
      </c>
      <c r="T125" s="421" t="s">
        <v>181</v>
      </c>
      <c r="U125" s="211" t="s">
        <v>181</v>
      </c>
      <c r="V125" s="210" t="s">
        <v>181</v>
      </c>
      <c r="W125" s="211" t="s">
        <v>181</v>
      </c>
      <c r="X125" s="211" t="s">
        <v>181</v>
      </c>
      <c r="Y125" s="421" t="s">
        <v>181</v>
      </c>
      <c r="Z125" s="211" t="s">
        <v>181</v>
      </c>
      <c r="AA125" s="210" t="s">
        <v>181</v>
      </c>
      <c r="AB125" s="211" t="s">
        <v>181</v>
      </c>
      <c r="AC125" s="211" t="s">
        <v>181</v>
      </c>
      <c r="AD125" s="421" t="s">
        <v>181</v>
      </c>
      <c r="AE125" s="211" t="s">
        <v>181</v>
      </c>
      <c r="AF125" s="210" t="s">
        <v>181</v>
      </c>
      <c r="AG125" s="211" t="s">
        <v>181</v>
      </c>
      <c r="AH125" s="211" t="s">
        <v>181</v>
      </c>
      <c r="AI125" s="421" t="s">
        <v>181</v>
      </c>
      <c r="AJ125" s="211" t="s">
        <v>181</v>
      </c>
      <c r="AK125" s="210" t="s">
        <v>181</v>
      </c>
      <c r="AL125" s="211" t="s">
        <v>181</v>
      </c>
      <c r="AM125" s="211" t="s">
        <v>181</v>
      </c>
      <c r="AN125" s="421" t="s">
        <v>181</v>
      </c>
      <c r="AO125" s="211" t="s">
        <v>181</v>
      </c>
      <c r="AP125" s="248" t="s">
        <v>181</v>
      </c>
      <c r="AQ125" s="237" t="s">
        <v>181</v>
      </c>
      <c r="AR125" s="215" t="s">
        <v>181</v>
      </c>
      <c r="AS125" s="56" t="s">
        <v>181</v>
      </c>
      <c r="AT125" s="238"/>
      <c r="AU125" s="56" t="s">
        <v>181</v>
      </c>
      <c r="AV125" s="56"/>
      <c r="AW125" s="132"/>
      <c r="AX125" s="132"/>
      <c r="AY125" s="132"/>
      <c r="AZ125" s="132"/>
      <c r="BA125" s="132"/>
      <c r="BB125" s="132"/>
      <c r="BC125" s="132"/>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32"/>
      <c r="CN125" s="127"/>
      <c r="CO125" s="127"/>
      <c r="CP125" s="127"/>
      <c r="CQ125" s="127"/>
      <c r="CR125" s="127"/>
      <c r="CS125" s="132"/>
      <c r="CT125" s="127"/>
      <c r="CU125" s="127"/>
      <c r="CV125" s="127"/>
      <c r="CW125" s="127"/>
      <c r="CX125" s="127"/>
      <c r="CY125" s="132"/>
      <c r="CZ125" s="127"/>
      <c r="DA125" s="127"/>
      <c r="DB125" s="127"/>
      <c r="DC125" s="127"/>
      <c r="DD125" s="127"/>
      <c r="DE125" s="127"/>
      <c r="DF125" s="127"/>
      <c r="DG125" s="127"/>
      <c r="DH125" s="127"/>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c r="EO125" s="127"/>
    </row>
    <row r="126" spans="1:145" s="58" customFormat="1" ht="20.25" customHeight="1">
      <c r="A126" s="55" t="s">
        <v>181</v>
      </c>
      <c r="B126" s="56" t="s">
        <v>181</v>
      </c>
      <c r="C126" s="56" t="s">
        <v>181</v>
      </c>
      <c r="D126" s="1090" t="s">
        <v>271</v>
      </c>
      <c r="E126" s="1091"/>
      <c r="F126" s="1091"/>
      <c r="G126" s="1091"/>
      <c r="H126" s="1091"/>
      <c r="I126" s="1091"/>
      <c r="J126" s="1091"/>
      <c r="K126" s="56" t="s">
        <v>181</v>
      </c>
      <c r="L126" s="210" t="s">
        <v>181</v>
      </c>
      <c r="M126" s="211" t="s">
        <v>181</v>
      </c>
      <c r="N126" s="211" t="s">
        <v>181</v>
      </c>
      <c r="O126" s="427"/>
      <c r="P126" s="211"/>
      <c r="Q126" s="210" t="s">
        <v>181</v>
      </c>
      <c r="R126" s="211" t="s">
        <v>181</v>
      </c>
      <c r="S126" s="211" t="s">
        <v>181</v>
      </c>
      <c r="T126" s="427"/>
      <c r="U126" s="211"/>
      <c r="V126" s="210" t="s">
        <v>181</v>
      </c>
      <c r="W126" s="211" t="s">
        <v>181</v>
      </c>
      <c r="X126" s="211" t="s">
        <v>181</v>
      </c>
      <c r="Y126" s="427"/>
      <c r="Z126" s="211"/>
      <c r="AA126" s="210" t="s">
        <v>181</v>
      </c>
      <c r="AB126" s="211" t="s">
        <v>181</v>
      </c>
      <c r="AC126" s="211" t="s">
        <v>181</v>
      </c>
      <c r="AD126" s="427"/>
      <c r="AE126" s="211"/>
      <c r="AF126" s="210" t="s">
        <v>181</v>
      </c>
      <c r="AG126" s="211" t="s">
        <v>181</v>
      </c>
      <c r="AH126" s="211" t="s">
        <v>181</v>
      </c>
      <c r="AI126" s="427"/>
      <c r="AJ126" s="211"/>
      <c r="AK126" s="210" t="s">
        <v>181</v>
      </c>
      <c r="AL126" s="211" t="s">
        <v>181</v>
      </c>
      <c r="AM126" s="211" t="s">
        <v>181</v>
      </c>
      <c r="AN126" s="427"/>
      <c r="AO126" s="211"/>
      <c r="AP126" s="248" t="s">
        <v>181</v>
      </c>
      <c r="AQ126" s="230">
        <f>SUM(O126:AN126)</f>
        <v>0</v>
      </c>
      <c r="AR126" s="215" t="s">
        <v>181</v>
      </c>
      <c r="AS126" s="56" t="s">
        <v>181</v>
      </c>
      <c r="AT126" s="231"/>
      <c r="AU126" s="56" t="s">
        <v>181</v>
      </c>
      <c r="AV126" s="56"/>
      <c r="AW126" s="132" t="s">
        <v>181</v>
      </c>
      <c r="AX126" s="132" t="s">
        <v>181</v>
      </c>
      <c r="AY126" s="132" t="s">
        <v>181</v>
      </c>
      <c r="AZ126" s="132" t="s">
        <v>181</v>
      </c>
      <c r="BA126" s="132" t="s">
        <v>181</v>
      </c>
      <c r="BB126" s="132" t="s">
        <v>181</v>
      </c>
      <c r="BC126" s="132" t="s">
        <v>181</v>
      </c>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32" t="s">
        <v>181</v>
      </c>
      <c r="CN126" s="127"/>
      <c r="CO126" s="127"/>
      <c r="CP126" s="127"/>
      <c r="CQ126" s="127"/>
      <c r="CR126" s="127"/>
      <c r="CS126" s="132" t="s">
        <v>181</v>
      </c>
      <c r="CT126" s="127"/>
      <c r="CU126" s="127"/>
      <c r="CV126" s="127"/>
      <c r="CW126" s="127"/>
      <c r="CX126" s="127"/>
      <c r="CY126" s="132" t="s">
        <v>181</v>
      </c>
      <c r="CZ126" s="127"/>
      <c r="DA126" s="127"/>
      <c r="DB126" s="127"/>
      <c r="DC126" s="127"/>
      <c r="DD126" s="127"/>
      <c r="DE126" s="127"/>
      <c r="DF126" s="127"/>
      <c r="DG126" s="127"/>
      <c r="DH126" s="127"/>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c r="EO126" s="127"/>
    </row>
    <row r="127" spans="1:145" s="58" customFormat="1" ht="20.25" customHeight="1">
      <c r="A127" s="55"/>
      <c r="B127" s="56"/>
      <c r="C127" s="56"/>
      <c r="D127" s="1090" t="s">
        <v>271</v>
      </c>
      <c r="E127" s="1091"/>
      <c r="F127" s="1091"/>
      <c r="G127" s="1091"/>
      <c r="H127" s="1091"/>
      <c r="I127" s="1091"/>
      <c r="J127" s="1091"/>
      <c r="K127" s="56"/>
      <c r="L127" s="210"/>
      <c r="M127" s="211"/>
      <c r="N127" s="211"/>
      <c r="O127" s="427"/>
      <c r="P127" s="211"/>
      <c r="Q127" s="210"/>
      <c r="R127" s="211"/>
      <c r="S127" s="211"/>
      <c r="T127" s="427"/>
      <c r="U127" s="211"/>
      <c r="V127" s="210"/>
      <c r="W127" s="211"/>
      <c r="X127" s="211"/>
      <c r="Y127" s="427"/>
      <c r="Z127" s="211"/>
      <c r="AA127" s="210"/>
      <c r="AB127" s="211"/>
      <c r="AC127" s="211"/>
      <c r="AD127" s="427"/>
      <c r="AE127" s="211"/>
      <c r="AF127" s="210"/>
      <c r="AG127" s="211"/>
      <c r="AH127" s="211"/>
      <c r="AI127" s="427"/>
      <c r="AJ127" s="211"/>
      <c r="AK127" s="210"/>
      <c r="AL127" s="211"/>
      <c r="AM127" s="211"/>
      <c r="AN127" s="427"/>
      <c r="AO127" s="211"/>
      <c r="AP127" s="248"/>
      <c r="AQ127" s="230">
        <f>SUM(O127:AN127)</f>
        <v>0</v>
      </c>
      <c r="AR127" s="215"/>
      <c r="AS127" s="56"/>
      <c r="AT127" s="231"/>
      <c r="AU127" s="56"/>
      <c r="AV127" s="56"/>
      <c r="AW127" s="132" t="s">
        <v>181</v>
      </c>
      <c r="AX127" s="132" t="s">
        <v>181</v>
      </c>
      <c r="AY127" s="132" t="s">
        <v>181</v>
      </c>
      <c r="AZ127" s="132" t="s">
        <v>181</v>
      </c>
      <c r="BA127" s="132" t="s">
        <v>181</v>
      </c>
      <c r="BB127" s="132" t="s">
        <v>181</v>
      </c>
      <c r="BC127" s="132" t="s">
        <v>181</v>
      </c>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32" t="s">
        <v>181</v>
      </c>
      <c r="CN127" s="127"/>
      <c r="CO127" s="127"/>
      <c r="CP127" s="127"/>
      <c r="CQ127" s="127"/>
      <c r="CR127" s="127"/>
      <c r="CS127" s="132" t="s">
        <v>181</v>
      </c>
      <c r="CT127" s="127"/>
      <c r="CU127" s="127"/>
      <c r="CV127" s="127"/>
      <c r="CW127" s="127"/>
      <c r="CX127" s="127"/>
      <c r="CY127" s="132" t="s">
        <v>181</v>
      </c>
      <c r="CZ127" s="127"/>
      <c r="DA127" s="127"/>
      <c r="DB127" s="127"/>
      <c r="DC127" s="127"/>
      <c r="DD127" s="127"/>
      <c r="DE127" s="127"/>
      <c r="DF127" s="127"/>
      <c r="DG127" s="127"/>
      <c r="DH127" s="127"/>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c r="EO127" s="127"/>
    </row>
    <row r="128" spans="1:145" s="58" customFormat="1" ht="20.25" customHeight="1">
      <c r="A128" s="55"/>
      <c r="B128" s="56"/>
      <c r="C128" s="56"/>
      <c r="D128" s="1090" t="s">
        <v>271</v>
      </c>
      <c r="E128" s="1091"/>
      <c r="F128" s="1091"/>
      <c r="G128" s="1091"/>
      <c r="H128" s="1091"/>
      <c r="I128" s="1091"/>
      <c r="J128" s="1091"/>
      <c r="K128" s="56"/>
      <c r="L128" s="210"/>
      <c r="M128" s="211"/>
      <c r="N128" s="211"/>
      <c r="O128" s="427"/>
      <c r="P128" s="211"/>
      <c r="Q128" s="210"/>
      <c r="R128" s="211"/>
      <c r="S128" s="211"/>
      <c r="T128" s="427"/>
      <c r="U128" s="211"/>
      <c r="V128" s="210"/>
      <c r="W128" s="211"/>
      <c r="X128" s="211"/>
      <c r="Y128" s="427"/>
      <c r="Z128" s="211"/>
      <c r="AA128" s="210"/>
      <c r="AB128" s="211"/>
      <c r="AC128" s="211"/>
      <c r="AD128" s="427"/>
      <c r="AE128" s="211"/>
      <c r="AF128" s="210"/>
      <c r="AG128" s="211"/>
      <c r="AH128" s="211"/>
      <c r="AI128" s="427"/>
      <c r="AJ128" s="211"/>
      <c r="AK128" s="210"/>
      <c r="AL128" s="211"/>
      <c r="AM128" s="211"/>
      <c r="AN128" s="427"/>
      <c r="AO128" s="211"/>
      <c r="AP128" s="248"/>
      <c r="AQ128" s="230">
        <f>SUM(O128:AN128)</f>
        <v>0</v>
      </c>
      <c r="AR128" s="215"/>
      <c r="AS128" s="56"/>
      <c r="AT128" s="231"/>
      <c r="AU128" s="56"/>
      <c r="AV128" s="56"/>
      <c r="AW128" s="132" t="s">
        <v>181</v>
      </c>
      <c r="AX128" s="132" t="s">
        <v>181</v>
      </c>
      <c r="AY128" s="132" t="s">
        <v>181</v>
      </c>
      <c r="AZ128" s="132" t="s">
        <v>181</v>
      </c>
      <c r="BA128" s="132" t="s">
        <v>181</v>
      </c>
      <c r="BB128" s="132" t="s">
        <v>181</v>
      </c>
      <c r="BC128" s="132" t="s">
        <v>181</v>
      </c>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32" t="s">
        <v>181</v>
      </c>
      <c r="CN128" s="127"/>
      <c r="CO128" s="127"/>
      <c r="CP128" s="127"/>
      <c r="CQ128" s="127"/>
      <c r="CR128" s="127"/>
      <c r="CS128" s="132" t="s">
        <v>181</v>
      </c>
      <c r="CT128" s="127"/>
      <c r="CU128" s="127"/>
      <c r="CV128" s="127"/>
      <c r="CW128" s="127"/>
      <c r="CX128" s="127"/>
      <c r="CY128" s="132" t="s">
        <v>181</v>
      </c>
      <c r="CZ128" s="127"/>
      <c r="DA128" s="127"/>
      <c r="DB128" s="127"/>
      <c r="DC128" s="127"/>
      <c r="DD128" s="127"/>
      <c r="DE128" s="127"/>
      <c r="DF128" s="127"/>
      <c r="DG128" s="127"/>
      <c r="DH128" s="127"/>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c r="EO128" s="127"/>
    </row>
    <row r="129" spans="1:145" s="58" customFormat="1" ht="9.9499999999999993" customHeight="1">
      <c r="A129" s="55" t="s">
        <v>181</v>
      </c>
      <c r="B129" s="56" t="s">
        <v>181</v>
      </c>
      <c r="C129" s="56" t="s">
        <v>181</v>
      </c>
      <c r="D129" s="56" t="s">
        <v>181</v>
      </c>
      <c r="E129" s="56" t="s">
        <v>181</v>
      </c>
      <c r="F129" s="56" t="s">
        <v>181</v>
      </c>
      <c r="G129" s="56" t="s">
        <v>181</v>
      </c>
      <c r="H129" s="56" t="s">
        <v>181</v>
      </c>
      <c r="I129" s="56" t="s">
        <v>181</v>
      </c>
      <c r="J129" s="157" t="s">
        <v>181</v>
      </c>
      <c r="K129" s="157" t="s">
        <v>181</v>
      </c>
      <c r="L129" s="210" t="s">
        <v>181</v>
      </c>
      <c r="M129" s="211" t="s">
        <v>181</v>
      </c>
      <c r="N129" s="211" t="s">
        <v>181</v>
      </c>
      <c r="O129" s="421" t="s">
        <v>181</v>
      </c>
      <c r="P129" s="212" t="s">
        <v>181</v>
      </c>
      <c r="Q129" s="210" t="s">
        <v>181</v>
      </c>
      <c r="R129" s="211" t="s">
        <v>181</v>
      </c>
      <c r="S129" s="211" t="s">
        <v>181</v>
      </c>
      <c r="T129" s="421" t="s">
        <v>181</v>
      </c>
      <c r="U129" s="212" t="s">
        <v>181</v>
      </c>
      <c r="V129" s="210" t="s">
        <v>181</v>
      </c>
      <c r="W129" s="211" t="s">
        <v>181</v>
      </c>
      <c r="X129" s="211" t="s">
        <v>181</v>
      </c>
      <c r="Y129" s="421" t="s">
        <v>181</v>
      </c>
      <c r="Z129" s="212" t="s">
        <v>181</v>
      </c>
      <c r="AA129" s="210" t="s">
        <v>181</v>
      </c>
      <c r="AB129" s="211" t="s">
        <v>181</v>
      </c>
      <c r="AC129" s="211" t="s">
        <v>181</v>
      </c>
      <c r="AD129" s="421" t="s">
        <v>181</v>
      </c>
      <c r="AE129" s="212" t="s">
        <v>181</v>
      </c>
      <c r="AF129" s="210" t="s">
        <v>181</v>
      </c>
      <c r="AG129" s="211" t="s">
        <v>181</v>
      </c>
      <c r="AH129" s="211" t="s">
        <v>181</v>
      </c>
      <c r="AI129" s="421" t="s">
        <v>181</v>
      </c>
      <c r="AJ129" s="212" t="s">
        <v>181</v>
      </c>
      <c r="AK129" s="210" t="s">
        <v>181</v>
      </c>
      <c r="AL129" s="211" t="s">
        <v>181</v>
      </c>
      <c r="AM129" s="211" t="s">
        <v>181</v>
      </c>
      <c r="AN129" s="421" t="s">
        <v>181</v>
      </c>
      <c r="AO129" s="212" t="s">
        <v>181</v>
      </c>
      <c r="AP129" s="229" t="s">
        <v>181</v>
      </c>
      <c r="AQ129" s="237" t="s">
        <v>181</v>
      </c>
      <c r="AR129" s="215" t="s">
        <v>181</v>
      </c>
      <c r="AS129" s="56" t="s">
        <v>181</v>
      </c>
      <c r="AT129" s="238"/>
      <c r="AU129" s="56" t="s">
        <v>181</v>
      </c>
      <c r="AV129" s="56"/>
      <c r="AW129" s="172"/>
      <c r="AX129" s="172"/>
      <c r="AY129" s="172"/>
      <c r="AZ129" s="172"/>
      <c r="BA129" s="172"/>
      <c r="BB129" s="132"/>
      <c r="BC129" s="132"/>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32"/>
      <c r="CN129" s="127"/>
      <c r="CO129" s="127"/>
      <c r="CP129" s="127"/>
      <c r="CQ129" s="127"/>
      <c r="CR129" s="127"/>
      <c r="CS129" s="132"/>
      <c r="CT129" s="127"/>
      <c r="CU129" s="127"/>
      <c r="CV129" s="127"/>
      <c r="CW129" s="127"/>
      <c r="CX129" s="127"/>
      <c r="CY129" s="132"/>
      <c r="CZ129" s="127"/>
      <c r="DA129" s="127"/>
      <c r="DB129" s="127"/>
      <c r="DC129" s="127"/>
      <c r="DD129" s="127"/>
      <c r="DE129" s="127"/>
      <c r="DF129" s="127"/>
      <c r="DG129" s="127"/>
      <c r="DH129" s="127"/>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c r="EO129" s="127"/>
    </row>
    <row r="130" spans="1:145" s="58" customFormat="1" ht="20.25" customHeight="1">
      <c r="A130" s="55" t="s">
        <v>181</v>
      </c>
      <c r="B130" s="59">
        <v>4</v>
      </c>
      <c r="C130" s="1398" t="s">
        <v>6</v>
      </c>
      <c r="D130" s="1399"/>
      <c r="E130" s="1399"/>
      <c r="F130" s="1399"/>
      <c r="G130" s="1399"/>
      <c r="H130" s="1399"/>
      <c r="I130" s="1399"/>
      <c r="J130" s="1399"/>
      <c r="K130" s="56" t="s">
        <v>181</v>
      </c>
      <c r="L130" s="210" t="s">
        <v>181</v>
      </c>
      <c r="M130" s="211" t="s">
        <v>181</v>
      </c>
      <c r="N130" s="211" t="s">
        <v>181</v>
      </c>
      <c r="O130" s="421" t="s">
        <v>181</v>
      </c>
      <c r="P130" s="211" t="s">
        <v>181</v>
      </c>
      <c r="Q130" s="210" t="s">
        <v>181</v>
      </c>
      <c r="R130" s="211" t="s">
        <v>181</v>
      </c>
      <c r="S130" s="211" t="s">
        <v>181</v>
      </c>
      <c r="T130" s="421" t="s">
        <v>181</v>
      </c>
      <c r="U130" s="211" t="s">
        <v>181</v>
      </c>
      <c r="V130" s="210" t="s">
        <v>181</v>
      </c>
      <c r="W130" s="211" t="s">
        <v>181</v>
      </c>
      <c r="X130" s="211" t="s">
        <v>181</v>
      </c>
      <c r="Y130" s="421" t="s">
        <v>181</v>
      </c>
      <c r="Z130" s="211" t="s">
        <v>181</v>
      </c>
      <c r="AA130" s="210" t="s">
        <v>181</v>
      </c>
      <c r="AB130" s="211" t="s">
        <v>181</v>
      </c>
      <c r="AC130" s="211" t="s">
        <v>181</v>
      </c>
      <c r="AD130" s="421" t="s">
        <v>181</v>
      </c>
      <c r="AE130" s="211" t="s">
        <v>181</v>
      </c>
      <c r="AF130" s="210" t="s">
        <v>181</v>
      </c>
      <c r="AG130" s="211" t="s">
        <v>181</v>
      </c>
      <c r="AH130" s="211" t="s">
        <v>181</v>
      </c>
      <c r="AI130" s="421" t="s">
        <v>181</v>
      </c>
      <c r="AJ130" s="211" t="s">
        <v>181</v>
      </c>
      <c r="AK130" s="210" t="s">
        <v>181</v>
      </c>
      <c r="AL130" s="211" t="s">
        <v>181</v>
      </c>
      <c r="AM130" s="211" t="s">
        <v>181</v>
      </c>
      <c r="AN130" s="421" t="s">
        <v>181</v>
      </c>
      <c r="AO130" s="211" t="s">
        <v>181</v>
      </c>
      <c r="AP130" s="248" t="s">
        <v>181</v>
      </c>
      <c r="AQ130" s="237" t="s">
        <v>181</v>
      </c>
      <c r="AR130" s="215" t="s">
        <v>181</v>
      </c>
      <c r="AS130" s="56" t="s">
        <v>181</v>
      </c>
      <c r="AT130" s="238"/>
      <c r="AU130" s="56" t="s">
        <v>181</v>
      </c>
      <c r="AV130" s="56"/>
      <c r="AW130" s="132" t="s">
        <v>181</v>
      </c>
      <c r="AX130" s="132" t="s">
        <v>181</v>
      </c>
      <c r="AY130" s="132" t="s">
        <v>181</v>
      </c>
      <c r="AZ130" s="132" t="s">
        <v>181</v>
      </c>
      <c r="BA130" s="132" t="s">
        <v>181</v>
      </c>
      <c r="BB130" s="132" t="s">
        <v>181</v>
      </c>
      <c r="BC130" s="132" t="s">
        <v>181</v>
      </c>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32" t="s">
        <v>181</v>
      </c>
      <c r="CN130" s="127"/>
      <c r="CO130" s="127"/>
      <c r="CP130" s="127"/>
      <c r="CQ130" s="127"/>
      <c r="CR130" s="127"/>
      <c r="CS130" s="132" t="s">
        <v>181</v>
      </c>
      <c r="CT130" s="127"/>
      <c r="CU130" s="127"/>
      <c r="CV130" s="127"/>
      <c r="CW130" s="127"/>
      <c r="CX130" s="127"/>
      <c r="CY130" s="132" t="s">
        <v>181</v>
      </c>
      <c r="CZ130" s="127"/>
      <c r="DA130" s="127"/>
      <c r="DB130" s="127"/>
      <c r="DC130" s="127"/>
      <c r="DD130" s="127"/>
      <c r="DE130" s="127"/>
      <c r="DF130" s="127"/>
      <c r="DG130" s="127"/>
      <c r="DH130" s="127"/>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c r="EO130" s="127"/>
    </row>
    <row r="131" spans="1:145" s="58" customFormat="1" ht="20.25" customHeight="1">
      <c r="A131" s="55" t="s">
        <v>181</v>
      </c>
      <c r="B131" s="56" t="s">
        <v>181</v>
      </c>
      <c r="C131" s="56" t="s">
        <v>181</v>
      </c>
      <c r="D131" s="1090" t="s">
        <v>272</v>
      </c>
      <c r="E131" s="1091"/>
      <c r="F131" s="1091"/>
      <c r="G131" s="1091"/>
      <c r="H131" s="1091"/>
      <c r="I131" s="1091"/>
      <c r="J131" s="1091"/>
      <c r="K131" s="56" t="s">
        <v>181</v>
      </c>
      <c r="L131" s="210" t="s">
        <v>181</v>
      </c>
      <c r="M131" s="211" t="s">
        <v>181</v>
      </c>
      <c r="N131" s="211" t="s">
        <v>181</v>
      </c>
      <c r="O131" s="427"/>
      <c r="P131" s="211"/>
      <c r="Q131" s="210" t="s">
        <v>181</v>
      </c>
      <c r="R131" s="211" t="s">
        <v>181</v>
      </c>
      <c r="S131" s="211" t="s">
        <v>181</v>
      </c>
      <c r="T131" s="427"/>
      <c r="U131" s="211"/>
      <c r="V131" s="210" t="s">
        <v>181</v>
      </c>
      <c r="W131" s="211" t="s">
        <v>181</v>
      </c>
      <c r="X131" s="211" t="s">
        <v>181</v>
      </c>
      <c r="Y131" s="427"/>
      <c r="Z131" s="211"/>
      <c r="AA131" s="210" t="s">
        <v>181</v>
      </c>
      <c r="AB131" s="211" t="s">
        <v>181</v>
      </c>
      <c r="AC131" s="211" t="s">
        <v>181</v>
      </c>
      <c r="AD131" s="427"/>
      <c r="AE131" s="211"/>
      <c r="AF131" s="210" t="s">
        <v>181</v>
      </c>
      <c r="AG131" s="211" t="s">
        <v>181</v>
      </c>
      <c r="AH131" s="211" t="s">
        <v>181</v>
      </c>
      <c r="AI131" s="427"/>
      <c r="AJ131" s="211"/>
      <c r="AK131" s="210" t="s">
        <v>181</v>
      </c>
      <c r="AL131" s="211" t="s">
        <v>181</v>
      </c>
      <c r="AM131" s="211" t="s">
        <v>181</v>
      </c>
      <c r="AN131" s="427"/>
      <c r="AO131" s="211"/>
      <c r="AP131" s="248" t="s">
        <v>181</v>
      </c>
      <c r="AQ131" s="230">
        <f>SUM(O131:AN131)</f>
        <v>0</v>
      </c>
      <c r="AR131" s="215" t="s">
        <v>181</v>
      </c>
      <c r="AS131" s="56" t="s">
        <v>181</v>
      </c>
      <c r="AT131" s="231"/>
      <c r="AU131" s="56" t="s">
        <v>181</v>
      </c>
      <c r="AV131" s="56"/>
      <c r="AW131" s="132" t="s">
        <v>181</v>
      </c>
      <c r="AX131" s="132" t="s">
        <v>181</v>
      </c>
      <c r="AY131" s="132" t="s">
        <v>181</v>
      </c>
      <c r="AZ131" s="132" t="s">
        <v>181</v>
      </c>
      <c r="BA131" s="132" t="s">
        <v>181</v>
      </c>
      <c r="BB131" s="132" t="s">
        <v>181</v>
      </c>
      <c r="BC131" s="132" t="s">
        <v>181</v>
      </c>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32" t="s">
        <v>181</v>
      </c>
      <c r="CN131" s="127"/>
      <c r="CO131" s="127"/>
      <c r="CP131" s="127"/>
      <c r="CQ131" s="127"/>
      <c r="CR131" s="127"/>
      <c r="CS131" s="132" t="s">
        <v>181</v>
      </c>
      <c r="CT131" s="127"/>
      <c r="CU131" s="127"/>
      <c r="CV131" s="127"/>
      <c r="CW131" s="127"/>
      <c r="CX131" s="127"/>
      <c r="CY131" s="132" t="s">
        <v>181</v>
      </c>
      <c r="CZ131" s="127"/>
      <c r="DA131" s="127"/>
      <c r="DB131" s="127"/>
      <c r="DC131" s="127"/>
      <c r="DD131" s="127"/>
      <c r="DE131" s="127"/>
      <c r="DF131" s="127"/>
      <c r="DG131" s="127"/>
      <c r="DH131" s="127"/>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c r="EO131" s="127"/>
    </row>
    <row r="132" spans="1:145" s="58" customFormat="1" ht="20.25" customHeight="1">
      <c r="A132" s="55"/>
      <c r="B132" s="56"/>
      <c r="C132" s="56"/>
      <c r="D132" s="1090" t="s">
        <v>273</v>
      </c>
      <c r="E132" s="1091"/>
      <c r="F132" s="1091"/>
      <c r="G132" s="1091"/>
      <c r="H132" s="1091"/>
      <c r="I132" s="1091"/>
      <c r="J132" s="1091"/>
      <c r="K132" s="56"/>
      <c r="L132" s="210"/>
      <c r="M132" s="211"/>
      <c r="N132" s="211"/>
      <c r="O132" s="427"/>
      <c r="P132" s="211"/>
      <c r="Q132" s="210"/>
      <c r="R132" s="211"/>
      <c r="S132" s="211"/>
      <c r="T132" s="427"/>
      <c r="U132" s="211"/>
      <c r="V132" s="210"/>
      <c r="W132" s="211"/>
      <c r="X132" s="211"/>
      <c r="Y132" s="427"/>
      <c r="Z132" s="211"/>
      <c r="AA132" s="210"/>
      <c r="AB132" s="211"/>
      <c r="AC132" s="211"/>
      <c r="AD132" s="427"/>
      <c r="AE132" s="211"/>
      <c r="AF132" s="210"/>
      <c r="AG132" s="211"/>
      <c r="AH132" s="211"/>
      <c r="AI132" s="427"/>
      <c r="AJ132" s="211"/>
      <c r="AK132" s="210"/>
      <c r="AL132" s="211"/>
      <c r="AM132" s="211"/>
      <c r="AN132" s="427"/>
      <c r="AO132" s="211"/>
      <c r="AP132" s="248"/>
      <c r="AQ132" s="230">
        <f>SUM(O132:AN132)</f>
        <v>0</v>
      </c>
      <c r="AR132" s="215"/>
      <c r="AS132" s="56"/>
      <c r="AT132" s="231"/>
      <c r="AU132" s="56"/>
      <c r="AV132" s="56"/>
      <c r="AW132" s="132" t="s">
        <v>181</v>
      </c>
      <c r="AX132" s="132" t="s">
        <v>181</v>
      </c>
      <c r="AY132" s="132" t="s">
        <v>181</v>
      </c>
      <c r="AZ132" s="132" t="s">
        <v>181</v>
      </c>
      <c r="BA132" s="132" t="s">
        <v>181</v>
      </c>
      <c r="BB132" s="132" t="s">
        <v>181</v>
      </c>
      <c r="BC132" s="132" t="s">
        <v>181</v>
      </c>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32" t="s">
        <v>181</v>
      </c>
      <c r="CN132" s="127"/>
      <c r="CO132" s="127"/>
      <c r="CP132" s="127"/>
      <c r="CQ132" s="127"/>
      <c r="CR132" s="127"/>
      <c r="CS132" s="132" t="s">
        <v>181</v>
      </c>
      <c r="CT132" s="127"/>
      <c r="CU132" s="127"/>
      <c r="CV132" s="127"/>
      <c r="CW132" s="127"/>
      <c r="CX132" s="127"/>
      <c r="CY132" s="132" t="s">
        <v>181</v>
      </c>
      <c r="CZ132" s="127"/>
      <c r="DA132" s="127"/>
      <c r="DB132" s="127"/>
      <c r="DC132" s="127"/>
      <c r="DD132" s="127"/>
      <c r="DE132" s="127"/>
      <c r="DF132" s="127"/>
      <c r="DG132" s="127"/>
      <c r="DH132" s="127"/>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c r="EO132" s="127"/>
    </row>
    <row r="133" spans="1:145" s="58" customFormat="1" ht="20.25" customHeight="1">
      <c r="A133" s="55"/>
      <c r="B133" s="56"/>
      <c r="C133" s="56"/>
      <c r="D133" s="1090" t="s">
        <v>273</v>
      </c>
      <c r="E133" s="1091"/>
      <c r="F133" s="1091"/>
      <c r="G133" s="1091"/>
      <c r="H133" s="1091"/>
      <c r="I133" s="1091"/>
      <c r="J133" s="1091"/>
      <c r="K133" s="56"/>
      <c r="L133" s="210"/>
      <c r="M133" s="211"/>
      <c r="N133" s="211"/>
      <c r="O133" s="427"/>
      <c r="P133" s="211"/>
      <c r="Q133" s="210"/>
      <c r="R133" s="211"/>
      <c r="S133" s="211"/>
      <c r="T133" s="427"/>
      <c r="U133" s="211"/>
      <c r="V133" s="210"/>
      <c r="W133" s="211"/>
      <c r="X133" s="211"/>
      <c r="Y133" s="427"/>
      <c r="Z133" s="211"/>
      <c r="AA133" s="210"/>
      <c r="AB133" s="211"/>
      <c r="AC133" s="211"/>
      <c r="AD133" s="427"/>
      <c r="AE133" s="211"/>
      <c r="AF133" s="210"/>
      <c r="AG133" s="211"/>
      <c r="AH133" s="211"/>
      <c r="AI133" s="427"/>
      <c r="AJ133" s="211"/>
      <c r="AK133" s="210"/>
      <c r="AL133" s="211"/>
      <c r="AM133" s="211"/>
      <c r="AN133" s="427"/>
      <c r="AO133" s="211"/>
      <c r="AP133" s="248"/>
      <c r="AQ133" s="230">
        <f>SUM(O133:AN133)</f>
        <v>0</v>
      </c>
      <c r="AR133" s="215"/>
      <c r="AS133" s="56"/>
      <c r="AT133" s="231"/>
      <c r="AU133" s="56"/>
      <c r="AV133" s="56"/>
      <c r="AW133" s="132" t="s">
        <v>181</v>
      </c>
      <c r="AX133" s="132" t="s">
        <v>181</v>
      </c>
      <c r="AY133" s="132" t="s">
        <v>181</v>
      </c>
      <c r="AZ133" s="132" t="s">
        <v>181</v>
      </c>
      <c r="BA133" s="132" t="s">
        <v>181</v>
      </c>
      <c r="BB133" s="132" t="s">
        <v>181</v>
      </c>
      <c r="BC133" s="132" t="s">
        <v>181</v>
      </c>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32" t="s">
        <v>181</v>
      </c>
      <c r="CN133" s="127"/>
      <c r="CO133" s="127"/>
      <c r="CP133" s="127"/>
      <c r="CQ133" s="127"/>
      <c r="CR133" s="127"/>
      <c r="CS133" s="132" t="s">
        <v>181</v>
      </c>
      <c r="CT133" s="127"/>
      <c r="CU133" s="127"/>
      <c r="CV133" s="127"/>
      <c r="CW133" s="127"/>
      <c r="CX133" s="127"/>
      <c r="CY133" s="132" t="s">
        <v>181</v>
      </c>
      <c r="CZ133" s="127"/>
      <c r="DA133" s="127"/>
      <c r="DB133" s="127"/>
      <c r="DC133" s="127"/>
      <c r="DD133" s="127"/>
      <c r="DE133" s="127"/>
      <c r="DF133" s="127"/>
      <c r="DG133" s="127"/>
      <c r="DH133" s="127"/>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c r="EO133" s="127"/>
    </row>
    <row r="134" spans="1:145" s="58" customFormat="1" ht="9.9499999999999993" customHeight="1" thickBot="1">
      <c r="A134" s="55"/>
      <c r="B134" s="56" t="s">
        <v>181</v>
      </c>
      <c r="C134" s="56" t="s">
        <v>181</v>
      </c>
      <c r="D134" s="56" t="s">
        <v>181</v>
      </c>
      <c r="E134" s="56" t="s">
        <v>181</v>
      </c>
      <c r="F134" s="56" t="s">
        <v>181</v>
      </c>
      <c r="G134" s="56" t="s">
        <v>181</v>
      </c>
      <c r="H134" s="56" t="s">
        <v>181</v>
      </c>
      <c r="I134" s="56" t="s">
        <v>181</v>
      </c>
      <c r="J134" s="157" t="s">
        <v>181</v>
      </c>
      <c r="K134" s="157" t="s">
        <v>181</v>
      </c>
      <c r="L134" s="210" t="s">
        <v>181</v>
      </c>
      <c r="M134" s="211" t="s">
        <v>181</v>
      </c>
      <c r="N134" s="211" t="s">
        <v>181</v>
      </c>
      <c r="O134" s="421" t="s">
        <v>181</v>
      </c>
      <c r="P134" s="212" t="s">
        <v>181</v>
      </c>
      <c r="Q134" s="210" t="s">
        <v>181</v>
      </c>
      <c r="R134" s="211" t="s">
        <v>181</v>
      </c>
      <c r="S134" s="211" t="s">
        <v>181</v>
      </c>
      <c r="T134" s="421" t="s">
        <v>181</v>
      </c>
      <c r="U134" s="212" t="s">
        <v>181</v>
      </c>
      <c r="V134" s="210" t="s">
        <v>181</v>
      </c>
      <c r="W134" s="211" t="s">
        <v>181</v>
      </c>
      <c r="X134" s="211" t="s">
        <v>181</v>
      </c>
      <c r="Y134" s="421" t="s">
        <v>181</v>
      </c>
      <c r="Z134" s="212" t="s">
        <v>181</v>
      </c>
      <c r="AA134" s="210" t="s">
        <v>181</v>
      </c>
      <c r="AB134" s="211" t="s">
        <v>181</v>
      </c>
      <c r="AC134" s="211" t="s">
        <v>181</v>
      </c>
      <c r="AD134" s="421" t="s">
        <v>181</v>
      </c>
      <c r="AE134" s="212" t="s">
        <v>181</v>
      </c>
      <c r="AF134" s="210" t="s">
        <v>181</v>
      </c>
      <c r="AG134" s="211" t="s">
        <v>181</v>
      </c>
      <c r="AH134" s="211" t="s">
        <v>181</v>
      </c>
      <c r="AI134" s="421" t="s">
        <v>181</v>
      </c>
      <c r="AJ134" s="212" t="s">
        <v>181</v>
      </c>
      <c r="AK134" s="210" t="s">
        <v>181</v>
      </c>
      <c r="AL134" s="211" t="s">
        <v>181</v>
      </c>
      <c r="AM134" s="211" t="s">
        <v>181</v>
      </c>
      <c r="AN134" s="421" t="s">
        <v>181</v>
      </c>
      <c r="AO134" s="212" t="s">
        <v>181</v>
      </c>
      <c r="AP134" s="229" t="s">
        <v>181</v>
      </c>
      <c r="AQ134" s="237" t="s">
        <v>181</v>
      </c>
      <c r="AR134" s="215" t="s">
        <v>181</v>
      </c>
      <c r="AS134" s="56" t="s">
        <v>181</v>
      </c>
      <c r="AT134" s="238"/>
      <c r="AU134" s="56" t="s">
        <v>181</v>
      </c>
      <c r="AV134" s="56"/>
      <c r="AW134" s="132"/>
      <c r="AX134" s="132"/>
      <c r="AY134" s="132"/>
      <c r="AZ134" s="132"/>
      <c r="BA134" s="132"/>
      <c r="BB134" s="132"/>
      <c r="BC134" s="132"/>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32"/>
      <c r="CN134" s="127"/>
      <c r="CO134" s="127"/>
      <c r="CP134" s="127"/>
      <c r="CQ134" s="127"/>
      <c r="CR134" s="127"/>
      <c r="CS134" s="132"/>
      <c r="CT134" s="127"/>
      <c r="CU134" s="127"/>
      <c r="CV134" s="127"/>
      <c r="CW134" s="127"/>
      <c r="CX134" s="127"/>
      <c r="CY134" s="132"/>
      <c r="CZ134" s="127"/>
      <c r="DA134" s="127"/>
      <c r="DB134" s="127"/>
      <c r="DC134" s="127"/>
      <c r="DD134" s="127"/>
      <c r="DE134" s="127"/>
      <c r="DF134" s="127"/>
      <c r="DG134" s="127"/>
      <c r="DH134" s="127"/>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c r="EO134" s="127"/>
    </row>
    <row r="135" spans="1:145" s="58" customFormat="1" ht="20.25" customHeight="1" thickBot="1">
      <c r="A135" s="55"/>
      <c r="B135" s="56" t="s">
        <v>181</v>
      </c>
      <c r="C135" s="56" t="s">
        <v>181</v>
      </c>
      <c r="D135" s="56" t="s">
        <v>181</v>
      </c>
      <c r="E135" s="56" t="s">
        <v>181</v>
      </c>
      <c r="F135" s="56" t="s">
        <v>181</v>
      </c>
      <c r="G135" s="56" t="s">
        <v>181</v>
      </c>
      <c r="H135" s="56" t="s">
        <v>181</v>
      </c>
      <c r="I135" s="56" t="s">
        <v>181</v>
      </c>
      <c r="J135" s="56" t="s">
        <v>181</v>
      </c>
      <c r="K135" s="56" t="s">
        <v>181</v>
      </c>
      <c r="L135" s="210" t="s">
        <v>181</v>
      </c>
      <c r="M135" s="211" t="s">
        <v>181</v>
      </c>
      <c r="N135" s="211" t="s">
        <v>181</v>
      </c>
      <c r="O135" s="426">
        <f>SUM(O116:O133)</f>
        <v>0</v>
      </c>
      <c r="P135" s="211" t="s">
        <v>181</v>
      </c>
      <c r="Q135" s="210" t="s">
        <v>181</v>
      </c>
      <c r="R135" s="211" t="s">
        <v>181</v>
      </c>
      <c r="S135" s="211" t="s">
        <v>181</v>
      </c>
      <c r="T135" s="426">
        <f>SUM(T116:T133)</f>
        <v>0</v>
      </c>
      <c r="U135" s="211" t="s">
        <v>181</v>
      </c>
      <c r="V135" s="210" t="s">
        <v>181</v>
      </c>
      <c r="W135" s="211" t="s">
        <v>181</v>
      </c>
      <c r="X135" s="211" t="s">
        <v>181</v>
      </c>
      <c r="Y135" s="426">
        <f>SUM(Y116:Y133)</f>
        <v>0</v>
      </c>
      <c r="Z135" s="211" t="s">
        <v>181</v>
      </c>
      <c r="AA135" s="210" t="s">
        <v>181</v>
      </c>
      <c r="AB135" s="211" t="s">
        <v>181</v>
      </c>
      <c r="AC135" s="211" t="s">
        <v>181</v>
      </c>
      <c r="AD135" s="426">
        <f>SUM(AD116:AD133)</f>
        <v>0</v>
      </c>
      <c r="AE135" s="211" t="s">
        <v>181</v>
      </c>
      <c r="AF135" s="210" t="s">
        <v>181</v>
      </c>
      <c r="AG135" s="211" t="s">
        <v>181</v>
      </c>
      <c r="AH135" s="211" t="s">
        <v>181</v>
      </c>
      <c r="AI135" s="426">
        <f>SUM(AI116:AI133)</f>
        <v>0</v>
      </c>
      <c r="AJ135" s="211" t="s">
        <v>181</v>
      </c>
      <c r="AK135" s="210" t="s">
        <v>181</v>
      </c>
      <c r="AL135" s="211" t="s">
        <v>181</v>
      </c>
      <c r="AM135" s="211" t="s">
        <v>181</v>
      </c>
      <c r="AN135" s="426">
        <f>SUM(AN116:AN133)</f>
        <v>0</v>
      </c>
      <c r="AO135" s="211" t="s">
        <v>181</v>
      </c>
      <c r="AP135" s="248" t="s">
        <v>181</v>
      </c>
      <c r="AQ135" s="251">
        <f>SUM(O135:AN135)</f>
        <v>0</v>
      </c>
      <c r="AR135" s="215" t="s">
        <v>181</v>
      </c>
      <c r="AS135" s="56" t="s">
        <v>181</v>
      </c>
      <c r="AT135" s="334"/>
      <c r="AU135" s="56" t="s">
        <v>181</v>
      </c>
      <c r="AV135" s="56"/>
      <c r="AW135" s="132"/>
      <c r="AX135" s="132"/>
      <c r="AY135" s="132"/>
      <c r="AZ135" s="132"/>
      <c r="BA135" s="132"/>
      <c r="BB135" s="132"/>
      <c r="BC135" s="132"/>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32"/>
      <c r="CN135" s="127"/>
      <c r="CO135" s="127"/>
      <c r="CP135" s="127"/>
      <c r="CQ135" s="127"/>
      <c r="CR135" s="127"/>
      <c r="CS135" s="132"/>
      <c r="CT135" s="127"/>
      <c r="CU135" s="127"/>
      <c r="CV135" s="127"/>
      <c r="CW135" s="127"/>
      <c r="CX135" s="127"/>
      <c r="CY135" s="132"/>
      <c r="CZ135" s="127"/>
      <c r="DA135" s="127"/>
      <c r="DB135" s="127"/>
      <c r="DC135" s="127"/>
      <c r="DD135" s="127"/>
      <c r="DE135" s="127"/>
      <c r="DF135" s="127"/>
      <c r="DG135" s="127"/>
      <c r="DH135" s="127"/>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c r="EO135" s="127"/>
    </row>
    <row r="136" spans="1:145" s="58" customFormat="1" ht="9.9499999999999993" customHeight="1" thickBot="1">
      <c r="A136" s="55"/>
      <c r="B136" s="56" t="s">
        <v>181</v>
      </c>
      <c r="C136" s="56" t="s">
        <v>181</v>
      </c>
      <c r="D136" s="56" t="s">
        <v>181</v>
      </c>
      <c r="E136" s="56" t="s">
        <v>181</v>
      </c>
      <c r="F136" s="56" t="s">
        <v>181</v>
      </c>
      <c r="G136" s="56" t="s">
        <v>181</v>
      </c>
      <c r="H136" s="56" t="s">
        <v>181</v>
      </c>
      <c r="I136" s="56" t="s">
        <v>181</v>
      </c>
      <c r="J136" s="56" t="s">
        <v>181</v>
      </c>
      <c r="K136" s="56" t="s">
        <v>181</v>
      </c>
      <c r="L136" s="210" t="s">
        <v>181</v>
      </c>
      <c r="M136" s="211" t="s">
        <v>181</v>
      </c>
      <c r="N136" s="211" t="s">
        <v>181</v>
      </c>
      <c r="O136" s="236" t="s">
        <v>181</v>
      </c>
      <c r="P136" s="211" t="s">
        <v>181</v>
      </c>
      <c r="Q136" s="210" t="s">
        <v>181</v>
      </c>
      <c r="R136" s="211" t="s">
        <v>181</v>
      </c>
      <c r="S136" s="211" t="s">
        <v>181</v>
      </c>
      <c r="T136" s="236" t="s">
        <v>181</v>
      </c>
      <c r="U136" s="211" t="s">
        <v>181</v>
      </c>
      <c r="V136" s="210" t="s">
        <v>181</v>
      </c>
      <c r="W136" s="211" t="s">
        <v>181</v>
      </c>
      <c r="X136" s="211" t="s">
        <v>181</v>
      </c>
      <c r="Y136" s="236" t="s">
        <v>181</v>
      </c>
      <c r="Z136" s="211" t="s">
        <v>181</v>
      </c>
      <c r="AA136" s="210" t="s">
        <v>181</v>
      </c>
      <c r="AB136" s="211" t="s">
        <v>181</v>
      </c>
      <c r="AC136" s="211" t="s">
        <v>181</v>
      </c>
      <c r="AD136" s="236" t="s">
        <v>181</v>
      </c>
      <c r="AE136" s="211" t="s">
        <v>181</v>
      </c>
      <c r="AF136" s="210" t="s">
        <v>181</v>
      </c>
      <c r="AG136" s="211" t="s">
        <v>181</v>
      </c>
      <c r="AH136" s="211" t="s">
        <v>181</v>
      </c>
      <c r="AI136" s="236" t="s">
        <v>181</v>
      </c>
      <c r="AJ136" s="211" t="s">
        <v>181</v>
      </c>
      <c r="AK136" s="210" t="s">
        <v>181</v>
      </c>
      <c r="AL136" s="211" t="s">
        <v>181</v>
      </c>
      <c r="AM136" s="211" t="s">
        <v>181</v>
      </c>
      <c r="AN136" s="236" t="s">
        <v>181</v>
      </c>
      <c r="AO136" s="211" t="s">
        <v>181</v>
      </c>
      <c r="AP136" s="248" t="s">
        <v>181</v>
      </c>
      <c r="AQ136" s="237" t="s">
        <v>181</v>
      </c>
      <c r="AR136" s="215" t="s">
        <v>181</v>
      </c>
      <c r="AS136" s="56" t="s">
        <v>181</v>
      </c>
      <c r="AT136" s="238"/>
      <c r="AU136" s="56" t="s">
        <v>181</v>
      </c>
      <c r="AV136" s="56"/>
      <c r="AW136" s="132"/>
      <c r="AX136" s="132"/>
      <c r="AY136" s="132"/>
      <c r="AZ136" s="132"/>
      <c r="BA136" s="132"/>
      <c r="BB136" s="132"/>
      <c r="BC136" s="132"/>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32"/>
      <c r="CN136" s="127"/>
      <c r="CO136" s="127"/>
      <c r="CP136" s="127"/>
      <c r="CQ136" s="127"/>
      <c r="CR136" s="127"/>
      <c r="CS136" s="132"/>
      <c r="CT136" s="127"/>
      <c r="CU136" s="127"/>
      <c r="CV136" s="127"/>
      <c r="CW136" s="127"/>
      <c r="CX136" s="127"/>
      <c r="CY136" s="132"/>
      <c r="CZ136" s="127"/>
      <c r="DA136" s="127"/>
      <c r="DB136" s="127"/>
      <c r="DC136" s="127"/>
      <c r="DD136" s="127"/>
      <c r="DE136" s="127"/>
      <c r="DF136" s="127"/>
      <c r="DG136" s="127"/>
      <c r="DH136" s="127"/>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c r="EO136" s="127"/>
    </row>
    <row r="137" spans="1:145" s="58" customFormat="1" ht="20.25" customHeight="1" thickBot="1">
      <c r="A137" s="55"/>
      <c r="B137" s="56"/>
      <c r="C137" s="56" t="s">
        <v>181</v>
      </c>
      <c r="D137" s="56"/>
      <c r="E137" s="56"/>
      <c r="F137" s="1116" t="s">
        <v>249</v>
      </c>
      <c r="G137" s="1117"/>
      <c r="H137" s="1117"/>
      <c r="I137" s="1117"/>
      <c r="J137" s="1117"/>
      <c r="K137" s="56"/>
      <c r="L137" s="210"/>
      <c r="M137" s="211"/>
      <c r="N137" s="211"/>
      <c r="O137" s="107">
        <v>0</v>
      </c>
      <c r="P137" s="259"/>
      <c r="Q137" s="210"/>
      <c r="R137" s="211"/>
      <c r="S137" s="211"/>
      <c r="T137" s="107">
        <v>0</v>
      </c>
      <c r="U137" s="259"/>
      <c r="V137" s="210"/>
      <c r="W137" s="211"/>
      <c r="X137" s="211"/>
      <c r="Y137" s="107">
        <v>0</v>
      </c>
      <c r="Z137" s="259"/>
      <c r="AA137" s="210"/>
      <c r="AB137" s="211"/>
      <c r="AC137" s="211"/>
      <c r="AD137" s="107">
        <v>0</v>
      </c>
      <c r="AE137" s="259"/>
      <c r="AF137" s="210"/>
      <c r="AG137" s="211"/>
      <c r="AH137" s="211"/>
      <c r="AI137" s="107">
        <v>0</v>
      </c>
      <c r="AJ137" s="259"/>
      <c r="AK137" s="210"/>
      <c r="AL137" s="211"/>
      <c r="AM137" s="211"/>
      <c r="AN137" s="107">
        <v>0</v>
      </c>
      <c r="AO137" s="259"/>
      <c r="AP137" s="260"/>
      <c r="AQ137" s="261">
        <f>SUM(O137:AN137)</f>
        <v>0</v>
      </c>
      <c r="AR137" s="262"/>
      <c r="AS137" s="108"/>
      <c r="AT137" s="334"/>
      <c r="AU137" s="108"/>
      <c r="AV137" s="108"/>
      <c r="AW137" s="132"/>
      <c r="AX137" s="132"/>
      <c r="AY137" s="132"/>
      <c r="AZ137" s="132"/>
      <c r="BA137" s="132"/>
      <c r="BB137" s="132"/>
      <c r="BC137" s="132"/>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32"/>
      <c r="CN137" s="127"/>
      <c r="CO137" s="127"/>
      <c r="CP137" s="127"/>
      <c r="CQ137" s="127"/>
      <c r="CR137" s="127"/>
      <c r="CS137" s="132"/>
      <c r="CT137" s="127"/>
      <c r="CU137" s="127"/>
      <c r="CV137" s="127"/>
      <c r="CW137" s="127"/>
      <c r="CX137" s="127"/>
      <c r="CY137" s="132"/>
      <c r="CZ137" s="127"/>
      <c r="DA137" s="127"/>
      <c r="DB137" s="127"/>
      <c r="DC137" s="127"/>
      <c r="DD137" s="127"/>
      <c r="DE137" s="127"/>
      <c r="DF137" s="127"/>
      <c r="DG137" s="127"/>
      <c r="DH137" s="127"/>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c r="EO137" s="127"/>
    </row>
    <row r="138" spans="1:145" s="58" customFormat="1" ht="9.9499999999999993" customHeight="1" thickBot="1">
      <c r="A138" s="61"/>
      <c r="B138" s="62" t="s">
        <v>181</v>
      </c>
      <c r="C138" s="62" t="s">
        <v>181</v>
      </c>
      <c r="D138" s="62" t="s">
        <v>181</v>
      </c>
      <c r="E138" s="62" t="s">
        <v>181</v>
      </c>
      <c r="F138" s="62" t="s">
        <v>181</v>
      </c>
      <c r="G138" s="62" t="s">
        <v>181</v>
      </c>
      <c r="H138" s="62" t="s">
        <v>181</v>
      </c>
      <c r="I138" s="62" t="s">
        <v>181</v>
      </c>
      <c r="J138" s="62" t="s">
        <v>181</v>
      </c>
      <c r="K138" s="62" t="s">
        <v>181</v>
      </c>
      <c r="L138" s="240" t="s">
        <v>181</v>
      </c>
      <c r="M138" s="241" t="s">
        <v>181</v>
      </c>
      <c r="N138" s="241" t="s">
        <v>181</v>
      </c>
      <c r="O138" s="242" t="s">
        <v>181</v>
      </c>
      <c r="P138" s="241" t="s">
        <v>181</v>
      </c>
      <c r="Q138" s="240" t="s">
        <v>181</v>
      </c>
      <c r="R138" s="241" t="s">
        <v>181</v>
      </c>
      <c r="S138" s="241" t="s">
        <v>181</v>
      </c>
      <c r="T138" s="242" t="s">
        <v>181</v>
      </c>
      <c r="U138" s="241" t="s">
        <v>181</v>
      </c>
      <c r="V138" s="240" t="s">
        <v>181</v>
      </c>
      <c r="W138" s="241" t="s">
        <v>181</v>
      </c>
      <c r="X138" s="241" t="s">
        <v>181</v>
      </c>
      <c r="Y138" s="242" t="s">
        <v>181</v>
      </c>
      <c r="Z138" s="241" t="s">
        <v>181</v>
      </c>
      <c r="AA138" s="240" t="s">
        <v>181</v>
      </c>
      <c r="AB138" s="241" t="s">
        <v>181</v>
      </c>
      <c r="AC138" s="241" t="s">
        <v>181</v>
      </c>
      <c r="AD138" s="242" t="s">
        <v>181</v>
      </c>
      <c r="AE138" s="241" t="s">
        <v>181</v>
      </c>
      <c r="AF138" s="240" t="s">
        <v>181</v>
      </c>
      <c r="AG138" s="241" t="s">
        <v>181</v>
      </c>
      <c r="AH138" s="241" t="s">
        <v>181</v>
      </c>
      <c r="AI138" s="242" t="s">
        <v>181</v>
      </c>
      <c r="AJ138" s="241" t="s">
        <v>181</v>
      </c>
      <c r="AK138" s="240" t="s">
        <v>181</v>
      </c>
      <c r="AL138" s="241" t="s">
        <v>181</v>
      </c>
      <c r="AM138" s="241" t="s">
        <v>181</v>
      </c>
      <c r="AN138" s="242" t="s">
        <v>181</v>
      </c>
      <c r="AO138" s="241" t="s">
        <v>181</v>
      </c>
      <c r="AP138" s="263" t="s">
        <v>181</v>
      </c>
      <c r="AQ138" s="245" t="s">
        <v>181</v>
      </c>
      <c r="AR138" s="246" t="s">
        <v>181</v>
      </c>
      <c r="AS138" s="56" t="s">
        <v>181</v>
      </c>
      <c r="AT138" s="247"/>
      <c r="AU138" s="56" t="s">
        <v>181</v>
      </c>
      <c r="AV138" s="56"/>
      <c r="AW138" s="132"/>
      <c r="AX138" s="132"/>
      <c r="AY138" s="132"/>
      <c r="AZ138" s="132"/>
      <c r="BA138" s="132"/>
      <c r="BB138" s="132"/>
      <c r="BC138" s="132"/>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32"/>
      <c r="CN138" s="127"/>
      <c r="CO138" s="127"/>
      <c r="CP138" s="127"/>
      <c r="CQ138" s="127"/>
      <c r="CR138" s="127"/>
      <c r="CS138" s="132"/>
      <c r="CT138" s="127"/>
      <c r="CU138" s="127"/>
      <c r="CV138" s="127"/>
      <c r="CW138" s="127"/>
      <c r="CX138" s="127"/>
      <c r="CY138" s="132"/>
      <c r="CZ138" s="127"/>
      <c r="DA138" s="127"/>
      <c r="DB138" s="127"/>
      <c r="DC138" s="127"/>
      <c r="DD138" s="127"/>
      <c r="DE138" s="127"/>
      <c r="DF138" s="127"/>
      <c r="DG138" s="127"/>
      <c r="DH138" s="127"/>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c r="EO138" s="127"/>
    </row>
    <row r="139" spans="1:145" s="58" customFormat="1" ht="9.9499999999999993" customHeight="1">
      <c r="A139" s="55"/>
      <c r="B139" s="84" t="s">
        <v>181</v>
      </c>
      <c r="C139" s="84" t="s">
        <v>181</v>
      </c>
      <c r="D139" s="84" t="s">
        <v>181</v>
      </c>
      <c r="E139" s="56" t="s">
        <v>181</v>
      </c>
      <c r="F139" s="56" t="s">
        <v>181</v>
      </c>
      <c r="G139" s="56" t="s">
        <v>181</v>
      </c>
      <c r="H139" s="56" t="s">
        <v>181</v>
      </c>
      <c r="I139" s="56" t="s">
        <v>181</v>
      </c>
      <c r="J139" s="56" t="s">
        <v>181</v>
      </c>
      <c r="K139" s="56" t="s">
        <v>181</v>
      </c>
      <c r="L139" s="210" t="s">
        <v>181</v>
      </c>
      <c r="M139" s="211" t="s">
        <v>181</v>
      </c>
      <c r="N139" s="211" t="s">
        <v>181</v>
      </c>
      <c r="O139" s="236" t="s">
        <v>181</v>
      </c>
      <c r="P139" s="211" t="s">
        <v>181</v>
      </c>
      <c r="Q139" s="210" t="s">
        <v>181</v>
      </c>
      <c r="R139" s="211" t="s">
        <v>181</v>
      </c>
      <c r="S139" s="211" t="s">
        <v>181</v>
      </c>
      <c r="T139" s="236" t="s">
        <v>181</v>
      </c>
      <c r="U139" s="211" t="s">
        <v>181</v>
      </c>
      <c r="V139" s="210" t="s">
        <v>181</v>
      </c>
      <c r="W139" s="211" t="s">
        <v>181</v>
      </c>
      <c r="X139" s="211" t="s">
        <v>181</v>
      </c>
      <c r="Y139" s="236" t="s">
        <v>181</v>
      </c>
      <c r="Z139" s="211" t="s">
        <v>181</v>
      </c>
      <c r="AA139" s="210" t="s">
        <v>181</v>
      </c>
      <c r="AB139" s="211" t="s">
        <v>181</v>
      </c>
      <c r="AC139" s="211" t="s">
        <v>181</v>
      </c>
      <c r="AD139" s="236" t="s">
        <v>181</v>
      </c>
      <c r="AE139" s="211" t="s">
        <v>181</v>
      </c>
      <c r="AF139" s="210" t="s">
        <v>181</v>
      </c>
      <c r="AG139" s="211" t="s">
        <v>181</v>
      </c>
      <c r="AH139" s="211" t="s">
        <v>181</v>
      </c>
      <c r="AI139" s="236" t="s">
        <v>181</v>
      </c>
      <c r="AJ139" s="211" t="s">
        <v>181</v>
      </c>
      <c r="AK139" s="210" t="s">
        <v>181</v>
      </c>
      <c r="AL139" s="211" t="s">
        <v>181</v>
      </c>
      <c r="AM139" s="211" t="s">
        <v>181</v>
      </c>
      <c r="AN139" s="236" t="s">
        <v>181</v>
      </c>
      <c r="AO139" s="211" t="s">
        <v>181</v>
      </c>
      <c r="AP139" s="248" t="s">
        <v>181</v>
      </c>
      <c r="AQ139" s="237" t="s">
        <v>181</v>
      </c>
      <c r="AR139" s="215" t="s">
        <v>181</v>
      </c>
      <c r="AS139" s="56" t="s">
        <v>181</v>
      </c>
      <c r="AT139" s="238"/>
      <c r="AU139" s="56" t="s">
        <v>181</v>
      </c>
      <c r="AV139" s="56"/>
      <c r="AW139" s="132"/>
      <c r="AX139" s="132"/>
      <c r="AY139" s="132"/>
      <c r="AZ139" s="132"/>
      <c r="BA139" s="132"/>
      <c r="BB139" s="132"/>
      <c r="BC139" s="132"/>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32"/>
      <c r="CN139" s="127"/>
      <c r="CO139" s="127"/>
      <c r="CP139" s="127"/>
      <c r="CQ139" s="127"/>
      <c r="CR139" s="127"/>
      <c r="CS139" s="132"/>
      <c r="CT139" s="127"/>
      <c r="CU139" s="127"/>
      <c r="CV139" s="127"/>
      <c r="CW139" s="127"/>
      <c r="CX139" s="127"/>
      <c r="CY139" s="132"/>
      <c r="CZ139" s="127"/>
      <c r="DA139" s="127"/>
      <c r="DB139" s="127"/>
      <c r="DC139" s="127"/>
      <c r="DD139" s="127"/>
      <c r="DE139" s="127"/>
      <c r="DF139" s="127"/>
      <c r="DG139" s="127"/>
      <c r="DH139" s="127"/>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c r="EO139" s="127"/>
    </row>
    <row r="140" spans="1:145" s="58" customFormat="1" ht="20.25" customHeight="1">
      <c r="A140" s="55"/>
      <c r="B140" s="56" t="s">
        <v>210</v>
      </c>
      <c r="C140" s="56"/>
      <c r="D140" s="56"/>
      <c r="E140" s="56" t="s">
        <v>181</v>
      </c>
      <c r="F140" s="56" t="s">
        <v>181</v>
      </c>
      <c r="G140" s="56" t="s">
        <v>181</v>
      </c>
      <c r="H140" s="56" t="s">
        <v>181</v>
      </c>
      <c r="I140" s="56" t="s">
        <v>181</v>
      </c>
      <c r="J140" s="56" t="s">
        <v>181</v>
      </c>
      <c r="K140" s="56" t="s">
        <v>181</v>
      </c>
      <c r="L140" s="210" t="s">
        <v>181</v>
      </c>
      <c r="M140" s="211" t="s">
        <v>181</v>
      </c>
      <c r="N140" s="211" t="s">
        <v>181</v>
      </c>
      <c r="O140" s="236" t="s">
        <v>181</v>
      </c>
      <c r="P140" s="211" t="s">
        <v>181</v>
      </c>
      <c r="Q140" s="210" t="s">
        <v>181</v>
      </c>
      <c r="R140" s="211" t="s">
        <v>181</v>
      </c>
      <c r="S140" s="211" t="s">
        <v>181</v>
      </c>
      <c r="T140" s="236" t="s">
        <v>181</v>
      </c>
      <c r="U140" s="211" t="s">
        <v>181</v>
      </c>
      <c r="V140" s="210" t="s">
        <v>181</v>
      </c>
      <c r="W140" s="211" t="s">
        <v>181</v>
      </c>
      <c r="X140" s="211" t="s">
        <v>181</v>
      </c>
      <c r="Y140" s="236" t="s">
        <v>181</v>
      </c>
      <c r="Z140" s="211" t="s">
        <v>181</v>
      </c>
      <c r="AA140" s="210" t="s">
        <v>181</v>
      </c>
      <c r="AB140" s="211" t="s">
        <v>181</v>
      </c>
      <c r="AC140" s="211" t="s">
        <v>181</v>
      </c>
      <c r="AD140" s="236" t="s">
        <v>181</v>
      </c>
      <c r="AE140" s="211" t="s">
        <v>181</v>
      </c>
      <c r="AF140" s="210" t="s">
        <v>181</v>
      </c>
      <c r="AG140" s="211" t="s">
        <v>181</v>
      </c>
      <c r="AH140" s="211" t="s">
        <v>181</v>
      </c>
      <c r="AI140" s="236" t="s">
        <v>181</v>
      </c>
      <c r="AJ140" s="211" t="s">
        <v>181</v>
      </c>
      <c r="AK140" s="210" t="s">
        <v>181</v>
      </c>
      <c r="AL140" s="211" t="s">
        <v>181</v>
      </c>
      <c r="AM140" s="211" t="s">
        <v>181</v>
      </c>
      <c r="AN140" s="236" t="s">
        <v>181</v>
      </c>
      <c r="AO140" s="211" t="s">
        <v>181</v>
      </c>
      <c r="AP140" s="248" t="s">
        <v>181</v>
      </c>
      <c r="AQ140" s="253" t="s">
        <v>181</v>
      </c>
      <c r="AR140" s="215" t="s">
        <v>181</v>
      </c>
      <c r="AS140" s="56" t="s">
        <v>181</v>
      </c>
      <c r="AT140" s="254"/>
      <c r="AU140" s="56" t="s">
        <v>181</v>
      </c>
      <c r="AV140" s="56"/>
      <c r="AW140" s="132"/>
      <c r="AX140" s="132"/>
      <c r="AY140" s="132"/>
      <c r="AZ140" s="132"/>
      <c r="BA140" s="132"/>
      <c r="BB140" s="132"/>
      <c r="BC140" s="132"/>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32"/>
      <c r="CN140" s="127"/>
      <c r="CO140" s="127"/>
      <c r="CP140" s="127"/>
      <c r="CQ140" s="127"/>
      <c r="CR140" s="127"/>
      <c r="CS140" s="132"/>
      <c r="CT140" s="127"/>
      <c r="CU140" s="127"/>
      <c r="CV140" s="127"/>
      <c r="CW140" s="127"/>
      <c r="CX140" s="127"/>
      <c r="CY140" s="132"/>
      <c r="CZ140" s="127"/>
      <c r="DA140" s="127"/>
      <c r="DB140" s="127"/>
      <c r="DC140" s="127"/>
      <c r="DD140" s="127"/>
      <c r="DE140" s="127"/>
      <c r="DF140" s="127"/>
      <c r="DG140" s="127"/>
      <c r="DH140" s="127"/>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c r="EO140" s="127"/>
    </row>
    <row r="141" spans="1:145" s="58" customFormat="1" ht="20.25" customHeight="1">
      <c r="A141" s="55" t="s">
        <v>181</v>
      </c>
      <c r="B141" s="56">
        <v>1</v>
      </c>
      <c r="C141" s="1387" t="s">
        <v>9</v>
      </c>
      <c r="D141" s="1388"/>
      <c r="E141" s="1388"/>
      <c r="F141" s="1388"/>
      <c r="G141" s="1388"/>
      <c r="H141" s="1388"/>
      <c r="I141" s="1388"/>
      <c r="J141" s="1388"/>
      <c r="K141" s="56" t="s">
        <v>181</v>
      </c>
      <c r="L141" s="210" t="s">
        <v>181</v>
      </c>
      <c r="M141" s="211" t="s">
        <v>181</v>
      </c>
      <c r="N141" s="211" t="s">
        <v>181</v>
      </c>
      <c r="O141" s="236" t="s">
        <v>181</v>
      </c>
      <c r="P141" s="211" t="s">
        <v>181</v>
      </c>
      <c r="Q141" s="210" t="s">
        <v>181</v>
      </c>
      <c r="R141" s="211" t="s">
        <v>181</v>
      </c>
      <c r="S141" s="211" t="s">
        <v>181</v>
      </c>
      <c r="T141" s="236" t="s">
        <v>181</v>
      </c>
      <c r="U141" s="211" t="s">
        <v>181</v>
      </c>
      <c r="V141" s="210" t="s">
        <v>181</v>
      </c>
      <c r="W141" s="211" t="s">
        <v>181</v>
      </c>
      <c r="X141" s="211" t="s">
        <v>181</v>
      </c>
      <c r="Y141" s="236" t="s">
        <v>181</v>
      </c>
      <c r="Z141" s="211" t="s">
        <v>181</v>
      </c>
      <c r="AA141" s="210" t="s">
        <v>181</v>
      </c>
      <c r="AB141" s="211" t="s">
        <v>181</v>
      </c>
      <c r="AC141" s="211" t="s">
        <v>181</v>
      </c>
      <c r="AD141" s="236" t="s">
        <v>181</v>
      </c>
      <c r="AE141" s="211" t="s">
        <v>181</v>
      </c>
      <c r="AF141" s="210" t="s">
        <v>181</v>
      </c>
      <c r="AG141" s="211" t="s">
        <v>181</v>
      </c>
      <c r="AH141" s="211" t="s">
        <v>181</v>
      </c>
      <c r="AI141" s="236" t="s">
        <v>181</v>
      </c>
      <c r="AJ141" s="211" t="s">
        <v>181</v>
      </c>
      <c r="AK141" s="210" t="s">
        <v>181</v>
      </c>
      <c r="AL141" s="211" t="s">
        <v>181</v>
      </c>
      <c r="AM141" s="211" t="s">
        <v>181</v>
      </c>
      <c r="AN141" s="236" t="s">
        <v>181</v>
      </c>
      <c r="AO141" s="211" t="s">
        <v>181</v>
      </c>
      <c r="AP141" s="248" t="s">
        <v>181</v>
      </c>
      <c r="AQ141" s="237" t="s">
        <v>181</v>
      </c>
      <c r="AR141" s="215" t="s">
        <v>181</v>
      </c>
      <c r="AS141" s="56" t="s">
        <v>181</v>
      </c>
      <c r="AT141" s="238"/>
      <c r="AU141" s="56" t="s">
        <v>181</v>
      </c>
      <c r="AV141" s="56"/>
      <c r="AW141" s="132"/>
      <c r="AX141" s="132"/>
      <c r="AY141" s="132"/>
      <c r="AZ141" s="132"/>
      <c r="BA141" s="132"/>
      <c r="BB141" s="132"/>
      <c r="BC141" s="132"/>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32"/>
      <c r="CN141" s="127"/>
      <c r="CO141" s="127"/>
      <c r="CP141" s="127"/>
      <c r="CQ141" s="127"/>
      <c r="CR141" s="127"/>
      <c r="CS141" s="132"/>
      <c r="CT141" s="127"/>
      <c r="CU141" s="127"/>
      <c r="CV141" s="127"/>
      <c r="CW141" s="127"/>
      <c r="CX141" s="127"/>
      <c r="CY141" s="132"/>
      <c r="CZ141" s="127"/>
      <c r="DA141" s="127"/>
      <c r="DB141" s="127"/>
      <c r="DC141" s="127"/>
      <c r="DD141" s="127"/>
      <c r="DE141" s="127"/>
      <c r="DF141" s="127"/>
      <c r="DG141" s="127"/>
      <c r="DH141" s="127"/>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c r="EO141" s="127"/>
    </row>
    <row r="142" spans="1:145" s="58" customFormat="1" ht="20.25" customHeight="1">
      <c r="A142" s="55" t="s">
        <v>181</v>
      </c>
      <c r="B142" s="56" t="s">
        <v>181</v>
      </c>
      <c r="C142" s="56" t="s">
        <v>181</v>
      </c>
      <c r="D142" s="1090" t="s">
        <v>211</v>
      </c>
      <c r="E142" s="1091"/>
      <c r="F142" s="1091"/>
      <c r="G142" s="1091"/>
      <c r="H142" s="1091"/>
      <c r="I142" s="1091"/>
      <c r="J142" s="1091"/>
      <c r="K142" s="56" t="s">
        <v>181</v>
      </c>
      <c r="L142" s="210" t="s">
        <v>181</v>
      </c>
      <c r="M142" s="211" t="s">
        <v>181</v>
      </c>
      <c r="N142" s="211" t="s">
        <v>181</v>
      </c>
      <c r="O142" s="410"/>
      <c r="P142" s="429"/>
      <c r="Q142" s="430" t="s">
        <v>181</v>
      </c>
      <c r="R142" s="429" t="s">
        <v>181</v>
      </c>
      <c r="S142" s="211" t="s">
        <v>181</v>
      </c>
      <c r="T142" s="410"/>
      <c r="U142" s="429"/>
      <c r="V142" s="430" t="s">
        <v>181</v>
      </c>
      <c r="W142" s="429" t="s">
        <v>181</v>
      </c>
      <c r="X142" s="211" t="s">
        <v>181</v>
      </c>
      <c r="Y142" s="410"/>
      <c r="Z142" s="429"/>
      <c r="AA142" s="430" t="s">
        <v>181</v>
      </c>
      <c r="AB142" s="429" t="s">
        <v>181</v>
      </c>
      <c r="AC142" s="211" t="s">
        <v>181</v>
      </c>
      <c r="AD142" s="410"/>
      <c r="AE142" s="429"/>
      <c r="AF142" s="430" t="s">
        <v>181</v>
      </c>
      <c r="AG142" s="429" t="s">
        <v>181</v>
      </c>
      <c r="AH142" s="211" t="s">
        <v>181</v>
      </c>
      <c r="AI142" s="410"/>
      <c r="AJ142" s="429"/>
      <c r="AK142" s="430" t="s">
        <v>181</v>
      </c>
      <c r="AL142" s="429" t="s">
        <v>181</v>
      </c>
      <c r="AM142" s="211" t="s">
        <v>181</v>
      </c>
      <c r="AN142" s="410"/>
      <c r="AO142" s="429"/>
      <c r="AP142" s="431" t="s">
        <v>181</v>
      </c>
      <c r="AQ142" s="432">
        <f>SUM(O142:AN142)</f>
        <v>0</v>
      </c>
      <c r="AR142" s="215" t="s">
        <v>181</v>
      </c>
      <c r="AS142" s="56" t="s">
        <v>181</v>
      </c>
      <c r="AT142" s="231"/>
      <c r="AU142" s="56" t="s">
        <v>181</v>
      </c>
      <c r="AV142" s="56"/>
      <c r="AW142" s="132" t="s">
        <v>181</v>
      </c>
      <c r="AX142" s="132" t="s">
        <v>181</v>
      </c>
      <c r="AY142" s="132" t="s">
        <v>181</v>
      </c>
      <c r="AZ142" s="132" t="s">
        <v>181</v>
      </c>
      <c r="BA142" s="132" t="s">
        <v>181</v>
      </c>
      <c r="BB142" s="132" t="s">
        <v>181</v>
      </c>
      <c r="BC142" s="132" t="s">
        <v>181</v>
      </c>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32" t="s">
        <v>181</v>
      </c>
      <c r="CN142" s="127"/>
      <c r="CO142" s="127"/>
      <c r="CP142" s="127"/>
      <c r="CQ142" s="127"/>
      <c r="CR142" s="127"/>
      <c r="CS142" s="132" t="s">
        <v>181</v>
      </c>
      <c r="CT142" s="127"/>
      <c r="CU142" s="127"/>
      <c r="CV142" s="127"/>
      <c r="CW142" s="127"/>
      <c r="CX142" s="127"/>
      <c r="CY142" s="132" t="s">
        <v>181</v>
      </c>
      <c r="CZ142" s="127"/>
      <c r="DA142" s="127"/>
      <c r="DB142" s="127"/>
      <c r="DC142" s="127"/>
      <c r="DD142" s="127"/>
      <c r="DE142" s="127"/>
      <c r="DF142" s="127"/>
      <c r="DG142" s="127"/>
      <c r="DH142" s="127"/>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c r="EO142" s="127"/>
    </row>
    <row r="143" spans="1:145" s="58" customFormat="1" ht="20.25" customHeight="1">
      <c r="A143" s="55"/>
      <c r="B143" s="56"/>
      <c r="C143" s="56"/>
      <c r="D143" s="1068" t="s">
        <v>211</v>
      </c>
      <c r="E143" s="966"/>
      <c r="F143" s="966"/>
      <c r="G143" s="966"/>
      <c r="H143" s="966"/>
      <c r="I143" s="966"/>
      <c r="J143" s="966"/>
      <c r="K143" s="56"/>
      <c r="L143" s="210"/>
      <c r="M143" s="211"/>
      <c r="N143" s="211"/>
      <c r="O143" s="412"/>
      <c r="P143" s="429"/>
      <c r="Q143" s="430"/>
      <c r="R143" s="429"/>
      <c r="S143" s="211"/>
      <c r="T143" s="412"/>
      <c r="U143" s="429"/>
      <c r="V143" s="430"/>
      <c r="W143" s="429"/>
      <c r="X143" s="211"/>
      <c r="Y143" s="412"/>
      <c r="Z143" s="429"/>
      <c r="AA143" s="430"/>
      <c r="AB143" s="429"/>
      <c r="AC143" s="211"/>
      <c r="AD143" s="412"/>
      <c r="AE143" s="429"/>
      <c r="AF143" s="430"/>
      <c r="AG143" s="429"/>
      <c r="AH143" s="211"/>
      <c r="AI143" s="412"/>
      <c r="AJ143" s="429"/>
      <c r="AK143" s="430"/>
      <c r="AL143" s="429"/>
      <c r="AM143" s="211"/>
      <c r="AN143" s="412"/>
      <c r="AO143" s="429"/>
      <c r="AP143" s="431"/>
      <c r="AQ143" s="432">
        <f t="shared" ref="AQ143:AQ153" si="83">SUM(O143:AN143)</f>
        <v>0</v>
      </c>
      <c r="AR143" s="215"/>
      <c r="AS143" s="56"/>
      <c r="AT143" s="231"/>
      <c r="AU143" s="56"/>
      <c r="AV143" s="56"/>
      <c r="AW143" s="132" t="s">
        <v>181</v>
      </c>
      <c r="AX143" s="132" t="s">
        <v>181</v>
      </c>
      <c r="AY143" s="132" t="s">
        <v>181</v>
      </c>
      <c r="AZ143" s="132" t="s">
        <v>181</v>
      </c>
      <c r="BA143" s="132" t="s">
        <v>181</v>
      </c>
      <c r="BB143" s="132" t="s">
        <v>181</v>
      </c>
      <c r="BC143" s="132" t="s">
        <v>181</v>
      </c>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32" t="s">
        <v>181</v>
      </c>
      <c r="CN143" s="127"/>
      <c r="CO143" s="127"/>
      <c r="CP143" s="127"/>
      <c r="CQ143" s="127"/>
      <c r="CR143" s="127"/>
      <c r="CS143" s="132" t="s">
        <v>181</v>
      </c>
      <c r="CT143" s="127"/>
      <c r="CU143" s="127"/>
      <c r="CV143" s="127"/>
      <c r="CW143" s="127"/>
      <c r="CX143" s="127"/>
      <c r="CY143" s="132" t="s">
        <v>181</v>
      </c>
      <c r="CZ143" s="127"/>
      <c r="DA143" s="127"/>
      <c r="DB143" s="127"/>
      <c r="DC143" s="127"/>
      <c r="DD143" s="127"/>
      <c r="DE143" s="127"/>
      <c r="DF143" s="127"/>
      <c r="DG143" s="127"/>
      <c r="DH143" s="127"/>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c r="EO143" s="127"/>
    </row>
    <row r="144" spans="1:145" s="58" customFormat="1" ht="20.25" customHeight="1">
      <c r="A144" s="55"/>
      <c r="B144" s="56"/>
      <c r="C144" s="56"/>
      <c r="D144" s="1068" t="s">
        <v>211</v>
      </c>
      <c r="E144" s="966"/>
      <c r="F144" s="966"/>
      <c r="G144" s="966"/>
      <c r="H144" s="966"/>
      <c r="I144" s="966"/>
      <c r="J144" s="966"/>
      <c r="K144" s="56"/>
      <c r="L144" s="210"/>
      <c r="M144" s="211"/>
      <c r="N144" s="211"/>
      <c r="O144" s="412"/>
      <c r="P144" s="429"/>
      <c r="Q144" s="430"/>
      <c r="R144" s="429"/>
      <c r="S144" s="211"/>
      <c r="T144" s="412"/>
      <c r="U144" s="429"/>
      <c r="V144" s="430"/>
      <c r="W144" s="429"/>
      <c r="X144" s="211"/>
      <c r="Y144" s="412"/>
      <c r="Z144" s="429"/>
      <c r="AA144" s="430"/>
      <c r="AB144" s="429"/>
      <c r="AC144" s="211"/>
      <c r="AD144" s="412"/>
      <c r="AE144" s="429"/>
      <c r="AF144" s="430"/>
      <c r="AG144" s="429"/>
      <c r="AH144" s="211"/>
      <c r="AI144" s="412"/>
      <c r="AJ144" s="429"/>
      <c r="AK144" s="430"/>
      <c r="AL144" s="429"/>
      <c r="AM144" s="211"/>
      <c r="AN144" s="412"/>
      <c r="AO144" s="429"/>
      <c r="AP144" s="431"/>
      <c r="AQ144" s="432">
        <f t="shared" si="83"/>
        <v>0</v>
      </c>
      <c r="AR144" s="215"/>
      <c r="AS144" s="56"/>
      <c r="AT144" s="231"/>
      <c r="AU144" s="56"/>
      <c r="AV144" s="56"/>
      <c r="AW144" s="132" t="s">
        <v>181</v>
      </c>
      <c r="AX144" s="132" t="s">
        <v>181</v>
      </c>
      <c r="AY144" s="132" t="s">
        <v>181</v>
      </c>
      <c r="AZ144" s="132" t="s">
        <v>181</v>
      </c>
      <c r="BA144" s="132" t="s">
        <v>181</v>
      </c>
      <c r="BB144" s="132" t="s">
        <v>181</v>
      </c>
      <c r="BC144" s="132" t="s">
        <v>181</v>
      </c>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32" t="s">
        <v>181</v>
      </c>
      <c r="CN144" s="127"/>
      <c r="CO144" s="127"/>
      <c r="CP144" s="127"/>
      <c r="CQ144" s="127"/>
      <c r="CR144" s="127"/>
      <c r="CS144" s="132" t="s">
        <v>181</v>
      </c>
      <c r="CT144" s="127"/>
      <c r="CU144" s="127"/>
      <c r="CV144" s="127"/>
      <c r="CW144" s="127"/>
      <c r="CX144" s="127"/>
      <c r="CY144" s="132" t="s">
        <v>181</v>
      </c>
      <c r="CZ144" s="127"/>
      <c r="DA144" s="127"/>
      <c r="DB144" s="127"/>
      <c r="DC144" s="127"/>
      <c r="DD144" s="127"/>
      <c r="DE144" s="127"/>
      <c r="DF144" s="127"/>
      <c r="DG144" s="127"/>
      <c r="DH144" s="127"/>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c r="EO144" s="127"/>
    </row>
    <row r="145" spans="1:145" s="58" customFormat="1" ht="20.25" customHeight="1">
      <c r="A145" s="55"/>
      <c r="B145" s="56"/>
      <c r="C145" s="56"/>
      <c r="D145" s="1068" t="s">
        <v>211</v>
      </c>
      <c r="E145" s="966"/>
      <c r="F145" s="966"/>
      <c r="G145" s="966"/>
      <c r="H145" s="966"/>
      <c r="I145" s="966"/>
      <c r="J145" s="966"/>
      <c r="K145" s="56"/>
      <c r="L145" s="210"/>
      <c r="M145" s="211"/>
      <c r="N145" s="211"/>
      <c r="O145" s="412"/>
      <c r="P145" s="429"/>
      <c r="Q145" s="430"/>
      <c r="R145" s="429"/>
      <c r="S145" s="211"/>
      <c r="T145" s="412"/>
      <c r="U145" s="429"/>
      <c r="V145" s="430"/>
      <c r="W145" s="429"/>
      <c r="X145" s="211"/>
      <c r="Y145" s="412"/>
      <c r="Z145" s="429"/>
      <c r="AA145" s="430"/>
      <c r="AB145" s="429"/>
      <c r="AC145" s="211"/>
      <c r="AD145" s="412"/>
      <c r="AE145" s="429"/>
      <c r="AF145" s="430"/>
      <c r="AG145" s="429"/>
      <c r="AH145" s="211"/>
      <c r="AI145" s="412"/>
      <c r="AJ145" s="429"/>
      <c r="AK145" s="430"/>
      <c r="AL145" s="429"/>
      <c r="AM145" s="211"/>
      <c r="AN145" s="412"/>
      <c r="AO145" s="429"/>
      <c r="AP145" s="431"/>
      <c r="AQ145" s="432">
        <f t="shared" si="83"/>
        <v>0</v>
      </c>
      <c r="AR145" s="215"/>
      <c r="AS145" s="56"/>
      <c r="AT145" s="231"/>
      <c r="AU145" s="56"/>
      <c r="AV145" s="56"/>
      <c r="AW145" s="132" t="s">
        <v>181</v>
      </c>
      <c r="AX145" s="132" t="s">
        <v>181</v>
      </c>
      <c r="AY145" s="132" t="s">
        <v>181</v>
      </c>
      <c r="AZ145" s="132" t="s">
        <v>181</v>
      </c>
      <c r="BA145" s="132" t="s">
        <v>181</v>
      </c>
      <c r="BB145" s="132" t="s">
        <v>181</v>
      </c>
      <c r="BC145" s="132" t="s">
        <v>181</v>
      </c>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32" t="s">
        <v>181</v>
      </c>
      <c r="CN145" s="127"/>
      <c r="CO145" s="127"/>
      <c r="CP145" s="127"/>
      <c r="CQ145" s="127"/>
      <c r="CR145" s="127"/>
      <c r="CS145" s="132" t="s">
        <v>181</v>
      </c>
      <c r="CT145" s="127"/>
      <c r="CU145" s="127"/>
      <c r="CV145" s="127"/>
      <c r="CW145" s="127"/>
      <c r="CX145" s="127"/>
      <c r="CY145" s="132" t="s">
        <v>181</v>
      </c>
      <c r="CZ145" s="127"/>
      <c r="DA145" s="127"/>
      <c r="DB145" s="127"/>
      <c r="DC145" s="127"/>
      <c r="DD145" s="127"/>
      <c r="DE145" s="127"/>
      <c r="DF145" s="127"/>
      <c r="DG145" s="127"/>
      <c r="DH145" s="127"/>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c r="EO145" s="127"/>
    </row>
    <row r="146" spans="1:145" s="58" customFormat="1" ht="20.25" customHeight="1">
      <c r="A146" s="55"/>
      <c r="B146" s="56"/>
      <c r="C146" s="56"/>
      <c r="D146" s="1068" t="s">
        <v>211</v>
      </c>
      <c r="E146" s="966"/>
      <c r="F146" s="966"/>
      <c r="G146" s="966"/>
      <c r="H146" s="966"/>
      <c r="I146" s="966"/>
      <c r="J146" s="966"/>
      <c r="K146" s="56"/>
      <c r="L146" s="210"/>
      <c r="M146" s="211"/>
      <c r="N146" s="211"/>
      <c r="O146" s="412"/>
      <c r="P146" s="429"/>
      <c r="Q146" s="430"/>
      <c r="R146" s="429"/>
      <c r="S146" s="211"/>
      <c r="T146" s="412"/>
      <c r="U146" s="429"/>
      <c r="V146" s="430"/>
      <c r="W146" s="429"/>
      <c r="X146" s="211"/>
      <c r="Y146" s="412"/>
      <c r="Z146" s="429"/>
      <c r="AA146" s="430"/>
      <c r="AB146" s="429"/>
      <c r="AC146" s="211"/>
      <c r="AD146" s="412"/>
      <c r="AE146" s="429"/>
      <c r="AF146" s="430"/>
      <c r="AG146" s="429"/>
      <c r="AH146" s="211"/>
      <c r="AI146" s="412"/>
      <c r="AJ146" s="429"/>
      <c r="AK146" s="430"/>
      <c r="AL146" s="429"/>
      <c r="AM146" s="211"/>
      <c r="AN146" s="412"/>
      <c r="AO146" s="429"/>
      <c r="AP146" s="431"/>
      <c r="AQ146" s="432">
        <f t="shared" si="83"/>
        <v>0</v>
      </c>
      <c r="AR146" s="215"/>
      <c r="AS146" s="56"/>
      <c r="AT146" s="231"/>
      <c r="AU146" s="56"/>
      <c r="AV146" s="56"/>
      <c r="AW146" s="132" t="s">
        <v>181</v>
      </c>
      <c r="AX146" s="132" t="s">
        <v>181</v>
      </c>
      <c r="AY146" s="132" t="s">
        <v>181</v>
      </c>
      <c r="AZ146" s="132" t="s">
        <v>181</v>
      </c>
      <c r="BA146" s="132" t="s">
        <v>181</v>
      </c>
      <c r="BB146" s="132" t="s">
        <v>181</v>
      </c>
      <c r="BC146" s="132" t="s">
        <v>181</v>
      </c>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32" t="s">
        <v>181</v>
      </c>
      <c r="CN146" s="127"/>
      <c r="CO146" s="127"/>
      <c r="CP146" s="127"/>
      <c r="CQ146" s="127"/>
      <c r="CR146" s="127"/>
      <c r="CS146" s="132" t="s">
        <v>181</v>
      </c>
      <c r="CT146" s="127"/>
      <c r="CU146" s="127"/>
      <c r="CV146" s="127"/>
      <c r="CW146" s="127"/>
      <c r="CX146" s="127"/>
      <c r="CY146" s="132" t="s">
        <v>181</v>
      </c>
      <c r="CZ146" s="127"/>
      <c r="DA146" s="127"/>
      <c r="DB146" s="127"/>
      <c r="DC146" s="127"/>
      <c r="DD146" s="127"/>
      <c r="DE146" s="127"/>
      <c r="DF146" s="127"/>
      <c r="DG146" s="127"/>
      <c r="DH146" s="127"/>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c r="EO146" s="127"/>
    </row>
    <row r="147" spans="1:145" s="58" customFormat="1" ht="20.25" customHeight="1">
      <c r="A147" s="55"/>
      <c r="B147" s="56"/>
      <c r="C147" s="56"/>
      <c r="D147" s="1068" t="s">
        <v>211</v>
      </c>
      <c r="E147" s="966"/>
      <c r="F147" s="966"/>
      <c r="G147" s="966"/>
      <c r="H147" s="966"/>
      <c r="I147" s="966"/>
      <c r="J147" s="966"/>
      <c r="K147" s="56"/>
      <c r="L147" s="210"/>
      <c r="M147" s="211"/>
      <c r="N147" s="211"/>
      <c r="O147" s="412"/>
      <c r="P147" s="429"/>
      <c r="Q147" s="430"/>
      <c r="R147" s="429"/>
      <c r="S147" s="211"/>
      <c r="T147" s="412"/>
      <c r="U147" s="429"/>
      <c r="V147" s="430"/>
      <c r="W147" s="429"/>
      <c r="X147" s="211"/>
      <c r="Y147" s="412"/>
      <c r="Z147" s="429"/>
      <c r="AA147" s="430"/>
      <c r="AB147" s="429"/>
      <c r="AC147" s="211"/>
      <c r="AD147" s="412"/>
      <c r="AE147" s="429"/>
      <c r="AF147" s="430"/>
      <c r="AG147" s="429"/>
      <c r="AH147" s="211"/>
      <c r="AI147" s="412"/>
      <c r="AJ147" s="429"/>
      <c r="AK147" s="430"/>
      <c r="AL147" s="429"/>
      <c r="AM147" s="211"/>
      <c r="AN147" s="412"/>
      <c r="AO147" s="429"/>
      <c r="AP147" s="431"/>
      <c r="AQ147" s="432">
        <f t="shared" si="83"/>
        <v>0</v>
      </c>
      <c r="AR147" s="215"/>
      <c r="AS147" s="56"/>
      <c r="AT147" s="231"/>
      <c r="AU147" s="56"/>
      <c r="AV147" s="56"/>
      <c r="AW147" s="132" t="s">
        <v>181</v>
      </c>
      <c r="AX147" s="132" t="s">
        <v>181</v>
      </c>
      <c r="AY147" s="132" t="s">
        <v>181</v>
      </c>
      <c r="AZ147" s="132" t="s">
        <v>181</v>
      </c>
      <c r="BA147" s="132" t="s">
        <v>181</v>
      </c>
      <c r="BB147" s="132" t="s">
        <v>181</v>
      </c>
      <c r="BC147" s="132" t="s">
        <v>181</v>
      </c>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32" t="s">
        <v>181</v>
      </c>
      <c r="CN147" s="127"/>
      <c r="CO147" s="127"/>
      <c r="CP147" s="127"/>
      <c r="CQ147" s="127"/>
      <c r="CR147" s="127"/>
      <c r="CS147" s="132" t="s">
        <v>181</v>
      </c>
      <c r="CT147" s="127"/>
      <c r="CU147" s="127"/>
      <c r="CV147" s="127"/>
      <c r="CW147" s="127"/>
      <c r="CX147" s="127"/>
      <c r="CY147" s="132" t="s">
        <v>181</v>
      </c>
      <c r="CZ147" s="127"/>
      <c r="DA147" s="127"/>
      <c r="DB147" s="127"/>
      <c r="DC147" s="127"/>
      <c r="DD147" s="127"/>
      <c r="DE147" s="127"/>
      <c r="DF147" s="127"/>
      <c r="DG147" s="127"/>
      <c r="DH147" s="127"/>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c r="EO147" s="127"/>
    </row>
    <row r="148" spans="1:145" s="58" customFormat="1" ht="20.25" customHeight="1">
      <c r="A148" s="55"/>
      <c r="B148" s="56"/>
      <c r="C148" s="56"/>
      <c r="D148" s="1068" t="s">
        <v>211</v>
      </c>
      <c r="E148" s="966"/>
      <c r="F148" s="966"/>
      <c r="G148" s="966"/>
      <c r="H148" s="966"/>
      <c r="I148" s="966"/>
      <c r="J148" s="966"/>
      <c r="K148" s="56"/>
      <c r="L148" s="210"/>
      <c r="M148" s="211"/>
      <c r="N148" s="211"/>
      <c r="O148" s="412"/>
      <c r="P148" s="429"/>
      <c r="Q148" s="430"/>
      <c r="R148" s="429"/>
      <c r="S148" s="211"/>
      <c r="T148" s="412"/>
      <c r="U148" s="429"/>
      <c r="V148" s="430"/>
      <c r="W148" s="429"/>
      <c r="X148" s="211"/>
      <c r="Y148" s="412"/>
      <c r="Z148" s="429"/>
      <c r="AA148" s="430"/>
      <c r="AB148" s="429"/>
      <c r="AC148" s="211"/>
      <c r="AD148" s="412"/>
      <c r="AE148" s="429"/>
      <c r="AF148" s="430"/>
      <c r="AG148" s="429"/>
      <c r="AH148" s="211"/>
      <c r="AI148" s="412"/>
      <c r="AJ148" s="429"/>
      <c r="AK148" s="430"/>
      <c r="AL148" s="429"/>
      <c r="AM148" s="211"/>
      <c r="AN148" s="412"/>
      <c r="AO148" s="429"/>
      <c r="AP148" s="431"/>
      <c r="AQ148" s="432">
        <f t="shared" si="83"/>
        <v>0</v>
      </c>
      <c r="AR148" s="215"/>
      <c r="AS148" s="56"/>
      <c r="AT148" s="231"/>
      <c r="AU148" s="56"/>
      <c r="AV148" s="56"/>
      <c r="AW148" s="132" t="s">
        <v>181</v>
      </c>
      <c r="AX148" s="132" t="s">
        <v>181</v>
      </c>
      <c r="AY148" s="132" t="s">
        <v>181</v>
      </c>
      <c r="AZ148" s="132" t="s">
        <v>181</v>
      </c>
      <c r="BA148" s="132" t="s">
        <v>181</v>
      </c>
      <c r="BB148" s="132" t="s">
        <v>181</v>
      </c>
      <c r="BC148" s="132" t="s">
        <v>181</v>
      </c>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32" t="s">
        <v>181</v>
      </c>
      <c r="CN148" s="127"/>
      <c r="CO148" s="127"/>
      <c r="CP148" s="127"/>
      <c r="CQ148" s="127"/>
      <c r="CR148" s="127"/>
      <c r="CS148" s="132" t="s">
        <v>181</v>
      </c>
      <c r="CT148" s="127"/>
      <c r="CU148" s="127"/>
      <c r="CV148" s="127"/>
      <c r="CW148" s="127"/>
      <c r="CX148" s="127"/>
      <c r="CY148" s="132" t="s">
        <v>181</v>
      </c>
      <c r="CZ148" s="127"/>
      <c r="DA148" s="127"/>
      <c r="DB148" s="127"/>
      <c r="DC148" s="127"/>
      <c r="DD148" s="127"/>
      <c r="DE148" s="127"/>
      <c r="DF148" s="127"/>
      <c r="DG148" s="127"/>
      <c r="DH148" s="127"/>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c r="EO148" s="127"/>
    </row>
    <row r="149" spans="1:145" s="58" customFormat="1" ht="20.25" customHeight="1">
      <c r="A149" s="55"/>
      <c r="B149" s="56"/>
      <c r="C149" s="56"/>
      <c r="D149" s="1068" t="s">
        <v>211</v>
      </c>
      <c r="E149" s="966"/>
      <c r="F149" s="966"/>
      <c r="G149" s="966"/>
      <c r="H149" s="966"/>
      <c r="I149" s="966"/>
      <c r="J149" s="966"/>
      <c r="K149" s="56"/>
      <c r="L149" s="210"/>
      <c r="M149" s="211"/>
      <c r="N149" s="211"/>
      <c r="O149" s="412"/>
      <c r="P149" s="429"/>
      <c r="Q149" s="430"/>
      <c r="R149" s="429"/>
      <c r="S149" s="211"/>
      <c r="T149" s="412"/>
      <c r="U149" s="429"/>
      <c r="V149" s="430"/>
      <c r="W149" s="429"/>
      <c r="X149" s="211"/>
      <c r="Y149" s="412"/>
      <c r="Z149" s="429"/>
      <c r="AA149" s="430"/>
      <c r="AB149" s="429"/>
      <c r="AC149" s="211"/>
      <c r="AD149" s="412"/>
      <c r="AE149" s="429"/>
      <c r="AF149" s="430"/>
      <c r="AG149" s="429"/>
      <c r="AH149" s="211"/>
      <c r="AI149" s="412"/>
      <c r="AJ149" s="429"/>
      <c r="AK149" s="430"/>
      <c r="AL149" s="429"/>
      <c r="AM149" s="211"/>
      <c r="AN149" s="412"/>
      <c r="AO149" s="429"/>
      <c r="AP149" s="431"/>
      <c r="AQ149" s="432">
        <f t="shared" si="83"/>
        <v>0</v>
      </c>
      <c r="AR149" s="215"/>
      <c r="AS149" s="56"/>
      <c r="AT149" s="231"/>
      <c r="AU149" s="56"/>
      <c r="AV149" s="56"/>
      <c r="AW149" s="132" t="s">
        <v>181</v>
      </c>
      <c r="AX149" s="132" t="s">
        <v>181</v>
      </c>
      <c r="AY149" s="132" t="s">
        <v>181</v>
      </c>
      <c r="AZ149" s="132" t="s">
        <v>181</v>
      </c>
      <c r="BA149" s="132" t="s">
        <v>181</v>
      </c>
      <c r="BB149" s="132" t="s">
        <v>181</v>
      </c>
      <c r="BC149" s="132" t="s">
        <v>181</v>
      </c>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32" t="s">
        <v>181</v>
      </c>
      <c r="CN149" s="127"/>
      <c r="CO149" s="127"/>
      <c r="CP149" s="127"/>
      <c r="CQ149" s="127"/>
      <c r="CR149" s="127"/>
      <c r="CS149" s="132" t="s">
        <v>181</v>
      </c>
      <c r="CT149" s="127"/>
      <c r="CU149" s="127"/>
      <c r="CV149" s="127"/>
      <c r="CW149" s="127"/>
      <c r="CX149" s="127"/>
      <c r="CY149" s="132" t="s">
        <v>181</v>
      </c>
      <c r="CZ149" s="127"/>
      <c r="DA149" s="127"/>
      <c r="DB149" s="127"/>
      <c r="DC149" s="127"/>
      <c r="DD149" s="127"/>
      <c r="DE149" s="127"/>
      <c r="DF149" s="127"/>
      <c r="DG149" s="127"/>
      <c r="DH149" s="127"/>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c r="EO149" s="127"/>
    </row>
    <row r="150" spans="1:145" s="58" customFormat="1" ht="20.25" customHeight="1">
      <c r="A150" s="55"/>
      <c r="B150" s="56"/>
      <c r="C150" s="56"/>
      <c r="D150" s="1068" t="s">
        <v>211</v>
      </c>
      <c r="E150" s="966"/>
      <c r="F150" s="966"/>
      <c r="G150" s="966"/>
      <c r="H150" s="966"/>
      <c r="I150" s="966"/>
      <c r="J150" s="966"/>
      <c r="K150" s="56"/>
      <c r="L150" s="210"/>
      <c r="M150" s="211"/>
      <c r="N150" s="211"/>
      <c r="O150" s="412"/>
      <c r="P150" s="429"/>
      <c r="Q150" s="430"/>
      <c r="R150" s="429"/>
      <c r="S150" s="211"/>
      <c r="T150" s="412"/>
      <c r="U150" s="429"/>
      <c r="V150" s="430"/>
      <c r="W150" s="429"/>
      <c r="X150" s="211"/>
      <c r="Y150" s="412"/>
      <c r="Z150" s="429"/>
      <c r="AA150" s="430"/>
      <c r="AB150" s="429"/>
      <c r="AC150" s="211"/>
      <c r="AD150" s="412"/>
      <c r="AE150" s="429"/>
      <c r="AF150" s="430"/>
      <c r="AG150" s="429"/>
      <c r="AH150" s="211"/>
      <c r="AI150" s="412"/>
      <c r="AJ150" s="429"/>
      <c r="AK150" s="430"/>
      <c r="AL150" s="429"/>
      <c r="AM150" s="211"/>
      <c r="AN150" s="412"/>
      <c r="AO150" s="429"/>
      <c r="AP150" s="431"/>
      <c r="AQ150" s="432">
        <f t="shared" si="83"/>
        <v>0</v>
      </c>
      <c r="AR150" s="215"/>
      <c r="AS150" s="56"/>
      <c r="AT150" s="231"/>
      <c r="AU150" s="56"/>
      <c r="AV150" s="56"/>
      <c r="AW150" s="132" t="s">
        <v>181</v>
      </c>
      <c r="AX150" s="132" t="s">
        <v>181</v>
      </c>
      <c r="AY150" s="132" t="s">
        <v>181</v>
      </c>
      <c r="AZ150" s="132" t="s">
        <v>181</v>
      </c>
      <c r="BA150" s="132" t="s">
        <v>181</v>
      </c>
      <c r="BB150" s="132" t="s">
        <v>181</v>
      </c>
      <c r="BC150" s="132" t="s">
        <v>181</v>
      </c>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32" t="s">
        <v>181</v>
      </c>
      <c r="CN150" s="127"/>
      <c r="CO150" s="127"/>
      <c r="CP150" s="127"/>
      <c r="CQ150" s="127"/>
      <c r="CR150" s="127"/>
      <c r="CS150" s="132" t="s">
        <v>181</v>
      </c>
      <c r="CT150" s="127"/>
      <c r="CU150" s="127"/>
      <c r="CV150" s="127"/>
      <c r="CW150" s="127"/>
      <c r="CX150" s="127"/>
      <c r="CY150" s="132" t="s">
        <v>181</v>
      </c>
      <c r="CZ150" s="127"/>
      <c r="DA150" s="127"/>
      <c r="DB150" s="127"/>
      <c r="DC150" s="127"/>
      <c r="DD150" s="127"/>
      <c r="DE150" s="127"/>
      <c r="DF150" s="127"/>
      <c r="DG150" s="127"/>
      <c r="DH150" s="127"/>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c r="EO150" s="127"/>
    </row>
    <row r="151" spans="1:145" s="58" customFormat="1" ht="20.25" customHeight="1">
      <c r="A151" s="55" t="s">
        <v>181</v>
      </c>
      <c r="B151" s="56" t="s">
        <v>181</v>
      </c>
      <c r="C151" s="56" t="s">
        <v>181</v>
      </c>
      <c r="D151" s="1068" t="s">
        <v>211</v>
      </c>
      <c r="E151" s="966"/>
      <c r="F151" s="966"/>
      <c r="G151" s="966"/>
      <c r="H151" s="966"/>
      <c r="I151" s="966"/>
      <c r="J151" s="966"/>
      <c r="K151" s="56" t="s">
        <v>181</v>
      </c>
      <c r="L151" s="210" t="s">
        <v>181</v>
      </c>
      <c r="M151" s="211" t="s">
        <v>181</v>
      </c>
      <c r="N151" s="211" t="s">
        <v>181</v>
      </c>
      <c r="O151" s="412"/>
      <c r="P151" s="429"/>
      <c r="Q151" s="430" t="s">
        <v>181</v>
      </c>
      <c r="R151" s="429" t="s">
        <v>181</v>
      </c>
      <c r="S151" s="211" t="s">
        <v>181</v>
      </c>
      <c r="T151" s="412"/>
      <c r="U151" s="429"/>
      <c r="V151" s="430" t="s">
        <v>181</v>
      </c>
      <c r="W151" s="429" t="s">
        <v>181</v>
      </c>
      <c r="X151" s="211" t="s">
        <v>181</v>
      </c>
      <c r="Y151" s="412"/>
      <c r="Z151" s="429"/>
      <c r="AA151" s="430" t="s">
        <v>181</v>
      </c>
      <c r="AB151" s="429" t="s">
        <v>181</v>
      </c>
      <c r="AC151" s="211" t="s">
        <v>181</v>
      </c>
      <c r="AD151" s="412"/>
      <c r="AE151" s="429"/>
      <c r="AF151" s="430" t="s">
        <v>181</v>
      </c>
      <c r="AG151" s="429" t="s">
        <v>181</v>
      </c>
      <c r="AH151" s="211" t="s">
        <v>181</v>
      </c>
      <c r="AI151" s="412"/>
      <c r="AJ151" s="429"/>
      <c r="AK151" s="430" t="s">
        <v>181</v>
      </c>
      <c r="AL151" s="429" t="s">
        <v>181</v>
      </c>
      <c r="AM151" s="211" t="s">
        <v>181</v>
      </c>
      <c r="AN151" s="412"/>
      <c r="AO151" s="429"/>
      <c r="AP151" s="431" t="s">
        <v>181</v>
      </c>
      <c r="AQ151" s="432">
        <f t="shared" si="83"/>
        <v>0</v>
      </c>
      <c r="AR151" s="215" t="s">
        <v>181</v>
      </c>
      <c r="AS151" s="56" t="s">
        <v>181</v>
      </c>
      <c r="AT151" s="231"/>
      <c r="AU151" s="56" t="s">
        <v>181</v>
      </c>
      <c r="AV151" s="56"/>
      <c r="AW151" s="132" t="s">
        <v>181</v>
      </c>
      <c r="AX151" s="132" t="s">
        <v>181</v>
      </c>
      <c r="AY151" s="132" t="s">
        <v>181</v>
      </c>
      <c r="AZ151" s="132" t="s">
        <v>181</v>
      </c>
      <c r="BA151" s="132" t="s">
        <v>181</v>
      </c>
      <c r="BB151" s="132" t="s">
        <v>181</v>
      </c>
      <c r="BC151" s="132" t="s">
        <v>181</v>
      </c>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32" t="s">
        <v>181</v>
      </c>
      <c r="CN151" s="127"/>
      <c r="CO151" s="127"/>
      <c r="CP151" s="127"/>
      <c r="CQ151" s="127"/>
      <c r="CR151" s="127"/>
      <c r="CS151" s="132" t="s">
        <v>181</v>
      </c>
      <c r="CT151" s="127"/>
      <c r="CU151" s="127"/>
      <c r="CV151" s="127"/>
      <c r="CW151" s="127"/>
      <c r="CX151" s="127"/>
      <c r="CY151" s="132" t="s">
        <v>181</v>
      </c>
      <c r="CZ151" s="127"/>
      <c r="DA151" s="127"/>
      <c r="DB151" s="127"/>
      <c r="DC151" s="127"/>
      <c r="DD151" s="127"/>
      <c r="DE151" s="127"/>
      <c r="DF151" s="127"/>
      <c r="DG151" s="127"/>
      <c r="DH151" s="127"/>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c r="EO151" s="127"/>
    </row>
    <row r="152" spans="1:145" s="58" customFormat="1" ht="9.9499999999999993" customHeight="1">
      <c r="A152" s="55" t="s">
        <v>181</v>
      </c>
      <c r="B152" s="56" t="s">
        <v>181</v>
      </c>
      <c r="C152" s="56" t="s">
        <v>181</v>
      </c>
      <c r="D152" s="56" t="s">
        <v>181</v>
      </c>
      <c r="E152" s="56" t="s">
        <v>181</v>
      </c>
      <c r="F152" s="56" t="s">
        <v>181</v>
      </c>
      <c r="G152" s="56" t="s">
        <v>181</v>
      </c>
      <c r="H152" s="56" t="s">
        <v>181</v>
      </c>
      <c r="I152" s="56" t="s">
        <v>181</v>
      </c>
      <c r="J152" s="56" t="s">
        <v>181</v>
      </c>
      <c r="K152" s="56" t="s">
        <v>181</v>
      </c>
      <c r="L152" s="210" t="s">
        <v>181</v>
      </c>
      <c r="M152" s="211" t="s">
        <v>181</v>
      </c>
      <c r="N152" s="211" t="s">
        <v>181</v>
      </c>
      <c r="O152" s="421"/>
      <c r="P152" s="429"/>
      <c r="Q152" s="430" t="s">
        <v>181</v>
      </c>
      <c r="R152" s="429" t="s">
        <v>181</v>
      </c>
      <c r="S152" s="211" t="s">
        <v>181</v>
      </c>
      <c r="T152" s="421"/>
      <c r="U152" s="429"/>
      <c r="V152" s="430" t="s">
        <v>181</v>
      </c>
      <c r="W152" s="429" t="s">
        <v>181</v>
      </c>
      <c r="X152" s="211" t="s">
        <v>181</v>
      </c>
      <c r="Y152" s="421"/>
      <c r="Z152" s="429"/>
      <c r="AA152" s="430" t="s">
        <v>181</v>
      </c>
      <c r="AB152" s="429" t="s">
        <v>181</v>
      </c>
      <c r="AC152" s="211" t="s">
        <v>181</v>
      </c>
      <c r="AD152" s="421"/>
      <c r="AE152" s="429"/>
      <c r="AF152" s="430" t="s">
        <v>181</v>
      </c>
      <c r="AG152" s="429" t="s">
        <v>181</v>
      </c>
      <c r="AH152" s="211" t="s">
        <v>181</v>
      </c>
      <c r="AI152" s="421"/>
      <c r="AJ152" s="429"/>
      <c r="AK152" s="430" t="s">
        <v>181</v>
      </c>
      <c r="AL152" s="429" t="s">
        <v>181</v>
      </c>
      <c r="AM152" s="211" t="s">
        <v>181</v>
      </c>
      <c r="AN152" s="421"/>
      <c r="AO152" s="429"/>
      <c r="AP152" s="431" t="s">
        <v>181</v>
      </c>
      <c r="AQ152" s="433" t="s">
        <v>181</v>
      </c>
      <c r="AR152" s="215" t="s">
        <v>181</v>
      </c>
      <c r="AS152" s="56" t="s">
        <v>181</v>
      </c>
      <c r="AT152" s="238"/>
      <c r="AU152" s="56" t="s">
        <v>181</v>
      </c>
      <c r="AV152" s="56"/>
      <c r="AW152" s="132"/>
      <c r="AX152" s="132"/>
      <c r="AY152" s="132"/>
      <c r="AZ152" s="132"/>
      <c r="BA152" s="132"/>
      <c r="BB152" s="132"/>
      <c r="BC152" s="132"/>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32"/>
      <c r="CN152" s="127"/>
      <c r="CO152" s="127"/>
      <c r="CP152" s="127"/>
      <c r="CQ152" s="127"/>
      <c r="CR152" s="127"/>
      <c r="CS152" s="132"/>
      <c r="CT152" s="127"/>
      <c r="CU152" s="127"/>
      <c r="CV152" s="127"/>
      <c r="CW152" s="127"/>
      <c r="CX152" s="127"/>
      <c r="CY152" s="132"/>
      <c r="CZ152" s="127"/>
      <c r="DA152" s="127"/>
      <c r="DB152" s="127"/>
      <c r="DC152" s="127"/>
      <c r="DD152" s="127"/>
      <c r="DE152" s="127"/>
      <c r="DF152" s="127"/>
      <c r="DG152" s="127"/>
      <c r="DH152" s="127"/>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c r="EO152" s="127"/>
    </row>
    <row r="153" spans="1:145" s="58" customFormat="1" ht="20.25" customHeight="1">
      <c r="A153" s="55" t="s">
        <v>181</v>
      </c>
      <c r="B153" s="56">
        <v>2</v>
      </c>
      <c r="C153" s="1387" t="s">
        <v>212</v>
      </c>
      <c r="D153" s="1388"/>
      <c r="E153" s="1388"/>
      <c r="F153" s="1388"/>
      <c r="G153" s="1388"/>
      <c r="H153" s="1388"/>
      <c r="I153" s="1388"/>
      <c r="J153" s="1388"/>
      <c r="K153" s="56" t="s">
        <v>181</v>
      </c>
      <c r="L153" s="210" t="s">
        <v>181</v>
      </c>
      <c r="M153" s="211" t="s">
        <v>181</v>
      </c>
      <c r="N153" s="211" t="s">
        <v>181</v>
      </c>
      <c r="O153" s="410"/>
      <c r="P153" s="429"/>
      <c r="Q153" s="430" t="s">
        <v>181</v>
      </c>
      <c r="R153" s="429" t="s">
        <v>181</v>
      </c>
      <c r="S153" s="211" t="s">
        <v>181</v>
      </c>
      <c r="T153" s="410"/>
      <c r="U153" s="429"/>
      <c r="V153" s="430" t="s">
        <v>181</v>
      </c>
      <c r="W153" s="429" t="s">
        <v>181</v>
      </c>
      <c r="X153" s="211" t="s">
        <v>181</v>
      </c>
      <c r="Y153" s="410"/>
      <c r="Z153" s="429"/>
      <c r="AA153" s="430" t="s">
        <v>181</v>
      </c>
      <c r="AB153" s="429" t="s">
        <v>181</v>
      </c>
      <c r="AC153" s="211" t="s">
        <v>181</v>
      </c>
      <c r="AD153" s="410"/>
      <c r="AE153" s="429"/>
      <c r="AF153" s="430" t="s">
        <v>181</v>
      </c>
      <c r="AG153" s="429" t="s">
        <v>181</v>
      </c>
      <c r="AH153" s="211" t="s">
        <v>181</v>
      </c>
      <c r="AI153" s="410"/>
      <c r="AJ153" s="429"/>
      <c r="AK153" s="430" t="s">
        <v>181</v>
      </c>
      <c r="AL153" s="429" t="s">
        <v>181</v>
      </c>
      <c r="AM153" s="211" t="s">
        <v>181</v>
      </c>
      <c r="AN153" s="410"/>
      <c r="AO153" s="429"/>
      <c r="AP153" s="431" t="s">
        <v>181</v>
      </c>
      <c r="AQ153" s="432">
        <f t="shared" si="83"/>
        <v>0</v>
      </c>
      <c r="AR153" s="215" t="s">
        <v>181</v>
      </c>
      <c r="AS153" s="56" t="s">
        <v>181</v>
      </c>
      <c r="AT153" s="231"/>
      <c r="AU153" s="56" t="s">
        <v>181</v>
      </c>
      <c r="AV153" s="56"/>
      <c r="AW153" s="132" t="s">
        <v>181</v>
      </c>
      <c r="AX153" s="132" t="s">
        <v>181</v>
      </c>
      <c r="AY153" s="132" t="s">
        <v>181</v>
      </c>
      <c r="AZ153" s="132" t="s">
        <v>181</v>
      </c>
      <c r="BA153" s="132" t="s">
        <v>181</v>
      </c>
      <c r="BB153" s="132" t="s">
        <v>181</v>
      </c>
      <c r="BC153" s="132" t="s">
        <v>181</v>
      </c>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32" t="s">
        <v>181</v>
      </c>
      <c r="CN153" s="127"/>
      <c r="CO153" s="127"/>
      <c r="CP153" s="127"/>
      <c r="CQ153" s="127"/>
      <c r="CR153" s="127"/>
      <c r="CS153" s="132" t="s">
        <v>181</v>
      </c>
      <c r="CT153" s="127"/>
      <c r="CU153" s="127"/>
      <c r="CV153" s="127"/>
      <c r="CW153" s="127"/>
      <c r="CX153" s="127"/>
      <c r="CY153" s="132" t="s">
        <v>181</v>
      </c>
      <c r="CZ153" s="127"/>
      <c r="DA153" s="127"/>
      <c r="DB153" s="127"/>
      <c r="DC153" s="127"/>
      <c r="DD153" s="127"/>
      <c r="DE153" s="127"/>
      <c r="DF153" s="127"/>
      <c r="DG153" s="127"/>
      <c r="DH153" s="127"/>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c r="EO153" s="127"/>
    </row>
    <row r="154" spans="1:145" s="58" customFormat="1" ht="9.9499999999999993" customHeight="1">
      <c r="A154" s="55" t="s">
        <v>181</v>
      </c>
      <c r="B154" s="56" t="s">
        <v>181</v>
      </c>
      <c r="C154" s="56" t="s">
        <v>181</v>
      </c>
      <c r="D154" s="56" t="s">
        <v>181</v>
      </c>
      <c r="E154" s="56" t="s">
        <v>181</v>
      </c>
      <c r="F154" s="56" t="s">
        <v>181</v>
      </c>
      <c r="G154" s="56" t="s">
        <v>181</v>
      </c>
      <c r="H154" s="56" t="s">
        <v>181</v>
      </c>
      <c r="I154" s="56" t="s">
        <v>181</v>
      </c>
      <c r="J154" s="56" t="s">
        <v>181</v>
      </c>
      <c r="K154" s="56" t="s">
        <v>181</v>
      </c>
      <c r="L154" s="210" t="s">
        <v>181</v>
      </c>
      <c r="M154" s="211" t="s">
        <v>181</v>
      </c>
      <c r="N154" s="211" t="s">
        <v>181</v>
      </c>
      <c r="O154" s="421"/>
      <c r="P154" s="429"/>
      <c r="Q154" s="430" t="s">
        <v>181</v>
      </c>
      <c r="R154" s="429" t="s">
        <v>181</v>
      </c>
      <c r="S154" s="211" t="s">
        <v>181</v>
      </c>
      <c r="T154" s="421"/>
      <c r="U154" s="429"/>
      <c r="V154" s="430" t="s">
        <v>181</v>
      </c>
      <c r="W154" s="429" t="s">
        <v>181</v>
      </c>
      <c r="X154" s="211" t="s">
        <v>181</v>
      </c>
      <c r="Y154" s="421"/>
      <c r="Z154" s="429"/>
      <c r="AA154" s="430" t="s">
        <v>181</v>
      </c>
      <c r="AB154" s="429" t="s">
        <v>181</v>
      </c>
      <c r="AC154" s="211" t="s">
        <v>181</v>
      </c>
      <c r="AD154" s="421"/>
      <c r="AE154" s="429"/>
      <c r="AF154" s="430" t="s">
        <v>181</v>
      </c>
      <c r="AG154" s="429" t="s">
        <v>181</v>
      </c>
      <c r="AH154" s="211" t="s">
        <v>181</v>
      </c>
      <c r="AI154" s="421"/>
      <c r="AJ154" s="429"/>
      <c r="AK154" s="430" t="s">
        <v>181</v>
      </c>
      <c r="AL154" s="429" t="s">
        <v>181</v>
      </c>
      <c r="AM154" s="211" t="s">
        <v>181</v>
      </c>
      <c r="AN154" s="421"/>
      <c r="AO154" s="429"/>
      <c r="AP154" s="431" t="s">
        <v>181</v>
      </c>
      <c r="AQ154" s="433" t="s">
        <v>181</v>
      </c>
      <c r="AR154" s="215" t="s">
        <v>181</v>
      </c>
      <c r="AS154" s="56" t="s">
        <v>181</v>
      </c>
      <c r="AT154" s="238"/>
      <c r="AU154" s="56" t="s">
        <v>181</v>
      </c>
      <c r="AV154" s="56"/>
      <c r="AW154" s="132" t="s">
        <v>181</v>
      </c>
      <c r="AX154" s="132" t="s">
        <v>181</v>
      </c>
      <c r="AY154" s="132" t="s">
        <v>181</v>
      </c>
      <c r="AZ154" s="132" t="s">
        <v>181</v>
      </c>
      <c r="BA154" s="132" t="s">
        <v>181</v>
      </c>
      <c r="BB154" s="132" t="s">
        <v>181</v>
      </c>
      <c r="BC154" s="132" t="s">
        <v>181</v>
      </c>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32" t="s">
        <v>181</v>
      </c>
      <c r="CN154" s="127"/>
      <c r="CO154" s="127"/>
      <c r="CP154" s="127"/>
      <c r="CQ154" s="127"/>
      <c r="CR154" s="127"/>
      <c r="CS154" s="132" t="s">
        <v>181</v>
      </c>
      <c r="CT154" s="127"/>
      <c r="CU154" s="127"/>
      <c r="CV154" s="127"/>
      <c r="CW154" s="127"/>
      <c r="CX154" s="127"/>
      <c r="CY154" s="132" t="s">
        <v>181</v>
      </c>
      <c r="CZ154" s="127"/>
      <c r="DA154" s="127"/>
      <c r="DB154" s="127"/>
      <c r="DC154" s="127"/>
      <c r="DD154" s="127"/>
      <c r="DE154" s="127"/>
      <c r="DF154" s="127"/>
      <c r="DG154" s="127"/>
      <c r="DH154" s="127"/>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c r="EO154" s="127"/>
    </row>
    <row r="155" spans="1:145" s="58" customFormat="1" ht="20.25" customHeight="1">
      <c r="A155" s="55" t="s">
        <v>181</v>
      </c>
      <c r="B155" s="56">
        <v>3</v>
      </c>
      <c r="C155" s="1387" t="s">
        <v>241</v>
      </c>
      <c r="D155" s="1388"/>
      <c r="E155" s="1388"/>
      <c r="F155" s="1388"/>
      <c r="G155" s="1388"/>
      <c r="H155" s="1388"/>
      <c r="I155" s="1388"/>
      <c r="J155" s="1388"/>
      <c r="K155" s="56" t="s">
        <v>181</v>
      </c>
      <c r="L155" s="210" t="s">
        <v>181</v>
      </c>
      <c r="M155" s="211" t="s">
        <v>181</v>
      </c>
      <c r="N155" s="211" t="s">
        <v>181</v>
      </c>
      <c r="O155" s="421"/>
      <c r="P155" s="429"/>
      <c r="Q155" s="430" t="s">
        <v>181</v>
      </c>
      <c r="R155" s="429" t="s">
        <v>181</v>
      </c>
      <c r="S155" s="211" t="s">
        <v>181</v>
      </c>
      <c r="T155" s="421"/>
      <c r="U155" s="429"/>
      <c r="V155" s="430" t="s">
        <v>181</v>
      </c>
      <c r="W155" s="429" t="s">
        <v>181</v>
      </c>
      <c r="X155" s="211" t="s">
        <v>181</v>
      </c>
      <c r="Y155" s="421"/>
      <c r="Z155" s="429"/>
      <c r="AA155" s="430" t="s">
        <v>181</v>
      </c>
      <c r="AB155" s="429" t="s">
        <v>181</v>
      </c>
      <c r="AC155" s="211" t="s">
        <v>181</v>
      </c>
      <c r="AD155" s="421"/>
      <c r="AE155" s="429"/>
      <c r="AF155" s="430" t="s">
        <v>181</v>
      </c>
      <c r="AG155" s="429" t="s">
        <v>181</v>
      </c>
      <c r="AH155" s="211" t="s">
        <v>181</v>
      </c>
      <c r="AI155" s="421"/>
      <c r="AJ155" s="429"/>
      <c r="AK155" s="430" t="s">
        <v>181</v>
      </c>
      <c r="AL155" s="429" t="s">
        <v>181</v>
      </c>
      <c r="AM155" s="211" t="s">
        <v>181</v>
      </c>
      <c r="AN155" s="421"/>
      <c r="AO155" s="429"/>
      <c r="AP155" s="431" t="s">
        <v>181</v>
      </c>
      <c r="AQ155" s="433" t="s">
        <v>181</v>
      </c>
      <c r="AR155" s="215" t="s">
        <v>181</v>
      </c>
      <c r="AS155" s="56" t="s">
        <v>181</v>
      </c>
      <c r="AT155" s="238"/>
      <c r="AU155" s="56" t="s">
        <v>181</v>
      </c>
      <c r="AV155" s="56"/>
      <c r="AW155" s="132" t="s">
        <v>181</v>
      </c>
      <c r="AX155" s="132" t="s">
        <v>181</v>
      </c>
      <c r="AY155" s="132" t="s">
        <v>181</v>
      </c>
      <c r="AZ155" s="132" t="s">
        <v>181</v>
      </c>
      <c r="BA155" s="132" t="s">
        <v>181</v>
      </c>
      <c r="BB155" s="132" t="s">
        <v>181</v>
      </c>
      <c r="BC155" s="132" t="s">
        <v>181</v>
      </c>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32" t="s">
        <v>181</v>
      </c>
      <c r="CN155" s="127"/>
      <c r="CO155" s="127"/>
      <c r="CP155" s="127"/>
      <c r="CQ155" s="127"/>
      <c r="CR155" s="127"/>
      <c r="CS155" s="132" t="s">
        <v>181</v>
      </c>
      <c r="CT155" s="127"/>
      <c r="CU155" s="127"/>
      <c r="CV155" s="127"/>
      <c r="CW155" s="127"/>
      <c r="CX155" s="127"/>
      <c r="CY155" s="132" t="s">
        <v>181</v>
      </c>
      <c r="CZ155" s="127"/>
      <c r="DA155" s="127"/>
      <c r="DB155" s="127"/>
      <c r="DC155" s="127"/>
      <c r="DD155" s="127"/>
      <c r="DE155" s="127"/>
      <c r="DF155" s="127"/>
      <c r="DG155" s="127"/>
      <c r="DH155" s="127"/>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c r="EO155" s="127"/>
    </row>
    <row r="156" spans="1:145" s="58" customFormat="1" ht="20.25" customHeight="1">
      <c r="A156" s="55" t="s">
        <v>181</v>
      </c>
      <c r="B156" s="56" t="s">
        <v>181</v>
      </c>
      <c r="C156" s="56" t="s">
        <v>181</v>
      </c>
      <c r="D156" s="1072" t="s">
        <v>213</v>
      </c>
      <c r="E156" s="1073"/>
      <c r="F156" s="1073"/>
      <c r="G156" s="1073"/>
      <c r="H156" s="1073"/>
      <c r="I156" s="1073"/>
      <c r="J156" s="1073"/>
      <c r="K156" s="56" t="s">
        <v>181</v>
      </c>
      <c r="L156" s="210" t="s">
        <v>181</v>
      </c>
      <c r="M156" s="211" t="s">
        <v>181</v>
      </c>
      <c r="N156" s="211" t="s">
        <v>181</v>
      </c>
      <c r="O156" s="410"/>
      <c r="P156" s="429"/>
      <c r="Q156" s="430" t="s">
        <v>181</v>
      </c>
      <c r="R156" s="429" t="s">
        <v>181</v>
      </c>
      <c r="S156" s="211" t="s">
        <v>181</v>
      </c>
      <c r="T156" s="410"/>
      <c r="U156" s="429"/>
      <c r="V156" s="430" t="s">
        <v>181</v>
      </c>
      <c r="W156" s="429" t="s">
        <v>181</v>
      </c>
      <c r="X156" s="211" t="s">
        <v>181</v>
      </c>
      <c r="Y156" s="410"/>
      <c r="Z156" s="429"/>
      <c r="AA156" s="430" t="s">
        <v>181</v>
      </c>
      <c r="AB156" s="429" t="s">
        <v>181</v>
      </c>
      <c r="AC156" s="211" t="s">
        <v>181</v>
      </c>
      <c r="AD156" s="410"/>
      <c r="AE156" s="429"/>
      <c r="AF156" s="430" t="s">
        <v>181</v>
      </c>
      <c r="AG156" s="429" t="s">
        <v>181</v>
      </c>
      <c r="AH156" s="211" t="s">
        <v>181</v>
      </c>
      <c r="AI156" s="410"/>
      <c r="AJ156" s="429"/>
      <c r="AK156" s="430" t="s">
        <v>181</v>
      </c>
      <c r="AL156" s="429" t="s">
        <v>181</v>
      </c>
      <c r="AM156" s="211" t="s">
        <v>181</v>
      </c>
      <c r="AN156" s="410"/>
      <c r="AO156" s="429"/>
      <c r="AP156" s="431" t="s">
        <v>181</v>
      </c>
      <c r="AQ156" s="432">
        <f>SUM(O156:AN156)</f>
        <v>0</v>
      </c>
      <c r="AR156" s="215" t="s">
        <v>181</v>
      </c>
      <c r="AS156" s="56" t="s">
        <v>181</v>
      </c>
      <c r="AT156" s="231"/>
      <c r="AU156" s="56" t="s">
        <v>181</v>
      </c>
      <c r="AV156" s="56"/>
      <c r="AW156" s="132"/>
      <c r="AX156" s="132"/>
      <c r="AY156" s="132"/>
      <c r="AZ156" s="132"/>
      <c r="BA156" s="132"/>
      <c r="BB156" s="132"/>
      <c r="BC156" s="132"/>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32"/>
      <c r="CN156" s="127"/>
      <c r="CO156" s="127"/>
      <c r="CP156" s="127"/>
      <c r="CQ156" s="127"/>
      <c r="CR156" s="127"/>
      <c r="CS156" s="132"/>
      <c r="CT156" s="127"/>
      <c r="CU156" s="127"/>
      <c r="CV156" s="127"/>
      <c r="CW156" s="127"/>
      <c r="CX156" s="127"/>
      <c r="CY156" s="132"/>
      <c r="CZ156" s="127"/>
      <c r="DA156" s="127"/>
      <c r="DB156" s="127"/>
      <c r="DC156" s="127"/>
      <c r="DD156" s="127"/>
      <c r="DE156" s="127"/>
      <c r="DF156" s="127"/>
      <c r="DG156" s="127"/>
      <c r="DH156" s="127"/>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c r="EO156" s="127"/>
    </row>
    <row r="157" spans="1:145" s="58" customFormat="1" ht="20.25" customHeight="1">
      <c r="A157" s="55" t="s">
        <v>181</v>
      </c>
      <c r="B157" s="56" t="s">
        <v>181</v>
      </c>
      <c r="C157" s="56" t="s">
        <v>181</v>
      </c>
      <c r="D157" s="1072" t="s">
        <v>214</v>
      </c>
      <c r="E157" s="1073"/>
      <c r="F157" s="1073"/>
      <c r="G157" s="1073"/>
      <c r="H157" s="1073"/>
      <c r="I157" s="1073"/>
      <c r="J157" s="1073"/>
      <c r="K157" s="56" t="s">
        <v>181</v>
      </c>
      <c r="L157" s="210" t="s">
        <v>181</v>
      </c>
      <c r="M157" s="211" t="s">
        <v>181</v>
      </c>
      <c r="N157" s="211" t="s">
        <v>181</v>
      </c>
      <c r="O157" s="412"/>
      <c r="P157" s="429"/>
      <c r="Q157" s="430" t="s">
        <v>181</v>
      </c>
      <c r="R157" s="429" t="s">
        <v>181</v>
      </c>
      <c r="S157" s="211" t="s">
        <v>181</v>
      </c>
      <c r="T157" s="412"/>
      <c r="U157" s="429"/>
      <c r="V157" s="430" t="s">
        <v>181</v>
      </c>
      <c r="W157" s="429" t="s">
        <v>181</v>
      </c>
      <c r="X157" s="211" t="s">
        <v>181</v>
      </c>
      <c r="Y157" s="412"/>
      <c r="Z157" s="429"/>
      <c r="AA157" s="430" t="s">
        <v>181</v>
      </c>
      <c r="AB157" s="429" t="s">
        <v>181</v>
      </c>
      <c r="AC157" s="211" t="s">
        <v>181</v>
      </c>
      <c r="AD157" s="412"/>
      <c r="AE157" s="429"/>
      <c r="AF157" s="430" t="s">
        <v>181</v>
      </c>
      <c r="AG157" s="429" t="s">
        <v>181</v>
      </c>
      <c r="AH157" s="211" t="s">
        <v>181</v>
      </c>
      <c r="AI157" s="412"/>
      <c r="AJ157" s="429"/>
      <c r="AK157" s="430" t="s">
        <v>181</v>
      </c>
      <c r="AL157" s="429" t="s">
        <v>181</v>
      </c>
      <c r="AM157" s="211" t="s">
        <v>181</v>
      </c>
      <c r="AN157" s="412"/>
      <c r="AO157" s="429"/>
      <c r="AP157" s="431" t="s">
        <v>181</v>
      </c>
      <c r="AQ157" s="432">
        <f>SUM(O157:AN157)</f>
        <v>0</v>
      </c>
      <c r="AR157" s="215" t="s">
        <v>181</v>
      </c>
      <c r="AS157" s="56" t="s">
        <v>181</v>
      </c>
      <c r="AT157" s="231"/>
      <c r="AU157" s="56" t="s">
        <v>181</v>
      </c>
      <c r="AV157" s="56"/>
      <c r="AW157" s="132"/>
      <c r="AX157" s="132"/>
      <c r="AY157" s="132"/>
      <c r="AZ157" s="132"/>
      <c r="BA157" s="132"/>
      <c r="BB157" s="132"/>
      <c r="BC157" s="132"/>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32"/>
      <c r="CN157" s="127"/>
      <c r="CO157" s="127"/>
      <c r="CP157" s="127"/>
      <c r="CQ157" s="127"/>
      <c r="CR157" s="127"/>
      <c r="CS157" s="132"/>
      <c r="CT157" s="127"/>
      <c r="CU157" s="127"/>
      <c r="CV157" s="127"/>
      <c r="CW157" s="127"/>
      <c r="CX157" s="127"/>
      <c r="CY157" s="132"/>
      <c r="CZ157" s="127"/>
      <c r="DA157" s="127"/>
      <c r="DB157" s="127"/>
      <c r="DC157" s="127"/>
      <c r="DD157" s="127"/>
      <c r="DE157" s="127"/>
      <c r="DF157" s="127"/>
      <c r="DG157" s="127"/>
      <c r="DH157" s="127"/>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c r="EO157" s="127"/>
    </row>
    <row r="158" spans="1:145" s="58" customFormat="1" ht="20.25" customHeight="1">
      <c r="A158" s="55" t="s">
        <v>181</v>
      </c>
      <c r="B158" s="56" t="s">
        <v>181</v>
      </c>
      <c r="C158" s="56" t="s">
        <v>181</v>
      </c>
      <c r="D158" s="1072" t="s">
        <v>215</v>
      </c>
      <c r="E158" s="1073"/>
      <c r="F158" s="1073"/>
      <c r="G158" s="1073"/>
      <c r="H158" s="1073"/>
      <c r="I158" s="1073"/>
      <c r="J158" s="1073"/>
      <c r="K158" s="56" t="s">
        <v>181</v>
      </c>
      <c r="L158" s="210" t="s">
        <v>181</v>
      </c>
      <c r="M158" s="211" t="s">
        <v>181</v>
      </c>
      <c r="N158" s="211" t="s">
        <v>181</v>
      </c>
      <c r="O158" s="412"/>
      <c r="P158" s="429"/>
      <c r="Q158" s="430" t="s">
        <v>181</v>
      </c>
      <c r="R158" s="429" t="s">
        <v>181</v>
      </c>
      <c r="S158" s="211" t="s">
        <v>181</v>
      </c>
      <c r="T158" s="412"/>
      <c r="U158" s="429"/>
      <c r="V158" s="430" t="s">
        <v>181</v>
      </c>
      <c r="W158" s="429" t="s">
        <v>181</v>
      </c>
      <c r="X158" s="211" t="s">
        <v>181</v>
      </c>
      <c r="Y158" s="412"/>
      <c r="Z158" s="429"/>
      <c r="AA158" s="430" t="s">
        <v>181</v>
      </c>
      <c r="AB158" s="429" t="s">
        <v>181</v>
      </c>
      <c r="AC158" s="211" t="s">
        <v>181</v>
      </c>
      <c r="AD158" s="412"/>
      <c r="AE158" s="429"/>
      <c r="AF158" s="430" t="s">
        <v>181</v>
      </c>
      <c r="AG158" s="429" t="s">
        <v>181</v>
      </c>
      <c r="AH158" s="211" t="s">
        <v>181</v>
      </c>
      <c r="AI158" s="412"/>
      <c r="AJ158" s="429"/>
      <c r="AK158" s="430" t="s">
        <v>181</v>
      </c>
      <c r="AL158" s="429" t="s">
        <v>181</v>
      </c>
      <c r="AM158" s="211" t="s">
        <v>181</v>
      </c>
      <c r="AN158" s="412"/>
      <c r="AO158" s="429"/>
      <c r="AP158" s="431" t="s">
        <v>181</v>
      </c>
      <c r="AQ158" s="432">
        <f>SUM(O158:AN158)</f>
        <v>0</v>
      </c>
      <c r="AR158" s="215" t="s">
        <v>181</v>
      </c>
      <c r="AS158" s="56" t="s">
        <v>181</v>
      </c>
      <c r="AT158" s="231"/>
      <c r="AU158" s="56" t="s">
        <v>181</v>
      </c>
      <c r="AV158" s="56"/>
      <c r="AW158" s="132"/>
      <c r="AX158" s="132"/>
      <c r="AY158" s="132"/>
      <c r="AZ158" s="132"/>
      <c r="BA158" s="132"/>
      <c r="BB158" s="132"/>
      <c r="BC158" s="132"/>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32"/>
      <c r="CN158" s="127"/>
      <c r="CO158" s="127"/>
      <c r="CP158" s="127"/>
      <c r="CQ158" s="127"/>
      <c r="CR158" s="127"/>
      <c r="CS158" s="132"/>
      <c r="CT158" s="127"/>
      <c r="CU158" s="127"/>
      <c r="CV158" s="127"/>
      <c r="CW158" s="127"/>
      <c r="CX158" s="127"/>
      <c r="CY158" s="132"/>
      <c r="CZ158" s="127"/>
      <c r="DA158" s="127"/>
      <c r="DB158" s="127"/>
      <c r="DC158" s="127"/>
      <c r="DD158" s="127"/>
      <c r="DE158" s="127"/>
      <c r="DF158" s="127"/>
      <c r="DG158" s="127"/>
      <c r="DH158" s="127"/>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c r="EO158" s="127"/>
    </row>
    <row r="159" spans="1:145" s="58" customFormat="1" ht="20.25" customHeight="1">
      <c r="A159" s="55" t="s">
        <v>181</v>
      </c>
      <c r="B159" s="56" t="s">
        <v>181</v>
      </c>
      <c r="C159" s="56" t="s">
        <v>181</v>
      </c>
      <c r="D159" s="1072" t="s">
        <v>216</v>
      </c>
      <c r="E159" s="1073"/>
      <c r="F159" s="1073"/>
      <c r="G159" s="1073"/>
      <c r="H159" s="1073"/>
      <c r="I159" s="1073"/>
      <c r="J159" s="1073"/>
      <c r="K159" s="56" t="s">
        <v>181</v>
      </c>
      <c r="L159" s="210" t="s">
        <v>181</v>
      </c>
      <c r="M159" s="211" t="s">
        <v>181</v>
      </c>
      <c r="N159" s="211" t="s">
        <v>181</v>
      </c>
      <c r="O159" s="412"/>
      <c r="P159" s="429"/>
      <c r="Q159" s="430" t="s">
        <v>181</v>
      </c>
      <c r="R159" s="429" t="s">
        <v>181</v>
      </c>
      <c r="S159" s="211" t="s">
        <v>181</v>
      </c>
      <c r="T159" s="412"/>
      <c r="U159" s="429"/>
      <c r="V159" s="430" t="s">
        <v>181</v>
      </c>
      <c r="W159" s="429" t="s">
        <v>181</v>
      </c>
      <c r="X159" s="211" t="s">
        <v>181</v>
      </c>
      <c r="Y159" s="412"/>
      <c r="Z159" s="429"/>
      <c r="AA159" s="430" t="s">
        <v>181</v>
      </c>
      <c r="AB159" s="429" t="s">
        <v>181</v>
      </c>
      <c r="AC159" s="211" t="s">
        <v>181</v>
      </c>
      <c r="AD159" s="412"/>
      <c r="AE159" s="429"/>
      <c r="AF159" s="430" t="s">
        <v>181</v>
      </c>
      <c r="AG159" s="429" t="s">
        <v>181</v>
      </c>
      <c r="AH159" s="211" t="s">
        <v>181</v>
      </c>
      <c r="AI159" s="412"/>
      <c r="AJ159" s="429"/>
      <c r="AK159" s="430" t="s">
        <v>181</v>
      </c>
      <c r="AL159" s="429" t="s">
        <v>181</v>
      </c>
      <c r="AM159" s="211" t="s">
        <v>181</v>
      </c>
      <c r="AN159" s="412"/>
      <c r="AO159" s="429"/>
      <c r="AP159" s="431" t="s">
        <v>181</v>
      </c>
      <c r="AQ159" s="432">
        <f>SUM(O159:AN159)</f>
        <v>0</v>
      </c>
      <c r="AR159" s="215" t="s">
        <v>181</v>
      </c>
      <c r="AS159" s="56" t="s">
        <v>181</v>
      </c>
      <c r="AT159" s="231"/>
      <c r="AU159" s="56" t="s">
        <v>181</v>
      </c>
      <c r="AV159" s="56"/>
      <c r="AW159" s="132"/>
      <c r="AX159" s="132"/>
      <c r="AY159" s="132"/>
      <c r="AZ159" s="132"/>
      <c r="BA159" s="132"/>
      <c r="BB159" s="132"/>
      <c r="BC159" s="132"/>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32" t="s">
        <v>181</v>
      </c>
      <c r="CN159" s="127"/>
      <c r="CO159" s="127"/>
      <c r="CP159" s="127"/>
      <c r="CQ159" s="127"/>
      <c r="CR159" s="127"/>
      <c r="CS159" s="132" t="s">
        <v>181</v>
      </c>
      <c r="CT159" s="127"/>
      <c r="CU159" s="127"/>
      <c r="CV159" s="127"/>
      <c r="CW159" s="127"/>
      <c r="CX159" s="127"/>
      <c r="CY159" s="132" t="s">
        <v>181</v>
      </c>
      <c r="CZ159" s="127"/>
      <c r="DA159" s="127"/>
      <c r="DB159" s="127"/>
      <c r="DC159" s="127"/>
      <c r="DD159" s="127"/>
      <c r="DE159" s="127"/>
      <c r="DF159" s="127"/>
      <c r="DG159" s="127"/>
      <c r="DH159" s="127"/>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c r="EO159" s="127"/>
    </row>
    <row r="160" spans="1:145" s="58" customFormat="1" ht="20.25" customHeight="1">
      <c r="A160" s="55" t="s">
        <v>181</v>
      </c>
      <c r="B160" s="56" t="s">
        <v>181</v>
      </c>
      <c r="C160" s="56" t="s">
        <v>181</v>
      </c>
      <c r="D160" s="1072" t="s">
        <v>217</v>
      </c>
      <c r="E160" s="1073"/>
      <c r="F160" s="1073"/>
      <c r="G160" s="1073"/>
      <c r="H160" s="1073"/>
      <c r="I160" s="1073"/>
      <c r="J160" s="1073"/>
      <c r="K160" s="56" t="s">
        <v>181</v>
      </c>
      <c r="L160" s="210" t="s">
        <v>181</v>
      </c>
      <c r="M160" s="211" t="s">
        <v>181</v>
      </c>
      <c r="N160" s="211" t="s">
        <v>181</v>
      </c>
      <c r="O160" s="412"/>
      <c r="P160" s="429"/>
      <c r="Q160" s="430" t="s">
        <v>181</v>
      </c>
      <c r="R160" s="429" t="s">
        <v>181</v>
      </c>
      <c r="S160" s="211" t="s">
        <v>181</v>
      </c>
      <c r="T160" s="412"/>
      <c r="U160" s="429"/>
      <c r="V160" s="430" t="s">
        <v>181</v>
      </c>
      <c r="W160" s="429" t="s">
        <v>181</v>
      </c>
      <c r="X160" s="211" t="s">
        <v>181</v>
      </c>
      <c r="Y160" s="412"/>
      <c r="Z160" s="429"/>
      <c r="AA160" s="430" t="s">
        <v>181</v>
      </c>
      <c r="AB160" s="429" t="s">
        <v>181</v>
      </c>
      <c r="AC160" s="211" t="s">
        <v>181</v>
      </c>
      <c r="AD160" s="412"/>
      <c r="AE160" s="429"/>
      <c r="AF160" s="430" t="s">
        <v>181</v>
      </c>
      <c r="AG160" s="429" t="s">
        <v>181</v>
      </c>
      <c r="AH160" s="211" t="s">
        <v>181</v>
      </c>
      <c r="AI160" s="412"/>
      <c r="AJ160" s="429"/>
      <c r="AK160" s="430" t="s">
        <v>181</v>
      </c>
      <c r="AL160" s="429" t="s">
        <v>181</v>
      </c>
      <c r="AM160" s="211" t="s">
        <v>181</v>
      </c>
      <c r="AN160" s="412"/>
      <c r="AO160" s="429"/>
      <c r="AP160" s="431" t="s">
        <v>181</v>
      </c>
      <c r="AQ160" s="432">
        <f>SUM(O160:AN160)</f>
        <v>0</v>
      </c>
      <c r="AR160" s="215" t="s">
        <v>181</v>
      </c>
      <c r="AS160" s="56" t="s">
        <v>181</v>
      </c>
      <c r="AT160" s="231"/>
      <c r="AU160" s="56" t="s">
        <v>181</v>
      </c>
      <c r="AV160" s="56"/>
      <c r="AW160" s="132" t="s">
        <v>181</v>
      </c>
      <c r="AX160" s="132" t="s">
        <v>181</v>
      </c>
      <c r="AY160" s="132" t="s">
        <v>181</v>
      </c>
      <c r="AZ160" s="132" t="s">
        <v>181</v>
      </c>
      <c r="BA160" s="132" t="s">
        <v>181</v>
      </c>
      <c r="BB160" s="132" t="s">
        <v>181</v>
      </c>
      <c r="BC160" s="132" t="s">
        <v>181</v>
      </c>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32"/>
      <c r="CN160" s="127"/>
      <c r="CO160" s="127"/>
      <c r="CP160" s="127"/>
      <c r="CQ160" s="127"/>
      <c r="CR160" s="127"/>
      <c r="CS160" s="132"/>
      <c r="CT160" s="127"/>
      <c r="CU160" s="127"/>
      <c r="CV160" s="127"/>
      <c r="CW160" s="127"/>
      <c r="CX160" s="127"/>
      <c r="CY160" s="132"/>
      <c r="CZ160" s="127"/>
      <c r="DA160" s="127"/>
      <c r="DB160" s="127"/>
      <c r="DC160" s="127"/>
      <c r="DD160" s="127"/>
      <c r="DE160" s="127"/>
      <c r="DF160" s="127"/>
      <c r="DG160" s="127"/>
      <c r="DH160" s="127"/>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c r="EO160" s="127"/>
    </row>
    <row r="161" spans="1:145" s="58" customFormat="1" ht="9.9499999999999993" customHeight="1">
      <c r="A161" s="55" t="s">
        <v>181</v>
      </c>
      <c r="B161" s="56" t="s">
        <v>181</v>
      </c>
      <c r="C161" s="56" t="s">
        <v>181</v>
      </c>
      <c r="D161" s="56" t="s">
        <v>181</v>
      </c>
      <c r="E161" s="56" t="s">
        <v>181</v>
      </c>
      <c r="F161" s="56" t="s">
        <v>181</v>
      </c>
      <c r="G161" s="56" t="s">
        <v>181</v>
      </c>
      <c r="H161" s="56" t="s">
        <v>181</v>
      </c>
      <c r="I161" s="56" t="s">
        <v>181</v>
      </c>
      <c r="J161" s="56" t="s">
        <v>181</v>
      </c>
      <c r="K161" s="56"/>
      <c r="L161" s="210"/>
      <c r="M161" s="211"/>
      <c r="N161" s="211"/>
      <c r="O161" s="421"/>
      <c r="P161" s="429"/>
      <c r="Q161" s="430"/>
      <c r="R161" s="429"/>
      <c r="S161" s="211"/>
      <c r="T161" s="421"/>
      <c r="U161" s="429"/>
      <c r="V161" s="430"/>
      <c r="W161" s="429"/>
      <c r="X161" s="211"/>
      <c r="Y161" s="421"/>
      <c r="Z161" s="429"/>
      <c r="AA161" s="430"/>
      <c r="AB161" s="429"/>
      <c r="AC161" s="211"/>
      <c r="AD161" s="421"/>
      <c r="AE161" s="429"/>
      <c r="AF161" s="430"/>
      <c r="AG161" s="429"/>
      <c r="AH161" s="211"/>
      <c r="AI161" s="421"/>
      <c r="AJ161" s="429"/>
      <c r="AK161" s="430"/>
      <c r="AL161" s="429"/>
      <c r="AM161" s="211"/>
      <c r="AN161" s="421"/>
      <c r="AO161" s="429"/>
      <c r="AP161" s="431"/>
      <c r="AQ161" s="433"/>
      <c r="AR161" s="215"/>
      <c r="AS161" s="56"/>
      <c r="AT161" s="238"/>
      <c r="AU161" s="56"/>
      <c r="AV161" s="56"/>
      <c r="AW161" s="132"/>
      <c r="AX161" s="132"/>
      <c r="AY161" s="132"/>
      <c r="AZ161" s="132"/>
      <c r="BA161" s="132"/>
      <c r="BB161" s="132"/>
      <c r="BC161" s="132"/>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32"/>
      <c r="CN161" s="127"/>
      <c r="CO161" s="127"/>
      <c r="CP161" s="127"/>
      <c r="CQ161" s="127"/>
      <c r="CR161" s="127"/>
      <c r="CS161" s="132"/>
      <c r="CT161" s="127"/>
      <c r="CU161" s="127"/>
      <c r="CV161" s="127"/>
      <c r="CW161" s="127"/>
      <c r="CX161" s="127"/>
      <c r="CY161" s="132"/>
      <c r="CZ161" s="127"/>
      <c r="DA161" s="127"/>
      <c r="DB161" s="127"/>
      <c r="DC161" s="127"/>
      <c r="DD161" s="127"/>
      <c r="DE161" s="127"/>
      <c r="DF161" s="127"/>
      <c r="DG161" s="127"/>
      <c r="DH161" s="127"/>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c r="EO161" s="127"/>
    </row>
    <row r="162" spans="1:145" s="58" customFormat="1" ht="20.25" customHeight="1">
      <c r="A162" s="55" t="s">
        <v>181</v>
      </c>
      <c r="B162" s="56">
        <v>4</v>
      </c>
      <c r="C162" s="1384" t="s">
        <v>218</v>
      </c>
      <c r="D162" s="1385"/>
      <c r="E162" s="1385"/>
      <c r="F162" s="1385"/>
      <c r="G162" s="1385"/>
      <c r="H162" s="1385"/>
      <c r="I162" s="1385"/>
      <c r="J162" s="1386"/>
      <c r="K162" s="56" t="s">
        <v>181</v>
      </c>
      <c r="L162" s="210" t="s">
        <v>181</v>
      </c>
      <c r="M162" s="211" t="s">
        <v>181</v>
      </c>
      <c r="N162" s="211" t="s">
        <v>181</v>
      </c>
      <c r="O162" s="410"/>
      <c r="P162" s="429"/>
      <c r="Q162" s="430" t="s">
        <v>181</v>
      </c>
      <c r="R162" s="429" t="s">
        <v>181</v>
      </c>
      <c r="S162" s="211" t="s">
        <v>181</v>
      </c>
      <c r="T162" s="410"/>
      <c r="U162" s="429"/>
      <c r="V162" s="430" t="s">
        <v>181</v>
      </c>
      <c r="W162" s="429" t="s">
        <v>181</v>
      </c>
      <c r="X162" s="211" t="s">
        <v>181</v>
      </c>
      <c r="Y162" s="410"/>
      <c r="Z162" s="429"/>
      <c r="AA162" s="430" t="s">
        <v>181</v>
      </c>
      <c r="AB162" s="429" t="s">
        <v>181</v>
      </c>
      <c r="AC162" s="211" t="s">
        <v>181</v>
      </c>
      <c r="AD162" s="410"/>
      <c r="AE162" s="429"/>
      <c r="AF162" s="430" t="s">
        <v>181</v>
      </c>
      <c r="AG162" s="429" t="s">
        <v>181</v>
      </c>
      <c r="AH162" s="211" t="s">
        <v>181</v>
      </c>
      <c r="AI162" s="410"/>
      <c r="AJ162" s="429"/>
      <c r="AK162" s="430" t="s">
        <v>181</v>
      </c>
      <c r="AL162" s="429" t="s">
        <v>181</v>
      </c>
      <c r="AM162" s="211" t="s">
        <v>181</v>
      </c>
      <c r="AN162" s="410"/>
      <c r="AO162" s="429"/>
      <c r="AP162" s="431" t="s">
        <v>181</v>
      </c>
      <c r="AQ162" s="432">
        <f>SUM(O162:AN162)</f>
        <v>0</v>
      </c>
      <c r="AR162" s="215" t="s">
        <v>181</v>
      </c>
      <c r="AS162" s="56" t="s">
        <v>181</v>
      </c>
      <c r="AT162" s="231"/>
      <c r="AU162" s="56" t="s">
        <v>181</v>
      </c>
      <c r="AV162" s="56"/>
      <c r="AW162" s="132"/>
      <c r="AX162" s="132"/>
      <c r="AY162" s="132"/>
      <c r="AZ162" s="132"/>
      <c r="BA162" s="132"/>
      <c r="BB162" s="132"/>
      <c r="BC162" s="132"/>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32"/>
      <c r="CN162" s="127"/>
      <c r="CO162" s="127"/>
      <c r="CP162" s="127"/>
      <c r="CQ162" s="127"/>
      <c r="CR162" s="127"/>
      <c r="CS162" s="132"/>
      <c r="CT162" s="127"/>
      <c r="CU162" s="127"/>
      <c r="CV162" s="127"/>
      <c r="CW162" s="127"/>
      <c r="CX162" s="127"/>
      <c r="CY162" s="132"/>
      <c r="CZ162" s="127"/>
      <c r="DA162" s="127"/>
      <c r="DB162" s="127"/>
      <c r="DC162" s="127"/>
      <c r="DD162" s="127"/>
      <c r="DE162" s="127"/>
      <c r="DF162" s="127"/>
      <c r="DG162" s="127"/>
      <c r="DH162" s="127"/>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c r="EO162" s="127"/>
    </row>
    <row r="163" spans="1:145" s="58" customFormat="1" ht="9.9499999999999993" customHeight="1">
      <c r="A163" s="55" t="s">
        <v>181</v>
      </c>
      <c r="B163" s="56" t="s">
        <v>181</v>
      </c>
      <c r="C163" s="56" t="s">
        <v>181</v>
      </c>
      <c r="D163" s="56" t="s">
        <v>181</v>
      </c>
      <c r="E163" s="56" t="s">
        <v>181</v>
      </c>
      <c r="F163" s="56" t="s">
        <v>181</v>
      </c>
      <c r="G163" s="56" t="s">
        <v>181</v>
      </c>
      <c r="H163" s="56" t="s">
        <v>181</v>
      </c>
      <c r="I163" s="56" t="s">
        <v>181</v>
      </c>
      <c r="J163" s="56" t="s">
        <v>181</v>
      </c>
      <c r="K163" s="56" t="s">
        <v>181</v>
      </c>
      <c r="L163" s="210" t="s">
        <v>181</v>
      </c>
      <c r="M163" s="211" t="s">
        <v>181</v>
      </c>
      <c r="N163" s="211" t="s">
        <v>181</v>
      </c>
      <c r="O163" s="421" t="s">
        <v>181</v>
      </c>
      <c r="P163" s="429" t="s">
        <v>181</v>
      </c>
      <c r="Q163" s="430" t="s">
        <v>181</v>
      </c>
      <c r="R163" s="429" t="s">
        <v>181</v>
      </c>
      <c r="S163" s="429" t="s">
        <v>181</v>
      </c>
      <c r="T163" s="421" t="s">
        <v>181</v>
      </c>
      <c r="U163" s="429" t="s">
        <v>181</v>
      </c>
      <c r="V163" s="430" t="s">
        <v>181</v>
      </c>
      <c r="W163" s="429" t="s">
        <v>181</v>
      </c>
      <c r="X163" s="429" t="s">
        <v>181</v>
      </c>
      <c r="Y163" s="421" t="s">
        <v>181</v>
      </c>
      <c r="Z163" s="429" t="s">
        <v>181</v>
      </c>
      <c r="AA163" s="430" t="s">
        <v>181</v>
      </c>
      <c r="AB163" s="429" t="s">
        <v>181</v>
      </c>
      <c r="AC163" s="429" t="s">
        <v>181</v>
      </c>
      <c r="AD163" s="421" t="s">
        <v>181</v>
      </c>
      <c r="AE163" s="429" t="s">
        <v>181</v>
      </c>
      <c r="AF163" s="430" t="s">
        <v>181</v>
      </c>
      <c r="AG163" s="429" t="s">
        <v>181</v>
      </c>
      <c r="AH163" s="429" t="s">
        <v>181</v>
      </c>
      <c r="AI163" s="421" t="s">
        <v>181</v>
      </c>
      <c r="AJ163" s="429" t="s">
        <v>181</v>
      </c>
      <c r="AK163" s="430" t="s">
        <v>181</v>
      </c>
      <c r="AL163" s="429" t="s">
        <v>181</v>
      </c>
      <c r="AM163" s="429" t="s">
        <v>181</v>
      </c>
      <c r="AN163" s="421" t="s">
        <v>181</v>
      </c>
      <c r="AO163" s="429" t="s">
        <v>181</v>
      </c>
      <c r="AP163" s="431" t="s">
        <v>181</v>
      </c>
      <c r="AQ163" s="433" t="s">
        <v>181</v>
      </c>
      <c r="AR163" s="215" t="s">
        <v>181</v>
      </c>
      <c r="AS163" s="56" t="s">
        <v>181</v>
      </c>
      <c r="AT163" s="238"/>
      <c r="AU163" s="56" t="s">
        <v>181</v>
      </c>
      <c r="AV163" s="56"/>
      <c r="AW163" s="132"/>
      <c r="AX163" s="132"/>
      <c r="AY163" s="132"/>
      <c r="AZ163" s="132"/>
      <c r="BA163" s="132"/>
      <c r="BB163" s="132"/>
      <c r="BC163" s="132"/>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32" t="s">
        <v>181</v>
      </c>
      <c r="CN163" s="127"/>
      <c r="CO163" s="127"/>
      <c r="CP163" s="127"/>
      <c r="CQ163" s="127"/>
      <c r="CR163" s="127"/>
      <c r="CS163" s="132" t="s">
        <v>181</v>
      </c>
      <c r="CT163" s="127"/>
      <c r="CU163" s="127"/>
      <c r="CV163" s="127"/>
      <c r="CW163" s="127"/>
      <c r="CX163" s="127"/>
      <c r="CY163" s="132" t="s">
        <v>181</v>
      </c>
      <c r="CZ163" s="127"/>
      <c r="DA163" s="127"/>
      <c r="DB163" s="127"/>
      <c r="DC163" s="127"/>
      <c r="DD163" s="127"/>
      <c r="DE163" s="127"/>
      <c r="DF163" s="127"/>
      <c r="DG163" s="127"/>
      <c r="DH163" s="127"/>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c r="EO163" s="127"/>
    </row>
    <row r="164" spans="1:145" s="58" customFormat="1" ht="49.9" customHeight="1">
      <c r="A164" s="55" t="s">
        <v>181</v>
      </c>
      <c r="B164" s="56">
        <v>5</v>
      </c>
      <c r="C164" s="1387" t="s">
        <v>219</v>
      </c>
      <c r="D164" s="1388"/>
      <c r="E164" s="1388"/>
      <c r="F164" s="1388"/>
      <c r="G164" s="1388"/>
      <c r="H164" s="1388"/>
      <c r="I164" s="1388"/>
      <c r="J164" s="1388"/>
      <c r="K164" s="56" t="s">
        <v>181</v>
      </c>
      <c r="L164" s="210" t="s">
        <v>181</v>
      </c>
      <c r="M164" s="211" t="s">
        <v>181</v>
      </c>
      <c r="N164" s="211" t="s">
        <v>181</v>
      </c>
      <c r="O164" s="421" t="s">
        <v>181</v>
      </c>
      <c r="P164" s="429" t="s">
        <v>181</v>
      </c>
      <c r="Q164" s="430" t="s">
        <v>181</v>
      </c>
      <c r="R164" s="429" t="s">
        <v>181</v>
      </c>
      <c r="S164" s="429" t="s">
        <v>181</v>
      </c>
      <c r="T164" s="421" t="s">
        <v>181</v>
      </c>
      <c r="U164" s="429" t="s">
        <v>181</v>
      </c>
      <c r="V164" s="430" t="s">
        <v>181</v>
      </c>
      <c r="W164" s="429" t="s">
        <v>181</v>
      </c>
      <c r="X164" s="429" t="s">
        <v>181</v>
      </c>
      <c r="Y164" s="421" t="s">
        <v>181</v>
      </c>
      <c r="Z164" s="429" t="s">
        <v>181</v>
      </c>
      <c r="AA164" s="430" t="s">
        <v>181</v>
      </c>
      <c r="AB164" s="429" t="s">
        <v>181</v>
      </c>
      <c r="AC164" s="429" t="s">
        <v>181</v>
      </c>
      <c r="AD164" s="421" t="s">
        <v>181</v>
      </c>
      <c r="AE164" s="429" t="s">
        <v>181</v>
      </c>
      <c r="AF164" s="430" t="s">
        <v>181</v>
      </c>
      <c r="AG164" s="429" t="s">
        <v>181</v>
      </c>
      <c r="AH164" s="429" t="s">
        <v>181</v>
      </c>
      <c r="AI164" s="421" t="s">
        <v>181</v>
      </c>
      <c r="AJ164" s="429" t="s">
        <v>181</v>
      </c>
      <c r="AK164" s="430" t="s">
        <v>181</v>
      </c>
      <c r="AL164" s="429" t="s">
        <v>181</v>
      </c>
      <c r="AM164" s="429" t="s">
        <v>181</v>
      </c>
      <c r="AN164" s="421" t="s">
        <v>181</v>
      </c>
      <c r="AO164" s="429" t="s">
        <v>181</v>
      </c>
      <c r="AP164" s="431" t="s">
        <v>181</v>
      </c>
      <c r="AQ164" s="433" t="s">
        <v>181</v>
      </c>
      <c r="AR164" s="215" t="s">
        <v>181</v>
      </c>
      <c r="AS164" s="56" t="s">
        <v>181</v>
      </c>
      <c r="AT164" s="238"/>
      <c r="AU164" s="56" t="s">
        <v>181</v>
      </c>
      <c r="AV164" s="56"/>
      <c r="AW164" s="132"/>
      <c r="AX164" s="132"/>
      <c r="AY164" s="132"/>
      <c r="AZ164" s="132"/>
      <c r="BA164" s="132"/>
      <c r="BB164" s="132"/>
      <c r="BC164" s="132"/>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32"/>
      <c r="CN164" s="127"/>
      <c r="CO164" s="127"/>
      <c r="CP164" s="127"/>
      <c r="CQ164" s="127"/>
      <c r="CR164" s="127"/>
      <c r="CS164" s="132"/>
      <c r="CT164" s="127"/>
      <c r="CU164" s="127"/>
      <c r="CV164" s="127"/>
      <c r="CW164" s="127"/>
      <c r="CX164" s="127"/>
      <c r="CY164" s="132"/>
      <c r="CZ164" s="127"/>
      <c r="DA164" s="127"/>
      <c r="DB164" s="127"/>
      <c r="DC164" s="127"/>
      <c r="DD164" s="127"/>
      <c r="DE164" s="127"/>
      <c r="DF164" s="127"/>
      <c r="DG164" s="127"/>
      <c r="DH164" s="127"/>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c r="EO164" s="127"/>
    </row>
    <row r="165" spans="1:145" s="58" customFormat="1" ht="20.25" customHeight="1">
      <c r="A165" s="55" t="s">
        <v>181</v>
      </c>
      <c r="B165" s="56" t="s">
        <v>181</v>
      </c>
      <c r="C165" s="56" t="s">
        <v>220</v>
      </c>
      <c r="D165" s="1375" t="str">
        <f>_xlfn.CONCAT("Subaward #1: ", 'Initial Information'!E17)</f>
        <v>Subaward #1: Enter name of subaward institution #1</v>
      </c>
      <c r="E165" s="1376"/>
      <c r="F165" s="1376"/>
      <c r="G165" s="1376"/>
      <c r="H165" s="1376"/>
      <c r="I165" s="1376"/>
      <c r="J165" s="1376"/>
      <c r="K165" s="56" t="s">
        <v>181</v>
      </c>
      <c r="L165" s="210" t="s">
        <v>181</v>
      </c>
      <c r="M165" s="211" t="s">
        <v>181</v>
      </c>
      <c r="N165" s="211" t="s">
        <v>181</v>
      </c>
      <c r="O165" s="434" t="s">
        <v>181</v>
      </c>
      <c r="P165" s="429"/>
      <c r="Q165" s="430" t="s">
        <v>181</v>
      </c>
      <c r="R165" s="429" t="s">
        <v>181</v>
      </c>
      <c r="S165" s="429" t="s">
        <v>181</v>
      </c>
      <c r="T165" s="434" t="s">
        <v>181</v>
      </c>
      <c r="U165" s="429"/>
      <c r="V165" s="430" t="s">
        <v>181</v>
      </c>
      <c r="W165" s="429" t="s">
        <v>181</v>
      </c>
      <c r="X165" s="429" t="s">
        <v>181</v>
      </c>
      <c r="Y165" s="434" t="s">
        <v>181</v>
      </c>
      <c r="Z165" s="429"/>
      <c r="AA165" s="430" t="s">
        <v>181</v>
      </c>
      <c r="AB165" s="429" t="s">
        <v>181</v>
      </c>
      <c r="AC165" s="429" t="s">
        <v>181</v>
      </c>
      <c r="AD165" s="434" t="s">
        <v>181</v>
      </c>
      <c r="AE165" s="429"/>
      <c r="AF165" s="430" t="s">
        <v>181</v>
      </c>
      <c r="AG165" s="429" t="s">
        <v>181</v>
      </c>
      <c r="AH165" s="429" t="s">
        <v>181</v>
      </c>
      <c r="AI165" s="434" t="s">
        <v>181</v>
      </c>
      <c r="AJ165" s="429"/>
      <c r="AK165" s="430" t="s">
        <v>181</v>
      </c>
      <c r="AL165" s="429" t="s">
        <v>181</v>
      </c>
      <c r="AM165" s="429" t="s">
        <v>181</v>
      </c>
      <c r="AN165" s="434" t="s">
        <v>181</v>
      </c>
      <c r="AO165" s="429"/>
      <c r="AP165" s="431" t="s">
        <v>181</v>
      </c>
      <c r="AQ165" s="435" t="s">
        <v>181</v>
      </c>
      <c r="AR165" s="215" t="s">
        <v>181</v>
      </c>
      <c r="AS165" s="56" t="s">
        <v>181</v>
      </c>
      <c r="AT165" s="264"/>
      <c r="AU165" s="56" t="s">
        <v>181</v>
      </c>
      <c r="AV165" s="56"/>
      <c r="AW165" s="132" t="s">
        <v>181</v>
      </c>
      <c r="AX165" s="132" t="s">
        <v>181</v>
      </c>
      <c r="AY165" s="132" t="s">
        <v>181</v>
      </c>
      <c r="AZ165" s="132" t="s">
        <v>181</v>
      </c>
      <c r="BA165" s="132" t="s">
        <v>181</v>
      </c>
      <c r="BB165" s="132" t="s">
        <v>181</v>
      </c>
      <c r="BC165" s="132" t="s">
        <v>181</v>
      </c>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32"/>
      <c r="CN165" s="127"/>
      <c r="CO165" s="127"/>
      <c r="CP165" s="127"/>
      <c r="CQ165" s="127"/>
      <c r="CR165" s="127"/>
      <c r="CS165" s="132"/>
      <c r="CT165" s="127"/>
      <c r="CU165" s="127"/>
      <c r="CV165" s="127"/>
      <c r="CW165" s="127"/>
      <c r="CX165" s="127"/>
      <c r="CY165" s="132"/>
      <c r="CZ165" s="127"/>
      <c r="DA165" s="127"/>
      <c r="DB165" s="127"/>
      <c r="DC165" s="127"/>
      <c r="DD165" s="127"/>
      <c r="DE165" s="127"/>
      <c r="DF165" s="127"/>
      <c r="DG165" s="127"/>
      <c r="DH165" s="127"/>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c r="EO165" s="127"/>
    </row>
    <row r="166" spans="1:145" s="58" customFormat="1" ht="20.25" customHeight="1">
      <c r="A166" s="55"/>
      <c r="B166" s="56"/>
      <c r="C166" s="56"/>
      <c r="D166" s="1112" t="s">
        <v>221</v>
      </c>
      <c r="E166" s="1004"/>
      <c r="F166" s="1004"/>
      <c r="G166" s="1004"/>
      <c r="H166" s="1004"/>
      <c r="I166" s="1004"/>
      <c r="J166" s="1113"/>
      <c r="K166" s="56"/>
      <c r="L166" s="210"/>
      <c r="M166" s="211"/>
      <c r="N166" s="211"/>
      <c r="O166" s="412"/>
      <c r="P166" s="429"/>
      <c r="Q166" s="430"/>
      <c r="R166" s="429"/>
      <c r="S166" s="429"/>
      <c r="T166" s="412"/>
      <c r="U166" s="429"/>
      <c r="V166" s="430"/>
      <c r="W166" s="429"/>
      <c r="X166" s="429"/>
      <c r="Y166" s="412"/>
      <c r="Z166" s="429"/>
      <c r="AA166" s="430"/>
      <c r="AB166" s="429"/>
      <c r="AC166" s="429"/>
      <c r="AD166" s="412"/>
      <c r="AE166" s="429"/>
      <c r="AF166" s="430"/>
      <c r="AG166" s="429"/>
      <c r="AH166" s="429"/>
      <c r="AI166" s="412"/>
      <c r="AJ166" s="429"/>
      <c r="AK166" s="430"/>
      <c r="AL166" s="429"/>
      <c r="AM166" s="429"/>
      <c r="AN166" s="412"/>
      <c r="AO166" s="429"/>
      <c r="AP166" s="431"/>
      <c r="AQ166" s="435"/>
      <c r="AR166" s="215"/>
      <c r="AS166" s="56"/>
      <c r="AT166" s="264"/>
      <c r="AU166" s="56"/>
      <c r="AV166" s="56"/>
      <c r="AW166" s="132"/>
      <c r="AX166" s="132"/>
      <c r="AY166" s="132"/>
      <c r="AZ166" s="132"/>
      <c r="BA166" s="132"/>
      <c r="BB166" s="132"/>
      <c r="BC166" s="132"/>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32"/>
      <c r="CN166" s="127"/>
      <c r="CO166" s="127"/>
      <c r="CP166" s="127"/>
      <c r="CQ166" s="127"/>
      <c r="CR166" s="127"/>
      <c r="CS166" s="132"/>
      <c r="CT166" s="127"/>
      <c r="CU166" s="127"/>
      <c r="CV166" s="127"/>
      <c r="CW166" s="127"/>
      <c r="CX166" s="127"/>
      <c r="CY166" s="132"/>
      <c r="CZ166" s="127"/>
      <c r="DA166" s="127"/>
      <c r="DB166" s="127"/>
      <c r="DC166" s="127"/>
      <c r="DD166" s="127"/>
      <c r="DE166" s="127"/>
      <c r="DF166" s="127"/>
      <c r="DG166" s="127"/>
      <c r="DH166" s="127"/>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c r="EO166" s="127"/>
    </row>
    <row r="167" spans="1:145" s="58" customFormat="1" ht="20.25" customHeight="1">
      <c r="A167" s="55"/>
      <c r="B167" s="56"/>
      <c r="C167" s="56"/>
      <c r="D167" s="1112" t="s">
        <v>125</v>
      </c>
      <c r="E167" s="1004"/>
      <c r="F167" s="1004"/>
      <c r="G167" s="1004"/>
      <c r="H167" s="1004"/>
      <c r="I167" s="1004"/>
      <c r="J167" s="1113"/>
      <c r="K167" s="56"/>
      <c r="L167" s="210"/>
      <c r="M167" s="211"/>
      <c r="N167" s="211"/>
      <c r="O167" s="412"/>
      <c r="P167" s="429"/>
      <c r="Q167" s="430"/>
      <c r="R167" s="429"/>
      <c r="S167" s="429"/>
      <c r="T167" s="412"/>
      <c r="U167" s="429"/>
      <c r="V167" s="430"/>
      <c r="W167" s="429"/>
      <c r="X167" s="429"/>
      <c r="Y167" s="412"/>
      <c r="Z167" s="429"/>
      <c r="AA167" s="430"/>
      <c r="AB167" s="429"/>
      <c r="AC167" s="429"/>
      <c r="AD167" s="412"/>
      <c r="AE167" s="429"/>
      <c r="AF167" s="430"/>
      <c r="AG167" s="429"/>
      <c r="AH167" s="429"/>
      <c r="AI167" s="412"/>
      <c r="AJ167" s="429"/>
      <c r="AK167" s="430"/>
      <c r="AL167" s="429"/>
      <c r="AM167" s="429"/>
      <c r="AN167" s="412"/>
      <c r="AO167" s="429"/>
      <c r="AP167" s="431"/>
      <c r="AQ167" s="432">
        <f>SUM(O167:AN167)</f>
        <v>0</v>
      </c>
      <c r="AR167" s="215"/>
      <c r="AS167" s="56"/>
      <c r="AT167" s="231"/>
      <c r="AU167" s="56"/>
      <c r="AV167" s="56"/>
      <c r="AW167" s="132"/>
      <c r="AX167" s="132"/>
      <c r="AY167" s="132"/>
      <c r="AZ167" s="132"/>
      <c r="BA167" s="132"/>
      <c r="BB167" s="132"/>
      <c r="BC167" s="132"/>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32" t="s">
        <v>181</v>
      </c>
      <c r="CN167" s="127"/>
      <c r="CO167" s="127"/>
      <c r="CP167" s="127"/>
      <c r="CQ167" s="127"/>
      <c r="CR167" s="127"/>
      <c r="CS167" s="132" t="s">
        <v>181</v>
      </c>
      <c r="CT167" s="127"/>
      <c r="CU167" s="127"/>
      <c r="CV167" s="127"/>
      <c r="CW167" s="127"/>
      <c r="CX167" s="127"/>
      <c r="CY167" s="132" t="s">
        <v>181</v>
      </c>
      <c r="CZ167" s="127"/>
      <c r="DA167" s="127"/>
      <c r="DB167" s="127"/>
      <c r="DC167" s="127"/>
      <c r="DD167" s="127"/>
      <c r="DE167" s="127"/>
      <c r="DF167" s="127"/>
      <c r="DG167" s="127"/>
      <c r="DH167" s="127"/>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c r="EO167" s="127"/>
    </row>
    <row r="168" spans="1:145" s="58" customFormat="1" ht="9.9499999999999993" customHeight="1">
      <c r="A168" s="55"/>
      <c r="B168" s="56"/>
      <c r="C168" s="56"/>
      <c r="D168" s="1067"/>
      <c r="E168" s="1004"/>
      <c r="F168" s="1004"/>
      <c r="G168" s="1004"/>
      <c r="H168" s="1004"/>
      <c r="I168" s="1004"/>
      <c r="J168" s="1004"/>
      <c r="K168" s="56"/>
      <c r="L168" s="210"/>
      <c r="M168" s="211"/>
      <c r="N168" s="211"/>
      <c r="O168" s="421" t="s">
        <v>181</v>
      </c>
      <c r="P168" s="429"/>
      <c r="Q168" s="430"/>
      <c r="R168" s="429"/>
      <c r="S168" s="429"/>
      <c r="T168" s="421" t="s">
        <v>181</v>
      </c>
      <c r="U168" s="429"/>
      <c r="V168" s="430"/>
      <c r="W168" s="429"/>
      <c r="X168" s="429"/>
      <c r="Y168" s="421" t="s">
        <v>181</v>
      </c>
      <c r="Z168" s="429"/>
      <c r="AA168" s="430"/>
      <c r="AB168" s="429"/>
      <c r="AC168" s="429"/>
      <c r="AD168" s="421" t="s">
        <v>181</v>
      </c>
      <c r="AE168" s="429"/>
      <c r="AF168" s="430"/>
      <c r="AG168" s="429"/>
      <c r="AH168" s="429"/>
      <c r="AI168" s="421" t="s">
        <v>181</v>
      </c>
      <c r="AJ168" s="429"/>
      <c r="AK168" s="430"/>
      <c r="AL168" s="429"/>
      <c r="AM168" s="429"/>
      <c r="AN168" s="421" t="s">
        <v>181</v>
      </c>
      <c r="AO168" s="429"/>
      <c r="AP168" s="431"/>
      <c r="AQ168" s="433" t="s">
        <v>181</v>
      </c>
      <c r="AR168" s="215"/>
      <c r="AS168" s="56"/>
      <c r="AT168" s="238"/>
      <c r="AU168" s="56"/>
      <c r="AV168" s="56"/>
      <c r="AW168" s="132"/>
      <c r="AX168" s="132"/>
      <c r="AY168" s="132"/>
      <c r="AZ168" s="132"/>
      <c r="BA168" s="132"/>
      <c r="BB168" s="132"/>
      <c r="BC168" s="132"/>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32"/>
      <c r="CN168" s="127"/>
      <c r="CO168" s="127"/>
      <c r="CP168" s="127"/>
      <c r="CQ168" s="127"/>
      <c r="CR168" s="127"/>
      <c r="CS168" s="132"/>
      <c r="CT168" s="127"/>
      <c r="CU168" s="127"/>
      <c r="CV168" s="127"/>
      <c r="CW168" s="127"/>
      <c r="CX168" s="127"/>
      <c r="CY168" s="132"/>
      <c r="CZ168" s="127"/>
      <c r="DA168" s="127"/>
      <c r="DB168" s="127"/>
      <c r="DC168" s="127"/>
      <c r="DD168" s="127"/>
      <c r="DE168" s="127"/>
      <c r="DF168" s="127"/>
      <c r="DG168" s="127"/>
      <c r="DH168" s="127"/>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c r="EO168" s="127"/>
    </row>
    <row r="169" spans="1:145" s="58" customFormat="1" ht="20.25" customHeight="1">
      <c r="A169" s="55" t="s">
        <v>181</v>
      </c>
      <c r="B169" s="56" t="s">
        <v>181</v>
      </c>
      <c r="C169" s="56" t="s">
        <v>222</v>
      </c>
      <c r="D169" s="1381" t="str">
        <f>_xlfn.CONCAT("Subaward #2: ", 'Initial Information'!E18)</f>
        <v>Subaward #2: Enter name of subaward institution #2</v>
      </c>
      <c r="E169" s="1382"/>
      <c r="F169" s="1382"/>
      <c r="G169" s="1382"/>
      <c r="H169" s="1382"/>
      <c r="I169" s="1382"/>
      <c r="J169" s="1383"/>
      <c r="K169" s="56" t="s">
        <v>181</v>
      </c>
      <c r="L169" s="210" t="s">
        <v>181</v>
      </c>
      <c r="M169" s="211" t="s">
        <v>181</v>
      </c>
      <c r="N169" s="211" t="s">
        <v>181</v>
      </c>
      <c r="O169" s="434" t="s">
        <v>181</v>
      </c>
      <c r="P169" s="429"/>
      <c r="Q169" s="430" t="s">
        <v>181</v>
      </c>
      <c r="R169" s="429" t="s">
        <v>181</v>
      </c>
      <c r="S169" s="429" t="s">
        <v>181</v>
      </c>
      <c r="T169" s="434" t="s">
        <v>181</v>
      </c>
      <c r="U169" s="429"/>
      <c r="V169" s="430" t="s">
        <v>181</v>
      </c>
      <c r="W169" s="429" t="s">
        <v>181</v>
      </c>
      <c r="X169" s="429" t="s">
        <v>181</v>
      </c>
      <c r="Y169" s="434" t="s">
        <v>181</v>
      </c>
      <c r="Z169" s="429"/>
      <c r="AA169" s="430" t="s">
        <v>181</v>
      </c>
      <c r="AB169" s="429" t="s">
        <v>181</v>
      </c>
      <c r="AC169" s="429" t="s">
        <v>181</v>
      </c>
      <c r="AD169" s="434" t="s">
        <v>181</v>
      </c>
      <c r="AE169" s="429"/>
      <c r="AF169" s="430" t="s">
        <v>181</v>
      </c>
      <c r="AG169" s="429" t="s">
        <v>181</v>
      </c>
      <c r="AH169" s="429" t="s">
        <v>181</v>
      </c>
      <c r="AI169" s="434" t="s">
        <v>181</v>
      </c>
      <c r="AJ169" s="429"/>
      <c r="AK169" s="430" t="s">
        <v>181</v>
      </c>
      <c r="AL169" s="429" t="s">
        <v>181</v>
      </c>
      <c r="AM169" s="429" t="s">
        <v>181</v>
      </c>
      <c r="AN169" s="434" t="s">
        <v>181</v>
      </c>
      <c r="AO169" s="429"/>
      <c r="AP169" s="431" t="s">
        <v>181</v>
      </c>
      <c r="AQ169" s="435" t="s">
        <v>181</v>
      </c>
      <c r="AR169" s="215" t="s">
        <v>181</v>
      </c>
      <c r="AS169" s="56" t="s">
        <v>181</v>
      </c>
      <c r="AT169" s="264"/>
      <c r="AU169" s="56" t="s">
        <v>181</v>
      </c>
      <c r="AV169" s="56"/>
      <c r="AW169" s="132"/>
      <c r="AX169" s="132"/>
      <c r="AY169" s="132"/>
      <c r="AZ169" s="132"/>
      <c r="BA169" s="132"/>
      <c r="BB169" s="132"/>
      <c r="BC169" s="132"/>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32"/>
      <c r="CN169" s="127"/>
      <c r="CO169" s="127"/>
      <c r="CP169" s="127"/>
      <c r="CQ169" s="127"/>
      <c r="CR169" s="127"/>
      <c r="CS169" s="132"/>
      <c r="CT169" s="127"/>
      <c r="CU169" s="127"/>
      <c r="CV169" s="127"/>
      <c r="CW169" s="127"/>
      <c r="CX169" s="127"/>
      <c r="CY169" s="132"/>
      <c r="CZ169" s="127"/>
      <c r="DA169" s="127"/>
      <c r="DB169" s="127"/>
      <c r="DC169" s="127"/>
      <c r="DD169" s="127"/>
      <c r="DE169" s="127"/>
      <c r="DF169" s="127"/>
      <c r="DG169" s="127"/>
      <c r="DH169" s="127"/>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c r="EO169" s="127"/>
    </row>
    <row r="170" spans="1:145" s="58" customFormat="1" ht="20.25" customHeight="1">
      <c r="A170" s="55"/>
      <c r="B170" s="56"/>
      <c r="C170" s="56"/>
      <c r="D170" s="1112" t="s">
        <v>221</v>
      </c>
      <c r="E170" s="1004"/>
      <c r="F170" s="1004"/>
      <c r="G170" s="1004"/>
      <c r="H170" s="1004"/>
      <c r="I170" s="1004"/>
      <c r="J170" s="1113"/>
      <c r="K170" s="56"/>
      <c r="L170" s="210"/>
      <c r="M170" s="211"/>
      <c r="N170" s="211"/>
      <c r="O170" s="412"/>
      <c r="P170" s="429"/>
      <c r="Q170" s="430"/>
      <c r="R170" s="429"/>
      <c r="S170" s="429"/>
      <c r="T170" s="412"/>
      <c r="U170" s="429"/>
      <c r="V170" s="430"/>
      <c r="W170" s="429"/>
      <c r="X170" s="429"/>
      <c r="Y170" s="412"/>
      <c r="Z170" s="429"/>
      <c r="AA170" s="430"/>
      <c r="AB170" s="429"/>
      <c r="AC170" s="429"/>
      <c r="AD170" s="412"/>
      <c r="AE170" s="429"/>
      <c r="AF170" s="430"/>
      <c r="AG170" s="429"/>
      <c r="AH170" s="429"/>
      <c r="AI170" s="412"/>
      <c r="AJ170" s="429"/>
      <c r="AK170" s="430"/>
      <c r="AL170" s="429"/>
      <c r="AM170" s="429"/>
      <c r="AN170" s="412"/>
      <c r="AO170" s="429"/>
      <c r="AP170" s="431"/>
      <c r="AQ170" s="435"/>
      <c r="AR170" s="215"/>
      <c r="AS170" s="56"/>
      <c r="AT170" s="264"/>
      <c r="AU170" s="56"/>
      <c r="AV170" s="56"/>
      <c r="AW170" s="132"/>
      <c r="AX170" s="132"/>
      <c r="AY170" s="132"/>
      <c r="AZ170" s="132"/>
      <c r="BA170" s="132"/>
      <c r="BB170" s="132"/>
      <c r="BC170" s="132"/>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32"/>
      <c r="CN170" s="127"/>
      <c r="CO170" s="127"/>
      <c r="CP170" s="127"/>
      <c r="CQ170" s="127"/>
      <c r="CR170" s="127"/>
      <c r="CS170" s="132"/>
      <c r="CT170" s="127"/>
      <c r="CU170" s="127"/>
      <c r="CV170" s="127"/>
      <c r="CW170" s="127"/>
      <c r="CX170" s="127"/>
      <c r="CY170" s="132"/>
      <c r="CZ170" s="127"/>
      <c r="DA170" s="127"/>
      <c r="DB170" s="127"/>
      <c r="DC170" s="127"/>
      <c r="DD170" s="127"/>
      <c r="DE170" s="127"/>
      <c r="DF170" s="127"/>
      <c r="DG170" s="127"/>
      <c r="DH170" s="127"/>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c r="EO170" s="127"/>
    </row>
    <row r="171" spans="1:145" s="58" customFormat="1" ht="20.25" customHeight="1">
      <c r="A171" s="55"/>
      <c r="B171" s="56"/>
      <c r="C171" s="56"/>
      <c r="D171" s="1112" t="s">
        <v>125</v>
      </c>
      <c r="E171" s="1004"/>
      <c r="F171" s="1004"/>
      <c r="G171" s="1004"/>
      <c r="H171" s="1004"/>
      <c r="I171" s="1004"/>
      <c r="J171" s="1113"/>
      <c r="K171" s="56"/>
      <c r="L171" s="210"/>
      <c r="M171" s="211"/>
      <c r="N171" s="211"/>
      <c r="O171" s="412"/>
      <c r="P171" s="429"/>
      <c r="Q171" s="430"/>
      <c r="R171" s="429"/>
      <c r="S171" s="429"/>
      <c r="T171" s="412"/>
      <c r="U171" s="429"/>
      <c r="V171" s="430"/>
      <c r="W171" s="429"/>
      <c r="X171" s="429"/>
      <c r="Y171" s="412"/>
      <c r="Z171" s="429"/>
      <c r="AA171" s="430"/>
      <c r="AB171" s="429"/>
      <c r="AC171" s="429"/>
      <c r="AD171" s="412"/>
      <c r="AE171" s="429"/>
      <c r="AF171" s="430"/>
      <c r="AG171" s="429"/>
      <c r="AH171" s="429"/>
      <c r="AI171" s="412"/>
      <c r="AJ171" s="429"/>
      <c r="AK171" s="430"/>
      <c r="AL171" s="429"/>
      <c r="AM171" s="429"/>
      <c r="AN171" s="412"/>
      <c r="AO171" s="429"/>
      <c r="AP171" s="431"/>
      <c r="AQ171" s="432">
        <f>SUM(O171:AN171)</f>
        <v>0</v>
      </c>
      <c r="AR171" s="215"/>
      <c r="AS171" s="56"/>
      <c r="AT171" s="231"/>
      <c r="AU171" s="56"/>
      <c r="AV171" s="56"/>
      <c r="AW171" s="132" t="s">
        <v>181</v>
      </c>
      <c r="AX171" s="132" t="s">
        <v>181</v>
      </c>
      <c r="AY171" s="132" t="s">
        <v>181</v>
      </c>
      <c r="AZ171" s="132" t="s">
        <v>181</v>
      </c>
      <c r="BA171" s="132" t="s">
        <v>181</v>
      </c>
      <c r="BB171" s="132" t="s">
        <v>181</v>
      </c>
      <c r="BC171" s="132" t="s">
        <v>181</v>
      </c>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27"/>
      <c r="CW171" s="127"/>
      <c r="CX171" s="127"/>
      <c r="CY171" s="127"/>
      <c r="CZ171" s="127"/>
      <c r="DA171" s="127"/>
      <c r="DB171" s="127"/>
      <c r="DC171" s="127"/>
      <c r="DD171" s="127"/>
      <c r="DE171" s="127"/>
      <c r="DF171" s="127"/>
      <c r="DG171" s="127"/>
      <c r="DH171" s="127"/>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c r="EO171" s="127"/>
    </row>
    <row r="172" spans="1:145" s="58" customFormat="1" ht="9.9499999999999993" customHeight="1">
      <c r="A172" s="55"/>
      <c r="B172" s="56"/>
      <c r="C172" s="56"/>
      <c r="D172" s="1067"/>
      <c r="E172" s="1004"/>
      <c r="F172" s="1004"/>
      <c r="G172" s="1004"/>
      <c r="H172" s="1004"/>
      <c r="I172" s="1004"/>
      <c r="J172" s="1004"/>
      <c r="K172" s="56"/>
      <c r="L172" s="210"/>
      <c r="M172" s="211"/>
      <c r="N172" s="211"/>
      <c r="O172" s="421" t="s">
        <v>181</v>
      </c>
      <c r="P172" s="429"/>
      <c r="Q172" s="430"/>
      <c r="R172" s="429"/>
      <c r="S172" s="429"/>
      <c r="T172" s="421" t="s">
        <v>181</v>
      </c>
      <c r="U172" s="429"/>
      <c r="V172" s="430"/>
      <c r="W172" s="429"/>
      <c r="X172" s="429"/>
      <c r="Y172" s="421" t="s">
        <v>181</v>
      </c>
      <c r="Z172" s="429"/>
      <c r="AA172" s="430"/>
      <c r="AB172" s="429"/>
      <c r="AC172" s="429"/>
      <c r="AD172" s="421" t="s">
        <v>181</v>
      </c>
      <c r="AE172" s="429"/>
      <c r="AF172" s="430"/>
      <c r="AG172" s="429"/>
      <c r="AH172" s="429"/>
      <c r="AI172" s="421" t="s">
        <v>181</v>
      </c>
      <c r="AJ172" s="429"/>
      <c r="AK172" s="430"/>
      <c r="AL172" s="429"/>
      <c r="AM172" s="429"/>
      <c r="AN172" s="421" t="s">
        <v>181</v>
      </c>
      <c r="AO172" s="429"/>
      <c r="AP172" s="431"/>
      <c r="AQ172" s="433" t="s">
        <v>181</v>
      </c>
      <c r="AR172" s="215"/>
      <c r="AS172" s="56"/>
      <c r="AT172" s="238"/>
      <c r="AU172" s="56"/>
      <c r="AV172" s="56"/>
      <c r="AW172" s="132"/>
      <c r="AX172" s="132"/>
      <c r="AY172" s="132"/>
      <c r="AZ172" s="132"/>
      <c r="BA172" s="132"/>
      <c r="BB172" s="132"/>
      <c r="BC172" s="132"/>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27"/>
      <c r="CW172" s="127"/>
      <c r="CX172" s="127"/>
      <c r="CY172" s="127"/>
      <c r="CZ172" s="127"/>
      <c r="DA172" s="127"/>
      <c r="DB172" s="127"/>
      <c r="DC172" s="127"/>
      <c r="DD172" s="127"/>
      <c r="DE172" s="127"/>
      <c r="DF172" s="127"/>
      <c r="DG172" s="127"/>
      <c r="DH172" s="127"/>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c r="EO172" s="127"/>
    </row>
    <row r="173" spans="1:145" s="58" customFormat="1" ht="20.25" customHeight="1">
      <c r="A173" s="55" t="s">
        <v>181</v>
      </c>
      <c r="B173" s="56" t="s">
        <v>181</v>
      </c>
      <c r="C173" s="56" t="s">
        <v>223</v>
      </c>
      <c r="D173" s="1381" t="str">
        <f>_xlfn.CONCAT("Subaward #3: ", 'Initial Information'!E19)</f>
        <v>Subaward #3: Enter name of subaward institution #3</v>
      </c>
      <c r="E173" s="1382"/>
      <c r="F173" s="1382"/>
      <c r="G173" s="1382"/>
      <c r="H173" s="1382"/>
      <c r="I173" s="1382"/>
      <c r="J173" s="1383"/>
      <c r="K173" s="56" t="s">
        <v>181</v>
      </c>
      <c r="L173" s="210" t="s">
        <v>181</v>
      </c>
      <c r="M173" s="211" t="s">
        <v>181</v>
      </c>
      <c r="N173" s="211" t="s">
        <v>181</v>
      </c>
      <c r="O173" s="434" t="s">
        <v>181</v>
      </c>
      <c r="P173" s="429"/>
      <c r="Q173" s="430" t="s">
        <v>181</v>
      </c>
      <c r="R173" s="429" t="s">
        <v>181</v>
      </c>
      <c r="S173" s="429" t="s">
        <v>181</v>
      </c>
      <c r="T173" s="434" t="s">
        <v>181</v>
      </c>
      <c r="U173" s="429"/>
      <c r="V173" s="430" t="s">
        <v>181</v>
      </c>
      <c r="W173" s="429" t="s">
        <v>181</v>
      </c>
      <c r="X173" s="429" t="s">
        <v>181</v>
      </c>
      <c r="Y173" s="434" t="s">
        <v>181</v>
      </c>
      <c r="Z173" s="429"/>
      <c r="AA173" s="430" t="s">
        <v>181</v>
      </c>
      <c r="AB173" s="429" t="s">
        <v>181</v>
      </c>
      <c r="AC173" s="429" t="s">
        <v>181</v>
      </c>
      <c r="AD173" s="434" t="s">
        <v>181</v>
      </c>
      <c r="AE173" s="429"/>
      <c r="AF173" s="430" t="s">
        <v>181</v>
      </c>
      <c r="AG173" s="429" t="s">
        <v>181</v>
      </c>
      <c r="AH173" s="429" t="s">
        <v>181</v>
      </c>
      <c r="AI173" s="434" t="s">
        <v>181</v>
      </c>
      <c r="AJ173" s="429"/>
      <c r="AK173" s="430" t="s">
        <v>181</v>
      </c>
      <c r="AL173" s="429" t="s">
        <v>181</v>
      </c>
      <c r="AM173" s="429" t="s">
        <v>181</v>
      </c>
      <c r="AN173" s="434" t="s">
        <v>181</v>
      </c>
      <c r="AO173" s="429"/>
      <c r="AP173" s="431" t="s">
        <v>181</v>
      </c>
      <c r="AQ173" s="435" t="s">
        <v>181</v>
      </c>
      <c r="AR173" s="215" t="s">
        <v>181</v>
      </c>
      <c r="AS173" s="56" t="s">
        <v>181</v>
      </c>
      <c r="AT173" s="264"/>
      <c r="AU173" s="56" t="s">
        <v>181</v>
      </c>
      <c r="AV173" s="56"/>
      <c r="AW173" s="132"/>
      <c r="AX173" s="132"/>
      <c r="AY173" s="132"/>
      <c r="AZ173" s="132"/>
      <c r="BA173" s="132"/>
      <c r="BB173" s="132"/>
      <c r="BC173" s="132"/>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27"/>
      <c r="CW173" s="127"/>
      <c r="CX173" s="127"/>
      <c r="CY173" s="127"/>
      <c r="CZ173" s="127"/>
      <c r="DA173" s="127"/>
      <c r="DB173" s="127"/>
      <c r="DC173" s="127"/>
      <c r="DD173" s="127"/>
      <c r="DE173" s="127"/>
      <c r="DF173" s="127"/>
      <c r="DG173" s="127"/>
      <c r="DH173" s="127"/>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c r="EO173" s="127"/>
    </row>
    <row r="174" spans="1:145" s="58" customFormat="1" ht="20.25" customHeight="1">
      <c r="A174" s="55"/>
      <c r="B174" s="56"/>
      <c r="C174" s="56"/>
      <c r="D174" s="1112" t="s">
        <v>221</v>
      </c>
      <c r="E174" s="1004"/>
      <c r="F174" s="1004"/>
      <c r="G174" s="1004"/>
      <c r="H174" s="1004"/>
      <c r="I174" s="1004"/>
      <c r="J174" s="1113"/>
      <c r="K174" s="56"/>
      <c r="L174" s="210"/>
      <c r="M174" s="211"/>
      <c r="N174" s="211"/>
      <c r="O174" s="412"/>
      <c r="P174" s="429"/>
      <c r="Q174" s="430"/>
      <c r="R174" s="429"/>
      <c r="S174" s="429"/>
      <c r="T174" s="412"/>
      <c r="U174" s="429"/>
      <c r="V174" s="430"/>
      <c r="W174" s="429"/>
      <c r="X174" s="429"/>
      <c r="Y174" s="412"/>
      <c r="Z174" s="429"/>
      <c r="AA174" s="430"/>
      <c r="AB174" s="429"/>
      <c r="AC174" s="429"/>
      <c r="AD174" s="412"/>
      <c r="AE174" s="429"/>
      <c r="AF174" s="430"/>
      <c r="AG174" s="429"/>
      <c r="AH174" s="429"/>
      <c r="AI174" s="412"/>
      <c r="AJ174" s="429"/>
      <c r="AK174" s="430"/>
      <c r="AL174" s="429"/>
      <c r="AM174" s="429"/>
      <c r="AN174" s="412"/>
      <c r="AO174" s="429"/>
      <c r="AP174" s="431"/>
      <c r="AQ174" s="435"/>
      <c r="AR174" s="215"/>
      <c r="AS174" s="56"/>
      <c r="AT174" s="264"/>
      <c r="AU174" s="56"/>
      <c r="AV174" s="56"/>
      <c r="AW174" s="132"/>
      <c r="AX174" s="132"/>
      <c r="AY174" s="132"/>
      <c r="AZ174" s="132"/>
      <c r="BA174" s="132"/>
      <c r="BB174" s="132"/>
      <c r="BC174" s="132"/>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27"/>
      <c r="CW174" s="127"/>
      <c r="CX174" s="127"/>
      <c r="CY174" s="127"/>
      <c r="CZ174" s="127"/>
      <c r="DA174" s="127"/>
      <c r="DB174" s="127"/>
      <c r="DC174" s="127"/>
      <c r="DD174" s="127"/>
      <c r="DE174" s="127"/>
      <c r="DF174" s="127"/>
      <c r="DG174" s="127"/>
      <c r="DH174" s="127"/>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c r="EO174" s="127"/>
    </row>
    <row r="175" spans="1:145" s="58" customFormat="1" ht="20.25" customHeight="1">
      <c r="A175" s="55"/>
      <c r="B175" s="56"/>
      <c r="C175" s="56"/>
      <c r="D175" s="1112" t="s">
        <v>125</v>
      </c>
      <c r="E175" s="1004"/>
      <c r="F175" s="1004"/>
      <c r="G175" s="1004"/>
      <c r="H175" s="1004"/>
      <c r="I175" s="1004"/>
      <c r="J175" s="1113"/>
      <c r="K175" s="56"/>
      <c r="L175" s="210"/>
      <c r="M175" s="211"/>
      <c r="N175" s="211"/>
      <c r="O175" s="412"/>
      <c r="P175" s="429"/>
      <c r="Q175" s="430"/>
      <c r="R175" s="429"/>
      <c r="S175" s="429"/>
      <c r="T175" s="412"/>
      <c r="U175" s="429"/>
      <c r="V175" s="430"/>
      <c r="W175" s="429"/>
      <c r="X175" s="429"/>
      <c r="Y175" s="412"/>
      <c r="Z175" s="429"/>
      <c r="AA175" s="430"/>
      <c r="AB175" s="429"/>
      <c r="AC175" s="429"/>
      <c r="AD175" s="412"/>
      <c r="AE175" s="429"/>
      <c r="AF175" s="430"/>
      <c r="AG175" s="429"/>
      <c r="AH175" s="429"/>
      <c r="AI175" s="412"/>
      <c r="AJ175" s="429"/>
      <c r="AK175" s="430"/>
      <c r="AL175" s="429"/>
      <c r="AM175" s="429"/>
      <c r="AN175" s="412"/>
      <c r="AO175" s="429"/>
      <c r="AP175" s="431"/>
      <c r="AQ175" s="432">
        <f>SUM(O175:AN175)</f>
        <v>0</v>
      </c>
      <c r="AR175" s="215"/>
      <c r="AS175" s="56"/>
      <c r="AT175" s="231"/>
      <c r="AU175" s="56"/>
      <c r="AV175" s="56"/>
      <c r="AW175" s="132"/>
      <c r="AX175" s="132"/>
      <c r="AY175" s="132"/>
      <c r="AZ175" s="132"/>
      <c r="BA175" s="132"/>
      <c r="BB175" s="132"/>
      <c r="BC175" s="132"/>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27"/>
      <c r="CW175" s="127"/>
      <c r="CX175" s="127"/>
      <c r="CY175" s="127"/>
      <c r="CZ175" s="127"/>
      <c r="DA175" s="127"/>
      <c r="DB175" s="127"/>
      <c r="DC175" s="127"/>
      <c r="DD175" s="127"/>
      <c r="DE175" s="127"/>
      <c r="DF175" s="127"/>
      <c r="DG175" s="127"/>
      <c r="DH175" s="127"/>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c r="EO175" s="127"/>
    </row>
    <row r="176" spans="1:145" s="58" customFormat="1" ht="9.9499999999999993" hidden="1" customHeight="1">
      <c r="A176" s="55"/>
      <c r="B176" s="56"/>
      <c r="C176" s="56"/>
      <c r="D176" s="1067"/>
      <c r="E176" s="1004"/>
      <c r="F176" s="1004"/>
      <c r="G176" s="1004"/>
      <c r="H176" s="1004"/>
      <c r="I176" s="1004"/>
      <c r="J176" s="1004"/>
      <c r="K176" s="56"/>
      <c r="L176" s="210"/>
      <c r="M176" s="211"/>
      <c r="N176" s="211"/>
      <c r="O176" s="421" t="s">
        <v>181</v>
      </c>
      <c r="P176" s="429"/>
      <c r="Q176" s="430"/>
      <c r="R176" s="429"/>
      <c r="S176" s="429"/>
      <c r="T176" s="421" t="s">
        <v>181</v>
      </c>
      <c r="U176" s="429"/>
      <c r="V176" s="430"/>
      <c r="W176" s="429"/>
      <c r="X176" s="429"/>
      <c r="Y176" s="421" t="s">
        <v>181</v>
      </c>
      <c r="Z176" s="429"/>
      <c r="AA176" s="430"/>
      <c r="AB176" s="429"/>
      <c r="AC176" s="429"/>
      <c r="AD176" s="421" t="s">
        <v>181</v>
      </c>
      <c r="AE176" s="429"/>
      <c r="AF176" s="430"/>
      <c r="AG176" s="429"/>
      <c r="AH176" s="429"/>
      <c r="AI176" s="421" t="s">
        <v>181</v>
      </c>
      <c r="AJ176" s="429"/>
      <c r="AK176" s="430"/>
      <c r="AL176" s="429"/>
      <c r="AM176" s="429"/>
      <c r="AN176" s="421" t="s">
        <v>181</v>
      </c>
      <c r="AO176" s="429"/>
      <c r="AP176" s="431"/>
      <c r="AQ176" s="433" t="s">
        <v>181</v>
      </c>
      <c r="AR176" s="215"/>
      <c r="AS176" s="56"/>
      <c r="AT176" s="238"/>
      <c r="AU176" s="56"/>
      <c r="AV176" s="56"/>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27"/>
      <c r="CW176" s="127"/>
      <c r="CX176" s="127"/>
      <c r="CY176" s="127"/>
      <c r="CZ176" s="127"/>
      <c r="DA176" s="127"/>
      <c r="DB176" s="127"/>
      <c r="DC176" s="127"/>
      <c r="DD176" s="127"/>
      <c r="DE176" s="127"/>
      <c r="DF176" s="127"/>
      <c r="DG176" s="127"/>
      <c r="DH176" s="127"/>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c r="EO176" s="127"/>
    </row>
    <row r="177" spans="1:145" s="58" customFormat="1" ht="20.25" hidden="1" customHeight="1">
      <c r="A177" s="55" t="s">
        <v>181</v>
      </c>
      <c r="B177" s="56" t="s">
        <v>181</v>
      </c>
      <c r="C177" s="56" t="s">
        <v>224</v>
      </c>
      <c r="D177" s="1381" t="str">
        <f>_xlfn.CONCAT("Subaward #4: ", 'Initial Information'!E20)</f>
        <v>Subaward #4: Enter name of subaward institution #4</v>
      </c>
      <c r="E177" s="1382"/>
      <c r="F177" s="1382"/>
      <c r="G177" s="1382"/>
      <c r="H177" s="1382"/>
      <c r="I177" s="1382"/>
      <c r="J177" s="1383"/>
      <c r="K177" s="56" t="s">
        <v>181</v>
      </c>
      <c r="L177" s="210" t="s">
        <v>181</v>
      </c>
      <c r="M177" s="211" t="s">
        <v>181</v>
      </c>
      <c r="N177" s="211" t="s">
        <v>181</v>
      </c>
      <c r="O177" s="434" t="s">
        <v>181</v>
      </c>
      <c r="P177" s="429"/>
      <c r="Q177" s="430" t="s">
        <v>181</v>
      </c>
      <c r="R177" s="429" t="s">
        <v>181</v>
      </c>
      <c r="S177" s="429" t="s">
        <v>181</v>
      </c>
      <c r="T177" s="434" t="s">
        <v>181</v>
      </c>
      <c r="U177" s="429"/>
      <c r="V177" s="430" t="s">
        <v>181</v>
      </c>
      <c r="W177" s="429" t="s">
        <v>181</v>
      </c>
      <c r="X177" s="429" t="s">
        <v>181</v>
      </c>
      <c r="Y177" s="434" t="s">
        <v>181</v>
      </c>
      <c r="Z177" s="429"/>
      <c r="AA177" s="430" t="s">
        <v>181</v>
      </c>
      <c r="AB177" s="429" t="s">
        <v>181</v>
      </c>
      <c r="AC177" s="429" t="s">
        <v>181</v>
      </c>
      <c r="AD177" s="434" t="s">
        <v>181</v>
      </c>
      <c r="AE177" s="429"/>
      <c r="AF177" s="430" t="s">
        <v>181</v>
      </c>
      <c r="AG177" s="429" t="s">
        <v>181</v>
      </c>
      <c r="AH177" s="429" t="s">
        <v>181</v>
      </c>
      <c r="AI177" s="434" t="s">
        <v>181</v>
      </c>
      <c r="AJ177" s="429"/>
      <c r="AK177" s="430" t="s">
        <v>181</v>
      </c>
      <c r="AL177" s="429" t="s">
        <v>181</v>
      </c>
      <c r="AM177" s="429" t="s">
        <v>181</v>
      </c>
      <c r="AN177" s="434" t="s">
        <v>181</v>
      </c>
      <c r="AO177" s="429"/>
      <c r="AP177" s="431" t="s">
        <v>181</v>
      </c>
      <c r="AQ177" s="435" t="s">
        <v>181</v>
      </c>
      <c r="AR177" s="215" t="s">
        <v>181</v>
      </c>
      <c r="AS177" s="56" t="s">
        <v>181</v>
      </c>
      <c r="AT177" s="264"/>
      <c r="AU177" s="56" t="s">
        <v>181</v>
      </c>
      <c r="AV177" s="56"/>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27"/>
      <c r="CW177" s="127"/>
      <c r="CX177" s="127"/>
      <c r="CY177" s="127"/>
      <c r="CZ177" s="127"/>
      <c r="DA177" s="127"/>
      <c r="DB177" s="127"/>
      <c r="DC177" s="127"/>
      <c r="DD177" s="127"/>
      <c r="DE177" s="127"/>
      <c r="DF177" s="127"/>
      <c r="DG177" s="127"/>
      <c r="DH177" s="127"/>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c r="EO177" s="127"/>
    </row>
    <row r="178" spans="1:145" s="58" customFormat="1" ht="20.25" hidden="1" customHeight="1">
      <c r="A178" s="55"/>
      <c r="B178" s="56"/>
      <c r="C178" s="56"/>
      <c r="D178" s="1112" t="s">
        <v>221</v>
      </c>
      <c r="E178" s="1067"/>
      <c r="F178" s="1067"/>
      <c r="G178" s="1067"/>
      <c r="H178" s="1067"/>
      <c r="I178" s="1067"/>
      <c r="J178" s="1389"/>
      <c r="K178" s="56"/>
      <c r="L178" s="210"/>
      <c r="M178" s="211"/>
      <c r="N178" s="211"/>
      <c r="O178" s="412"/>
      <c r="P178" s="429"/>
      <c r="Q178" s="430"/>
      <c r="R178" s="429"/>
      <c r="S178" s="429"/>
      <c r="T178" s="412"/>
      <c r="U178" s="429"/>
      <c r="V178" s="430"/>
      <c r="W178" s="429"/>
      <c r="X178" s="429"/>
      <c r="Y178" s="412"/>
      <c r="Z178" s="429"/>
      <c r="AA178" s="430"/>
      <c r="AB178" s="429"/>
      <c r="AC178" s="429"/>
      <c r="AD178" s="412"/>
      <c r="AE178" s="429"/>
      <c r="AF178" s="430"/>
      <c r="AG178" s="429"/>
      <c r="AH178" s="429"/>
      <c r="AI178" s="412"/>
      <c r="AJ178" s="429"/>
      <c r="AK178" s="430"/>
      <c r="AL178" s="429"/>
      <c r="AM178" s="429"/>
      <c r="AN178" s="412"/>
      <c r="AO178" s="429"/>
      <c r="AP178" s="431"/>
      <c r="AQ178" s="435"/>
      <c r="AR178" s="215"/>
      <c r="AS178" s="56"/>
      <c r="AT178" s="264"/>
      <c r="AU178" s="56"/>
      <c r="AV178" s="56"/>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27"/>
      <c r="CW178" s="127"/>
      <c r="CX178" s="127"/>
      <c r="CY178" s="127"/>
      <c r="CZ178" s="127"/>
      <c r="DA178" s="127"/>
      <c r="DB178" s="127"/>
      <c r="DC178" s="127"/>
      <c r="DD178" s="127"/>
      <c r="DE178" s="127"/>
      <c r="DF178" s="127"/>
      <c r="DG178" s="127"/>
      <c r="DH178" s="127"/>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c r="EO178" s="127"/>
    </row>
    <row r="179" spans="1:145" s="58" customFormat="1" ht="20.25" hidden="1" customHeight="1">
      <c r="A179" s="55"/>
      <c r="B179" s="56"/>
      <c r="C179" s="56"/>
      <c r="D179" s="1112" t="s">
        <v>125</v>
      </c>
      <c r="E179" s="1067"/>
      <c r="F179" s="1067"/>
      <c r="G179" s="1067"/>
      <c r="H179" s="1067"/>
      <c r="I179" s="1067"/>
      <c r="J179" s="1389"/>
      <c r="K179" s="56"/>
      <c r="L179" s="210"/>
      <c r="M179" s="211"/>
      <c r="N179" s="211"/>
      <c r="O179" s="412"/>
      <c r="P179" s="429"/>
      <c r="Q179" s="430"/>
      <c r="R179" s="429"/>
      <c r="S179" s="429"/>
      <c r="T179" s="412"/>
      <c r="U179" s="429"/>
      <c r="V179" s="430"/>
      <c r="W179" s="429"/>
      <c r="X179" s="429"/>
      <c r="Y179" s="412"/>
      <c r="Z179" s="429"/>
      <c r="AA179" s="430"/>
      <c r="AB179" s="429"/>
      <c r="AC179" s="429"/>
      <c r="AD179" s="412"/>
      <c r="AE179" s="429"/>
      <c r="AF179" s="430"/>
      <c r="AG179" s="429"/>
      <c r="AH179" s="429"/>
      <c r="AI179" s="412"/>
      <c r="AJ179" s="429"/>
      <c r="AK179" s="430"/>
      <c r="AL179" s="429"/>
      <c r="AM179" s="429"/>
      <c r="AN179" s="412"/>
      <c r="AO179" s="429"/>
      <c r="AP179" s="431"/>
      <c r="AQ179" s="432">
        <f>SUM(O179:AN179)</f>
        <v>0</v>
      </c>
      <c r="AR179" s="215"/>
      <c r="AS179" s="56"/>
      <c r="AT179" s="231"/>
      <c r="AU179" s="56"/>
      <c r="AV179" s="56"/>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27"/>
      <c r="CW179" s="127"/>
      <c r="CX179" s="127"/>
      <c r="CY179" s="127"/>
      <c r="CZ179" s="127"/>
      <c r="DA179" s="127"/>
      <c r="DB179" s="127"/>
      <c r="DC179" s="127"/>
      <c r="DD179" s="127"/>
      <c r="DE179" s="127"/>
      <c r="DF179" s="127"/>
      <c r="DG179" s="127"/>
      <c r="DH179" s="127"/>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c r="EO179" s="127"/>
    </row>
    <row r="180" spans="1:145" s="58" customFormat="1" ht="9.9499999999999993" hidden="1" customHeight="1">
      <c r="A180" s="55"/>
      <c r="B180" s="56"/>
      <c r="C180" s="56"/>
      <c r="D180" s="1067"/>
      <c r="E180" s="1004"/>
      <c r="F180" s="1004"/>
      <c r="G180" s="1004"/>
      <c r="H180" s="1004"/>
      <c r="I180" s="1004"/>
      <c r="J180" s="1004"/>
      <c r="K180" s="56"/>
      <c r="L180" s="210"/>
      <c r="M180" s="211"/>
      <c r="N180" s="211"/>
      <c r="O180" s="421" t="s">
        <v>181</v>
      </c>
      <c r="P180" s="429"/>
      <c r="Q180" s="430"/>
      <c r="R180" s="429"/>
      <c r="S180" s="429"/>
      <c r="T180" s="421" t="s">
        <v>181</v>
      </c>
      <c r="U180" s="429"/>
      <c r="V180" s="430"/>
      <c r="W180" s="429"/>
      <c r="X180" s="429"/>
      <c r="Y180" s="421" t="s">
        <v>181</v>
      </c>
      <c r="Z180" s="429"/>
      <c r="AA180" s="430"/>
      <c r="AB180" s="429"/>
      <c r="AC180" s="429"/>
      <c r="AD180" s="421" t="s">
        <v>181</v>
      </c>
      <c r="AE180" s="429"/>
      <c r="AF180" s="430"/>
      <c r="AG180" s="429"/>
      <c r="AH180" s="429"/>
      <c r="AI180" s="421" t="s">
        <v>181</v>
      </c>
      <c r="AJ180" s="429"/>
      <c r="AK180" s="430"/>
      <c r="AL180" s="429"/>
      <c r="AM180" s="429"/>
      <c r="AN180" s="421" t="s">
        <v>181</v>
      </c>
      <c r="AO180" s="429"/>
      <c r="AP180" s="431"/>
      <c r="AQ180" s="433" t="s">
        <v>181</v>
      </c>
      <c r="AR180" s="215"/>
      <c r="AS180" s="56"/>
      <c r="AT180" s="238"/>
      <c r="AU180" s="56"/>
      <c r="AV180" s="56"/>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27"/>
      <c r="CW180" s="127"/>
      <c r="CX180" s="127"/>
      <c r="CY180" s="127"/>
      <c r="CZ180" s="127"/>
      <c r="DA180" s="127"/>
      <c r="DB180" s="127"/>
      <c r="DC180" s="127"/>
      <c r="DD180" s="127"/>
      <c r="DE180" s="127"/>
      <c r="DF180" s="127"/>
      <c r="DG180" s="127"/>
      <c r="DH180" s="127"/>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c r="EO180" s="127"/>
    </row>
    <row r="181" spans="1:145" s="58" customFormat="1" ht="20.25" hidden="1" customHeight="1">
      <c r="A181" s="55" t="s">
        <v>181</v>
      </c>
      <c r="B181" s="56" t="s">
        <v>181</v>
      </c>
      <c r="C181" s="56" t="s">
        <v>225</v>
      </c>
      <c r="D181" s="1381" t="str">
        <f>_xlfn.CONCAT("Subaward #5: ", 'Initial Information'!E21)</f>
        <v>Subaward #5: Enter name of subaward institution #5</v>
      </c>
      <c r="E181" s="1382"/>
      <c r="F181" s="1382"/>
      <c r="G181" s="1382"/>
      <c r="H181" s="1382"/>
      <c r="I181" s="1382"/>
      <c r="J181" s="1383"/>
      <c r="K181" s="56" t="s">
        <v>181</v>
      </c>
      <c r="L181" s="210" t="s">
        <v>181</v>
      </c>
      <c r="M181" s="211" t="s">
        <v>181</v>
      </c>
      <c r="N181" s="211" t="s">
        <v>181</v>
      </c>
      <c r="O181" s="434" t="s">
        <v>181</v>
      </c>
      <c r="P181" s="429"/>
      <c r="Q181" s="430" t="s">
        <v>181</v>
      </c>
      <c r="R181" s="429" t="s">
        <v>181</v>
      </c>
      <c r="S181" s="429" t="s">
        <v>181</v>
      </c>
      <c r="T181" s="434" t="s">
        <v>181</v>
      </c>
      <c r="U181" s="429"/>
      <c r="V181" s="430" t="s">
        <v>181</v>
      </c>
      <c r="W181" s="429" t="s">
        <v>181</v>
      </c>
      <c r="X181" s="429" t="s">
        <v>181</v>
      </c>
      <c r="Y181" s="434" t="s">
        <v>181</v>
      </c>
      <c r="Z181" s="429"/>
      <c r="AA181" s="430" t="s">
        <v>181</v>
      </c>
      <c r="AB181" s="429" t="s">
        <v>181</v>
      </c>
      <c r="AC181" s="429" t="s">
        <v>181</v>
      </c>
      <c r="AD181" s="434" t="s">
        <v>181</v>
      </c>
      <c r="AE181" s="429"/>
      <c r="AF181" s="430" t="s">
        <v>181</v>
      </c>
      <c r="AG181" s="429" t="s">
        <v>181</v>
      </c>
      <c r="AH181" s="429" t="s">
        <v>181</v>
      </c>
      <c r="AI181" s="434" t="s">
        <v>181</v>
      </c>
      <c r="AJ181" s="429"/>
      <c r="AK181" s="430" t="s">
        <v>181</v>
      </c>
      <c r="AL181" s="429" t="s">
        <v>181</v>
      </c>
      <c r="AM181" s="429" t="s">
        <v>181</v>
      </c>
      <c r="AN181" s="434" t="s">
        <v>181</v>
      </c>
      <c r="AO181" s="429"/>
      <c r="AP181" s="431" t="s">
        <v>181</v>
      </c>
      <c r="AQ181" s="435" t="s">
        <v>181</v>
      </c>
      <c r="AR181" s="215" t="s">
        <v>181</v>
      </c>
      <c r="AS181" s="56" t="s">
        <v>181</v>
      </c>
      <c r="AT181" s="264"/>
      <c r="AU181" s="56" t="s">
        <v>181</v>
      </c>
      <c r="AV181" s="56"/>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27"/>
      <c r="CW181" s="127"/>
      <c r="CX181" s="127"/>
      <c r="CY181" s="127"/>
      <c r="CZ181" s="127"/>
      <c r="DA181" s="127"/>
      <c r="DB181" s="127"/>
      <c r="DC181" s="127"/>
      <c r="DD181" s="127"/>
      <c r="DE181" s="127"/>
      <c r="DF181" s="127"/>
      <c r="DG181" s="127"/>
      <c r="DH181" s="127"/>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c r="EO181" s="127"/>
    </row>
    <row r="182" spans="1:145" s="58" customFormat="1" ht="20.25" hidden="1" customHeight="1">
      <c r="A182" s="55"/>
      <c r="B182" s="56"/>
      <c r="C182" s="56"/>
      <c r="D182" s="1112" t="s">
        <v>221</v>
      </c>
      <c r="E182" s="1067"/>
      <c r="F182" s="1067"/>
      <c r="G182" s="1067"/>
      <c r="H182" s="1067"/>
      <c r="I182" s="1067"/>
      <c r="J182" s="1389"/>
      <c r="K182" s="56"/>
      <c r="L182" s="210"/>
      <c r="M182" s="211"/>
      <c r="N182" s="211"/>
      <c r="O182" s="412"/>
      <c r="P182" s="429"/>
      <c r="Q182" s="430"/>
      <c r="R182" s="429"/>
      <c r="S182" s="429"/>
      <c r="T182" s="412"/>
      <c r="U182" s="429"/>
      <c r="V182" s="430"/>
      <c r="W182" s="429"/>
      <c r="X182" s="429"/>
      <c r="Y182" s="412"/>
      <c r="Z182" s="429"/>
      <c r="AA182" s="430"/>
      <c r="AB182" s="429"/>
      <c r="AC182" s="429"/>
      <c r="AD182" s="412"/>
      <c r="AE182" s="429"/>
      <c r="AF182" s="430"/>
      <c r="AG182" s="429"/>
      <c r="AH182" s="429"/>
      <c r="AI182" s="412"/>
      <c r="AJ182" s="429"/>
      <c r="AK182" s="430"/>
      <c r="AL182" s="429"/>
      <c r="AM182" s="429"/>
      <c r="AN182" s="412"/>
      <c r="AO182" s="429"/>
      <c r="AP182" s="431"/>
      <c r="AQ182" s="435"/>
      <c r="AR182" s="215"/>
      <c r="AS182" s="56"/>
      <c r="AT182" s="264"/>
      <c r="AU182" s="56"/>
      <c r="AV182" s="56"/>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27"/>
      <c r="CW182" s="127"/>
      <c r="CX182" s="127"/>
      <c r="CY182" s="127"/>
      <c r="CZ182" s="127"/>
      <c r="DA182" s="127"/>
      <c r="DB182" s="127"/>
      <c r="DC182" s="127"/>
      <c r="DD182" s="127"/>
      <c r="DE182" s="127"/>
      <c r="DF182" s="127"/>
      <c r="DG182" s="127"/>
      <c r="DH182" s="127"/>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row>
    <row r="183" spans="1:145" s="58" customFormat="1" ht="20.25" hidden="1" customHeight="1">
      <c r="A183" s="55"/>
      <c r="B183" s="56"/>
      <c r="C183" s="56"/>
      <c r="D183" s="1112" t="s">
        <v>125</v>
      </c>
      <c r="E183" s="1067"/>
      <c r="F183" s="1067"/>
      <c r="G183" s="1067"/>
      <c r="H183" s="1067"/>
      <c r="I183" s="1067"/>
      <c r="J183" s="1389"/>
      <c r="K183" s="56"/>
      <c r="L183" s="210"/>
      <c r="M183" s="211"/>
      <c r="N183" s="211"/>
      <c r="O183" s="412"/>
      <c r="P183" s="429"/>
      <c r="Q183" s="430"/>
      <c r="R183" s="429"/>
      <c r="S183" s="429"/>
      <c r="T183" s="412"/>
      <c r="U183" s="429"/>
      <c r="V183" s="430"/>
      <c r="W183" s="429"/>
      <c r="X183" s="429"/>
      <c r="Y183" s="412"/>
      <c r="Z183" s="429"/>
      <c r="AA183" s="430"/>
      <c r="AB183" s="429"/>
      <c r="AC183" s="429"/>
      <c r="AD183" s="412"/>
      <c r="AE183" s="429"/>
      <c r="AF183" s="430"/>
      <c r="AG183" s="429"/>
      <c r="AH183" s="429"/>
      <c r="AI183" s="412"/>
      <c r="AJ183" s="429"/>
      <c r="AK183" s="430"/>
      <c r="AL183" s="429"/>
      <c r="AM183" s="429"/>
      <c r="AN183" s="412"/>
      <c r="AO183" s="429"/>
      <c r="AP183" s="431"/>
      <c r="AQ183" s="432">
        <f>SUM(O183:AN183)</f>
        <v>0</v>
      </c>
      <c r="AR183" s="215"/>
      <c r="AS183" s="56"/>
      <c r="AT183" s="231"/>
      <c r="AU183" s="56"/>
      <c r="AV183" s="56"/>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27"/>
      <c r="CW183" s="127"/>
      <c r="CX183" s="127"/>
      <c r="CY183" s="127"/>
      <c r="CZ183" s="127"/>
      <c r="DA183" s="127"/>
      <c r="DB183" s="127"/>
      <c r="DC183" s="127"/>
      <c r="DD183" s="127"/>
      <c r="DE183" s="127"/>
      <c r="DF183" s="127"/>
      <c r="DG183" s="127"/>
      <c r="DH183" s="127"/>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row>
    <row r="184" spans="1:145" s="58" customFormat="1" ht="9.9499999999999993" hidden="1" customHeight="1">
      <c r="A184" s="55"/>
      <c r="B184" s="56"/>
      <c r="C184" s="56"/>
      <c r="D184" s="1085"/>
      <c r="E184" s="1077"/>
      <c r="F184" s="1077"/>
      <c r="G184" s="1077"/>
      <c r="H184" s="1077"/>
      <c r="I184" s="1077"/>
      <c r="J184" s="1077"/>
      <c r="K184" s="56"/>
      <c r="L184" s="210"/>
      <c r="M184" s="211"/>
      <c r="N184" s="211"/>
      <c r="O184" s="421" t="s">
        <v>181</v>
      </c>
      <c r="P184" s="429"/>
      <c r="Q184" s="430"/>
      <c r="R184" s="429"/>
      <c r="S184" s="429"/>
      <c r="T184" s="421" t="s">
        <v>181</v>
      </c>
      <c r="U184" s="429"/>
      <c r="V184" s="430"/>
      <c r="W184" s="429"/>
      <c r="X184" s="429"/>
      <c r="Y184" s="421" t="s">
        <v>181</v>
      </c>
      <c r="Z184" s="429"/>
      <c r="AA184" s="430"/>
      <c r="AB184" s="429"/>
      <c r="AC184" s="429"/>
      <c r="AD184" s="421" t="s">
        <v>181</v>
      </c>
      <c r="AE184" s="429"/>
      <c r="AF184" s="430"/>
      <c r="AG184" s="429"/>
      <c r="AH184" s="429"/>
      <c r="AI184" s="421" t="s">
        <v>181</v>
      </c>
      <c r="AJ184" s="429"/>
      <c r="AK184" s="430"/>
      <c r="AL184" s="429"/>
      <c r="AM184" s="429"/>
      <c r="AN184" s="421" t="s">
        <v>181</v>
      </c>
      <c r="AO184" s="429"/>
      <c r="AP184" s="431"/>
      <c r="AQ184" s="433" t="s">
        <v>181</v>
      </c>
      <c r="AR184" s="215"/>
      <c r="AS184" s="56"/>
      <c r="AT184" s="238"/>
      <c r="AU184" s="56"/>
      <c r="AV184" s="56"/>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27"/>
      <c r="CW184" s="127"/>
      <c r="CX184" s="127"/>
      <c r="CY184" s="127"/>
      <c r="CZ184" s="127"/>
      <c r="DA184" s="127"/>
      <c r="DB184" s="127"/>
      <c r="DC184" s="127"/>
      <c r="DD184" s="127"/>
      <c r="DE184" s="127"/>
      <c r="DF184" s="127"/>
      <c r="DG184" s="127"/>
      <c r="DH184" s="127"/>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c r="EO184" s="127"/>
    </row>
    <row r="185" spans="1:145" s="58" customFormat="1" ht="20.25" hidden="1" customHeight="1">
      <c r="A185" s="55" t="s">
        <v>181</v>
      </c>
      <c r="B185" s="56" t="s">
        <v>181</v>
      </c>
      <c r="C185" s="56" t="s">
        <v>226</v>
      </c>
      <c r="D185" s="1390" t="str">
        <f>_xlfn.CONCAT("Subaward #6: ", 'Initial Information'!G17)</f>
        <v>Subaward #6: Enter name of subaward institution #6</v>
      </c>
      <c r="E185" s="1391"/>
      <c r="F185" s="1391"/>
      <c r="G185" s="1391"/>
      <c r="H185" s="1391"/>
      <c r="I185" s="1391"/>
      <c r="J185" s="1392"/>
      <c r="K185" s="56" t="s">
        <v>181</v>
      </c>
      <c r="L185" s="210" t="s">
        <v>181</v>
      </c>
      <c r="M185" s="211" t="s">
        <v>181</v>
      </c>
      <c r="N185" s="211" t="s">
        <v>181</v>
      </c>
      <c r="O185" s="434" t="s">
        <v>181</v>
      </c>
      <c r="P185" s="429"/>
      <c r="Q185" s="430" t="s">
        <v>181</v>
      </c>
      <c r="R185" s="429" t="s">
        <v>181</v>
      </c>
      <c r="S185" s="429" t="s">
        <v>181</v>
      </c>
      <c r="T185" s="434" t="s">
        <v>181</v>
      </c>
      <c r="U185" s="429"/>
      <c r="V185" s="430" t="s">
        <v>181</v>
      </c>
      <c r="W185" s="429" t="s">
        <v>181</v>
      </c>
      <c r="X185" s="429" t="s">
        <v>181</v>
      </c>
      <c r="Y185" s="434" t="s">
        <v>181</v>
      </c>
      <c r="Z185" s="429"/>
      <c r="AA185" s="430" t="s">
        <v>181</v>
      </c>
      <c r="AB185" s="429" t="s">
        <v>181</v>
      </c>
      <c r="AC185" s="429" t="s">
        <v>181</v>
      </c>
      <c r="AD185" s="434" t="s">
        <v>181</v>
      </c>
      <c r="AE185" s="429"/>
      <c r="AF185" s="430" t="s">
        <v>181</v>
      </c>
      <c r="AG185" s="429" t="s">
        <v>181</v>
      </c>
      <c r="AH185" s="429" t="s">
        <v>181</v>
      </c>
      <c r="AI185" s="434" t="s">
        <v>181</v>
      </c>
      <c r="AJ185" s="429"/>
      <c r="AK185" s="430" t="s">
        <v>181</v>
      </c>
      <c r="AL185" s="429" t="s">
        <v>181</v>
      </c>
      <c r="AM185" s="429" t="s">
        <v>181</v>
      </c>
      <c r="AN185" s="434" t="s">
        <v>181</v>
      </c>
      <c r="AO185" s="429"/>
      <c r="AP185" s="431" t="s">
        <v>181</v>
      </c>
      <c r="AQ185" s="435" t="s">
        <v>181</v>
      </c>
      <c r="AR185" s="215" t="s">
        <v>181</v>
      </c>
      <c r="AS185" s="56" t="s">
        <v>181</v>
      </c>
      <c r="AT185" s="264"/>
      <c r="AU185" s="56" t="s">
        <v>181</v>
      </c>
      <c r="AV185" s="56"/>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27"/>
      <c r="CW185" s="127"/>
      <c r="CX185" s="127"/>
      <c r="CY185" s="127"/>
      <c r="CZ185" s="127"/>
      <c r="DA185" s="127"/>
      <c r="DB185" s="127"/>
      <c r="DC185" s="127"/>
      <c r="DD185" s="127"/>
      <c r="DE185" s="127"/>
      <c r="DF185" s="127"/>
      <c r="DG185" s="127"/>
      <c r="DH185" s="127"/>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c r="EO185" s="127"/>
    </row>
    <row r="186" spans="1:145" s="58" customFormat="1" ht="20.25" hidden="1" customHeight="1">
      <c r="A186" s="55"/>
      <c r="B186" s="56"/>
      <c r="C186" s="56"/>
      <c r="D186" s="1112" t="s">
        <v>221</v>
      </c>
      <c r="E186" s="1067"/>
      <c r="F186" s="1067"/>
      <c r="G186" s="1067"/>
      <c r="H186" s="1067"/>
      <c r="I186" s="1067"/>
      <c r="J186" s="1389"/>
      <c r="K186" s="56"/>
      <c r="L186" s="210"/>
      <c r="M186" s="211"/>
      <c r="N186" s="211"/>
      <c r="O186" s="412"/>
      <c r="P186" s="429"/>
      <c r="Q186" s="430"/>
      <c r="R186" s="429"/>
      <c r="S186" s="429"/>
      <c r="T186" s="412"/>
      <c r="U186" s="429"/>
      <c r="V186" s="430"/>
      <c r="W186" s="429"/>
      <c r="X186" s="429"/>
      <c r="Y186" s="412"/>
      <c r="Z186" s="429"/>
      <c r="AA186" s="430"/>
      <c r="AB186" s="429"/>
      <c r="AC186" s="429"/>
      <c r="AD186" s="412"/>
      <c r="AE186" s="429"/>
      <c r="AF186" s="430"/>
      <c r="AG186" s="429"/>
      <c r="AH186" s="429"/>
      <c r="AI186" s="412"/>
      <c r="AJ186" s="429"/>
      <c r="AK186" s="430"/>
      <c r="AL186" s="429"/>
      <c r="AM186" s="429"/>
      <c r="AN186" s="412"/>
      <c r="AO186" s="429"/>
      <c r="AP186" s="431"/>
      <c r="AQ186" s="435"/>
      <c r="AR186" s="215"/>
      <c r="AS186" s="56"/>
      <c r="AT186" s="264"/>
      <c r="AU186" s="56"/>
      <c r="AV186" s="56"/>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27"/>
      <c r="CW186" s="127"/>
      <c r="CX186" s="127"/>
      <c r="CY186" s="127"/>
      <c r="CZ186" s="127"/>
      <c r="DA186" s="127"/>
      <c r="DB186" s="127"/>
      <c r="DC186" s="127"/>
      <c r="DD186" s="127"/>
      <c r="DE186" s="127"/>
      <c r="DF186" s="127"/>
      <c r="DG186" s="127"/>
      <c r="DH186" s="127"/>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c r="EO186" s="127"/>
    </row>
    <row r="187" spans="1:145" s="58" customFormat="1" ht="20.25" hidden="1" customHeight="1">
      <c r="A187" s="55"/>
      <c r="B187" s="56"/>
      <c r="C187" s="56"/>
      <c r="D187" s="1112" t="s">
        <v>125</v>
      </c>
      <c r="E187" s="1067"/>
      <c r="F187" s="1067"/>
      <c r="G187" s="1067"/>
      <c r="H187" s="1067"/>
      <c r="I187" s="1067"/>
      <c r="J187" s="1389"/>
      <c r="K187" s="56"/>
      <c r="L187" s="210"/>
      <c r="M187" s="211"/>
      <c r="N187" s="211"/>
      <c r="O187" s="412"/>
      <c r="P187" s="429"/>
      <c r="Q187" s="430"/>
      <c r="R187" s="429"/>
      <c r="S187" s="429"/>
      <c r="T187" s="412"/>
      <c r="U187" s="429"/>
      <c r="V187" s="430"/>
      <c r="W187" s="429"/>
      <c r="X187" s="429"/>
      <c r="Y187" s="412"/>
      <c r="Z187" s="429"/>
      <c r="AA187" s="430"/>
      <c r="AB187" s="429"/>
      <c r="AC187" s="429"/>
      <c r="AD187" s="412"/>
      <c r="AE187" s="429"/>
      <c r="AF187" s="430"/>
      <c r="AG187" s="429"/>
      <c r="AH187" s="429"/>
      <c r="AI187" s="412"/>
      <c r="AJ187" s="429"/>
      <c r="AK187" s="430"/>
      <c r="AL187" s="429"/>
      <c r="AM187" s="429"/>
      <c r="AN187" s="412"/>
      <c r="AO187" s="429"/>
      <c r="AP187" s="431"/>
      <c r="AQ187" s="432">
        <f>SUM(O187:AN187)</f>
        <v>0</v>
      </c>
      <c r="AR187" s="215"/>
      <c r="AS187" s="56"/>
      <c r="AT187" s="231"/>
      <c r="AU187" s="56"/>
      <c r="AV187" s="56"/>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row>
    <row r="188" spans="1:145" s="58" customFormat="1" ht="9.9499999999999993" hidden="1" customHeight="1">
      <c r="A188" s="55"/>
      <c r="B188" s="56"/>
      <c r="C188" s="56"/>
      <c r="D188" s="1085"/>
      <c r="E188" s="1077"/>
      <c r="F188" s="1077"/>
      <c r="G188" s="1077"/>
      <c r="H188" s="1077"/>
      <c r="I188" s="1077"/>
      <c r="J188" s="1077"/>
      <c r="K188" s="56"/>
      <c r="L188" s="210"/>
      <c r="M188" s="211"/>
      <c r="N188" s="211"/>
      <c r="O188" s="421" t="s">
        <v>181</v>
      </c>
      <c r="P188" s="429"/>
      <c r="Q188" s="430"/>
      <c r="R188" s="429"/>
      <c r="S188" s="429"/>
      <c r="T188" s="421" t="s">
        <v>181</v>
      </c>
      <c r="U188" s="429"/>
      <c r="V188" s="430"/>
      <c r="W188" s="429"/>
      <c r="X188" s="429"/>
      <c r="Y188" s="421" t="s">
        <v>181</v>
      </c>
      <c r="Z188" s="429"/>
      <c r="AA188" s="430"/>
      <c r="AB188" s="429"/>
      <c r="AC188" s="429"/>
      <c r="AD188" s="421" t="s">
        <v>181</v>
      </c>
      <c r="AE188" s="429"/>
      <c r="AF188" s="430"/>
      <c r="AG188" s="429"/>
      <c r="AH188" s="429"/>
      <c r="AI188" s="421" t="s">
        <v>181</v>
      </c>
      <c r="AJ188" s="429"/>
      <c r="AK188" s="430"/>
      <c r="AL188" s="429"/>
      <c r="AM188" s="429"/>
      <c r="AN188" s="421" t="s">
        <v>181</v>
      </c>
      <c r="AO188" s="429"/>
      <c r="AP188" s="431"/>
      <c r="AQ188" s="433" t="s">
        <v>181</v>
      </c>
      <c r="AR188" s="215"/>
      <c r="AS188" s="56"/>
      <c r="AT188" s="238"/>
      <c r="AU188" s="56"/>
      <c r="AV188" s="56"/>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row>
    <row r="189" spans="1:145" s="58" customFormat="1" ht="20.25" hidden="1" customHeight="1">
      <c r="A189" s="55" t="s">
        <v>181</v>
      </c>
      <c r="B189" s="56" t="s">
        <v>181</v>
      </c>
      <c r="C189" s="56" t="s">
        <v>227</v>
      </c>
      <c r="D189" s="1390" t="str">
        <f>_xlfn.CONCAT("Subaward #7: ", 'Initial Information'!G18)</f>
        <v>Subaward #7: Enter name of subaward institution #7</v>
      </c>
      <c r="E189" s="1391"/>
      <c r="F189" s="1391"/>
      <c r="G189" s="1391"/>
      <c r="H189" s="1391"/>
      <c r="I189" s="1391"/>
      <c r="J189" s="1392"/>
      <c r="K189" s="56" t="s">
        <v>181</v>
      </c>
      <c r="L189" s="210" t="s">
        <v>181</v>
      </c>
      <c r="M189" s="211" t="s">
        <v>181</v>
      </c>
      <c r="N189" s="211" t="s">
        <v>181</v>
      </c>
      <c r="O189" s="434" t="s">
        <v>181</v>
      </c>
      <c r="P189" s="429"/>
      <c r="Q189" s="430" t="s">
        <v>181</v>
      </c>
      <c r="R189" s="429" t="s">
        <v>181</v>
      </c>
      <c r="S189" s="429" t="s">
        <v>181</v>
      </c>
      <c r="T189" s="434" t="s">
        <v>181</v>
      </c>
      <c r="U189" s="429"/>
      <c r="V189" s="430" t="s">
        <v>181</v>
      </c>
      <c r="W189" s="429" t="s">
        <v>181</v>
      </c>
      <c r="X189" s="429" t="s">
        <v>181</v>
      </c>
      <c r="Y189" s="434" t="s">
        <v>181</v>
      </c>
      <c r="Z189" s="429"/>
      <c r="AA189" s="430" t="s">
        <v>181</v>
      </c>
      <c r="AB189" s="429" t="s">
        <v>181</v>
      </c>
      <c r="AC189" s="429" t="s">
        <v>181</v>
      </c>
      <c r="AD189" s="434" t="s">
        <v>181</v>
      </c>
      <c r="AE189" s="429"/>
      <c r="AF189" s="430" t="s">
        <v>181</v>
      </c>
      <c r="AG189" s="429" t="s">
        <v>181</v>
      </c>
      <c r="AH189" s="429" t="s">
        <v>181</v>
      </c>
      <c r="AI189" s="434" t="s">
        <v>181</v>
      </c>
      <c r="AJ189" s="429"/>
      <c r="AK189" s="430" t="s">
        <v>181</v>
      </c>
      <c r="AL189" s="429" t="s">
        <v>181</v>
      </c>
      <c r="AM189" s="429" t="s">
        <v>181</v>
      </c>
      <c r="AN189" s="434" t="s">
        <v>181</v>
      </c>
      <c r="AO189" s="429"/>
      <c r="AP189" s="431" t="s">
        <v>181</v>
      </c>
      <c r="AQ189" s="435" t="s">
        <v>181</v>
      </c>
      <c r="AR189" s="215" t="s">
        <v>181</v>
      </c>
      <c r="AS189" s="56" t="s">
        <v>181</v>
      </c>
      <c r="AT189" s="264"/>
      <c r="AU189" s="56" t="s">
        <v>181</v>
      </c>
      <c r="AV189" s="56"/>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c r="EO189" s="127"/>
    </row>
    <row r="190" spans="1:145" s="58" customFormat="1" ht="20.25" hidden="1" customHeight="1">
      <c r="A190" s="55"/>
      <c r="B190" s="56"/>
      <c r="C190" s="56"/>
      <c r="D190" s="1112" t="s">
        <v>221</v>
      </c>
      <c r="E190" s="1067"/>
      <c r="F190" s="1067"/>
      <c r="G190" s="1067"/>
      <c r="H190" s="1067"/>
      <c r="I190" s="1067"/>
      <c r="J190" s="1389"/>
      <c r="K190" s="56"/>
      <c r="L190" s="210"/>
      <c r="M190" s="211"/>
      <c r="N190" s="211"/>
      <c r="O190" s="412"/>
      <c r="P190" s="429"/>
      <c r="Q190" s="430"/>
      <c r="R190" s="429"/>
      <c r="S190" s="429"/>
      <c r="T190" s="412"/>
      <c r="U190" s="429"/>
      <c r="V190" s="430"/>
      <c r="W190" s="429"/>
      <c r="X190" s="429"/>
      <c r="Y190" s="412"/>
      <c r="Z190" s="429"/>
      <c r="AA190" s="430"/>
      <c r="AB190" s="429"/>
      <c r="AC190" s="429"/>
      <c r="AD190" s="412"/>
      <c r="AE190" s="429"/>
      <c r="AF190" s="430"/>
      <c r="AG190" s="429"/>
      <c r="AH190" s="429"/>
      <c r="AI190" s="412"/>
      <c r="AJ190" s="429"/>
      <c r="AK190" s="430"/>
      <c r="AL190" s="429"/>
      <c r="AM190" s="429"/>
      <c r="AN190" s="412"/>
      <c r="AO190" s="429"/>
      <c r="AP190" s="431"/>
      <c r="AQ190" s="435"/>
      <c r="AR190" s="215"/>
      <c r="AS190" s="56"/>
      <c r="AT190" s="264"/>
      <c r="AU190" s="56"/>
      <c r="AV190" s="56"/>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c r="EO190" s="127"/>
    </row>
    <row r="191" spans="1:145" s="58" customFormat="1" ht="20.25" hidden="1" customHeight="1">
      <c r="A191" s="55"/>
      <c r="B191" s="56"/>
      <c r="C191" s="56"/>
      <c r="D191" s="1112" t="s">
        <v>125</v>
      </c>
      <c r="E191" s="1067"/>
      <c r="F191" s="1067"/>
      <c r="G191" s="1067"/>
      <c r="H191" s="1067"/>
      <c r="I191" s="1067"/>
      <c r="J191" s="1389"/>
      <c r="K191" s="56"/>
      <c r="L191" s="210"/>
      <c r="M191" s="211"/>
      <c r="N191" s="211"/>
      <c r="O191" s="412"/>
      <c r="P191" s="429"/>
      <c r="Q191" s="430"/>
      <c r="R191" s="429"/>
      <c r="S191" s="429"/>
      <c r="T191" s="412"/>
      <c r="U191" s="429"/>
      <c r="V191" s="430"/>
      <c r="W191" s="429"/>
      <c r="X191" s="429"/>
      <c r="Y191" s="412"/>
      <c r="Z191" s="429"/>
      <c r="AA191" s="430"/>
      <c r="AB191" s="429"/>
      <c r="AC191" s="429"/>
      <c r="AD191" s="412"/>
      <c r="AE191" s="429"/>
      <c r="AF191" s="430"/>
      <c r="AG191" s="429"/>
      <c r="AH191" s="429"/>
      <c r="AI191" s="412"/>
      <c r="AJ191" s="429"/>
      <c r="AK191" s="430"/>
      <c r="AL191" s="429"/>
      <c r="AM191" s="429"/>
      <c r="AN191" s="412"/>
      <c r="AO191" s="429"/>
      <c r="AP191" s="431"/>
      <c r="AQ191" s="432">
        <f>SUM(O191:AN191)</f>
        <v>0</v>
      </c>
      <c r="AR191" s="215"/>
      <c r="AS191" s="56"/>
      <c r="AT191" s="231"/>
      <c r="AU191" s="56"/>
      <c r="AV191" s="56"/>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c r="EO191" s="127"/>
    </row>
    <row r="192" spans="1:145" s="58" customFormat="1" ht="9.9499999999999993" hidden="1" customHeight="1">
      <c r="A192" s="55"/>
      <c r="B192" s="56"/>
      <c r="C192" s="56"/>
      <c r="D192" s="1085"/>
      <c r="E192" s="1077"/>
      <c r="F192" s="1077"/>
      <c r="G192" s="1077"/>
      <c r="H192" s="1077"/>
      <c r="I192" s="1077"/>
      <c r="J192" s="1077"/>
      <c r="K192" s="56"/>
      <c r="L192" s="210"/>
      <c r="M192" s="211"/>
      <c r="N192" s="211"/>
      <c r="O192" s="421" t="s">
        <v>181</v>
      </c>
      <c r="P192" s="429"/>
      <c r="Q192" s="430"/>
      <c r="R192" s="429"/>
      <c r="S192" s="429"/>
      <c r="T192" s="421" t="s">
        <v>181</v>
      </c>
      <c r="U192" s="429"/>
      <c r="V192" s="430"/>
      <c r="W192" s="429"/>
      <c r="X192" s="429"/>
      <c r="Y192" s="421" t="s">
        <v>181</v>
      </c>
      <c r="Z192" s="429"/>
      <c r="AA192" s="430"/>
      <c r="AB192" s="429"/>
      <c r="AC192" s="429"/>
      <c r="AD192" s="421" t="s">
        <v>181</v>
      </c>
      <c r="AE192" s="429"/>
      <c r="AF192" s="430"/>
      <c r="AG192" s="429"/>
      <c r="AH192" s="429"/>
      <c r="AI192" s="421" t="s">
        <v>181</v>
      </c>
      <c r="AJ192" s="429"/>
      <c r="AK192" s="430"/>
      <c r="AL192" s="429"/>
      <c r="AM192" s="429"/>
      <c r="AN192" s="421" t="s">
        <v>181</v>
      </c>
      <c r="AO192" s="429"/>
      <c r="AP192" s="431"/>
      <c r="AQ192" s="433" t="s">
        <v>181</v>
      </c>
      <c r="AR192" s="215"/>
      <c r="AS192" s="56"/>
      <c r="AT192" s="238"/>
      <c r="AU192" s="56"/>
      <c r="AV192" s="56"/>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c r="EO192" s="127"/>
    </row>
    <row r="193" spans="1:145" s="58" customFormat="1" ht="20.25" hidden="1" customHeight="1">
      <c r="A193" s="55" t="s">
        <v>181</v>
      </c>
      <c r="B193" s="56" t="s">
        <v>181</v>
      </c>
      <c r="C193" s="56" t="s">
        <v>228</v>
      </c>
      <c r="D193" s="1390" t="str">
        <f>_xlfn.CONCAT("Subaward #8: ", 'Initial Information'!G19)</f>
        <v>Subaward #8: Enter name of subaward institution #8</v>
      </c>
      <c r="E193" s="1391"/>
      <c r="F193" s="1391"/>
      <c r="G193" s="1391"/>
      <c r="H193" s="1391"/>
      <c r="I193" s="1391"/>
      <c r="J193" s="1392"/>
      <c r="K193" s="56" t="s">
        <v>181</v>
      </c>
      <c r="L193" s="210" t="s">
        <v>181</v>
      </c>
      <c r="M193" s="211" t="s">
        <v>181</v>
      </c>
      <c r="N193" s="211" t="s">
        <v>181</v>
      </c>
      <c r="O193" s="434" t="s">
        <v>181</v>
      </c>
      <c r="P193" s="429"/>
      <c r="Q193" s="430" t="s">
        <v>181</v>
      </c>
      <c r="R193" s="429" t="s">
        <v>181</v>
      </c>
      <c r="S193" s="429" t="s">
        <v>181</v>
      </c>
      <c r="T193" s="434" t="s">
        <v>181</v>
      </c>
      <c r="U193" s="429"/>
      <c r="V193" s="430" t="s">
        <v>181</v>
      </c>
      <c r="W193" s="429" t="s">
        <v>181</v>
      </c>
      <c r="X193" s="429" t="s">
        <v>181</v>
      </c>
      <c r="Y193" s="434" t="s">
        <v>181</v>
      </c>
      <c r="Z193" s="429"/>
      <c r="AA193" s="430" t="s">
        <v>181</v>
      </c>
      <c r="AB193" s="429" t="s">
        <v>181</v>
      </c>
      <c r="AC193" s="429" t="s">
        <v>181</v>
      </c>
      <c r="AD193" s="434" t="s">
        <v>181</v>
      </c>
      <c r="AE193" s="429"/>
      <c r="AF193" s="430" t="s">
        <v>181</v>
      </c>
      <c r="AG193" s="429" t="s">
        <v>181</v>
      </c>
      <c r="AH193" s="429" t="s">
        <v>181</v>
      </c>
      <c r="AI193" s="434" t="s">
        <v>181</v>
      </c>
      <c r="AJ193" s="429"/>
      <c r="AK193" s="430" t="s">
        <v>181</v>
      </c>
      <c r="AL193" s="429" t="s">
        <v>181</v>
      </c>
      <c r="AM193" s="429" t="s">
        <v>181</v>
      </c>
      <c r="AN193" s="434" t="s">
        <v>181</v>
      </c>
      <c r="AO193" s="429"/>
      <c r="AP193" s="431" t="s">
        <v>181</v>
      </c>
      <c r="AQ193" s="435" t="s">
        <v>181</v>
      </c>
      <c r="AR193" s="215" t="s">
        <v>181</v>
      </c>
      <c r="AS193" s="56" t="s">
        <v>181</v>
      </c>
      <c r="AT193" s="264"/>
      <c r="AU193" s="56" t="s">
        <v>181</v>
      </c>
      <c r="AV193" s="56"/>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c r="EO193" s="127"/>
    </row>
    <row r="194" spans="1:145" s="58" customFormat="1" ht="20.25" hidden="1" customHeight="1">
      <c r="A194" s="55"/>
      <c r="B194" s="56"/>
      <c r="C194" s="56"/>
      <c r="D194" s="1112" t="s">
        <v>221</v>
      </c>
      <c r="E194" s="1067"/>
      <c r="F194" s="1067"/>
      <c r="G194" s="1067"/>
      <c r="H194" s="1067"/>
      <c r="I194" s="1067"/>
      <c r="J194" s="1389"/>
      <c r="K194" s="56"/>
      <c r="L194" s="210"/>
      <c r="M194" s="211"/>
      <c r="N194" s="211"/>
      <c r="O194" s="412"/>
      <c r="P194" s="429"/>
      <c r="Q194" s="430"/>
      <c r="R194" s="429"/>
      <c r="S194" s="429"/>
      <c r="T194" s="412"/>
      <c r="U194" s="429"/>
      <c r="V194" s="430"/>
      <c r="W194" s="429"/>
      <c r="X194" s="429"/>
      <c r="Y194" s="412"/>
      <c r="Z194" s="429"/>
      <c r="AA194" s="430"/>
      <c r="AB194" s="429"/>
      <c r="AC194" s="429"/>
      <c r="AD194" s="412"/>
      <c r="AE194" s="429"/>
      <c r="AF194" s="430"/>
      <c r="AG194" s="429"/>
      <c r="AH194" s="429"/>
      <c r="AI194" s="412"/>
      <c r="AJ194" s="429"/>
      <c r="AK194" s="430"/>
      <c r="AL194" s="429"/>
      <c r="AM194" s="429"/>
      <c r="AN194" s="412"/>
      <c r="AO194" s="429"/>
      <c r="AP194" s="431"/>
      <c r="AQ194" s="435"/>
      <c r="AR194" s="215"/>
      <c r="AS194" s="56"/>
      <c r="AT194" s="264"/>
      <c r="AU194" s="56"/>
      <c r="AV194" s="56"/>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c r="EO194" s="127"/>
    </row>
    <row r="195" spans="1:145" s="58" customFormat="1" ht="20.25" hidden="1" customHeight="1">
      <c r="A195" s="55"/>
      <c r="B195" s="56"/>
      <c r="C195" s="56"/>
      <c r="D195" s="1112" t="s">
        <v>125</v>
      </c>
      <c r="E195" s="1067"/>
      <c r="F195" s="1067"/>
      <c r="G195" s="1067"/>
      <c r="H195" s="1067"/>
      <c r="I195" s="1067"/>
      <c r="J195" s="1389"/>
      <c r="K195" s="56"/>
      <c r="L195" s="210"/>
      <c r="M195" s="211"/>
      <c r="N195" s="211"/>
      <c r="O195" s="412"/>
      <c r="P195" s="429"/>
      <c r="Q195" s="430"/>
      <c r="R195" s="429"/>
      <c r="S195" s="429"/>
      <c r="T195" s="412"/>
      <c r="U195" s="429"/>
      <c r="V195" s="430"/>
      <c r="W195" s="429"/>
      <c r="X195" s="429"/>
      <c r="Y195" s="412"/>
      <c r="Z195" s="429"/>
      <c r="AA195" s="430"/>
      <c r="AB195" s="429"/>
      <c r="AC195" s="429"/>
      <c r="AD195" s="412"/>
      <c r="AE195" s="429"/>
      <c r="AF195" s="430"/>
      <c r="AG195" s="429"/>
      <c r="AH195" s="429"/>
      <c r="AI195" s="412"/>
      <c r="AJ195" s="429"/>
      <c r="AK195" s="430"/>
      <c r="AL195" s="429"/>
      <c r="AM195" s="429"/>
      <c r="AN195" s="412"/>
      <c r="AO195" s="429"/>
      <c r="AP195" s="431"/>
      <c r="AQ195" s="432">
        <f>SUM(O195:AN195)</f>
        <v>0</v>
      </c>
      <c r="AR195" s="215"/>
      <c r="AS195" s="56"/>
      <c r="AT195" s="231"/>
      <c r="AU195" s="56"/>
      <c r="AV195" s="56"/>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c r="EO195" s="127"/>
    </row>
    <row r="196" spans="1:145" s="58" customFormat="1" ht="9.9499999999999993" hidden="1" customHeight="1">
      <c r="A196" s="55"/>
      <c r="B196" s="56"/>
      <c r="C196" s="56"/>
      <c r="D196" s="1085"/>
      <c r="E196" s="1077"/>
      <c r="F196" s="1077"/>
      <c r="G196" s="1077"/>
      <c r="H196" s="1077"/>
      <c r="I196" s="1077"/>
      <c r="J196" s="1077"/>
      <c r="K196" s="56"/>
      <c r="L196" s="210"/>
      <c r="M196" s="211"/>
      <c r="N196" s="211"/>
      <c r="O196" s="421" t="s">
        <v>181</v>
      </c>
      <c r="P196" s="429"/>
      <c r="Q196" s="430"/>
      <c r="R196" s="429"/>
      <c r="S196" s="429"/>
      <c r="T196" s="421" t="s">
        <v>181</v>
      </c>
      <c r="U196" s="429"/>
      <c r="V196" s="430"/>
      <c r="W196" s="429"/>
      <c r="X196" s="429"/>
      <c r="Y196" s="421" t="s">
        <v>181</v>
      </c>
      <c r="Z196" s="429"/>
      <c r="AA196" s="430"/>
      <c r="AB196" s="429"/>
      <c r="AC196" s="429"/>
      <c r="AD196" s="421" t="s">
        <v>181</v>
      </c>
      <c r="AE196" s="429"/>
      <c r="AF196" s="430"/>
      <c r="AG196" s="429"/>
      <c r="AH196" s="429"/>
      <c r="AI196" s="421" t="s">
        <v>181</v>
      </c>
      <c r="AJ196" s="429"/>
      <c r="AK196" s="430"/>
      <c r="AL196" s="429"/>
      <c r="AM196" s="429"/>
      <c r="AN196" s="421" t="s">
        <v>181</v>
      </c>
      <c r="AO196" s="429"/>
      <c r="AP196" s="431"/>
      <c r="AQ196" s="433" t="s">
        <v>181</v>
      </c>
      <c r="AR196" s="215"/>
      <c r="AS196" s="56"/>
      <c r="AT196" s="238"/>
      <c r="AU196" s="56"/>
      <c r="AV196" s="56"/>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c r="EO196" s="127"/>
    </row>
    <row r="197" spans="1:145" s="58" customFormat="1" ht="20.25" hidden="1" customHeight="1">
      <c r="A197" s="55" t="s">
        <v>181</v>
      </c>
      <c r="B197" s="56" t="s">
        <v>181</v>
      </c>
      <c r="C197" s="56" t="s">
        <v>229</v>
      </c>
      <c r="D197" s="1390" t="str">
        <f>_xlfn.CONCAT("Subaward #9: ", 'Initial Information'!G20)</f>
        <v>Subaward #9: Enter name of subaward institution #9</v>
      </c>
      <c r="E197" s="1391"/>
      <c r="F197" s="1391"/>
      <c r="G197" s="1391"/>
      <c r="H197" s="1391"/>
      <c r="I197" s="1391"/>
      <c r="J197" s="1392"/>
      <c r="K197" s="56" t="s">
        <v>181</v>
      </c>
      <c r="L197" s="210" t="s">
        <v>181</v>
      </c>
      <c r="M197" s="211" t="s">
        <v>181</v>
      </c>
      <c r="N197" s="211" t="s">
        <v>181</v>
      </c>
      <c r="O197" s="434" t="s">
        <v>181</v>
      </c>
      <c r="P197" s="429"/>
      <c r="Q197" s="430" t="s">
        <v>181</v>
      </c>
      <c r="R197" s="429" t="s">
        <v>181</v>
      </c>
      <c r="S197" s="429" t="s">
        <v>181</v>
      </c>
      <c r="T197" s="434" t="s">
        <v>181</v>
      </c>
      <c r="U197" s="429"/>
      <c r="V197" s="430" t="s">
        <v>181</v>
      </c>
      <c r="W197" s="429" t="s">
        <v>181</v>
      </c>
      <c r="X197" s="429" t="s">
        <v>181</v>
      </c>
      <c r="Y197" s="434" t="s">
        <v>181</v>
      </c>
      <c r="Z197" s="429"/>
      <c r="AA197" s="430" t="s">
        <v>181</v>
      </c>
      <c r="AB197" s="429" t="s">
        <v>181</v>
      </c>
      <c r="AC197" s="429" t="s">
        <v>181</v>
      </c>
      <c r="AD197" s="434" t="s">
        <v>181</v>
      </c>
      <c r="AE197" s="429"/>
      <c r="AF197" s="430" t="s">
        <v>181</v>
      </c>
      <c r="AG197" s="429" t="s">
        <v>181</v>
      </c>
      <c r="AH197" s="429" t="s">
        <v>181</v>
      </c>
      <c r="AI197" s="434" t="s">
        <v>181</v>
      </c>
      <c r="AJ197" s="429"/>
      <c r="AK197" s="430" t="s">
        <v>181</v>
      </c>
      <c r="AL197" s="429" t="s">
        <v>181</v>
      </c>
      <c r="AM197" s="429" t="s">
        <v>181</v>
      </c>
      <c r="AN197" s="434" t="s">
        <v>181</v>
      </c>
      <c r="AO197" s="429"/>
      <c r="AP197" s="431" t="s">
        <v>181</v>
      </c>
      <c r="AQ197" s="435" t="s">
        <v>181</v>
      </c>
      <c r="AR197" s="215" t="s">
        <v>181</v>
      </c>
      <c r="AS197" s="56" t="s">
        <v>181</v>
      </c>
      <c r="AT197" s="264"/>
      <c r="AU197" s="56" t="s">
        <v>181</v>
      </c>
      <c r="AV197" s="56"/>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c r="EO197" s="127"/>
    </row>
    <row r="198" spans="1:145" s="58" customFormat="1" ht="20.25" hidden="1" customHeight="1">
      <c r="A198" s="55"/>
      <c r="B198" s="56"/>
      <c r="C198" s="56"/>
      <c r="D198" s="1112" t="s">
        <v>221</v>
      </c>
      <c r="E198" s="1067"/>
      <c r="F198" s="1067"/>
      <c r="G198" s="1067"/>
      <c r="H198" s="1067"/>
      <c r="I198" s="1067"/>
      <c r="J198" s="1389"/>
      <c r="K198" s="56"/>
      <c r="L198" s="210"/>
      <c r="M198" s="211"/>
      <c r="N198" s="211"/>
      <c r="O198" s="412"/>
      <c r="P198" s="429"/>
      <c r="Q198" s="430"/>
      <c r="R198" s="429"/>
      <c r="S198" s="429"/>
      <c r="T198" s="412"/>
      <c r="U198" s="429"/>
      <c r="V198" s="430"/>
      <c r="W198" s="429"/>
      <c r="X198" s="429"/>
      <c r="Y198" s="412"/>
      <c r="Z198" s="429"/>
      <c r="AA198" s="430"/>
      <c r="AB198" s="429"/>
      <c r="AC198" s="429"/>
      <c r="AD198" s="412"/>
      <c r="AE198" s="429"/>
      <c r="AF198" s="430"/>
      <c r="AG198" s="429"/>
      <c r="AH198" s="429"/>
      <c r="AI198" s="412"/>
      <c r="AJ198" s="429"/>
      <c r="AK198" s="430"/>
      <c r="AL198" s="429"/>
      <c r="AM198" s="429"/>
      <c r="AN198" s="412"/>
      <c r="AO198" s="429"/>
      <c r="AP198" s="431"/>
      <c r="AQ198" s="435"/>
      <c r="AR198" s="215"/>
      <c r="AS198" s="56"/>
      <c r="AT198" s="264"/>
      <c r="AU198" s="56"/>
      <c r="AV198" s="56"/>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c r="EO198" s="127"/>
    </row>
    <row r="199" spans="1:145" s="58" customFormat="1" ht="20.25" hidden="1" customHeight="1">
      <c r="A199" s="55"/>
      <c r="B199" s="56"/>
      <c r="C199" s="56"/>
      <c r="D199" s="1112" t="s">
        <v>125</v>
      </c>
      <c r="E199" s="1067"/>
      <c r="F199" s="1067"/>
      <c r="G199" s="1067"/>
      <c r="H199" s="1067"/>
      <c r="I199" s="1067"/>
      <c r="J199" s="1389"/>
      <c r="K199" s="56"/>
      <c r="L199" s="210"/>
      <c r="M199" s="211"/>
      <c r="N199" s="211"/>
      <c r="O199" s="412"/>
      <c r="P199" s="429"/>
      <c r="Q199" s="430"/>
      <c r="R199" s="429"/>
      <c r="S199" s="429"/>
      <c r="T199" s="412"/>
      <c r="U199" s="429"/>
      <c r="V199" s="430"/>
      <c r="W199" s="429"/>
      <c r="X199" s="429"/>
      <c r="Y199" s="412"/>
      <c r="Z199" s="429"/>
      <c r="AA199" s="430"/>
      <c r="AB199" s="429"/>
      <c r="AC199" s="429"/>
      <c r="AD199" s="412"/>
      <c r="AE199" s="429"/>
      <c r="AF199" s="430"/>
      <c r="AG199" s="429"/>
      <c r="AH199" s="429"/>
      <c r="AI199" s="412"/>
      <c r="AJ199" s="429"/>
      <c r="AK199" s="430"/>
      <c r="AL199" s="429"/>
      <c r="AM199" s="429"/>
      <c r="AN199" s="412"/>
      <c r="AO199" s="429"/>
      <c r="AP199" s="431"/>
      <c r="AQ199" s="432">
        <f>SUM(O199:AN199)</f>
        <v>0</v>
      </c>
      <c r="AR199" s="215"/>
      <c r="AS199" s="56"/>
      <c r="AT199" s="231"/>
      <c r="AU199" s="56"/>
      <c r="AV199" s="56"/>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c r="EO199" s="127"/>
    </row>
    <row r="200" spans="1:145" s="58" customFormat="1" ht="9.9499999999999993" hidden="1" customHeight="1">
      <c r="A200" s="55"/>
      <c r="B200" s="56"/>
      <c r="C200" s="56"/>
      <c r="D200" s="1085"/>
      <c r="E200" s="1077"/>
      <c r="F200" s="1077"/>
      <c r="G200" s="1077"/>
      <c r="H200" s="1077"/>
      <c r="I200" s="1077"/>
      <c r="J200" s="1077"/>
      <c r="K200" s="56"/>
      <c r="L200" s="210"/>
      <c r="M200" s="211"/>
      <c r="N200" s="211"/>
      <c r="O200" s="421" t="s">
        <v>181</v>
      </c>
      <c r="P200" s="429"/>
      <c r="Q200" s="430"/>
      <c r="R200" s="429"/>
      <c r="S200" s="429"/>
      <c r="T200" s="421" t="s">
        <v>181</v>
      </c>
      <c r="U200" s="429"/>
      <c r="V200" s="430"/>
      <c r="W200" s="429"/>
      <c r="X200" s="429"/>
      <c r="Y200" s="421" t="s">
        <v>181</v>
      </c>
      <c r="Z200" s="429"/>
      <c r="AA200" s="430"/>
      <c r="AB200" s="429"/>
      <c r="AC200" s="429"/>
      <c r="AD200" s="421" t="s">
        <v>181</v>
      </c>
      <c r="AE200" s="429"/>
      <c r="AF200" s="430"/>
      <c r="AG200" s="429"/>
      <c r="AH200" s="429"/>
      <c r="AI200" s="421" t="s">
        <v>181</v>
      </c>
      <c r="AJ200" s="429"/>
      <c r="AK200" s="430"/>
      <c r="AL200" s="429"/>
      <c r="AM200" s="429"/>
      <c r="AN200" s="421" t="s">
        <v>181</v>
      </c>
      <c r="AO200" s="429"/>
      <c r="AP200" s="431"/>
      <c r="AQ200" s="433" t="s">
        <v>181</v>
      </c>
      <c r="AR200" s="215"/>
      <c r="AS200" s="56"/>
      <c r="AT200" s="238"/>
      <c r="AU200" s="56"/>
      <c r="AV200" s="56"/>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c r="EO200" s="127"/>
    </row>
    <row r="201" spans="1:145" s="58" customFormat="1" ht="20.25" hidden="1" customHeight="1">
      <c r="A201" s="55" t="s">
        <v>181</v>
      </c>
      <c r="B201" s="56" t="s">
        <v>181</v>
      </c>
      <c r="C201" s="56" t="s">
        <v>230</v>
      </c>
      <c r="D201" s="1390" t="str">
        <f>_xlfn.CONCAT("Subaward #10: ", 'Initial Information'!G21)</f>
        <v>Subaward #10: Enter name of subaward institution #10</v>
      </c>
      <c r="E201" s="1391"/>
      <c r="F201" s="1391"/>
      <c r="G201" s="1391"/>
      <c r="H201" s="1391"/>
      <c r="I201" s="1391"/>
      <c r="J201" s="1392"/>
      <c r="K201" s="56" t="s">
        <v>181</v>
      </c>
      <c r="L201" s="210" t="s">
        <v>181</v>
      </c>
      <c r="M201" s="211" t="s">
        <v>181</v>
      </c>
      <c r="N201" s="211" t="s">
        <v>181</v>
      </c>
      <c r="O201" s="434" t="s">
        <v>181</v>
      </c>
      <c r="P201" s="429"/>
      <c r="Q201" s="430" t="s">
        <v>181</v>
      </c>
      <c r="R201" s="429" t="s">
        <v>181</v>
      </c>
      <c r="S201" s="211" t="s">
        <v>181</v>
      </c>
      <c r="T201" s="434" t="s">
        <v>181</v>
      </c>
      <c r="U201" s="429"/>
      <c r="V201" s="430" t="s">
        <v>181</v>
      </c>
      <c r="W201" s="429" t="s">
        <v>181</v>
      </c>
      <c r="X201" s="211" t="s">
        <v>181</v>
      </c>
      <c r="Y201" s="434" t="s">
        <v>181</v>
      </c>
      <c r="Z201" s="429"/>
      <c r="AA201" s="430" t="s">
        <v>181</v>
      </c>
      <c r="AB201" s="429" t="s">
        <v>181</v>
      </c>
      <c r="AC201" s="211" t="s">
        <v>181</v>
      </c>
      <c r="AD201" s="434" t="s">
        <v>181</v>
      </c>
      <c r="AE201" s="429"/>
      <c r="AF201" s="430" t="s">
        <v>181</v>
      </c>
      <c r="AG201" s="429" t="s">
        <v>181</v>
      </c>
      <c r="AH201" s="211" t="s">
        <v>181</v>
      </c>
      <c r="AI201" s="434" t="s">
        <v>181</v>
      </c>
      <c r="AJ201" s="429"/>
      <c r="AK201" s="430" t="s">
        <v>181</v>
      </c>
      <c r="AL201" s="429" t="s">
        <v>181</v>
      </c>
      <c r="AM201" s="211" t="s">
        <v>181</v>
      </c>
      <c r="AN201" s="434" t="s">
        <v>181</v>
      </c>
      <c r="AO201" s="429"/>
      <c r="AP201" s="431" t="s">
        <v>181</v>
      </c>
      <c r="AQ201" s="435" t="s">
        <v>181</v>
      </c>
      <c r="AR201" s="215" t="s">
        <v>181</v>
      </c>
      <c r="AS201" s="56" t="s">
        <v>181</v>
      </c>
      <c r="AT201" s="264"/>
      <c r="AU201" s="56" t="s">
        <v>181</v>
      </c>
      <c r="AV201" s="56"/>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c r="EO201" s="127"/>
    </row>
    <row r="202" spans="1:145" s="58" customFormat="1" ht="20.25" hidden="1" customHeight="1">
      <c r="A202" s="55"/>
      <c r="B202" s="56"/>
      <c r="C202" s="56"/>
      <c r="D202" s="1112" t="s">
        <v>221</v>
      </c>
      <c r="E202" s="1067"/>
      <c r="F202" s="1067"/>
      <c r="G202" s="1067"/>
      <c r="H202" s="1067"/>
      <c r="I202" s="1067"/>
      <c r="J202" s="1389"/>
      <c r="K202" s="56"/>
      <c r="L202" s="210"/>
      <c r="M202" s="211"/>
      <c r="N202" s="211"/>
      <c r="O202" s="412"/>
      <c r="P202" s="429"/>
      <c r="Q202" s="430"/>
      <c r="R202" s="429"/>
      <c r="S202" s="211"/>
      <c r="T202" s="412"/>
      <c r="U202" s="429"/>
      <c r="V202" s="430"/>
      <c r="W202" s="429"/>
      <c r="X202" s="211"/>
      <c r="Y202" s="412"/>
      <c r="Z202" s="429"/>
      <c r="AA202" s="430"/>
      <c r="AB202" s="429"/>
      <c r="AC202" s="211"/>
      <c r="AD202" s="412"/>
      <c r="AE202" s="429"/>
      <c r="AF202" s="430"/>
      <c r="AG202" s="429"/>
      <c r="AH202" s="211"/>
      <c r="AI202" s="412"/>
      <c r="AJ202" s="429"/>
      <c r="AK202" s="430"/>
      <c r="AL202" s="429"/>
      <c r="AM202" s="211"/>
      <c r="AN202" s="412"/>
      <c r="AO202" s="429"/>
      <c r="AP202" s="431"/>
      <c r="AQ202" s="435"/>
      <c r="AR202" s="215"/>
      <c r="AS202" s="56"/>
      <c r="AT202" s="264"/>
      <c r="AU202" s="56"/>
      <c r="AV202" s="56"/>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c r="EO202" s="127"/>
    </row>
    <row r="203" spans="1:145" s="58" customFormat="1" ht="20.25" hidden="1" customHeight="1">
      <c r="A203" s="55"/>
      <c r="B203" s="56"/>
      <c r="C203" s="56"/>
      <c r="D203" s="1112" t="s">
        <v>125</v>
      </c>
      <c r="E203" s="1067"/>
      <c r="F203" s="1067"/>
      <c r="G203" s="1067"/>
      <c r="H203" s="1067"/>
      <c r="I203" s="1067"/>
      <c r="J203" s="1389"/>
      <c r="K203" s="56"/>
      <c r="L203" s="210"/>
      <c r="M203" s="211"/>
      <c r="N203" s="211"/>
      <c r="O203" s="412"/>
      <c r="P203" s="429"/>
      <c r="Q203" s="430"/>
      <c r="R203" s="429"/>
      <c r="S203" s="211"/>
      <c r="T203" s="412"/>
      <c r="U203" s="429"/>
      <c r="V203" s="430"/>
      <c r="W203" s="429"/>
      <c r="X203" s="211"/>
      <c r="Y203" s="412"/>
      <c r="Z203" s="429"/>
      <c r="AA203" s="430"/>
      <c r="AB203" s="429"/>
      <c r="AC203" s="211"/>
      <c r="AD203" s="412"/>
      <c r="AE203" s="429"/>
      <c r="AF203" s="430"/>
      <c r="AG203" s="429"/>
      <c r="AH203" s="211"/>
      <c r="AI203" s="412"/>
      <c r="AJ203" s="429"/>
      <c r="AK203" s="430"/>
      <c r="AL203" s="429"/>
      <c r="AM203" s="211"/>
      <c r="AN203" s="412"/>
      <c r="AO203" s="429"/>
      <c r="AP203" s="431"/>
      <c r="AQ203" s="432">
        <f>SUM(O203:AN203)</f>
        <v>0</v>
      </c>
      <c r="AR203" s="215"/>
      <c r="AS203" s="56"/>
      <c r="AT203" s="231"/>
      <c r="AU203" s="56"/>
      <c r="AV203" s="56"/>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c r="EO203" s="127"/>
    </row>
    <row r="204" spans="1:145" s="58" customFormat="1" ht="9.9499999999999993" customHeight="1">
      <c r="A204" s="55" t="s">
        <v>181</v>
      </c>
      <c r="B204" s="56" t="s">
        <v>181</v>
      </c>
      <c r="C204" s="56" t="s">
        <v>181</v>
      </c>
      <c r="D204" s="56" t="s">
        <v>181</v>
      </c>
      <c r="E204" s="56" t="s">
        <v>181</v>
      </c>
      <c r="F204" s="56" t="s">
        <v>181</v>
      </c>
      <c r="G204" s="56" t="s">
        <v>181</v>
      </c>
      <c r="H204" s="56" t="s">
        <v>181</v>
      </c>
      <c r="I204" s="56" t="s">
        <v>181</v>
      </c>
      <c r="J204" s="56" t="s">
        <v>181</v>
      </c>
      <c r="K204" s="56" t="s">
        <v>181</v>
      </c>
      <c r="L204" s="210" t="s">
        <v>181</v>
      </c>
      <c r="M204" s="211" t="s">
        <v>181</v>
      </c>
      <c r="N204" s="211" t="s">
        <v>181</v>
      </c>
      <c r="O204" s="421"/>
      <c r="P204" s="429"/>
      <c r="Q204" s="430" t="s">
        <v>181</v>
      </c>
      <c r="R204" s="429" t="s">
        <v>181</v>
      </c>
      <c r="S204" s="211" t="s">
        <v>181</v>
      </c>
      <c r="T204" s="421"/>
      <c r="U204" s="429"/>
      <c r="V204" s="430" t="s">
        <v>181</v>
      </c>
      <c r="W204" s="429" t="s">
        <v>181</v>
      </c>
      <c r="X204" s="211" t="s">
        <v>181</v>
      </c>
      <c r="Y204" s="421"/>
      <c r="Z204" s="429"/>
      <c r="AA204" s="430" t="s">
        <v>181</v>
      </c>
      <c r="AB204" s="429" t="s">
        <v>181</v>
      </c>
      <c r="AC204" s="211" t="s">
        <v>181</v>
      </c>
      <c r="AD204" s="421"/>
      <c r="AE204" s="429"/>
      <c r="AF204" s="430" t="s">
        <v>181</v>
      </c>
      <c r="AG204" s="429" t="s">
        <v>181</v>
      </c>
      <c r="AH204" s="211" t="s">
        <v>181</v>
      </c>
      <c r="AI204" s="421"/>
      <c r="AJ204" s="429"/>
      <c r="AK204" s="430" t="s">
        <v>181</v>
      </c>
      <c r="AL204" s="429" t="s">
        <v>181</v>
      </c>
      <c r="AM204" s="211" t="s">
        <v>181</v>
      </c>
      <c r="AN204" s="421"/>
      <c r="AO204" s="429"/>
      <c r="AP204" s="431" t="s">
        <v>181</v>
      </c>
      <c r="AQ204" s="433"/>
      <c r="AR204" s="215" t="s">
        <v>181</v>
      </c>
      <c r="AS204" s="56" t="s">
        <v>181</v>
      </c>
      <c r="AT204" s="238"/>
      <c r="AU204" s="56" t="s">
        <v>181</v>
      </c>
      <c r="AV204" s="56"/>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c r="EO204" s="127"/>
    </row>
    <row r="205" spans="1:145" s="58" customFormat="1" ht="20.25" customHeight="1">
      <c r="A205" s="55" t="s">
        <v>181</v>
      </c>
      <c r="B205" s="56">
        <v>6</v>
      </c>
      <c r="C205" s="1396" t="s">
        <v>231</v>
      </c>
      <c r="D205" s="1397"/>
      <c r="E205" s="1397"/>
      <c r="F205" s="1397"/>
      <c r="G205" s="1397"/>
      <c r="H205" s="1397"/>
      <c r="I205" s="1397"/>
      <c r="J205" s="1397"/>
      <c r="K205" s="56" t="s">
        <v>181</v>
      </c>
      <c r="L205" s="210" t="s">
        <v>181</v>
      </c>
      <c r="M205" s="211" t="s">
        <v>181</v>
      </c>
      <c r="N205" s="211" t="s">
        <v>181</v>
      </c>
      <c r="O205" s="427"/>
      <c r="P205" s="429"/>
      <c r="Q205" s="430" t="s">
        <v>181</v>
      </c>
      <c r="R205" s="429" t="s">
        <v>181</v>
      </c>
      <c r="S205" s="211" t="s">
        <v>181</v>
      </c>
      <c r="T205" s="427"/>
      <c r="U205" s="429"/>
      <c r="V205" s="430" t="s">
        <v>181</v>
      </c>
      <c r="W205" s="429" t="s">
        <v>181</v>
      </c>
      <c r="X205" s="211" t="s">
        <v>181</v>
      </c>
      <c r="Y205" s="427"/>
      <c r="Z205" s="429"/>
      <c r="AA205" s="430" t="s">
        <v>181</v>
      </c>
      <c r="AB205" s="429" t="s">
        <v>181</v>
      </c>
      <c r="AC205" s="211" t="s">
        <v>181</v>
      </c>
      <c r="AD205" s="427"/>
      <c r="AE205" s="429"/>
      <c r="AF205" s="430" t="s">
        <v>181</v>
      </c>
      <c r="AG205" s="429" t="s">
        <v>181</v>
      </c>
      <c r="AH205" s="211" t="s">
        <v>181</v>
      </c>
      <c r="AI205" s="427"/>
      <c r="AJ205" s="429"/>
      <c r="AK205" s="430" t="s">
        <v>181</v>
      </c>
      <c r="AL205" s="429" t="s">
        <v>181</v>
      </c>
      <c r="AM205" s="211" t="s">
        <v>181</v>
      </c>
      <c r="AN205" s="427"/>
      <c r="AO205" s="429"/>
      <c r="AP205" s="431" t="s">
        <v>181</v>
      </c>
      <c r="AQ205" s="432">
        <f>SUM(O205:AN205)</f>
        <v>0</v>
      </c>
      <c r="AR205" s="215" t="s">
        <v>181</v>
      </c>
      <c r="AS205" s="56" t="s">
        <v>181</v>
      </c>
      <c r="AT205" s="231"/>
      <c r="AU205" s="56" t="s">
        <v>181</v>
      </c>
      <c r="AV205" s="56"/>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c r="EO205" s="127"/>
    </row>
    <row r="206" spans="1:145" s="58" customFormat="1" ht="9.9499999999999993" customHeight="1">
      <c r="A206" s="55" t="s">
        <v>181</v>
      </c>
      <c r="B206" s="56" t="s">
        <v>181</v>
      </c>
      <c r="C206" s="56" t="s">
        <v>181</v>
      </c>
      <c r="D206" s="56" t="s">
        <v>181</v>
      </c>
      <c r="E206" s="56" t="s">
        <v>181</v>
      </c>
      <c r="F206" s="56" t="s">
        <v>181</v>
      </c>
      <c r="G206" s="56" t="s">
        <v>181</v>
      </c>
      <c r="H206" s="56" t="s">
        <v>181</v>
      </c>
      <c r="I206" s="56" t="s">
        <v>181</v>
      </c>
      <c r="J206" s="56" t="s">
        <v>181</v>
      </c>
      <c r="K206" s="56" t="s">
        <v>181</v>
      </c>
      <c r="L206" s="210" t="s">
        <v>181</v>
      </c>
      <c r="M206" s="211" t="s">
        <v>181</v>
      </c>
      <c r="N206" s="211" t="s">
        <v>181</v>
      </c>
      <c r="O206" s="421"/>
      <c r="P206" s="429"/>
      <c r="Q206" s="430" t="s">
        <v>181</v>
      </c>
      <c r="R206" s="429" t="s">
        <v>181</v>
      </c>
      <c r="S206" s="211" t="s">
        <v>181</v>
      </c>
      <c r="T206" s="421"/>
      <c r="U206" s="429"/>
      <c r="V206" s="430" t="s">
        <v>181</v>
      </c>
      <c r="W206" s="429" t="s">
        <v>181</v>
      </c>
      <c r="X206" s="211" t="s">
        <v>181</v>
      </c>
      <c r="Y206" s="421"/>
      <c r="Z206" s="429"/>
      <c r="AA206" s="430" t="s">
        <v>181</v>
      </c>
      <c r="AB206" s="429" t="s">
        <v>181</v>
      </c>
      <c r="AC206" s="211" t="s">
        <v>181</v>
      </c>
      <c r="AD206" s="421"/>
      <c r="AE206" s="429"/>
      <c r="AF206" s="430" t="s">
        <v>181</v>
      </c>
      <c r="AG206" s="429" t="s">
        <v>181</v>
      </c>
      <c r="AH206" s="211" t="s">
        <v>181</v>
      </c>
      <c r="AI206" s="421"/>
      <c r="AJ206" s="429"/>
      <c r="AK206" s="430" t="s">
        <v>181</v>
      </c>
      <c r="AL206" s="429" t="s">
        <v>181</v>
      </c>
      <c r="AM206" s="211" t="s">
        <v>181</v>
      </c>
      <c r="AN206" s="421"/>
      <c r="AO206" s="429"/>
      <c r="AP206" s="431" t="s">
        <v>181</v>
      </c>
      <c r="AQ206" s="433" t="s">
        <v>181</v>
      </c>
      <c r="AR206" s="215" t="s">
        <v>181</v>
      </c>
      <c r="AS206" s="56" t="s">
        <v>181</v>
      </c>
      <c r="AT206" s="238"/>
      <c r="AU206" s="56" t="s">
        <v>181</v>
      </c>
      <c r="AV206" s="56"/>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c r="EO206" s="127"/>
    </row>
    <row r="207" spans="1:145" s="58" customFormat="1" ht="20.25" customHeight="1">
      <c r="A207" s="55" t="s">
        <v>181</v>
      </c>
      <c r="B207" s="56">
        <v>7</v>
      </c>
      <c r="C207" s="1347" t="s">
        <v>6</v>
      </c>
      <c r="D207" s="1347"/>
      <c r="E207" s="1347"/>
      <c r="F207" s="1347"/>
      <c r="G207" s="1347"/>
      <c r="H207" s="1347"/>
      <c r="I207" s="1347"/>
      <c r="J207" s="1347"/>
      <c r="K207" s="56" t="s">
        <v>181</v>
      </c>
      <c r="L207" s="210" t="s">
        <v>181</v>
      </c>
      <c r="M207" s="211" t="s">
        <v>181</v>
      </c>
      <c r="N207" s="211" t="s">
        <v>181</v>
      </c>
      <c r="O207" s="421" t="s">
        <v>181</v>
      </c>
      <c r="P207" s="429"/>
      <c r="Q207" s="430" t="s">
        <v>181</v>
      </c>
      <c r="R207" s="429" t="s">
        <v>181</v>
      </c>
      <c r="S207" s="429" t="s">
        <v>181</v>
      </c>
      <c r="T207" s="421" t="s">
        <v>181</v>
      </c>
      <c r="U207" s="429"/>
      <c r="V207" s="430" t="s">
        <v>181</v>
      </c>
      <c r="W207" s="429" t="s">
        <v>181</v>
      </c>
      <c r="X207" s="429" t="s">
        <v>181</v>
      </c>
      <c r="Y207" s="421" t="s">
        <v>181</v>
      </c>
      <c r="Z207" s="429"/>
      <c r="AA207" s="430" t="s">
        <v>181</v>
      </c>
      <c r="AB207" s="429" t="s">
        <v>181</v>
      </c>
      <c r="AC207" s="429" t="s">
        <v>181</v>
      </c>
      <c r="AD207" s="421" t="s">
        <v>181</v>
      </c>
      <c r="AE207" s="429"/>
      <c r="AF207" s="430" t="s">
        <v>181</v>
      </c>
      <c r="AG207" s="429" t="s">
        <v>181</v>
      </c>
      <c r="AH207" s="429" t="s">
        <v>181</v>
      </c>
      <c r="AI207" s="421" t="s">
        <v>181</v>
      </c>
      <c r="AJ207" s="429"/>
      <c r="AK207" s="430" t="s">
        <v>181</v>
      </c>
      <c r="AL207" s="429" t="s">
        <v>181</v>
      </c>
      <c r="AM207" s="429" t="s">
        <v>181</v>
      </c>
      <c r="AN207" s="421" t="s">
        <v>181</v>
      </c>
      <c r="AO207" s="429"/>
      <c r="AP207" s="431" t="s">
        <v>181</v>
      </c>
      <c r="AQ207" s="433" t="s">
        <v>181</v>
      </c>
      <c r="AR207" s="215" t="s">
        <v>181</v>
      </c>
      <c r="AS207" s="56" t="s">
        <v>181</v>
      </c>
      <c r="AT207" s="238"/>
      <c r="AU207" s="56" t="s">
        <v>181</v>
      </c>
      <c r="AV207" s="56"/>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c r="EO207" s="127"/>
    </row>
    <row r="208" spans="1:145" s="58" customFormat="1" ht="20.25" customHeight="1">
      <c r="A208" s="55"/>
      <c r="B208" s="56"/>
      <c r="C208" s="56"/>
      <c r="D208" s="1257" t="s">
        <v>242</v>
      </c>
      <c r="E208" s="1394"/>
      <c r="F208" s="1394"/>
      <c r="G208" s="1394"/>
      <c r="H208" s="1394"/>
      <c r="I208" s="1394"/>
      <c r="J208" s="1395"/>
      <c r="K208" s="56"/>
      <c r="L208" s="210"/>
      <c r="M208" s="211"/>
      <c r="N208" s="211"/>
      <c r="O208" s="410"/>
      <c r="P208" s="429"/>
      <c r="Q208" s="430"/>
      <c r="R208" s="429"/>
      <c r="S208" s="211"/>
      <c r="T208" s="410"/>
      <c r="U208" s="429"/>
      <c r="V208" s="430"/>
      <c r="W208" s="429"/>
      <c r="X208" s="211"/>
      <c r="Y208" s="410"/>
      <c r="Z208" s="429"/>
      <c r="AA208" s="430"/>
      <c r="AB208" s="429"/>
      <c r="AC208" s="211"/>
      <c r="AD208" s="410"/>
      <c r="AE208" s="429"/>
      <c r="AF208" s="430"/>
      <c r="AG208" s="429"/>
      <c r="AH208" s="211"/>
      <c r="AI208" s="410"/>
      <c r="AJ208" s="429"/>
      <c r="AK208" s="430"/>
      <c r="AL208" s="429"/>
      <c r="AM208" s="211"/>
      <c r="AN208" s="410"/>
      <c r="AO208" s="429"/>
      <c r="AP208" s="431"/>
      <c r="AQ208" s="432">
        <f>SUM(O208:AN208)</f>
        <v>0</v>
      </c>
      <c r="AR208" s="215"/>
      <c r="AS208" s="56"/>
      <c r="AT208" s="231"/>
      <c r="AU208" s="56"/>
      <c r="AV208" s="56"/>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c r="EO208" s="127"/>
    </row>
    <row r="209" spans="1:145" s="58" customFormat="1" ht="20.25" customHeight="1">
      <c r="A209" s="55" t="s">
        <v>181</v>
      </c>
      <c r="B209" s="56"/>
      <c r="C209" s="56"/>
      <c r="D209" s="1257" t="s">
        <v>242</v>
      </c>
      <c r="E209" s="1394"/>
      <c r="F209" s="1394"/>
      <c r="G209" s="1394"/>
      <c r="H209" s="1394"/>
      <c r="I209" s="1394"/>
      <c r="J209" s="1395"/>
      <c r="K209" s="56"/>
      <c r="L209" s="210"/>
      <c r="M209" s="211"/>
      <c r="N209" s="211"/>
      <c r="O209" s="410"/>
      <c r="P209" s="429"/>
      <c r="Q209" s="430"/>
      <c r="R209" s="429"/>
      <c r="S209" s="211"/>
      <c r="T209" s="410"/>
      <c r="U209" s="429"/>
      <c r="V209" s="430"/>
      <c r="W209" s="429"/>
      <c r="X209" s="211"/>
      <c r="Y209" s="410"/>
      <c r="Z209" s="429"/>
      <c r="AA209" s="430"/>
      <c r="AB209" s="429"/>
      <c r="AC209" s="211"/>
      <c r="AD209" s="410"/>
      <c r="AE209" s="429"/>
      <c r="AF209" s="430"/>
      <c r="AG209" s="429"/>
      <c r="AH209" s="211"/>
      <c r="AI209" s="410"/>
      <c r="AJ209" s="429"/>
      <c r="AK209" s="430"/>
      <c r="AL209" s="429"/>
      <c r="AM209" s="211"/>
      <c r="AN209" s="410"/>
      <c r="AO209" s="429"/>
      <c r="AP209" s="431"/>
      <c r="AQ209" s="432">
        <f>SUM(O209:AN209)</f>
        <v>0</v>
      </c>
      <c r="AR209" s="215"/>
      <c r="AS209" s="56"/>
      <c r="AT209" s="231"/>
      <c r="AU209" s="56"/>
      <c r="AV209" s="56"/>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c r="EO209" s="127"/>
    </row>
    <row r="210" spans="1:145" s="58" customFormat="1" ht="20.25" customHeight="1">
      <c r="A210" s="55" t="s">
        <v>181</v>
      </c>
      <c r="B210" s="56" t="s">
        <v>181</v>
      </c>
      <c r="C210" s="56" t="s">
        <v>181</v>
      </c>
      <c r="D210" s="1257" t="s">
        <v>242</v>
      </c>
      <c r="E210" s="1394"/>
      <c r="F210" s="1394"/>
      <c r="G210" s="1394"/>
      <c r="H210" s="1394"/>
      <c r="I210" s="1394"/>
      <c r="J210" s="1395"/>
      <c r="K210" s="56"/>
      <c r="L210" s="210"/>
      <c r="M210" s="211"/>
      <c r="N210" s="211"/>
      <c r="O210" s="410"/>
      <c r="P210" s="429"/>
      <c r="Q210" s="430"/>
      <c r="R210" s="429"/>
      <c r="S210" s="211"/>
      <c r="T210" s="410"/>
      <c r="U210" s="429"/>
      <c r="V210" s="430"/>
      <c r="W210" s="429"/>
      <c r="X210" s="211"/>
      <c r="Y210" s="410"/>
      <c r="Z210" s="429"/>
      <c r="AA210" s="430"/>
      <c r="AB210" s="429"/>
      <c r="AC210" s="211"/>
      <c r="AD210" s="410"/>
      <c r="AE210" s="429"/>
      <c r="AF210" s="430"/>
      <c r="AG210" s="429"/>
      <c r="AH210" s="211"/>
      <c r="AI210" s="410"/>
      <c r="AJ210" s="429"/>
      <c r="AK210" s="430"/>
      <c r="AL210" s="429"/>
      <c r="AM210" s="211"/>
      <c r="AN210" s="410"/>
      <c r="AO210" s="429"/>
      <c r="AP210" s="431"/>
      <c r="AQ210" s="432">
        <f>SUM(O210:AN210)</f>
        <v>0</v>
      </c>
      <c r="AR210" s="215"/>
      <c r="AS210" s="56"/>
      <c r="AT210" s="231"/>
      <c r="AU210" s="56"/>
      <c r="AV210" s="56"/>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c r="EO210" s="127"/>
    </row>
    <row r="211" spans="1:145" s="58" customFormat="1" ht="20.25" customHeight="1">
      <c r="A211" s="55"/>
      <c r="B211" s="56"/>
      <c r="C211" s="56"/>
      <c r="D211" s="1257" t="s">
        <v>242</v>
      </c>
      <c r="E211" s="1394"/>
      <c r="F211" s="1394"/>
      <c r="G211" s="1394"/>
      <c r="H211" s="1394"/>
      <c r="I211" s="1394"/>
      <c r="J211" s="1395"/>
      <c r="K211" s="56"/>
      <c r="L211" s="210"/>
      <c r="M211" s="211"/>
      <c r="N211" s="211"/>
      <c r="O211" s="410"/>
      <c r="P211" s="429"/>
      <c r="Q211" s="430"/>
      <c r="R211" s="429"/>
      <c r="S211" s="211"/>
      <c r="T211" s="410"/>
      <c r="U211" s="429"/>
      <c r="V211" s="430"/>
      <c r="W211" s="429"/>
      <c r="X211" s="211"/>
      <c r="Y211" s="410"/>
      <c r="Z211" s="429"/>
      <c r="AA211" s="430"/>
      <c r="AB211" s="429"/>
      <c r="AC211" s="211"/>
      <c r="AD211" s="410"/>
      <c r="AE211" s="429"/>
      <c r="AF211" s="430"/>
      <c r="AG211" s="429"/>
      <c r="AH211" s="211"/>
      <c r="AI211" s="410"/>
      <c r="AJ211" s="429"/>
      <c r="AK211" s="430"/>
      <c r="AL211" s="429"/>
      <c r="AM211" s="211"/>
      <c r="AN211" s="410"/>
      <c r="AO211" s="429"/>
      <c r="AP211" s="431"/>
      <c r="AQ211" s="432">
        <f t="shared" ref="AQ211:AQ217" si="84">SUM(O211:AN211)</f>
        <v>0</v>
      </c>
      <c r="AR211" s="215"/>
      <c r="AS211" s="56"/>
      <c r="AT211" s="231"/>
      <c r="AU211" s="56"/>
      <c r="AV211" s="56"/>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c r="EO211" s="127"/>
    </row>
    <row r="212" spans="1:145" s="58" customFormat="1" ht="20.25" customHeight="1">
      <c r="A212" s="55"/>
      <c r="B212" s="56"/>
      <c r="C212" s="56"/>
      <c r="D212" s="1257" t="s">
        <v>242</v>
      </c>
      <c r="E212" s="1394"/>
      <c r="F212" s="1394"/>
      <c r="G212" s="1394"/>
      <c r="H212" s="1394"/>
      <c r="I212" s="1394"/>
      <c r="J212" s="1395"/>
      <c r="K212" s="56"/>
      <c r="L212" s="210"/>
      <c r="M212" s="211"/>
      <c r="N212" s="211"/>
      <c r="O212" s="410"/>
      <c r="P212" s="429"/>
      <c r="Q212" s="430"/>
      <c r="R212" s="429"/>
      <c r="S212" s="211"/>
      <c r="T212" s="410"/>
      <c r="U212" s="429"/>
      <c r="V212" s="430"/>
      <c r="W212" s="429"/>
      <c r="X212" s="211"/>
      <c r="Y212" s="410"/>
      <c r="Z212" s="429"/>
      <c r="AA212" s="430"/>
      <c r="AB212" s="429"/>
      <c r="AC212" s="211"/>
      <c r="AD212" s="410"/>
      <c r="AE212" s="429"/>
      <c r="AF212" s="430"/>
      <c r="AG212" s="429"/>
      <c r="AH212" s="211"/>
      <c r="AI212" s="410"/>
      <c r="AJ212" s="429"/>
      <c r="AK212" s="430"/>
      <c r="AL212" s="429"/>
      <c r="AM212" s="211"/>
      <c r="AN212" s="410"/>
      <c r="AO212" s="429"/>
      <c r="AP212" s="431"/>
      <c r="AQ212" s="432">
        <f t="shared" si="84"/>
        <v>0</v>
      </c>
      <c r="AR212" s="215"/>
      <c r="AS212" s="56"/>
      <c r="AT212" s="231"/>
      <c r="AU212" s="56"/>
      <c r="AV212" s="56"/>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c r="EO212" s="127"/>
    </row>
    <row r="213" spans="1:145" s="58" customFormat="1" ht="20.25" customHeight="1">
      <c r="A213" s="55"/>
      <c r="B213" s="56"/>
      <c r="C213" s="56"/>
      <c r="D213" s="1257" t="s">
        <v>242</v>
      </c>
      <c r="E213" s="1394"/>
      <c r="F213" s="1394"/>
      <c r="G213" s="1394"/>
      <c r="H213" s="1394"/>
      <c r="I213" s="1394"/>
      <c r="J213" s="1395"/>
      <c r="K213" s="56"/>
      <c r="L213" s="210"/>
      <c r="M213" s="211"/>
      <c r="N213" s="211"/>
      <c r="O213" s="410"/>
      <c r="P213" s="429"/>
      <c r="Q213" s="430"/>
      <c r="R213" s="429"/>
      <c r="S213" s="211"/>
      <c r="T213" s="410"/>
      <c r="U213" s="429"/>
      <c r="V213" s="430"/>
      <c r="W213" s="429"/>
      <c r="X213" s="211"/>
      <c r="Y213" s="410"/>
      <c r="Z213" s="429"/>
      <c r="AA213" s="430"/>
      <c r="AB213" s="429"/>
      <c r="AC213" s="211"/>
      <c r="AD213" s="410"/>
      <c r="AE213" s="429"/>
      <c r="AF213" s="430"/>
      <c r="AG213" s="429"/>
      <c r="AH213" s="211"/>
      <c r="AI213" s="410"/>
      <c r="AJ213" s="429"/>
      <c r="AK213" s="430"/>
      <c r="AL213" s="429"/>
      <c r="AM213" s="211"/>
      <c r="AN213" s="410"/>
      <c r="AO213" s="429"/>
      <c r="AP213" s="431"/>
      <c r="AQ213" s="432">
        <f t="shared" si="84"/>
        <v>0</v>
      </c>
      <c r="AR213" s="215"/>
      <c r="AS213" s="56"/>
      <c r="AT213" s="231"/>
      <c r="AU213" s="56"/>
      <c r="AV213" s="56"/>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c r="EO213" s="127"/>
    </row>
    <row r="214" spans="1:145" s="58" customFormat="1" ht="20.25" customHeight="1">
      <c r="A214" s="55"/>
      <c r="B214" s="56"/>
      <c r="C214" s="56"/>
      <c r="D214" s="1257" t="s">
        <v>242</v>
      </c>
      <c r="E214" s="1394"/>
      <c r="F214" s="1394"/>
      <c r="G214" s="1394"/>
      <c r="H214" s="1394"/>
      <c r="I214" s="1394"/>
      <c r="J214" s="1395"/>
      <c r="K214" s="56"/>
      <c r="L214" s="210"/>
      <c r="M214" s="211"/>
      <c r="N214" s="211"/>
      <c r="O214" s="410"/>
      <c r="P214" s="429"/>
      <c r="Q214" s="430"/>
      <c r="R214" s="429"/>
      <c r="S214" s="211"/>
      <c r="T214" s="410"/>
      <c r="U214" s="429"/>
      <c r="V214" s="430"/>
      <c r="W214" s="429"/>
      <c r="X214" s="211"/>
      <c r="Y214" s="410"/>
      <c r="Z214" s="429"/>
      <c r="AA214" s="430"/>
      <c r="AB214" s="429"/>
      <c r="AC214" s="211"/>
      <c r="AD214" s="410"/>
      <c r="AE214" s="429"/>
      <c r="AF214" s="430"/>
      <c r="AG214" s="429"/>
      <c r="AH214" s="211"/>
      <c r="AI214" s="410"/>
      <c r="AJ214" s="429"/>
      <c r="AK214" s="430"/>
      <c r="AL214" s="429"/>
      <c r="AM214" s="211"/>
      <c r="AN214" s="410"/>
      <c r="AO214" s="429"/>
      <c r="AP214" s="431"/>
      <c r="AQ214" s="432">
        <f t="shared" si="84"/>
        <v>0</v>
      </c>
      <c r="AR214" s="215"/>
      <c r="AS214" s="56"/>
      <c r="AT214" s="231"/>
      <c r="AU214" s="56"/>
      <c r="AV214" s="56"/>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c r="EO214" s="127"/>
    </row>
    <row r="215" spans="1:145" s="58" customFormat="1" ht="20.25" customHeight="1">
      <c r="A215" s="55"/>
      <c r="B215" s="56"/>
      <c r="C215" s="56"/>
      <c r="D215" s="1257" t="s">
        <v>242</v>
      </c>
      <c r="E215" s="1394"/>
      <c r="F215" s="1394"/>
      <c r="G215" s="1394"/>
      <c r="H215" s="1394"/>
      <c r="I215" s="1394"/>
      <c r="J215" s="1395"/>
      <c r="K215" s="56"/>
      <c r="L215" s="210"/>
      <c r="M215" s="211"/>
      <c r="N215" s="211"/>
      <c r="O215" s="410"/>
      <c r="P215" s="429"/>
      <c r="Q215" s="430"/>
      <c r="R215" s="429"/>
      <c r="S215" s="211"/>
      <c r="T215" s="410"/>
      <c r="U215" s="429"/>
      <c r="V215" s="430"/>
      <c r="W215" s="429"/>
      <c r="X215" s="211"/>
      <c r="Y215" s="410"/>
      <c r="Z215" s="429"/>
      <c r="AA215" s="430"/>
      <c r="AB215" s="429"/>
      <c r="AC215" s="211"/>
      <c r="AD215" s="410"/>
      <c r="AE215" s="429"/>
      <c r="AF215" s="430"/>
      <c r="AG215" s="429"/>
      <c r="AH215" s="211"/>
      <c r="AI215" s="410"/>
      <c r="AJ215" s="429"/>
      <c r="AK215" s="430"/>
      <c r="AL215" s="429"/>
      <c r="AM215" s="211"/>
      <c r="AN215" s="410"/>
      <c r="AO215" s="429"/>
      <c r="AP215" s="431"/>
      <c r="AQ215" s="432">
        <f t="shared" si="84"/>
        <v>0</v>
      </c>
      <c r="AR215" s="215"/>
      <c r="AS215" s="56"/>
      <c r="AT215" s="231"/>
      <c r="AU215" s="56"/>
      <c r="AV215" s="56"/>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c r="EO215" s="127"/>
    </row>
    <row r="216" spans="1:145" s="58" customFormat="1" ht="20.25" customHeight="1">
      <c r="A216" s="55"/>
      <c r="B216" s="56"/>
      <c r="C216" s="56"/>
      <c r="D216" s="1257" t="s">
        <v>242</v>
      </c>
      <c r="E216" s="1394"/>
      <c r="F216" s="1394"/>
      <c r="G216" s="1394"/>
      <c r="H216" s="1394"/>
      <c r="I216" s="1394"/>
      <c r="J216" s="1395"/>
      <c r="K216" s="56"/>
      <c r="L216" s="210"/>
      <c r="M216" s="211"/>
      <c r="N216" s="211"/>
      <c r="O216" s="410"/>
      <c r="P216" s="429"/>
      <c r="Q216" s="430"/>
      <c r="R216" s="429"/>
      <c r="S216" s="211"/>
      <c r="T216" s="410"/>
      <c r="U216" s="429"/>
      <c r="V216" s="430"/>
      <c r="W216" s="429"/>
      <c r="X216" s="211"/>
      <c r="Y216" s="410"/>
      <c r="Z216" s="429"/>
      <c r="AA216" s="430"/>
      <c r="AB216" s="429"/>
      <c r="AC216" s="211"/>
      <c r="AD216" s="410"/>
      <c r="AE216" s="429"/>
      <c r="AF216" s="430"/>
      <c r="AG216" s="429"/>
      <c r="AH216" s="211"/>
      <c r="AI216" s="410"/>
      <c r="AJ216" s="429"/>
      <c r="AK216" s="430"/>
      <c r="AL216" s="429"/>
      <c r="AM216" s="211"/>
      <c r="AN216" s="410"/>
      <c r="AO216" s="429"/>
      <c r="AP216" s="431"/>
      <c r="AQ216" s="432">
        <f t="shared" si="84"/>
        <v>0</v>
      </c>
      <c r="AR216" s="215"/>
      <c r="AS216" s="56"/>
      <c r="AT216" s="231"/>
      <c r="AU216" s="56"/>
      <c r="AV216" s="56"/>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c r="EO216" s="127"/>
    </row>
    <row r="217" spans="1:145" s="58" customFormat="1" ht="20.25" customHeight="1">
      <c r="A217" s="55"/>
      <c r="B217" s="56"/>
      <c r="C217" s="56"/>
      <c r="D217" s="1257" t="s">
        <v>242</v>
      </c>
      <c r="E217" s="1394"/>
      <c r="F217" s="1394"/>
      <c r="G217" s="1394"/>
      <c r="H217" s="1394"/>
      <c r="I217" s="1394"/>
      <c r="J217" s="1395"/>
      <c r="K217" s="56" t="s">
        <v>181</v>
      </c>
      <c r="L217" s="210" t="s">
        <v>181</v>
      </c>
      <c r="M217" s="211" t="s">
        <v>181</v>
      </c>
      <c r="N217" s="211" t="s">
        <v>181</v>
      </c>
      <c r="O217" s="410"/>
      <c r="P217" s="429"/>
      <c r="Q217" s="430"/>
      <c r="R217" s="429"/>
      <c r="S217" s="211"/>
      <c r="T217" s="410"/>
      <c r="U217" s="429"/>
      <c r="V217" s="430"/>
      <c r="W217" s="429"/>
      <c r="X217" s="211"/>
      <c r="Y217" s="410"/>
      <c r="Z217" s="429"/>
      <c r="AA217" s="430"/>
      <c r="AB217" s="429"/>
      <c r="AC217" s="211"/>
      <c r="AD217" s="410"/>
      <c r="AE217" s="429"/>
      <c r="AF217" s="430"/>
      <c r="AG217" s="429"/>
      <c r="AH217" s="211"/>
      <c r="AI217" s="410"/>
      <c r="AJ217" s="429"/>
      <c r="AK217" s="430"/>
      <c r="AL217" s="429"/>
      <c r="AM217" s="211"/>
      <c r="AN217" s="410"/>
      <c r="AO217" s="429" t="s">
        <v>181</v>
      </c>
      <c r="AP217" s="431" t="s">
        <v>181</v>
      </c>
      <c r="AQ217" s="432">
        <f t="shared" si="84"/>
        <v>0</v>
      </c>
      <c r="AR217" s="215" t="s">
        <v>181</v>
      </c>
      <c r="AS217" s="56" t="s">
        <v>181</v>
      </c>
      <c r="AT217" s="231"/>
      <c r="AU217" s="56" t="s">
        <v>181</v>
      </c>
      <c r="AV217" s="56"/>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c r="EO217" s="127"/>
    </row>
    <row r="218" spans="1:145" s="58" customFormat="1" ht="9.9499999999999993" customHeight="1">
      <c r="A218" s="55" t="s">
        <v>181</v>
      </c>
      <c r="B218" s="56" t="s">
        <v>181</v>
      </c>
      <c r="C218" s="56" t="s">
        <v>181</v>
      </c>
      <c r="D218" s="56" t="s">
        <v>181</v>
      </c>
      <c r="E218" s="56" t="s">
        <v>181</v>
      </c>
      <c r="F218" s="56" t="s">
        <v>181</v>
      </c>
      <c r="G218" s="56" t="s">
        <v>181</v>
      </c>
      <c r="H218" s="56" t="s">
        <v>181</v>
      </c>
      <c r="I218" s="56" t="s">
        <v>181</v>
      </c>
      <c r="J218" s="56" t="s">
        <v>181</v>
      </c>
      <c r="K218" s="56"/>
      <c r="L218" s="210"/>
      <c r="M218" s="211"/>
      <c r="N218" s="211"/>
      <c r="O218" s="421"/>
      <c r="P218" s="429"/>
      <c r="Q218" s="430"/>
      <c r="R218" s="429"/>
      <c r="S218" s="211"/>
      <c r="T218" s="421"/>
      <c r="U218" s="429"/>
      <c r="V218" s="430"/>
      <c r="W218" s="429"/>
      <c r="X218" s="211"/>
      <c r="Y218" s="421"/>
      <c r="Z218" s="429"/>
      <c r="AA218" s="430"/>
      <c r="AB218" s="429"/>
      <c r="AC218" s="211"/>
      <c r="AD218" s="421"/>
      <c r="AE218" s="429"/>
      <c r="AF218" s="430"/>
      <c r="AG218" s="429"/>
      <c r="AH218" s="211"/>
      <c r="AI218" s="421"/>
      <c r="AJ218" s="429"/>
      <c r="AK218" s="430"/>
      <c r="AL218" s="429"/>
      <c r="AM218" s="211"/>
      <c r="AN218" s="421"/>
      <c r="AO218" s="429"/>
      <c r="AP218" s="431"/>
      <c r="AQ218" s="433" t="s">
        <v>181</v>
      </c>
      <c r="AR218" s="215"/>
      <c r="AS218" s="56"/>
      <c r="AT218" s="238"/>
      <c r="AU218" s="56"/>
      <c r="AV218" s="56"/>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c r="EO218" s="127"/>
    </row>
    <row r="219" spans="1:145" s="58" customFormat="1" ht="20.25" customHeight="1">
      <c r="A219" s="55" t="s">
        <v>181</v>
      </c>
      <c r="B219" s="56">
        <v>8</v>
      </c>
      <c r="C219" s="1347" t="s">
        <v>1028</v>
      </c>
      <c r="D219" s="1347"/>
      <c r="E219" s="1347"/>
      <c r="F219" s="1347"/>
      <c r="G219" s="1347"/>
      <c r="H219" s="1347"/>
      <c r="I219" s="1347"/>
      <c r="J219" s="1347"/>
      <c r="K219" s="56" t="s">
        <v>181</v>
      </c>
      <c r="L219" s="210" t="s">
        <v>181</v>
      </c>
      <c r="M219" s="211" t="s">
        <v>181</v>
      </c>
      <c r="N219" s="211" t="s">
        <v>181</v>
      </c>
      <c r="O219" s="421" t="s">
        <v>181</v>
      </c>
      <c r="P219" s="429"/>
      <c r="Q219" s="430" t="s">
        <v>181</v>
      </c>
      <c r="R219" s="429" t="s">
        <v>181</v>
      </c>
      <c r="S219" s="211" t="s">
        <v>181</v>
      </c>
      <c r="T219" s="421" t="s">
        <v>181</v>
      </c>
      <c r="U219" s="429"/>
      <c r="V219" s="430" t="s">
        <v>181</v>
      </c>
      <c r="W219" s="429" t="s">
        <v>181</v>
      </c>
      <c r="X219" s="211" t="s">
        <v>181</v>
      </c>
      <c r="Y219" s="421" t="s">
        <v>181</v>
      </c>
      <c r="Z219" s="429"/>
      <c r="AA219" s="430" t="s">
        <v>181</v>
      </c>
      <c r="AB219" s="429" t="s">
        <v>181</v>
      </c>
      <c r="AC219" s="211" t="s">
        <v>181</v>
      </c>
      <c r="AD219" s="421" t="s">
        <v>181</v>
      </c>
      <c r="AE219" s="429"/>
      <c r="AF219" s="430" t="s">
        <v>181</v>
      </c>
      <c r="AG219" s="429" t="s">
        <v>181</v>
      </c>
      <c r="AH219" s="211" t="s">
        <v>181</v>
      </c>
      <c r="AI219" s="421" t="s">
        <v>181</v>
      </c>
      <c r="AJ219" s="429"/>
      <c r="AK219" s="430" t="s">
        <v>181</v>
      </c>
      <c r="AL219" s="429" t="s">
        <v>181</v>
      </c>
      <c r="AM219" s="211" t="s">
        <v>181</v>
      </c>
      <c r="AN219" s="421" t="s">
        <v>181</v>
      </c>
      <c r="AO219" s="429"/>
      <c r="AP219" s="431" t="s">
        <v>181</v>
      </c>
      <c r="AQ219" s="433" t="s">
        <v>181</v>
      </c>
      <c r="AR219" s="215" t="s">
        <v>181</v>
      </c>
      <c r="AS219" s="56" t="s">
        <v>181</v>
      </c>
      <c r="AT219" s="238"/>
      <c r="AU219" s="56" t="s">
        <v>181</v>
      </c>
      <c r="AV219" s="56"/>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c r="EO219" s="127"/>
    </row>
    <row r="220" spans="1:145" s="58" customFormat="1" ht="20.25" customHeight="1">
      <c r="A220" s="55"/>
      <c r="B220" s="56"/>
      <c r="C220" s="56"/>
      <c r="D220" s="1257" t="s">
        <v>242</v>
      </c>
      <c r="E220" s="1394"/>
      <c r="F220" s="1394"/>
      <c r="G220" s="1394"/>
      <c r="H220" s="1394"/>
      <c r="I220" s="1394"/>
      <c r="J220" s="1395"/>
      <c r="K220" s="56"/>
      <c r="L220" s="210"/>
      <c r="M220" s="211"/>
      <c r="N220" s="211"/>
      <c r="O220" s="410"/>
      <c r="P220" s="429"/>
      <c r="Q220" s="430"/>
      <c r="R220" s="429"/>
      <c r="S220" s="211"/>
      <c r="T220" s="410"/>
      <c r="U220" s="429"/>
      <c r="V220" s="430"/>
      <c r="W220" s="429"/>
      <c r="X220" s="211"/>
      <c r="Y220" s="410"/>
      <c r="Z220" s="429"/>
      <c r="AA220" s="430"/>
      <c r="AB220" s="429"/>
      <c r="AC220" s="211"/>
      <c r="AD220" s="410"/>
      <c r="AE220" s="429"/>
      <c r="AF220" s="430"/>
      <c r="AG220" s="429"/>
      <c r="AH220" s="211"/>
      <c r="AI220" s="410"/>
      <c r="AJ220" s="429"/>
      <c r="AK220" s="430"/>
      <c r="AL220" s="429"/>
      <c r="AM220" s="211"/>
      <c r="AN220" s="410"/>
      <c r="AO220" s="429"/>
      <c r="AP220" s="431"/>
      <c r="AQ220" s="432">
        <f>SUM(O220:AN220)</f>
        <v>0</v>
      </c>
      <c r="AR220" s="215"/>
      <c r="AS220" s="56"/>
      <c r="AT220" s="231"/>
      <c r="AU220" s="56"/>
      <c r="AV220" s="56"/>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c r="EO220" s="127"/>
    </row>
    <row r="221" spans="1:145" s="58" customFormat="1" ht="20.25" customHeight="1">
      <c r="A221" s="55" t="s">
        <v>181</v>
      </c>
      <c r="B221" s="56"/>
      <c r="C221" s="56"/>
      <c r="D221" s="1257" t="s">
        <v>242</v>
      </c>
      <c r="E221" s="1394"/>
      <c r="F221" s="1394"/>
      <c r="G221" s="1394"/>
      <c r="H221" s="1394"/>
      <c r="I221" s="1394"/>
      <c r="J221" s="1395"/>
      <c r="K221" s="56"/>
      <c r="L221" s="210"/>
      <c r="M221" s="211"/>
      <c r="N221" s="211"/>
      <c r="O221" s="410"/>
      <c r="P221" s="429"/>
      <c r="Q221" s="430"/>
      <c r="R221" s="429"/>
      <c r="S221" s="211"/>
      <c r="T221" s="410"/>
      <c r="U221" s="429"/>
      <c r="V221" s="430"/>
      <c r="W221" s="429"/>
      <c r="X221" s="211"/>
      <c r="Y221" s="410"/>
      <c r="Z221" s="429"/>
      <c r="AA221" s="430"/>
      <c r="AB221" s="429"/>
      <c r="AC221" s="211"/>
      <c r="AD221" s="410"/>
      <c r="AE221" s="429"/>
      <c r="AF221" s="430"/>
      <c r="AG221" s="429"/>
      <c r="AH221" s="211"/>
      <c r="AI221" s="410"/>
      <c r="AJ221" s="429"/>
      <c r="AK221" s="430"/>
      <c r="AL221" s="429"/>
      <c r="AM221" s="211"/>
      <c r="AN221" s="410"/>
      <c r="AO221" s="429"/>
      <c r="AP221" s="431"/>
      <c r="AQ221" s="432">
        <f>SUM(O221:AN221)</f>
        <v>0</v>
      </c>
      <c r="AR221" s="215"/>
      <c r="AS221" s="56"/>
      <c r="AT221" s="231"/>
      <c r="AU221" s="56"/>
      <c r="AV221" s="56"/>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c r="EO221" s="127"/>
    </row>
    <row r="222" spans="1:145" s="58" customFormat="1" ht="20.25" customHeight="1">
      <c r="A222" s="55" t="s">
        <v>181</v>
      </c>
      <c r="B222" s="56" t="s">
        <v>181</v>
      </c>
      <c r="C222" s="56" t="s">
        <v>181</v>
      </c>
      <c r="D222" s="1257" t="s">
        <v>242</v>
      </c>
      <c r="E222" s="1394"/>
      <c r="F222" s="1394"/>
      <c r="G222" s="1394"/>
      <c r="H222" s="1394"/>
      <c r="I222" s="1394"/>
      <c r="J222" s="1395"/>
      <c r="K222" s="56"/>
      <c r="L222" s="210"/>
      <c r="M222" s="211"/>
      <c r="N222" s="211"/>
      <c r="O222" s="410"/>
      <c r="P222" s="429"/>
      <c r="Q222" s="430"/>
      <c r="R222" s="429"/>
      <c r="S222" s="211"/>
      <c r="T222" s="410"/>
      <c r="U222" s="429"/>
      <c r="V222" s="430"/>
      <c r="W222" s="429"/>
      <c r="X222" s="211"/>
      <c r="Y222" s="410"/>
      <c r="Z222" s="429"/>
      <c r="AA222" s="430"/>
      <c r="AB222" s="429"/>
      <c r="AC222" s="211"/>
      <c r="AD222" s="410"/>
      <c r="AE222" s="429"/>
      <c r="AF222" s="430"/>
      <c r="AG222" s="429"/>
      <c r="AH222" s="211"/>
      <c r="AI222" s="410"/>
      <c r="AJ222" s="429"/>
      <c r="AK222" s="430"/>
      <c r="AL222" s="429"/>
      <c r="AM222" s="211"/>
      <c r="AN222" s="410"/>
      <c r="AO222" s="429"/>
      <c r="AP222" s="431"/>
      <c r="AQ222" s="432">
        <f>SUM(O222:AN222)</f>
        <v>0</v>
      </c>
      <c r="AR222" s="215"/>
      <c r="AS222" s="56"/>
      <c r="AT222" s="231"/>
      <c r="AU222" s="56"/>
      <c r="AV222" s="56"/>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c r="EO222" s="127"/>
    </row>
    <row r="223" spans="1:145" s="58" customFormat="1" ht="20.25" customHeight="1">
      <c r="A223" s="55"/>
      <c r="B223" s="56"/>
      <c r="C223" s="56"/>
      <c r="D223" s="1257" t="s">
        <v>242</v>
      </c>
      <c r="E223" s="1394"/>
      <c r="F223" s="1394"/>
      <c r="G223" s="1394"/>
      <c r="H223" s="1394"/>
      <c r="I223" s="1394"/>
      <c r="J223" s="1395"/>
      <c r="K223" s="56"/>
      <c r="L223" s="210"/>
      <c r="M223" s="211"/>
      <c r="N223" s="211"/>
      <c r="O223" s="410"/>
      <c r="P223" s="429"/>
      <c r="Q223" s="430"/>
      <c r="R223" s="429"/>
      <c r="S223" s="211"/>
      <c r="T223" s="410"/>
      <c r="U223" s="429"/>
      <c r="V223" s="430"/>
      <c r="W223" s="429"/>
      <c r="X223" s="211"/>
      <c r="Y223" s="410"/>
      <c r="Z223" s="429"/>
      <c r="AA223" s="430"/>
      <c r="AB223" s="429"/>
      <c r="AC223" s="211"/>
      <c r="AD223" s="410"/>
      <c r="AE223" s="429"/>
      <c r="AF223" s="430"/>
      <c r="AG223" s="429"/>
      <c r="AH223" s="211"/>
      <c r="AI223" s="410"/>
      <c r="AJ223" s="429"/>
      <c r="AK223" s="430"/>
      <c r="AL223" s="429"/>
      <c r="AM223" s="211"/>
      <c r="AN223" s="410"/>
      <c r="AO223" s="429"/>
      <c r="AP223" s="431"/>
      <c r="AQ223" s="432">
        <f t="shared" ref="AQ223:AQ229" si="85">SUM(O223:AN223)</f>
        <v>0</v>
      </c>
      <c r="AR223" s="215"/>
      <c r="AS223" s="56"/>
      <c r="AT223" s="231"/>
      <c r="AU223" s="56"/>
      <c r="AV223" s="56"/>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c r="EO223" s="127"/>
    </row>
    <row r="224" spans="1:145" s="58" customFormat="1" ht="20.25" customHeight="1">
      <c r="A224" s="55"/>
      <c r="B224" s="56"/>
      <c r="C224" s="56"/>
      <c r="D224" s="1257" t="s">
        <v>242</v>
      </c>
      <c r="E224" s="1394"/>
      <c r="F224" s="1394"/>
      <c r="G224" s="1394"/>
      <c r="H224" s="1394"/>
      <c r="I224" s="1394"/>
      <c r="J224" s="1395"/>
      <c r="K224" s="56"/>
      <c r="L224" s="210"/>
      <c r="M224" s="211"/>
      <c r="N224" s="211"/>
      <c r="O224" s="410"/>
      <c r="P224" s="429"/>
      <c r="Q224" s="430"/>
      <c r="R224" s="429"/>
      <c r="S224" s="211"/>
      <c r="T224" s="410"/>
      <c r="U224" s="429"/>
      <c r="V224" s="430"/>
      <c r="W224" s="429"/>
      <c r="X224" s="211"/>
      <c r="Y224" s="410"/>
      <c r="Z224" s="429"/>
      <c r="AA224" s="430"/>
      <c r="AB224" s="429"/>
      <c r="AC224" s="211"/>
      <c r="AD224" s="410"/>
      <c r="AE224" s="429"/>
      <c r="AF224" s="430"/>
      <c r="AG224" s="429"/>
      <c r="AH224" s="211"/>
      <c r="AI224" s="410"/>
      <c r="AJ224" s="429"/>
      <c r="AK224" s="430"/>
      <c r="AL224" s="429"/>
      <c r="AM224" s="211"/>
      <c r="AN224" s="410"/>
      <c r="AO224" s="429"/>
      <c r="AP224" s="431"/>
      <c r="AQ224" s="432">
        <f t="shared" si="85"/>
        <v>0</v>
      </c>
      <c r="AR224" s="215"/>
      <c r="AS224" s="56"/>
      <c r="AT224" s="231"/>
      <c r="AU224" s="56"/>
      <c r="AV224" s="56"/>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c r="EO224" s="127"/>
    </row>
    <row r="225" spans="1:145" s="58" customFormat="1" ht="20.25" customHeight="1">
      <c r="A225" s="55"/>
      <c r="B225" s="56"/>
      <c r="C225" s="56"/>
      <c r="D225" s="1257" t="s">
        <v>242</v>
      </c>
      <c r="E225" s="1394"/>
      <c r="F225" s="1394"/>
      <c r="G225" s="1394"/>
      <c r="H225" s="1394"/>
      <c r="I225" s="1394"/>
      <c r="J225" s="1395"/>
      <c r="K225" s="56"/>
      <c r="L225" s="210"/>
      <c r="M225" s="211"/>
      <c r="N225" s="211"/>
      <c r="O225" s="410"/>
      <c r="P225" s="429"/>
      <c r="Q225" s="430"/>
      <c r="R225" s="429"/>
      <c r="S225" s="211"/>
      <c r="T225" s="410"/>
      <c r="U225" s="429"/>
      <c r="V225" s="430"/>
      <c r="W225" s="429"/>
      <c r="X225" s="211"/>
      <c r="Y225" s="410"/>
      <c r="Z225" s="429"/>
      <c r="AA225" s="430"/>
      <c r="AB225" s="429"/>
      <c r="AC225" s="211"/>
      <c r="AD225" s="410"/>
      <c r="AE225" s="429"/>
      <c r="AF225" s="430"/>
      <c r="AG225" s="429"/>
      <c r="AH225" s="211"/>
      <c r="AI225" s="410"/>
      <c r="AJ225" s="429"/>
      <c r="AK225" s="430"/>
      <c r="AL225" s="429"/>
      <c r="AM225" s="211"/>
      <c r="AN225" s="410"/>
      <c r="AO225" s="429"/>
      <c r="AP225" s="431"/>
      <c r="AQ225" s="432">
        <f t="shared" si="85"/>
        <v>0</v>
      </c>
      <c r="AR225" s="215"/>
      <c r="AS225" s="56"/>
      <c r="AT225" s="231"/>
      <c r="AU225" s="56"/>
      <c r="AV225" s="56"/>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c r="EO225" s="127"/>
    </row>
    <row r="226" spans="1:145" s="58" customFormat="1" ht="20.25" customHeight="1">
      <c r="A226" s="55"/>
      <c r="B226" s="56"/>
      <c r="C226" s="56"/>
      <c r="D226" s="1257" t="s">
        <v>242</v>
      </c>
      <c r="E226" s="1394"/>
      <c r="F226" s="1394"/>
      <c r="G226" s="1394"/>
      <c r="H226" s="1394"/>
      <c r="I226" s="1394"/>
      <c r="J226" s="1395"/>
      <c r="K226" s="56"/>
      <c r="L226" s="210"/>
      <c r="M226" s="211"/>
      <c r="N226" s="211"/>
      <c r="O226" s="410"/>
      <c r="P226" s="429"/>
      <c r="Q226" s="430"/>
      <c r="R226" s="429"/>
      <c r="S226" s="211"/>
      <c r="T226" s="410"/>
      <c r="U226" s="429"/>
      <c r="V226" s="430"/>
      <c r="W226" s="429"/>
      <c r="X226" s="211"/>
      <c r="Y226" s="410"/>
      <c r="Z226" s="429"/>
      <c r="AA226" s="430"/>
      <c r="AB226" s="429"/>
      <c r="AC226" s="211"/>
      <c r="AD226" s="410"/>
      <c r="AE226" s="429"/>
      <c r="AF226" s="430"/>
      <c r="AG226" s="429"/>
      <c r="AH226" s="211"/>
      <c r="AI226" s="410"/>
      <c r="AJ226" s="429"/>
      <c r="AK226" s="430"/>
      <c r="AL226" s="429"/>
      <c r="AM226" s="211"/>
      <c r="AN226" s="410"/>
      <c r="AO226" s="429"/>
      <c r="AP226" s="431"/>
      <c r="AQ226" s="432">
        <f t="shared" si="85"/>
        <v>0</v>
      </c>
      <c r="AR226" s="215"/>
      <c r="AS226" s="56"/>
      <c r="AT226" s="231"/>
      <c r="AU226" s="56"/>
      <c r="AV226" s="56"/>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c r="EO226" s="127"/>
    </row>
    <row r="227" spans="1:145" s="58" customFormat="1" ht="20.25" customHeight="1">
      <c r="A227" s="55"/>
      <c r="B227" s="56"/>
      <c r="C227" s="56"/>
      <c r="D227" s="1257" t="s">
        <v>242</v>
      </c>
      <c r="E227" s="1394"/>
      <c r="F227" s="1394"/>
      <c r="G227" s="1394"/>
      <c r="H227" s="1394"/>
      <c r="I227" s="1394"/>
      <c r="J227" s="1395"/>
      <c r="K227" s="56"/>
      <c r="L227" s="210"/>
      <c r="M227" s="211"/>
      <c r="N227" s="211"/>
      <c r="O227" s="410"/>
      <c r="P227" s="429"/>
      <c r="Q227" s="430"/>
      <c r="R227" s="429"/>
      <c r="S227" s="211"/>
      <c r="T227" s="410"/>
      <c r="U227" s="429"/>
      <c r="V227" s="430"/>
      <c r="W227" s="429"/>
      <c r="X227" s="211"/>
      <c r="Y227" s="410"/>
      <c r="Z227" s="429"/>
      <c r="AA227" s="430"/>
      <c r="AB227" s="429"/>
      <c r="AC227" s="211"/>
      <c r="AD227" s="410"/>
      <c r="AE227" s="429"/>
      <c r="AF227" s="430"/>
      <c r="AG227" s="429"/>
      <c r="AH227" s="211"/>
      <c r="AI227" s="410"/>
      <c r="AJ227" s="429"/>
      <c r="AK227" s="430"/>
      <c r="AL227" s="429"/>
      <c r="AM227" s="211"/>
      <c r="AN227" s="410"/>
      <c r="AO227" s="429"/>
      <c r="AP227" s="431"/>
      <c r="AQ227" s="432">
        <f t="shared" si="85"/>
        <v>0</v>
      </c>
      <c r="AR227" s="215"/>
      <c r="AS227" s="56"/>
      <c r="AT227" s="231"/>
      <c r="AU227" s="56"/>
      <c r="AV227" s="56"/>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c r="EO227" s="127"/>
    </row>
    <row r="228" spans="1:145" s="58" customFormat="1" ht="20.25" customHeight="1">
      <c r="A228" s="55"/>
      <c r="B228" s="56"/>
      <c r="C228" s="56"/>
      <c r="D228" s="1257" t="s">
        <v>242</v>
      </c>
      <c r="E228" s="1394"/>
      <c r="F228" s="1394"/>
      <c r="G228" s="1394"/>
      <c r="H228" s="1394"/>
      <c r="I228" s="1394"/>
      <c r="J228" s="1395"/>
      <c r="K228" s="56"/>
      <c r="L228" s="210"/>
      <c r="M228" s="211"/>
      <c r="N228" s="211"/>
      <c r="O228" s="410"/>
      <c r="P228" s="429"/>
      <c r="Q228" s="430"/>
      <c r="R228" s="429"/>
      <c r="S228" s="211"/>
      <c r="T228" s="410"/>
      <c r="U228" s="429"/>
      <c r="V228" s="430"/>
      <c r="W228" s="429"/>
      <c r="X228" s="211"/>
      <c r="Y228" s="410"/>
      <c r="Z228" s="429"/>
      <c r="AA228" s="430"/>
      <c r="AB228" s="429"/>
      <c r="AC228" s="211"/>
      <c r="AD228" s="410"/>
      <c r="AE228" s="429"/>
      <c r="AF228" s="430"/>
      <c r="AG228" s="429"/>
      <c r="AH228" s="211"/>
      <c r="AI228" s="410"/>
      <c r="AJ228" s="429"/>
      <c r="AK228" s="430"/>
      <c r="AL228" s="429"/>
      <c r="AM228" s="211"/>
      <c r="AN228" s="410"/>
      <c r="AO228" s="429"/>
      <c r="AP228" s="431"/>
      <c r="AQ228" s="432">
        <f t="shared" si="85"/>
        <v>0</v>
      </c>
      <c r="AR228" s="215"/>
      <c r="AS228" s="56"/>
      <c r="AT228" s="231"/>
      <c r="AU228" s="56"/>
      <c r="AV228" s="56"/>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c r="EO228" s="127"/>
    </row>
    <row r="229" spans="1:145" s="58" customFormat="1" ht="20.25" customHeight="1">
      <c r="A229" s="55"/>
      <c r="B229" s="56"/>
      <c r="C229" s="56"/>
      <c r="D229" s="1257" t="s">
        <v>242</v>
      </c>
      <c r="E229" s="1394"/>
      <c r="F229" s="1394"/>
      <c r="G229" s="1394"/>
      <c r="H229" s="1394"/>
      <c r="I229" s="1394"/>
      <c r="J229" s="1395"/>
      <c r="K229" s="56" t="s">
        <v>181</v>
      </c>
      <c r="L229" s="210" t="s">
        <v>181</v>
      </c>
      <c r="M229" s="211" t="s">
        <v>181</v>
      </c>
      <c r="N229" s="211" t="s">
        <v>181</v>
      </c>
      <c r="O229" s="410"/>
      <c r="P229" s="429" t="s">
        <v>181</v>
      </c>
      <c r="Q229" s="430" t="s">
        <v>181</v>
      </c>
      <c r="R229" s="429" t="s">
        <v>181</v>
      </c>
      <c r="S229" s="211" t="s">
        <v>181</v>
      </c>
      <c r="T229" s="410"/>
      <c r="U229" s="429" t="s">
        <v>181</v>
      </c>
      <c r="V229" s="430" t="s">
        <v>181</v>
      </c>
      <c r="W229" s="429" t="s">
        <v>181</v>
      </c>
      <c r="X229" s="211" t="s">
        <v>181</v>
      </c>
      <c r="Y229" s="410"/>
      <c r="Z229" s="429" t="s">
        <v>181</v>
      </c>
      <c r="AA229" s="430" t="s">
        <v>181</v>
      </c>
      <c r="AB229" s="429" t="s">
        <v>181</v>
      </c>
      <c r="AC229" s="211" t="s">
        <v>181</v>
      </c>
      <c r="AD229" s="410"/>
      <c r="AE229" s="429" t="s">
        <v>181</v>
      </c>
      <c r="AF229" s="430" t="s">
        <v>181</v>
      </c>
      <c r="AG229" s="429" t="s">
        <v>181</v>
      </c>
      <c r="AH229" s="211" t="s">
        <v>181</v>
      </c>
      <c r="AI229" s="410"/>
      <c r="AJ229" s="429" t="s">
        <v>181</v>
      </c>
      <c r="AK229" s="430" t="s">
        <v>181</v>
      </c>
      <c r="AL229" s="429" t="s">
        <v>181</v>
      </c>
      <c r="AM229" s="211" t="s">
        <v>181</v>
      </c>
      <c r="AN229" s="410"/>
      <c r="AO229" s="429" t="s">
        <v>181</v>
      </c>
      <c r="AP229" s="431" t="s">
        <v>181</v>
      </c>
      <c r="AQ229" s="432">
        <f t="shared" si="85"/>
        <v>0</v>
      </c>
      <c r="AR229" s="215" t="s">
        <v>181</v>
      </c>
      <c r="AS229" s="56" t="s">
        <v>181</v>
      </c>
      <c r="AT229" s="231"/>
      <c r="AU229" s="56" t="s">
        <v>181</v>
      </c>
      <c r="AV229" s="56"/>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c r="EO229" s="127"/>
    </row>
    <row r="230" spans="1:145" s="58" customFormat="1" ht="9.9499999999999993" customHeight="1" thickBot="1">
      <c r="A230" s="55" t="s">
        <v>181</v>
      </c>
      <c r="B230" s="56" t="s">
        <v>181</v>
      </c>
      <c r="C230" s="56" t="s">
        <v>181</v>
      </c>
      <c r="D230" s="56" t="s">
        <v>181</v>
      </c>
      <c r="E230" s="56" t="s">
        <v>181</v>
      </c>
      <c r="F230" s="56" t="s">
        <v>181</v>
      </c>
      <c r="G230" s="56" t="s">
        <v>181</v>
      </c>
      <c r="H230" s="56" t="s">
        <v>181</v>
      </c>
      <c r="I230" s="56" t="s">
        <v>181</v>
      </c>
      <c r="J230" s="56" t="s">
        <v>181</v>
      </c>
      <c r="K230" s="56"/>
      <c r="L230" s="210"/>
      <c r="M230" s="211"/>
      <c r="N230" s="211"/>
      <c r="O230" s="421"/>
      <c r="P230" s="429"/>
      <c r="Q230" s="430"/>
      <c r="R230" s="429"/>
      <c r="S230" s="429"/>
      <c r="T230" s="421"/>
      <c r="U230" s="429"/>
      <c r="V230" s="430"/>
      <c r="W230" s="429"/>
      <c r="X230" s="429"/>
      <c r="Y230" s="421"/>
      <c r="Z230" s="429"/>
      <c r="AA230" s="430"/>
      <c r="AB230" s="429"/>
      <c r="AC230" s="429"/>
      <c r="AD230" s="421"/>
      <c r="AE230" s="429"/>
      <c r="AF230" s="430"/>
      <c r="AG230" s="429"/>
      <c r="AH230" s="429"/>
      <c r="AI230" s="421"/>
      <c r="AJ230" s="429"/>
      <c r="AK230" s="430"/>
      <c r="AL230" s="429"/>
      <c r="AM230" s="429"/>
      <c r="AN230" s="421"/>
      <c r="AO230" s="429"/>
      <c r="AP230" s="431"/>
      <c r="AQ230" s="433" t="s">
        <v>181</v>
      </c>
      <c r="AR230" s="215"/>
      <c r="AS230" s="56"/>
      <c r="AT230" s="238"/>
      <c r="AU230" s="56"/>
      <c r="AV230" s="56"/>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c r="EO230" s="127"/>
    </row>
    <row r="231" spans="1:145" s="58" customFormat="1" ht="20.25" customHeight="1" thickBot="1">
      <c r="A231" s="55" t="s">
        <v>181</v>
      </c>
      <c r="B231" s="56" t="s">
        <v>181</v>
      </c>
      <c r="C231" s="56" t="s">
        <v>232</v>
      </c>
      <c r="D231" s="56"/>
      <c r="E231" s="56"/>
      <c r="F231" s="56"/>
      <c r="G231" s="56" t="s">
        <v>181</v>
      </c>
      <c r="H231" s="56" t="s">
        <v>181</v>
      </c>
      <c r="I231" s="56" t="s">
        <v>181</v>
      </c>
      <c r="J231" s="56" t="s">
        <v>181</v>
      </c>
      <c r="K231" s="56" t="s">
        <v>181</v>
      </c>
      <c r="L231" s="210" t="s">
        <v>181</v>
      </c>
      <c r="M231" s="211" t="s">
        <v>181</v>
      </c>
      <c r="N231" s="211" t="s">
        <v>181</v>
      </c>
      <c r="O231" s="436">
        <f>SUM(O141:O229)</f>
        <v>0</v>
      </c>
      <c r="P231" s="429" t="s">
        <v>181</v>
      </c>
      <c r="Q231" s="430" t="s">
        <v>181</v>
      </c>
      <c r="R231" s="429" t="s">
        <v>181</v>
      </c>
      <c r="S231" s="429" t="s">
        <v>181</v>
      </c>
      <c r="T231" s="436">
        <f>SUM(T141:T229)</f>
        <v>0</v>
      </c>
      <c r="U231" s="429" t="s">
        <v>181</v>
      </c>
      <c r="V231" s="430" t="s">
        <v>181</v>
      </c>
      <c r="W231" s="429" t="s">
        <v>181</v>
      </c>
      <c r="X231" s="429" t="s">
        <v>181</v>
      </c>
      <c r="Y231" s="436">
        <f>SUM(Y141:Y229)</f>
        <v>0</v>
      </c>
      <c r="Z231" s="429" t="s">
        <v>181</v>
      </c>
      <c r="AA231" s="430" t="s">
        <v>181</v>
      </c>
      <c r="AB231" s="429" t="s">
        <v>181</v>
      </c>
      <c r="AC231" s="429" t="s">
        <v>181</v>
      </c>
      <c r="AD231" s="436">
        <f>SUM(AD141:AD229)</f>
        <v>0</v>
      </c>
      <c r="AE231" s="429" t="s">
        <v>181</v>
      </c>
      <c r="AF231" s="430" t="s">
        <v>181</v>
      </c>
      <c r="AG231" s="429" t="s">
        <v>181</v>
      </c>
      <c r="AH231" s="429" t="s">
        <v>181</v>
      </c>
      <c r="AI231" s="436">
        <f>SUM(AI141:AI229)</f>
        <v>0</v>
      </c>
      <c r="AJ231" s="429" t="s">
        <v>181</v>
      </c>
      <c r="AK231" s="430" t="s">
        <v>181</v>
      </c>
      <c r="AL231" s="429" t="s">
        <v>181</v>
      </c>
      <c r="AM231" s="429" t="s">
        <v>181</v>
      </c>
      <c r="AN231" s="436">
        <f>SUM(AN141:AN229)</f>
        <v>0</v>
      </c>
      <c r="AO231" s="429" t="s">
        <v>181</v>
      </c>
      <c r="AP231" s="431" t="s">
        <v>181</v>
      </c>
      <c r="AQ231" s="437">
        <f>SUM(O231:AN231)</f>
        <v>0</v>
      </c>
      <c r="AR231" s="215" t="s">
        <v>181</v>
      </c>
      <c r="AS231" s="56" t="s">
        <v>181</v>
      </c>
      <c r="AT231" s="334"/>
      <c r="AU231" s="56" t="s">
        <v>181</v>
      </c>
      <c r="AV231" s="56"/>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c r="EO231" s="127"/>
    </row>
    <row r="232" spans="1:145" s="58" customFormat="1" ht="9.9499999999999993" customHeight="1" thickBot="1">
      <c r="A232" s="61" t="s">
        <v>181</v>
      </c>
      <c r="B232" s="62" t="s">
        <v>181</v>
      </c>
      <c r="C232" s="62" t="s">
        <v>181</v>
      </c>
      <c r="D232" s="62" t="s">
        <v>181</v>
      </c>
      <c r="E232" s="62" t="s">
        <v>181</v>
      </c>
      <c r="F232" s="62" t="s">
        <v>181</v>
      </c>
      <c r="G232" s="62" t="s">
        <v>181</v>
      </c>
      <c r="H232" s="62" t="s">
        <v>181</v>
      </c>
      <c r="I232" s="62" t="s">
        <v>181</v>
      </c>
      <c r="J232" s="62" t="s">
        <v>181</v>
      </c>
      <c r="K232" s="62" t="s">
        <v>181</v>
      </c>
      <c r="L232" s="240" t="s">
        <v>181</v>
      </c>
      <c r="M232" s="241" t="s">
        <v>181</v>
      </c>
      <c r="N232" s="241" t="s">
        <v>181</v>
      </c>
      <c r="O232" s="423" t="s">
        <v>181</v>
      </c>
      <c r="P232" s="438" t="s">
        <v>181</v>
      </c>
      <c r="Q232" s="439" t="s">
        <v>181</v>
      </c>
      <c r="R232" s="438" t="s">
        <v>181</v>
      </c>
      <c r="S232" s="438" t="s">
        <v>181</v>
      </c>
      <c r="T232" s="423" t="s">
        <v>181</v>
      </c>
      <c r="U232" s="438" t="s">
        <v>181</v>
      </c>
      <c r="V232" s="439" t="s">
        <v>181</v>
      </c>
      <c r="W232" s="438" t="s">
        <v>181</v>
      </c>
      <c r="X232" s="438" t="s">
        <v>181</v>
      </c>
      <c r="Y232" s="423" t="s">
        <v>181</v>
      </c>
      <c r="Z232" s="438" t="s">
        <v>181</v>
      </c>
      <c r="AA232" s="439" t="s">
        <v>181</v>
      </c>
      <c r="AB232" s="438" t="s">
        <v>181</v>
      </c>
      <c r="AC232" s="438" t="s">
        <v>181</v>
      </c>
      <c r="AD232" s="423" t="s">
        <v>181</v>
      </c>
      <c r="AE232" s="438" t="s">
        <v>181</v>
      </c>
      <c r="AF232" s="439" t="s">
        <v>181</v>
      </c>
      <c r="AG232" s="438" t="s">
        <v>181</v>
      </c>
      <c r="AH232" s="438" t="s">
        <v>181</v>
      </c>
      <c r="AI232" s="423" t="s">
        <v>181</v>
      </c>
      <c r="AJ232" s="438" t="s">
        <v>181</v>
      </c>
      <c r="AK232" s="439" t="s">
        <v>181</v>
      </c>
      <c r="AL232" s="438" t="s">
        <v>181</v>
      </c>
      <c r="AM232" s="438" t="s">
        <v>181</v>
      </c>
      <c r="AN232" s="423" t="s">
        <v>181</v>
      </c>
      <c r="AO232" s="438" t="s">
        <v>181</v>
      </c>
      <c r="AP232" s="440" t="s">
        <v>181</v>
      </c>
      <c r="AQ232" s="441" t="s">
        <v>181</v>
      </c>
      <c r="AR232" s="246" t="s">
        <v>181</v>
      </c>
      <c r="AS232" s="56" t="s">
        <v>181</v>
      </c>
      <c r="AT232" s="247"/>
      <c r="AU232" s="56" t="s">
        <v>181</v>
      </c>
      <c r="AV232" s="56"/>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c r="EO232" s="127"/>
    </row>
    <row r="233" spans="1:145" s="58" customFormat="1" ht="9.9499999999999993" customHeight="1" thickBot="1">
      <c r="A233" s="55" t="s">
        <v>181</v>
      </c>
      <c r="B233" s="56" t="s">
        <v>181</v>
      </c>
      <c r="C233" s="56" t="s">
        <v>181</v>
      </c>
      <c r="D233" s="56" t="s">
        <v>181</v>
      </c>
      <c r="E233" s="56" t="s">
        <v>181</v>
      </c>
      <c r="F233" s="56" t="s">
        <v>181</v>
      </c>
      <c r="G233" s="56" t="s">
        <v>181</v>
      </c>
      <c r="H233" s="56" t="s">
        <v>181</v>
      </c>
      <c r="I233" s="56" t="s">
        <v>181</v>
      </c>
      <c r="J233" s="56" t="s">
        <v>181</v>
      </c>
      <c r="K233" s="56" t="s">
        <v>181</v>
      </c>
      <c r="L233" s="210" t="s">
        <v>181</v>
      </c>
      <c r="M233" s="211" t="s">
        <v>181</v>
      </c>
      <c r="N233" s="211" t="s">
        <v>181</v>
      </c>
      <c r="O233" s="421" t="s">
        <v>181</v>
      </c>
      <c r="P233" s="429" t="s">
        <v>181</v>
      </c>
      <c r="Q233" s="430" t="s">
        <v>181</v>
      </c>
      <c r="R233" s="429" t="s">
        <v>181</v>
      </c>
      <c r="S233" s="429" t="s">
        <v>181</v>
      </c>
      <c r="T233" s="421" t="s">
        <v>181</v>
      </c>
      <c r="U233" s="429" t="s">
        <v>181</v>
      </c>
      <c r="V233" s="430" t="s">
        <v>181</v>
      </c>
      <c r="W233" s="429" t="s">
        <v>181</v>
      </c>
      <c r="X233" s="429" t="s">
        <v>181</v>
      </c>
      <c r="Y233" s="421" t="s">
        <v>181</v>
      </c>
      <c r="Z233" s="429" t="s">
        <v>181</v>
      </c>
      <c r="AA233" s="430" t="s">
        <v>181</v>
      </c>
      <c r="AB233" s="429" t="s">
        <v>181</v>
      </c>
      <c r="AC233" s="429" t="s">
        <v>181</v>
      </c>
      <c r="AD233" s="421" t="s">
        <v>181</v>
      </c>
      <c r="AE233" s="429" t="s">
        <v>181</v>
      </c>
      <c r="AF233" s="430" t="s">
        <v>181</v>
      </c>
      <c r="AG233" s="429" t="s">
        <v>181</v>
      </c>
      <c r="AH233" s="429" t="s">
        <v>181</v>
      </c>
      <c r="AI233" s="421" t="s">
        <v>181</v>
      </c>
      <c r="AJ233" s="429" t="s">
        <v>181</v>
      </c>
      <c r="AK233" s="430" t="s">
        <v>181</v>
      </c>
      <c r="AL233" s="429" t="s">
        <v>181</v>
      </c>
      <c r="AM233" s="429" t="s">
        <v>181</v>
      </c>
      <c r="AN233" s="421" t="s">
        <v>181</v>
      </c>
      <c r="AO233" s="429" t="s">
        <v>181</v>
      </c>
      <c r="AP233" s="431" t="s">
        <v>181</v>
      </c>
      <c r="AQ233" s="433" t="s">
        <v>181</v>
      </c>
      <c r="AR233" s="215" t="s">
        <v>181</v>
      </c>
      <c r="AS233" s="56" t="s">
        <v>181</v>
      </c>
      <c r="AT233" s="238"/>
      <c r="AU233" s="56" t="s">
        <v>181</v>
      </c>
      <c r="AV233" s="56"/>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c r="EO233" s="127"/>
    </row>
    <row r="234" spans="1:145" s="58" customFormat="1" ht="20.25" customHeight="1" thickBot="1">
      <c r="A234" s="55"/>
      <c r="B234" s="1347" t="s">
        <v>259</v>
      </c>
      <c r="C234" s="993"/>
      <c r="D234" s="993"/>
      <c r="E234" s="993"/>
      <c r="F234" s="993"/>
      <c r="G234" s="993"/>
      <c r="H234" s="993"/>
      <c r="I234" s="993"/>
      <c r="J234" s="993"/>
      <c r="K234" s="56" t="s">
        <v>181</v>
      </c>
      <c r="L234" s="210" t="s">
        <v>181</v>
      </c>
      <c r="M234" s="211" t="s">
        <v>181</v>
      </c>
      <c r="N234" s="211" t="s">
        <v>181</v>
      </c>
      <c r="O234" s="442">
        <f>O231+O135+O111+O92+O68</f>
        <v>0</v>
      </c>
      <c r="P234" s="443" t="s">
        <v>181</v>
      </c>
      <c r="Q234" s="430" t="s">
        <v>181</v>
      </c>
      <c r="R234" s="429" t="s">
        <v>181</v>
      </c>
      <c r="S234" s="429" t="s">
        <v>181</v>
      </c>
      <c r="T234" s="442">
        <f>T231+T135+T111+T92+T68</f>
        <v>0</v>
      </c>
      <c r="U234" s="443" t="s">
        <v>181</v>
      </c>
      <c r="V234" s="430" t="s">
        <v>181</v>
      </c>
      <c r="W234" s="429" t="s">
        <v>181</v>
      </c>
      <c r="X234" s="429" t="s">
        <v>181</v>
      </c>
      <c r="Y234" s="442">
        <f>Y231+Y135+Y111+Y92+Y68</f>
        <v>0</v>
      </c>
      <c r="Z234" s="443" t="s">
        <v>181</v>
      </c>
      <c r="AA234" s="430" t="s">
        <v>181</v>
      </c>
      <c r="AB234" s="429" t="s">
        <v>181</v>
      </c>
      <c r="AC234" s="429" t="s">
        <v>181</v>
      </c>
      <c r="AD234" s="442">
        <f>AD231+AD135+AD111+AD92+AD68</f>
        <v>0</v>
      </c>
      <c r="AE234" s="443" t="s">
        <v>181</v>
      </c>
      <c r="AF234" s="430" t="s">
        <v>181</v>
      </c>
      <c r="AG234" s="429" t="s">
        <v>181</v>
      </c>
      <c r="AH234" s="429" t="s">
        <v>181</v>
      </c>
      <c r="AI234" s="442">
        <f>AI231+AI135+AI111+AI92+AI68</f>
        <v>0</v>
      </c>
      <c r="AJ234" s="443" t="s">
        <v>181</v>
      </c>
      <c r="AK234" s="430" t="s">
        <v>181</v>
      </c>
      <c r="AL234" s="429" t="s">
        <v>181</v>
      </c>
      <c r="AM234" s="429" t="s">
        <v>181</v>
      </c>
      <c r="AN234" s="442">
        <f>AN231+AN135+AN111+AN92+AN68</f>
        <v>0</v>
      </c>
      <c r="AO234" s="443" t="s">
        <v>181</v>
      </c>
      <c r="AP234" s="444" t="s">
        <v>181</v>
      </c>
      <c r="AQ234" s="450">
        <f>SUM(O234:AN234)</f>
        <v>0</v>
      </c>
      <c r="AR234" s="215" t="s">
        <v>181</v>
      </c>
      <c r="AS234" s="56" t="s">
        <v>181</v>
      </c>
      <c r="AT234" s="334"/>
      <c r="AU234" s="56" t="s">
        <v>181</v>
      </c>
      <c r="AV234" s="56"/>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c r="EO234" s="127"/>
    </row>
    <row r="235" spans="1:145" s="58" customFormat="1" ht="9.9499999999999993" customHeight="1" thickBot="1">
      <c r="A235" s="55"/>
      <c r="B235" s="56" t="s">
        <v>181</v>
      </c>
      <c r="C235" s="56" t="s">
        <v>181</v>
      </c>
      <c r="D235" s="56" t="s">
        <v>181</v>
      </c>
      <c r="E235" s="56" t="s">
        <v>181</v>
      </c>
      <c r="F235" s="56" t="s">
        <v>181</v>
      </c>
      <c r="G235" s="56" t="s">
        <v>181</v>
      </c>
      <c r="H235" s="56" t="s">
        <v>181</v>
      </c>
      <c r="I235" s="56" t="s">
        <v>181</v>
      </c>
      <c r="J235" s="56" t="s">
        <v>181</v>
      </c>
      <c r="K235" s="56" t="s">
        <v>181</v>
      </c>
      <c r="L235" s="210" t="s">
        <v>181</v>
      </c>
      <c r="M235" s="211" t="s">
        <v>181</v>
      </c>
      <c r="N235" s="211" t="s">
        <v>181</v>
      </c>
      <c r="O235" s="421" t="s">
        <v>181</v>
      </c>
      <c r="P235" s="443" t="s">
        <v>181</v>
      </c>
      <c r="Q235" s="430" t="s">
        <v>181</v>
      </c>
      <c r="R235" s="429" t="s">
        <v>181</v>
      </c>
      <c r="S235" s="429" t="s">
        <v>181</v>
      </c>
      <c r="T235" s="421" t="s">
        <v>181</v>
      </c>
      <c r="U235" s="443" t="s">
        <v>181</v>
      </c>
      <c r="V235" s="430" t="s">
        <v>181</v>
      </c>
      <c r="W235" s="429" t="s">
        <v>181</v>
      </c>
      <c r="X235" s="429" t="s">
        <v>181</v>
      </c>
      <c r="Y235" s="421" t="s">
        <v>181</v>
      </c>
      <c r="Z235" s="443" t="s">
        <v>181</v>
      </c>
      <c r="AA235" s="430" t="s">
        <v>181</v>
      </c>
      <c r="AB235" s="429" t="s">
        <v>181</v>
      </c>
      <c r="AC235" s="429" t="s">
        <v>181</v>
      </c>
      <c r="AD235" s="421" t="s">
        <v>181</v>
      </c>
      <c r="AE235" s="443" t="s">
        <v>181</v>
      </c>
      <c r="AF235" s="430" t="s">
        <v>181</v>
      </c>
      <c r="AG235" s="429" t="s">
        <v>181</v>
      </c>
      <c r="AH235" s="429" t="s">
        <v>181</v>
      </c>
      <c r="AI235" s="421" t="s">
        <v>181</v>
      </c>
      <c r="AJ235" s="443" t="s">
        <v>181</v>
      </c>
      <c r="AK235" s="430" t="s">
        <v>181</v>
      </c>
      <c r="AL235" s="429" t="s">
        <v>181</v>
      </c>
      <c r="AM235" s="429" t="s">
        <v>181</v>
      </c>
      <c r="AN235" s="421" t="s">
        <v>181</v>
      </c>
      <c r="AO235" s="443" t="s">
        <v>181</v>
      </c>
      <c r="AP235" s="444" t="s">
        <v>181</v>
      </c>
      <c r="AQ235" s="433" t="s">
        <v>181</v>
      </c>
      <c r="AR235" s="215" t="s">
        <v>181</v>
      </c>
      <c r="AS235" s="56" t="s">
        <v>181</v>
      </c>
      <c r="AT235" s="238"/>
      <c r="AU235" s="56" t="s">
        <v>181</v>
      </c>
      <c r="AV235" s="56"/>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c r="EO235" s="127"/>
    </row>
    <row r="236" spans="1:145" s="58" customFormat="1" ht="20.25" customHeight="1">
      <c r="A236" s="55"/>
      <c r="B236" s="1347" t="s">
        <v>1027</v>
      </c>
      <c r="C236" s="993"/>
      <c r="D236" s="993"/>
      <c r="E236" s="993"/>
      <c r="F236" s="993"/>
      <c r="G236" s="56" t="s">
        <v>181</v>
      </c>
      <c r="H236" s="56" t="s">
        <v>181</v>
      </c>
      <c r="I236" s="56" t="s">
        <v>181</v>
      </c>
      <c r="J236" s="399">
        <v>0.505</v>
      </c>
      <c r="K236" s="56" t="s">
        <v>181</v>
      </c>
      <c r="L236" s="210" t="s">
        <v>181</v>
      </c>
      <c r="M236" s="211" t="s">
        <v>136</v>
      </c>
      <c r="N236" s="211" t="s">
        <v>181</v>
      </c>
      <c r="O236" s="448">
        <f>O234-SUM(O220:O229)-O205-O135-O92</f>
        <v>0</v>
      </c>
      <c r="P236" s="443" t="s">
        <v>181</v>
      </c>
      <c r="Q236" s="430" t="s">
        <v>181</v>
      </c>
      <c r="R236" s="429" t="s">
        <v>181</v>
      </c>
      <c r="S236" s="429" t="s">
        <v>181</v>
      </c>
      <c r="T236" s="448">
        <f>T234-SUM(T220:T229)-T205-T135-T92</f>
        <v>0</v>
      </c>
      <c r="U236" s="443" t="s">
        <v>181</v>
      </c>
      <c r="V236" s="430" t="s">
        <v>181</v>
      </c>
      <c r="W236" s="429" t="s">
        <v>181</v>
      </c>
      <c r="X236" s="429" t="s">
        <v>181</v>
      </c>
      <c r="Y236" s="448">
        <f>Y234-SUM(Y220:Y229)-Y205-Y135-Y92</f>
        <v>0</v>
      </c>
      <c r="Z236" s="443" t="s">
        <v>181</v>
      </c>
      <c r="AA236" s="430" t="s">
        <v>181</v>
      </c>
      <c r="AB236" s="429" t="s">
        <v>181</v>
      </c>
      <c r="AC236" s="429" t="s">
        <v>181</v>
      </c>
      <c r="AD236" s="448">
        <f>AD234-SUM(AD220:AD229)-AD205-AD135-AD92</f>
        <v>0</v>
      </c>
      <c r="AE236" s="443" t="s">
        <v>181</v>
      </c>
      <c r="AF236" s="430" t="s">
        <v>181</v>
      </c>
      <c r="AG236" s="429" t="s">
        <v>181</v>
      </c>
      <c r="AH236" s="429" t="s">
        <v>181</v>
      </c>
      <c r="AI236" s="448">
        <f>AI234-SUM(AI220:AI229)-AI205-AI135-AI92</f>
        <v>0</v>
      </c>
      <c r="AJ236" s="443" t="s">
        <v>181</v>
      </c>
      <c r="AK236" s="430" t="s">
        <v>181</v>
      </c>
      <c r="AL236" s="429" t="s">
        <v>181</v>
      </c>
      <c r="AM236" s="429" t="s">
        <v>181</v>
      </c>
      <c r="AN236" s="448">
        <f>AN234-SUM(AN220:AN229)-AN205-AN135-AN92</f>
        <v>0</v>
      </c>
      <c r="AO236" s="443" t="s">
        <v>181</v>
      </c>
      <c r="AP236" s="444" t="s">
        <v>181</v>
      </c>
      <c r="AQ236" s="451">
        <f>SUM(O236:AN236)</f>
        <v>0</v>
      </c>
      <c r="AR236" s="215" t="s">
        <v>181</v>
      </c>
      <c r="AS236" s="56" t="s">
        <v>181</v>
      </c>
      <c r="AT236" s="238"/>
      <c r="AU236" s="56" t="s">
        <v>181</v>
      </c>
      <c r="AV236" s="56"/>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c r="EO236" s="127"/>
    </row>
    <row r="237" spans="1:145" s="58" customFormat="1" ht="20.25" customHeight="1" thickBot="1">
      <c r="A237" s="55"/>
      <c r="B237" s="56" t="s">
        <v>181</v>
      </c>
      <c r="C237" s="56" t="s">
        <v>181</v>
      </c>
      <c r="D237" s="56" t="s">
        <v>181</v>
      </c>
      <c r="E237" s="56" t="s">
        <v>181</v>
      </c>
      <c r="F237" s="1393"/>
      <c r="G237" s="1352"/>
      <c r="H237" s="1352"/>
      <c r="I237" s="132"/>
      <c r="J237" s="265"/>
      <c r="K237" s="56" t="s">
        <v>181</v>
      </c>
      <c r="L237" s="210" t="s">
        <v>181</v>
      </c>
      <c r="M237" s="211" t="s">
        <v>1029</v>
      </c>
      <c r="N237" s="211" t="s">
        <v>181</v>
      </c>
      <c r="O237" s="449">
        <f>ROUND(O236*$J$236,'Initial Information'!$B$27)</f>
        <v>0</v>
      </c>
      <c r="P237" s="443" t="s">
        <v>181</v>
      </c>
      <c r="Q237" s="430" t="s">
        <v>181</v>
      </c>
      <c r="R237" s="429"/>
      <c r="S237" s="429" t="s">
        <v>181</v>
      </c>
      <c r="T237" s="449">
        <f>ROUND(T236*$J$236,'Initial Information'!$B$27)</f>
        <v>0</v>
      </c>
      <c r="U237" s="443" t="s">
        <v>181</v>
      </c>
      <c r="V237" s="430" t="s">
        <v>181</v>
      </c>
      <c r="W237" s="429"/>
      <c r="X237" s="429" t="s">
        <v>181</v>
      </c>
      <c r="Y237" s="449">
        <f>ROUND(Y236*$J$236,'Initial Information'!$B$27)</f>
        <v>0</v>
      </c>
      <c r="Z237" s="443" t="s">
        <v>181</v>
      </c>
      <c r="AA237" s="430" t="s">
        <v>181</v>
      </c>
      <c r="AB237" s="429"/>
      <c r="AC237" s="429" t="s">
        <v>181</v>
      </c>
      <c r="AD237" s="449">
        <f>ROUND(AD236*$J$236,'Initial Information'!$B$27)</f>
        <v>0</v>
      </c>
      <c r="AE237" s="443" t="s">
        <v>181</v>
      </c>
      <c r="AF237" s="430" t="s">
        <v>181</v>
      </c>
      <c r="AG237" s="429"/>
      <c r="AH237" s="429" t="s">
        <v>181</v>
      </c>
      <c r="AI237" s="449">
        <f>ROUND(AI236*$J$236,'Initial Information'!$B$27)</f>
        <v>0</v>
      </c>
      <c r="AJ237" s="443" t="s">
        <v>181</v>
      </c>
      <c r="AK237" s="430" t="s">
        <v>181</v>
      </c>
      <c r="AL237" s="429"/>
      <c r="AM237" s="429" t="s">
        <v>181</v>
      </c>
      <c r="AN237" s="449">
        <f>ROUND(AN236*$J$236,'Initial Information'!$B$27)</f>
        <v>0</v>
      </c>
      <c r="AO237" s="443" t="s">
        <v>181</v>
      </c>
      <c r="AP237" s="444" t="s">
        <v>181</v>
      </c>
      <c r="AQ237" s="452">
        <f>SUM(O237:AN237)</f>
        <v>0</v>
      </c>
      <c r="AR237" s="215" t="s">
        <v>181</v>
      </c>
      <c r="AS237" s="56" t="s">
        <v>181</v>
      </c>
      <c r="AT237" s="266"/>
      <c r="AU237" s="56" t="s">
        <v>181</v>
      </c>
      <c r="AV237" s="56"/>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c r="EO237" s="127"/>
    </row>
    <row r="238" spans="1:145" s="58" customFormat="1" ht="9.9499999999999993" customHeight="1" thickBot="1">
      <c r="A238" s="61"/>
      <c r="B238" s="62" t="s">
        <v>181</v>
      </c>
      <c r="C238" s="62" t="s">
        <v>181</v>
      </c>
      <c r="D238" s="62" t="s">
        <v>181</v>
      </c>
      <c r="E238" s="62" t="s">
        <v>181</v>
      </c>
      <c r="F238" s="62" t="s">
        <v>181</v>
      </c>
      <c r="G238" s="62" t="s">
        <v>181</v>
      </c>
      <c r="H238" s="62" t="s">
        <v>181</v>
      </c>
      <c r="I238" s="62" t="s">
        <v>181</v>
      </c>
      <c r="J238" s="62" t="s">
        <v>181</v>
      </c>
      <c r="K238" s="62" t="s">
        <v>181</v>
      </c>
      <c r="L238" s="240" t="s">
        <v>181</v>
      </c>
      <c r="M238" s="241" t="s">
        <v>181</v>
      </c>
      <c r="N238" s="241" t="s">
        <v>181</v>
      </c>
      <c r="O238" s="423" t="s">
        <v>181</v>
      </c>
      <c r="P238" s="438" t="s">
        <v>181</v>
      </c>
      <c r="Q238" s="439" t="s">
        <v>181</v>
      </c>
      <c r="R238" s="438" t="s">
        <v>181</v>
      </c>
      <c r="S238" s="438" t="s">
        <v>181</v>
      </c>
      <c r="T238" s="423" t="s">
        <v>181</v>
      </c>
      <c r="U238" s="438" t="s">
        <v>181</v>
      </c>
      <c r="V238" s="439" t="s">
        <v>181</v>
      </c>
      <c r="W238" s="438" t="s">
        <v>181</v>
      </c>
      <c r="X238" s="438" t="s">
        <v>181</v>
      </c>
      <c r="Y238" s="423" t="s">
        <v>181</v>
      </c>
      <c r="Z238" s="438" t="s">
        <v>181</v>
      </c>
      <c r="AA238" s="439" t="s">
        <v>181</v>
      </c>
      <c r="AB238" s="438" t="s">
        <v>181</v>
      </c>
      <c r="AC238" s="438" t="s">
        <v>181</v>
      </c>
      <c r="AD238" s="423" t="s">
        <v>181</v>
      </c>
      <c r="AE238" s="438" t="s">
        <v>181</v>
      </c>
      <c r="AF238" s="439" t="s">
        <v>181</v>
      </c>
      <c r="AG238" s="438" t="s">
        <v>181</v>
      </c>
      <c r="AH238" s="438" t="s">
        <v>181</v>
      </c>
      <c r="AI238" s="423" t="s">
        <v>181</v>
      </c>
      <c r="AJ238" s="438" t="s">
        <v>181</v>
      </c>
      <c r="AK238" s="439" t="s">
        <v>181</v>
      </c>
      <c r="AL238" s="438" t="s">
        <v>181</v>
      </c>
      <c r="AM238" s="438" t="s">
        <v>181</v>
      </c>
      <c r="AN238" s="423" t="s">
        <v>181</v>
      </c>
      <c r="AO238" s="438" t="s">
        <v>181</v>
      </c>
      <c r="AP238" s="440" t="s">
        <v>181</v>
      </c>
      <c r="AQ238" s="441" t="s">
        <v>181</v>
      </c>
      <c r="AR238" s="246" t="s">
        <v>181</v>
      </c>
      <c r="AS238" s="56" t="s">
        <v>181</v>
      </c>
      <c r="AT238" s="247"/>
      <c r="AU238" s="56" t="s">
        <v>181</v>
      </c>
      <c r="AV238" s="56"/>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c r="EO238" s="127"/>
    </row>
    <row r="239" spans="1:145" s="58" customFormat="1" ht="9.9499999999999993" customHeight="1" thickBot="1">
      <c r="A239" s="55"/>
      <c r="B239" s="56" t="s">
        <v>181</v>
      </c>
      <c r="C239" s="56" t="s">
        <v>181</v>
      </c>
      <c r="D239" s="56" t="s">
        <v>181</v>
      </c>
      <c r="E239" s="56" t="s">
        <v>181</v>
      </c>
      <c r="F239" s="56" t="s">
        <v>181</v>
      </c>
      <c r="G239" s="56" t="s">
        <v>181</v>
      </c>
      <c r="H239" s="56" t="s">
        <v>181</v>
      </c>
      <c r="I239" s="56" t="s">
        <v>181</v>
      </c>
      <c r="J239" s="56" t="s">
        <v>181</v>
      </c>
      <c r="K239" s="56" t="s">
        <v>181</v>
      </c>
      <c r="L239" s="210" t="s">
        <v>181</v>
      </c>
      <c r="M239" s="211" t="s">
        <v>181</v>
      </c>
      <c r="N239" s="211" t="s">
        <v>181</v>
      </c>
      <c r="O239" s="421" t="s">
        <v>181</v>
      </c>
      <c r="P239" s="443" t="s">
        <v>181</v>
      </c>
      <c r="Q239" s="430" t="s">
        <v>181</v>
      </c>
      <c r="R239" s="429" t="s">
        <v>181</v>
      </c>
      <c r="S239" s="429" t="s">
        <v>181</v>
      </c>
      <c r="T239" s="421" t="s">
        <v>181</v>
      </c>
      <c r="U239" s="443" t="s">
        <v>181</v>
      </c>
      <c r="V239" s="430" t="s">
        <v>181</v>
      </c>
      <c r="W239" s="429" t="s">
        <v>181</v>
      </c>
      <c r="X239" s="429" t="s">
        <v>181</v>
      </c>
      <c r="Y239" s="421" t="s">
        <v>181</v>
      </c>
      <c r="Z239" s="443" t="s">
        <v>181</v>
      </c>
      <c r="AA239" s="430" t="s">
        <v>181</v>
      </c>
      <c r="AB239" s="429" t="s">
        <v>181</v>
      </c>
      <c r="AC239" s="429" t="s">
        <v>181</v>
      </c>
      <c r="AD239" s="421" t="s">
        <v>181</v>
      </c>
      <c r="AE239" s="443" t="s">
        <v>181</v>
      </c>
      <c r="AF239" s="430" t="s">
        <v>181</v>
      </c>
      <c r="AG239" s="429" t="s">
        <v>181</v>
      </c>
      <c r="AH239" s="429" t="s">
        <v>181</v>
      </c>
      <c r="AI239" s="421" t="s">
        <v>181</v>
      </c>
      <c r="AJ239" s="443" t="s">
        <v>181</v>
      </c>
      <c r="AK239" s="430" t="s">
        <v>181</v>
      </c>
      <c r="AL239" s="429" t="s">
        <v>181</v>
      </c>
      <c r="AM239" s="429" t="s">
        <v>181</v>
      </c>
      <c r="AN239" s="421" t="s">
        <v>181</v>
      </c>
      <c r="AO239" s="443" t="s">
        <v>181</v>
      </c>
      <c r="AP239" s="444" t="s">
        <v>181</v>
      </c>
      <c r="AQ239" s="433" t="s">
        <v>181</v>
      </c>
      <c r="AR239" s="215" t="s">
        <v>181</v>
      </c>
      <c r="AS239" s="56" t="s">
        <v>181</v>
      </c>
      <c r="AT239" s="238"/>
      <c r="AU239" s="56" t="s">
        <v>181</v>
      </c>
      <c r="AV239" s="56"/>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c r="EO239" s="127"/>
    </row>
    <row r="240" spans="1:145" s="58" customFormat="1" ht="20.25" customHeight="1" thickBot="1">
      <c r="A240" s="55"/>
      <c r="B240" s="56" t="s">
        <v>236</v>
      </c>
      <c r="C240" s="56"/>
      <c r="D240" s="56"/>
      <c r="E240" s="56" t="s">
        <v>181</v>
      </c>
      <c r="F240" s="56" t="s">
        <v>181</v>
      </c>
      <c r="G240" s="56" t="s">
        <v>181</v>
      </c>
      <c r="H240" s="56" t="s">
        <v>181</v>
      </c>
      <c r="I240" s="56" t="s">
        <v>181</v>
      </c>
      <c r="J240" s="56" t="s">
        <v>181</v>
      </c>
      <c r="K240" s="56" t="s">
        <v>181</v>
      </c>
      <c r="L240" s="210" t="s">
        <v>181</v>
      </c>
      <c r="M240" s="211" t="s">
        <v>181</v>
      </c>
      <c r="N240" s="211" t="s">
        <v>181</v>
      </c>
      <c r="O240" s="445">
        <f>O234+O237</f>
        <v>0</v>
      </c>
      <c r="P240" s="446" t="s">
        <v>181</v>
      </c>
      <c r="Q240" s="430" t="s">
        <v>181</v>
      </c>
      <c r="R240" s="429" t="s">
        <v>181</v>
      </c>
      <c r="S240" s="429" t="s">
        <v>181</v>
      </c>
      <c r="T240" s="445">
        <f>T234+T237</f>
        <v>0</v>
      </c>
      <c r="U240" s="446" t="s">
        <v>181</v>
      </c>
      <c r="V240" s="430" t="s">
        <v>181</v>
      </c>
      <c r="W240" s="429" t="s">
        <v>181</v>
      </c>
      <c r="X240" s="429" t="s">
        <v>181</v>
      </c>
      <c r="Y240" s="445">
        <f>Y234+Y237</f>
        <v>0</v>
      </c>
      <c r="Z240" s="446" t="s">
        <v>181</v>
      </c>
      <c r="AA240" s="430" t="s">
        <v>181</v>
      </c>
      <c r="AB240" s="429" t="s">
        <v>181</v>
      </c>
      <c r="AC240" s="429" t="s">
        <v>181</v>
      </c>
      <c r="AD240" s="445">
        <f>AD234+AD237</f>
        <v>0</v>
      </c>
      <c r="AE240" s="446" t="s">
        <v>181</v>
      </c>
      <c r="AF240" s="430" t="s">
        <v>181</v>
      </c>
      <c r="AG240" s="429" t="s">
        <v>181</v>
      </c>
      <c r="AH240" s="429" t="s">
        <v>181</v>
      </c>
      <c r="AI240" s="445">
        <f>AI234+AI237</f>
        <v>0</v>
      </c>
      <c r="AJ240" s="446" t="s">
        <v>181</v>
      </c>
      <c r="AK240" s="430" t="s">
        <v>181</v>
      </c>
      <c r="AL240" s="429" t="s">
        <v>181</v>
      </c>
      <c r="AM240" s="429" t="s">
        <v>181</v>
      </c>
      <c r="AN240" s="445">
        <f>AN234+AN237</f>
        <v>0</v>
      </c>
      <c r="AO240" s="446" t="s">
        <v>181</v>
      </c>
      <c r="AP240" s="447" t="s">
        <v>181</v>
      </c>
      <c r="AQ240" s="453">
        <f>SUM(O240:AN240)</f>
        <v>0</v>
      </c>
      <c r="AR240" s="215" t="s">
        <v>181</v>
      </c>
      <c r="AS240" s="56" t="s">
        <v>181</v>
      </c>
      <c r="AT240" s="334"/>
      <c r="AU240" s="56" t="s">
        <v>181</v>
      </c>
      <c r="AV240" s="56"/>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c r="EO240" s="127"/>
    </row>
    <row r="241" spans="1:145" s="58" customFormat="1" ht="9.9499999999999993" customHeight="1" thickBot="1">
      <c r="A241" s="61"/>
      <c r="B241" s="62" t="s">
        <v>181</v>
      </c>
      <c r="C241" s="62" t="s">
        <v>138</v>
      </c>
      <c r="D241" s="62" t="s">
        <v>181</v>
      </c>
      <c r="E241" s="62" t="s">
        <v>181</v>
      </c>
      <c r="F241" s="62" t="s">
        <v>181</v>
      </c>
      <c r="G241" s="62" t="s">
        <v>181</v>
      </c>
      <c r="H241" s="62" t="s">
        <v>181</v>
      </c>
      <c r="I241" s="62" t="s">
        <v>181</v>
      </c>
      <c r="J241" s="62" t="s">
        <v>181</v>
      </c>
      <c r="K241" s="62" t="s">
        <v>181</v>
      </c>
      <c r="L241" s="240" t="s">
        <v>181</v>
      </c>
      <c r="M241" s="241" t="s">
        <v>181</v>
      </c>
      <c r="N241" s="241" t="s">
        <v>181</v>
      </c>
      <c r="O241" s="242" t="s">
        <v>181</v>
      </c>
      <c r="P241" s="241" t="s">
        <v>181</v>
      </c>
      <c r="Q241" s="240" t="s">
        <v>181</v>
      </c>
      <c r="R241" s="241" t="s">
        <v>181</v>
      </c>
      <c r="S241" s="241" t="s">
        <v>181</v>
      </c>
      <c r="T241" s="242" t="s">
        <v>181</v>
      </c>
      <c r="U241" s="241" t="s">
        <v>181</v>
      </c>
      <c r="V241" s="240" t="s">
        <v>181</v>
      </c>
      <c r="W241" s="241" t="s">
        <v>181</v>
      </c>
      <c r="X241" s="241" t="s">
        <v>181</v>
      </c>
      <c r="Y241" s="242" t="s">
        <v>181</v>
      </c>
      <c r="Z241" s="241" t="s">
        <v>181</v>
      </c>
      <c r="AA241" s="240" t="s">
        <v>181</v>
      </c>
      <c r="AB241" s="241" t="s">
        <v>181</v>
      </c>
      <c r="AC241" s="241" t="s">
        <v>181</v>
      </c>
      <c r="AD241" s="242" t="s">
        <v>181</v>
      </c>
      <c r="AE241" s="241" t="s">
        <v>181</v>
      </c>
      <c r="AF241" s="240" t="s">
        <v>181</v>
      </c>
      <c r="AG241" s="241" t="s">
        <v>181</v>
      </c>
      <c r="AH241" s="241" t="s">
        <v>181</v>
      </c>
      <c r="AI241" s="242" t="s">
        <v>181</v>
      </c>
      <c r="AJ241" s="241" t="s">
        <v>181</v>
      </c>
      <c r="AK241" s="240" t="s">
        <v>181</v>
      </c>
      <c r="AL241" s="241" t="s">
        <v>181</v>
      </c>
      <c r="AM241" s="241" t="s">
        <v>181</v>
      </c>
      <c r="AN241" s="242" t="s">
        <v>181</v>
      </c>
      <c r="AO241" s="241" t="s">
        <v>181</v>
      </c>
      <c r="AP241" s="267" t="s">
        <v>181</v>
      </c>
      <c r="AQ241" s="268" t="s">
        <v>181</v>
      </c>
      <c r="AR241" s="246" t="s">
        <v>181</v>
      </c>
      <c r="AS241" s="56" t="s">
        <v>181</v>
      </c>
      <c r="AT241" s="247"/>
      <c r="AU241" s="56" t="s">
        <v>181</v>
      </c>
      <c r="AV241" s="56"/>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c r="EO241" s="127"/>
    </row>
    <row r="242" spans="1:145" s="58" customFormat="1" ht="10.15" customHeight="1" thickBot="1">
      <c r="A242" s="127"/>
      <c r="B242" s="127"/>
      <c r="C242" s="127"/>
      <c r="D242" s="127"/>
      <c r="E242" s="127"/>
      <c r="F242" s="127"/>
      <c r="G242" s="127"/>
      <c r="H242" s="127"/>
      <c r="I242" s="127"/>
      <c r="J242" s="127"/>
      <c r="K242" s="127"/>
      <c r="L242" s="127"/>
      <c r="M242" s="127"/>
      <c r="N242" s="127"/>
      <c r="O242" s="174"/>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269"/>
      <c r="AR242" s="127"/>
      <c r="AS242" s="127"/>
      <c r="AT242" s="270"/>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c r="EO242" s="127"/>
    </row>
    <row r="243" spans="1:145" s="58" customFormat="1" ht="15.75" thickBot="1">
      <c r="A243" s="127"/>
      <c r="B243" s="127"/>
      <c r="C243" s="127"/>
      <c r="D243" s="127"/>
      <c r="E243" s="127"/>
      <c r="F243" s="457" t="s">
        <v>1041</v>
      </c>
      <c r="G243" s="127"/>
      <c r="H243" s="127"/>
      <c r="I243" s="127"/>
      <c r="J243" s="127"/>
      <c r="K243" s="127"/>
      <c r="L243" s="127"/>
      <c r="M243" s="127"/>
      <c r="N243" s="127"/>
      <c r="O243" s="454" t="s">
        <v>1035</v>
      </c>
      <c r="P243" s="127"/>
      <c r="Q243" s="127"/>
      <c r="R243" s="127"/>
      <c r="S243" s="127"/>
      <c r="T243" s="454" t="s">
        <v>1036</v>
      </c>
      <c r="U243" s="127"/>
      <c r="V243" s="127"/>
      <c r="W243" s="127"/>
      <c r="X243" s="127"/>
      <c r="Y243" s="454" t="s">
        <v>1037</v>
      </c>
      <c r="Z243" s="127"/>
      <c r="AA243" s="127"/>
      <c r="AB243" s="127"/>
      <c r="AC243" s="127"/>
      <c r="AD243" s="454" t="s">
        <v>1038</v>
      </c>
      <c r="AE243" s="127"/>
      <c r="AF243" s="127"/>
      <c r="AG243" s="127"/>
      <c r="AH243" s="127"/>
      <c r="AI243" s="454" t="s">
        <v>1039</v>
      </c>
      <c r="AJ243" s="127"/>
      <c r="AK243" s="127"/>
      <c r="AL243" s="127"/>
      <c r="AM243" s="127"/>
      <c r="AN243" s="454" t="s">
        <v>1040</v>
      </c>
      <c r="AO243" s="127"/>
      <c r="AP243" s="127"/>
      <c r="AQ243" s="271" t="s">
        <v>285</v>
      </c>
      <c r="AR243" s="127"/>
      <c r="AS243" s="127"/>
      <c r="AT243" s="278"/>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c r="EO243" s="127"/>
    </row>
    <row r="244" spans="1:145" s="58" customFormat="1" ht="15.75" thickBot="1">
      <c r="A244" s="127"/>
      <c r="B244" s="127"/>
      <c r="C244" s="127"/>
      <c r="D244" s="127"/>
      <c r="E244" s="127"/>
      <c r="F244" s="458">
        <v>0.1</v>
      </c>
      <c r="G244" s="127"/>
      <c r="H244" s="127"/>
      <c r="I244" s="127"/>
      <c r="J244" s="127"/>
      <c r="K244" s="127"/>
      <c r="L244" s="127"/>
      <c r="M244" s="127"/>
      <c r="N244" s="127"/>
      <c r="O244" s="455" t="e">
        <f>O240/(O240+'DetailedBudget---TXST'!O251)</f>
        <v>#DIV/0!</v>
      </c>
      <c r="P244" s="127"/>
      <c r="Q244" s="127"/>
      <c r="R244" s="127"/>
      <c r="S244" s="127"/>
      <c r="T244" s="455" t="e">
        <f>T240/(T240+'DetailedBudget---TXST'!T251)</f>
        <v>#DIV/0!</v>
      </c>
      <c r="U244" s="127"/>
      <c r="V244" s="127"/>
      <c r="W244" s="127"/>
      <c r="X244" s="127"/>
      <c r="Y244" s="455" t="e">
        <f>Y240/(Y240+'DetailedBudget---TXST'!Y251)</f>
        <v>#DIV/0!</v>
      </c>
      <c r="Z244" s="127"/>
      <c r="AA244" s="127"/>
      <c r="AB244" s="127"/>
      <c r="AC244" s="127"/>
      <c r="AD244" s="455" t="e">
        <f>AD240/(AD240+'DetailedBudget---TXST'!AD251)</f>
        <v>#DIV/0!</v>
      </c>
      <c r="AE244" s="127"/>
      <c r="AF244" s="127"/>
      <c r="AG244" s="127"/>
      <c r="AH244" s="127"/>
      <c r="AI244" s="455" t="e">
        <f>AI240/(AI240+'DetailedBudget---TXST'!AI251)</f>
        <v>#DIV/0!</v>
      </c>
      <c r="AJ244" s="127"/>
      <c r="AK244" s="127"/>
      <c r="AL244" s="127"/>
      <c r="AM244" s="127"/>
      <c r="AN244" s="455" t="e">
        <f>AN240/(AN240+'DetailedBudget---TXST'!AN251)</f>
        <v>#DIV/0!</v>
      </c>
      <c r="AO244" s="127"/>
      <c r="AP244" s="127"/>
      <c r="AQ244" s="272" t="e">
        <f>AQ240/(AQ240+'DetailedBudget---TXST'!AQ251)</f>
        <v>#DIV/0!</v>
      </c>
      <c r="AR244" s="127"/>
      <c r="AS244" s="127"/>
      <c r="AT244" s="278"/>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c r="EO244" s="127"/>
    </row>
    <row r="245" spans="1:145" s="58" customFormat="1" ht="15.75" thickBot="1">
      <c r="A245" s="127"/>
      <c r="B245" s="127"/>
      <c r="C245" s="127"/>
      <c r="D245" s="127"/>
      <c r="E245" s="127"/>
      <c r="F245" s="127"/>
      <c r="G245" s="127"/>
      <c r="H245" s="127"/>
      <c r="I245" s="127"/>
      <c r="J245" s="127"/>
      <c r="K245" s="127"/>
      <c r="L245" s="127"/>
      <c r="M245" s="127"/>
      <c r="N245" s="127"/>
      <c r="O245" s="456"/>
      <c r="P245" s="127"/>
      <c r="Q245" s="127"/>
      <c r="R245" s="127"/>
      <c r="S245" s="127"/>
      <c r="T245" s="456"/>
      <c r="U245" s="127"/>
      <c r="V245" s="127"/>
      <c r="W245" s="127"/>
      <c r="X245" s="127"/>
      <c r="Y245" s="456"/>
      <c r="Z245" s="127"/>
      <c r="AA245" s="127"/>
      <c r="AB245" s="127"/>
      <c r="AC245" s="127"/>
      <c r="AD245" s="456"/>
      <c r="AE245" s="127"/>
      <c r="AF245" s="127"/>
      <c r="AG245" s="127"/>
      <c r="AH245" s="127"/>
      <c r="AI245" s="456"/>
      <c r="AJ245" s="127"/>
      <c r="AK245" s="127"/>
      <c r="AL245" s="127"/>
      <c r="AM245" s="127"/>
      <c r="AN245" s="456"/>
      <c r="AO245" s="127"/>
      <c r="AP245" s="127"/>
      <c r="AQ245" s="273"/>
      <c r="AR245" s="127"/>
      <c r="AS245" s="127"/>
      <c r="AT245" s="274"/>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c r="EO245" s="127"/>
    </row>
    <row r="246" spans="1:145" s="58" customFormat="1">
      <c r="A246" s="177"/>
      <c r="B246" s="177"/>
      <c r="C246" s="177"/>
      <c r="D246" s="177"/>
      <c r="E246" s="177"/>
      <c r="F246" s="177"/>
      <c r="G246" s="177"/>
      <c r="H246" s="177"/>
      <c r="I246" s="177"/>
      <c r="J246" s="177"/>
      <c r="K246" s="177"/>
      <c r="L246" s="177"/>
      <c r="M246" s="177"/>
      <c r="N246" s="177"/>
      <c r="O246" s="454" t="s">
        <v>286</v>
      </c>
      <c r="P246" s="177"/>
      <c r="Q246" s="177"/>
      <c r="R246" s="177"/>
      <c r="S246" s="177"/>
      <c r="T246" s="454" t="s">
        <v>286</v>
      </c>
      <c r="U246" s="177"/>
      <c r="V246" s="177"/>
      <c r="W246" s="177"/>
      <c r="X246" s="177"/>
      <c r="Y246" s="454" t="s">
        <v>286</v>
      </c>
      <c r="Z246" s="177"/>
      <c r="AA246" s="177"/>
      <c r="AB246" s="177"/>
      <c r="AC246" s="177"/>
      <c r="AD246" s="454" t="s">
        <v>286</v>
      </c>
      <c r="AE246" s="177"/>
      <c r="AF246" s="177"/>
      <c r="AG246" s="177"/>
      <c r="AH246" s="177"/>
      <c r="AI246" s="454" t="s">
        <v>286</v>
      </c>
      <c r="AJ246" s="177"/>
      <c r="AK246" s="177"/>
      <c r="AL246" s="177"/>
      <c r="AM246" s="177"/>
      <c r="AN246" s="454" t="s">
        <v>286</v>
      </c>
      <c r="AO246" s="127"/>
      <c r="AP246" s="127"/>
      <c r="AQ246" s="271" t="s">
        <v>286</v>
      </c>
      <c r="AR246" s="127"/>
      <c r="AS246" s="127"/>
      <c r="AT246" s="278"/>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c r="EO246" s="127"/>
    </row>
    <row r="247" spans="1:145" s="58" customFormat="1" ht="15.75" thickBot="1">
      <c r="A247" s="178"/>
      <c r="B247" s="179"/>
      <c r="C247" s="179"/>
      <c r="D247" s="179"/>
      <c r="E247" s="179"/>
      <c r="F247" s="179"/>
      <c r="G247" s="179"/>
      <c r="H247" s="179"/>
      <c r="I247" s="179"/>
      <c r="J247" s="179"/>
      <c r="K247" s="179"/>
      <c r="L247" s="179"/>
      <c r="M247" s="179"/>
      <c r="N247" s="179"/>
      <c r="O247" s="459">
        <f>F244</f>
        <v>0.1</v>
      </c>
      <c r="P247" s="179"/>
      <c r="Q247" s="179"/>
      <c r="R247" s="179"/>
      <c r="S247" s="179"/>
      <c r="T247" s="459">
        <f>F244</f>
        <v>0.1</v>
      </c>
      <c r="U247" s="179"/>
      <c r="V247" s="179"/>
      <c r="W247" s="179"/>
      <c r="X247" s="179"/>
      <c r="Y247" s="459">
        <f>F244</f>
        <v>0.1</v>
      </c>
      <c r="Z247" s="179"/>
      <c r="AA247" s="179"/>
      <c r="AB247" s="179"/>
      <c r="AC247" s="179"/>
      <c r="AD247" s="459">
        <f>F244</f>
        <v>0.1</v>
      </c>
      <c r="AE247" s="179"/>
      <c r="AF247" s="179"/>
      <c r="AG247" s="179"/>
      <c r="AH247" s="179"/>
      <c r="AI247" s="459">
        <f>F244</f>
        <v>0.1</v>
      </c>
      <c r="AJ247" s="179"/>
      <c r="AK247" s="179"/>
      <c r="AL247" s="179"/>
      <c r="AM247" s="179"/>
      <c r="AN247" s="459">
        <f>F244</f>
        <v>0.1</v>
      </c>
      <c r="AO247" s="127"/>
      <c r="AP247" s="127"/>
      <c r="AQ247" s="460">
        <f>AVERAGE(O247:AN247)</f>
        <v>9.9999999999999992E-2</v>
      </c>
      <c r="AR247" s="127"/>
      <c r="AS247" s="127"/>
      <c r="AT247" s="278"/>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c r="EO247" s="127"/>
    </row>
    <row r="248" spans="1:145" s="58" customFormat="1" ht="10.15" customHeight="1">
      <c r="A248" s="178"/>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27"/>
      <c r="AP248" s="127"/>
      <c r="AQ248" s="275"/>
      <c r="AR248" s="127"/>
      <c r="AS248" s="127"/>
      <c r="AT248" s="276"/>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c r="EO248" s="127"/>
    </row>
    <row r="249" spans="1:145" s="345" customFormat="1">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269"/>
      <c r="AR249" s="127"/>
      <c r="AS249" s="127"/>
      <c r="AT249" s="270"/>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row>
    <row r="250" spans="1:145" s="345" customFormat="1">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269"/>
      <c r="AR250" s="127"/>
      <c r="AS250" s="127"/>
      <c r="AT250" s="270"/>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row>
    <row r="251" spans="1:145" s="345" customFormat="1">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269"/>
      <c r="AR251" s="127"/>
      <c r="AS251" s="127"/>
      <c r="AT251" s="270"/>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row>
    <row r="252" spans="1:145" s="345" customForma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269"/>
      <c r="AR252" s="127"/>
      <c r="AS252" s="127"/>
      <c r="AT252" s="270"/>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row>
    <row r="253" spans="1:145" s="345" customFormat="1">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269"/>
      <c r="AR253" s="127"/>
      <c r="AS253" s="127"/>
      <c r="AT253" s="270"/>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row>
    <row r="254" spans="1:145" s="345" customFormat="1">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269"/>
      <c r="AR254" s="127"/>
      <c r="AS254" s="127"/>
      <c r="AT254" s="270"/>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row>
    <row r="255" spans="1:145" s="345" customFormat="1">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269"/>
      <c r="AR255" s="127"/>
      <c r="AS255" s="127"/>
      <c r="AT255" s="270"/>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row>
    <row r="256" spans="1:145" s="345" customForma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269"/>
      <c r="AR256" s="127"/>
      <c r="AS256" s="127"/>
      <c r="AT256" s="270"/>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row>
    <row r="257" spans="1:78" s="345" customForma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269"/>
      <c r="AR257" s="127"/>
      <c r="AS257" s="127"/>
      <c r="AT257" s="270"/>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row>
    <row r="258" spans="1:78" s="345" customForma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269"/>
      <c r="AR258" s="127"/>
      <c r="AS258" s="127"/>
      <c r="AT258" s="270"/>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row>
    <row r="259" spans="1:78" s="345" customFormat="1">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269"/>
      <c r="AR259" s="127"/>
      <c r="AS259" s="127"/>
      <c r="AT259" s="270"/>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row>
    <row r="260" spans="1:78" s="345" customFormat="1">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269"/>
      <c r="AR260" s="127"/>
      <c r="AS260" s="127"/>
      <c r="AT260" s="270"/>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row>
    <row r="261" spans="1:78" s="345" customForma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269"/>
      <c r="AR261" s="127"/>
      <c r="AS261" s="127"/>
      <c r="AT261" s="270"/>
      <c r="AU261" s="127"/>
      <c r="AV261" s="127"/>
    </row>
    <row r="262" spans="1:78" s="345" customForma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269"/>
      <c r="AR262" s="127"/>
      <c r="AS262" s="127"/>
      <c r="AT262" s="270"/>
      <c r="AU262" s="127"/>
      <c r="AV262" s="127"/>
    </row>
    <row r="263" spans="1:78" s="345" customForma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269"/>
      <c r="AR263" s="127"/>
      <c r="AS263" s="127"/>
      <c r="AT263" s="270"/>
      <c r="AU263" s="127"/>
      <c r="AV263" s="127"/>
    </row>
    <row r="264" spans="1:78" s="345" customForma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269"/>
      <c r="AR264" s="127"/>
      <c r="AS264" s="127"/>
      <c r="AT264" s="270"/>
      <c r="AU264" s="127"/>
      <c r="AV264" s="127"/>
    </row>
    <row r="265" spans="1:78" s="345" customForma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269"/>
      <c r="AR265" s="127"/>
      <c r="AS265" s="127"/>
      <c r="AT265" s="270"/>
      <c r="AU265" s="127"/>
      <c r="AV265" s="127"/>
    </row>
    <row r="266" spans="1:78" s="345" customForma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269"/>
      <c r="AR266" s="127"/>
      <c r="AS266" s="127"/>
      <c r="AT266" s="270"/>
      <c r="AU266" s="127"/>
      <c r="AV266" s="127"/>
    </row>
    <row r="267" spans="1:78" s="345" customForma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269"/>
      <c r="AR267" s="127"/>
      <c r="AS267" s="127"/>
      <c r="AT267" s="270"/>
      <c r="AU267" s="127"/>
      <c r="AV267" s="127"/>
    </row>
    <row r="268" spans="1:78" s="345" customForma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269"/>
      <c r="AR268" s="127"/>
      <c r="AS268" s="127"/>
      <c r="AT268" s="270"/>
      <c r="AU268" s="127"/>
      <c r="AV268" s="127"/>
    </row>
    <row r="269" spans="1:78" s="345" customForma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269"/>
      <c r="AR269" s="127"/>
      <c r="AS269" s="127"/>
      <c r="AT269" s="270"/>
      <c r="AU269" s="127"/>
      <c r="AV269" s="127"/>
    </row>
    <row r="270" spans="1:78" s="345" customForma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269"/>
      <c r="AR270" s="127"/>
      <c r="AS270" s="127"/>
      <c r="AT270" s="270"/>
      <c r="AU270" s="127"/>
      <c r="AV270" s="127"/>
    </row>
    <row r="271" spans="1:78" s="345" customForma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269"/>
      <c r="AR271" s="127"/>
      <c r="AS271" s="127"/>
      <c r="AT271" s="270"/>
      <c r="AU271" s="127"/>
      <c r="AV271" s="127"/>
    </row>
    <row r="272" spans="1:78" s="345" customForma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269"/>
      <c r="AR272" s="127"/>
      <c r="AS272" s="127"/>
      <c r="AT272" s="270"/>
      <c r="AU272" s="127"/>
      <c r="AV272" s="127"/>
    </row>
    <row r="273" spans="1:48" s="345" customForma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269"/>
      <c r="AR273" s="127"/>
      <c r="AS273" s="127"/>
      <c r="AT273" s="270"/>
      <c r="AU273" s="127"/>
      <c r="AV273" s="127"/>
    </row>
    <row r="274" spans="1:48" s="345" customForma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269"/>
      <c r="AR274" s="127"/>
      <c r="AS274" s="127"/>
      <c r="AT274" s="270"/>
      <c r="AU274" s="127"/>
      <c r="AV274" s="127"/>
    </row>
    <row r="275" spans="1:48" s="345" customForma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269"/>
      <c r="AR275" s="127"/>
      <c r="AS275" s="127"/>
      <c r="AT275" s="270"/>
      <c r="AU275" s="127"/>
      <c r="AV275" s="127"/>
    </row>
    <row r="276" spans="1:48" s="345" customForma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269"/>
      <c r="AR276" s="127"/>
      <c r="AS276" s="127"/>
      <c r="AT276" s="270"/>
      <c r="AU276" s="127"/>
      <c r="AV276" s="127"/>
    </row>
    <row r="277" spans="1:48" s="345" customForma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269"/>
      <c r="AR277" s="127"/>
      <c r="AS277" s="127"/>
      <c r="AT277" s="270"/>
      <c r="AU277" s="127"/>
      <c r="AV277" s="127"/>
    </row>
    <row r="278" spans="1:48" s="345" customForma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269"/>
      <c r="AR278" s="127"/>
      <c r="AS278" s="127"/>
      <c r="AT278" s="270"/>
      <c r="AU278" s="127"/>
      <c r="AV278" s="127"/>
    </row>
    <row r="279" spans="1:48" s="345" customForma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269"/>
      <c r="AR279" s="127"/>
      <c r="AS279" s="127"/>
      <c r="AT279" s="270"/>
      <c r="AU279" s="127"/>
      <c r="AV279" s="127"/>
    </row>
    <row r="280" spans="1:48" s="345" customForma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269"/>
      <c r="AR280" s="127"/>
      <c r="AS280" s="127"/>
      <c r="AT280" s="270"/>
      <c r="AU280" s="127"/>
      <c r="AV280" s="127"/>
    </row>
    <row r="281" spans="1:48" s="345" customForma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269"/>
      <c r="AR281" s="127"/>
      <c r="AS281" s="127"/>
      <c r="AT281" s="270"/>
      <c r="AU281" s="127"/>
      <c r="AV281" s="127"/>
    </row>
    <row r="282" spans="1:48" s="345" customForma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269"/>
      <c r="AR282" s="127"/>
      <c r="AS282" s="127"/>
      <c r="AT282" s="270"/>
      <c r="AU282" s="127"/>
      <c r="AV282" s="127"/>
    </row>
    <row r="283" spans="1:48" s="345" customForma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269"/>
      <c r="AR283" s="127"/>
      <c r="AS283" s="127"/>
      <c r="AT283" s="270"/>
      <c r="AU283" s="127"/>
      <c r="AV283" s="127"/>
    </row>
    <row r="284" spans="1:48" s="345" customForma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269"/>
      <c r="AR284" s="127"/>
      <c r="AS284" s="127"/>
      <c r="AT284" s="270"/>
      <c r="AU284" s="127"/>
      <c r="AV284" s="127"/>
    </row>
    <row r="285" spans="1:48" s="345" customForma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269"/>
      <c r="AR285" s="127"/>
      <c r="AS285" s="127"/>
      <c r="AT285" s="270"/>
      <c r="AU285" s="127"/>
      <c r="AV285" s="127"/>
    </row>
    <row r="286" spans="1:48" s="345" customForma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269"/>
      <c r="AR286" s="127"/>
      <c r="AS286" s="127"/>
      <c r="AT286" s="270"/>
      <c r="AU286" s="127"/>
      <c r="AV286" s="127"/>
    </row>
    <row r="287" spans="1:48" s="345" customForma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269"/>
      <c r="AR287" s="127"/>
      <c r="AS287" s="127"/>
      <c r="AT287" s="270"/>
      <c r="AU287" s="127"/>
      <c r="AV287" s="127"/>
    </row>
    <row r="288" spans="1:48" s="345" customForma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269"/>
      <c r="AR288" s="127"/>
      <c r="AS288" s="127"/>
      <c r="AT288" s="270"/>
      <c r="AU288" s="127"/>
      <c r="AV288" s="127"/>
    </row>
    <row r="289" spans="1:48" s="345" customForma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269"/>
      <c r="AR289" s="127"/>
      <c r="AS289" s="127"/>
      <c r="AT289" s="270"/>
      <c r="AU289" s="127"/>
      <c r="AV289" s="127"/>
    </row>
    <row r="290" spans="1:48" s="345" customForma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269"/>
      <c r="AR290" s="127"/>
      <c r="AS290" s="127"/>
      <c r="AT290" s="270"/>
      <c r="AU290" s="127"/>
      <c r="AV290" s="127"/>
    </row>
    <row r="291" spans="1:48" s="345" customForma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269"/>
      <c r="AR291" s="127"/>
      <c r="AS291" s="127"/>
      <c r="AT291" s="270"/>
      <c r="AU291" s="127"/>
      <c r="AV291" s="127"/>
    </row>
    <row r="292" spans="1:48" s="345" customForma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269"/>
      <c r="AR292" s="127"/>
      <c r="AS292" s="127"/>
      <c r="AT292" s="270"/>
      <c r="AU292" s="127"/>
      <c r="AV292" s="127"/>
    </row>
    <row r="293" spans="1:48" s="345" customForma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269"/>
      <c r="AR293" s="127"/>
      <c r="AS293" s="127"/>
      <c r="AT293" s="270"/>
      <c r="AU293" s="127"/>
      <c r="AV293" s="127"/>
    </row>
    <row r="294" spans="1:48" s="345" customForma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269"/>
      <c r="AR294" s="127"/>
      <c r="AS294" s="127"/>
      <c r="AT294" s="270"/>
      <c r="AU294" s="127"/>
      <c r="AV294" s="127"/>
    </row>
    <row r="295" spans="1:48" s="345" customForma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269"/>
      <c r="AR295" s="127"/>
      <c r="AS295" s="127"/>
      <c r="AT295" s="270"/>
      <c r="AU295" s="127"/>
      <c r="AV295" s="127"/>
    </row>
    <row r="296" spans="1:48" s="345" customForma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269"/>
      <c r="AR296" s="127"/>
      <c r="AS296" s="127"/>
      <c r="AT296" s="270"/>
      <c r="AU296" s="127"/>
      <c r="AV296" s="127"/>
    </row>
    <row r="297" spans="1:48" s="345" customForma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269"/>
      <c r="AR297" s="127"/>
      <c r="AS297" s="127"/>
      <c r="AT297" s="270"/>
      <c r="AU297" s="127"/>
      <c r="AV297" s="127"/>
    </row>
    <row r="298" spans="1:48" s="345" customForma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269"/>
      <c r="AR298" s="127"/>
      <c r="AS298" s="127"/>
      <c r="AT298" s="270"/>
      <c r="AU298" s="127"/>
      <c r="AV298" s="127"/>
    </row>
    <row r="299" spans="1:48" s="345" customForma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269"/>
      <c r="AR299" s="127"/>
      <c r="AS299" s="127"/>
      <c r="AT299" s="270"/>
      <c r="AU299" s="127"/>
      <c r="AV299" s="127"/>
    </row>
    <row r="300" spans="1:48" s="345" customForma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269"/>
      <c r="AR300" s="127"/>
      <c r="AS300" s="127"/>
      <c r="AT300" s="270"/>
      <c r="AU300" s="127"/>
      <c r="AV300" s="127"/>
    </row>
    <row r="301" spans="1:48" s="345" customForma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269"/>
      <c r="AR301" s="127"/>
      <c r="AS301" s="127"/>
      <c r="AT301" s="270"/>
      <c r="AU301" s="127"/>
      <c r="AV301" s="127"/>
    </row>
    <row r="302" spans="1:48" s="345" customForma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269"/>
      <c r="AR302" s="127"/>
      <c r="AS302" s="127"/>
      <c r="AT302" s="270"/>
      <c r="AU302" s="127"/>
      <c r="AV302" s="127"/>
    </row>
    <row r="303" spans="1:48" s="345" customForma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269"/>
      <c r="AR303" s="127"/>
      <c r="AS303" s="127"/>
      <c r="AT303" s="270"/>
      <c r="AU303" s="127"/>
      <c r="AV303" s="127"/>
    </row>
    <row r="304" spans="1:48" s="345" customForma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269"/>
      <c r="AR304" s="127"/>
      <c r="AS304" s="127"/>
      <c r="AT304" s="270"/>
      <c r="AU304" s="127"/>
      <c r="AV304" s="127"/>
    </row>
    <row r="305" spans="1:48" s="345" customForma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269"/>
      <c r="AR305" s="127"/>
      <c r="AS305" s="127"/>
      <c r="AT305" s="270"/>
      <c r="AU305" s="127"/>
      <c r="AV305" s="127"/>
    </row>
    <row r="306" spans="1:48" s="345" customForma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269"/>
      <c r="AR306" s="127"/>
      <c r="AS306" s="127"/>
      <c r="AT306" s="270"/>
      <c r="AU306" s="127"/>
      <c r="AV306" s="127"/>
    </row>
    <row r="307" spans="1:48" s="345" customForma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269"/>
      <c r="AR307" s="127"/>
      <c r="AS307" s="127"/>
      <c r="AT307" s="270"/>
      <c r="AU307" s="127"/>
      <c r="AV307" s="127"/>
    </row>
    <row r="308" spans="1:48" s="345" customForma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269"/>
      <c r="AR308" s="127"/>
      <c r="AS308" s="127"/>
      <c r="AT308" s="270"/>
      <c r="AU308" s="127"/>
      <c r="AV308" s="127"/>
    </row>
    <row r="309" spans="1:48" s="345" customForma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269"/>
      <c r="AR309" s="127"/>
      <c r="AS309" s="127"/>
      <c r="AT309" s="270"/>
      <c r="AU309" s="127"/>
      <c r="AV309" s="127"/>
    </row>
    <row r="310" spans="1:48" s="345" customForma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269"/>
      <c r="AR310" s="127"/>
      <c r="AS310" s="127"/>
      <c r="AT310" s="270"/>
      <c r="AU310" s="127"/>
      <c r="AV310" s="127"/>
    </row>
    <row r="311" spans="1:48" s="345" customForma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269"/>
      <c r="AR311" s="127"/>
      <c r="AS311" s="127"/>
      <c r="AT311" s="270"/>
      <c r="AU311" s="127"/>
      <c r="AV311" s="127"/>
    </row>
    <row r="312" spans="1:48" s="345" customForma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269"/>
      <c r="AR312" s="127"/>
      <c r="AS312" s="127"/>
      <c r="AT312" s="270"/>
      <c r="AU312" s="127"/>
      <c r="AV312" s="127"/>
    </row>
    <row r="313" spans="1:48" s="345" customForma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269"/>
      <c r="AR313" s="127"/>
      <c r="AS313" s="127"/>
      <c r="AT313" s="270"/>
      <c r="AU313" s="127"/>
      <c r="AV313" s="127"/>
    </row>
    <row r="314" spans="1:48" s="345" customForma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269"/>
      <c r="AR314" s="127"/>
      <c r="AS314" s="127"/>
      <c r="AT314" s="270"/>
      <c r="AU314" s="127"/>
      <c r="AV314" s="127"/>
    </row>
    <row r="315" spans="1:48" s="345" customForma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269"/>
      <c r="AR315" s="127"/>
      <c r="AS315" s="127"/>
      <c r="AT315" s="270"/>
      <c r="AU315" s="127"/>
      <c r="AV315" s="127"/>
    </row>
    <row r="316" spans="1:48" s="345" customForma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269"/>
      <c r="AR316" s="127"/>
      <c r="AS316" s="127"/>
      <c r="AT316" s="270"/>
      <c r="AU316" s="127"/>
      <c r="AV316" s="127"/>
    </row>
    <row r="317" spans="1:48" s="345" customForma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269"/>
      <c r="AR317" s="127"/>
      <c r="AS317" s="127"/>
      <c r="AT317" s="270"/>
      <c r="AU317" s="127"/>
      <c r="AV317" s="127"/>
    </row>
    <row r="318" spans="1:48" s="345" customForma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269"/>
      <c r="AR318" s="127"/>
      <c r="AS318" s="127"/>
      <c r="AT318" s="270"/>
      <c r="AU318" s="127"/>
      <c r="AV318" s="127"/>
    </row>
    <row r="319" spans="1:48" s="345" customForma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269"/>
      <c r="AR319" s="127"/>
      <c r="AS319" s="127"/>
      <c r="AT319" s="270"/>
      <c r="AU319" s="127"/>
      <c r="AV319" s="127"/>
    </row>
    <row r="320" spans="1:48" s="345" customForma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269"/>
      <c r="AR320" s="127"/>
      <c r="AS320" s="127"/>
      <c r="AT320" s="270"/>
      <c r="AU320" s="127"/>
      <c r="AV320" s="127"/>
    </row>
    <row r="321" spans="1:48" s="345" customForma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269"/>
      <c r="AR321" s="127"/>
      <c r="AS321" s="127"/>
      <c r="AT321" s="270"/>
      <c r="AU321" s="127"/>
      <c r="AV321" s="127"/>
    </row>
    <row r="322" spans="1:48" s="345" customForma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269"/>
      <c r="AR322" s="127"/>
      <c r="AS322" s="127"/>
      <c r="AT322" s="270"/>
      <c r="AU322" s="127"/>
      <c r="AV322" s="127"/>
    </row>
    <row r="323" spans="1:48" s="345" customForma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269"/>
      <c r="AR323" s="127"/>
      <c r="AS323" s="127"/>
      <c r="AT323" s="270"/>
      <c r="AU323" s="127"/>
      <c r="AV323" s="127"/>
    </row>
    <row r="324" spans="1:48" s="345" customForma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269"/>
      <c r="AR324" s="127"/>
      <c r="AS324" s="127"/>
      <c r="AT324" s="270"/>
      <c r="AU324" s="127"/>
      <c r="AV324" s="127"/>
    </row>
    <row r="325" spans="1:48" s="345" customForma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269"/>
      <c r="AR325" s="127"/>
      <c r="AS325" s="127"/>
      <c r="AT325" s="270"/>
      <c r="AU325" s="127"/>
      <c r="AV325" s="127"/>
    </row>
    <row r="326" spans="1:48" s="345" customForma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269"/>
      <c r="AR326" s="127"/>
      <c r="AS326" s="127"/>
      <c r="AT326" s="270"/>
      <c r="AU326" s="127"/>
      <c r="AV326" s="127"/>
    </row>
    <row r="327" spans="1:48" s="345" customForma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269"/>
      <c r="AR327" s="127"/>
      <c r="AS327" s="127"/>
      <c r="AT327" s="270"/>
      <c r="AU327" s="127"/>
      <c r="AV327" s="127"/>
    </row>
    <row r="328" spans="1:48" s="345" customForma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269"/>
      <c r="AR328" s="127"/>
      <c r="AS328" s="127"/>
      <c r="AT328" s="270"/>
      <c r="AU328" s="127"/>
      <c r="AV328" s="127"/>
    </row>
    <row r="329" spans="1:48" s="345" customForma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269"/>
      <c r="AR329" s="127"/>
      <c r="AS329" s="127"/>
      <c r="AT329" s="270"/>
      <c r="AU329" s="127"/>
      <c r="AV329" s="127"/>
    </row>
    <row r="330" spans="1:48" s="345" customForma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269"/>
      <c r="AR330" s="127"/>
      <c r="AS330" s="127"/>
      <c r="AT330" s="270"/>
      <c r="AU330" s="127"/>
      <c r="AV330" s="127"/>
    </row>
    <row r="331" spans="1:48" s="345" customForma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269"/>
      <c r="AR331" s="127"/>
      <c r="AS331" s="127"/>
      <c r="AT331" s="270"/>
      <c r="AU331" s="127"/>
      <c r="AV331" s="127"/>
    </row>
    <row r="332" spans="1:48" s="345" customForma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269"/>
      <c r="AR332" s="127"/>
      <c r="AS332" s="127"/>
      <c r="AT332" s="270"/>
      <c r="AU332" s="127"/>
      <c r="AV332" s="127"/>
    </row>
    <row r="333" spans="1:48" s="345" customFormat="1">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269"/>
      <c r="AR333" s="127"/>
      <c r="AS333" s="127"/>
      <c r="AT333" s="270"/>
      <c r="AU333" s="127"/>
      <c r="AV333" s="127"/>
    </row>
    <row r="334" spans="1:48" s="345" customFormat="1">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269"/>
      <c r="AR334" s="127"/>
      <c r="AS334" s="127"/>
      <c r="AT334" s="270"/>
      <c r="AU334" s="127"/>
      <c r="AV334" s="127"/>
    </row>
    <row r="335" spans="1:48" s="345" customFormat="1">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269"/>
      <c r="AR335" s="127"/>
      <c r="AS335" s="127"/>
      <c r="AT335" s="270"/>
      <c r="AU335" s="127"/>
      <c r="AV335" s="127"/>
    </row>
    <row r="336" spans="1:48" s="345" customFormat="1">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269"/>
      <c r="AR336" s="127"/>
      <c r="AS336" s="127"/>
      <c r="AT336" s="270"/>
      <c r="AU336" s="127"/>
      <c r="AV336" s="127"/>
    </row>
    <row r="337" spans="1:48" s="345" customFormat="1">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269"/>
      <c r="AR337" s="127"/>
      <c r="AS337" s="127"/>
      <c r="AT337" s="270"/>
      <c r="AU337" s="127"/>
      <c r="AV337" s="127"/>
    </row>
    <row r="338" spans="1:48" s="345" customFormat="1">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269"/>
      <c r="AR338" s="127"/>
      <c r="AS338" s="127"/>
      <c r="AT338" s="270"/>
      <c r="AU338" s="127"/>
      <c r="AV338" s="127"/>
    </row>
    <row r="339" spans="1:48" s="345" customFormat="1">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269"/>
      <c r="AR339" s="127"/>
      <c r="AS339" s="127"/>
      <c r="AT339" s="270"/>
      <c r="AU339" s="127"/>
      <c r="AV339" s="127"/>
    </row>
    <row r="340" spans="1:48" s="345" customFormat="1">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269"/>
      <c r="AR340" s="127"/>
      <c r="AS340" s="127"/>
      <c r="AT340" s="270"/>
      <c r="AU340" s="127"/>
      <c r="AV340" s="127"/>
    </row>
    <row r="341" spans="1:48" s="345" customFormat="1">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269"/>
      <c r="AR341" s="127"/>
      <c r="AS341" s="127"/>
      <c r="AT341" s="270"/>
      <c r="AU341" s="127"/>
      <c r="AV341" s="127"/>
    </row>
    <row r="342" spans="1:48" s="345" customFormat="1">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269"/>
      <c r="AR342" s="127"/>
      <c r="AS342" s="127"/>
      <c r="AT342" s="270"/>
      <c r="AU342" s="127"/>
      <c r="AV342" s="127"/>
    </row>
    <row r="343" spans="1:48" s="345" customFormat="1">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269"/>
      <c r="AR343" s="127"/>
      <c r="AS343" s="127"/>
      <c r="AT343" s="270"/>
      <c r="AU343" s="127"/>
      <c r="AV343" s="127"/>
    </row>
    <row r="344" spans="1:48" s="345" customFormat="1">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269"/>
      <c r="AR344" s="127"/>
      <c r="AS344" s="127"/>
      <c r="AT344" s="270"/>
      <c r="AU344" s="127"/>
      <c r="AV344" s="127"/>
    </row>
    <row r="345" spans="1:48" s="345" customFormat="1">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269"/>
      <c r="AR345" s="127"/>
      <c r="AS345" s="127"/>
      <c r="AT345" s="270"/>
      <c r="AU345" s="127"/>
      <c r="AV345" s="127"/>
    </row>
    <row r="346" spans="1:48" s="345" customFormat="1">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269"/>
      <c r="AR346" s="127"/>
      <c r="AS346" s="127"/>
      <c r="AT346" s="552"/>
      <c r="AU346" s="127"/>
      <c r="AV346" s="127"/>
    </row>
    <row r="347" spans="1:48" s="345" customFormat="1">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269"/>
      <c r="AR347" s="127"/>
      <c r="AS347" s="127"/>
      <c r="AT347" s="552"/>
      <c r="AU347" s="127"/>
      <c r="AV347" s="127"/>
    </row>
    <row r="348" spans="1:48" s="345" customFormat="1">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269"/>
      <c r="AR348" s="127"/>
      <c r="AS348" s="127"/>
      <c r="AT348" s="552"/>
      <c r="AU348" s="127"/>
      <c r="AV348" s="127"/>
    </row>
    <row r="349" spans="1:48" s="345" customFormat="1">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269"/>
      <c r="AR349" s="127"/>
      <c r="AS349" s="127"/>
      <c r="AT349" s="552"/>
      <c r="AU349" s="127"/>
      <c r="AV349" s="127"/>
    </row>
    <row r="350" spans="1:48" s="345" customFormat="1">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269"/>
      <c r="AR350" s="127"/>
      <c r="AS350" s="127"/>
      <c r="AT350" s="552"/>
      <c r="AU350" s="127"/>
      <c r="AV350" s="127"/>
    </row>
    <row r="351" spans="1:48" s="345" customFormat="1">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269"/>
      <c r="AR351" s="127"/>
      <c r="AS351" s="127"/>
      <c r="AT351" s="552"/>
      <c r="AU351" s="127"/>
      <c r="AV351" s="127"/>
    </row>
    <row r="352" spans="1:48" s="345" customFormat="1">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269"/>
      <c r="AR352" s="127"/>
      <c r="AS352" s="127"/>
      <c r="AT352" s="552"/>
      <c r="AU352" s="127"/>
      <c r="AV352" s="127"/>
    </row>
    <row r="353" spans="1:48" s="345" customFormat="1">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269"/>
      <c r="AR353" s="127"/>
      <c r="AS353" s="127"/>
      <c r="AT353" s="552"/>
      <c r="AU353" s="127"/>
      <c r="AV353" s="127"/>
    </row>
    <row r="354" spans="1:48" s="345" customFormat="1">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269"/>
      <c r="AR354" s="127"/>
      <c r="AS354" s="127"/>
      <c r="AT354" s="552"/>
      <c r="AU354" s="127"/>
      <c r="AV354" s="127"/>
    </row>
    <row r="355" spans="1:48" s="345" customFormat="1">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269"/>
      <c r="AR355" s="127"/>
      <c r="AS355" s="127"/>
      <c r="AT355" s="552"/>
      <c r="AU355" s="127"/>
      <c r="AV355" s="127"/>
    </row>
    <row r="356" spans="1:48" s="345" customFormat="1">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269"/>
      <c r="AR356" s="127"/>
      <c r="AS356" s="127"/>
      <c r="AT356" s="552"/>
      <c r="AU356" s="127"/>
      <c r="AV356" s="127"/>
    </row>
    <row r="357" spans="1:48" s="345" customFormat="1">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269"/>
      <c r="AR357" s="127"/>
      <c r="AS357" s="127"/>
      <c r="AT357" s="552"/>
      <c r="AU357" s="127"/>
      <c r="AV357" s="127"/>
    </row>
    <row r="358" spans="1:48" s="345" customFormat="1">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269"/>
      <c r="AR358" s="127"/>
      <c r="AS358" s="127"/>
      <c r="AT358" s="552"/>
      <c r="AU358" s="127"/>
      <c r="AV358" s="127"/>
    </row>
    <row r="359" spans="1:48" s="345" customFormat="1">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269"/>
      <c r="AR359" s="127"/>
      <c r="AS359" s="127"/>
      <c r="AT359" s="552"/>
      <c r="AU359" s="127"/>
      <c r="AV359" s="127"/>
    </row>
    <row r="360" spans="1:48" s="345" customFormat="1">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269"/>
      <c r="AR360" s="127"/>
      <c r="AS360" s="127"/>
      <c r="AT360" s="552"/>
      <c r="AU360" s="127"/>
      <c r="AV360" s="127"/>
    </row>
    <row r="361" spans="1:48" s="345" customFormat="1">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269"/>
      <c r="AR361" s="127"/>
      <c r="AS361" s="127"/>
      <c r="AT361" s="552"/>
      <c r="AU361" s="127"/>
      <c r="AV361" s="127"/>
    </row>
    <row r="362" spans="1:48" s="345" customFormat="1">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269"/>
      <c r="AR362" s="127"/>
      <c r="AS362" s="127"/>
      <c r="AT362" s="552"/>
      <c r="AU362" s="127"/>
      <c r="AV362" s="127"/>
    </row>
    <row r="363" spans="1:48" s="345" customFormat="1">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269"/>
      <c r="AR363" s="127"/>
      <c r="AS363" s="127"/>
      <c r="AT363" s="552"/>
      <c r="AU363" s="127"/>
      <c r="AV363" s="127"/>
    </row>
    <row r="364" spans="1:48" s="345" customFormat="1">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269"/>
      <c r="AR364" s="127"/>
      <c r="AS364" s="127"/>
      <c r="AT364" s="552"/>
      <c r="AU364" s="127"/>
      <c r="AV364" s="127"/>
    </row>
    <row r="365" spans="1:48" s="345" customFormat="1">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269"/>
      <c r="AR365" s="127"/>
      <c r="AS365" s="127"/>
      <c r="AT365" s="552"/>
      <c r="AU365" s="127"/>
      <c r="AV365" s="127"/>
    </row>
    <row r="366" spans="1:48" s="345" customFormat="1">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269"/>
      <c r="AR366" s="127"/>
      <c r="AS366" s="127"/>
      <c r="AT366" s="552"/>
      <c r="AU366" s="127"/>
      <c r="AV366" s="127"/>
    </row>
    <row r="367" spans="1:48" s="345" customFormat="1">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269"/>
      <c r="AR367" s="127"/>
      <c r="AS367" s="127"/>
      <c r="AT367" s="552"/>
      <c r="AU367" s="127"/>
      <c r="AV367" s="127"/>
    </row>
    <row r="368" spans="1:48" s="345" customFormat="1">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269"/>
      <c r="AR368" s="127"/>
      <c r="AS368" s="127"/>
      <c r="AT368" s="552"/>
      <c r="AU368" s="127"/>
      <c r="AV368" s="127"/>
    </row>
    <row r="369" spans="1:48" s="345" customFormat="1">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269"/>
      <c r="AR369" s="127"/>
      <c r="AS369" s="127"/>
      <c r="AT369" s="552"/>
      <c r="AU369" s="127"/>
      <c r="AV369" s="127"/>
    </row>
    <row r="370" spans="1:48" s="345" customFormat="1">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269"/>
      <c r="AR370" s="127"/>
      <c r="AS370" s="127"/>
      <c r="AT370" s="552"/>
      <c r="AU370" s="127"/>
      <c r="AV370" s="127"/>
    </row>
    <row r="371" spans="1:48" s="345" customFormat="1">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269"/>
      <c r="AR371" s="127"/>
      <c r="AS371" s="127"/>
      <c r="AT371" s="552"/>
      <c r="AU371" s="127"/>
      <c r="AV371" s="127"/>
    </row>
    <row r="372" spans="1:48" s="345" customFormat="1">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269"/>
      <c r="AR372" s="127"/>
      <c r="AS372" s="127"/>
      <c r="AT372" s="552"/>
      <c r="AU372" s="127"/>
      <c r="AV372" s="127"/>
    </row>
    <row r="373" spans="1:48" s="345" customFormat="1">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269"/>
      <c r="AR373" s="127"/>
      <c r="AS373" s="127"/>
      <c r="AT373" s="552"/>
      <c r="AU373" s="127"/>
      <c r="AV373" s="127"/>
    </row>
    <row r="374" spans="1:48" s="345" customFormat="1">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269"/>
      <c r="AR374" s="127"/>
      <c r="AS374" s="127"/>
      <c r="AT374" s="552"/>
      <c r="AU374" s="127"/>
      <c r="AV374" s="127"/>
    </row>
    <row r="375" spans="1:48" s="345" customFormat="1">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269"/>
      <c r="AR375" s="127"/>
      <c r="AS375" s="127"/>
      <c r="AT375" s="552"/>
      <c r="AU375" s="127"/>
      <c r="AV375" s="127"/>
    </row>
    <row r="376" spans="1:48" s="345" customFormat="1">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269"/>
      <c r="AR376" s="127"/>
      <c r="AS376" s="127"/>
      <c r="AT376" s="552"/>
      <c r="AU376" s="127"/>
      <c r="AV376" s="127"/>
    </row>
    <row r="377" spans="1:48" s="345" customFormat="1">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269"/>
      <c r="AR377" s="127"/>
      <c r="AS377" s="127"/>
      <c r="AT377" s="552"/>
      <c r="AU377" s="127"/>
      <c r="AV377" s="127"/>
    </row>
    <row r="378" spans="1:48" s="345" customFormat="1">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269"/>
      <c r="AR378" s="127"/>
      <c r="AS378" s="127"/>
      <c r="AT378" s="552"/>
      <c r="AU378" s="127"/>
      <c r="AV378" s="127"/>
    </row>
    <row r="379" spans="1:48" s="345" customFormat="1">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269"/>
      <c r="AR379" s="127"/>
      <c r="AS379" s="127"/>
      <c r="AT379" s="552"/>
      <c r="AU379" s="127"/>
      <c r="AV379" s="127"/>
    </row>
    <row r="380" spans="1:48" s="345" customFormat="1">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269"/>
      <c r="AR380" s="127"/>
      <c r="AS380" s="127"/>
      <c r="AT380" s="552"/>
      <c r="AU380" s="127"/>
      <c r="AV380" s="127"/>
    </row>
    <row r="381" spans="1:48" s="345" customFormat="1">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269"/>
      <c r="AR381" s="127"/>
      <c r="AS381" s="127"/>
      <c r="AT381" s="552"/>
      <c r="AU381" s="127"/>
      <c r="AV381" s="127"/>
    </row>
    <row r="382" spans="1:48" s="345" customFormat="1">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269"/>
      <c r="AR382" s="127"/>
      <c r="AS382" s="127"/>
      <c r="AT382" s="552"/>
      <c r="AU382" s="127"/>
      <c r="AV382" s="127"/>
    </row>
    <row r="383" spans="1:48" s="345" customFormat="1">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269"/>
      <c r="AR383" s="127"/>
      <c r="AS383" s="127"/>
      <c r="AT383" s="552"/>
      <c r="AU383" s="127"/>
      <c r="AV383" s="127"/>
    </row>
    <row r="384" spans="1:48" s="345" customFormat="1">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269"/>
      <c r="AR384" s="127"/>
      <c r="AS384" s="127"/>
      <c r="AT384" s="552"/>
      <c r="AU384" s="127"/>
      <c r="AV384" s="127"/>
    </row>
    <row r="385" spans="1:122" s="345" customFormat="1">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269"/>
      <c r="AR385" s="127"/>
      <c r="AS385" s="127"/>
      <c r="AT385" s="552"/>
      <c r="AU385" s="127"/>
      <c r="AV385" s="127"/>
    </row>
    <row r="386" spans="1:122" s="345" customFormat="1">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269"/>
      <c r="AR386" s="127"/>
      <c r="AS386" s="127"/>
      <c r="AT386" s="552"/>
      <c r="AU386" s="127"/>
      <c r="AV386" s="127"/>
    </row>
    <row r="387" spans="1:122" s="345" customFormat="1">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269"/>
      <c r="AR387" s="127"/>
      <c r="AS387" s="127"/>
      <c r="AT387" s="552"/>
      <c r="AU387" s="127"/>
      <c r="AV387" s="127"/>
    </row>
    <row r="388" spans="1:122" s="345" customFormat="1">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269"/>
      <c r="AR388" s="127"/>
      <c r="AS388" s="127"/>
      <c r="AT388" s="552"/>
      <c r="AU388" s="127"/>
      <c r="AV388" s="127"/>
    </row>
    <row r="389" spans="1:122" s="345" customFormat="1">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269"/>
      <c r="AR389" s="127"/>
      <c r="AS389" s="127"/>
      <c r="AT389" s="552"/>
      <c r="AU389" s="127"/>
      <c r="AV389" s="127"/>
    </row>
    <row r="390" spans="1:122" s="345" customFormat="1">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269"/>
      <c r="AR390" s="127"/>
      <c r="AS390" s="127"/>
      <c r="AT390" s="552"/>
      <c r="AU390" s="127"/>
      <c r="AV390" s="127"/>
    </row>
    <row r="391" spans="1:122" s="345" customFormat="1">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269"/>
      <c r="AR391" s="127"/>
      <c r="AS391" s="127"/>
      <c r="AT391" s="552"/>
      <c r="AU391" s="127"/>
      <c r="AV391" s="127"/>
    </row>
    <row r="392" spans="1:122" s="345" customFormat="1">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269"/>
      <c r="AR392" s="127"/>
      <c r="AS392" s="127"/>
      <c r="AT392" s="552"/>
      <c r="AU392" s="127"/>
      <c r="AV392" s="127"/>
    </row>
    <row r="393" spans="1:122" s="345" customFormat="1">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269"/>
      <c r="AR393" s="127"/>
      <c r="AS393" s="127"/>
      <c r="AT393" s="552"/>
      <c r="AU393" s="127"/>
      <c r="AV393" s="127"/>
    </row>
    <row r="394" spans="1:122" s="345" customFormat="1">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269"/>
      <c r="AR394" s="127"/>
      <c r="AS394" s="127"/>
      <c r="AT394" s="552"/>
      <c r="AU394" s="127"/>
      <c r="AV394" s="127"/>
    </row>
    <row r="395" spans="1:122" s="345" customFormat="1">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269"/>
      <c r="AR395" s="127"/>
      <c r="AS395" s="127"/>
      <c r="AT395" s="552"/>
      <c r="AU395" s="127"/>
      <c r="AV395" s="127"/>
    </row>
    <row r="396" spans="1:122" s="345" customFormat="1">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269"/>
      <c r="AR396" s="127"/>
      <c r="AS396" s="127"/>
      <c r="AT396" s="552"/>
      <c r="AU396" s="127"/>
      <c r="AV396" s="127"/>
    </row>
    <row r="397" spans="1:122" s="345" customFormat="1">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269"/>
      <c r="AR397" s="127"/>
      <c r="AS397" s="127"/>
      <c r="AT397" s="552"/>
      <c r="AU397" s="127"/>
      <c r="AV397" s="127"/>
    </row>
    <row r="398" spans="1:122" s="345" customFormat="1">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269"/>
      <c r="AR398" s="127"/>
      <c r="AS398" s="127"/>
      <c r="AT398" s="552"/>
      <c r="AU398" s="127"/>
      <c r="AV398" s="127"/>
    </row>
    <row r="399" spans="1:122" s="345" customFormat="1">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269"/>
      <c r="AR399" s="127"/>
      <c r="AS399" s="127"/>
      <c r="AT399" s="552"/>
      <c r="AU399" s="127"/>
      <c r="AV399" s="127"/>
      <c r="DE399" s="494"/>
      <c r="DF399" s="494"/>
      <c r="DG399" s="494"/>
      <c r="DH399" s="494"/>
      <c r="DI399" s="494"/>
      <c r="DJ399" s="494"/>
      <c r="DK399" s="494"/>
      <c r="DL399" s="494"/>
      <c r="DM399" s="494"/>
      <c r="DN399" s="494"/>
      <c r="DO399" s="494"/>
      <c r="DP399" s="494"/>
      <c r="DQ399" s="494"/>
      <c r="DR399" s="494"/>
    </row>
    <row r="400" spans="1:122" s="345" customFormat="1">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269"/>
      <c r="AR400" s="127"/>
      <c r="AS400" s="127"/>
      <c r="AT400" s="552"/>
      <c r="AU400" s="127"/>
      <c r="AV400" s="127"/>
      <c r="DE400" s="494"/>
      <c r="DF400" s="494"/>
      <c r="DG400" s="494"/>
      <c r="DH400" s="494"/>
      <c r="DI400" s="494"/>
      <c r="DJ400" s="494"/>
      <c r="DK400" s="494"/>
      <c r="DL400" s="494"/>
      <c r="DM400" s="494"/>
      <c r="DN400" s="494"/>
      <c r="DO400" s="494"/>
      <c r="DP400" s="494"/>
      <c r="DQ400" s="494"/>
      <c r="DR400" s="494"/>
    </row>
    <row r="401" spans="1:145" s="345" customFormat="1">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269"/>
      <c r="AR401" s="127"/>
      <c r="AS401" s="127"/>
      <c r="AT401" s="552"/>
      <c r="AU401" s="127"/>
      <c r="AV401" s="127"/>
      <c r="DE401" s="494"/>
      <c r="DF401" s="494"/>
      <c r="DG401" s="494"/>
      <c r="DH401" s="494"/>
      <c r="DI401" s="494"/>
      <c r="DJ401" s="494"/>
      <c r="DK401" s="494"/>
      <c r="DL401" s="494"/>
      <c r="DM401" s="494"/>
      <c r="DN401" s="494"/>
      <c r="DO401" s="494"/>
      <c r="DP401" s="494"/>
      <c r="DQ401" s="494"/>
      <c r="DR401" s="494"/>
    </row>
    <row r="402" spans="1:145" s="345" customFormat="1">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269"/>
      <c r="AR402" s="127"/>
      <c r="AS402" s="127"/>
      <c r="AT402" s="552"/>
      <c r="AU402" s="127"/>
      <c r="AV402" s="127"/>
      <c r="DE402" s="494"/>
      <c r="DF402" s="494"/>
      <c r="DG402" s="494"/>
      <c r="DH402" s="494"/>
      <c r="DI402" s="494"/>
      <c r="DJ402" s="494"/>
      <c r="DK402" s="494"/>
      <c r="DL402" s="494"/>
      <c r="DM402" s="494"/>
      <c r="DN402" s="494"/>
      <c r="DO402" s="494"/>
      <c r="DP402" s="494"/>
      <c r="DQ402" s="494"/>
      <c r="DR402" s="494"/>
    </row>
    <row r="403" spans="1:145" s="345" customFormat="1">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269"/>
      <c r="AR403" s="127"/>
      <c r="AS403" s="127"/>
      <c r="AT403" s="552"/>
      <c r="AU403" s="127"/>
      <c r="AV403" s="127"/>
      <c r="DE403" s="494"/>
      <c r="DF403" s="494"/>
      <c r="DG403" s="494"/>
      <c r="DH403" s="494"/>
      <c r="DI403" s="494"/>
      <c r="DJ403" s="494"/>
      <c r="DK403" s="494"/>
      <c r="DL403" s="494"/>
      <c r="DM403" s="494"/>
      <c r="DN403" s="494"/>
      <c r="DO403" s="494"/>
      <c r="DP403" s="494"/>
      <c r="DQ403" s="494"/>
      <c r="DR403" s="494"/>
    </row>
    <row r="404" spans="1:145" s="345" customFormat="1">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269"/>
      <c r="AR404" s="127"/>
      <c r="AS404" s="127"/>
      <c r="AT404" s="552"/>
      <c r="AU404" s="127"/>
      <c r="AV404" s="127"/>
      <c r="DE404" s="494"/>
      <c r="DF404" s="494"/>
      <c r="DG404" s="494"/>
      <c r="DH404" s="494"/>
      <c r="DI404" s="494"/>
      <c r="DJ404" s="494"/>
      <c r="DK404" s="494"/>
      <c r="DL404" s="494"/>
      <c r="DM404" s="494"/>
      <c r="DN404" s="494"/>
      <c r="DO404" s="494"/>
      <c r="DP404" s="494"/>
      <c r="DQ404" s="494"/>
      <c r="DR404" s="494"/>
    </row>
    <row r="405" spans="1:145" s="345" customFormat="1">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269"/>
      <c r="AR405" s="127"/>
      <c r="AS405" s="127"/>
      <c r="AT405" s="552"/>
      <c r="AU405" s="127"/>
      <c r="AV405" s="127"/>
      <c r="DE405" s="494"/>
      <c r="DF405" s="494"/>
      <c r="DG405" s="494"/>
      <c r="DH405" s="494"/>
      <c r="DI405" s="494"/>
      <c r="DJ405" s="494"/>
      <c r="DK405" s="494"/>
      <c r="DL405" s="494"/>
      <c r="DM405" s="494"/>
      <c r="DN405" s="494"/>
      <c r="DO405" s="494"/>
      <c r="DP405" s="494"/>
      <c r="DQ405" s="494"/>
      <c r="DR405" s="494"/>
    </row>
    <row r="406" spans="1:145" s="9" customForma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277"/>
      <c r="AR406" s="58"/>
      <c r="AS406" s="58"/>
      <c r="AT406" s="279"/>
      <c r="AU406" s="58"/>
      <c r="AV406" s="58"/>
      <c r="DE406" s="494"/>
      <c r="DF406" s="494"/>
      <c r="DG406" s="494"/>
      <c r="DH406" s="494"/>
      <c r="DI406" s="494"/>
      <c r="DJ406" s="494"/>
      <c r="DK406" s="494"/>
      <c r="DL406" s="494"/>
      <c r="DM406" s="494"/>
      <c r="DN406" s="494"/>
      <c r="DO406" s="494"/>
      <c r="DP406" s="494"/>
      <c r="DQ406" s="494"/>
      <c r="DR406" s="494"/>
      <c r="DS406" s="345"/>
      <c r="DT406" s="345"/>
      <c r="DU406" s="345"/>
      <c r="DV406" s="345"/>
      <c r="DW406" s="345"/>
      <c r="DX406" s="345"/>
      <c r="DY406" s="345"/>
      <c r="DZ406" s="345"/>
      <c r="EA406" s="345"/>
      <c r="EB406" s="345"/>
      <c r="EC406" s="345"/>
      <c r="ED406" s="345"/>
      <c r="EE406" s="345"/>
      <c r="EF406" s="345"/>
      <c r="EG406" s="345"/>
      <c r="EH406" s="345"/>
      <c r="EI406" s="345"/>
      <c r="EJ406" s="345"/>
      <c r="EK406" s="345"/>
      <c r="EL406" s="345"/>
      <c r="EM406" s="345"/>
      <c r="EN406" s="345"/>
      <c r="EO406" s="345"/>
    </row>
  </sheetData>
  <sheetProtection algorithmName="SHA-512" hashValue="OCI7BzCL389ydfIkzmBJF3ChK0sMR1KjIjy+nOm5HhGBKC7Sg81Vjwr0eZ6daHvjoJLg0HdyVBUyjOugL9XkLw==" saltValue="3ZFzUALH24+ezrWnaD/8mg==" spinCount="100000" sheet="1" formatCells="0" formatColumns="0" formatRows="0" insertColumns="0" insertRows="0"/>
  <mergeCells count="213">
    <mergeCell ref="A1:AR1"/>
    <mergeCell ref="AV11:CE11"/>
    <mergeCell ref="AV13:CE13"/>
    <mergeCell ref="AT2:AT15"/>
    <mergeCell ref="E9:O9"/>
    <mergeCell ref="E11:F11"/>
    <mergeCell ref="I11:M11"/>
    <mergeCell ref="E13:F13"/>
    <mergeCell ref="A2:AR2"/>
    <mergeCell ref="A3:AR3"/>
    <mergeCell ref="A4:D4"/>
    <mergeCell ref="C5:D5"/>
    <mergeCell ref="E5:O5"/>
    <mergeCell ref="AB5:AR5"/>
    <mergeCell ref="E7:O7"/>
    <mergeCell ref="B9:D9"/>
    <mergeCell ref="G4:N4"/>
    <mergeCell ref="AV15:BA16"/>
    <mergeCell ref="BB15:BG16"/>
    <mergeCell ref="BH15:BM16"/>
    <mergeCell ref="BN15:BS16"/>
    <mergeCell ref="BT15:BY16"/>
    <mergeCell ref="BZ15:CE16"/>
    <mergeCell ref="AQ16:AQ17"/>
    <mergeCell ref="AT16:AT17"/>
    <mergeCell ref="E15:F15"/>
    <mergeCell ref="H15:J15"/>
    <mergeCell ref="L15:M15"/>
    <mergeCell ref="C19:J19"/>
    <mergeCell ref="AQ19:AQ20"/>
    <mergeCell ref="C20:D20"/>
    <mergeCell ref="L20:N20"/>
    <mergeCell ref="C21:D21"/>
    <mergeCell ref="C22:D22"/>
    <mergeCell ref="C23:D23"/>
    <mergeCell ref="M16:O16"/>
    <mergeCell ref="R16:T16"/>
    <mergeCell ref="W16:Y16"/>
    <mergeCell ref="AB16:AD16"/>
    <mergeCell ref="AG16:AI16"/>
    <mergeCell ref="AL16:AN16"/>
    <mergeCell ref="C30:D30"/>
    <mergeCell ref="B35:F35"/>
    <mergeCell ref="G35:I35"/>
    <mergeCell ref="L35:N35"/>
    <mergeCell ref="D36:F36"/>
    <mergeCell ref="D37:F37"/>
    <mergeCell ref="C24:D24"/>
    <mergeCell ref="C25:D25"/>
    <mergeCell ref="C26:D26"/>
    <mergeCell ref="C27:D27"/>
    <mergeCell ref="C28:D28"/>
    <mergeCell ref="C29:D29"/>
    <mergeCell ref="D44:F44"/>
    <mergeCell ref="D45:F45"/>
    <mergeCell ref="D46:F46"/>
    <mergeCell ref="D47:F47"/>
    <mergeCell ref="D48:F48"/>
    <mergeCell ref="D49:F49"/>
    <mergeCell ref="D38:F38"/>
    <mergeCell ref="D39:F39"/>
    <mergeCell ref="D40:F40"/>
    <mergeCell ref="D41:F41"/>
    <mergeCell ref="D42:F42"/>
    <mergeCell ref="D43:F43"/>
    <mergeCell ref="C64:J64"/>
    <mergeCell ref="C66:J66"/>
    <mergeCell ref="C68:J68"/>
    <mergeCell ref="B71:J71"/>
    <mergeCell ref="C72:J72"/>
    <mergeCell ref="D73:J73"/>
    <mergeCell ref="D50:F50"/>
    <mergeCell ref="D51:F51"/>
    <mergeCell ref="D52:F52"/>
    <mergeCell ref="C59:J59"/>
    <mergeCell ref="B62:J62"/>
    <mergeCell ref="C63:J63"/>
    <mergeCell ref="C82:J82"/>
    <mergeCell ref="D83:J83"/>
    <mergeCell ref="D84:J84"/>
    <mergeCell ref="D85:J85"/>
    <mergeCell ref="C87:J87"/>
    <mergeCell ref="D88:J88"/>
    <mergeCell ref="D74:J74"/>
    <mergeCell ref="D75:J75"/>
    <mergeCell ref="C77:J77"/>
    <mergeCell ref="D78:J78"/>
    <mergeCell ref="D79:J79"/>
    <mergeCell ref="D80:J80"/>
    <mergeCell ref="D99:J99"/>
    <mergeCell ref="C101:J101"/>
    <mergeCell ref="D102:J102"/>
    <mergeCell ref="D103:J103"/>
    <mergeCell ref="D104:J104"/>
    <mergeCell ref="C106:J106"/>
    <mergeCell ref="D89:J89"/>
    <mergeCell ref="D90:J90"/>
    <mergeCell ref="B95:J95"/>
    <mergeCell ref="C96:J96"/>
    <mergeCell ref="D97:J97"/>
    <mergeCell ref="D98:J98"/>
    <mergeCell ref="D117:J117"/>
    <mergeCell ref="D118:J118"/>
    <mergeCell ref="C120:J120"/>
    <mergeCell ref="D121:J121"/>
    <mergeCell ref="D122:J122"/>
    <mergeCell ref="D123:J123"/>
    <mergeCell ref="D107:J107"/>
    <mergeCell ref="D108:J108"/>
    <mergeCell ref="D109:J109"/>
    <mergeCell ref="B114:J114"/>
    <mergeCell ref="C115:J115"/>
    <mergeCell ref="D116:J116"/>
    <mergeCell ref="D132:J132"/>
    <mergeCell ref="D133:J133"/>
    <mergeCell ref="F137:J137"/>
    <mergeCell ref="C141:J141"/>
    <mergeCell ref="D142:J142"/>
    <mergeCell ref="D143:J143"/>
    <mergeCell ref="C125:J125"/>
    <mergeCell ref="D126:J126"/>
    <mergeCell ref="D127:J127"/>
    <mergeCell ref="D128:J128"/>
    <mergeCell ref="C130:J130"/>
    <mergeCell ref="D131:J131"/>
    <mergeCell ref="C155:J155"/>
    <mergeCell ref="D156:J156"/>
    <mergeCell ref="D157:J157"/>
    <mergeCell ref="D144:J144"/>
    <mergeCell ref="D145:J145"/>
    <mergeCell ref="D146:J146"/>
    <mergeCell ref="D147:J147"/>
    <mergeCell ref="D148:J148"/>
    <mergeCell ref="D149:J149"/>
    <mergeCell ref="D208:J208"/>
    <mergeCell ref="D209:J209"/>
    <mergeCell ref="D210:J210"/>
    <mergeCell ref="D211:J211"/>
    <mergeCell ref="D212:J212"/>
    <mergeCell ref="D213:J213"/>
    <mergeCell ref="D199:J199"/>
    <mergeCell ref="D200:J200"/>
    <mergeCell ref="D201:J201"/>
    <mergeCell ref="D203:J203"/>
    <mergeCell ref="C205:J205"/>
    <mergeCell ref="C207:J207"/>
    <mergeCell ref="D202:J202"/>
    <mergeCell ref="D187:J187"/>
    <mergeCell ref="D188:J188"/>
    <mergeCell ref="D189:J189"/>
    <mergeCell ref="D175:J175"/>
    <mergeCell ref="D176:J176"/>
    <mergeCell ref="D177:J177"/>
    <mergeCell ref="F237:H237"/>
    <mergeCell ref="D214:J214"/>
    <mergeCell ref="D215:J215"/>
    <mergeCell ref="D216:J216"/>
    <mergeCell ref="D217:J217"/>
    <mergeCell ref="B234:J234"/>
    <mergeCell ref="B236:F236"/>
    <mergeCell ref="C219:J219"/>
    <mergeCell ref="D220:J220"/>
    <mergeCell ref="D221:J221"/>
    <mergeCell ref="D222:J222"/>
    <mergeCell ref="D223:J223"/>
    <mergeCell ref="D224:J224"/>
    <mergeCell ref="D225:J225"/>
    <mergeCell ref="D226:J226"/>
    <mergeCell ref="D227:J227"/>
    <mergeCell ref="D228:J228"/>
    <mergeCell ref="D229:J229"/>
    <mergeCell ref="D190:J190"/>
    <mergeCell ref="D194:J194"/>
    <mergeCell ref="D198:J198"/>
    <mergeCell ref="D191:J191"/>
    <mergeCell ref="D192:J192"/>
    <mergeCell ref="D193:J193"/>
    <mergeCell ref="D195:J195"/>
    <mergeCell ref="D196:J196"/>
    <mergeCell ref="D197:J197"/>
    <mergeCell ref="D178:J178"/>
    <mergeCell ref="D182:J182"/>
    <mergeCell ref="D186:J186"/>
    <mergeCell ref="D183:J183"/>
    <mergeCell ref="D184:J184"/>
    <mergeCell ref="D185:J185"/>
    <mergeCell ref="D179:J179"/>
    <mergeCell ref="D180:J180"/>
    <mergeCell ref="D181:J181"/>
    <mergeCell ref="CF15:CK16"/>
    <mergeCell ref="CL15:CQ16"/>
    <mergeCell ref="CR15:CW16"/>
    <mergeCell ref="CX15:DC16"/>
    <mergeCell ref="DD15:DI16"/>
    <mergeCell ref="DJ15:DO16"/>
    <mergeCell ref="D166:J166"/>
    <mergeCell ref="D170:J170"/>
    <mergeCell ref="D174:J174"/>
    <mergeCell ref="D167:J167"/>
    <mergeCell ref="D168:J168"/>
    <mergeCell ref="D169:J169"/>
    <mergeCell ref="D171:J171"/>
    <mergeCell ref="D172:J172"/>
    <mergeCell ref="D173:J173"/>
    <mergeCell ref="D158:J158"/>
    <mergeCell ref="D159:J159"/>
    <mergeCell ref="D160:J160"/>
    <mergeCell ref="C162:J162"/>
    <mergeCell ref="C164:J164"/>
    <mergeCell ref="D165:J165"/>
    <mergeCell ref="D150:J150"/>
    <mergeCell ref="D151:J151"/>
    <mergeCell ref="C153:J153"/>
  </mergeCells>
  <printOptions horizontalCentered="1" verticalCentered="1"/>
  <pageMargins left="0.25" right="0.25" top="0.75" bottom="0.75" header="0.3" footer="0.3"/>
  <pageSetup scale="18"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2EA78-9916-4291-91E1-F59DEAE58E9A}">
  <sheetPr>
    <pageSetUpPr fitToPage="1"/>
  </sheetPr>
  <dimension ref="A1:FL414"/>
  <sheetViews>
    <sheetView zoomScaleNormal="100" zoomScaleSheetLayoutView="80" workbookViewId="0">
      <selection activeCell="Y10" sqref="Y10"/>
    </sheetView>
  </sheetViews>
  <sheetFormatPr defaultColWidth="8.85546875"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1.7109375" style="58" customWidth="1"/>
    <col min="11" max="11" width="1.140625" style="58" customWidth="1"/>
    <col min="12" max="12" width="11.7109375" style="58" customWidth="1"/>
    <col min="13" max="13" width="1.140625" style="58" customWidth="1"/>
    <col min="14" max="14" width="12.7109375" style="58" customWidth="1"/>
    <col min="15" max="16" width="1.140625" style="58" customWidth="1"/>
    <col min="17" max="17" width="12.7109375" style="58" customWidth="1"/>
    <col min="18" max="18" width="1.140625" style="58" customWidth="1"/>
    <col min="19" max="19" width="12.7109375" style="58" customWidth="1"/>
    <col min="20" max="20" width="1.140625" style="58" customWidth="1"/>
    <col min="21" max="21" width="15.7109375" style="58" customWidth="1"/>
    <col min="22" max="22" width="1.140625" style="58" customWidth="1"/>
    <col min="23" max="23" width="19.7109375" style="58" customWidth="1"/>
    <col min="24" max="24" width="1.140625" style="58" customWidth="1"/>
    <col min="25" max="25" width="15.7109375" style="58" customWidth="1"/>
    <col min="26" max="26" width="1.140625" style="58" customWidth="1"/>
    <col min="27" max="27" width="20.7109375" style="58" customWidth="1"/>
    <col min="28" max="28" width="1.140625" style="58" customWidth="1"/>
    <col min="29" max="29" width="22.7109375" style="58" customWidth="1"/>
    <col min="30" max="31" width="1.140625" style="58" customWidth="1"/>
    <col min="32" max="32" width="12.7109375" style="58" customWidth="1"/>
    <col min="33" max="33" width="1.140625" style="58" customWidth="1"/>
    <col min="34" max="34" width="12.7109375" style="58" customWidth="1"/>
    <col min="35" max="35" width="1.140625" style="58" customWidth="1"/>
    <col min="36" max="36" width="15.7109375" style="58" customWidth="1"/>
    <col min="37" max="37" width="1.140625" style="58" customWidth="1"/>
    <col min="38" max="38" width="19.7109375" style="58" customWidth="1"/>
    <col min="39" max="39" width="1.140625" style="58" customWidth="1"/>
    <col min="40" max="40" width="15.7109375" style="58" customWidth="1"/>
    <col min="41" max="41" width="1.140625" style="58" customWidth="1"/>
    <col min="42" max="42" width="20.7109375" style="58" customWidth="1"/>
    <col min="43" max="43" width="1.140625" style="58" customWidth="1"/>
    <col min="44" max="44" width="22.7109375" style="58" customWidth="1"/>
    <col min="45" max="46" width="1.140625" style="58" customWidth="1"/>
    <col min="47" max="47" width="12.7109375" style="58" customWidth="1"/>
    <col min="48" max="48" width="1.140625" style="58" customWidth="1"/>
    <col min="49" max="49" width="12.7109375" style="58" customWidth="1"/>
    <col min="50" max="50" width="1.140625" style="58" customWidth="1"/>
    <col min="51" max="51" width="15.7109375" style="58" customWidth="1"/>
    <col min="52" max="52" width="1.140625" style="58" customWidth="1"/>
    <col min="53" max="53" width="19.7109375" style="58" customWidth="1"/>
    <col min="54" max="54" width="1.140625" style="58" customWidth="1"/>
    <col min="55" max="55" width="15.7109375" style="58" customWidth="1"/>
    <col min="56" max="56" width="1.140625" style="58" customWidth="1"/>
    <col min="57" max="57" width="20.7109375" style="58" customWidth="1"/>
    <col min="58" max="58" width="1.140625" style="58" customWidth="1"/>
    <col min="59" max="59" width="22.7109375" style="58" customWidth="1"/>
    <col min="60" max="60" width="1.140625" style="58" customWidth="1"/>
    <col min="61" max="61" width="1.140625" style="58" hidden="1" customWidth="1"/>
    <col min="62" max="62" width="12.7109375" style="58" hidden="1" customWidth="1"/>
    <col min="63" max="63" width="1.140625" style="58" hidden="1" customWidth="1"/>
    <col min="64" max="64" width="12.7109375" style="58" hidden="1" customWidth="1"/>
    <col min="65" max="65" width="1.140625" style="58" hidden="1" customWidth="1"/>
    <col min="66" max="66" width="15.7109375" style="58" hidden="1" customWidth="1"/>
    <col min="67" max="67" width="1.140625" style="58" hidden="1" customWidth="1"/>
    <col min="68" max="68" width="19.7109375" style="58" hidden="1" customWidth="1"/>
    <col min="69" max="69" width="1.140625" style="58" hidden="1" customWidth="1"/>
    <col min="70" max="70" width="15.7109375" style="58" hidden="1" customWidth="1"/>
    <col min="71" max="71" width="1.140625" style="58" hidden="1" customWidth="1"/>
    <col min="72" max="72" width="20.7109375" style="58" hidden="1" customWidth="1"/>
    <col min="73" max="73" width="1.140625" style="58" hidden="1" customWidth="1"/>
    <col min="74" max="74" width="22.7109375" style="58" hidden="1" customWidth="1"/>
    <col min="75" max="76" width="1.140625" style="58" hidden="1" customWidth="1"/>
    <col min="77" max="77" width="12.7109375" style="58" hidden="1" customWidth="1"/>
    <col min="78" max="78" width="1.140625" style="58" hidden="1" customWidth="1"/>
    <col min="79" max="79" width="12.7109375" style="58" hidden="1" customWidth="1"/>
    <col min="80" max="80" width="1.140625" style="58" hidden="1" customWidth="1"/>
    <col min="81" max="81" width="15.7109375" style="58" hidden="1" customWidth="1"/>
    <col min="82" max="82" width="1.140625" style="58" hidden="1" customWidth="1"/>
    <col min="83" max="83" width="19.7109375" style="58" hidden="1" customWidth="1"/>
    <col min="84" max="84" width="1.140625" style="58" hidden="1" customWidth="1"/>
    <col min="85" max="85" width="15.7109375" style="58" hidden="1" customWidth="1"/>
    <col min="86" max="86" width="1.140625" style="58" hidden="1" customWidth="1"/>
    <col min="87" max="87" width="20.7109375" style="58" hidden="1" customWidth="1"/>
    <col min="88" max="88" width="1.140625" style="58" hidden="1" customWidth="1"/>
    <col min="89" max="89" width="22.7109375" style="58" hidden="1" customWidth="1"/>
    <col min="90" max="90" width="1.140625" style="58" hidden="1" customWidth="1"/>
    <col min="91" max="91" width="1.140625" style="58" customWidth="1"/>
    <col min="92" max="92" width="25.28515625" style="58" bestFit="1" customWidth="1"/>
    <col min="93" max="93" width="49.140625" style="58" bestFit="1" customWidth="1"/>
    <col min="94" max="94" width="31" style="58" bestFit="1" customWidth="1"/>
    <col min="95" max="95" width="1.140625" style="58" customWidth="1"/>
    <col min="96" max="96" width="1.140625" style="127" customWidth="1"/>
    <col min="97" max="97" width="4.7109375" style="58" customWidth="1"/>
    <col min="98" max="100" width="12.7109375" style="9" customWidth="1"/>
    <col min="101" max="102" width="8.85546875" style="9" hidden="1" customWidth="1"/>
    <col min="103" max="105" width="12.7109375" style="9" customWidth="1"/>
    <col min="106" max="107" width="10.7109375" style="9" hidden="1" customWidth="1"/>
    <col min="108" max="108" width="35.7109375" style="9" hidden="1" customWidth="1"/>
    <col min="109" max="112" width="8.85546875" style="9" hidden="1" customWidth="1"/>
    <col min="113" max="113" width="27.7109375" style="9" hidden="1" customWidth="1"/>
    <col min="114" max="117" width="8.85546875" style="9" hidden="1" customWidth="1"/>
    <col min="118" max="120" width="16.7109375" style="9" customWidth="1"/>
    <col min="121" max="122" width="12.7109375" style="9" hidden="1" customWidth="1"/>
    <col min="123" max="123" width="20.7109375" style="9" hidden="1" customWidth="1"/>
    <col min="124" max="127" width="12.7109375" style="9" hidden="1" customWidth="1"/>
    <col min="128" max="128" width="21.7109375" style="9" hidden="1" customWidth="1"/>
    <col min="129" max="132" width="12.7109375" style="9" hidden="1" customWidth="1"/>
    <col min="133" max="135" width="14.7109375" style="9" customWidth="1"/>
    <col min="136" max="137" width="10.7109375" style="9" hidden="1" customWidth="1"/>
    <col min="138" max="168" width="8.85546875" style="345"/>
    <col min="169" max="16384" width="8.85546875" style="9"/>
  </cols>
  <sheetData>
    <row r="1" spans="1:168" s="94" customFormat="1" ht="20.25" customHeight="1" thickBot="1">
      <c r="A1" s="1168" t="s">
        <v>180</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69"/>
      <c r="AS1" s="1169"/>
      <c r="AT1" s="1169"/>
      <c r="AU1" s="1169"/>
      <c r="AV1" s="1169"/>
      <c r="AW1" s="1169"/>
      <c r="AX1" s="1169"/>
      <c r="AY1" s="1169"/>
      <c r="AZ1" s="1169"/>
      <c r="BA1" s="1169"/>
      <c r="BB1" s="1169"/>
      <c r="BC1" s="1169"/>
      <c r="BD1" s="1169"/>
      <c r="BE1" s="1169"/>
      <c r="BF1" s="1169"/>
      <c r="BG1" s="1169"/>
      <c r="BH1" s="1169"/>
      <c r="BI1" s="1169"/>
      <c r="BJ1" s="1169"/>
      <c r="BK1" s="1169"/>
      <c r="BL1" s="1169"/>
      <c r="BM1" s="1169"/>
      <c r="BN1" s="1169"/>
      <c r="BO1" s="1169"/>
      <c r="BP1" s="1169"/>
      <c r="BQ1" s="1169"/>
      <c r="BR1" s="1169"/>
      <c r="BS1" s="1169"/>
      <c r="BT1" s="1169"/>
      <c r="BU1" s="1169"/>
      <c r="BV1" s="1169"/>
      <c r="BW1" s="1169"/>
      <c r="BX1" s="1169"/>
      <c r="BY1" s="1169"/>
      <c r="BZ1" s="1169"/>
      <c r="CA1" s="1169"/>
      <c r="CB1" s="1169"/>
      <c r="CC1" s="1169"/>
      <c r="CD1" s="1169"/>
      <c r="CE1" s="1169"/>
      <c r="CF1" s="1169"/>
      <c r="CG1" s="1169"/>
      <c r="CH1" s="1169"/>
      <c r="CI1" s="1169"/>
      <c r="CJ1" s="1169"/>
      <c r="CK1" s="1169"/>
      <c r="CL1" s="1169"/>
      <c r="CM1" s="1169"/>
      <c r="CN1" s="1169"/>
      <c r="CO1" s="1169"/>
      <c r="CP1" s="1169"/>
      <c r="CQ1" s="1170"/>
      <c r="CR1" s="725"/>
      <c r="CS1" s="59" t="s">
        <v>181</v>
      </c>
      <c r="CT1" s="1187" t="s">
        <v>123</v>
      </c>
      <c r="CU1" s="1188"/>
      <c r="CV1" s="1188"/>
      <c r="CW1" s="1188"/>
      <c r="CX1" s="1188"/>
      <c r="CY1" s="1188"/>
      <c r="CZ1" s="1188"/>
      <c r="DA1" s="1188"/>
      <c r="DB1" s="1188"/>
      <c r="DC1" s="1188"/>
      <c r="DD1" s="1188"/>
      <c r="DE1" s="1188"/>
      <c r="DF1" s="1188"/>
      <c r="DG1" s="1188"/>
      <c r="DH1" s="1188"/>
      <c r="DI1" s="1188"/>
      <c r="DJ1" s="1188"/>
      <c r="DK1" s="1188"/>
      <c r="DL1" s="1188"/>
      <c r="DM1" s="1188"/>
      <c r="DN1" s="1188"/>
      <c r="DO1" s="1188"/>
      <c r="DP1" s="1188"/>
      <c r="DQ1" s="1188"/>
      <c r="DR1" s="1188"/>
      <c r="DS1" s="1188"/>
      <c r="DT1" s="1188"/>
      <c r="DU1" s="1188"/>
      <c r="DV1" s="1188"/>
      <c r="DW1" s="1188"/>
      <c r="DX1" s="1188"/>
      <c r="DY1" s="1188"/>
      <c r="DZ1" s="1188"/>
      <c r="EA1" s="1188"/>
      <c r="EB1" s="1188"/>
      <c r="EC1" s="1188"/>
      <c r="ED1" s="1188"/>
      <c r="EE1" s="1188"/>
      <c r="EF1" s="1188"/>
      <c r="EG1" s="1188"/>
      <c r="EH1" s="162"/>
      <c r="EI1" s="162"/>
      <c r="EJ1" s="162"/>
      <c r="EK1" s="162"/>
      <c r="EL1" s="162"/>
      <c r="EM1" s="162"/>
      <c r="EN1" s="162"/>
      <c r="EO1" s="162"/>
      <c r="EP1" s="162"/>
      <c r="EQ1" s="162"/>
      <c r="ER1" s="162"/>
      <c r="ES1" s="162"/>
      <c r="ET1" s="162"/>
      <c r="EU1" s="162"/>
      <c r="EV1" s="162"/>
      <c r="EW1" s="162"/>
      <c r="EX1" s="162"/>
      <c r="EY1" s="162"/>
      <c r="EZ1" s="162"/>
      <c r="FA1" s="162"/>
      <c r="FB1" s="162"/>
      <c r="FC1" s="162"/>
      <c r="FD1" s="162"/>
      <c r="FE1" s="162"/>
      <c r="FF1" s="162"/>
      <c r="FG1" s="162"/>
      <c r="FH1" s="162"/>
      <c r="FI1" s="162"/>
      <c r="FJ1" s="162"/>
      <c r="FK1" s="162"/>
      <c r="FL1" s="162"/>
    </row>
    <row r="2" spans="1:168" s="94" customFormat="1" ht="20.25" customHeight="1">
      <c r="A2" s="1171">
        <f>'Initial Information'!E3</f>
        <v>0</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1172"/>
      <c r="AZ2" s="1172"/>
      <c r="BA2" s="1172"/>
      <c r="BB2" s="1172"/>
      <c r="BC2" s="1172"/>
      <c r="BD2" s="1172"/>
      <c r="BE2" s="1172"/>
      <c r="BF2" s="1172"/>
      <c r="BG2" s="1172"/>
      <c r="BH2" s="1172"/>
      <c r="BI2" s="1172"/>
      <c r="BJ2" s="1172"/>
      <c r="BK2" s="1172"/>
      <c r="BL2" s="1172"/>
      <c r="BM2" s="1172"/>
      <c r="BN2" s="1172"/>
      <c r="BO2" s="1172"/>
      <c r="BP2" s="1172"/>
      <c r="BQ2" s="1172"/>
      <c r="BR2" s="1172"/>
      <c r="BS2" s="1172"/>
      <c r="BT2" s="1172"/>
      <c r="BU2" s="1172"/>
      <c r="BV2" s="1172"/>
      <c r="BW2" s="1172"/>
      <c r="BX2" s="1172"/>
      <c r="BY2" s="1172"/>
      <c r="BZ2" s="1172"/>
      <c r="CA2" s="1172"/>
      <c r="CB2" s="1172"/>
      <c r="CC2" s="1172"/>
      <c r="CD2" s="1172"/>
      <c r="CE2" s="1172"/>
      <c r="CF2" s="1172"/>
      <c r="CG2" s="1172"/>
      <c r="CH2" s="1172"/>
      <c r="CI2" s="1172"/>
      <c r="CJ2" s="1172"/>
      <c r="CK2" s="1172"/>
      <c r="CL2" s="1172"/>
      <c r="CM2" s="1172"/>
      <c r="CN2" s="1172"/>
      <c r="CO2" s="1172"/>
      <c r="CP2" s="1172"/>
      <c r="CQ2" s="1173"/>
      <c r="CR2" s="726"/>
      <c r="CS2" s="59" t="s">
        <v>181</v>
      </c>
      <c r="CT2" s="161" t="s">
        <v>181</v>
      </c>
      <c r="CU2" s="161" t="s">
        <v>181</v>
      </c>
      <c r="CV2" s="161" t="s">
        <v>181</v>
      </c>
      <c r="CW2" s="161" t="s">
        <v>181</v>
      </c>
      <c r="CX2" s="161" t="s">
        <v>181</v>
      </c>
      <c r="CY2" s="161" t="s">
        <v>181</v>
      </c>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1" t="s">
        <v>181</v>
      </c>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row>
    <row r="3" spans="1:168" s="58" customFormat="1" ht="20.25" customHeight="1" thickBot="1">
      <c r="A3" s="1174" t="s">
        <v>182</v>
      </c>
      <c r="B3" s="1175"/>
      <c r="C3" s="1175"/>
      <c r="D3" s="1176"/>
      <c r="E3" s="95" t="s">
        <v>181</v>
      </c>
      <c r="F3" s="420">
        <f>CP350</f>
        <v>0</v>
      </c>
      <c r="G3" s="95" t="s">
        <v>181</v>
      </c>
      <c r="H3" s="95" t="s">
        <v>181</v>
      </c>
      <c r="I3" s="95"/>
      <c r="J3" s="95"/>
      <c r="K3" s="95"/>
      <c r="L3" s="95"/>
      <c r="M3" s="95" t="s">
        <v>181</v>
      </c>
      <c r="N3" s="95" t="s">
        <v>181</v>
      </c>
      <c r="O3" s="95" t="s">
        <v>181</v>
      </c>
      <c r="P3" s="95" t="s">
        <v>181</v>
      </c>
      <c r="Q3" s="95" t="s">
        <v>181</v>
      </c>
      <c r="R3" s="95" t="s">
        <v>181</v>
      </c>
      <c r="S3" s="95" t="s">
        <v>181</v>
      </c>
      <c r="T3" s="95" t="s">
        <v>181</v>
      </c>
      <c r="U3" s="95" t="s">
        <v>181</v>
      </c>
      <c r="V3" s="95"/>
      <c r="W3" s="95"/>
      <c r="X3" s="95"/>
      <c r="Y3" s="95"/>
      <c r="Z3" s="95"/>
      <c r="AA3" s="95"/>
      <c r="AB3" s="95"/>
      <c r="AC3" s="95"/>
      <c r="AD3" s="95" t="s">
        <v>181</v>
      </c>
      <c r="AE3" s="95" t="s">
        <v>181</v>
      </c>
      <c r="AF3" s="95" t="s">
        <v>181</v>
      </c>
      <c r="AG3" s="95" t="s">
        <v>181</v>
      </c>
      <c r="AH3" s="127"/>
      <c r="AI3" s="127"/>
      <c r="AJ3" s="95" t="s">
        <v>181</v>
      </c>
      <c r="AK3" s="95" t="s">
        <v>181</v>
      </c>
      <c r="AL3" s="95" t="s">
        <v>181</v>
      </c>
      <c r="AM3" s="127"/>
      <c r="AN3" s="127"/>
      <c r="AO3" s="95" t="s">
        <v>181</v>
      </c>
      <c r="AP3" s="95" t="s">
        <v>181</v>
      </c>
      <c r="AQ3" s="95" t="s">
        <v>181</v>
      </c>
      <c r="AR3" s="127"/>
      <c r="AS3" s="127"/>
      <c r="AT3" s="95" t="s">
        <v>181</v>
      </c>
      <c r="AU3" s="95" t="s">
        <v>181</v>
      </c>
      <c r="AV3" s="95" t="s">
        <v>181</v>
      </c>
      <c r="AW3" s="127"/>
      <c r="AX3" s="127"/>
      <c r="AY3" s="95" t="s">
        <v>181</v>
      </c>
      <c r="AZ3" s="95" t="s">
        <v>181</v>
      </c>
      <c r="BA3" s="95" t="s">
        <v>181</v>
      </c>
      <c r="BB3" s="127"/>
      <c r="BC3" s="127"/>
      <c r="BD3" s="95" t="s">
        <v>181</v>
      </c>
      <c r="BE3" s="95" t="s">
        <v>181</v>
      </c>
      <c r="BF3" s="95" t="s">
        <v>181</v>
      </c>
      <c r="BG3" s="127"/>
      <c r="BH3" s="127"/>
      <c r="BI3" s="95" t="s">
        <v>181</v>
      </c>
      <c r="BJ3" s="95" t="s">
        <v>181</v>
      </c>
      <c r="BK3" s="95" t="s">
        <v>181</v>
      </c>
      <c r="BL3" s="127"/>
      <c r="BM3" s="127"/>
      <c r="BN3" s="95" t="s">
        <v>181</v>
      </c>
      <c r="BO3" s="95" t="s">
        <v>181</v>
      </c>
      <c r="BP3" s="95" t="s">
        <v>181</v>
      </c>
      <c r="BQ3" s="127"/>
      <c r="BR3" s="127"/>
      <c r="BS3" s="95" t="s">
        <v>181</v>
      </c>
      <c r="BT3" s="95" t="s">
        <v>181</v>
      </c>
      <c r="BU3" s="95" t="s">
        <v>181</v>
      </c>
      <c r="BV3" s="127"/>
      <c r="BW3" s="127"/>
      <c r="BX3" s="95" t="s">
        <v>181</v>
      </c>
      <c r="BY3" s="95" t="s">
        <v>181</v>
      </c>
      <c r="BZ3" s="95" t="s">
        <v>181</v>
      </c>
      <c r="CA3" s="127"/>
      <c r="CB3" s="127"/>
      <c r="CC3" s="95" t="s">
        <v>181</v>
      </c>
      <c r="CD3" s="95" t="s">
        <v>181</v>
      </c>
      <c r="CE3" s="95" t="s">
        <v>181</v>
      </c>
      <c r="CF3" s="127"/>
      <c r="CG3" s="127"/>
      <c r="CH3" s="95" t="s">
        <v>181</v>
      </c>
      <c r="CI3" s="95" t="s">
        <v>181</v>
      </c>
      <c r="CJ3" s="95" t="s">
        <v>181</v>
      </c>
      <c r="CK3" s="127"/>
      <c r="CL3" s="127"/>
      <c r="CM3" s="95" t="s">
        <v>181</v>
      </c>
      <c r="CN3" s="95"/>
      <c r="CO3" s="95"/>
      <c r="CP3" s="95" t="s">
        <v>181</v>
      </c>
      <c r="CQ3" s="99" t="s">
        <v>181</v>
      </c>
      <c r="CR3" s="727"/>
      <c r="CS3" s="56" t="s">
        <v>181</v>
      </c>
      <c r="CT3" s="132"/>
      <c r="CU3" s="281"/>
      <c r="CV3" s="281"/>
      <c r="CW3" s="281"/>
      <c r="CX3" s="281"/>
      <c r="CY3" s="281"/>
      <c r="CZ3" s="281"/>
      <c r="DA3" s="281"/>
      <c r="DB3" s="281"/>
      <c r="DC3" s="281"/>
      <c r="DD3" s="281"/>
      <c r="DE3" s="281"/>
      <c r="DF3" s="281"/>
      <c r="DG3" s="281"/>
      <c r="DH3" s="281"/>
      <c r="DI3" s="281"/>
      <c r="DJ3" s="281"/>
      <c r="DK3" s="281"/>
      <c r="DL3" s="281"/>
      <c r="DM3" s="281"/>
      <c r="DN3" s="281"/>
      <c r="DO3" s="281"/>
      <c r="DP3" s="281"/>
      <c r="DQ3" s="281"/>
      <c r="DR3" s="281"/>
      <c r="DS3" s="281"/>
      <c r="DT3" s="281"/>
      <c r="DU3" s="281"/>
      <c r="DV3" s="281"/>
      <c r="DW3" s="281"/>
      <c r="DX3" s="281"/>
      <c r="DY3" s="281"/>
      <c r="DZ3" s="281"/>
      <c r="EA3" s="281"/>
      <c r="EB3" s="281"/>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row>
    <row r="4" spans="1:168" s="58" customFormat="1" ht="20.25" customHeight="1">
      <c r="A4" s="639" t="s">
        <v>181</v>
      </c>
      <c r="B4" s="700" t="s">
        <v>181</v>
      </c>
      <c r="C4" s="1142" t="s">
        <v>152</v>
      </c>
      <c r="D4" s="1142"/>
      <c r="E4" s="1141">
        <f>'Initial Information'!E10</f>
        <v>0</v>
      </c>
      <c r="F4" s="1141"/>
      <c r="G4" s="1141"/>
      <c r="H4" s="1141"/>
      <c r="I4" s="1141"/>
      <c r="J4" s="1141"/>
      <c r="K4" s="1141"/>
      <c r="L4" s="1141"/>
      <c r="M4" s="1141"/>
      <c r="N4" s="1141"/>
      <c r="O4" s="1141"/>
      <c r="P4" s="1141"/>
      <c r="Q4" s="1141"/>
      <c r="R4" s="1141"/>
      <c r="S4" s="1141"/>
      <c r="T4" s="1141"/>
      <c r="U4" s="1141"/>
      <c r="V4" s="843"/>
      <c r="W4" s="843"/>
      <c r="X4" s="843"/>
      <c r="Y4" s="843"/>
      <c r="Z4" s="843"/>
      <c r="AA4" s="843"/>
      <c r="AB4" s="843"/>
      <c r="AC4" s="843"/>
      <c r="AD4" s="700" t="s">
        <v>181</v>
      </c>
      <c r="AE4" s="700" t="s">
        <v>181</v>
      </c>
      <c r="AF4" s="700" t="s">
        <v>181</v>
      </c>
      <c r="AG4" s="700" t="s">
        <v>181</v>
      </c>
      <c r="AH4" s="700"/>
      <c r="AI4" s="700"/>
      <c r="AJ4" s="700" t="s">
        <v>181</v>
      </c>
      <c r="AK4" s="700" t="s">
        <v>181</v>
      </c>
      <c r="AL4" s="700" t="s">
        <v>181</v>
      </c>
      <c r="AM4" s="700"/>
      <c r="AN4" s="700"/>
      <c r="AO4" s="700" t="s">
        <v>181</v>
      </c>
      <c r="AP4" s="700" t="s">
        <v>181</v>
      </c>
      <c r="AQ4" s="700" t="s">
        <v>181</v>
      </c>
      <c r="AR4" s="1142"/>
      <c r="AS4" s="1142"/>
      <c r="AT4" s="1142"/>
      <c r="AU4" s="1142"/>
      <c r="AV4" s="1142"/>
      <c r="AW4" s="1142"/>
      <c r="AX4" s="1142"/>
      <c r="AY4" s="1142"/>
      <c r="AZ4" s="1142"/>
      <c r="BA4" s="1142"/>
      <c r="BB4" s="1142"/>
      <c r="BC4" s="1142"/>
      <c r="BD4" s="1142"/>
      <c r="BE4" s="1142"/>
      <c r="BF4" s="1142"/>
      <c r="BG4" s="1142"/>
      <c r="BH4" s="1142"/>
      <c r="BI4" s="1142"/>
      <c r="BJ4" s="1142"/>
      <c r="BK4" s="1142"/>
      <c r="BL4" s="1142"/>
      <c r="BM4" s="1142"/>
      <c r="BN4" s="1142"/>
      <c r="BO4" s="1142"/>
      <c r="BP4" s="1142"/>
      <c r="BQ4" s="1142"/>
      <c r="BR4" s="1142"/>
      <c r="BS4" s="1142"/>
      <c r="BT4" s="1177"/>
      <c r="BU4" s="1177"/>
      <c r="BV4" s="1177"/>
      <c r="BW4" s="1177"/>
      <c r="BX4" s="1177"/>
      <c r="BY4" s="1177"/>
      <c r="BZ4" s="1177"/>
      <c r="CA4" s="1177"/>
      <c r="CB4" s="1177"/>
      <c r="CC4" s="1177"/>
      <c r="CD4" s="1177"/>
      <c r="CE4" s="1177"/>
      <c r="CF4" s="1177"/>
      <c r="CG4" s="1177"/>
      <c r="CH4" s="1177"/>
      <c r="CI4" s="1177"/>
      <c r="CJ4" s="1177"/>
      <c r="CK4" s="1177"/>
      <c r="CL4" s="1177"/>
      <c r="CM4" s="1177"/>
      <c r="CN4" s="1177"/>
      <c r="CO4" s="1177"/>
      <c r="CP4" s="1177"/>
      <c r="CQ4" s="1178"/>
      <c r="CR4" s="728"/>
      <c r="CS4" s="56" t="s">
        <v>181</v>
      </c>
      <c r="CT4" s="265"/>
      <c r="CU4" s="127"/>
      <c r="CV4" s="127"/>
      <c r="CW4" s="280"/>
      <c r="CX4" s="132"/>
      <c r="CY4" s="132"/>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32"/>
      <c r="ED4" s="127"/>
      <c r="EE4" s="127"/>
      <c r="EF4" s="127"/>
      <c r="EG4" s="127"/>
      <c r="EH4" s="127"/>
      <c r="EI4" s="127"/>
      <c r="EJ4" s="127"/>
      <c r="EK4" s="127"/>
      <c r="EL4" s="127"/>
      <c r="EM4" s="127"/>
      <c r="EN4" s="127"/>
      <c r="EO4" s="127"/>
      <c r="EP4" s="127"/>
      <c r="EQ4" s="127"/>
      <c r="ER4" s="127"/>
      <c r="ES4" s="127"/>
      <c r="ET4" s="127"/>
      <c r="EU4" s="127"/>
      <c r="EV4" s="127"/>
      <c r="EW4" s="127"/>
      <c r="EX4" s="127"/>
      <c r="EY4" s="127"/>
      <c r="EZ4" s="127"/>
      <c r="FA4" s="127"/>
      <c r="FB4" s="127"/>
      <c r="FC4" s="127"/>
      <c r="FD4" s="127"/>
      <c r="FE4" s="127"/>
      <c r="FF4" s="127"/>
      <c r="FG4" s="127"/>
      <c r="FH4" s="127"/>
      <c r="FI4" s="127"/>
      <c r="FJ4" s="127"/>
      <c r="FK4" s="127"/>
      <c r="FL4" s="127"/>
    </row>
    <row r="5" spans="1:168" s="58" customFormat="1" ht="4.9000000000000004" customHeight="1">
      <c r="A5" s="639"/>
      <c r="B5" s="700"/>
      <c r="C5" s="701"/>
      <c r="D5" s="702"/>
      <c r="E5" s="644"/>
      <c r="F5" s="645"/>
      <c r="G5" s="703"/>
      <c r="H5" s="704"/>
      <c r="I5" s="704"/>
      <c r="J5" s="704"/>
      <c r="K5" s="704"/>
      <c r="L5" s="704"/>
      <c r="M5" s="701"/>
      <c r="N5" s="701"/>
      <c r="O5" s="705"/>
      <c r="P5" s="701"/>
      <c r="Q5" s="706"/>
      <c r="R5" s="702"/>
      <c r="S5" s="706"/>
      <c r="T5" s="702"/>
      <c r="U5" s="702"/>
      <c r="V5" s="702"/>
      <c r="W5" s="702"/>
      <c r="X5" s="702"/>
      <c r="Y5" s="702"/>
      <c r="Z5" s="702"/>
      <c r="AA5" s="702"/>
      <c r="AB5" s="702"/>
      <c r="AC5" s="702"/>
      <c r="AD5" s="707"/>
      <c r="AE5" s="707"/>
      <c r="AF5" s="706"/>
      <c r="AG5" s="700"/>
      <c r="AH5" s="706"/>
      <c r="AI5" s="708"/>
      <c r="AJ5" s="707"/>
      <c r="AK5" s="706"/>
      <c r="AL5" s="700"/>
      <c r="AM5" s="706"/>
      <c r="AN5" s="708"/>
      <c r="AO5" s="707"/>
      <c r="AP5" s="706"/>
      <c r="AQ5" s="700"/>
      <c r="AR5" s="706"/>
      <c r="AS5" s="708"/>
      <c r="AT5" s="707"/>
      <c r="AU5" s="706"/>
      <c r="AV5" s="700"/>
      <c r="AW5" s="706"/>
      <c r="AX5" s="708"/>
      <c r="AY5" s="707"/>
      <c r="AZ5" s="706"/>
      <c r="BA5" s="700"/>
      <c r="BB5" s="706"/>
      <c r="BC5" s="708"/>
      <c r="BD5" s="707"/>
      <c r="BE5" s="706"/>
      <c r="BF5" s="700"/>
      <c r="BG5" s="706"/>
      <c r="BH5" s="708"/>
      <c r="BI5" s="707"/>
      <c r="BJ5" s="706"/>
      <c r="BK5" s="700"/>
      <c r="BL5" s="706"/>
      <c r="BM5" s="708"/>
      <c r="BN5" s="707"/>
      <c r="BO5" s="706"/>
      <c r="BP5" s="700"/>
      <c r="BQ5" s="706"/>
      <c r="BR5" s="708"/>
      <c r="BS5" s="707"/>
      <c r="BT5" s="706"/>
      <c r="BU5" s="700"/>
      <c r="BV5" s="706"/>
      <c r="BW5" s="708"/>
      <c r="BX5" s="707"/>
      <c r="BY5" s="706"/>
      <c r="BZ5" s="700"/>
      <c r="CA5" s="706"/>
      <c r="CB5" s="708"/>
      <c r="CC5" s="707"/>
      <c r="CD5" s="706"/>
      <c r="CE5" s="700"/>
      <c r="CF5" s="706"/>
      <c r="CG5" s="708"/>
      <c r="CH5" s="707"/>
      <c r="CI5" s="706"/>
      <c r="CJ5" s="700"/>
      <c r="CK5" s="706"/>
      <c r="CL5" s="708"/>
      <c r="CM5" s="700"/>
      <c r="CN5" s="700"/>
      <c r="CO5" s="700"/>
      <c r="CP5" s="700"/>
      <c r="CQ5" s="650"/>
      <c r="CR5" s="728"/>
      <c r="CS5" s="56"/>
      <c r="CT5" s="132"/>
      <c r="CU5" s="132"/>
      <c r="CV5" s="132"/>
      <c r="CW5" s="132"/>
      <c r="CX5" s="132"/>
      <c r="CY5" s="132"/>
      <c r="CZ5" s="127"/>
      <c r="DA5" s="127"/>
      <c r="DB5" s="127"/>
      <c r="DC5" s="127"/>
      <c r="DD5" s="127"/>
      <c r="DE5" s="127"/>
      <c r="DF5" s="127"/>
      <c r="DG5" s="127"/>
      <c r="DH5" s="127"/>
      <c r="DI5" s="127"/>
      <c r="DJ5" s="127"/>
      <c r="DK5" s="127"/>
      <c r="DL5" s="127"/>
      <c r="DM5" s="127"/>
      <c r="DN5" s="127"/>
      <c r="DO5" s="127"/>
      <c r="DP5" s="127"/>
      <c r="DQ5" s="127"/>
      <c r="DR5" s="127"/>
      <c r="DS5" s="127"/>
      <c r="DT5" s="127"/>
      <c r="DU5" s="127"/>
      <c r="DV5" s="127"/>
      <c r="DW5" s="127"/>
      <c r="DX5" s="127"/>
      <c r="DY5" s="127"/>
      <c r="DZ5" s="127"/>
      <c r="EA5" s="127"/>
      <c r="EB5" s="127"/>
      <c r="EC5" s="132"/>
      <c r="ED5" s="127"/>
      <c r="EE5" s="127"/>
      <c r="EF5" s="127"/>
      <c r="EG5" s="127"/>
      <c r="EH5" s="127"/>
      <c r="EI5" s="127"/>
      <c r="EJ5" s="127"/>
      <c r="EK5" s="127"/>
      <c r="EL5" s="127"/>
      <c r="EM5" s="127"/>
      <c r="EN5" s="127"/>
      <c r="EO5" s="127"/>
      <c r="EP5" s="127"/>
      <c r="EQ5" s="127"/>
      <c r="ER5" s="127"/>
      <c r="ES5" s="127"/>
      <c r="ET5" s="127"/>
      <c r="EU5" s="127"/>
      <c r="EV5" s="127"/>
      <c r="EW5" s="127"/>
      <c r="EX5" s="127"/>
      <c r="EY5" s="127"/>
      <c r="EZ5" s="127"/>
      <c r="FA5" s="127"/>
      <c r="FB5" s="127"/>
      <c r="FC5" s="127"/>
      <c r="FD5" s="127"/>
      <c r="FE5" s="127"/>
      <c r="FF5" s="127"/>
      <c r="FG5" s="127"/>
      <c r="FH5" s="127"/>
      <c r="FI5" s="127"/>
      <c r="FJ5" s="127"/>
      <c r="FK5" s="127"/>
      <c r="FL5" s="127"/>
    </row>
    <row r="6" spans="1:168" s="58" customFormat="1" ht="20.25" customHeight="1">
      <c r="A6" s="639" t="s">
        <v>181</v>
      </c>
      <c r="B6" s="700" t="s">
        <v>181</v>
      </c>
      <c r="C6" s="710" t="s">
        <v>181</v>
      </c>
      <c r="D6" s="702" t="s">
        <v>151</v>
      </c>
      <c r="E6" s="1140">
        <f>'Initial Information'!E5</f>
        <v>0</v>
      </c>
      <c r="F6" s="1106"/>
      <c r="G6" s="1106"/>
      <c r="H6" s="1106"/>
      <c r="I6" s="1106"/>
      <c r="J6" s="1106"/>
      <c r="K6" s="1106"/>
      <c r="L6" s="1106"/>
      <c r="M6" s="1106"/>
      <c r="N6" s="1106"/>
      <c r="O6" s="1106"/>
      <c r="P6" s="1106"/>
      <c r="Q6" s="1106"/>
      <c r="R6" s="1106"/>
      <c r="S6" s="1106"/>
      <c r="T6" s="1106"/>
      <c r="U6" s="1106"/>
      <c r="V6" s="844"/>
      <c r="W6" s="844"/>
      <c r="X6" s="844"/>
      <c r="Y6" s="844"/>
      <c r="Z6" s="844"/>
      <c r="AA6" s="844"/>
      <c r="AB6" s="844"/>
      <c r="AC6" s="844"/>
      <c r="AD6" s="700"/>
      <c r="AE6" s="700"/>
      <c r="AF6" s="700"/>
      <c r="AG6" s="700"/>
      <c r="AH6" s="700"/>
      <c r="AI6" s="700"/>
      <c r="AJ6" s="700"/>
      <c r="AK6" s="700"/>
      <c r="AL6" s="700"/>
      <c r="AM6" s="700"/>
      <c r="AN6" s="700"/>
      <c r="AO6" s="700"/>
      <c r="AP6" s="1053" t="s">
        <v>181</v>
      </c>
      <c r="AQ6" s="1054"/>
      <c r="AR6" s="1054"/>
      <c r="AS6" s="1054"/>
      <c r="AT6" s="1054"/>
      <c r="AU6" s="1054"/>
      <c r="AV6" s="1054"/>
      <c r="AW6" s="1054"/>
      <c r="AX6" s="1054"/>
      <c r="AY6" s="1054"/>
      <c r="AZ6" s="1054"/>
      <c r="BA6" s="1054"/>
      <c r="BB6" s="1054"/>
      <c r="BC6" s="1054"/>
      <c r="BD6" s="1054"/>
      <c r="BE6" s="1054"/>
      <c r="BF6" s="1054"/>
      <c r="BG6" s="1054"/>
      <c r="BH6" s="1054"/>
      <c r="BI6" s="1054"/>
      <c r="BJ6" s="1054"/>
      <c r="BK6" s="1054"/>
      <c r="BL6" s="1054"/>
      <c r="BM6" s="1054"/>
      <c r="BN6" s="1054"/>
      <c r="BO6" s="1054"/>
      <c r="BP6" s="1054"/>
      <c r="BQ6" s="1054"/>
      <c r="BR6" s="1054"/>
      <c r="BS6" s="1054"/>
      <c r="BT6" s="1054"/>
      <c r="BU6" s="1054"/>
      <c r="BV6" s="1054"/>
      <c r="BW6" s="1054"/>
      <c r="BX6" s="1054"/>
      <c r="BY6" s="1054"/>
      <c r="BZ6" s="1054"/>
      <c r="CA6" s="1054"/>
      <c r="CB6" s="1054"/>
      <c r="CC6" s="1054"/>
      <c r="CD6" s="1054"/>
      <c r="CE6" s="1054"/>
      <c r="CF6" s="1054"/>
      <c r="CG6" s="1054"/>
      <c r="CH6" s="1054"/>
      <c r="CI6" s="1054"/>
      <c r="CJ6" s="1054"/>
      <c r="CK6" s="1054"/>
      <c r="CL6" s="1054"/>
      <c r="CM6" s="700" t="s">
        <v>181</v>
      </c>
      <c r="CN6" s="700"/>
      <c r="CO6" s="700"/>
      <c r="CP6" s="700" t="s">
        <v>181</v>
      </c>
      <c r="CQ6" s="651" t="s">
        <v>181</v>
      </c>
      <c r="CR6" s="727"/>
      <c r="CS6" s="56" t="s">
        <v>181</v>
      </c>
      <c r="CT6" s="132"/>
      <c r="CU6" s="281"/>
      <c r="CV6" s="132"/>
      <c r="CW6" s="132"/>
      <c r="CX6" s="132"/>
      <c r="CY6" s="132"/>
      <c r="CZ6" s="127"/>
      <c r="DA6" s="127"/>
      <c r="DB6" s="127"/>
      <c r="DC6" s="127"/>
      <c r="DD6" s="127"/>
      <c r="DE6" s="127"/>
      <c r="DF6" s="127"/>
      <c r="DG6" s="127"/>
      <c r="DH6" s="127"/>
      <c r="DI6" s="127"/>
      <c r="DJ6" s="127"/>
      <c r="DK6" s="127"/>
      <c r="DL6" s="127"/>
      <c r="DM6" s="127"/>
      <c r="DN6" s="127"/>
      <c r="DO6" s="127"/>
      <c r="DP6" s="127"/>
      <c r="DQ6" s="127"/>
      <c r="DR6" s="127"/>
      <c r="DS6" s="127"/>
      <c r="DT6" s="127"/>
      <c r="DU6" s="127"/>
      <c r="DV6" s="127"/>
      <c r="DW6" s="127"/>
      <c r="DX6" s="127"/>
      <c r="DY6" s="127"/>
      <c r="DZ6" s="127"/>
      <c r="EA6" s="127"/>
      <c r="EB6" s="127"/>
      <c r="EC6" s="132"/>
      <c r="ED6" s="127"/>
      <c r="EE6" s="127"/>
      <c r="EF6" s="127"/>
      <c r="EG6" s="127"/>
      <c r="EH6" s="127"/>
      <c r="EI6" s="127"/>
      <c r="EJ6" s="127"/>
      <c r="EK6" s="127"/>
      <c r="EL6" s="127"/>
      <c r="EM6" s="127"/>
      <c r="EN6" s="127"/>
      <c r="EO6" s="127"/>
      <c r="EP6" s="127"/>
      <c r="EQ6" s="127"/>
      <c r="ER6" s="127"/>
      <c r="ES6" s="127"/>
      <c r="ET6" s="127"/>
      <c r="EU6" s="127"/>
      <c r="EV6" s="127"/>
      <c r="EW6" s="127"/>
      <c r="EX6" s="127"/>
      <c r="EY6" s="127"/>
      <c r="EZ6" s="127"/>
      <c r="FA6" s="127"/>
      <c r="FB6" s="127"/>
      <c r="FC6" s="127"/>
      <c r="FD6" s="127"/>
      <c r="FE6" s="127"/>
      <c r="FF6" s="127"/>
      <c r="FG6" s="127"/>
      <c r="FH6" s="127"/>
      <c r="FI6" s="127"/>
      <c r="FJ6" s="127"/>
      <c r="FK6" s="127"/>
      <c r="FL6" s="127"/>
    </row>
    <row r="7" spans="1:168" s="58" customFormat="1" ht="4.9000000000000004" customHeight="1">
      <c r="A7" s="639"/>
      <c r="B7" s="700"/>
      <c r="C7" s="701"/>
      <c r="D7" s="702"/>
      <c r="E7" s="644"/>
      <c r="F7" s="645"/>
      <c r="G7" s="703"/>
      <c r="H7" s="704"/>
      <c r="I7" s="704"/>
      <c r="J7" s="704"/>
      <c r="K7" s="704"/>
      <c r="L7" s="704"/>
      <c r="M7" s="701"/>
      <c r="N7" s="701"/>
      <c r="O7" s="705"/>
      <c r="P7" s="701"/>
      <c r="Q7" s="706"/>
      <c r="R7" s="702"/>
      <c r="S7" s="706"/>
      <c r="T7" s="702"/>
      <c r="U7" s="702"/>
      <c r="V7" s="702"/>
      <c r="W7" s="702"/>
      <c r="X7" s="702"/>
      <c r="Y7" s="702"/>
      <c r="Z7" s="702"/>
      <c r="AA7" s="702"/>
      <c r="AB7" s="702"/>
      <c r="AC7" s="702"/>
      <c r="AD7" s="707"/>
      <c r="AE7" s="707"/>
      <c r="AF7" s="707"/>
      <c r="AG7" s="707"/>
      <c r="AH7" s="707"/>
      <c r="AI7" s="707"/>
      <c r="AJ7" s="707"/>
      <c r="AK7" s="707"/>
      <c r="AL7" s="707"/>
      <c r="AM7" s="707"/>
      <c r="AN7" s="707"/>
      <c r="AO7" s="707"/>
      <c r="AP7" s="1054"/>
      <c r="AQ7" s="1054"/>
      <c r="AR7" s="1054"/>
      <c r="AS7" s="1054"/>
      <c r="AT7" s="1054"/>
      <c r="AU7" s="1054"/>
      <c r="AV7" s="1054"/>
      <c r="AW7" s="1054"/>
      <c r="AX7" s="1054"/>
      <c r="AY7" s="1054"/>
      <c r="AZ7" s="1054"/>
      <c r="BA7" s="1054"/>
      <c r="BB7" s="1054"/>
      <c r="BC7" s="1054"/>
      <c r="BD7" s="1054"/>
      <c r="BE7" s="1054"/>
      <c r="BF7" s="1054"/>
      <c r="BG7" s="1054"/>
      <c r="BH7" s="1054"/>
      <c r="BI7" s="1054"/>
      <c r="BJ7" s="1054"/>
      <c r="BK7" s="1054"/>
      <c r="BL7" s="1054"/>
      <c r="BM7" s="1054"/>
      <c r="BN7" s="1054"/>
      <c r="BO7" s="1054"/>
      <c r="BP7" s="1054"/>
      <c r="BQ7" s="1054"/>
      <c r="BR7" s="1054"/>
      <c r="BS7" s="1054"/>
      <c r="BT7" s="1054"/>
      <c r="BU7" s="1054"/>
      <c r="BV7" s="1054"/>
      <c r="BW7" s="1054"/>
      <c r="BX7" s="1054"/>
      <c r="BY7" s="1054"/>
      <c r="BZ7" s="1054"/>
      <c r="CA7" s="1054"/>
      <c r="CB7" s="1054"/>
      <c r="CC7" s="1054"/>
      <c r="CD7" s="1054"/>
      <c r="CE7" s="1054"/>
      <c r="CF7" s="1054"/>
      <c r="CG7" s="1054"/>
      <c r="CH7" s="1054"/>
      <c r="CI7" s="1054"/>
      <c r="CJ7" s="1054"/>
      <c r="CK7" s="1054"/>
      <c r="CL7" s="1054"/>
      <c r="CM7" s="700"/>
      <c r="CN7" s="700"/>
      <c r="CO7" s="700"/>
      <c r="CP7" s="700"/>
      <c r="CQ7" s="650"/>
      <c r="CR7" s="728"/>
      <c r="CS7" s="56"/>
      <c r="CT7" s="132"/>
      <c r="CU7" s="132"/>
      <c r="CV7" s="132"/>
      <c r="CW7" s="132"/>
      <c r="CX7" s="132"/>
      <c r="CY7" s="132"/>
      <c r="CZ7" s="127"/>
      <c r="DA7" s="127"/>
      <c r="DB7" s="127"/>
      <c r="DC7" s="127"/>
      <c r="DD7" s="127"/>
      <c r="DE7" s="127"/>
      <c r="DF7" s="127"/>
      <c r="DG7" s="127"/>
      <c r="DH7" s="127"/>
      <c r="DI7" s="127"/>
      <c r="DJ7" s="127"/>
      <c r="DK7" s="127"/>
      <c r="DL7" s="127"/>
      <c r="DM7" s="127"/>
      <c r="DN7" s="127"/>
      <c r="DO7" s="127"/>
      <c r="DP7" s="127"/>
      <c r="DQ7" s="127"/>
      <c r="DR7" s="127"/>
      <c r="DS7" s="127"/>
      <c r="DT7" s="127"/>
      <c r="DU7" s="127"/>
      <c r="DV7" s="127"/>
      <c r="DW7" s="127"/>
      <c r="DX7" s="127"/>
      <c r="DY7" s="127"/>
      <c r="DZ7" s="127"/>
      <c r="EA7" s="127"/>
      <c r="EB7" s="127"/>
      <c r="EC7" s="132"/>
      <c r="ED7" s="127"/>
      <c r="EE7" s="127"/>
      <c r="EF7" s="127"/>
      <c r="EG7" s="127"/>
      <c r="EH7" s="127"/>
      <c r="EI7" s="127"/>
      <c r="EJ7" s="127"/>
      <c r="EK7" s="127"/>
      <c r="EL7" s="127"/>
      <c r="EM7" s="127"/>
      <c r="EN7" s="127"/>
      <c r="EO7" s="127"/>
      <c r="EP7" s="127"/>
      <c r="EQ7" s="127"/>
      <c r="ER7" s="127"/>
      <c r="ES7" s="127"/>
      <c r="ET7" s="127"/>
      <c r="EU7" s="127"/>
      <c r="EV7" s="127"/>
      <c r="EW7" s="127"/>
      <c r="EX7" s="127"/>
      <c r="EY7" s="127"/>
      <c r="EZ7" s="127"/>
      <c r="FA7" s="127"/>
      <c r="FB7" s="127"/>
      <c r="FC7" s="127"/>
      <c r="FD7" s="127"/>
      <c r="FE7" s="127"/>
      <c r="FF7" s="127"/>
      <c r="FG7" s="127"/>
      <c r="FH7" s="127"/>
      <c r="FI7" s="127"/>
      <c r="FJ7" s="127"/>
      <c r="FK7" s="127"/>
      <c r="FL7" s="127"/>
    </row>
    <row r="8" spans="1:168" s="58" customFormat="1" ht="20.25" customHeight="1">
      <c r="A8" s="639" t="s">
        <v>181</v>
      </c>
      <c r="B8" s="1130" t="s">
        <v>1192</v>
      </c>
      <c r="C8" s="1131"/>
      <c r="D8" s="1131"/>
      <c r="E8" s="1140">
        <f>'Initial Information'!E6</f>
        <v>0</v>
      </c>
      <c r="F8" s="1106"/>
      <c r="G8" s="1106"/>
      <c r="H8" s="1106"/>
      <c r="I8" s="1106"/>
      <c r="J8" s="1106"/>
      <c r="K8" s="1106"/>
      <c r="L8" s="1106"/>
      <c r="M8" s="1106"/>
      <c r="N8" s="1106"/>
      <c r="O8" s="1106"/>
      <c r="P8" s="1106"/>
      <c r="Q8" s="1106"/>
      <c r="R8" s="1106"/>
      <c r="S8" s="1106"/>
      <c r="T8" s="1106"/>
      <c r="U8" s="1106"/>
      <c r="V8" s="844"/>
      <c r="W8" s="844"/>
      <c r="X8" s="844"/>
      <c r="Y8" s="844"/>
      <c r="Z8" s="844"/>
      <c r="AA8" s="844"/>
      <c r="AB8" s="844"/>
      <c r="AC8" s="844"/>
      <c r="AD8" s="700"/>
      <c r="AE8" s="700"/>
      <c r="AF8" s="700"/>
      <c r="AG8" s="700"/>
      <c r="AH8" s="700"/>
      <c r="AI8" s="700"/>
      <c r="AJ8" s="700"/>
      <c r="AK8" s="700"/>
      <c r="AL8" s="700"/>
      <c r="AM8" s="700"/>
      <c r="AN8" s="700"/>
      <c r="AO8" s="700"/>
      <c r="AP8" s="1054"/>
      <c r="AQ8" s="1054"/>
      <c r="AR8" s="1054"/>
      <c r="AS8" s="1054"/>
      <c r="AT8" s="1054"/>
      <c r="AU8" s="1054"/>
      <c r="AV8" s="1054"/>
      <c r="AW8" s="1054"/>
      <c r="AX8" s="1054"/>
      <c r="AY8" s="1054"/>
      <c r="AZ8" s="1054"/>
      <c r="BA8" s="1054"/>
      <c r="BB8" s="1054"/>
      <c r="BC8" s="1054"/>
      <c r="BD8" s="1054"/>
      <c r="BE8" s="1054"/>
      <c r="BF8" s="1054"/>
      <c r="BG8" s="1054"/>
      <c r="BH8" s="1054"/>
      <c r="BI8" s="1054"/>
      <c r="BJ8" s="1054"/>
      <c r="BK8" s="1054"/>
      <c r="BL8" s="1054"/>
      <c r="BM8" s="1054"/>
      <c r="BN8" s="1054"/>
      <c r="BO8" s="1054"/>
      <c r="BP8" s="1054"/>
      <c r="BQ8" s="1054"/>
      <c r="BR8" s="1054"/>
      <c r="BS8" s="1054"/>
      <c r="BT8" s="1054"/>
      <c r="BU8" s="1054"/>
      <c r="BV8" s="1054"/>
      <c r="BW8" s="1054"/>
      <c r="BX8" s="1054"/>
      <c r="BY8" s="1054"/>
      <c r="BZ8" s="1054"/>
      <c r="CA8" s="1054"/>
      <c r="CB8" s="1054"/>
      <c r="CC8" s="1054"/>
      <c r="CD8" s="1054"/>
      <c r="CE8" s="1054"/>
      <c r="CF8" s="1054"/>
      <c r="CG8" s="1054"/>
      <c r="CH8" s="1054"/>
      <c r="CI8" s="1054"/>
      <c r="CJ8" s="1054"/>
      <c r="CK8" s="1054"/>
      <c r="CL8" s="1054"/>
      <c r="CM8" s="700" t="s">
        <v>181</v>
      </c>
      <c r="CN8" s="700"/>
      <c r="CO8" s="700"/>
      <c r="CP8" s="700" t="s">
        <v>181</v>
      </c>
      <c r="CQ8" s="651" t="s">
        <v>181</v>
      </c>
      <c r="CR8" s="727"/>
      <c r="CS8" s="56" t="s">
        <v>181</v>
      </c>
      <c r="CT8" s="132" t="s">
        <v>181</v>
      </c>
      <c r="CU8" s="132" t="s">
        <v>181</v>
      </c>
      <c r="CV8" s="132" t="s">
        <v>181</v>
      </c>
      <c r="CW8" s="132" t="s">
        <v>181</v>
      </c>
      <c r="CX8" s="132" t="s">
        <v>181</v>
      </c>
      <c r="CY8" s="132" t="s">
        <v>181</v>
      </c>
      <c r="CZ8" s="127"/>
      <c r="DA8" s="127"/>
      <c r="DB8" s="127"/>
      <c r="DC8" s="127"/>
      <c r="DD8" s="127"/>
      <c r="DE8" s="127"/>
      <c r="DF8" s="127"/>
      <c r="DG8" s="127"/>
      <c r="DH8" s="127"/>
      <c r="DI8" s="127"/>
      <c r="DJ8" s="127"/>
      <c r="DK8" s="127"/>
      <c r="DL8" s="127"/>
      <c r="DM8" s="127"/>
      <c r="DN8" s="127"/>
      <c r="DO8" s="127"/>
      <c r="DP8" s="127"/>
      <c r="DQ8" s="127"/>
      <c r="DR8" s="127"/>
      <c r="DS8" s="127"/>
      <c r="DT8" s="127"/>
      <c r="DU8" s="127"/>
      <c r="DV8" s="127"/>
      <c r="DW8" s="127"/>
      <c r="DX8" s="127"/>
      <c r="DY8" s="127"/>
      <c r="DZ8" s="127"/>
      <c r="EA8" s="127"/>
      <c r="EB8" s="127"/>
      <c r="EC8" s="132" t="s">
        <v>181</v>
      </c>
      <c r="ED8" s="127"/>
      <c r="EE8" s="127"/>
      <c r="EF8" s="127"/>
      <c r="EG8" s="127"/>
      <c r="EH8" s="127"/>
      <c r="EI8" s="127"/>
      <c r="EJ8" s="127"/>
      <c r="EK8" s="127"/>
      <c r="EL8" s="127"/>
      <c r="EM8" s="127"/>
      <c r="EN8" s="127"/>
      <c r="EO8" s="127"/>
      <c r="EP8" s="127"/>
      <c r="EQ8" s="127"/>
      <c r="ER8" s="127"/>
      <c r="ES8" s="127"/>
      <c r="ET8" s="127"/>
      <c r="EU8" s="127"/>
      <c r="EV8" s="127"/>
      <c r="EW8" s="127"/>
      <c r="EX8" s="127"/>
      <c r="EY8" s="127"/>
      <c r="EZ8" s="127"/>
      <c r="FA8" s="127"/>
      <c r="FB8" s="127"/>
      <c r="FC8" s="127"/>
      <c r="FD8" s="127"/>
      <c r="FE8" s="127"/>
      <c r="FF8" s="127"/>
      <c r="FG8" s="127"/>
      <c r="FH8" s="127"/>
      <c r="FI8" s="127"/>
      <c r="FJ8" s="127"/>
      <c r="FK8" s="127"/>
      <c r="FL8" s="127"/>
    </row>
    <row r="9" spans="1:168" s="58" customFormat="1" ht="4.9000000000000004" customHeight="1">
      <c r="A9" s="639"/>
      <c r="B9" s="700"/>
      <c r="C9" s="701"/>
      <c r="D9" s="702"/>
      <c r="E9" s="644"/>
      <c r="F9" s="645"/>
      <c r="G9" s="703"/>
      <c r="H9" s="704"/>
      <c r="I9" s="704"/>
      <c r="J9" s="704"/>
      <c r="K9" s="704"/>
      <c r="L9" s="704"/>
      <c r="M9" s="701"/>
      <c r="N9" s="701"/>
      <c r="O9" s="705"/>
      <c r="P9" s="701"/>
      <c r="Q9" s="706"/>
      <c r="R9" s="702"/>
      <c r="S9" s="706"/>
      <c r="T9" s="702"/>
      <c r="U9" s="702"/>
      <c r="V9" s="702"/>
      <c r="W9" s="702"/>
      <c r="X9" s="702"/>
      <c r="Y9" s="702"/>
      <c r="Z9" s="702"/>
      <c r="AA9" s="702"/>
      <c r="AB9" s="702"/>
      <c r="AC9" s="702"/>
      <c r="AD9" s="707"/>
      <c r="AE9" s="707"/>
      <c r="AF9" s="707"/>
      <c r="AG9" s="707"/>
      <c r="AH9" s="707"/>
      <c r="AI9" s="707"/>
      <c r="AJ9" s="707"/>
      <c r="AK9" s="707"/>
      <c r="AL9" s="707"/>
      <c r="AM9" s="707"/>
      <c r="AN9" s="707"/>
      <c r="AO9" s="707"/>
      <c r="AP9" s="1054"/>
      <c r="AQ9" s="1054"/>
      <c r="AR9" s="1054"/>
      <c r="AS9" s="1054"/>
      <c r="AT9" s="1054"/>
      <c r="AU9" s="1054"/>
      <c r="AV9" s="1054"/>
      <c r="AW9" s="1054"/>
      <c r="AX9" s="1054"/>
      <c r="AY9" s="1054"/>
      <c r="AZ9" s="1054"/>
      <c r="BA9" s="1054"/>
      <c r="BB9" s="1054"/>
      <c r="BC9" s="1054"/>
      <c r="BD9" s="1054"/>
      <c r="BE9" s="1054"/>
      <c r="BF9" s="1054"/>
      <c r="BG9" s="1054"/>
      <c r="BH9" s="1054"/>
      <c r="BI9" s="1054"/>
      <c r="BJ9" s="1054"/>
      <c r="BK9" s="1054"/>
      <c r="BL9" s="1054"/>
      <c r="BM9" s="1054"/>
      <c r="BN9" s="1054"/>
      <c r="BO9" s="1054"/>
      <c r="BP9" s="1054"/>
      <c r="BQ9" s="1054"/>
      <c r="BR9" s="1054"/>
      <c r="BS9" s="1054"/>
      <c r="BT9" s="1054"/>
      <c r="BU9" s="1054"/>
      <c r="BV9" s="1054"/>
      <c r="BW9" s="1054"/>
      <c r="BX9" s="1054"/>
      <c r="BY9" s="1054"/>
      <c r="BZ9" s="1054"/>
      <c r="CA9" s="1054"/>
      <c r="CB9" s="1054"/>
      <c r="CC9" s="1054"/>
      <c r="CD9" s="1054"/>
      <c r="CE9" s="1054"/>
      <c r="CF9" s="1054"/>
      <c r="CG9" s="1054"/>
      <c r="CH9" s="1054"/>
      <c r="CI9" s="1054"/>
      <c r="CJ9" s="1054"/>
      <c r="CK9" s="1054"/>
      <c r="CL9" s="1054"/>
      <c r="CM9" s="700"/>
      <c r="CN9" s="700"/>
      <c r="CO9" s="700"/>
      <c r="CP9" s="700"/>
      <c r="CQ9" s="650"/>
      <c r="CR9" s="728"/>
      <c r="CS9" s="56"/>
      <c r="CT9" s="132"/>
      <c r="CU9" s="132"/>
      <c r="CV9" s="132"/>
      <c r="CW9" s="132"/>
      <c r="CX9" s="132"/>
      <c r="CY9" s="132"/>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32"/>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c r="FL9" s="127"/>
    </row>
    <row r="10" spans="1:168" s="58" customFormat="1" ht="20.25" customHeight="1">
      <c r="A10" s="639" t="s">
        <v>181</v>
      </c>
      <c r="B10" s="1130" t="s">
        <v>1191</v>
      </c>
      <c r="C10" s="1131"/>
      <c r="D10" s="1131"/>
      <c r="E10" s="1140" t="str">
        <f>'Initial Information'!E7</f>
        <v xml:space="preserve"> </v>
      </c>
      <c r="F10" s="1106"/>
      <c r="G10" s="1106"/>
      <c r="H10" s="1106"/>
      <c r="I10" s="1106"/>
      <c r="J10" s="1106"/>
      <c r="K10" s="1106"/>
      <c r="L10" s="1106"/>
      <c r="M10" s="1106"/>
      <c r="N10" s="1106"/>
      <c r="O10" s="1106"/>
      <c r="P10" s="1106"/>
      <c r="Q10" s="1106"/>
      <c r="R10" s="1106"/>
      <c r="S10" s="1106"/>
      <c r="T10" s="1106"/>
      <c r="U10" s="1106"/>
      <c r="V10" s="844"/>
      <c r="W10" s="844"/>
      <c r="X10" s="844"/>
      <c r="Y10" s="844"/>
      <c r="Z10" s="844"/>
      <c r="AA10" s="844"/>
      <c r="AB10" s="844"/>
      <c r="AC10" s="844"/>
      <c r="AD10" s="700"/>
      <c r="AE10" s="700"/>
      <c r="AF10" s="700"/>
      <c r="AG10" s="700"/>
      <c r="AH10" s="700"/>
      <c r="AI10" s="700"/>
      <c r="AJ10" s="700"/>
      <c r="AK10" s="700"/>
      <c r="AL10" s="700"/>
      <c r="AM10" s="700"/>
      <c r="AN10" s="700"/>
      <c r="AO10" s="700"/>
      <c r="AP10" s="1054"/>
      <c r="AQ10" s="1054"/>
      <c r="AR10" s="1054"/>
      <c r="AS10" s="1054"/>
      <c r="AT10" s="1054"/>
      <c r="AU10" s="1054"/>
      <c r="AV10" s="1054"/>
      <c r="AW10" s="1054"/>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54"/>
      <c r="BU10" s="1054"/>
      <c r="BV10" s="1054"/>
      <c r="BW10" s="1054"/>
      <c r="BX10" s="1054"/>
      <c r="BY10" s="1054"/>
      <c r="BZ10" s="1054"/>
      <c r="CA10" s="1054"/>
      <c r="CB10" s="1054"/>
      <c r="CC10" s="1054"/>
      <c r="CD10" s="1054"/>
      <c r="CE10" s="1054"/>
      <c r="CF10" s="1054"/>
      <c r="CG10" s="1054"/>
      <c r="CH10" s="1054"/>
      <c r="CI10" s="1054"/>
      <c r="CJ10" s="1054"/>
      <c r="CK10" s="1054"/>
      <c r="CL10" s="1054"/>
      <c r="CM10" s="700" t="s">
        <v>181</v>
      </c>
      <c r="CN10" s="700"/>
      <c r="CO10" s="700"/>
      <c r="CP10" s="700" t="s">
        <v>181</v>
      </c>
      <c r="CQ10" s="651" t="s">
        <v>181</v>
      </c>
      <c r="CR10" s="727"/>
      <c r="CS10" s="56" t="s">
        <v>181</v>
      </c>
      <c r="CT10" s="132" t="s">
        <v>181</v>
      </c>
      <c r="CU10" s="132" t="s">
        <v>181</v>
      </c>
      <c r="CV10" s="132" t="s">
        <v>181</v>
      </c>
      <c r="CW10" s="132" t="s">
        <v>181</v>
      </c>
      <c r="CX10" s="132" t="s">
        <v>181</v>
      </c>
      <c r="CY10" s="132" t="s">
        <v>181</v>
      </c>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32" t="s">
        <v>181</v>
      </c>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c r="FL10" s="127"/>
    </row>
    <row r="11" spans="1:168" s="58" customFormat="1" ht="4.9000000000000004" customHeight="1">
      <c r="A11" s="639"/>
      <c r="B11" s="700"/>
      <c r="C11" s="701"/>
      <c r="D11" s="702"/>
      <c r="E11" s="644"/>
      <c r="F11" s="645"/>
      <c r="G11" s="703"/>
      <c r="H11" s="704"/>
      <c r="I11" s="704"/>
      <c r="J11" s="704"/>
      <c r="K11" s="704"/>
      <c r="L11" s="704"/>
      <c r="M11" s="701"/>
      <c r="N11" s="701"/>
      <c r="O11" s="705"/>
      <c r="P11" s="701"/>
      <c r="Q11" s="706"/>
      <c r="R11" s="702"/>
      <c r="S11" s="706"/>
      <c r="T11" s="702"/>
      <c r="U11" s="702"/>
      <c r="V11" s="702"/>
      <c r="W11" s="702"/>
      <c r="X11" s="702"/>
      <c r="Y11" s="702"/>
      <c r="Z11" s="702"/>
      <c r="AA11" s="702"/>
      <c r="AB11" s="702"/>
      <c r="AC11" s="702"/>
      <c r="AD11" s="707"/>
      <c r="AE11" s="707"/>
      <c r="AF11" s="707"/>
      <c r="AG11" s="707"/>
      <c r="AH11" s="707"/>
      <c r="AI11" s="707"/>
      <c r="AJ11" s="707"/>
      <c r="AK11" s="707"/>
      <c r="AL11" s="707"/>
      <c r="AM11" s="707"/>
      <c r="AN11" s="707"/>
      <c r="AO11" s="707"/>
      <c r="AP11" s="1054"/>
      <c r="AQ11" s="1054"/>
      <c r="AR11" s="1054"/>
      <c r="AS11" s="1054"/>
      <c r="AT11" s="1054"/>
      <c r="AU11" s="1054"/>
      <c r="AV11" s="1054"/>
      <c r="AW11" s="1054"/>
      <c r="AX11" s="1054"/>
      <c r="AY11" s="1054"/>
      <c r="AZ11" s="1054"/>
      <c r="BA11" s="1054"/>
      <c r="BB11" s="1054"/>
      <c r="BC11" s="1054"/>
      <c r="BD11" s="1054"/>
      <c r="BE11" s="1054"/>
      <c r="BF11" s="1054"/>
      <c r="BG11" s="1054"/>
      <c r="BH11" s="1054"/>
      <c r="BI11" s="1054"/>
      <c r="BJ11" s="1054"/>
      <c r="BK11" s="1054"/>
      <c r="BL11" s="1054"/>
      <c r="BM11" s="1054"/>
      <c r="BN11" s="1054"/>
      <c r="BO11" s="1054"/>
      <c r="BP11" s="1054"/>
      <c r="BQ11" s="1054"/>
      <c r="BR11" s="1054"/>
      <c r="BS11" s="1054"/>
      <c r="BT11" s="1054"/>
      <c r="BU11" s="1054"/>
      <c r="BV11" s="1054"/>
      <c r="BW11" s="1054"/>
      <c r="BX11" s="1054"/>
      <c r="BY11" s="1054"/>
      <c r="BZ11" s="1054"/>
      <c r="CA11" s="1054"/>
      <c r="CB11" s="1054"/>
      <c r="CC11" s="1054"/>
      <c r="CD11" s="1054"/>
      <c r="CE11" s="1054"/>
      <c r="CF11" s="1054"/>
      <c r="CG11" s="1054"/>
      <c r="CH11" s="1054"/>
      <c r="CI11" s="1054"/>
      <c r="CJ11" s="1054"/>
      <c r="CK11" s="1054"/>
      <c r="CL11" s="1054"/>
      <c r="CM11" s="700"/>
      <c r="CN11" s="700"/>
      <c r="CO11" s="700"/>
      <c r="CP11" s="700"/>
      <c r="CQ11" s="650"/>
      <c r="CR11" s="728"/>
      <c r="CS11" s="56"/>
      <c r="CT11" s="132"/>
      <c r="CU11" s="132"/>
      <c r="CV11" s="132"/>
      <c r="CW11" s="132"/>
      <c r="CX11" s="132"/>
      <c r="CY11" s="132"/>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32"/>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L11" s="127"/>
    </row>
    <row r="12" spans="1:168" s="58" customFormat="1" ht="20.25" customHeight="1">
      <c r="A12" s="639" t="s">
        <v>181</v>
      </c>
      <c r="B12" s="1130" t="s">
        <v>1195</v>
      </c>
      <c r="C12" s="1131"/>
      <c r="D12" s="1131"/>
      <c r="E12" s="1104">
        <f>'Initial Information'!E8</f>
        <v>0</v>
      </c>
      <c r="F12" s="1105"/>
      <c r="G12" s="712"/>
      <c r="H12" s="1106">
        <f>'Initial Information'!E9</f>
        <v>0</v>
      </c>
      <c r="I12" s="1106"/>
      <c r="J12" s="1106"/>
      <c r="K12" s="1106"/>
      <c r="L12" s="1106"/>
      <c r="M12" s="1107"/>
      <c r="N12" s="1107"/>
      <c r="O12" s="1107"/>
      <c r="P12" s="1107"/>
      <c r="Q12" s="1107"/>
      <c r="R12" s="1107"/>
      <c r="S12" s="1107"/>
      <c r="T12" s="1107"/>
      <c r="U12" s="1107"/>
      <c r="V12" s="844"/>
      <c r="W12" s="844"/>
      <c r="X12" s="844"/>
      <c r="Y12" s="844"/>
      <c r="Z12" s="844"/>
      <c r="AA12" s="844"/>
      <c r="AB12" s="844"/>
      <c r="AC12" s="844"/>
      <c r="AD12" s="700"/>
      <c r="AE12" s="700"/>
      <c r="AF12" s="700"/>
      <c r="AG12" s="700"/>
      <c r="AH12" s="700"/>
      <c r="AI12" s="700"/>
      <c r="AJ12" s="700"/>
      <c r="AK12" s="700"/>
      <c r="AL12" s="700"/>
      <c r="AM12" s="700"/>
      <c r="AN12" s="700"/>
      <c r="AO12" s="700"/>
      <c r="AP12" s="1054"/>
      <c r="AQ12" s="1054"/>
      <c r="AR12" s="1054"/>
      <c r="AS12" s="1054"/>
      <c r="AT12" s="1054"/>
      <c r="AU12" s="1054"/>
      <c r="AV12" s="1054"/>
      <c r="AW12" s="1054"/>
      <c r="AX12" s="1054"/>
      <c r="AY12" s="1054"/>
      <c r="AZ12" s="1054"/>
      <c r="BA12" s="1054"/>
      <c r="BB12" s="1054"/>
      <c r="BC12" s="1054"/>
      <c r="BD12" s="1054"/>
      <c r="BE12" s="1054"/>
      <c r="BF12" s="1054"/>
      <c r="BG12" s="1054"/>
      <c r="BH12" s="1054"/>
      <c r="BI12" s="1054"/>
      <c r="BJ12" s="1054"/>
      <c r="BK12" s="1054"/>
      <c r="BL12" s="1054"/>
      <c r="BM12" s="1054"/>
      <c r="BN12" s="1054"/>
      <c r="BO12" s="1054"/>
      <c r="BP12" s="1054"/>
      <c r="BQ12" s="1054"/>
      <c r="BR12" s="1054"/>
      <c r="BS12" s="1054"/>
      <c r="BT12" s="1054"/>
      <c r="BU12" s="1054"/>
      <c r="BV12" s="1054"/>
      <c r="BW12" s="1054"/>
      <c r="BX12" s="1054"/>
      <c r="BY12" s="1054"/>
      <c r="BZ12" s="1054"/>
      <c r="CA12" s="1054"/>
      <c r="CB12" s="1054"/>
      <c r="CC12" s="1054"/>
      <c r="CD12" s="1054"/>
      <c r="CE12" s="1054"/>
      <c r="CF12" s="1054"/>
      <c r="CG12" s="1054"/>
      <c r="CH12" s="1054"/>
      <c r="CI12" s="1054"/>
      <c r="CJ12" s="1054"/>
      <c r="CK12" s="1054"/>
      <c r="CL12" s="1054"/>
      <c r="CM12" s="700" t="s">
        <v>181</v>
      </c>
      <c r="CN12" s="700"/>
      <c r="CO12" s="700"/>
      <c r="CP12" s="700" t="s">
        <v>181</v>
      </c>
      <c r="CQ12" s="651" t="s">
        <v>181</v>
      </c>
      <c r="CR12" s="727"/>
      <c r="CS12" s="56" t="s">
        <v>181</v>
      </c>
      <c r="CT12" s="132" t="s">
        <v>181</v>
      </c>
      <c r="CU12" s="132" t="s">
        <v>181</v>
      </c>
      <c r="CV12" s="132" t="s">
        <v>181</v>
      </c>
      <c r="CW12" s="132" t="s">
        <v>181</v>
      </c>
      <c r="CX12" s="132" t="s">
        <v>181</v>
      </c>
      <c r="CY12" s="132" t="s">
        <v>181</v>
      </c>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32" t="s">
        <v>181</v>
      </c>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row>
    <row r="13" spans="1:168" s="58" customFormat="1" ht="4.9000000000000004" customHeight="1">
      <c r="A13" s="639"/>
      <c r="B13" s="700"/>
      <c r="C13" s="701"/>
      <c r="D13" s="702"/>
      <c r="E13" s="644"/>
      <c r="F13" s="645"/>
      <c r="G13" s="703"/>
      <c r="H13" s="704"/>
      <c r="I13" s="704"/>
      <c r="J13" s="704"/>
      <c r="K13" s="704"/>
      <c r="L13" s="704"/>
      <c r="M13" s="701"/>
      <c r="N13" s="701"/>
      <c r="O13" s="705"/>
      <c r="P13" s="701"/>
      <c r="Q13" s="706"/>
      <c r="R13" s="702"/>
      <c r="S13" s="706"/>
      <c r="T13" s="702"/>
      <c r="U13" s="702"/>
      <c r="V13" s="702"/>
      <c r="W13" s="702"/>
      <c r="X13" s="702"/>
      <c r="Y13" s="702"/>
      <c r="Z13" s="702"/>
      <c r="AA13" s="702"/>
      <c r="AB13" s="702"/>
      <c r="AC13" s="702"/>
      <c r="AD13" s="707"/>
      <c r="AE13" s="707"/>
      <c r="AF13" s="707"/>
      <c r="AG13" s="707"/>
      <c r="AH13" s="707"/>
      <c r="AI13" s="707"/>
      <c r="AJ13" s="707"/>
      <c r="AK13" s="707"/>
      <c r="AL13" s="707"/>
      <c r="AM13" s="707"/>
      <c r="AN13" s="707"/>
      <c r="AO13" s="707"/>
      <c r="AP13" s="1054"/>
      <c r="AQ13" s="1054"/>
      <c r="AR13" s="1054"/>
      <c r="AS13" s="1054"/>
      <c r="AT13" s="1054"/>
      <c r="AU13" s="1054"/>
      <c r="AV13" s="1054"/>
      <c r="AW13" s="1054"/>
      <c r="AX13" s="1054"/>
      <c r="AY13" s="1054"/>
      <c r="AZ13" s="1054"/>
      <c r="BA13" s="1054"/>
      <c r="BB13" s="1054"/>
      <c r="BC13" s="1054"/>
      <c r="BD13" s="1054"/>
      <c r="BE13" s="1054"/>
      <c r="BF13" s="1054"/>
      <c r="BG13" s="1054"/>
      <c r="BH13" s="1054"/>
      <c r="BI13" s="1054"/>
      <c r="BJ13" s="1054"/>
      <c r="BK13" s="1054"/>
      <c r="BL13" s="1054"/>
      <c r="BM13" s="1054"/>
      <c r="BN13" s="1054"/>
      <c r="BO13" s="1054"/>
      <c r="BP13" s="1054"/>
      <c r="BQ13" s="1054"/>
      <c r="BR13" s="1054"/>
      <c r="BS13" s="1054"/>
      <c r="BT13" s="1054"/>
      <c r="BU13" s="1054"/>
      <c r="BV13" s="1054"/>
      <c r="BW13" s="1054"/>
      <c r="BX13" s="1054"/>
      <c r="BY13" s="1054"/>
      <c r="BZ13" s="1054"/>
      <c r="CA13" s="1054"/>
      <c r="CB13" s="1054"/>
      <c r="CC13" s="1054"/>
      <c r="CD13" s="1054"/>
      <c r="CE13" s="1054"/>
      <c r="CF13" s="1054"/>
      <c r="CG13" s="1054"/>
      <c r="CH13" s="1054"/>
      <c r="CI13" s="1054"/>
      <c r="CJ13" s="1054"/>
      <c r="CK13" s="1054"/>
      <c r="CL13" s="1054"/>
      <c r="CM13" s="700"/>
      <c r="CN13" s="700"/>
      <c r="CO13" s="700"/>
      <c r="CP13" s="700"/>
      <c r="CQ13" s="650"/>
      <c r="CR13" s="728"/>
      <c r="CS13" s="56"/>
      <c r="CT13" s="132"/>
      <c r="CU13" s="132"/>
      <c r="CV13" s="132"/>
      <c r="CW13" s="132"/>
      <c r="CX13" s="132"/>
      <c r="CY13" s="132"/>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32"/>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7"/>
      <c r="FL13" s="127"/>
    </row>
    <row r="14" spans="1:168" s="58" customFormat="1" ht="20.25" customHeight="1">
      <c r="A14" s="639" t="s">
        <v>181</v>
      </c>
      <c r="B14" s="700" t="s">
        <v>181</v>
      </c>
      <c r="C14" s="706"/>
      <c r="D14" s="702" t="s">
        <v>183</v>
      </c>
      <c r="E14" s="1182">
        <f>'Initial Information'!E1</f>
        <v>45536</v>
      </c>
      <c r="F14" s="1183"/>
      <c r="G14" s="713"/>
      <c r="H14" s="713" t="s">
        <v>184</v>
      </c>
      <c r="I14" s="713"/>
      <c r="J14" s="713"/>
      <c r="K14" s="713"/>
      <c r="L14" s="713"/>
      <c r="M14" s="1242">
        <f>IF('Initial Information'!J1&lt;=12, JUSTgrants!AC22, IF('Initial Information'!J1&lt;=24, JUSTgrants!AR22, IF('Initial Information'!J1&lt;=36, JUSTgrants!BG22, IF('Initial Information'!J1&lt;=48, JUSTgrants!BV22, IF('Initial Information'!J1&lt;=60, JUSTgrants!CK22, IF('Initial Information'!J1&lt;=100, JUSTgrants!#REF!))))))</f>
        <v>0</v>
      </c>
      <c r="N14" s="1243"/>
      <c r="O14" s="1243"/>
      <c r="P14" s="1243"/>
      <c r="Q14" s="1243"/>
      <c r="R14" s="706"/>
      <c r="S14" s="706"/>
      <c r="T14" s="706"/>
      <c r="U14" s="706"/>
      <c r="V14" s="706"/>
      <c r="W14" s="706"/>
      <c r="X14" s="706"/>
      <c r="Y14" s="706"/>
      <c r="Z14" s="706"/>
      <c r="AA14" s="706"/>
      <c r="AB14" s="706"/>
      <c r="AC14" s="706"/>
      <c r="AD14" s="706"/>
      <c r="AE14" s="706"/>
      <c r="AF14" s="706"/>
      <c r="AG14" s="706"/>
      <c r="AH14" s="706"/>
      <c r="AI14" s="706"/>
      <c r="AJ14" s="706"/>
      <c r="AK14" s="706"/>
      <c r="AL14" s="706"/>
      <c r="AM14" s="706"/>
      <c r="AN14" s="706"/>
      <c r="AO14" s="706"/>
      <c r="AP14" s="1054"/>
      <c r="AQ14" s="1054"/>
      <c r="AR14" s="1054"/>
      <c r="AS14" s="1054"/>
      <c r="AT14" s="1054"/>
      <c r="AU14" s="1054"/>
      <c r="AV14" s="1054"/>
      <c r="AW14" s="1054"/>
      <c r="AX14" s="1054"/>
      <c r="AY14" s="1054"/>
      <c r="AZ14" s="1054"/>
      <c r="BA14" s="1054"/>
      <c r="BB14" s="1054"/>
      <c r="BC14" s="1054"/>
      <c r="BD14" s="1054"/>
      <c r="BE14" s="1054"/>
      <c r="BF14" s="1054"/>
      <c r="BG14" s="1054"/>
      <c r="BH14" s="1054"/>
      <c r="BI14" s="1054"/>
      <c r="BJ14" s="1054"/>
      <c r="BK14" s="1054"/>
      <c r="BL14" s="1054"/>
      <c r="BM14" s="1054"/>
      <c r="BN14" s="1054"/>
      <c r="BO14" s="1054"/>
      <c r="BP14" s="1054"/>
      <c r="BQ14" s="1054"/>
      <c r="BR14" s="1054"/>
      <c r="BS14" s="1054"/>
      <c r="BT14" s="1054"/>
      <c r="BU14" s="1054"/>
      <c r="BV14" s="1054"/>
      <c r="BW14" s="1054"/>
      <c r="BX14" s="1054"/>
      <c r="BY14" s="1054"/>
      <c r="BZ14" s="1054"/>
      <c r="CA14" s="1054"/>
      <c r="CB14" s="1054"/>
      <c r="CC14" s="1054"/>
      <c r="CD14" s="1054"/>
      <c r="CE14" s="1054"/>
      <c r="CF14" s="1054"/>
      <c r="CG14" s="1054"/>
      <c r="CH14" s="1054"/>
      <c r="CI14" s="1054"/>
      <c r="CJ14" s="1054"/>
      <c r="CK14" s="1054"/>
      <c r="CL14" s="1054"/>
      <c r="CM14" s="700" t="s">
        <v>181</v>
      </c>
      <c r="CN14" s="700"/>
      <c r="CO14" s="700"/>
      <c r="CP14" s="700" t="s">
        <v>181</v>
      </c>
      <c r="CQ14" s="651" t="s">
        <v>181</v>
      </c>
      <c r="CR14" s="727"/>
      <c r="CS14" s="56" t="s">
        <v>181</v>
      </c>
      <c r="CT14" s="1023" t="s">
        <v>127</v>
      </c>
      <c r="CU14" s="1023"/>
      <c r="CV14" s="1023"/>
      <c r="CW14" s="1023"/>
      <c r="CX14" s="1023"/>
      <c r="CY14" s="1023"/>
      <c r="CZ14" s="1023"/>
      <c r="DA14" s="1023"/>
      <c r="DB14" s="1023"/>
      <c r="DC14" s="1023"/>
      <c r="DD14" s="1023"/>
      <c r="DE14" s="1023"/>
      <c r="DF14" s="1023"/>
      <c r="DG14" s="1023"/>
      <c r="DH14" s="1023"/>
      <c r="DI14" s="1023"/>
      <c r="DJ14" s="1023"/>
      <c r="DK14" s="1023"/>
      <c r="DL14" s="1023"/>
      <c r="DM14" s="1023"/>
      <c r="DN14" s="1023"/>
      <c r="DO14" s="1023"/>
      <c r="DP14" s="1023"/>
      <c r="DQ14" s="1023"/>
      <c r="DR14" s="1023"/>
      <c r="DS14" s="1023"/>
      <c r="DT14" s="1023"/>
      <c r="DU14" s="1023"/>
      <c r="DV14" s="1023"/>
      <c r="DW14" s="1023"/>
      <c r="DX14" s="1023"/>
      <c r="DY14" s="1023"/>
      <c r="DZ14" s="1023"/>
      <c r="EA14" s="1023"/>
      <c r="EB14" s="1023"/>
      <c r="EC14" s="346"/>
      <c r="ED14" s="346"/>
      <c r="EE14" s="346"/>
      <c r="EF14" s="346"/>
      <c r="EG14" s="346"/>
      <c r="EH14" s="127"/>
      <c r="EI14" s="127"/>
      <c r="EJ14" s="127"/>
      <c r="EK14" s="127"/>
      <c r="EL14" s="127"/>
      <c r="EM14" s="127"/>
      <c r="EN14" s="127"/>
      <c r="EO14" s="127"/>
      <c r="EP14" s="127"/>
      <c r="EQ14" s="127"/>
      <c r="ER14" s="127"/>
      <c r="ES14" s="127"/>
      <c r="ET14" s="127"/>
      <c r="EU14" s="127"/>
      <c r="EV14" s="127"/>
      <c r="EW14" s="127"/>
      <c r="EX14" s="127"/>
      <c r="EY14" s="127"/>
      <c r="EZ14" s="127"/>
      <c r="FA14" s="127"/>
      <c r="FB14" s="127"/>
      <c r="FC14" s="127"/>
      <c r="FD14" s="127"/>
      <c r="FE14" s="127"/>
      <c r="FF14" s="127"/>
      <c r="FG14" s="127"/>
      <c r="FH14" s="127"/>
      <c r="FI14" s="127"/>
      <c r="FJ14" s="127"/>
      <c r="FK14" s="127"/>
      <c r="FL14" s="127"/>
    </row>
    <row r="15" spans="1:168" s="58" customFormat="1" ht="4.9000000000000004" customHeight="1">
      <c r="A15" s="639" t="s">
        <v>181</v>
      </c>
      <c r="B15" s="700" t="s">
        <v>181</v>
      </c>
      <c r="C15" s="701" t="s">
        <v>181</v>
      </c>
      <c r="D15" s="714" t="s">
        <v>181</v>
      </c>
      <c r="E15" s="644"/>
      <c r="F15" s="645"/>
      <c r="G15" s="703"/>
      <c r="H15" s="704"/>
      <c r="I15" s="704"/>
      <c r="J15" s="704"/>
      <c r="K15" s="704"/>
      <c r="L15" s="704"/>
      <c r="M15" s="701"/>
      <c r="N15" s="701"/>
      <c r="O15" s="705"/>
      <c r="P15" s="701"/>
      <c r="Q15" s="706"/>
      <c r="R15" s="702"/>
      <c r="S15" s="706"/>
      <c r="T15" s="702"/>
      <c r="U15" s="702"/>
      <c r="V15" s="702"/>
      <c r="W15" s="702"/>
      <c r="X15" s="702"/>
      <c r="Y15" s="702"/>
      <c r="Z15" s="702"/>
      <c r="AA15" s="702"/>
      <c r="AB15" s="702"/>
      <c r="AC15" s="702"/>
      <c r="AD15" s="707"/>
      <c r="AE15" s="715" t="s">
        <v>181</v>
      </c>
      <c r="AF15" s="707"/>
      <c r="AG15" s="707"/>
      <c r="AH15" s="707"/>
      <c r="AI15" s="707"/>
      <c r="AJ15" s="715" t="s">
        <v>181</v>
      </c>
      <c r="AK15" s="707"/>
      <c r="AL15" s="707"/>
      <c r="AM15" s="707"/>
      <c r="AN15" s="707"/>
      <c r="AO15" s="715" t="s">
        <v>181</v>
      </c>
      <c r="AP15" s="1054"/>
      <c r="AQ15" s="1054"/>
      <c r="AR15" s="1054"/>
      <c r="AS15" s="1054"/>
      <c r="AT15" s="1054"/>
      <c r="AU15" s="1054"/>
      <c r="AV15" s="1054"/>
      <c r="AW15" s="1054"/>
      <c r="AX15" s="1054"/>
      <c r="AY15" s="1054"/>
      <c r="AZ15" s="1054"/>
      <c r="BA15" s="1054"/>
      <c r="BB15" s="1054"/>
      <c r="BC15" s="1054"/>
      <c r="BD15" s="1054"/>
      <c r="BE15" s="1054"/>
      <c r="BF15" s="1054"/>
      <c r="BG15" s="1054"/>
      <c r="BH15" s="1054"/>
      <c r="BI15" s="1054"/>
      <c r="BJ15" s="1054"/>
      <c r="BK15" s="1054"/>
      <c r="BL15" s="1054"/>
      <c r="BM15" s="1054"/>
      <c r="BN15" s="1054"/>
      <c r="BO15" s="1054"/>
      <c r="BP15" s="1054"/>
      <c r="BQ15" s="1054"/>
      <c r="BR15" s="1054"/>
      <c r="BS15" s="1054"/>
      <c r="BT15" s="1054"/>
      <c r="BU15" s="1054"/>
      <c r="BV15" s="1054"/>
      <c r="BW15" s="1054"/>
      <c r="BX15" s="1054"/>
      <c r="BY15" s="1054"/>
      <c r="BZ15" s="1054"/>
      <c r="CA15" s="1054"/>
      <c r="CB15" s="1054"/>
      <c r="CC15" s="1054"/>
      <c r="CD15" s="1054"/>
      <c r="CE15" s="1054"/>
      <c r="CF15" s="1054"/>
      <c r="CG15" s="1054"/>
      <c r="CH15" s="1054"/>
      <c r="CI15" s="1054"/>
      <c r="CJ15" s="1054"/>
      <c r="CK15" s="1054"/>
      <c r="CL15" s="1054"/>
      <c r="CM15" s="700" t="s">
        <v>181</v>
      </c>
      <c r="CN15" s="700"/>
      <c r="CO15" s="700"/>
      <c r="CP15" s="700" t="s">
        <v>181</v>
      </c>
      <c r="CQ15" s="651" t="s">
        <v>181</v>
      </c>
      <c r="CR15" s="727"/>
      <c r="CS15" s="56" t="s">
        <v>181</v>
      </c>
      <c r="CT15" s="132" t="s">
        <v>181</v>
      </c>
      <c r="CU15" s="132" t="s">
        <v>181</v>
      </c>
      <c r="CV15" s="132" t="s">
        <v>181</v>
      </c>
      <c r="CW15" s="132" t="s">
        <v>181</v>
      </c>
      <c r="CX15" s="132" t="s">
        <v>181</v>
      </c>
      <c r="CY15" s="132" t="s">
        <v>181</v>
      </c>
      <c r="CZ15" s="127"/>
      <c r="DA15" s="127"/>
      <c r="DB15" s="127"/>
      <c r="DC15" s="127"/>
      <c r="DD15" s="127"/>
      <c r="DE15" s="127"/>
      <c r="DF15" s="127"/>
      <c r="DG15" s="127"/>
      <c r="DH15" s="127"/>
      <c r="DI15" s="127"/>
      <c r="DJ15" s="127"/>
      <c r="DK15" s="127"/>
      <c r="DL15" s="127"/>
      <c r="DM15" s="127"/>
      <c r="DN15" s="127"/>
      <c r="DO15" s="127"/>
      <c r="DP15" s="127"/>
      <c r="DQ15" s="127"/>
      <c r="DR15" s="127"/>
      <c r="DS15" s="127"/>
      <c r="DT15" s="127"/>
      <c r="DU15" s="127"/>
      <c r="DV15" s="127"/>
      <c r="DW15" s="127"/>
      <c r="DX15" s="127"/>
      <c r="DY15" s="127"/>
      <c r="DZ15" s="127"/>
      <c r="EA15" s="127"/>
      <c r="EB15" s="127"/>
      <c r="EC15" s="132" t="s">
        <v>181</v>
      </c>
      <c r="ED15" s="127"/>
      <c r="EE15" s="127"/>
      <c r="EF15" s="127"/>
      <c r="EG15" s="127"/>
      <c r="EH15" s="127"/>
      <c r="EI15" s="127"/>
      <c r="EJ15" s="127"/>
      <c r="EK15" s="127"/>
      <c r="EL15" s="127"/>
      <c r="EM15" s="127"/>
      <c r="EN15" s="127"/>
      <c r="EO15" s="127"/>
      <c r="EP15" s="127"/>
      <c r="EQ15" s="127"/>
      <c r="ER15" s="127"/>
      <c r="ES15" s="127"/>
      <c r="ET15" s="127"/>
      <c r="EU15" s="127"/>
      <c r="EV15" s="127"/>
      <c r="EW15" s="127"/>
      <c r="EX15" s="127"/>
      <c r="EY15" s="127"/>
      <c r="EZ15" s="127"/>
      <c r="FA15" s="127"/>
      <c r="FB15" s="127"/>
      <c r="FC15" s="127"/>
      <c r="FD15" s="127"/>
      <c r="FE15" s="127"/>
      <c r="FF15" s="127"/>
      <c r="FG15" s="127"/>
      <c r="FH15" s="127"/>
      <c r="FI15" s="127"/>
      <c r="FJ15" s="127"/>
      <c r="FK15" s="127"/>
      <c r="FL15" s="127"/>
    </row>
    <row r="16" spans="1:168" s="58" customFormat="1" ht="24.95" customHeight="1">
      <c r="A16" s="639" t="s">
        <v>181</v>
      </c>
      <c r="B16" s="700" t="s">
        <v>181</v>
      </c>
      <c r="C16" s="701" t="s">
        <v>181</v>
      </c>
      <c r="D16" s="702" t="s">
        <v>185</v>
      </c>
      <c r="E16" s="1185">
        <f>'Initial Information'!E11</f>
        <v>0</v>
      </c>
      <c r="F16" s="1186"/>
      <c r="G16" s="703"/>
      <c r="H16" s="1099" t="s">
        <v>1271</v>
      </c>
      <c r="I16" s="1099"/>
      <c r="J16" s="1099"/>
      <c r="K16" s="1099"/>
      <c r="L16" s="1099"/>
      <c r="M16" s="1100"/>
      <c r="N16" s="1100"/>
      <c r="O16" s="705"/>
      <c r="P16" s="1101" t="str">
        <f>_xlfn.CONCAT("KC #",'Initial Information'!E4)</f>
        <v>KC #</v>
      </c>
      <c r="Q16" s="1101"/>
      <c r="R16" s="1101"/>
      <c r="S16" s="1102"/>
      <c r="T16" s="1103"/>
      <c r="U16" s="1103"/>
      <c r="V16" s="845"/>
      <c r="W16" s="845"/>
      <c r="X16" s="845"/>
      <c r="Y16" s="845"/>
      <c r="Z16" s="845"/>
      <c r="AA16" s="845"/>
      <c r="AB16" s="845"/>
      <c r="AC16" s="845"/>
      <c r="AD16" s="707"/>
      <c r="AE16" s="707"/>
      <c r="AF16" s="707"/>
      <c r="AG16" s="707"/>
      <c r="AH16" s="707"/>
      <c r="AI16" s="707"/>
      <c r="AJ16" s="707"/>
      <c r="AK16" s="707"/>
      <c r="AL16" s="707"/>
      <c r="AM16" s="707"/>
      <c r="AN16" s="707"/>
      <c r="AO16" s="707"/>
      <c r="AP16" s="1054"/>
      <c r="AQ16" s="1054"/>
      <c r="AR16" s="1054"/>
      <c r="AS16" s="1054"/>
      <c r="AT16" s="1054"/>
      <c r="AU16" s="1054"/>
      <c r="AV16" s="1054"/>
      <c r="AW16" s="1054"/>
      <c r="AX16" s="1054"/>
      <c r="AY16" s="1054"/>
      <c r="AZ16" s="1054"/>
      <c r="BA16" s="1054"/>
      <c r="BB16" s="1054"/>
      <c r="BC16" s="1054"/>
      <c r="BD16" s="1054"/>
      <c r="BE16" s="1054"/>
      <c r="BF16" s="1054"/>
      <c r="BG16" s="1054"/>
      <c r="BH16" s="1054"/>
      <c r="BI16" s="1054"/>
      <c r="BJ16" s="1054"/>
      <c r="BK16" s="1054"/>
      <c r="BL16" s="1054"/>
      <c r="BM16" s="1054"/>
      <c r="BN16" s="1054"/>
      <c r="BO16" s="1054"/>
      <c r="BP16" s="1054"/>
      <c r="BQ16" s="1054"/>
      <c r="BR16" s="1054"/>
      <c r="BS16" s="1054"/>
      <c r="BT16" s="1054"/>
      <c r="BU16" s="1054"/>
      <c r="BV16" s="1054"/>
      <c r="BW16" s="1054"/>
      <c r="BX16" s="1054"/>
      <c r="BY16" s="1054"/>
      <c r="BZ16" s="1054"/>
      <c r="CA16" s="1054"/>
      <c r="CB16" s="1054"/>
      <c r="CC16" s="1054"/>
      <c r="CD16" s="1054"/>
      <c r="CE16" s="1054"/>
      <c r="CF16" s="1054"/>
      <c r="CG16" s="1054"/>
      <c r="CH16" s="1054"/>
      <c r="CI16" s="1054"/>
      <c r="CJ16" s="1054"/>
      <c r="CK16" s="1054"/>
      <c r="CL16" s="1054"/>
      <c r="CM16" s="700" t="s">
        <v>181</v>
      </c>
      <c r="CN16" s="700"/>
      <c r="CO16" s="700"/>
      <c r="CP16" s="700" t="s">
        <v>181</v>
      </c>
      <c r="CQ16" s="651" t="s">
        <v>181</v>
      </c>
      <c r="CR16" s="727"/>
      <c r="CS16" s="56" t="s">
        <v>181</v>
      </c>
      <c r="CT16" s="1024" t="s">
        <v>116</v>
      </c>
      <c r="CU16" s="1024"/>
      <c r="CV16" s="1024"/>
      <c r="CW16" s="1024"/>
      <c r="CX16" s="1024"/>
      <c r="CY16" s="1024"/>
      <c r="CZ16" s="1024"/>
      <c r="DA16" s="1024"/>
      <c r="DB16" s="1024"/>
      <c r="DC16" s="1024"/>
      <c r="DD16" s="1024"/>
      <c r="DE16" s="1024"/>
      <c r="DF16" s="1024"/>
      <c r="DG16" s="1024"/>
      <c r="DH16" s="1024"/>
      <c r="DI16" s="1024"/>
      <c r="DJ16" s="1024"/>
      <c r="DK16" s="1024"/>
      <c r="DL16" s="1024"/>
      <c r="DM16" s="1024"/>
      <c r="DN16" s="1024"/>
      <c r="DO16" s="1024"/>
      <c r="DP16" s="1024"/>
      <c r="DQ16" s="1024"/>
      <c r="DR16" s="1024"/>
      <c r="DS16" s="1024"/>
      <c r="DT16" s="1024"/>
      <c r="DU16" s="1024"/>
      <c r="DV16" s="1024"/>
      <c r="DW16" s="1024"/>
      <c r="DX16" s="1024"/>
      <c r="DY16" s="1024"/>
      <c r="DZ16" s="1024"/>
      <c r="EA16" s="1024"/>
      <c r="EB16" s="1024"/>
      <c r="EC16" s="347"/>
      <c r="ED16" s="347"/>
      <c r="EE16" s="347"/>
      <c r="EF16" s="347"/>
      <c r="EG16" s="347"/>
      <c r="EH16" s="127"/>
      <c r="EI16" s="127"/>
      <c r="EJ16" s="127"/>
      <c r="EK16" s="127"/>
      <c r="EL16" s="127"/>
      <c r="EM16" s="127"/>
      <c r="EN16" s="127"/>
      <c r="EO16" s="127"/>
      <c r="EP16" s="127"/>
      <c r="EQ16" s="127"/>
      <c r="ER16" s="127"/>
      <c r="ES16" s="127"/>
      <c r="ET16" s="127"/>
      <c r="EU16" s="127"/>
      <c r="EV16" s="127"/>
      <c r="EW16" s="127"/>
      <c r="EX16" s="127"/>
      <c r="EY16" s="127"/>
      <c r="EZ16" s="127"/>
      <c r="FA16" s="127"/>
      <c r="FB16" s="127"/>
      <c r="FC16" s="127"/>
      <c r="FD16" s="127"/>
      <c r="FE16" s="127"/>
      <c r="FF16" s="127"/>
      <c r="FG16" s="127"/>
      <c r="FH16" s="127"/>
      <c r="FI16" s="127"/>
      <c r="FJ16" s="127"/>
      <c r="FK16" s="127"/>
      <c r="FL16" s="127"/>
    </row>
    <row r="17" spans="1:168" s="58" customFormat="1" ht="4.9000000000000004" customHeight="1">
      <c r="A17" s="639"/>
      <c r="B17" s="700"/>
      <c r="C17" s="701"/>
      <c r="D17" s="702"/>
      <c r="E17" s="644"/>
      <c r="F17" s="645"/>
      <c r="G17" s="703"/>
      <c r="H17" s="716"/>
      <c r="I17" s="716"/>
      <c r="J17" s="716"/>
      <c r="K17" s="716"/>
      <c r="L17" s="716"/>
      <c r="M17" s="701" t="s">
        <v>181</v>
      </c>
      <c r="N17" s="701" t="s">
        <v>181</v>
      </c>
      <c r="O17" s="705"/>
      <c r="P17" s="701" t="s">
        <v>181</v>
      </c>
      <c r="Q17" s="706"/>
      <c r="R17" s="702"/>
      <c r="S17" s="706"/>
      <c r="T17" s="702"/>
      <c r="U17" s="702"/>
      <c r="V17" s="702"/>
      <c r="W17" s="702"/>
      <c r="X17" s="702"/>
      <c r="Y17" s="702"/>
      <c r="Z17" s="702"/>
      <c r="AA17" s="702"/>
      <c r="AB17" s="702"/>
      <c r="AC17" s="702"/>
      <c r="AD17" s="707"/>
      <c r="AE17" s="707"/>
      <c r="AF17" s="707"/>
      <c r="AG17" s="707"/>
      <c r="AH17" s="707"/>
      <c r="AI17" s="707"/>
      <c r="AJ17" s="707"/>
      <c r="AK17" s="707"/>
      <c r="AL17" s="707"/>
      <c r="AM17" s="707"/>
      <c r="AN17" s="707"/>
      <c r="AO17" s="707"/>
      <c r="AP17" s="1054"/>
      <c r="AQ17" s="1054"/>
      <c r="AR17" s="1054"/>
      <c r="AS17" s="1054"/>
      <c r="AT17" s="1054"/>
      <c r="AU17" s="1054"/>
      <c r="AV17" s="1054"/>
      <c r="AW17" s="1054"/>
      <c r="AX17" s="1054"/>
      <c r="AY17" s="1054"/>
      <c r="AZ17" s="1054"/>
      <c r="BA17" s="1054"/>
      <c r="BB17" s="1054"/>
      <c r="BC17" s="1054"/>
      <c r="BD17" s="1054"/>
      <c r="BE17" s="1054"/>
      <c r="BF17" s="1054"/>
      <c r="BG17" s="1054"/>
      <c r="BH17" s="1054"/>
      <c r="BI17" s="1054"/>
      <c r="BJ17" s="1054"/>
      <c r="BK17" s="1054"/>
      <c r="BL17" s="1054"/>
      <c r="BM17" s="1054"/>
      <c r="BN17" s="1054"/>
      <c r="BO17" s="1054"/>
      <c r="BP17" s="1054"/>
      <c r="BQ17" s="1054"/>
      <c r="BR17" s="1054"/>
      <c r="BS17" s="1054"/>
      <c r="BT17" s="1054"/>
      <c r="BU17" s="1054"/>
      <c r="BV17" s="1054"/>
      <c r="BW17" s="1054"/>
      <c r="BX17" s="1054"/>
      <c r="BY17" s="1054"/>
      <c r="BZ17" s="1054"/>
      <c r="CA17" s="1054"/>
      <c r="CB17" s="1054"/>
      <c r="CC17" s="1054"/>
      <c r="CD17" s="1054"/>
      <c r="CE17" s="1054"/>
      <c r="CF17" s="1054"/>
      <c r="CG17" s="1054"/>
      <c r="CH17" s="1054"/>
      <c r="CI17" s="1054"/>
      <c r="CJ17" s="1054"/>
      <c r="CK17" s="1054"/>
      <c r="CL17" s="1054"/>
      <c r="CM17" s="700"/>
      <c r="CN17" s="700"/>
      <c r="CO17" s="700"/>
      <c r="CP17" s="700"/>
      <c r="CQ17" s="651" t="s">
        <v>181</v>
      </c>
      <c r="CR17" s="727"/>
      <c r="CS17" s="56"/>
      <c r="CT17" s="831"/>
      <c r="CU17" s="831"/>
      <c r="CV17" s="831"/>
      <c r="CW17" s="831"/>
      <c r="CX17" s="831"/>
      <c r="CY17" s="831"/>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132"/>
      <c r="ED17" s="127"/>
      <c r="EE17" s="127"/>
      <c r="EF17" s="127"/>
      <c r="EG17" s="127"/>
      <c r="EH17" s="127"/>
      <c r="EI17" s="127"/>
      <c r="EJ17" s="127"/>
      <c r="EK17" s="127"/>
      <c r="EL17" s="127"/>
      <c r="EM17" s="127"/>
      <c r="EN17" s="127"/>
      <c r="EO17" s="127"/>
      <c r="EP17" s="127"/>
      <c r="EQ17" s="127"/>
      <c r="ER17" s="127"/>
      <c r="ES17" s="127"/>
      <c r="ET17" s="127"/>
      <c r="EU17" s="127"/>
      <c r="EV17" s="127"/>
      <c r="EW17" s="127"/>
      <c r="EX17" s="127"/>
      <c r="EY17" s="127"/>
      <c r="EZ17" s="127"/>
      <c r="FA17" s="127"/>
      <c r="FB17" s="127"/>
      <c r="FC17" s="127"/>
      <c r="FD17" s="127"/>
      <c r="FE17" s="127"/>
      <c r="FF17" s="127"/>
      <c r="FG17" s="127"/>
      <c r="FH17" s="127"/>
      <c r="FI17" s="127"/>
      <c r="FJ17" s="127"/>
      <c r="FK17" s="127"/>
      <c r="FL17" s="127"/>
    </row>
    <row r="18" spans="1:168" s="58" customFormat="1" ht="39.950000000000003" customHeight="1">
      <c r="A18" s="639"/>
      <c r="B18" s="1132" t="s">
        <v>1194</v>
      </c>
      <c r="C18" s="1133"/>
      <c r="D18" s="1133"/>
      <c r="E18" s="1134" t="e">
        <f ca="1">'Initial Information'!E14</f>
        <v>#NUM!</v>
      </c>
      <c r="F18" s="1135"/>
      <c r="G18" s="703"/>
      <c r="H18" s="717"/>
      <c r="I18" s="717"/>
      <c r="J18" s="717"/>
      <c r="K18" s="717"/>
      <c r="L18" s="717"/>
      <c r="M18" s="711"/>
      <c r="N18" s="846" t="s">
        <v>1219</v>
      </c>
      <c r="O18" s="847"/>
      <c r="P18" s="1266" t="s">
        <v>1209</v>
      </c>
      <c r="Q18" s="1266"/>
      <c r="R18" s="1266"/>
      <c r="S18" s="1266"/>
      <c r="T18" s="1266"/>
      <c r="U18" s="1266"/>
      <c r="V18" s="711"/>
      <c r="W18" s="711"/>
      <c r="X18" s="711"/>
      <c r="Y18" s="711"/>
      <c r="Z18" s="711"/>
      <c r="AA18" s="711"/>
      <c r="AB18" s="711"/>
      <c r="AC18" s="711"/>
      <c r="AD18" s="711"/>
      <c r="AE18" s="711"/>
      <c r="AF18" s="711"/>
      <c r="AG18" s="711"/>
      <c r="AH18" s="711"/>
      <c r="AI18" s="711"/>
      <c r="AJ18" s="711"/>
      <c r="AK18" s="711"/>
      <c r="AL18" s="711"/>
      <c r="AM18" s="711"/>
      <c r="AN18" s="711"/>
      <c r="AO18" s="711"/>
      <c r="AP18" s="711"/>
      <c r="AQ18" s="711"/>
      <c r="AR18" s="711"/>
      <c r="AS18" s="711"/>
      <c r="AT18" s="711"/>
      <c r="AU18" s="711"/>
      <c r="AV18" s="711"/>
      <c r="AW18" s="711"/>
      <c r="AX18" s="711"/>
      <c r="AY18" s="711"/>
      <c r="AZ18" s="711"/>
      <c r="BA18" s="711"/>
      <c r="BB18" s="711"/>
      <c r="BC18" s="711"/>
      <c r="BD18" s="711"/>
      <c r="BE18" s="711"/>
      <c r="BF18" s="711"/>
      <c r="BG18" s="711"/>
      <c r="BH18" s="711"/>
      <c r="BI18" s="711"/>
      <c r="BJ18" s="711"/>
      <c r="BK18" s="711"/>
      <c r="BL18" s="711"/>
      <c r="BM18" s="711"/>
      <c r="BN18" s="711"/>
      <c r="BO18" s="711"/>
      <c r="BP18" s="711"/>
      <c r="BQ18" s="711"/>
      <c r="BR18" s="711"/>
      <c r="BS18" s="711"/>
      <c r="BT18" s="711"/>
      <c r="BU18" s="711"/>
      <c r="BV18" s="711"/>
      <c r="BW18" s="711"/>
      <c r="BX18" s="711"/>
      <c r="BY18" s="711"/>
      <c r="BZ18" s="711"/>
      <c r="CA18" s="711"/>
      <c r="CB18" s="711"/>
      <c r="CC18" s="711"/>
      <c r="CD18" s="711"/>
      <c r="CE18" s="711"/>
      <c r="CF18" s="711"/>
      <c r="CG18" s="711"/>
      <c r="CH18" s="711"/>
      <c r="CI18" s="711"/>
      <c r="CJ18" s="711"/>
      <c r="CK18" s="711"/>
      <c r="CL18" s="711"/>
      <c r="CM18" s="700"/>
      <c r="CN18" s="700"/>
      <c r="CO18" s="700"/>
      <c r="CP18" s="700"/>
      <c r="CQ18" s="651"/>
      <c r="CR18" s="727"/>
      <c r="CS18" s="56"/>
      <c r="CT18" s="1025" t="s">
        <v>115</v>
      </c>
      <c r="CU18" s="1026"/>
      <c r="CV18" s="1026"/>
      <c r="CW18" s="1026"/>
      <c r="CX18" s="1026"/>
      <c r="CY18" s="1031" t="s">
        <v>106</v>
      </c>
      <c r="CZ18" s="1026"/>
      <c r="DA18" s="1026"/>
      <c r="DB18" s="1026"/>
      <c r="DC18" s="1026"/>
      <c r="DD18" s="1032" t="s">
        <v>107</v>
      </c>
      <c r="DE18" s="1033"/>
      <c r="DF18" s="1033"/>
      <c r="DG18" s="1033"/>
      <c r="DH18" s="1033"/>
      <c r="DI18" s="1038" t="s">
        <v>108</v>
      </c>
      <c r="DJ18" s="1039"/>
      <c r="DK18" s="1039"/>
      <c r="DL18" s="1039"/>
      <c r="DM18" s="1039"/>
      <c r="DN18" s="1055" t="s">
        <v>109</v>
      </c>
      <c r="DO18" s="1056"/>
      <c r="DP18" s="1056"/>
      <c r="DQ18" s="1056"/>
      <c r="DR18" s="1056"/>
      <c r="DS18" s="1061" t="s">
        <v>1206</v>
      </c>
      <c r="DT18" s="1062"/>
      <c r="DU18" s="1062"/>
      <c r="DV18" s="1062"/>
      <c r="DW18" s="1062"/>
      <c r="DX18" s="1055" t="s">
        <v>1207</v>
      </c>
      <c r="DY18" s="1056"/>
      <c r="DZ18" s="1056"/>
      <c r="EA18" s="1056"/>
      <c r="EB18" s="1056"/>
      <c r="EC18" s="1079" t="s">
        <v>388</v>
      </c>
      <c r="ED18" s="1080"/>
      <c r="EE18" s="1080"/>
      <c r="EF18" s="1080"/>
      <c r="EG18" s="1080"/>
      <c r="EH18" s="127"/>
      <c r="EI18" s="127"/>
      <c r="EJ18" s="127"/>
      <c r="EK18" s="127"/>
      <c r="EL18" s="127"/>
      <c r="EM18" s="127"/>
      <c r="EN18" s="127"/>
      <c r="EO18" s="127"/>
      <c r="EP18" s="127"/>
      <c r="EQ18" s="127"/>
      <c r="ER18" s="127"/>
      <c r="ES18" s="127"/>
      <c r="ET18" s="127"/>
      <c r="EU18" s="127"/>
      <c r="EV18" s="127"/>
      <c r="EW18" s="127"/>
      <c r="EX18" s="127"/>
      <c r="EY18" s="127"/>
      <c r="EZ18" s="127"/>
      <c r="FA18" s="127"/>
      <c r="FB18" s="127"/>
      <c r="FC18" s="127"/>
      <c r="FD18" s="127"/>
      <c r="FE18" s="127"/>
      <c r="FF18" s="127"/>
      <c r="FG18" s="127"/>
      <c r="FH18" s="127"/>
      <c r="FI18" s="127"/>
      <c r="FJ18" s="127"/>
      <c r="FK18" s="127"/>
      <c r="FL18" s="127"/>
    </row>
    <row r="19" spans="1:168" s="58" customFormat="1" ht="14.25" customHeight="1">
      <c r="A19" s="639"/>
      <c r="B19" s="836"/>
      <c r="C19" s="837"/>
      <c r="D19" s="837"/>
      <c r="E19" s="838"/>
      <c r="F19" s="839"/>
      <c r="G19" s="703"/>
      <c r="H19" s="717"/>
      <c r="I19" s="717"/>
      <c r="J19" s="717"/>
      <c r="K19" s="717"/>
      <c r="L19" s="717"/>
      <c r="M19" s="711"/>
      <c r="N19" s="848"/>
      <c r="O19" s="848"/>
      <c r="P19" s="848"/>
      <c r="Q19" s="954"/>
      <c r="R19" s="848"/>
      <c r="S19" s="848"/>
      <c r="T19" s="848"/>
      <c r="U19" s="848"/>
      <c r="V19" s="706"/>
      <c r="W19" s="706"/>
      <c r="X19" s="706"/>
      <c r="Y19" s="706"/>
      <c r="Z19" s="706"/>
      <c r="AA19" s="706"/>
      <c r="AB19" s="706"/>
      <c r="AC19" s="706"/>
      <c r="AD19" s="706"/>
      <c r="AE19" s="703"/>
      <c r="AF19" s="711"/>
      <c r="AG19" s="711"/>
      <c r="AH19" s="711"/>
      <c r="AI19" s="711"/>
      <c r="AJ19" s="703"/>
      <c r="AK19" s="711"/>
      <c r="AL19" s="711"/>
      <c r="AM19" s="711"/>
      <c r="AN19" s="711"/>
      <c r="AO19" s="703"/>
      <c r="AP19" s="711"/>
      <c r="AQ19" s="711"/>
      <c r="AR19" s="711"/>
      <c r="AS19" s="711"/>
      <c r="AT19" s="703"/>
      <c r="AU19" s="711"/>
      <c r="AV19" s="711"/>
      <c r="AW19" s="711"/>
      <c r="AX19" s="711"/>
      <c r="AY19" s="703"/>
      <c r="AZ19" s="711"/>
      <c r="BA19" s="711"/>
      <c r="BB19" s="711"/>
      <c r="BC19" s="711"/>
      <c r="BD19" s="703"/>
      <c r="BE19" s="711"/>
      <c r="BF19" s="711"/>
      <c r="BG19" s="711"/>
      <c r="BH19" s="711"/>
      <c r="BI19" s="703"/>
      <c r="BJ19" s="711"/>
      <c r="BK19" s="711"/>
      <c r="BL19" s="711"/>
      <c r="BM19" s="711"/>
      <c r="BN19" s="703"/>
      <c r="BO19" s="711"/>
      <c r="BP19" s="711"/>
      <c r="BQ19" s="711"/>
      <c r="BR19" s="711"/>
      <c r="BS19" s="703"/>
      <c r="BT19" s="711"/>
      <c r="BU19" s="711"/>
      <c r="BV19" s="711"/>
      <c r="BW19" s="711"/>
      <c r="BX19" s="703"/>
      <c r="BY19" s="711"/>
      <c r="BZ19" s="711"/>
      <c r="CA19" s="711"/>
      <c r="CB19" s="711"/>
      <c r="CC19" s="703"/>
      <c r="CD19" s="711"/>
      <c r="CE19" s="711"/>
      <c r="CF19" s="711"/>
      <c r="CG19" s="711"/>
      <c r="CH19" s="703"/>
      <c r="CI19" s="711"/>
      <c r="CJ19" s="711"/>
      <c r="CK19" s="711"/>
      <c r="CL19" s="711"/>
      <c r="CM19" s="700"/>
      <c r="CN19" s="700"/>
      <c r="CO19" s="700"/>
      <c r="CP19" s="700"/>
      <c r="CQ19" s="651"/>
      <c r="CR19" s="727"/>
      <c r="CS19" s="56"/>
      <c r="CT19" s="1255"/>
      <c r="CU19" s="993"/>
      <c r="CV19" s="993"/>
      <c r="CW19" s="993"/>
      <c r="CX19" s="993"/>
      <c r="CY19" s="1256"/>
      <c r="CZ19" s="993"/>
      <c r="DA19" s="993"/>
      <c r="DB19" s="993"/>
      <c r="DC19" s="993"/>
      <c r="DD19" s="1251"/>
      <c r="DE19" s="1252"/>
      <c r="DF19" s="1252"/>
      <c r="DG19" s="1252"/>
      <c r="DH19" s="1252"/>
      <c r="DI19" s="1253"/>
      <c r="DJ19" s="1254"/>
      <c r="DK19" s="1254"/>
      <c r="DL19" s="1254"/>
      <c r="DM19" s="1254"/>
      <c r="DN19" s="1247"/>
      <c r="DO19" s="1248"/>
      <c r="DP19" s="1248"/>
      <c r="DQ19" s="1248"/>
      <c r="DR19" s="1248"/>
      <c r="DS19" s="1249"/>
      <c r="DT19" s="1250"/>
      <c r="DU19" s="1250"/>
      <c r="DV19" s="1250"/>
      <c r="DW19" s="1250"/>
      <c r="DX19" s="1247"/>
      <c r="DY19" s="1248"/>
      <c r="DZ19" s="1248"/>
      <c r="EA19" s="1248"/>
      <c r="EB19" s="1248"/>
      <c r="EC19" s="1245"/>
      <c r="ED19" s="1246"/>
      <c r="EE19" s="1246"/>
      <c r="EF19" s="1246"/>
      <c r="EG19" s="1246"/>
      <c r="EH19" s="127"/>
      <c r="EI19" s="127"/>
      <c r="EJ19" s="127"/>
      <c r="EK19" s="127"/>
      <c r="EL19" s="127"/>
      <c r="EM19" s="127"/>
      <c r="EN19" s="127"/>
      <c r="EO19" s="127"/>
      <c r="EP19" s="127"/>
      <c r="EQ19" s="127"/>
      <c r="ER19" s="127"/>
      <c r="ES19" s="127"/>
      <c r="ET19" s="127"/>
      <c r="EU19" s="127"/>
      <c r="EV19" s="127"/>
      <c r="EW19" s="127"/>
      <c r="EX19" s="127"/>
      <c r="EY19" s="127"/>
      <c r="EZ19" s="127"/>
      <c r="FA19" s="127"/>
      <c r="FB19" s="127"/>
      <c r="FC19" s="127"/>
      <c r="FD19" s="127"/>
      <c r="FE19" s="127"/>
      <c r="FF19" s="127"/>
      <c r="FG19" s="127"/>
      <c r="FH19" s="127"/>
      <c r="FI19" s="127"/>
      <c r="FJ19" s="127"/>
      <c r="FK19" s="127"/>
      <c r="FL19" s="127"/>
    </row>
    <row r="20" spans="1:168" s="58" customFormat="1" ht="30" customHeight="1">
      <c r="A20" s="1132" t="s">
        <v>1211</v>
      </c>
      <c r="B20" s="993"/>
      <c r="C20" s="993"/>
      <c r="D20" s="993"/>
      <c r="E20" s="1267"/>
      <c r="F20" s="1236"/>
      <c r="G20" s="717"/>
      <c r="H20" s="717"/>
      <c r="I20" s="717"/>
      <c r="J20" s="717"/>
      <c r="K20" s="717"/>
      <c r="L20" s="717"/>
      <c r="M20" s="711"/>
      <c r="N20" s="711"/>
      <c r="O20" s="705"/>
      <c r="P20" s="706"/>
      <c r="Q20" s="706"/>
      <c r="R20" s="702"/>
      <c r="S20" s="706"/>
      <c r="T20" s="702"/>
      <c r="U20" s="706"/>
      <c r="V20" s="702"/>
      <c r="W20" s="702"/>
      <c r="X20" s="702"/>
      <c r="Y20" s="702"/>
      <c r="Z20" s="702"/>
      <c r="AA20" s="702"/>
      <c r="AB20" s="702"/>
      <c r="AC20" s="702"/>
      <c r="AD20" s="703"/>
      <c r="AE20" s="703"/>
      <c r="AF20" s="711"/>
      <c r="AG20" s="711"/>
      <c r="AH20" s="711"/>
      <c r="AI20" s="711"/>
      <c r="AJ20" s="703"/>
      <c r="AK20" s="711"/>
      <c r="AL20" s="711"/>
      <c r="AM20" s="711"/>
      <c r="AN20" s="711"/>
      <c r="AO20" s="703"/>
      <c r="AP20" s="711"/>
      <c r="AQ20" s="711"/>
      <c r="AR20" s="711"/>
      <c r="AS20" s="711"/>
      <c r="AT20" s="703"/>
      <c r="AU20" s="711"/>
      <c r="AV20" s="711"/>
      <c r="AW20" s="711"/>
      <c r="AX20" s="711"/>
      <c r="AY20" s="703"/>
      <c r="AZ20" s="711"/>
      <c r="BA20" s="711"/>
      <c r="BB20" s="711"/>
      <c r="BC20" s="711"/>
      <c r="BD20" s="703"/>
      <c r="BE20" s="711"/>
      <c r="BF20" s="711"/>
      <c r="BG20" s="711"/>
      <c r="BH20" s="711"/>
      <c r="BI20" s="703"/>
      <c r="BJ20" s="711"/>
      <c r="BK20" s="711"/>
      <c r="BL20" s="711"/>
      <c r="BM20" s="711"/>
      <c r="BN20" s="703"/>
      <c r="BO20" s="711"/>
      <c r="BP20" s="711"/>
      <c r="BQ20" s="711"/>
      <c r="BR20" s="711"/>
      <c r="BS20" s="703"/>
      <c r="BT20" s="711"/>
      <c r="BU20" s="711"/>
      <c r="BV20" s="711"/>
      <c r="BW20" s="711"/>
      <c r="BX20" s="703"/>
      <c r="BY20" s="711"/>
      <c r="BZ20" s="711"/>
      <c r="CA20" s="711"/>
      <c r="CB20" s="711"/>
      <c r="CC20" s="703"/>
      <c r="CD20" s="711"/>
      <c r="CE20" s="711"/>
      <c r="CF20" s="711"/>
      <c r="CG20" s="711"/>
      <c r="CH20" s="703"/>
      <c r="CI20" s="711"/>
      <c r="CJ20" s="711"/>
      <c r="CK20" s="711"/>
      <c r="CL20" s="711"/>
      <c r="CM20" s="700"/>
      <c r="CN20" s="700"/>
      <c r="CO20" s="700"/>
      <c r="CP20" s="700"/>
      <c r="CQ20" s="651"/>
      <c r="CR20" s="727"/>
      <c r="CS20" s="56"/>
      <c r="CT20" s="1255"/>
      <c r="CU20" s="993"/>
      <c r="CV20" s="993"/>
      <c r="CW20" s="993"/>
      <c r="CX20" s="993"/>
      <c r="CY20" s="1256"/>
      <c r="CZ20" s="993"/>
      <c r="DA20" s="993"/>
      <c r="DB20" s="993"/>
      <c r="DC20" s="993"/>
      <c r="DD20" s="1251"/>
      <c r="DE20" s="1252"/>
      <c r="DF20" s="1252"/>
      <c r="DG20" s="1252"/>
      <c r="DH20" s="1252"/>
      <c r="DI20" s="1253"/>
      <c r="DJ20" s="1254"/>
      <c r="DK20" s="1254"/>
      <c r="DL20" s="1254"/>
      <c r="DM20" s="1254"/>
      <c r="DN20" s="1247"/>
      <c r="DO20" s="1248"/>
      <c r="DP20" s="1248"/>
      <c r="DQ20" s="1248"/>
      <c r="DR20" s="1248"/>
      <c r="DS20" s="1249"/>
      <c r="DT20" s="1250"/>
      <c r="DU20" s="1250"/>
      <c r="DV20" s="1250"/>
      <c r="DW20" s="1250"/>
      <c r="DX20" s="1247"/>
      <c r="DY20" s="1248"/>
      <c r="DZ20" s="1248"/>
      <c r="EA20" s="1248"/>
      <c r="EB20" s="1248"/>
      <c r="EC20" s="1245"/>
      <c r="ED20" s="1246"/>
      <c r="EE20" s="1246"/>
      <c r="EF20" s="1246"/>
      <c r="EG20" s="1246"/>
      <c r="EH20" s="127"/>
      <c r="EI20" s="127"/>
      <c r="EJ20" s="127"/>
      <c r="EK20" s="127"/>
      <c r="EL20" s="127"/>
      <c r="EM20" s="127"/>
      <c r="EN20" s="127"/>
      <c r="EO20" s="127"/>
      <c r="EP20" s="127"/>
      <c r="EQ20" s="127"/>
      <c r="ER20" s="127"/>
      <c r="ES20" s="127"/>
      <c r="ET20" s="127"/>
      <c r="EU20" s="127"/>
      <c r="EV20" s="127"/>
      <c r="EW20" s="127"/>
      <c r="EX20" s="127"/>
      <c r="EY20" s="127"/>
      <c r="EZ20" s="127"/>
      <c r="FA20" s="127"/>
      <c r="FB20" s="127"/>
      <c r="FC20" s="127"/>
      <c r="FD20" s="127"/>
      <c r="FE20" s="127"/>
      <c r="FF20" s="127"/>
      <c r="FG20" s="127"/>
      <c r="FH20" s="127"/>
      <c r="FI20" s="127"/>
      <c r="FJ20" s="127"/>
      <c r="FK20" s="127"/>
      <c r="FL20" s="127"/>
    </row>
    <row r="21" spans="1:168" s="58" customFormat="1" ht="20.25" customHeight="1">
      <c r="A21" s="639"/>
      <c r="B21" s="700"/>
      <c r="C21" s="701"/>
      <c r="D21" s="717"/>
      <c r="E21" s="718"/>
      <c r="F21" s="719"/>
      <c r="G21" s="703"/>
      <c r="H21" s="703"/>
      <c r="I21" s="703"/>
      <c r="J21" s="703"/>
      <c r="K21" s="703"/>
      <c r="L21" s="703"/>
      <c r="M21" s="701"/>
      <c r="N21" s="701"/>
      <c r="O21" s="705"/>
      <c r="P21" s="701"/>
      <c r="Q21" s="1208" t="s">
        <v>0</v>
      </c>
      <c r="R21" s="1244"/>
      <c r="S21" s="1244"/>
      <c r="T21" s="1244"/>
      <c r="U21" s="1244"/>
      <c r="V21" s="1244"/>
      <c r="W21" s="1244"/>
      <c r="X21" s="1244"/>
      <c r="Y21" s="1244"/>
      <c r="Z21" s="1244"/>
      <c r="AA21" s="1244"/>
      <c r="AB21" s="1244"/>
      <c r="AC21" s="1244"/>
      <c r="AD21" s="701" t="s">
        <v>181</v>
      </c>
      <c r="AE21" s="701" t="s">
        <v>181</v>
      </c>
      <c r="AF21" s="1208" t="s">
        <v>1</v>
      </c>
      <c r="AG21" s="1209"/>
      <c r="AH21" s="1209"/>
      <c r="AI21" s="1209"/>
      <c r="AJ21" s="1209"/>
      <c r="AK21" s="1209"/>
      <c r="AL21" s="1209"/>
      <c r="AM21" s="1209"/>
      <c r="AN21" s="1209"/>
      <c r="AO21" s="1209"/>
      <c r="AP21" s="1209"/>
      <c r="AQ21" s="1209"/>
      <c r="AR21" s="1209"/>
      <c r="AS21" s="701" t="s">
        <v>181</v>
      </c>
      <c r="AT21" s="701" t="s">
        <v>181</v>
      </c>
      <c r="AU21" s="1208" t="s">
        <v>2</v>
      </c>
      <c r="AV21" s="1209"/>
      <c r="AW21" s="1209"/>
      <c r="AX21" s="1209"/>
      <c r="AY21" s="1209"/>
      <c r="AZ21" s="1209"/>
      <c r="BA21" s="1209"/>
      <c r="BB21" s="1209"/>
      <c r="BC21" s="1209"/>
      <c r="BD21" s="1209"/>
      <c r="BE21" s="1209"/>
      <c r="BF21" s="1209"/>
      <c r="BG21" s="1209"/>
      <c r="BH21" s="701" t="s">
        <v>181</v>
      </c>
      <c r="BI21" s="701" t="s">
        <v>181</v>
      </c>
      <c r="BJ21" s="1208" t="s">
        <v>3</v>
      </c>
      <c r="BK21" s="1209"/>
      <c r="BL21" s="1209"/>
      <c r="BM21" s="1209"/>
      <c r="BN21" s="1209"/>
      <c r="BO21" s="1209"/>
      <c r="BP21" s="1209"/>
      <c r="BQ21" s="1209"/>
      <c r="BR21" s="1209"/>
      <c r="BS21" s="1209"/>
      <c r="BT21" s="1209"/>
      <c r="BU21" s="1209"/>
      <c r="BV21" s="1209"/>
      <c r="BW21" s="701" t="s">
        <v>181</v>
      </c>
      <c r="BX21" s="701" t="s">
        <v>181</v>
      </c>
      <c r="BY21" s="1208" t="s">
        <v>4</v>
      </c>
      <c r="BZ21" s="1209"/>
      <c r="CA21" s="1209"/>
      <c r="CB21" s="1209"/>
      <c r="CC21" s="1209"/>
      <c r="CD21" s="1209"/>
      <c r="CE21" s="1209"/>
      <c r="CF21" s="1209"/>
      <c r="CG21" s="1209"/>
      <c r="CH21" s="1209"/>
      <c r="CI21" s="1209"/>
      <c r="CJ21" s="1209"/>
      <c r="CK21" s="1209"/>
      <c r="CL21" s="701" t="s">
        <v>181</v>
      </c>
      <c r="CM21" s="701" t="s">
        <v>181</v>
      </c>
      <c r="CN21" s="701"/>
      <c r="CO21" s="701"/>
      <c r="CP21" s="1051" t="s">
        <v>281</v>
      </c>
      <c r="CQ21" s="60" t="s">
        <v>181</v>
      </c>
      <c r="CR21" s="729"/>
      <c r="CS21" s="56" t="s">
        <v>181</v>
      </c>
      <c r="CT21" s="1028"/>
      <c r="CU21" s="1029"/>
      <c r="CV21" s="1029"/>
      <c r="CW21" s="1029"/>
      <c r="CX21" s="1029"/>
      <c r="CY21" s="1028"/>
      <c r="CZ21" s="1029"/>
      <c r="DA21" s="1029"/>
      <c r="DB21" s="1029"/>
      <c r="DC21" s="1029"/>
      <c r="DD21" s="1035"/>
      <c r="DE21" s="1036"/>
      <c r="DF21" s="1036"/>
      <c r="DG21" s="1036"/>
      <c r="DH21" s="1036"/>
      <c r="DI21" s="1041"/>
      <c r="DJ21" s="1042"/>
      <c r="DK21" s="1042"/>
      <c r="DL21" s="1042"/>
      <c r="DM21" s="1042"/>
      <c r="DN21" s="1058"/>
      <c r="DO21" s="1059"/>
      <c r="DP21" s="1059"/>
      <c r="DQ21" s="1059"/>
      <c r="DR21" s="1059"/>
      <c r="DS21" s="1064"/>
      <c r="DT21" s="1065"/>
      <c r="DU21" s="1065"/>
      <c r="DV21" s="1065"/>
      <c r="DW21" s="1065"/>
      <c r="DX21" s="1058"/>
      <c r="DY21" s="1059"/>
      <c r="DZ21" s="1059"/>
      <c r="EA21" s="1059"/>
      <c r="EB21" s="1059"/>
      <c r="EC21" s="1082"/>
      <c r="ED21" s="1083"/>
      <c r="EE21" s="1083"/>
      <c r="EF21" s="1083"/>
      <c r="EG21" s="1083"/>
      <c r="EH21" s="127"/>
      <c r="EI21" s="127"/>
      <c r="EJ21" s="127"/>
      <c r="EK21" s="127"/>
      <c r="EL21" s="127"/>
      <c r="EM21" s="127"/>
      <c r="EN21" s="127"/>
      <c r="EO21" s="127"/>
      <c r="EP21" s="127"/>
      <c r="EQ21" s="127"/>
      <c r="ER21" s="127"/>
      <c r="ES21" s="127"/>
      <c r="ET21" s="127"/>
      <c r="EU21" s="127"/>
      <c r="EV21" s="127"/>
      <c r="EW21" s="127"/>
      <c r="EX21" s="127"/>
      <c r="EY21" s="127"/>
      <c r="EZ21" s="127"/>
      <c r="FA21" s="127"/>
      <c r="FB21" s="127"/>
      <c r="FC21" s="127"/>
      <c r="FD21" s="127"/>
      <c r="FE21" s="127"/>
      <c r="FF21" s="127"/>
      <c r="FG21" s="127"/>
      <c r="FH21" s="127"/>
      <c r="FI21" s="127"/>
      <c r="FJ21" s="127"/>
      <c r="FK21" s="127"/>
      <c r="FL21" s="127"/>
    </row>
    <row r="22" spans="1:168" s="58" customFormat="1" ht="20.25" customHeight="1" thickBot="1">
      <c r="A22" s="641" t="s">
        <v>181</v>
      </c>
      <c r="B22" s="642" t="s">
        <v>181</v>
      </c>
      <c r="C22" s="642" t="s">
        <v>181</v>
      </c>
      <c r="D22" s="642" t="s">
        <v>181</v>
      </c>
      <c r="E22" s="642" t="s">
        <v>181</v>
      </c>
      <c r="F22" s="642" t="s">
        <v>181</v>
      </c>
      <c r="G22" s="642" t="s">
        <v>181</v>
      </c>
      <c r="H22" s="642" t="s">
        <v>181</v>
      </c>
      <c r="I22" s="642"/>
      <c r="J22" s="642"/>
      <c r="K22" s="642"/>
      <c r="L22" s="642"/>
      <c r="M22" s="642" t="s">
        <v>181</v>
      </c>
      <c r="N22" s="642" t="s">
        <v>181</v>
      </c>
      <c r="O22" s="642" t="s">
        <v>181</v>
      </c>
      <c r="P22" s="642" t="s">
        <v>181</v>
      </c>
      <c r="Q22" s="1205">
        <f>E14</f>
        <v>45536</v>
      </c>
      <c r="R22" s="1206"/>
      <c r="S22" s="1206"/>
      <c r="T22" s="1206"/>
      <c r="U22" s="1206"/>
      <c r="V22" s="1207"/>
      <c r="W22" s="1207"/>
      <c r="X22" s="902" t="s">
        <v>237</v>
      </c>
      <c r="Y22" s="1205">
        <f>Q22+364</f>
        <v>45900</v>
      </c>
      <c r="Z22" s="1206"/>
      <c r="AA22" s="1206"/>
      <c r="AB22" s="1206"/>
      <c r="AC22" s="1206"/>
      <c r="AD22" s="649" t="s">
        <v>181</v>
      </c>
      <c r="AE22" s="649" t="s">
        <v>181</v>
      </c>
      <c r="AF22" s="1205">
        <f>Y22+1</f>
        <v>45901</v>
      </c>
      <c r="AG22" s="1206"/>
      <c r="AH22" s="1206"/>
      <c r="AI22" s="1206"/>
      <c r="AJ22" s="1206"/>
      <c r="AK22" s="1207"/>
      <c r="AL22" s="1207"/>
      <c r="AM22" s="902" t="s">
        <v>237</v>
      </c>
      <c r="AN22" s="1205">
        <f>AF22+364</f>
        <v>46265</v>
      </c>
      <c r="AO22" s="1206"/>
      <c r="AP22" s="1206"/>
      <c r="AQ22" s="1206"/>
      <c r="AR22" s="1206"/>
      <c r="AS22" s="649" t="s">
        <v>181</v>
      </c>
      <c r="AT22" s="649" t="s">
        <v>181</v>
      </c>
      <c r="AU22" s="1205">
        <f>AN22+1</f>
        <v>46266</v>
      </c>
      <c r="AV22" s="1206"/>
      <c r="AW22" s="1206"/>
      <c r="AX22" s="1206"/>
      <c r="AY22" s="1206"/>
      <c r="AZ22" s="1207"/>
      <c r="BA22" s="1207"/>
      <c r="BB22" s="902" t="s">
        <v>237</v>
      </c>
      <c r="BC22" s="1205">
        <f>AU22+364</f>
        <v>46630</v>
      </c>
      <c r="BD22" s="1206"/>
      <c r="BE22" s="1206"/>
      <c r="BF22" s="1206"/>
      <c r="BG22" s="1206"/>
      <c r="BH22" s="649" t="s">
        <v>181</v>
      </c>
      <c r="BI22" s="649" t="s">
        <v>181</v>
      </c>
      <c r="BJ22" s="1205">
        <f>BC22+1</f>
        <v>46631</v>
      </c>
      <c r="BK22" s="1206"/>
      <c r="BL22" s="1206"/>
      <c r="BM22" s="1206"/>
      <c r="BN22" s="1206"/>
      <c r="BO22" s="1207"/>
      <c r="BP22" s="1207"/>
      <c r="BQ22" s="902" t="s">
        <v>237</v>
      </c>
      <c r="BR22" s="1205">
        <f>BJ22+365</f>
        <v>46996</v>
      </c>
      <c r="BS22" s="1206"/>
      <c r="BT22" s="1206"/>
      <c r="BU22" s="1206"/>
      <c r="BV22" s="1206"/>
      <c r="BW22" s="649" t="s">
        <v>181</v>
      </c>
      <c r="BX22" s="649" t="s">
        <v>181</v>
      </c>
      <c r="BY22" s="1205">
        <f>BR22+1</f>
        <v>46997</v>
      </c>
      <c r="BZ22" s="1206"/>
      <c r="CA22" s="1206"/>
      <c r="CB22" s="1206"/>
      <c r="CC22" s="1206"/>
      <c r="CD22" s="1207"/>
      <c r="CE22" s="1207"/>
      <c r="CF22" s="902" t="s">
        <v>237</v>
      </c>
      <c r="CG22" s="1205">
        <f>BY22+364</f>
        <v>47361</v>
      </c>
      <c r="CH22" s="1206"/>
      <c r="CI22" s="1206"/>
      <c r="CJ22" s="1206"/>
      <c r="CK22" s="1206"/>
      <c r="CL22" s="649" t="s">
        <v>181</v>
      </c>
      <c r="CM22" s="642" t="s">
        <v>181</v>
      </c>
      <c r="CN22" s="642"/>
      <c r="CO22" s="642"/>
      <c r="CP22" s="1052"/>
      <c r="CQ22" s="67" t="s">
        <v>181</v>
      </c>
      <c r="CR22" s="729"/>
      <c r="CS22" s="56" t="s">
        <v>181</v>
      </c>
      <c r="CT22" s="672" t="str">
        <f>Q21</f>
        <v>Year 1</v>
      </c>
      <c r="CU22" s="672" t="str">
        <f>AF21</f>
        <v>Year 2</v>
      </c>
      <c r="CV22" s="672" t="str">
        <f>AU21</f>
        <v>Year 3</v>
      </c>
      <c r="CW22" s="672" t="str">
        <f>BJ21</f>
        <v>Year 4</v>
      </c>
      <c r="CX22" s="672" t="str">
        <f>BY21</f>
        <v>Year 5</v>
      </c>
      <c r="CY22" s="673" t="str">
        <f>CT22</f>
        <v>Year 1</v>
      </c>
      <c r="CZ22" s="673" t="str">
        <f>CU22</f>
        <v>Year 2</v>
      </c>
      <c r="DA22" s="673" t="str">
        <f>CV22</f>
        <v>Year 3</v>
      </c>
      <c r="DB22" s="673" t="str">
        <f>CW22</f>
        <v>Year 4</v>
      </c>
      <c r="DC22" s="673" t="str">
        <f>CX22</f>
        <v>Year 5</v>
      </c>
      <c r="DD22" s="733" t="str">
        <f>CT22</f>
        <v>Year 1</v>
      </c>
      <c r="DE22" s="733" t="str">
        <f>CU22</f>
        <v>Year 2</v>
      </c>
      <c r="DF22" s="733" t="str">
        <f>CV22</f>
        <v>Year 3</v>
      </c>
      <c r="DG22" s="733" t="str">
        <f>CW22</f>
        <v>Year 4</v>
      </c>
      <c r="DH22" s="733" t="str">
        <f>CX22</f>
        <v>Year 5</v>
      </c>
      <c r="DI22" s="737" t="str">
        <f>CT22</f>
        <v>Year 1</v>
      </c>
      <c r="DJ22" s="737" t="str">
        <f>CU22</f>
        <v>Year 2</v>
      </c>
      <c r="DK22" s="737" t="str">
        <f>CV22</f>
        <v>Year 3</v>
      </c>
      <c r="DL22" s="737" t="str">
        <f>CW22</f>
        <v>Year 4</v>
      </c>
      <c r="DM22" s="737" t="str">
        <f>CX22</f>
        <v>Year 5</v>
      </c>
      <c r="DN22" s="736" t="str">
        <f t="shared" ref="DN22:DW22" si="0">DI22</f>
        <v>Year 1</v>
      </c>
      <c r="DO22" s="736" t="str">
        <f t="shared" si="0"/>
        <v>Year 2</v>
      </c>
      <c r="DP22" s="736" t="str">
        <f t="shared" si="0"/>
        <v>Year 3</v>
      </c>
      <c r="DQ22" s="736" t="str">
        <f t="shared" si="0"/>
        <v>Year 4</v>
      </c>
      <c r="DR22" s="736" t="str">
        <f t="shared" si="0"/>
        <v>Year 5</v>
      </c>
      <c r="DS22" s="742" t="str">
        <f t="shared" si="0"/>
        <v>Year 1</v>
      </c>
      <c r="DT22" s="742" t="str">
        <f t="shared" si="0"/>
        <v>Year 2</v>
      </c>
      <c r="DU22" s="742" t="str">
        <f t="shared" si="0"/>
        <v>Year 3</v>
      </c>
      <c r="DV22" s="742" t="str">
        <f t="shared" si="0"/>
        <v>Year 4</v>
      </c>
      <c r="DW22" s="742" t="str">
        <f t="shared" si="0"/>
        <v>Year 5</v>
      </c>
      <c r="DX22" s="736" t="str">
        <f>DN22</f>
        <v>Year 1</v>
      </c>
      <c r="DY22" s="736" t="str">
        <f>DO22</f>
        <v>Year 2</v>
      </c>
      <c r="DZ22" s="736" t="str">
        <f>DP22</f>
        <v>Year 3</v>
      </c>
      <c r="EA22" s="736" t="str">
        <f>DQ22</f>
        <v>Year 4</v>
      </c>
      <c r="EB22" s="736" t="str">
        <f>DR22</f>
        <v>Year 5</v>
      </c>
      <c r="EC22" s="747" t="str">
        <f>DN22</f>
        <v>Year 1</v>
      </c>
      <c r="ED22" s="747" t="str">
        <f>DO22</f>
        <v>Year 2</v>
      </c>
      <c r="EE22" s="747" t="str">
        <f>DP22</f>
        <v>Year 3</v>
      </c>
      <c r="EF22" s="747" t="str">
        <f>DQ22</f>
        <v>Year 4</v>
      </c>
      <c r="EG22" s="747" t="str">
        <f>DR22</f>
        <v>Year 5</v>
      </c>
      <c r="EH22" s="127"/>
      <c r="EI22" s="127"/>
      <c r="EJ22" s="127"/>
      <c r="EK22" s="127"/>
      <c r="EL22" s="127"/>
      <c r="EM22" s="127"/>
      <c r="EN22" s="127"/>
      <c r="EO22" s="127"/>
      <c r="EP22" s="127"/>
      <c r="EQ22" s="127"/>
      <c r="ER22" s="127"/>
      <c r="ES22" s="127"/>
      <c r="ET22" s="127"/>
      <c r="EU22" s="127"/>
      <c r="EV22" s="127"/>
      <c r="EW22" s="127"/>
      <c r="EX22" s="127"/>
      <c r="EY22" s="127"/>
      <c r="EZ22" s="127"/>
      <c r="FA22" s="127"/>
      <c r="FB22" s="127"/>
      <c r="FC22" s="127"/>
      <c r="FD22" s="127"/>
      <c r="FE22" s="127"/>
      <c r="FF22" s="127"/>
      <c r="FG22" s="127"/>
      <c r="FH22" s="127"/>
      <c r="FI22" s="127"/>
      <c r="FJ22" s="127"/>
      <c r="FK22" s="127"/>
      <c r="FL22" s="127"/>
    </row>
    <row r="23" spans="1:168" s="58" customFormat="1" ht="4.9000000000000004" customHeight="1">
      <c r="A23" s="639" t="s">
        <v>181</v>
      </c>
      <c r="B23" s="701" t="s">
        <v>181</v>
      </c>
      <c r="C23" s="701" t="s">
        <v>181</v>
      </c>
      <c r="D23" s="701" t="s">
        <v>181</v>
      </c>
      <c r="E23" s="701" t="s">
        <v>181</v>
      </c>
      <c r="F23" s="701" t="s">
        <v>181</v>
      </c>
      <c r="G23" s="701" t="s">
        <v>181</v>
      </c>
      <c r="H23" s="701" t="s">
        <v>181</v>
      </c>
      <c r="I23" s="701"/>
      <c r="J23" s="701"/>
      <c r="K23" s="701"/>
      <c r="L23" s="701"/>
      <c r="M23" s="701" t="s">
        <v>181</v>
      </c>
      <c r="N23" s="701" t="s">
        <v>181</v>
      </c>
      <c r="O23" s="701" t="s">
        <v>181</v>
      </c>
      <c r="P23" s="68" t="s">
        <v>181</v>
      </c>
      <c r="Q23" s="152" t="s">
        <v>181</v>
      </c>
      <c r="R23" s="152" t="s">
        <v>181</v>
      </c>
      <c r="S23" s="152" t="s">
        <v>181</v>
      </c>
      <c r="T23" s="152" t="s">
        <v>181</v>
      </c>
      <c r="U23" s="152" t="s">
        <v>181</v>
      </c>
      <c r="V23" s="152"/>
      <c r="W23" s="152"/>
      <c r="X23" s="152"/>
      <c r="Y23" s="152"/>
      <c r="Z23" s="152"/>
      <c r="AA23" s="152"/>
      <c r="AB23" s="152"/>
      <c r="AC23" s="152"/>
      <c r="AD23" s="69" t="s">
        <v>181</v>
      </c>
      <c r="AE23" s="68" t="s">
        <v>181</v>
      </c>
      <c r="AF23" s="152" t="s">
        <v>181</v>
      </c>
      <c r="AG23" s="152" t="s">
        <v>181</v>
      </c>
      <c r="AH23" s="152" t="s">
        <v>181</v>
      </c>
      <c r="AI23" s="152" t="s">
        <v>181</v>
      </c>
      <c r="AJ23" s="152" t="s">
        <v>181</v>
      </c>
      <c r="AK23" s="152"/>
      <c r="AL23" s="152"/>
      <c r="AM23" s="152"/>
      <c r="AN23" s="152"/>
      <c r="AO23" s="152"/>
      <c r="AP23" s="152"/>
      <c r="AQ23" s="152"/>
      <c r="AR23" s="152"/>
      <c r="AS23" s="69" t="s">
        <v>181</v>
      </c>
      <c r="AT23" s="68" t="s">
        <v>181</v>
      </c>
      <c r="AU23" s="152" t="s">
        <v>181</v>
      </c>
      <c r="AV23" s="152" t="s">
        <v>181</v>
      </c>
      <c r="AW23" s="152" t="s">
        <v>181</v>
      </c>
      <c r="AX23" s="152" t="s">
        <v>181</v>
      </c>
      <c r="AY23" s="152" t="s">
        <v>181</v>
      </c>
      <c r="AZ23" s="152"/>
      <c r="BA23" s="152"/>
      <c r="BB23" s="152"/>
      <c r="BC23" s="152"/>
      <c r="BD23" s="152"/>
      <c r="BE23" s="152"/>
      <c r="BF23" s="152"/>
      <c r="BG23" s="152"/>
      <c r="BH23" s="69" t="s">
        <v>181</v>
      </c>
      <c r="BI23" s="68" t="s">
        <v>181</v>
      </c>
      <c r="BJ23" s="152" t="s">
        <v>181</v>
      </c>
      <c r="BK23" s="152" t="s">
        <v>181</v>
      </c>
      <c r="BL23" s="152" t="s">
        <v>181</v>
      </c>
      <c r="BM23" s="152" t="s">
        <v>181</v>
      </c>
      <c r="BN23" s="152" t="s">
        <v>181</v>
      </c>
      <c r="BO23" s="152"/>
      <c r="BP23" s="152"/>
      <c r="BQ23" s="152"/>
      <c r="BR23" s="152"/>
      <c r="BS23" s="152"/>
      <c r="BT23" s="152"/>
      <c r="BU23" s="152"/>
      <c r="BV23" s="152"/>
      <c r="BW23" s="69" t="s">
        <v>181</v>
      </c>
      <c r="BX23" s="68" t="s">
        <v>181</v>
      </c>
      <c r="BY23" s="152" t="s">
        <v>181</v>
      </c>
      <c r="BZ23" s="152" t="s">
        <v>181</v>
      </c>
      <c r="CA23" s="152" t="s">
        <v>181</v>
      </c>
      <c r="CB23" s="152" t="s">
        <v>181</v>
      </c>
      <c r="CC23" s="152" t="s">
        <v>181</v>
      </c>
      <c r="CD23" s="152"/>
      <c r="CE23" s="152"/>
      <c r="CF23" s="152"/>
      <c r="CG23" s="152"/>
      <c r="CH23" s="152"/>
      <c r="CI23" s="152"/>
      <c r="CJ23" s="152"/>
      <c r="CK23" s="152"/>
      <c r="CL23" s="69" t="s">
        <v>181</v>
      </c>
      <c r="CM23" s="182" t="s">
        <v>181</v>
      </c>
      <c r="CN23" s="182"/>
      <c r="CO23" s="182"/>
      <c r="CP23" s="182" t="s">
        <v>181</v>
      </c>
      <c r="CQ23" s="188" t="s">
        <v>181</v>
      </c>
      <c r="CR23" s="729"/>
      <c r="CS23" s="56" t="s">
        <v>181</v>
      </c>
      <c r="CT23" s="163"/>
      <c r="CU23" s="164"/>
      <c r="CV23" s="164"/>
      <c r="CW23" s="164"/>
      <c r="CX23" s="164"/>
      <c r="CY23" s="165"/>
      <c r="CZ23" s="164"/>
      <c r="DA23" s="164"/>
      <c r="DB23" s="164"/>
      <c r="DC23" s="164"/>
      <c r="DD23" s="166"/>
      <c r="DE23" s="164"/>
      <c r="DF23" s="164"/>
      <c r="DG23" s="164"/>
      <c r="DH23" s="164"/>
      <c r="DI23" s="166"/>
      <c r="DJ23" s="164"/>
      <c r="DK23" s="164"/>
      <c r="DL23" s="164"/>
      <c r="DM23" s="164"/>
      <c r="DN23" s="167"/>
      <c r="DO23" s="164"/>
      <c r="DP23" s="164"/>
      <c r="DQ23" s="164"/>
      <c r="DR23" s="164"/>
      <c r="DS23" s="164"/>
      <c r="DT23" s="164"/>
      <c r="DU23" s="164"/>
      <c r="DV23" s="164"/>
      <c r="DW23" s="164"/>
      <c r="DX23" s="167"/>
      <c r="DY23" s="164"/>
      <c r="DZ23" s="164"/>
      <c r="EA23" s="164"/>
      <c r="EB23" s="164"/>
      <c r="EC23" s="165"/>
      <c r="ED23" s="164"/>
      <c r="EE23" s="164"/>
      <c r="EF23" s="164"/>
      <c r="EG23" s="164"/>
      <c r="EH23" s="127"/>
      <c r="EI23" s="127"/>
      <c r="EJ23" s="127"/>
      <c r="EK23" s="127"/>
      <c r="EL23" s="127"/>
      <c r="EM23" s="127"/>
      <c r="EN23" s="127"/>
      <c r="EO23" s="127"/>
      <c r="EP23" s="127"/>
      <c r="EQ23" s="127"/>
      <c r="ER23" s="127"/>
      <c r="ES23" s="127"/>
      <c r="ET23" s="127"/>
      <c r="EU23" s="127"/>
      <c r="EV23" s="127"/>
      <c r="EW23" s="127"/>
      <c r="EX23" s="127"/>
      <c r="EY23" s="127"/>
      <c r="EZ23" s="127"/>
      <c r="FA23" s="127"/>
      <c r="FB23" s="127"/>
      <c r="FC23" s="127"/>
      <c r="FD23" s="127"/>
      <c r="FE23" s="127"/>
      <c r="FF23" s="127"/>
      <c r="FG23" s="127"/>
      <c r="FH23" s="127"/>
      <c r="FI23" s="127"/>
      <c r="FJ23" s="127"/>
      <c r="FK23" s="127"/>
      <c r="FL23" s="127"/>
    </row>
    <row r="24" spans="1:168" s="58" customFormat="1" ht="20.100000000000001" customHeight="1">
      <c r="A24" s="1108" t="s">
        <v>1212</v>
      </c>
      <c r="B24" s="993"/>
      <c r="C24" s="993"/>
      <c r="D24" s="993"/>
      <c r="E24" s="993"/>
      <c r="F24" s="993"/>
      <c r="G24" s="993"/>
      <c r="H24" s="993"/>
      <c r="I24" s="993"/>
      <c r="J24" s="993"/>
      <c r="K24" s="993"/>
      <c r="L24" s="993"/>
      <c r="M24" s="993"/>
      <c r="N24" s="993"/>
      <c r="O24" s="721" t="s">
        <v>181</v>
      </c>
      <c r="P24" s="71" t="s">
        <v>181</v>
      </c>
      <c r="Q24" s="152" t="s">
        <v>181</v>
      </c>
      <c r="R24" s="152" t="s">
        <v>181</v>
      </c>
      <c r="S24" s="152" t="s">
        <v>181</v>
      </c>
      <c r="T24" s="152" t="s">
        <v>181</v>
      </c>
      <c r="U24" s="152" t="s">
        <v>181</v>
      </c>
      <c r="V24" s="152"/>
      <c r="W24" s="152"/>
      <c r="X24" s="152"/>
      <c r="Y24" s="152"/>
      <c r="Z24" s="152"/>
      <c r="AA24" s="152"/>
      <c r="AB24" s="152"/>
      <c r="AC24" s="152"/>
      <c r="AD24" s="72" t="s">
        <v>181</v>
      </c>
      <c r="AE24" s="71" t="s">
        <v>181</v>
      </c>
      <c r="AF24" s="152" t="s">
        <v>181</v>
      </c>
      <c r="AG24" s="152" t="s">
        <v>181</v>
      </c>
      <c r="AH24" s="152" t="s">
        <v>181</v>
      </c>
      <c r="AI24" s="152" t="s">
        <v>181</v>
      </c>
      <c r="AJ24" s="152" t="s">
        <v>181</v>
      </c>
      <c r="AK24" s="152"/>
      <c r="AL24" s="152"/>
      <c r="AM24" s="152"/>
      <c r="AN24" s="152"/>
      <c r="AO24" s="152"/>
      <c r="AP24" s="152"/>
      <c r="AQ24" s="152"/>
      <c r="AR24" s="152"/>
      <c r="AS24" s="72" t="s">
        <v>181</v>
      </c>
      <c r="AT24" s="71" t="s">
        <v>181</v>
      </c>
      <c r="AU24" s="152" t="s">
        <v>181</v>
      </c>
      <c r="AV24" s="152" t="s">
        <v>181</v>
      </c>
      <c r="AW24" s="152" t="s">
        <v>181</v>
      </c>
      <c r="AX24" s="152" t="s">
        <v>181</v>
      </c>
      <c r="AY24" s="152" t="s">
        <v>181</v>
      </c>
      <c r="AZ24" s="152"/>
      <c r="BA24" s="152"/>
      <c r="BB24" s="152"/>
      <c r="BC24" s="152"/>
      <c r="BD24" s="152"/>
      <c r="BE24" s="152"/>
      <c r="BF24" s="152"/>
      <c r="BG24" s="152"/>
      <c r="BH24" s="72" t="s">
        <v>181</v>
      </c>
      <c r="BI24" s="71" t="s">
        <v>181</v>
      </c>
      <c r="BJ24" s="152" t="s">
        <v>181</v>
      </c>
      <c r="BK24" s="152" t="s">
        <v>181</v>
      </c>
      <c r="BL24" s="152" t="s">
        <v>181</v>
      </c>
      <c r="BM24" s="152" t="s">
        <v>181</v>
      </c>
      <c r="BN24" s="152" t="s">
        <v>181</v>
      </c>
      <c r="BO24" s="152"/>
      <c r="BP24" s="152"/>
      <c r="BQ24" s="152"/>
      <c r="BR24" s="152"/>
      <c r="BS24" s="152"/>
      <c r="BT24" s="152"/>
      <c r="BU24" s="152"/>
      <c r="BV24" s="152"/>
      <c r="BW24" s="72" t="s">
        <v>181</v>
      </c>
      <c r="BX24" s="71" t="s">
        <v>181</v>
      </c>
      <c r="BY24" s="152" t="s">
        <v>181</v>
      </c>
      <c r="BZ24" s="152" t="s">
        <v>181</v>
      </c>
      <c r="CA24" s="152" t="s">
        <v>181</v>
      </c>
      <c r="CB24" s="152" t="s">
        <v>181</v>
      </c>
      <c r="CC24" s="152" t="s">
        <v>181</v>
      </c>
      <c r="CD24" s="152"/>
      <c r="CE24" s="152"/>
      <c r="CF24" s="152"/>
      <c r="CG24" s="152"/>
      <c r="CH24" s="152"/>
      <c r="CI24" s="152"/>
      <c r="CJ24" s="152"/>
      <c r="CK24" s="152"/>
      <c r="CL24" s="72" t="s">
        <v>181</v>
      </c>
      <c r="CM24" s="184" t="s">
        <v>181</v>
      </c>
      <c r="CN24" s="184"/>
      <c r="CO24" s="184"/>
      <c r="CP24" s="183"/>
      <c r="CQ24" s="188" t="s">
        <v>181</v>
      </c>
      <c r="CR24" s="729"/>
      <c r="CS24" s="56" t="s">
        <v>181</v>
      </c>
      <c r="CT24" s="168"/>
      <c r="CU24" s="168"/>
      <c r="CV24" s="168"/>
      <c r="CW24" s="168"/>
      <c r="CX24" s="168"/>
      <c r="CY24" s="168"/>
      <c r="CZ24" s="168"/>
      <c r="DA24" s="168"/>
      <c r="DB24" s="168"/>
      <c r="DC24" s="16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27"/>
      <c r="EI24" s="127"/>
      <c r="EJ24" s="127"/>
      <c r="EK24" s="127"/>
      <c r="EL24" s="127"/>
      <c r="EM24" s="127"/>
      <c r="EN24" s="127"/>
      <c r="EO24" s="127"/>
      <c r="EP24" s="127"/>
      <c r="EQ24" s="127"/>
      <c r="ER24" s="127"/>
      <c r="ES24" s="127"/>
      <c r="ET24" s="127"/>
      <c r="EU24" s="127"/>
      <c r="EV24" s="127"/>
      <c r="EW24" s="127"/>
      <c r="EX24" s="127"/>
      <c r="EY24" s="127"/>
      <c r="EZ24" s="127"/>
      <c r="FA24" s="127"/>
      <c r="FB24" s="127"/>
      <c r="FC24" s="127"/>
      <c r="FD24" s="127"/>
      <c r="FE24" s="127"/>
      <c r="FF24" s="127"/>
      <c r="FG24" s="127"/>
      <c r="FH24" s="127"/>
      <c r="FI24" s="127"/>
      <c r="FJ24" s="127"/>
      <c r="FK24" s="127"/>
      <c r="FL24" s="127"/>
    </row>
    <row r="25" spans="1:168" s="58" customFormat="1" ht="30" customHeight="1">
      <c r="A25" s="639" t="s">
        <v>181</v>
      </c>
      <c r="B25" s="701" t="s">
        <v>181</v>
      </c>
      <c r="C25" s="1108" t="s">
        <v>1090</v>
      </c>
      <c r="D25" s="1054"/>
      <c r="E25" s="993"/>
      <c r="F25" s="993"/>
      <c r="G25" s="722"/>
      <c r="H25" s="721" t="s">
        <v>1213</v>
      </c>
      <c r="I25" s="721" t="s">
        <v>181</v>
      </c>
      <c r="J25" s="701"/>
      <c r="K25" s="722"/>
      <c r="L25" s="722" t="s">
        <v>248</v>
      </c>
      <c r="M25" s="721" t="s">
        <v>181</v>
      </c>
      <c r="N25" s="854"/>
      <c r="O25" s="701" t="s">
        <v>181</v>
      </c>
      <c r="P25" s="833"/>
      <c r="Q25" s="834" t="s">
        <v>1272</v>
      </c>
      <c r="R25" s="834"/>
      <c r="S25" s="834" t="s">
        <v>1270</v>
      </c>
      <c r="T25" s="834"/>
      <c r="U25" s="834" t="s">
        <v>1214</v>
      </c>
      <c r="V25" s="152"/>
      <c r="W25" s="152"/>
      <c r="X25" s="154"/>
      <c r="Y25" s="841" t="s">
        <v>1220</v>
      </c>
      <c r="Z25" s="154"/>
      <c r="AA25" s="842" t="s">
        <v>1216</v>
      </c>
      <c r="AB25" s="154"/>
      <c r="AC25" s="841" t="s">
        <v>1215</v>
      </c>
      <c r="AD25" s="73"/>
      <c r="AE25" s="833"/>
      <c r="AF25" s="834" t="s">
        <v>1272</v>
      </c>
      <c r="AG25" s="834"/>
      <c r="AH25" s="834" t="s">
        <v>1270</v>
      </c>
      <c r="AI25" s="834"/>
      <c r="AJ25" s="834" t="s">
        <v>1214</v>
      </c>
      <c r="AK25" s="152"/>
      <c r="AL25" s="152"/>
      <c r="AM25" s="154"/>
      <c r="AN25" s="841" t="s">
        <v>1220</v>
      </c>
      <c r="AO25" s="154"/>
      <c r="AP25" s="842" t="s">
        <v>1216</v>
      </c>
      <c r="AQ25" s="154"/>
      <c r="AR25" s="841" t="s">
        <v>1215</v>
      </c>
      <c r="AS25" s="73"/>
      <c r="AT25" s="833"/>
      <c r="AU25" s="834" t="s">
        <v>1272</v>
      </c>
      <c r="AV25" s="834"/>
      <c r="AW25" s="834" t="s">
        <v>1270</v>
      </c>
      <c r="AX25" s="834"/>
      <c r="AY25" s="834" t="s">
        <v>1214</v>
      </c>
      <c r="AZ25" s="152"/>
      <c r="BA25" s="152"/>
      <c r="BB25" s="154"/>
      <c r="BC25" s="841" t="s">
        <v>1220</v>
      </c>
      <c r="BD25" s="154"/>
      <c r="BE25" s="842" t="s">
        <v>1216</v>
      </c>
      <c r="BF25" s="154"/>
      <c r="BG25" s="841" t="s">
        <v>1215</v>
      </c>
      <c r="BH25" s="73"/>
      <c r="BI25" s="833"/>
      <c r="BJ25" s="834" t="s">
        <v>1272</v>
      </c>
      <c r="BK25" s="834"/>
      <c r="BL25" s="834" t="s">
        <v>1270</v>
      </c>
      <c r="BM25" s="834"/>
      <c r="BN25" s="834" t="s">
        <v>1214</v>
      </c>
      <c r="BO25" s="152"/>
      <c r="BP25" s="152"/>
      <c r="BQ25" s="154"/>
      <c r="BR25" s="841" t="s">
        <v>1220</v>
      </c>
      <c r="BS25" s="154"/>
      <c r="BT25" s="842" t="s">
        <v>1216</v>
      </c>
      <c r="BU25" s="154"/>
      <c r="BV25" s="841" t="s">
        <v>1215</v>
      </c>
      <c r="BW25" s="73"/>
      <c r="BX25" s="833"/>
      <c r="BY25" s="834" t="s">
        <v>1272</v>
      </c>
      <c r="BZ25" s="834"/>
      <c r="CA25" s="834" t="s">
        <v>1270</v>
      </c>
      <c r="CB25" s="834"/>
      <c r="CC25" s="834" t="s">
        <v>1214</v>
      </c>
      <c r="CD25" s="152"/>
      <c r="CE25" s="152"/>
      <c r="CF25" s="154"/>
      <c r="CG25" s="841" t="s">
        <v>1220</v>
      </c>
      <c r="CH25" s="154"/>
      <c r="CI25" s="842" t="s">
        <v>1216</v>
      </c>
      <c r="CJ25" s="154"/>
      <c r="CK25" s="841" t="s">
        <v>1215</v>
      </c>
      <c r="CL25" s="73"/>
      <c r="CM25" s="183" t="s">
        <v>181</v>
      </c>
      <c r="CN25" s="183"/>
      <c r="CO25" s="183"/>
      <c r="CP25" s="183"/>
      <c r="CQ25" s="188" t="s">
        <v>181</v>
      </c>
      <c r="CR25" s="729"/>
      <c r="CS25" s="56" t="s">
        <v>181</v>
      </c>
      <c r="CT25" s="98"/>
      <c r="CU25" s="98"/>
      <c r="CV25" s="98"/>
      <c r="CW25" s="98"/>
      <c r="CX25" s="98"/>
      <c r="CY25" s="98"/>
      <c r="CZ25" s="98"/>
      <c r="DA25" s="98"/>
      <c r="DB25" s="98"/>
      <c r="DC25" s="98"/>
      <c r="DD25" s="98"/>
      <c r="DE25" s="98"/>
      <c r="DF25" s="98"/>
      <c r="DG25" s="98"/>
      <c r="DH25" s="98"/>
      <c r="DI25" s="98"/>
      <c r="DJ25" s="98"/>
      <c r="DK25" s="98"/>
      <c r="DL25" s="98"/>
      <c r="DM25" s="98"/>
      <c r="DN25" s="98"/>
      <c r="DO25" s="169"/>
      <c r="DP25" s="169"/>
      <c r="DQ25" s="169"/>
      <c r="DR25" s="169"/>
      <c r="DS25" s="169"/>
      <c r="DT25" s="169"/>
      <c r="DU25" s="169"/>
      <c r="DV25" s="169"/>
      <c r="DW25" s="169"/>
      <c r="DX25" s="98"/>
      <c r="DY25" s="169"/>
      <c r="DZ25" s="169"/>
      <c r="EA25" s="169"/>
      <c r="EB25" s="169"/>
      <c r="EC25" s="98"/>
      <c r="ED25" s="98"/>
      <c r="EE25" s="98"/>
      <c r="EF25" s="98"/>
      <c r="EG25" s="98"/>
      <c r="EH25" s="127"/>
      <c r="EI25" s="127"/>
      <c r="EJ25" s="127"/>
      <c r="EK25" s="127"/>
      <c r="EL25" s="127"/>
      <c r="EM25" s="127"/>
      <c r="EN25" s="127"/>
      <c r="EO25" s="127"/>
      <c r="EP25" s="127"/>
      <c r="EQ25" s="127"/>
      <c r="ER25" s="127"/>
      <c r="ES25" s="127"/>
      <c r="ET25" s="127"/>
      <c r="EU25" s="127"/>
      <c r="EV25" s="127"/>
      <c r="EW25" s="127"/>
      <c r="EX25" s="127"/>
      <c r="EY25" s="127"/>
      <c r="EZ25" s="127"/>
      <c r="FA25" s="127"/>
      <c r="FB25" s="127"/>
      <c r="FC25" s="127"/>
      <c r="FD25" s="127"/>
      <c r="FE25" s="127"/>
      <c r="FF25" s="127"/>
      <c r="FG25" s="127"/>
      <c r="FH25" s="127"/>
      <c r="FI25" s="127"/>
      <c r="FJ25" s="127"/>
      <c r="FK25" s="127"/>
      <c r="FL25" s="127"/>
    </row>
    <row r="26" spans="1:168" s="58" customFormat="1" ht="19.899999999999999" customHeight="1">
      <c r="A26" s="639" t="s">
        <v>181</v>
      </c>
      <c r="B26" s="701">
        <v>1</v>
      </c>
      <c r="C26" s="1235">
        <f>E4</f>
        <v>0</v>
      </c>
      <c r="D26" s="1235"/>
      <c r="E26" s="1222"/>
      <c r="F26" s="1222"/>
      <c r="G26" s="722"/>
      <c r="H26" s="1233" t="s">
        <v>191</v>
      </c>
      <c r="I26" s="1234"/>
      <c r="J26" s="1234"/>
      <c r="K26" s="722"/>
      <c r="L26" s="1241"/>
      <c r="M26" s="1234"/>
      <c r="N26" s="1234"/>
      <c r="O26" s="723"/>
      <c r="P26" s="68" t="s">
        <v>181</v>
      </c>
      <c r="Q26" s="74" t="s">
        <v>1273</v>
      </c>
      <c r="R26" s="154" t="s">
        <v>181</v>
      </c>
      <c r="S26" s="74">
        <v>12</v>
      </c>
      <c r="T26" s="154" t="s">
        <v>181</v>
      </c>
      <c r="U26" s="74">
        <v>0</v>
      </c>
      <c r="V26" s="152"/>
      <c r="W26" s="152"/>
      <c r="X26" s="152" t="s">
        <v>181</v>
      </c>
      <c r="Y26" s="903">
        <f>ROUND($L26*CT26*(S26*U26/100),0)</f>
        <v>0</v>
      </c>
      <c r="Z26" s="152" t="s">
        <v>181</v>
      </c>
      <c r="AA26" s="74"/>
      <c r="AB26" s="152" t="s">
        <v>181</v>
      </c>
      <c r="AC26" s="903">
        <f>Y26+AA26</f>
        <v>0</v>
      </c>
      <c r="AD26" s="73"/>
      <c r="AE26" s="68" t="s">
        <v>181</v>
      </c>
      <c r="AF26" s="74" t="s">
        <v>1273</v>
      </c>
      <c r="AG26" s="154" t="s">
        <v>181</v>
      </c>
      <c r="AH26" s="74">
        <v>12</v>
      </c>
      <c r="AI26" s="154" t="s">
        <v>181</v>
      </c>
      <c r="AJ26" s="74">
        <v>0</v>
      </c>
      <c r="AK26" s="152"/>
      <c r="AL26" s="152"/>
      <c r="AM26" s="152" t="s">
        <v>181</v>
      </c>
      <c r="AN26" s="903">
        <f>ROUND($L26*CU26*(AH26*AJ26/100),0)</f>
        <v>0</v>
      </c>
      <c r="AO26" s="152" t="s">
        <v>181</v>
      </c>
      <c r="AP26" s="74"/>
      <c r="AQ26" s="152" t="s">
        <v>181</v>
      </c>
      <c r="AR26" s="903">
        <f>AN26+AP26</f>
        <v>0</v>
      </c>
      <c r="AS26" s="73"/>
      <c r="AT26" s="68" t="s">
        <v>181</v>
      </c>
      <c r="AU26" s="74" t="s">
        <v>1273</v>
      </c>
      <c r="AV26" s="154" t="s">
        <v>181</v>
      </c>
      <c r="AW26" s="74">
        <v>12</v>
      </c>
      <c r="AX26" s="154" t="s">
        <v>181</v>
      </c>
      <c r="AY26" s="74">
        <v>0</v>
      </c>
      <c r="AZ26" s="152"/>
      <c r="BA26" s="152"/>
      <c r="BB26" s="152" t="s">
        <v>181</v>
      </c>
      <c r="BC26" s="903">
        <f>ROUND($L26*CV26*(AW26*AY26/100),0)</f>
        <v>0</v>
      </c>
      <c r="BD26" s="152" t="s">
        <v>181</v>
      </c>
      <c r="BE26" s="74"/>
      <c r="BF26" s="152" t="s">
        <v>181</v>
      </c>
      <c r="BG26" s="903">
        <f>BC26+BE26</f>
        <v>0</v>
      </c>
      <c r="BH26" s="73"/>
      <c r="BI26" s="68" t="s">
        <v>181</v>
      </c>
      <c r="BJ26" s="74" t="s">
        <v>1273</v>
      </c>
      <c r="BK26" s="154" t="s">
        <v>181</v>
      </c>
      <c r="BL26" s="74">
        <v>12</v>
      </c>
      <c r="BM26" s="154" t="s">
        <v>181</v>
      </c>
      <c r="BN26" s="74">
        <v>0</v>
      </c>
      <c r="BO26" s="152"/>
      <c r="BP26" s="152"/>
      <c r="BQ26" s="152" t="s">
        <v>181</v>
      </c>
      <c r="BR26" s="903">
        <f>ROUND($L26*CW26*(BL26*BN26/100),0)</f>
        <v>0</v>
      </c>
      <c r="BS26" s="152" t="s">
        <v>181</v>
      </c>
      <c r="BT26" s="74"/>
      <c r="BU26" s="152" t="s">
        <v>181</v>
      </c>
      <c r="BV26" s="903">
        <f>BR26+BT26</f>
        <v>0</v>
      </c>
      <c r="BW26" s="73"/>
      <c r="BX26" s="68" t="s">
        <v>181</v>
      </c>
      <c r="BY26" s="74" t="s">
        <v>1273</v>
      </c>
      <c r="BZ26" s="154" t="s">
        <v>181</v>
      </c>
      <c r="CA26" s="74">
        <v>12</v>
      </c>
      <c r="CB26" s="154" t="s">
        <v>181</v>
      </c>
      <c r="CC26" s="74">
        <v>0</v>
      </c>
      <c r="CD26" s="152"/>
      <c r="CE26" s="152"/>
      <c r="CF26" s="152" t="s">
        <v>181</v>
      </c>
      <c r="CG26" s="903">
        <f>ROUND($L26*CX26*(CA26*CC26/100),0)</f>
        <v>0</v>
      </c>
      <c r="CH26" s="152" t="s">
        <v>181</v>
      </c>
      <c r="CI26" s="74"/>
      <c r="CJ26" s="152" t="s">
        <v>181</v>
      </c>
      <c r="CK26" s="903">
        <f>CG26+CI26</f>
        <v>0</v>
      </c>
      <c r="CL26" s="73"/>
      <c r="CM26" s="185" t="s">
        <v>181</v>
      </c>
      <c r="CN26" s="185"/>
      <c r="CO26" s="185"/>
      <c r="CP26" s="183"/>
      <c r="CQ26" s="188" t="s">
        <v>181</v>
      </c>
      <c r="CR26" s="729"/>
      <c r="CS26" s="1160" t="s">
        <v>1087</v>
      </c>
      <c r="CT26" s="170">
        <v>1.03</v>
      </c>
      <c r="CU26" s="170">
        <f t="shared" ref="CU26:CX35" si="1">1.03*CT26</f>
        <v>1.0609</v>
      </c>
      <c r="CV26" s="170">
        <f t="shared" si="1"/>
        <v>1.092727</v>
      </c>
      <c r="CW26" s="170">
        <f t="shared" si="1"/>
        <v>1.1255088100000001</v>
      </c>
      <c r="CX26" s="170">
        <f t="shared" si="1"/>
        <v>1.1592740743000001</v>
      </c>
      <c r="CY26" s="51" t="e">
        <f>ROUND((2080/12)*#REF!,2)</f>
        <v>#REF!</v>
      </c>
      <c r="CZ26" s="171">
        <f t="shared" ref="CZ26:CZ35" si="2">ROUND((2080/12)*AP26,2)</f>
        <v>0</v>
      </c>
      <c r="DA26" s="171">
        <f t="shared" ref="DA26:DA35" si="3">ROUND((2080/12)*BE26,2)</f>
        <v>0</v>
      </c>
      <c r="DB26" s="171">
        <f t="shared" ref="DB26:DB35" si="4">ROUND((2080/12)*BT26,2)</f>
        <v>0</v>
      </c>
      <c r="DC26" s="171">
        <f t="shared" ref="DC26:DC35" si="5">ROUND((2080/12)*CI26,2)</f>
        <v>0</v>
      </c>
      <c r="DD26" s="734" t="e">
        <f>ROUND((#REF!/9),3)</f>
        <v>#REF!</v>
      </c>
      <c r="DE26" s="734">
        <f t="shared" ref="DE26:DE35" si="6">ROUND((AP26/9),3)</f>
        <v>0</v>
      </c>
      <c r="DF26" s="734">
        <f t="shared" ref="DF26:DF35" si="7">ROUND((BE26/9),3)</f>
        <v>0</v>
      </c>
      <c r="DG26" s="734">
        <f t="shared" ref="DG26:DG35" si="8">ROUND((BT26/9),3)</f>
        <v>0</v>
      </c>
      <c r="DH26" s="734">
        <f t="shared" ref="DH26:DH35" si="9">ROUND((CI26/9),3)</f>
        <v>0</v>
      </c>
      <c r="DI26" s="738" t="e">
        <f>ROUND((#REF!/12),3)</f>
        <v>#REF!</v>
      </c>
      <c r="DJ26" s="738">
        <f t="shared" ref="DJ26:DJ35" si="10">ROUND((AP26/12),3)</f>
        <v>0</v>
      </c>
      <c r="DK26" s="738">
        <f t="shared" ref="DK26:DK35" si="11">ROUND((BE26/12),3)</f>
        <v>0</v>
      </c>
      <c r="DL26" s="738">
        <f t="shared" ref="DL26:DL35" si="12">ROUND((BT26/12),3)</f>
        <v>0</v>
      </c>
      <c r="DM26" s="738">
        <f t="shared" ref="DM26:DM35" si="13">ROUND((CI26/12),3)</f>
        <v>0</v>
      </c>
      <c r="DN26" s="740" t="e">
        <f>ROUND(CT26*#REF!,2)</f>
        <v>#REF!</v>
      </c>
      <c r="DO26" s="740" t="e">
        <f>ROUND(CU26*#REF!,2)</f>
        <v>#REF!</v>
      </c>
      <c r="DP26" s="740" t="e">
        <f>ROUND(CV26*#REF!,2)</f>
        <v>#REF!</v>
      </c>
      <c r="DQ26" s="740" t="e">
        <f>ROUND(CW26*#REF!,2)</f>
        <v>#REF!</v>
      </c>
      <c r="DR26" s="740" t="e">
        <f>ROUND(CX26*#REF!,2)</f>
        <v>#REF!</v>
      </c>
      <c r="DS26" s="743" t="e">
        <f t="shared" ref="DS26:DS35" si="14">DN26*9</f>
        <v>#REF!</v>
      </c>
      <c r="DT26" s="743" t="e">
        <f t="shared" ref="DT26:DT35" si="15">DO26*9</f>
        <v>#REF!</v>
      </c>
      <c r="DU26" s="743" t="e">
        <f t="shared" ref="DU26:DU35" si="16">DP26*9</f>
        <v>#REF!</v>
      </c>
      <c r="DV26" s="743" t="e">
        <f t="shared" ref="DV26:DV35" si="17">DQ26*9</f>
        <v>#REF!</v>
      </c>
      <c r="DW26" s="743" t="e">
        <f t="shared" ref="DW26:DW35" si="18">DR26*9</f>
        <v>#REF!</v>
      </c>
      <c r="DX26" s="740" t="e">
        <f t="shared" ref="DX26:DX35" si="19">DN26*12</f>
        <v>#REF!</v>
      </c>
      <c r="DY26" s="740" t="e">
        <f t="shared" ref="DY26:DY35" si="20">DO26*12</f>
        <v>#REF!</v>
      </c>
      <c r="DZ26" s="740" t="e">
        <f t="shared" ref="DZ26:DZ35" si="21">DP26*12</f>
        <v>#REF!</v>
      </c>
      <c r="EA26" s="740" t="e">
        <f t="shared" ref="EA26:EA35" si="22">DQ26*12</f>
        <v>#REF!</v>
      </c>
      <c r="EB26" s="740" t="e">
        <f t="shared" ref="EB26:EB35" si="23">DR26*12</f>
        <v>#REF!</v>
      </c>
      <c r="EC26" s="748">
        <f>ROUND($N26*Y26, 'Initial Information'!B27)</f>
        <v>0</v>
      </c>
      <c r="ED26" s="748">
        <f>ROUND($N26*AR26, 'Initial Information'!B27)</f>
        <v>0</v>
      </c>
      <c r="EE26" s="748">
        <f>ROUND($N26*BG26, 'Initial Information'!B27)</f>
        <v>0</v>
      </c>
      <c r="EF26" s="748">
        <f>ROUND($N26*BV26, 'Initial Information'!B27)</f>
        <v>0</v>
      </c>
      <c r="EG26" s="748">
        <f>ROUND($N26*CK26, 'Initial Information'!B27)</f>
        <v>0</v>
      </c>
      <c r="EH26" s="127"/>
      <c r="EI26" s="127"/>
      <c r="EJ26" s="127"/>
      <c r="EK26" s="127"/>
      <c r="EL26" s="127"/>
      <c r="EM26" s="127"/>
      <c r="EN26" s="127"/>
      <c r="EO26" s="127"/>
      <c r="EP26" s="127"/>
      <c r="EQ26" s="127"/>
      <c r="ER26" s="127"/>
      <c r="ES26" s="127"/>
      <c r="ET26" s="127"/>
      <c r="EU26" s="127"/>
      <c r="EV26" s="127"/>
      <c r="EW26" s="127"/>
      <c r="EX26" s="127"/>
      <c r="EY26" s="127"/>
      <c r="EZ26" s="127"/>
      <c r="FA26" s="127"/>
      <c r="FB26" s="127"/>
      <c r="FC26" s="127"/>
      <c r="FD26" s="127"/>
      <c r="FE26" s="127"/>
      <c r="FF26" s="127"/>
      <c r="FG26" s="127"/>
      <c r="FH26" s="127"/>
      <c r="FI26" s="127"/>
      <c r="FJ26" s="127"/>
      <c r="FK26" s="127"/>
      <c r="FL26" s="127"/>
    </row>
    <row r="27" spans="1:168" s="58" customFormat="1" ht="19.899999999999999" customHeight="1">
      <c r="A27" s="639" t="s">
        <v>181</v>
      </c>
      <c r="B27" s="701">
        <v>2</v>
      </c>
      <c r="C27" s="1232"/>
      <c r="D27" s="1232"/>
      <c r="E27" s="1222"/>
      <c r="F27" s="1222"/>
      <c r="G27" s="722"/>
      <c r="H27" s="1233"/>
      <c r="I27" s="1234"/>
      <c r="J27" s="1234"/>
      <c r="K27" s="722"/>
      <c r="L27" s="1241"/>
      <c r="M27" s="1234"/>
      <c r="N27" s="1234"/>
      <c r="O27" s="723"/>
      <c r="P27" s="68" t="s">
        <v>181</v>
      </c>
      <c r="Q27" s="74" t="s">
        <v>1273</v>
      </c>
      <c r="R27" s="152" t="s">
        <v>181</v>
      </c>
      <c r="S27" s="74">
        <v>12</v>
      </c>
      <c r="T27" s="152" t="s">
        <v>181</v>
      </c>
      <c r="U27" s="74"/>
      <c r="V27" s="152"/>
      <c r="W27" s="152"/>
      <c r="X27" s="152" t="s">
        <v>181</v>
      </c>
      <c r="Y27" s="903">
        <f t="shared" ref="Y27:Y35" si="24">ROUND($L27*CT27*(S27*U27/100),0)</f>
        <v>0</v>
      </c>
      <c r="Z27" s="152" t="s">
        <v>181</v>
      </c>
      <c r="AA27" s="74"/>
      <c r="AB27" s="152" t="s">
        <v>181</v>
      </c>
      <c r="AC27" s="903">
        <f t="shared" ref="AC27:AC35" si="25">Y27+AA27</f>
        <v>0</v>
      </c>
      <c r="AD27" s="73"/>
      <c r="AE27" s="68" t="s">
        <v>181</v>
      </c>
      <c r="AF27" s="74" t="s">
        <v>1273</v>
      </c>
      <c r="AG27" s="152" t="s">
        <v>181</v>
      </c>
      <c r="AH27" s="74">
        <v>12</v>
      </c>
      <c r="AI27" s="152" t="s">
        <v>181</v>
      </c>
      <c r="AJ27" s="74"/>
      <c r="AK27" s="152"/>
      <c r="AL27" s="152"/>
      <c r="AM27" s="152" t="s">
        <v>181</v>
      </c>
      <c r="AN27" s="903">
        <f t="shared" ref="AN27:AN35" si="26">ROUND($L27*CU27*(AH27*AJ27/100),0)</f>
        <v>0</v>
      </c>
      <c r="AO27" s="152" t="s">
        <v>181</v>
      </c>
      <c r="AP27" s="74"/>
      <c r="AQ27" s="152" t="s">
        <v>181</v>
      </c>
      <c r="AR27" s="903">
        <f t="shared" ref="AR27:AR35" si="27">AN27+AP27</f>
        <v>0</v>
      </c>
      <c r="AS27" s="73"/>
      <c r="AT27" s="68" t="s">
        <v>181</v>
      </c>
      <c r="AU27" s="74" t="s">
        <v>1273</v>
      </c>
      <c r="AV27" s="152" t="s">
        <v>181</v>
      </c>
      <c r="AW27" s="74">
        <v>12</v>
      </c>
      <c r="AX27" s="152" t="s">
        <v>181</v>
      </c>
      <c r="AY27" s="74"/>
      <c r="AZ27" s="152"/>
      <c r="BA27" s="152"/>
      <c r="BB27" s="152" t="s">
        <v>181</v>
      </c>
      <c r="BC27" s="903">
        <f t="shared" ref="BC27:BC35" si="28">ROUND($L27*CV27*(AW27*AY27/100),0)</f>
        <v>0</v>
      </c>
      <c r="BD27" s="152" t="s">
        <v>181</v>
      </c>
      <c r="BE27" s="74"/>
      <c r="BF27" s="152" t="s">
        <v>181</v>
      </c>
      <c r="BG27" s="903">
        <f t="shared" ref="BG27:BG35" si="29">BC27+BE27</f>
        <v>0</v>
      </c>
      <c r="BH27" s="73"/>
      <c r="BI27" s="68" t="s">
        <v>181</v>
      </c>
      <c r="BJ27" s="74" t="s">
        <v>1273</v>
      </c>
      <c r="BK27" s="152" t="s">
        <v>181</v>
      </c>
      <c r="BL27" s="74">
        <v>12</v>
      </c>
      <c r="BM27" s="152" t="s">
        <v>181</v>
      </c>
      <c r="BN27" s="74"/>
      <c r="BO27" s="152"/>
      <c r="BP27" s="152"/>
      <c r="BQ27" s="152" t="s">
        <v>181</v>
      </c>
      <c r="BR27" s="903">
        <f t="shared" ref="BR27:BR35" si="30">ROUND($L27*CW27*(BL27*BN27/100),0)</f>
        <v>0</v>
      </c>
      <c r="BS27" s="152" t="s">
        <v>181</v>
      </c>
      <c r="BT27" s="74"/>
      <c r="BU27" s="152" t="s">
        <v>181</v>
      </c>
      <c r="BV27" s="903">
        <f t="shared" ref="BV27:BV35" si="31">BR27+BT27</f>
        <v>0</v>
      </c>
      <c r="BW27" s="73"/>
      <c r="BX27" s="68" t="s">
        <v>181</v>
      </c>
      <c r="BY27" s="74" t="s">
        <v>1273</v>
      </c>
      <c r="BZ27" s="152" t="s">
        <v>181</v>
      </c>
      <c r="CA27" s="74">
        <v>12</v>
      </c>
      <c r="CB27" s="152" t="s">
        <v>181</v>
      </c>
      <c r="CC27" s="74"/>
      <c r="CD27" s="152"/>
      <c r="CE27" s="152"/>
      <c r="CF27" s="152" t="s">
        <v>181</v>
      </c>
      <c r="CG27" s="903">
        <f t="shared" ref="CG27:CG35" si="32">ROUND($L27*FA27*(CA27*CC27/100),0)</f>
        <v>0</v>
      </c>
      <c r="CH27" s="152" t="s">
        <v>181</v>
      </c>
      <c r="CI27" s="74"/>
      <c r="CJ27" s="152" t="s">
        <v>181</v>
      </c>
      <c r="CK27" s="903">
        <f t="shared" ref="CK27:CK35" si="33">CG27+CI27</f>
        <v>0</v>
      </c>
      <c r="CL27" s="73"/>
      <c r="CM27" s="185" t="s">
        <v>181</v>
      </c>
      <c r="CN27" s="185"/>
      <c r="CO27" s="185"/>
      <c r="CP27" s="183"/>
      <c r="CQ27" s="188" t="s">
        <v>181</v>
      </c>
      <c r="CR27" s="729"/>
      <c r="CS27" s="1161"/>
      <c r="CT27" s="170">
        <v>1.03</v>
      </c>
      <c r="CU27" s="76">
        <f t="shared" si="1"/>
        <v>1.0609</v>
      </c>
      <c r="CV27" s="76">
        <f t="shared" si="1"/>
        <v>1.092727</v>
      </c>
      <c r="CW27" s="76">
        <f t="shared" si="1"/>
        <v>1.1255088100000001</v>
      </c>
      <c r="CX27" s="76">
        <f t="shared" si="1"/>
        <v>1.1592740743000001</v>
      </c>
      <c r="CY27" s="51" t="e">
        <f>ROUND((2080/12)*#REF!,2)</f>
        <v>#REF!</v>
      </c>
      <c r="CZ27" s="51">
        <f t="shared" si="2"/>
        <v>0</v>
      </c>
      <c r="DA27" s="51">
        <f t="shared" si="3"/>
        <v>0</v>
      </c>
      <c r="DB27" s="51">
        <f t="shared" si="4"/>
        <v>0</v>
      </c>
      <c r="DC27" s="51">
        <f t="shared" si="5"/>
        <v>0</v>
      </c>
      <c r="DD27" s="735" t="e">
        <f>ROUND((#REF!/9),3)</f>
        <v>#REF!</v>
      </c>
      <c r="DE27" s="735">
        <f t="shared" si="6"/>
        <v>0</v>
      </c>
      <c r="DF27" s="735">
        <f t="shared" si="7"/>
        <v>0</v>
      </c>
      <c r="DG27" s="735">
        <f t="shared" si="8"/>
        <v>0</v>
      </c>
      <c r="DH27" s="735">
        <f t="shared" si="9"/>
        <v>0</v>
      </c>
      <c r="DI27" s="739" t="e">
        <f>ROUND((#REF!/12),3)</f>
        <v>#REF!</v>
      </c>
      <c r="DJ27" s="739">
        <f t="shared" si="10"/>
        <v>0</v>
      </c>
      <c r="DK27" s="739">
        <f t="shared" si="11"/>
        <v>0</v>
      </c>
      <c r="DL27" s="739">
        <f t="shared" si="12"/>
        <v>0</v>
      </c>
      <c r="DM27" s="739">
        <f t="shared" si="13"/>
        <v>0</v>
      </c>
      <c r="DN27" s="740" t="e">
        <f>ROUND(CT27*#REF!,2)</f>
        <v>#REF!</v>
      </c>
      <c r="DO27" s="740" t="e">
        <f>ROUND(CU27*#REF!,2)</f>
        <v>#REF!</v>
      </c>
      <c r="DP27" s="740" t="e">
        <f>ROUND(CV27*#REF!,2)</f>
        <v>#REF!</v>
      </c>
      <c r="DQ27" s="740" t="e">
        <f>ROUND(CW27*#REF!,2)</f>
        <v>#REF!</v>
      </c>
      <c r="DR27" s="740" t="e">
        <f>ROUND(CX27*#REF!,2)</f>
        <v>#REF!</v>
      </c>
      <c r="DS27" s="743" t="e">
        <f t="shared" si="14"/>
        <v>#REF!</v>
      </c>
      <c r="DT27" s="743" t="e">
        <f t="shared" si="15"/>
        <v>#REF!</v>
      </c>
      <c r="DU27" s="743" t="e">
        <f t="shared" si="16"/>
        <v>#REF!</v>
      </c>
      <c r="DV27" s="743" t="e">
        <f t="shared" si="17"/>
        <v>#REF!</v>
      </c>
      <c r="DW27" s="743" t="e">
        <f t="shared" si="18"/>
        <v>#REF!</v>
      </c>
      <c r="DX27" s="740" t="e">
        <f t="shared" si="19"/>
        <v>#REF!</v>
      </c>
      <c r="DY27" s="740" t="e">
        <f t="shared" si="20"/>
        <v>#REF!</v>
      </c>
      <c r="DZ27" s="740" t="e">
        <f t="shared" si="21"/>
        <v>#REF!</v>
      </c>
      <c r="EA27" s="740" t="e">
        <f t="shared" si="22"/>
        <v>#REF!</v>
      </c>
      <c r="EB27" s="740" t="e">
        <f t="shared" si="23"/>
        <v>#REF!</v>
      </c>
      <c r="EC27" s="748">
        <f>ROUND($N27*Y27, 'Initial Information'!B27)</f>
        <v>0</v>
      </c>
      <c r="ED27" s="748">
        <f>ROUND($N27*AR27, 'Initial Information'!B27)</f>
        <v>0</v>
      </c>
      <c r="EE27" s="748">
        <f>ROUND($N27*BG27, 'Initial Information'!B27)</f>
        <v>0</v>
      </c>
      <c r="EF27" s="748">
        <f>ROUND($N27*BV27, 'Initial Information'!B27)</f>
        <v>0</v>
      </c>
      <c r="EG27" s="748">
        <f>ROUND($N27*CK27, 'Initial Information'!B27)</f>
        <v>0</v>
      </c>
      <c r="EH27" s="127"/>
      <c r="EI27" s="127"/>
      <c r="EJ27" s="127"/>
      <c r="EK27" s="127"/>
      <c r="EL27" s="127"/>
      <c r="EM27" s="127"/>
      <c r="EN27" s="127"/>
      <c r="EO27" s="127"/>
      <c r="EP27" s="127"/>
      <c r="EQ27" s="127"/>
      <c r="ER27" s="127"/>
      <c r="ES27" s="127"/>
      <c r="ET27" s="127"/>
      <c r="EU27" s="127"/>
      <c r="EV27" s="127"/>
      <c r="EW27" s="127"/>
      <c r="EX27" s="127"/>
      <c r="EY27" s="127"/>
      <c r="EZ27" s="127"/>
      <c r="FA27" s="127"/>
      <c r="FB27" s="127"/>
      <c r="FC27" s="127"/>
      <c r="FD27" s="127"/>
      <c r="FE27" s="127"/>
      <c r="FF27" s="127"/>
      <c r="FG27" s="127"/>
      <c r="FH27" s="127"/>
      <c r="FI27" s="127"/>
      <c r="FJ27" s="127"/>
      <c r="FK27" s="127"/>
      <c r="FL27" s="127"/>
    </row>
    <row r="28" spans="1:168" s="58" customFormat="1" ht="19.899999999999999" customHeight="1">
      <c r="A28" s="639" t="s">
        <v>181</v>
      </c>
      <c r="B28" s="701">
        <v>3</v>
      </c>
      <c r="C28" s="1232"/>
      <c r="D28" s="1232"/>
      <c r="E28" s="1222"/>
      <c r="F28" s="1222"/>
      <c r="G28" s="722"/>
      <c r="H28" s="1233"/>
      <c r="I28" s="1234"/>
      <c r="J28" s="1234"/>
      <c r="K28" s="722"/>
      <c r="L28" s="1241"/>
      <c r="M28" s="1234"/>
      <c r="N28" s="1234"/>
      <c r="O28" s="723"/>
      <c r="P28" s="68" t="s">
        <v>181</v>
      </c>
      <c r="Q28" s="74" t="s">
        <v>1273</v>
      </c>
      <c r="R28" s="152" t="s">
        <v>181</v>
      </c>
      <c r="S28" s="74">
        <v>12</v>
      </c>
      <c r="T28" s="152" t="s">
        <v>181</v>
      </c>
      <c r="U28" s="74"/>
      <c r="V28" s="152"/>
      <c r="W28" s="152"/>
      <c r="X28" s="152" t="s">
        <v>181</v>
      </c>
      <c r="Y28" s="903">
        <f t="shared" si="24"/>
        <v>0</v>
      </c>
      <c r="Z28" s="152" t="s">
        <v>181</v>
      </c>
      <c r="AA28" s="74"/>
      <c r="AB28" s="152" t="s">
        <v>181</v>
      </c>
      <c r="AC28" s="903">
        <f t="shared" si="25"/>
        <v>0</v>
      </c>
      <c r="AD28" s="73"/>
      <c r="AE28" s="68" t="s">
        <v>181</v>
      </c>
      <c r="AF28" s="74" t="s">
        <v>1273</v>
      </c>
      <c r="AG28" s="152" t="s">
        <v>181</v>
      </c>
      <c r="AH28" s="74">
        <v>12</v>
      </c>
      <c r="AI28" s="152" t="s">
        <v>181</v>
      </c>
      <c r="AJ28" s="74"/>
      <c r="AK28" s="152"/>
      <c r="AL28" s="152"/>
      <c r="AM28" s="152" t="s">
        <v>181</v>
      </c>
      <c r="AN28" s="903">
        <f t="shared" si="26"/>
        <v>0</v>
      </c>
      <c r="AO28" s="152" t="s">
        <v>181</v>
      </c>
      <c r="AP28" s="74"/>
      <c r="AQ28" s="152" t="s">
        <v>181</v>
      </c>
      <c r="AR28" s="903">
        <f t="shared" si="27"/>
        <v>0</v>
      </c>
      <c r="AS28" s="73"/>
      <c r="AT28" s="68" t="s">
        <v>181</v>
      </c>
      <c r="AU28" s="74" t="s">
        <v>1273</v>
      </c>
      <c r="AV28" s="152" t="s">
        <v>181</v>
      </c>
      <c r="AW28" s="74">
        <v>12</v>
      </c>
      <c r="AX28" s="152" t="s">
        <v>181</v>
      </c>
      <c r="AY28" s="74"/>
      <c r="AZ28" s="152"/>
      <c r="BA28" s="152"/>
      <c r="BB28" s="152" t="s">
        <v>181</v>
      </c>
      <c r="BC28" s="903">
        <f t="shared" si="28"/>
        <v>0</v>
      </c>
      <c r="BD28" s="152" t="s">
        <v>181</v>
      </c>
      <c r="BE28" s="74"/>
      <c r="BF28" s="152" t="s">
        <v>181</v>
      </c>
      <c r="BG28" s="903">
        <f t="shared" si="29"/>
        <v>0</v>
      </c>
      <c r="BH28" s="73"/>
      <c r="BI28" s="68" t="s">
        <v>181</v>
      </c>
      <c r="BJ28" s="74" t="s">
        <v>1273</v>
      </c>
      <c r="BK28" s="152" t="s">
        <v>181</v>
      </c>
      <c r="BL28" s="74">
        <v>12</v>
      </c>
      <c r="BM28" s="152" t="s">
        <v>181</v>
      </c>
      <c r="BN28" s="74"/>
      <c r="BO28" s="152"/>
      <c r="BP28" s="152"/>
      <c r="BQ28" s="152" t="s">
        <v>181</v>
      </c>
      <c r="BR28" s="903">
        <f t="shared" si="30"/>
        <v>0</v>
      </c>
      <c r="BS28" s="152" t="s">
        <v>181</v>
      </c>
      <c r="BT28" s="74"/>
      <c r="BU28" s="152" t="s">
        <v>181</v>
      </c>
      <c r="BV28" s="903">
        <f t="shared" si="31"/>
        <v>0</v>
      </c>
      <c r="BW28" s="73"/>
      <c r="BX28" s="68" t="s">
        <v>181</v>
      </c>
      <c r="BY28" s="74" t="s">
        <v>1273</v>
      </c>
      <c r="BZ28" s="152" t="s">
        <v>181</v>
      </c>
      <c r="CA28" s="74">
        <v>12</v>
      </c>
      <c r="CB28" s="152" t="s">
        <v>181</v>
      </c>
      <c r="CC28" s="74"/>
      <c r="CD28" s="152"/>
      <c r="CE28" s="152"/>
      <c r="CF28" s="152" t="s">
        <v>181</v>
      </c>
      <c r="CG28" s="903">
        <f t="shared" si="32"/>
        <v>0</v>
      </c>
      <c r="CH28" s="152" t="s">
        <v>181</v>
      </c>
      <c r="CI28" s="74"/>
      <c r="CJ28" s="152" t="s">
        <v>181</v>
      </c>
      <c r="CK28" s="903">
        <f t="shared" si="33"/>
        <v>0</v>
      </c>
      <c r="CL28" s="73"/>
      <c r="CM28" s="185" t="s">
        <v>181</v>
      </c>
      <c r="CN28" s="185"/>
      <c r="CO28" s="185"/>
      <c r="CP28" s="183"/>
      <c r="CQ28" s="188" t="s">
        <v>181</v>
      </c>
      <c r="CR28" s="729"/>
      <c r="CS28" s="1161"/>
      <c r="CT28" s="170">
        <v>1.03</v>
      </c>
      <c r="CU28" s="76">
        <f t="shared" si="1"/>
        <v>1.0609</v>
      </c>
      <c r="CV28" s="76">
        <f t="shared" si="1"/>
        <v>1.092727</v>
      </c>
      <c r="CW28" s="76">
        <f t="shared" si="1"/>
        <v>1.1255088100000001</v>
      </c>
      <c r="CX28" s="76">
        <f t="shared" si="1"/>
        <v>1.1592740743000001</v>
      </c>
      <c r="CY28" s="51" t="e">
        <f>ROUND((2080/12)*#REF!,2)</f>
        <v>#REF!</v>
      </c>
      <c r="CZ28" s="51">
        <f t="shared" si="2"/>
        <v>0</v>
      </c>
      <c r="DA28" s="51">
        <f t="shared" si="3"/>
        <v>0</v>
      </c>
      <c r="DB28" s="51">
        <f t="shared" si="4"/>
        <v>0</v>
      </c>
      <c r="DC28" s="51">
        <f t="shared" si="5"/>
        <v>0</v>
      </c>
      <c r="DD28" s="735" t="e">
        <f>ROUND((#REF!/9),3)</f>
        <v>#REF!</v>
      </c>
      <c r="DE28" s="735">
        <f t="shared" si="6"/>
        <v>0</v>
      </c>
      <c r="DF28" s="735">
        <f t="shared" si="7"/>
        <v>0</v>
      </c>
      <c r="DG28" s="735">
        <f t="shared" si="8"/>
        <v>0</v>
      </c>
      <c r="DH28" s="735">
        <f t="shared" si="9"/>
        <v>0</v>
      </c>
      <c r="DI28" s="739" t="e">
        <f>ROUND((#REF!/12),3)</f>
        <v>#REF!</v>
      </c>
      <c r="DJ28" s="739">
        <f t="shared" si="10"/>
        <v>0</v>
      </c>
      <c r="DK28" s="739">
        <f t="shared" si="11"/>
        <v>0</v>
      </c>
      <c r="DL28" s="739">
        <f t="shared" si="12"/>
        <v>0</v>
      </c>
      <c r="DM28" s="739">
        <f t="shared" si="13"/>
        <v>0</v>
      </c>
      <c r="DN28" s="740" t="e">
        <f>ROUND(CT28*#REF!,2)</f>
        <v>#REF!</v>
      </c>
      <c r="DO28" s="740" t="e">
        <f>ROUND(CU28*#REF!,2)</f>
        <v>#REF!</v>
      </c>
      <c r="DP28" s="740" t="e">
        <f>ROUND(CV28*#REF!,2)</f>
        <v>#REF!</v>
      </c>
      <c r="DQ28" s="740" t="e">
        <f>ROUND(CW28*#REF!,2)</f>
        <v>#REF!</v>
      </c>
      <c r="DR28" s="740" t="e">
        <f>ROUND(CX28*#REF!,2)</f>
        <v>#REF!</v>
      </c>
      <c r="DS28" s="743" t="e">
        <f t="shared" si="14"/>
        <v>#REF!</v>
      </c>
      <c r="DT28" s="743" t="e">
        <f t="shared" si="15"/>
        <v>#REF!</v>
      </c>
      <c r="DU28" s="743" t="e">
        <f t="shared" si="16"/>
        <v>#REF!</v>
      </c>
      <c r="DV28" s="743" t="e">
        <f t="shared" si="17"/>
        <v>#REF!</v>
      </c>
      <c r="DW28" s="743" t="e">
        <f t="shared" si="18"/>
        <v>#REF!</v>
      </c>
      <c r="DX28" s="740" t="e">
        <f t="shared" si="19"/>
        <v>#REF!</v>
      </c>
      <c r="DY28" s="740" t="e">
        <f t="shared" si="20"/>
        <v>#REF!</v>
      </c>
      <c r="DZ28" s="740" t="e">
        <f t="shared" si="21"/>
        <v>#REF!</v>
      </c>
      <c r="EA28" s="740" t="e">
        <f t="shared" si="22"/>
        <v>#REF!</v>
      </c>
      <c r="EB28" s="740" t="e">
        <f t="shared" si="23"/>
        <v>#REF!</v>
      </c>
      <c r="EC28" s="748">
        <f>ROUND($N28*Y28, 'Initial Information'!B27)</f>
        <v>0</v>
      </c>
      <c r="ED28" s="748">
        <f>ROUND($N28*AR28, 'Initial Information'!B27)</f>
        <v>0</v>
      </c>
      <c r="EE28" s="748">
        <f>ROUND($N28*BG28, 'Initial Information'!B27)</f>
        <v>0</v>
      </c>
      <c r="EF28" s="748">
        <f>ROUND($N28*BV28, 'Initial Information'!B27)</f>
        <v>0</v>
      </c>
      <c r="EG28" s="748">
        <f>ROUND($N28*CK28, 'Initial Information'!B27)</f>
        <v>0</v>
      </c>
      <c r="EH28" s="127"/>
      <c r="EI28" s="127"/>
      <c r="EJ28" s="127"/>
      <c r="EK28" s="127"/>
      <c r="EL28" s="127"/>
      <c r="EM28" s="127"/>
      <c r="EN28" s="127"/>
      <c r="EO28" s="127"/>
      <c r="EP28" s="127"/>
      <c r="EQ28" s="127"/>
      <c r="ER28" s="127"/>
      <c r="ES28" s="127"/>
      <c r="ET28" s="127"/>
      <c r="EU28" s="127"/>
      <c r="EV28" s="127"/>
      <c r="EW28" s="127"/>
      <c r="EX28" s="127"/>
      <c r="EY28" s="127"/>
      <c r="EZ28" s="127"/>
      <c r="FA28" s="127"/>
      <c r="FB28" s="127"/>
      <c r="FC28" s="127"/>
      <c r="FD28" s="127"/>
      <c r="FE28" s="127"/>
      <c r="FF28" s="127"/>
      <c r="FG28" s="127"/>
      <c r="FH28" s="127"/>
      <c r="FI28" s="127"/>
      <c r="FJ28" s="127"/>
      <c r="FK28" s="127"/>
      <c r="FL28" s="127"/>
    </row>
    <row r="29" spans="1:168" s="58" customFormat="1" ht="19.899999999999999" hidden="1" customHeight="1">
      <c r="A29" s="639" t="s">
        <v>181</v>
      </c>
      <c r="B29" s="701">
        <v>4</v>
      </c>
      <c r="C29" s="1232"/>
      <c r="D29" s="1232"/>
      <c r="E29" s="1222"/>
      <c r="F29" s="1222"/>
      <c r="G29" s="722"/>
      <c r="H29" s="1233"/>
      <c r="I29" s="1234"/>
      <c r="J29" s="1234"/>
      <c r="K29" s="722"/>
      <c r="L29" s="1241"/>
      <c r="M29" s="1234"/>
      <c r="N29" s="1234"/>
      <c r="O29" s="723"/>
      <c r="P29" s="68" t="s">
        <v>181</v>
      </c>
      <c r="Q29" s="74" t="s">
        <v>1273</v>
      </c>
      <c r="R29" s="152" t="s">
        <v>181</v>
      </c>
      <c r="S29" s="74">
        <v>12</v>
      </c>
      <c r="T29" s="152" t="s">
        <v>181</v>
      </c>
      <c r="U29" s="74"/>
      <c r="V29" s="152"/>
      <c r="W29" s="152"/>
      <c r="X29" s="152" t="s">
        <v>181</v>
      </c>
      <c r="Y29" s="903">
        <f t="shared" si="24"/>
        <v>0</v>
      </c>
      <c r="Z29" s="152" t="s">
        <v>181</v>
      </c>
      <c r="AA29" s="74"/>
      <c r="AB29" s="152" t="s">
        <v>181</v>
      </c>
      <c r="AC29" s="903">
        <f t="shared" si="25"/>
        <v>0</v>
      </c>
      <c r="AD29" s="73"/>
      <c r="AE29" s="68" t="s">
        <v>181</v>
      </c>
      <c r="AF29" s="74" t="s">
        <v>1273</v>
      </c>
      <c r="AG29" s="152" t="s">
        <v>181</v>
      </c>
      <c r="AH29" s="74">
        <v>12</v>
      </c>
      <c r="AI29" s="152" t="s">
        <v>181</v>
      </c>
      <c r="AJ29" s="74"/>
      <c r="AK29" s="152"/>
      <c r="AL29" s="152"/>
      <c r="AM29" s="152" t="s">
        <v>181</v>
      </c>
      <c r="AN29" s="903">
        <f t="shared" si="26"/>
        <v>0</v>
      </c>
      <c r="AO29" s="152" t="s">
        <v>181</v>
      </c>
      <c r="AP29" s="74"/>
      <c r="AQ29" s="152" t="s">
        <v>181</v>
      </c>
      <c r="AR29" s="903">
        <f t="shared" si="27"/>
        <v>0</v>
      </c>
      <c r="AS29" s="73"/>
      <c r="AT29" s="68" t="s">
        <v>181</v>
      </c>
      <c r="AU29" s="74" t="s">
        <v>1273</v>
      </c>
      <c r="AV29" s="152" t="s">
        <v>181</v>
      </c>
      <c r="AW29" s="74">
        <v>12</v>
      </c>
      <c r="AX29" s="152" t="s">
        <v>181</v>
      </c>
      <c r="AY29" s="74"/>
      <c r="AZ29" s="152"/>
      <c r="BA29" s="152"/>
      <c r="BB29" s="152" t="s">
        <v>181</v>
      </c>
      <c r="BC29" s="903">
        <f t="shared" si="28"/>
        <v>0</v>
      </c>
      <c r="BD29" s="152" t="s">
        <v>181</v>
      </c>
      <c r="BE29" s="74"/>
      <c r="BF29" s="152" t="s">
        <v>181</v>
      </c>
      <c r="BG29" s="903">
        <f t="shared" si="29"/>
        <v>0</v>
      </c>
      <c r="BH29" s="73"/>
      <c r="BI29" s="68" t="s">
        <v>181</v>
      </c>
      <c r="BJ29" s="74" t="s">
        <v>1273</v>
      </c>
      <c r="BK29" s="152" t="s">
        <v>181</v>
      </c>
      <c r="BL29" s="74">
        <v>12</v>
      </c>
      <c r="BM29" s="152" t="s">
        <v>181</v>
      </c>
      <c r="BN29" s="74"/>
      <c r="BO29" s="152"/>
      <c r="BP29" s="152"/>
      <c r="BQ29" s="152" t="s">
        <v>181</v>
      </c>
      <c r="BR29" s="903">
        <f t="shared" si="30"/>
        <v>0</v>
      </c>
      <c r="BS29" s="152" t="s">
        <v>181</v>
      </c>
      <c r="BT29" s="74"/>
      <c r="BU29" s="152" t="s">
        <v>181</v>
      </c>
      <c r="BV29" s="903">
        <f t="shared" si="31"/>
        <v>0</v>
      </c>
      <c r="BW29" s="73"/>
      <c r="BX29" s="68" t="s">
        <v>181</v>
      </c>
      <c r="BY29" s="74" t="s">
        <v>1273</v>
      </c>
      <c r="BZ29" s="152" t="s">
        <v>181</v>
      </c>
      <c r="CA29" s="74">
        <v>12</v>
      </c>
      <c r="CB29" s="152" t="s">
        <v>181</v>
      </c>
      <c r="CC29" s="74"/>
      <c r="CD29" s="152"/>
      <c r="CE29" s="152"/>
      <c r="CF29" s="152" t="s">
        <v>181</v>
      </c>
      <c r="CG29" s="903">
        <f t="shared" si="32"/>
        <v>0</v>
      </c>
      <c r="CH29" s="152" t="s">
        <v>181</v>
      </c>
      <c r="CI29" s="74"/>
      <c r="CJ29" s="152" t="s">
        <v>181</v>
      </c>
      <c r="CK29" s="903">
        <f t="shared" si="33"/>
        <v>0</v>
      </c>
      <c r="CL29" s="73"/>
      <c r="CM29" s="185" t="s">
        <v>181</v>
      </c>
      <c r="CN29" s="185"/>
      <c r="CO29" s="185"/>
      <c r="CP29" s="183"/>
      <c r="CQ29" s="188" t="s">
        <v>181</v>
      </c>
      <c r="CR29" s="729"/>
      <c r="CS29" s="1161"/>
      <c r="CT29" s="170">
        <v>1.03</v>
      </c>
      <c r="CU29" s="76">
        <f t="shared" si="1"/>
        <v>1.0609</v>
      </c>
      <c r="CV29" s="76">
        <f t="shared" si="1"/>
        <v>1.092727</v>
      </c>
      <c r="CW29" s="76">
        <f t="shared" si="1"/>
        <v>1.1255088100000001</v>
      </c>
      <c r="CX29" s="76">
        <f t="shared" si="1"/>
        <v>1.1592740743000001</v>
      </c>
      <c r="CY29" s="51" t="e">
        <f>ROUND((2080/12)*#REF!,2)</f>
        <v>#REF!</v>
      </c>
      <c r="CZ29" s="51">
        <f t="shared" si="2"/>
        <v>0</v>
      </c>
      <c r="DA29" s="51">
        <f t="shared" si="3"/>
        <v>0</v>
      </c>
      <c r="DB29" s="51">
        <f t="shared" si="4"/>
        <v>0</v>
      </c>
      <c r="DC29" s="51">
        <f t="shared" si="5"/>
        <v>0</v>
      </c>
      <c r="DD29" s="735" t="e">
        <f>ROUND((#REF!/9),3)</f>
        <v>#REF!</v>
      </c>
      <c r="DE29" s="735">
        <f t="shared" si="6"/>
        <v>0</v>
      </c>
      <c r="DF29" s="735">
        <f t="shared" si="7"/>
        <v>0</v>
      </c>
      <c r="DG29" s="735">
        <f t="shared" si="8"/>
        <v>0</v>
      </c>
      <c r="DH29" s="735">
        <f t="shared" si="9"/>
        <v>0</v>
      </c>
      <c r="DI29" s="739" t="e">
        <f>ROUND((#REF!/12),3)</f>
        <v>#REF!</v>
      </c>
      <c r="DJ29" s="739">
        <f t="shared" si="10"/>
        <v>0</v>
      </c>
      <c r="DK29" s="739">
        <f t="shared" si="11"/>
        <v>0</v>
      </c>
      <c r="DL29" s="739">
        <f t="shared" si="12"/>
        <v>0</v>
      </c>
      <c r="DM29" s="739">
        <f t="shared" si="13"/>
        <v>0</v>
      </c>
      <c r="DN29" s="740" t="e">
        <f>ROUND(CT29*#REF!,2)</f>
        <v>#REF!</v>
      </c>
      <c r="DO29" s="740" t="e">
        <f>ROUND(CU29*#REF!,2)</f>
        <v>#REF!</v>
      </c>
      <c r="DP29" s="740" t="e">
        <f>ROUND(CV29*#REF!,2)</f>
        <v>#REF!</v>
      </c>
      <c r="DQ29" s="740" t="e">
        <f>ROUND(CW29*#REF!,2)</f>
        <v>#REF!</v>
      </c>
      <c r="DR29" s="740" t="e">
        <f>ROUND(CX29*#REF!,2)</f>
        <v>#REF!</v>
      </c>
      <c r="DS29" s="743" t="e">
        <f t="shared" si="14"/>
        <v>#REF!</v>
      </c>
      <c r="DT29" s="743" t="e">
        <f t="shared" si="15"/>
        <v>#REF!</v>
      </c>
      <c r="DU29" s="743" t="e">
        <f t="shared" si="16"/>
        <v>#REF!</v>
      </c>
      <c r="DV29" s="743" t="e">
        <f t="shared" si="17"/>
        <v>#REF!</v>
      </c>
      <c r="DW29" s="743" t="e">
        <f t="shared" si="18"/>
        <v>#REF!</v>
      </c>
      <c r="DX29" s="740" t="e">
        <f t="shared" si="19"/>
        <v>#REF!</v>
      </c>
      <c r="DY29" s="740" t="e">
        <f t="shared" si="20"/>
        <v>#REF!</v>
      </c>
      <c r="DZ29" s="740" t="e">
        <f t="shared" si="21"/>
        <v>#REF!</v>
      </c>
      <c r="EA29" s="740" t="e">
        <f t="shared" si="22"/>
        <v>#REF!</v>
      </c>
      <c r="EB29" s="740" t="e">
        <f t="shared" si="23"/>
        <v>#REF!</v>
      </c>
      <c r="EC29" s="748">
        <f>ROUND($N29*Y29, 'Initial Information'!B27)</f>
        <v>0</v>
      </c>
      <c r="ED29" s="748">
        <f>ROUND($N29*AR29, 'Initial Information'!B27)</f>
        <v>0</v>
      </c>
      <c r="EE29" s="748">
        <f>ROUND($N29*BG29, 'Initial Information'!B27)</f>
        <v>0</v>
      </c>
      <c r="EF29" s="748">
        <f>ROUND($N29*BV29, 'Initial Information'!B27)</f>
        <v>0</v>
      </c>
      <c r="EG29" s="748">
        <f>ROUND($N29*CK29, 'Initial Information'!B27)</f>
        <v>0</v>
      </c>
      <c r="EH29" s="127"/>
      <c r="EI29" s="127"/>
      <c r="EJ29" s="127"/>
      <c r="EK29" s="127"/>
      <c r="EL29" s="127"/>
      <c r="EM29" s="127"/>
      <c r="EN29" s="127"/>
      <c r="EO29" s="127"/>
      <c r="EP29" s="127"/>
      <c r="EQ29" s="127"/>
      <c r="ER29" s="127"/>
      <c r="ES29" s="127"/>
      <c r="ET29" s="127"/>
      <c r="EU29" s="127"/>
      <c r="EV29" s="127"/>
      <c r="EW29" s="127"/>
      <c r="EX29" s="127"/>
      <c r="EY29" s="127"/>
      <c r="EZ29" s="127"/>
      <c r="FA29" s="127"/>
      <c r="FB29" s="127"/>
      <c r="FC29" s="127"/>
      <c r="FD29" s="127"/>
      <c r="FE29" s="127"/>
      <c r="FF29" s="127"/>
      <c r="FG29" s="127"/>
      <c r="FH29" s="127"/>
      <c r="FI29" s="127"/>
      <c r="FJ29" s="127"/>
      <c r="FK29" s="127"/>
      <c r="FL29" s="127"/>
    </row>
    <row r="30" spans="1:168" s="58" customFormat="1" ht="19.899999999999999" hidden="1" customHeight="1">
      <c r="A30" s="639" t="s">
        <v>181</v>
      </c>
      <c r="B30" s="701">
        <v>5</v>
      </c>
      <c r="C30" s="1232"/>
      <c r="D30" s="1232"/>
      <c r="E30" s="1222"/>
      <c r="F30" s="1222"/>
      <c r="G30" s="722"/>
      <c r="H30" s="1233"/>
      <c r="I30" s="1234"/>
      <c r="J30" s="1234"/>
      <c r="K30" s="722"/>
      <c r="L30" s="1241"/>
      <c r="M30" s="1234"/>
      <c r="N30" s="1234"/>
      <c r="O30" s="723"/>
      <c r="P30" s="68" t="s">
        <v>181</v>
      </c>
      <c r="Q30" s="74" t="s">
        <v>1273</v>
      </c>
      <c r="R30" s="152" t="s">
        <v>181</v>
      </c>
      <c r="S30" s="74">
        <v>12</v>
      </c>
      <c r="T30" s="152" t="s">
        <v>181</v>
      </c>
      <c r="U30" s="74"/>
      <c r="V30" s="152"/>
      <c r="W30" s="152"/>
      <c r="X30" s="152" t="s">
        <v>181</v>
      </c>
      <c r="Y30" s="903">
        <f t="shared" si="24"/>
        <v>0</v>
      </c>
      <c r="Z30" s="152" t="s">
        <v>181</v>
      </c>
      <c r="AA30" s="74"/>
      <c r="AB30" s="152" t="s">
        <v>181</v>
      </c>
      <c r="AC30" s="903">
        <f t="shared" si="25"/>
        <v>0</v>
      </c>
      <c r="AD30" s="73"/>
      <c r="AE30" s="68" t="s">
        <v>181</v>
      </c>
      <c r="AF30" s="74" t="s">
        <v>1273</v>
      </c>
      <c r="AG30" s="152" t="s">
        <v>181</v>
      </c>
      <c r="AH30" s="74">
        <v>12</v>
      </c>
      <c r="AI30" s="152" t="s">
        <v>181</v>
      </c>
      <c r="AJ30" s="74"/>
      <c r="AK30" s="152"/>
      <c r="AL30" s="152"/>
      <c r="AM30" s="152" t="s">
        <v>181</v>
      </c>
      <c r="AN30" s="903">
        <f t="shared" si="26"/>
        <v>0</v>
      </c>
      <c r="AO30" s="152" t="s">
        <v>181</v>
      </c>
      <c r="AP30" s="74"/>
      <c r="AQ30" s="152" t="s">
        <v>181</v>
      </c>
      <c r="AR30" s="903">
        <f t="shared" si="27"/>
        <v>0</v>
      </c>
      <c r="AS30" s="73"/>
      <c r="AT30" s="68" t="s">
        <v>181</v>
      </c>
      <c r="AU30" s="74" t="s">
        <v>1273</v>
      </c>
      <c r="AV30" s="152" t="s">
        <v>181</v>
      </c>
      <c r="AW30" s="74">
        <v>12</v>
      </c>
      <c r="AX30" s="152" t="s">
        <v>181</v>
      </c>
      <c r="AY30" s="74"/>
      <c r="AZ30" s="152"/>
      <c r="BA30" s="152"/>
      <c r="BB30" s="152" t="s">
        <v>181</v>
      </c>
      <c r="BC30" s="903">
        <f t="shared" si="28"/>
        <v>0</v>
      </c>
      <c r="BD30" s="152" t="s">
        <v>181</v>
      </c>
      <c r="BE30" s="74"/>
      <c r="BF30" s="152" t="s">
        <v>181</v>
      </c>
      <c r="BG30" s="903">
        <f t="shared" si="29"/>
        <v>0</v>
      </c>
      <c r="BH30" s="73"/>
      <c r="BI30" s="68" t="s">
        <v>181</v>
      </c>
      <c r="BJ30" s="74" t="s">
        <v>1273</v>
      </c>
      <c r="BK30" s="152" t="s">
        <v>181</v>
      </c>
      <c r="BL30" s="74">
        <v>12</v>
      </c>
      <c r="BM30" s="152" t="s">
        <v>181</v>
      </c>
      <c r="BN30" s="74"/>
      <c r="BO30" s="152"/>
      <c r="BP30" s="152"/>
      <c r="BQ30" s="152" t="s">
        <v>181</v>
      </c>
      <c r="BR30" s="903">
        <f t="shared" si="30"/>
        <v>0</v>
      </c>
      <c r="BS30" s="152" t="s">
        <v>181</v>
      </c>
      <c r="BT30" s="74"/>
      <c r="BU30" s="152" t="s">
        <v>181</v>
      </c>
      <c r="BV30" s="903">
        <f t="shared" si="31"/>
        <v>0</v>
      </c>
      <c r="BW30" s="73"/>
      <c r="BX30" s="68" t="s">
        <v>181</v>
      </c>
      <c r="BY30" s="74" t="s">
        <v>1273</v>
      </c>
      <c r="BZ30" s="152" t="s">
        <v>181</v>
      </c>
      <c r="CA30" s="74">
        <v>12</v>
      </c>
      <c r="CB30" s="152" t="s">
        <v>181</v>
      </c>
      <c r="CC30" s="74"/>
      <c r="CD30" s="152"/>
      <c r="CE30" s="152"/>
      <c r="CF30" s="152" t="s">
        <v>181</v>
      </c>
      <c r="CG30" s="903">
        <f t="shared" si="32"/>
        <v>0</v>
      </c>
      <c r="CH30" s="152" t="s">
        <v>181</v>
      </c>
      <c r="CI30" s="74"/>
      <c r="CJ30" s="152" t="s">
        <v>181</v>
      </c>
      <c r="CK30" s="903">
        <f t="shared" si="33"/>
        <v>0</v>
      </c>
      <c r="CL30" s="73"/>
      <c r="CM30" s="185" t="s">
        <v>181</v>
      </c>
      <c r="CN30" s="185"/>
      <c r="CO30" s="185"/>
      <c r="CP30" s="183"/>
      <c r="CQ30" s="188" t="s">
        <v>181</v>
      </c>
      <c r="CR30" s="729"/>
      <c r="CS30" s="1161"/>
      <c r="CT30" s="170">
        <v>1.03</v>
      </c>
      <c r="CU30" s="76">
        <f t="shared" si="1"/>
        <v>1.0609</v>
      </c>
      <c r="CV30" s="76">
        <f t="shared" si="1"/>
        <v>1.092727</v>
      </c>
      <c r="CW30" s="76">
        <f t="shared" si="1"/>
        <v>1.1255088100000001</v>
      </c>
      <c r="CX30" s="76">
        <f t="shared" si="1"/>
        <v>1.1592740743000001</v>
      </c>
      <c r="CY30" s="51" t="e">
        <f>ROUND((2080/12)*#REF!,2)</f>
        <v>#REF!</v>
      </c>
      <c r="CZ30" s="51">
        <f t="shared" si="2"/>
        <v>0</v>
      </c>
      <c r="DA30" s="51">
        <f t="shared" si="3"/>
        <v>0</v>
      </c>
      <c r="DB30" s="51">
        <f t="shared" si="4"/>
        <v>0</v>
      </c>
      <c r="DC30" s="51">
        <f t="shared" si="5"/>
        <v>0</v>
      </c>
      <c r="DD30" s="735" t="e">
        <f>ROUND((#REF!/9),3)</f>
        <v>#REF!</v>
      </c>
      <c r="DE30" s="735">
        <f t="shared" si="6"/>
        <v>0</v>
      </c>
      <c r="DF30" s="735">
        <f t="shared" si="7"/>
        <v>0</v>
      </c>
      <c r="DG30" s="735">
        <f t="shared" si="8"/>
        <v>0</v>
      </c>
      <c r="DH30" s="735">
        <f t="shared" si="9"/>
        <v>0</v>
      </c>
      <c r="DI30" s="739" t="e">
        <f>ROUND((#REF!/12),3)</f>
        <v>#REF!</v>
      </c>
      <c r="DJ30" s="739">
        <f t="shared" si="10"/>
        <v>0</v>
      </c>
      <c r="DK30" s="739">
        <f t="shared" si="11"/>
        <v>0</v>
      </c>
      <c r="DL30" s="739">
        <f t="shared" si="12"/>
        <v>0</v>
      </c>
      <c r="DM30" s="739">
        <f t="shared" si="13"/>
        <v>0</v>
      </c>
      <c r="DN30" s="740" t="e">
        <f>ROUND(CT30*#REF!,2)</f>
        <v>#REF!</v>
      </c>
      <c r="DO30" s="740" t="e">
        <f>ROUND(CU30*#REF!,2)</f>
        <v>#REF!</v>
      </c>
      <c r="DP30" s="740" t="e">
        <f>ROUND(CV30*#REF!,2)</f>
        <v>#REF!</v>
      </c>
      <c r="DQ30" s="740" t="e">
        <f>ROUND(CW30*#REF!,2)</f>
        <v>#REF!</v>
      </c>
      <c r="DR30" s="740" t="e">
        <f>ROUND(CX30*#REF!,2)</f>
        <v>#REF!</v>
      </c>
      <c r="DS30" s="743" t="e">
        <f t="shared" si="14"/>
        <v>#REF!</v>
      </c>
      <c r="DT30" s="743" t="e">
        <f t="shared" si="15"/>
        <v>#REF!</v>
      </c>
      <c r="DU30" s="743" t="e">
        <f t="shared" si="16"/>
        <v>#REF!</v>
      </c>
      <c r="DV30" s="743" t="e">
        <f t="shared" si="17"/>
        <v>#REF!</v>
      </c>
      <c r="DW30" s="743" t="e">
        <f t="shared" si="18"/>
        <v>#REF!</v>
      </c>
      <c r="DX30" s="740" t="e">
        <f t="shared" si="19"/>
        <v>#REF!</v>
      </c>
      <c r="DY30" s="740" t="e">
        <f t="shared" si="20"/>
        <v>#REF!</v>
      </c>
      <c r="DZ30" s="740" t="e">
        <f t="shared" si="21"/>
        <v>#REF!</v>
      </c>
      <c r="EA30" s="740" t="e">
        <f t="shared" si="22"/>
        <v>#REF!</v>
      </c>
      <c r="EB30" s="740" t="e">
        <f t="shared" si="23"/>
        <v>#REF!</v>
      </c>
      <c r="EC30" s="748">
        <f>ROUND($N30*Y30, 'Initial Information'!B27)</f>
        <v>0</v>
      </c>
      <c r="ED30" s="748">
        <f>ROUND($N30*AR30, 'Initial Information'!B27)</f>
        <v>0</v>
      </c>
      <c r="EE30" s="748">
        <f>ROUND($N30*BG30, 'Initial Information'!B27)</f>
        <v>0</v>
      </c>
      <c r="EF30" s="748">
        <f>ROUND($N30*BV30, 'Initial Information'!B27)</f>
        <v>0</v>
      </c>
      <c r="EG30" s="748">
        <f>ROUND($N30*CK30, 'Initial Information'!B27)</f>
        <v>0</v>
      </c>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row>
    <row r="31" spans="1:168" s="58" customFormat="1" ht="19.899999999999999" hidden="1" customHeight="1">
      <c r="A31" s="639" t="s">
        <v>181</v>
      </c>
      <c r="B31" s="701">
        <v>6</v>
      </c>
      <c r="C31" s="1232" t="s">
        <v>181</v>
      </c>
      <c r="D31" s="1232"/>
      <c r="E31" s="1222"/>
      <c r="F31" s="1222"/>
      <c r="G31" s="722"/>
      <c r="H31" s="1233" t="s">
        <v>181</v>
      </c>
      <c r="I31" s="1234"/>
      <c r="J31" s="1234"/>
      <c r="K31" s="722"/>
      <c r="L31" s="1241"/>
      <c r="M31" s="1234"/>
      <c r="N31" s="1234"/>
      <c r="O31" s="723" t="s">
        <v>181</v>
      </c>
      <c r="P31" s="68" t="s">
        <v>181</v>
      </c>
      <c r="Q31" s="74" t="s">
        <v>1273</v>
      </c>
      <c r="R31" s="152" t="s">
        <v>181</v>
      </c>
      <c r="S31" s="74">
        <v>12</v>
      </c>
      <c r="T31" s="152" t="s">
        <v>181</v>
      </c>
      <c r="U31" s="74"/>
      <c r="V31" s="152"/>
      <c r="W31" s="152"/>
      <c r="X31" s="152" t="s">
        <v>181</v>
      </c>
      <c r="Y31" s="903">
        <f t="shared" si="24"/>
        <v>0</v>
      </c>
      <c r="Z31" s="152" t="s">
        <v>181</v>
      </c>
      <c r="AA31" s="74"/>
      <c r="AB31" s="152" t="s">
        <v>181</v>
      </c>
      <c r="AC31" s="903">
        <f t="shared" si="25"/>
        <v>0</v>
      </c>
      <c r="AD31" s="73"/>
      <c r="AE31" s="68" t="s">
        <v>181</v>
      </c>
      <c r="AF31" s="74" t="s">
        <v>1273</v>
      </c>
      <c r="AG31" s="152" t="s">
        <v>181</v>
      </c>
      <c r="AH31" s="74">
        <v>12</v>
      </c>
      <c r="AI31" s="152" t="s">
        <v>181</v>
      </c>
      <c r="AJ31" s="74"/>
      <c r="AK31" s="152"/>
      <c r="AL31" s="152"/>
      <c r="AM31" s="152" t="s">
        <v>181</v>
      </c>
      <c r="AN31" s="903">
        <f t="shared" si="26"/>
        <v>0</v>
      </c>
      <c r="AO31" s="152" t="s">
        <v>181</v>
      </c>
      <c r="AP31" s="74"/>
      <c r="AQ31" s="152" t="s">
        <v>181</v>
      </c>
      <c r="AR31" s="903">
        <f t="shared" si="27"/>
        <v>0</v>
      </c>
      <c r="AS31" s="73"/>
      <c r="AT31" s="68" t="s">
        <v>181</v>
      </c>
      <c r="AU31" s="74" t="s">
        <v>1273</v>
      </c>
      <c r="AV31" s="152" t="s">
        <v>181</v>
      </c>
      <c r="AW31" s="74">
        <v>12</v>
      </c>
      <c r="AX31" s="152" t="s">
        <v>181</v>
      </c>
      <c r="AY31" s="74"/>
      <c r="AZ31" s="152"/>
      <c r="BA31" s="152"/>
      <c r="BB31" s="152" t="s">
        <v>181</v>
      </c>
      <c r="BC31" s="903">
        <f t="shared" si="28"/>
        <v>0</v>
      </c>
      <c r="BD31" s="152" t="s">
        <v>181</v>
      </c>
      <c r="BE31" s="74"/>
      <c r="BF31" s="152" t="s">
        <v>181</v>
      </c>
      <c r="BG31" s="903">
        <f t="shared" si="29"/>
        <v>0</v>
      </c>
      <c r="BH31" s="73"/>
      <c r="BI31" s="68" t="s">
        <v>181</v>
      </c>
      <c r="BJ31" s="74" t="s">
        <v>1273</v>
      </c>
      <c r="BK31" s="152" t="s">
        <v>181</v>
      </c>
      <c r="BL31" s="74">
        <v>12</v>
      </c>
      <c r="BM31" s="152" t="s">
        <v>181</v>
      </c>
      <c r="BN31" s="74"/>
      <c r="BO31" s="152"/>
      <c r="BP31" s="152"/>
      <c r="BQ31" s="152" t="s">
        <v>181</v>
      </c>
      <c r="BR31" s="903">
        <f t="shared" si="30"/>
        <v>0</v>
      </c>
      <c r="BS31" s="152" t="s">
        <v>181</v>
      </c>
      <c r="BT31" s="74"/>
      <c r="BU31" s="152" t="s">
        <v>181</v>
      </c>
      <c r="BV31" s="903">
        <f t="shared" si="31"/>
        <v>0</v>
      </c>
      <c r="BW31" s="73"/>
      <c r="BX31" s="68" t="s">
        <v>181</v>
      </c>
      <c r="BY31" s="74" t="s">
        <v>1273</v>
      </c>
      <c r="BZ31" s="152" t="s">
        <v>181</v>
      </c>
      <c r="CA31" s="74">
        <v>12</v>
      </c>
      <c r="CB31" s="152" t="s">
        <v>181</v>
      </c>
      <c r="CC31" s="74"/>
      <c r="CD31" s="152"/>
      <c r="CE31" s="152"/>
      <c r="CF31" s="152" t="s">
        <v>181</v>
      </c>
      <c r="CG31" s="903">
        <f t="shared" si="32"/>
        <v>0</v>
      </c>
      <c r="CH31" s="152" t="s">
        <v>181</v>
      </c>
      <c r="CI31" s="74"/>
      <c r="CJ31" s="152" t="s">
        <v>181</v>
      </c>
      <c r="CK31" s="903">
        <f t="shared" si="33"/>
        <v>0</v>
      </c>
      <c r="CL31" s="73"/>
      <c r="CM31" s="185" t="s">
        <v>181</v>
      </c>
      <c r="CN31" s="185"/>
      <c r="CO31" s="185"/>
      <c r="CP31" s="183"/>
      <c r="CQ31" s="188" t="s">
        <v>181</v>
      </c>
      <c r="CR31" s="729"/>
      <c r="CS31" s="1161"/>
      <c r="CT31" s="170">
        <v>1.03</v>
      </c>
      <c r="CU31" s="76">
        <f t="shared" si="1"/>
        <v>1.0609</v>
      </c>
      <c r="CV31" s="76">
        <f t="shared" si="1"/>
        <v>1.092727</v>
      </c>
      <c r="CW31" s="76">
        <f t="shared" si="1"/>
        <v>1.1255088100000001</v>
      </c>
      <c r="CX31" s="76">
        <f t="shared" si="1"/>
        <v>1.1592740743000001</v>
      </c>
      <c r="CY31" s="51" t="e">
        <f>ROUND((2080/12)*#REF!,2)</f>
        <v>#REF!</v>
      </c>
      <c r="CZ31" s="51">
        <f t="shared" si="2"/>
        <v>0</v>
      </c>
      <c r="DA31" s="51">
        <f t="shared" si="3"/>
        <v>0</v>
      </c>
      <c r="DB31" s="51">
        <f t="shared" si="4"/>
        <v>0</v>
      </c>
      <c r="DC31" s="51">
        <f t="shared" si="5"/>
        <v>0</v>
      </c>
      <c r="DD31" s="735" t="e">
        <f>ROUND((#REF!/9),3)</f>
        <v>#REF!</v>
      </c>
      <c r="DE31" s="735">
        <f t="shared" si="6"/>
        <v>0</v>
      </c>
      <c r="DF31" s="735">
        <f t="shared" si="7"/>
        <v>0</v>
      </c>
      <c r="DG31" s="735">
        <f t="shared" si="8"/>
        <v>0</v>
      </c>
      <c r="DH31" s="735">
        <f t="shared" si="9"/>
        <v>0</v>
      </c>
      <c r="DI31" s="739" t="e">
        <f>ROUND((#REF!/12),3)</f>
        <v>#REF!</v>
      </c>
      <c r="DJ31" s="739">
        <f t="shared" si="10"/>
        <v>0</v>
      </c>
      <c r="DK31" s="739">
        <f t="shared" si="11"/>
        <v>0</v>
      </c>
      <c r="DL31" s="739">
        <f t="shared" si="12"/>
        <v>0</v>
      </c>
      <c r="DM31" s="739">
        <f t="shared" si="13"/>
        <v>0</v>
      </c>
      <c r="DN31" s="740" t="e">
        <f>ROUND(CT31*#REF!,2)</f>
        <v>#REF!</v>
      </c>
      <c r="DO31" s="740" t="e">
        <f>ROUND(CU31*#REF!,2)</f>
        <v>#REF!</v>
      </c>
      <c r="DP31" s="740" t="e">
        <f>ROUND(CV31*#REF!,2)</f>
        <v>#REF!</v>
      </c>
      <c r="DQ31" s="740" t="e">
        <f>ROUND(CW31*#REF!,2)</f>
        <v>#REF!</v>
      </c>
      <c r="DR31" s="740" t="e">
        <f>ROUND(CX31*#REF!,2)</f>
        <v>#REF!</v>
      </c>
      <c r="DS31" s="743" t="e">
        <f t="shared" si="14"/>
        <v>#REF!</v>
      </c>
      <c r="DT31" s="743" t="e">
        <f t="shared" si="15"/>
        <v>#REF!</v>
      </c>
      <c r="DU31" s="743" t="e">
        <f t="shared" si="16"/>
        <v>#REF!</v>
      </c>
      <c r="DV31" s="743" t="e">
        <f t="shared" si="17"/>
        <v>#REF!</v>
      </c>
      <c r="DW31" s="743" t="e">
        <f t="shared" si="18"/>
        <v>#REF!</v>
      </c>
      <c r="DX31" s="740" t="e">
        <f t="shared" si="19"/>
        <v>#REF!</v>
      </c>
      <c r="DY31" s="740" t="e">
        <f t="shared" si="20"/>
        <v>#REF!</v>
      </c>
      <c r="DZ31" s="740" t="e">
        <f t="shared" si="21"/>
        <v>#REF!</v>
      </c>
      <c r="EA31" s="740" t="e">
        <f t="shared" si="22"/>
        <v>#REF!</v>
      </c>
      <c r="EB31" s="740" t="e">
        <f t="shared" si="23"/>
        <v>#REF!</v>
      </c>
      <c r="EC31" s="748">
        <f>ROUND($N31*Y31, 'Initial Information'!B27)</f>
        <v>0</v>
      </c>
      <c r="ED31" s="748">
        <f>ROUND($N31*AR31, 'Initial Information'!B27)</f>
        <v>0</v>
      </c>
      <c r="EE31" s="748">
        <f>ROUND($N31*BG31, 'Initial Information'!B27)</f>
        <v>0</v>
      </c>
      <c r="EF31" s="748">
        <f>ROUND($N31*BV31, 'Initial Information'!B27)</f>
        <v>0</v>
      </c>
      <c r="EG31" s="748">
        <f>ROUND($N31*CK31, 'Initial Information'!B27)</f>
        <v>0</v>
      </c>
      <c r="EH31" s="127"/>
      <c r="EI31" s="127"/>
      <c r="EJ31" s="127"/>
      <c r="EK31" s="127"/>
      <c r="EL31" s="127"/>
      <c r="EM31" s="127"/>
      <c r="EN31" s="127"/>
      <c r="EO31" s="127"/>
      <c r="EP31" s="127"/>
      <c r="EQ31" s="127"/>
      <c r="ER31" s="127"/>
      <c r="ES31" s="127"/>
      <c r="ET31" s="127"/>
      <c r="EU31" s="127"/>
      <c r="EV31" s="127"/>
      <c r="EW31" s="127"/>
      <c r="EX31" s="127"/>
      <c r="EY31" s="127"/>
      <c r="EZ31" s="127"/>
      <c r="FA31" s="127"/>
      <c r="FB31" s="127"/>
      <c r="FC31" s="127"/>
      <c r="FD31" s="127"/>
      <c r="FE31" s="127"/>
      <c r="FF31" s="127"/>
      <c r="FG31" s="127"/>
      <c r="FH31" s="127"/>
      <c r="FI31" s="127"/>
      <c r="FJ31" s="127"/>
      <c r="FK31" s="127"/>
      <c r="FL31" s="127"/>
    </row>
    <row r="32" spans="1:168" s="58" customFormat="1" ht="19.899999999999999" hidden="1" customHeight="1">
      <c r="A32" s="639" t="s">
        <v>181</v>
      </c>
      <c r="B32" s="701">
        <v>7</v>
      </c>
      <c r="C32" s="1232" t="s">
        <v>181</v>
      </c>
      <c r="D32" s="1232"/>
      <c r="E32" s="1222"/>
      <c r="F32" s="1222"/>
      <c r="G32" s="722"/>
      <c r="H32" s="1233" t="s">
        <v>181</v>
      </c>
      <c r="I32" s="1234"/>
      <c r="J32" s="1234"/>
      <c r="K32" s="722"/>
      <c r="L32" s="1241"/>
      <c r="M32" s="1234"/>
      <c r="N32" s="1234"/>
      <c r="O32" s="723" t="s">
        <v>181</v>
      </c>
      <c r="P32" s="68" t="s">
        <v>181</v>
      </c>
      <c r="Q32" s="74" t="s">
        <v>1273</v>
      </c>
      <c r="R32" s="152" t="s">
        <v>181</v>
      </c>
      <c r="S32" s="74">
        <v>12</v>
      </c>
      <c r="T32" s="152" t="s">
        <v>181</v>
      </c>
      <c r="U32" s="74"/>
      <c r="V32" s="152"/>
      <c r="W32" s="152"/>
      <c r="X32" s="152" t="s">
        <v>181</v>
      </c>
      <c r="Y32" s="903">
        <f t="shared" si="24"/>
        <v>0</v>
      </c>
      <c r="Z32" s="152" t="s">
        <v>181</v>
      </c>
      <c r="AA32" s="74"/>
      <c r="AB32" s="152" t="s">
        <v>181</v>
      </c>
      <c r="AC32" s="903">
        <f t="shared" si="25"/>
        <v>0</v>
      </c>
      <c r="AD32" s="73"/>
      <c r="AE32" s="68" t="s">
        <v>181</v>
      </c>
      <c r="AF32" s="74" t="s">
        <v>1273</v>
      </c>
      <c r="AG32" s="152" t="s">
        <v>181</v>
      </c>
      <c r="AH32" s="74">
        <v>12</v>
      </c>
      <c r="AI32" s="152" t="s">
        <v>181</v>
      </c>
      <c r="AJ32" s="74"/>
      <c r="AK32" s="152"/>
      <c r="AL32" s="152"/>
      <c r="AM32" s="152" t="s">
        <v>181</v>
      </c>
      <c r="AN32" s="903">
        <f t="shared" si="26"/>
        <v>0</v>
      </c>
      <c r="AO32" s="152" t="s">
        <v>181</v>
      </c>
      <c r="AP32" s="74"/>
      <c r="AQ32" s="152" t="s">
        <v>181</v>
      </c>
      <c r="AR32" s="903">
        <f t="shared" si="27"/>
        <v>0</v>
      </c>
      <c r="AS32" s="73"/>
      <c r="AT32" s="68" t="s">
        <v>181</v>
      </c>
      <c r="AU32" s="74" t="s">
        <v>1273</v>
      </c>
      <c r="AV32" s="152" t="s">
        <v>181</v>
      </c>
      <c r="AW32" s="74">
        <v>12</v>
      </c>
      <c r="AX32" s="152" t="s">
        <v>181</v>
      </c>
      <c r="AY32" s="74"/>
      <c r="AZ32" s="152"/>
      <c r="BA32" s="152"/>
      <c r="BB32" s="152" t="s">
        <v>181</v>
      </c>
      <c r="BC32" s="903">
        <f t="shared" si="28"/>
        <v>0</v>
      </c>
      <c r="BD32" s="152" t="s">
        <v>181</v>
      </c>
      <c r="BE32" s="74"/>
      <c r="BF32" s="152" t="s">
        <v>181</v>
      </c>
      <c r="BG32" s="903">
        <f t="shared" si="29"/>
        <v>0</v>
      </c>
      <c r="BH32" s="73"/>
      <c r="BI32" s="68" t="s">
        <v>181</v>
      </c>
      <c r="BJ32" s="74" t="s">
        <v>1273</v>
      </c>
      <c r="BK32" s="152" t="s">
        <v>181</v>
      </c>
      <c r="BL32" s="74">
        <v>12</v>
      </c>
      <c r="BM32" s="152" t="s">
        <v>181</v>
      </c>
      <c r="BN32" s="74"/>
      <c r="BO32" s="152"/>
      <c r="BP32" s="152"/>
      <c r="BQ32" s="152" t="s">
        <v>181</v>
      </c>
      <c r="BR32" s="903">
        <f t="shared" si="30"/>
        <v>0</v>
      </c>
      <c r="BS32" s="152" t="s">
        <v>181</v>
      </c>
      <c r="BT32" s="74"/>
      <c r="BU32" s="152" t="s">
        <v>181</v>
      </c>
      <c r="BV32" s="903">
        <f t="shared" si="31"/>
        <v>0</v>
      </c>
      <c r="BW32" s="73"/>
      <c r="BX32" s="68" t="s">
        <v>181</v>
      </c>
      <c r="BY32" s="74" t="s">
        <v>1273</v>
      </c>
      <c r="BZ32" s="152" t="s">
        <v>181</v>
      </c>
      <c r="CA32" s="74">
        <v>12</v>
      </c>
      <c r="CB32" s="152" t="s">
        <v>181</v>
      </c>
      <c r="CC32" s="74"/>
      <c r="CD32" s="152"/>
      <c r="CE32" s="152"/>
      <c r="CF32" s="152" t="s">
        <v>181</v>
      </c>
      <c r="CG32" s="903">
        <f t="shared" si="32"/>
        <v>0</v>
      </c>
      <c r="CH32" s="152" t="s">
        <v>181</v>
      </c>
      <c r="CI32" s="74"/>
      <c r="CJ32" s="152" t="s">
        <v>181</v>
      </c>
      <c r="CK32" s="903">
        <f t="shared" si="33"/>
        <v>0</v>
      </c>
      <c r="CL32" s="73"/>
      <c r="CM32" s="185" t="s">
        <v>181</v>
      </c>
      <c r="CN32" s="185"/>
      <c r="CO32" s="185"/>
      <c r="CP32" s="183"/>
      <c r="CQ32" s="188" t="s">
        <v>181</v>
      </c>
      <c r="CR32" s="729"/>
      <c r="CS32" s="1161"/>
      <c r="CT32" s="170">
        <v>1.03</v>
      </c>
      <c r="CU32" s="76">
        <f t="shared" si="1"/>
        <v>1.0609</v>
      </c>
      <c r="CV32" s="76">
        <f t="shared" si="1"/>
        <v>1.092727</v>
      </c>
      <c r="CW32" s="76">
        <f t="shared" si="1"/>
        <v>1.1255088100000001</v>
      </c>
      <c r="CX32" s="76">
        <f t="shared" si="1"/>
        <v>1.1592740743000001</v>
      </c>
      <c r="CY32" s="51" t="e">
        <f>ROUND((2080/12)*#REF!,2)</f>
        <v>#REF!</v>
      </c>
      <c r="CZ32" s="51">
        <f t="shared" si="2"/>
        <v>0</v>
      </c>
      <c r="DA32" s="51">
        <f t="shared" si="3"/>
        <v>0</v>
      </c>
      <c r="DB32" s="51">
        <f t="shared" si="4"/>
        <v>0</v>
      </c>
      <c r="DC32" s="51">
        <f t="shared" si="5"/>
        <v>0</v>
      </c>
      <c r="DD32" s="735" t="e">
        <f>ROUND((#REF!/9),3)</f>
        <v>#REF!</v>
      </c>
      <c r="DE32" s="735">
        <f t="shared" si="6"/>
        <v>0</v>
      </c>
      <c r="DF32" s="735">
        <f t="shared" si="7"/>
        <v>0</v>
      </c>
      <c r="DG32" s="735">
        <f t="shared" si="8"/>
        <v>0</v>
      </c>
      <c r="DH32" s="735">
        <f t="shared" si="9"/>
        <v>0</v>
      </c>
      <c r="DI32" s="739" t="e">
        <f>ROUND((#REF!/12),3)</f>
        <v>#REF!</v>
      </c>
      <c r="DJ32" s="739">
        <f t="shared" si="10"/>
        <v>0</v>
      </c>
      <c r="DK32" s="739">
        <f t="shared" si="11"/>
        <v>0</v>
      </c>
      <c r="DL32" s="739">
        <f t="shared" si="12"/>
        <v>0</v>
      </c>
      <c r="DM32" s="739">
        <f t="shared" si="13"/>
        <v>0</v>
      </c>
      <c r="DN32" s="740" t="e">
        <f>ROUND(CT32*#REF!,2)</f>
        <v>#REF!</v>
      </c>
      <c r="DO32" s="740" t="e">
        <f>ROUND(CU32*#REF!,2)</f>
        <v>#REF!</v>
      </c>
      <c r="DP32" s="740" t="e">
        <f>ROUND(CV32*#REF!,2)</f>
        <v>#REF!</v>
      </c>
      <c r="DQ32" s="740" t="e">
        <f>ROUND(CW32*#REF!,2)</f>
        <v>#REF!</v>
      </c>
      <c r="DR32" s="740" t="e">
        <f>ROUND(CX32*#REF!,2)</f>
        <v>#REF!</v>
      </c>
      <c r="DS32" s="743" t="e">
        <f t="shared" si="14"/>
        <v>#REF!</v>
      </c>
      <c r="DT32" s="743" t="e">
        <f t="shared" si="15"/>
        <v>#REF!</v>
      </c>
      <c r="DU32" s="743" t="e">
        <f t="shared" si="16"/>
        <v>#REF!</v>
      </c>
      <c r="DV32" s="743" t="e">
        <f t="shared" si="17"/>
        <v>#REF!</v>
      </c>
      <c r="DW32" s="743" t="e">
        <f t="shared" si="18"/>
        <v>#REF!</v>
      </c>
      <c r="DX32" s="740" t="e">
        <f t="shared" si="19"/>
        <v>#REF!</v>
      </c>
      <c r="DY32" s="740" t="e">
        <f t="shared" si="20"/>
        <v>#REF!</v>
      </c>
      <c r="DZ32" s="740" t="e">
        <f t="shared" si="21"/>
        <v>#REF!</v>
      </c>
      <c r="EA32" s="740" t="e">
        <f t="shared" si="22"/>
        <v>#REF!</v>
      </c>
      <c r="EB32" s="740" t="e">
        <f t="shared" si="23"/>
        <v>#REF!</v>
      </c>
      <c r="EC32" s="748">
        <f>ROUND($N32*Y32, 'Initial Information'!B27)</f>
        <v>0</v>
      </c>
      <c r="ED32" s="748">
        <f>ROUND($N32*AR32, 'Initial Information'!B27)</f>
        <v>0</v>
      </c>
      <c r="EE32" s="748">
        <f>ROUND($N32*BG32, 'Initial Information'!B27)</f>
        <v>0</v>
      </c>
      <c r="EF32" s="748">
        <f>ROUND($N32*BV32, 'Initial Information'!B27)</f>
        <v>0</v>
      </c>
      <c r="EG32" s="748">
        <f>ROUND($N32*CK32, 'Initial Information'!B27)</f>
        <v>0</v>
      </c>
      <c r="EH32" s="127"/>
      <c r="EI32" s="127"/>
      <c r="EJ32" s="127"/>
      <c r="EK32" s="127"/>
      <c r="EL32" s="127"/>
      <c r="EM32" s="127"/>
      <c r="EN32" s="127"/>
      <c r="EO32" s="127"/>
      <c r="EP32" s="127"/>
      <c r="EQ32" s="127"/>
      <c r="ER32" s="127"/>
      <c r="ES32" s="127"/>
      <c r="ET32" s="127"/>
      <c r="EU32" s="127"/>
      <c r="EV32" s="127"/>
      <c r="EW32" s="127"/>
      <c r="EX32" s="127"/>
      <c r="EY32" s="127"/>
      <c r="EZ32" s="127"/>
      <c r="FA32" s="127"/>
      <c r="FB32" s="127"/>
      <c r="FC32" s="127"/>
      <c r="FD32" s="127"/>
      <c r="FE32" s="127"/>
      <c r="FF32" s="127"/>
      <c r="FG32" s="127"/>
      <c r="FH32" s="127"/>
      <c r="FI32" s="127"/>
      <c r="FJ32" s="127"/>
      <c r="FK32" s="127"/>
      <c r="FL32" s="127"/>
    </row>
    <row r="33" spans="1:168" s="58" customFormat="1" ht="19.899999999999999" hidden="1" customHeight="1">
      <c r="A33" s="639" t="s">
        <v>181</v>
      </c>
      <c r="B33" s="701">
        <v>8</v>
      </c>
      <c r="C33" s="1232" t="s">
        <v>181</v>
      </c>
      <c r="D33" s="1232"/>
      <c r="E33" s="1222"/>
      <c r="F33" s="1222"/>
      <c r="G33" s="722"/>
      <c r="H33" s="1233" t="s">
        <v>181</v>
      </c>
      <c r="I33" s="1234"/>
      <c r="J33" s="1234"/>
      <c r="K33" s="722"/>
      <c r="L33" s="1241"/>
      <c r="M33" s="1234"/>
      <c r="N33" s="1234"/>
      <c r="O33" s="723" t="s">
        <v>181</v>
      </c>
      <c r="P33" s="68" t="s">
        <v>181</v>
      </c>
      <c r="Q33" s="74" t="s">
        <v>1273</v>
      </c>
      <c r="R33" s="152" t="s">
        <v>181</v>
      </c>
      <c r="S33" s="74">
        <v>12</v>
      </c>
      <c r="T33" s="152" t="s">
        <v>181</v>
      </c>
      <c r="U33" s="74"/>
      <c r="V33" s="152"/>
      <c r="W33" s="152"/>
      <c r="X33" s="152" t="s">
        <v>181</v>
      </c>
      <c r="Y33" s="903">
        <f t="shared" si="24"/>
        <v>0</v>
      </c>
      <c r="Z33" s="152" t="s">
        <v>181</v>
      </c>
      <c r="AA33" s="74"/>
      <c r="AB33" s="152" t="s">
        <v>181</v>
      </c>
      <c r="AC33" s="903">
        <f t="shared" si="25"/>
        <v>0</v>
      </c>
      <c r="AD33" s="73"/>
      <c r="AE33" s="68" t="s">
        <v>181</v>
      </c>
      <c r="AF33" s="74" t="s">
        <v>1273</v>
      </c>
      <c r="AG33" s="152" t="s">
        <v>181</v>
      </c>
      <c r="AH33" s="74">
        <v>12</v>
      </c>
      <c r="AI33" s="152" t="s">
        <v>181</v>
      </c>
      <c r="AJ33" s="74"/>
      <c r="AK33" s="152"/>
      <c r="AL33" s="152"/>
      <c r="AM33" s="152" t="s">
        <v>181</v>
      </c>
      <c r="AN33" s="903">
        <f t="shared" si="26"/>
        <v>0</v>
      </c>
      <c r="AO33" s="152" t="s">
        <v>181</v>
      </c>
      <c r="AP33" s="74"/>
      <c r="AQ33" s="152" t="s">
        <v>181</v>
      </c>
      <c r="AR33" s="903">
        <f t="shared" si="27"/>
        <v>0</v>
      </c>
      <c r="AS33" s="73"/>
      <c r="AT33" s="68" t="s">
        <v>181</v>
      </c>
      <c r="AU33" s="74" t="s">
        <v>1273</v>
      </c>
      <c r="AV33" s="152" t="s">
        <v>181</v>
      </c>
      <c r="AW33" s="74">
        <v>12</v>
      </c>
      <c r="AX33" s="152" t="s">
        <v>181</v>
      </c>
      <c r="AY33" s="74"/>
      <c r="AZ33" s="152"/>
      <c r="BA33" s="152"/>
      <c r="BB33" s="152" t="s">
        <v>181</v>
      </c>
      <c r="BC33" s="903">
        <f t="shared" si="28"/>
        <v>0</v>
      </c>
      <c r="BD33" s="152" t="s">
        <v>181</v>
      </c>
      <c r="BE33" s="74"/>
      <c r="BF33" s="152" t="s">
        <v>181</v>
      </c>
      <c r="BG33" s="903">
        <f t="shared" si="29"/>
        <v>0</v>
      </c>
      <c r="BH33" s="73"/>
      <c r="BI33" s="68" t="s">
        <v>181</v>
      </c>
      <c r="BJ33" s="74" t="s">
        <v>1273</v>
      </c>
      <c r="BK33" s="152" t="s">
        <v>181</v>
      </c>
      <c r="BL33" s="74">
        <v>12</v>
      </c>
      <c r="BM33" s="152" t="s">
        <v>181</v>
      </c>
      <c r="BN33" s="74"/>
      <c r="BO33" s="152"/>
      <c r="BP33" s="152"/>
      <c r="BQ33" s="152" t="s">
        <v>181</v>
      </c>
      <c r="BR33" s="903">
        <f t="shared" si="30"/>
        <v>0</v>
      </c>
      <c r="BS33" s="152" t="s">
        <v>181</v>
      </c>
      <c r="BT33" s="74"/>
      <c r="BU33" s="152" t="s">
        <v>181</v>
      </c>
      <c r="BV33" s="903">
        <f t="shared" si="31"/>
        <v>0</v>
      </c>
      <c r="BW33" s="73"/>
      <c r="BX33" s="68" t="s">
        <v>181</v>
      </c>
      <c r="BY33" s="74" t="s">
        <v>1273</v>
      </c>
      <c r="BZ33" s="152" t="s">
        <v>181</v>
      </c>
      <c r="CA33" s="74">
        <v>12</v>
      </c>
      <c r="CB33" s="152" t="s">
        <v>181</v>
      </c>
      <c r="CC33" s="74"/>
      <c r="CD33" s="152"/>
      <c r="CE33" s="152"/>
      <c r="CF33" s="152" t="s">
        <v>181</v>
      </c>
      <c r="CG33" s="903">
        <f t="shared" si="32"/>
        <v>0</v>
      </c>
      <c r="CH33" s="152" t="s">
        <v>181</v>
      </c>
      <c r="CI33" s="74"/>
      <c r="CJ33" s="152" t="s">
        <v>181</v>
      </c>
      <c r="CK33" s="903">
        <f t="shared" si="33"/>
        <v>0</v>
      </c>
      <c r="CL33" s="73"/>
      <c r="CM33" s="185" t="s">
        <v>181</v>
      </c>
      <c r="CN33" s="185"/>
      <c r="CO33" s="185"/>
      <c r="CP33" s="183"/>
      <c r="CQ33" s="188" t="s">
        <v>181</v>
      </c>
      <c r="CR33" s="729"/>
      <c r="CS33" s="1161"/>
      <c r="CT33" s="170">
        <v>1.03</v>
      </c>
      <c r="CU33" s="76">
        <f t="shared" si="1"/>
        <v>1.0609</v>
      </c>
      <c r="CV33" s="76">
        <f t="shared" si="1"/>
        <v>1.092727</v>
      </c>
      <c r="CW33" s="76">
        <f t="shared" si="1"/>
        <v>1.1255088100000001</v>
      </c>
      <c r="CX33" s="76">
        <f t="shared" si="1"/>
        <v>1.1592740743000001</v>
      </c>
      <c r="CY33" s="51" t="e">
        <f>ROUND((2080/12)*#REF!,2)</f>
        <v>#REF!</v>
      </c>
      <c r="CZ33" s="51">
        <f t="shared" si="2"/>
        <v>0</v>
      </c>
      <c r="DA33" s="51">
        <f t="shared" si="3"/>
        <v>0</v>
      </c>
      <c r="DB33" s="51">
        <f t="shared" si="4"/>
        <v>0</v>
      </c>
      <c r="DC33" s="51">
        <f t="shared" si="5"/>
        <v>0</v>
      </c>
      <c r="DD33" s="735" t="e">
        <f>ROUND((#REF!/9),3)</f>
        <v>#REF!</v>
      </c>
      <c r="DE33" s="735">
        <f t="shared" si="6"/>
        <v>0</v>
      </c>
      <c r="DF33" s="735">
        <f t="shared" si="7"/>
        <v>0</v>
      </c>
      <c r="DG33" s="735">
        <f t="shared" si="8"/>
        <v>0</v>
      </c>
      <c r="DH33" s="735">
        <f t="shared" si="9"/>
        <v>0</v>
      </c>
      <c r="DI33" s="739" t="e">
        <f>ROUND((#REF!/12),3)</f>
        <v>#REF!</v>
      </c>
      <c r="DJ33" s="739">
        <f t="shared" si="10"/>
        <v>0</v>
      </c>
      <c r="DK33" s="739">
        <f t="shared" si="11"/>
        <v>0</v>
      </c>
      <c r="DL33" s="739">
        <f t="shared" si="12"/>
        <v>0</v>
      </c>
      <c r="DM33" s="739">
        <f t="shared" si="13"/>
        <v>0</v>
      </c>
      <c r="DN33" s="740" t="e">
        <f>ROUND(CT33*#REF!,2)</f>
        <v>#REF!</v>
      </c>
      <c r="DO33" s="740" t="e">
        <f>ROUND(CU33*#REF!,2)</f>
        <v>#REF!</v>
      </c>
      <c r="DP33" s="740" t="e">
        <f>ROUND(CV33*#REF!,2)</f>
        <v>#REF!</v>
      </c>
      <c r="DQ33" s="740" t="e">
        <f>ROUND(CW33*#REF!,2)</f>
        <v>#REF!</v>
      </c>
      <c r="DR33" s="740" t="e">
        <f>ROUND(CX33*#REF!,2)</f>
        <v>#REF!</v>
      </c>
      <c r="DS33" s="743" t="e">
        <f t="shared" si="14"/>
        <v>#REF!</v>
      </c>
      <c r="DT33" s="743" t="e">
        <f t="shared" si="15"/>
        <v>#REF!</v>
      </c>
      <c r="DU33" s="743" t="e">
        <f t="shared" si="16"/>
        <v>#REF!</v>
      </c>
      <c r="DV33" s="743" t="e">
        <f t="shared" si="17"/>
        <v>#REF!</v>
      </c>
      <c r="DW33" s="743" t="e">
        <f t="shared" si="18"/>
        <v>#REF!</v>
      </c>
      <c r="DX33" s="740" t="e">
        <f t="shared" si="19"/>
        <v>#REF!</v>
      </c>
      <c r="DY33" s="740" t="e">
        <f t="shared" si="20"/>
        <v>#REF!</v>
      </c>
      <c r="DZ33" s="740" t="e">
        <f t="shared" si="21"/>
        <v>#REF!</v>
      </c>
      <c r="EA33" s="740" t="e">
        <f t="shared" si="22"/>
        <v>#REF!</v>
      </c>
      <c r="EB33" s="740" t="e">
        <f t="shared" si="23"/>
        <v>#REF!</v>
      </c>
      <c r="EC33" s="748">
        <f>ROUND($N33*Y33, 'Initial Information'!B27)</f>
        <v>0</v>
      </c>
      <c r="ED33" s="748">
        <f>ROUND($N33*AR33, 'Initial Information'!B27)</f>
        <v>0</v>
      </c>
      <c r="EE33" s="748">
        <f>ROUND($N33*BG33, 'Initial Information'!B27)</f>
        <v>0</v>
      </c>
      <c r="EF33" s="748">
        <f>ROUND($N33*BV33, 'Initial Information'!B27)</f>
        <v>0</v>
      </c>
      <c r="EG33" s="748">
        <f>ROUND($N33*CK33, 'Initial Information'!B27)</f>
        <v>0</v>
      </c>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row>
    <row r="34" spans="1:168" s="58" customFormat="1" ht="19.899999999999999" hidden="1" customHeight="1">
      <c r="A34" s="639" t="s">
        <v>181</v>
      </c>
      <c r="B34" s="701">
        <v>9</v>
      </c>
      <c r="C34" s="1232" t="s">
        <v>181</v>
      </c>
      <c r="D34" s="1232"/>
      <c r="E34" s="1222"/>
      <c r="F34" s="1222"/>
      <c r="G34" s="722"/>
      <c r="H34" s="1233" t="s">
        <v>181</v>
      </c>
      <c r="I34" s="1234"/>
      <c r="J34" s="1234"/>
      <c r="K34" s="722"/>
      <c r="L34" s="1241"/>
      <c r="M34" s="1234"/>
      <c r="N34" s="1234"/>
      <c r="O34" s="723" t="s">
        <v>181</v>
      </c>
      <c r="P34" s="68" t="s">
        <v>181</v>
      </c>
      <c r="Q34" s="74" t="s">
        <v>1273</v>
      </c>
      <c r="R34" s="152" t="s">
        <v>181</v>
      </c>
      <c r="S34" s="74">
        <v>12</v>
      </c>
      <c r="T34" s="152" t="s">
        <v>181</v>
      </c>
      <c r="U34" s="74"/>
      <c r="V34" s="152"/>
      <c r="W34" s="152"/>
      <c r="X34" s="152" t="s">
        <v>181</v>
      </c>
      <c r="Y34" s="903">
        <f t="shared" si="24"/>
        <v>0</v>
      </c>
      <c r="Z34" s="152" t="s">
        <v>181</v>
      </c>
      <c r="AA34" s="74"/>
      <c r="AB34" s="152" t="s">
        <v>181</v>
      </c>
      <c r="AC34" s="903">
        <f t="shared" si="25"/>
        <v>0</v>
      </c>
      <c r="AD34" s="73"/>
      <c r="AE34" s="68" t="s">
        <v>181</v>
      </c>
      <c r="AF34" s="74" t="s">
        <v>1273</v>
      </c>
      <c r="AG34" s="152" t="s">
        <v>181</v>
      </c>
      <c r="AH34" s="74">
        <v>12</v>
      </c>
      <c r="AI34" s="152" t="s">
        <v>181</v>
      </c>
      <c r="AJ34" s="74"/>
      <c r="AK34" s="152"/>
      <c r="AL34" s="152"/>
      <c r="AM34" s="152" t="s">
        <v>181</v>
      </c>
      <c r="AN34" s="903">
        <f t="shared" si="26"/>
        <v>0</v>
      </c>
      <c r="AO34" s="152" t="s">
        <v>181</v>
      </c>
      <c r="AP34" s="74"/>
      <c r="AQ34" s="152" t="s">
        <v>181</v>
      </c>
      <c r="AR34" s="903">
        <f t="shared" si="27"/>
        <v>0</v>
      </c>
      <c r="AS34" s="73"/>
      <c r="AT34" s="68" t="s">
        <v>181</v>
      </c>
      <c r="AU34" s="74" t="s">
        <v>1273</v>
      </c>
      <c r="AV34" s="152" t="s">
        <v>181</v>
      </c>
      <c r="AW34" s="74">
        <v>12</v>
      </c>
      <c r="AX34" s="152" t="s">
        <v>181</v>
      </c>
      <c r="AY34" s="74"/>
      <c r="AZ34" s="152"/>
      <c r="BA34" s="152"/>
      <c r="BB34" s="152" t="s">
        <v>181</v>
      </c>
      <c r="BC34" s="903">
        <f t="shared" si="28"/>
        <v>0</v>
      </c>
      <c r="BD34" s="152" t="s">
        <v>181</v>
      </c>
      <c r="BE34" s="74"/>
      <c r="BF34" s="152" t="s">
        <v>181</v>
      </c>
      <c r="BG34" s="903">
        <f t="shared" si="29"/>
        <v>0</v>
      </c>
      <c r="BH34" s="73"/>
      <c r="BI34" s="68" t="s">
        <v>181</v>
      </c>
      <c r="BJ34" s="74" t="s">
        <v>1273</v>
      </c>
      <c r="BK34" s="152" t="s">
        <v>181</v>
      </c>
      <c r="BL34" s="74">
        <v>12</v>
      </c>
      <c r="BM34" s="152" t="s">
        <v>181</v>
      </c>
      <c r="BN34" s="74"/>
      <c r="BO34" s="152"/>
      <c r="BP34" s="152"/>
      <c r="BQ34" s="152" t="s">
        <v>181</v>
      </c>
      <c r="BR34" s="903">
        <f t="shared" si="30"/>
        <v>0</v>
      </c>
      <c r="BS34" s="152" t="s">
        <v>181</v>
      </c>
      <c r="BT34" s="74"/>
      <c r="BU34" s="152" t="s">
        <v>181</v>
      </c>
      <c r="BV34" s="903">
        <f t="shared" si="31"/>
        <v>0</v>
      </c>
      <c r="BW34" s="73"/>
      <c r="BX34" s="68" t="s">
        <v>181</v>
      </c>
      <c r="BY34" s="74" t="s">
        <v>1273</v>
      </c>
      <c r="BZ34" s="152" t="s">
        <v>181</v>
      </c>
      <c r="CA34" s="74">
        <v>12</v>
      </c>
      <c r="CB34" s="152" t="s">
        <v>181</v>
      </c>
      <c r="CC34" s="74"/>
      <c r="CD34" s="152"/>
      <c r="CE34" s="152"/>
      <c r="CF34" s="152" t="s">
        <v>181</v>
      </c>
      <c r="CG34" s="903">
        <f t="shared" si="32"/>
        <v>0</v>
      </c>
      <c r="CH34" s="152" t="s">
        <v>181</v>
      </c>
      <c r="CI34" s="74"/>
      <c r="CJ34" s="152" t="s">
        <v>181</v>
      </c>
      <c r="CK34" s="903">
        <f t="shared" si="33"/>
        <v>0</v>
      </c>
      <c r="CL34" s="73"/>
      <c r="CM34" s="185" t="s">
        <v>181</v>
      </c>
      <c r="CN34" s="185"/>
      <c r="CO34" s="185"/>
      <c r="CP34" s="183"/>
      <c r="CQ34" s="188" t="s">
        <v>181</v>
      </c>
      <c r="CR34" s="729"/>
      <c r="CS34" s="1161"/>
      <c r="CT34" s="170">
        <v>1.03</v>
      </c>
      <c r="CU34" s="76">
        <f t="shared" si="1"/>
        <v>1.0609</v>
      </c>
      <c r="CV34" s="76">
        <f t="shared" si="1"/>
        <v>1.092727</v>
      </c>
      <c r="CW34" s="76">
        <f t="shared" si="1"/>
        <v>1.1255088100000001</v>
      </c>
      <c r="CX34" s="76">
        <f t="shared" si="1"/>
        <v>1.1592740743000001</v>
      </c>
      <c r="CY34" s="51" t="e">
        <f>ROUND((2080/12)*#REF!,2)</f>
        <v>#REF!</v>
      </c>
      <c r="CZ34" s="51">
        <f t="shared" si="2"/>
        <v>0</v>
      </c>
      <c r="DA34" s="51">
        <f t="shared" si="3"/>
        <v>0</v>
      </c>
      <c r="DB34" s="51">
        <f t="shared" si="4"/>
        <v>0</v>
      </c>
      <c r="DC34" s="51">
        <f t="shared" si="5"/>
        <v>0</v>
      </c>
      <c r="DD34" s="735" t="e">
        <f>ROUND((#REF!/9),3)</f>
        <v>#REF!</v>
      </c>
      <c r="DE34" s="735">
        <f t="shared" si="6"/>
        <v>0</v>
      </c>
      <c r="DF34" s="735">
        <f t="shared" si="7"/>
        <v>0</v>
      </c>
      <c r="DG34" s="735">
        <f t="shared" si="8"/>
        <v>0</v>
      </c>
      <c r="DH34" s="735">
        <f t="shared" si="9"/>
        <v>0</v>
      </c>
      <c r="DI34" s="739" t="e">
        <f>ROUND((#REF!/12),3)</f>
        <v>#REF!</v>
      </c>
      <c r="DJ34" s="739">
        <f t="shared" si="10"/>
        <v>0</v>
      </c>
      <c r="DK34" s="739">
        <f t="shared" si="11"/>
        <v>0</v>
      </c>
      <c r="DL34" s="739">
        <f t="shared" si="12"/>
        <v>0</v>
      </c>
      <c r="DM34" s="739">
        <f t="shared" si="13"/>
        <v>0</v>
      </c>
      <c r="DN34" s="740" t="e">
        <f>ROUND(CT34*#REF!,2)</f>
        <v>#REF!</v>
      </c>
      <c r="DO34" s="740" t="e">
        <f>ROUND(CU34*#REF!,2)</f>
        <v>#REF!</v>
      </c>
      <c r="DP34" s="740" t="e">
        <f>ROUND(CV34*#REF!,2)</f>
        <v>#REF!</v>
      </c>
      <c r="DQ34" s="740" t="e">
        <f>ROUND(CW34*#REF!,2)</f>
        <v>#REF!</v>
      </c>
      <c r="DR34" s="740" t="e">
        <f>ROUND(CX34*#REF!,2)</f>
        <v>#REF!</v>
      </c>
      <c r="DS34" s="743" t="e">
        <f t="shared" si="14"/>
        <v>#REF!</v>
      </c>
      <c r="DT34" s="743" t="e">
        <f t="shared" si="15"/>
        <v>#REF!</v>
      </c>
      <c r="DU34" s="743" t="e">
        <f t="shared" si="16"/>
        <v>#REF!</v>
      </c>
      <c r="DV34" s="743" t="e">
        <f t="shared" si="17"/>
        <v>#REF!</v>
      </c>
      <c r="DW34" s="743" t="e">
        <f t="shared" si="18"/>
        <v>#REF!</v>
      </c>
      <c r="DX34" s="740" t="e">
        <f t="shared" si="19"/>
        <v>#REF!</v>
      </c>
      <c r="DY34" s="740" t="e">
        <f t="shared" si="20"/>
        <v>#REF!</v>
      </c>
      <c r="DZ34" s="740" t="e">
        <f t="shared" si="21"/>
        <v>#REF!</v>
      </c>
      <c r="EA34" s="740" t="e">
        <f t="shared" si="22"/>
        <v>#REF!</v>
      </c>
      <c r="EB34" s="740" t="e">
        <f t="shared" si="23"/>
        <v>#REF!</v>
      </c>
      <c r="EC34" s="748">
        <f>ROUND($N34*Y34, 'Initial Information'!B27)</f>
        <v>0</v>
      </c>
      <c r="ED34" s="748">
        <f>ROUND($N34*AR34, 'Initial Information'!B27)</f>
        <v>0</v>
      </c>
      <c r="EE34" s="748">
        <f>ROUND($N34*BG34, 'Initial Information'!B27)</f>
        <v>0</v>
      </c>
      <c r="EF34" s="748">
        <f>ROUND($N34*BV34, 'Initial Information'!B27)</f>
        <v>0</v>
      </c>
      <c r="EG34" s="748">
        <f>ROUND($N34*CK34, 'Initial Information'!B27)</f>
        <v>0</v>
      </c>
      <c r="EH34" s="127"/>
      <c r="EI34" s="127"/>
      <c r="EJ34" s="127"/>
      <c r="EK34" s="127"/>
      <c r="EL34" s="127"/>
      <c r="EM34" s="127"/>
      <c r="EN34" s="127"/>
      <c r="EO34" s="127"/>
      <c r="EP34" s="127"/>
      <c r="EQ34" s="127"/>
      <c r="ER34" s="127"/>
      <c r="ES34" s="127"/>
      <c r="ET34" s="127"/>
      <c r="EU34" s="127"/>
      <c r="EV34" s="127"/>
      <c r="EW34" s="127"/>
      <c r="EX34" s="127"/>
      <c r="EY34" s="127"/>
      <c r="EZ34" s="127"/>
      <c r="FA34" s="127"/>
      <c r="FB34" s="127"/>
      <c r="FC34" s="127"/>
      <c r="FD34" s="127"/>
      <c r="FE34" s="127"/>
      <c r="FF34" s="127"/>
      <c r="FG34" s="127"/>
      <c r="FH34" s="127"/>
      <c r="FI34" s="127"/>
      <c r="FJ34" s="127"/>
      <c r="FK34" s="127"/>
      <c r="FL34" s="127"/>
    </row>
    <row r="35" spans="1:168" s="58" customFormat="1" ht="19.899999999999999" hidden="1" customHeight="1">
      <c r="A35" s="639" t="s">
        <v>181</v>
      </c>
      <c r="B35" s="701">
        <v>10</v>
      </c>
      <c r="C35" s="1232" t="s">
        <v>181</v>
      </c>
      <c r="D35" s="1232"/>
      <c r="E35" s="1222"/>
      <c r="F35" s="1222"/>
      <c r="G35" s="722"/>
      <c r="H35" s="1233" t="s">
        <v>181</v>
      </c>
      <c r="I35" s="1234"/>
      <c r="J35" s="1234"/>
      <c r="K35" s="722"/>
      <c r="L35" s="1241"/>
      <c r="M35" s="1234"/>
      <c r="N35" s="1234"/>
      <c r="O35" s="723" t="s">
        <v>181</v>
      </c>
      <c r="P35" s="78" t="s">
        <v>181</v>
      </c>
      <c r="Q35" s="74" t="s">
        <v>1273</v>
      </c>
      <c r="R35" s="152" t="s">
        <v>181</v>
      </c>
      <c r="S35" s="74">
        <v>12</v>
      </c>
      <c r="T35" s="152" t="s">
        <v>181</v>
      </c>
      <c r="U35" s="74"/>
      <c r="V35" s="152"/>
      <c r="W35" s="152"/>
      <c r="X35" s="69" t="s">
        <v>181</v>
      </c>
      <c r="Y35" s="903">
        <f t="shared" si="24"/>
        <v>0</v>
      </c>
      <c r="Z35" s="69" t="s">
        <v>181</v>
      </c>
      <c r="AA35" s="74"/>
      <c r="AB35" s="69" t="s">
        <v>181</v>
      </c>
      <c r="AC35" s="903">
        <f t="shared" si="25"/>
        <v>0</v>
      </c>
      <c r="AD35" s="73"/>
      <c r="AE35" s="78" t="s">
        <v>181</v>
      </c>
      <c r="AF35" s="74" t="s">
        <v>1273</v>
      </c>
      <c r="AG35" s="152" t="s">
        <v>181</v>
      </c>
      <c r="AH35" s="74">
        <v>12</v>
      </c>
      <c r="AI35" s="152" t="s">
        <v>181</v>
      </c>
      <c r="AJ35" s="74"/>
      <c r="AK35" s="152"/>
      <c r="AL35" s="152"/>
      <c r="AM35" s="69" t="s">
        <v>181</v>
      </c>
      <c r="AN35" s="903">
        <f t="shared" si="26"/>
        <v>0</v>
      </c>
      <c r="AO35" s="69" t="s">
        <v>181</v>
      </c>
      <c r="AP35" s="74"/>
      <c r="AQ35" s="69" t="s">
        <v>181</v>
      </c>
      <c r="AR35" s="903">
        <f t="shared" si="27"/>
        <v>0</v>
      </c>
      <c r="AS35" s="73"/>
      <c r="AT35" s="78" t="s">
        <v>181</v>
      </c>
      <c r="AU35" s="74" t="s">
        <v>1273</v>
      </c>
      <c r="AV35" s="152" t="s">
        <v>181</v>
      </c>
      <c r="AW35" s="74">
        <v>12</v>
      </c>
      <c r="AX35" s="152" t="s">
        <v>181</v>
      </c>
      <c r="AY35" s="74"/>
      <c r="AZ35" s="152"/>
      <c r="BA35" s="152"/>
      <c r="BB35" s="69" t="s">
        <v>181</v>
      </c>
      <c r="BC35" s="903">
        <f t="shared" si="28"/>
        <v>0</v>
      </c>
      <c r="BD35" s="69" t="s">
        <v>181</v>
      </c>
      <c r="BE35" s="74"/>
      <c r="BF35" s="69" t="s">
        <v>181</v>
      </c>
      <c r="BG35" s="903">
        <f t="shared" si="29"/>
        <v>0</v>
      </c>
      <c r="BH35" s="73"/>
      <c r="BI35" s="78" t="s">
        <v>181</v>
      </c>
      <c r="BJ35" s="74" t="s">
        <v>1273</v>
      </c>
      <c r="BK35" s="152" t="s">
        <v>181</v>
      </c>
      <c r="BL35" s="74">
        <v>12</v>
      </c>
      <c r="BM35" s="152" t="s">
        <v>181</v>
      </c>
      <c r="BN35" s="74"/>
      <c r="BO35" s="152"/>
      <c r="BP35" s="152"/>
      <c r="BQ35" s="69" t="s">
        <v>181</v>
      </c>
      <c r="BR35" s="903">
        <f t="shared" si="30"/>
        <v>0</v>
      </c>
      <c r="BS35" s="69" t="s">
        <v>181</v>
      </c>
      <c r="BT35" s="74"/>
      <c r="BU35" s="69" t="s">
        <v>181</v>
      </c>
      <c r="BV35" s="903">
        <f t="shared" si="31"/>
        <v>0</v>
      </c>
      <c r="BW35" s="73"/>
      <c r="BX35" s="78" t="s">
        <v>181</v>
      </c>
      <c r="BY35" s="74" t="s">
        <v>1273</v>
      </c>
      <c r="BZ35" s="152" t="s">
        <v>181</v>
      </c>
      <c r="CA35" s="74">
        <v>12</v>
      </c>
      <c r="CB35" s="152" t="s">
        <v>181</v>
      </c>
      <c r="CC35" s="74"/>
      <c r="CD35" s="152"/>
      <c r="CE35" s="152"/>
      <c r="CF35" s="69" t="s">
        <v>181</v>
      </c>
      <c r="CG35" s="903">
        <f t="shared" si="32"/>
        <v>0</v>
      </c>
      <c r="CH35" s="69" t="s">
        <v>181</v>
      </c>
      <c r="CI35" s="74"/>
      <c r="CJ35" s="69" t="s">
        <v>181</v>
      </c>
      <c r="CK35" s="903">
        <f t="shared" si="33"/>
        <v>0</v>
      </c>
      <c r="CL35" s="73"/>
      <c r="CM35" s="185" t="s">
        <v>181</v>
      </c>
      <c r="CN35" s="185"/>
      <c r="CO35" s="185"/>
      <c r="CP35" s="183"/>
      <c r="CQ35" s="188" t="s">
        <v>181</v>
      </c>
      <c r="CR35" s="729"/>
      <c r="CS35" s="1161"/>
      <c r="CT35" s="170">
        <v>1.03</v>
      </c>
      <c r="CU35" s="76">
        <f t="shared" si="1"/>
        <v>1.0609</v>
      </c>
      <c r="CV35" s="76">
        <f t="shared" si="1"/>
        <v>1.092727</v>
      </c>
      <c r="CW35" s="76">
        <f t="shared" si="1"/>
        <v>1.1255088100000001</v>
      </c>
      <c r="CX35" s="76">
        <f t="shared" si="1"/>
        <v>1.1592740743000001</v>
      </c>
      <c r="CY35" s="51" t="e">
        <f>ROUND((2080/12)*#REF!,2)</f>
        <v>#REF!</v>
      </c>
      <c r="CZ35" s="51">
        <f t="shared" si="2"/>
        <v>0</v>
      </c>
      <c r="DA35" s="51">
        <f t="shared" si="3"/>
        <v>0</v>
      </c>
      <c r="DB35" s="51">
        <f t="shared" si="4"/>
        <v>0</v>
      </c>
      <c r="DC35" s="51">
        <f t="shared" si="5"/>
        <v>0</v>
      </c>
      <c r="DD35" s="735" t="e">
        <f>ROUND((#REF!/9),3)</f>
        <v>#REF!</v>
      </c>
      <c r="DE35" s="735">
        <f t="shared" si="6"/>
        <v>0</v>
      </c>
      <c r="DF35" s="735">
        <f t="shared" si="7"/>
        <v>0</v>
      </c>
      <c r="DG35" s="735">
        <f t="shared" si="8"/>
        <v>0</v>
      </c>
      <c r="DH35" s="735">
        <f t="shared" si="9"/>
        <v>0</v>
      </c>
      <c r="DI35" s="739" t="e">
        <f>ROUND((#REF!/12),3)</f>
        <v>#REF!</v>
      </c>
      <c r="DJ35" s="739">
        <f t="shared" si="10"/>
        <v>0</v>
      </c>
      <c r="DK35" s="739">
        <f t="shared" si="11"/>
        <v>0</v>
      </c>
      <c r="DL35" s="739">
        <f t="shared" si="12"/>
        <v>0</v>
      </c>
      <c r="DM35" s="739">
        <f t="shared" si="13"/>
        <v>0</v>
      </c>
      <c r="DN35" s="740" t="e">
        <f>ROUND(CT35*#REF!,2)</f>
        <v>#REF!</v>
      </c>
      <c r="DO35" s="740" t="e">
        <f>ROUND(CU35*#REF!,2)</f>
        <v>#REF!</v>
      </c>
      <c r="DP35" s="740" t="e">
        <f>ROUND(CV35*#REF!,2)</f>
        <v>#REF!</v>
      </c>
      <c r="DQ35" s="740" t="e">
        <f>ROUND(CW35*#REF!,2)</f>
        <v>#REF!</v>
      </c>
      <c r="DR35" s="740" t="e">
        <f>ROUND(CX35*#REF!,2)</f>
        <v>#REF!</v>
      </c>
      <c r="DS35" s="743" t="e">
        <f t="shared" si="14"/>
        <v>#REF!</v>
      </c>
      <c r="DT35" s="743" t="e">
        <f t="shared" si="15"/>
        <v>#REF!</v>
      </c>
      <c r="DU35" s="743" t="e">
        <f t="shared" si="16"/>
        <v>#REF!</v>
      </c>
      <c r="DV35" s="743" t="e">
        <f t="shared" si="17"/>
        <v>#REF!</v>
      </c>
      <c r="DW35" s="743" t="e">
        <f t="shared" si="18"/>
        <v>#REF!</v>
      </c>
      <c r="DX35" s="740" t="e">
        <f t="shared" si="19"/>
        <v>#REF!</v>
      </c>
      <c r="DY35" s="740" t="e">
        <f t="shared" si="20"/>
        <v>#REF!</v>
      </c>
      <c r="DZ35" s="740" t="e">
        <f t="shared" si="21"/>
        <v>#REF!</v>
      </c>
      <c r="EA35" s="740" t="e">
        <f t="shared" si="22"/>
        <v>#REF!</v>
      </c>
      <c r="EB35" s="740" t="e">
        <f t="shared" si="23"/>
        <v>#REF!</v>
      </c>
      <c r="EC35" s="748">
        <f>ROUND($N35*Y35, 'Initial Information'!B27)</f>
        <v>0</v>
      </c>
      <c r="ED35" s="748">
        <f>ROUND($N35*AR35, 'Initial Information'!B27)</f>
        <v>0</v>
      </c>
      <c r="EE35" s="748">
        <f>ROUND($N35*BG35, 'Initial Information'!B27)</f>
        <v>0</v>
      </c>
      <c r="EF35" s="748">
        <f>ROUND($N35*BV35, 'Initial Information'!B27)</f>
        <v>0</v>
      </c>
      <c r="EG35" s="748">
        <f>ROUND($N35*CK35, 'Initial Information'!B27)</f>
        <v>0</v>
      </c>
      <c r="EH35" s="127"/>
      <c r="EI35" s="127"/>
      <c r="EJ35" s="127"/>
      <c r="EK35" s="127"/>
      <c r="EL35" s="127"/>
      <c r="EM35" s="127"/>
      <c r="EN35" s="127"/>
      <c r="EO35" s="127"/>
      <c r="EP35" s="127"/>
      <c r="EQ35" s="127"/>
      <c r="ER35" s="127"/>
      <c r="ES35" s="127"/>
      <c r="ET35" s="127"/>
      <c r="EU35" s="127"/>
      <c r="EV35" s="127"/>
      <c r="EW35" s="127"/>
      <c r="EX35" s="127"/>
      <c r="EY35" s="127"/>
      <c r="EZ35" s="127"/>
      <c r="FA35" s="127"/>
      <c r="FB35" s="127"/>
      <c r="FC35" s="127"/>
      <c r="FD35" s="127"/>
      <c r="FE35" s="127"/>
      <c r="FF35" s="127"/>
      <c r="FG35" s="127"/>
      <c r="FH35" s="127"/>
      <c r="FI35" s="127"/>
      <c r="FJ35" s="127"/>
      <c r="FK35" s="127"/>
      <c r="FL35" s="127"/>
    </row>
    <row r="36" spans="1:168" s="58" customFormat="1" ht="4.9000000000000004" customHeight="1">
      <c r="A36" s="639" t="s">
        <v>181</v>
      </c>
      <c r="B36" s="701" t="s">
        <v>181</v>
      </c>
      <c r="C36" s="701" t="s">
        <v>181</v>
      </c>
      <c r="D36" s="701" t="s">
        <v>181</v>
      </c>
      <c r="E36" s="701" t="s">
        <v>181</v>
      </c>
      <c r="F36" s="701" t="s">
        <v>181</v>
      </c>
      <c r="G36" s="722"/>
      <c r="H36" s="701" t="s">
        <v>181</v>
      </c>
      <c r="I36" s="722"/>
      <c r="J36" s="722"/>
      <c r="K36" s="722"/>
      <c r="L36" s="722"/>
      <c r="M36" s="721" t="s">
        <v>181</v>
      </c>
      <c r="N36" s="854"/>
      <c r="O36" s="701" t="s">
        <v>181</v>
      </c>
      <c r="P36" s="68" t="s">
        <v>181</v>
      </c>
      <c r="Q36" s="152" t="s">
        <v>181</v>
      </c>
      <c r="R36" s="152" t="s">
        <v>181</v>
      </c>
      <c r="S36" s="152" t="s">
        <v>181</v>
      </c>
      <c r="T36" s="152" t="s">
        <v>181</v>
      </c>
      <c r="U36" s="152" t="s">
        <v>181</v>
      </c>
      <c r="V36" s="152"/>
      <c r="W36" s="152"/>
      <c r="X36" s="401"/>
      <c r="Y36" s="401" t="s">
        <v>181</v>
      </c>
      <c r="Z36" s="401"/>
      <c r="AA36" s="401"/>
      <c r="AB36" s="401"/>
      <c r="AC36" s="401" t="s">
        <v>181</v>
      </c>
      <c r="AD36" s="73"/>
      <c r="AE36" s="68" t="s">
        <v>181</v>
      </c>
      <c r="AF36" s="152" t="s">
        <v>181</v>
      </c>
      <c r="AG36" s="152" t="s">
        <v>181</v>
      </c>
      <c r="AH36" s="152" t="s">
        <v>181</v>
      </c>
      <c r="AI36" s="152" t="s">
        <v>181</v>
      </c>
      <c r="AJ36" s="152" t="s">
        <v>181</v>
      </c>
      <c r="AK36" s="152"/>
      <c r="AL36" s="152"/>
      <c r="AM36" s="401"/>
      <c r="AN36" s="401" t="s">
        <v>181</v>
      </c>
      <c r="AO36" s="401"/>
      <c r="AP36" s="401"/>
      <c r="AQ36" s="401"/>
      <c r="AR36" s="401" t="s">
        <v>181</v>
      </c>
      <c r="AS36" s="73"/>
      <c r="AT36" s="68" t="s">
        <v>181</v>
      </c>
      <c r="AU36" s="152" t="s">
        <v>181</v>
      </c>
      <c r="AV36" s="152" t="s">
        <v>181</v>
      </c>
      <c r="AW36" s="152" t="s">
        <v>181</v>
      </c>
      <c r="AX36" s="152" t="s">
        <v>181</v>
      </c>
      <c r="AY36" s="152" t="s">
        <v>181</v>
      </c>
      <c r="AZ36" s="152"/>
      <c r="BA36" s="152"/>
      <c r="BB36" s="401"/>
      <c r="BC36" s="401" t="s">
        <v>181</v>
      </c>
      <c r="BD36" s="401"/>
      <c r="BE36" s="401"/>
      <c r="BF36" s="401"/>
      <c r="BG36" s="401" t="s">
        <v>181</v>
      </c>
      <c r="BH36" s="73"/>
      <c r="BI36" s="68" t="s">
        <v>181</v>
      </c>
      <c r="BJ36" s="152" t="s">
        <v>181</v>
      </c>
      <c r="BK36" s="152" t="s">
        <v>181</v>
      </c>
      <c r="BL36" s="152" t="s">
        <v>181</v>
      </c>
      <c r="BM36" s="152" t="s">
        <v>181</v>
      </c>
      <c r="BN36" s="152" t="s">
        <v>181</v>
      </c>
      <c r="BO36" s="152"/>
      <c r="BP36" s="152"/>
      <c r="BQ36" s="401"/>
      <c r="BR36" s="401" t="s">
        <v>181</v>
      </c>
      <c r="BS36" s="401"/>
      <c r="BT36" s="401"/>
      <c r="BU36" s="401"/>
      <c r="BV36" s="401" t="s">
        <v>181</v>
      </c>
      <c r="BW36" s="73"/>
      <c r="BX36" s="68" t="s">
        <v>181</v>
      </c>
      <c r="BY36" s="152" t="s">
        <v>181</v>
      </c>
      <c r="BZ36" s="152" t="s">
        <v>181</v>
      </c>
      <c r="CA36" s="152" t="s">
        <v>181</v>
      </c>
      <c r="CB36" s="152" t="s">
        <v>181</v>
      </c>
      <c r="CC36" s="152" t="s">
        <v>181</v>
      </c>
      <c r="CD36" s="152"/>
      <c r="CE36" s="152"/>
      <c r="CF36" s="401"/>
      <c r="CG36" s="401" t="s">
        <v>181</v>
      </c>
      <c r="CH36" s="401"/>
      <c r="CI36" s="401"/>
      <c r="CJ36" s="401"/>
      <c r="CK36" s="401" t="s">
        <v>181</v>
      </c>
      <c r="CL36" s="73"/>
      <c r="CM36" s="185" t="s">
        <v>181</v>
      </c>
      <c r="CN36" s="185"/>
      <c r="CO36" s="185"/>
      <c r="CP36" s="183"/>
      <c r="CQ36" s="188" t="s">
        <v>181</v>
      </c>
      <c r="CR36" s="729"/>
      <c r="CS36" s="56" t="s">
        <v>181</v>
      </c>
      <c r="CT36" s="56" t="s">
        <v>181</v>
      </c>
      <c r="CU36" s="56" t="s">
        <v>181</v>
      </c>
      <c r="CV36" s="56" t="s">
        <v>181</v>
      </c>
      <c r="CW36" s="56" t="s">
        <v>181</v>
      </c>
      <c r="CX36" s="56" t="s">
        <v>181</v>
      </c>
      <c r="CY36" s="56" t="s">
        <v>181</v>
      </c>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56" t="s">
        <v>181</v>
      </c>
      <c r="ED36" s="127"/>
      <c r="EE36" s="127"/>
      <c r="EF36" s="127"/>
      <c r="EG36" s="127"/>
      <c r="EH36" s="127"/>
      <c r="EI36" s="127"/>
      <c r="EJ36" s="127"/>
      <c r="EK36" s="127"/>
      <c r="EL36" s="127"/>
      <c r="EM36" s="127"/>
      <c r="EN36" s="127"/>
      <c r="EO36" s="127"/>
      <c r="EP36" s="127"/>
      <c r="EQ36" s="127"/>
      <c r="ER36" s="127"/>
      <c r="ES36" s="127"/>
      <c r="ET36" s="127"/>
      <c r="EU36" s="127"/>
      <c r="EV36" s="127"/>
      <c r="EW36" s="127"/>
      <c r="EX36" s="127"/>
      <c r="EY36" s="127"/>
      <c r="EZ36" s="127"/>
      <c r="FA36" s="127"/>
      <c r="FB36" s="127"/>
      <c r="FC36" s="127"/>
      <c r="FD36" s="127"/>
      <c r="FE36" s="127"/>
      <c r="FF36" s="127"/>
      <c r="FG36" s="127"/>
      <c r="FH36" s="127"/>
      <c r="FI36" s="127"/>
      <c r="FJ36" s="127"/>
      <c r="FK36" s="127"/>
      <c r="FL36" s="127"/>
    </row>
    <row r="37" spans="1:168" s="58" customFormat="1" ht="24.95" customHeight="1">
      <c r="A37" s="639"/>
      <c r="B37" s="701"/>
      <c r="C37" s="701"/>
      <c r="D37" s="701"/>
      <c r="E37" s="701"/>
      <c r="F37" s="701"/>
      <c r="G37" s="701"/>
      <c r="H37" s="701"/>
      <c r="I37" s="701"/>
      <c r="J37" s="701"/>
      <c r="K37" s="701"/>
      <c r="L37" s="701"/>
      <c r="M37" s="701"/>
      <c r="N37" s="701"/>
      <c r="O37" s="701"/>
      <c r="P37" s="68"/>
      <c r="Q37" s="152" t="s">
        <v>181</v>
      </c>
      <c r="R37" s="152" t="s">
        <v>181</v>
      </c>
      <c r="S37" s="1210" t="s">
        <v>1218</v>
      </c>
      <c r="T37" s="1211"/>
      <c r="U37" s="1211"/>
      <c r="V37" s="886"/>
      <c r="W37" s="1210" t="s">
        <v>1266</v>
      </c>
      <c r="X37" s="1211"/>
      <c r="Y37" s="1211"/>
      <c r="Z37" s="1211"/>
      <c r="AA37" s="1211"/>
      <c r="AB37" s="897"/>
      <c r="AC37" s="888" t="s">
        <v>1217</v>
      </c>
      <c r="AD37" s="69"/>
      <c r="AE37" s="68"/>
      <c r="AF37" s="152" t="s">
        <v>181</v>
      </c>
      <c r="AG37" s="152" t="s">
        <v>181</v>
      </c>
      <c r="AH37" s="1210" t="s">
        <v>1217</v>
      </c>
      <c r="AI37" s="1211"/>
      <c r="AJ37" s="1211"/>
      <c r="AK37" s="886"/>
      <c r="AL37" s="1210" t="s">
        <v>1266</v>
      </c>
      <c r="AM37" s="1211"/>
      <c r="AN37" s="1211"/>
      <c r="AO37" s="1211"/>
      <c r="AP37" s="1211"/>
      <c r="AQ37" s="897"/>
      <c r="AR37" s="888" t="s">
        <v>1218</v>
      </c>
      <c r="AS37" s="69"/>
      <c r="AT37" s="68"/>
      <c r="AU37" s="152" t="s">
        <v>181</v>
      </c>
      <c r="AV37" s="152" t="s">
        <v>181</v>
      </c>
      <c r="AW37" s="1210" t="s">
        <v>1217</v>
      </c>
      <c r="AX37" s="1211"/>
      <c r="AY37" s="1211"/>
      <c r="AZ37" s="886"/>
      <c r="BA37" s="1210" t="s">
        <v>1266</v>
      </c>
      <c r="BB37" s="1211"/>
      <c r="BC37" s="1211"/>
      <c r="BD37" s="1211"/>
      <c r="BE37" s="1211"/>
      <c r="BF37" s="897"/>
      <c r="BG37" s="888" t="s">
        <v>1218</v>
      </c>
      <c r="BH37" s="69"/>
      <c r="BI37" s="68"/>
      <c r="BJ37" s="152" t="s">
        <v>181</v>
      </c>
      <c r="BK37" s="152" t="s">
        <v>181</v>
      </c>
      <c r="BL37" s="1210" t="s">
        <v>1217</v>
      </c>
      <c r="BM37" s="1211"/>
      <c r="BN37" s="1211"/>
      <c r="BO37" s="886"/>
      <c r="BP37" s="1210" t="s">
        <v>1266</v>
      </c>
      <c r="BQ37" s="1211"/>
      <c r="BR37" s="1211"/>
      <c r="BS37" s="1211"/>
      <c r="BT37" s="1211"/>
      <c r="BU37" s="897"/>
      <c r="BV37" s="888" t="s">
        <v>1218</v>
      </c>
      <c r="BW37" s="69"/>
      <c r="BX37" s="68"/>
      <c r="BY37" s="152" t="s">
        <v>181</v>
      </c>
      <c r="BZ37" s="152" t="s">
        <v>181</v>
      </c>
      <c r="CA37" s="1210" t="s">
        <v>1217</v>
      </c>
      <c r="CB37" s="1211"/>
      <c r="CC37" s="1211"/>
      <c r="CD37" s="886"/>
      <c r="CE37" s="1210" t="s">
        <v>1266</v>
      </c>
      <c r="CF37" s="1211"/>
      <c r="CG37" s="1211"/>
      <c r="CH37" s="1211"/>
      <c r="CI37" s="1211"/>
      <c r="CJ37" s="897"/>
      <c r="CK37" s="888" t="s">
        <v>1218</v>
      </c>
      <c r="CL37" s="69"/>
      <c r="CM37" s="925"/>
      <c r="CN37" s="938" t="s">
        <v>1218</v>
      </c>
      <c r="CO37" s="938" t="s">
        <v>1266</v>
      </c>
      <c r="CP37" s="939" t="s">
        <v>1217</v>
      </c>
      <c r="CQ37" s="926"/>
      <c r="CR37" s="729"/>
      <c r="CS37" s="56"/>
      <c r="CT37" s="56"/>
      <c r="CU37" s="56"/>
      <c r="CV37" s="56"/>
      <c r="CW37" s="56"/>
      <c r="CX37" s="56"/>
      <c r="CY37" s="56"/>
      <c r="CZ37" s="127"/>
      <c r="DA37" s="127"/>
      <c r="DB37" s="127"/>
      <c r="DC37" s="127"/>
      <c r="DD37" s="127"/>
      <c r="DE37" s="127"/>
      <c r="DF37" s="127"/>
      <c r="DG37" s="127"/>
      <c r="DH37" s="127"/>
      <c r="DI37" s="127"/>
      <c r="DJ37" s="127"/>
      <c r="DK37" s="127"/>
      <c r="DL37" s="127"/>
      <c r="DM37" s="127"/>
      <c r="DN37" s="127"/>
      <c r="DO37" s="127"/>
      <c r="DP37" s="127"/>
      <c r="DQ37" s="127"/>
      <c r="DR37" s="127"/>
      <c r="DS37" s="127"/>
      <c r="DT37" s="127"/>
      <c r="DU37" s="127"/>
      <c r="DV37" s="127"/>
      <c r="DW37" s="127"/>
      <c r="DX37" s="127"/>
      <c r="DY37" s="127"/>
      <c r="DZ37" s="127"/>
      <c r="EA37" s="127"/>
      <c r="EB37" s="127"/>
      <c r="EC37" s="56"/>
      <c r="ED37" s="127"/>
      <c r="EE37" s="127"/>
      <c r="EF37" s="127"/>
      <c r="EG37" s="127"/>
      <c r="EH37" s="127"/>
      <c r="EI37" s="127"/>
      <c r="EJ37" s="127"/>
      <c r="EK37" s="127"/>
      <c r="EL37" s="127"/>
      <c r="EM37" s="127"/>
      <c r="EN37" s="127"/>
      <c r="EO37" s="127"/>
      <c r="EP37" s="127"/>
      <c r="EQ37" s="127"/>
      <c r="ER37" s="127"/>
      <c r="ES37" s="127"/>
      <c r="ET37" s="127"/>
      <c r="EU37" s="127"/>
      <c r="EV37" s="127"/>
      <c r="EW37" s="127"/>
      <c r="EX37" s="127"/>
      <c r="EY37" s="127"/>
      <c r="EZ37" s="127"/>
      <c r="FA37" s="127"/>
      <c r="FB37" s="127"/>
      <c r="FC37" s="127"/>
      <c r="FD37" s="127"/>
      <c r="FE37" s="127"/>
      <c r="FF37" s="127"/>
      <c r="FG37" s="127"/>
      <c r="FH37" s="127"/>
      <c r="FI37" s="127"/>
      <c r="FJ37" s="127"/>
      <c r="FK37" s="127"/>
      <c r="FL37" s="127"/>
    </row>
    <row r="38" spans="1:168" s="58" customFormat="1" ht="20.25" customHeight="1">
      <c r="A38" s="639"/>
      <c r="B38" s="701"/>
      <c r="C38" s="701"/>
      <c r="D38" s="701"/>
      <c r="E38" s="701"/>
      <c r="F38" s="701"/>
      <c r="G38" s="701"/>
      <c r="H38" s="701"/>
      <c r="I38" s="701"/>
      <c r="J38" s="701"/>
      <c r="K38" s="701"/>
      <c r="L38" s="701"/>
      <c r="M38" s="701"/>
      <c r="N38" s="701"/>
      <c r="O38" s="701"/>
      <c r="P38" s="68"/>
      <c r="Q38" s="152" t="s">
        <v>181</v>
      </c>
      <c r="R38" s="152" t="s">
        <v>181</v>
      </c>
      <c r="S38" s="1212">
        <f>SUM(Y26:Y35)</f>
        <v>0</v>
      </c>
      <c r="T38" s="1213"/>
      <c r="U38" s="1213"/>
      <c r="V38" s="899"/>
      <c r="W38" s="899"/>
      <c r="X38" s="899"/>
      <c r="Y38" s="898">
        <f>SUM(AA26:AA35)</f>
        <v>0</v>
      </c>
      <c r="Z38" s="899"/>
      <c r="AA38" s="899"/>
      <c r="AB38" s="900"/>
      <c r="AC38" s="901">
        <f>SUM(AC26:AC35)</f>
        <v>0</v>
      </c>
      <c r="AD38" s="69"/>
      <c r="AE38" s="68"/>
      <c r="AF38" s="152" t="s">
        <v>181</v>
      </c>
      <c r="AG38" s="152" t="s">
        <v>181</v>
      </c>
      <c r="AH38" s="1212">
        <f>SUM(AN26:AN35)</f>
        <v>0</v>
      </c>
      <c r="AI38" s="1213"/>
      <c r="AJ38" s="1213"/>
      <c r="AK38" s="899"/>
      <c r="AL38" s="899"/>
      <c r="AM38" s="899"/>
      <c r="AN38" s="898">
        <f>SUM(AP26:AP35)</f>
        <v>0</v>
      </c>
      <c r="AO38" s="899"/>
      <c r="AP38" s="899"/>
      <c r="AQ38" s="900"/>
      <c r="AR38" s="901">
        <f>SUM(AR26:AR35)</f>
        <v>0</v>
      </c>
      <c r="AS38" s="69"/>
      <c r="AT38" s="68"/>
      <c r="AU38" s="152" t="s">
        <v>181</v>
      </c>
      <c r="AV38" s="152" t="s">
        <v>181</v>
      </c>
      <c r="AW38" s="1212">
        <f>SUM(BC26:BC35)</f>
        <v>0</v>
      </c>
      <c r="AX38" s="1213"/>
      <c r="AY38" s="1213"/>
      <c r="AZ38" s="899"/>
      <c r="BA38" s="899"/>
      <c r="BB38" s="899"/>
      <c r="BC38" s="898">
        <f>SUM(BE26:BE35)</f>
        <v>0</v>
      </c>
      <c r="BD38" s="899"/>
      <c r="BE38" s="899"/>
      <c r="BF38" s="900"/>
      <c r="BG38" s="901">
        <f>SUM(BG26:BG35)</f>
        <v>0</v>
      </c>
      <c r="BH38" s="69"/>
      <c r="BI38" s="68"/>
      <c r="BJ38" s="152" t="s">
        <v>181</v>
      </c>
      <c r="BK38" s="152" t="s">
        <v>181</v>
      </c>
      <c r="BL38" s="1212">
        <f>SUM(BR26:BR35)</f>
        <v>0</v>
      </c>
      <c r="BM38" s="1213"/>
      <c r="BN38" s="1213"/>
      <c r="BO38" s="899"/>
      <c r="BP38" s="899"/>
      <c r="BQ38" s="899"/>
      <c r="BR38" s="898">
        <f>SUM(BT26:BT35)</f>
        <v>0</v>
      </c>
      <c r="BS38" s="899"/>
      <c r="BT38" s="899"/>
      <c r="BU38" s="900"/>
      <c r="BV38" s="901">
        <f>SUM(BV26:BV35)</f>
        <v>0</v>
      </c>
      <c r="BW38" s="69"/>
      <c r="BX38" s="68"/>
      <c r="BY38" s="152" t="s">
        <v>181</v>
      </c>
      <c r="BZ38" s="152" t="s">
        <v>181</v>
      </c>
      <c r="CA38" s="1212">
        <f>SUM(CG26:CG35)</f>
        <v>0</v>
      </c>
      <c r="CB38" s="1213"/>
      <c r="CC38" s="1213"/>
      <c r="CD38" s="899"/>
      <c r="CE38" s="899"/>
      <c r="CF38" s="899"/>
      <c r="CG38" s="898">
        <f>SUM(CI26:CI35)</f>
        <v>0</v>
      </c>
      <c r="CH38" s="899"/>
      <c r="CI38" s="899"/>
      <c r="CJ38" s="900"/>
      <c r="CK38" s="901">
        <f>SUM(CK26:CK35)</f>
        <v>0</v>
      </c>
      <c r="CL38" s="69"/>
      <c r="CM38" s="925"/>
      <c r="CN38" s="927">
        <f>CA38+BL38+AW38+AH38+S38</f>
        <v>0</v>
      </c>
      <c r="CO38" s="927">
        <f>CG38+BR38+BC38+AN38+Y38</f>
        <v>0</v>
      </c>
      <c r="CP38" s="928">
        <f>CK38+BV38+BG38+AR38+AC38</f>
        <v>0</v>
      </c>
      <c r="CQ38" s="926"/>
      <c r="CR38" s="729"/>
      <c r="CS38" s="56"/>
      <c r="CT38" s="56"/>
      <c r="CU38" s="56"/>
      <c r="CV38" s="56"/>
      <c r="CW38" s="56"/>
      <c r="CX38" s="56"/>
      <c r="CY38" s="56"/>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c r="DW38" s="127"/>
      <c r="DX38" s="127"/>
      <c r="DY38" s="127"/>
      <c r="DZ38" s="127"/>
      <c r="EA38" s="127"/>
      <c r="EB38" s="127"/>
      <c r="EC38" s="56"/>
      <c r="ED38" s="127"/>
      <c r="EE38" s="127"/>
      <c r="EF38" s="127"/>
      <c r="EG38" s="127"/>
      <c r="EH38" s="127"/>
      <c r="EI38" s="127"/>
      <c r="EJ38" s="127"/>
      <c r="EK38" s="127"/>
      <c r="EL38" s="127"/>
      <c r="EM38" s="127"/>
      <c r="EN38" s="127"/>
      <c r="EO38" s="127"/>
      <c r="EP38" s="127"/>
      <c r="EQ38" s="127"/>
      <c r="ER38" s="127"/>
      <c r="ES38" s="127"/>
      <c r="ET38" s="127"/>
      <c r="EU38" s="127"/>
      <c r="EV38" s="127"/>
      <c r="EW38" s="127"/>
      <c r="EX38" s="127"/>
      <c r="EY38" s="127"/>
      <c r="EZ38" s="127"/>
      <c r="FA38" s="127"/>
      <c r="FB38" s="127"/>
      <c r="FC38" s="127"/>
      <c r="FD38" s="127"/>
      <c r="FE38" s="127"/>
      <c r="FF38" s="127"/>
      <c r="FG38" s="127"/>
      <c r="FH38" s="127"/>
      <c r="FI38" s="127"/>
      <c r="FJ38" s="127"/>
      <c r="FK38" s="127"/>
      <c r="FL38" s="127"/>
    </row>
    <row r="39" spans="1:168" s="58" customFormat="1" ht="4.9000000000000004" customHeight="1" thickBot="1">
      <c r="A39" s="641" t="s">
        <v>181</v>
      </c>
      <c r="B39" s="642" t="s">
        <v>181</v>
      </c>
      <c r="C39" s="642" t="s">
        <v>181</v>
      </c>
      <c r="D39" s="642" t="s">
        <v>181</v>
      </c>
      <c r="E39" s="642" t="s">
        <v>181</v>
      </c>
      <c r="F39" s="642" t="s">
        <v>181</v>
      </c>
      <c r="G39" s="642" t="s">
        <v>181</v>
      </c>
      <c r="H39" s="642" t="s">
        <v>181</v>
      </c>
      <c r="I39" s="642"/>
      <c r="J39" s="642"/>
      <c r="K39" s="642"/>
      <c r="L39" s="642"/>
      <c r="M39" s="642" t="s">
        <v>181</v>
      </c>
      <c r="N39" s="642" t="s">
        <v>181</v>
      </c>
      <c r="O39" s="642" t="s">
        <v>181</v>
      </c>
      <c r="P39" s="79" t="s">
        <v>181</v>
      </c>
      <c r="Q39" s="80" t="s">
        <v>181</v>
      </c>
      <c r="R39" s="80" t="s">
        <v>181</v>
      </c>
      <c r="S39" s="80" t="s">
        <v>181</v>
      </c>
      <c r="T39" s="80" t="s">
        <v>181</v>
      </c>
      <c r="U39" s="403" t="s">
        <v>181</v>
      </c>
      <c r="V39" s="403"/>
      <c r="W39" s="403"/>
      <c r="X39" s="403"/>
      <c r="Y39" s="403"/>
      <c r="Z39" s="403"/>
      <c r="AA39" s="403"/>
      <c r="AB39" s="403"/>
      <c r="AC39" s="403"/>
      <c r="AD39" s="82" t="s">
        <v>181</v>
      </c>
      <c r="AE39" s="79" t="s">
        <v>181</v>
      </c>
      <c r="AF39" s="80" t="s">
        <v>181</v>
      </c>
      <c r="AG39" s="80" t="s">
        <v>181</v>
      </c>
      <c r="AH39" s="80" t="s">
        <v>181</v>
      </c>
      <c r="AI39" s="80" t="s">
        <v>181</v>
      </c>
      <c r="AJ39" s="403" t="s">
        <v>181</v>
      </c>
      <c r="AK39" s="403"/>
      <c r="AL39" s="403"/>
      <c r="AM39" s="403"/>
      <c r="AN39" s="403"/>
      <c r="AO39" s="403"/>
      <c r="AP39" s="403"/>
      <c r="AQ39" s="403"/>
      <c r="AR39" s="403"/>
      <c r="AS39" s="82" t="s">
        <v>181</v>
      </c>
      <c r="AT39" s="79" t="s">
        <v>181</v>
      </c>
      <c r="AU39" s="80" t="s">
        <v>181</v>
      </c>
      <c r="AV39" s="80" t="s">
        <v>181</v>
      </c>
      <c r="AW39" s="80" t="s">
        <v>181</v>
      </c>
      <c r="AX39" s="80" t="s">
        <v>181</v>
      </c>
      <c r="AY39" s="403" t="s">
        <v>181</v>
      </c>
      <c r="AZ39" s="403"/>
      <c r="BA39" s="403"/>
      <c r="BB39" s="403"/>
      <c r="BC39" s="403"/>
      <c r="BD39" s="403"/>
      <c r="BE39" s="403"/>
      <c r="BF39" s="403"/>
      <c r="BG39" s="403"/>
      <c r="BH39" s="82" t="s">
        <v>181</v>
      </c>
      <c r="BI39" s="79" t="s">
        <v>181</v>
      </c>
      <c r="BJ39" s="80" t="s">
        <v>181</v>
      </c>
      <c r="BK39" s="80" t="s">
        <v>181</v>
      </c>
      <c r="BL39" s="80" t="s">
        <v>181</v>
      </c>
      <c r="BM39" s="80" t="s">
        <v>181</v>
      </c>
      <c r="BN39" s="403" t="s">
        <v>181</v>
      </c>
      <c r="BO39" s="403"/>
      <c r="BP39" s="403"/>
      <c r="BQ39" s="403"/>
      <c r="BR39" s="403"/>
      <c r="BS39" s="403"/>
      <c r="BT39" s="403"/>
      <c r="BU39" s="403"/>
      <c r="BV39" s="403"/>
      <c r="BW39" s="82" t="s">
        <v>181</v>
      </c>
      <c r="BX39" s="79" t="s">
        <v>181</v>
      </c>
      <c r="BY39" s="80" t="s">
        <v>181</v>
      </c>
      <c r="BZ39" s="80" t="s">
        <v>181</v>
      </c>
      <c r="CA39" s="80" t="s">
        <v>181</v>
      </c>
      <c r="CB39" s="80" t="s">
        <v>181</v>
      </c>
      <c r="CC39" s="403" t="s">
        <v>181</v>
      </c>
      <c r="CD39" s="403"/>
      <c r="CE39" s="403"/>
      <c r="CF39" s="403"/>
      <c r="CG39" s="403"/>
      <c r="CH39" s="403"/>
      <c r="CI39" s="403"/>
      <c r="CJ39" s="403"/>
      <c r="CK39" s="403"/>
      <c r="CL39" s="82" t="s">
        <v>181</v>
      </c>
      <c r="CM39" s="929" t="s">
        <v>181</v>
      </c>
      <c r="CN39" s="929"/>
      <c r="CO39" s="929"/>
      <c r="CP39" s="929" t="s">
        <v>181</v>
      </c>
      <c r="CQ39" s="930" t="s">
        <v>181</v>
      </c>
      <c r="CR39" s="729"/>
      <c r="CS39" s="56" t="s">
        <v>181</v>
      </c>
      <c r="CT39" s="56" t="s">
        <v>181</v>
      </c>
      <c r="CU39" s="56" t="s">
        <v>181</v>
      </c>
      <c r="CV39" s="56" t="s">
        <v>181</v>
      </c>
      <c r="CW39" s="56" t="s">
        <v>181</v>
      </c>
      <c r="CX39" s="56" t="s">
        <v>181</v>
      </c>
      <c r="CY39" s="56" t="s">
        <v>181</v>
      </c>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56" t="s">
        <v>181</v>
      </c>
      <c r="ED39" s="127"/>
      <c r="EE39" s="127"/>
      <c r="EF39" s="127"/>
      <c r="EG39" s="127"/>
      <c r="EH39" s="127"/>
      <c r="EI39" s="127"/>
      <c r="EJ39" s="127"/>
      <c r="EK39" s="127"/>
      <c r="EL39" s="127"/>
      <c r="EM39" s="127"/>
      <c r="EN39" s="127"/>
      <c r="EO39" s="127"/>
      <c r="EP39" s="127"/>
      <c r="EQ39" s="127"/>
      <c r="ER39" s="127"/>
      <c r="ES39" s="127"/>
      <c r="ET39" s="127"/>
      <c r="EU39" s="127"/>
      <c r="EV39" s="127"/>
      <c r="EW39" s="127"/>
      <c r="EX39" s="127"/>
      <c r="EY39" s="127"/>
      <c r="EZ39" s="127"/>
      <c r="FA39" s="127"/>
      <c r="FB39" s="127"/>
      <c r="FC39" s="127"/>
      <c r="FD39" s="127"/>
      <c r="FE39" s="127"/>
      <c r="FF39" s="127"/>
      <c r="FG39" s="127"/>
      <c r="FH39" s="127"/>
      <c r="FI39" s="127"/>
      <c r="FJ39" s="127"/>
      <c r="FK39" s="127"/>
      <c r="FL39" s="127"/>
    </row>
    <row r="40" spans="1:168" s="852" customFormat="1" ht="39.950000000000003" customHeight="1" thickBot="1">
      <c r="A40" s="1262" t="s">
        <v>1274</v>
      </c>
      <c r="B40" s="1263"/>
      <c r="C40" s="1263"/>
      <c r="D40" s="1263"/>
      <c r="E40" s="1263"/>
      <c r="F40" s="1263"/>
      <c r="G40" s="1263"/>
      <c r="H40" s="1263"/>
      <c r="I40" s="1263"/>
      <c r="J40" s="1263"/>
      <c r="K40" s="1263"/>
      <c r="L40" s="1263"/>
      <c r="M40" s="1263"/>
      <c r="N40" s="1263"/>
      <c r="O40" s="1263"/>
      <c r="P40" s="1202"/>
      <c r="Q40" s="1203"/>
      <c r="R40" s="1203"/>
      <c r="S40" s="1203"/>
      <c r="T40" s="1203"/>
      <c r="U40" s="1203"/>
      <c r="V40" s="1203"/>
      <c r="W40" s="1203"/>
      <c r="X40" s="1203"/>
      <c r="Y40" s="1203"/>
      <c r="Z40" s="1203"/>
      <c r="AA40" s="1203"/>
      <c r="AB40" s="1203"/>
      <c r="AC40" s="1203"/>
      <c r="AD40" s="1204"/>
      <c r="AE40" s="1202"/>
      <c r="AF40" s="1203"/>
      <c r="AG40" s="1203"/>
      <c r="AH40" s="1203"/>
      <c r="AI40" s="1203"/>
      <c r="AJ40" s="1203"/>
      <c r="AK40" s="1203"/>
      <c r="AL40" s="1203"/>
      <c r="AM40" s="1203"/>
      <c r="AN40" s="1203"/>
      <c r="AO40" s="1203"/>
      <c r="AP40" s="1203"/>
      <c r="AQ40" s="1203"/>
      <c r="AR40" s="1203"/>
      <c r="AS40" s="1204"/>
      <c r="AT40" s="1202"/>
      <c r="AU40" s="1203"/>
      <c r="AV40" s="1203"/>
      <c r="AW40" s="1203"/>
      <c r="AX40" s="1203"/>
      <c r="AY40" s="1203"/>
      <c r="AZ40" s="1203"/>
      <c r="BA40" s="1203"/>
      <c r="BB40" s="1203"/>
      <c r="BC40" s="1203"/>
      <c r="BD40" s="1203"/>
      <c r="BE40" s="1203"/>
      <c r="BF40" s="1203"/>
      <c r="BG40" s="1203"/>
      <c r="BH40" s="1204"/>
      <c r="BI40" s="1202"/>
      <c r="BJ40" s="1203"/>
      <c r="BK40" s="1203"/>
      <c r="BL40" s="1203"/>
      <c r="BM40" s="1203"/>
      <c r="BN40" s="1203"/>
      <c r="BO40" s="1203"/>
      <c r="BP40" s="1203"/>
      <c r="BQ40" s="1203"/>
      <c r="BR40" s="1203"/>
      <c r="BS40" s="1203"/>
      <c r="BT40" s="1203"/>
      <c r="BU40" s="1203"/>
      <c r="BV40" s="1203"/>
      <c r="BW40" s="1204"/>
      <c r="BX40" s="1202"/>
      <c r="BY40" s="1203"/>
      <c r="BZ40" s="1203"/>
      <c r="CA40" s="1203"/>
      <c r="CB40" s="1203"/>
      <c r="CC40" s="1203"/>
      <c r="CD40" s="1203"/>
      <c r="CE40" s="1203"/>
      <c r="CF40" s="1203"/>
      <c r="CG40" s="1203"/>
      <c r="CH40" s="1203"/>
      <c r="CI40" s="1203"/>
      <c r="CJ40" s="1203"/>
      <c r="CK40" s="1203"/>
      <c r="CL40" s="1204"/>
      <c r="CM40" s="1292"/>
      <c r="CN40" s="1293"/>
      <c r="CO40" s="1293"/>
      <c r="CP40" s="1293"/>
      <c r="CQ40" s="1294"/>
      <c r="CR40" s="849"/>
      <c r="CS40" s="850"/>
      <c r="CT40" s="850"/>
      <c r="CU40" s="850"/>
      <c r="CV40" s="850"/>
      <c r="CW40" s="850"/>
      <c r="CX40" s="850"/>
      <c r="CY40" s="850"/>
      <c r="CZ40" s="851"/>
      <c r="DA40" s="851"/>
      <c r="DB40" s="851"/>
      <c r="DC40" s="851"/>
      <c r="DD40" s="851"/>
      <c r="DE40" s="851"/>
      <c r="DF40" s="851"/>
      <c r="DG40" s="851"/>
      <c r="DH40" s="851"/>
      <c r="DI40" s="851"/>
      <c r="DJ40" s="851"/>
      <c r="DK40" s="851"/>
      <c r="DL40" s="851"/>
      <c r="DM40" s="851"/>
      <c r="DN40" s="851"/>
      <c r="DO40" s="851"/>
      <c r="DP40" s="851"/>
      <c r="DQ40" s="851"/>
      <c r="DR40" s="851"/>
      <c r="DS40" s="851"/>
      <c r="DT40" s="851"/>
      <c r="DU40" s="851"/>
      <c r="DV40" s="851"/>
      <c r="DW40" s="851"/>
      <c r="DX40" s="851"/>
      <c r="DY40" s="851"/>
      <c r="DZ40" s="851"/>
      <c r="EA40" s="851"/>
      <c r="EB40" s="851"/>
      <c r="EC40" s="850"/>
      <c r="ED40" s="851"/>
      <c r="EE40" s="851"/>
      <c r="EF40" s="851"/>
      <c r="EG40" s="851"/>
      <c r="EH40" s="851"/>
      <c r="EI40" s="851"/>
      <c r="EJ40" s="851"/>
      <c r="EK40" s="851"/>
      <c r="EL40" s="851"/>
      <c r="EM40" s="851"/>
      <c r="EN40" s="851"/>
      <c r="EO40" s="851"/>
      <c r="EP40" s="851"/>
      <c r="EQ40" s="851"/>
      <c r="ER40" s="851"/>
      <c r="ES40" s="851"/>
      <c r="ET40" s="851"/>
      <c r="EU40" s="851"/>
      <c r="EV40" s="851"/>
      <c r="EW40" s="851"/>
      <c r="EX40" s="851"/>
      <c r="EY40" s="851"/>
      <c r="EZ40" s="851"/>
      <c r="FA40" s="851"/>
      <c r="FB40" s="851"/>
      <c r="FC40" s="851"/>
      <c r="FD40" s="851"/>
      <c r="FE40" s="851"/>
      <c r="FF40" s="851"/>
      <c r="FG40" s="851"/>
      <c r="FH40" s="851"/>
      <c r="FI40" s="851"/>
      <c r="FJ40" s="851"/>
      <c r="FK40" s="851"/>
      <c r="FL40" s="851"/>
    </row>
    <row r="41" spans="1:168" s="58" customFormat="1" ht="4.9000000000000004" customHeight="1">
      <c r="A41" s="857" t="s">
        <v>181</v>
      </c>
      <c r="B41" s="858" t="s">
        <v>181</v>
      </c>
      <c r="C41" s="858" t="s">
        <v>181</v>
      </c>
      <c r="D41" s="858" t="s">
        <v>181</v>
      </c>
      <c r="E41" s="858" t="s">
        <v>181</v>
      </c>
      <c r="F41" s="858" t="s">
        <v>181</v>
      </c>
      <c r="G41" s="859" t="s">
        <v>181</v>
      </c>
      <c r="H41" s="859" t="s">
        <v>181</v>
      </c>
      <c r="I41" s="859"/>
      <c r="J41" s="859"/>
      <c r="K41" s="859"/>
      <c r="L41" s="859"/>
      <c r="M41" s="859" t="s">
        <v>181</v>
      </c>
      <c r="N41" s="859" t="s">
        <v>181</v>
      </c>
      <c r="O41" s="859" t="s">
        <v>181</v>
      </c>
      <c r="P41" s="860" t="s">
        <v>181</v>
      </c>
      <c r="Q41" s="859" t="s">
        <v>181</v>
      </c>
      <c r="R41" s="859" t="s">
        <v>181</v>
      </c>
      <c r="S41" s="859" t="s">
        <v>181</v>
      </c>
      <c r="T41" s="859" t="s">
        <v>181</v>
      </c>
      <c r="U41" s="861" t="s">
        <v>181</v>
      </c>
      <c r="V41" s="861"/>
      <c r="W41" s="861"/>
      <c r="X41" s="861"/>
      <c r="Y41" s="861"/>
      <c r="Z41" s="861"/>
      <c r="AA41" s="861"/>
      <c r="AB41" s="861"/>
      <c r="AC41" s="861"/>
      <c r="AD41" s="859" t="s">
        <v>181</v>
      </c>
      <c r="AE41" s="860" t="s">
        <v>181</v>
      </c>
      <c r="AF41" s="859" t="s">
        <v>181</v>
      </c>
      <c r="AG41" s="859" t="s">
        <v>181</v>
      </c>
      <c r="AH41" s="861" t="s">
        <v>181</v>
      </c>
      <c r="AI41" s="859" t="s">
        <v>181</v>
      </c>
      <c r="AJ41" s="860" t="s">
        <v>181</v>
      </c>
      <c r="AK41" s="859" t="s">
        <v>181</v>
      </c>
      <c r="AL41" s="859" t="s">
        <v>181</v>
      </c>
      <c r="AM41" s="861" t="s">
        <v>181</v>
      </c>
      <c r="AN41" s="859" t="s">
        <v>181</v>
      </c>
      <c r="AO41" s="860" t="s">
        <v>181</v>
      </c>
      <c r="AP41" s="859" t="s">
        <v>181</v>
      </c>
      <c r="AQ41" s="859" t="s">
        <v>181</v>
      </c>
      <c r="AR41" s="861" t="s">
        <v>181</v>
      </c>
      <c r="AS41" s="859" t="s">
        <v>181</v>
      </c>
      <c r="AT41" s="860" t="s">
        <v>181</v>
      </c>
      <c r="AU41" s="859" t="s">
        <v>181</v>
      </c>
      <c r="AV41" s="859" t="s">
        <v>181</v>
      </c>
      <c r="AW41" s="861" t="s">
        <v>181</v>
      </c>
      <c r="AX41" s="859" t="s">
        <v>181</v>
      </c>
      <c r="AY41" s="860" t="s">
        <v>181</v>
      </c>
      <c r="AZ41" s="859" t="s">
        <v>181</v>
      </c>
      <c r="BA41" s="859" t="s">
        <v>181</v>
      </c>
      <c r="BB41" s="861" t="s">
        <v>181</v>
      </c>
      <c r="BC41" s="859" t="s">
        <v>181</v>
      </c>
      <c r="BD41" s="860" t="s">
        <v>181</v>
      </c>
      <c r="BE41" s="859" t="s">
        <v>181</v>
      </c>
      <c r="BF41" s="859" t="s">
        <v>181</v>
      </c>
      <c r="BG41" s="861" t="s">
        <v>181</v>
      </c>
      <c r="BH41" s="859" t="s">
        <v>181</v>
      </c>
      <c r="BI41" s="860" t="s">
        <v>181</v>
      </c>
      <c r="BJ41" s="859" t="s">
        <v>181</v>
      </c>
      <c r="BK41" s="859" t="s">
        <v>181</v>
      </c>
      <c r="BL41" s="861" t="s">
        <v>181</v>
      </c>
      <c r="BM41" s="859" t="s">
        <v>181</v>
      </c>
      <c r="BN41" s="860" t="s">
        <v>181</v>
      </c>
      <c r="BO41" s="859" t="s">
        <v>181</v>
      </c>
      <c r="BP41" s="859" t="s">
        <v>181</v>
      </c>
      <c r="BQ41" s="861" t="s">
        <v>181</v>
      </c>
      <c r="BR41" s="859" t="s">
        <v>181</v>
      </c>
      <c r="BS41" s="860" t="s">
        <v>181</v>
      </c>
      <c r="BT41" s="859" t="s">
        <v>181</v>
      </c>
      <c r="BU41" s="859" t="s">
        <v>181</v>
      </c>
      <c r="BV41" s="861" t="s">
        <v>181</v>
      </c>
      <c r="BW41" s="859" t="s">
        <v>181</v>
      </c>
      <c r="BX41" s="860" t="s">
        <v>181</v>
      </c>
      <c r="BY41" s="859" t="s">
        <v>181</v>
      </c>
      <c r="BZ41" s="859" t="s">
        <v>181</v>
      </c>
      <c r="CA41" s="861" t="s">
        <v>181</v>
      </c>
      <c r="CB41" s="859" t="s">
        <v>181</v>
      </c>
      <c r="CC41" s="860" t="s">
        <v>181</v>
      </c>
      <c r="CD41" s="859" t="s">
        <v>181</v>
      </c>
      <c r="CE41" s="859" t="s">
        <v>181</v>
      </c>
      <c r="CF41" s="861" t="s">
        <v>181</v>
      </c>
      <c r="CG41" s="859" t="s">
        <v>181</v>
      </c>
      <c r="CH41" s="860" t="s">
        <v>181</v>
      </c>
      <c r="CI41" s="859" t="s">
        <v>181</v>
      </c>
      <c r="CJ41" s="859" t="s">
        <v>181</v>
      </c>
      <c r="CK41" s="861" t="s">
        <v>181</v>
      </c>
      <c r="CL41" s="859" t="s">
        <v>181</v>
      </c>
      <c r="CM41" s="931" t="s">
        <v>181</v>
      </c>
      <c r="CN41" s="932"/>
      <c r="CO41" s="932"/>
      <c r="CP41" s="933" t="s">
        <v>181</v>
      </c>
      <c r="CQ41" s="934" t="s">
        <v>181</v>
      </c>
      <c r="CR41" s="729"/>
      <c r="CS41" s="56" t="s">
        <v>181</v>
      </c>
      <c r="CT41" s="132" t="s">
        <v>181</v>
      </c>
      <c r="CU41" s="132" t="s">
        <v>181</v>
      </c>
      <c r="CV41" s="132" t="s">
        <v>181</v>
      </c>
      <c r="CW41" s="132" t="s">
        <v>181</v>
      </c>
      <c r="CX41" s="132" t="s">
        <v>181</v>
      </c>
      <c r="CY41" s="132" t="s">
        <v>181</v>
      </c>
      <c r="CZ41" s="127"/>
      <c r="DA41" s="127"/>
      <c r="DB41" s="127"/>
      <c r="DC41" s="127"/>
      <c r="DD41" s="127"/>
      <c r="DE41" s="127"/>
      <c r="DF41" s="127"/>
      <c r="DG41" s="127"/>
      <c r="DH41" s="127"/>
      <c r="DI41" s="127"/>
      <c r="DJ41" s="127"/>
      <c r="DK41" s="127"/>
      <c r="DL41" s="127"/>
      <c r="DM41" s="127"/>
      <c r="DN41" s="127"/>
      <c r="DO41" s="127"/>
      <c r="DP41" s="127"/>
      <c r="DQ41" s="127"/>
      <c r="DR41" s="127"/>
      <c r="DS41" s="127"/>
      <c r="DT41" s="127"/>
      <c r="DU41" s="127"/>
      <c r="DV41" s="127"/>
      <c r="DW41" s="127"/>
      <c r="DX41" s="127"/>
      <c r="DY41" s="127"/>
      <c r="DZ41" s="127"/>
      <c r="EA41" s="127"/>
      <c r="EB41" s="127"/>
      <c r="EC41" s="132" t="s">
        <v>181</v>
      </c>
      <c r="ED41" s="127"/>
      <c r="EE41" s="127"/>
      <c r="EF41" s="127"/>
      <c r="EG41" s="127"/>
      <c r="EH41" s="127"/>
      <c r="EI41" s="127"/>
      <c r="EJ41" s="127"/>
      <c r="EK41" s="127"/>
      <c r="EL41" s="127"/>
      <c r="EM41" s="127"/>
      <c r="EN41" s="127"/>
      <c r="EO41" s="127"/>
      <c r="EP41" s="127"/>
      <c r="EQ41" s="127"/>
      <c r="ER41" s="127"/>
      <c r="ES41" s="127"/>
      <c r="ET41" s="127"/>
      <c r="EU41" s="127"/>
      <c r="EV41" s="127"/>
      <c r="EW41" s="127"/>
      <c r="EX41" s="127"/>
      <c r="EY41" s="127"/>
      <c r="EZ41" s="127"/>
      <c r="FA41" s="127"/>
      <c r="FB41" s="127"/>
      <c r="FC41" s="127"/>
      <c r="FD41" s="127"/>
      <c r="FE41" s="127"/>
      <c r="FF41" s="127"/>
      <c r="FG41" s="127"/>
      <c r="FH41" s="127"/>
      <c r="FI41" s="127"/>
      <c r="FJ41" s="127"/>
      <c r="FK41" s="127"/>
      <c r="FL41" s="127"/>
    </row>
    <row r="42" spans="1:168" s="58" customFormat="1" ht="20.100000000000001" customHeight="1">
      <c r="A42" s="639"/>
      <c r="B42" s="1108" t="s">
        <v>44</v>
      </c>
      <c r="C42" s="1108"/>
      <c r="D42" s="1108"/>
      <c r="E42" s="1108"/>
      <c r="F42" s="1108"/>
      <c r="G42" s="1109"/>
      <c r="H42" s="1109"/>
      <c r="I42" s="1109"/>
      <c r="J42" s="1109"/>
      <c r="K42" s="1109"/>
      <c r="L42" s="1109"/>
      <c r="M42" s="1109"/>
      <c r="N42" s="1109"/>
      <c r="O42" s="701" t="s">
        <v>181</v>
      </c>
      <c r="P42" s="68" t="s">
        <v>181</v>
      </c>
      <c r="Q42" s="152" t="s">
        <v>181</v>
      </c>
      <c r="R42" s="152" t="s">
        <v>181</v>
      </c>
      <c r="S42" s="152" t="s">
        <v>181</v>
      </c>
      <c r="T42" s="152" t="s">
        <v>181</v>
      </c>
      <c r="U42" s="405" t="s">
        <v>181</v>
      </c>
      <c r="V42" s="405"/>
      <c r="W42" s="405"/>
      <c r="X42" s="405"/>
      <c r="Y42" s="405"/>
      <c r="Z42" s="405"/>
      <c r="AA42" s="405"/>
      <c r="AB42" s="405"/>
      <c r="AC42" s="405"/>
      <c r="AD42" s="72" t="s">
        <v>181</v>
      </c>
      <c r="AE42" s="68" t="s">
        <v>181</v>
      </c>
      <c r="AF42" s="152" t="s">
        <v>181</v>
      </c>
      <c r="AG42" s="152" t="s">
        <v>181</v>
      </c>
      <c r="AH42" s="152" t="s">
        <v>181</v>
      </c>
      <c r="AI42" s="152" t="s">
        <v>181</v>
      </c>
      <c r="AJ42" s="405" t="s">
        <v>181</v>
      </c>
      <c r="AK42" s="405"/>
      <c r="AL42" s="405"/>
      <c r="AM42" s="405"/>
      <c r="AN42" s="405"/>
      <c r="AO42" s="405"/>
      <c r="AP42" s="405"/>
      <c r="AQ42" s="405"/>
      <c r="AR42" s="405"/>
      <c r="AS42" s="72" t="s">
        <v>181</v>
      </c>
      <c r="AT42" s="68" t="s">
        <v>181</v>
      </c>
      <c r="AU42" s="152" t="s">
        <v>181</v>
      </c>
      <c r="AV42" s="152" t="s">
        <v>181</v>
      </c>
      <c r="AW42" s="152" t="s">
        <v>181</v>
      </c>
      <c r="AX42" s="152" t="s">
        <v>181</v>
      </c>
      <c r="AY42" s="405" t="s">
        <v>181</v>
      </c>
      <c r="AZ42" s="405"/>
      <c r="BA42" s="405"/>
      <c r="BB42" s="405"/>
      <c r="BC42" s="405"/>
      <c r="BD42" s="405"/>
      <c r="BE42" s="405"/>
      <c r="BF42" s="405"/>
      <c r="BG42" s="405"/>
      <c r="BH42" s="72" t="s">
        <v>181</v>
      </c>
      <c r="BI42" s="68" t="s">
        <v>181</v>
      </c>
      <c r="BJ42" s="152" t="s">
        <v>181</v>
      </c>
      <c r="BK42" s="152" t="s">
        <v>181</v>
      </c>
      <c r="BL42" s="152" t="s">
        <v>181</v>
      </c>
      <c r="BM42" s="152" t="s">
        <v>181</v>
      </c>
      <c r="BN42" s="405" t="s">
        <v>181</v>
      </c>
      <c r="BO42" s="405"/>
      <c r="BP42" s="405"/>
      <c r="BQ42" s="405"/>
      <c r="BR42" s="405"/>
      <c r="BS42" s="405"/>
      <c r="BT42" s="405"/>
      <c r="BU42" s="405"/>
      <c r="BV42" s="405"/>
      <c r="BW42" s="72" t="s">
        <v>181</v>
      </c>
      <c r="BX42" s="68" t="s">
        <v>181</v>
      </c>
      <c r="BY42" s="152" t="s">
        <v>181</v>
      </c>
      <c r="BZ42" s="152" t="s">
        <v>181</v>
      </c>
      <c r="CA42" s="152" t="s">
        <v>181</v>
      </c>
      <c r="CB42" s="152" t="s">
        <v>181</v>
      </c>
      <c r="CC42" s="405" t="s">
        <v>181</v>
      </c>
      <c r="CD42" s="405"/>
      <c r="CE42" s="405"/>
      <c r="CF42" s="405"/>
      <c r="CG42" s="405"/>
      <c r="CH42" s="405"/>
      <c r="CI42" s="405"/>
      <c r="CJ42" s="405"/>
      <c r="CK42" s="405"/>
      <c r="CL42" s="72" t="s">
        <v>181</v>
      </c>
      <c r="CM42" s="935" t="s">
        <v>181</v>
      </c>
      <c r="CN42" s="935"/>
      <c r="CO42" s="935"/>
      <c r="CP42" s="936" t="s">
        <v>181</v>
      </c>
      <c r="CQ42" s="926" t="s">
        <v>181</v>
      </c>
      <c r="CR42" s="729"/>
      <c r="CS42" s="56" t="s">
        <v>181</v>
      </c>
      <c r="CT42" s="132" t="s">
        <v>181</v>
      </c>
      <c r="CU42" s="132" t="s">
        <v>181</v>
      </c>
      <c r="CV42" s="132" t="s">
        <v>181</v>
      </c>
      <c r="CW42" s="132" t="s">
        <v>181</v>
      </c>
      <c r="CX42" s="132" t="s">
        <v>181</v>
      </c>
      <c r="CY42" s="132" t="s">
        <v>181</v>
      </c>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c r="DW42" s="127"/>
      <c r="DX42" s="127"/>
      <c r="DY42" s="127"/>
      <c r="DZ42" s="127"/>
      <c r="EA42" s="127"/>
      <c r="EB42" s="127"/>
      <c r="EC42" s="132" t="s">
        <v>181</v>
      </c>
      <c r="ED42" s="127"/>
      <c r="EE42" s="127"/>
      <c r="EF42" s="127"/>
      <c r="EG42" s="127"/>
      <c r="EH42" s="127"/>
      <c r="EI42" s="127"/>
      <c r="EJ42" s="127"/>
      <c r="EK42" s="127"/>
      <c r="EL42" s="127"/>
      <c r="EM42" s="127"/>
      <c r="EN42" s="127"/>
      <c r="EO42" s="127"/>
      <c r="EP42" s="127"/>
      <c r="EQ42" s="127"/>
      <c r="ER42" s="127"/>
      <c r="ES42" s="127"/>
      <c r="ET42" s="127"/>
      <c r="EU42" s="127"/>
      <c r="EV42" s="127"/>
      <c r="EW42" s="127"/>
      <c r="EX42" s="127"/>
      <c r="EY42" s="127"/>
      <c r="EZ42" s="127"/>
      <c r="FA42" s="127"/>
      <c r="FB42" s="127"/>
      <c r="FC42" s="127"/>
      <c r="FD42" s="127"/>
      <c r="FE42" s="127"/>
      <c r="FF42" s="127"/>
      <c r="FG42" s="127"/>
      <c r="FH42" s="127"/>
      <c r="FI42" s="127"/>
      <c r="FJ42" s="127"/>
      <c r="FK42" s="127"/>
      <c r="FL42" s="127"/>
    </row>
    <row r="43" spans="1:168" s="58" customFormat="1" ht="20.100000000000001" customHeight="1">
      <c r="A43" s="639"/>
      <c r="B43" s="721"/>
      <c r="C43" s="1108" t="s">
        <v>1090</v>
      </c>
      <c r="D43" s="1054"/>
      <c r="E43" s="721"/>
      <c r="F43" s="721"/>
      <c r="G43" s="835"/>
      <c r="H43" s="853"/>
      <c r="I43" s="853"/>
      <c r="J43" s="853"/>
      <c r="K43" s="853"/>
      <c r="L43" s="853"/>
      <c r="M43" s="835"/>
      <c r="N43" s="853"/>
      <c r="O43" s="701"/>
      <c r="P43" s="68"/>
      <c r="Q43" s="855" t="s">
        <v>1018</v>
      </c>
      <c r="R43" s="152"/>
      <c r="S43" s="855" t="s">
        <v>1221</v>
      </c>
      <c r="T43" s="152"/>
      <c r="U43" s="405" t="s">
        <v>181</v>
      </c>
      <c r="V43" s="405"/>
      <c r="W43" s="840"/>
      <c r="X43" s="840"/>
      <c r="Y43" s="841" t="s">
        <v>1220</v>
      </c>
      <c r="Z43" s="154"/>
      <c r="AA43" s="842" t="s">
        <v>1216</v>
      </c>
      <c r="AB43" s="154"/>
      <c r="AC43" s="841" t="s">
        <v>1215</v>
      </c>
      <c r="AD43" s="72"/>
      <c r="AE43" s="68"/>
      <c r="AF43" s="855" t="s">
        <v>1018</v>
      </c>
      <c r="AG43" s="152"/>
      <c r="AH43" s="855" t="s">
        <v>1221</v>
      </c>
      <c r="AI43" s="152"/>
      <c r="AJ43" s="405" t="s">
        <v>181</v>
      </c>
      <c r="AK43" s="405"/>
      <c r="AL43" s="840"/>
      <c r="AM43" s="840"/>
      <c r="AN43" s="841" t="s">
        <v>1220</v>
      </c>
      <c r="AO43" s="154"/>
      <c r="AP43" s="842" t="s">
        <v>1216</v>
      </c>
      <c r="AQ43" s="154"/>
      <c r="AR43" s="841" t="s">
        <v>1215</v>
      </c>
      <c r="AS43" s="72"/>
      <c r="AT43" s="68"/>
      <c r="AU43" s="855" t="s">
        <v>1018</v>
      </c>
      <c r="AV43" s="152"/>
      <c r="AW43" s="855" t="s">
        <v>1221</v>
      </c>
      <c r="AX43" s="152"/>
      <c r="AY43" s="405" t="s">
        <v>181</v>
      </c>
      <c r="AZ43" s="405"/>
      <c r="BA43" s="840"/>
      <c r="BB43" s="840"/>
      <c r="BC43" s="841" t="s">
        <v>1220</v>
      </c>
      <c r="BD43" s="154"/>
      <c r="BE43" s="842" t="s">
        <v>1216</v>
      </c>
      <c r="BF43" s="154"/>
      <c r="BG43" s="841" t="s">
        <v>1215</v>
      </c>
      <c r="BH43" s="72"/>
      <c r="BI43" s="68"/>
      <c r="BJ43" s="855" t="s">
        <v>1018</v>
      </c>
      <c r="BK43" s="152"/>
      <c r="BL43" s="855" t="s">
        <v>1221</v>
      </c>
      <c r="BM43" s="152"/>
      <c r="BN43" s="405" t="s">
        <v>181</v>
      </c>
      <c r="BO43" s="405"/>
      <c r="BP43" s="840"/>
      <c r="BQ43" s="840"/>
      <c r="BR43" s="841" t="s">
        <v>1220</v>
      </c>
      <c r="BS43" s="154"/>
      <c r="BT43" s="842" t="s">
        <v>1216</v>
      </c>
      <c r="BU43" s="154"/>
      <c r="BV43" s="841" t="s">
        <v>1215</v>
      </c>
      <c r="BW43" s="72"/>
      <c r="BX43" s="68"/>
      <c r="BY43" s="855" t="s">
        <v>1018</v>
      </c>
      <c r="BZ43" s="152"/>
      <c r="CA43" s="855" t="s">
        <v>1221</v>
      </c>
      <c r="CB43" s="152"/>
      <c r="CC43" s="405" t="s">
        <v>181</v>
      </c>
      <c r="CD43" s="405"/>
      <c r="CE43" s="840"/>
      <c r="CF43" s="840"/>
      <c r="CG43" s="841" t="s">
        <v>1220</v>
      </c>
      <c r="CH43" s="154"/>
      <c r="CI43" s="842" t="s">
        <v>1216</v>
      </c>
      <c r="CJ43" s="154"/>
      <c r="CK43" s="841" t="s">
        <v>1215</v>
      </c>
      <c r="CL43" s="72"/>
      <c r="CM43" s="935"/>
      <c r="CN43" s="935"/>
      <c r="CO43" s="935"/>
      <c r="CP43" s="936"/>
      <c r="CQ43" s="926"/>
      <c r="CR43" s="729"/>
      <c r="CS43" s="56"/>
      <c r="CT43" s="132"/>
      <c r="CU43" s="132"/>
      <c r="CV43" s="132"/>
      <c r="CW43" s="132"/>
      <c r="CX43" s="132"/>
      <c r="CY43" s="132"/>
      <c r="CZ43" s="127"/>
      <c r="DA43" s="127"/>
      <c r="DB43" s="127"/>
      <c r="DC43" s="127"/>
      <c r="DD43" s="127"/>
      <c r="DE43" s="127"/>
      <c r="DF43" s="127"/>
      <c r="DG43" s="127"/>
      <c r="DH43" s="127"/>
      <c r="DI43" s="127"/>
      <c r="DJ43" s="127"/>
      <c r="DK43" s="127"/>
      <c r="DL43" s="127"/>
      <c r="DM43" s="127"/>
      <c r="DN43" s="127"/>
      <c r="DO43" s="127"/>
      <c r="DP43" s="127"/>
      <c r="DQ43" s="127"/>
      <c r="DR43" s="127"/>
      <c r="DS43" s="127"/>
      <c r="DT43" s="127"/>
      <c r="DU43" s="127"/>
      <c r="DV43" s="127"/>
      <c r="DW43" s="127"/>
      <c r="DX43" s="127"/>
      <c r="DY43" s="127"/>
      <c r="DZ43" s="127"/>
      <c r="EA43" s="127"/>
      <c r="EB43" s="127"/>
      <c r="EC43" s="132"/>
      <c r="ED43" s="127"/>
      <c r="EE43" s="127"/>
      <c r="EF43" s="127"/>
      <c r="EG43" s="127"/>
      <c r="EH43" s="127"/>
      <c r="EI43" s="127"/>
      <c r="EJ43" s="127"/>
      <c r="EK43" s="127"/>
      <c r="EL43" s="127"/>
      <c r="EM43" s="127"/>
      <c r="EN43" s="127"/>
      <c r="EO43" s="127"/>
      <c r="EP43" s="127"/>
      <c r="EQ43" s="127"/>
      <c r="ER43" s="127"/>
      <c r="ES43" s="127"/>
      <c r="ET43" s="127"/>
      <c r="EU43" s="127"/>
      <c r="EV43" s="127"/>
      <c r="EW43" s="127"/>
      <c r="EX43" s="127"/>
      <c r="EY43" s="127"/>
      <c r="EZ43" s="127"/>
      <c r="FA43" s="127"/>
      <c r="FB43" s="127"/>
      <c r="FC43" s="127"/>
      <c r="FD43" s="127"/>
      <c r="FE43" s="127"/>
      <c r="FF43" s="127"/>
      <c r="FG43" s="127"/>
      <c r="FH43" s="127"/>
      <c r="FI43" s="127"/>
      <c r="FJ43" s="127"/>
      <c r="FK43" s="127"/>
      <c r="FL43" s="127"/>
    </row>
    <row r="44" spans="1:168" s="58" customFormat="1" ht="20.100000000000001" customHeight="1">
      <c r="A44" s="639"/>
      <c r="B44" s="701">
        <v>1</v>
      </c>
      <c r="C44" s="1258">
        <f t="shared" ref="C44:C53" si="34">C26</f>
        <v>0</v>
      </c>
      <c r="D44" s="1259"/>
      <c r="E44" s="1260"/>
      <c r="F44" s="1260"/>
      <c r="G44" s="1260"/>
      <c r="H44" s="1260"/>
      <c r="I44" s="1260"/>
      <c r="J44" s="1260"/>
      <c r="K44" s="1260"/>
      <c r="L44" s="1260"/>
      <c r="M44" s="1260"/>
      <c r="N44" s="1261"/>
      <c r="O44" s="701"/>
      <c r="P44" s="68"/>
      <c r="Q44" s="856">
        <f t="shared" ref="Q44:Q53" si="35">Y26</f>
        <v>0</v>
      </c>
      <c r="R44" s="154" t="s">
        <v>181</v>
      </c>
      <c r="S44" s="105">
        <v>0.28000000000000003</v>
      </c>
      <c r="T44" s="154" t="s">
        <v>181</v>
      </c>
      <c r="U44" s="405" t="s">
        <v>181</v>
      </c>
      <c r="V44" s="152" t="s">
        <v>181</v>
      </c>
      <c r="W44" s="840"/>
      <c r="X44" s="840"/>
      <c r="Y44" s="400">
        <f>ROUND(Q44*S44,0)</f>
        <v>0</v>
      </c>
      <c r="Z44" s="840"/>
      <c r="AA44" s="74"/>
      <c r="AB44" s="152" t="s">
        <v>181</v>
      </c>
      <c r="AC44" s="400">
        <f t="shared" ref="AC44:AC53" si="36">AA44+Y44</f>
        <v>0</v>
      </c>
      <c r="AD44" s="72"/>
      <c r="AE44" s="68"/>
      <c r="AF44" s="856">
        <f>AN26</f>
        <v>0</v>
      </c>
      <c r="AG44" s="154" t="s">
        <v>181</v>
      </c>
      <c r="AH44" s="105">
        <v>0.28000000000000003</v>
      </c>
      <c r="AI44" s="154" t="s">
        <v>181</v>
      </c>
      <c r="AJ44" s="405" t="s">
        <v>181</v>
      </c>
      <c r="AK44" s="152" t="s">
        <v>181</v>
      </c>
      <c r="AL44" s="840"/>
      <c r="AM44" s="840"/>
      <c r="AN44" s="400">
        <f>ROUND(AF44*AH44,0)</f>
        <v>0</v>
      </c>
      <c r="AO44" s="840"/>
      <c r="AP44" s="74"/>
      <c r="AQ44" s="152" t="s">
        <v>181</v>
      </c>
      <c r="AR44" s="400">
        <f t="shared" ref="AR44:AR53" si="37">AP44+AN44</f>
        <v>0</v>
      </c>
      <c r="AS44" s="72"/>
      <c r="AT44" s="68"/>
      <c r="AU44" s="856">
        <f>BC26</f>
        <v>0</v>
      </c>
      <c r="AV44" s="154" t="s">
        <v>181</v>
      </c>
      <c r="AW44" s="105">
        <v>0.28000000000000003</v>
      </c>
      <c r="AX44" s="154" t="s">
        <v>181</v>
      </c>
      <c r="AY44" s="405" t="s">
        <v>181</v>
      </c>
      <c r="AZ44" s="152" t="s">
        <v>181</v>
      </c>
      <c r="BA44" s="840"/>
      <c r="BB44" s="840"/>
      <c r="BC44" s="400">
        <f>ROUND(AU44*AW44,0)</f>
        <v>0</v>
      </c>
      <c r="BD44" s="840"/>
      <c r="BE44" s="74"/>
      <c r="BF44" s="152" t="s">
        <v>181</v>
      </c>
      <c r="BG44" s="400">
        <f t="shared" ref="BG44:BG53" si="38">BE44+BC44</f>
        <v>0</v>
      </c>
      <c r="BH44" s="72"/>
      <c r="BI44" s="68"/>
      <c r="BJ44" s="856">
        <f>BR26</f>
        <v>0</v>
      </c>
      <c r="BK44" s="154" t="s">
        <v>181</v>
      </c>
      <c r="BL44" s="105">
        <v>0.28000000000000003</v>
      </c>
      <c r="BM44" s="154" t="s">
        <v>181</v>
      </c>
      <c r="BN44" s="405" t="s">
        <v>181</v>
      </c>
      <c r="BO44" s="152" t="s">
        <v>181</v>
      </c>
      <c r="BP44" s="840"/>
      <c r="BQ44" s="840"/>
      <c r="BR44" s="400">
        <f>ROUND(BJ44*BL44,0)</f>
        <v>0</v>
      </c>
      <c r="BS44" s="840"/>
      <c r="BT44" s="74"/>
      <c r="BU44" s="152" t="s">
        <v>181</v>
      </c>
      <c r="BV44" s="400">
        <f t="shared" ref="BV44:BV53" si="39">BT44+BR44</f>
        <v>0</v>
      </c>
      <c r="BW44" s="72"/>
      <c r="BX44" s="68"/>
      <c r="BY44" s="856">
        <f>CG26</f>
        <v>0</v>
      </c>
      <c r="BZ44" s="154" t="s">
        <v>181</v>
      </c>
      <c r="CA44" s="105">
        <v>0.28000000000000003</v>
      </c>
      <c r="CB44" s="154" t="s">
        <v>181</v>
      </c>
      <c r="CC44" s="405" t="s">
        <v>181</v>
      </c>
      <c r="CD44" s="152" t="s">
        <v>181</v>
      </c>
      <c r="CE44" s="840"/>
      <c r="CF44" s="840"/>
      <c r="CG44" s="400">
        <f>ROUND(BY44*CA44,0)</f>
        <v>0</v>
      </c>
      <c r="CH44" s="840"/>
      <c r="CI44" s="74"/>
      <c r="CJ44" s="152" t="s">
        <v>181</v>
      </c>
      <c r="CK44" s="400">
        <f t="shared" ref="CK44:CK53" si="40">CI44+CG44</f>
        <v>0</v>
      </c>
      <c r="CL44" s="72"/>
      <c r="CM44" s="935"/>
      <c r="CN44" s="935"/>
      <c r="CO44" s="935"/>
      <c r="CP44" s="936"/>
      <c r="CQ44" s="926"/>
      <c r="CR44" s="729"/>
      <c r="CS44" s="56"/>
      <c r="CT44" s="132"/>
      <c r="CU44" s="132"/>
      <c r="CV44" s="132"/>
      <c r="CW44" s="132"/>
      <c r="CX44" s="132"/>
      <c r="CY44" s="132"/>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c r="DW44" s="127"/>
      <c r="DX44" s="127"/>
      <c r="DY44" s="127"/>
      <c r="DZ44" s="127"/>
      <c r="EA44" s="127"/>
      <c r="EB44" s="127"/>
      <c r="EC44" s="132"/>
      <c r="ED44" s="127"/>
      <c r="EE44" s="127"/>
      <c r="EF44" s="127"/>
      <c r="EG44" s="127"/>
      <c r="EH44" s="127"/>
      <c r="EI44" s="127"/>
      <c r="EJ44" s="127"/>
      <c r="EK44" s="127"/>
      <c r="EL44" s="127"/>
      <c r="EM44" s="127"/>
      <c r="EN44" s="127"/>
      <c r="EO44" s="127"/>
      <c r="EP44" s="127"/>
      <c r="EQ44" s="127"/>
      <c r="ER44" s="127"/>
      <c r="ES44" s="127"/>
      <c r="ET44" s="127"/>
      <c r="EU44" s="127"/>
      <c r="EV44" s="127"/>
      <c r="EW44" s="127"/>
      <c r="EX44" s="127"/>
      <c r="EY44" s="127"/>
      <c r="EZ44" s="127"/>
      <c r="FA44" s="127"/>
      <c r="FB44" s="127"/>
      <c r="FC44" s="127"/>
      <c r="FD44" s="127"/>
      <c r="FE44" s="127"/>
      <c r="FF44" s="127"/>
      <c r="FG44" s="127"/>
      <c r="FH44" s="127"/>
      <c r="FI44" s="127"/>
      <c r="FJ44" s="127"/>
      <c r="FK44" s="127"/>
      <c r="FL44" s="127"/>
    </row>
    <row r="45" spans="1:168" s="58" customFormat="1" ht="20.100000000000001" customHeight="1">
      <c r="A45" s="639"/>
      <c r="B45" s="701">
        <v>2</v>
      </c>
      <c r="C45" s="1258">
        <f t="shared" si="34"/>
        <v>0</v>
      </c>
      <c r="D45" s="1259"/>
      <c r="E45" s="1260"/>
      <c r="F45" s="1260"/>
      <c r="G45" s="1260"/>
      <c r="H45" s="1260"/>
      <c r="I45" s="1260"/>
      <c r="J45" s="1260"/>
      <c r="K45" s="1260"/>
      <c r="L45" s="1260"/>
      <c r="M45" s="1260"/>
      <c r="N45" s="1261"/>
      <c r="O45" s="701"/>
      <c r="P45" s="68"/>
      <c r="Q45" s="856">
        <f t="shared" si="35"/>
        <v>0</v>
      </c>
      <c r="R45" s="152" t="s">
        <v>181</v>
      </c>
      <c r="S45" s="105">
        <v>0.28000000000000003</v>
      </c>
      <c r="T45" s="152" t="s">
        <v>181</v>
      </c>
      <c r="U45" s="405" t="s">
        <v>181</v>
      </c>
      <c r="V45" s="152" t="s">
        <v>181</v>
      </c>
      <c r="W45" s="840"/>
      <c r="X45" s="840"/>
      <c r="Y45" s="400">
        <f t="shared" ref="Y45:Y53" si="41">ROUND(Q45*S45,0)</f>
        <v>0</v>
      </c>
      <c r="Z45" s="840"/>
      <c r="AA45" s="74"/>
      <c r="AB45" s="152" t="s">
        <v>181</v>
      </c>
      <c r="AC45" s="400">
        <f t="shared" si="36"/>
        <v>0</v>
      </c>
      <c r="AD45" s="72"/>
      <c r="AE45" s="68"/>
      <c r="AF45" s="856">
        <f t="shared" ref="AF45:AF53" si="42">AN27</f>
        <v>0</v>
      </c>
      <c r="AG45" s="152" t="s">
        <v>181</v>
      </c>
      <c r="AH45" s="105">
        <v>0.28000000000000003</v>
      </c>
      <c r="AI45" s="152" t="s">
        <v>181</v>
      </c>
      <c r="AJ45" s="405" t="s">
        <v>181</v>
      </c>
      <c r="AK45" s="152" t="s">
        <v>181</v>
      </c>
      <c r="AL45" s="840"/>
      <c r="AM45" s="840"/>
      <c r="AN45" s="400">
        <f t="shared" ref="AN45:AN53" si="43">ROUND(AF45*AH45,0)</f>
        <v>0</v>
      </c>
      <c r="AO45" s="840"/>
      <c r="AP45" s="74"/>
      <c r="AQ45" s="152" t="s">
        <v>181</v>
      </c>
      <c r="AR45" s="400">
        <f t="shared" si="37"/>
        <v>0</v>
      </c>
      <c r="AS45" s="72"/>
      <c r="AT45" s="68"/>
      <c r="AU45" s="856">
        <f t="shared" ref="AU45:AU53" si="44">BC27</f>
        <v>0</v>
      </c>
      <c r="AV45" s="152" t="s">
        <v>181</v>
      </c>
      <c r="AW45" s="105">
        <v>0.28000000000000003</v>
      </c>
      <c r="AX45" s="152" t="s">
        <v>181</v>
      </c>
      <c r="AY45" s="405" t="s">
        <v>181</v>
      </c>
      <c r="AZ45" s="152" t="s">
        <v>181</v>
      </c>
      <c r="BA45" s="840"/>
      <c r="BB45" s="840"/>
      <c r="BC45" s="400">
        <f t="shared" ref="BC45:BC53" si="45">ROUND(AU45*AW45,0)</f>
        <v>0</v>
      </c>
      <c r="BD45" s="840"/>
      <c r="BE45" s="74"/>
      <c r="BF45" s="152" t="s">
        <v>181</v>
      </c>
      <c r="BG45" s="400">
        <f t="shared" si="38"/>
        <v>0</v>
      </c>
      <c r="BH45" s="72"/>
      <c r="BI45" s="68"/>
      <c r="BJ45" s="856">
        <f t="shared" ref="BJ45:BJ53" si="46">BR27</f>
        <v>0</v>
      </c>
      <c r="BK45" s="152" t="s">
        <v>181</v>
      </c>
      <c r="BL45" s="105">
        <v>0.28000000000000003</v>
      </c>
      <c r="BM45" s="152" t="s">
        <v>181</v>
      </c>
      <c r="BN45" s="405" t="s">
        <v>181</v>
      </c>
      <c r="BO45" s="152" t="s">
        <v>181</v>
      </c>
      <c r="BP45" s="840"/>
      <c r="BQ45" s="840"/>
      <c r="BR45" s="400">
        <f t="shared" ref="BR45:BR53" si="47">ROUND(BJ45*BL45,0)</f>
        <v>0</v>
      </c>
      <c r="BS45" s="840"/>
      <c r="BT45" s="74"/>
      <c r="BU45" s="152" t="s">
        <v>181</v>
      </c>
      <c r="BV45" s="400">
        <f t="shared" si="39"/>
        <v>0</v>
      </c>
      <c r="BW45" s="72"/>
      <c r="BX45" s="68"/>
      <c r="BY45" s="856">
        <f t="shared" ref="BY45:BY53" si="48">CG27</f>
        <v>0</v>
      </c>
      <c r="BZ45" s="152" t="s">
        <v>181</v>
      </c>
      <c r="CA45" s="105">
        <v>0.28000000000000003</v>
      </c>
      <c r="CB45" s="152" t="s">
        <v>181</v>
      </c>
      <c r="CC45" s="405" t="s">
        <v>181</v>
      </c>
      <c r="CD45" s="152" t="s">
        <v>181</v>
      </c>
      <c r="CE45" s="840"/>
      <c r="CF45" s="840"/>
      <c r="CG45" s="400">
        <f t="shared" ref="CG45:CG53" si="49">ROUND(BY45*CA45,0)</f>
        <v>0</v>
      </c>
      <c r="CH45" s="840"/>
      <c r="CI45" s="74"/>
      <c r="CJ45" s="152" t="s">
        <v>181</v>
      </c>
      <c r="CK45" s="400">
        <f t="shared" si="40"/>
        <v>0</v>
      </c>
      <c r="CL45" s="72"/>
      <c r="CM45" s="935"/>
      <c r="CN45" s="935"/>
      <c r="CO45" s="935"/>
      <c r="CP45" s="936"/>
      <c r="CQ45" s="926"/>
      <c r="CR45" s="729"/>
      <c r="CS45" s="56"/>
      <c r="CT45" s="132"/>
      <c r="CU45" s="132"/>
      <c r="CV45" s="132"/>
      <c r="CW45" s="132"/>
      <c r="CX45" s="132"/>
      <c r="CY45" s="132"/>
      <c r="CZ45" s="127"/>
      <c r="DA45" s="127"/>
      <c r="DB45" s="127"/>
      <c r="DC45" s="127"/>
      <c r="DD45" s="127"/>
      <c r="DE45" s="127"/>
      <c r="DF45" s="127"/>
      <c r="DG45" s="127"/>
      <c r="DH45" s="127"/>
      <c r="DI45" s="127"/>
      <c r="DJ45" s="127"/>
      <c r="DK45" s="127"/>
      <c r="DL45" s="127"/>
      <c r="DM45" s="127"/>
      <c r="DN45" s="127"/>
      <c r="DO45" s="127"/>
      <c r="DP45" s="127"/>
      <c r="DQ45" s="127"/>
      <c r="DR45" s="127"/>
      <c r="DS45" s="127"/>
      <c r="DT45" s="127"/>
      <c r="DU45" s="127"/>
      <c r="DV45" s="127"/>
      <c r="DW45" s="127"/>
      <c r="DX45" s="127"/>
      <c r="DY45" s="127"/>
      <c r="DZ45" s="127"/>
      <c r="EA45" s="127"/>
      <c r="EB45" s="127"/>
      <c r="EC45" s="132"/>
      <c r="ED45" s="127"/>
      <c r="EE45" s="127"/>
      <c r="EF45" s="127"/>
      <c r="EG45" s="127"/>
      <c r="EH45" s="127"/>
      <c r="EI45" s="127"/>
      <c r="EJ45" s="127"/>
      <c r="EK45" s="127"/>
      <c r="EL45" s="127"/>
      <c r="EM45" s="127"/>
      <c r="EN45" s="127"/>
      <c r="EO45" s="127"/>
      <c r="EP45" s="127"/>
      <c r="EQ45" s="127"/>
      <c r="ER45" s="127"/>
      <c r="ES45" s="127"/>
      <c r="ET45" s="127"/>
      <c r="EU45" s="127"/>
      <c r="EV45" s="127"/>
      <c r="EW45" s="127"/>
      <c r="EX45" s="127"/>
      <c r="EY45" s="127"/>
      <c r="EZ45" s="127"/>
      <c r="FA45" s="127"/>
      <c r="FB45" s="127"/>
      <c r="FC45" s="127"/>
      <c r="FD45" s="127"/>
      <c r="FE45" s="127"/>
      <c r="FF45" s="127"/>
      <c r="FG45" s="127"/>
      <c r="FH45" s="127"/>
      <c r="FI45" s="127"/>
      <c r="FJ45" s="127"/>
      <c r="FK45" s="127"/>
      <c r="FL45" s="127"/>
    </row>
    <row r="46" spans="1:168" s="58" customFormat="1" ht="20.100000000000001" customHeight="1">
      <c r="A46" s="639"/>
      <c r="B46" s="701">
        <v>3</v>
      </c>
      <c r="C46" s="1258">
        <f t="shared" si="34"/>
        <v>0</v>
      </c>
      <c r="D46" s="1259"/>
      <c r="E46" s="1260"/>
      <c r="F46" s="1260"/>
      <c r="G46" s="1260"/>
      <c r="H46" s="1260"/>
      <c r="I46" s="1260"/>
      <c r="J46" s="1260"/>
      <c r="K46" s="1260"/>
      <c r="L46" s="1260"/>
      <c r="M46" s="1260"/>
      <c r="N46" s="1261"/>
      <c r="O46" s="701"/>
      <c r="P46" s="68"/>
      <c r="Q46" s="856">
        <f t="shared" si="35"/>
        <v>0</v>
      </c>
      <c r="R46" s="154" t="s">
        <v>181</v>
      </c>
      <c r="S46" s="105">
        <v>0.28000000000000003</v>
      </c>
      <c r="T46" s="154" t="s">
        <v>181</v>
      </c>
      <c r="U46" s="405" t="s">
        <v>181</v>
      </c>
      <c r="V46" s="152" t="s">
        <v>181</v>
      </c>
      <c r="W46" s="840"/>
      <c r="X46" s="840"/>
      <c r="Y46" s="400">
        <f t="shared" si="41"/>
        <v>0</v>
      </c>
      <c r="Z46" s="840"/>
      <c r="AA46" s="74"/>
      <c r="AB46" s="152" t="s">
        <v>181</v>
      </c>
      <c r="AC46" s="400">
        <f t="shared" si="36"/>
        <v>0</v>
      </c>
      <c r="AD46" s="72"/>
      <c r="AE46" s="68"/>
      <c r="AF46" s="856">
        <f t="shared" si="42"/>
        <v>0</v>
      </c>
      <c r="AG46" s="154" t="s">
        <v>181</v>
      </c>
      <c r="AH46" s="105">
        <v>0.28000000000000003</v>
      </c>
      <c r="AI46" s="154" t="s">
        <v>181</v>
      </c>
      <c r="AJ46" s="405" t="s">
        <v>181</v>
      </c>
      <c r="AK46" s="152" t="s">
        <v>181</v>
      </c>
      <c r="AL46" s="840"/>
      <c r="AM46" s="840"/>
      <c r="AN46" s="400">
        <f t="shared" si="43"/>
        <v>0</v>
      </c>
      <c r="AO46" s="840"/>
      <c r="AP46" s="74"/>
      <c r="AQ46" s="152" t="s">
        <v>181</v>
      </c>
      <c r="AR46" s="400">
        <f t="shared" si="37"/>
        <v>0</v>
      </c>
      <c r="AS46" s="72"/>
      <c r="AT46" s="68"/>
      <c r="AU46" s="856">
        <f t="shared" si="44"/>
        <v>0</v>
      </c>
      <c r="AV46" s="154" t="s">
        <v>181</v>
      </c>
      <c r="AW46" s="105">
        <v>0.28000000000000003</v>
      </c>
      <c r="AX46" s="154" t="s">
        <v>181</v>
      </c>
      <c r="AY46" s="405" t="s">
        <v>181</v>
      </c>
      <c r="AZ46" s="152" t="s">
        <v>181</v>
      </c>
      <c r="BA46" s="840"/>
      <c r="BB46" s="840"/>
      <c r="BC46" s="400">
        <f t="shared" si="45"/>
        <v>0</v>
      </c>
      <c r="BD46" s="840"/>
      <c r="BE46" s="74"/>
      <c r="BF46" s="152" t="s">
        <v>181</v>
      </c>
      <c r="BG46" s="400">
        <f t="shared" si="38"/>
        <v>0</v>
      </c>
      <c r="BH46" s="72"/>
      <c r="BI46" s="68"/>
      <c r="BJ46" s="856">
        <f t="shared" si="46"/>
        <v>0</v>
      </c>
      <c r="BK46" s="154" t="s">
        <v>181</v>
      </c>
      <c r="BL46" s="105">
        <v>0.28000000000000003</v>
      </c>
      <c r="BM46" s="154" t="s">
        <v>181</v>
      </c>
      <c r="BN46" s="405" t="s">
        <v>181</v>
      </c>
      <c r="BO46" s="152" t="s">
        <v>181</v>
      </c>
      <c r="BP46" s="840"/>
      <c r="BQ46" s="840"/>
      <c r="BR46" s="400">
        <f t="shared" si="47"/>
        <v>0</v>
      </c>
      <c r="BS46" s="840"/>
      <c r="BT46" s="74"/>
      <c r="BU46" s="152" t="s">
        <v>181</v>
      </c>
      <c r="BV46" s="400">
        <f t="shared" si="39"/>
        <v>0</v>
      </c>
      <c r="BW46" s="72"/>
      <c r="BX46" s="68"/>
      <c r="BY46" s="856">
        <f t="shared" si="48"/>
        <v>0</v>
      </c>
      <c r="BZ46" s="154" t="s">
        <v>181</v>
      </c>
      <c r="CA46" s="105">
        <v>0.28000000000000003</v>
      </c>
      <c r="CB46" s="154" t="s">
        <v>181</v>
      </c>
      <c r="CC46" s="405" t="s">
        <v>181</v>
      </c>
      <c r="CD46" s="152" t="s">
        <v>181</v>
      </c>
      <c r="CE46" s="840"/>
      <c r="CF46" s="840"/>
      <c r="CG46" s="400">
        <f t="shared" si="49"/>
        <v>0</v>
      </c>
      <c r="CH46" s="840"/>
      <c r="CI46" s="74"/>
      <c r="CJ46" s="152" t="s">
        <v>181</v>
      </c>
      <c r="CK46" s="400">
        <f t="shared" si="40"/>
        <v>0</v>
      </c>
      <c r="CL46" s="72"/>
      <c r="CM46" s="935"/>
      <c r="CN46" s="935"/>
      <c r="CO46" s="935"/>
      <c r="CP46" s="936"/>
      <c r="CQ46" s="926"/>
      <c r="CR46" s="729"/>
      <c r="CS46" s="56"/>
      <c r="CT46" s="132"/>
      <c r="CU46" s="132"/>
      <c r="CV46" s="132"/>
      <c r="CW46" s="132"/>
      <c r="CX46" s="132"/>
      <c r="CY46" s="132"/>
      <c r="CZ46" s="127"/>
      <c r="DA46" s="127"/>
      <c r="DB46" s="127"/>
      <c r="DC46" s="127"/>
      <c r="DD46" s="127"/>
      <c r="DE46" s="127"/>
      <c r="DF46" s="127"/>
      <c r="DG46" s="127"/>
      <c r="DH46" s="127"/>
      <c r="DI46" s="127"/>
      <c r="DJ46" s="127"/>
      <c r="DK46" s="127"/>
      <c r="DL46" s="127"/>
      <c r="DM46" s="127"/>
      <c r="DN46" s="127"/>
      <c r="DO46" s="127"/>
      <c r="DP46" s="127"/>
      <c r="DQ46" s="127"/>
      <c r="DR46" s="127"/>
      <c r="DS46" s="127"/>
      <c r="DT46" s="127"/>
      <c r="DU46" s="127"/>
      <c r="DV46" s="127"/>
      <c r="DW46" s="127"/>
      <c r="DX46" s="127"/>
      <c r="DY46" s="127"/>
      <c r="DZ46" s="127"/>
      <c r="EA46" s="127"/>
      <c r="EB46" s="127"/>
      <c r="EC46" s="132"/>
      <c r="ED46" s="127"/>
      <c r="EE46" s="127"/>
      <c r="EF46" s="127"/>
      <c r="EG46" s="127"/>
      <c r="EH46" s="127"/>
      <c r="EI46" s="127"/>
      <c r="EJ46" s="127"/>
      <c r="EK46" s="127"/>
      <c r="EL46" s="127"/>
      <c r="EM46" s="127"/>
      <c r="EN46" s="127"/>
      <c r="EO46" s="127"/>
      <c r="EP46" s="127"/>
      <c r="EQ46" s="127"/>
      <c r="ER46" s="127"/>
      <c r="ES46" s="127"/>
      <c r="ET46" s="127"/>
      <c r="EU46" s="127"/>
      <c r="EV46" s="127"/>
      <c r="EW46" s="127"/>
      <c r="EX46" s="127"/>
      <c r="EY46" s="127"/>
      <c r="EZ46" s="127"/>
      <c r="FA46" s="127"/>
      <c r="FB46" s="127"/>
      <c r="FC46" s="127"/>
      <c r="FD46" s="127"/>
      <c r="FE46" s="127"/>
      <c r="FF46" s="127"/>
      <c r="FG46" s="127"/>
      <c r="FH46" s="127"/>
      <c r="FI46" s="127"/>
      <c r="FJ46" s="127"/>
      <c r="FK46" s="127"/>
      <c r="FL46" s="127"/>
    </row>
    <row r="47" spans="1:168" s="58" customFormat="1" ht="20.100000000000001" hidden="1" customHeight="1">
      <c r="A47" s="639"/>
      <c r="B47" s="701">
        <v>4</v>
      </c>
      <c r="C47" s="1258">
        <f t="shared" si="34"/>
        <v>0</v>
      </c>
      <c r="D47" s="1259"/>
      <c r="E47" s="1260"/>
      <c r="F47" s="1260"/>
      <c r="G47" s="1260"/>
      <c r="H47" s="1260"/>
      <c r="I47" s="1260"/>
      <c r="J47" s="1260"/>
      <c r="K47" s="1260"/>
      <c r="L47" s="1260"/>
      <c r="M47" s="1260"/>
      <c r="N47" s="1261"/>
      <c r="O47" s="701"/>
      <c r="P47" s="68"/>
      <c r="Q47" s="856">
        <f t="shared" si="35"/>
        <v>0</v>
      </c>
      <c r="R47" s="152" t="s">
        <v>181</v>
      </c>
      <c r="S47" s="105">
        <v>0.28000000000000003</v>
      </c>
      <c r="T47" s="152" t="s">
        <v>181</v>
      </c>
      <c r="U47" s="405" t="s">
        <v>181</v>
      </c>
      <c r="V47" s="152" t="s">
        <v>181</v>
      </c>
      <c r="W47" s="840"/>
      <c r="X47" s="840"/>
      <c r="Y47" s="400">
        <f t="shared" si="41"/>
        <v>0</v>
      </c>
      <c r="Z47" s="840"/>
      <c r="AA47" s="74"/>
      <c r="AB47" s="152" t="s">
        <v>181</v>
      </c>
      <c r="AC47" s="400">
        <f t="shared" si="36"/>
        <v>0</v>
      </c>
      <c r="AD47" s="72"/>
      <c r="AE47" s="68"/>
      <c r="AF47" s="856">
        <f t="shared" si="42"/>
        <v>0</v>
      </c>
      <c r="AG47" s="152" t="s">
        <v>181</v>
      </c>
      <c r="AH47" s="105">
        <v>0.28000000000000003</v>
      </c>
      <c r="AI47" s="152" t="s">
        <v>181</v>
      </c>
      <c r="AJ47" s="405" t="s">
        <v>181</v>
      </c>
      <c r="AK47" s="152" t="s">
        <v>181</v>
      </c>
      <c r="AL47" s="840"/>
      <c r="AM47" s="840"/>
      <c r="AN47" s="400">
        <f t="shared" si="43"/>
        <v>0</v>
      </c>
      <c r="AO47" s="840"/>
      <c r="AP47" s="74"/>
      <c r="AQ47" s="152" t="s">
        <v>181</v>
      </c>
      <c r="AR47" s="400">
        <f t="shared" si="37"/>
        <v>0</v>
      </c>
      <c r="AS47" s="72"/>
      <c r="AT47" s="68"/>
      <c r="AU47" s="856">
        <f t="shared" si="44"/>
        <v>0</v>
      </c>
      <c r="AV47" s="152" t="s">
        <v>181</v>
      </c>
      <c r="AW47" s="105">
        <v>0.28000000000000003</v>
      </c>
      <c r="AX47" s="152" t="s">
        <v>181</v>
      </c>
      <c r="AY47" s="405" t="s">
        <v>181</v>
      </c>
      <c r="AZ47" s="152" t="s">
        <v>181</v>
      </c>
      <c r="BA47" s="840"/>
      <c r="BB47" s="840"/>
      <c r="BC47" s="400">
        <f t="shared" si="45"/>
        <v>0</v>
      </c>
      <c r="BD47" s="840"/>
      <c r="BE47" s="74"/>
      <c r="BF47" s="152" t="s">
        <v>181</v>
      </c>
      <c r="BG47" s="400">
        <f t="shared" si="38"/>
        <v>0</v>
      </c>
      <c r="BH47" s="72"/>
      <c r="BI47" s="68"/>
      <c r="BJ47" s="856">
        <f t="shared" si="46"/>
        <v>0</v>
      </c>
      <c r="BK47" s="152" t="s">
        <v>181</v>
      </c>
      <c r="BL47" s="105">
        <v>0.28000000000000003</v>
      </c>
      <c r="BM47" s="152" t="s">
        <v>181</v>
      </c>
      <c r="BN47" s="405" t="s">
        <v>181</v>
      </c>
      <c r="BO47" s="152" t="s">
        <v>181</v>
      </c>
      <c r="BP47" s="840"/>
      <c r="BQ47" s="840"/>
      <c r="BR47" s="400">
        <f t="shared" si="47"/>
        <v>0</v>
      </c>
      <c r="BS47" s="840"/>
      <c r="BT47" s="74"/>
      <c r="BU47" s="152" t="s">
        <v>181</v>
      </c>
      <c r="BV47" s="400">
        <f t="shared" si="39"/>
        <v>0</v>
      </c>
      <c r="BW47" s="72"/>
      <c r="BX47" s="68"/>
      <c r="BY47" s="856">
        <f t="shared" si="48"/>
        <v>0</v>
      </c>
      <c r="BZ47" s="152" t="s">
        <v>181</v>
      </c>
      <c r="CA47" s="105">
        <v>0.28000000000000003</v>
      </c>
      <c r="CB47" s="152" t="s">
        <v>181</v>
      </c>
      <c r="CC47" s="405" t="s">
        <v>181</v>
      </c>
      <c r="CD47" s="152" t="s">
        <v>181</v>
      </c>
      <c r="CE47" s="840"/>
      <c r="CF47" s="840"/>
      <c r="CG47" s="400">
        <f t="shared" si="49"/>
        <v>0</v>
      </c>
      <c r="CH47" s="840"/>
      <c r="CI47" s="74"/>
      <c r="CJ47" s="152" t="s">
        <v>181</v>
      </c>
      <c r="CK47" s="400">
        <f t="shared" si="40"/>
        <v>0</v>
      </c>
      <c r="CL47" s="72"/>
      <c r="CM47" s="935"/>
      <c r="CN47" s="935"/>
      <c r="CO47" s="935"/>
      <c r="CP47" s="936"/>
      <c r="CQ47" s="926"/>
      <c r="CR47" s="729"/>
      <c r="CS47" s="56"/>
      <c r="CT47" s="132"/>
      <c r="CU47" s="132"/>
      <c r="CV47" s="132"/>
      <c r="CW47" s="132"/>
      <c r="CX47" s="132"/>
      <c r="CY47" s="132"/>
      <c r="CZ47" s="127"/>
      <c r="DA47" s="127"/>
      <c r="DB47" s="127"/>
      <c r="DC47" s="127"/>
      <c r="DD47" s="127"/>
      <c r="DE47" s="127"/>
      <c r="DF47" s="127"/>
      <c r="DG47" s="127"/>
      <c r="DH47" s="127"/>
      <c r="DI47" s="127"/>
      <c r="DJ47" s="127"/>
      <c r="DK47" s="127"/>
      <c r="DL47" s="127"/>
      <c r="DM47" s="127"/>
      <c r="DN47" s="127"/>
      <c r="DO47" s="127"/>
      <c r="DP47" s="127"/>
      <c r="DQ47" s="127"/>
      <c r="DR47" s="127"/>
      <c r="DS47" s="127"/>
      <c r="DT47" s="127"/>
      <c r="DU47" s="127"/>
      <c r="DV47" s="127"/>
      <c r="DW47" s="127"/>
      <c r="DX47" s="127"/>
      <c r="DY47" s="127"/>
      <c r="DZ47" s="127"/>
      <c r="EA47" s="127"/>
      <c r="EB47" s="127"/>
      <c r="EC47" s="132"/>
      <c r="ED47" s="127"/>
      <c r="EE47" s="127"/>
      <c r="EF47" s="127"/>
      <c r="EG47" s="127"/>
      <c r="EH47" s="127"/>
      <c r="EI47" s="127"/>
      <c r="EJ47" s="127"/>
      <c r="EK47" s="127"/>
      <c r="EL47" s="127"/>
      <c r="EM47" s="127"/>
      <c r="EN47" s="127"/>
      <c r="EO47" s="127"/>
      <c r="EP47" s="127"/>
      <c r="EQ47" s="127"/>
      <c r="ER47" s="127"/>
      <c r="ES47" s="127"/>
      <c r="ET47" s="127"/>
      <c r="EU47" s="127"/>
      <c r="EV47" s="127"/>
      <c r="EW47" s="127"/>
      <c r="EX47" s="127"/>
      <c r="EY47" s="127"/>
      <c r="EZ47" s="127"/>
      <c r="FA47" s="127"/>
      <c r="FB47" s="127"/>
      <c r="FC47" s="127"/>
      <c r="FD47" s="127"/>
      <c r="FE47" s="127"/>
      <c r="FF47" s="127"/>
      <c r="FG47" s="127"/>
      <c r="FH47" s="127"/>
      <c r="FI47" s="127"/>
      <c r="FJ47" s="127"/>
      <c r="FK47" s="127"/>
      <c r="FL47" s="127"/>
    </row>
    <row r="48" spans="1:168" s="58" customFormat="1" ht="20.100000000000001" hidden="1" customHeight="1">
      <c r="A48" s="639"/>
      <c r="B48" s="701">
        <v>5</v>
      </c>
      <c r="C48" s="1258">
        <f t="shared" si="34"/>
        <v>0</v>
      </c>
      <c r="D48" s="1259"/>
      <c r="E48" s="1260"/>
      <c r="F48" s="1260"/>
      <c r="G48" s="1260"/>
      <c r="H48" s="1260"/>
      <c r="I48" s="1260"/>
      <c r="J48" s="1260"/>
      <c r="K48" s="1260"/>
      <c r="L48" s="1260"/>
      <c r="M48" s="1260"/>
      <c r="N48" s="1261"/>
      <c r="O48" s="701"/>
      <c r="P48" s="68"/>
      <c r="Q48" s="856">
        <f t="shared" si="35"/>
        <v>0</v>
      </c>
      <c r="R48" s="154" t="s">
        <v>181</v>
      </c>
      <c r="S48" s="105">
        <v>0.28000000000000003</v>
      </c>
      <c r="T48" s="154" t="s">
        <v>181</v>
      </c>
      <c r="U48" s="405" t="s">
        <v>181</v>
      </c>
      <c r="V48" s="152" t="s">
        <v>181</v>
      </c>
      <c r="W48" s="840"/>
      <c r="X48" s="840"/>
      <c r="Y48" s="400">
        <f t="shared" si="41"/>
        <v>0</v>
      </c>
      <c r="Z48" s="840"/>
      <c r="AA48" s="74"/>
      <c r="AB48" s="152" t="s">
        <v>181</v>
      </c>
      <c r="AC48" s="400">
        <f t="shared" si="36"/>
        <v>0</v>
      </c>
      <c r="AD48" s="72"/>
      <c r="AE48" s="68"/>
      <c r="AF48" s="856">
        <f t="shared" si="42"/>
        <v>0</v>
      </c>
      <c r="AG48" s="154" t="s">
        <v>181</v>
      </c>
      <c r="AH48" s="105">
        <v>0.28000000000000003</v>
      </c>
      <c r="AI48" s="154" t="s">
        <v>181</v>
      </c>
      <c r="AJ48" s="405" t="s">
        <v>181</v>
      </c>
      <c r="AK48" s="152" t="s">
        <v>181</v>
      </c>
      <c r="AL48" s="840"/>
      <c r="AM48" s="840"/>
      <c r="AN48" s="400">
        <f t="shared" si="43"/>
        <v>0</v>
      </c>
      <c r="AO48" s="840"/>
      <c r="AP48" s="74"/>
      <c r="AQ48" s="152" t="s">
        <v>181</v>
      </c>
      <c r="AR48" s="400">
        <f t="shared" si="37"/>
        <v>0</v>
      </c>
      <c r="AS48" s="72"/>
      <c r="AT48" s="68"/>
      <c r="AU48" s="856">
        <f t="shared" si="44"/>
        <v>0</v>
      </c>
      <c r="AV48" s="154" t="s">
        <v>181</v>
      </c>
      <c r="AW48" s="105">
        <v>0.28000000000000003</v>
      </c>
      <c r="AX48" s="154" t="s">
        <v>181</v>
      </c>
      <c r="AY48" s="405" t="s">
        <v>181</v>
      </c>
      <c r="AZ48" s="152" t="s">
        <v>181</v>
      </c>
      <c r="BA48" s="840"/>
      <c r="BB48" s="840"/>
      <c r="BC48" s="400">
        <f t="shared" si="45"/>
        <v>0</v>
      </c>
      <c r="BD48" s="840"/>
      <c r="BE48" s="74"/>
      <c r="BF48" s="152" t="s">
        <v>181</v>
      </c>
      <c r="BG48" s="400">
        <f t="shared" si="38"/>
        <v>0</v>
      </c>
      <c r="BH48" s="72"/>
      <c r="BI48" s="68"/>
      <c r="BJ48" s="856">
        <f t="shared" si="46"/>
        <v>0</v>
      </c>
      <c r="BK48" s="154" t="s">
        <v>181</v>
      </c>
      <c r="BL48" s="105">
        <v>0.28000000000000003</v>
      </c>
      <c r="BM48" s="154" t="s">
        <v>181</v>
      </c>
      <c r="BN48" s="405" t="s">
        <v>181</v>
      </c>
      <c r="BO48" s="152" t="s">
        <v>181</v>
      </c>
      <c r="BP48" s="840"/>
      <c r="BQ48" s="840"/>
      <c r="BR48" s="400">
        <f t="shared" si="47"/>
        <v>0</v>
      </c>
      <c r="BS48" s="840"/>
      <c r="BT48" s="74"/>
      <c r="BU48" s="152" t="s">
        <v>181</v>
      </c>
      <c r="BV48" s="400">
        <f t="shared" si="39"/>
        <v>0</v>
      </c>
      <c r="BW48" s="72"/>
      <c r="BX48" s="68"/>
      <c r="BY48" s="856">
        <f t="shared" si="48"/>
        <v>0</v>
      </c>
      <c r="BZ48" s="154" t="s">
        <v>181</v>
      </c>
      <c r="CA48" s="105">
        <v>0.28000000000000003</v>
      </c>
      <c r="CB48" s="154" t="s">
        <v>181</v>
      </c>
      <c r="CC48" s="405" t="s">
        <v>181</v>
      </c>
      <c r="CD48" s="152" t="s">
        <v>181</v>
      </c>
      <c r="CE48" s="840"/>
      <c r="CF48" s="840"/>
      <c r="CG48" s="400">
        <f t="shared" si="49"/>
        <v>0</v>
      </c>
      <c r="CH48" s="840"/>
      <c r="CI48" s="74"/>
      <c r="CJ48" s="152" t="s">
        <v>181</v>
      </c>
      <c r="CK48" s="400">
        <f t="shared" si="40"/>
        <v>0</v>
      </c>
      <c r="CL48" s="72"/>
      <c r="CM48" s="935"/>
      <c r="CN48" s="935"/>
      <c r="CO48" s="935"/>
      <c r="CP48" s="936"/>
      <c r="CQ48" s="926"/>
      <c r="CR48" s="729"/>
      <c r="CS48" s="56"/>
      <c r="CT48" s="132"/>
      <c r="CU48" s="132"/>
      <c r="CV48" s="132"/>
      <c r="CW48" s="132"/>
      <c r="CX48" s="132"/>
      <c r="CY48" s="132"/>
      <c r="CZ48" s="127"/>
      <c r="DA48" s="127"/>
      <c r="DB48" s="127"/>
      <c r="DC48" s="127"/>
      <c r="DD48" s="127"/>
      <c r="DE48" s="127"/>
      <c r="DF48" s="127"/>
      <c r="DG48" s="127"/>
      <c r="DH48" s="127"/>
      <c r="DI48" s="127"/>
      <c r="DJ48" s="127"/>
      <c r="DK48" s="127"/>
      <c r="DL48" s="127"/>
      <c r="DM48" s="127"/>
      <c r="DN48" s="127"/>
      <c r="DO48" s="127"/>
      <c r="DP48" s="127"/>
      <c r="DQ48" s="127"/>
      <c r="DR48" s="127"/>
      <c r="DS48" s="127"/>
      <c r="DT48" s="127"/>
      <c r="DU48" s="127"/>
      <c r="DV48" s="127"/>
      <c r="DW48" s="127"/>
      <c r="DX48" s="127"/>
      <c r="DY48" s="127"/>
      <c r="DZ48" s="127"/>
      <c r="EA48" s="127"/>
      <c r="EB48" s="127"/>
      <c r="EC48" s="132"/>
      <c r="ED48" s="127"/>
      <c r="EE48" s="127"/>
      <c r="EF48" s="127"/>
      <c r="EG48" s="127"/>
      <c r="EH48" s="127"/>
      <c r="EI48" s="127"/>
      <c r="EJ48" s="127"/>
      <c r="EK48" s="127"/>
      <c r="EL48" s="127"/>
      <c r="EM48" s="127"/>
      <c r="EN48" s="127"/>
      <c r="EO48" s="127"/>
      <c r="EP48" s="127"/>
      <c r="EQ48" s="127"/>
      <c r="ER48" s="127"/>
      <c r="ES48" s="127"/>
      <c r="ET48" s="127"/>
      <c r="EU48" s="127"/>
      <c r="EV48" s="127"/>
      <c r="EW48" s="127"/>
      <c r="EX48" s="127"/>
      <c r="EY48" s="127"/>
      <c r="EZ48" s="127"/>
      <c r="FA48" s="127"/>
      <c r="FB48" s="127"/>
      <c r="FC48" s="127"/>
      <c r="FD48" s="127"/>
      <c r="FE48" s="127"/>
      <c r="FF48" s="127"/>
      <c r="FG48" s="127"/>
      <c r="FH48" s="127"/>
      <c r="FI48" s="127"/>
      <c r="FJ48" s="127"/>
      <c r="FK48" s="127"/>
      <c r="FL48" s="127"/>
    </row>
    <row r="49" spans="1:168" s="58" customFormat="1" ht="20.100000000000001" hidden="1" customHeight="1">
      <c r="A49" s="639"/>
      <c r="B49" s="701">
        <v>6</v>
      </c>
      <c r="C49" s="1258" t="str">
        <f t="shared" si="34"/>
        <v> </v>
      </c>
      <c r="D49" s="1259"/>
      <c r="E49" s="1260"/>
      <c r="F49" s="1260"/>
      <c r="G49" s="1260"/>
      <c r="H49" s="1260"/>
      <c r="I49" s="1260"/>
      <c r="J49" s="1260"/>
      <c r="K49" s="1260"/>
      <c r="L49" s="1260"/>
      <c r="M49" s="1260"/>
      <c r="N49" s="1261"/>
      <c r="O49" s="701"/>
      <c r="P49" s="68"/>
      <c r="Q49" s="856">
        <f t="shared" si="35"/>
        <v>0</v>
      </c>
      <c r="R49" s="152" t="s">
        <v>181</v>
      </c>
      <c r="S49" s="105">
        <v>0.28000000000000003</v>
      </c>
      <c r="T49" s="152" t="s">
        <v>181</v>
      </c>
      <c r="U49" s="405" t="s">
        <v>181</v>
      </c>
      <c r="V49" s="152" t="s">
        <v>181</v>
      </c>
      <c r="W49" s="840"/>
      <c r="X49" s="840"/>
      <c r="Y49" s="400">
        <f t="shared" si="41"/>
        <v>0</v>
      </c>
      <c r="Z49" s="840"/>
      <c r="AA49" s="74"/>
      <c r="AB49" s="152" t="s">
        <v>181</v>
      </c>
      <c r="AC49" s="400">
        <f t="shared" si="36"/>
        <v>0</v>
      </c>
      <c r="AD49" s="72"/>
      <c r="AE49" s="68"/>
      <c r="AF49" s="856">
        <f t="shared" si="42"/>
        <v>0</v>
      </c>
      <c r="AG49" s="152" t="s">
        <v>181</v>
      </c>
      <c r="AH49" s="105">
        <v>0.28000000000000003</v>
      </c>
      <c r="AI49" s="152" t="s">
        <v>181</v>
      </c>
      <c r="AJ49" s="405" t="s">
        <v>181</v>
      </c>
      <c r="AK49" s="152" t="s">
        <v>181</v>
      </c>
      <c r="AL49" s="840"/>
      <c r="AM49" s="840"/>
      <c r="AN49" s="400">
        <f t="shared" si="43"/>
        <v>0</v>
      </c>
      <c r="AO49" s="840"/>
      <c r="AP49" s="74"/>
      <c r="AQ49" s="152" t="s">
        <v>181</v>
      </c>
      <c r="AR49" s="400">
        <f t="shared" si="37"/>
        <v>0</v>
      </c>
      <c r="AS49" s="72"/>
      <c r="AT49" s="68"/>
      <c r="AU49" s="856">
        <f t="shared" si="44"/>
        <v>0</v>
      </c>
      <c r="AV49" s="152" t="s">
        <v>181</v>
      </c>
      <c r="AW49" s="105">
        <v>0.28000000000000003</v>
      </c>
      <c r="AX49" s="152" t="s">
        <v>181</v>
      </c>
      <c r="AY49" s="405" t="s">
        <v>181</v>
      </c>
      <c r="AZ49" s="152" t="s">
        <v>181</v>
      </c>
      <c r="BA49" s="840"/>
      <c r="BB49" s="840"/>
      <c r="BC49" s="400">
        <f t="shared" si="45"/>
        <v>0</v>
      </c>
      <c r="BD49" s="840"/>
      <c r="BE49" s="74"/>
      <c r="BF49" s="152" t="s">
        <v>181</v>
      </c>
      <c r="BG49" s="400">
        <f t="shared" si="38"/>
        <v>0</v>
      </c>
      <c r="BH49" s="72"/>
      <c r="BI49" s="68"/>
      <c r="BJ49" s="856">
        <f t="shared" si="46"/>
        <v>0</v>
      </c>
      <c r="BK49" s="152" t="s">
        <v>181</v>
      </c>
      <c r="BL49" s="105">
        <v>0.28000000000000003</v>
      </c>
      <c r="BM49" s="152" t="s">
        <v>181</v>
      </c>
      <c r="BN49" s="405" t="s">
        <v>181</v>
      </c>
      <c r="BO49" s="152" t="s">
        <v>181</v>
      </c>
      <c r="BP49" s="840"/>
      <c r="BQ49" s="840"/>
      <c r="BR49" s="400">
        <f t="shared" si="47"/>
        <v>0</v>
      </c>
      <c r="BS49" s="840"/>
      <c r="BT49" s="74"/>
      <c r="BU49" s="152" t="s">
        <v>181</v>
      </c>
      <c r="BV49" s="400">
        <f t="shared" si="39"/>
        <v>0</v>
      </c>
      <c r="BW49" s="72"/>
      <c r="BX49" s="68"/>
      <c r="BY49" s="856">
        <f t="shared" si="48"/>
        <v>0</v>
      </c>
      <c r="BZ49" s="152" t="s">
        <v>181</v>
      </c>
      <c r="CA49" s="105">
        <v>0.28000000000000003</v>
      </c>
      <c r="CB49" s="152" t="s">
        <v>181</v>
      </c>
      <c r="CC49" s="405" t="s">
        <v>181</v>
      </c>
      <c r="CD49" s="152" t="s">
        <v>181</v>
      </c>
      <c r="CE49" s="840"/>
      <c r="CF49" s="840"/>
      <c r="CG49" s="400">
        <f t="shared" si="49"/>
        <v>0</v>
      </c>
      <c r="CH49" s="840"/>
      <c r="CI49" s="74"/>
      <c r="CJ49" s="152" t="s">
        <v>181</v>
      </c>
      <c r="CK49" s="400">
        <f t="shared" si="40"/>
        <v>0</v>
      </c>
      <c r="CL49" s="72"/>
      <c r="CM49" s="935"/>
      <c r="CN49" s="935"/>
      <c r="CO49" s="935"/>
      <c r="CP49" s="936"/>
      <c r="CQ49" s="926"/>
      <c r="CR49" s="729"/>
      <c r="CS49" s="56"/>
      <c r="CT49" s="132"/>
      <c r="CU49" s="132"/>
      <c r="CV49" s="132"/>
      <c r="CW49" s="132"/>
      <c r="CX49" s="132"/>
      <c r="CY49" s="132"/>
      <c r="CZ49" s="127"/>
      <c r="DA49" s="127"/>
      <c r="DB49" s="127"/>
      <c r="DC49" s="127"/>
      <c r="DD49" s="127"/>
      <c r="DE49" s="127"/>
      <c r="DF49" s="127"/>
      <c r="DG49" s="127"/>
      <c r="DH49" s="127"/>
      <c r="DI49" s="127"/>
      <c r="DJ49" s="127"/>
      <c r="DK49" s="127"/>
      <c r="DL49" s="127"/>
      <c r="DM49" s="127"/>
      <c r="DN49" s="127"/>
      <c r="DO49" s="127"/>
      <c r="DP49" s="127"/>
      <c r="DQ49" s="127"/>
      <c r="DR49" s="127"/>
      <c r="DS49" s="127"/>
      <c r="DT49" s="127"/>
      <c r="DU49" s="127"/>
      <c r="DV49" s="127"/>
      <c r="DW49" s="127"/>
      <c r="DX49" s="127"/>
      <c r="DY49" s="127"/>
      <c r="DZ49" s="127"/>
      <c r="EA49" s="127"/>
      <c r="EB49" s="127"/>
      <c r="EC49" s="132"/>
      <c r="ED49" s="127"/>
      <c r="EE49" s="127"/>
      <c r="EF49" s="127"/>
      <c r="EG49" s="127"/>
      <c r="EH49" s="127"/>
      <c r="EI49" s="127"/>
      <c r="EJ49" s="127"/>
      <c r="EK49" s="127"/>
      <c r="EL49" s="127"/>
      <c r="EM49" s="127"/>
      <c r="EN49" s="127"/>
      <c r="EO49" s="127"/>
      <c r="EP49" s="127"/>
      <c r="EQ49" s="127"/>
      <c r="ER49" s="127"/>
      <c r="ES49" s="127"/>
      <c r="ET49" s="127"/>
      <c r="EU49" s="127"/>
      <c r="EV49" s="127"/>
      <c r="EW49" s="127"/>
      <c r="EX49" s="127"/>
      <c r="EY49" s="127"/>
      <c r="EZ49" s="127"/>
      <c r="FA49" s="127"/>
      <c r="FB49" s="127"/>
      <c r="FC49" s="127"/>
      <c r="FD49" s="127"/>
      <c r="FE49" s="127"/>
      <c r="FF49" s="127"/>
      <c r="FG49" s="127"/>
      <c r="FH49" s="127"/>
      <c r="FI49" s="127"/>
      <c r="FJ49" s="127"/>
      <c r="FK49" s="127"/>
      <c r="FL49" s="127"/>
    </row>
    <row r="50" spans="1:168" s="58" customFormat="1" ht="20.100000000000001" hidden="1" customHeight="1">
      <c r="A50" s="639"/>
      <c r="B50" s="701">
        <v>7</v>
      </c>
      <c r="C50" s="1258" t="str">
        <f t="shared" si="34"/>
        <v> </v>
      </c>
      <c r="D50" s="1259"/>
      <c r="E50" s="1260"/>
      <c r="F50" s="1260"/>
      <c r="G50" s="1260"/>
      <c r="H50" s="1260"/>
      <c r="I50" s="1260"/>
      <c r="J50" s="1260"/>
      <c r="K50" s="1260"/>
      <c r="L50" s="1260"/>
      <c r="M50" s="1260"/>
      <c r="N50" s="1261"/>
      <c r="O50" s="701"/>
      <c r="P50" s="68"/>
      <c r="Q50" s="856">
        <f t="shared" si="35"/>
        <v>0</v>
      </c>
      <c r="R50" s="154" t="s">
        <v>181</v>
      </c>
      <c r="S50" s="105">
        <v>0.28000000000000003</v>
      </c>
      <c r="T50" s="154" t="s">
        <v>181</v>
      </c>
      <c r="U50" s="405" t="s">
        <v>181</v>
      </c>
      <c r="V50" s="152" t="s">
        <v>181</v>
      </c>
      <c r="W50" s="840"/>
      <c r="X50" s="840"/>
      <c r="Y50" s="400">
        <f t="shared" si="41"/>
        <v>0</v>
      </c>
      <c r="Z50" s="840"/>
      <c r="AA50" s="74"/>
      <c r="AB50" s="152" t="s">
        <v>181</v>
      </c>
      <c r="AC50" s="400">
        <f t="shared" si="36"/>
        <v>0</v>
      </c>
      <c r="AD50" s="72"/>
      <c r="AE50" s="68"/>
      <c r="AF50" s="856">
        <f t="shared" si="42"/>
        <v>0</v>
      </c>
      <c r="AG50" s="154" t="s">
        <v>181</v>
      </c>
      <c r="AH50" s="105">
        <v>0.28000000000000003</v>
      </c>
      <c r="AI50" s="154" t="s">
        <v>181</v>
      </c>
      <c r="AJ50" s="405" t="s">
        <v>181</v>
      </c>
      <c r="AK50" s="152" t="s">
        <v>181</v>
      </c>
      <c r="AL50" s="840"/>
      <c r="AM50" s="840"/>
      <c r="AN50" s="400">
        <f t="shared" si="43"/>
        <v>0</v>
      </c>
      <c r="AO50" s="840"/>
      <c r="AP50" s="74"/>
      <c r="AQ50" s="152" t="s">
        <v>181</v>
      </c>
      <c r="AR50" s="400">
        <f t="shared" si="37"/>
        <v>0</v>
      </c>
      <c r="AS50" s="72"/>
      <c r="AT50" s="68"/>
      <c r="AU50" s="856">
        <f t="shared" si="44"/>
        <v>0</v>
      </c>
      <c r="AV50" s="154" t="s">
        <v>181</v>
      </c>
      <c r="AW50" s="105">
        <v>0.28000000000000003</v>
      </c>
      <c r="AX50" s="154" t="s">
        <v>181</v>
      </c>
      <c r="AY50" s="405" t="s">
        <v>181</v>
      </c>
      <c r="AZ50" s="152" t="s">
        <v>181</v>
      </c>
      <c r="BA50" s="840"/>
      <c r="BB50" s="840"/>
      <c r="BC50" s="400">
        <f t="shared" si="45"/>
        <v>0</v>
      </c>
      <c r="BD50" s="840"/>
      <c r="BE50" s="74"/>
      <c r="BF50" s="152" t="s">
        <v>181</v>
      </c>
      <c r="BG50" s="400">
        <f t="shared" si="38"/>
        <v>0</v>
      </c>
      <c r="BH50" s="72"/>
      <c r="BI50" s="68"/>
      <c r="BJ50" s="856">
        <f t="shared" si="46"/>
        <v>0</v>
      </c>
      <c r="BK50" s="154" t="s">
        <v>181</v>
      </c>
      <c r="BL50" s="105">
        <v>0.28000000000000003</v>
      </c>
      <c r="BM50" s="154" t="s">
        <v>181</v>
      </c>
      <c r="BN50" s="405" t="s">
        <v>181</v>
      </c>
      <c r="BO50" s="152" t="s">
        <v>181</v>
      </c>
      <c r="BP50" s="840"/>
      <c r="BQ50" s="840"/>
      <c r="BR50" s="400">
        <f t="shared" si="47"/>
        <v>0</v>
      </c>
      <c r="BS50" s="840"/>
      <c r="BT50" s="74"/>
      <c r="BU50" s="152" t="s">
        <v>181</v>
      </c>
      <c r="BV50" s="400">
        <f t="shared" si="39"/>
        <v>0</v>
      </c>
      <c r="BW50" s="72"/>
      <c r="BX50" s="68"/>
      <c r="BY50" s="856">
        <f t="shared" si="48"/>
        <v>0</v>
      </c>
      <c r="BZ50" s="154" t="s">
        <v>181</v>
      </c>
      <c r="CA50" s="105">
        <v>0.28000000000000003</v>
      </c>
      <c r="CB50" s="154" t="s">
        <v>181</v>
      </c>
      <c r="CC50" s="405" t="s">
        <v>181</v>
      </c>
      <c r="CD50" s="152" t="s">
        <v>181</v>
      </c>
      <c r="CE50" s="840"/>
      <c r="CF50" s="840"/>
      <c r="CG50" s="400">
        <f t="shared" si="49"/>
        <v>0</v>
      </c>
      <c r="CH50" s="840"/>
      <c r="CI50" s="74"/>
      <c r="CJ50" s="152" t="s">
        <v>181</v>
      </c>
      <c r="CK50" s="400">
        <f t="shared" si="40"/>
        <v>0</v>
      </c>
      <c r="CL50" s="72"/>
      <c r="CM50" s="935"/>
      <c r="CN50" s="935"/>
      <c r="CO50" s="935"/>
      <c r="CP50" s="936"/>
      <c r="CQ50" s="926"/>
      <c r="CR50" s="729"/>
      <c r="CS50" s="56"/>
      <c r="CT50" s="132"/>
      <c r="CU50" s="132"/>
      <c r="CV50" s="132"/>
      <c r="CW50" s="132"/>
      <c r="CX50" s="132"/>
      <c r="CY50" s="132"/>
      <c r="CZ50" s="127"/>
      <c r="DA50" s="127"/>
      <c r="DB50" s="127"/>
      <c r="DC50" s="127"/>
      <c r="DD50" s="127"/>
      <c r="DE50" s="127"/>
      <c r="DF50" s="127"/>
      <c r="DG50" s="127"/>
      <c r="DH50" s="127"/>
      <c r="DI50" s="127"/>
      <c r="DJ50" s="127"/>
      <c r="DK50" s="127"/>
      <c r="DL50" s="127"/>
      <c r="DM50" s="127"/>
      <c r="DN50" s="127"/>
      <c r="DO50" s="127"/>
      <c r="DP50" s="127"/>
      <c r="DQ50" s="127"/>
      <c r="DR50" s="127"/>
      <c r="DS50" s="127"/>
      <c r="DT50" s="127"/>
      <c r="DU50" s="127"/>
      <c r="DV50" s="127"/>
      <c r="DW50" s="127"/>
      <c r="DX50" s="127"/>
      <c r="DY50" s="127"/>
      <c r="DZ50" s="127"/>
      <c r="EA50" s="127"/>
      <c r="EB50" s="127"/>
      <c r="EC50" s="132"/>
      <c r="ED50" s="127"/>
      <c r="EE50" s="127"/>
      <c r="EF50" s="127"/>
      <c r="EG50" s="127"/>
      <c r="EH50" s="127"/>
      <c r="EI50" s="127"/>
      <c r="EJ50" s="127"/>
      <c r="EK50" s="127"/>
      <c r="EL50" s="127"/>
      <c r="EM50" s="127"/>
      <c r="EN50" s="127"/>
      <c r="EO50" s="127"/>
      <c r="EP50" s="127"/>
      <c r="EQ50" s="127"/>
      <c r="ER50" s="127"/>
      <c r="ES50" s="127"/>
      <c r="ET50" s="127"/>
      <c r="EU50" s="127"/>
      <c r="EV50" s="127"/>
      <c r="EW50" s="127"/>
      <c r="EX50" s="127"/>
      <c r="EY50" s="127"/>
      <c r="EZ50" s="127"/>
      <c r="FA50" s="127"/>
      <c r="FB50" s="127"/>
      <c r="FC50" s="127"/>
      <c r="FD50" s="127"/>
      <c r="FE50" s="127"/>
      <c r="FF50" s="127"/>
      <c r="FG50" s="127"/>
      <c r="FH50" s="127"/>
      <c r="FI50" s="127"/>
      <c r="FJ50" s="127"/>
      <c r="FK50" s="127"/>
      <c r="FL50" s="127"/>
    </row>
    <row r="51" spans="1:168" s="58" customFormat="1" ht="20.100000000000001" hidden="1" customHeight="1">
      <c r="A51" s="639"/>
      <c r="B51" s="701">
        <v>8</v>
      </c>
      <c r="C51" s="1258" t="str">
        <f t="shared" si="34"/>
        <v> </v>
      </c>
      <c r="D51" s="1259"/>
      <c r="E51" s="1260"/>
      <c r="F51" s="1260"/>
      <c r="G51" s="1260"/>
      <c r="H51" s="1260"/>
      <c r="I51" s="1260"/>
      <c r="J51" s="1260"/>
      <c r="K51" s="1260"/>
      <c r="L51" s="1260"/>
      <c r="M51" s="1260"/>
      <c r="N51" s="1261"/>
      <c r="O51" s="701"/>
      <c r="P51" s="68"/>
      <c r="Q51" s="856">
        <f t="shared" si="35"/>
        <v>0</v>
      </c>
      <c r="R51" s="152" t="s">
        <v>181</v>
      </c>
      <c r="S51" s="105">
        <v>0.28000000000000003</v>
      </c>
      <c r="T51" s="152" t="s">
        <v>181</v>
      </c>
      <c r="U51" s="405" t="s">
        <v>181</v>
      </c>
      <c r="V51" s="152" t="s">
        <v>181</v>
      </c>
      <c r="W51" s="840"/>
      <c r="X51" s="840"/>
      <c r="Y51" s="400">
        <f t="shared" si="41"/>
        <v>0</v>
      </c>
      <c r="Z51" s="840"/>
      <c r="AA51" s="74"/>
      <c r="AB51" s="152" t="s">
        <v>181</v>
      </c>
      <c r="AC51" s="400">
        <f t="shared" si="36"/>
        <v>0</v>
      </c>
      <c r="AD51" s="72"/>
      <c r="AE51" s="68"/>
      <c r="AF51" s="856">
        <f t="shared" si="42"/>
        <v>0</v>
      </c>
      <c r="AG51" s="152" t="s">
        <v>181</v>
      </c>
      <c r="AH51" s="105">
        <v>0.28000000000000003</v>
      </c>
      <c r="AI51" s="152" t="s">
        <v>181</v>
      </c>
      <c r="AJ51" s="405" t="s">
        <v>181</v>
      </c>
      <c r="AK51" s="152" t="s">
        <v>181</v>
      </c>
      <c r="AL51" s="840"/>
      <c r="AM51" s="840"/>
      <c r="AN51" s="400">
        <f t="shared" si="43"/>
        <v>0</v>
      </c>
      <c r="AO51" s="840"/>
      <c r="AP51" s="74"/>
      <c r="AQ51" s="152" t="s">
        <v>181</v>
      </c>
      <c r="AR51" s="400">
        <f t="shared" si="37"/>
        <v>0</v>
      </c>
      <c r="AS51" s="72"/>
      <c r="AT51" s="68"/>
      <c r="AU51" s="856">
        <f t="shared" si="44"/>
        <v>0</v>
      </c>
      <c r="AV51" s="152" t="s">
        <v>181</v>
      </c>
      <c r="AW51" s="105">
        <v>0.28000000000000003</v>
      </c>
      <c r="AX51" s="152" t="s">
        <v>181</v>
      </c>
      <c r="AY51" s="405" t="s">
        <v>181</v>
      </c>
      <c r="AZ51" s="152" t="s">
        <v>181</v>
      </c>
      <c r="BA51" s="840"/>
      <c r="BB51" s="840"/>
      <c r="BC51" s="400">
        <f t="shared" si="45"/>
        <v>0</v>
      </c>
      <c r="BD51" s="840"/>
      <c r="BE51" s="74"/>
      <c r="BF51" s="152" t="s">
        <v>181</v>
      </c>
      <c r="BG51" s="400">
        <f t="shared" si="38"/>
        <v>0</v>
      </c>
      <c r="BH51" s="72"/>
      <c r="BI51" s="68"/>
      <c r="BJ51" s="856">
        <f t="shared" si="46"/>
        <v>0</v>
      </c>
      <c r="BK51" s="152" t="s">
        <v>181</v>
      </c>
      <c r="BL51" s="105">
        <v>0.28000000000000003</v>
      </c>
      <c r="BM51" s="152" t="s">
        <v>181</v>
      </c>
      <c r="BN51" s="405" t="s">
        <v>181</v>
      </c>
      <c r="BO51" s="152" t="s">
        <v>181</v>
      </c>
      <c r="BP51" s="840"/>
      <c r="BQ51" s="840"/>
      <c r="BR51" s="400">
        <f t="shared" si="47"/>
        <v>0</v>
      </c>
      <c r="BS51" s="840"/>
      <c r="BT51" s="74"/>
      <c r="BU51" s="152" t="s">
        <v>181</v>
      </c>
      <c r="BV51" s="400">
        <f t="shared" si="39"/>
        <v>0</v>
      </c>
      <c r="BW51" s="72"/>
      <c r="BX51" s="68"/>
      <c r="BY51" s="856">
        <f t="shared" si="48"/>
        <v>0</v>
      </c>
      <c r="BZ51" s="152" t="s">
        <v>181</v>
      </c>
      <c r="CA51" s="105">
        <v>0.28000000000000003</v>
      </c>
      <c r="CB51" s="152" t="s">
        <v>181</v>
      </c>
      <c r="CC51" s="405" t="s">
        <v>181</v>
      </c>
      <c r="CD51" s="152" t="s">
        <v>181</v>
      </c>
      <c r="CE51" s="840"/>
      <c r="CF51" s="840"/>
      <c r="CG51" s="400">
        <f t="shared" si="49"/>
        <v>0</v>
      </c>
      <c r="CH51" s="840"/>
      <c r="CI51" s="74"/>
      <c r="CJ51" s="152" t="s">
        <v>181</v>
      </c>
      <c r="CK51" s="400">
        <f t="shared" si="40"/>
        <v>0</v>
      </c>
      <c r="CL51" s="72"/>
      <c r="CM51" s="935"/>
      <c r="CN51" s="935"/>
      <c r="CO51" s="935"/>
      <c r="CP51" s="936"/>
      <c r="CQ51" s="926"/>
      <c r="CR51" s="729"/>
      <c r="CS51" s="56"/>
      <c r="CT51" s="132"/>
      <c r="CU51" s="132"/>
      <c r="CV51" s="132"/>
      <c r="CW51" s="132"/>
      <c r="CX51" s="132"/>
      <c r="CY51" s="132"/>
      <c r="CZ51" s="127"/>
      <c r="DA51" s="127"/>
      <c r="DB51" s="127"/>
      <c r="DC51" s="127"/>
      <c r="DD51" s="127"/>
      <c r="DE51" s="127"/>
      <c r="DF51" s="127"/>
      <c r="DG51" s="127"/>
      <c r="DH51" s="127"/>
      <c r="DI51" s="127"/>
      <c r="DJ51" s="127"/>
      <c r="DK51" s="127"/>
      <c r="DL51" s="127"/>
      <c r="DM51" s="127"/>
      <c r="DN51" s="127"/>
      <c r="DO51" s="127"/>
      <c r="DP51" s="127"/>
      <c r="DQ51" s="127"/>
      <c r="DR51" s="127"/>
      <c r="DS51" s="127"/>
      <c r="DT51" s="127"/>
      <c r="DU51" s="127"/>
      <c r="DV51" s="127"/>
      <c r="DW51" s="127"/>
      <c r="DX51" s="127"/>
      <c r="DY51" s="127"/>
      <c r="DZ51" s="127"/>
      <c r="EA51" s="127"/>
      <c r="EB51" s="127"/>
      <c r="EC51" s="132"/>
      <c r="ED51" s="127"/>
      <c r="EE51" s="127"/>
      <c r="EF51" s="127"/>
      <c r="EG51" s="127"/>
      <c r="EH51" s="127"/>
      <c r="EI51" s="127"/>
      <c r="EJ51" s="127"/>
      <c r="EK51" s="127"/>
      <c r="EL51" s="127"/>
      <c r="EM51" s="127"/>
      <c r="EN51" s="127"/>
      <c r="EO51" s="127"/>
      <c r="EP51" s="127"/>
      <c r="EQ51" s="127"/>
      <c r="ER51" s="127"/>
      <c r="ES51" s="127"/>
      <c r="ET51" s="127"/>
      <c r="EU51" s="127"/>
      <c r="EV51" s="127"/>
      <c r="EW51" s="127"/>
      <c r="EX51" s="127"/>
      <c r="EY51" s="127"/>
      <c r="EZ51" s="127"/>
      <c r="FA51" s="127"/>
      <c r="FB51" s="127"/>
      <c r="FC51" s="127"/>
      <c r="FD51" s="127"/>
      <c r="FE51" s="127"/>
      <c r="FF51" s="127"/>
      <c r="FG51" s="127"/>
      <c r="FH51" s="127"/>
      <c r="FI51" s="127"/>
      <c r="FJ51" s="127"/>
      <c r="FK51" s="127"/>
      <c r="FL51" s="127"/>
    </row>
    <row r="52" spans="1:168" s="58" customFormat="1" ht="20.100000000000001" hidden="1" customHeight="1">
      <c r="A52" s="639"/>
      <c r="B52" s="701">
        <v>9</v>
      </c>
      <c r="C52" s="1258" t="str">
        <f t="shared" si="34"/>
        <v> </v>
      </c>
      <c r="D52" s="1259"/>
      <c r="E52" s="1260"/>
      <c r="F52" s="1260"/>
      <c r="G52" s="1260"/>
      <c r="H52" s="1260"/>
      <c r="I52" s="1260"/>
      <c r="J52" s="1260"/>
      <c r="K52" s="1260"/>
      <c r="L52" s="1260"/>
      <c r="M52" s="1260"/>
      <c r="N52" s="1261"/>
      <c r="O52" s="701"/>
      <c r="P52" s="68"/>
      <c r="Q52" s="856">
        <f t="shared" si="35"/>
        <v>0</v>
      </c>
      <c r="R52" s="152" t="s">
        <v>181</v>
      </c>
      <c r="S52" s="105">
        <v>0.28000000000000003</v>
      </c>
      <c r="T52" s="152" t="s">
        <v>181</v>
      </c>
      <c r="U52" s="405" t="s">
        <v>181</v>
      </c>
      <c r="V52" s="152" t="s">
        <v>181</v>
      </c>
      <c r="W52" s="840"/>
      <c r="X52" s="840"/>
      <c r="Y52" s="400">
        <f t="shared" si="41"/>
        <v>0</v>
      </c>
      <c r="Z52" s="840"/>
      <c r="AA52" s="74"/>
      <c r="AB52" s="152" t="s">
        <v>181</v>
      </c>
      <c r="AC52" s="400">
        <f t="shared" si="36"/>
        <v>0</v>
      </c>
      <c r="AD52" s="72"/>
      <c r="AE52" s="68"/>
      <c r="AF52" s="856">
        <f t="shared" si="42"/>
        <v>0</v>
      </c>
      <c r="AG52" s="152" t="s">
        <v>181</v>
      </c>
      <c r="AH52" s="105">
        <v>0.28000000000000003</v>
      </c>
      <c r="AI52" s="152" t="s">
        <v>181</v>
      </c>
      <c r="AJ52" s="405" t="s">
        <v>181</v>
      </c>
      <c r="AK52" s="152" t="s">
        <v>181</v>
      </c>
      <c r="AL52" s="840"/>
      <c r="AM52" s="840"/>
      <c r="AN52" s="400">
        <f t="shared" si="43"/>
        <v>0</v>
      </c>
      <c r="AO52" s="840"/>
      <c r="AP52" s="74"/>
      <c r="AQ52" s="152" t="s">
        <v>181</v>
      </c>
      <c r="AR52" s="400">
        <f t="shared" si="37"/>
        <v>0</v>
      </c>
      <c r="AS52" s="72"/>
      <c r="AT52" s="68"/>
      <c r="AU52" s="856">
        <f t="shared" si="44"/>
        <v>0</v>
      </c>
      <c r="AV52" s="152" t="s">
        <v>181</v>
      </c>
      <c r="AW52" s="105">
        <v>0.28000000000000003</v>
      </c>
      <c r="AX52" s="152" t="s">
        <v>181</v>
      </c>
      <c r="AY52" s="405" t="s">
        <v>181</v>
      </c>
      <c r="AZ52" s="152" t="s">
        <v>181</v>
      </c>
      <c r="BA52" s="840"/>
      <c r="BB52" s="840"/>
      <c r="BC52" s="400">
        <f t="shared" si="45"/>
        <v>0</v>
      </c>
      <c r="BD52" s="840"/>
      <c r="BE52" s="74"/>
      <c r="BF52" s="152" t="s">
        <v>181</v>
      </c>
      <c r="BG52" s="400">
        <f t="shared" si="38"/>
        <v>0</v>
      </c>
      <c r="BH52" s="72"/>
      <c r="BI52" s="68"/>
      <c r="BJ52" s="856">
        <f t="shared" si="46"/>
        <v>0</v>
      </c>
      <c r="BK52" s="152" t="s">
        <v>181</v>
      </c>
      <c r="BL52" s="105">
        <v>0.28000000000000003</v>
      </c>
      <c r="BM52" s="152" t="s">
        <v>181</v>
      </c>
      <c r="BN52" s="405" t="s">
        <v>181</v>
      </c>
      <c r="BO52" s="152" t="s">
        <v>181</v>
      </c>
      <c r="BP52" s="840"/>
      <c r="BQ52" s="840"/>
      <c r="BR52" s="400">
        <f t="shared" si="47"/>
        <v>0</v>
      </c>
      <c r="BS52" s="840"/>
      <c r="BT52" s="74"/>
      <c r="BU52" s="152" t="s">
        <v>181</v>
      </c>
      <c r="BV52" s="400">
        <f t="shared" si="39"/>
        <v>0</v>
      </c>
      <c r="BW52" s="72"/>
      <c r="BX52" s="68"/>
      <c r="BY52" s="856">
        <f t="shared" si="48"/>
        <v>0</v>
      </c>
      <c r="BZ52" s="152" t="s">
        <v>181</v>
      </c>
      <c r="CA52" s="105">
        <v>0.28000000000000003</v>
      </c>
      <c r="CB52" s="152" t="s">
        <v>181</v>
      </c>
      <c r="CC52" s="405" t="s">
        <v>181</v>
      </c>
      <c r="CD52" s="152" t="s">
        <v>181</v>
      </c>
      <c r="CE52" s="840"/>
      <c r="CF52" s="840"/>
      <c r="CG52" s="400">
        <f t="shared" si="49"/>
        <v>0</v>
      </c>
      <c r="CH52" s="840"/>
      <c r="CI52" s="74"/>
      <c r="CJ52" s="152" t="s">
        <v>181</v>
      </c>
      <c r="CK52" s="400">
        <f t="shared" si="40"/>
        <v>0</v>
      </c>
      <c r="CL52" s="72"/>
      <c r="CM52" s="935"/>
      <c r="CN52" s="935"/>
      <c r="CO52" s="935"/>
      <c r="CP52" s="936"/>
      <c r="CQ52" s="926"/>
      <c r="CR52" s="729"/>
      <c r="CS52" s="56"/>
      <c r="CT52" s="132"/>
      <c r="CU52" s="132"/>
      <c r="CV52" s="132"/>
      <c r="CW52" s="132"/>
      <c r="CX52" s="132"/>
      <c r="CY52" s="132"/>
      <c r="CZ52" s="127"/>
      <c r="DA52" s="127"/>
      <c r="DB52" s="127"/>
      <c r="DC52" s="127"/>
      <c r="DD52" s="127"/>
      <c r="DE52" s="127"/>
      <c r="DF52" s="127"/>
      <c r="DG52" s="127"/>
      <c r="DH52" s="127"/>
      <c r="DI52" s="127"/>
      <c r="DJ52" s="127"/>
      <c r="DK52" s="127"/>
      <c r="DL52" s="127"/>
      <c r="DM52" s="127"/>
      <c r="DN52" s="127"/>
      <c r="DO52" s="127"/>
      <c r="DP52" s="127"/>
      <c r="DQ52" s="127"/>
      <c r="DR52" s="127"/>
      <c r="DS52" s="127"/>
      <c r="DT52" s="127"/>
      <c r="DU52" s="127"/>
      <c r="DV52" s="127"/>
      <c r="DW52" s="127"/>
      <c r="DX52" s="127"/>
      <c r="DY52" s="127"/>
      <c r="DZ52" s="127"/>
      <c r="EA52" s="127"/>
      <c r="EB52" s="127"/>
      <c r="EC52" s="132"/>
      <c r="ED52" s="127"/>
      <c r="EE52" s="127"/>
      <c r="EF52" s="127"/>
      <c r="EG52" s="127"/>
      <c r="EH52" s="127"/>
      <c r="EI52" s="127"/>
      <c r="EJ52" s="127"/>
      <c r="EK52" s="127"/>
      <c r="EL52" s="127"/>
      <c r="EM52" s="127"/>
      <c r="EN52" s="127"/>
      <c r="EO52" s="127"/>
      <c r="EP52" s="127"/>
      <c r="EQ52" s="127"/>
      <c r="ER52" s="127"/>
      <c r="ES52" s="127"/>
      <c r="ET52" s="127"/>
      <c r="EU52" s="127"/>
      <c r="EV52" s="127"/>
      <c r="EW52" s="127"/>
      <c r="EX52" s="127"/>
      <c r="EY52" s="127"/>
      <c r="EZ52" s="127"/>
      <c r="FA52" s="127"/>
      <c r="FB52" s="127"/>
      <c r="FC52" s="127"/>
      <c r="FD52" s="127"/>
      <c r="FE52" s="127"/>
      <c r="FF52" s="127"/>
      <c r="FG52" s="127"/>
      <c r="FH52" s="127"/>
      <c r="FI52" s="127"/>
      <c r="FJ52" s="127"/>
      <c r="FK52" s="127"/>
      <c r="FL52" s="127"/>
    </row>
    <row r="53" spans="1:168" s="58" customFormat="1" ht="20.25" hidden="1" customHeight="1">
      <c r="A53" s="639"/>
      <c r="B53" s="701">
        <v>10</v>
      </c>
      <c r="C53" s="1258" t="str">
        <f t="shared" si="34"/>
        <v> </v>
      </c>
      <c r="D53" s="1259"/>
      <c r="E53" s="1260"/>
      <c r="F53" s="1260"/>
      <c r="G53" s="1260"/>
      <c r="H53" s="1260"/>
      <c r="I53" s="1260"/>
      <c r="J53" s="1260"/>
      <c r="K53" s="1260"/>
      <c r="L53" s="1260"/>
      <c r="M53" s="1260"/>
      <c r="N53" s="1261"/>
      <c r="O53" s="723" t="s">
        <v>181</v>
      </c>
      <c r="P53" s="68" t="s">
        <v>181</v>
      </c>
      <c r="Q53" s="856">
        <f t="shared" si="35"/>
        <v>0</v>
      </c>
      <c r="R53" s="154" t="s">
        <v>181</v>
      </c>
      <c r="S53" s="105">
        <v>0.28000000000000003</v>
      </c>
      <c r="T53" s="154" t="s">
        <v>181</v>
      </c>
      <c r="U53" s="405" t="s">
        <v>181</v>
      </c>
      <c r="V53" s="152" t="s">
        <v>181</v>
      </c>
      <c r="W53" s="840"/>
      <c r="X53" s="840"/>
      <c r="Y53" s="400">
        <f t="shared" si="41"/>
        <v>0</v>
      </c>
      <c r="Z53" s="840"/>
      <c r="AA53" s="74"/>
      <c r="AB53" s="152" t="s">
        <v>181</v>
      </c>
      <c r="AC53" s="400">
        <f t="shared" si="36"/>
        <v>0</v>
      </c>
      <c r="AD53" s="73"/>
      <c r="AE53" s="68" t="s">
        <v>181</v>
      </c>
      <c r="AF53" s="856">
        <f t="shared" si="42"/>
        <v>0</v>
      </c>
      <c r="AG53" s="154" t="s">
        <v>181</v>
      </c>
      <c r="AH53" s="105">
        <v>0.28000000000000003</v>
      </c>
      <c r="AI53" s="154" t="s">
        <v>181</v>
      </c>
      <c r="AJ53" s="405" t="s">
        <v>181</v>
      </c>
      <c r="AK53" s="152" t="s">
        <v>181</v>
      </c>
      <c r="AL53" s="840"/>
      <c r="AM53" s="840"/>
      <c r="AN53" s="400">
        <f t="shared" si="43"/>
        <v>0</v>
      </c>
      <c r="AO53" s="840"/>
      <c r="AP53" s="74"/>
      <c r="AQ53" s="152" t="s">
        <v>181</v>
      </c>
      <c r="AR53" s="400">
        <f t="shared" si="37"/>
        <v>0</v>
      </c>
      <c r="AS53" s="73"/>
      <c r="AT53" s="68" t="s">
        <v>181</v>
      </c>
      <c r="AU53" s="856">
        <f t="shared" si="44"/>
        <v>0</v>
      </c>
      <c r="AV53" s="154" t="s">
        <v>181</v>
      </c>
      <c r="AW53" s="105">
        <v>0.28000000000000003</v>
      </c>
      <c r="AX53" s="154" t="s">
        <v>181</v>
      </c>
      <c r="AY53" s="405" t="s">
        <v>181</v>
      </c>
      <c r="AZ53" s="152" t="s">
        <v>181</v>
      </c>
      <c r="BA53" s="840"/>
      <c r="BB53" s="840"/>
      <c r="BC53" s="400">
        <f t="shared" si="45"/>
        <v>0</v>
      </c>
      <c r="BD53" s="840"/>
      <c r="BE53" s="74"/>
      <c r="BF53" s="152" t="s">
        <v>181</v>
      </c>
      <c r="BG53" s="400">
        <f t="shared" si="38"/>
        <v>0</v>
      </c>
      <c r="BH53" s="73"/>
      <c r="BI53" s="68" t="s">
        <v>181</v>
      </c>
      <c r="BJ53" s="856">
        <f t="shared" si="46"/>
        <v>0</v>
      </c>
      <c r="BK53" s="154" t="s">
        <v>181</v>
      </c>
      <c r="BL53" s="105">
        <v>0.28000000000000003</v>
      </c>
      <c r="BM53" s="154" t="s">
        <v>181</v>
      </c>
      <c r="BN53" s="405" t="s">
        <v>181</v>
      </c>
      <c r="BO53" s="152" t="s">
        <v>181</v>
      </c>
      <c r="BP53" s="840"/>
      <c r="BQ53" s="840"/>
      <c r="BR53" s="400">
        <f t="shared" si="47"/>
        <v>0</v>
      </c>
      <c r="BS53" s="840"/>
      <c r="BT53" s="74"/>
      <c r="BU53" s="152" t="s">
        <v>181</v>
      </c>
      <c r="BV53" s="400">
        <f t="shared" si="39"/>
        <v>0</v>
      </c>
      <c r="BW53" s="73"/>
      <c r="BX53" s="68" t="s">
        <v>181</v>
      </c>
      <c r="BY53" s="856">
        <f t="shared" si="48"/>
        <v>0</v>
      </c>
      <c r="BZ53" s="154" t="s">
        <v>181</v>
      </c>
      <c r="CA53" s="105">
        <v>0.28000000000000003</v>
      </c>
      <c r="CB53" s="154" t="s">
        <v>181</v>
      </c>
      <c r="CC53" s="405" t="s">
        <v>181</v>
      </c>
      <c r="CD53" s="152" t="s">
        <v>181</v>
      </c>
      <c r="CE53" s="840"/>
      <c r="CF53" s="840"/>
      <c r="CG53" s="400">
        <f t="shared" si="49"/>
        <v>0</v>
      </c>
      <c r="CH53" s="840"/>
      <c r="CI53" s="74"/>
      <c r="CJ53" s="152" t="s">
        <v>181</v>
      </c>
      <c r="CK53" s="400">
        <f t="shared" si="40"/>
        <v>0</v>
      </c>
      <c r="CL53" s="72"/>
      <c r="CM53" s="935"/>
      <c r="CN53" s="925"/>
      <c r="CO53" s="925"/>
      <c r="CP53" s="936"/>
      <c r="CQ53" s="926" t="s">
        <v>181</v>
      </c>
      <c r="CR53" s="729"/>
      <c r="CS53" s="56" t="s">
        <v>181</v>
      </c>
      <c r="CT53" s="132" t="s">
        <v>181</v>
      </c>
      <c r="CU53" s="132" t="s">
        <v>181</v>
      </c>
      <c r="CV53" s="132" t="s">
        <v>181</v>
      </c>
      <c r="CW53" s="132" t="s">
        <v>181</v>
      </c>
      <c r="CX53" s="132" t="s">
        <v>181</v>
      </c>
      <c r="CY53" s="132" t="s">
        <v>181</v>
      </c>
      <c r="CZ53" s="127"/>
      <c r="DA53" s="127"/>
      <c r="DB53" s="127"/>
      <c r="DC53" s="127"/>
      <c r="DD53" s="127"/>
      <c r="DE53" s="127"/>
      <c r="DF53" s="127"/>
      <c r="DG53" s="127"/>
      <c r="DH53" s="127"/>
      <c r="DI53" s="127"/>
      <c r="DJ53" s="127"/>
      <c r="DK53" s="127"/>
      <c r="DL53" s="127"/>
      <c r="DM53" s="127"/>
      <c r="DN53" s="127"/>
      <c r="DO53" s="127"/>
      <c r="DP53" s="127"/>
      <c r="DQ53" s="127"/>
      <c r="DR53" s="127"/>
      <c r="DS53" s="127"/>
      <c r="DT53" s="127"/>
      <c r="DU53" s="127"/>
      <c r="DV53" s="127"/>
      <c r="DW53" s="127"/>
      <c r="DX53" s="127"/>
      <c r="DY53" s="127"/>
      <c r="DZ53" s="127"/>
      <c r="EA53" s="127"/>
      <c r="EB53" s="127"/>
      <c r="EC53" s="132" t="s">
        <v>181</v>
      </c>
      <c r="ED53" s="127"/>
      <c r="EE53" s="127"/>
      <c r="EF53" s="127"/>
      <c r="EG53" s="127"/>
      <c r="EH53" s="127"/>
      <c r="EI53" s="127"/>
      <c r="EJ53" s="127"/>
      <c r="EK53" s="127"/>
      <c r="EL53" s="127"/>
      <c r="EM53" s="127"/>
      <c r="EN53" s="127"/>
      <c r="EO53" s="127"/>
      <c r="EP53" s="127"/>
      <c r="EQ53" s="127"/>
      <c r="ER53" s="127"/>
      <c r="ES53" s="127"/>
      <c r="ET53" s="127"/>
      <c r="EU53" s="127"/>
      <c r="EV53" s="127"/>
      <c r="EW53" s="127"/>
      <c r="EX53" s="127"/>
      <c r="EY53" s="127"/>
      <c r="EZ53" s="127"/>
      <c r="FA53" s="127"/>
      <c r="FB53" s="127"/>
      <c r="FC53" s="127"/>
      <c r="FD53" s="127"/>
      <c r="FE53" s="127"/>
      <c r="FF53" s="127"/>
      <c r="FG53" s="127"/>
      <c r="FH53" s="127"/>
      <c r="FI53" s="127"/>
      <c r="FJ53" s="127"/>
      <c r="FK53" s="127"/>
      <c r="FL53" s="127"/>
    </row>
    <row r="54" spans="1:168" s="58" customFormat="1" ht="4.9000000000000004" customHeight="1">
      <c r="A54" s="639" t="s">
        <v>181</v>
      </c>
      <c r="B54" s="701" t="s">
        <v>181</v>
      </c>
      <c r="C54" s="701" t="s">
        <v>181</v>
      </c>
      <c r="D54" s="701" t="s">
        <v>181</v>
      </c>
      <c r="E54" s="701" t="s">
        <v>181</v>
      </c>
      <c r="F54" s="701" t="s">
        <v>181</v>
      </c>
      <c r="G54" s="701" t="s">
        <v>181</v>
      </c>
      <c r="H54" s="701" t="s">
        <v>181</v>
      </c>
      <c r="I54" s="701"/>
      <c r="J54" s="701"/>
      <c r="K54" s="701"/>
      <c r="L54" s="701"/>
      <c r="M54" s="701" t="s">
        <v>181</v>
      </c>
      <c r="N54" s="701" t="s">
        <v>181</v>
      </c>
      <c r="O54" s="701" t="s">
        <v>181</v>
      </c>
      <c r="P54" s="68" t="s">
        <v>181</v>
      </c>
      <c r="Q54" s="152" t="s">
        <v>181</v>
      </c>
      <c r="R54" s="152" t="s">
        <v>181</v>
      </c>
      <c r="S54" s="152" t="s">
        <v>181</v>
      </c>
      <c r="T54" s="152" t="s">
        <v>181</v>
      </c>
      <c r="U54" s="405" t="s">
        <v>181</v>
      </c>
      <c r="V54" s="401"/>
      <c r="W54" s="840"/>
      <c r="X54" s="840"/>
      <c r="Y54" s="401" t="s">
        <v>181</v>
      </c>
      <c r="Z54" s="840"/>
      <c r="AA54" s="401"/>
      <c r="AB54" s="401"/>
      <c r="AC54" s="401"/>
      <c r="AD54" s="69" t="s">
        <v>181</v>
      </c>
      <c r="AE54" s="68" t="s">
        <v>181</v>
      </c>
      <c r="AF54" s="152" t="s">
        <v>181</v>
      </c>
      <c r="AG54" s="152" t="s">
        <v>181</v>
      </c>
      <c r="AH54" s="152" t="s">
        <v>181</v>
      </c>
      <c r="AI54" s="152" t="s">
        <v>181</v>
      </c>
      <c r="AJ54" s="405" t="s">
        <v>181</v>
      </c>
      <c r="AK54" s="401"/>
      <c r="AL54" s="840"/>
      <c r="AM54" s="840"/>
      <c r="AN54" s="401" t="s">
        <v>181</v>
      </c>
      <c r="AO54" s="840"/>
      <c r="AP54" s="401"/>
      <c r="AQ54" s="401"/>
      <c r="AR54" s="401"/>
      <c r="AS54" s="69" t="s">
        <v>181</v>
      </c>
      <c r="AT54" s="68" t="s">
        <v>181</v>
      </c>
      <c r="AU54" s="152" t="s">
        <v>181</v>
      </c>
      <c r="AV54" s="152" t="s">
        <v>181</v>
      </c>
      <c r="AW54" s="152" t="s">
        <v>181</v>
      </c>
      <c r="AX54" s="152" t="s">
        <v>181</v>
      </c>
      <c r="AY54" s="405" t="s">
        <v>181</v>
      </c>
      <c r="AZ54" s="401"/>
      <c r="BA54" s="840"/>
      <c r="BB54" s="840"/>
      <c r="BC54" s="401" t="s">
        <v>181</v>
      </c>
      <c r="BD54" s="840"/>
      <c r="BE54" s="401"/>
      <c r="BF54" s="401"/>
      <c r="BG54" s="401"/>
      <c r="BH54" s="69" t="s">
        <v>181</v>
      </c>
      <c r="BI54" s="68" t="s">
        <v>181</v>
      </c>
      <c r="BJ54" s="152" t="s">
        <v>181</v>
      </c>
      <c r="BK54" s="152" t="s">
        <v>181</v>
      </c>
      <c r="BL54" s="152" t="s">
        <v>181</v>
      </c>
      <c r="BM54" s="152" t="s">
        <v>181</v>
      </c>
      <c r="BN54" s="405" t="s">
        <v>181</v>
      </c>
      <c r="BO54" s="401"/>
      <c r="BP54" s="840"/>
      <c r="BQ54" s="840"/>
      <c r="BR54" s="401" t="s">
        <v>181</v>
      </c>
      <c r="BS54" s="840"/>
      <c r="BT54" s="401"/>
      <c r="BU54" s="401"/>
      <c r="BV54" s="401"/>
      <c r="BW54" s="69" t="s">
        <v>181</v>
      </c>
      <c r="BX54" s="68" t="s">
        <v>181</v>
      </c>
      <c r="BY54" s="152" t="s">
        <v>181</v>
      </c>
      <c r="BZ54" s="152" t="s">
        <v>181</v>
      </c>
      <c r="CA54" s="152" t="s">
        <v>181</v>
      </c>
      <c r="CB54" s="152" t="s">
        <v>181</v>
      </c>
      <c r="CC54" s="405" t="s">
        <v>181</v>
      </c>
      <c r="CD54" s="401"/>
      <c r="CE54" s="840"/>
      <c r="CF54" s="840"/>
      <c r="CG54" s="401" t="s">
        <v>181</v>
      </c>
      <c r="CH54" s="840"/>
      <c r="CI54" s="401"/>
      <c r="CJ54" s="401"/>
      <c r="CK54" s="401"/>
      <c r="CL54" s="72"/>
      <c r="CM54" s="935"/>
      <c r="CN54" s="925"/>
      <c r="CO54" s="925"/>
      <c r="CP54" s="937" t="s">
        <v>181</v>
      </c>
      <c r="CQ54" s="926" t="s">
        <v>181</v>
      </c>
      <c r="CR54" s="729"/>
      <c r="CS54" s="56" t="s">
        <v>181</v>
      </c>
      <c r="CT54" s="132" t="s">
        <v>181</v>
      </c>
      <c r="CU54" s="132" t="s">
        <v>181</v>
      </c>
      <c r="CV54" s="132" t="s">
        <v>181</v>
      </c>
      <c r="CW54" s="132" t="s">
        <v>181</v>
      </c>
      <c r="CX54" s="132" t="s">
        <v>181</v>
      </c>
      <c r="CY54" s="132" t="s">
        <v>181</v>
      </c>
      <c r="CZ54" s="127"/>
      <c r="DA54" s="127"/>
      <c r="DB54" s="127"/>
      <c r="DC54" s="127"/>
      <c r="DD54" s="127"/>
      <c r="DE54" s="127"/>
      <c r="DF54" s="127"/>
      <c r="DG54" s="127"/>
      <c r="DH54" s="127"/>
      <c r="DI54" s="127"/>
      <c r="DJ54" s="127"/>
      <c r="DK54" s="127"/>
      <c r="DL54" s="127"/>
      <c r="DM54" s="127"/>
      <c r="DN54" s="127"/>
      <c r="DO54" s="127"/>
      <c r="DP54" s="127"/>
      <c r="DQ54" s="127"/>
      <c r="DR54" s="127"/>
      <c r="DS54" s="127"/>
      <c r="DT54" s="127"/>
      <c r="DU54" s="127"/>
      <c r="DV54" s="127"/>
      <c r="DW54" s="127"/>
      <c r="DX54" s="127"/>
      <c r="DY54" s="127"/>
      <c r="DZ54" s="127"/>
      <c r="EA54" s="127"/>
      <c r="EB54" s="127"/>
      <c r="EC54" s="132" t="s">
        <v>181</v>
      </c>
      <c r="ED54" s="127"/>
      <c r="EE54" s="127"/>
      <c r="EF54" s="127"/>
      <c r="EG54" s="127"/>
      <c r="EH54" s="127"/>
      <c r="EI54" s="127"/>
      <c r="EJ54" s="127"/>
      <c r="EK54" s="127"/>
      <c r="EL54" s="127"/>
      <c r="EM54" s="127"/>
      <c r="EN54" s="127"/>
      <c r="EO54" s="127"/>
      <c r="EP54" s="127"/>
      <c r="EQ54" s="127"/>
      <c r="ER54" s="127"/>
      <c r="ES54" s="127"/>
      <c r="ET54" s="127"/>
      <c r="EU54" s="127"/>
      <c r="EV54" s="127"/>
      <c r="EW54" s="127"/>
      <c r="EX54" s="127"/>
      <c r="EY54" s="127"/>
      <c r="EZ54" s="127"/>
      <c r="FA54" s="127"/>
      <c r="FB54" s="127"/>
      <c r="FC54" s="127"/>
      <c r="FD54" s="127"/>
      <c r="FE54" s="127"/>
      <c r="FF54" s="127"/>
      <c r="FG54" s="127"/>
      <c r="FH54" s="127"/>
      <c r="FI54" s="127"/>
      <c r="FJ54" s="127"/>
      <c r="FK54" s="127"/>
      <c r="FL54" s="127"/>
    </row>
    <row r="55" spans="1:168" s="58" customFormat="1" ht="20.25" customHeight="1">
      <c r="A55" s="639"/>
      <c r="B55" s="701"/>
      <c r="C55" s="721"/>
      <c r="D55" s="835"/>
      <c r="E55" s="835"/>
      <c r="F55" s="835"/>
      <c r="G55" s="835"/>
      <c r="H55" s="835"/>
      <c r="I55" s="835"/>
      <c r="J55" s="835"/>
      <c r="K55" s="835"/>
      <c r="L55" s="835"/>
      <c r="M55" s="835"/>
      <c r="N55" s="835"/>
      <c r="O55" s="701"/>
      <c r="P55" s="68"/>
      <c r="Q55" s="152" t="s">
        <v>181</v>
      </c>
      <c r="R55" s="152" t="s">
        <v>181</v>
      </c>
      <c r="S55" s="1210" t="s">
        <v>1218</v>
      </c>
      <c r="T55" s="1214"/>
      <c r="U55" s="1214"/>
      <c r="V55" s="886"/>
      <c r="W55" s="1210" t="s">
        <v>1266</v>
      </c>
      <c r="X55" s="1214"/>
      <c r="Y55" s="1214"/>
      <c r="Z55" s="1214"/>
      <c r="AA55" s="1214"/>
      <c r="AB55" s="887"/>
      <c r="AC55" s="888" t="s">
        <v>1222</v>
      </c>
      <c r="AD55" s="69"/>
      <c r="AE55" s="68"/>
      <c r="AF55" s="152" t="s">
        <v>181</v>
      </c>
      <c r="AG55" s="152" t="s">
        <v>181</v>
      </c>
      <c r="AH55" s="1210" t="s">
        <v>1218</v>
      </c>
      <c r="AI55" s="1214"/>
      <c r="AJ55" s="1214"/>
      <c r="AK55" s="886"/>
      <c r="AL55" s="1210" t="s">
        <v>1266</v>
      </c>
      <c r="AM55" s="1214"/>
      <c r="AN55" s="1214"/>
      <c r="AO55" s="1214"/>
      <c r="AP55" s="1214"/>
      <c r="AQ55" s="887"/>
      <c r="AR55" s="888" t="s">
        <v>1222</v>
      </c>
      <c r="AS55" s="69"/>
      <c r="AT55" s="68"/>
      <c r="AU55" s="152" t="s">
        <v>181</v>
      </c>
      <c r="AV55" s="152" t="s">
        <v>181</v>
      </c>
      <c r="AW55" s="1210" t="s">
        <v>1218</v>
      </c>
      <c r="AX55" s="1214"/>
      <c r="AY55" s="1214"/>
      <c r="AZ55" s="886"/>
      <c r="BA55" s="1210" t="s">
        <v>1266</v>
      </c>
      <c r="BB55" s="1214"/>
      <c r="BC55" s="1214"/>
      <c r="BD55" s="1214"/>
      <c r="BE55" s="1214"/>
      <c r="BF55" s="887"/>
      <c r="BG55" s="888" t="s">
        <v>1222</v>
      </c>
      <c r="BH55" s="69"/>
      <c r="BI55" s="68"/>
      <c r="BJ55" s="152" t="s">
        <v>181</v>
      </c>
      <c r="BK55" s="152" t="s">
        <v>181</v>
      </c>
      <c r="BL55" s="1210" t="s">
        <v>1218</v>
      </c>
      <c r="BM55" s="1214"/>
      <c r="BN55" s="1214"/>
      <c r="BO55" s="886"/>
      <c r="BP55" s="1210" t="s">
        <v>1266</v>
      </c>
      <c r="BQ55" s="1214"/>
      <c r="BR55" s="1214"/>
      <c r="BS55" s="1214"/>
      <c r="BT55" s="1214"/>
      <c r="BU55" s="887"/>
      <c r="BV55" s="888" t="s">
        <v>1222</v>
      </c>
      <c r="BW55" s="69"/>
      <c r="BX55" s="68"/>
      <c r="BY55" s="152" t="s">
        <v>181</v>
      </c>
      <c r="BZ55" s="152" t="s">
        <v>181</v>
      </c>
      <c r="CA55" s="1210" t="s">
        <v>1218</v>
      </c>
      <c r="CB55" s="1214"/>
      <c r="CC55" s="1214"/>
      <c r="CD55" s="886"/>
      <c r="CE55" s="1210" t="s">
        <v>1266</v>
      </c>
      <c r="CF55" s="1214"/>
      <c r="CG55" s="1214"/>
      <c r="CH55" s="1214"/>
      <c r="CI55" s="1214"/>
      <c r="CJ55" s="887"/>
      <c r="CK55" s="888" t="s">
        <v>1222</v>
      </c>
      <c r="CL55" s="69"/>
      <c r="CM55" s="925"/>
      <c r="CN55" s="938" t="s">
        <v>1218</v>
      </c>
      <c r="CO55" s="938" t="s">
        <v>1266</v>
      </c>
      <c r="CP55" s="939" t="s">
        <v>1222</v>
      </c>
      <c r="CQ55" s="926"/>
      <c r="CR55" s="729"/>
      <c r="CS55" s="56"/>
      <c r="CT55" s="132"/>
      <c r="CU55" s="132"/>
      <c r="CV55" s="132"/>
      <c r="CW55" s="132"/>
      <c r="CX55" s="132"/>
      <c r="CY55" s="132"/>
      <c r="CZ55" s="127"/>
      <c r="DA55" s="127"/>
      <c r="DB55" s="127"/>
      <c r="DC55" s="127"/>
      <c r="DD55" s="127"/>
      <c r="DE55" s="127"/>
      <c r="DF55" s="127"/>
      <c r="DG55" s="127"/>
      <c r="DH55" s="127"/>
      <c r="DI55" s="127"/>
      <c r="DJ55" s="127"/>
      <c r="DK55" s="127"/>
      <c r="DL55" s="127"/>
      <c r="DM55" s="127"/>
      <c r="DN55" s="127"/>
      <c r="DO55" s="127"/>
      <c r="DP55" s="127"/>
      <c r="DQ55" s="127"/>
      <c r="DR55" s="127"/>
      <c r="DS55" s="127"/>
      <c r="DT55" s="127"/>
      <c r="DU55" s="127"/>
      <c r="DV55" s="127"/>
      <c r="DW55" s="127"/>
      <c r="DX55" s="127"/>
      <c r="DY55" s="127"/>
      <c r="DZ55" s="127"/>
      <c r="EA55" s="127"/>
      <c r="EB55" s="127"/>
      <c r="EC55" s="132"/>
      <c r="ED55" s="127"/>
      <c r="EE55" s="127"/>
      <c r="EF55" s="127"/>
      <c r="EG55" s="127"/>
      <c r="EH55" s="127"/>
      <c r="EI55" s="127"/>
      <c r="EJ55" s="127"/>
      <c r="EK55" s="127"/>
      <c r="EL55" s="127"/>
      <c r="EM55" s="127"/>
      <c r="EN55" s="127"/>
      <c r="EO55" s="127"/>
      <c r="EP55" s="127"/>
      <c r="EQ55" s="127"/>
      <c r="ER55" s="127"/>
      <c r="ES55" s="127"/>
      <c r="ET55" s="127"/>
      <c r="EU55" s="127"/>
      <c r="EV55" s="127"/>
      <c r="EW55" s="127"/>
      <c r="EX55" s="127"/>
      <c r="EY55" s="127"/>
      <c r="EZ55" s="127"/>
      <c r="FA55" s="127"/>
      <c r="FB55" s="127"/>
      <c r="FC55" s="127"/>
      <c r="FD55" s="127"/>
      <c r="FE55" s="127"/>
      <c r="FF55" s="127"/>
      <c r="FG55" s="127"/>
      <c r="FH55" s="127"/>
      <c r="FI55" s="127"/>
      <c r="FJ55" s="127"/>
      <c r="FK55" s="127"/>
      <c r="FL55" s="127"/>
    </row>
    <row r="56" spans="1:168" s="58" customFormat="1" ht="20.25" customHeight="1">
      <c r="A56" s="639"/>
      <c r="B56" s="701"/>
      <c r="C56" s="721"/>
      <c r="D56" s="835"/>
      <c r="E56" s="835"/>
      <c r="F56" s="835"/>
      <c r="G56" s="835"/>
      <c r="H56" s="835"/>
      <c r="I56" s="835"/>
      <c r="J56" s="835"/>
      <c r="K56" s="835"/>
      <c r="L56" s="835"/>
      <c r="M56" s="835"/>
      <c r="N56" s="835"/>
      <c r="O56" s="701"/>
      <c r="P56" s="68"/>
      <c r="Q56" s="152" t="s">
        <v>181</v>
      </c>
      <c r="R56" s="152" t="s">
        <v>181</v>
      </c>
      <c r="S56" s="1217">
        <f>SUM(Y44:Y53)</f>
        <v>0</v>
      </c>
      <c r="T56" s="1218"/>
      <c r="U56" s="1218"/>
      <c r="V56" s="831"/>
      <c r="W56" s="831"/>
      <c r="X56" s="831"/>
      <c r="Y56" s="904">
        <f>SUM(AA44:AA53)</f>
        <v>0</v>
      </c>
      <c r="Z56" s="831"/>
      <c r="AA56" s="831"/>
      <c r="AB56" s="883"/>
      <c r="AC56" s="896">
        <f>SUM(AC44:AC53)</f>
        <v>0</v>
      </c>
      <c r="AD56" s="69"/>
      <c r="AE56" s="68"/>
      <c r="AF56" s="152" t="s">
        <v>181</v>
      </c>
      <c r="AG56" s="152" t="s">
        <v>181</v>
      </c>
      <c r="AH56" s="1217">
        <f>SUM(AN44:AN53)</f>
        <v>0</v>
      </c>
      <c r="AI56" s="1218"/>
      <c r="AJ56" s="1218"/>
      <c r="AK56" s="831"/>
      <c r="AL56" s="831"/>
      <c r="AM56" s="831"/>
      <c r="AN56" s="904">
        <f>SUM(AP44:AP53)</f>
        <v>0</v>
      </c>
      <c r="AO56" s="831"/>
      <c r="AP56" s="831"/>
      <c r="AQ56" s="883"/>
      <c r="AR56" s="896">
        <f>SUM(AR44:AR53)</f>
        <v>0</v>
      </c>
      <c r="AS56" s="69"/>
      <c r="AT56" s="68"/>
      <c r="AU56" s="152" t="s">
        <v>181</v>
      </c>
      <c r="AV56" s="152" t="s">
        <v>181</v>
      </c>
      <c r="AW56" s="1217">
        <f>SUM(BC44:BC53)</f>
        <v>0</v>
      </c>
      <c r="AX56" s="1218"/>
      <c r="AY56" s="1218"/>
      <c r="AZ56" s="831"/>
      <c r="BA56" s="831"/>
      <c r="BB56" s="831"/>
      <c r="BC56" s="904">
        <f>SUM(BE44:BE53)</f>
        <v>0</v>
      </c>
      <c r="BD56" s="831"/>
      <c r="BE56" s="831"/>
      <c r="BF56" s="883"/>
      <c r="BG56" s="896">
        <f>SUM(BG44:BG53)</f>
        <v>0</v>
      </c>
      <c r="BH56" s="69"/>
      <c r="BI56" s="68"/>
      <c r="BJ56" s="152" t="s">
        <v>181</v>
      </c>
      <c r="BK56" s="152" t="s">
        <v>181</v>
      </c>
      <c r="BL56" s="1217">
        <f>SUM(BR44:BR53)</f>
        <v>0</v>
      </c>
      <c r="BM56" s="1218"/>
      <c r="BN56" s="1218"/>
      <c r="BO56" s="831"/>
      <c r="BP56" s="831"/>
      <c r="BQ56" s="831"/>
      <c r="BR56" s="904">
        <f>SUM(BT44:BT53)</f>
        <v>0</v>
      </c>
      <c r="BS56" s="831"/>
      <c r="BT56" s="831"/>
      <c r="BU56" s="883"/>
      <c r="BV56" s="896">
        <f>SUM(BV44:BV53)</f>
        <v>0</v>
      </c>
      <c r="BW56" s="69"/>
      <c r="BX56" s="68"/>
      <c r="BY56" s="152" t="s">
        <v>181</v>
      </c>
      <c r="BZ56" s="152" t="s">
        <v>181</v>
      </c>
      <c r="CA56" s="1217">
        <f>SUM(CG44:CG53)</f>
        <v>0</v>
      </c>
      <c r="CB56" s="1218"/>
      <c r="CC56" s="1218"/>
      <c r="CD56" s="831"/>
      <c r="CE56" s="831"/>
      <c r="CF56" s="831"/>
      <c r="CG56" s="904">
        <f>SUM(CI44:CI53)</f>
        <v>0</v>
      </c>
      <c r="CH56" s="831"/>
      <c r="CI56" s="831"/>
      <c r="CJ56" s="883"/>
      <c r="CK56" s="896">
        <f>SUM(CK44:CK53)</f>
        <v>0</v>
      </c>
      <c r="CL56" s="69"/>
      <c r="CM56" s="925"/>
      <c r="CN56" s="927">
        <f>CA56+BL56+AW56+AH56+S56</f>
        <v>0</v>
      </c>
      <c r="CO56" s="927">
        <f>CG56+BR56+BC56+AN56+Y56</f>
        <v>0</v>
      </c>
      <c r="CP56" s="928">
        <f>CK56+BV56+BG56+AR56+AC56</f>
        <v>0</v>
      </c>
      <c r="CQ56" s="926"/>
      <c r="CR56" s="729"/>
      <c r="CS56" s="56"/>
      <c r="CT56" s="132"/>
      <c r="CU56" s="132"/>
      <c r="CV56" s="132"/>
      <c r="CW56" s="132"/>
      <c r="CX56" s="132"/>
      <c r="CY56" s="132"/>
      <c r="CZ56" s="127"/>
      <c r="DA56" s="127"/>
      <c r="DB56" s="127"/>
      <c r="DC56" s="127"/>
      <c r="DD56" s="127"/>
      <c r="DE56" s="127"/>
      <c r="DF56" s="127"/>
      <c r="DG56" s="127"/>
      <c r="DH56" s="127"/>
      <c r="DI56" s="127"/>
      <c r="DJ56" s="127"/>
      <c r="DK56" s="127"/>
      <c r="DL56" s="127"/>
      <c r="DM56" s="127"/>
      <c r="DN56" s="127"/>
      <c r="DO56" s="127"/>
      <c r="DP56" s="127"/>
      <c r="DQ56" s="127"/>
      <c r="DR56" s="127"/>
      <c r="DS56" s="127"/>
      <c r="DT56" s="127"/>
      <c r="DU56" s="127"/>
      <c r="DV56" s="127"/>
      <c r="DW56" s="127"/>
      <c r="DX56" s="127"/>
      <c r="DY56" s="127"/>
      <c r="DZ56" s="127"/>
      <c r="EA56" s="127"/>
      <c r="EB56" s="127"/>
      <c r="EC56" s="132"/>
      <c r="ED56" s="127"/>
      <c r="EE56" s="127"/>
      <c r="EF56" s="127"/>
      <c r="EG56" s="127"/>
      <c r="EH56" s="127"/>
      <c r="EI56" s="127"/>
      <c r="EJ56" s="127"/>
      <c r="EK56" s="127"/>
      <c r="EL56" s="127"/>
      <c r="EM56" s="127"/>
      <c r="EN56" s="127"/>
      <c r="EO56" s="127"/>
      <c r="EP56" s="127"/>
      <c r="EQ56" s="127"/>
      <c r="ER56" s="127"/>
      <c r="ES56" s="127"/>
      <c r="ET56" s="127"/>
      <c r="EU56" s="127"/>
      <c r="EV56" s="127"/>
      <c r="EW56" s="127"/>
      <c r="EX56" s="127"/>
      <c r="EY56" s="127"/>
      <c r="EZ56" s="127"/>
      <c r="FA56" s="127"/>
      <c r="FB56" s="127"/>
      <c r="FC56" s="127"/>
      <c r="FD56" s="127"/>
      <c r="FE56" s="127"/>
      <c r="FF56" s="127"/>
      <c r="FG56" s="127"/>
      <c r="FH56" s="127"/>
      <c r="FI56" s="127"/>
      <c r="FJ56" s="127"/>
      <c r="FK56" s="127"/>
      <c r="FL56" s="127"/>
    </row>
    <row r="57" spans="1:168" s="58" customFormat="1" ht="4.9000000000000004" customHeight="1" thickBot="1">
      <c r="A57" s="641" t="s">
        <v>181</v>
      </c>
      <c r="B57" s="642" t="s">
        <v>181</v>
      </c>
      <c r="C57" s="642" t="s">
        <v>181</v>
      </c>
      <c r="D57" s="642" t="s">
        <v>181</v>
      </c>
      <c r="E57" s="642" t="s">
        <v>181</v>
      </c>
      <c r="F57" s="642" t="s">
        <v>181</v>
      </c>
      <c r="G57" s="642" t="s">
        <v>181</v>
      </c>
      <c r="H57" s="642" t="s">
        <v>181</v>
      </c>
      <c r="I57" s="642"/>
      <c r="J57" s="642"/>
      <c r="K57" s="642"/>
      <c r="L57" s="642"/>
      <c r="M57" s="642" t="s">
        <v>181</v>
      </c>
      <c r="N57" s="642" t="s">
        <v>181</v>
      </c>
      <c r="O57" s="642" t="s">
        <v>181</v>
      </c>
      <c r="P57" s="79" t="s">
        <v>181</v>
      </c>
      <c r="Q57" s="80" t="s">
        <v>181</v>
      </c>
      <c r="R57" s="80" t="s">
        <v>181</v>
      </c>
      <c r="S57" s="80" t="s">
        <v>181</v>
      </c>
      <c r="T57" s="80" t="s">
        <v>181</v>
      </c>
      <c r="U57" s="403" t="s">
        <v>181</v>
      </c>
      <c r="V57" s="403"/>
      <c r="W57" s="403"/>
      <c r="X57" s="403"/>
      <c r="Y57" s="403"/>
      <c r="Z57" s="403"/>
      <c r="AA57" s="403"/>
      <c r="AB57" s="403"/>
      <c r="AC57" s="403"/>
      <c r="AD57" s="82" t="s">
        <v>181</v>
      </c>
      <c r="AE57" s="79" t="s">
        <v>181</v>
      </c>
      <c r="AF57" s="80" t="s">
        <v>181</v>
      </c>
      <c r="AG57" s="80" t="s">
        <v>181</v>
      </c>
      <c r="AH57" s="80" t="s">
        <v>181</v>
      </c>
      <c r="AI57" s="80" t="s">
        <v>181</v>
      </c>
      <c r="AJ57" s="403" t="s">
        <v>181</v>
      </c>
      <c r="AK57" s="403"/>
      <c r="AL57" s="403"/>
      <c r="AM57" s="403"/>
      <c r="AN57" s="403"/>
      <c r="AO57" s="403"/>
      <c r="AP57" s="403"/>
      <c r="AQ57" s="403"/>
      <c r="AR57" s="403"/>
      <c r="AS57" s="82" t="s">
        <v>181</v>
      </c>
      <c r="AT57" s="79" t="s">
        <v>181</v>
      </c>
      <c r="AU57" s="80" t="s">
        <v>181</v>
      </c>
      <c r="AV57" s="80" t="s">
        <v>181</v>
      </c>
      <c r="AW57" s="80" t="s">
        <v>181</v>
      </c>
      <c r="AX57" s="80" t="s">
        <v>181</v>
      </c>
      <c r="AY57" s="403" t="s">
        <v>181</v>
      </c>
      <c r="AZ57" s="403"/>
      <c r="BA57" s="403"/>
      <c r="BB57" s="403"/>
      <c r="BC57" s="403"/>
      <c r="BD57" s="403"/>
      <c r="BE57" s="403"/>
      <c r="BF57" s="403"/>
      <c r="BG57" s="403"/>
      <c r="BH57" s="82" t="s">
        <v>181</v>
      </c>
      <c r="BI57" s="79" t="s">
        <v>181</v>
      </c>
      <c r="BJ57" s="80" t="s">
        <v>181</v>
      </c>
      <c r="BK57" s="80" t="s">
        <v>181</v>
      </c>
      <c r="BL57" s="80" t="s">
        <v>181</v>
      </c>
      <c r="BM57" s="80" t="s">
        <v>181</v>
      </c>
      <c r="BN57" s="403" t="s">
        <v>181</v>
      </c>
      <c r="BO57" s="403"/>
      <c r="BP57" s="403"/>
      <c r="BQ57" s="403"/>
      <c r="BR57" s="403"/>
      <c r="BS57" s="403"/>
      <c r="BT57" s="403"/>
      <c r="BU57" s="403"/>
      <c r="BV57" s="403"/>
      <c r="BW57" s="82" t="s">
        <v>181</v>
      </c>
      <c r="BX57" s="79" t="s">
        <v>181</v>
      </c>
      <c r="BY57" s="80" t="s">
        <v>181</v>
      </c>
      <c r="BZ57" s="80" t="s">
        <v>181</v>
      </c>
      <c r="CA57" s="80" t="s">
        <v>181</v>
      </c>
      <c r="CB57" s="80" t="s">
        <v>181</v>
      </c>
      <c r="CC57" s="403" t="s">
        <v>181</v>
      </c>
      <c r="CD57" s="403"/>
      <c r="CE57" s="403"/>
      <c r="CF57" s="403"/>
      <c r="CG57" s="403"/>
      <c r="CH57" s="403"/>
      <c r="CI57" s="403"/>
      <c r="CJ57" s="403"/>
      <c r="CK57" s="403"/>
      <c r="CL57" s="82" t="s">
        <v>181</v>
      </c>
      <c r="CM57" s="186" t="s">
        <v>181</v>
      </c>
      <c r="CN57" s="186"/>
      <c r="CO57" s="186"/>
      <c r="CP57" s="664" t="s">
        <v>181</v>
      </c>
      <c r="CQ57" s="189" t="s">
        <v>181</v>
      </c>
      <c r="CR57" s="729"/>
      <c r="CS57" s="56" t="s">
        <v>181</v>
      </c>
      <c r="CT57" s="132" t="s">
        <v>181</v>
      </c>
      <c r="CU57" s="132" t="s">
        <v>181</v>
      </c>
      <c r="CV57" s="132" t="s">
        <v>181</v>
      </c>
      <c r="CW57" s="132" t="s">
        <v>181</v>
      </c>
      <c r="CX57" s="132" t="s">
        <v>181</v>
      </c>
      <c r="CY57" s="132" t="s">
        <v>181</v>
      </c>
      <c r="CZ57" s="127"/>
      <c r="DA57" s="127"/>
      <c r="DB57" s="127"/>
      <c r="DC57" s="127"/>
      <c r="DD57" s="127"/>
      <c r="DE57" s="127"/>
      <c r="DF57" s="127"/>
      <c r="DG57" s="127"/>
      <c r="DH57" s="127"/>
      <c r="DI57" s="127"/>
      <c r="DJ57" s="127"/>
      <c r="DK57" s="127"/>
      <c r="DL57" s="127"/>
      <c r="DM57" s="127"/>
      <c r="DN57" s="127"/>
      <c r="DO57" s="127"/>
      <c r="DP57" s="127"/>
      <c r="DQ57" s="127"/>
      <c r="DR57" s="127"/>
      <c r="DS57" s="127"/>
      <c r="DT57" s="127"/>
      <c r="DU57" s="127"/>
      <c r="DV57" s="127"/>
      <c r="DW57" s="127"/>
      <c r="DX57" s="127"/>
      <c r="DY57" s="127"/>
      <c r="DZ57" s="127"/>
      <c r="EA57" s="127"/>
      <c r="EB57" s="127"/>
      <c r="EC57" s="132" t="s">
        <v>181</v>
      </c>
      <c r="ED57" s="127"/>
      <c r="EE57" s="127"/>
      <c r="EF57" s="127"/>
      <c r="EG57" s="127"/>
      <c r="EH57" s="127"/>
      <c r="EI57" s="127"/>
      <c r="EJ57" s="127"/>
      <c r="EK57" s="127"/>
      <c r="EL57" s="127"/>
      <c r="EM57" s="127"/>
      <c r="EN57" s="127"/>
      <c r="EO57" s="127"/>
      <c r="EP57" s="127"/>
      <c r="EQ57" s="127"/>
      <c r="ER57" s="127"/>
      <c r="ES57" s="127"/>
      <c r="ET57" s="127"/>
      <c r="EU57" s="127"/>
      <c r="EV57" s="127"/>
      <c r="EW57" s="127"/>
      <c r="EX57" s="127"/>
      <c r="EY57" s="127"/>
      <c r="EZ57" s="127"/>
      <c r="FA57" s="127"/>
      <c r="FB57" s="127"/>
      <c r="FC57" s="127"/>
      <c r="FD57" s="127"/>
      <c r="FE57" s="127"/>
      <c r="FF57" s="127"/>
      <c r="FG57" s="127"/>
      <c r="FH57" s="127"/>
      <c r="FI57" s="127"/>
      <c r="FJ57" s="127"/>
      <c r="FK57" s="127"/>
      <c r="FL57" s="127"/>
    </row>
    <row r="58" spans="1:168" s="852" customFormat="1" ht="39.950000000000003" customHeight="1" thickBot="1">
      <c r="A58" s="1262" t="s">
        <v>1275</v>
      </c>
      <c r="B58" s="1263"/>
      <c r="C58" s="1263"/>
      <c r="D58" s="1263"/>
      <c r="E58" s="1263"/>
      <c r="F58" s="1263"/>
      <c r="G58" s="1263"/>
      <c r="H58" s="1263"/>
      <c r="I58" s="1263"/>
      <c r="J58" s="1263"/>
      <c r="K58" s="1263"/>
      <c r="L58" s="1263"/>
      <c r="M58" s="1263"/>
      <c r="N58" s="1263"/>
      <c r="O58" s="1263"/>
      <c r="P58" s="1202"/>
      <c r="Q58" s="1203"/>
      <c r="R58" s="1203"/>
      <c r="S58" s="1203"/>
      <c r="T58" s="1203"/>
      <c r="U58" s="1203"/>
      <c r="V58" s="1203"/>
      <c r="W58" s="1203"/>
      <c r="X58" s="1203"/>
      <c r="Y58" s="1203"/>
      <c r="Z58" s="1203"/>
      <c r="AA58" s="1203"/>
      <c r="AB58" s="1203"/>
      <c r="AC58" s="1203"/>
      <c r="AD58" s="1204"/>
      <c r="AE58" s="1202"/>
      <c r="AF58" s="1203"/>
      <c r="AG58" s="1203"/>
      <c r="AH58" s="1203"/>
      <c r="AI58" s="1203"/>
      <c r="AJ58" s="1203"/>
      <c r="AK58" s="1203"/>
      <c r="AL58" s="1203"/>
      <c r="AM58" s="1203"/>
      <c r="AN58" s="1203"/>
      <c r="AO58" s="1203"/>
      <c r="AP58" s="1203"/>
      <c r="AQ58" s="1203"/>
      <c r="AR58" s="1203"/>
      <c r="AS58" s="1204"/>
      <c r="AT58" s="1202"/>
      <c r="AU58" s="1203"/>
      <c r="AV58" s="1203"/>
      <c r="AW58" s="1203"/>
      <c r="AX58" s="1203"/>
      <c r="AY58" s="1203"/>
      <c r="AZ58" s="1203"/>
      <c r="BA58" s="1203"/>
      <c r="BB58" s="1203"/>
      <c r="BC58" s="1203"/>
      <c r="BD58" s="1203"/>
      <c r="BE58" s="1203"/>
      <c r="BF58" s="1203"/>
      <c r="BG58" s="1203"/>
      <c r="BH58" s="1204"/>
      <c r="BI58" s="1202"/>
      <c r="BJ58" s="1203"/>
      <c r="BK58" s="1203"/>
      <c r="BL58" s="1203"/>
      <c r="BM58" s="1203"/>
      <c r="BN58" s="1203"/>
      <c r="BO58" s="1203"/>
      <c r="BP58" s="1203"/>
      <c r="BQ58" s="1203"/>
      <c r="BR58" s="1203"/>
      <c r="BS58" s="1203"/>
      <c r="BT58" s="1203"/>
      <c r="BU58" s="1203"/>
      <c r="BV58" s="1203"/>
      <c r="BW58" s="1204"/>
      <c r="BX58" s="1202"/>
      <c r="BY58" s="1203"/>
      <c r="BZ58" s="1203"/>
      <c r="CA58" s="1203"/>
      <c r="CB58" s="1203"/>
      <c r="CC58" s="1203"/>
      <c r="CD58" s="1203"/>
      <c r="CE58" s="1203"/>
      <c r="CF58" s="1203"/>
      <c r="CG58" s="1203"/>
      <c r="CH58" s="1203"/>
      <c r="CI58" s="1203"/>
      <c r="CJ58" s="1203"/>
      <c r="CK58" s="1203"/>
      <c r="CL58" s="1204"/>
      <c r="CM58" s="1280"/>
      <c r="CN58" s="1281"/>
      <c r="CO58" s="1281"/>
      <c r="CP58" s="1281"/>
      <c r="CQ58" s="1282"/>
      <c r="CR58" s="849"/>
      <c r="CS58" s="850"/>
      <c r="CT58" s="850"/>
      <c r="CU58" s="850"/>
      <c r="CV58" s="850"/>
      <c r="CW58" s="850"/>
      <c r="CX58" s="850"/>
      <c r="CY58" s="850"/>
      <c r="CZ58" s="851"/>
      <c r="DA58" s="851"/>
      <c r="DB58" s="851"/>
      <c r="DC58" s="851"/>
      <c r="DD58" s="851"/>
      <c r="DE58" s="851"/>
      <c r="DF58" s="851"/>
      <c r="DG58" s="851"/>
      <c r="DH58" s="851"/>
      <c r="DI58" s="851"/>
      <c r="DJ58" s="851"/>
      <c r="DK58" s="851"/>
      <c r="DL58" s="851"/>
      <c r="DM58" s="851"/>
      <c r="DN58" s="851"/>
      <c r="DO58" s="851"/>
      <c r="DP58" s="851"/>
      <c r="DQ58" s="851"/>
      <c r="DR58" s="851"/>
      <c r="DS58" s="851"/>
      <c r="DT58" s="851"/>
      <c r="DU58" s="851"/>
      <c r="DV58" s="851"/>
      <c r="DW58" s="851"/>
      <c r="DX58" s="851"/>
      <c r="DY58" s="851"/>
      <c r="DZ58" s="851"/>
      <c r="EA58" s="851"/>
      <c r="EB58" s="851"/>
      <c r="EC58" s="850"/>
      <c r="ED58" s="851"/>
      <c r="EE58" s="851"/>
      <c r="EF58" s="851"/>
      <c r="EG58" s="851"/>
      <c r="EH58" s="851"/>
      <c r="EI58" s="851"/>
      <c r="EJ58" s="851"/>
      <c r="EK58" s="851"/>
      <c r="EL58" s="851"/>
      <c r="EM58" s="851"/>
      <c r="EN58" s="851"/>
      <c r="EO58" s="851"/>
      <c r="EP58" s="851"/>
      <c r="EQ58" s="851"/>
      <c r="ER58" s="851"/>
      <c r="ES58" s="851"/>
      <c r="ET58" s="851"/>
      <c r="EU58" s="851"/>
      <c r="EV58" s="851"/>
      <c r="EW58" s="851"/>
      <c r="EX58" s="851"/>
      <c r="EY58" s="851"/>
      <c r="EZ58" s="851"/>
      <c r="FA58" s="851"/>
      <c r="FB58" s="851"/>
      <c r="FC58" s="851"/>
      <c r="FD58" s="851"/>
      <c r="FE58" s="851"/>
      <c r="FF58" s="851"/>
      <c r="FG58" s="851"/>
      <c r="FH58" s="851"/>
      <c r="FI58" s="851"/>
      <c r="FJ58" s="851"/>
      <c r="FK58" s="851"/>
      <c r="FL58" s="851"/>
    </row>
    <row r="59" spans="1:168" s="58" customFormat="1" ht="4.9000000000000004" customHeight="1">
      <c r="A59" s="857" t="s">
        <v>181</v>
      </c>
      <c r="B59" s="858" t="s">
        <v>181</v>
      </c>
      <c r="C59" s="858" t="s">
        <v>181</v>
      </c>
      <c r="D59" s="858" t="s">
        <v>181</v>
      </c>
      <c r="E59" s="858" t="s">
        <v>181</v>
      </c>
      <c r="F59" s="858" t="s">
        <v>181</v>
      </c>
      <c r="G59" s="859" t="s">
        <v>181</v>
      </c>
      <c r="H59" s="859" t="s">
        <v>181</v>
      </c>
      <c r="I59" s="859"/>
      <c r="J59" s="859"/>
      <c r="K59" s="859"/>
      <c r="L59" s="859"/>
      <c r="M59" s="859" t="s">
        <v>181</v>
      </c>
      <c r="N59" s="859" t="s">
        <v>181</v>
      </c>
      <c r="O59" s="859" t="s">
        <v>181</v>
      </c>
      <c r="P59" s="860" t="s">
        <v>181</v>
      </c>
      <c r="Q59" s="859" t="s">
        <v>181</v>
      </c>
      <c r="R59" s="859" t="s">
        <v>181</v>
      </c>
      <c r="S59" s="859" t="s">
        <v>181</v>
      </c>
      <c r="T59" s="859" t="s">
        <v>181</v>
      </c>
      <c r="U59" s="861" t="s">
        <v>181</v>
      </c>
      <c r="V59" s="861"/>
      <c r="W59" s="861"/>
      <c r="X59" s="861"/>
      <c r="Y59" s="861"/>
      <c r="Z59" s="861"/>
      <c r="AA59" s="861"/>
      <c r="AB59" s="861"/>
      <c r="AC59" s="861"/>
      <c r="AD59" s="859" t="s">
        <v>181</v>
      </c>
      <c r="AE59" s="860" t="s">
        <v>181</v>
      </c>
      <c r="AF59" s="859" t="s">
        <v>181</v>
      </c>
      <c r="AG59" s="859" t="s">
        <v>181</v>
      </c>
      <c r="AH59" s="861" t="s">
        <v>181</v>
      </c>
      <c r="AI59" s="859" t="s">
        <v>181</v>
      </c>
      <c r="AJ59" s="860" t="s">
        <v>181</v>
      </c>
      <c r="AK59" s="859" t="s">
        <v>181</v>
      </c>
      <c r="AL59" s="859" t="s">
        <v>181</v>
      </c>
      <c r="AM59" s="861" t="s">
        <v>181</v>
      </c>
      <c r="AN59" s="859" t="s">
        <v>181</v>
      </c>
      <c r="AO59" s="860" t="s">
        <v>181</v>
      </c>
      <c r="AP59" s="859" t="s">
        <v>181</v>
      </c>
      <c r="AQ59" s="859" t="s">
        <v>181</v>
      </c>
      <c r="AR59" s="861" t="s">
        <v>181</v>
      </c>
      <c r="AS59" s="859" t="s">
        <v>181</v>
      </c>
      <c r="AT59" s="860" t="s">
        <v>181</v>
      </c>
      <c r="AU59" s="859" t="s">
        <v>181</v>
      </c>
      <c r="AV59" s="859" t="s">
        <v>181</v>
      </c>
      <c r="AW59" s="861" t="s">
        <v>181</v>
      </c>
      <c r="AX59" s="859" t="s">
        <v>181</v>
      </c>
      <c r="AY59" s="860" t="s">
        <v>181</v>
      </c>
      <c r="AZ59" s="859" t="s">
        <v>181</v>
      </c>
      <c r="BA59" s="859" t="s">
        <v>181</v>
      </c>
      <c r="BB59" s="861" t="s">
        <v>181</v>
      </c>
      <c r="BC59" s="859" t="s">
        <v>181</v>
      </c>
      <c r="BD59" s="860" t="s">
        <v>181</v>
      </c>
      <c r="BE59" s="859" t="s">
        <v>181</v>
      </c>
      <c r="BF59" s="859" t="s">
        <v>181</v>
      </c>
      <c r="BG59" s="861" t="s">
        <v>181</v>
      </c>
      <c r="BH59" s="859" t="s">
        <v>181</v>
      </c>
      <c r="BI59" s="860" t="s">
        <v>181</v>
      </c>
      <c r="BJ59" s="859" t="s">
        <v>181</v>
      </c>
      <c r="BK59" s="859" t="s">
        <v>181</v>
      </c>
      <c r="BL59" s="861" t="s">
        <v>181</v>
      </c>
      <c r="BM59" s="859" t="s">
        <v>181</v>
      </c>
      <c r="BN59" s="860" t="s">
        <v>181</v>
      </c>
      <c r="BO59" s="859" t="s">
        <v>181</v>
      </c>
      <c r="BP59" s="859" t="s">
        <v>181</v>
      </c>
      <c r="BQ59" s="861" t="s">
        <v>181</v>
      </c>
      <c r="BR59" s="859" t="s">
        <v>181</v>
      </c>
      <c r="BS59" s="860" t="s">
        <v>181</v>
      </c>
      <c r="BT59" s="859" t="s">
        <v>181</v>
      </c>
      <c r="BU59" s="859" t="s">
        <v>181</v>
      </c>
      <c r="BV59" s="861" t="s">
        <v>181</v>
      </c>
      <c r="BW59" s="859" t="s">
        <v>181</v>
      </c>
      <c r="BX59" s="860" t="s">
        <v>181</v>
      </c>
      <c r="BY59" s="859" t="s">
        <v>181</v>
      </c>
      <c r="BZ59" s="859" t="s">
        <v>181</v>
      </c>
      <c r="CA59" s="861" t="s">
        <v>181</v>
      </c>
      <c r="CB59" s="859" t="s">
        <v>181</v>
      </c>
      <c r="CC59" s="860" t="s">
        <v>181</v>
      </c>
      <c r="CD59" s="859" t="s">
        <v>181</v>
      </c>
      <c r="CE59" s="859" t="s">
        <v>181</v>
      </c>
      <c r="CF59" s="861" t="s">
        <v>181</v>
      </c>
      <c r="CG59" s="859" t="s">
        <v>181</v>
      </c>
      <c r="CH59" s="860" t="s">
        <v>181</v>
      </c>
      <c r="CI59" s="859" t="s">
        <v>181</v>
      </c>
      <c r="CJ59" s="859" t="s">
        <v>181</v>
      </c>
      <c r="CK59" s="861" t="s">
        <v>181</v>
      </c>
      <c r="CL59" s="859" t="s">
        <v>181</v>
      </c>
      <c r="CM59" s="862" t="s">
        <v>181</v>
      </c>
      <c r="CN59" s="924"/>
      <c r="CO59" s="924"/>
      <c r="CP59" s="861" t="s">
        <v>181</v>
      </c>
      <c r="CQ59" s="863" t="s">
        <v>181</v>
      </c>
      <c r="CR59" s="729"/>
      <c r="CS59" s="56" t="s">
        <v>181</v>
      </c>
      <c r="CT59" s="132" t="s">
        <v>181</v>
      </c>
      <c r="CU59" s="132" t="s">
        <v>181</v>
      </c>
      <c r="CV59" s="132" t="s">
        <v>181</v>
      </c>
      <c r="CW59" s="132" t="s">
        <v>181</v>
      </c>
      <c r="CX59" s="132" t="s">
        <v>181</v>
      </c>
      <c r="CY59" s="132" t="s">
        <v>181</v>
      </c>
      <c r="CZ59" s="127"/>
      <c r="DA59" s="127"/>
      <c r="DB59" s="127"/>
      <c r="DC59" s="127"/>
      <c r="DD59" s="127"/>
      <c r="DE59" s="127"/>
      <c r="DF59" s="127"/>
      <c r="DG59" s="127"/>
      <c r="DH59" s="127"/>
      <c r="DI59" s="127"/>
      <c r="DJ59" s="127"/>
      <c r="DK59" s="127"/>
      <c r="DL59" s="127"/>
      <c r="DM59" s="127"/>
      <c r="DN59" s="127"/>
      <c r="DO59" s="127"/>
      <c r="DP59" s="127"/>
      <c r="DQ59" s="127"/>
      <c r="DR59" s="127"/>
      <c r="DS59" s="127"/>
      <c r="DT59" s="127"/>
      <c r="DU59" s="127"/>
      <c r="DV59" s="127"/>
      <c r="DW59" s="127"/>
      <c r="DX59" s="127"/>
      <c r="DY59" s="127"/>
      <c r="DZ59" s="127"/>
      <c r="EA59" s="127"/>
      <c r="EB59" s="127"/>
      <c r="EC59" s="132" t="s">
        <v>181</v>
      </c>
      <c r="ED59" s="127"/>
      <c r="EE59" s="127"/>
      <c r="EF59" s="127"/>
      <c r="EG59" s="127"/>
      <c r="EH59" s="127"/>
      <c r="EI59" s="127"/>
      <c r="EJ59" s="127"/>
      <c r="EK59" s="127"/>
      <c r="EL59" s="127"/>
      <c r="EM59" s="127"/>
      <c r="EN59" s="127"/>
      <c r="EO59" s="127"/>
      <c r="EP59" s="127"/>
      <c r="EQ59" s="127"/>
      <c r="ER59" s="127"/>
      <c r="ES59" s="127"/>
      <c r="ET59" s="127"/>
      <c r="EU59" s="127"/>
      <c r="EV59" s="127"/>
      <c r="EW59" s="127"/>
      <c r="EX59" s="127"/>
      <c r="EY59" s="127"/>
      <c r="EZ59" s="127"/>
      <c r="FA59" s="127"/>
      <c r="FB59" s="127"/>
      <c r="FC59" s="127"/>
      <c r="FD59" s="127"/>
      <c r="FE59" s="127"/>
      <c r="FF59" s="127"/>
      <c r="FG59" s="127"/>
      <c r="FH59" s="127"/>
      <c r="FI59" s="127"/>
      <c r="FJ59" s="127"/>
      <c r="FK59" s="127"/>
      <c r="FL59" s="127"/>
    </row>
    <row r="60" spans="1:168" s="58" customFormat="1" ht="4.9000000000000004" customHeight="1">
      <c r="A60" s="639" t="s">
        <v>181</v>
      </c>
      <c r="B60" s="701" t="s">
        <v>181</v>
      </c>
      <c r="C60" s="701" t="s">
        <v>181</v>
      </c>
      <c r="D60" s="701" t="s">
        <v>181</v>
      </c>
      <c r="E60" s="701" t="s">
        <v>181</v>
      </c>
      <c r="F60" s="701" t="s">
        <v>181</v>
      </c>
      <c r="G60" s="701" t="s">
        <v>181</v>
      </c>
      <c r="H60" s="701" t="s">
        <v>181</v>
      </c>
      <c r="I60" s="701"/>
      <c r="J60" s="701"/>
      <c r="K60" s="701"/>
      <c r="L60" s="701"/>
      <c r="M60" s="701" t="s">
        <v>181</v>
      </c>
      <c r="N60" s="701" t="s">
        <v>181</v>
      </c>
      <c r="O60" s="701" t="s">
        <v>181</v>
      </c>
      <c r="P60" s="68" t="s">
        <v>181</v>
      </c>
      <c r="Q60" s="152" t="s">
        <v>181</v>
      </c>
      <c r="R60" s="152" t="s">
        <v>181</v>
      </c>
      <c r="S60" s="152" t="s">
        <v>181</v>
      </c>
      <c r="T60" s="152" t="s">
        <v>181</v>
      </c>
      <c r="U60" s="401" t="s">
        <v>181</v>
      </c>
      <c r="V60" s="401"/>
      <c r="W60" s="401"/>
      <c r="X60" s="401"/>
      <c r="Y60" s="401"/>
      <c r="Z60" s="401"/>
      <c r="AA60" s="401"/>
      <c r="AB60" s="401"/>
      <c r="AC60" s="401"/>
      <c r="AD60" s="152" t="s">
        <v>181</v>
      </c>
      <c r="AE60" s="68" t="s">
        <v>181</v>
      </c>
      <c r="AF60" s="152" t="s">
        <v>181</v>
      </c>
      <c r="AG60" s="152" t="s">
        <v>181</v>
      </c>
      <c r="AH60" s="152" t="s">
        <v>181</v>
      </c>
      <c r="AI60" s="152" t="s">
        <v>181</v>
      </c>
      <c r="AJ60" s="401" t="s">
        <v>181</v>
      </c>
      <c r="AK60" s="401"/>
      <c r="AL60" s="401"/>
      <c r="AM60" s="401"/>
      <c r="AN60" s="401"/>
      <c r="AO60" s="401"/>
      <c r="AP60" s="401"/>
      <c r="AQ60" s="401"/>
      <c r="AR60" s="401"/>
      <c r="AS60" s="152" t="s">
        <v>181</v>
      </c>
      <c r="AT60" s="68" t="s">
        <v>181</v>
      </c>
      <c r="AU60" s="152" t="s">
        <v>181</v>
      </c>
      <c r="AV60" s="152" t="s">
        <v>181</v>
      </c>
      <c r="AW60" s="152" t="s">
        <v>181</v>
      </c>
      <c r="AX60" s="152" t="s">
        <v>181</v>
      </c>
      <c r="AY60" s="401" t="s">
        <v>181</v>
      </c>
      <c r="AZ60" s="401"/>
      <c r="BA60" s="401"/>
      <c r="BB60" s="401"/>
      <c r="BC60" s="401"/>
      <c r="BD60" s="401"/>
      <c r="BE60" s="401"/>
      <c r="BF60" s="401"/>
      <c r="BG60" s="401"/>
      <c r="BH60" s="152" t="s">
        <v>181</v>
      </c>
      <c r="BI60" s="68" t="s">
        <v>181</v>
      </c>
      <c r="BJ60" s="152" t="s">
        <v>181</v>
      </c>
      <c r="BK60" s="152" t="s">
        <v>181</v>
      </c>
      <c r="BL60" s="152" t="s">
        <v>181</v>
      </c>
      <c r="BM60" s="152" t="s">
        <v>181</v>
      </c>
      <c r="BN60" s="401" t="s">
        <v>181</v>
      </c>
      <c r="BO60" s="401"/>
      <c r="BP60" s="401"/>
      <c r="BQ60" s="401"/>
      <c r="BR60" s="401"/>
      <c r="BS60" s="401"/>
      <c r="BT60" s="401"/>
      <c r="BU60" s="401"/>
      <c r="BV60" s="401"/>
      <c r="BW60" s="152" t="s">
        <v>181</v>
      </c>
      <c r="BX60" s="68" t="s">
        <v>181</v>
      </c>
      <c r="BY60" s="152" t="s">
        <v>181</v>
      </c>
      <c r="BZ60" s="152" t="s">
        <v>181</v>
      </c>
      <c r="CA60" s="152" t="s">
        <v>181</v>
      </c>
      <c r="CB60" s="152" t="s">
        <v>181</v>
      </c>
      <c r="CC60" s="401" t="s">
        <v>181</v>
      </c>
      <c r="CD60" s="401"/>
      <c r="CE60" s="401"/>
      <c r="CF60" s="401"/>
      <c r="CG60" s="401"/>
      <c r="CH60" s="401"/>
      <c r="CI60" s="401"/>
      <c r="CJ60" s="401"/>
      <c r="CK60" s="401"/>
      <c r="CL60" s="152" t="s">
        <v>181</v>
      </c>
      <c r="CM60" s="187" t="s">
        <v>181</v>
      </c>
      <c r="CN60" s="185"/>
      <c r="CO60" s="185"/>
      <c r="CP60" s="661" t="s">
        <v>181</v>
      </c>
      <c r="CQ60" s="188" t="s">
        <v>181</v>
      </c>
      <c r="CR60" s="729"/>
      <c r="CS60" s="56" t="s">
        <v>181</v>
      </c>
      <c r="CT60" s="132" t="s">
        <v>181</v>
      </c>
      <c r="CU60" s="132" t="s">
        <v>181</v>
      </c>
      <c r="CV60" s="132" t="s">
        <v>181</v>
      </c>
      <c r="CW60" s="132" t="s">
        <v>181</v>
      </c>
      <c r="CX60" s="132" t="s">
        <v>181</v>
      </c>
      <c r="CY60" s="132" t="s">
        <v>181</v>
      </c>
      <c r="CZ60" s="127"/>
      <c r="DA60" s="127"/>
      <c r="DB60" s="127"/>
      <c r="DC60" s="127"/>
      <c r="DD60" s="127"/>
      <c r="DE60" s="127"/>
      <c r="DF60" s="127"/>
      <c r="DG60" s="127"/>
      <c r="DH60" s="127"/>
      <c r="DI60" s="127"/>
      <c r="DJ60" s="127"/>
      <c r="DK60" s="127"/>
      <c r="DL60" s="127"/>
      <c r="DM60" s="127"/>
      <c r="DN60" s="127"/>
      <c r="DO60" s="127"/>
      <c r="DP60" s="127"/>
      <c r="DQ60" s="127"/>
      <c r="DR60" s="127"/>
      <c r="DS60" s="127"/>
      <c r="DT60" s="127"/>
      <c r="DU60" s="127"/>
      <c r="DV60" s="127"/>
      <c r="DW60" s="127"/>
      <c r="DX60" s="127"/>
      <c r="DY60" s="127"/>
      <c r="DZ60" s="127"/>
      <c r="EA60" s="127"/>
      <c r="EB60" s="127"/>
      <c r="EC60" s="132" t="s">
        <v>181</v>
      </c>
      <c r="ED60" s="127"/>
      <c r="EE60" s="127"/>
      <c r="EF60" s="127"/>
      <c r="EG60" s="127"/>
      <c r="EH60" s="127"/>
      <c r="EI60" s="127"/>
      <c r="EJ60" s="127"/>
      <c r="EK60" s="127"/>
      <c r="EL60" s="127"/>
      <c r="EM60" s="127"/>
      <c r="EN60" s="127"/>
      <c r="EO60" s="127"/>
      <c r="EP60" s="127"/>
      <c r="EQ60" s="127"/>
      <c r="ER60" s="127"/>
      <c r="ES60" s="127"/>
      <c r="ET60" s="127"/>
      <c r="EU60" s="127"/>
      <c r="EV60" s="127"/>
      <c r="EW60" s="127"/>
      <c r="EX60" s="127"/>
      <c r="EY60" s="127"/>
      <c r="EZ60" s="127"/>
      <c r="FA60" s="127"/>
      <c r="FB60" s="127"/>
      <c r="FC60" s="127"/>
      <c r="FD60" s="127"/>
      <c r="FE60" s="127"/>
      <c r="FF60" s="127"/>
      <c r="FG60" s="127"/>
      <c r="FH60" s="127"/>
      <c r="FI60" s="127"/>
      <c r="FJ60" s="127"/>
      <c r="FK60" s="127"/>
      <c r="FL60" s="127"/>
    </row>
    <row r="61" spans="1:168" s="58" customFormat="1" ht="20.25" customHeight="1">
      <c r="A61" s="639"/>
      <c r="B61" s="1108" t="s">
        <v>207</v>
      </c>
      <c r="C61" s="1109"/>
      <c r="D61" s="1109"/>
      <c r="E61" s="1109"/>
      <c r="F61" s="1109"/>
      <c r="G61" s="1109"/>
      <c r="H61" s="1109"/>
      <c r="I61" s="1109"/>
      <c r="J61" s="1109"/>
      <c r="K61" s="1109"/>
      <c r="L61" s="1109"/>
      <c r="M61" s="1109"/>
      <c r="N61" s="1109"/>
      <c r="O61" s="701" t="s">
        <v>181</v>
      </c>
      <c r="P61" s="68" t="s">
        <v>181</v>
      </c>
      <c r="Q61" s="152" t="s">
        <v>181</v>
      </c>
      <c r="R61" s="152" t="s">
        <v>181</v>
      </c>
      <c r="S61" s="152" t="s">
        <v>181</v>
      </c>
      <c r="T61" s="152" t="s">
        <v>181</v>
      </c>
      <c r="U61" s="401" t="s">
        <v>181</v>
      </c>
      <c r="V61" s="401"/>
      <c r="W61" s="401"/>
      <c r="X61" s="401"/>
      <c r="Y61" s="401"/>
      <c r="Z61" s="401"/>
      <c r="AA61" s="401"/>
      <c r="AB61" s="401"/>
      <c r="AC61" s="401"/>
      <c r="AD61" s="69" t="s">
        <v>181</v>
      </c>
      <c r="AE61" s="68" t="s">
        <v>181</v>
      </c>
      <c r="AF61" s="152" t="s">
        <v>181</v>
      </c>
      <c r="AG61" s="152" t="s">
        <v>181</v>
      </c>
      <c r="AH61" s="152" t="s">
        <v>181</v>
      </c>
      <c r="AI61" s="152" t="s">
        <v>181</v>
      </c>
      <c r="AJ61" s="401" t="s">
        <v>181</v>
      </c>
      <c r="AK61" s="401"/>
      <c r="AL61" s="401"/>
      <c r="AM61" s="401"/>
      <c r="AN61" s="401"/>
      <c r="AO61" s="401"/>
      <c r="AP61" s="401"/>
      <c r="AQ61" s="401"/>
      <c r="AR61" s="401"/>
      <c r="AS61" s="69" t="s">
        <v>181</v>
      </c>
      <c r="AT61" s="68" t="s">
        <v>181</v>
      </c>
      <c r="AU61" s="152" t="s">
        <v>181</v>
      </c>
      <c r="AV61" s="152" t="s">
        <v>181</v>
      </c>
      <c r="AW61" s="152" t="s">
        <v>181</v>
      </c>
      <c r="AX61" s="152" t="s">
        <v>181</v>
      </c>
      <c r="AY61" s="401" t="s">
        <v>181</v>
      </c>
      <c r="AZ61" s="401"/>
      <c r="BA61" s="401"/>
      <c r="BB61" s="401"/>
      <c r="BC61" s="401"/>
      <c r="BD61" s="401"/>
      <c r="BE61" s="401"/>
      <c r="BF61" s="401"/>
      <c r="BG61" s="401"/>
      <c r="BH61" s="69" t="s">
        <v>181</v>
      </c>
      <c r="BI61" s="68" t="s">
        <v>181</v>
      </c>
      <c r="BJ61" s="152" t="s">
        <v>181</v>
      </c>
      <c r="BK61" s="152" t="s">
        <v>181</v>
      </c>
      <c r="BL61" s="152" t="s">
        <v>181</v>
      </c>
      <c r="BM61" s="152" t="s">
        <v>181</v>
      </c>
      <c r="BN61" s="401" t="s">
        <v>181</v>
      </c>
      <c r="BO61" s="401"/>
      <c r="BP61" s="401"/>
      <c r="BQ61" s="401"/>
      <c r="BR61" s="401"/>
      <c r="BS61" s="401"/>
      <c r="BT61" s="401"/>
      <c r="BU61" s="401"/>
      <c r="BV61" s="401"/>
      <c r="BW61" s="69" t="s">
        <v>181</v>
      </c>
      <c r="BX61" s="68" t="s">
        <v>181</v>
      </c>
      <c r="BY61" s="152" t="s">
        <v>181</v>
      </c>
      <c r="BZ61" s="152" t="s">
        <v>181</v>
      </c>
      <c r="CA61" s="152" t="s">
        <v>181</v>
      </c>
      <c r="CB61" s="152" t="s">
        <v>181</v>
      </c>
      <c r="CC61" s="401" t="s">
        <v>181</v>
      </c>
      <c r="CD61" s="401"/>
      <c r="CE61" s="401"/>
      <c r="CF61" s="401"/>
      <c r="CG61" s="401"/>
      <c r="CH61" s="401"/>
      <c r="CI61" s="401"/>
      <c r="CJ61" s="401"/>
      <c r="CK61" s="401"/>
      <c r="CL61" s="69" t="s">
        <v>181</v>
      </c>
      <c r="CM61" s="185" t="s">
        <v>181</v>
      </c>
      <c r="CN61" s="185"/>
      <c r="CO61" s="185"/>
      <c r="CP61" s="665" t="s">
        <v>181</v>
      </c>
      <c r="CQ61" s="188" t="s">
        <v>181</v>
      </c>
      <c r="CR61" s="729"/>
      <c r="CS61" s="56" t="s">
        <v>181</v>
      </c>
      <c r="CT61" s="132" t="s">
        <v>181</v>
      </c>
      <c r="CU61" s="132" t="s">
        <v>181</v>
      </c>
      <c r="CV61" s="132" t="s">
        <v>181</v>
      </c>
      <c r="CW61" s="132" t="s">
        <v>181</v>
      </c>
      <c r="CX61" s="132" t="s">
        <v>181</v>
      </c>
      <c r="CY61" s="132" t="s">
        <v>181</v>
      </c>
      <c r="CZ61" s="127"/>
      <c r="DA61" s="127"/>
      <c r="DB61" s="127"/>
      <c r="DC61" s="127"/>
      <c r="DD61" s="127"/>
      <c r="DE61" s="127"/>
      <c r="DF61" s="127"/>
      <c r="DG61" s="127"/>
      <c r="DH61" s="127"/>
      <c r="DI61" s="127"/>
      <c r="DJ61" s="127"/>
      <c r="DK61" s="127"/>
      <c r="DL61" s="127"/>
      <c r="DM61" s="127"/>
      <c r="DN61" s="127"/>
      <c r="DO61" s="127"/>
      <c r="DP61" s="127"/>
      <c r="DQ61" s="127"/>
      <c r="DR61" s="127"/>
      <c r="DS61" s="127"/>
      <c r="DT61" s="127"/>
      <c r="DU61" s="127"/>
      <c r="DV61" s="127"/>
      <c r="DW61" s="127"/>
      <c r="DX61" s="127"/>
      <c r="DY61" s="127"/>
      <c r="DZ61" s="127"/>
      <c r="EA61" s="127"/>
      <c r="EB61" s="127"/>
      <c r="EC61" s="132" t="s">
        <v>181</v>
      </c>
      <c r="ED61" s="127"/>
      <c r="EE61" s="127"/>
      <c r="EF61" s="127"/>
      <c r="EG61" s="127"/>
      <c r="EH61" s="127"/>
      <c r="EI61" s="127"/>
      <c r="EJ61" s="127"/>
      <c r="EK61" s="127"/>
      <c r="EL61" s="127"/>
      <c r="EM61" s="127"/>
      <c r="EN61" s="127"/>
      <c r="EO61" s="127"/>
      <c r="EP61" s="127"/>
      <c r="EQ61" s="127"/>
      <c r="ER61" s="127"/>
      <c r="ES61" s="127"/>
      <c r="ET61" s="127"/>
      <c r="EU61" s="127"/>
      <c r="EV61" s="127"/>
      <c r="EW61" s="127"/>
      <c r="EX61" s="127"/>
      <c r="EY61" s="127"/>
      <c r="EZ61" s="127"/>
      <c r="FA61" s="127"/>
      <c r="FB61" s="127"/>
      <c r="FC61" s="127"/>
      <c r="FD61" s="127"/>
      <c r="FE61" s="127"/>
      <c r="FF61" s="127"/>
      <c r="FG61" s="127"/>
      <c r="FH61" s="127"/>
      <c r="FI61" s="127"/>
      <c r="FJ61" s="127"/>
      <c r="FK61" s="127"/>
      <c r="FL61" s="127"/>
    </row>
    <row r="62" spans="1:168" s="58" customFormat="1" ht="20.25" customHeight="1">
      <c r="A62" s="639"/>
      <c r="B62" s="721">
        <v>1</v>
      </c>
      <c r="C62" s="1230" t="s">
        <v>275</v>
      </c>
      <c r="D62" s="1103"/>
      <c r="E62" s="1103"/>
      <c r="F62" s="1103"/>
      <c r="G62" s="1103"/>
      <c r="H62" s="1103"/>
      <c r="I62" s="1103"/>
      <c r="J62" s="1103"/>
      <c r="K62" s="1103"/>
      <c r="L62" s="1103"/>
      <c r="M62" s="1103"/>
      <c r="N62" s="1231"/>
      <c r="O62" s="701"/>
      <c r="P62" s="68"/>
      <c r="Q62" s="152"/>
      <c r="R62" s="152"/>
      <c r="S62" s="152"/>
      <c r="T62" s="152"/>
      <c r="U62" s="401"/>
      <c r="V62" s="401"/>
      <c r="W62" s="401"/>
      <c r="X62" s="401"/>
      <c r="Y62" s="401"/>
      <c r="Z62" s="401"/>
      <c r="AA62" s="401"/>
      <c r="AB62" s="401"/>
      <c r="AC62" s="401" t="s">
        <v>138</v>
      </c>
      <c r="AD62" s="69"/>
      <c r="AE62" s="68"/>
      <c r="AF62" s="152"/>
      <c r="AG62" s="152"/>
      <c r="AH62" s="152"/>
      <c r="AI62" s="152"/>
      <c r="AJ62" s="401"/>
      <c r="AK62" s="401"/>
      <c r="AL62" s="401"/>
      <c r="AM62" s="401"/>
      <c r="AN62" s="401"/>
      <c r="AO62" s="401"/>
      <c r="AP62" s="401"/>
      <c r="AQ62" s="401"/>
      <c r="AR62" s="401" t="s">
        <v>138</v>
      </c>
      <c r="AS62" s="69"/>
      <c r="AT62" s="68"/>
      <c r="AU62" s="152"/>
      <c r="AV62" s="152"/>
      <c r="AW62" s="152"/>
      <c r="AX62" s="152"/>
      <c r="AY62" s="401"/>
      <c r="AZ62" s="401"/>
      <c r="BA62" s="401"/>
      <c r="BB62" s="401"/>
      <c r="BC62" s="401"/>
      <c r="BD62" s="401"/>
      <c r="BE62" s="401"/>
      <c r="BF62" s="401"/>
      <c r="BG62" s="401" t="s">
        <v>138</v>
      </c>
      <c r="BH62" s="69"/>
      <c r="BI62" s="68"/>
      <c r="BJ62" s="152"/>
      <c r="BK62" s="152"/>
      <c r="BL62" s="152"/>
      <c r="BM62" s="152"/>
      <c r="BN62" s="401"/>
      <c r="BO62" s="401"/>
      <c r="BP62" s="401"/>
      <c r="BQ62" s="401"/>
      <c r="BR62" s="401"/>
      <c r="BS62" s="401"/>
      <c r="BT62" s="401"/>
      <c r="BU62" s="401"/>
      <c r="BV62" s="401" t="s">
        <v>138</v>
      </c>
      <c r="BW62" s="69"/>
      <c r="BX62" s="68"/>
      <c r="BY62" s="152"/>
      <c r="BZ62" s="152"/>
      <c r="CA62" s="152"/>
      <c r="CB62" s="152"/>
      <c r="CC62" s="401"/>
      <c r="CD62" s="401"/>
      <c r="CE62" s="401"/>
      <c r="CF62" s="401"/>
      <c r="CG62" s="401"/>
      <c r="CH62" s="401"/>
      <c r="CI62" s="401"/>
      <c r="CJ62" s="401"/>
      <c r="CK62" s="401" t="s">
        <v>138</v>
      </c>
      <c r="CL62" s="69"/>
      <c r="CM62" s="185"/>
      <c r="CN62" s="185"/>
      <c r="CO62" s="185"/>
      <c r="CP62" s="665"/>
      <c r="CQ62" s="188"/>
      <c r="CR62" s="729"/>
      <c r="CS62" s="56"/>
      <c r="CT62" s="132"/>
      <c r="CU62" s="132"/>
      <c r="CV62" s="132"/>
      <c r="CW62" s="132"/>
      <c r="CX62" s="132"/>
      <c r="CY62" s="132"/>
      <c r="CZ62" s="127"/>
      <c r="DA62" s="127"/>
      <c r="DB62" s="127"/>
      <c r="DC62" s="127"/>
      <c r="DD62" s="127"/>
      <c r="DE62" s="127"/>
      <c r="DF62" s="127"/>
      <c r="DG62" s="127"/>
      <c r="DH62" s="127"/>
      <c r="DI62" s="127"/>
      <c r="DJ62" s="127"/>
      <c r="DK62" s="127"/>
      <c r="DL62" s="127"/>
      <c r="DM62" s="127"/>
      <c r="DN62" s="127"/>
      <c r="DO62" s="127"/>
      <c r="DP62" s="127"/>
      <c r="DQ62" s="127"/>
      <c r="DR62" s="127"/>
      <c r="DS62" s="127"/>
      <c r="DT62" s="127"/>
      <c r="DU62" s="127"/>
      <c r="DV62" s="127"/>
      <c r="DW62" s="127"/>
      <c r="DX62" s="127"/>
      <c r="DY62" s="127"/>
      <c r="DZ62" s="127"/>
      <c r="EA62" s="127"/>
      <c r="EB62" s="127"/>
      <c r="EC62" s="132"/>
      <c r="ED62" s="127"/>
      <c r="EE62" s="127"/>
      <c r="EF62" s="127"/>
      <c r="EG62" s="127"/>
      <c r="EH62" s="127"/>
      <c r="EI62" s="127"/>
      <c r="EJ62" s="127"/>
      <c r="EK62" s="127"/>
      <c r="EL62" s="127"/>
      <c r="EM62" s="127"/>
      <c r="EN62" s="127"/>
      <c r="EO62" s="127"/>
      <c r="EP62" s="127"/>
      <c r="EQ62" s="127"/>
      <c r="ER62" s="127"/>
      <c r="ES62" s="127"/>
      <c r="ET62" s="127"/>
      <c r="EU62" s="127"/>
      <c r="EV62" s="127"/>
      <c r="EW62" s="127"/>
      <c r="EX62" s="127"/>
      <c r="EY62" s="127"/>
      <c r="EZ62" s="127"/>
      <c r="FA62" s="127"/>
      <c r="FB62" s="127"/>
      <c r="FC62" s="127"/>
      <c r="FD62" s="127"/>
      <c r="FE62" s="127"/>
      <c r="FF62" s="127"/>
      <c r="FG62" s="127"/>
      <c r="FH62" s="127"/>
      <c r="FI62" s="127"/>
      <c r="FJ62" s="127"/>
      <c r="FK62" s="127"/>
      <c r="FL62" s="127"/>
    </row>
    <row r="63" spans="1:168" s="58" customFormat="1" ht="30" customHeight="1">
      <c r="A63" s="639"/>
      <c r="B63" s="721"/>
      <c r="C63" s="1226" t="s">
        <v>1223</v>
      </c>
      <c r="D63" s="1227"/>
      <c r="E63" s="1228"/>
      <c r="F63" s="1228"/>
      <c r="G63" s="720" t="s">
        <v>181</v>
      </c>
      <c r="H63" s="1229" t="s">
        <v>1224</v>
      </c>
      <c r="I63" s="1228"/>
      <c r="J63" s="1228"/>
      <c r="K63" s="720" t="s">
        <v>181</v>
      </c>
      <c r="L63" s="869" t="s">
        <v>1225</v>
      </c>
      <c r="M63" s="720" t="s">
        <v>181</v>
      </c>
      <c r="N63" s="864" t="s">
        <v>1230</v>
      </c>
      <c r="O63" s="701"/>
      <c r="P63" s="68"/>
      <c r="Q63" s="855" t="s">
        <v>1235</v>
      </c>
      <c r="R63" s="855"/>
      <c r="S63" s="855" t="s">
        <v>1236</v>
      </c>
      <c r="T63" s="855"/>
      <c r="U63" s="874" t="s">
        <v>1237</v>
      </c>
      <c r="V63" s="874"/>
      <c r="W63" s="874" t="s">
        <v>1238</v>
      </c>
      <c r="X63" s="874"/>
      <c r="Y63" s="841" t="s">
        <v>1220</v>
      </c>
      <c r="Z63" s="401"/>
      <c r="AA63" s="842" t="s">
        <v>1216</v>
      </c>
      <c r="AB63" s="154"/>
      <c r="AC63" s="841" t="s">
        <v>1215</v>
      </c>
      <c r="AD63" s="69"/>
      <c r="AE63" s="68"/>
      <c r="AF63" s="855" t="s">
        <v>1235</v>
      </c>
      <c r="AG63" s="855"/>
      <c r="AH63" s="855" t="s">
        <v>1236</v>
      </c>
      <c r="AI63" s="855"/>
      <c r="AJ63" s="874" t="s">
        <v>1237</v>
      </c>
      <c r="AK63" s="874"/>
      <c r="AL63" s="874" t="s">
        <v>1238</v>
      </c>
      <c r="AM63" s="874"/>
      <c r="AN63" s="841" t="s">
        <v>1220</v>
      </c>
      <c r="AO63" s="401"/>
      <c r="AP63" s="842" t="s">
        <v>1216</v>
      </c>
      <c r="AQ63" s="154"/>
      <c r="AR63" s="841" t="s">
        <v>1215</v>
      </c>
      <c r="AS63" s="69"/>
      <c r="AT63" s="68"/>
      <c r="AU63" s="855" t="s">
        <v>1235</v>
      </c>
      <c r="AV63" s="855"/>
      <c r="AW63" s="855" t="s">
        <v>1236</v>
      </c>
      <c r="AX63" s="855"/>
      <c r="AY63" s="874" t="s">
        <v>1237</v>
      </c>
      <c r="AZ63" s="874"/>
      <c r="BA63" s="874" t="s">
        <v>1238</v>
      </c>
      <c r="BB63" s="874"/>
      <c r="BC63" s="874" t="s">
        <v>1215</v>
      </c>
      <c r="BD63" s="401"/>
      <c r="BE63" s="842" t="s">
        <v>1239</v>
      </c>
      <c r="BF63" s="405"/>
      <c r="BG63" s="154" t="s">
        <v>1220</v>
      </c>
      <c r="BH63" s="69"/>
      <c r="BI63" s="68"/>
      <c r="BJ63" s="855" t="s">
        <v>1235</v>
      </c>
      <c r="BK63" s="855"/>
      <c r="BL63" s="855" t="s">
        <v>1236</v>
      </c>
      <c r="BM63" s="855"/>
      <c r="BN63" s="874" t="s">
        <v>1237</v>
      </c>
      <c r="BO63" s="874"/>
      <c r="BP63" s="874" t="s">
        <v>1238</v>
      </c>
      <c r="BQ63" s="874"/>
      <c r="BR63" s="874" t="s">
        <v>1215</v>
      </c>
      <c r="BS63" s="401"/>
      <c r="BT63" s="842" t="s">
        <v>1239</v>
      </c>
      <c r="BU63" s="405"/>
      <c r="BV63" s="154" t="s">
        <v>1220</v>
      </c>
      <c r="BW63" s="69"/>
      <c r="BX63" s="68"/>
      <c r="BY63" s="855" t="s">
        <v>1235</v>
      </c>
      <c r="BZ63" s="855"/>
      <c r="CA63" s="855" t="s">
        <v>1236</v>
      </c>
      <c r="CB63" s="855"/>
      <c r="CC63" s="874" t="s">
        <v>1237</v>
      </c>
      <c r="CD63" s="874"/>
      <c r="CE63" s="874" t="s">
        <v>1238</v>
      </c>
      <c r="CF63" s="874"/>
      <c r="CG63" s="874" t="s">
        <v>1215</v>
      </c>
      <c r="CH63" s="401"/>
      <c r="CI63" s="842" t="s">
        <v>1239</v>
      </c>
      <c r="CJ63" s="405"/>
      <c r="CK63" s="154" t="s">
        <v>1220</v>
      </c>
      <c r="CL63" s="69"/>
      <c r="CM63" s="185"/>
      <c r="CN63" s="185"/>
      <c r="CO63" s="185"/>
      <c r="CP63" s="665"/>
      <c r="CQ63" s="188"/>
      <c r="CR63" s="729"/>
      <c r="CS63" s="56"/>
      <c r="CT63" s="132"/>
      <c r="CU63" s="132"/>
      <c r="CV63" s="132"/>
      <c r="CW63" s="132"/>
      <c r="CX63" s="132"/>
      <c r="CY63" s="132"/>
      <c r="CZ63" s="127"/>
      <c r="DA63" s="127"/>
      <c r="DB63" s="127"/>
      <c r="DC63" s="127"/>
      <c r="DD63" s="127"/>
      <c r="DE63" s="127"/>
      <c r="DF63" s="127"/>
      <c r="DG63" s="127"/>
      <c r="DH63" s="127"/>
      <c r="DI63" s="127"/>
      <c r="DJ63" s="127"/>
      <c r="DK63" s="127"/>
      <c r="DL63" s="127"/>
      <c r="DM63" s="127"/>
      <c r="DN63" s="127"/>
      <c r="DO63" s="127"/>
      <c r="DP63" s="127"/>
      <c r="DQ63" s="127"/>
      <c r="DR63" s="127"/>
      <c r="DS63" s="127"/>
      <c r="DT63" s="127"/>
      <c r="DU63" s="127"/>
      <c r="DV63" s="127"/>
      <c r="DW63" s="127"/>
      <c r="DX63" s="127"/>
      <c r="DY63" s="127"/>
      <c r="DZ63" s="127"/>
      <c r="EA63" s="127"/>
      <c r="EB63" s="127"/>
      <c r="EC63" s="132"/>
      <c r="ED63" s="127"/>
      <c r="EE63" s="127"/>
      <c r="EF63" s="127"/>
      <c r="EG63" s="127"/>
      <c r="EH63" s="127"/>
      <c r="EI63" s="127"/>
      <c r="EJ63" s="127"/>
      <c r="EK63" s="127"/>
      <c r="EL63" s="127"/>
      <c r="EM63" s="127"/>
      <c r="EN63" s="127"/>
      <c r="EO63" s="127"/>
      <c r="EP63" s="127"/>
      <c r="EQ63" s="127"/>
      <c r="ER63" s="127"/>
      <c r="ES63" s="127"/>
      <c r="ET63" s="127"/>
      <c r="EU63" s="127"/>
      <c r="EV63" s="127"/>
      <c r="EW63" s="127"/>
      <c r="EX63" s="127"/>
      <c r="EY63" s="127"/>
      <c r="EZ63" s="127"/>
      <c r="FA63" s="127"/>
      <c r="FB63" s="127"/>
      <c r="FC63" s="127"/>
      <c r="FD63" s="127"/>
      <c r="FE63" s="127"/>
      <c r="FF63" s="127"/>
      <c r="FG63" s="127"/>
      <c r="FH63" s="127"/>
      <c r="FI63" s="127"/>
      <c r="FJ63" s="127"/>
      <c r="FK63" s="127"/>
      <c r="FL63" s="127"/>
    </row>
    <row r="64" spans="1:168" s="58" customFormat="1" ht="20.25" customHeight="1">
      <c r="A64" s="639"/>
      <c r="B64" s="720"/>
      <c r="C64" s="1072"/>
      <c r="D64" s="1225"/>
      <c r="E64" s="1222"/>
      <c r="F64" s="1222"/>
      <c r="G64" s="701" t="s">
        <v>181</v>
      </c>
      <c r="H64" s="1223"/>
      <c r="I64" s="1222"/>
      <c r="J64" s="1222"/>
      <c r="K64" s="701" t="s">
        <v>181</v>
      </c>
      <c r="L64" s="866" t="s">
        <v>374</v>
      </c>
      <c r="M64" s="720" t="s">
        <v>181</v>
      </c>
      <c r="N64" s="866" t="s">
        <v>307</v>
      </c>
      <c r="O64" s="723" t="s">
        <v>181</v>
      </c>
      <c r="P64" s="68" t="s">
        <v>181</v>
      </c>
      <c r="Q64" s="873">
        <v>0</v>
      </c>
      <c r="R64" s="152" t="s">
        <v>181</v>
      </c>
      <c r="S64" s="873">
        <v>0</v>
      </c>
      <c r="T64" s="152" t="s">
        <v>181</v>
      </c>
      <c r="U64" s="872">
        <v>0</v>
      </c>
      <c r="V64" s="401"/>
      <c r="W64" s="872">
        <v>0</v>
      </c>
      <c r="X64" s="401"/>
      <c r="Y64" s="410">
        <f>ROUND(W64*U64*S64*Q64,0)</f>
        <v>0</v>
      </c>
      <c r="Z64" s="401"/>
      <c r="AA64" s="74"/>
      <c r="AB64" s="152" t="s">
        <v>181</v>
      </c>
      <c r="AC64" s="400">
        <f t="shared" ref="AC64:AC69" si="50">AA64+Y64</f>
        <v>0</v>
      </c>
      <c r="AD64" s="69" t="s">
        <v>181</v>
      </c>
      <c r="AE64" s="68" t="s">
        <v>181</v>
      </c>
      <c r="AF64" s="873">
        <v>0</v>
      </c>
      <c r="AG64" s="152" t="s">
        <v>181</v>
      </c>
      <c r="AH64" s="873">
        <v>0</v>
      </c>
      <c r="AI64" s="152" t="s">
        <v>181</v>
      </c>
      <c r="AJ64" s="872">
        <v>0</v>
      </c>
      <c r="AK64" s="401"/>
      <c r="AL64" s="872">
        <v>0</v>
      </c>
      <c r="AM64" s="401"/>
      <c r="AN64" s="410">
        <f>ROUND(AL64*AJ64*AH64*AF64,0)</f>
        <v>0</v>
      </c>
      <c r="AO64" s="401"/>
      <c r="AP64" s="74"/>
      <c r="AQ64" s="152" t="s">
        <v>181</v>
      </c>
      <c r="AR64" s="400">
        <f t="shared" ref="AR64:AR69" si="51">AP64+AN64</f>
        <v>0</v>
      </c>
      <c r="AS64" s="69" t="s">
        <v>181</v>
      </c>
      <c r="AT64" s="68" t="s">
        <v>181</v>
      </c>
      <c r="AU64" s="873">
        <v>0</v>
      </c>
      <c r="AV64" s="152" t="s">
        <v>181</v>
      </c>
      <c r="AW64" s="873">
        <v>0</v>
      </c>
      <c r="AX64" s="152" t="s">
        <v>181</v>
      </c>
      <c r="AY64" s="872">
        <v>0</v>
      </c>
      <c r="AZ64" s="401"/>
      <c r="BA64" s="872">
        <v>0</v>
      </c>
      <c r="BB64" s="401"/>
      <c r="BC64" s="410">
        <f t="shared" ref="BC64:BC69" si="52">ROUND(BA64*AY64*AW64*AU64,0)</f>
        <v>0</v>
      </c>
      <c r="BD64" s="401"/>
      <c r="BE64" s="74"/>
      <c r="BF64" s="152" t="s">
        <v>181</v>
      </c>
      <c r="BG64" s="400">
        <f t="shared" ref="BG64:BG69" si="53">BE64+BC64</f>
        <v>0</v>
      </c>
      <c r="BH64" s="69" t="s">
        <v>181</v>
      </c>
      <c r="BI64" s="68" t="s">
        <v>181</v>
      </c>
      <c r="BJ64" s="873">
        <v>0</v>
      </c>
      <c r="BK64" s="152" t="s">
        <v>181</v>
      </c>
      <c r="BL64" s="873">
        <v>0</v>
      </c>
      <c r="BM64" s="152" t="s">
        <v>181</v>
      </c>
      <c r="BN64" s="872">
        <v>0</v>
      </c>
      <c r="BO64" s="401"/>
      <c r="BP64" s="872">
        <v>0</v>
      </c>
      <c r="BQ64" s="401"/>
      <c r="BR64" s="410">
        <f t="shared" ref="BR64:BR69" si="54">ROUND(BP64*BN64*BL64*BJ64,0)</f>
        <v>0</v>
      </c>
      <c r="BS64" s="401"/>
      <c r="BT64" s="74"/>
      <c r="BU64" s="152" t="s">
        <v>181</v>
      </c>
      <c r="BV64" s="400">
        <f t="shared" ref="BV64:BV69" si="55">BT64+BR64</f>
        <v>0</v>
      </c>
      <c r="BW64" s="69" t="s">
        <v>181</v>
      </c>
      <c r="BX64" s="68" t="s">
        <v>181</v>
      </c>
      <c r="BY64" s="873">
        <v>0</v>
      </c>
      <c r="BZ64" s="152" t="s">
        <v>181</v>
      </c>
      <c r="CA64" s="873">
        <v>0</v>
      </c>
      <c r="CB64" s="152" t="s">
        <v>181</v>
      </c>
      <c r="CC64" s="872">
        <v>0</v>
      </c>
      <c r="CD64" s="401"/>
      <c r="CE64" s="872">
        <v>0</v>
      </c>
      <c r="CF64" s="401"/>
      <c r="CG64" s="410">
        <f t="shared" ref="CG64:CG69" si="56">ROUND(CE64*CC64*CA64*BY64,0)</f>
        <v>0</v>
      </c>
      <c r="CH64" s="401"/>
      <c r="CI64" s="74"/>
      <c r="CJ64" s="152" t="s">
        <v>181</v>
      </c>
      <c r="CK64" s="400">
        <f t="shared" ref="CK64:CK69" si="57">CI64+CG64</f>
        <v>0</v>
      </c>
      <c r="CL64" s="69" t="s">
        <v>181</v>
      </c>
      <c r="CM64" s="185" t="s">
        <v>181</v>
      </c>
      <c r="CN64" s="185"/>
      <c r="CO64" s="185"/>
      <c r="CP64" s="661" t="s">
        <v>181</v>
      </c>
      <c r="CQ64" s="188" t="s">
        <v>181</v>
      </c>
      <c r="CR64" s="729"/>
      <c r="CS64" s="56" t="s">
        <v>181</v>
      </c>
      <c r="CT64" s="132" t="s">
        <v>181</v>
      </c>
      <c r="CU64" s="132" t="s">
        <v>181</v>
      </c>
      <c r="CV64" s="132" t="s">
        <v>181</v>
      </c>
      <c r="CW64" s="132" t="s">
        <v>181</v>
      </c>
      <c r="CX64" s="132" t="s">
        <v>181</v>
      </c>
      <c r="CY64" s="132" t="s">
        <v>181</v>
      </c>
      <c r="CZ64" s="127"/>
      <c r="DA64" s="127"/>
      <c r="DB64" s="127"/>
      <c r="DC64" s="127"/>
      <c r="DD64" s="127"/>
      <c r="DE64" s="127"/>
      <c r="DF64" s="127"/>
      <c r="DG64" s="127"/>
      <c r="DH64" s="127"/>
      <c r="DI64" s="127"/>
      <c r="DJ64" s="127"/>
      <c r="DK64" s="127"/>
      <c r="DL64" s="127"/>
      <c r="DM64" s="127"/>
      <c r="DN64" s="127"/>
      <c r="DO64" s="127"/>
      <c r="DP64" s="127"/>
      <c r="DQ64" s="127"/>
      <c r="DR64" s="127"/>
      <c r="DS64" s="127"/>
      <c r="DT64" s="127"/>
      <c r="DU64" s="127"/>
      <c r="DV64" s="127"/>
      <c r="DW64" s="127"/>
      <c r="DX64" s="127"/>
      <c r="DY64" s="127"/>
      <c r="DZ64" s="127"/>
      <c r="EA64" s="127"/>
      <c r="EB64" s="127"/>
      <c r="EC64" s="132" t="s">
        <v>181</v>
      </c>
      <c r="ED64" s="127"/>
      <c r="EE64" s="127"/>
      <c r="EF64" s="127"/>
      <c r="EG64" s="127"/>
      <c r="EH64" s="127"/>
      <c r="EI64" s="127"/>
      <c r="EJ64" s="127"/>
      <c r="EK64" s="127"/>
      <c r="EL64" s="127"/>
      <c r="EM64" s="127"/>
      <c r="EN64" s="127"/>
      <c r="EO64" s="127"/>
      <c r="EP64" s="127"/>
      <c r="EQ64" s="127"/>
      <c r="ER64" s="127"/>
      <c r="ES64" s="127"/>
      <c r="ET64" s="127"/>
      <c r="EU64" s="127"/>
      <c r="EV64" s="127"/>
      <c r="EW64" s="127"/>
      <c r="EX64" s="127"/>
      <c r="EY64" s="127"/>
      <c r="EZ64" s="127"/>
      <c r="FA64" s="127"/>
      <c r="FB64" s="127"/>
      <c r="FC64" s="127"/>
      <c r="FD64" s="127"/>
      <c r="FE64" s="127"/>
      <c r="FF64" s="127"/>
      <c r="FG64" s="127"/>
      <c r="FH64" s="127"/>
      <c r="FI64" s="127"/>
      <c r="FJ64" s="127"/>
      <c r="FK64" s="127"/>
      <c r="FL64" s="127"/>
    </row>
    <row r="65" spans="1:168" s="58" customFormat="1" ht="20.25" customHeight="1">
      <c r="A65" s="639"/>
      <c r="B65" s="720"/>
      <c r="C65" s="1072"/>
      <c r="D65" s="1222"/>
      <c r="E65" s="1222"/>
      <c r="F65" s="1222"/>
      <c r="G65" s="701"/>
      <c r="H65" s="1223"/>
      <c r="I65" s="1222"/>
      <c r="J65" s="1222"/>
      <c r="K65" s="701"/>
      <c r="L65" s="867" t="s">
        <v>1226</v>
      </c>
      <c r="M65" s="720"/>
      <c r="N65" s="867" t="s">
        <v>1227</v>
      </c>
      <c r="O65" s="723"/>
      <c r="P65" s="68"/>
      <c r="Q65" s="873">
        <v>0</v>
      </c>
      <c r="R65" s="152" t="s">
        <v>181</v>
      </c>
      <c r="S65" s="873">
        <v>0</v>
      </c>
      <c r="T65" s="152" t="s">
        <v>181</v>
      </c>
      <c r="U65" s="872">
        <v>0</v>
      </c>
      <c r="V65" s="401"/>
      <c r="W65" s="872">
        <v>0</v>
      </c>
      <c r="X65" s="401"/>
      <c r="Y65" s="410">
        <f t="shared" ref="Y65:Y69" si="58">ROUND(W65*U65*S65*Q65,0)</f>
        <v>0</v>
      </c>
      <c r="Z65" s="401"/>
      <c r="AA65" s="74"/>
      <c r="AB65" s="152" t="s">
        <v>181</v>
      </c>
      <c r="AC65" s="400">
        <f t="shared" si="50"/>
        <v>0</v>
      </c>
      <c r="AD65" s="69" t="s">
        <v>181</v>
      </c>
      <c r="AE65" s="68"/>
      <c r="AF65" s="873">
        <v>0</v>
      </c>
      <c r="AG65" s="152" t="s">
        <v>181</v>
      </c>
      <c r="AH65" s="873">
        <v>0</v>
      </c>
      <c r="AI65" s="152" t="s">
        <v>181</v>
      </c>
      <c r="AJ65" s="872">
        <v>0</v>
      </c>
      <c r="AK65" s="401"/>
      <c r="AL65" s="872">
        <v>0</v>
      </c>
      <c r="AM65" s="401"/>
      <c r="AN65" s="410">
        <f t="shared" ref="AN65:AN69" si="59">ROUND(AL65*AJ65*AH65*AF65,0)</f>
        <v>0</v>
      </c>
      <c r="AO65" s="401"/>
      <c r="AP65" s="74"/>
      <c r="AQ65" s="152" t="s">
        <v>181</v>
      </c>
      <c r="AR65" s="400">
        <f t="shared" si="51"/>
        <v>0</v>
      </c>
      <c r="AS65" s="69" t="s">
        <v>181</v>
      </c>
      <c r="AT65" s="68"/>
      <c r="AU65" s="873">
        <v>0</v>
      </c>
      <c r="AV65" s="152" t="s">
        <v>181</v>
      </c>
      <c r="AW65" s="873">
        <v>0</v>
      </c>
      <c r="AX65" s="152" t="s">
        <v>181</v>
      </c>
      <c r="AY65" s="872">
        <v>0</v>
      </c>
      <c r="AZ65" s="401"/>
      <c r="BA65" s="872">
        <v>0</v>
      </c>
      <c r="BB65" s="401"/>
      <c r="BC65" s="410">
        <f t="shared" si="52"/>
        <v>0</v>
      </c>
      <c r="BD65" s="401"/>
      <c r="BE65" s="74"/>
      <c r="BF65" s="152" t="s">
        <v>181</v>
      </c>
      <c r="BG65" s="400">
        <f t="shared" si="53"/>
        <v>0</v>
      </c>
      <c r="BH65" s="69" t="s">
        <v>181</v>
      </c>
      <c r="BI65" s="68"/>
      <c r="BJ65" s="873">
        <v>0</v>
      </c>
      <c r="BK65" s="152" t="s">
        <v>181</v>
      </c>
      <c r="BL65" s="873">
        <v>0</v>
      </c>
      <c r="BM65" s="152" t="s">
        <v>181</v>
      </c>
      <c r="BN65" s="872">
        <v>0</v>
      </c>
      <c r="BO65" s="401"/>
      <c r="BP65" s="872">
        <v>0</v>
      </c>
      <c r="BQ65" s="401"/>
      <c r="BR65" s="410">
        <f t="shared" si="54"/>
        <v>0</v>
      </c>
      <c r="BS65" s="401"/>
      <c r="BT65" s="74"/>
      <c r="BU65" s="152" t="s">
        <v>181</v>
      </c>
      <c r="BV65" s="400">
        <f t="shared" si="55"/>
        <v>0</v>
      </c>
      <c r="BW65" s="69" t="s">
        <v>181</v>
      </c>
      <c r="BX65" s="68"/>
      <c r="BY65" s="873">
        <v>0</v>
      </c>
      <c r="BZ65" s="152" t="s">
        <v>181</v>
      </c>
      <c r="CA65" s="873">
        <v>0</v>
      </c>
      <c r="CB65" s="152" t="s">
        <v>181</v>
      </c>
      <c r="CC65" s="872">
        <v>0</v>
      </c>
      <c r="CD65" s="401"/>
      <c r="CE65" s="872">
        <v>0</v>
      </c>
      <c r="CF65" s="401"/>
      <c r="CG65" s="410">
        <f t="shared" si="56"/>
        <v>0</v>
      </c>
      <c r="CH65" s="401"/>
      <c r="CI65" s="74"/>
      <c r="CJ65" s="152" t="s">
        <v>181</v>
      </c>
      <c r="CK65" s="400">
        <f t="shared" si="57"/>
        <v>0</v>
      </c>
      <c r="CL65" s="69" t="s">
        <v>181</v>
      </c>
      <c r="CM65" s="185" t="s">
        <v>181</v>
      </c>
      <c r="CN65" s="185"/>
      <c r="CO65" s="185"/>
      <c r="CP65" s="661" t="s">
        <v>181</v>
      </c>
      <c r="CQ65" s="188" t="s">
        <v>181</v>
      </c>
      <c r="CR65" s="729"/>
      <c r="CS65" s="56"/>
      <c r="CT65" s="132"/>
      <c r="CU65" s="132"/>
      <c r="CV65" s="132"/>
      <c r="CW65" s="132"/>
      <c r="CX65" s="132"/>
      <c r="CY65" s="132"/>
      <c r="CZ65" s="127"/>
      <c r="DA65" s="127"/>
      <c r="DB65" s="127"/>
      <c r="DC65" s="127"/>
      <c r="DD65" s="127"/>
      <c r="DE65" s="127"/>
      <c r="DF65" s="127"/>
      <c r="DG65" s="127"/>
      <c r="DH65" s="127"/>
      <c r="DI65" s="127"/>
      <c r="DJ65" s="127"/>
      <c r="DK65" s="127"/>
      <c r="DL65" s="127"/>
      <c r="DM65" s="127"/>
      <c r="DN65" s="127"/>
      <c r="DO65" s="127"/>
      <c r="DP65" s="127"/>
      <c r="DQ65" s="127"/>
      <c r="DR65" s="127"/>
      <c r="DS65" s="127"/>
      <c r="DT65" s="127"/>
      <c r="DU65" s="127"/>
      <c r="DV65" s="127"/>
      <c r="DW65" s="127"/>
      <c r="DX65" s="127"/>
      <c r="DY65" s="127"/>
      <c r="DZ65" s="127"/>
      <c r="EA65" s="127"/>
      <c r="EB65" s="127"/>
      <c r="EC65" s="132"/>
      <c r="ED65" s="127"/>
      <c r="EE65" s="127"/>
      <c r="EF65" s="127"/>
      <c r="EG65" s="127"/>
      <c r="EH65" s="127"/>
      <c r="EI65" s="127"/>
      <c r="EJ65" s="127"/>
      <c r="EK65" s="127"/>
      <c r="EL65" s="127"/>
      <c r="EM65" s="127"/>
      <c r="EN65" s="127"/>
      <c r="EO65" s="127"/>
      <c r="EP65" s="127"/>
      <c r="EQ65" s="127"/>
      <c r="ER65" s="127"/>
      <c r="ES65" s="127"/>
      <c r="ET65" s="127"/>
      <c r="EU65" s="127"/>
      <c r="EV65" s="127"/>
      <c r="EW65" s="127"/>
      <c r="EX65" s="127"/>
      <c r="EY65" s="127"/>
      <c r="EZ65" s="127"/>
      <c r="FA65" s="127"/>
      <c r="FB65" s="127"/>
      <c r="FC65" s="127"/>
      <c r="FD65" s="127"/>
      <c r="FE65" s="127"/>
      <c r="FF65" s="127"/>
      <c r="FG65" s="127"/>
      <c r="FH65" s="127"/>
      <c r="FI65" s="127"/>
      <c r="FJ65" s="127"/>
      <c r="FK65" s="127"/>
      <c r="FL65" s="127"/>
    </row>
    <row r="66" spans="1:168" s="58" customFormat="1" ht="20.25" customHeight="1">
      <c r="A66" s="639"/>
      <c r="B66" s="720"/>
      <c r="C66" s="1072"/>
      <c r="D66" s="1222"/>
      <c r="E66" s="1222"/>
      <c r="F66" s="1222"/>
      <c r="G66" s="701"/>
      <c r="H66" s="1223"/>
      <c r="I66" s="1222"/>
      <c r="J66" s="1222"/>
      <c r="K66" s="701"/>
      <c r="L66" s="867" t="s">
        <v>1228</v>
      </c>
      <c r="M66" s="720"/>
      <c r="N66" s="867" t="s">
        <v>1229</v>
      </c>
      <c r="O66" s="723"/>
      <c r="P66" s="68"/>
      <c r="Q66" s="873">
        <v>0</v>
      </c>
      <c r="R66" s="152" t="s">
        <v>181</v>
      </c>
      <c r="S66" s="873">
        <v>0</v>
      </c>
      <c r="T66" s="152" t="s">
        <v>181</v>
      </c>
      <c r="U66" s="872">
        <v>0</v>
      </c>
      <c r="V66" s="401"/>
      <c r="W66" s="872">
        <v>0</v>
      </c>
      <c r="X66" s="401"/>
      <c r="Y66" s="410">
        <f t="shared" si="58"/>
        <v>0</v>
      </c>
      <c r="Z66" s="401"/>
      <c r="AA66" s="74"/>
      <c r="AB66" s="152" t="s">
        <v>181</v>
      </c>
      <c r="AC66" s="400">
        <f t="shared" si="50"/>
        <v>0</v>
      </c>
      <c r="AD66" s="69" t="s">
        <v>181</v>
      </c>
      <c r="AE66" s="68"/>
      <c r="AF66" s="873">
        <v>0</v>
      </c>
      <c r="AG66" s="152" t="s">
        <v>181</v>
      </c>
      <c r="AH66" s="873">
        <v>0</v>
      </c>
      <c r="AI66" s="152" t="s">
        <v>181</v>
      </c>
      <c r="AJ66" s="872">
        <v>0</v>
      </c>
      <c r="AK66" s="401"/>
      <c r="AL66" s="872">
        <v>0</v>
      </c>
      <c r="AM66" s="401"/>
      <c r="AN66" s="410">
        <f t="shared" si="59"/>
        <v>0</v>
      </c>
      <c r="AO66" s="401"/>
      <c r="AP66" s="74"/>
      <c r="AQ66" s="152" t="s">
        <v>181</v>
      </c>
      <c r="AR66" s="400">
        <f t="shared" si="51"/>
        <v>0</v>
      </c>
      <c r="AS66" s="69" t="s">
        <v>181</v>
      </c>
      <c r="AT66" s="68"/>
      <c r="AU66" s="873">
        <v>0</v>
      </c>
      <c r="AV66" s="152" t="s">
        <v>181</v>
      </c>
      <c r="AW66" s="873">
        <v>0</v>
      </c>
      <c r="AX66" s="152" t="s">
        <v>181</v>
      </c>
      <c r="AY66" s="872">
        <v>0</v>
      </c>
      <c r="AZ66" s="401"/>
      <c r="BA66" s="872">
        <v>0</v>
      </c>
      <c r="BB66" s="401"/>
      <c r="BC66" s="410">
        <f t="shared" si="52"/>
        <v>0</v>
      </c>
      <c r="BD66" s="401"/>
      <c r="BE66" s="74"/>
      <c r="BF66" s="152" t="s">
        <v>181</v>
      </c>
      <c r="BG66" s="400">
        <f t="shared" si="53"/>
        <v>0</v>
      </c>
      <c r="BH66" s="69" t="s">
        <v>181</v>
      </c>
      <c r="BI66" s="68"/>
      <c r="BJ66" s="873">
        <v>0</v>
      </c>
      <c r="BK66" s="152" t="s">
        <v>181</v>
      </c>
      <c r="BL66" s="873">
        <v>0</v>
      </c>
      <c r="BM66" s="152" t="s">
        <v>181</v>
      </c>
      <c r="BN66" s="872">
        <v>0</v>
      </c>
      <c r="BO66" s="401"/>
      <c r="BP66" s="872">
        <v>0</v>
      </c>
      <c r="BQ66" s="401"/>
      <c r="BR66" s="410">
        <f t="shared" si="54"/>
        <v>0</v>
      </c>
      <c r="BS66" s="401"/>
      <c r="BT66" s="74"/>
      <c r="BU66" s="152" t="s">
        <v>181</v>
      </c>
      <c r="BV66" s="400">
        <f t="shared" si="55"/>
        <v>0</v>
      </c>
      <c r="BW66" s="69" t="s">
        <v>181</v>
      </c>
      <c r="BX66" s="68"/>
      <c r="BY66" s="873">
        <v>0</v>
      </c>
      <c r="BZ66" s="152" t="s">
        <v>181</v>
      </c>
      <c r="CA66" s="873">
        <v>0</v>
      </c>
      <c r="CB66" s="152" t="s">
        <v>181</v>
      </c>
      <c r="CC66" s="872">
        <v>0</v>
      </c>
      <c r="CD66" s="401"/>
      <c r="CE66" s="872">
        <v>0</v>
      </c>
      <c r="CF66" s="401"/>
      <c r="CG66" s="410">
        <f t="shared" si="56"/>
        <v>0</v>
      </c>
      <c r="CH66" s="401"/>
      <c r="CI66" s="74"/>
      <c r="CJ66" s="152" t="s">
        <v>181</v>
      </c>
      <c r="CK66" s="400">
        <f t="shared" si="57"/>
        <v>0</v>
      </c>
      <c r="CL66" s="69" t="s">
        <v>181</v>
      </c>
      <c r="CM66" s="185" t="s">
        <v>181</v>
      </c>
      <c r="CN66" s="185"/>
      <c r="CO66" s="185"/>
      <c r="CP66" s="661" t="s">
        <v>181</v>
      </c>
      <c r="CQ66" s="188" t="s">
        <v>181</v>
      </c>
      <c r="CR66" s="729"/>
      <c r="CS66" s="56"/>
      <c r="CT66" s="132"/>
      <c r="CU66" s="132"/>
      <c r="CV66" s="132"/>
      <c r="CW66" s="132"/>
      <c r="CX66" s="132"/>
      <c r="CY66" s="132"/>
      <c r="CZ66" s="127"/>
      <c r="DA66" s="127"/>
      <c r="DB66" s="127"/>
      <c r="DC66" s="127"/>
      <c r="DD66" s="127"/>
      <c r="DE66" s="127"/>
      <c r="DF66" s="127"/>
      <c r="DG66" s="127"/>
      <c r="DH66" s="127"/>
      <c r="DI66" s="127"/>
      <c r="DJ66" s="127"/>
      <c r="DK66" s="127"/>
      <c r="DL66" s="127"/>
      <c r="DM66" s="127"/>
      <c r="DN66" s="127"/>
      <c r="DO66" s="127"/>
      <c r="DP66" s="127"/>
      <c r="DQ66" s="127"/>
      <c r="DR66" s="127"/>
      <c r="DS66" s="127"/>
      <c r="DT66" s="127"/>
      <c r="DU66" s="127"/>
      <c r="DV66" s="127"/>
      <c r="DW66" s="127"/>
      <c r="DX66" s="127"/>
      <c r="DY66" s="127"/>
      <c r="DZ66" s="127"/>
      <c r="EA66" s="127"/>
      <c r="EB66" s="127"/>
      <c r="EC66" s="132"/>
      <c r="ED66" s="127"/>
      <c r="EE66" s="127"/>
      <c r="EF66" s="127"/>
      <c r="EG66" s="127"/>
      <c r="EH66" s="127"/>
      <c r="EI66" s="127"/>
      <c r="EJ66" s="127"/>
      <c r="EK66" s="127"/>
      <c r="EL66" s="127"/>
      <c r="EM66" s="127"/>
      <c r="EN66" s="127"/>
      <c r="EO66" s="127"/>
      <c r="EP66" s="127"/>
      <c r="EQ66" s="127"/>
      <c r="ER66" s="127"/>
      <c r="ES66" s="127"/>
      <c r="ET66" s="127"/>
      <c r="EU66" s="127"/>
      <c r="EV66" s="127"/>
      <c r="EW66" s="127"/>
      <c r="EX66" s="127"/>
      <c r="EY66" s="127"/>
      <c r="EZ66" s="127"/>
      <c r="FA66" s="127"/>
      <c r="FB66" s="127"/>
      <c r="FC66" s="127"/>
      <c r="FD66" s="127"/>
      <c r="FE66" s="127"/>
      <c r="FF66" s="127"/>
      <c r="FG66" s="127"/>
      <c r="FH66" s="127"/>
      <c r="FI66" s="127"/>
      <c r="FJ66" s="127"/>
      <c r="FK66" s="127"/>
      <c r="FL66" s="127"/>
    </row>
    <row r="67" spans="1:168" s="58" customFormat="1" ht="20.25" customHeight="1">
      <c r="A67" s="639"/>
      <c r="B67" s="720"/>
      <c r="C67" s="1072"/>
      <c r="D67" s="1222"/>
      <c r="E67" s="1222"/>
      <c r="F67" s="1222"/>
      <c r="G67" s="701"/>
      <c r="H67" s="1223"/>
      <c r="I67" s="1222"/>
      <c r="J67" s="1222"/>
      <c r="K67" s="701"/>
      <c r="L67" s="868" t="s">
        <v>1231</v>
      </c>
      <c r="M67" s="720"/>
      <c r="N67" s="867" t="s">
        <v>1232</v>
      </c>
      <c r="O67" s="723"/>
      <c r="P67" s="68"/>
      <c r="Q67" s="873">
        <v>0</v>
      </c>
      <c r="R67" s="152" t="s">
        <v>181</v>
      </c>
      <c r="S67" s="873">
        <v>0</v>
      </c>
      <c r="T67" s="152" t="s">
        <v>181</v>
      </c>
      <c r="U67" s="872">
        <v>0</v>
      </c>
      <c r="V67" s="401"/>
      <c r="W67" s="872">
        <v>0</v>
      </c>
      <c r="X67" s="401"/>
      <c r="Y67" s="410">
        <f t="shared" si="58"/>
        <v>0</v>
      </c>
      <c r="Z67" s="401"/>
      <c r="AA67" s="74"/>
      <c r="AB67" s="152" t="s">
        <v>181</v>
      </c>
      <c r="AC67" s="400">
        <f t="shared" si="50"/>
        <v>0</v>
      </c>
      <c r="AD67" s="69" t="s">
        <v>181</v>
      </c>
      <c r="AE67" s="68"/>
      <c r="AF67" s="873">
        <v>0</v>
      </c>
      <c r="AG67" s="152" t="s">
        <v>181</v>
      </c>
      <c r="AH67" s="873">
        <v>0</v>
      </c>
      <c r="AI67" s="152" t="s">
        <v>181</v>
      </c>
      <c r="AJ67" s="872">
        <v>0</v>
      </c>
      <c r="AK67" s="401"/>
      <c r="AL67" s="872">
        <v>0</v>
      </c>
      <c r="AM67" s="401"/>
      <c r="AN67" s="410">
        <f t="shared" si="59"/>
        <v>0</v>
      </c>
      <c r="AO67" s="401"/>
      <c r="AP67" s="74"/>
      <c r="AQ67" s="152" t="s">
        <v>181</v>
      </c>
      <c r="AR67" s="400">
        <f t="shared" si="51"/>
        <v>0</v>
      </c>
      <c r="AS67" s="69" t="s">
        <v>181</v>
      </c>
      <c r="AT67" s="68"/>
      <c r="AU67" s="873">
        <v>0</v>
      </c>
      <c r="AV67" s="152" t="s">
        <v>181</v>
      </c>
      <c r="AW67" s="873">
        <v>0</v>
      </c>
      <c r="AX67" s="152" t="s">
        <v>181</v>
      </c>
      <c r="AY67" s="872">
        <v>0</v>
      </c>
      <c r="AZ67" s="401"/>
      <c r="BA67" s="872">
        <v>0</v>
      </c>
      <c r="BB67" s="401"/>
      <c r="BC67" s="410">
        <f t="shared" si="52"/>
        <v>0</v>
      </c>
      <c r="BD67" s="401"/>
      <c r="BE67" s="74"/>
      <c r="BF67" s="152" t="s">
        <v>181</v>
      </c>
      <c r="BG67" s="400">
        <f t="shared" si="53"/>
        <v>0</v>
      </c>
      <c r="BH67" s="69" t="s">
        <v>181</v>
      </c>
      <c r="BI67" s="68"/>
      <c r="BJ67" s="873">
        <v>0</v>
      </c>
      <c r="BK67" s="152" t="s">
        <v>181</v>
      </c>
      <c r="BL67" s="873">
        <v>0</v>
      </c>
      <c r="BM67" s="152" t="s">
        <v>181</v>
      </c>
      <c r="BN67" s="872">
        <v>0</v>
      </c>
      <c r="BO67" s="401"/>
      <c r="BP67" s="872">
        <v>0</v>
      </c>
      <c r="BQ67" s="401"/>
      <c r="BR67" s="410">
        <f t="shared" si="54"/>
        <v>0</v>
      </c>
      <c r="BS67" s="401"/>
      <c r="BT67" s="74"/>
      <c r="BU67" s="152" t="s">
        <v>181</v>
      </c>
      <c r="BV67" s="400">
        <f t="shared" si="55"/>
        <v>0</v>
      </c>
      <c r="BW67" s="69" t="s">
        <v>181</v>
      </c>
      <c r="BX67" s="68"/>
      <c r="BY67" s="873">
        <v>0</v>
      </c>
      <c r="BZ67" s="152" t="s">
        <v>181</v>
      </c>
      <c r="CA67" s="873">
        <v>0</v>
      </c>
      <c r="CB67" s="152" t="s">
        <v>181</v>
      </c>
      <c r="CC67" s="872">
        <v>0</v>
      </c>
      <c r="CD67" s="401"/>
      <c r="CE67" s="872">
        <v>0</v>
      </c>
      <c r="CF67" s="401"/>
      <c r="CG67" s="410">
        <f t="shared" si="56"/>
        <v>0</v>
      </c>
      <c r="CH67" s="401"/>
      <c r="CI67" s="74"/>
      <c r="CJ67" s="152" t="s">
        <v>181</v>
      </c>
      <c r="CK67" s="400">
        <f t="shared" si="57"/>
        <v>0</v>
      </c>
      <c r="CL67" s="69" t="s">
        <v>181</v>
      </c>
      <c r="CM67" s="185" t="s">
        <v>181</v>
      </c>
      <c r="CN67" s="185"/>
      <c r="CO67" s="185"/>
      <c r="CP67" s="661" t="s">
        <v>181</v>
      </c>
      <c r="CQ67" s="188" t="s">
        <v>181</v>
      </c>
      <c r="CR67" s="729"/>
      <c r="CS67" s="56"/>
      <c r="CT67" s="132"/>
      <c r="CU67" s="132"/>
      <c r="CV67" s="132"/>
      <c r="CW67" s="132"/>
      <c r="CX67" s="132"/>
      <c r="CY67" s="132"/>
      <c r="CZ67" s="127"/>
      <c r="DA67" s="127"/>
      <c r="DB67" s="127"/>
      <c r="DC67" s="127"/>
      <c r="DD67" s="127"/>
      <c r="DE67" s="127"/>
      <c r="DF67" s="127"/>
      <c r="DG67" s="127"/>
      <c r="DH67" s="127"/>
      <c r="DI67" s="127"/>
      <c r="DJ67" s="127"/>
      <c r="DK67" s="127"/>
      <c r="DL67" s="127"/>
      <c r="DM67" s="127"/>
      <c r="DN67" s="127"/>
      <c r="DO67" s="127"/>
      <c r="DP67" s="127"/>
      <c r="DQ67" s="127"/>
      <c r="DR67" s="127"/>
      <c r="DS67" s="127"/>
      <c r="DT67" s="127"/>
      <c r="DU67" s="127"/>
      <c r="DV67" s="127"/>
      <c r="DW67" s="127"/>
      <c r="DX67" s="127"/>
      <c r="DY67" s="127"/>
      <c r="DZ67" s="127"/>
      <c r="EA67" s="127"/>
      <c r="EB67" s="127"/>
      <c r="EC67" s="132"/>
      <c r="ED67" s="127"/>
      <c r="EE67" s="127"/>
      <c r="EF67" s="127"/>
      <c r="EG67" s="127"/>
      <c r="EH67" s="127"/>
      <c r="EI67" s="127"/>
      <c r="EJ67" s="127"/>
      <c r="EK67" s="127"/>
      <c r="EL67" s="127"/>
      <c r="EM67" s="127"/>
      <c r="EN67" s="127"/>
      <c r="EO67" s="127"/>
      <c r="EP67" s="127"/>
      <c r="EQ67" s="127"/>
      <c r="ER67" s="127"/>
      <c r="ES67" s="127"/>
      <c r="ET67" s="127"/>
      <c r="EU67" s="127"/>
      <c r="EV67" s="127"/>
      <c r="EW67" s="127"/>
      <c r="EX67" s="127"/>
      <c r="EY67" s="127"/>
      <c r="EZ67" s="127"/>
      <c r="FA67" s="127"/>
      <c r="FB67" s="127"/>
      <c r="FC67" s="127"/>
      <c r="FD67" s="127"/>
      <c r="FE67" s="127"/>
      <c r="FF67" s="127"/>
      <c r="FG67" s="127"/>
      <c r="FH67" s="127"/>
      <c r="FI67" s="127"/>
      <c r="FJ67" s="127"/>
      <c r="FK67" s="127"/>
      <c r="FL67" s="127"/>
    </row>
    <row r="68" spans="1:168" s="58" customFormat="1" ht="20.25" customHeight="1">
      <c r="A68" s="639"/>
      <c r="B68" s="720"/>
      <c r="C68" s="1072"/>
      <c r="D68" s="1222"/>
      <c r="E68" s="1222"/>
      <c r="F68" s="1222"/>
      <c r="G68" s="701"/>
      <c r="H68" s="1223"/>
      <c r="I68" s="1222"/>
      <c r="J68" s="1222"/>
      <c r="K68" s="701"/>
      <c r="L68" s="867" t="s">
        <v>1233</v>
      </c>
      <c r="M68" s="720"/>
      <c r="N68" s="867" t="s">
        <v>1234</v>
      </c>
      <c r="O68" s="723"/>
      <c r="P68" s="68"/>
      <c r="Q68" s="873">
        <v>0</v>
      </c>
      <c r="R68" s="152" t="s">
        <v>181</v>
      </c>
      <c r="S68" s="873">
        <v>0</v>
      </c>
      <c r="T68" s="152" t="s">
        <v>181</v>
      </c>
      <c r="U68" s="872">
        <v>0</v>
      </c>
      <c r="V68" s="401"/>
      <c r="W68" s="872">
        <v>0</v>
      </c>
      <c r="X68" s="401"/>
      <c r="Y68" s="410">
        <f t="shared" si="58"/>
        <v>0</v>
      </c>
      <c r="Z68" s="401"/>
      <c r="AA68" s="74"/>
      <c r="AB68" s="152" t="s">
        <v>181</v>
      </c>
      <c r="AC68" s="400">
        <f t="shared" si="50"/>
        <v>0</v>
      </c>
      <c r="AD68" s="69" t="s">
        <v>181</v>
      </c>
      <c r="AE68" s="68"/>
      <c r="AF68" s="873">
        <v>0</v>
      </c>
      <c r="AG68" s="152" t="s">
        <v>181</v>
      </c>
      <c r="AH68" s="873">
        <v>0</v>
      </c>
      <c r="AI68" s="152" t="s">
        <v>181</v>
      </c>
      <c r="AJ68" s="872">
        <v>0</v>
      </c>
      <c r="AK68" s="401"/>
      <c r="AL68" s="872">
        <v>0</v>
      </c>
      <c r="AM68" s="401"/>
      <c r="AN68" s="410">
        <f t="shared" si="59"/>
        <v>0</v>
      </c>
      <c r="AO68" s="401"/>
      <c r="AP68" s="74"/>
      <c r="AQ68" s="152" t="s">
        <v>181</v>
      </c>
      <c r="AR68" s="400">
        <f t="shared" si="51"/>
        <v>0</v>
      </c>
      <c r="AS68" s="69" t="s">
        <v>181</v>
      </c>
      <c r="AT68" s="68"/>
      <c r="AU68" s="873">
        <v>0</v>
      </c>
      <c r="AV68" s="152" t="s">
        <v>181</v>
      </c>
      <c r="AW68" s="873">
        <v>0</v>
      </c>
      <c r="AX68" s="152" t="s">
        <v>181</v>
      </c>
      <c r="AY68" s="872">
        <v>0</v>
      </c>
      <c r="AZ68" s="401"/>
      <c r="BA68" s="872">
        <v>0</v>
      </c>
      <c r="BB68" s="401"/>
      <c r="BC68" s="410">
        <f t="shared" si="52"/>
        <v>0</v>
      </c>
      <c r="BD68" s="401"/>
      <c r="BE68" s="74"/>
      <c r="BF68" s="152" t="s">
        <v>181</v>
      </c>
      <c r="BG68" s="400">
        <f t="shared" si="53"/>
        <v>0</v>
      </c>
      <c r="BH68" s="69" t="s">
        <v>181</v>
      </c>
      <c r="BI68" s="68"/>
      <c r="BJ68" s="873">
        <v>0</v>
      </c>
      <c r="BK68" s="152" t="s">
        <v>181</v>
      </c>
      <c r="BL68" s="873">
        <v>0</v>
      </c>
      <c r="BM68" s="152" t="s">
        <v>181</v>
      </c>
      <c r="BN68" s="872">
        <v>0</v>
      </c>
      <c r="BO68" s="401"/>
      <c r="BP68" s="872">
        <v>0</v>
      </c>
      <c r="BQ68" s="401"/>
      <c r="BR68" s="410">
        <f t="shared" si="54"/>
        <v>0</v>
      </c>
      <c r="BS68" s="401"/>
      <c r="BT68" s="74"/>
      <c r="BU68" s="152" t="s">
        <v>181</v>
      </c>
      <c r="BV68" s="400">
        <f t="shared" si="55"/>
        <v>0</v>
      </c>
      <c r="BW68" s="69" t="s">
        <v>181</v>
      </c>
      <c r="BX68" s="68"/>
      <c r="BY68" s="873">
        <v>0</v>
      </c>
      <c r="BZ68" s="152" t="s">
        <v>181</v>
      </c>
      <c r="CA68" s="873">
        <v>0</v>
      </c>
      <c r="CB68" s="152" t="s">
        <v>181</v>
      </c>
      <c r="CC68" s="872">
        <v>0</v>
      </c>
      <c r="CD68" s="401"/>
      <c r="CE68" s="872">
        <v>0</v>
      </c>
      <c r="CF68" s="401"/>
      <c r="CG68" s="410">
        <f t="shared" si="56"/>
        <v>0</v>
      </c>
      <c r="CH68" s="401"/>
      <c r="CI68" s="74"/>
      <c r="CJ68" s="152" t="s">
        <v>181</v>
      </c>
      <c r="CK68" s="400">
        <f t="shared" si="57"/>
        <v>0</v>
      </c>
      <c r="CL68" s="69" t="s">
        <v>181</v>
      </c>
      <c r="CM68" s="185" t="s">
        <v>181</v>
      </c>
      <c r="CN68" s="185"/>
      <c r="CO68" s="185"/>
      <c r="CP68" s="661" t="s">
        <v>181</v>
      </c>
      <c r="CQ68" s="188" t="s">
        <v>181</v>
      </c>
      <c r="CR68" s="729"/>
      <c r="CS68" s="56"/>
      <c r="CT68" s="132"/>
      <c r="CU68" s="132"/>
      <c r="CV68" s="132"/>
      <c r="CW68" s="132"/>
      <c r="CX68" s="132"/>
      <c r="CY68" s="132"/>
      <c r="CZ68" s="127"/>
      <c r="DA68" s="127"/>
      <c r="DB68" s="127"/>
      <c r="DC68" s="127"/>
      <c r="DD68" s="127"/>
      <c r="DE68" s="127"/>
      <c r="DF68" s="127"/>
      <c r="DG68" s="127"/>
      <c r="DH68" s="127"/>
      <c r="DI68" s="127"/>
      <c r="DJ68" s="127"/>
      <c r="DK68" s="127"/>
      <c r="DL68" s="127"/>
      <c r="DM68" s="127"/>
      <c r="DN68" s="127"/>
      <c r="DO68" s="127"/>
      <c r="DP68" s="127"/>
      <c r="DQ68" s="127"/>
      <c r="DR68" s="127"/>
      <c r="DS68" s="127"/>
      <c r="DT68" s="127"/>
      <c r="DU68" s="127"/>
      <c r="DV68" s="127"/>
      <c r="DW68" s="127"/>
      <c r="DX68" s="127"/>
      <c r="DY68" s="127"/>
      <c r="DZ68" s="127"/>
      <c r="EA68" s="127"/>
      <c r="EB68" s="127"/>
      <c r="EC68" s="132"/>
      <c r="ED68" s="127"/>
      <c r="EE68" s="127"/>
      <c r="EF68" s="127"/>
      <c r="EG68" s="127"/>
      <c r="EH68" s="127"/>
      <c r="EI68" s="127"/>
      <c r="EJ68" s="127"/>
      <c r="EK68" s="127"/>
      <c r="EL68" s="127"/>
      <c r="EM68" s="127"/>
      <c r="EN68" s="127"/>
      <c r="EO68" s="127"/>
      <c r="EP68" s="127"/>
      <c r="EQ68" s="127"/>
      <c r="ER68" s="127"/>
      <c r="ES68" s="127"/>
      <c r="ET68" s="127"/>
      <c r="EU68" s="127"/>
      <c r="EV68" s="127"/>
      <c r="EW68" s="127"/>
      <c r="EX68" s="127"/>
      <c r="EY68" s="127"/>
      <c r="EZ68" s="127"/>
      <c r="FA68" s="127"/>
      <c r="FB68" s="127"/>
      <c r="FC68" s="127"/>
      <c r="FD68" s="127"/>
      <c r="FE68" s="127"/>
      <c r="FF68" s="127"/>
      <c r="FG68" s="127"/>
      <c r="FH68" s="127"/>
      <c r="FI68" s="127"/>
      <c r="FJ68" s="127"/>
      <c r="FK68" s="127"/>
      <c r="FL68" s="127"/>
    </row>
    <row r="69" spans="1:168" s="58" customFormat="1" ht="20.25" customHeight="1">
      <c r="A69" s="639"/>
      <c r="B69" s="701"/>
      <c r="C69" s="1068" t="s">
        <v>181</v>
      </c>
      <c r="D69" s="1222"/>
      <c r="E69" s="1222"/>
      <c r="F69" s="1222"/>
      <c r="G69" s="701" t="s">
        <v>181</v>
      </c>
      <c r="H69" s="1224"/>
      <c r="I69" s="1222"/>
      <c r="J69" s="1222"/>
      <c r="K69" s="701" t="s">
        <v>181</v>
      </c>
      <c r="L69" s="870" t="s">
        <v>6</v>
      </c>
      <c r="M69" s="871" t="s">
        <v>181</v>
      </c>
      <c r="N69" s="867" t="s">
        <v>1234</v>
      </c>
      <c r="O69" s="701"/>
      <c r="P69" s="68"/>
      <c r="Q69" s="873">
        <v>0</v>
      </c>
      <c r="R69" s="152" t="s">
        <v>181</v>
      </c>
      <c r="S69" s="873">
        <v>0</v>
      </c>
      <c r="T69" s="152" t="s">
        <v>181</v>
      </c>
      <c r="U69" s="872">
        <v>0</v>
      </c>
      <c r="V69" s="401"/>
      <c r="W69" s="872">
        <v>0</v>
      </c>
      <c r="X69" s="401"/>
      <c r="Y69" s="410">
        <f t="shared" si="58"/>
        <v>0</v>
      </c>
      <c r="Z69" s="401"/>
      <c r="AA69" s="74"/>
      <c r="AB69" s="152" t="s">
        <v>181</v>
      </c>
      <c r="AC69" s="400">
        <f t="shared" si="50"/>
        <v>0</v>
      </c>
      <c r="AD69" s="69" t="s">
        <v>181</v>
      </c>
      <c r="AE69" s="68"/>
      <c r="AF69" s="873">
        <v>0</v>
      </c>
      <c r="AG69" s="152" t="s">
        <v>181</v>
      </c>
      <c r="AH69" s="873">
        <v>0</v>
      </c>
      <c r="AI69" s="152" t="s">
        <v>181</v>
      </c>
      <c r="AJ69" s="872">
        <v>0</v>
      </c>
      <c r="AK69" s="401"/>
      <c r="AL69" s="872">
        <v>0</v>
      </c>
      <c r="AM69" s="401"/>
      <c r="AN69" s="410">
        <f t="shared" si="59"/>
        <v>0</v>
      </c>
      <c r="AO69" s="401"/>
      <c r="AP69" s="74"/>
      <c r="AQ69" s="152" t="s">
        <v>181</v>
      </c>
      <c r="AR69" s="400">
        <f t="shared" si="51"/>
        <v>0</v>
      </c>
      <c r="AS69" s="69" t="s">
        <v>181</v>
      </c>
      <c r="AT69" s="68"/>
      <c r="AU69" s="873">
        <v>0</v>
      </c>
      <c r="AV69" s="152" t="s">
        <v>181</v>
      </c>
      <c r="AW69" s="873">
        <v>0</v>
      </c>
      <c r="AX69" s="152" t="s">
        <v>181</v>
      </c>
      <c r="AY69" s="872">
        <v>0</v>
      </c>
      <c r="AZ69" s="401"/>
      <c r="BA69" s="872">
        <v>0</v>
      </c>
      <c r="BB69" s="401"/>
      <c r="BC69" s="410">
        <f t="shared" si="52"/>
        <v>0</v>
      </c>
      <c r="BD69" s="401"/>
      <c r="BE69" s="74"/>
      <c r="BF69" s="152" t="s">
        <v>181</v>
      </c>
      <c r="BG69" s="400">
        <f t="shared" si="53"/>
        <v>0</v>
      </c>
      <c r="BH69" s="69" t="s">
        <v>181</v>
      </c>
      <c r="BI69" s="68"/>
      <c r="BJ69" s="873">
        <v>0</v>
      </c>
      <c r="BK69" s="152" t="s">
        <v>181</v>
      </c>
      <c r="BL69" s="873">
        <v>0</v>
      </c>
      <c r="BM69" s="152" t="s">
        <v>181</v>
      </c>
      <c r="BN69" s="872">
        <v>0</v>
      </c>
      <c r="BO69" s="401"/>
      <c r="BP69" s="872">
        <v>0</v>
      </c>
      <c r="BQ69" s="401"/>
      <c r="BR69" s="410">
        <f t="shared" si="54"/>
        <v>0</v>
      </c>
      <c r="BS69" s="401"/>
      <c r="BT69" s="74"/>
      <c r="BU69" s="152" t="s">
        <v>181</v>
      </c>
      <c r="BV69" s="400">
        <f t="shared" si="55"/>
        <v>0</v>
      </c>
      <c r="BW69" s="69" t="s">
        <v>181</v>
      </c>
      <c r="BX69" s="68"/>
      <c r="BY69" s="873">
        <v>0</v>
      </c>
      <c r="BZ69" s="152" t="s">
        <v>181</v>
      </c>
      <c r="CA69" s="873">
        <v>0</v>
      </c>
      <c r="CB69" s="152" t="s">
        <v>181</v>
      </c>
      <c r="CC69" s="872">
        <v>0</v>
      </c>
      <c r="CD69" s="401"/>
      <c r="CE69" s="872">
        <v>0</v>
      </c>
      <c r="CF69" s="401"/>
      <c r="CG69" s="410">
        <f t="shared" si="56"/>
        <v>0</v>
      </c>
      <c r="CH69" s="401"/>
      <c r="CI69" s="74"/>
      <c r="CJ69" s="152" t="s">
        <v>181</v>
      </c>
      <c r="CK69" s="400">
        <f t="shared" si="57"/>
        <v>0</v>
      </c>
      <c r="CL69" s="69" t="s">
        <v>181</v>
      </c>
      <c r="CM69" s="185" t="s">
        <v>181</v>
      </c>
      <c r="CN69" s="185"/>
      <c r="CO69" s="185"/>
      <c r="CP69" s="661" t="s">
        <v>181</v>
      </c>
      <c r="CQ69" s="188" t="s">
        <v>181</v>
      </c>
      <c r="CR69" s="729"/>
      <c r="CS69" s="56"/>
      <c r="CT69" s="132"/>
      <c r="CU69" s="132"/>
      <c r="CV69" s="132"/>
      <c r="CW69" s="132"/>
      <c r="CX69" s="132"/>
      <c r="CY69" s="132"/>
      <c r="CZ69" s="127"/>
      <c r="DA69" s="127"/>
      <c r="DB69" s="127"/>
      <c r="DC69" s="127"/>
      <c r="DD69" s="127"/>
      <c r="DE69" s="127"/>
      <c r="DF69" s="127"/>
      <c r="DG69" s="127"/>
      <c r="DH69" s="127"/>
      <c r="DI69" s="127"/>
      <c r="DJ69" s="127"/>
      <c r="DK69" s="127"/>
      <c r="DL69" s="127"/>
      <c r="DM69" s="127"/>
      <c r="DN69" s="127"/>
      <c r="DO69" s="127"/>
      <c r="DP69" s="127"/>
      <c r="DQ69" s="127"/>
      <c r="DR69" s="127"/>
      <c r="DS69" s="127"/>
      <c r="DT69" s="127"/>
      <c r="DU69" s="127"/>
      <c r="DV69" s="127"/>
      <c r="DW69" s="127"/>
      <c r="DX69" s="127"/>
      <c r="DY69" s="127"/>
      <c r="DZ69" s="127"/>
      <c r="EA69" s="127"/>
      <c r="EB69" s="127"/>
      <c r="EC69" s="132"/>
      <c r="ED69" s="127"/>
      <c r="EE69" s="127"/>
      <c r="EF69" s="127"/>
      <c r="EG69" s="127"/>
      <c r="EH69" s="127"/>
      <c r="EI69" s="127"/>
      <c r="EJ69" s="127"/>
      <c r="EK69" s="127"/>
      <c r="EL69" s="127"/>
      <c r="EM69" s="127"/>
      <c r="EN69" s="127"/>
      <c r="EO69" s="127"/>
      <c r="EP69" s="127"/>
      <c r="EQ69" s="127"/>
      <c r="ER69" s="127"/>
      <c r="ES69" s="127"/>
      <c r="ET69" s="127"/>
      <c r="EU69" s="127"/>
      <c r="EV69" s="127"/>
      <c r="EW69" s="127"/>
      <c r="EX69" s="127"/>
      <c r="EY69" s="127"/>
      <c r="EZ69" s="127"/>
      <c r="FA69" s="127"/>
      <c r="FB69" s="127"/>
      <c r="FC69" s="127"/>
      <c r="FD69" s="127"/>
      <c r="FE69" s="127"/>
      <c r="FF69" s="127"/>
      <c r="FG69" s="127"/>
      <c r="FH69" s="127"/>
      <c r="FI69" s="127"/>
      <c r="FJ69" s="127"/>
      <c r="FK69" s="127"/>
      <c r="FL69" s="127"/>
    </row>
    <row r="70" spans="1:168" s="58" customFormat="1" ht="5.0999999999999996" customHeight="1">
      <c r="A70" s="639"/>
      <c r="B70" s="701"/>
      <c r="C70" s="701"/>
      <c r="D70" s="701" t="s">
        <v>181</v>
      </c>
      <c r="E70" s="701" t="s">
        <v>181</v>
      </c>
      <c r="F70" s="701" t="s">
        <v>181</v>
      </c>
      <c r="G70" s="701" t="s">
        <v>181</v>
      </c>
      <c r="H70" s="701" t="s">
        <v>181</v>
      </c>
      <c r="I70" s="701"/>
      <c r="J70" s="701"/>
      <c r="K70" s="701" t="s">
        <v>181</v>
      </c>
      <c r="L70" s="701" t="s">
        <v>181</v>
      </c>
      <c r="M70" s="701" t="s">
        <v>181</v>
      </c>
      <c r="N70" s="723" t="s">
        <v>181</v>
      </c>
      <c r="O70" s="701"/>
      <c r="P70" s="68"/>
      <c r="Q70" s="152" t="s">
        <v>181</v>
      </c>
      <c r="R70" s="152" t="s">
        <v>181</v>
      </c>
      <c r="S70" s="152" t="s">
        <v>181</v>
      </c>
      <c r="T70" s="152" t="s">
        <v>181</v>
      </c>
      <c r="U70" s="401"/>
      <c r="V70" s="401"/>
      <c r="W70" s="401"/>
      <c r="X70" s="401"/>
      <c r="Y70" s="401"/>
      <c r="Z70" s="401"/>
      <c r="AA70" s="401"/>
      <c r="AB70" s="401"/>
      <c r="AC70" s="401"/>
      <c r="AD70" s="69"/>
      <c r="AE70" s="68"/>
      <c r="AF70" s="152" t="s">
        <v>181</v>
      </c>
      <c r="AG70" s="152" t="s">
        <v>181</v>
      </c>
      <c r="AH70" s="152" t="s">
        <v>181</v>
      </c>
      <c r="AI70" s="152" t="s">
        <v>181</v>
      </c>
      <c r="AJ70" s="401"/>
      <c r="AK70" s="401"/>
      <c r="AL70" s="401"/>
      <c r="AM70" s="401"/>
      <c r="AN70" s="401"/>
      <c r="AO70" s="401"/>
      <c r="AP70" s="401"/>
      <c r="AQ70" s="401"/>
      <c r="AR70" s="401"/>
      <c r="AS70" s="69"/>
      <c r="AT70" s="68"/>
      <c r="AU70" s="152" t="s">
        <v>181</v>
      </c>
      <c r="AV70" s="152" t="s">
        <v>181</v>
      </c>
      <c r="AW70" s="152" t="s">
        <v>181</v>
      </c>
      <c r="AX70" s="152" t="s">
        <v>181</v>
      </c>
      <c r="AY70" s="401"/>
      <c r="AZ70" s="401"/>
      <c r="BA70" s="401"/>
      <c r="BB70" s="401"/>
      <c r="BC70" s="401"/>
      <c r="BD70" s="401"/>
      <c r="BE70" s="401"/>
      <c r="BF70" s="401"/>
      <c r="BG70" s="401"/>
      <c r="BH70" s="69"/>
      <c r="BI70" s="68"/>
      <c r="BJ70" s="152" t="s">
        <v>181</v>
      </c>
      <c r="BK70" s="152" t="s">
        <v>181</v>
      </c>
      <c r="BL70" s="152" t="s">
        <v>181</v>
      </c>
      <c r="BM70" s="152" t="s">
        <v>181</v>
      </c>
      <c r="BN70" s="401"/>
      <c r="BO70" s="401"/>
      <c r="BP70" s="401"/>
      <c r="BQ70" s="401"/>
      <c r="BR70" s="401"/>
      <c r="BS70" s="401"/>
      <c r="BT70" s="401"/>
      <c r="BU70" s="401"/>
      <c r="BV70" s="401"/>
      <c r="BW70" s="69"/>
      <c r="BX70" s="68"/>
      <c r="BY70" s="152" t="s">
        <v>181</v>
      </c>
      <c r="BZ70" s="152" t="s">
        <v>181</v>
      </c>
      <c r="CA70" s="152" t="s">
        <v>181</v>
      </c>
      <c r="CB70" s="152" t="s">
        <v>181</v>
      </c>
      <c r="CC70" s="401"/>
      <c r="CD70" s="401"/>
      <c r="CE70" s="401"/>
      <c r="CF70" s="401"/>
      <c r="CG70" s="401"/>
      <c r="CH70" s="401"/>
      <c r="CI70" s="401"/>
      <c r="CJ70" s="401"/>
      <c r="CK70" s="401"/>
      <c r="CL70" s="69" t="s">
        <v>181</v>
      </c>
      <c r="CM70" s="185" t="s">
        <v>181</v>
      </c>
      <c r="CN70" s="185"/>
      <c r="CO70" s="185"/>
      <c r="CP70" s="661" t="s">
        <v>181</v>
      </c>
      <c r="CQ70" s="188" t="s">
        <v>181</v>
      </c>
      <c r="CR70" s="729"/>
      <c r="CS70" s="56"/>
      <c r="CT70" s="132"/>
      <c r="CU70" s="132"/>
      <c r="CV70" s="132"/>
      <c r="CW70" s="132"/>
      <c r="CX70" s="132"/>
      <c r="CY70" s="132"/>
      <c r="CZ70" s="127"/>
      <c r="DA70" s="127"/>
      <c r="DB70" s="127"/>
      <c r="DC70" s="127"/>
      <c r="DD70" s="127"/>
      <c r="DE70" s="127"/>
      <c r="DF70" s="127"/>
      <c r="DG70" s="127"/>
      <c r="DH70" s="127"/>
      <c r="DI70" s="127"/>
      <c r="DJ70" s="127"/>
      <c r="DK70" s="127"/>
      <c r="DL70" s="127"/>
      <c r="DM70" s="127"/>
      <c r="DN70" s="127"/>
      <c r="DO70" s="127"/>
      <c r="DP70" s="127"/>
      <c r="DQ70" s="127"/>
      <c r="DR70" s="127"/>
      <c r="DS70" s="127"/>
      <c r="DT70" s="127"/>
      <c r="DU70" s="127"/>
      <c r="DV70" s="127"/>
      <c r="DW70" s="127"/>
      <c r="DX70" s="127"/>
      <c r="DY70" s="127"/>
      <c r="DZ70" s="127"/>
      <c r="EA70" s="127"/>
      <c r="EB70" s="127"/>
      <c r="EC70" s="132"/>
      <c r="ED70" s="127"/>
      <c r="EE70" s="127"/>
      <c r="EF70" s="127"/>
      <c r="EG70" s="127"/>
      <c r="EH70" s="127"/>
      <c r="EI70" s="127"/>
      <c r="EJ70" s="127"/>
      <c r="EK70" s="127"/>
      <c r="EL70" s="127"/>
      <c r="EM70" s="127"/>
      <c r="EN70" s="127"/>
      <c r="EO70" s="127"/>
      <c r="EP70" s="127"/>
      <c r="EQ70" s="127"/>
      <c r="ER70" s="127"/>
      <c r="ES70" s="127"/>
      <c r="ET70" s="127"/>
      <c r="EU70" s="127"/>
      <c r="EV70" s="127"/>
      <c r="EW70" s="127"/>
      <c r="EX70" s="127"/>
      <c r="EY70" s="127"/>
      <c r="EZ70" s="127"/>
      <c r="FA70" s="127"/>
      <c r="FB70" s="127"/>
      <c r="FC70" s="127"/>
      <c r="FD70" s="127"/>
      <c r="FE70" s="127"/>
      <c r="FF70" s="127"/>
      <c r="FG70" s="127"/>
      <c r="FH70" s="127"/>
      <c r="FI70" s="127"/>
      <c r="FJ70" s="127"/>
      <c r="FK70" s="127"/>
      <c r="FL70" s="127"/>
    </row>
    <row r="71" spans="1:168" s="58" customFormat="1" ht="20.25" customHeight="1">
      <c r="A71" s="639"/>
      <c r="B71" s="720"/>
      <c r="C71" s="1072"/>
      <c r="D71" s="1225"/>
      <c r="E71" s="1222"/>
      <c r="F71" s="1222"/>
      <c r="G71" s="701" t="s">
        <v>181</v>
      </c>
      <c r="H71" s="1223"/>
      <c r="I71" s="1222"/>
      <c r="J71" s="1222"/>
      <c r="K71" s="701" t="s">
        <v>181</v>
      </c>
      <c r="L71" s="866" t="s">
        <v>374</v>
      </c>
      <c r="M71" s="720" t="s">
        <v>181</v>
      </c>
      <c r="N71" s="866" t="s">
        <v>307</v>
      </c>
      <c r="O71" s="723" t="s">
        <v>181</v>
      </c>
      <c r="P71" s="68" t="s">
        <v>181</v>
      </c>
      <c r="Q71" s="873">
        <v>0</v>
      </c>
      <c r="R71" s="152" t="s">
        <v>181</v>
      </c>
      <c r="S71" s="873">
        <v>0</v>
      </c>
      <c r="T71" s="152" t="s">
        <v>181</v>
      </c>
      <c r="U71" s="872">
        <v>0</v>
      </c>
      <c r="V71" s="401"/>
      <c r="W71" s="872">
        <v>0</v>
      </c>
      <c r="X71" s="401"/>
      <c r="Y71" s="410">
        <f t="shared" ref="Y71:Y76" si="60">ROUND(W71*U71*S71*Q71,0)</f>
        <v>0</v>
      </c>
      <c r="Z71" s="401"/>
      <c r="AA71" s="74"/>
      <c r="AB71" s="152" t="s">
        <v>181</v>
      </c>
      <c r="AC71" s="400">
        <f t="shared" ref="AC71:AC76" si="61">AA71+Y71</f>
        <v>0</v>
      </c>
      <c r="AD71" s="69" t="s">
        <v>181</v>
      </c>
      <c r="AE71" s="68" t="s">
        <v>181</v>
      </c>
      <c r="AF71" s="873">
        <v>0</v>
      </c>
      <c r="AG71" s="152" t="s">
        <v>181</v>
      </c>
      <c r="AH71" s="873">
        <v>0</v>
      </c>
      <c r="AI71" s="152" t="s">
        <v>181</v>
      </c>
      <c r="AJ71" s="872">
        <v>0</v>
      </c>
      <c r="AK71" s="401"/>
      <c r="AL71" s="872">
        <v>0</v>
      </c>
      <c r="AM71" s="401"/>
      <c r="AN71" s="410">
        <f t="shared" ref="AN71:AN76" si="62">ROUND(AL71*AJ71*AH71*AF71,0)</f>
        <v>0</v>
      </c>
      <c r="AO71" s="401"/>
      <c r="AP71" s="74"/>
      <c r="AQ71" s="152" t="s">
        <v>181</v>
      </c>
      <c r="AR71" s="400">
        <f t="shared" ref="AR71:AR76" si="63">AP71+AN71</f>
        <v>0</v>
      </c>
      <c r="AS71" s="69" t="s">
        <v>181</v>
      </c>
      <c r="AT71" s="68" t="s">
        <v>181</v>
      </c>
      <c r="AU71" s="873">
        <v>0</v>
      </c>
      <c r="AV71" s="152" t="s">
        <v>181</v>
      </c>
      <c r="AW71" s="873">
        <v>0</v>
      </c>
      <c r="AX71" s="152" t="s">
        <v>181</v>
      </c>
      <c r="AY71" s="872">
        <v>0</v>
      </c>
      <c r="AZ71" s="401"/>
      <c r="BA71" s="872">
        <v>0</v>
      </c>
      <c r="BB71" s="401"/>
      <c r="BC71" s="410">
        <f t="shared" ref="BC71:BC76" si="64">ROUND(BA71*AY71*AW71*AU71,0)</f>
        <v>0</v>
      </c>
      <c r="BD71" s="401"/>
      <c r="BE71" s="74"/>
      <c r="BF71" s="152" t="s">
        <v>181</v>
      </c>
      <c r="BG71" s="400">
        <f t="shared" ref="BG71:BG76" si="65">BE71+BC71</f>
        <v>0</v>
      </c>
      <c r="BH71" s="69" t="s">
        <v>181</v>
      </c>
      <c r="BI71" s="68" t="s">
        <v>181</v>
      </c>
      <c r="BJ71" s="873">
        <v>0</v>
      </c>
      <c r="BK71" s="152" t="s">
        <v>181</v>
      </c>
      <c r="BL71" s="873">
        <v>0</v>
      </c>
      <c r="BM71" s="152" t="s">
        <v>181</v>
      </c>
      <c r="BN71" s="872">
        <v>0</v>
      </c>
      <c r="BO71" s="401"/>
      <c r="BP71" s="872">
        <v>0</v>
      </c>
      <c r="BQ71" s="401"/>
      <c r="BR71" s="410">
        <f t="shared" ref="BR71:BR76" si="66">ROUND(BP71*BN71*BL71*BJ71,0)</f>
        <v>0</v>
      </c>
      <c r="BS71" s="401"/>
      <c r="BT71" s="74"/>
      <c r="BU71" s="152" t="s">
        <v>181</v>
      </c>
      <c r="BV71" s="400">
        <f t="shared" ref="BV71:BV76" si="67">BT71+BR71</f>
        <v>0</v>
      </c>
      <c r="BW71" s="69" t="s">
        <v>181</v>
      </c>
      <c r="BX71" s="68" t="s">
        <v>181</v>
      </c>
      <c r="BY71" s="873">
        <v>0</v>
      </c>
      <c r="BZ71" s="152" t="s">
        <v>181</v>
      </c>
      <c r="CA71" s="873">
        <v>0</v>
      </c>
      <c r="CB71" s="152" t="s">
        <v>181</v>
      </c>
      <c r="CC71" s="872">
        <v>0</v>
      </c>
      <c r="CD71" s="401"/>
      <c r="CE71" s="872">
        <v>0</v>
      </c>
      <c r="CF71" s="401"/>
      <c r="CG71" s="410">
        <f t="shared" ref="CG71:CG76" si="68">ROUND(CE71*CC71*CA71*BY71,0)</f>
        <v>0</v>
      </c>
      <c r="CH71" s="401"/>
      <c r="CI71" s="74"/>
      <c r="CJ71" s="152" t="s">
        <v>181</v>
      </c>
      <c r="CK71" s="400">
        <f t="shared" ref="CK71:CK76" si="69">CI71+CG71</f>
        <v>0</v>
      </c>
      <c r="CL71" s="69" t="s">
        <v>181</v>
      </c>
      <c r="CM71" s="185" t="s">
        <v>181</v>
      </c>
      <c r="CN71" s="185"/>
      <c r="CO71" s="185"/>
      <c r="CP71" s="661" t="s">
        <v>181</v>
      </c>
      <c r="CQ71" s="188" t="s">
        <v>181</v>
      </c>
      <c r="CR71" s="729"/>
      <c r="CS71" s="56" t="s">
        <v>181</v>
      </c>
      <c r="CT71" s="132" t="s">
        <v>181</v>
      </c>
      <c r="CU71" s="132" t="s">
        <v>181</v>
      </c>
      <c r="CV71" s="132" t="s">
        <v>181</v>
      </c>
      <c r="CW71" s="132" t="s">
        <v>181</v>
      </c>
      <c r="CX71" s="132" t="s">
        <v>181</v>
      </c>
      <c r="CY71" s="132" t="s">
        <v>181</v>
      </c>
      <c r="CZ71" s="127"/>
      <c r="DA71" s="127"/>
      <c r="DB71" s="127"/>
      <c r="DC71" s="127"/>
      <c r="DD71" s="127"/>
      <c r="DE71" s="127"/>
      <c r="DF71" s="127"/>
      <c r="DG71" s="127"/>
      <c r="DH71" s="127"/>
      <c r="DI71" s="127"/>
      <c r="DJ71" s="127"/>
      <c r="DK71" s="127"/>
      <c r="DL71" s="127"/>
      <c r="DM71" s="127"/>
      <c r="DN71" s="127"/>
      <c r="DO71" s="127"/>
      <c r="DP71" s="127"/>
      <c r="DQ71" s="127"/>
      <c r="DR71" s="127"/>
      <c r="DS71" s="127"/>
      <c r="DT71" s="127"/>
      <c r="DU71" s="127"/>
      <c r="DV71" s="127"/>
      <c r="DW71" s="127"/>
      <c r="DX71" s="127"/>
      <c r="DY71" s="127"/>
      <c r="DZ71" s="127"/>
      <c r="EA71" s="127"/>
      <c r="EB71" s="127"/>
      <c r="EC71" s="132" t="s">
        <v>181</v>
      </c>
      <c r="ED71" s="127"/>
      <c r="EE71" s="127"/>
      <c r="EF71" s="127"/>
      <c r="EG71" s="127"/>
      <c r="EH71" s="127"/>
      <c r="EI71" s="127"/>
      <c r="EJ71" s="127"/>
      <c r="EK71" s="127"/>
      <c r="EL71" s="127"/>
      <c r="EM71" s="127"/>
      <c r="EN71" s="127"/>
      <c r="EO71" s="127"/>
      <c r="EP71" s="127"/>
      <c r="EQ71" s="127"/>
      <c r="ER71" s="127"/>
      <c r="ES71" s="127"/>
      <c r="ET71" s="127"/>
      <c r="EU71" s="127"/>
      <c r="EV71" s="127"/>
      <c r="EW71" s="127"/>
      <c r="EX71" s="127"/>
      <c r="EY71" s="127"/>
      <c r="EZ71" s="127"/>
      <c r="FA71" s="127"/>
      <c r="FB71" s="127"/>
      <c r="FC71" s="127"/>
      <c r="FD71" s="127"/>
      <c r="FE71" s="127"/>
      <c r="FF71" s="127"/>
      <c r="FG71" s="127"/>
      <c r="FH71" s="127"/>
      <c r="FI71" s="127"/>
      <c r="FJ71" s="127"/>
      <c r="FK71" s="127"/>
      <c r="FL71" s="127"/>
    </row>
    <row r="72" spans="1:168" s="58" customFormat="1" ht="20.25" customHeight="1">
      <c r="A72" s="639"/>
      <c r="B72" s="720"/>
      <c r="C72" s="1072"/>
      <c r="D72" s="1222"/>
      <c r="E72" s="1222"/>
      <c r="F72" s="1222"/>
      <c r="G72" s="701"/>
      <c r="H72" s="1223"/>
      <c r="I72" s="1222"/>
      <c r="J72" s="1222"/>
      <c r="K72" s="701"/>
      <c r="L72" s="867" t="s">
        <v>1226</v>
      </c>
      <c r="M72" s="720"/>
      <c r="N72" s="867" t="s">
        <v>1227</v>
      </c>
      <c r="O72" s="723"/>
      <c r="P72" s="68"/>
      <c r="Q72" s="873">
        <v>0</v>
      </c>
      <c r="R72" s="152" t="s">
        <v>181</v>
      </c>
      <c r="S72" s="873">
        <v>0</v>
      </c>
      <c r="T72" s="152" t="s">
        <v>181</v>
      </c>
      <c r="U72" s="872">
        <v>0</v>
      </c>
      <c r="V72" s="401"/>
      <c r="W72" s="872">
        <v>0</v>
      </c>
      <c r="X72" s="401"/>
      <c r="Y72" s="410">
        <f t="shared" si="60"/>
        <v>0</v>
      </c>
      <c r="Z72" s="401"/>
      <c r="AA72" s="74"/>
      <c r="AB72" s="152" t="s">
        <v>181</v>
      </c>
      <c r="AC72" s="400">
        <f t="shared" si="61"/>
        <v>0</v>
      </c>
      <c r="AD72" s="69" t="s">
        <v>181</v>
      </c>
      <c r="AE72" s="68"/>
      <c r="AF72" s="873">
        <v>0</v>
      </c>
      <c r="AG72" s="152" t="s">
        <v>181</v>
      </c>
      <c r="AH72" s="873">
        <v>0</v>
      </c>
      <c r="AI72" s="152" t="s">
        <v>181</v>
      </c>
      <c r="AJ72" s="872">
        <v>0</v>
      </c>
      <c r="AK72" s="401"/>
      <c r="AL72" s="872">
        <v>0</v>
      </c>
      <c r="AM72" s="401"/>
      <c r="AN72" s="410">
        <f t="shared" si="62"/>
        <v>0</v>
      </c>
      <c r="AO72" s="401"/>
      <c r="AP72" s="74"/>
      <c r="AQ72" s="152" t="s">
        <v>181</v>
      </c>
      <c r="AR72" s="400">
        <f t="shared" si="63"/>
        <v>0</v>
      </c>
      <c r="AS72" s="69" t="s">
        <v>181</v>
      </c>
      <c r="AT72" s="68"/>
      <c r="AU72" s="873">
        <v>0</v>
      </c>
      <c r="AV72" s="152" t="s">
        <v>181</v>
      </c>
      <c r="AW72" s="873">
        <v>0</v>
      </c>
      <c r="AX72" s="152" t="s">
        <v>181</v>
      </c>
      <c r="AY72" s="872">
        <v>0</v>
      </c>
      <c r="AZ72" s="401"/>
      <c r="BA72" s="872">
        <v>0</v>
      </c>
      <c r="BB72" s="401"/>
      <c r="BC72" s="410">
        <f t="shared" si="64"/>
        <v>0</v>
      </c>
      <c r="BD72" s="401"/>
      <c r="BE72" s="74"/>
      <c r="BF72" s="152" t="s">
        <v>181</v>
      </c>
      <c r="BG72" s="400">
        <f t="shared" si="65"/>
        <v>0</v>
      </c>
      <c r="BH72" s="69" t="s">
        <v>181</v>
      </c>
      <c r="BI72" s="68"/>
      <c r="BJ72" s="873">
        <v>0</v>
      </c>
      <c r="BK72" s="152" t="s">
        <v>181</v>
      </c>
      <c r="BL72" s="873">
        <v>0</v>
      </c>
      <c r="BM72" s="152" t="s">
        <v>181</v>
      </c>
      <c r="BN72" s="872">
        <v>0</v>
      </c>
      <c r="BO72" s="401"/>
      <c r="BP72" s="872">
        <v>0</v>
      </c>
      <c r="BQ72" s="401"/>
      <c r="BR72" s="410">
        <f t="shared" si="66"/>
        <v>0</v>
      </c>
      <c r="BS72" s="401"/>
      <c r="BT72" s="74"/>
      <c r="BU72" s="152" t="s">
        <v>181</v>
      </c>
      <c r="BV72" s="400">
        <f t="shared" si="67"/>
        <v>0</v>
      </c>
      <c r="BW72" s="69" t="s">
        <v>181</v>
      </c>
      <c r="BX72" s="68"/>
      <c r="BY72" s="873">
        <v>0</v>
      </c>
      <c r="BZ72" s="152" t="s">
        <v>181</v>
      </c>
      <c r="CA72" s="873">
        <v>0</v>
      </c>
      <c r="CB72" s="152" t="s">
        <v>181</v>
      </c>
      <c r="CC72" s="872">
        <v>0</v>
      </c>
      <c r="CD72" s="401"/>
      <c r="CE72" s="872">
        <v>0</v>
      </c>
      <c r="CF72" s="401"/>
      <c r="CG72" s="410">
        <f t="shared" si="68"/>
        <v>0</v>
      </c>
      <c r="CH72" s="401"/>
      <c r="CI72" s="74"/>
      <c r="CJ72" s="152" t="s">
        <v>181</v>
      </c>
      <c r="CK72" s="400">
        <f t="shared" si="69"/>
        <v>0</v>
      </c>
      <c r="CL72" s="69" t="s">
        <v>181</v>
      </c>
      <c r="CM72" s="185" t="s">
        <v>181</v>
      </c>
      <c r="CN72" s="185"/>
      <c r="CO72" s="185"/>
      <c r="CP72" s="661" t="s">
        <v>181</v>
      </c>
      <c r="CQ72" s="188" t="s">
        <v>181</v>
      </c>
      <c r="CR72" s="729"/>
      <c r="CS72" s="56"/>
      <c r="CT72" s="132"/>
      <c r="CU72" s="132"/>
      <c r="CV72" s="132"/>
      <c r="CW72" s="132"/>
      <c r="CX72" s="132"/>
      <c r="CY72" s="132"/>
      <c r="CZ72" s="127"/>
      <c r="DA72" s="127"/>
      <c r="DB72" s="127"/>
      <c r="DC72" s="127"/>
      <c r="DD72" s="127"/>
      <c r="DE72" s="127"/>
      <c r="DF72" s="127"/>
      <c r="DG72" s="127"/>
      <c r="DH72" s="127"/>
      <c r="DI72" s="127"/>
      <c r="DJ72" s="127"/>
      <c r="DK72" s="127"/>
      <c r="DL72" s="127"/>
      <c r="DM72" s="127"/>
      <c r="DN72" s="127"/>
      <c r="DO72" s="127"/>
      <c r="DP72" s="127"/>
      <c r="DQ72" s="127"/>
      <c r="DR72" s="127"/>
      <c r="DS72" s="127"/>
      <c r="DT72" s="127"/>
      <c r="DU72" s="127"/>
      <c r="DV72" s="127"/>
      <c r="DW72" s="127"/>
      <c r="DX72" s="127"/>
      <c r="DY72" s="127"/>
      <c r="DZ72" s="127"/>
      <c r="EA72" s="127"/>
      <c r="EB72" s="127"/>
      <c r="EC72" s="132"/>
      <c r="ED72" s="127"/>
      <c r="EE72" s="127"/>
      <c r="EF72" s="127"/>
      <c r="EG72" s="127"/>
      <c r="EH72" s="127"/>
      <c r="EI72" s="127"/>
      <c r="EJ72" s="127"/>
      <c r="EK72" s="127"/>
      <c r="EL72" s="127"/>
      <c r="EM72" s="127"/>
      <c r="EN72" s="127"/>
      <c r="EO72" s="127"/>
      <c r="EP72" s="127"/>
      <c r="EQ72" s="127"/>
      <c r="ER72" s="127"/>
      <c r="ES72" s="127"/>
      <c r="ET72" s="127"/>
      <c r="EU72" s="127"/>
      <c r="EV72" s="127"/>
      <c r="EW72" s="127"/>
      <c r="EX72" s="127"/>
      <c r="EY72" s="127"/>
      <c r="EZ72" s="127"/>
      <c r="FA72" s="127"/>
      <c r="FB72" s="127"/>
      <c r="FC72" s="127"/>
      <c r="FD72" s="127"/>
      <c r="FE72" s="127"/>
      <c r="FF72" s="127"/>
      <c r="FG72" s="127"/>
      <c r="FH72" s="127"/>
      <c r="FI72" s="127"/>
      <c r="FJ72" s="127"/>
      <c r="FK72" s="127"/>
      <c r="FL72" s="127"/>
    </row>
    <row r="73" spans="1:168" s="58" customFormat="1" ht="20.25" customHeight="1">
      <c r="A73" s="639"/>
      <c r="B73" s="720"/>
      <c r="C73" s="1072"/>
      <c r="D73" s="1222"/>
      <c r="E73" s="1222"/>
      <c r="F73" s="1222"/>
      <c r="G73" s="701"/>
      <c r="H73" s="1223"/>
      <c r="I73" s="1222"/>
      <c r="J73" s="1222"/>
      <c r="K73" s="701"/>
      <c r="L73" s="867" t="s">
        <v>1228</v>
      </c>
      <c r="M73" s="720"/>
      <c r="N73" s="867" t="s">
        <v>1229</v>
      </c>
      <c r="O73" s="723"/>
      <c r="P73" s="68"/>
      <c r="Q73" s="873">
        <v>0</v>
      </c>
      <c r="R73" s="152" t="s">
        <v>181</v>
      </c>
      <c r="S73" s="873">
        <v>0</v>
      </c>
      <c r="T73" s="152" t="s">
        <v>181</v>
      </c>
      <c r="U73" s="872">
        <v>0</v>
      </c>
      <c r="V73" s="401"/>
      <c r="W73" s="872">
        <v>0</v>
      </c>
      <c r="X73" s="401"/>
      <c r="Y73" s="410">
        <f t="shared" si="60"/>
        <v>0</v>
      </c>
      <c r="Z73" s="401"/>
      <c r="AA73" s="74"/>
      <c r="AB73" s="152" t="s">
        <v>181</v>
      </c>
      <c r="AC73" s="400">
        <f t="shared" si="61"/>
        <v>0</v>
      </c>
      <c r="AD73" s="69" t="s">
        <v>181</v>
      </c>
      <c r="AE73" s="68"/>
      <c r="AF73" s="873">
        <v>0</v>
      </c>
      <c r="AG73" s="152" t="s">
        <v>181</v>
      </c>
      <c r="AH73" s="873">
        <v>0</v>
      </c>
      <c r="AI73" s="152" t="s">
        <v>181</v>
      </c>
      <c r="AJ73" s="872">
        <v>0</v>
      </c>
      <c r="AK73" s="401"/>
      <c r="AL73" s="872">
        <v>0</v>
      </c>
      <c r="AM73" s="401"/>
      <c r="AN73" s="410">
        <f t="shared" si="62"/>
        <v>0</v>
      </c>
      <c r="AO73" s="401"/>
      <c r="AP73" s="74"/>
      <c r="AQ73" s="152" t="s">
        <v>181</v>
      </c>
      <c r="AR73" s="400">
        <f t="shared" si="63"/>
        <v>0</v>
      </c>
      <c r="AS73" s="69" t="s">
        <v>181</v>
      </c>
      <c r="AT73" s="68"/>
      <c r="AU73" s="873">
        <v>0</v>
      </c>
      <c r="AV73" s="152" t="s">
        <v>181</v>
      </c>
      <c r="AW73" s="873">
        <v>0</v>
      </c>
      <c r="AX73" s="152" t="s">
        <v>181</v>
      </c>
      <c r="AY73" s="872">
        <v>0</v>
      </c>
      <c r="AZ73" s="401"/>
      <c r="BA73" s="872">
        <v>0</v>
      </c>
      <c r="BB73" s="401"/>
      <c r="BC73" s="410">
        <f t="shared" si="64"/>
        <v>0</v>
      </c>
      <c r="BD73" s="401"/>
      <c r="BE73" s="74"/>
      <c r="BF73" s="152" t="s">
        <v>181</v>
      </c>
      <c r="BG73" s="400">
        <f t="shared" si="65"/>
        <v>0</v>
      </c>
      <c r="BH73" s="69" t="s">
        <v>181</v>
      </c>
      <c r="BI73" s="68"/>
      <c r="BJ73" s="873">
        <v>0</v>
      </c>
      <c r="BK73" s="152" t="s">
        <v>181</v>
      </c>
      <c r="BL73" s="873">
        <v>0</v>
      </c>
      <c r="BM73" s="152" t="s">
        <v>181</v>
      </c>
      <c r="BN73" s="872">
        <v>0</v>
      </c>
      <c r="BO73" s="401"/>
      <c r="BP73" s="872">
        <v>0</v>
      </c>
      <c r="BQ73" s="401"/>
      <c r="BR73" s="410">
        <f t="shared" si="66"/>
        <v>0</v>
      </c>
      <c r="BS73" s="401"/>
      <c r="BT73" s="74"/>
      <c r="BU73" s="152" t="s">
        <v>181</v>
      </c>
      <c r="BV73" s="400">
        <f t="shared" si="67"/>
        <v>0</v>
      </c>
      <c r="BW73" s="69" t="s">
        <v>181</v>
      </c>
      <c r="BX73" s="68"/>
      <c r="BY73" s="873">
        <v>0</v>
      </c>
      <c r="BZ73" s="152" t="s">
        <v>181</v>
      </c>
      <c r="CA73" s="873">
        <v>0</v>
      </c>
      <c r="CB73" s="152" t="s">
        <v>181</v>
      </c>
      <c r="CC73" s="872">
        <v>0</v>
      </c>
      <c r="CD73" s="401"/>
      <c r="CE73" s="872">
        <v>0</v>
      </c>
      <c r="CF73" s="401"/>
      <c r="CG73" s="410">
        <f t="shared" si="68"/>
        <v>0</v>
      </c>
      <c r="CH73" s="401"/>
      <c r="CI73" s="74"/>
      <c r="CJ73" s="152" t="s">
        <v>181</v>
      </c>
      <c r="CK73" s="400">
        <f t="shared" si="69"/>
        <v>0</v>
      </c>
      <c r="CL73" s="69" t="s">
        <v>181</v>
      </c>
      <c r="CM73" s="185" t="s">
        <v>181</v>
      </c>
      <c r="CN73" s="185"/>
      <c r="CO73" s="185"/>
      <c r="CP73" s="661" t="s">
        <v>181</v>
      </c>
      <c r="CQ73" s="188" t="s">
        <v>181</v>
      </c>
      <c r="CR73" s="729"/>
      <c r="CS73" s="56"/>
      <c r="CT73" s="132"/>
      <c r="CU73" s="132"/>
      <c r="CV73" s="132"/>
      <c r="CW73" s="132"/>
      <c r="CX73" s="132"/>
      <c r="CY73" s="132"/>
      <c r="CZ73" s="127"/>
      <c r="DA73" s="127"/>
      <c r="DB73" s="127"/>
      <c r="DC73" s="127"/>
      <c r="DD73" s="127"/>
      <c r="DE73" s="127"/>
      <c r="DF73" s="127"/>
      <c r="DG73" s="127"/>
      <c r="DH73" s="127"/>
      <c r="DI73" s="127"/>
      <c r="DJ73" s="127"/>
      <c r="DK73" s="127"/>
      <c r="DL73" s="127"/>
      <c r="DM73" s="127"/>
      <c r="DN73" s="127"/>
      <c r="DO73" s="127"/>
      <c r="DP73" s="127"/>
      <c r="DQ73" s="127"/>
      <c r="DR73" s="127"/>
      <c r="DS73" s="127"/>
      <c r="DT73" s="127"/>
      <c r="DU73" s="127"/>
      <c r="DV73" s="127"/>
      <c r="DW73" s="127"/>
      <c r="DX73" s="127"/>
      <c r="DY73" s="127"/>
      <c r="DZ73" s="127"/>
      <c r="EA73" s="127"/>
      <c r="EB73" s="127"/>
      <c r="EC73" s="132"/>
      <c r="ED73" s="127"/>
      <c r="EE73" s="127"/>
      <c r="EF73" s="127"/>
      <c r="EG73" s="127"/>
      <c r="EH73" s="127"/>
      <c r="EI73" s="127"/>
      <c r="EJ73" s="127"/>
      <c r="EK73" s="127"/>
      <c r="EL73" s="127"/>
      <c r="EM73" s="127"/>
      <c r="EN73" s="127"/>
      <c r="EO73" s="127"/>
      <c r="EP73" s="127"/>
      <c r="EQ73" s="127"/>
      <c r="ER73" s="127"/>
      <c r="ES73" s="127"/>
      <c r="ET73" s="127"/>
      <c r="EU73" s="127"/>
      <c r="EV73" s="127"/>
      <c r="EW73" s="127"/>
      <c r="EX73" s="127"/>
      <c r="EY73" s="127"/>
      <c r="EZ73" s="127"/>
      <c r="FA73" s="127"/>
      <c r="FB73" s="127"/>
      <c r="FC73" s="127"/>
      <c r="FD73" s="127"/>
      <c r="FE73" s="127"/>
      <c r="FF73" s="127"/>
      <c r="FG73" s="127"/>
      <c r="FH73" s="127"/>
      <c r="FI73" s="127"/>
      <c r="FJ73" s="127"/>
      <c r="FK73" s="127"/>
      <c r="FL73" s="127"/>
    </row>
    <row r="74" spans="1:168" s="58" customFormat="1" ht="20.25" customHeight="1">
      <c r="A74" s="639"/>
      <c r="B74" s="720"/>
      <c r="C74" s="1072"/>
      <c r="D74" s="1222"/>
      <c r="E74" s="1222"/>
      <c r="F74" s="1222"/>
      <c r="G74" s="701"/>
      <c r="H74" s="1223"/>
      <c r="I74" s="1222"/>
      <c r="J74" s="1222"/>
      <c r="K74" s="701"/>
      <c r="L74" s="868" t="s">
        <v>1231</v>
      </c>
      <c r="M74" s="720"/>
      <c r="N74" s="867" t="s">
        <v>1232</v>
      </c>
      <c r="O74" s="723"/>
      <c r="P74" s="68"/>
      <c r="Q74" s="873">
        <v>0</v>
      </c>
      <c r="R74" s="152" t="s">
        <v>181</v>
      </c>
      <c r="S74" s="873">
        <v>0</v>
      </c>
      <c r="T74" s="152" t="s">
        <v>181</v>
      </c>
      <c r="U74" s="872">
        <v>0</v>
      </c>
      <c r="V74" s="401"/>
      <c r="W74" s="872">
        <v>0</v>
      </c>
      <c r="X74" s="401"/>
      <c r="Y74" s="410">
        <f t="shared" si="60"/>
        <v>0</v>
      </c>
      <c r="Z74" s="401"/>
      <c r="AA74" s="74"/>
      <c r="AB74" s="152" t="s">
        <v>181</v>
      </c>
      <c r="AC74" s="400">
        <f t="shared" si="61"/>
        <v>0</v>
      </c>
      <c r="AD74" s="69" t="s">
        <v>181</v>
      </c>
      <c r="AE74" s="68"/>
      <c r="AF74" s="873">
        <v>0</v>
      </c>
      <c r="AG74" s="152" t="s">
        <v>181</v>
      </c>
      <c r="AH74" s="873">
        <v>0</v>
      </c>
      <c r="AI74" s="152" t="s">
        <v>181</v>
      </c>
      <c r="AJ74" s="872">
        <v>0</v>
      </c>
      <c r="AK74" s="401"/>
      <c r="AL74" s="872">
        <v>0</v>
      </c>
      <c r="AM74" s="401"/>
      <c r="AN74" s="410">
        <f t="shared" si="62"/>
        <v>0</v>
      </c>
      <c r="AO74" s="401"/>
      <c r="AP74" s="74"/>
      <c r="AQ74" s="152" t="s">
        <v>181</v>
      </c>
      <c r="AR74" s="400">
        <f t="shared" si="63"/>
        <v>0</v>
      </c>
      <c r="AS74" s="69" t="s">
        <v>181</v>
      </c>
      <c r="AT74" s="68"/>
      <c r="AU74" s="873">
        <v>0</v>
      </c>
      <c r="AV74" s="152" t="s">
        <v>181</v>
      </c>
      <c r="AW74" s="873">
        <v>0</v>
      </c>
      <c r="AX74" s="152" t="s">
        <v>181</v>
      </c>
      <c r="AY74" s="872">
        <v>0</v>
      </c>
      <c r="AZ74" s="401"/>
      <c r="BA74" s="872">
        <v>0</v>
      </c>
      <c r="BB74" s="401"/>
      <c r="BC74" s="410">
        <f t="shared" si="64"/>
        <v>0</v>
      </c>
      <c r="BD74" s="401"/>
      <c r="BE74" s="74"/>
      <c r="BF74" s="152" t="s">
        <v>181</v>
      </c>
      <c r="BG74" s="400">
        <f t="shared" si="65"/>
        <v>0</v>
      </c>
      <c r="BH74" s="69" t="s">
        <v>181</v>
      </c>
      <c r="BI74" s="68"/>
      <c r="BJ74" s="873">
        <v>0</v>
      </c>
      <c r="BK74" s="152" t="s">
        <v>181</v>
      </c>
      <c r="BL74" s="873">
        <v>0</v>
      </c>
      <c r="BM74" s="152" t="s">
        <v>181</v>
      </c>
      <c r="BN74" s="872">
        <v>0</v>
      </c>
      <c r="BO74" s="401"/>
      <c r="BP74" s="872">
        <v>0</v>
      </c>
      <c r="BQ74" s="401"/>
      <c r="BR74" s="410">
        <f t="shared" si="66"/>
        <v>0</v>
      </c>
      <c r="BS74" s="401"/>
      <c r="BT74" s="74"/>
      <c r="BU74" s="152" t="s">
        <v>181</v>
      </c>
      <c r="BV74" s="400">
        <f t="shared" si="67"/>
        <v>0</v>
      </c>
      <c r="BW74" s="69" t="s">
        <v>181</v>
      </c>
      <c r="BX74" s="68"/>
      <c r="BY74" s="873">
        <v>0</v>
      </c>
      <c r="BZ74" s="152" t="s">
        <v>181</v>
      </c>
      <c r="CA74" s="873">
        <v>0</v>
      </c>
      <c r="CB74" s="152" t="s">
        <v>181</v>
      </c>
      <c r="CC74" s="872">
        <v>0</v>
      </c>
      <c r="CD74" s="401"/>
      <c r="CE74" s="872">
        <v>0</v>
      </c>
      <c r="CF74" s="401"/>
      <c r="CG74" s="410">
        <f t="shared" si="68"/>
        <v>0</v>
      </c>
      <c r="CH74" s="401"/>
      <c r="CI74" s="74"/>
      <c r="CJ74" s="152" t="s">
        <v>181</v>
      </c>
      <c r="CK74" s="400">
        <f t="shared" si="69"/>
        <v>0</v>
      </c>
      <c r="CL74" s="69" t="s">
        <v>181</v>
      </c>
      <c r="CM74" s="185" t="s">
        <v>181</v>
      </c>
      <c r="CN74" s="185"/>
      <c r="CO74" s="185"/>
      <c r="CP74" s="661" t="s">
        <v>181</v>
      </c>
      <c r="CQ74" s="188" t="s">
        <v>181</v>
      </c>
      <c r="CR74" s="729"/>
      <c r="CS74" s="56"/>
      <c r="CT74" s="132"/>
      <c r="CU74" s="132"/>
      <c r="CV74" s="132"/>
      <c r="CW74" s="132"/>
      <c r="CX74" s="132"/>
      <c r="CY74" s="132"/>
      <c r="CZ74" s="127"/>
      <c r="DA74" s="127"/>
      <c r="DB74" s="127"/>
      <c r="DC74" s="127"/>
      <c r="DD74" s="127"/>
      <c r="DE74" s="127"/>
      <c r="DF74" s="127"/>
      <c r="DG74" s="127"/>
      <c r="DH74" s="127"/>
      <c r="DI74" s="127"/>
      <c r="DJ74" s="127"/>
      <c r="DK74" s="127"/>
      <c r="DL74" s="127"/>
      <c r="DM74" s="127"/>
      <c r="DN74" s="127"/>
      <c r="DO74" s="127"/>
      <c r="DP74" s="127"/>
      <c r="DQ74" s="127"/>
      <c r="DR74" s="127"/>
      <c r="DS74" s="127"/>
      <c r="DT74" s="127"/>
      <c r="DU74" s="127"/>
      <c r="DV74" s="127"/>
      <c r="DW74" s="127"/>
      <c r="DX74" s="127"/>
      <c r="DY74" s="127"/>
      <c r="DZ74" s="127"/>
      <c r="EA74" s="127"/>
      <c r="EB74" s="127"/>
      <c r="EC74" s="132"/>
      <c r="ED74" s="127"/>
      <c r="EE74" s="127"/>
      <c r="EF74" s="127"/>
      <c r="EG74" s="127"/>
      <c r="EH74" s="127"/>
      <c r="EI74" s="127"/>
      <c r="EJ74" s="127"/>
      <c r="EK74" s="127"/>
      <c r="EL74" s="127"/>
      <c r="EM74" s="127"/>
      <c r="EN74" s="127"/>
      <c r="EO74" s="127"/>
      <c r="EP74" s="127"/>
      <c r="EQ74" s="127"/>
      <c r="ER74" s="127"/>
      <c r="ES74" s="127"/>
      <c r="ET74" s="127"/>
      <c r="EU74" s="127"/>
      <c r="EV74" s="127"/>
      <c r="EW74" s="127"/>
      <c r="EX74" s="127"/>
      <c r="EY74" s="127"/>
      <c r="EZ74" s="127"/>
      <c r="FA74" s="127"/>
      <c r="FB74" s="127"/>
      <c r="FC74" s="127"/>
      <c r="FD74" s="127"/>
      <c r="FE74" s="127"/>
      <c r="FF74" s="127"/>
      <c r="FG74" s="127"/>
      <c r="FH74" s="127"/>
      <c r="FI74" s="127"/>
      <c r="FJ74" s="127"/>
      <c r="FK74" s="127"/>
      <c r="FL74" s="127"/>
    </row>
    <row r="75" spans="1:168" s="58" customFormat="1" ht="20.25" customHeight="1">
      <c r="A75" s="639"/>
      <c r="B75" s="720"/>
      <c r="C75" s="1072"/>
      <c r="D75" s="1222"/>
      <c r="E75" s="1222"/>
      <c r="F75" s="1222"/>
      <c r="G75" s="701"/>
      <c r="H75" s="1223"/>
      <c r="I75" s="1222"/>
      <c r="J75" s="1222"/>
      <c r="K75" s="701"/>
      <c r="L75" s="867" t="s">
        <v>1233</v>
      </c>
      <c r="M75" s="720"/>
      <c r="N75" s="867" t="s">
        <v>1234</v>
      </c>
      <c r="O75" s="723"/>
      <c r="P75" s="68"/>
      <c r="Q75" s="873">
        <v>0</v>
      </c>
      <c r="R75" s="152" t="s">
        <v>181</v>
      </c>
      <c r="S75" s="873">
        <v>0</v>
      </c>
      <c r="T75" s="152" t="s">
        <v>181</v>
      </c>
      <c r="U75" s="872">
        <v>0</v>
      </c>
      <c r="V75" s="401"/>
      <c r="W75" s="872">
        <v>0</v>
      </c>
      <c r="X75" s="401"/>
      <c r="Y75" s="410">
        <f t="shared" si="60"/>
        <v>0</v>
      </c>
      <c r="Z75" s="401"/>
      <c r="AA75" s="74"/>
      <c r="AB75" s="152" t="s">
        <v>181</v>
      </c>
      <c r="AC75" s="400">
        <f t="shared" si="61"/>
        <v>0</v>
      </c>
      <c r="AD75" s="69" t="s">
        <v>181</v>
      </c>
      <c r="AE75" s="68"/>
      <c r="AF75" s="873">
        <v>0</v>
      </c>
      <c r="AG75" s="152" t="s">
        <v>181</v>
      </c>
      <c r="AH75" s="873">
        <v>0</v>
      </c>
      <c r="AI75" s="152" t="s">
        <v>181</v>
      </c>
      <c r="AJ75" s="872">
        <v>0</v>
      </c>
      <c r="AK75" s="401"/>
      <c r="AL75" s="872">
        <v>0</v>
      </c>
      <c r="AM75" s="401"/>
      <c r="AN75" s="410">
        <f t="shared" si="62"/>
        <v>0</v>
      </c>
      <c r="AO75" s="401"/>
      <c r="AP75" s="74"/>
      <c r="AQ75" s="152" t="s">
        <v>181</v>
      </c>
      <c r="AR75" s="400">
        <f t="shared" si="63"/>
        <v>0</v>
      </c>
      <c r="AS75" s="69" t="s">
        <v>181</v>
      </c>
      <c r="AT75" s="68"/>
      <c r="AU75" s="873">
        <v>0</v>
      </c>
      <c r="AV75" s="152" t="s">
        <v>181</v>
      </c>
      <c r="AW75" s="873">
        <v>0</v>
      </c>
      <c r="AX75" s="152" t="s">
        <v>181</v>
      </c>
      <c r="AY75" s="872">
        <v>0</v>
      </c>
      <c r="AZ75" s="401"/>
      <c r="BA75" s="872">
        <v>0</v>
      </c>
      <c r="BB75" s="401"/>
      <c r="BC75" s="410">
        <f t="shared" si="64"/>
        <v>0</v>
      </c>
      <c r="BD75" s="401"/>
      <c r="BE75" s="74"/>
      <c r="BF75" s="152" t="s">
        <v>181</v>
      </c>
      <c r="BG75" s="400">
        <f t="shared" si="65"/>
        <v>0</v>
      </c>
      <c r="BH75" s="69" t="s">
        <v>181</v>
      </c>
      <c r="BI75" s="68"/>
      <c r="BJ75" s="873">
        <v>0</v>
      </c>
      <c r="BK75" s="152" t="s">
        <v>181</v>
      </c>
      <c r="BL75" s="873">
        <v>0</v>
      </c>
      <c r="BM75" s="152" t="s">
        <v>181</v>
      </c>
      <c r="BN75" s="872">
        <v>0</v>
      </c>
      <c r="BO75" s="401"/>
      <c r="BP75" s="872">
        <v>0</v>
      </c>
      <c r="BQ75" s="401"/>
      <c r="BR75" s="410">
        <f t="shared" si="66"/>
        <v>0</v>
      </c>
      <c r="BS75" s="401"/>
      <c r="BT75" s="74"/>
      <c r="BU75" s="152" t="s">
        <v>181</v>
      </c>
      <c r="BV75" s="400">
        <f t="shared" si="67"/>
        <v>0</v>
      </c>
      <c r="BW75" s="69" t="s">
        <v>181</v>
      </c>
      <c r="BX75" s="68"/>
      <c r="BY75" s="873">
        <v>0</v>
      </c>
      <c r="BZ75" s="152" t="s">
        <v>181</v>
      </c>
      <c r="CA75" s="873">
        <v>0</v>
      </c>
      <c r="CB75" s="152" t="s">
        <v>181</v>
      </c>
      <c r="CC75" s="872">
        <v>0</v>
      </c>
      <c r="CD75" s="401"/>
      <c r="CE75" s="872">
        <v>0</v>
      </c>
      <c r="CF75" s="401"/>
      <c r="CG75" s="410">
        <f t="shared" si="68"/>
        <v>0</v>
      </c>
      <c r="CH75" s="401"/>
      <c r="CI75" s="74"/>
      <c r="CJ75" s="152" t="s">
        <v>181</v>
      </c>
      <c r="CK75" s="400">
        <f t="shared" si="69"/>
        <v>0</v>
      </c>
      <c r="CL75" s="69" t="s">
        <v>181</v>
      </c>
      <c r="CM75" s="185" t="s">
        <v>181</v>
      </c>
      <c r="CN75" s="185"/>
      <c r="CO75" s="185"/>
      <c r="CP75" s="661" t="s">
        <v>181</v>
      </c>
      <c r="CQ75" s="188" t="s">
        <v>181</v>
      </c>
      <c r="CR75" s="729"/>
      <c r="CS75" s="56"/>
      <c r="CT75" s="132"/>
      <c r="CU75" s="132"/>
      <c r="CV75" s="132"/>
      <c r="CW75" s="132"/>
      <c r="CX75" s="132"/>
      <c r="CY75" s="132"/>
      <c r="CZ75" s="127"/>
      <c r="DA75" s="127"/>
      <c r="DB75" s="127"/>
      <c r="DC75" s="127"/>
      <c r="DD75" s="127"/>
      <c r="DE75" s="127"/>
      <c r="DF75" s="127"/>
      <c r="DG75" s="127"/>
      <c r="DH75" s="127"/>
      <c r="DI75" s="127"/>
      <c r="DJ75" s="127"/>
      <c r="DK75" s="127"/>
      <c r="DL75" s="127"/>
      <c r="DM75" s="127"/>
      <c r="DN75" s="127"/>
      <c r="DO75" s="127"/>
      <c r="DP75" s="127"/>
      <c r="DQ75" s="127"/>
      <c r="DR75" s="127"/>
      <c r="DS75" s="127"/>
      <c r="DT75" s="127"/>
      <c r="DU75" s="127"/>
      <c r="DV75" s="127"/>
      <c r="DW75" s="127"/>
      <c r="DX75" s="127"/>
      <c r="DY75" s="127"/>
      <c r="DZ75" s="127"/>
      <c r="EA75" s="127"/>
      <c r="EB75" s="127"/>
      <c r="EC75" s="132"/>
      <c r="ED75" s="127"/>
      <c r="EE75" s="127"/>
      <c r="EF75" s="127"/>
      <c r="EG75" s="127"/>
      <c r="EH75" s="127"/>
      <c r="EI75" s="127"/>
      <c r="EJ75" s="127"/>
      <c r="EK75" s="127"/>
      <c r="EL75" s="127"/>
      <c r="EM75" s="127"/>
      <c r="EN75" s="127"/>
      <c r="EO75" s="127"/>
      <c r="EP75" s="127"/>
      <c r="EQ75" s="127"/>
      <c r="ER75" s="127"/>
      <c r="ES75" s="127"/>
      <c r="ET75" s="127"/>
      <c r="EU75" s="127"/>
      <c r="EV75" s="127"/>
      <c r="EW75" s="127"/>
      <c r="EX75" s="127"/>
      <c r="EY75" s="127"/>
      <c r="EZ75" s="127"/>
      <c r="FA75" s="127"/>
      <c r="FB75" s="127"/>
      <c r="FC75" s="127"/>
      <c r="FD75" s="127"/>
      <c r="FE75" s="127"/>
      <c r="FF75" s="127"/>
      <c r="FG75" s="127"/>
      <c r="FH75" s="127"/>
      <c r="FI75" s="127"/>
      <c r="FJ75" s="127"/>
      <c r="FK75" s="127"/>
      <c r="FL75" s="127"/>
    </row>
    <row r="76" spans="1:168" s="58" customFormat="1" ht="20.25" customHeight="1">
      <c r="A76" s="639"/>
      <c r="B76" s="701"/>
      <c r="C76" s="1068" t="s">
        <v>181</v>
      </c>
      <c r="D76" s="1222"/>
      <c r="E76" s="1222"/>
      <c r="F76" s="1222"/>
      <c r="G76" s="701" t="s">
        <v>181</v>
      </c>
      <c r="H76" s="1224"/>
      <c r="I76" s="1222"/>
      <c r="J76" s="1222"/>
      <c r="K76" s="701" t="s">
        <v>181</v>
      </c>
      <c r="L76" s="870" t="s">
        <v>6</v>
      </c>
      <c r="M76" s="871" t="s">
        <v>181</v>
      </c>
      <c r="N76" s="867" t="s">
        <v>1234</v>
      </c>
      <c r="O76" s="701"/>
      <c r="P76" s="68"/>
      <c r="Q76" s="873">
        <v>0</v>
      </c>
      <c r="R76" s="152" t="s">
        <v>181</v>
      </c>
      <c r="S76" s="873">
        <v>0</v>
      </c>
      <c r="T76" s="152" t="s">
        <v>181</v>
      </c>
      <c r="U76" s="872">
        <v>0</v>
      </c>
      <c r="V76" s="401"/>
      <c r="W76" s="872">
        <v>0</v>
      </c>
      <c r="X76" s="401"/>
      <c r="Y76" s="410">
        <f t="shared" si="60"/>
        <v>0</v>
      </c>
      <c r="Z76" s="401"/>
      <c r="AA76" s="74"/>
      <c r="AB76" s="152" t="s">
        <v>181</v>
      </c>
      <c r="AC76" s="400">
        <f t="shared" si="61"/>
        <v>0</v>
      </c>
      <c r="AD76" s="69" t="s">
        <v>181</v>
      </c>
      <c r="AE76" s="68"/>
      <c r="AF76" s="873">
        <v>0</v>
      </c>
      <c r="AG76" s="152" t="s">
        <v>181</v>
      </c>
      <c r="AH76" s="873">
        <v>0</v>
      </c>
      <c r="AI76" s="152" t="s">
        <v>181</v>
      </c>
      <c r="AJ76" s="872">
        <v>0</v>
      </c>
      <c r="AK76" s="401"/>
      <c r="AL76" s="872">
        <v>0</v>
      </c>
      <c r="AM76" s="401"/>
      <c r="AN76" s="410">
        <f t="shared" si="62"/>
        <v>0</v>
      </c>
      <c r="AO76" s="401"/>
      <c r="AP76" s="74"/>
      <c r="AQ76" s="152" t="s">
        <v>181</v>
      </c>
      <c r="AR76" s="400">
        <f t="shared" si="63"/>
        <v>0</v>
      </c>
      <c r="AS76" s="69" t="s">
        <v>181</v>
      </c>
      <c r="AT76" s="68"/>
      <c r="AU76" s="873">
        <v>0</v>
      </c>
      <c r="AV76" s="152" t="s">
        <v>181</v>
      </c>
      <c r="AW76" s="873">
        <v>0</v>
      </c>
      <c r="AX76" s="152" t="s">
        <v>181</v>
      </c>
      <c r="AY76" s="872">
        <v>0</v>
      </c>
      <c r="AZ76" s="401"/>
      <c r="BA76" s="872">
        <v>0</v>
      </c>
      <c r="BB76" s="401"/>
      <c r="BC76" s="410">
        <f t="shared" si="64"/>
        <v>0</v>
      </c>
      <c r="BD76" s="401"/>
      <c r="BE76" s="74"/>
      <c r="BF76" s="152" t="s">
        <v>181</v>
      </c>
      <c r="BG76" s="400">
        <f t="shared" si="65"/>
        <v>0</v>
      </c>
      <c r="BH76" s="69" t="s">
        <v>181</v>
      </c>
      <c r="BI76" s="68"/>
      <c r="BJ76" s="873">
        <v>0</v>
      </c>
      <c r="BK76" s="152" t="s">
        <v>181</v>
      </c>
      <c r="BL76" s="873">
        <v>0</v>
      </c>
      <c r="BM76" s="152" t="s">
        <v>181</v>
      </c>
      <c r="BN76" s="872">
        <v>0</v>
      </c>
      <c r="BO76" s="401"/>
      <c r="BP76" s="872">
        <v>0</v>
      </c>
      <c r="BQ76" s="401"/>
      <c r="BR76" s="410">
        <f t="shared" si="66"/>
        <v>0</v>
      </c>
      <c r="BS76" s="401"/>
      <c r="BT76" s="74"/>
      <c r="BU76" s="152" t="s">
        <v>181</v>
      </c>
      <c r="BV76" s="400">
        <f t="shared" si="67"/>
        <v>0</v>
      </c>
      <c r="BW76" s="69" t="s">
        <v>181</v>
      </c>
      <c r="BX76" s="68"/>
      <c r="BY76" s="873">
        <v>0</v>
      </c>
      <c r="BZ76" s="152" t="s">
        <v>181</v>
      </c>
      <c r="CA76" s="873">
        <v>0</v>
      </c>
      <c r="CB76" s="152" t="s">
        <v>181</v>
      </c>
      <c r="CC76" s="872">
        <v>0</v>
      </c>
      <c r="CD76" s="401"/>
      <c r="CE76" s="872">
        <v>0</v>
      </c>
      <c r="CF76" s="401"/>
      <c r="CG76" s="410">
        <f t="shared" si="68"/>
        <v>0</v>
      </c>
      <c r="CH76" s="401"/>
      <c r="CI76" s="74"/>
      <c r="CJ76" s="152" t="s">
        <v>181</v>
      </c>
      <c r="CK76" s="400">
        <f t="shared" si="69"/>
        <v>0</v>
      </c>
      <c r="CL76" s="69" t="s">
        <v>181</v>
      </c>
      <c r="CM76" s="185" t="s">
        <v>181</v>
      </c>
      <c r="CN76" s="185"/>
      <c r="CO76" s="185"/>
      <c r="CP76" s="661" t="s">
        <v>181</v>
      </c>
      <c r="CQ76" s="188" t="s">
        <v>181</v>
      </c>
      <c r="CR76" s="729"/>
      <c r="CS76" s="56"/>
      <c r="CT76" s="132"/>
      <c r="CU76" s="132"/>
      <c r="CV76" s="132"/>
      <c r="CW76" s="132"/>
      <c r="CX76" s="132"/>
      <c r="CY76" s="132"/>
      <c r="CZ76" s="127"/>
      <c r="DA76" s="127"/>
      <c r="DB76" s="127"/>
      <c r="DC76" s="127"/>
      <c r="DD76" s="127"/>
      <c r="DE76" s="127"/>
      <c r="DF76" s="127"/>
      <c r="DG76" s="127"/>
      <c r="DH76" s="127"/>
      <c r="DI76" s="127"/>
      <c r="DJ76" s="127"/>
      <c r="DK76" s="127"/>
      <c r="DL76" s="127"/>
      <c r="DM76" s="127"/>
      <c r="DN76" s="127"/>
      <c r="DO76" s="127"/>
      <c r="DP76" s="127"/>
      <c r="DQ76" s="127"/>
      <c r="DR76" s="127"/>
      <c r="DS76" s="127"/>
      <c r="DT76" s="127"/>
      <c r="DU76" s="127"/>
      <c r="DV76" s="127"/>
      <c r="DW76" s="127"/>
      <c r="DX76" s="127"/>
      <c r="DY76" s="127"/>
      <c r="DZ76" s="127"/>
      <c r="EA76" s="127"/>
      <c r="EB76" s="127"/>
      <c r="EC76" s="132"/>
      <c r="ED76" s="127"/>
      <c r="EE76" s="127"/>
      <c r="EF76" s="127"/>
      <c r="EG76" s="127"/>
      <c r="EH76" s="127"/>
      <c r="EI76" s="127"/>
      <c r="EJ76" s="127"/>
      <c r="EK76" s="127"/>
      <c r="EL76" s="127"/>
      <c r="EM76" s="127"/>
      <c r="EN76" s="127"/>
      <c r="EO76" s="127"/>
      <c r="EP76" s="127"/>
      <c r="EQ76" s="127"/>
      <c r="ER76" s="127"/>
      <c r="ES76" s="127"/>
      <c r="ET76" s="127"/>
      <c r="EU76" s="127"/>
      <c r="EV76" s="127"/>
      <c r="EW76" s="127"/>
      <c r="EX76" s="127"/>
      <c r="EY76" s="127"/>
      <c r="EZ76" s="127"/>
      <c r="FA76" s="127"/>
      <c r="FB76" s="127"/>
      <c r="FC76" s="127"/>
      <c r="FD76" s="127"/>
      <c r="FE76" s="127"/>
      <c r="FF76" s="127"/>
      <c r="FG76" s="127"/>
      <c r="FH76" s="127"/>
      <c r="FI76" s="127"/>
      <c r="FJ76" s="127"/>
      <c r="FK76" s="127"/>
      <c r="FL76" s="127"/>
    </row>
    <row r="77" spans="1:168" s="58" customFormat="1" ht="5.0999999999999996" customHeight="1">
      <c r="A77" s="639"/>
      <c r="B77" s="701"/>
      <c r="C77" s="701"/>
      <c r="D77" s="701" t="s">
        <v>181</v>
      </c>
      <c r="E77" s="701" t="s">
        <v>181</v>
      </c>
      <c r="F77" s="701" t="s">
        <v>181</v>
      </c>
      <c r="G77" s="701" t="s">
        <v>181</v>
      </c>
      <c r="H77" s="701" t="s">
        <v>181</v>
      </c>
      <c r="I77" s="701"/>
      <c r="J77" s="701"/>
      <c r="K77" s="701" t="s">
        <v>181</v>
      </c>
      <c r="L77" s="701" t="s">
        <v>181</v>
      </c>
      <c r="M77" s="701" t="s">
        <v>181</v>
      </c>
      <c r="N77" s="723" t="s">
        <v>181</v>
      </c>
      <c r="O77" s="701"/>
      <c r="P77" s="68"/>
      <c r="Q77" s="152" t="s">
        <v>181</v>
      </c>
      <c r="R77" s="152" t="s">
        <v>181</v>
      </c>
      <c r="S77" s="152" t="s">
        <v>181</v>
      </c>
      <c r="T77" s="152" t="s">
        <v>181</v>
      </c>
      <c r="U77" s="401"/>
      <c r="V77" s="401"/>
      <c r="W77" s="401"/>
      <c r="X77" s="401"/>
      <c r="Y77" s="401"/>
      <c r="Z77" s="401"/>
      <c r="AA77" s="401"/>
      <c r="AB77" s="401"/>
      <c r="AC77" s="401"/>
      <c r="AD77" s="69"/>
      <c r="AE77" s="68"/>
      <c r="AF77" s="152" t="s">
        <v>181</v>
      </c>
      <c r="AG77" s="152" t="s">
        <v>181</v>
      </c>
      <c r="AH77" s="152" t="s">
        <v>181</v>
      </c>
      <c r="AI77" s="152" t="s">
        <v>181</v>
      </c>
      <c r="AJ77" s="401"/>
      <c r="AK77" s="401"/>
      <c r="AL77" s="401"/>
      <c r="AM77" s="401"/>
      <c r="AN77" s="401"/>
      <c r="AO77" s="401"/>
      <c r="AP77" s="401"/>
      <c r="AQ77" s="401"/>
      <c r="AR77" s="401"/>
      <c r="AS77" s="69"/>
      <c r="AT77" s="68"/>
      <c r="AU77" s="152" t="s">
        <v>181</v>
      </c>
      <c r="AV77" s="152" t="s">
        <v>181</v>
      </c>
      <c r="AW77" s="152" t="s">
        <v>181</v>
      </c>
      <c r="AX77" s="152" t="s">
        <v>181</v>
      </c>
      <c r="AY77" s="401"/>
      <c r="AZ77" s="401"/>
      <c r="BA77" s="401"/>
      <c r="BB77" s="401"/>
      <c r="BC77" s="401"/>
      <c r="BD77" s="401"/>
      <c r="BE77" s="401"/>
      <c r="BF77" s="401"/>
      <c r="BG77" s="401"/>
      <c r="BH77" s="69"/>
      <c r="BI77" s="68"/>
      <c r="BJ77" s="152" t="s">
        <v>181</v>
      </c>
      <c r="BK77" s="152" t="s">
        <v>181</v>
      </c>
      <c r="BL77" s="152" t="s">
        <v>181</v>
      </c>
      <c r="BM77" s="152" t="s">
        <v>181</v>
      </c>
      <c r="BN77" s="401"/>
      <c r="BO77" s="401"/>
      <c r="BP77" s="401"/>
      <c r="BQ77" s="401"/>
      <c r="BR77" s="401"/>
      <c r="BS77" s="401"/>
      <c r="BT77" s="401"/>
      <c r="BU77" s="401"/>
      <c r="BV77" s="401"/>
      <c r="BW77" s="69"/>
      <c r="BX77" s="68"/>
      <c r="BY77" s="152" t="s">
        <v>181</v>
      </c>
      <c r="BZ77" s="152" t="s">
        <v>181</v>
      </c>
      <c r="CA77" s="152" t="s">
        <v>181</v>
      </c>
      <c r="CB77" s="152" t="s">
        <v>181</v>
      </c>
      <c r="CC77" s="401"/>
      <c r="CD77" s="401"/>
      <c r="CE77" s="401"/>
      <c r="CF77" s="401"/>
      <c r="CG77" s="401"/>
      <c r="CH77" s="401"/>
      <c r="CI77" s="401"/>
      <c r="CJ77" s="401"/>
      <c r="CK77" s="401"/>
      <c r="CL77" s="69" t="s">
        <v>181</v>
      </c>
      <c r="CM77" s="185" t="s">
        <v>181</v>
      </c>
      <c r="CN77" s="185"/>
      <c r="CO77" s="185"/>
      <c r="CP77" s="661" t="s">
        <v>181</v>
      </c>
      <c r="CQ77" s="188" t="s">
        <v>181</v>
      </c>
      <c r="CR77" s="729"/>
      <c r="CS77" s="56"/>
      <c r="CT77" s="132"/>
      <c r="CU77" s="132"/>
      <c r="CV77" s="132"/>
      <c r="CW77" s="132"/>
      <c r="CX77" s="132"/>
      <c r="CY77" s="132"/>
      <c r="CZ77" s="127"/>
      <c r="DA77" s="127"/>
      <c r="DB77" s="127"/>
      <c r="DC77" s="127"/>
      <c r="DD77" s="127"/>
      <c r="DE77" s="127"/>
      <c r="DF77" s="127"/>
      <c r="DG77" s="127"/>
      <c r="DH77" s="127"/>
      <c r="DI77" s="127"/>
      <c r="DJ77" s="127"/>
      <c r="DK77" s="127"/>
      <c r="DL77" s="127"/>
      <c r="DM77" s="127"/>
      <c r="DN77" s="127"/>
      <c r="DO77" s="127"/>
      <c r="DP77" s="127"/>
      <c r="DQ77" s="127"/>
      <c r="DR77" s="127"/>
      <c r="DS77" s="127"/>
      <c r="DT77" s="127"/>
      <c r="DU77" s="127"/>
      <c r="DV77" s="127"/>
      <c r="DW77" s="127"/>
      <c r="DX77" s="127"/>
      <c r="DY77" s="127"/>
      <c r="DZ77" s="127"/>
      <c r="EA77" s="127"/>
      <c r="EB77" s="127"/>
      <c r="EC77" s="132"/>
      <c r="ED77" s="127"/>
      <c r="EE77" s="127"/>
      <c r="EF77" s="127"/>
      <c r="EG77" s="127"/>
      <c r="EH77" s="127"/>
      <c r="EI77" s="127"/>
      <c r="EJ77" s="127"/>
      <c r="EK77" s="127"/>
      <c r="EL77" s="127"/>
      <c r="EM77" s="127"/>
      <c r="EN77" s="127"/>
      <c r="EO77" s="127"/>
      <c r="EP77" s="127"/>
      <c r="EQ77" s="127"/>
      <c r="ER77" s="127"/>
      <c r="ES77" s="127"/>
      <c r="ET77" s="127"/>
      <c r="EU77" s="127"/>
      <c r="EV77" s="127"/>
      <c r="EW77" s="127"/>
      <c r="EX77" s="127"/>
      <c r="EY77" s="127"/>
      <c r="EZ77" s="127"/>
      <c r="FA77" s="127"/>
      <c r="FB77" s="127"/>
      <c r="FC77" s="127"/>
      <c r="FD77" s="127"/>
      <c r="FE77" s="127"/>
      <c r="FF77" s="127"/>
      <c r="FG77" s="127"/>
      <c r="FH77" s="127"/>
      <c r="FI77" s="127"/>
      <c r="FJ77" s="127"/>
      <c r="FK77" s="127"/>
      <c r="FL77" s="127"/>
    </row>
    <row r="78" spans="1:168" s="58" customFormat="1" ht="20.25" customHeight="1">
      <c r="A78" s="639"/>
      <c r="B78" s="720"/>
      <c r="C78" s="1072"/>
      <c r="D78" s="1225"/>
      <c r="E78" s="1222"/>
      <c r="F78" s="1222"/>
      <c r="G78" s="701" t="s">
        <v>181</v>
      </c>
      <c r="H78" s="1223"/>
      <c r="I78" s="1222"/>
      <c r="J78" s="1222"/>
      <c r="K78" s="701" t="s">
        <v>181</v>
      </c>
      <c r="L78" s="866" t="s">
        <v>374</v>
      </c>
      <c r="M78" s="720" t="s">
        <v>181</v>
      </c>
      <c r="N78" s="866" t="s">
        <v>307</v>
      </c>
      <c r="O78" s="723" t="s">
        <v>181</v>
      </c>
      <c r="P78" s="68" t="s">
        <v>181</v>
      </c>
      <c r="Q78" s="873">
        <v>0</v>
      </c>
      <c r="R78" s="152" t="s">
        <v>181</v>
      </c>
      <c r="S78" s="873">
        <v>0</v>
      </c>
      <c r="T78" s="152" t="s">
        <v>181</v>
      </c>
      <c r="U78" s="872">
        <v>0</v>
      </c>
      <c r="V78" s="401"/>
      <c r="W78" s="872">
        <v>0</v>
      </c>
      <c r="X78" s="401"/>
      <c r="Y78" s="410">
        <f t="shared" ref="Y78:Y83" si="70">ROUND(W78*U78*S78*Q78,0)</f>
        <v>0</v>
      </c>
      <c r="Z78" s="401"/>
      <c r="AA78" s="74"/>
      <c r="AB78" s="152" t="s">
        <v>181</v>
      </c>
      <c r="AC78" s="400">
        <f t="shared" ref="AC78:AC83" si="71">AA78+Y78</f>
        <v>0</v>
      </c>
      <c r="AD78" s="69" t="s">
        <v>181</v>
      </c>
      <c r="AE78" s="68" t="s">
        <v>181</v>
      </c>
      <c r="AF78" s="873">
        <v>0</v>
      </c>
      <c r="AG78" s="152" t="s">
        <v>181</v>
      </c>
      <c r="AH78" s="873">
        <v>0</v>
      </c>
      <c r="AI78" s="152" t="s">
        <v>181</v>
      </c>
      <c r="AJ78" s="872">
        <v>0</v>
      </c>
      <c r="AK78" s="401"/>
      <c r="AL78" s="872">
        <v>0</v>
      </c>
      <c r="AM78" s="401"/>
      <c r="AN78" s="410">
        <f t="shared" ref="AN78:AN83" si="72">ROUND(AL78*AJ78*AH78*AF78,0)</f>
        <v>0</v>
      </c>
      <c r="AO78" s="401"/>
      <c r="AP78" s="74"/>
      <c r="AQ78" s="152" t="s">
        <v>181</v>
      </c>
      <c r="AR78" s="400">
        <f t="shared" ref="AR78:AR83" si="73">AP78+AN78</f>
        <v>0</v>
      </c>
      <c r="AS78" s="69" t="s">
        <v>181</v>
      </c>
      <c r="AT78" s="68" t="s">
        <v>181</v>
      </c>
      <c r="AU78" s="873">
        <v>0</v>
      </c>
      <c r="AV78" s="152" t="s">
        <v>181</v>
      </c>
      <c r="AW78" s="873">
        <v>0</v>
      </c>
      <c r="AX78" s="152" t="s">
        <v>181</v>
      </c>
      <c r="AY78" s="872">
        <v>0</v>
      </c>
      <c r="AZ78" s="401"/>
      <c r="BA78" s="872">
        <v>0</v>
      </c>
      <c r="BB78" s="401"/>
      <c r="BC78" s="410">
        <f t="shared" ref="BC78:BC83" si="74">ROUND(BA78*AY78*AW78*AU78,0)</f>
        <v>0</v>
      </c>
      <c r="BD78" s="401"/>
      <c r="BE78" s="74"/>
      <c r="BF78" s="152" t="s">
        <v>181</v>
      </c>
      <c r="BG78" s="400">
        <f t="shared" ref="BG78:BG83" si="75">BE78+BC78</f>
        <v>0</v>
      </c>
      <c r="BH78" s="69" t="s">
        <v>181</v>
      </c>
      <c r="BI78" s="68" t="s">
        <v>181</v>
      </c>
      <c r="BJ78" s="873">
        <v>0</v>
      </c>
      <c r="BK78" s="152" t="s">
        <v>181</v>
      </c>
      <c r="BL78" s="873">
        <v>0</v>
      </c>
      <c r="BM78" s="152" t="s">
        <v>181</v>
      </c>
      <c r="BN78" s="872">
        <v>0</v>
      </c>
      <c r="BO78" s="401"/>
      <c r="BP78" s="872">
        <v>0</v>
      </c>
      <c r="BQ78" s="401"/>
      <c r="BR78" s="410">
        <f t="shared" ref="BR78:BR83" si="76">ROUND(BP78*BN78*BL78*BJ78,0)</f>
        <v>0</v>
      </c>
      <c r="BS78" s="401"/>
      <c r="BT78" s="74"/>
      <c r="BU78" s="152" t="s">
        <v>181</v>
      </c>
      <c r="BV78" s="400">
        <f t="shared" ref="BV78:BV83" si="77">BT78+BR78</f>
        <v>0</v>
      </c>
      <c r="BW78" s="69" t="s">
        <v>181</v>
      </c>
      <c r="BX78" s="68" t="s">
        <v>181</v>
      </c>
      <c r="BY78" s="873">
        <v>0</v>
      </c>
      <c r="BZ78" s="152" t="s">
        <v>181</v>
      </c>
      <c r="CA78" s="873">
        <v>0</v>
      </c>
      <c r="CB78" s="152" t="s">
        <v>181</v>
      </c>
      <c r="CC78" s="872">
        <v>0</v>
      </c>
      <c r="CD78" s="401"/>
      <c r="CE78" s="872">
        <v>0</v>
      </c>
      <c r="CF78" s="401"/>
      <c r="CG78" s="410">
        <f t="shared" ref="CG78:CG83" si="78">ROUND(CE78*CC78*CA78*BY78,0)</f>
        <v>0</v>
      </c>
      <c r="CH78" s="401"/>
      <c r="CI78" s="74"/>
      <c r="CJ78" s="152" t="s">
        <v>181</v>
      </c>
      <c r="CK78" s="400">
        <f t="shared" ref="CK78:CK83" si="79">CI78+CG78</f>
        <v>0</v>
      </c>
      <c r="CL78" s="69" t="s">
        <v>181</v>
      </c>
      <c r="CM78" s="185" t="s">
        <v>181</v>
      </c>
      <c r="CN78" s="185"/>
      <c r="CO78" s="185"/>
      <c r="CP78" s="661" t="s">
        <v>181</v>
      </c>
      <c r="CQ78" s="188" t="s">
        <v>181</v>
      </c>
      <c r="CR78" s="729"/>
      <c r="CS78" s="56" t="s">
        <v>181</v>
      </c>
      <c r="CT78" s="132" t="s">
        <v>181</v>
      </c>
      <c r="CU78" s="132" t="s">
        <v>181</v>
      </c>
      <c r="CV78" s="132" t="s">
        <v>181</v>
      </c>
      <c r="CW78" s="132" t="s">
        <v>181</v>
      </c>
      <c r="CX78" s="132" t="s">
        <v>181</v>
      </c>
      <c r="CY78" s="132" t="s">
        <v>181</v>
      </c>
      <c r="CZ78" s="127"/>
      <c r="DA78" s="127"/>
      <c r="DB78" s="127"/>
      <c r="DC78" s="127"/>
      <c r="DD78" s="127"/>
      <c r="DE78" s="127"/>
      <c r="DF78" s="127"/>
      <c r="DG78" s="127"/>
      <c r="DH78" s="127"/>
      <c r="DI78" s="127"/>
      <c r="DJ78" s="127"/>
      <c r="DK78" s="127"/>
      <c r="DL78" s="127"/>
      <c r="DM78" s="127"/>
      <c r="DN78" s="127"/>
      <c r="DO78" s="127"/>
      <c r="DP78" s="127"/>
      <c r="DQ78" s="127"/>
      <c r="DR78" s="127"/>
      <c r="DS78" s="127"/>
      <c r="DT78" s="127"/>
      <c r="DU78" s="127"/>
      <c r="DV78" s="127"/>
      <c r="DW78" s="127"/>
      <c r="DX78" s="127"/>
      <c r="DY78" s="127"/>
      <c r="DZ78" s="127"/>
      <c r="EA78" s="127"/>
      <c r="EB78" s="127"/>
      <c r="EC78" s="132" t="s">
        <v>181</v>
      </c>
      <c r="ED78" s="127"/>
      <c r="EE78" s="127"/>
      <c r="EF78" s="127"/>
      <c r="EG78" s="127"/>
      <c r="EH78" s="127"/>
      <c r="EI78" s="127"/>
      <c r="EJ78" s="127"/>
      <c r="EK78" s="127"/>
      <c r="EL78" s="127"/>
      <c r="EM78" s="127"/>
      <c r="EN78" s="127"/>
      <c r="EO78" s="127"/>
      <c r="EP78" s="127"/>
      <c r="EQ78" s="127"/>
      <c r="ER78" s="127"/>
      <c r="ES78" s="127"/>
      <c r="ET78" s="127"/>
      <c r="EU78" s="127"/>
      <c r="EV78" s="127"/>
      <c r="EW78" s="127"/>
      <c r="EX78" s="127"/>
      <c r="EY78" s="127"/>
      <c r="EZ78" s="127"/>
      <c r="FA78" s="127"/>
      <c r="FB78" s="127"/>
      <c r="FC78" s="127"/>
      <c r="FD78" s="127"/>
      <c r="FE78" s="127"/>
      <c r="FF78" s="127"/>
      <c r="FG78" s="127"/>
      <c r="FH78" s="127"/>
      <c r="FI78" s="127"/>
      <c r="FJ78" s="127"/>
      <c r="FK78" s="127"/>
      <c r="FL78" s="127"/>
    </row>
    <row r="79" spans="1:168" s="58" customFormat="1" ht="20.25" customHeight="1">
      <c r="A79" s="639"/>
      <c r="B79" s="720"/>
      <c r="C79" s="1072"/>
      <c r="D79" s="1222"/>
      <c r="E79" s="1222"/>
      <c r="F79" s="1222"/>
      <c r="G79" s="701"/>
      <c r="H79" s="1223"/>
      <c r="I79" s="1222"/>
      <c r="J79" s="1222"/>
      <c r="K79" s="701"/>
      <c r="L79" s="867" t="s">
        <v>1226</v>
      </c>
      <c r="M79" s="720"/>
      <c r="N79" s="867" t="s">
        <v>1227</v>
      </c>
      <c r="O79" s="723"/>
      <c r="P79" s="68"/>
      <c r="Q79" s="873">
        <v>0</v>
      </c>
      <c r="R79" s="152" t="s">
        <v>181</v>
      </c>
      <c r="S79" s="873">
        <v>0</v>
      </c>
      <c r="T79" s="152" t="s">
        <v>181</v>
      </c>
      <c r="U79" s="872">
        <v>0</v>
      </c>
      <c r="V79" s="401"/>
      <c r="W79" s="872">
        <v>0</v>
      </c>
      <c r="X79" s="401"/>
      <c r="Y79" s="410">
        <f t="shared" si="70"/>
        <v>0</v>
      </c>
      <c r="Z79" s="401"/>
      <c r="AA79" s="74"/>
      <c r="AB79" s="152" t="s">
        <v>181</v>
      </c>
      <c r="AC79" s="400">
        <f t="shared" si="71"/>
        <v>0</v>
      </c>
      <c r="AD79" s="69" t="s">
        <v>181</v>
      </c>
      <c r="AE79" s="68"/>
      <c r="AF79" s="873">
        <v>0</v>
      </c>
      <c r="AG79" s="152" t="s">
        <v>181</v>
      </c>
      <c r="AH79" s="873">
        <v>0</v>
      </c>
      <c r="AI79" s="152" t="s">
        <v>181</v>
      </c>
      <c r="AJ79" s="872">
        <v>0</v>
      </c>
      <c r="AK79" s="401"/>
      <c r="AL79" s="872">
        <v>0</v>
      </c>
      <c r="AM79" s="401"/>
      <c r="AN79" s="410">
        <f t="shared" si="72"/>
        <v>0</v>
      </c>
      <c r="AO79" s="401"/>
      <c r="AP79" s="74"/>
      <c r="AQ79" s="152" t="s">
        <v>181</v>
      </c>
      <c r="AR79" s="400">
        <f t="shared" si="73"/>
        <v>0</v>
      </c>
      <c r="AS79" s="69" t="s">
        <v>181</v>
      </c>
      <c r="AT79" s="68"/>
      <c r="AU79" s="873">
        <v>0</v>
      </c>
      <c r="AV79" s="152" t="s">
        <v>181</v>
      </c>
      <c r="AW79" s="873">
        <v>0</v>
      </c>
      <c r="AX79" s="152" t="s">
        <v>181</v>
      </c>
      <c r="AY79" s="872">
        <v>0</v>
      </c>
      <c r="AZ79" s="401"/>
      <c r="BA79" s="872">
        <v>0</v>
      </c>
      <c r="BB79" s="401"/>
      <c r="BC79" s="410">
        <f t="shared" si="74"/>
        <v>0</v>
      </c>
      <c r="BD79" s="401"/>
      <c r="BE79" s="74"/>
      <c r="BF79" s="152" t="s">
        <v>181</v>
      </c>
      <c r="BG79" s="400">
        <f t="shared" si="75"/>
        <v>0</v>
      </c>
      <c r="BH79" s="69" t="s">
        <v>181</v>
      </c>
      <c r="BI79" s="68"/>
      <c r="BJ79" s="873">
        <v>0</v>
      </c>
      <c r="BK79" s="152" t="s">
        <v>181</v>
      </c>
      <c r="BL79" s="873">
        <v>0</v>
      </c>
      <c r="BM79" s="152" t="s">
        <v>181</v>
      </c>
      <c r="BN79" s="872">
        <v>0</v>
      </c>
      <c r="BO79" s="401"/>
      <c r="BP79" s="872">
        <v>0</v>
      </c>
      <c r="BQ79" s="401"/>
      <c r="BR79" s="410">
        <f t="shared" si="76"/>
        <v>0</v>
      </c>
      <c r="BS79" s="401"/>
      <c r="BT79" s="74"/>
      <c r="BU79" s="152" t="s">
        <v>181</v>
      </c>
      <c r="BV79" s="400">
        <f t="shared" si="77"/>
        <v>0</v>
      </c>
      <c r="BW79" s="69" t="s">
        <v>181</v>
      </c>
      <c r="BX79" s="68"/>
      <c r="BY79" s="873">
        <v>0</v>
      </c>
      <c r="BZ79" s="152" t="s">
        <v>181</v>
      </c>
      <c r="CA79" s="873">
        <v>0</v>
      </c>
      <c r="CB79" s="152" t="s">
        <v>181</v>
      </c>
      <c r="CC79" s="872">
        <v>0</v>
      </c>
      <c r="CD79" s="401"/>
      <c r="CE79" s="872">
        <v>0</v>
      </c>
      <c r="CF79" s="401"/>
      <c r="CG79" s="410">
        <f t="shared" si="78"/>
        <v>0</v>
      </c>
      <c r="CH79" s="401"/>
      <c r="CI79" s="74"/>
      <c r="CJ79" s="152" t="s">
        <v>181</v>
      </c>
      <c r="CK79" s="400">
        <f t="shared" si="79"/>
        <v>0</v>
      </c>
      <c r="CL79" s="69" t="s">
        <v>181</v>
      </c>
      <c r="CM79" s="185" t="s">
        <v>181</v>
      </c>
      <c r="CN79" s="185"/>
      <c r="CO79" s="185"/>
      <c r="CP79" s="661" t="s">
        <v>181</v>
      </c>
      <c r="CQ79" s="188" t="s">
        <v>181</v>
      </c>
      <c r="CR79" s="729"/>
      <c r="CS79" s="56"/>
      <c r="CT79" s="132"/>
      <c r="CU79" s="132"/>
      <c r="CV79" s="132"/>
      <c r="CW79" s="132"/>
      <c r="CX79" s="132"/>
      <c r="CY79" s="132"/>
      <c r="CZ79" s="127"/>
      <c r="DA79" s="127"/>
      <c r="DB79" s="127"/>
      <c r="DC79" s="127"/>
      <c r="DD79" s="127"/>
      <c r="DE79" s="127"/>
      <c r="DF79" s="127"/>
      <c r="DG79" s="127"/>
      <c r="DH79" s="127"/>
      <c r="DI79" s="127"/>
      <c r="DJ79" s="127"/>
      <c r="DK79" s="127"/>
      <c r="DL79" s="127"/>
      <c r="DM79" s="127"/>
      <c r="DN79" s="127"/>
      <c r="DO79" s="127"/>
      <c r="DP79" s="127"/>
      <c r="DQ79" s="127"/>
      <c r="DR79" s="127"/>
      <c r="DS79" s="127"/>
      <c r="DT79" s="127"/>
      <c r="DU79" s="127"/>
      <c r="DV79" s="127"/>
      <c r="DW79" s="127"/>
      <c r="DX79" s="127"/>
      <c r="DY79" s="127"/>
      <c r="DZ79" s="127"/>
      <c r="EA79" s="127"/>
      <c r="EB79" s="127"/>
      <c r="EC79" s="132"/>
      <c r="ED79" s="127"/>
      <c r="EE79" s="127"/>
      <c r="EF79" s="127"/>
      <c r="EG79" s="127"/>
      <c r="EH79" s="127"/>
      <c r="EI79" s="127"/>
      <c r="EJ79" s="127"/>
      <c r="EK79" s="127"/>
      <c r="EL79" s="127"/>
      <c r="EM79" s="127"/>
      <c r="EN79" s="127"/>
      <c r="EO79" s="127"/>
      <c r="EP79" s="127"/>
      <c r="EQ79" s="127"/>
      <c r="ER79" s="127"/>
      <c r="ES79" s="127"/>
      <c r="ET79" s="127"/>
      <c r="EU79" s="127"/>
      <c r="EV79" s="127"/>
      <c r="EW79" s="127"/>
      <c r="EX79" s="127"/>
      <c r="EY79" s="127"/>
      <c r="EZ79" s="127"/>
      <c r="FA79" s="127"/>
      <c r="FB79" s="127"/>
      <c r="FC79" s="127"/>
      <c r="FD79" s="127"/>
      <c r="FE79" s="127"/>
      <c r="FF79" s="127"/>
      <c r="FG79" s="127"/>
      <c r="FH79" s="127"/>
      <c r="FI79" s="127"/>
      <c r="FJ79" s="127"/>
      <c r="FK79" s="127"/>
      <c r="FL79" s="127"/>
    </row>
    <row r="80" spans="1:168" s="58" customFormat="1" ht="20.25" customHeight="1">
      <c r="A80" s="639"/>
      <c r="B80" s="720"/>
      <c r="C80" s="1072"/>
      <c r="D80" s="1222"/>
      <c r="E80" s="1222"/>
      <c r="F80" s="1222"/>
      <c r="G80" s="701"/>
      <c r="H80" s="1223"/>
      <c r="I80" s="1222"/>
      <c r="J80" s="1222"/>
      <c r="K80" s="701"/>
      <c r="L80" s="867" t="s">
        <v>1228</v>
      </c>
      <c r="M80" s="720"/>
      <c r="N80" s="867" t="s">
        <v>1229</v>
      </c>
      <c r="O80" s="723"/>
      <c r="P80" s="68"/>
      <c r="Q80" s="873">
        <v>0</v>
      </c>
      <c r="R80" s="152" t="s">
        <v>181</v>
      </c>
      <c r="S80" s="873">
        <v>0</v>
      </c>
      <c r="T80" s="152" t="s">
        <v>181</v>
      </c>
      <c r="U80" s="872">
        <v>0</v>
      </c>
      <c r="V80" s="401"/>
      <c r="W80" s="872">
        <v>0</v>
      </c>
      <c r="X80" s="401"/>
      <c r="Y80" s="410">
        <f t="shared" si="70"/>
        <v>0</v>
      </c>
      <c r="Z80" s="401"/>
      <c r="AA80" s="74"/>
      <c r="AB80" s="152" t="s">
        <v>181</v>
      </c>
      <c r="AC80" s="400">
        <f t="shared" si="71"/>
        <v>0</v>
      </c>
      <c r="AD80" s="69" t="s">
        <v>181</v>
      </c>
      <c r="AE80" s="68"/>
      <c r="AF80" s="873">
        <v>0</v>
      </c>
      <c r="AG80" s="152" t="s">
        <v>181</v>
      </c>
      <c r="AH80" s="873">
        <v>0</v>
      </c>
      <c r="AI80" s="152" t="s">
        <v>181</v>
      </c>
      <c r="AJ80" s="872">
        <v>0</v>
      </c>
      <c r="AK80" s="401"/>
      <c r="AL80" s="872">
        <v>0</v>
      </c>
      <c r="AM80" s="401"/>
      <c r="AN80" s="410">
        <f t="shared" si="72"/>
        <v>0</v>
      </c>
      <c r="AO80" s="401"/>
      <c r="AP80" s="74"/>
      <c r="AQ80" s="152" t="s">
        <v>181</v>
      </c>
      <c r="AR80" s="400">
        <f t="shared" si="73"/>
        <v>0</v>
      </c>
      <c r="AS80" s="69" t="s">
        <v>181</v>
      </c>
      <c r="AT80" s="68"/>
      <c r="AU80" s="873">
        <v>0</v>
      </c>
      <c r="AV80" s="152" t="s">
        <v>181</v>
      </c>
      <c r="AW80" s="873">
        <v>0</v>
      </c>
      <c r="AX80" s="152" t="s">
        <v>181</v>
      </c>
      <c r="AY80" s="872">
        <v>0</v>
      </c>
      <c r="AZ80" s="401"/>
      <c r="BA80" s="872">
        <v>0</v>
      </c>
      <c r="BB80" s="401"/>
      <c r="BC80" s="410">
        <f t="shared" si="74"/>
        <v>0</v>
      </c>
      <c r="BD80" s="401"/>
      <c r="BE80" s="74"/>
      <c r="BF80" s="152" t="s">
        <v>181</v>
      </c>
      <c r="BG80" s="400">
        <f t="shared" si="75"/>
        <v>0</v>
      </c>
      <c r="BH80" s="69" t="s">
        <v>181</v>
      </c>
      <c r="BI80" s="68"/>
      <c r="BJ80" s="873">
        <v>0</v>
      </c>
      <c r="BK80" s="152" t="s">
        <v>181</v>
      </c>
      <c r="BL80" s="873">
        <v>0</v>
      </c>
      <c r="BM80" s="152" t="s">
        <v>181</v>
      </c>
      <c r="BN80" s="872">
        <v>0</v>
      </c>
      <c r="BO80" s="401"/>
      <c r="BP80" s="872">
        <v>0</v>
      </c>
      <c r="BQ80" s="401"/>
      <c r="BR80" s="410">
        <f t="shared" si="76"/>
        <v>0</v>
      </c>
      <c r="BS80" s="401"/>
      <c r="BT80" s="74"/>
      <c r="BU80" s="152" t="s">
        <v>181</v>
      </c>
      <c r="BV80" s="400">
        <f t="shared" si="77"/>
        <v>0</v>
      </c>
      <c r="BW80" s="69" t="s">
        <v>181</v>
      </c>
      <c r="BX80" s="68"/>
      <c r="BY80" s="873">
        <v>0</v>
      </c>
      <c r="BZ80" s="152" t="s">
        <v>181</v>
      </c>
      <c r="CA80" s="873">
        <v>0</v>
      </c>
      <c r="CB80" s="152" t="s">
        <v>181</v>
      </c>
      <c r="CC80" s="872">
        <v>0</v>
      </c>
      <c r="CD80" s="401"/>
      <c r="CE80" s="872">
        <v>0</v>
      </c>
      <c r="CF80" s="401"/>
      <c r="CG80" s="410">
        <f t="shared" si="78"/>
        <v>0</v>
      </c>
      <c r="CH80" s="401"/>
      <c r="CI80" s="74"/>
      <c r="CJ80" s="152" t="s">
        <v>181</v>
      </c>
      <c r="CK80" s="400">
        <f t="shared" si="79"/>
        <v>0</v>
      </c>
      <c r="CL80" s="69" t="s">
        <v>181</v>
      </c>
      <c r="CM80" s="185" t="s">
        <v>181</v>
      </c>
      <c r="CN80" s="185"/>
      <c r="CO80" s="185"/>
      <c r="CP80" s="661" t="s">
        <v>181</v>
      </c>
      <c r="CQ80" s="188" t="s">
        <v>181</v>
      </c>
      <c r="CR80" s="729"/>
      <c r="CS80" s="56"/>
      <c r="CT80" s="132"/>
      <c r="CU80" s="132"/>
      <c r="CV80" s="132"/>
      <c r="CW80" s="132"/>
      <c r="CX80" s="132"/>
      <c r="CY80" s="132"/>
      <c r="CZ80" s="127"/>
      <c r="DA80" s="127"/>
      <c r="DB80" s="127"/>
      <c r="DC80" s="127"/>
      <c r="DD80" s="127"/>
      <c r="DE80" s="127"/>
      <c r="DF80" s="127"/>
      <c r="DG80" s="127"/>
      <c r="DH80" s="127"/>
      <c r="DI80" s="127"/>
      <c r="DJ80" s="127"/>
      <c r="DK80" s="127"/>
      <c r="DL80" s="127"/>
      <c r="DM80" s="127"/>
      <c r="DN80" s="127"/>
      <c r="DO80" s="127"/>
      <c r="DP80" s="127"/>
      <c r="DQ80" s="127"/>
      <c r="DR80" s="127"/>
      <c r="DS80" s="127"/>
      <c r="DT80" s="127"/>
      <c r="DU80" s="127"/>
      <c r="DV80" s="127"/>
      <c r="DW80" s="127"/>
      <c r="DX80" s="127"/>
      <c r="DY80" s="127"/>
      <c r="DZ80" s="127"/>
      <c r="EA80" s="127"/>
      <c r="EB80" s="127"/>
      <c r="EC80" s="132"/>
      <c r="ED80" s="127"/>
      <c r="EE80" s="127"/>
      <c r="EF80" s="127"/>
      <c r="EG80" s="127"/>
      <c r="EH80" s="127"/>
      <c r="EI80" s="127"/>
      <c r="EJ80" s="127"/>
      <c r="EK80" s="127"/>
      <c r="EL80" s="127"/>
      <c r="EM80" s="127"/>
      <c r="EN80" s="127"/>
      <c r="EO80" s="127"/>
      <c r="EP80" s="127"/>
      <c r="EQ80" s="127"/>
      <c r="ER80" s="127"/>
      <c r="ES80" s="127"/>
      <c r="ET80" s="127"/>
      <c r="EU80" s="127"/>
      <c r="EV80" s="127"/>
      <c r="EW80" s="127"/>
      <c r="EX80" s="127"/>
      <c r="EY80" s="127"/>
      <c r="EZ80" s="127"/>
      <c r="FA80" s="127"/>
      <c r="FB80" s="127"/>
      <c r="FC80" s="127"/>
      <c r="FD80" s="127"/>
      <c r="FE80" s="127"/>
      <c r="FF80" s="127"/>
      <c r="FG80" s="127"/>
      <c r="FH80" s="127"/>
      <c r="FI80" s="127"/>
      <c r="FJ80" s="127"/>
      <c r="FK80" s="127"/>
      <c r="FL80" s="127"/>
    </row>
    <row r="81" spans="1:168" s="58" customFormat="1" ht="20.25" customHeight="1">
      <c r="A81" s="639"/>
      <c r="B81" s="720"/>
      <c r="C81" s="1072"/>
      <c r="D81" s="1222"/>
      <c r="E81" s="1222"/>
      <c r="F81" s="1222"/>
      <c r="G81" s="701"/>
      <c r="H81" s="1223"/>
      <c r="I81" s="1222"/>
      <c r="J81" s="1222"/>
      <c r="K81" s="701"/>
      <c r="L81" s="868" t="s">
        <v>1231</v>
      </c>
      <c r="M81" s="720"/>
      <c r="N81" s="867" t="s">
        <v>1232</v>
      </c>
      <c r="O81" s="723"/>
      <c r="P81" s="68"/>
      <c r="Q81" s="873">
        <v>0</v>
      </c>
      <c r="R81" s="152" t="s">
        <v>181</v>
      </c>
      <c r="S81" s="873">
        <v>0</v>
      </c>
      <c r="T81" s="152" t="s">
        <v>181</v>
      </c>
      <c r="U81" s="872">
        <v>0</v>
      </c>
      <c r="V81" s="401"/>
      <c r="W81" s="872">
        <v>0</v>
      </c>
      <c r="X81" s="401"/>
      <c r="Y81" s="410">
        <f t="shared" si="70"/>
        <v>0</v>
      </c>
      <c r="Z81" s="401"/>
      <c r="AA81" s="74"/>
      <c r="AB81" s="152" t="s">
        <v>181</v>
      </c>
      <c r="AC81" s="400">
        <f t="shared" si="71"/>
        <v>0</v>
      </c>
      <c r="AD81" s="69" t="s">
        <v>181</v>
      </c>
      <c r="AE81" s="68"/>
      <c r="AF81" s="873">
        <v>0</v>
      </c>
      <c r="AG81" s="152" t="s">
        <v>181</v>
      </c>
      <c r="AH81" s="873">
        <v>0</v>
      </c>
      <c r="AI81" s="152" t="s">
        <v>181</v>
      </c>
      <c r="AJ81" s="872">
        <v>0</v>
      </c>
      <c r="AK81" s="401"/>
      <c r="AL81" s="872">
        <v>0</v>
      </c>
      <c r="AM81" s="401"/>
      <c r="AN81" s="410">
        <f t="shared" si="72"/>
        <v>0</v>
      </c>
      <c r="AO81" s="401"/>
      <c r="AP81" s="74"/>
      <c r="AQ81" s="152" t="s">
        <v>181</v>
      </c>
      <c r="AR81" s="400">
        <f t="shared" si="73"/>
        <v>0</v>
      </c>
      <c r="AS81" s="69" t="s">
        <v>181</v>
      </c>
      <c r="AT81" s="68"/>
      <c r="AU81" s="873">
        <v>0</v>
      </c>
      <c r="AV81" s="152" t="s">
        <v>181</v>
      </c>
      <c r="AW81" s="873">
        <v>0</v>
      </c>
      <c r="AX81" s="152" t="s">
        <v>181</v>
      </c>
      <c r="AY81" s="872">
        <v>0</v>
      </c>
      <c r="AZ81" s="401"/>
      <c r="BA81" s="872">
        <v>0</v>
      </c>
      <c r="BB81" s="401"/>
      <c r="BC81" s="410">
        <f t="shared" si="74"/>
        <v>0</v>
      </c>
      <c r="BD81" s="401"/>
      <c r="BE81" s="74"/>
      <c r="BF81" s="152" t="s">
        <v>181</v>
      </c>
      <c r="BG81" s="400">
        <f t="shared" si="75"/>
        <v>0</v>
      </c>
      <c r="BH81" s="69" t="s">
        <v>181</v>
      </c>
      <c r="BI81" s="68"/>
      <c r="BJ81" s="873">
        <v>0</v>
      </c>
      <c r="BK81" s="152" t="s">
        <v>181</v>
      </c>
      <c r="BL81" s="873">
        <v>0</v>
      </c>
      <c r="BM81" s="152" t="s">
        <v>181</v>
      </c>
      <c r="BN81" s="872">
        <v>0</v>
      </c>
      <c r="BO81" s="401"/>
      <c r="BP81" s="872">
        <v>0</v>
      </c>
      <c r="BQ81" s="401"/>
      <c r="BR81" s="410">
        <f t="shared" si="76"/>
        <v>0</v>
      </c>
      <c r="BS81" s="401"/>
      <c r="BT81" s="74"/>
      <c r="BU81" s="152" t="s">
        <v>181</v>
      </c>
      <c r="BV81" s="400">
        <f t="shared" si="77"/>
        <v>0</v>
      </c>
      <c r="BW81" s="69" t="s">
        <v>181</v>
      </c>
      <c r="BX81" s="68"/>
      <c r="BY81" s="873">
        <v>0</v>
      </c>
      <c r="BZ81" s="152" t="s">
        <v>181</v>
      </c>
      <c r="CA81" s="873">
        <v>0</v>
      </c>
      <c r="CB81" s="152" t="s">
        <v>181</v>
      </c>
      <c r="CC81" s="872">
        <v>0</v>
      </c>
      <c r="CD81" s="401"/>
      <c r="CE81" s="872">
        <v>0</v>
      </c>
      <c r="CF81" s="401"/>
      <c r="CG81" s="410">
        <f t="shared" si="78"/>
        <v>0</v>
      </c>
      <c r="CH81" s="401"/>
      <c r="CI81" s="74"/>
      <c r="CJ81" s="152" t="s">
        <v>181</v>
      </c>
      <c r="CK81" s="400">
        <f t="shared" si="79"/>
        <v>0</v>
      </c>
      <c r="CL81" s="69" t="s">
        <v>181</v>
      </c>
      <c r="CM81" s="185" t="s">
        <v>181</v>
      </c>
      <c r="CN81" s="185"/>
      <c r="CO81" s="185"/>
      <c r="CP81" s="661" t="s">
        <v>181</v>
      </c>
      <c r="CQ81" s="188" t="s">
        <v>181</v>
      </c>
      <c r="CR81" s="729"/>
      <c r="CS81" s="56"/>
      <c r="CT81" s="132"/>
      <c r="CU81" s="132"/>
      <c r="CV81" s="132"/>
      <c r="CW81" s="132"/>
      <c r="CX81" s="132"/>
      <c r="CY81" s="132"/>
      <c r="CZ81" s="127"/>
      <c r="DA81" s="127"/>
      <c r="DB81" s="127"/>
      <c r="DC81" s="127"/>
      <c r="DD81" s="127"/>
      <c r="DE81" s="127"/>
      <c r="DF81" s="127"/>
      <c r="DG81" s="127"/>
      <c r="DH81" s="127"/>
      <c r="DI81" s="127"/>
      <c r="DJ81" s="127"/>
      <c r="DK81" s="127"/>
      <c r="DL81" s="127"/>
      <c r="DM81" s="127"/>
      <c r="DN81" s="127"/>
      <c r="DO81" s="127"/>
      <c r="DP81" s="127"/>
      <c r="DQ81" s="127"/>
      <c r="DR81" s="127"/>
      <c r="DS81" s="127"/>
      <c r="DT81" s="127"/>
      <c r="DU81" s="127"/>
      <c r="DV81" s="127"/>
      <c r="DW81" s="127"/>
      <c r="DX81" s="127"/>
      <c r="DY81" s="127"/>
      <c r="DZ81" s="127"/>
      <c r="EA81" s="127"/>
      <c r="EB81" s="127"/>
      <c r="EC81" s="132"/>
      <c r="ED81" s="127"/>
      <c r="EE81" s="127"/>
      <c r="EF81" s="127"/>
      <c r="EG81" s="127"/>
      <c r="EH81" s="127"/>
      <c r="EI81" s="127"/>
      <c r="EJ81" s="127"/>
      <c r="EK81" s="127"/>
      <c r="EL81" s="127"/>
      <c r="EM81" s="127"/>
      <c r="EN81" s="127"/>
      <c r="EO81" s="127"/>
      <c r="EP81" s="127"/>
      <c r="EQ81" s="127"/>
      <c r="ER81" s="127"/>
      <c r="ES81" s="127"/>
      <c r="ET81" s="127"/>
      <c r="EU81" s="127"/>
      <c r="EV81" s="127"/>
      <c r="EW81" s="127"/>
      <c r="EX81" s="127"/>
      <c r="EY81" s="127"/>
      <c r="EZ81" s="127"/>
      <c r="FA81" s="127"/>
      <c r="FB81" s="127"/>
      <c r="FC81" s="127"/>
      <c r="FD81" s="127"/>
      <c r="FE81" s="127"/>
      <c r="FF81" s="127"/>
      <c r="FG81" s="127"/>
      <c r="FH81" s="127"/>
      <c r="FI81" s="127"/>
      <c r="FJ81" s="127"/>
      <c r="FK81" s="127"/>
      <c r="FL81" s="127"/>
    </row>
    <row r="82" spans="1:168" s="58" customFormat="1" ht="20.25" customHeight="1">
      <c r="A82" s="639"/>
      <c r="B82" s="720"/>
      <c r="C82" s="1072"/>
      <c r="D82" s="1222"/>
      <c r="E82" s="1222"/>
      <c r="F82" s="1222"/>
      <c r="G82" s="701"/>
      <c r="H82" s="1223"/>
      <c r="I82" s="1222"/>
      <c r="J82" s="1222"/>
      <c r="K82" s="701"/>
      <c r="L82" s="867" t="s">
        <v>1233</v>
      </c>
      <c r="M82" s="720"/>
      <c r="N82" s="867" t="s">
        <v>1234</v>
      </c>
      <c r="O82" s="723"/>
      <c r="P82" s="68"/>
      <c r="Q82" s="873">
        <v>0</v>
      </c>
      <c r="R82" s="152" t="s">
        <v>181</v>
      </c>
      <c r="S82" s="873">
        <v>0</v>
      </c>
      <c r="T82" s="152" t="s">
        <v>181</v>
      </c>
      <c r="U82" s="872">
        <v>0</v>
      </c>
      <c r="V82" s="401"/>
      <c r="W82" s="872">
        <v>0</v>
      </c>
      <c r="X82" s="401"/>
      <c r="Y82" s="410">
        <f t="shared" si="70"/>
        <v>0</v>
      </c>
      <c r="Z82" s="401"/>
      <c r="AA82" s="74"/>
      <c r="AB82" s="152" t="s">
        <v>181</v>
      </c>
      <c r="AC82" s="400">
        <f t="shared" si="71"/>
        <v>0</v>
      </c>
      <c r="AD82" s="69" t="s">
        <v>181</v>
      </c>
      <c r="AE82" s="68"/>
      <c r="AF82" s="873">
        <v>0</v>
      </c>
      <c r="AG82" s="152" t="s">
        <v>181</v>
      </c>
      <c r="AH82" s="873">
        <v>0</v>
      </c>
      <c r="AI82" s="152" t="s">
        <v>181</v>
      </c>
      <c r="AJ82" s="872">
        <v>0</v>
      </c>
      <c r="AK82" s="401"/>
      <c r="AL82" s="872">
        <v>0</v>
      </c>
      <c r="AM82" s="401"/>
      <c r="AN82" s="410">
        <f t="shared" si="72"/>
        <v>0</v>
      </c>
      <c r="AO82" s="401"/>
      <c r="AP82" s="74"/>
      <c r="AQ82" s="152" t="s">
        <v>181</v>
      </c>
      <c r="AR82" s="400">
        <f t="shared" si="73"/>
        <v>0</v>
      </c>
      <c r="AS82" s="69" t="s">
        <v>181</v>
      </c>
      <c r="AT82" s="68"/>
      <c r="AU82" s="873">
        <v>0</v>
      </c>
      <c r="AV82" s="152" t="s">
        <v>181</v>
      </c>
      <c r="AW82" s="873">
        <v>0</v>
      </c>
      <c r="AX82" s="152" t="s">
        <v>181</v>
      </c>
      <c r="AY82" s="872">
        <v>0</v>
      </c>
      <c r="AZ82" s="401"/>
      <c r="BA82" s="872">
        <v>0</v>
      </c>
      <c r="BB82" s="401"/>
      <c r="BC82" s="410">
        <f t="shared" si="74"/>
        <v>0</v>
      </c>
      <c r="BD82" s="401"/>
      <c r="BE82" s="74"/>
      <c r="BF82" s="152" t="s">
        <v>181</v>
      </c>
      <c r="BG82" s="400">
        <f t="shared" si="75"/>
        <v>0</v>
      </c>
      <c r="BH82" s="69" t="s">
        <v>181</v>
      </c>
      <c r="BI82" s="68"/>
      <c r="BJ82" s="873">
        <v>0</v>
      </c>
      <c r="BK82" s="152" t="s">
        <v>181</v>
      </c>
      <c r="BL82" s="873">
        <v>0</v>
      </c>
      <c r="BM82" s="152" t="s">
        <v>181</v>
      </c>
      <c r="BN82" s="872">
        <v>0</v>
      </c>
      <c r="BO82" s="401"/>
      <c r="BP82" s="872">
        <v>0</v>
      </c>
      <c r="BQ82" s="401"/>
      <c r="BR82" s="410">
        <f t="shared" si="76"/>
        <v>0</v>
      </c>
      <c r="BS82" s="401"/>
      <c r="BT82" s="74"/>
      <c r="BU82" s="152" t="s">
        <v>181</v>
      </c>
      <c r="BV82" s="400">
        <f t="shared" si="77"/>
        <v>0</v>
      </c>
      <c r="BW82" s="69" t="s">
        <v>181</v>
      </c>
      <c r="BX82" s="68"/>
      <c r="BY82" s="873">
        <v>0</v>
      </c>
      <c r="BZ82" s="152" t="s">
        <v>181</v>
      </c>
      <c r="CA82" s="873">
        <v>0</v>
      </c>
      <c r="CB82" s="152" t="s">
        <v>181</v>
      </c>
      <c r="CC82" s="872">
        <v>0</v>
      </c>
      <c r="CD82" s="401"/>
      <c r="CE82" s="872">
        <v>0</v>
      </c>
      <c r="CF82" s="401"/>
      <c r="CG82" s="410">
        <f t="shared" si="78"/>
        <v>0</v>
      </c>
      <c r="CH82" s="401"/>
      <c r="CI82" s="74"/>
      <c r="CJ82" s="152" t="s">
        <v>181</v>
      </c>
      <c r="CK82" s="400">
        <f t="shared" si="79"/>
        <v>0</v>
      </c>
      <c r="CL82" s="69" t="s">
        <v>181</v>
      </c>
      <c r="CM82" s="185" t="s">
        <v>181</v>
      </c>
      <c r="CN82" s="185"/>
      <c r="CO82" s="185"/>
      <c r="CP82" s="661" t="s">
        <v>181</v>
      </c>
      <c r="CQ82" s="188" t="s">
        <v>181</v>
      </c>
      <c r="CR82" s="729"/>
      <c r="CS82" s="56"/>
      <c r="CT82" s="132"/>
      <c r="CU82" s="132"/>
      <c r="CV82" s="132"/>
      <c r="CW82" s="132"/>
      <c r="CX82" s="132"/>
      <c r="CY82" s="132"/>
      <c r="CZ82" s="127"/>
      <c r="DA82" s="127"/>
      <c r="DB82" s="127"/>
      <c r="DC82" s="127"/>
      <c r="DD82" s="127"/>
      <c r="DE82" s="127"/>
      <c r="DF82" s="127"/>
      <c r="DG82" s="127"/>
      <c r="DH82" s="127"/>
      <c r="DI82" s="127"/>
      <c r="DJ82" s="127"/>
      <c r="DK82" s="127"/>
      <c r="DL82" s="127"/>
      <c r="DM82" s="127"/>
      <c r="DN82" s="127"/>
      <c r="DO82" s="127"/>
      <c r="DP82" s="127"/>
      <c r="DQ82" s="127"/>
      <c r="DR82" s="127"/>
      <c r="DS82" s="127"/>
      <c r="DT82" s="127"/>
      <c r="DU82" s="127"/>
      <c r="DV82" s="127"/>
      <c r="DW82" s="127"/>
      <c r="DX82" s="127"/>
      <c r="DY82" s="127"/>
      <c r="DZ82" s="127"/>
      <c r="EA82" s="127"/>
      <c r="EB82" s="127"/>
      <c r="EC82" s="132"/>
      <c r="ED82" s="127"/>
      <c r="EE82" s="127"/>
      <c r="EF82" s="127"/>
      <c r="EG82" s="127"/>
      <c r="EH82" s="127"/>
      <c r="EI82" s="127"/>
      <c r="EJ82" s="127"/>
      <c r="EK82" s="127"/>
      <c r="EL82" s="127"/>
      <c r="EM82" s="127"/>
      <c r="EN82" s="127"/>
      <c r="EO82" s="127"/>
      <c r="EP82" s="127"/>
      <c r="EQ82" s="127"/>
      <c r="ER82" s="127"/>
      <c r="ES82" s="127"/>
      <c r="ET82" s="127"/>
      <c r="EU82" s="127"/>
      <c r="EV82" s="127"/>
      <c r="EW82" s="127"/>
      <c r="EX82" s="127"/>
      <c r="EY82" s="127"/>
      <c r="EZ82" s="127"/>
      <c r="FA82" s="127"/>
      <c r="FB82" s="127"/>
      <c r="FC82" s="127"/>
      <c r="FD82" s="127"/>
      <c r="FE82" s="127"/>
      <c r="FF82" s="127"/>
      <c r="FG82" s="127"/>
      <c r="FH82" s="127"/>
      <c r="FI82" s="127"/>
      <c r="FJ82" s="127"/>
      <c r="FK82" s="127"/>
      <c r="FL82" s="127"/>
    </row>
    <row r="83" spans="1:168" s="58" customFormat="1" ht="20.25" customHeight="1">
      <c r="A83" s="639"/>
      <c r="B83" s="701"/>
      <c r="C83" s="1068" t="s">
        <v>181</v>
      </c>
      <c r="D83" s="1222"/>
      <c r="E83" s="1222"/>
      <c r="F83" s="1222"/>
      <c r="G83" s="701" t="s">
        <v>181</v>
      </c>
      <c r="H83" s="1224"/>
      <c r="I83" s="1222"/>
      <c r="J83" s="1222"/>
      <c r="K83" s="701" t="s">
        <v>181</v>
      </c>
      <c r="L83" s="870" t="s">
        <v>6</v>
      </c>
      <c r="M83" s="871" t="s">
        <v>181</v>
      </c>
      <c r="N83" s="867" t="s">
        <v>1234</v>
      </c>
      <c r="O83" s="701"/>
      <c r="P83" s="68"/>
      <c r="Q83" s="873">
        <v>0</v>
      </c>
      <c r="R83" s="152" t="s">
        <v>181</v>
      </c>
      <c r="S83" s="873">
        <v>0</v>
      </c>
      <c r="T83" s="152" t="s">
        <v>181</v>
      </c>
      <c r="U83" s="872">
        <v>0</v>
      </c>
      <c r="V83" s="401"/>
      <c r="W83" s="872">
        <v>0</v>
      </c>
      <c r="X83" s="401"/>
      <c r="Y83" s="410">
        <f t="shared" si="70"/>
        <v>0</v>
      </c>
      <c r="Z83" s="401"/>
      <c r="AA83" s="74"/>
      <c r="AB83" s="152" t="s">
        <v>181</v>
      </c>
      <c r="AC83" s="400">
        <f t="shared" si="71"/>
        <v>0</v>
      </c>
      <c r="AD83" s="69" t="s">
        <v>181</v>
      </c>
      <c r="AE83" s="68"/>
      <c r="AF83" s="873">
        <v>0</v>
      </c>
      <c r="AG83" s="152" t="s">
        <v>181</v>
      </c>
      <c r="AH83" s="873">
        <v>0</v>
      </c>
      <c r="AI83" s="152" t="s">
        <v>181</v>
      </c>
      <c r="AJ83" s="872">
        <v>0</v>
      </c>
      <c r="AK83" s="401"/>
      <c r="AL83" s="872">
        <v>0</v>
      </c>
      <c r="AM83" s="401"/>
      <c r="AN83" s="410">
        <f t="shared" si="72"/>
        <v>0</v>
      </c>
      <c r="AO83" s="401"/>
      <c r="AP83" s="74"/>
      <c r="AQ83" s="152" t="s">
        <v>181</v>
      </c>
      <c r="AR83" s="400">
        <f t="shared" si="73"/>
        <v>0</v>
      </c>
      <c r="AS83" s="69" t="s">
        <v>181</v>
      </c>
      <c r="AT83" s="68"/>
      <c r="AU83" s="873">
        <v>0</v>
      </c>
      <c r="AV83" s="152" t="s">
        <v>181</v>
      </c>
      <c r="AW83" s="873">
        <v>0</v>
      </c>
      <c r="AX83" s="152" t="s">
        <v>181</v>
      </c>
      <c r="AY83" s="872">
        <v>0</v>
      </c>
      <c r="AZ83" s="401"/>
      <c r="BA83" s="872">
        <v>0</v>
      </c>
      <c r="BB83" s="401"/>
      <c r="BC83" s="410">
        <f t="shared" si="74"/>
        <v>0</v>
      </c>
      <c r="BD83" s="401"/>
      <c r="BE83" s="74"/>
      <c r="BF83" s="152" t="s">
        <v>181</v>
      </c>
      <c r="BG83" s="400">
        <f t="shared" si="75"/>
        <v>0</v>
      </c>
      <c r="BH83" s="69" t="s">
        <v>181</v>
      </c>
      <c r="BI83" s="68"/>
      <c r="BJ83" s="873">
        <v>0</v>
      </c>
      <c r="BK83" s="152" t="s">
        <v>181</v>
      </c>
      <c r="BL83" s="873">
        <v>0</v>
      </c>
      <c r="BM83" s="152" t="s">
        <v>181</v>
      </c>
      <c r="BN83" s="872">
        <v>0</v>
      </c>
      <c r="BO83" s="401"/>
      <c r="BP83" s="872">
        <v>0</v>
      </c>
      <c r="BQ83" s="401"/>
      <c r="BR83" s="410">
        <f t="shared" si="76"/>
        <v>0</v>
      </c>
      <c r="BS83" s="401"/>
      <c r="BT83" s="74"/>
      <c r="BU83" s="152" t="s">
        <v>181</v>
      </c>
      <c r="BV83" s="400">
        <f t="shared" si="77"/>
        <v>0</v>
      </c>
      <c r="BW83" s="69" t="s">
        <v>181</v>
      </c>
      <c r="BX83" s="68"/>
      <c r="BY83" s="873">
        <v>0</v>
      </c>
      <c r="BZ83" s="152" t="s">
        <v>181</v>
      </c>
      <c r="CA83" s="873">
        <v>0</v>
      </c>
      <c r="CB83" s="152" t="s">
        <v>181</v>
      </c>
      <c r="CC83" s="872">
        <v>0</v>
      </c>
      <c r="CD83" s="401"/>
      <c r="CE83" s="872">
        <v>0</v>
      </c>
      <c r="CF83" s="401"/>
      <c r="CG83" s="410">
        <f t="shared" si="78"/>
        <v>0</v>
      </c>
      <c r="CH83" s="401"/>
      <c r="CI83" s="74"/>
      <c r="CJ83" s="152" t="s">
        <v>181</v>
      </c>
      <c r="CK83" s="400">
        <f t="shared" si="79"/>
        <v>0</v>
      </c>
      <c r="CL83" s="69" t="s">
        <v>181</v>
      </c>
      <c r="CM83" s="185" t="s">
        <v>181</v>
      </c>
      <c r="CN83" s="185"/>
      <c r="CO83" s="185"/>
      <c r="CP83" s="661" t="s">
        <v>181</v>
      </c>
      <c r="CQ83" s="188" t="s">
        <v>181</v>
      </c>
      <c r="CR83" s="729"/>
      <c r="CS83" s="56"/>
      <c r="CT83" s="132"/>
      <c r="CU83" s="132"/>
      <c r="CV83" s="132"/>
      <c r="CW83" s="132"/>
      <c r="CX83" s="132"/>
      <c r="CY83" s="132"/>
      <c r="CZ83" s="127"/>
      <c r="DA83" s="127"/>
      <c r="DB83" s="127"/>
      <c r="DC83" s="127"/>
      <c r="DD83" s="127"/>
      <c r="DE83" s="127"/>
      <c r="DF83" s="127"/>
      <c r="DG83" s="127"/>
      <c r="DH83" s="127"/>
      <c r="DI83" s="127"/>
      <c r="DJ83" s="127"/>
      <c r="DK83" s="127"/>
      <c r="DL83" s="127"/>
      <c r="DM83" s="127"/>
      <c r="DN83" s="127"/>
      <c r="DO83" s="127"/>
      <c r="DP83" s="127"/>
      <c r="DQ83" s="127"/>
      <c r="DR83" s="127"/>
      <c r="DS83" s="127"/>
      <c r="DT83" s="127"/>
      <c r="DU83" s="127"/>
      <c r="DV83" s="127"/>
      <c r="DW83" s="127"/>
      <c r="DX83" s="127"/>
      <c r="DY83" s="127"/>
      <c r="DZ83" s="127"/>
      <c r="EA83" s="127"/>
      <c r="EB83" s="127"/>
      <c r="EC83" s="132"/>
      <c r="ED83" s="127"/>
      <c r="EE83" s="127"/>
      <c r="EF83" s="127"/>
      <c r="EG83" s="127"/>
      <c r="EH83" s="127"/>
      <c r="EI83" s="127"/>
      <c r="EJ83" s="127"/>
      <c r="EK83" s="127"/>
      <c r="EL83" s="127"/>
      <c r="EM83" s="127"/>
      <c r="EN83" s="127"/>
      <c r="EO83" s="127"/>
      <c r="EP83" s="127"/>
      <c r="EQ83" s="127"/>
      <c r="ER83" s="127"/>
      <c r="ES83" s="127"/>
      <c r="ET83" s="127"/>
      <c r="EU83" s="127"/>
      <c r="EV83" s="127"/>
      <c r="EW83" s="127"/>
      <c r="EX83" s="127"/>
      <c r="EY83" s="127"/>
      <c r="EZ83" s="127"/>
      <c r="FA83" s="127"/>
      <c r="FB83" s="127"/>
      <c r="FC83" s="127"/>
      <c r="FD83" s="127"/>
      <c r="FE83" s="127"/>
      <c r="FF83" s="127"/>
      <c r="FG83" s="127"/>
      <c r="FH83" s="127"/>
      <c r="FI83" s="127"/>
      <c r="FJ83" s="127"/>
      <c r="FK83" s="127"/>
      <c r="FL83" s="127"/>
    </row>
    <row r="84" spans="1:168" s="58" customFormat="1" ht="5.0999999999999996" hidden="1" customHeight="1">
      <c r="A84" s="639"/>
      <c r="B84" s="701"/>
      <c r="C84" s="701"/>
      <c r="D84" s="701" t="s">
        <v>181</v>
      </c>
      <c r="E84" s="701" t="s">
        <v>181</v>
      </c>
      <c r="F84" s="701" t="s">
        <v>181</v>
      </c>
      <c r="G84" s="701" t="s">
        <v>181</v>
      </c>
      <c r="H84" s="701" t="s">
        <v>181</v>
      </c>
      <c r="I84" s="701"/>
      <c r="J84" s="701"/>
      <c r="K84" s="701" t="s">
        <v>181</v>
      </c>
      <c r="L84" s="701" t="s">
        <v>181</v>
      </c>
      <c r="M84" s="701" t="s">
        <v>181</v>
      </c>
      <c r="N84" s="723" t="s">
        <v>181</v>
      </c>
      <c r="O84" s="701"/>
      <c r="P84" s="68"/>
      <c r="Q84" s="152" t="s">
        <v>181</v>
      </c>
      <c r="R84" s="152" t="s">
        <v>181</v>
      </c>
      <c r="S84" s="152" t="s">
        <v>181</v>
      </c>
      <c r="T84" s="152" t="s">
        <v>181</v>
      </c>
      <c r="U84" s="401"/>
      <c r="V84" s="401"/>
      <c r="W84" s="401"/>
      <c r="X84" s="401"/>
      <c r="Y84" s="401"/>
      <c r="Z84" s="401"/>
      <c r="AA84" s="401"/>
      <c r="AB84" s="401"/>
      <c r="AC84" s="401"/>
      <c r="AD84" s="69"/>
      <c r="AE84" s="68"/>
      <c r="AF84" s="152" t="s">
        <v>181</v>
      </c>
      <c r="AG84" s="152" t="s">
        <v>181</v>
      </c>
      <c r="AH84" s="152" t="s">
        <v>181</v>
      </c>
      <c r="AI84" s="152" t="s">
        <v>181</v>
      </c>
      <c r="AJ84" s="401"/>
      <c r="AK84" s="401"/>
      <c r="AL84" s="401"/>
      <c r="AM84" s="401"/>
      <c r="AN84" s="401"/>
      <c r="AO84" s="401"/>
      <c r="AP84" s="401"/>
      <c r="AQ84" s="401"/>
      <c r="AR84" s="401"/>
      <c r="AS84" s="69"/>
      <c r="AT84" s="68"/>
      <c r="AU84" s="152" t="s">
        <v>181</v>
      </c>
      <c r="AV84" s="152" t="s">
        <v>181</v>
      </c>
      <c r="AW84" s="152" t="s">
        <v>181</v>
      </c>
      <c r="AX84" s="152" t="s">
        <v>181</v>
      </c>
      <c r="AY84" s="401"/>
      <c r="AZ84" s="401"/>
      <c r="BA84" s="401"/>
      <c r="BB84" s="401"/>
      <c r="BC84" s="401"/>
      <c r="BD84" s="401"/>
      <c r="BE84" s="401"/>
      <c r="BF84" s="401"/>
      <c r="BG84" s="401"/>
      <c r="BH84" s="69"/>
      <c r="BI84" s="68"/>
      <c r="BJ84" s="152" t="s">
        <v>181</v>
      </c>
      <c r="BK84" s="152" t="s">
        <v>181</v>
      </c>
      <c r="BL84" s="152" t="s">
        <v>181</v>
      </c>
      <c r="BM84" s="152" t="s">
        <v>181</v>
      </c>
      <c r="BN84" s="401"/>
      <c r="BO84" s="401"/>
      <c r="BP84" s="401"/>
      <c r="BQ84" s="401"/>
      <c r="BR84" s="401"/>
      <c r="BS84" s="401"/>
      <c r="BT84" s="401"/>
      <c r="BU84" s="401"/>
      <c r="BV84" s="401"/>
      <c r="BW84" s="69"/>
      <c r="BX84" s="68"/>
      <c r="BY84" s="152" t="s">
        <v>181</v>
      </c>
      <c r="BZ84" s="152" t="s">
        <v>181</v>
      </c>
      <c r="CA84" s="152" t="s">
        <v>181</v>
      </c>
      <c r="CB84" s="152" t="s">
        <v>181</v>
      </c>
      <c r="CC84" s="401"/>
      <c r="CD84" s="401"/>
      <c r="CE84" s="401"/>
      <c r="CF84" s="401"/>
      <c r="CG84" s="401"/>
      <c r="CH84" s="401"/>
      <c r="CI84" s="401"/>
      <c r="CJ84" s="401"/>
      <c r="CK84" s="401"/>
      <c r="CL84" s="69" t="s">
        <v>181</v>
      </c>
      <c r="CM84" s="185" t="s">
        <v>181</v>
      </c>
      <c r="CN84" s="185"/>
      <c r="CO84" s="185"/>
      <c r="CP84" s="661" t="s">
        <v>181</v>
      </c>
      <c r="CQ84" s="188" t="s">
        <v>181</v>
      </c>
      <c r="CR84" s="729"/>
      <c r="CS84" s="56"/>
      <c r="CT84" s="132"/>
      <c r="CU84" s="132"/>
      <c r="CV84" s="132"/>
      <c r="CW84" s="132"/>
      <c r="CX84" s="132"/>
      <c r="CY84" s="132"/>
      <c r="CZ84" s="127"/>
      <c r="DA84" s="127"/>
      <c r="DB84" s="127"/>
      <c r="DC84" s="127"/>
      <c r="DD84" s="127"/>
      <c r="DE84" s="127"/>
      <c r="DF84" s="127"/>
      <c r="DG84" s="127"/>
      <c r="DH84" s="127"/>
      <c r="DI84" s="127"/>
      <c r="DJ84" s="127"/>
      <c r="DK84" s="127"/>
      <c r="DL84" s="127"/>
      <c r="DM84" s="127"/>
      <c r="DN84" s="127"/>
      <c r="DO84" s="127"/>
      <c r="DP84" s="127"/>
      <c r="DQ84" s="127"/>
      <c r="DR84" s="127"/>
      <c r="DS84" s="127"/>
      <c r="DT84" s="127"/>
      <c r="DU84" s="127"/>
      <c r="DV84" s="127"/>
      <c r="DW84" s="127"/>
      <c r="DX84" s="127"/>
      <c r="DY84" s="127"/>
      <c r="DZ84" s="127"/>
      <c r="EA84" s="127"/>
      <c r="EB84" s="127"/>
      <c r="EC84" s="132"/>
      <c r="ED84" s="127"/>
      <c r="EE84" s="127"/>
      <c r="EF84" s="127"/>
      <c r="EG84" s="127"/>
      <c r="EH84" s="127"/>
      <c r="EI84" s="127"/>
      <c r="EJ84" s="127"/>
      <c r="EK84" s="127"/>
      <c r="EL84" s="127"/>
      <c r="EM84" s="127"/>
      <c r="EN84" s="127"/>
      <c r="EO84" s="127"/>
      <c r="EP84" s="127"/>
      <c r="EQ84" s="127"/>
      <c r="ER84" s="127"/>
      <c r="ES84" s="127"/>
      <c r="ET84" s="127"/>
      <c r="EU84" s="127"/>
      <c r="EV84" s="127"/>
      <c r="EW84" s="127"/>
      <c r="EX84" s="127"/>
      <c r="EY84" s="127"/>
      <c r="EZ84" s="127"/>
      <c r="FA84" s="127"/>
      <c r="FB84" s="127"/>
      <c r="FC84" s="127"/>
      <c r="FD84" s="127"/>
      <c r="FE84" s="127"/>
      <c r="FF84" s="127"/>
      <c r="FG84" s="127"/>
      <c r="FH84" s="127"/>
      <c r="FI84" s="127"/>
      <c r="FJ84" s="127"/>
      <c r="FK84" s="127"/>
      <c r="FL84" s="127"/>
    </row>
    <row r="85" spans="1:168" s="58" customFormat="1" ht="20.25" hidden="1" customHeight="1">
      <c r="A85" s="639"/>
      <c r="B85" s="720"/>
      <c r="C85" s="1072"/>
      <c r="D85" s="1225"/>
      <c r="E85" s="1222"/>
      <c r="F85" s="1222"/>
      <c r="G85" s="701" t="s">
        <v>181</v>
      </c>
      <c r="H85" s="1223"/>
      <c r="I85" s="1222"/>
      <c r="J85" s="1222"/>
      <c r="K85" s="701" t="s">
        <v>181</v>
      </c>
      <c r="L85" s="866" t="s">
        <v>374</v>
      </c>
      <c r="M85" s="720" t="s">
        <v>181</v>
      </c>
      <c r="N85" s="866" t="s">
        <v>307</v>
      </c>
      <c r="O85" s="723" t="s">
        <v>181</v>
      </c>
      <c r="P85" s="68" t="s">
        <v>181</v>
      </c>
      <c r="Q85" s="873">
        <v>0</v>
      </c>
      <c r="R85" s="152" t="s">
        <v>181</v>
      </c>
      <c r="S85" s="873">
        <v>0</v>
      </c>
      <c r="T85" s="152" t="s">
        <v>181</v>
      </c>
      <c r="U85" s="872">
        <v>0</v>
      </c>
      <c r="V85" s="401"/>
      <c r="W85" s="872">
        <v>0</v>
      </c>
      <c r="X85" s="401"/>
      <c r="Y85" s="410">
        <f t="shared" ref="Y85:Y90" si="80">ROUND(W85*U85*S85*Q85,0)</f>
        <v>0</v>
      </c>
      <c r="Z85" s="401"/>
      <c r="AA85" s="74"/>
      <c r="AB85" s="152" t="s">
        <v>181</v>
      </c>
      <c r="AC85" s="400">
        <f t="shared" ref="AC85:AC90" si="81">AA85+Y85</f>
        <v>0</v>
      </c>
      <c r="AD85" s="69" t="s">
        <v>181</v>
      </c>
      <c r="AE85" s="68" t="s">
        <v>181</v>
      </c>
      <c r="AF85" s="873">
        <v>0</v>
      </c>
      <c r="AG85" s="152" t="s">
        <v>181</v>
      </c>
      <c r="AH85" s="873">
        <v>0</v>
      </c>
      <c r="AI85" s="152" t="s">
        <v>181</v>
      </c>
      <c r="AJ85" s="872">
        <v>0</v>
      </c>
      <c r="AK85" s="401"/>
      <c r="AL85" s="872">
        <v>0</v>
      </c>
      <c r="AM85" s="401"/>
      <c r="AN85" s="410">
        <f t="shared" ref="AN85:AN90" si="82">ROUND(AL85*AJ85*AH85*AF85,0)</f>
        <v>0</v>
      </c>
      <c r="AO85" s="401"/>
      <c r="AP85" s="74"/>
      <c r="AQ85" s="152" t="s">
        <v>181</v>
      </c>
      <c r="AR85" s="400">
        <f t="shared" ref="AR85:AR90" si="83">AP85+AN85</f>
        <v>0</v>
      </c>
      <c r="AS85" s="69" t="s">
        <v>181</v>
      </c>
      <c r="AT85" s="68" t="s">
        <v>181</v>
      </c>
      <c r="AU85" s="873">
        <v>0</v>
      </c>
      <c r="AV85" s="152" t="s">
        <v>181</v>
      </c>
      <c r="AW85" s="873">
        <v>0</v>
      </c>
      <c r="AX85" s="152" t="s">
        <v>181</v>
      </c>
      <c r="AY85" s="872">
        <v>0</v>
      </c>
      <c r="AZ85" s="401"/>
      <c r="BA85" s="872">
        <v>0</v>
      </c>
      <c r="BB85" s="401"/>
      <c r="BC85" s="410">
        <f t="shared" ref="BC85:BC90" si="84">ROUND(BA85*AY85*AW85*AU85,0)</f>
        <v>0</v>
      </c>
      <c r="BD85" s="401"/>
      <c r="BE85" s="74"/>
      <c r="BF85" s="152" t="s">
        <v>181</v>
      </c>
      <c r="BG85" s="400">
        <f t="shared" ref="BG85:BG90" si="85">BE85+BC85</f>
        <v>0</v>
      </c>
      <c r="BH85" s="69" t="s">
        <v>181</v>
      </c>
      <c r="BI85" s="68" t="s">
        <v>181</v>
      </c>
      <c r="BJ85" s="873">
        <v>0</v>
      </c>
      <c r="BK85" s="152" t="s">
        <v>181</v>
      </c>
      <c r="BL85" s="873">
        <v>0</v>
      </c>
      <c r="BM85" s="152" t="s">
        <v>181</v>
      </c>
      <c r="BN85" s="872">
        <v>0</v>
      </c>
      <c r="BO85" s="401"/>
      <c r="BP85" s="872">
        <v>0</v>
      </c>
      <c r="BQ85" s="401"/>
      <c r="BR85" s="410">
        <f t="shared" ref="BR85:BR90" si="86">ROUND(BP85*BN85*BL85*BJ85,0)</f>
        <v>0</v>
      </c>
      <c r="BS85" s="401"/>
      <c r="BT85" s="74"/>
      <c r="BU85" s="152" t="s">
        <v>181</v>
      </c>
      <c r="BV85" s="400">
        <f t="shared" ref="BV85:BV90" si="87">BT85+BR85</f>
        <v>0</v>
      </c>
      <c r="BW85" s="69" t="s">
        <v>181</v>
      </c>
      <c r="BX85" s="68" t="s">
        <v>181</v>
      </c>
      <c r="BY85" s="873">
        <v>0</v>
      </c>
      <c r="BZ85" s="152" t="s">
        <v>181</v>
      </c>
      <c r="CA85" s="873">
        <v>0</v>
      </c>
      <c r="CB85" s="152" t="s">
        <v>181</v>
      </c>
      <c r="CC85" s="872">
        <v>0</v>
      </c>
      <c r="CD85" s="401"/>
      <c r="CE85" s="872">
        <v>0</v>
      </c>
      <c r="CF85" s="401"/>
      <c r="CG85" s="410">
        <f t="shared" ref="CG85:CG90" si="88">ROUND(CE85*CC85*CA85*BY85,0)</f>
        <v>0</v>
      </c>
      <c r="CH85" s="401"/>
      <c r="CI85" s="74"/>
      <c r="CJ85" s="152" t="s">
        <v>181</v>
      </c>
      <c r="CK85" s="400">
        <f t="shared" ref="CK85:CK90" si="89">CI85+CG85</f>
        <v>0</v>
      </c>
      <c r="CL85" s="69" t="s">
        <v>181</v>
      </c>
      <c r="CM85" s="185" t="s">
        <v>181</v>
      </c>
      <c r="CN85" s="185"/>
      <c r="CO85" s="185"/>
      <c r="CP85" s="661" t="s">
        <v>181</v>
      </c>
      <c r="CQ85" s="188" t="s">
        <v>181</v>
      </c>
      <c r="CR85" s="729"/>
      <c r="CS85" s="56" t="s">
        <v>181</v>
      </c>
      <c r="CT85" s="132" t="s">
        <v>181</v>
      </c>
      <c r="CU85" s="132" t="s">
        <v>181</v>
      </c>
      <c r="CV85" s="132" t="s">
        <v>181</v>
      </c>
      <c r="CW85" s="132" t="s">
        <v>181</v>
      </c>
      <c r="CX85" s="132" t="s">
        <v>181</v>
      </c>
      <c r="CY85" s="132" t="s">
        <v>181</v>
      </c>
      <c r="CZ85" s="127"/>
      <c r="DA85" s="127"/>
      <c r="DB85" s="127"/>
      <c r="DC85" s="127"/>
      <c r="DD85" s="127"/>
      <c r="DE85" s="127"/>
      <c r="DF85" s="127"/>
      <c r="DG85" s="127"/>
      <c r="DH85" s="127"/>
      <c r="DI85" s="127"/>
      <c r="DJ85" s="127"/>
      <c r="DK85" s="127"/>
      <c r="DL85" s="127"/>
      <c r="DM85" s="127"/>
      <c r="DN85" s="127"/>
      <c r="DO85" s="127"/>
      <c r="DP85" s="127"/>
      <c r="DQ85" s="127"/>
      <c r="DR85" s="127"/>
      <c r="DS85" s="127"/>
      <c r="DT85" s="127"/>
      <c r="DU85" s="127"/>
      <c r="DV85" s="127"/>
      <c r="DW85" s="127"/>
      <c r="DX85" s="127"/>
      <c r="DY85" s="127"/>
      <c r="DZ85" s="127"/>
      <c r="EA85" s="127"/>
      <c r="EB85" s="127"/>
      <c r="EC85" s="132" t="s">
        <v>181</v>
      </c>
      <c r="ED85" s="127"/>
      <c r="EE85" s="127"/>
      <c r="EF85" s="127"/>
      <c r="EG85" s="127"/>
      <c r="EH85" s="127"/>
      <c r="EI85" s="127"/>
      <c r="EJ85" s="127"/>
      <c r="EK85" s="127"/>
      <c r="EL85" s="127"/>
      <c r="EM85" s="127"/>
      <c r="EN85" s="127"/>
      <c r="EO85" s="127"/>
      <c r="EP85" s="127"/>
      <c r="EQ85" s="127"/>
      <c r="ER85" s="127"/>
      <c r="ES85" s="127"/>
      <c r="ET85" s="127"/>
      <c r="EU85" s="127"/>
      <c r="EV85" s="127"/>
      <c r="EW85" s="127"/>
      <c r="EX85" s="127"/>
      <c r="EY85" s="127"/>
      <c r="EZ85" s="127"/>
      <c r="FA85" s="127"/>
      <c r="FB85" s="127"/>
      <c r="FC85" s="127"/>
      <c r="FD85" s="127"/>
      <c r="FE85" s="127"/>
      <c r="FF85" s="127"/>
      <c r="FG85" s="127"/>
      <c r="FH85" s="127"/>
      <c r="FI85" s="127"/>
      <c r="FJ85" s="127"/>
      <c r="FK85" s="127"/>
      <c r="FL85" s="127"/>
    </row>
    <row r="86" spans="1:168" s="58" customFormat="1" ht="20.25" hidden="1" customHeight="1">
      <c r="A86" s="639"/>
      <c r="B86" s="720"/>
      <c r="C86" s="1072"/>
      <c r="D86" s="1222"/>
      <c r="E86" s="1222"/>
      <c r="F86" s="1222"/>
      <c r="G86" s="701"/>
      <c r="H86" s="1223"/>
      <c r="I86" s="1222"/>
      <c r="J86" s="1222"/>
      <c r="K86" s="701"/>
      <c r="L86" s="867" t="s">
        <v>1226</v>
      </c>
      <c r="M86" s="720"/>
      <c r="N86" s="867" t="s">
        <v>1227</v>
      </c>
      <c r="O86" s="723"/>
      <c r="P86" s="68"/>
      <c r="Q86" s="873">
        <v>0</v>
      </c>
      <c r="R86" s="152" t="s">
        <v>181</v>
      </c>
      <c r="S86" s="873">
        <v>0</v>
      </c>
      <c r="T86" s="152" t="s">
        <v>181</v>
      </c>
      <c r="U86" s="872">
        <v>0</v>
      </c>
      <c r="V86" s="401"/>
      <c r="W86" s="872">
        <v>0</v>
      </c>
      <c r="X86" s="401"/>
      <c r="Y86" s="410">
        <f t="shared" si="80"/>
        <v>0</v>
      </c>
      <c r="Z86" s="401"/>
      <c r="AA86" s="74"/>
      <c r="AB86" s="152" t="s">
        <v>181</v>
      </c>
      <c r="AC86" s="400">
        <f t="shared" si="81"/>
        <v>0</v>
      </c>
      <c r="AD86" s="69" t="s">
        <v>181</v>
      </c>
      <c r="AE86" s="68"/>
      <c r="AF86" s="873">
        <v>0</v>
      </c>
      <c r="AG86" s="152" t="s">
        <v>181</v>
      </c>
      <c r="AH86" s="873">
        <v>0</v>
      </c>
      <c r="AI86" s="152" t="s">
        <v>181</v>
      </c>
      <c r="AJ86" s="872">
        <v>0</v>
      </c>
      <c r="AK86" s="401"/>
      <c r="AL86" s="872">
        <v>0</v>
      </c>
      <c r="AM86" s="401"/>
      <c r="AN86" s="410">
        <f t="shared" si="82"/>
        <v>0</v>
      </c>
      <c r="AO86" s="401"/>
      <c r="AP86" s="74"/>
      <c r="AQ86" s="152" t="s">
        <v>181</v>
      </c>
      <c r="AR86" s="400">
        <f t="shared" si="83"/>
        <v>0</v>
      </c>
      <c r="AS86" s="69" t="s">
        <v>181</v>
      </c>
      <c r="AT86" s="68"/>
      <c r="AU86" s="873">
        <v>0</v>
      </c>
      <c r="AV86" s="152" t="s">
        <v>181</v>
      </c>
      <c r="AW86" s="873">
        <v>0</v>
      </c>
      <c r="AX86" s="152" t="s">
        <v>181</v>
      </c>
      <c r="AY86" s="872">
        <v>0</v>
      </c>
      <c r="AZ86" s="401"/>
      <c r="BA86" s="872">
        <v>0</v>
      </c>
      <c r="BB86" s="401"/>
      <c r="BC86" s="410">
        <f t="shared" si="84"/>
        <v>0</v>
      </c>
      <c r="BD86" s="401"/>
      <c r="BE86" s="74"/>
      <c r="BF86" s="152" t="s">
        <v>181</v>
      </c>
      <c r="BG86" s="400">
        <f t="shared" si="85"/>
        <v>0</v>
      </c>
      <c r="BH86" s="69" t="s">
        <v>181</v>
      </c>
      <c r="BI86" s="68"/>
      <c r="BJ86" s="873">
        <v>0</v>
      </c>
      <c r="BK86" s="152" t="s">
        <v>181</v>
      </c>
      <c r="BL86" s="873">
        <v>0</v>
      </c>
      <c r="BM86" s="152" t="s">
        <v>181</v>
      </c>
      <c r="BN86" s="872">
        <v>0</v>
      </c>
      <c r="BO86" s="401"/>
      <c r="BP86" s="872">
        <v>0</v>
      </c>
      <c r="BQ86" s="401"/>
      <c r="BR86" s="410">
        <f t="shared" si="86"/>
        <v>0</v>
      </c>
      <c r="BS86" s="401"/>
      <c r="BT86" s="74"/>
      <c r="BU86" s="152" t="s">
        <v>181</v>
      </c>
      <c r="BV86" s="400">
        <f t="shared" si="87"/>
        <v>0</v>
      </c>
      <c r="BW86" s="69" t="s">
        <v>181</v>
      </c>
      <c r="BX86" s="68"/>
      <c r="BY86" s="873">
        <v>0</v>
      </c>
      <c r="BZ86" s="152" t="s">
        <v>181</v>
      </c>
      <c r="CA86" s="873">
        <v>0</v>
      </c>
      <c r="CB86" s="152" t="s">
        <v>181</v>
      </c>
      <c r="CC86" s="872">
        <v>0</v>
      </c>
      <c r="CD86" s="401"/>
      <c r="CE86" s="872">
        <v>0</v>
      </c>
      <c r="CF86" s="401"/>
      <c r="CG86" s="410">
        <f t="shared" si="88"/>
        <v>0</v>
      </c>
      <c r="CH86" s="401"/>
      <c r="CI86" s="74"/>
      <c r="CJ86" s="152" t="s">
        <v>181</v>
      </c>
      <c r="CK86" s="400">
        <f t="shared" si="89"/>
        <v>0</v>
      </c>
      <c r="CL86" s="69" t="s">
        <v>181</v>
      </c>
      <c r="CM86" s="185" t="s">
        <v>181</v>
      </c>
      <c r="CN86" s="185"/>
      <c r="CO86" s="185"/>
      <c r="CP86" s="661" t="s">
        <v>181</v>
      </c>
      <c r="CQ86" s="188" t="s">
        <v>181</v>
      </c>
      <c r="CR86" s="729"/>
      <c r="CS86" s="56"/>
      <c r="CT86" s="132"/>
      <c r="CU86" s="132"/>
      <c r="CV86" s="132"/>
      <c r="CW86" s="132"/>
      <c r="CX86" s="132"/>
      <c r="CY86" s="132"/>
      <c r="CZ86" s="127"/>
      <c r="DA86" s="127"/>
      <c r="DB86" s="127"/>
      <c r="DC86" s="127"/>
      <c r="DD86" s="127"/>
      <c r="DE86" s="127"/>
      <c r="DF86" s="127"/>
      <c r="DG86" s="127"/>
      <c r="DH86" s="127"/>
      <c r="DI86" s="127"/>
      <c r="DJ86" s="127"/>
      <c r="DK86" s="127"/>
      <c r="DL86" s="127"/>
      <c r="DM86" s="127"/>
      <c r="DN86" s="127"/>
      <c r="DO86" s="127"/>
      <c r="DP86" s="127"/>
      <c r="DQ86" s="127"/>
      <c r="DR86" s="127"/>
      <c r="DS86" s="127"/>
      <c r="DT86" s="127"/>
      <c r="DU86" s="127"/>
      <c r="DV86" s="127"/>
      <c r="DW86" s="127"/>
      <c r="DX86" s="127"/>
      <c r="DY86" s="127"/>
      <c r="DZ86" s="127"/>
      <c r="EA86" s="127"/>
      <c r="EB86" s="127"/>
      <c r="EC86" s="132"/>
      <c r="ED86" s="127"/>
      <c r="EE86" s="127"/>
      <c r="EF86" s="127"/>
      <c r="EG86" s="127"/>
      <c r="EH86" s="127"/>
      <c r="EI86" s="127"/>
      <c r="EJ86" s="127"/>
      <c r="EK86" s="127"/>
      <c r="EL86" s="127"/>
      <c r="EM86" s="127"/>
      <c r="EN86" s="127"/>
      <c r="EO86" s="127"/>
      <c r="EP86" s="127"/>
      <c r="EQ86" s="127"/>
      <c r="ER86" s="127"/>
      <c r="ES86" s="127"/>
      <c r="ET86" s="127"/>
      <c r="EU86" s="127"/>
      <c r="EV86" s="127"/>
      <c r="EW86" s="127"/>
      <c r="EX86" s="127"/>
      <c r="EY86" s="127"/>
      <c r="EZ86" s="127"/>
      <c r="FA86" s="127"/>
      <c r="FB86" s="127"/>
      <c r="FC86" s="127"/>
      <c r="FD86" s="127"/>
      <c r="FE86" s="127"/>
      <c r="FF86" s="127"/>
      <c r="FG86" s="127"/>
      <c r="FH86" s="127"/>
      <c r="FI86" s="127"/>
      <c r="FJ86" s="127"/>
      <c r="FK86" s="127"/>
      <c r="FL86" s="127"/>
    </row>
    <row r="87" spans="1:168" s="58" customFormat="1" ht="20.25" hidden="1" customHeight="1">
      <c r="A87" s="639"/>
      <c r="B87" s="720"/>
      <c r="C87" s="1072"/>
      <c r="D87" s="1222"/>
      <c r="E87" s="1222"/>
      <c r="F87" s="1222"/>
      <c r="G87" s="701"/>
      <c r="H87" s="1223"/>
      <c r="I87" s="1222"/>
      <c r="J87" s="1222"/>
      <c r="K87" s="701"/>
      <c r="L87" s="867" t="s">
        <v>1228</v>
      </c>
      <c r="M87" s="720"/>
      <c r="N87" s="867" t="s">
        <v>1229</v>
      </c>
      <c r="O87" s="723"/>
      <c r="P87" s="68"/>
      <c r="Q87" s="873">
        <v>0</v>
      </c>
      <c r="R87" s="152" t="s">
        <v>181</v>
      </c>
      <c r="S87" s="873">
        <v>0</v>
      </c>
      <c r="T87" s="152" t="s">
        <v>181</v>
      </c>
      <c r="U87" s="872">
        <v>0</v>
      </c>
      <c r="V87" s="401"/>
      <c r="W87" s="872">
        <v>0</v>
      </c>
      <c r="X87" s="401"/>
      <c r="Y87" s="410">
        <f t="shared" si="80"/>
        <v>0</v>
      </c>
      <c r="Z87" s="401"/>
      <c r="AA87" s="74"/>
      <c r="AB87" s="152" t="s">
        <v>181</v>
      </c>
      <c r="AC87" s="400">
        <f t="shared" si="81"/>
        <v>0</v>
      </c>
      <c r="AD87" s="69" t="s">
        <v>181</v>
      </c>
      <c r="AE87" s="68"/>
      <c r="AF87" s="873">
        <v>0</v>
      </c>
      <c r="AG87" s="152" t="s">
        <v>181</v>
      </c>
      <c r="AH87" s="873">
        <v>0</v>
      </c>
      <c r="AI87" s="152" t="s">
        <v>181</v>
      </c>
      <c r="AJ87" s="872">
        <v>0</v>
      </c>
      <c r="AK87" s="401"/>
      <c r="AL87" s="872">
        <v>0</v>
      </c>
      <c r="AM87" s="401"/>
      <c r="AN87" s="410">
        <f t="shared" si="82"/>
        <v>0</v>
      </c>
      <c r="AO87" s="401"/>
      <c r="AP87" s="74"/>
      <c r="AQ87" s="152" t="s">
        <v>181</v>
      </c>
      <c r="AR87" s="400">
        <f t="shared" si="83"/>
        <v>0</v>
      </c>
      <c r="AS87" s="69" t="s">
        <v>181</v>
      </c>
      <c r="AT87" s="68"/>
      <c r="AU87" s="873">
        <v>0</v>
      </c>
      <c r="AV87" s="152" t="s">
        <v>181</v>
      </c>
      <c r="AW87" s="873">
        <v>0</v>
      </c>
      <c r="AX87" s="152" t="s">
        <v>181</v>
      </c>
      <c r="AY87" s="872">
        <v>0</v>
      </c>
      <c r="AZ87" s="401"/>
      <c r="BA87" s="872">
        <v>0</v>
      </c>
      <c r="BB87" s="401"/>
      <c r="BC87" s="410">
        <f t="shared" si="84"/>
        <v>0</v>
      </c>
      <c r="BD87" s="401"/>
      <c r="BE87" s="74"/>
      <c r="BF87" s="152" t="s">
        <v>181</v>
      </c>
      <c r="BG87" s="400">
        <f t="shared" si="85"/>
        <v>0</v>
      </c>
      <c r="BH87" s="69" t="s">
        <v>181</v>
      </c>
      <c r="BI87" s="68"/>
      <c r="BJ87" s="873">
        <v>0</v>
      </c>
      <c r="BK87" s="152" t="s">
        <v>181</v>
      </c>
      <c r="BL87" s="873">
        <v>0</v>
      </c>
      <c r="BM87" s="152" t="s">
        <v>181</v>
      </c>
      <c r="BN87" s="872">
        <v>0</v>
      </c>
      <c r="BO87" s="401"/>
      <c r="BP87" s="872">
        <v>0</v>
      </c>
      <c r="BQ87" s="401"/>
      <c r="BR87" s="410">
        <f t="shared" si="86"/>
        <v>0</v>
      </c>
      <c r="BS87" s="401"/>
      <c r="BT87" s="74"/>
      <c r="BU87" s="152" t="s">
        <v>181</v>
      </c>
      <c r="BV87" s="400">
        <f t="shared" si="87"/>
        <v>0</v>
      </c>
      <c r="BW87" s="69" t="s">
        <v>181</v>
      </c>
      <c r="BX87" s="68"/>
      <c r="BY87" s="873">
        <v>0</v>
      </c>
      <c r="BZ87" s="152" t="s">
        <v>181</v>
      </c>
      <c r="CA87" s="873">
        <v>0</v>
      </c>
      <c r="CB87" s="152" t="s">
        <v>181</v>
      </c>
      <c r="CC87" s="872">
        <v>0</v>
      </c>
      <c r="CD87" s="401"/>
      <c r="CE87" s="872">
        <v>0</v>
      </c>
      <c r="CF87" s="401"/>
      <c r="CG87" s="410">
        <f t="shared" si="88"/>
        <v>0</v>
      </c>
      <c r="CH87" s="401"/>
      <c r="CI87" s="74"/>
      <c r="CJ87" s="152" t="s">
        <v>181</v>
      </c>
      <c r="CK87" s="400">
        <f t="shared" si="89"/>
        <v>0</v>
      </c>
      <c r="CL87" s="69" t="s">
        <v>181</v>
      </c>
      <c r="CM87" s="185" t="s">
        <v>181</v>
      </c>
      <c r="CN87" s="185"/>
      <c r="CO87" s="185"/>
      <c r="CP87" s="661" t="s">
        <v>181</v>
      </c>
      <c r="CQ87" s="188" t="s">
        <v>181</v>
      </c>
      <c r="CR87" s="729"/>
      <c r="CS87" s="56"/>
      <c r="CT87" s="132"/>
      <c r="CU87" s="132"/>
      <c r="CV87" s="132"/>
      <c r="CW87" s="132"/>
      <c r="CX87" s="132"/>
      <c r="CY87" s="132"/>
      <c r="CZ87" s="127"/>
      <c r="DA87" s="127"/>
      <c r="DB87" s="127"/>
      <c r="DC87" s="127"/>
      <c r="DD87" s="127"/>
      <c r="DE87" s="127"/>
      <c r="DF87" s="127"/>
      <c r="DG87" s="127"/>
      <c r="DH87" s="127"/>
      <c r="DI87" s="127"/>
      <c r="DJ87" s="127"/>
      <c r="DK87" s="127"/>
      <c r="DL87" s="127"/>
      <c r="DM87" s="127"/>
      <c r="DN87" s="127"/>
      <c r="DO87" s="127"/>
      <c r="DP87" s="127"/>
      <c r="DQ87" s="127"/>
      <c r="DR87" s="127"/>
      <c r="DS87" s="127"/>
      <c r="DT87" s="127"/>
      <c r="DU87" s="127"/>
      <c r="DV87" s="127"/>
      <c r="DW87" s="127"/>
      <c r="DX87" s="127"/>
      <c r="DY87" s="127"/>
      <c r="DZ87" s="127"/>
      <c r="EA87" s="127"/>
      <c r="EB87" s="127"/>
      <c r="EC87" s="132"/>
      <c r="ED87" s="127"/>
      <c r="EE87" s="127"/>
      <c r="EF87" s="127"/>
      <c r="EG87" s="127"/>
      <c r="EH87" s="127"/>
      <c r="EI87" s="127"/>
      <c r="EJ87" s="127"/>
      <c r="EK87" s="127"/>
      <c r="EL87" s="127"/>
      <c r="EM87" s="127"/>
      <c r="EN87" s="127"/>
      <c r="EO87" s="127"/>
      <c r="EP87" s="127"/>
      <c r="EQ87" s="127"/>
      <c r="ER87" s="127"/>
      <c r="ES87" s="127"/>
      <c r="ET87" s="127"/>
      <c r="EU87" s="127"/>
      <c r="EV87" s="127"/>
      <c r="EW87" s="127"/>
      <c r="EX87" s="127"/>
      <c r="EY87" s="127"/>
      <c r="EZ87" s="127"/>
      <c r="FA87" s="127"/>
      <c r="FB87" s="127"/>
      <c r="FC87" s="127"/>
      <c r="FD87" s="127"/>
      <c r="FE87" s="127"/>
      <c r="FF87" s="127"/>
      <c r="FG87" s="127"/>
      <c r="FH87" s="127"/>
      <c r="FI87" s="127"/>
      <c r="FJ87" s="127"/>
      <c r="FK87" s="127"/>
      <c r="FL87" s="127"/>
    </row>
    <row r="88" spans="1:168" s="58" customFormat="1" ht="20.25" hidden="1" customHeight="1">
      <c r="A88" s="639"/>
      <c r="B88" s="720"/>
      <c r="C88" s="1072"/>
      <c r="D88" s="1222"/>
      <c r="E88" s="1222"/>
      <c r="F88" s="1222"/>
      <c r="G88" s="701"/>
      <c r="H88" s="1223"/>
      <c r="I88" s="1222"/>
      <c r="J88" s="1222"/>
      <c r="K88" s="701"/>
      <c r="L88" s="868" t="s">
        <v>1231</v>
      </c>
      <c r="M88" s="720"/>
      <c r="N88" s="867" t="s">
        <v>1232</v>
      </c>
      <c r="O88" s="723"/>
      <c r="P88" s="68"/>
      <c r="Q88" s="873">
        <v>0</v>
      </c>
      <c r="R88" s="152" t="s">
        <v>181</v>
      </c>
      <c r="S88" s="873">
        <v>0</v>
      </c>
      <c r="T88" s="152" t="s">
        <v>181</v>
      </c>
      <c r="U88" s="872">
        <v>0</v>
      </c>
      <c r="V88" s="401"/>
      <c r="W88" s="872">
        <v>0</v>
      </c>
      <c r="X88" s="401"/>
      <c r="Y88" s="410">
        <f t="shared" si="80"/>
        <v>0</v>
      </c>
      <c r="Z88" s="401"/>
      <c r="AA88" s="74"/>
      <c r="AB88" s="152" t="s">
        <v>181</v>
      </c>
      <c r="AC88" s="400">
        <f t="shared" si="81"/>
        <v>0</v>
      </c>
      <c r="AD88" s="69" t="s">
        <v>181</v>
      </c>
      <c r="AE88" s="68"/>
      <c r="AF88" s="873">
        <v>0</v>
      </c>
      <c r="AG88" s="152" t="s">
        <v>181</v>
      </c>
      <c r="AH88" s="873">
        <v>0</v>
      </c>
      <c r="AI88" s="152" t="s">
        <v>181</v>
      </c>
      <c r="AJ88" s="872">
        <v>0</v>
      </c>
      <c r="AK88" s="401"/>
      <c r="AL88" s="872">
        <v>0</v>
      </c>
      <c r="AM88" s="401"/>
      <c r="AN88" s="410">
        <f t="shared" si="82"/>
        <v>0</v>
      </c>
      <c r="AO88" s="401"/>
      <c r="AP88" s="74"/>
      <c r="AQ88" s="152" t="s">
        <v>181</v>
      </c>
      <c r="AR88" s="400">
        <f t="shared" si="83"/>
        <v>0</v>
      </c>
      <c r="AS88" s="69" t="s">
        <v>181</v>
      </c>
      <c r="AT88" s="68"/>
      <c r="AU88" s="873">
        <v>0</v>
      </c>
      <c r="AV88" s="152" t="s">
        <v>181</v>
      </c>
      <c r="AW88" s="873">
        <v>0</v>
      </c>
      <c r="AX88" s="152" t="s">
        <v>181</v>
      </c>
      <c r="AY88" s="872">
        <v>0</v>
      </c>
      <c r="AZ88" s="401"/>
      <c r="BA88" s="872">
        <v>0</v>
      </c>
      <c r="BB88" s="401"/>
      <c r="BC88" s="410">
        <f t="shared" si="84"/>
        <v>0</v>
      </c>
      <c r="BD88" s="401"/>
      <c r="BE88" s="74"/>
      <c r="BF88" s="152" t="s">
        <v>181</v>
      </c>
      <c r="BG88" s="400">
        <f t="shared" si="85"/>
        <v>0</v>
      </c>
      <c r="BH88" s="69" t="s">
        <v>181</v>
      </c>
      <c r="BI88" s="68"/>
      <c r="BJ88" s="873">
        <v>0</v>
      </c>
      <c r="BK88" s="152" t="s">
        <v>181</v>
      </c>
      <c r="BL88" s="873">
        <v>0</v>
      </c>
      <c r="BM88" s="152" t="s">
        <v>181</v>
      </c>
      <c r="BN88" s="872">
        <v>0</v>
      </c>
      <c r="BO88" s="401"/>
      <c r="BP88" s="872">
        <v>0</v>
      </c>
      <c r="BQ88" s="401"/>
      <c r="BR88" s="410">
        <f t="shared" si="86"/>
        <v>0</v>
      </c>
      <c r="BS88" s="401"/>
      <c r="BT88" s="74"/>
      <c r="BU88" s="152" t="s">
        <v>181</v>
      </c>
      <c r="BV88" s="400">
        <f t="shared" si="87"/>
        <v>0</v>
      </c>
      <c r="BW88" s="69" t="s">
        <v>181</v>
      </c>
      <c r="BX88" s="68"/>
      <c r="BY88" s="873">
        <v>0</v>
      </c>
      <c r="BZ88" s="152" t="s">
        <v>181</v>
      </c>
      <c r="CA88" s="873">
        <v>0</v>
      </c>
      <c r="CB88" s="152" t="s">
        <v>181</v>
      </c>
      <c r="CC88" s="872">
        <v>0</v>
      </c>
      <c r="CD88" s="401"/>
      <c r="CE88" s="872">
        <v>0</v>
      </c>
      <c r="CF88" s="401"/>
      <c r="CG88" s="410">
        <f t="shared" si="88"/>
        <v>0</v>
      </c>
      <c r="CH88" s="401"/>
      <c r="CI88" s="74"/>
      <c r="CJ88" s="152" t="s">
        <v>181</v>
      </c>
      <c r="CK88" s="400">
        <f t="shared" si="89"/>
        <v>0</v>
      </c>
      <c r="CL88" s="69" t="s">
        <v>181</v>
      </c>
      <c r="CM88" s="185" t="s">
        <v>181</v>
      </c>
      <c r="CN88" s="185"/>
      <c r="CO88" s="185"/>
      <c r="CP88" s="661" t="s">
        <v>181</v>
      </c>
      <c r="CQ88" s="188" t="s">
        <v>181</v>
      </c>
      <c r="CR88" s="729"/>
      <c r="CS88" s="56"/>
      <c r="CT88" s="132"/>
      <c r="CU88" s="132"/>
      <c r="CV88" s="132"/>
      <c r="CW88" s="132"/>
      <c r="CX88" s="132"/>
      <c r="CY88" s="132"/>
      <c r="CZ88" s="127"/>
      <c r="DA88" s="127"/>
      <c r="DB88" s="127"/>
      <c r="DC88" s="127"/>
      <c r="DD88" s="127"/>
      <c r="DE88" s="127"/>
      <c r="DF88" s="127"/>
      <c r="DG88" s="127"/>
      <c r="DH88" s="127"/>
      <c r="DI88" s="127"/>
      <c r="DJ88" s="127"/>
      <c r="DK88" s="127"/>
      <c r="DL88" s="127"/>
      <c r="DM88" s="127"/>
      <c r="DN88" s="127"/>
      <c r="DO88" s="127"/>
      <c r="DP88" s="127"/>
      <c r="DQ88" s="127"/>
      <c r="DR88" s="127"/>
      <c r="DS88" s="127"/>
      <c r="DT88" s="127"/>
      <c r="DU88" s="127"/>
      <c r="DV88" s="127"/>
      <c r="DW88" s="127"/>
      <c r="DX88" s="127"/>
      <c r="DY88" s="127"/>
      <c r="DZ88" s="127"/>
      <c r="EA88" s="127"/>
      <c r="EB88" s="127"/>
      <c r="EC88" s="132"/>
      <c r="ED88" s="127"/>
      <c r="EE88" s="127"/>
      <c r="EF88" s="127"/>
      <c r="EG88" s="127"/>
      <c r="EH88" s="127"/>
      <c r="EI88" s="127"/>
      <c r="EJ88" s="127"/>
      <c r="EK88" s="127"/>
      <c r="EL88" s="127"/>
      <c r="EM88" s="127"/>
      <c r="EN88" s="127"/>
      <c r="EO88" s="127"/>
      <c r="EP88" s="127"/>
      <c r="EQ88" s="127"/>
      <c r="ER88" s="127"/>
      <c r="ES88" s="127"/>
      <c r="ET88" s="127"/>
      <c r="EU88" s="127"/>
      <c r="EV88" s="127"/>
      <c r="EW88" s="127"/>
      <c r="EX88" s="127"/>
      <c r="EY88" s="127"/>
      <c r="EZ88" s="127"/>
      <c r="FA88" s="127"/>
      <c r="FB88" s="127"/>
      <c r="FC88" s="127"/>
      <c r="FD88" s="127"/>
      <c r="FE88" s="127"/>
      <c r="FF88" s="127"/>
      <c r="FG88" s="127"/>
      <c r="FH88" s="127"/>
      <c r="FI88" s="127"/>
      <c r="FJ88" s="127"/>
      <c r="FK88" s="127"/>
      <c r="FL88" s="127"/>
    </row>
    <row r="89" spans="1:168" s="58" customFormat="1" ht="20.25" hidden="1" customHeight="1">
      <c r="A89" s="639"/>
      <c r="B89" s="720"/>
      <c r="C89" s="1072"/>
      <c r="D89" s="1222"/>
      <c r="E89" s="1222"/>
      <c r="F89" s="1222"/>
      <c r="G89" s="701"/>
      <c r="H89" s="1223"/>
      <c r="I89" s="1222"/>
      <c r="J89" s="1222"/>
      <c r="K89" s="701"/>
      <c r="L89" s="867" t="s">
        <v>1233</v>
      </c>
      <c r="M89" s="720"/>
      <c r="N89" s="867" t="s">
        <v>1234</v>
      </c>
      <c r="O89" s="723"/>
      <c r="P89" s="68"/>
      <c r="Q89" s="873">
        <v>0</v>
      </c>
      <c r="R89" s="152" t="s">
        <v>181</v>
      </c>
      <c r="S89" s="873">
        <v>0</v>
      </c>
      <c r="T89" s="152" t="s">
        <v>181</v>
      </c>
      <c r="U89" s="872">
        <v>0</v>
      </c>
      <c r="V89" s="401"/>
      <c r="W89" s="872">
        <v>0</v>
      </c>
      <c r="X89" s="401"/>
      <c r="Y89" s="410">
        <f t="shared" si="80"/>
        <v>0</v>
      </c>
      <c r="Z89" s="401"/>
      <c r="AA89" s="74"/>
      <c r="AB89" s="152" t="s">
        <v>181</v>
      </c>
      <c r="AC89" s="400">
        <f t="shared" si="81"/>
        <v>0</v>
      </c>
      <c r="AD89" s="69" t="s">
        <v>181</v>
      </c>
      <c r="AE89" s="68"/>
      <c r="AF89" s="873">
        <v>0</v>
      </c>
      <c r="AG89" s="152" t="s">
        <v>181</v>
      </c>
      <c r="AH89" s="873">
        <v>0</v>
      </c>
      <c r="AI89" s="152" t="s">
        <v>181</v>
      </c>
      <c r="AJ89" s="872">
        <v>0</v>
      </c>
      <c r="AK89" s="401"/>
      <c r="AL89" s="872">
        <v>0</v>
      </c>
      <c r="AM89" s="401"/>
      <c r="AN89" s="410">
        <f t="shared" si="82"/>
        <v>0</v>
      </c>
      <c r="AO89" s="401"/>
      <c r="AP89" s="74"/>
      <c r="AQ89" s="152" t="s">
        <v>181</v>
      </c>
      <c r="AR89" s="400">
        <f t="shared" si="83"/>
        <v>0</v>
      </c>
      <c r="AS89" s="69" t="s">
        <v>181</v>
      </c>
      <c r="AT89" s="68"/>
      <c r="AU89" s="873">
        <v>0</v>
      </c>
      <c r="AV89" s="152" t="s">
        <v>181</v>
      </c>
      <c r="AW89" s="873">
        <v>0</v>
      </c>
      <c r="AX89" s="152" t="s">
        <v>181</v>
      </c>
      <c r="AY89" s="872">
        <v>0</v>
      </c>
      <c r="AZ89" s="401"/>
      <c r="BA89" s="872">
        <v>0</v>
      </c>
      <c r="BB89" s="401"/>
      <c r="BC89" s="410">
        <f t="shared" si="84"/>
        <v>0</v>
      </c>
      <c r="BD89" s="401"/>
      <c r="BE89" s="74"/>
      <c r="BF89" s="152" t="s">
        <v>181</v>
      </c>
      <c r="BG89" s="400">
        <f t="shared" si="85"/>
        <v>0</v>
      </c>
      <c r="BH89" s="69" t="s">
        <v>181</v>
      </c>
      <c r="BI89" s="68"/>
      <c r="BJ89" s="873">
        <v>0</v>
      </c>
      <c r="BK89" s="152" t="s">
        <v>181</v>
      </c>
      <c r="BL89" s="873">
        <v>0</v>
      </c>
      <c r="BM89" s="152" t="s">
        <v>181</v>
      </c>
      <c r="BN89" s="872">
        <v>0</v>
      </c>
      <c r="BO89" s="401"/>
      <c r="BP89" s="872">
        <v>0</v>
      </c>
      <c r="BQ89" s="401"/>
      <c r="BR89" s="410">
        <f t="shared" si="86"/>
        <v>0</v>
      </c>
      <c r="BS89" s="401"/>
      <c r="BT89" s="74"/>
      <c r="BU89" s="152" t="s">
        <v>181</v>
      </c>
      <c r="BV89" s="400">
        <f t="shared" si="87"/>
        <v>0</v>
      </c>
      <c r="BW89" s="69" t="s">
        <v>181</v>
      </c>
      <c r="BX89" s="68"/>
      <c r="BY89" s="873">
        <v>0</v>
      </c>
      <c r="BZ89" s="152" t="s">
        <v>181</v>
      </c>
      <c r="CA89" s="873">
        <v>0</v>
      </c>
      <c r="CB89" s="152" t="s">
        <v>181</v>
      </c>
      <c r="CC89" s="872">
        <v>0</v>
      </c>
      <c r="CD89" s="401"/>
      <c r="CE89" s="872">
        <v>0</v>
      </c>
      <c r="CF89" s="401"/>
      <c r="CG89" s="410">
        <f t="shared" si="88"/>
        <v>0</v>
      </c>
      <c r="CH89" s="401"/>
      <c r="CI89" s="74"/>
      <c r="CJ89" s="152" t="s">
        <v>181</v>
      </c>
      <c r="CK89" s="400">
        <f t="shared" si="89"/>
        <v>0</v>
      </c>
      <c r="CL89" s="69" t="s">
        <v>181</v>
      </c>
      <c r="CM89" s="185" t="s">
        <v>181</v>
      </c>
      <c r="CN89" s="185"/>
      <c r="CO89" s="185"/>
      <c r="CP89" s="661" t="s">
        <v>181</v>
      </c>
      <c r="CQ89" s="188" t="s">
        <v>181</v>
      </c>
      <c r="CR89" s="729"/>
      <c r="CS89" s="56"/>
      <c r="CT89" s="132"/>
      <c r="CU89" s="132"/>
      <c r="CV89" s="132"/>
      <c r="CW89" s="132"/>
      <c r="CX89" s="132"/>
      <c r="CY89" s="132"/>
      <c r="CZ89" s="127"/>
      <c r="DA89" s="127"/>
      <c r="DB89" s="127"/>
      <c r="DC89" s="127"/>
      <c r="DD89" s="127"/>
      <c r="DE89" s="127"/>
      <c r="DF89" s="127"/>
      <c r="DG89" s="127"/>
      <c r="DH89" s="127"/>
      <c r="DI89" s="127"/>
      <c r="DJ89" s="127"/>
      <c r="DK89" s="127"/>
      <c r="DL89" s="127"/>
      <c r="DM89" s="127"/>
      <c r="DN89" s="127"/>
      <c r="DO89" s="127"/>
      <c r="DP89" s="127"/>
      <c r="DQ89" s="127"/>
      <c r="DR89" s="127"/>
      <c r="DS89" s="127"/>
      <c r="DT89" s="127"/>
      <c r="DU89" s="127"/>
      <c r="DV89" s="127"/>
      <c r="DW89" s="127"/>
      <c r="DX89" s="127"/>
      <c r="DY89" s="127"/>
      <c r="DZ89" s="127"/>
      <c r="EA89" s="127"/>
      <c r="EB89" s="127"/>
      <c r="EC89" s="132"/>
      <c r="ED89" s="127"/>
      <c r="EE89" s="127"/>
      <c r="EF89" s="127"/>
      <c r="EG89" s="127"/>
      <c r="EH89" s="127"/>
      <c r="EI89" s="127"/>
      <c r="EJ89" s="127"/>
      <c r="EK89" s="127"/>
      <c r="EL89" s="127"/>
      <c r="EM89" s="127"/>
      <c r="EN89" s="127"/>
      <c r="EO89" s="127"/>
      <c r="EP89" s="127"/>
      <c r="EQ89" s="127"/>
      <c r="ER89" s="127"/>
      <c r="ES89" s="127"/>
      <c r="ET89" s="127"/>
      <c r="EU89" s="127"/>
      <c r="EV89" s="127"/>
      <c r="EW89" s="127"/>
      <c r="EX89" s="127"/>
      <c r="EY89" s="127"/>
      <c r="EZ89" s="127"/>
      <c r="FA89" s="127"/>
      <c r="FB89" s="127"/>
      <c r="FC89" s="127"/>
      <c r="FD89" s="127"/>
      <c r="FE89" s="127"/>
      <c r="FF89" s="127"/>
      <c r="FG89" s="127"/>
      <c r="FH89" s="127"/>
      <c r="FI89" s="127"/>
      <c r="FJ89" s="127"/>
      <c r="FK89" s="127"/>
      <c r="FL89" s="127"/>
    </row>
    <row r="90" spans="1:168" s="58" customFormat="1" ht="20.25" hidden="1" customHeight="1">
      <c r="A90" s="639"/>
      <c r="B90" s="701"/>
      <c r="C90" s="1068" t="s">
        <v>181</v>
      </c>
      <c r="D90" s="1222"/>
      <c r="E90" s="1222"/>
      <c r="F90" s="1222"/>
      <c r="G90" s="701" t="s">
        <v>181</v>
      </c>
      <c r="H90" s="1224"/>
      <c r="I90" s="1222"/>
      <c r="J90" s="1222"/>
      <c r="K90" s="701" t="s">
        <v>181</v>
      </c>
      <c r="L90" s="870" t="s">
        <v>6</v>
      </c>
      <c r="M90" s="871" t="s">
        <v>181</v>
      </c>
      <c r="N90" s="867" t="s">
        <v>1234</v>
      </c>
      <c r="O90" s="701"/>
      <c r="P90" s="68"/>
      <c r="Q90" s="873">
        <v>0</v>
      </c>
      <c r="R90" s="152" t="s">
        <v>181</v>
      </c>
      <c r="S90" s="873">
        <v>0</v>
      </c>
      <c r="T90" s="152" t="s">
        <v>181</v>
      </c>
      <c r="U90" s="872">
        <v>0</v>
      </c>
      <c r="V90" s="401"/>
      <c r="W90" s="872">
        <v>0</v>
      </c>
      <c r="X90" s="401"/>
      <c r="Y90" s="410">
        <f t="shared" si="80"/>
        <v>0</v>
      </c>
      <c r="Z90" s="401"/>
      <c r="AA90" s="74"/>
      <c r="AB90" s="152" t="s">
        <v>181</v>
      </c>
      <c r="AC90" s="400">
        <f t="shared" si="81"/>
        <v>0</v>
      </c>
      <c r="AD90" s="69" t="s">
        <v>181</v>
      </c>
      <c r="AE90" s="68"/>
      <c r="AF90" s="873">
        <v>0</v>
      </c>
      <c r="AG90" s="152" t="s">
        <v>181</v>
      </c>
      <c r="AH90" s="873">
        <v>0</v>
      </c>
      <c r="AI90" s="152" t="s">
        <v>181</v>
      </c>
      <c r="AJ90" s="872">
        <v>0</v>
      </c>
      <c r="AK90" s="401"/>
      <c r="AL90" s="872">
        <v>0</v>
      </c>
      <c r="AM90" s="401"/>
      <c r="AN90" s="410">
        <f t="shared" si="82"/>
        <v>0</v>
      </c>
      <c r="AO90" s="401"/>
      <c r="AP90" s="74"/>
      <c r="AQ90" s="152" t="s">
        <v>181</v>
      </c>
      <c r="AR90" s="400">
        <f t="shared" si="83"/>
        <v>0</v>
      </c>
      <c r="AS90" s="69" t="s">
        <v>181</v>
      </c>
      <c r="AT90" s="68"/>
      <c r="AU90" s="873">
        <v>0</v>
      </c>
      <c r="AV90" s="152" t="s">
        <v>181</v>
      </c>
      <c r="AW90" s="873">
        <v>0</v>
      </c>
      <c r="AX90" s="152" t="s">
        <v>181</v>
      </c>
      <c r="AY90" s="872">
        <v>0</v>
      </c>
      <c r="AZ90" s="401"/>
      <c r="BA90" s="872">
        <v>0</v>
      </c>
      <c r="BB90" s="401"/>
      <c r="BC90" s="410">
        <f t="shared" si="84"/>
        <v>0</v>
      </c>
      <c r="BD90" s="401"/>
      <c r="BE90" s="74"/>
      <c r="BF90" s="152" t="s">
        <v>181</v>
      </c>
      <c r="BG90" s="400">
        <f t="shared" si="85"/>
        <v>0</v>
      </c>
      <c r="BH90" s="69" t="s">
        <v>181</v>
      </c>
      <c r="BI90" s="68"/>
      <c r="BJ90" s="873">
        <v>0</v>
      </c>
      <c r="BK90" s="152" t="s">
        <v>181</v>
      </c>
      <c r="BL90" s="873">
        <v>0</v>
      </c>
      <c r="BM90" s="152" t="s">
        <v>181</v>
      </c>
      <c r="BN90" s="872">
        <v>0</v>
      </c>
      <c r="BO90" s="401"/>
      <c r="BP90" s="872">
        <v>0</v>
      </c>
      <c r="BQ90" s="401"/>
      <c r="BR90" s="410">
        <f t="shared" si="86"/>
        <v>0</v>
      </c>
      <c r="BS90" s="401"/>
      <c r="BT90" s="74"/>
      <c r="BU90" s="152" t="s">
        <v>181</v>
      </c>
      <c r="BV90" s="400">
        <f t="shared" si="87"/>
        <v>0</v>
      </c>
      <c r="BW90" s="69" t="s">
        <v>181</v>
      </c>
      <c r="BX90" s="68"/>
      <c r="BY90" s="873">
        <v>0</v>
      </c>
      <c r="BZ90" s="152" t="s">
        <v>181</v>
      </c>
      <c r="CA90" s="873">
        <v>0</v>
      </c>
      <c r="CB90" s="152" t="s">
        <v>181</v>
      </c>
      <c r="CC90" s="872">
        <v>0</v>
      </c>
      <c r="CD90" s="401"/>
      <c r="CE90" s="872">
        <v>0</v>
      </c>
      <c r="CF90" s="401"/>
      <c r="CG90" s="410">
        <f t="shared" si="88"/>
        <v>0</v>
      </c>
      <c r="CH90" s="401"/>
      <c r="CI90" s="74"/>
      <c r="CJ90" s="152" t="s">
        <v>181</v>
      </c>
      <c r="CK90" s="400">
        <f t="shared" si="89"/>
        <v>0</v>
      </c>
      <c r="CL90" s="69" t="s">
        <v>181</v>
      </c>
      <c r="CM90" s="185" t="s">
        <v>181</v>
      </c>
      <c r="CN90" s="185"/>
      <c r="CO90" s="185"/>
      <c r="CP90" s="661" t="s">
        <v>181</v>
      </c>
      <c r="CQ90" s="188" t="s">
        <v>181</v>
      </c>
      <c r="CR90" s="729"/>
      <c r="CS90" s="56"/>
      <c r="CT90" s="132"/>
      <c r="CU90" s="132"/>
      <c r="CV90" s="132"/>
      <c r="CW90" s="132"/>
      <c r="CX90" s="132"/>
      <c r="CY90" s="132"/>
      <c r="CZ90" s="127"/>
      <c r="DA90" s="127"/>
      <c r="DB90" s="127"/>
      <c r="DC90" s="127"/>
      <c r="DD90" s="127"/>
      <c r="DE90" s="127"/>
      <c r="DF90" s="127"/>
      <c r="DG90" s="127"/>
      <c r="DH90" s="127"/>
      <c r="DI90" s="127"/>
      <c r="DJ90" s="127"/>
      <c r="DK90" s="127"/>
      <c r="DL90" s="127"/>
      <c r="DM90" s="127"/>
      <c r="DN90" s="127"/>
      <c r="DO90" s="127"/>
      <c r="DP90" s="127"/>
      <c r="DQ90" s="127"/>
      <c r="DR90" s="127"/>
      <c r="DS90" s="127"/>
      <c r="DT90" s="127"/>
      <c r="DU90" s="127"/>
      <c r="DV90" s="127"/>
      <c r="DW90" s="127"/>
      <c r="DX90" s="127"/>
      <c r="DY90" s="127"/>
      <c r="DZ90" s="127"/>
      <c r="EA90" s="127"/>
      <c r="EB90" s="127"/>
      <c r="EC90" s="132"/>
      <c r="ED90" s="127"/>
      <c r="EE90" s="127"/>
      <c r="EF90" s="127"/>
      <c r="EG90" s="127"/>
      <c r="EH90" s="127"/>
      <c r="EI90" s="127"/>
      <c r="EJ90" s="127"/>
      <c r="EK90" s="127"/>
      <c r="EL90" s="127"/>
      <c r="EM90" s="127"/>
      <c r="EN90" s="127"/>
      <c r="EO90" s="127"/>
      <c r="EP90" s="127"/>
      <c r="EQ90" s="127"/>
      <c r="ER90" s="127"/>
      <c r="ES90" s="127"/>
      <c r="ET90" s="127"/>
      <c r="EU90" s="127"/>
      <c r="EV90" s="127"/>
      <c r="EW90" s="127"/>
      <c r="EX90" s="127"/>
      <c r="EY90" s="127"/>
      <c r="EZ90" s="127"/>
      <c r="FA90" s="127"/>
      <c r="FB90" s="127"/>
      <c r="FC90" s="127"/>
      <c r="FD90" s="127"/>
      <c r="FE90" s="127"/>
      <c r="FF90" s="127"/>
      <c r="FG90" s="127"/>
      <c r="FH90" s="127"/>
      <c r="FI90" s="127"/>
      <c r="FJ90" s="127"/>
      <c r="FK90" s="127"/>
      <c r="FL90" s="127"/>
    </row>
    <row r="91" spans="1:168" s="58" customFormat="1" ht="5.0999999999999996" hidden="1" customHeight="1">
      <c r="A91" s="639"/>
      <c r="B91" s="701"/>
      <c r="C91" s="701"/>
      <c r="D91" s="701" t="s">
        <v>181</v>
      </c>
      <c r="E91" s="701" t="s">
        <v>181</v>
      </c>
      <c r="F91" s="701" t="s">
        <v>181</v>
      </c>
      <c r="G91" s="701" t="s">
        <v>181</v>
      </c>
      <c r="H91" s="701" t="s">
        <v>181</v>
      </c>
      <c r="I91" s="701"/>
      <c r="J91" s="701"/>
      <c r="K91" s="701" t="s">
        <v>181</v>
      </c>
      <c r="L91" s="701" t="s">
        <v>181</v>
      </c>
      <c r="M91" s="701" t="s">
        <v>181</v>
      </c>
      <c r="N91" s="723" t="s">
        <v>181</v>
      </c>
      <c r="O91" s="701"/>
      <c r="P91" s="68"/>
      <c r="Q91" s="152" t="s">
        <v>181</v>
      </c>
      <c r="R91" s="152" t="s">
        <v>181</v>
      </c>
      <c r="S91" s="152" t="s">
        <v>181</v>
      </c>
      <c r="T91" s="152" t="s">
        <v>181</v>
      </c>
      <c r="U91" s="401"/>
      <c r="V91" s="401"/>
      <c r="W91" s="401"/>
      <c r="X91" s="401"/>
      <c r="Y91" s="401"/>
      <c r="Z91" s="401"/>
      <c r="AA91" s="401"/>
      <c r="AB91" s="401"/>
      <c r="AC91" s="401"/>
      <c r="AD91" s="69"/>
      <c r="AE91" s="68"/>
      <c r="AF91" s="152" t="s">
        <v>181</v>
      </c>
      <c r="AG91" s="152" t="s">
        <v>181</v>
      </c>
      <c r="AH91" s="152" t="s">
        <v>181</v>
      </c>
      <c r="AI91" s="152" t="s">
        <v>181</v>
      </c>
      <c r="AJ91" s="401"/>
      <c r="AK91" s="401"/>
      <c r="AL91" s="401"/>
      <c r="AM91" s="401"/>
      <c r="AN91" s="401"/>
      <c r="AO91" s="401"/>
      <c r="AP91" s="401"/>
      <c r="AQ91" s="401"/>
      <c r="AR91" s="401"/>
      <c r="AS91" s="69"/>
      <c r="AT91" s="68"/>
      <c r="AU91" s="152" t="s">
        <v>181</v>
      </c>
      <c r="AV91" s="152" t="s">
        <v>181</v>
      </c>
      <c r="AW91" s="152" t="s">
        <v>181</v>
      </c>
      <c r="AX91" s="152" t="s">
        <v>181</v>
      </c>
      <c r="AY91" s="401"/>
      <c r="AZ91" s="401"/>
      <c r="BA91" s="401"/>
      <c r="BB91" s="401"/>
      <c r="BC91" s="401"/>
      <c r="BD91" s="401"/>
      <c r="BE91" s="401"/>
      <c r="BF91" s="401"/>
      <c r="BG91" s="401"/>
      <c r="BH91" s="69"/>
      <c r="BI91" s="68"/>
      <c r="BJ91" s="152" t="s">
        <v>181</v>
      </c>
      <c r="BK91" s="152" t="s">
        <v>181</v>
      </c>
      <c r="BL91" s="152" t="s">
        <v>181</v>
      </c>
      <c r="BM91" s="152" t="s">
        <v>181</v>
      </c>
      <c r="BN91" s="401"/>
      <c r="BO91" s="401"/>
      <c r="BP91" s="401"/>
      <c r="BQ91" s="401"/>
      <c r="BR91" s="401"/>
      <c r="BS91" s="401"/>
      <c r="BT91" s="401"/>
      <c r="BU91" s="401"/>
      <c r="BV91" s="401"/>
      <c r="BW91" s="69"/>
      <c r="BX91" s="68"/>
      <c r="BY91" s="152" t="s">
        <v>181</v>
      </c>
      <c r="BZ91" s="152" t="s">
        <v>181</v>
      </c>
      <c r="CA91" s="152" t="s">
        <v>181</v>
      </c>
      <c r="CB91" s="152" t="s">
        <v>181</v>
      </c>
      <c r="CC91" s="401"/>
      <c r="CD91" s="401"/>
      <c r="CE91" s="401"/>
      <c r="CF91" s="401"/>
      <c r="CG91" s="401"/>
      <c r="CH91" s="401"/>
      <c r="CI91" s="401"/>
      <c r="CJ91" s="401"/>
      <c r="CK91" s="401"/>
      <c r="CL91" s="69" t="s">
        <v>181</v>
      </c>
      <c r="CM91" s="185" t="s">
        <v>181</v>
      </c>
      <c r="CN91" s="185"/>
      <c r="CO91" s="185"/>
      <c r="CP91" s="661" t="s">
        <v>181</v>
      </c>
      <c r="CQ91" s="188" t="s">
        <v>181</v>
      </c>
      <c r="CR91" s="729"/>
      <c r="CS91" s="56"/>
      <c r="CT91" s="132"/>
      <c r="CU91" s="132"/>
      <c r="CV91" s="132"/>
      <c r="CW91" s="132"/>
      <c r="CX91" s="132"/>
      <c r="CY91" s="132"/>
      <c r="CZ91" s="127"/>
      <c r="DA91" s="127"/>
      <c r="DB91" s="127"/>
      <c r="DC91" s="127"/>
      <c r="DD91" s="127"/>
      <c r="DE91" s="127"/>
      <c r="DF91" s="127"/>
      <c r="DG91" s="127"/>
      <c r="DH91" s="127"/>
      <c r="DI91" s="127"/>
      <c r="DJ91" s="127"/>
      <c r="DK91" s="127"/>
      <c r="DL91" s="127"/>
      <c r="DM91" s="127"/>
      <c r="DN91" s="127"/>
      <c r="DO91" s="127"/>
      <c r="DP91" s="127"/>
      <c r="DQ91" s="127"/>
      <c r="DR91" s="127"/>
      <c r="DS91" s="127"/>
      <c r="DT91" s="127"/>
      <c r="DU91" s="127"/>
      <c r="DV91" s="127"/>
      <c r="DW91" s="127"/>
      <c r="DX91" s="127"/>
      <c r="DY91" s="127"/>
      <c r="DZ91" s="127"/>
      <c r="EA91" s="127"/>
      <c r="EB91" s="127"/>
      <c r="EC91" s="132"/>
      <c r="ED91" s="127"/>
      <c r="EE91" s="127"/>
      <c r="EF91" s="127"/>
      <c r="EG91" s="127"/>
      <c r="EH91" s="127"/>
      <c r="EI91" s="127"/>
      <c r="EJ91" s="127"/>
      <c r="EK91" s="127"/>
      <c r="EL91" s="127"/>
      <c r="EM91" s="127"/>
      <c r="EN91" s="127"/>
      <c r="EO91" s="127"/>
      <c r="EP91" s="127"/>
      <c r="EQ91" s="127"/>
      <c r="ER91" s="127"/>
      <c r="ES91" s="127"/>
      <c r="ET91" s="127"/>
      <c r="EU91" s="127"/>
      <c r="EV91" s="127"/>
      <c r="EW91" s="127"/>
      <c r="EX91" s="127"/>
      <c r="EY91" s="127"/>
      <c r="EZ91" s="127"/>
      <c r="FA91" s="127"/>
      <c r="FB91" s="127"/>
      <c r="FC91" s="127"/>
      <c r="FD91" s="127"/>
      <c r="FE91" s="127"/>
      <c r="FF91" s="127"/>
      <c r="FG91" s="127"/>
      <c r="FH91" s="127"/>
      <c r="FI91" s="127"/>
      <c r="FJ91" s="127"/>
      <c r="FK91" s="127"/>
      <c r="FL91" s="127"/>
    </row>
    <row r="92" spans="1:168" s="58" customFormat="1" ht="20.25" hidden="1" customHeight="1">
      <c r="A92" s="639"/>
      <c r="B92" s="720"/>
      <c r="C92" s="1072"/>
      <c r="D92" s="1225"/>
      <c r="E92" s="1222"/>
      <c r="F92" s="1222"/>
      <c r="G92" s="701" t="s">
        <v>181</v>
      </c>
      <c r="H92" s="1223"/>
      <c r="I92" s="1222"/>
      <c r="J92" s="1222"/>
      <c r="K92" s="701" t="s">
        <v>181</v>
      </c>
      <c r="L92" s="866" t="s">
        <v>374</v>
      </c>
      <c r="M92" s="720" t="s">
        <v>181</v>
      </c>
      <c r="N92" s="866" t="s">
        <v>307</v>
      </c>
      <c r="O92" s="723" t="s">
        <v>181</v>
      </c>
      <c r="P92" s="68" t="s">
        <v>181</v>
      </c>
      <c r="Q92" s="873">
        <v>0</v>
      </c>
      <c r="R92" s="152" t="s">
        <v>181</v>
      </c>
      <c r="S92" s="873">
        <v>0</v>
      </c>
      <c r="T92" s="152" t="s">
        <v>181</v>
      </c>
      <c r="U92" s="872">
        <v>0</v>
      </c>
      <c r="V92" s="401"/>
      <c r="W92" s="872">
        <v>0</v>
      </c>
      <c r="X92" s="401"/>
      <c r="Y92" s="410">
        <f t="shared" ref="Y92:Y97" si="90">ROUND(W92*U92*S92*Q92,0)</f>
        <v>0</v>
      </c>
      <c r="Z92" s="401"/>
      <c r="AA92" s="74"/>
      <c r="AB92" s="152" t="s">
        <v>181</v>
      </c>
      <c r="AC92" s="400">
        <f t="shared" ref="AC92:AC97" si="91">AA92+Y92</f>
        <v>0</v>
      </c>
      <c r="AD92" s="69" t="s">
        <v>181</v>
      </c>
      <c r="AE92" s="68" t="s">
        <v>181</v>
      </c>
      <c r="AF92" s="873">
        <v>0</v>
      </c>
      <c r="AG92" s="152" t="s">
        <v>181</v>
      </c>
      <c r="AH92" s="873">
        <v>0</v>
      </c>
      <c r="AI92" s="152" t="s">
        <v>181</v>
      </c>
      <c r="AJ92" s="872">
        <v>0</v>
      </c>
      <c r="AK92" s="401"/>
      <c r="AL92" s="872">
        <v>0</v>
      </c>
      <c r="AM92" s="401"/>
      <c r="AN92" s="410">
        <f t="shared" ref="AN92:AN97" si="92">ROUND(AL92*AJ92*AH92*AF92,0)</f>
        <v>0</v>
      </c>
      <c r="AO92" s="401"/>
      <c r="AP92" s="74"/>
      <c r="AQ92" s="152" t="s">
        <v>181</v>
      </c>
      <c r="AR92" s="400">
        <f t="shared" ref="AR92:AR97" si="93">AP92+AN92</f>
        <v>0</v>
      </c>
      <c r="AS92" s="69" t="s">
        <v>181</v>
      </c>
      <c r="AT92" s="68" t="s">
        <v>181</v>
      </c>
      <c r="AU92" s="873">
        <v>0</v>
      </c>
      <c r="AV92" s="152" t="s">
        <v>181</v>
      </c>
      <c r="AW92" s="873">
        <v>0</v>
      </c>
      <c r="AX92" s="152" t="s">
        <v>181</v>
      </c>
      <c r="AY92" s="872">
        <v>0</v>
      </c>
      <c r="AZ92" s="401"/>
      <c r="BA92" s="872">
        <v>0</v>
      </c>
      <c r="BB92" s="401"/>
      <c r="BC92" s="410">
        <f t="shared" ref="BC92:BC97" si="94">ROUND(BA92*AY92*AW92*AU92,0)</f>
        <v>0</v>
      </c>
      <c r="BD92" s="401"/>
      <c r="BE92" s="74"/>
      <c r="BF92" s="152" t="s">
        <v>181</v>
      </c>
      <c r="BG92" s="400">
        <f t="shared" ref="BG92:BG97" si="95">BE92+BC92</f>
        <v>0</v>
      </c>
      <c r="BH92" s="69" t="s">
        <v>181</v>
      </c>
      <c r="BI92" s="68" t="s">
        <v>181</v>
      </c>
      <c r="BJ92" s="873">
        <v>0</v>
      </c>
      <c r="BK92" s="152" t="s">
        <v>181</v>
      </c>
      <c r="BL92" s="873">
        <v>0</v>
      </c>
      <c r="BM92" s="152" t="s">
        <v>181</v>
      </c>
      <c r="BN92" s="872">
        <v>0</v>
      </c>
      <c r="BO92" s="401"/>
      <c r="BP92" s="872">
        <v>0</v>
      </c>
      <c r="BQ92" s="401"/>
      <c r="BR92" s="410">
        <f t="shared" ref="BR92:BR97" si="96">ROUND(BP92*BN92*BL92*BJ92,0)</f>
        <v>0</v>
      </c>
      <c r="BS92" s="401"/>
      <c r="BT92" s="74"/>
      <c r="BU92" s="152" t="s">
        <v>181</v>
      </c>
      <c r="BV92" s="400">
        <f t="shared" ref="BV92:BV97" si="97">BT92+BR92</f>
        <v>0</v>
      </c>
      <c r="BW92" s="69" t="s">
        <v>181</v>
      </c>
      <c r="BX92" s="68" t="s">
        <v>181</v>
      </c>
      <c r="BY92" s="873">
        <v>0</v>
      </c>
      <c r="BZ92" s="152" t="s">
        <v>181</v>
      </c>
      <c r="CA92" s="873">
        <v>0</v>
      </c>
      <c r="CB92" s="152" t="s">
        <v>181</v>
      </c>
      <c r="CC92" s="872">
        <v>0</v>
      </c>
      <c r="CD92" s="401"/>
      <c r="CE92" s="872">
        <v>0</v>
      </c>
      <c r="CF92" s="401"/>
      <c r="CG92" s="410">
        <f t="shared" ref="CG92:CG97" si="98">ROUND(CE92*CC92*CA92*BY92,0)</f>
        <v>0</v>
      </c>
      <c r="CH92" s="401"/>
      <c r="CI92" s="74"/>
      <c r="CJ92" s="152" t="s">
        <v>181</v>
      </c>
      <c r="CK92" s="400">
        <f t="shared" ref="CK92:CK97" si="99">CI92+CG92</f>
        <v>0</v>
      </c>
      <c r="CL92" s="69" t="s">
        <v>181</v>
      </c>
      <c r="CM92" s="185" t="s">
        <v>181</v>
      </c>
      <c r="CN92" s="185"/>
      <c r="CO92" s="185"/>
      <c r="CP92" s="661" t="s">
        <v>181</v>
      </c>
      <c r="CQ92" s="188" t="s">
        <v>181</v>
      </c>
      <c r="CR92" s="729"/>
      <c r="CS92" s="56" t="s">
        <v>181</v>
      </c>
      <c r="CT92" s="132" t="s">
        <v>181</v>
      </c>
      <c r="CU92" s="132" t="s">
        <v>181</v>
      </c>
      <c r="CV92" s="132" t="s">
        <v>181</v>
      </c>
      <c r="CW92" s="132" t="s">
        <v>181</v>
      </c>
      <c r="CX92" s="132" t="s">
        <v>181</v>
      </c>
      <c r="CY92" s="132" t="s">
        <v>181</v>
      </c>
      <c r="CZ92" s="127"/>
      <c r="DA92" s="127"/>
      <c r="DB92" s="127"/>
      <c r="DC92" s="127"/>
      <c r="DD92" s="127"/>
      <c r="DE92" s="127"/>
      <c r="DF92" s="127"/>
      <c r="DG92" s="127"/>
      <c r="DH92" s="127"/>
      <c r="DI92" s="127"/>
      <c r="DJ92" s="127"/>
      <c r="DK92" s="127"/>
      <c r="DL92" s="127"/>
      <c r="DM92" s="127"/>
      <c r="DN92" s="127"/>
      <c r="DO92" s="127"/>
      <c r="DP92" s="127"/>
      <c r="DQ92" s="127"/>
      <c r="DR92" s="127"/>
      <c r="DS92" s="127"/>
      <c r="DT92" s="127"/>
      <c r="DU92" s="127"/>
      <c r="DV92" s="127"/>
      <c r="DW92" s="127"/>
      <c r="DX92" s="127"/>
      <c r="DY92" s="127"/>
      <c r="DZ92" s="127"/>
      <c r="EA92" s="127"/>
      <c r="EB92" s="127"/>
      <c r="EC92" s="132" t="s">
        <v>181</v>
      </c>
      <c r="ED92" s="127"/>
      <c r="EE92" s="127"/>
      <c r="EF92" s="127"/>
      <c r="EG92" s="127"/>
      <c r="EH92" s="127"/>
      <c r="EI92" s="127"/>
      <c r="EJ92" s="127"/>
      <c r="EK92" s="127"/>
      <c r="EL92" s="127"/>
      <c r="EM92" s="127"/>
      <c r="EN92" s="127"/>
      <c r="EO92" s="127"/>
      <c r="EP92" s="127"/>
      <c r="EQ92" s="127"/>
      <c r="ER92" s="127"/>
      <c r="ES92" s="127"/>
      <c r="ET92" s="127"/>
      <c r="EU92" s="127"/>
      <c r="EV92" s="127"/>
      <c r="EW92" s="127"/>
      <c r="EX92" s="127"/>
      <c r="EY92" s="127"/>
      <c r="EZ92" s="127"/>
      <c r="FA92" s="127"/>
      <c r="FB92" s="127"/>
      <c r="FC92" s="127"/>
      <c r="FD92" s="127"/>
      <c r="FE92" s="127"/>
      <c r="FF92" s="127"/>
      <c r="FG92" s="127"/>
      <c r="FH92" s="127"/>
      <c r="FI92" s="127"/>
      <c r="FJ92" s="127"/>
      <c r="FK92" s="127"/>
      <c r="FL92" s="127"/>
    </row>
    <row r="93" spans="1:168" s="58" customFormat="1" ht="20.25" hidden="1" customHeight="1">
      <c r="A93" s="639"/>
      <c r="B93" s="720"/>
      <c r="C93" s="1072"/>
      <c r="D93" s="1222"/>
      <c r="E93" s="1222"/>
      <c r="F93" s="1222"/>
      <c r="G93" s="701"/>
      <c r="H93" s="1223"/>
      <c r="I93" s="1222"/>
      <c r="J93" s="1222"/>
      <c r="K93" s="701"/>
      <c r="L93" s="867" t="s">
        <v>1226</v>
      </c>
      <c r="M93" s="720"/>
      <c r="N93" s="867" t="s">
        <v>1227</v>
      </c>
      <c r="O93" s="723"/>
      <c r="P93" s="68"/>
      <c r="Q93" s="873">
        <v>0</v>
      </c>
      <c r="R93" s="152" t="s">
        <v>181</v>
      </c>
      <c r="S93" s="873">
        <v>0</v>
      </c>
      <c r="T93" s="152" t="s">
        <v>181</v>
      </c>
      <c r="U93" s="872">
        <v>0</v>
      </c>
      <c r="V93" s="401"/>
      <c r="W93" s="872">
        <v>0</v>
      </c>
      <c r="X93" s="401"/>
      <c r="Y93" s="410">
        <f t="shared" si="90"/>
        <v>0</v>
      </c>
      <c r="Z93" s="401"/>
      <c r="AA93" s="74"/>
      <c r="AB93" s="152" t="s">
        <v>181</v>
      </c>
      <c r="AC93" s="400">
        <f t="shared" si="91"/>
        <v>0</v>
      </c>
      <c r="AD93" s="69" t="s">
        <v>181</v>
      </c>
      <c r="AE93" s="68"/>
      <c r="AF93" s="873">
        <v>0</v>
      </c>
      <c r="AG93" s="152" t="s">
        <v>181</v>
      </c>
      <c r="AH93" s="873">
        <v>0</v>
      </c>
      <c r="AI93" s="152" t="s">
        <v>181</v>
      </c>
      <c r="AJ93" s="872">
        <v>0</v>
      </c>
      <c r="AK93" s="401"/>
      <c r="AL93" s="872">
        <v>0</v>
      </c>
      <c r="AM93" s="401"/>
      <c r="AN93" s="410">
        <f t="shared" si="92"/>
        <v>0</v>
      </c>
      <c r="AO93" s="401"/>
      <c r="AP93" s="74"/>
      <c r="AQ93" s="152" t="s">
        <v>181</v>
      </c>
      <c r="AR93" s="400">
        <f t="shared" si="93"/>
        <v>0</v>
      </c>
      <c r="AS93" s="69" t="s">
        <v>181</v>
      </c>
      <c r="AT93" s="68"/>
      <c r="AU93" s="873">
        <v>0</v>
      </c>
      <c r="AV93" s="152" t="s">
        <v>181</v>
      </c>
      <c r="AW93" s="873">
        <v>0</v>
      </c>
      <c r="AX93" s="152" t="s">
        <v>181</v>
      </c>
      <c r="AY93" s="872">
        <v>0</v>
      </c>
      <c r="AZ93" s="401"/>
      <c r="BA93" s="872">
        <v>0</v>
      </c>
      <c r="BB93" s="401"/>
      <c r="BC93" s="410">
        <f t="shared" si="94"/>
        <v>0</v>
      </c>
      <c r="BD93" s="401"/>
      <c r="BE93" s="74"/>
      <c r="BF93" s="152" t="s">
        <v>181</v>
      </c>
      <c r="BG93" s="400">
        <f t="shared" si="95"/>
        <v>0</v>
      </c>
      <c r="BH93" s="69" t="s">
        <v>181</v>
      </c>
      <c r="BI93" s="68"/>
      <c r="BJ93" s="873">
        <v>0</v>
      </c>
      <c r="BK93" s="152" t="s">
        <v>181</v>
      </c>
      <c r="BL93" s="873">
        <v>0</v>
      </c>
      <c r="BM93" s="152" t="s">
        <v>181</v>
      </c>
      <c r="BN93" s="872">
        <v>0</v>
      </c>
      <c r="BO93" s="401"/>
      <c r="BP93" s="872">
        <v>0</v>
      </c>
      <c r="BQ93" s="401"/>
      <c r="BR93" s="410">
        <f t="shared" si="96"/>
        <v>0</v>
      </c>
      <c r="BS93" s="401"/>
      <c r="BT93" s="74"/>
      <c r="BU93" s="152" t="s">
        <v>181</v>
      </c>
      <c r="BV93" s="400">
        <f t="shared" si="97"/>
        <v>0</v>
      </c>
      <c r="BW93" s="69" t="s">
        <v>181</v>
      </c>
      <c r="BX93" s="68"/>
      <c r="BY93" s="873">
        <v>0</v>
      </c>
      <c r="BZ93" s="152" t="s">
        <v>181</v>
      </c>
      <c r="CA93" s="873">
        <v>0</v>
      </c>
      <c r="CB93" s="152" t="s">
        <v>181</v>
      </c>
      <c r="CC93" s="872">
        <v>0</v>
      </c>
      <c r="CD93" s="401"/>
      <c r="CE93" s="872">
        <v>0</v>
      </c>
      <c r="CF93" s="401"/>
      <c r="CG93" s="410">
        <f t="shared" si="98"/>
        <v>0</v>
      </c>
      <c r="CH93" s="401"/>
      <c r="CI93" s="74"/>
      <c r="CJ93" s="152" t="s">
        <v>181</v>
      </c>
      <c r="CK93" s="400">
        <f t="shared" si="99"/>
        <v>0</v>
      </c>
      <c r="CL93" s="69" t="s">
        <v>181</v>
      </c>
      <c r="CM93" s="185" t="s">
        <v>181</v>
      </c>
      <c r="CN93" s="185"/>
      <c r="CO93" s="185"/>
      <c r="CP93" s="661" t="s">
        <v>181</v>
      </c>
      <c r="CQ93" s="188" t="s">
        <v>181</v>
      </c>
      <c r="CR93" s="729"/>
      <c r="CS93" s="56"/>
      <c r="CT93" s="132"/>
      <c r="CU93" s="132"/>
      <c r="CV93" s="132"/>
      <c r="CW93" s="132"/>
      <c r="CX93" s="132"/>
      <c r="CY93" s="132"/>
      <c r="CZ93" s="127"/>
      <c r="DA93" s="127"/>
      <c r="DB93" s="127"/>
      <c r="DC93" s="127"/>
      <c r="DD93" s="127"/>
      <c r="DE93" s="127"/>
      <c r="DF93" s="127"/>
      <c r="DG93" s="127"/>
      <c r="DH93" s="127"/>
      <c r="DI93" s="127"/>
      <c r="DJ93" s="127"/>
      <c r="DK93" s="127"/>
      <c r="DL93" s="127"/>
      <c r="DM93" s="127"/>
      <c r="DN93" s="127"/>
      <c r="DO93" s="127"/>
      <c r="DP93" s="127"/>
      <c r="DQ93" s="127"/>
      <c r="DR93" s="127"/>
      <c r="DS93" s="127"/>
      <c r="DT93" s="127"/>
      <c r="DU93" s="127"/>
      <c r="DV93" s="127"/>
      <c r="DW93" s="127"/>
      <c r="DX93" s="127"/>
      <c r="DY93" s="127"/>
      <c r="DZ93" s="127"/>
      <c r="EA93" s="127"/>
      <c r="EB93" s="127"/>
      <c r="EC93" s="132"/>
      <c r="ED93" s="127"/>
      <c r="EE93" s="127"/>
      <c r="EF93" s="127"/>
      <c r="EG93" s="127"/>
      <c r="EH93" s="127"/>
      <c r="EI93" s="127"/>
      <c r="EJ93" s="127"/>
      <c r="EK93" s="127"/>
      <c r="EL93" s="127"/>
      <c r="EM93" s="127"/>
      <c r="EN93" s="127"/>
      <c r="EO93" s="127"/>
      <c r="EP93" s="127"/>
      <c r="EQ93" s="127"/>
      <c r="ER93" s="127"/>
      <c r="ES93" s="127"/>
      <c r="ET93" s="127"/>
      <c r="EU93" s="127"/>
      <c r="EV93" s="127"/>
      <c r="EW93" s="127"/>
      <c r="EX93" s="127"/>
      <c r="EY93" s="127"/>
      <c r="EZ93" s="127"/>
      <c r="FA93" s="127"/>
      <c r="FB93" s="127"/>
      <c r="FC93" s="127"/>
      <c r="FD93" s="127"/>
      <c r="FE93" s="127"/>
      <c r="FF93" s="127"/>
      <c r="FG93" s="127"/>
      <c r="FH93" s="127"/>
      <c r="FI93" s="127"/>
      <c r="FJ93" s="127"/>
      <c r="FK93" s="127"/>
      <c r="FL93" s="127"/>
    </row>
    <row r="94" spans="1:168" s="58" customFormat="1" ht="20.25" hidden="1" customHeight="1">
      <c r="A94" s="639"/>
      <c r="B94" s="720"/>
      <c r="C94" s="1072"/>
      <c r="D94" s="1222"/>
      <c r="E94" s="1222"/>
      <c r="F94" s="1222"/>
      <c r="G94" s="701"/>
      <c r="H94" s="1223"/>
      <c r="I94" s="1222"/>
      <c r="J94" s="1222"/>
      <c r="K94" s="701"/>
      <c r="L94" s="867" t="s">
        <v>1228</v>
      </c>
      <c r="M94" s="720"/>
      <c r="N94" s="867" t="s">
        <v>1229</v>
      </c>
      <c r="O94" s="723"/>
      <c r="P94" s="68"/>
      <c r="Q94" s="873">
        <v>0</v>
      </c>
      <c r="R94" s="152" t="s">
        <v>181</v>
      </c>
      <c r="S94" s="873">
        <v>0</v>
      </c>
      <c r="T94" s="152" t="s">
        <v>181</v>
      </c>
      <c r="U94" s="872">
        <v>0</v>
      </c>
      <c r="V94" s="401"/>
      <c r="W94" s="872">
        <v>0</v>
      </c>
      <c r="X94" s="401"/>
      <c r="Y94" s="410">
        <f t="shared" si="90"/>
        <v>0</v>
      </c>
      <c r="Z94" s="401"/>
      <c r="AA94" s="74"/>
      <c r="AB94" s="152" t="s">
        <v>181</v>
      </c>
      <c r="AC94" s="400">
        <f t="shared" si="91"/>
        <v>0</v>
      </c>
      <c r="AD94" s="69" t="s">
        <v>181</v>
      </c>
      <c r="AE94" s="68"/>
      <c r="AF94" s="873">
        <v>0</v>
      </c>
      <c r="AG94" s="152" t="s">
        <v>181</v>
      </c>
      <c r="AH94" s="873">
        <v>0</v>
      </c>
      <c r="AI94" s="152" t="s">
        <v>181</v>
      </c>
      <c r="AJ94" s="872">
        <v>0</v>
      </c>
      <c r="AK94" s="401"/>
      <c r="AL94" s="872">
        <v>0</v>
      </c>
      <c r="AM94" s="401"/>
      <c r="AN94" s="410">
        <f t="shared" si="92"/>
        <v>0</v>
      </c>
      <c r="AO94" s="401"/>
      <c r="AP94" s="74"/>
      <c r="AQ94" s="152" t="s">
        <v>181</v>
      </c>
      <c r="AR94" s="400">
        <f t="shared" si="93"/>
        <v>0</v>
      </c>
      <c r="AS94" s="69" t="s">
        <v>181</v>
      </c>
      <c r="AT94" s="68"/>
      <c r="AU94" s="873">
        <v>0</v>
      </c>
      <c r="AV94" s="152" t="s">
        <v>181</v>
      </c>
      <c r="AW94" s="873">
        <v>0</v>
      </c>
      <c r="AX94" s="152" t="s">
        <v>181</v>
      </c>
      <c r="AY94" s="872">
        <v>0</v>
      </c>
      <c r="AZ94" s="401"/>
      <c r="BA94" s="872">
        <v>0</v>
      </c>
      <c r="BB94" s="401"/>
      <c r="BC94" s="410">
        <f t="shared" si="94"/>
        <v>0</v>
      </c>
      <c r="BD94" s="401"/>
      <c r="BE94" s="74"/>
      <c r="BF94" s="152" t="s">
        <v>181</v>
      </c>
      <c r="BG94" s="400">
        <f t="shared" si="95"/>
        <v>0</v>
      </c>
      <c r="BH94" s="69" t="s">
        <v>181</v>
      </c>
      <c r="BI94" s="68"/>
      <c r="BJ94" s="873">
        <v>0</v>
      </c>
      <c r="BK94" s="152" t="s">
        <v>181</v>
      </c>
      <c r="BL94" s="873">
        <v>0</v>
      </c>
      <c r="BM94" s="152" t="s">
        <v>181</v>
      </c>
      <c r="BN94" s="872">
        <v>0</v>
      </c>
      <c r="BO94" s="401"/>
      <c r="BP94" s="872">
        <v>0</v>
      </c>
      <c r="BQ94" s="401"/>
      <c r="BR94" s="410">
        <f t="shared" si="96"/>
        <v>0</v>
      </c>
      <c r="BS94" s="401"/>
      <c r="BT94" s="74"/>
      <c r="BU94" s="152" t="s">
        <v>181</v>
      </c>
      <c r="BV94" s="400">
        <f t="shared" si="97"/>
        <v>0</v>
      </c>
      <c r="BW94" s="69" t="s">
        <v>181</v>
      </c>
      <c r="BX94" s="68"/>
      <c r="BY94" s="873">
        <v>0</v>
      </c>
      <c r="BZ94" s="152" t="s">
        <v>181</v>
      </c>
      <c r="CA94" s="873">
        <v>0</v>
      </c>
      <c r="CB94" s="152" t="s">
        <v>181</v>
      </c>
      <c r="CC94" s="872">
        <v>0</v>
      </c>
      <c r="CD94" s="401"/>
      <c r="CE94" s="872">
        <v>0</v>
      </c>
      <c r="CF94" s="401"/>
      <c r="CG94" s="410">
        <f t="shared" si="98"/>
        <v>0</v>
      </c>
      <c r="CH94" s="401"/>
      <c r="CI94" s="74"/>
      <c r="CJ94" s="152" t="s">
        <v>181</v>
      </c>
      <c r="CK94" s="400">
        <f t="shared" si="99"/>
        <v>0</v>
      </c>
      <c r="CL94" s="69" t="s">
        <v>181</v>
      </c>
      <c r="CM94" s="185" t="s">
        <v>181</v>
      </c>
      <c r="CN94" s="185"/>
      <c r="CO94" s="185"/>
      <c r="CP94" s="661" t="s">
        <v>181</v>
      </c>
      <c r="CQ94" s="188" t="s">
        <v>181</v>
      </c>
      <c r="CR94" s="729"/>
      <c r="CS94" s="56"/>
      <c r="CT94" s="132"/>
      <c r="CU94" s="132"/>
      <c r="CV94" s="132"/>
      <c r="CW94" s="132"/>
      <c r="CX94" s="132"/>
      <c r="CY94" s="132"/>
      <c r="CZ94" s="127"/>
      <c r="DA94" s="127"/>
      <c r="DB94" s="127"/>
      <c r="DC94" s="127"/>
      <c r="DD94" s="127"/>
      <c r="DE94" s="127"/>
      <c r="DF94" s="127"/>
      <c r="DG94" s="127"/>
      <c r="DH94" s="127"/>
      <c r="DI94" s="127"/>
      <c r="DJ94" s="127"/>
      <c r="DK94" s="127"/>
      <c r="DL94" s="127"/>
      <c r="DM94" s="127"/>
      <c r="DN94" s="127"/>
      <c r="DO94" s="127"/>
      <c r="DP94" s="127"/>
      <c r="DQ94" s="127"/>
      <c r="DR94" s="127"/>
      <c r="DS94" s="127"/>
      <c r="DT94" s="127"/>
      <c r="DU94" s="127"/>
      <c r="DV94" s="127"/>
      <c r="DW94" s="127"/>
      <c r="DX94" s="127"/>
      <c r="DY94" s="127"/>
      <c r="DZ94" s="127"/>
      <c r="EA94" s="127"/>
      <c r="EB94" s="127"/>
      <c r="EC94" s="132"/>
      <c r="ED94" s="127"/>
      <c r="EE94" s="127"/>
      <c r="EF94" s="127"/>
      <c r="EG94" s="127"/>
      <c r="EH94" s="127"/>
      <c r="EI94" s="127"/>
      <c r="EJ94" s="127"/>
      <c r="EK94" s="127"/>
      <c r="EL94" s="127"/>
      <c r="EM94" s="127"/>
      <c r="EN94" s="127"/>
      <c r="EO94" s="127"/>
      <c r="EP94" s="127"/>
      <c r="EQ94" s="127"/>
      <c r="ER94" s="127"/>
      <c r="ES94" s="127"/>
      <c r="ET94" s="127"/>
      <c r="EU94" s="127"/>
      <c r="EV94" s="127"/>
      <c r="EW94" s="127"/>
      <c r="EX94" s="127"/>
      <c r="EY94" s="127"/>
      <c r="EZ94" s="127"/>
      <c r="FA94" s="127"/>
      <c r="FB94" s="127"/>
      <c r="FC94" s="127"/>
      <c r="FD94" s="127"/>
      <c r="FE94" s="127"/>
      <c r="FF94" s="127"/>
      <c r="FG94" s="127"/>
      <c r="FH94" s="127"/>
      <c r="FI94" s="127"/>
      <c r="FJ94" s="127"/>
      <c r="FK94" s="127"/>
      <c r="FL94" s="127"/>
    </row>
    <row r="95" spans="1:168" s="58" customFormat="1" ht="20.25" hidden="1" customHeight="1">
      <c r="A95" s="639"/>
      <c r="B95" s="720"/>
      <c r="C95" s="1072"/>
      <c r="D95" s="1222"/>
      <c r="E95" s="1222"/>
      <c r="F95" s="1222"/>
      <c r="G95" s="701"/>
      <c r="H95" s="1223"/>
      <c r="I95" s="1222"/>
      <c r="J95" s="1222"/>
      <c r="K95" s="701"/>
      <c r="L95" s="868" t="s">
        <v>1231</v>
      </c>
      <c r="M95" s="720"/>
      <c r="N95" s="867" t="s">
        <v>1232</v>
      </c>
      <c r="O95" s="723"/>
      <c r="P95" s="68"/>
      <c r="Q95" s="873">
        <v>0</v>
      </c>
      <c r="R95" s="152" t="s">
        <v>181</v>
      </c>
      <c r="S95" s="873">
        <v>0</v>
      </c>
      <c r="T95" s="152" t="s">
        <v>181</v>
      </c>
      <c r="U95" s="872">
        <v>0</v>
      </c>
      <c r="V95" s="401"/>
      <c r="W95" s="872">
        <v>0</v>
      </c>
      <c r="X95" s="401"/>
      <c r="Y95" s="410">
        <f t="shared" si="90"/>
        <v>0</v>
      </c>
      <c r="Z95" s="401"/>
      <c r="AA95" s="74"/>
      <c r="AB95" s="152" t="s">
        <v>181</v>
      </c>
      <c r="AC95" s="400">
        <f t="shared" si="91"/>
        <v>0</v>
      </c>
      <c r="AD95" s="69" t="s">
        <v>181</v>
      </c>
      <c r="AE95" s="68"/>
      <c r="AF95" s="873">
        <v>0</v>
      </c>
      <c r="AG95" s="152" t="s">
        <v>181</v>
      </c>
      <c r="AH95" s="873">
        <v>0</v>
      </c>
      <c r="AI95" s="152" t="s">
        <v>181</v>
      </c>
      <c r="AJ95" s="872">
        <v>0</v>
      </c>
      <c r="AK95" s="401"/>
      <c r="AL95" s="872">
        <v>0</v>
      </c>
      <c r="AM95" s="401"/>
      <c r="AN95" s="410">
        <f t="shared" si="92"/>
        <v>0</v>
      </c>
      <c r="AO95" s="401"/>
      <c r="AP95" s="74"/>
      <c r="AQ95" s="152" t="s">
        <v>181</v>
      </c>
      <c r="AR95" s="400">
        <f t="shared" si="93"/>
        <v>0</v>
      </c>
      <c r="AS95" s="69" t="s">
        <v>181</v>
      </c>
      <c r="AT95" s="68"/>
      <c r="AU95" s="873">
        <v>0</v>
      </c>
      <c r="AV95" s="152" t="s">
        <v>181</v>
      </c>
      <c r="AW95" s="873">
        <v>0</v>
      </c>
      <c r="AX95" s="152" t="s">
        <v>181</v>
      </c>
      <c r="AY95" s="872">
        <v>0</v>
      </c>
      <c r="AZ95" s="401"/>
      <c r="BA95" s="872">
        <v>0</v>
      </c>
      <c r="BB95" s="401"/>
      <c r="BC95" s="410">
        <f t="shared" si="94"/>
        <v>0</v>
      </c>
      <c r="BD95" s="401"/>
      <c r="BE95" s="74"/>
      <c r="BF95" s="152" t="s">
        <v>181</v>
      </c>
      <c r="BG95" s="400">
        <f t="shared" si="95"/>
        <v>0</v>
      </c>
      <c r="BH95" s="69" t="s">
        <v>181</v>
      </c>
      <c r="BI95" s="68"/>
      <c r="BJ95" s="873">
        <v>0</v>
      </c>
      <c r="BK95" s="152" t="s">
        <v>181</v>
      </c>
      <c r="BL95" s="873">
        <v>0</v>
      </c>
      <c r="BM95" s="152" t="s">
        <v>181</v>
      </c>
      <c r="BN95" s="872">
        <v>0</v>
      </c>
      <c r="BO95" s="401"/>
      <c r="BP95" s="872">
        <v>0</v>
      </c>
      <c r="BQ95" s="401"/>
      <c r="BR95" s="410">
        <f t="shared" si="96"/>
        <v>0</v>
      </c>
      <c r="BS95" s="401"/>
      <c r="BT95" s="74"/>
      <c r="BU95" s="152" t="s">
        <v>181</v>
      </c>
      <c r="BV95" s="400">
        <f t="shared" si="97"/>
        <v>0</v>
      </c>
      <c r="BW95" s="69" t="s">
        <v>181</v>
      </c>
      <c r="BX95" s="68"/>
      <c r="BY95" s="873">
        <v>0</v>
      </c>
      <c r="BZ95" s="152" t="s">
        <v>181</v>
      </c>
      <c r="CA95" s="873">
        <v>0</v>
      </c>
      <c r="CB95" s="152" t="s">
        <v>181</v>
      </c>
      <c r="CC95" s="872">
        <v>0</v>
      </c>
      <c r="CD95" s="401"/>
      <c r="CE95" s="872">
        <v>0</v>
      </c>
      <c r="CF95" s="401"/>
      <c r="CG95" s="410">
        <f t="shared" si="98"/>
        <v>0</v>
      </c>
      <c r="CH95" s="401"/>
      <c r="CI95" s="74"/>
      <c r="CJ95" s="152" t="s">
        <v>181</v>
      </c>
      <c r="CK95" s="400">
        <f t="shared" si="99"/>
        <v>0</v>
      </c>
      <c r="CL95" s="69" t="s">
        <v>181</v>
      </c>
      <c r="CM95" s="185" t="s">
        <v>181</v>
      </c>
      <c r="CN95" s="185"/>
      <c r="CO95" s="185"/>
      <c r="CP95" s="661" t="s">
        <v>181</v>
      </c>
      <c r="CQ95" s="188" t="s">
        <v>181</v>
      </c>
      <c r="CR95" s="729"/>
      <c r="CS95" s="56"/>
      <c r="CT95" s="132"/>
      <c r="CU95" s="132"/>
      <c r="CV95" s="132"/>
      <c r="CW95" s="132"/>
      <c r="CX95" s="132"/>
      <c r="CY95" s="132"/>
      <c r="CZ95" s="127"/>
      <c r="DA95" s="127"/>
      <c r="DB95" s="127"/>
      <c r="DC95" s="127"/>
      <c r="DD95" s="127"/>
      <c r="DE95" s="127"/>
      <c r="DF95" s="127"/>
      <c r="DG95" s="127"/>
      <c r="DH95" s="127"/>
      <c r="DI95" s="127"/>
      <c r="DJ95" s="127"/>
      <c r="DK95" s="127"/>
      <c r="DL95" s="127"/>
      <c r="DM95" s="127"/>
      <c r="DN95" s="127"/>
      <c r="DO95" s="127"/>
      <c r="DP95" s="127"/>
      <c r="DQ95" s="127"/>
      <c r="DR95" s="127"/>
      <c r="DS95" s="127"/>
      <c r="DT95" s="127"/>
      <c r="DU95" s="127"/>
      <c r="DV95" s="127"/>
      <c r="DW95" s="127"/>
      <c r="DX95" s="127"/>
      <c r="DY95" s="127"/>
      <c r="DZ95" s="127"/>
      <c r="EA95" s="127"/>
      <c r="EB95" s="127"/>
      <c r="EC95" s="132"/>
      <c r="ED95" s="127"/>
      <c r="EE95" s="127"/>
      <c r="EF95" s="127"/>
      <c r="EG95" s="127"/>
      <c r="EH95" s="127"/>
      <c r="EI95" s="127"/>
      <c r="EJ95" s="127"/>
      <c r="EK95" s="127"/>
      <c r="EL95" s="127"/>
      <c r="EM95" s="127"/>
      <c r="EN95" s="127"/>
      <c r="EO95" s="127"/>
      <c r="EP95" s="127"/>
      <c r="EQ95" s="127"/>
      <c r="ER95" s="127"/>
      <c r="ES95" s="127"/>
      <c r="ET95" s="127"/>
      <c r="EU95" s="127"/>
      <c r="EV95" s="127"/>
      <c r="EW95" s="127"/>
      <c r="EX95" s="127"/>
      <c r="EY95" s="127"/>
      <c r="EZ95" s="127"/>
      <c r="FA95" s="127"/>
      <c r="FB95" s="127"/>
      <c r="FC95" s="127"/>
      <c r="FD95" s="127"/>
      <c r="FE95" s="127"/>
      <c r="FF95" s="127"/>
      <c r="FG95" s="127"/>
      <c r="FH95" s="127"/>
      <c r="FI95" s="127"/>
      <c r="FJ95" s="127"/>
      <c r="FK95" s="127"/>
      <c r="FL95" s="127"/>
    </row>
    <row r="96" spans="1:168" s="58" customFormat="1" ht="20.25" hidden="1" customHeight="1">
      <c r="A96" s="639"/>
      <c r="B96" s="720"/>
      <c r="C96" s="1072"/>
      <c r="D96" s="1222"/>
      <c r="E96" s="1222"/>
      <c r="F96" s="1222"/>
      <c r="G96" s="701"/>
      <c r="H96" s="1223"/>
      <c r="I96" s="1222"/>
      <c r="J96" s="1222"/>
      <c r="K96" s="701"/>
      <c r="L96" s="867" t="s">
        <v>1233</v>
      </c>
      <c r="M96" s="720"/>
      <c r="N96" s="867" t="s">
        <v>1234</v>
      </c>
      <c r="O96" s="723"/>
      <c r="P96" s="68"/>
      <c r="Q96" s="873">
        <v>0</v>
      </c>
      <c r="R96" s="152" t="s">
        <v>181</v>
      </c>
      <c r="S96" s="873">
        <v>0</v>
      </c>
      <c r="T96" s="152" t="s">
        <v>181</v>
      </c>
      <c r="U96" s="872">
        <v>0</v>
      </c>
      <c r="V96" s="401"/>
      <c r="W96" s="872">
        <v>0</v>
      </c>
      <c r="X96" s="401"/>
      <c r="Y96" s="410">
        <f t="shared" si="90"/>
        <v>0</v>
      </c>
      <c r="Z96" s="401"/>
      <c r="AA96" s="74"/>
      <c r="AB96" s="152" t="s">
        <v>181</v>
      </c>
      <c r="AC96" s="400">
        <f t="shared" si="91"/>
        <v>0</v>
      </c>
      <c r="AD96" s="69" t="s">
        <v>181</v>
      </c>
      <c r="AE96" s="68"/>
      <c r="AF96" s="873">
        <v>0</v>
      </c>
      <c r="AG96" s="152" t="s">
        <v>181</v>
      </c>
      <c r="AH96" s="873">
        <v>0</v>
      </c>
      <c r="AI96" s="152" t="s">
        <v>181</v>
      </c>
      <c r="AJ96" s="872">
        <v>0</v>
      </c>
      <c r="AK96" s="401"/>
      <c r="AL96" s="872">
        <v>0</v>
      </c>
      <c r="AM96" s="401"/>
      <c r="AN96" s="410">
        <f t="shared" si="92"/>
        <v>0</v>
      </c>
      <c r="AO96" s="401"/>
      <c r="AP96" s="74"/>
      <c r="AQ96" s="152" t="s">
        <v>181</v>
      </c>
      <c r="AR96" s="400">
        <f t="shared" si="93"/>
        <v>0</v>
      </c>
      <c r="AS96" s="69" t="s">
        <v>181</v>
      </c>
      <c r="AT96" s="68"/>
      <c r="AU96" s="873">
        <v>0</v>
      </c>
      <c r="AV96" s="152" t="s">
        <v>181</v>
      </c>
      <c r="AW96" s="873">
        <v>0</v>
      </c>
      <c r="AX96" s="152" t="s">
        <v>181</v>
      </c>
      <c r="AY96" s="872">
        <v>0</v>
      </c>
      <c r="AZ96" s="401"/>
      <c r="BA96" s="872">
        <v>0</v>
      </c>
      <c r="BB96" s="401"/>
      <c r="BC96" s="410">
        <f t="shared" si="94"/>
        <v>0</v>
      </c>
      <c r="BD96" s="401"/>
      <c r="BE96" s="74"/>
      <c r="BF96" s="152" t="s">
        <v>181</v>
      </c>
      <c r="BG96" s="400">
        <f t="shared" si="95"/>
        <v>0</v>
      </c>
      <c r="BH96" s="69" t="s">
        <v>181</v>
      </c>
      <c r="BI96" s="68"/>
      <c r="BJ96" s="873">
        <v>0</v>
      </c>
      <c r="BK96" s="152" t="s">
        <v>181</v>
      </c>
      <c r="BL96" s="873">
        <v>0</v>
      </c>
      <c r="BM96" s="152" t="s">
        <v>181</v>
      </c>
      <c r="BN96" s="872">
        <v>0</v>
      </c>
      <c r="BO96" s="401"/>
      <c r="BP96" s="872">
        <v>0</v>
      </c>
      <c r="BQ96" s="401"/>
      <c r="BR96" s="410">
        <f t="shared" si="96"/>
        <v>0</v>
      </c>
      <c r="BS96" s="401"/>
      <c r="BT96" s="74"/>
      <c r="BU96" s="152" t="s">
        <v>181</v>
      </c>
      <c r="BV96" s="400">
        <f t="shared" si="97"/>
        <v>0</v>
      </c>
      <c r="BW96" s="69" t="s">
        <v>181</v>
      </c>
      <c r="BX96" s="68"/>
      <c r="BY96" s="873">
        <v>0</v>
      </c>
      <c r="BZ96" s="152" t="s">
        <v>181</v>
      </c>
      <c r="CA96" s="873">
        <v>0</v>
      </c>
      <c r="CB96" s="152" t="s">
        <v>181</v>
      </c>
      <c r="CC96" s="872">
        <v>0</v>
      </c>
      <c r="CD96" s="401"/>
      <c r="CE96" s="872">
        <v>0</v>
      </c>
      <c r="CF96" s="401"/>
      <c r="CG96" s="410">
        <f t="shared" si="98"/>
        <v>0</v>
      </c>
      <c r="CH96" s="401"/>
      <c r="CI96" s="74"/>
      <c r="CJ96" s="152" t="s">
        <v>181</v>
      </c>
      <c r="CK96" s="400">
        <f t="shared" si="99"/>
        <v>0</v>
      </c>
      <c r="CL96" s="69" t="s">
        <v>181</v>
      </c>
      <c r="CM96" s="185" t="s">
        <v>181</v>
      </c>
      <c r="CN96" s="185"/>
      <c r="CO96" s="185"/>
      <c r="CP96" s="661" t="s">
        <v>181</v>
      </c>
      <c r="CQ96" s="188" t="s">
        <v>181</v>
      </c>
      <c r="CR96" s="729"/>
      <c r="CS96" s="56"/>
      <c r="CT96" s="132"/>
      <c r="CU96" s="132"/>
      <c r="CV96" s="132"/>
      <c r="CW96" s="132"/>
      <c r="CX96" s="132"/>
      <c r="CY96" s="132"/>
      <c r="CZ96" s="127"/>
      <c r="DA96" s="127"/>
      <c r="DB96" s="127"/>
      <c r="DC96" s="127"/>
      <c r="DD96" s="127"/>
      <c r="DE96" s="127"/>
      <c r="DF96" s="127"/>
      <c r="DG96" s="127"/>
      <c r="DH96" s="127"/>
      <c r="DI96" s="127"/>
      <c r="DJ96" s="127"/>
      <c r="DK96" s="127"/>
      <c r="DL96" s="127"/>
      <c r="DM96" s="127"/>
      <c r="DN96" s="127"/>
      <c r="DO96" s="127"/>
      <c r="DP96" s="127"/>
      <c r="DQ96" s="127"/>
      <c r="DR96" s="127"/>
      <c r="DS96" s="127"/>
      <c r="DT96" s="127"/>
      <c r="DU96" s="127"/>
      <c r="DV96" s="127"/>
      <c r="DW96" s="127"/>
      <c r="DX96" s="127"/>
      <c r="DY96" s="127"/>
      <c r="DZ96" s="127"/>
      <c r="EA96" s="127"/>
      <c r="EB96" s="127"/>
      <c r="EC96" s="132"/>
      <c r="ED96" s="127"/>
      <c r="EE96" s="127"/>
      <c r="EF96" s="127"/>
      <c r="EG96" s="127"/>
      <c r="EH96" s="127"/>
      <c r="EI96" s="127"/>
      <c r="EJ96" s="127"/>
      <c r="EK96" s="127"/>
      <c r="EL96" s="127"/>
      <c r="EM96" s="127"/>
      <c r="EN96" s="127"/>
      <c r="EO96" s="127"/>
      <c r="EP96" s="127"/>
      <c r="EQ96" s="127"/>
      <c r="ER96" s="127"/>
      <c r="ES96" s="127"/>
      <c r="ET96" s="127"/>
      <c r="EU96" s="127"/>
      <c r="EV96" s="127"/>
      <c r="EW96" s="127"/>
      <c r="EX96" s="127"/>
      <c r="EY96" s="127"/>
      <c r="EZ96" s="127"/>
      <c r="FA96" s="127"/>
      <c r="FB96" s="127"/>
      <c r="FC96" s="127"/>
      <c r="FD96" s="127"/>
      <c r="FE96" s="127"/>
      <c r="FF96" s="127"/>
      <c r="FG96" s="127"/>
      <c r="FH96" s="127"/>
      <c r="FI96" s="127"/>
      <c r="FJ96" s="127"/>
      <c r="FK96" s="127"/>
      <c r="FL96" s="127"/>
    </row>
    <row r="97" spans="1:168" s="58" customFormat="1" ht="20.25" hidden="1" customHeight="1">
      <c r="A97" s="639"/>
      <c r="B97" s="701"/>
      <c r="C97" s="1068" t="s">
        <v>181</v>
      </c>
      <c r="D97" s="1222"/>
      <c r="E97" s="1222"/>
      <c r="F97" s="1222"/>
      <c r="G97" s="701" t="s">
        <v>181</v>
      </c>
      <c r="H97" s="1224"/>
      <c r="I97" s="1222"/>
      <c r="J97" s="1222"/>
      <c r="K97" s="701" t="s">
        <v>181</v>
      </c>
      <c r="L97" s="870" t="s">
        <v>6</v>
      </c>
      <c r="M97" s="871" t="s">
        <v>181</v>
      </c>
      <c r="N97" s="867" t="s">
        <v>1234</v>
      </c>
      <c r="O97" s="701"/>
      <c r="P97" s="68"/>
      <c r="Q97" s="873">
        <v>0</v>
      </c>
      <c r="R97" s="152" t="s">
        <v>181</v>
      </c>
      <c r="S97" s="873">
        <v>0</v>
      </c>
      <c r="T97" s="152" t="s">
        <v>181</v>
      </c>
      <c r="U97" s="872">
        <v>0</v>
      </c>
      <c r="V97" s="401"/>
      <c r="W97" s="872">
        <v>0</v>
      </c>
      <c r="X97" s="401"/>
      <c r="Y97" s="410">
        <f t="shared" si="90"/>
        <v>0</v>
      </c>
      <c r="Z97" s="401"/>
      <c r="AA97" s="74"/>
      <c r="AB97" s="152" t="s">
        <v>181</v>
      </c>
      <c r="AC97" s="400">
        <f t="shared" si="91"/>
        <v>0</v>
      </c>
      <c r="AD97" s="69" t="s">
        <v>181</v>
      </c>
      <c r="AE97" s="68"/>
      <c r="AF97" s="873">
        <v>0</v>
      </c>
      <c r="AG97" s="152" t="s">
        <v>181</v>
      </c>
      <c r="AH97" s="873">
        <v>0</v>
      </c>
      <c r="AI97" s="152" t="s">
        <v>181</v>
      </c>
      <c r="AJ97" s="872">
        <v>0</v>
      </c>
      <c r="AK97" s="401"/>
      <c r="AL97" s="872">
        <v>0</v>
      </c>
      <c r="AM97" s="401"/>
      <c r="AN97" s="410">
        <f t="shared" si="92"/>
        <v>0</v>
      </c>
      <c r="AO97" s="401"/>
      <c r="AP97" s="74"/>
      <c r="AQ97" s="152" t="s">
        <v>181</v>
      </c>
      <c r="AR97" s="400">
        <f t="shared" si="93"/>
        <v>0</v>
      </c>
      <c r="AS97" s="69" t="s">
        <v>181</v>
      </c>
      <c r="AT97" s="68"/>
      <c r="AU97" s="873">
        <v>0</v>
      </c>
      <c r="AV97" s="152" t="s">
        <v>181</v>
      </c>
      <c r="AW97" s="873">
        <v>0</v>
      </c>
      <c r="AX97" s="152" t="s">
        <v>181</v>
      </c>
      <c r="AY97" s="872">
        <v>0</v>
      </c>
      <c r="AZ97" s="401"/>
      <c r="BA97" s="872">
        <v>0</v>
      </c>
      <c r="BB97" s="401"/>
      <c r="BC97" s="410">
        <f t="shared" si="94"/>
        <v>0</v>
      </c>
      <c r="BD97" s="401"/>
      <c r="BE97" s="74"/>
      <c r="BF97" s="152" t="s">
        <v>181</v>
      </c>
      <c r="BG97" s="400">
        <f t="shared" si="95"/>
        <v>0</v>
      </c>
      <c r="BH97" s="69" t="s">
        <v>181</v>
      </c>
      <c r="BI97" s="68"/>
      <c r="BJ97" s="873">
        <v>0</v>
      </c>
      <c r="BK97" s="152" t="s">
        <v>181</v>
      </c>
      <c r="BL97" s="873">
        <v>0</v>
      </c>
      <c r="BM97" s="152" t="s">
        <v>181</v>
      </c>
      <c r="BN97" s="872">
        <v>0</v>
      </c>
      <c r="BO97" s="401"/>
      <c r="BP97" s="872">
        <v>0</v>
      </c>
      <c r="BQ97" s="401"/>
      <c r="BR97" s="410">
        <f t="shared" si="96"/>
        <v>0</v>
      </c>
      <c r="BS97" s="401"/>
      <c r="BT97" s="74"/>
      <c r="BU97" s="152" t="s">
        <v>181</v>
      </c>
      <c r="BV97" s="400">
        <f t="shared" si="97"/>
        <v>0</v>
      </c>
      <c r="BW97" s="69" t="s">
        <v>181</v>
      </c>
      <c r="BX97" s="68"/>
      <c r="BY97" s="873">
        <v>0</v>
      </c>
      <c r="BZ97" s="152" t="s">
        <v>181</v>
      </c>
      <c r="CA97" s="873">
        <v>0</v>
      </c>
      <c r="CB97" s="152" t="s">
        <v>181</v>
      </c>
      <c r="CC97" s="872">
        <v>0</v>
      </c>
      <c r="CD97" s="401"/>
      <c r="CE97" s="872">
        <v>0</v>
      </c>
      <c r="CF97" s="401"/>
      <c r="CG97" s="410">
        <f t="shared" si="98"/>
        <v>0</v>
      </c>
      <c r="CH97" s="401"/>
      <c r="CI97" s="74"/>
      <c r="CJ97" s="152" t="s">
        <v>181</v>
      </c>
      <c r="CK97" s="400">
        <f t="shared" si="99"/>
        <v>0</v>
      </c>
      <c r="CL97" s="69" t="s">
        <v>181</v>
      </c>
      <c r="CM97" s="185" t="s">
        <v>181</v>
      </c>
      <c r="CN97" s="185"/>
      <c r="CO97" s="185"/>
      <c r="CP97" s="661" t="s">
        <v>181</v>
      </c>
      <c r="CQ97" s="188" t="s">
        <v>181</v>
      </c>
      <c r="CR97" s="729"/>
      <c r="CS97" s="56"/>
      <c r="CT97" s="132"/>
      <c r="CU97" s="132"/>
      <c r="CV97" s="132"/>
      <c r="CW97" s="132"/>
      <c r="CX97" s="132"/>
      <c r="CY97" s="132"/>
      <c r="CZ97" s="127"/>
      <c r="DA97" s="127"/>
      <c r="DB97" s="127"/>
      <c r="DC97" s="127"/>
      <c r="DD97" s="127"/>
      <c r="DE97" s="127"/>
      <c r="DF97" s="127"/>
      <c r="DG97" s="127"/>
      <c r="DH97" s="127"/>
      <c r="DI97" s="127"/>
      <c r="DJ97" s="127"/>
      <c r="DK97" s="127"/>
      <c r="DL97" s="127"/>
      <c r="DM97" s="127"/>
      <c r="DN97" s="127"/>
      <c r="DO97" s="127"/>
      <c r="DP97" s="127"/>
      <c r="DQ97" s="127"/>
      <c r="DR97" s="127"/>
      <c r="DS97" s="127"/>
      <c r="DT97" s="127"/>
      <c r="DU97" s="127"/>
      <c r="DV97" s="127"/>
      <c r="DW97" s="127"/>
      <c r="DX97" s="127"/>
      <c r="DY97" s="127"/>
      <c r="DZ97" s="127"/>
      <c r="EA97" s="127"/>
      <c r="EB97" s="127"/>
      <c r="EC97" s="132"/>
      <c r="ED97" s="127"/>
      <c r="EE97" s="127"/>
      <c r="EF97" s="127"/>
      <c r="EG97" s="127"/>
      <c r="EH97" s="127"/>
      <c r="EI97" s="127"/>
      <c r="EJ97" s="127"/>
      <c r="EK97" s="127"/>
      <c r="EL97" s="127"/>
      <c r="EM97" s="127"/>
      <c r="EN97" s="127"/>
      <c r="EO97" s="127"/>
      <c r="EP97" s="127"/>
      <c r="EQ97" s="127"/>
      <c r="ER97" s="127"/>
      <c r="ES97" s="127"/>
      <c r="ET97" s="127"/>
      <c r="EU97" s="127"/>
      <c r="EV97" s="127"/>
      <c r="EW97" s="127"/>
      <c r="EX97" s="127"/>
      <c r="EY97" s="127"/>
      <c r="EZ97" s="127"/>
      <c r="FA97" s="127"/>
      <c r="FB97" s="127"/>
      <c r="FC97" s="127"/>
      <c r="FD97" s="127"/>
      <c r="FE97" s="127"/>
      <c r="FF97" s="127"/>
      <c r="FG97" s="127"/>
      <c r="FH97" s="127"/>
      <c r="FI97" s="127"/>
      <c r="FJ97" s="127"/>
      <c r="FK97" s="127"/>
      <c r="FL97" s="127"/>
    </row>
    <row r="98" spans="1:168" s="58" customFormat="1" ht="20.25" customHeight="1">
      <c r="A98" s="639"/>
      <c r="B98" s="701"/>
      <c r="C98" s="701"/>
      <c r="D98" s="701"/>
      <c r="E98" s="701"/>
      <c r="F98" s="701"/>
      <c r="G98" s="701"/>
      <c r="H98" s="701"/>
      <c r="I98" s="701"/>
      <c r="J98" s="701"/>
      <c r="K98" s="701"/>
      <c r="L98" s="701"/>
      <c r="M98" s="701"/>
      <c r="N98" s="723"/>
      <c r="O98" s="701"/>
      <c r="P98" s="68"/>
      <c r="Q98" s="152"/>
      <c r="R98" s="152"/>
      <c r="S98" s="152"/>
      <c r="T98" s="152"/>
      <c r="U98" s="401"/>
      <c r="V98" s="401"/>
      <c r="W98" s="401"/>
      <c r="X98" s="401"/>
      <c r="Y98" s="401"/>
      <c r="Z98" s="401"/>
      <c r="AA98" s="401"/>
      <c r="AB98" s="401"/>
      <c r="AC98" s="401"/>
      <c r="AD98" s="69"/>
      <c r="AE98" s="68"/>
      <c r="AF98" s="152"/>
      <c r="AG98" s="152"/>
      <c r="AH98" s="152"/>
      <c r="AI98" s="152"/>
      <c r="AJ98" s="401"/>
      <c r="AK98" s="401"/>
      <c r="AL98" s="401"/>
      <c r="AM98" s="401"/>
      <c r="AN98" s="401"/>
      <c r="AO98" s="401"/>
      <c r="AP98" s="401"/>
      <c r="AQ98" s="401"/>
      <c r="AR98" s="401"/>
      <c r="AS98" s="69"/>
      <c r="AT98" s="68"/>
      <c r="AU98" s="152"/>
      <c r="AV98" s="152"/>
      <c r="AW98" s="152"/>
      <c r="AX98" s="152"/>
      <c r="AY98" s="401"/>
      <c r="AZ98" s="401"/>
      <c r="BA98" s="401"/>
      <c r="BB98" s="401"/>
      <c r="BC98" s="401"/>
      <c r="BD98" s="401"/>
      <c r="BE98" s="401"/>
      <c r="BF98" s="401"/>
      <c r="BG98" s="401"/>
      <c r="BH98" s="69"/>
      <c r="BI98" s="68"/>
      <c r="BJ98" s="152"/>
      <c r="BK98" s="152"/>
      <c r="BL98" s="152"/>
      <c r="BM98" s="152"/>
      <c r="BN98" s="401"/>
      <c r="BO98" s="401"/>
      <c r="BP98" s="401"/>
      <c r="BQ98" s="401"/>
      <c r="BR98" s="401"/>
      <c r="BS98" s="401"/>
      <c r="BT98" s="401"/>
      <c r="BU98" s="401"/>
      <c r="BV98" s="401"/>
      <c r="BW98" s="69"/>
      <c r="BX98" s="68"/>
      <c r="BY98" s="152"/>
      <c r="BZ98" s="152"/>
      <c r="CA98" s="152"/>
      <c r="CB98" s="152"/>
      <c r="CC98" s="401"/>
      <c r="CD98" s="401"/>
      <c r="CE98" s="401"/>
      <c r="CF98" s="401"/>
      <c r="CG98" s="401"/>
      <c r="CH98" s="401"/>
      <c r="CI98" s="401"/>
      <c r="CJ98" s="401"/>
      <c r="CK98" s="401"/>
      <c r="CL98" s="69" t="s">
        <v>181</v>
      </c>
      <c r="CM98" s="185" t="s">
        <v>181</v>
      </c>
      <c r="CN98" s="185"/>
      <c r="CO98" s="185"/>
      <c r="CP98" s="661" t="s">
        <v>181</v>
      </c>
      <c r="CQ98" s="188" t="s">
        <v>181</v>
      </c>
      <c r="CR98" s="729"/>
      <c r="CS98" s="56"/>
      <c r="CT98" s="132"/>
      <c r="CU98" s="132"/>
      <c r="CV98" s="132"/>
      <c r="CW98" s="132"/>
      <c r="CX98" s="132"/>
      <c r="CY98" s="132"/>
      <c r="CZ98" s="127"/>
      <c r="DA98" s="127"/>
      <c r="DB98" s="127"/>
      <c r="DC98" s="127"/>
      <c r="DD98" s="127"/>
      <c r="DE98" s="127"/>
      <c r="DF98" s="127"/>
      <c r="DG98" s="127"/>
      <c r="DH98" s="127"/>
      <c r="DI98" s="127"/>
      <c r="DJ98" s="127"/>
      <c r="DK98" s="127"/>
      <c r="DL98" s="127"/>
      <c r="DM98" s="127"/>
      <c r="DN98" s="127"/>
      <c r="DO98" s="127"/>
      <c r="DP98" s="127"/>
      <c r="DQ98" s="127"/>
      <c r="DR98" s="127"/>
      <c r="DS98" s="127"/>
      <c r="DT98" s="127"/>
      <c r="DU98" s="127"/>
      <c r="DV98" s="127"/>
      <c r="DW98" s="127"/>
      <c r="DX98" s="127"/>
      <c r="DY98" s="127"/>
      <c r="DZ98" s="127"/>
      <c r="EA98" s="127"/>
      <c r="EB98" s="127"/>
      <c r="EC98" s="132"/>
      <c r="ED98" s="127"/>
      <c r="EE98" s="127"/>
      <c r="EF98" s="127"/>
      <c r="EG98" s="127"/>
      <c r="EH98" s="127"/>
      <c r="EI98" s="127"/>
      <c r="EJ98" s="127"/>
      <c r="EK98" s="127"/>
      <c r="EL98" s="127"/>
      <c r="EM98" s="127"/>
      <c r="EN98" s="127"/>
      <c r="EO98" s="127"/>
      <c r="EP98" s="127"/>
      <c r="EQ98" s="127"/>
      <c r="ER98" s="127"/>
      <c r="ES98" s="127"/>
      <c r="ET98" s="127"/>
      <c r="EU98" s="127"/>
      <c r="EV98" s="127"/>
      <c r="EW98" s="127"/>
      <c r="EX98" s="127"/>
      <c r="EY98" s="127"/>
      <c r="EZ98" s="127"/>
      <c r="FA98" s="127"/>
      <c r="FB98" s="127"/>
      <c r="FC98" s="127"/>
      <c r="FD98" s="127"/>
      <c r="FE98" s="127"/>
      <c r="FF98" s="127"/>
      <c r="FG98" s="127"/>
      <c r="FH98" s="127"/>
      <c r="FI98" s="127"/>
      <c r="FJ98" s="127"/>
      <c r="FK98" s="127"/>
      <c r="FL98" s="127"/>
    </row>
    <row r="99" spans="1:168" s="58" customFormat="1" ht="20.25" customHeight="1">
      <c r="A99" s="639"/>
      <c r="B99" s="721">
        <v>2</v>
      </c>
      <c r="C99" s="1230" t="s">
        <v>276</v>
      </c>
      <c r="D99" s="1103"/>
      <c r="E99" s="1103"/>
      <c r="F99" s="1103"/>
      <c r="G99" s="1103"/>
      <c r="H99" s="1103"/>
      <c r="I99" s="1103"/>
      <c r="J99" s="1103"/>
      <c r="K99" s="1103"/>
      <c r="L99" s="1103"/>
      <c r="M99" s="1103"/>
      <c r="N99" s="1231"/>
      <c r="O99" s="701"/>
      <c r="P99" s="68"/>
      <c r="Q99" s="152"/>
      <c r="R99" s="152"/>
      <c r="S99" s="152"/>
      <c r="T99" s="152"/>
      <c r="U99" s="401"/>
      <c r="V99" s="401"/>
      <c r="W99" s="401"/>
      <c r="X99" s="401"/>
      <c r="Y99" s="401"/>
      <c r="Z99" s="401"/>
      <c r="AA99" s="401"/>
      <c r="AB99" s="401"/>
      <c r="AC99" s="401" t="s">
        <v>138</v>
      </c>
      <c r="AD99" s="69"/>
      <c r="AE99" s="68"/>
      <c r="AF99" s="152"/>
      <c r="AG99" s="152"/>
      <c r="AH99" s="152"/>
      <c r="AI99" s="152"/>
      <c r="AJ99" s="401"/>
      <c r="AK99" s="401"/>
      <c r="AL99" s="401"/>
      <c r="AM99" s="401"/>
      <c r="AN99" s="401"/>
      <c r="AO99" s="401"/>
      <c r="AP99" s="401"/>
      <c r="AQ99" s="401"/>
      <c r="AR99" s="401" t="s">
        <v>138</v>
      </c>
      <c r="AS99" s="69"/>
      <c r="AT99" s="68"/>
      <c r="AU99" s="152"/>
      <c r="AV99" s="152"/>
      <c r="AW99" s="152"/>
      <c r="AX99" s="152"/>
      <c r="AY99" s="401"/>
      <c r="AZ99" s="401"/>
      <c r="BA99" s="401"/>
      <c r="BB99" s="401"/>
      <c r="BC99" s="401"/>
      <c r="BD99" s="401"/>
      <c r="BE99" s="401"/>
      <c r="BF99" s="401"/>
      <c r="BG99" s="401" t="s">
        <v>138</v>
      </c>
      <c r="BH99" s="69"/>
      <c r="BI99" s="68"/>
      <c r="BJ99" s="152"/>
      <c r="BK99" s="152"/>
      <c r="BL99" s="152"/>
      <c r="BM99" s="152"/>
      <c r="BN99" s="401"/>
      <c r="BO99" s="401"/>
      <c r="BP99" s="401"/>
      <c r="BQ99" s="401"/>
      <c r="BR99" s="401"/>
      <c r="BS99" s="401"/>
      <c r="BT99" s="401"/>
      <c r="BU99" s="401"/>
      <c r="BV99" s="401" t="s">
        <v>138</v>
      </c>
      <c r="BW99" s="69"/>
      <c r="BX99" s="68"/>
      <c r="BY99" s="152"/>
      <c r="BZ99" s="152"/>
      <c r="CA99" s="152"/>
      <c r="CB99" s="152"/>
      <c r="CC99" s="401"/>
      <c r="CD99" s="401"/>
      <c r="CE99" s="401"/>
      <c r="CF99" s="401"/>
      <c r="CG99" s="401"/>
      <c r="CH99" s="401"/>
      <c r="CI99" s="401"/>
      <c r="CJ99" s="401"/>
      <c r="CK99" s="401" t="s">
        <v>138</v>
      </c>
      <c r="CL99" s="69" t="s">
        <v>181</v>
      </c>
      <c r="CM99" s="185" t="s">
        <v>181</v>
      </c>
      <c r="CN99" s="185"/>
      <c r="CO99" s="185"/>
      <c r="CP99" s="661" t="s">
        <v>181</v>
      </c>
      <c r="CQ99" s="188" t="s">
        <v>181</v>
      </c>
      <c r="CR99" s="729"/>
      <c r="CS99" s="56"/>
      <c r="CT99" s="132"/>
      <c r="CU99" s="132"/>
      <c r="CV99" s="132"/>
      <c r="CW99" s="132"/>
      <c r="CX99" s="132"/>
      <c r="CY99" s="132"/>
      <c r="CZ99" s="127"/>
      <c r="DA99" s="127"/>
      <c r="DB99" s="127"/>
      <c r="DC99" s="127"/>
      <c r="DD99" s="127"/>
      <c r="DE99" s="127"/>
      <c r="DF99" s="127"/>
      <c r="DG99" s="127"/>
      <c r="DH99" s="127"/>
      <c r="DI99" s="127"/>
      <c r="DJ99" s="127"/>
      <c r="DK99" s="127"/>
      <c r="DL99" s="127"/>
      <c r="DM99" s="127"/>
      <c r="DN99" s="127"/>
      <c r="DO99" s="127"/>
      <c r="DP99" s="127"/>
      <c r="DQ99" s="127"/>
      <c r="DR99" s="127"/>
      <c r="DS99" s="127"/>
      <c r="DT99" s="127"/>
      <c r="DU99" s="127"/>
      <c r="DV99" s="127"/>
      <c r="DW99" s="127"/>
      <c r="DX99" s="127"/>
      <c r="DY99" s="127"/>
      <c r="DZ99" s="127"/>
      <c r="EA99" s="127"/>
      <c r="EB99" s="127"/>
      <c r="EC99" s="132"/>
      <c r="ED99" s="127"/>
      <c r="EE99" s="127"/>
      <c r="EF99" s="127"/>
      <c r="EG99" s="127"/>
      <c r="EH99" s="127"/>
      <c r="EI99" s="127"/>
      <c r="EJ99" s="127"/>
      <c r="EK99" s="127"/>
      <c r="EL99" s="127"/>
      <c r="EM99" s="127"/>
      <c r="EN99" s="127"/>
      <c r="EO99" s="127"/>
      <c r="EP99" s="127"/>
      <c r="EQ99" s="127"/>
      <c r="ER99" s="127"/>
      <c r="ES99" s="127"/>
      <c r="ET99" s="127"/>
      <c r="EU99" s="127"/>
      <c r="EV99" s="127"/>
      <c r="EW99" s="127"/>
      <c r="EX99" s="127"/>
      <c r="EY99" s="127"/>
      <c r="EZ99" s="127"/>
      <c r="FA99" s="127"/>
      <c r="FB99" s="127"/>
      <c r="FC99" s="127"/>
      <c r="FD99" s="127"/>
      <c r="FE99" s="127"/>
      <c r="FF99" s="127"/>
      <c r="FG99" s="127"/>
      <c r="FH99" s="127"/>
      <c r="FI99" s="127"/>
      <c r="FJ99" s="127"/>
      <c r="FK99" s="127"/>
      <c r="FL99" s="127"/>
    </row>
    <row r="100" spans="1:168" s="58" customFormat="1" ht="30" customHeight="1">
      <c r="A100" s="639"/>
      <c r="B100" s="721"/>
      <c r="C100" s="1226" t="s">
        <v>1223</v>
      </c>
      <c r="D100" s="1227"/>
      <c r="E100" s="1228"/>
      <c r="F100" s="1228"/>
      <c r="G100" s="720" t="s">
        <v>181</v>
      </c>
      <c r="H100" s="1229" t="s">
        <v>1224</v>
      </c>
      <c r="I100" s="1228"/>
      <c r="J100" s="1228"/>
      <c r="K100" s="720" t="s">
        <v>181</v>
      </c>
      <c r="L100" s="869" t="s">
        <v>1225</v>
      </c>
      <c r="M100" s="720" t="s">
        <v>181</v>
      </c>
      <c r="N100" s="864" t="s">
        <v>1230</v>
      </c>
      <c r="O100" s="701"/>
      <c r="P100" s="68"/>
      <c r="Q100" s="855" t="s">
        <v>1235</v>
      </c>
      <c r="R100" s="855"/>
      <c r="S100" s="855" t="s">
        <v>1236</v>
      </c>
      <c r="T100" s="855"/>
      <c r="U100" s="874" t="s">
        <v>1237</v>
      </c>
      <c r="V100" s="874"/>
      <c r="W100" s="874" t="s">
        <v>1238</v>
      </c>
      <c r="X100" s="874"/>
      <c r="Y100" s="841" t="s">
        <v>1220</v>
      </c>
      <c r="Z100" s="401"/>
      <c r="AA100" s="842" t="s">
        <v>1216</v>
      </c>
      <c r="AB100" s="154"/>
      <c r="AC100" s="841" t="s">
        <v>1215</v>
      </c>
      <c r="AD100" s="69"/>
      <c r="AE100" s="68"/>
      <c r="AF100" s="855" t="s">
        <v>1235</v>
      </c>
      <c r="AG100" s="855"/>
      <c r="AH100" s="855" t="s">
        <v>1236</v>
      </c>
      <c r="AI100" s="855"/>
      <c r="AJ100" s="874" t="s">
        <v>1237</v>
      </c>
      <c r="AK100" s="874"/>
      <c r="AL100" s="874" t="s">
        <v>1238</v>
      </c>
      <c r="AM100" s="874"/>
      <c r="AN100" s="841" t="s">
        <v>1220</v>
      </c>
      <c r="AO100" s="401"/>
      <c r="AP100" s="842" t="s">
        <v>1216</v>
      </c>
      <c r="AQ100" s="154"/>
      <c r="AR100" s="841" t="s">
        <v>1215</v>
      </c>
      <c r="AS100" s="69"/>
      <c r="AT100" s="68"/>
      <c r="AU100" s="855" t="s">
        <v>1235</v>
      </c>
      <c r="AV100" s="855"/>
      <c r="AW100" s="855" t="s">
        <v>1236</v>
      </c>
      <c r="AX100" s="855"/>
      <c r="AY100" s="874" t="s">
        <v>1237</v>
      </c>
      <c r="AZ100" s="874"/>
      <c r="BA100" s="874" t="s">
        <v>1238</v>
      </c>
      <c r="BB100" s="874"/>
      <c r="BC100" s="874" t="s">
        <v>1215</v>
      </c>
      <c r="BD100" s="401"/>
      <c r="BE100" s="842" t="s">
        <v>1239</v>
      </c>
      <c r="BF100" s="405"/>
      <c r="BG100" s="154" t="s">
        <v>1220</v>
      </c>
      <c r="BH100" s="69"/>
      <c r="BI100" s="68"/>
      <c r="BJ100" s="855" t="s">
        <v>1235</v>
      </c>
      <c r="BK100" s="855"/>
      <c r="BL100" s="855" t="s">
        <v>1236</v>
      </c>
      <c r="BM100" s="855"/>
      <c r="BN100" s="874" t="s">
        <v>1237</v>
      </c>
      <c r="BO100" s="874"/>
      <c r="BP100" s="874" t="s">
        <v>1238</v>
      </c>
      <c r="BQ100" s="874"/>
      <c r="BR100" s="874" t="s">
        <v>1215</v>
      </c>
      <c r="BS100" s="401"/>
      <c r="BT100" s="842" t="s">
        <v>1239</v>
      </c>
      <c r="BU100" s="405"/>
      <c r="BV100" s="154" t="s">
        <v>1220</v>
      </c>
      <c r="BW100" s="69"/>
      <c r="BX100" s="68"/>
      <c r="BY100" s="855" t="s">
        <v>1235</v>
      </c>
      <c r="BZ100" s="855"/>
      <c r="CA100" s="855" t="s">
        <v>1236</v>
      </c>
      <c r="CB100" s="855"/>
      <c r="CC100" s="874" t="s">
        <v>1237</v>
      </c>
      <c r="CD100" s="874"/>
      <c r="CE100" s="874" t="s">
        <v>1238</v>
      </c>
      <c r="CF100" s="874"/>
      <c r="CG100" s="874" t="s">
        <v>1215</v>
      </c>
      <c r="CH100" s="401"/>
      <c r="CI100" s="842" t="s">
        <v>1239</v>
      </c>
      <c r="CJ100" s="405"/>
      <c r="CK100" s="154" t="s">
        <v>1220</v>
      </c>
      <c r="CL100" s="69" t="s">
        <v>181</v>
      </c>
      <c r="CM100" s="185" t="s">
        <v>181</v>
      </c>
      <c r="CN100" s="185"/>
      <c r="CO100" s="185"/>
      <c r="CP100" s="661" t="s">
        <v>181</v>
      </c>
      <c r="CQ100" s="188" t="s">
        <v>181</v>
      </c>
      <c r="CR100" s="729"/>
      <c r="CS100" s="56"/>
      <c r="CT100" s="132"/>
      <c r="CU100" s="132"/>
      <c r="CV100" s="132"/>
      <c r="CW100" s="132"/>
      <c r="CX100" s="132"/>
      <c r="CY100" s="132"/>
      <c r="CZ100" s="127"/>
      <c r="DA100" s="127"/>
      <c r="DB100" s="127"/>
      <c r="DC100" s="127"/>
      <c r="DD100" s="127"/>
      <c r="DE100" s="127"/>
      <c r="DF100" s="127"/>
      <c r="DG100" s="127"/>
      <c r="DH100" s="127"/>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32"/>
      <c r="ED100" s="127"/>
      <c r="EE100" s="127"/>
      <c r="EF100" s="127"/>
      <c r="EG100" s="127"/>
      <c r="EH100" s="127"/>
      <c r="EI100" s="127"/>
      <c r="EJ100" s="127"/>
      <c r="EK100" s="127"/>
      <c r="EL100" s="127"/>
      <c r="EM100" s="127"/>
      <c r="EN100" s="127"/>
      <c r="EO100" s="127"/>
      <c r="EP100" s="127"/>
      <c r="EQ100" s="127"/>
      <c r="ER100" s="127"/>
      <c r="ES100" s="127"/>
      <c r="ET100" s="127"/>
      <c r="EU100" s="127"/>
      <c r="EV100" s="127"/>
      <c r="EW100" s="127"/>
      <c r="EX100" s="127"/>
      <c r="EY100" s="127"/>
      <c r="EZ100" s="127"/>
      <c r="FA100" s="127"/>
      <c r="FB100" s="127"/>
      <c r="FC100" s="127"/>
      <c r="FD100" s="127"/>
      <c r="FE100" s="127"/>
      <c r="FF100" s="127"/>
      <c r="FG100" s="127"/>
      <c r="FH100" s="127"/>
      <c r="FI100" s="127"/>
      <c r="FJ100" s="127"/>
      <c r="FK100" s="127"/>
      <c r="FL100" s="127"/>
    </row>
    <row r="101" spans="1:168" s="58" customFormat="1" ht="20.25" customHeight="1">
      <c r="A101" s="639"/>
      <c r="B101" s="720"/>
      <c r="C101" s="1072"/>
      <c r="D101" s="1225"/>
      <c r="E101" s="1222"/>
      <c r="F101" s="1222"/>
      <c r="G101" s="701" t="s">
        <v>181</v>
      </c>
      <c r="H101" s="1223"/>
      <c r="I101" s="1222"/>
      <c r="J101" s="1222"/>
      <c r="K101" s="701" t="s">
        <v>181</v>
      </c>
      <c r="L101" s="866" t="s">
        <v>374</v>
      </c>
      <c r="M101" s="720" t="s">
        <v>181</v>
      </c>
      <c r="N101" s="866" t="s">
        <v>307</v>
      </c>
      <c r="O101" s="723" t="s">
        <v>181</v>
      </c>
      <c r="P101" s="68" t="s">
        <v>181</v>
      </c>
      <c r="Q101" s="873">
        <v>0</v>
      </c>
      <c r="R101" s="152" t="s">
        <v>181</v>
      </c>
      <c r="S101" s="873">
        <v>0</v>
      </c>
      <c r="T101" s="152" t="s">
        <v>181</v>
      </c>
      <c r="U101" s="872">
        <v>0</v>
      </c>
      <c r="V101" s="401"/>
      <c r="W101" s="872">
        <v>0</v>
      </c>
      <c r="X101" s="401"/>
      <c r="Y101" s="410">
        <f t="shared" ref="Y101:Y106" si="100">ROUND(W101*U101*S101*Q101,0)</f>
        <v>0</v>
      </c>
      <c r="Z101" s="401"/>
      <c r="AA101" s="74"/>
      <c r="AB101" s="152" t="s">
        <v>181</v>
      </c>
      <c r="AC101" s="400">
        <f t="shared" ref="AC101:AC106" si="101">AA101+Y101</f>
        <v>0</v>
      </c>
      <c r="AD101" s="69" t="s">
        <v>181</v>
      </c>
      <c r="AE101" s="68" t="s">
        <v>181</v>
      </c>
      <c r="AF101" s="873">
        <v>0</v>
      </c>
      <c r="AG101" s="152" t="s">
        <v>181</v>
      </c>
      <c r="AH101" s="873">
        <v>0</v>
      </c>
      <c r="AI101" s="152" t="s">
        <v>181</v>
      </c>
      <c r="AJ101" s="872">
        <v>0</v>
      </c>
      <c r="AK101" s="401"/>
      <c r="AL101" s="872">
        <v>0</v>
      </c>
      <c r="AM101" s="401"/>
      <c r="AN101" s="410">
        <f t="shared" ref="AN101:AN106" si="102">ROUND(AL101*AJ101*AH101*AF101,0)</f>
        <v>0</v>
      </c>
      <c r="AO101" s="401"/>
      <c r="AP101" s="74"/>
      <c r="AQ101" s="152" t="s">
        <v>181</v>
      </c>
      <c r="AR101" s="400">
        <f t="shared" ref="AR101:AR106" si="103">AP101+AN101</f>
        <v>0</v>
      </c>
      <c r="AS101" s="69" t="s">
        <v>181</v>
      </c>
      <c r="AT101" s="68" t="s">
        <v>181</v>
      </c>
      <c r="AU101" s="873">
        <v>0</v>
      </c>
      <c r="AV101" s="152" t="s">
        <v>181</v>
      </c>
      <c r="AW101" s="873">
        <v>0</v>
      </c>
      <c r="AX101" s="152" t="s">
        <v>181</v>
      </c>
      <c r="AY101" s="872">
        <v>0</v>
      </c>
      <c r="AZ101" s="401"/>
      <c r="BA101" s="872">
        <v>0</v>
      </c>
      <c r="BB101" s="401"/>
      <c r="BC101" s="410">
        <f t="shared" ref="BC101:BC106" si="104">ROUND(BA101*AY101*AW101*AU101,0)</f>
        <v>0</v>
      </c>
      <c r="BD101" s="401"/>
      <c r="BE101" s="74"/>
      <c r="BF101" s="152" t="s">
        <v>181</v>
      </c>
      <c r="BG101" s="400">
        <f t="shared" ref="BG101:BG106" si="105">BE101+BC101</f>
        <v>0</v>
      </c>
      <c r="BH101" s="69" t="s">
        <v>181</v>
      </c>
      <c r="BI101" s="68" t="s">
        <v>181</v>
      </c>
      <c r="BJ101" s="873">
        <v>0</v>
      </c>
      <c r="BK101" s="152" t="s">
        <v>181</v>
      </c>
      <c r="BL101" s="873">
        <v>0</v>
      </c>
      <c r="BM101" s="152" t="s">
        <v>181</v>
      </c>
      <c r="BN101" s="872">
        <v>0</v>
      </c>
      <c r="BO101" s="401"/>
      <c r="BP101" s="872">
        <v>0</v>
      </c>
      <c r="BQ101" s="401"/>
      <c r="BR101" s="410">
        <f t="shared" ref="BR101:BR106" si="106">ROUND(BP101*BN101*BL101*BJ101,0)</f>
        <v>0</v>
      </c>
      <c r="BS101" s="401"/>
      <c r="BT101" s="74"/>
      <c r="BU101" s="152" t="s">
        <v>181</v>
      </c>
      <c r="BV101" s="400">
        <f t="shared" ref="BV101:BV106" si="107">BT101+BR101</f>
        <v>0</v>
      </c>
      <c r="BW101" s="69" t="s">
        <v>181</v>
      </c>
      <c r="BX101" s="68" t="s">
        <v>181</v>
      </c>
      <c r="BY101" s="873">
        <v>0</v>
      </c>
      <c r="BZ101" s="152" t="s">
        <v>181</v>
      </c>
      <c r="CA101" s="873">
        <v>0</v>
      </c>
      <c r="CB101" s="152" t="s">
        <v>181</v>
      </c>
      <c r="CC101" s="872">
        <v>0</v>
      </c>
      <c r="CD101" s="401"/>
      <c r="CE101" s="872">
        <v>0</v>
      </c>
      <c r="CF101" s="401"/>
      <c r="CG101" s="410">
        <f t="shared" ref="CG101:CG106" si="108">ROUND(CE101*CC101*CA101*BY101,0)</f>
        <v>0</v>
      </c>
      <c r="CH101" s="401"/>
      <c r="CI101" s="74"/>
      <c r="CJ101" s="152" t="s">
        <v>181</v>
      </c>
      <c r="CK101" s="400">
        <f t="shared" ref="CK101:CK106" si="109">CI101+CG101</f>
        <v>0</v>
      </c>
      <c r="CL101" s="69" t="s">
        <v>181</v>
      </c>
      <c r="CM101" s="185" t="s">
        <v>181</v>
      </c>
      <c r="CN101" s="185"/>
      <c r="CO101" s="185"/>
      <c r="CP101" s="661" t="s">
        <v>181</v>
      </c>
      <c r="CQ101" s="188" t="s">
        <v>181</v>
      </c>
      <c r="CR101" s="729"/>
      <c r="CS101" s="56" t="s">
        <v>181</v>
      </c>
      <c r="CT101" s="132" t="s">
        <v>181</v>
      </c>
      <c r="CU101" s="132" t="s">
        <v>181</v>
      </c>
      <c r="CV101" s="132" t="s">
        <v>181</v>
      </c>
      <c r="CW101" s="132" t="s">
        <v>181</v>
      </c>
      <c r="CX101" s="132" t="s">
        <v>181</v>
      </c>
      <c r="CY101" s="132" t="s">
        <v>181</v>
      </c>
      <c r="CZ101" s="127"/>
      <c r="DA101" s="127"/>
      <c r="DB101" s="127"/>
      <c r="DC101" s="127"/>
      <c r="DD101" s="127"/>
      <c r="DE101" s="127"/>
      <c r="DF101" s="127"/>
      <c r="DG101" s="127"/>
      <c r="DH101" s="127"/>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32" t="s">
        <v>181</v>
      </c>
      <c r="ED101" s="127"/>
      <c r="EE101" s="127"/>
      <c r="EF101" s="127"/>
      <c r="EG101" s="127"/>
      <c r="EH101" s="127"/>
      <c r="EI101" s="127"/>
      <c r="EJ101" s="127"/>
      <c r="EK101" s="127"/>
      <c r="EL101" s="127"/>
      <c r="EM101" s="127"/>
      <c r="EN101" s="127"/>
      <c r="EO101" s="127"/>
      <c r="EP101" s="127"/>
      <c r="EQ101" s="127"/>
      <c r="ER101" s="127"/>
      <c r="ES101" s="127"/>
      <c r="ET101" s="127"/>
      <c r="EU101" s="127"/>
      <c r="EV101" s="127"/>
      <c r="EW101" s="127"/>
      <c r="EX101" s="127"/>
      <c r="EY101" s="127"/>
      <c r="EZ101" s="127"/>
      <c r="FA101" s="127"/>
      <c r="FB101" s="127"/>
      <c r="FC101" s="127"/>
      <c r="FD101" s="127"/>
      <c r="FE101" s="127"/>
      <c r="FF101" s="127"/>
      <c r="FG101" s="127"/>
      <c r="FH101" s="127"/>
      <c r="FI101" s="127"/>
      <c r="FJ101" s="127"/>
      <c r="FK101" s="127"/>
      <c r="FL101" s="127"/>
    </row>
    <row r="102" spans="1:168" s="58" customFormat="1" ht="20.25" customHeight="1">
      <c r="A102" s="639"/>
      <c r="B102" s="720"/>
      <c r="C102" s="1072"/>
      <c r="D102" s="1222"/>
      <c r="E102" s="1222"/>
      <c r="F102" s="1222"/>
      <c r="G102" s="701"/>
      <c r="H102" s="1223"/>
      <c r="I102" s="1222"/>
      <c r="J102" s="1222"/>
      <c r="K102" s="701"/>
      <c r="L102" s="867" t="s">
        <v>1226</v>
      </c>
      <c r="M102" s="720"/>
      <c r="N102" s="867" t="s">
        <v>1227</v>
      </c>
      <c r="O102" s="723"/>
      <c r="P102" s="68"/>
      <c r="Q102" s="873">
        <v>0</v>
      </c>
      <c r="R102" s="152" t="s">
        <v>181</v>
      </c>
      <c r="S102" s="873">
        <v>0</v>
      </c>
      <c r="T102" s="152" t="s">
        <v>181</v>
      </c>
      <c r="U102" s="872">
        <v>0</v>
      </c>
      <c r="V102" s="401"/>
      <c r="W102" s="872">
        <v>0</v>
      </c>
      <c r="X102" s="401"/>
      <c r="Y102" s="410">
        <f t="shared" si="100"/>
        <v>0</v>
      </c>
      <c r="Z102" s="401"/>
      <c r="AA102" s="74"/>
      <c r="AB102" s="152" t="s">
        <v>181</v>
      </c>
      <c r="AC102" s="400">
        <f t="shared" si="101"/>
        <v>0</v>
      </c>
      <c r="AD102" s="69" t="s">
        <v>181</v>
      </c>
      <c r="AE102" s="68"/>
      <c r="AF102" s="873">
        <v>0</v>
      </c>
      <c r="AG102" s="152" t="s">
        <v>181</v>
      </c>
      <c r="AH102" s="873">
        <v>0</v>
      </c>
      <c r="AI102" s="152" t="s">
        <v>181</v>
      </c>
      <c r="AJ102" s="872">
        <v>0</v>
      </c>
      <c r="AK102" s="401"/>
      <c r="AL102" s="872">
        <v>0</v>
      </c>
      <c r="AM102" s="401"/>
      <c r="AN102" s="410">
        <f t="shared" si="102"/>
        <v>0</v>
      </c>
      <c r="AO102" s="401"/>
      <c r="AP102" s="74"/>
      <c r="AQ102" s="152" t="s">
        <v>181</v>
      </c>
      <c r="AR102" s="400">
        <f t="shared" si="103"/>
        <v>0</v>
      </c>
      <c r="AS102" s="69" t="s">
        <v>181</v>
      </c>
      <c r="AT102" s="68"/>
      <c r="AU102" s="873">
        <v>0</v>
      </c>
      <c r="AV102" s="152" t="s">
        <v>181</v>
      </c>
      <c r="AW102" s="873">
        <v>0</v>
      </c>
      <c r="AX102" s="152" t="s">
        <v>181</v>
      </c>
      <c r="AY102" s="872">
        <v>0</v>
      </c>
      <c r="AZ102" s="401"/>
      <c r="BA102" s="872">
        <v>0</v>
      </c>
      <c r="BB102" s="401"/>
      <c r="BC102" s="410">
        <f t="shared" si="104"/>
        <v>0</v>
      </c>
      <c r="BD102" s="401"/>
      <c r="BE102" s="74"/>
      <c r="BF102" s="152" t="s">
        <v>181</v>
      </c>
      <c r="BG102" s="400">
        <f t="shared" si="105"/>
        <v>0</v>
      </c>
      <c r="BH102" s="69" t="s">
        <v>181</v>
      </c>
      <c r="BI102" s="68"/>
      <c r="BJ102" s="873">
        <v>0</v>
      </c>
      <c r="BK102" s="152" t="s">
        <v>181</v>
      </c>
      <c r="BL102" s="873">
        <v>0</v>
      </c>
      <c r="BM102" s="152" t="s">
        <v>181</v>
      </c>
      <c r="BN102" s="872">
        <v>0</v>
      </c>
      <c r="BO102" s="401"/>
      <c r="BP102" s="872">
        <v>0</v>
      </c>
      <c r="BQ102" s="401"/>
      <c r="BR102" s="410">
        <f t="shared" si="106"/>
        <v>0</v>
      </c>
      <c r="BS102" s="401"/>
      <c r="BT102" s="74"/>
      <c r="BU102" s="152" t="s">
        <v>181</v>
      </c>
      <c r="BV102" s="400">
        <f t="shared" si="107"/>
        <v>0</v>
      </c>
      <c r="BW102" s="69" t="s">
        <v>181</v>
      </c>
      <c r="BX102" s="68"/>
      <c r="BY102" s="873">
        <v>0</v>
      </c>
      <c r="BZ102" s="152" t="s">
        <v>181</v>
      </c>
      <c r="CA102" s="873">
        <v>0</v>
      </c>
      <c r="CB102" s="152" t="s">
        <v>181</v>
      </c>
      <c r="CC102" s="872">
        <v>0</v>
      </c>
      <c r="CD102" s="401"/>
      <c r="CE102" s="872">
        <v>0</v>
      </c>
      <c r="CF102" s="401"/>
      <c r="CG102" s="410">
        <f t="shared" si="108"/>
        <v>0</v>
      </c>
      <c r="CH102" s="401"/>
      <c r="CI102" s="74"/>
      <c r="CJ102" s="152" t="s">
        <v>181</v>
      </c>
      <c r="CK102" s="400">
        <f t="shared" si="109"/>
        <v>0</v>
      </c>
      <c r="CL102" s="69" t="s">
        <v>181</v>
      </c>
      <c r="CM102" s="185" t="s">
        <v>181</v>
      </c>
      <c r="CN102" s="185"/>
      <c r="CO102" s="185"/>
      <c r="CP102" s="661" t="s">
        <v>181</v>
      </c>
      <c r="CQ102" s="188" t="s">
        <v>181</v>
      </c>
      <c r="CR102" s="729"/>
      <c r="CS102" s="56"/>
      <c r="CT102" s="132"/>
      <c r="CU102" s="132"/>
      <c r="CV102" s="132"/>
      <c r="CW102" s="132"/>
      <c r="CX102" s="132"/>
      <c r="CY102" s="132"/>
      <c r="CZ102" s="127"/>
      <c r="DA102" s="127"/>
      <c r="DB102" s="127"/>
      <c r="DC102" s="127"/>
      <c r="DD102" s="127"/>
      <c r="DE102" s="127"/>
      <c r="DF102" s="127"/>
      <c r="DG102" s="127"/>
      <c r="DH102" s="127"/>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32"/>
      <c r="ED102" s="127"/>
      <c r="EE102" s="127"/>
      <c r="EF102" s="127"/>
      <c r="EG102" s="127"/>
      <c r="EH102" s="127"/>
      <c r="EI102" s="127"/>
      <c r="EJ102" s="127"/>
      <c r="EK102" s="127"/>
      <c r="EL102" s="127"/>
      <c r="EM102" s="127"/>
      <c r="EN102" s="127"/>
      <c r="EO102" s="127"/>
      <c r="EP102" s="127"/>
      <c r="EQ102" s="127"/>
      <c r="ER102" s="127"/>
      <c r="ES102" s="127"/>
      <c r="ET102" s="127"/>
      <c r="EU102" s="127"/>
      <c r="EV102" s="127"/>
      <c r="EW102" s="127"/>
      <c r="EX102" s="127"/>
      <c r="EY102" s="127"/>
      <c r="EZ102" s="127"/>
      <c r="FA102" s="127"/>
      <c r="FB102" s="127"/>
      <c r="FC102" s="127"/>
      <c r="FD102" s="127"/>
      <c r="FE102" s="127"/>
      <c r="FF102" s="127"/>
      <c r="FG102" s="127"/>
      <c r="FH102" s="127"/>
      <c r="FI102" s="127"/>
      <c r="FJ102" s="127"/>
      <c r="FK102" s="127"/>
      <c r="FL102" s="127"/>
    </row>
    <row r="103" spans="1:168" s="58" customFormat="1" ht="20.25" customHeight="1">
      <c r="A103" s="639"/>
      <c r="B103" s="720"/>
      <c r="C103" s="1072"/>
      <c r="D103" s="1222"/>
      <c r="E103" s="1222"/>
      <c r="F103" s="1222"/>
      <c r="G103" s="701"/>
      <c r="H103" s="1223"/>
      <c r="I103" s="1222"/>
      <c r="J103" s="1222"/>
      <c r="K103" s="701"/>
      <c r="L103" s="867" t="s">
        <v>1228</v>
      </c>
      <c r="M103" s="720"/>
      <c r="N103" s="867" t="s">
        <v>1229</v>
      </c>
      <c r="O103" s="723"/>
      <c r="P103" s="68"/>
      <c r="Q103" s="873">
        <v>0</v>
      </c>
      <c r="R103" s="152" t="s">
        <v>181</v>
      </c>
      <c r="S103" s="873">
        <v>0</v>
      </c>
      <c r="T103" s="152" t="s">
        <v>181</v>
      </c>
      <c r="U103" s="872">
        <v>0</v>
      </c>
      <c r="V103" s="401"/>
      <c r="W103" s="872">
        <v>0</v>
      </c>
      <c r="X103" s="401"/>
      <c r="Y103" s="410">
        <f t="shared" si="100"/>
        <v>0</v>
      </c>
      <c r="Z103" s="401"/>
      <c r="AA103" s="74"/>
      <c r="AB103" s="152" t="s">
        <v>181</v>
      </c>
      <c r="AC103" s="400">
        <f t="shared" si="101"/>
        <v>0</v>
      </c>
      <c r="AD103" s="69" t="s">
        <v>181</v>
      </c>
      <c r="AE103" s="68"/>
      <c r="AF103" s="873">
        <v>0</v>
      </c>
      <c r="AG103" s="152" t="s">
        <v>181</v>
      </c>
      <c r="AH103" s="873">
        <v>0</v>
      </c>
      <c r="AI103" s="152" t="s">
        <v>181</v>
      </c>
      <c r="AJ103" s="872">
        <v>0</v>
      </c>
      <c r="AK103" s="401"/>
      <c r="AL103" s="872">
        <v>0</v>
      </c>
      <c r="AM103" s="401"/>
      <c r="AN103" s="410">
        <f t="shared" si="102"/>
        <v>0</v>
      </c>
      <c r="AO103" s="401"/>
      <c r="AP103" s="74"/>
      <c r="AQ103" s="152" t="s">
        <v>181</v>
      </c>
      <c r="AR103" s="400">
        <f t="shared" si="103"/>
        <v>0</v>
      </c>
      <c r="AS103" s="69" t="s">
        <v>181</v>
      </c>
      <c r="AT103" s="68"/>
      <c r="AU103" s="873">
        <v>0</v>
      </c>
      <c r="AV103" s="152" t="s">
        <v>181</v>
      </c>
      <c r="AW103" s="873">
        <v>0</v>
      </c>
      <c r="AX103" s="152" t="s">
        <v>181</v>
      </c>
      <c r="AY103" s="872">
        <v>0</v>
      </c>
      <c r="AZ103" s="401"/>
      <c r="BA103" s="872">
        <v>0</v>
      </c>
      <c r="BB103" s="401"/>
      <c r="BC103" s="410">
        <f t="shared" si="104"/>
        <v>0</v>
      </c>
      <c r="BD103" s="401"/>
      <c r="BE103" s="74"/>
      <c r="BF103" s="152" t="s">
        <v>181</v>
      </c>
      <c r="BG103" s="400">
        <f t="shared" si="105"/>
        <v>0</v>
      </c>
      <c r="BH103" s="69" t="s">
        <v>181</v>
      </c>
      <c r="BI103" s="68"/>
      <c r="BJ103" s="873">
        <v>0</v>
      </c>
      <c r="BK103" s="152" t="s">
        <v>181</v>
      </c>
      <c r="BL103" s="873">
        <v>0</v>
      </c>
      <c r="BM103" s="152" t="s">
        <v>181</v>
      </c>
      <c r="BN103" s="872">
        <v>0</v>
      </c>
      <c r="BO103" s="401"/>
      <c r="BP103" s="872">
        <v>0</v>
      </c>
      <c r="BQ103" s="401"/>
      <c r="BR103" s="410">
        <f t="shared" si="106"/>
        <v>0</v>
      </c>
      <c r="BS103" s="401"/>
      <c r="BT103" s="74"/>
      <c r="BU103" s="152" t="s">
        <v>181</v>
      </c>
      <c r="BV103" s="400">
        <f t="shared" si="107"/>
        <v>0</v>
      </c>
      <c r="BW103" s="69" t="s">
        <v>181</v>
      </c>
      <c r="BX103" s="68"/>
      <c r="BY103" s="873">
        <v>0</v>
      </c>
      <c r="BZ103" s="152" t="s">
        <v>181</v>
      </c>
      <c r="CA103" s="873">
        <v>0</v>
      </c>
      <c r="CB103" s="152" t="s">
        <v>181</v>
      </c>
      <c r="CC103" s="872">
        <v>0</v>
      </c>
      <c r="CD103" s="401"/>
      <c r="CE103" s="872">
        <v>0</v>
      </c>
      <c r="CF103" s="401"/>
      <c r="CG103" s="410">
        <f t="shared" si="108"/>
        <v>0</v>
      </c>
      <c r="CH103" s="401"/>
      <c r="CI103" s="74"/>
      <c r="CJ103" s="152" t="s">
        <v>181</v>
      </c>
      <c r="CK103" s="400">
        <f t="shared" si="109"/>
        <v>0</v>
      </c>
      <c r="CL103" s="69" t="s">
        <v>181</v>
      </c>
      <c r="CM103" s="185" t="s">
        <v>181</v>
      </c>
      <c r="CN103" s="185"/>
      <c r="CO103" s="185"/>
      <c r="CP103" s="661" t="s">
        <v>181</v>
      </c>
      <c r="CQ103" s="188" t="s">
        <v>181</v>
      </c>
      <c r="CR103" s="729"/>
      <c r="CS103" s="56"/>
      <c r="CT103" s="132"/>
      <c r="CU103" s="132"/>
      <c r="CV103" s="132"/>
      <c r="CW103" s="132"/>
      <c r="CX103" s="132"/>
      <c r="CY103" s="132"/>
      <c r="CZ103" s="127"/>
      <c r="DA103" s="127"/>
      <c r="DB103" s="127"/>
      <c r="DC103" s="127"/>
      <c r="DD103" s="127"/>
      <c r="DE103" s="127"/>
      <c r="DF103" s="127"/>
      <c r="DG103" s="127"/>
      <c r="DH103" s="127"/>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32"/>
      <c r="ED103" s="127"/>
      <c r="EE103" s="127"/>
      <c r="EF103" s="127"/>
      <c r="EG103" s="127"/>
      <c r="EH103" s="127"/>
      <c r="EI103" s="127"/>
      <c r="EJ103" s="127"/>
      <c r="EK103" s="127"/>
      <c r="EL103" s="127"/>
      <c r="EM103" s="127"/>
      <c r="EN103" s="127"/>
      <c r="EO103" s="127"/>
      <c r="EP103" s="127"/>
      <c r="EQ103" s="127"/>
      <c r="ER103" s="127"/>
      <c r="ES103" s="127"/>
      <c r="ET103" s="127"/>
      <c r="EU103" s="127"/>
      <c r="EV103" s="127"/>
      <c r="EW103" s="127"/>
      <c r="EX103" s="127"/>
      <c r="EY103" s="127"/>
      <c r="EZ103" s="127"/>
      <c r="FA103" s="127"/>
      <c r="FB103" s="127"/>
      <c r="FC103" s="127"/>
      <c r="FD103" s="127"/>
      <c r="FE103" s="127"/>
      <c r="FF103" s="127"/>
      <c r="FG103" s="127"/>
      <c r="FH103" s="127"/>
      <c r="FI103" s="127"/>
      <c r="FJ103" s="127"/>
      <c r="FK103" s="127"/>
      <c r="FL103" s="127"/>
    </row>
    <row r="104" spans="1:168" s="58" customFormat="1" ht="20.25" customHeight="1">
      <c r="A104" s="639"/>
      <c r="B104" s="720"/>
      <c r="C104" s="1072"/>
      <c r="D104" s="1222"/>
      <c r="E104" s="1222"/>
      <c r="F104" s="1222"/>
      <c r="G104" s="701"/>
      <c r="H104" s="1223"/>
      <c r="I104" s="1222"/>
      <c r="J104" s="1222"/>
      <c r="K104" s="701"/>
      <c r="L104" s="868" t="s">
        <v>1231</v>
      </c>
      <c r="M104" s="720"/>
      <c r="N104" s="867" t="s">
        <v>1232</v>
      </c>
      <c r="O104" s="723"/>
      <c r="P104" s="68"/>
      <c r="Q104" s="873">
        <v>0</v>
      </c>
      <c r="R104" s="152" t="s">
        <v>181</v>
      </c>
      <c r="S104" s="873">
        <v>0</v>
      </c>
      <c r="T104" s="152" t="s">
        <v>181</v>
      </c>
      <c r="U104" s="872">
        <v>0</v>
      </c>
      <c r="V104" s="401"/>
      <c r="W104" s="872">
        <v>0</v>
      </c>
      <c r="X104" s="401"/>
      <c r="Y104" s="410">
        <f t="shared" si="100"/>
        <v>0</v>
      </c>
      <c r="Z104" s="401"/>
      <c r="AA104" s="74"/>
      <c r="AB104" s="152" t="s">
        <v>181</v>
      </c>
      <c r="AC104" s="400">
        <f t="shared" si="101"/>
        <v>0</v>
      </c>
      <c r="AD104" s="69" t="s">
        <v>181</v>
      </c>
      <c r="AE104" s="68"/>
      <c r="AF104" s="873">
        <v>0</v>
      </c>
      <c r="AG104" s="152" t="s">
        <v>181</v>
      </c>
      <c r="AH104" s="873">
        <v>0</v>
      </c>
      <c r="AI104" s="152" t="s">
        <v>181</v>
      </c>
      <c r="AJ104" s="872">
        <v>0</v>
      </c>
      <c r="AK104" s="401"/>
      <c r="AL104" s="872">
        <v>0</v>
      </c>
      <c r="AM104" s="401"/>
      <c r="AN104" s="410">
        <f t="shared" si="102"/>
        <v>0</v>
      </c>
      <c r="AO104" s="401"/>
      <c r="AP104" s="74"/>
      <c r="AQ104" s="152" t="s">
        <v>181</v>
      </c>
      <c r="AR104" s="400">
        <f t="shared" si="103"/>
        <v>0</v>
      </c>
      <c r="AS104" s="69" t="s">
        <v>181</v>
      </c>
      <c r="AT104" s="68"/>
      <c r="AU104" s="873">
        <v>0</v>
      </c>
      <c r="AV104" s="152" t="s">
        <v>181</v>
      </c>
      <c r="AW104" s="873">
        <v>0</v>
      </c>
      <c r="AX104" s="152" t="s">
        <v>181</v>
      </c>
      <c r="AY104" s="872">
        <v>0</v>
      </c>
      <c r="AZ104" s="401"/>
      <c r="BA104" s="872">
        <v>0</v>
      </c>
      <c r="BB104" s="401"/>
      <c r="BC104" s="410">
        <f t="shared" si="104"/>
        <v>0</v>
      </c>
      <c r="BD104" s="401"/>
      <c r="BE104" s="74"/>
      <c r="BF104" s="152" t="s">
        <v>181</v>
      </c>
      <c r="BG104" s="400">
        <f t="shared" si="105"/>
        <v>0</v>
      </c>
      <c r="BH104" s="69" t="s">
        <v>181</v>
      </c>
      <c r="BI104" s="68"/>
      <c r="BJ104" s="873">
        <v>0</v>
      </c>
      <c r="BK104" s="152" t="s">
        <v>181</v>
      </c>
      <c r="BL104" s="873">
        <v>0</v>
      </c>
      <c r="BM104" s="152" t="s">
        <v>181</v>
      </c>
      <c r="BN104" s="872">
        <v>0</v>
      </c>
      <c r="BO104" s="401"/>
      <c r="BP104" s="872">
        <v>0</v>
      </c>
      <c r="BQ104" s="401"/>
      <c r="BR104" s="410">
        <f t="shared" si="106"/>
        <v>0</v>
      </c>
      <c r="BS104" s="401"/>
      <c r="BT104" s="74"/>
      <c r="BU104" s="152" t="s">
        <v>181</v>
      </c>
      <c r="BV104" s="400">
        <f t="shared" si="107"/>
        <v>0</v>
      </c>
      <c r="BW104" s="69" t="s">
        <v>181</v>
      </c>
      <c r="BX104" s="68"/>
      <c r="BY104" s="873">
        <v>0</v>
      </c>
      <c r="BZ104" s="152" t="s">
        <v>181</v>
      </c>
      <c r="CA104" s="873">
        <v>0</v>
      </c>
      <c r="CB104" s="152" t="s">
        <v>181</v>
      </c>
      <c r="CC104" s="872">
        <v>0</v>
      </c>
      <c r="CD104" s="401"/>
      <c r="CE104" s="872">
        <v>0</v>
      </c>
      <c r="CF104" s="401"/>
      <c r="CG104" s="410">
        <f t="shared" si="108"/>
        <v>0</v>
      </c>
      <c r="CH104" s="401"/>
      <c r="CI104" s="74"/>
      <c r="CJ104" s="152" t="s">
        <v>181</v>
      </c>
      <c r="CK104" s="400">
        <f t="shared" si="109"/>
        <v>0</v>
      </c>
      <c r="CL104" s="69" t="s">
        <v>181</v>
      </c>
      <c r="CM104" s="185" t="s">
        <v>181</v>
      </c>
      <c r="CN104" s="185"/>
      <c r="CO104" s="185"/>
      <c r="CP104" s="661" t="s">
        <v>181</v>
      </c>
      <c r="CQ104" s="188" t="s">
        <v>181</v>
      </c>
      <c r="CR104" s="729"/>
      <c r="CS104" s="56"/>
      <c r="CT104" s="132"/>
      <c r="CU104" s="132"/>
      <c r="CV104" s="132"/>
      <c r="CW104" s="132"/>
      <c r="CX104" s="132"/>
      <c r="CY104" s="132"/>
      <c r="CZ104" s="127"/>
      <c r="DA104" s="127"/>
      <c r="DB104" s="127"/>
      <c r="DC104" s="127"/>
      <c r="DD104" s="127"/>
      <c r="DE104" s="127"/>
      <c r="DF104" s="127"/>
      <c r="DG104" s="127"/>
      <c r="DH104" s="127"/>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32"/>
      <c r="ED104" s="127"/>
      <c r="EE104" s="127"/>
      <c r="EF104" s="127"/>
      <c r="EG104" s="127"/>
      <c r="EH104" s="127"/>
      <c r="EI104" s="127"/>
      <c r="EJ104" s="127"/>
      <c r="EK104" s="127"/>
      <c r="EL104" s="127"/>
      <c r="EM104" s="127"/>
      <c r="EN104" s="127"/>
      <c r="EO104" s="127"/>
      <c r="EP104" s="127"/>
      <c r="EQ104" s="127"/>
      <c r="ER104" s="127"/>
      <c r="ES104" s="127"/>
      <c r="ET104" s="127"/>
      <c r="EU104" s="127"/>
      <c r="EV104" s="127"/>
      <c r="EW104" s="127"/>
      <c r="EX104" s="127"/>
      <c r="EY104" s="127"/>
      <c r="EZ104" s="127"/>
      <c r="FA104" s="127"/>
      <c r="FB104" s="127"/>
      <c r="FC104" s="127"/>
      <c r="FD104" s="127"/>
      <c r="FE104" s="127"/>
      <c r="FF104" s="127"/>
      <c r="FG104" s="127"/>
      <c r="FH104" s="127"/>
      <c r="FI104" s="127"/>
      <c r="FJ104" s="127"/>
      <c r="FK104" s="127"/>
      <c r="FL104" s="127"/>
    </row>
    <row r="105" spans="1:168" s="58" customFormat="1" ht="20.25" customHeight="1">
      <c r="A105" s="639"/>
      <c r="B105" s="720"/>
      <c r="C105" s="1072"/>
      <c r="D105" s="1222"/>
      <c r="E105" s="1222"/>
      <c r="F105" s="1222"/>
      <c r="G105" s="701"/>
      <c r="H105" s="1223"/>
      <c r="I105" s="1222"/>
      <c r="J105" s="1222"/>
      <c r="K105" s="701"/>
      <c r="L105" s="867" t="s">
        <v>1233</v>
      </c>
      <c r="M105" s="720"/>
      <c r="N105" s="867" t="s">
        <v>1234</v>
      </c>
      <c r="O105" s="723"/>
      <c r="P105" s="68"/>
      <c r="Q105" s="873">
        <v>0</v>
      </c>
      <c r="R105" s="152" t="s">
        <v>181</v>
      </c>
      <c r="S105" s="873">
        <v>0</v>
      </c>
      <c r="T105" s="152" t="s">
        <v>181</v>
      </c>
      <c r="U105" s="872">
        <v>0</v>
      </c>
      <c r="V105" s="401"/>
      <c r="W105" s="872">
        <v>0</v>
      </c>
      <c r="X105" s="401"/>
      <c r="Y105" s="410">
        <f t="shared" si="100"/>
        <v>0</v>
      </c>
      <c r="Z105" s="401"/>
      <c r="AA105" s="74"/>
      <c r="AB105" s="152" t="s">
        <v>181</v>
      </c>
      <c r="AC105" s="400">
        <f t="shared" si="101"/>
        <v>0</v>
      </c>
      <c r="AD105" s="69" t="s">
        <v>181</v>
      </c>
      <c r="AE105" s="68"/>
      <c r="AF105" s="873">
        <v>0</v>
      </c>
      <c r="AG105" s="152" t="s">
        <v>181</v>
      </c>
      <c r="AH105" s="873">
        <v>0</v>
      </c>
      <c r="AI105" s="152" t="s">
        <v>181</v>
      </c>
      <c r="AJ105" s="872">
        <v>0</v>
      </c>
      <c r="AK105" s="401"/>
      <c r="AL105" s="872">
        <v>0</v>
      </c>
      <c r="AM105" s="401"/>
      <c r="AN105" s="410">
        <f t="shared" si="102"/>
        <v>0</v>
      </c>
      <c r="AO105" s="401"/>
      <c r="AP105" s="74"/>
      <c r="AQ105" s="152" t="s">
        <v>181</v>
      </c>
      <c r="AR105" s="400">
        <f t="shared" si="103"/>
        <v>0</v>
      </c>
      <c r="AS105" s="69" t="s">
        <v>181</v>
      </c>
      <c r="AT105" s="68"/>
      <c r="AU105" s="873">
        <v>0</v>
      </c>
      <c r="AV105" s="152" t="s">
        <v>181</v>
      </c>
      <c r="AW105" s="873">
        <v>0</v>
      </c>
      <c r="AX105" s="152" t="s">
        <v>181</v>
      </c>
      <c r="AY105" s="872">
        <v>0</v>
      </c>
      <c r="AZ105" s="401"/>
      <c r="BA105" s="872">
        <v>0</v>
      </c>
      <c r="BB105" s="401"/>
      <c r="BC105" s="410">
        <f t="shared" si="104"/>
        <v>0</v>
      </c>
      <c r="BD105" s="401"/>
      <c r="BE105" s="74"/>
      <c r="BF105" s="152" t="s">
        <v>181</v>
      </c>
      <c r="BG105" s="400">
        <f t="shared" si="105"/>
        <v>0</v>
      </c>
      <c r="BH105" s="69" t="s">
        <v>181</v>
      </c>
      <c r="BI105" s="68"/>
      <c r="BJ105" s="873">
        <v>0</v>
      </c>
      <c r="BK105" s="152" t="s">
        <v>181</v>
      </c>
      <c r="BL105" s="873">
        <v>0</v>
      </c>
      <c r="BM105" s="152" t="s">
        <v>181</v>
      </c>
      <c r="BN105" s="872">
        <v>0</v>
      </c>
      <c r="BO105" s="401"/>
      <c r="BP105" s="872">
        <v>0</v>
      </c>
      <c r="BQ105" s="401"/>
      <c r="BR105" s="410">
        <f t="shared" si="106"/>
        <v>0</v>
      </c>
      <c r="BS105" s="401"/>
      <c r="BT105" s="74"/>
      <c r="BU105" s="152" t="s">
        <v>181</v>
      </c>
      <c r="BV105" s="400">
        <f t="shared" si="107"/>
        <v>0</v>
      </c>
      <c r="BW105" s="69" t="s">
        <v>181</v>
      </c>
      <c r="BX105" s="68"/>
      <c r="BY105" s="873">
        <v>0</v>
      </c>
      <c r="BZ105" s="152" t="s">
        <v>181</v>
      </c>
      <c r="CA105" s="873">
        <v>0</v>
      </c>
      <c r="CB105" s="152" t="s">
        <v>181</v>
      </c>
      <c r="CC105" s="872">
        <v>0</v>
      </c>
      <c r="CD105" s="401"/>
      <c r="CE105" s="872">
        <v>0</v>
      </c>
      <c r="CF105" s="401"/>
      <c r="CG105" s="410">
        <f t="shared" si="108"/>
        <v>0</v>
      </c>
      <c r="CH105" s="401"/>
      <c r="CI105" s="74"/>
      <c r="CJ105" s="152" t="s">
        <v>181</v>
      </c>
      <c r="CK105" s="400">
        <f t="shared" si="109"/>
        <v>0</v>
      </c>
      <c r="CL105" s="69" t="s">
        <v>181</v>
      </c>
      <c r="CM105" s="185" t="s">
        <v>181</v>
      </c>
      <c r="CN105" s="185"/>
      <c r="CO105" s="185"/>
      <c r="CP105" s="661" t="s">
        <v>181</v>
      </c>
      <c r="CQ105" s="188" t="s">
        <v>181</v>
      </c>
      <c r="CR105" s="729"/>
      <c r="CS105" s="56"/>
      <c r="CT105" s="132"/>
      <c r="CU105" s="132"/>
      <c r="CV105" s="132"/>
      <c r="CW105" s="132"/>
      <c r="CX105" s="132"/>
      <c r="CY105" s="132"/>
      <c r="CZ105" s="127"/>
      <c r="DA105" s="127"/>
      <c r="DB105" s="127"/>
      <c r="DC105" s="127"/>
      <c r="DD105" s="127"/>
      <c r="DE105" s="127"/>
      <c r="DF105" s="127"/>
      <c r="DG105" s="127"/>
      <c r="DH105" s="127"/>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32"/>
      <c r="ED105" s="127"/>
      <c r="EE105" s="127"/>
      <c r="EF105" s="127"/>
      <c r="EG105" s="127"/>
      <c r="EH105" s="127"/>
      <c r="EI105" s="127"/>
      <c r="EJ105" s="127"/>
      <c r="EK105" s="127"/>
      <c r="EL105" s="127"/>
      <c r="EM105" s="127"/>
      <c r="EN105" s="127"/>
      <c r="EO105" s="127"/>
      <c r="EP105" s="127"/>
      <c r="EQ105" s="127"/>
      <c r="ER105" s="127"/>
      <c r="ES105" s="127"/>
      <c r="ET105" s="127"/>
      <c r="EU105" s="127"/>
      <c r="EV105" s="127"/>
      <c r="EW105" s="127"/>
      <c r="EX105" s="127"/>
      <c r="EY105" s="127"/>
      <c r="EZ105" s="127"/>
      <c r="FA105" s="127"/>
      <c r="FB105" s="127"/>
      <c r="FC105" s="127"/>
      <c r="FD105" s="127"/>
      <c r="FE105" s="127"/>
      <c r="FF105" s="127"/>
      <c r="FG105" s="127"/>
      <c r="FH105" s="127"/>
      <c r="FI105" s="127"/>
      <c r="FJ105" s="127"/>
      <c r="FK105" s="127"/>
      <c r="FL105" s="127"/>
    </row>
    <row r="106" spans="1:168" s="58" customFormat="1" ht="20.25" customHeight="1">
      <c r="A106" s="639"/>
      <c r="B106" s="701"/>
      <c r="C106" s="1068" t="s">
        <v>181</v>
      </c>
      <c r="D106" s="1222"/>
      <c r="E106" s="1222"/>
      <c r="F106" s="1222"/>
      <c r="G106" s="701" t="s">
        <v>181</v>
      </c>
      <c r="H106" s="1224"/>
      <c r="I106" s="1222"/>
      <c r="J106" s="1222"/>
      <c r="K106" s="701" t="s">
        <v>181</v>
      </c>
      <c r="L106" s="870" t="s">
        <v>6</v>
      </c>
      <c r="M106" s="871" t="s">
        <v>181</v>
      </c>
      <c r="N106" s="867" t="s">
        <v>1234</v>
      </c>
      <c r="O106" s="701"/>
      <c r="P106" s="68"/>
      <c r="Q106" s="873">
        <v>0</v>
      </c>
      <c r="R106" s="152" t="s">
        <v>181</v>
      </c>
      <c r="S106" s="873">
        <v>0</v>
      </c>
      <c r="T106" s="152" t="s">
        <v>181</v>
      </c>
      <c r="U106" s="872">
        <v>0</v>
      </c>
      <c r="V106" s="401"/>
      <c r="W106" s="872">
        <v>0</v>
      </c>
      <c r="X106" s="401"/>
      <c r="Y106" s="410">
        <f t="shared" si="100"/>
        <v>0</v>
      </c>
      <c r="Z106" s="401"/>
      <c r="AA106" s="74"/>
      <c r="AB106" s="152" t="s">
        <v>181</v>
      </c>
      <c r="AC106" s="400">
        <f t="shared" si="101"/>
        <v>0</v>
      </c>
      <c r="AD106" s="69" t="s">
        <v>181</v>
      </c>
      <c r="AE106" s="68"/>
      <c r="AF106" s="873">
        <v>0</v>
      </c>
      <c r="AG106" s="152" t="s">
        <v>181</v>
      </c>
      <c r="AH106" s="873">
        <v>0</v>
      </c>
      <c r="AI106" s="152" t="s">
        <v>181</v>
      </c>
      <c r="AJ106" s="872">
        <v>0</v>
      </c>
      <c r="AK106" s="401"/>
      <c r="AL106" s="872">
        <v>0</v>
      </c>
      <c r="AM106" s="401"/>
      <c r="AN106" s="410">
        <f t="shared" si="102"/>
        <v>0</v>
      </c>
      <c r="AO106" s="401"/>
      <c r="AP106" s="74"/>
      <c r="AQ106" s="152" t="s">
        <v>181</v>
      </c>
      <c r="AR106" s="400">
        <f t="shared" si="103"/>
        <v>0</v>
      </c>
      <c r="AS106" s="69" t="s">
        <v>181</v>
      </c>
      <c r="AT106" s="68"/>
      <c r="AU106" s="873">
        <v>0</v>
      </c>
      <c r="AV106" s="152" t="s">
        <v>181</v>
      </c>
      <c r="AW106" s="873">
        <v>0</v>
      </c>
      <c r="AX106" s="152" t="s">
        <v>181</v>
      </c>
      <c r="AY106" s="872">
        <v>0</v>
      </c>
      <c r="AZ106" s="401"/>
      <c r="BA106" s="872">
        <v>0</v>
      </c>
      <c r="BB106" s="401"/>
      <c r="BC106" s="410">
        <f t="shared" si="104"/>
        <v>0</v>
      </c>
      <c r="BD106" s="401"/>
      <c r="BE106" s="74"/>
      <c r="BF106" s="152" t="s">
        <v>181</v>
      </c>
      <c r="BG106" s="400">
        <f t="shared" si="105"/>
        <v>0</v>
      </c>
      <c r="BH106" s="69" t="s">
        <v>181</v>
      </c>
      <c r="BI106" s="68"/>
      <c r="BJ106" s="873">
        <v>0</v>
      </c>
      <c r="BK106" s="152" t="s">
        <v>181</v>
      </c>
      <c r="BL106" s="873">
        <v>0</v>
      </c>
      <c r="BM106" s="152" t="s">
        <v>181</v>
      </c>
      <c r="BN106" s="872">
        <v>0</v>
      </c>
      <c r="BO106" s="401"/>
      <c r="BP106" s="872">
        <v>0</v>
      </c>
      <c r="BQ106" s="401"/>
      <c r="BR106" s="410">
        <f t="shared" si="106"/>
        <v>0</v>
      </c>
      <c r="BS106" s="401"/>
      <c r="BT106" s="74"/>
      <c r="BU106" s="152" t="s">
        <v>181</v>
      </c>
      <c r="BV106" s="400">
        <f t="shared" si="107"/>
        <v>0</v>
      </c>
      <c r="BW106" s="69" t="s">
        <v>181</v>
      </c>
      <c r="BX106" s="68"/>
      <c r="BY106" s="873">
        <v>0</v>
      </c>
      <c r="BZ106" s="152" t="s">
        <v>181</v>
      </c>
      <c r="CA106" s="873">
        <v>0</v>
      </c>
      <c r="CB106" s="152" t="s">
        <v>181</v>
      </c>
      <c r="CC106" s="872">
        <v>0</v>
      </c>
      <c r="CD106" s="401"/>
      <c r="CE106" s="872">
        <v>0</v>
      </c>
      <c r="CF106" s="401"/>
      <c r="CG106" s="410">
        <f t="shared" si="108"/>
        <v>0</v>
      </c>
      <c r="CH106" s="401"/>
      <c r="CI106" s="74"/>
      <c r="CJ106" s="152" t="s">
        <v>181</v>
      </c>
      <c r="CK106" s="400">
        <f t="shared" si="109"/>
        <v>0</v>
      </c>
      <c r="CL106" s="69" t="s">
        <v>181</v>
      </c>
      <c r="CM106" s="185" t="s">
        <v>181</v>
      </c>
      <c r="CN106" s="185"/>
      <c r="CO106" s="185"/>
      <c r="CP106" s="661" t="s">
        <v>181</v>
      </c>
      <c r="CQ106" s="188" t="s">
        <v>181</v>
      </c>
      <c r="CR106" s="729"/>
      <c r="CS106" s="56"/>
      <c r="CT106" s="132"/>
      <c r="CU106" s="132"/>
      <c r="CV106" s="132"/>
      <c r="CW106" s="132"/>
      <c r="CX106" s="132"/>
      <c r="CY106" s="132"/>
      <c r="CZ106" s="127"/>
      <c r="DA106" s="127"/>
      <c r="DB106" s="127"/>
      <c r="DC106" s="127"/>
      <c r="DD106" s="127"/>
      <c r="DE106" s="127"/>
      <c r="DF106" s="127"/>
      <c r="DG106" s="127"/>
      <c r="DH106" s="127"/>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32"/>
      <c r="ED106" s="127"/>
      <c r="EE106" s="127"/>
      <c r="EF106" s="127"/>
      <c r="EG106" s="127"/>
      <c r="EH106" s="127"/>
      <c r="EI106" s="127"/>
      <c r="EJ106" s="127"/>
      <c r="EK106" s="127"/>
      <c r="EL106" s="127"/>
      <c r="EM106" s="127"/>
      <c r="EN106" s="127"/>
      <c r="EO106" s="127"/>
      <c r="EP106" s="127"/>
      <c r="EQ106" s="127"/>
      <c r="ER106" s="127"/>
      <c r="ES106" s="127"/>
      <c r="ET106" s="127"/>
      <c r="EU106" s="127"/>
      <c r="EV106" s="127"/>
      <c r="EW106" s="127"/>
      <c r="EX106" s="127"/>
      <c r="EY106" s="127"/>
      <c r="EZ106" s="127"/>
      <c r="FA106" s="127"/>
      <c r="FB106" s="127"/>
      <c r="FC106" s="127"/>
      <c r="FD106" s="127"/>
      <c r="FE106" s="127"/>
      <c r="FF106" s="127"/>
      <c r="FG106" s="127"/>
      <c r="FH106" s="127"/>
      <c r="FI106" s="127"/>
      <c r="FJ106" s="127"/>
      <c r="FK106" s="127"/>
      <c r="FL106" s="127"/>
    </row>
    <row r="107" spans="1:168" s="58" customFormat="1" ht="5.0999999999999996" customHeight="1">
      <c r="A107" s="639"/>
      <c r="B107" s="701"/>
      <c r="C107" s="701"/>
      <c r="D107" s="701" t="s">
        <v>181</v>
      </c>
      <c r="E107" s="701" t="s">
        <v>181</v>
      </c>
      <c r="F107" s="701" t="s">
        <v>181</v>
      </c>
      <c r="G107" s="701" t="s">
        <v>181</v>
      </c>
      <c r="H107" s="701" t="s">
        <v>181</v>
      </c>
      <c r="I107" s="701"/>
      <c r="J107" s="701"/>
      <c r="K107" s="701" t="s">
        <v>181</v>
      </c>
      <c r="L107" s="701" t="s">
        <v>181</v>
      </c>
      <c r="M107" s="701" t="s">
        <v>181</v>
      </c>
      <c r="N107" s="723" t="s">
        <v>181</v>
      </c>
      <c r="O107" s="701"/>
      <c r="P107" s="68"/>
      <c r="Q107" s="152" t="s">
        <v>181</v>
      </c>
      <c r="R107" s="152" t="s">
        <v>181</v>
      </c>
      <c r="S107" s="152" t="s">
        <v>181</v>
      </c>
      <c r="T107" s="152" t="s">
        <v>181</v>
      </c>
      <c r="U107" s="401"/>
      <c r="V107" s="401"/>
      <c r="W107" s="401"/>
      <c r="X107" s="401"/>
      <c r="Y107" s="401"/>
      <c r="Z107" s="401"/>
      <c r="AA107" s="401"/>
      <c r="AB107" s="401"/>
      <c r="AC107" s="401"/>
      <c r="AD107" s="69"/>
      <c r="AE107" s="68"/>
      <c r="AF107" s="152" t="s">
        <v>181</v>
      </c>
      <c r="AG107" s="152" t="s">
        <v>181</v>
      </c>
      <c r="AH107" s="152" t="s">
        <v>181</v>
      </c>
      <c r="AI107" s="152" t="s">
        <v>181</v>
      </c>
      <c r="AJ107" s="401"/>
      <c r="AK107" s="401"/>
      <c r="AL107" s="401"/>
      <c r="AM107" s="401"/>
      <c r="AN107" s="401"/>
      <c r="AO107" s="401"/>
      <c r="AP107" s="401"/>
      <c r="AQ107" s="401"/>
      <c r="AR107" s="401"/>
      <c r="AS107" s="69"/>
      <c r="AT107" s="68"/>
      <c r="AU107" s="152" t="s">
        <v>181</v>
      </c>
      <c r="AV107" s="152" t="s">
        <v>181</v>
      </c>
      <c r="AW107" s="152" t="s">
        <v>181</v>
      </c>
      <c r="AX107" s="152" t="s">
        <v>181</v>
      </c>
      <c r="AY107" s="401"/>
      <c r="AZ107" s="401"/>
      <c r="BA107" s="401"/>
      <c r="BB107" s="401"/>
      <c r="BC107" s="401"/>
      <c r="BD107" s="401"/>
      <c r="BE107" s="401"/>
      <c r="BF107" s="401"/>
      <c r="BG107" s="401"/>
      <c r="BH107" s="69"/>
      <c r="BI107" s="68"/>
      <c r="BJ107" s="152" t="s">
        <v>181</v>
      </c>
      <c r="BK107" s="152" t="s">
        <v>181</v>
      </c>
      <c r="BL107" s="152" t="s">
        <v>181</v>
      </c>
      <c r="BM107" s="152" t="s">
        <v>181</v>
      </c>
      <c r="BN107" s="401"/>
      <c r="BO107" s="401"/>
      <c r="BP107" s="401"/>
      <c r="BQ107" s="401"/>
      <c r="BR107" s="401"/>
      <c r="BS107" s="401"/>
      <c r="BT107" s="401"/>
      <c r="BU107" s="401"/>
      <c r="BV107" s="401"/>
      <c r="BW107" s="69"/>
      <c r="BX107" s="68"/>
      <c r="BY107" s="152" t="s">
        <v>181</v>
      </c>
      <c r="BZ107" s="152" t="s">
        <v>181</v>
      </c>
      <c r="CA107" s="152" t="s">
        <v>181</v>
      </c>
      <c r="CB107" s="152" t="s">
        <v>181</v>
      </c>
      <c r="CC107" s="401"/>
      <c r="CD107" s="401"/>
      <c r="CE107" s="401"/>
      <c r="CF107" s="401"/>
      <c r="CG107" s="401"/>
      <c r="CH107" s="401"/>
      <c r="CI107" s="401"/>
      <c r="CJ107" s="401"/>
      <c r="CK107" s="401"/>
      <c r="CL107" s="69" t="s">
        <v>181</v>
      </c>
      <c r="CM107" s="185" t="s">
        <v>181</v>
      </c>
      <c r="CN107" s="185"/>
      <c r="CO107" s="185"/>
      <c r="CP107" s="661" t="s">
        <v>181</v>
      </c>
      <c r="CQ107" s="188" t="s">
        <v>181</v>
      </c>
      <c r="CR107" s="729"/>
      <c r="CS107" s="56"/>
      <c r="CT107" s="132"/>
      <c r="CU107" s="132"/>
      <c r="CV107" s="132"/>
      <c r="CW107" s="132"/>
      <c r="CX107" s="132"/>
      <c r="CY107" s="132"/>
      <c r="CZ107" s="127"/>
      <c r="DA107" s="127"/>
      <c r="DB107" s="127"/>
      <c r="DC107" s="127"/>
      <c r="DD107" s="127"/>
      <c r="DE107" s="127"/>
      <c r="DF107" s="127"/>
      <c r="DG107" s="127"/>
      <c r="DH107" s="127"/>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32"/>
      <c r="ED107" s="127"/>
      <c r="EE107" s="127"/>
      <c r="EF107" s="127"/>
      <c r="EG107" s="127"/>
      <c r="EH107" s="127"/>
      <c r="EI107" s="127"/>
      <c r="EJ107" s="127"/>
      <c r="EK107" s="127"/>
      <c r="EL107" s="127"/>
      <c r="EM107" s="127"/>
      <c r="EN107" s="127"/>
      <c r="EO107" s="127"/>
      <c r="EP107" s="127"/>
      <c r="EQ107" s="127"/>
      <c r="ER107" s="127"/>
      <c r="ES107" s="127"/>
      <c r="ET107" s="127"/>
      <c r="EU107" s="127"/>
      <c r="EV107" s="127"/>
      <c r="EW107" s="127"/>
      <c r="EX107" s="127"/>
      <c r="EY107" s="127"/>
      <c r="EZ107" s="127"/>
      <c r="FA107" s="127"/>
      <c r="FB107" s="127"/>
      <c r="FC107" s="127"/>
      <c r="FD107" s="127"/>
      <c r="FE107" s="127"/>
      <c r="FF107" s="127"/>
      <c r="FG107" s="127"/>
      <c r="FH107" s="127"/>
      <c r="FI107" s="127"/>
      <c r="FJ107" s="127"/>
      <c r="FK107" s="127"/>
      <c r="FL107" s="127"/>
    </row>
    <row r="108" spans="1:168" s="58" customFormat="1" ht="20.25" customHeight="1">
      <c r="A108" s="639"/>
      <c r="B108" s="720"/>
      <c r="C108" s="1072"/>
      <c r="D108" s="1225"/>
      <c r="E108" s="1222"/>
      <c r="F108" s="1222"/>
      <c r="G108" s="701" t="s">
        <v>181</v>
      </c>
      <c r="H108" s="1223"/>
      <c r="I108" s="1222"/>
      <c r="J108" s="1222"/>
      <c r="K108" s="701" t="s">
        <v>181</v>
      </c>
      <c r="L108" s="866" t="s">
        <v>374</v>
      </c>
      <c r="M108" s="720" t="s">
        <v>181</v>
      </c>
      <c r="N108" s="866" t="s">
        <v>307</v>
      </c>
      <c r="O108" s="723" t="s">
        <v>181</v>
      </c>
      <c r="P108" s="68" t="s">
        <v>181</v>
      </c>
      <c r="Q108" s="873">
        <v>0</v>
      </c>
      <c r="R108" s="152" t="s">
        <v>181</v>
      </c>
      <c r="S108" s="873">
        <v>0</v>
      </c>
      <c r="T108" s="152" t="s">
        <v>181</v>
      </c>
      <c r="U108" s="872">
        <v>0</v>
      </c>
      <c r="V108" s="401"/>
      <c r="W108" s="872">
        <v>0</v>
      </c>
      <c r="X108" s="401"/>
      <c r="Y108" s="410">
        <f t="shared" ref="Y108:Y113" si="110">ROUND(W108*U108*S108*Q108,0)</f>
        <v>0</v>
      </c>
      <c r="Z108" s="401"/>
      <c r="AA108" s="74"/>
      <c r="AB108" s="152" t="s">
        <v>181</v>
      </c>
      <c r="AC108" s="400">
        <f t="shared" ref="AC108:AC113" si="111">AA108+Y108</f>
        <v>0</v>
      </c>
      <c r="AD108" s="69" t="s">
        <v>181</v>
      </c>
      <c r="AE108" s="68" t="s">
        <v>181</v>
      </c>
      <c r="AF108" s="873">
        <v>0</v>
      </c>
      <c r="AG108" s="152" t="s">
        <v>181</v>
      </c>
      <c r="AH108" s="873">
        <v>0</v>
      </c>
      <c r="AI108" s="152" t="s">
        <v>181</v>
      </c>
      <c r="AJ108" s="872">
        <v>0</v>
      </c>
      <c r="AK108" s="401"/>
      <c r="AL108" s="872">
        <v>0</v>
      </c>
      <c r="AM108" s="401"/>
      <c r="AN108" s="410">
        <f t="shared" ref="AN108:AN113" si="112">ROUND(AL108*AJ108*AH108*AF108,0)</f>
        <v>0</v>
      </c>
      <c r="AO108" s="401"/>
      <c r="AP108" s="74"/>
      <c r="AQ108" s="152" t="s">
        <v>181</v>
      </c>
      <c r="AR108" s="400">
        <f t="shared" ref="AR108:AR113" si="113">AP108+AN108</f>
        <v>0</v>
      </c>
      <c r="AS108" s="69" t="s">
        <v>181</v>
      </c>
      <c r="AT108" s="68" t="s">
        <v>181</v>
      </c>
      <c r="AU108" s="873">
        <v>0</v>
      </c>
      <c r="AV108" s="152" t="s">
        <v>181</v>
      </c>
      <c r="AW108" s="873">
        <v>0</v>
      </c>
      <c r="AX108" s="152" t="s">
        <v>181</v>
      </c>
      <c r="AY108" s="872">
        <v>0</v>
      </c>
      <c r="AZ108" s="401"/>
      <c r="BA108" s="872">
        <v>0</v>
      </c>
      <c r="BB108" s="401"/>
      <c r="BC108" s="410">
        <f t="shared" ref="BC108:BC113" si="114">ROUND(BA108*AY108*AW108*AU108,0)</f>
        <v>0</v>
      </c>
      <c r="BD108" s="401"/>
      <c r="BE108" s="74"/>
      <c r="BF108" s="152" t="s">
        <v>181</v>
      </c>
      <c r="BG108" s="400">
        <f t="shared" ref="BG108:BG113" si="115">BE108+BC108</f>
        <v>0</v>
      </c>
      <c r="BH108" s="69" t="s">
        <v>181</v>
      </c>
      <c r="BI108" s="68" t="s">
        <v>181</v>
      </c>
      <c r="BJ108" s="873">
        <v>0</v>
      </c>
      <c r="BK108" s="152" t="s">
        <v>181</v>
      </c>
      <c r="BL108" s="873">
        <v>0</v>
      </c>
      <c r="BM108" s="152" t="s">
        <v>181</v>
      </c>
      <c r="BN108" s="872">
        <v>0</v>
      </c>
      <c r="BO108" s="401"/>
      <c r="BP108" s="872">
        <v>0</v>
      </c>
      <c r="BQ108" s="401"/>
      <c r="BR108" s="410">
        <f t="shared" ref="BR108:BR113" si="116">ROUND(BP108*BN108*BL108*BJ108,0)</f>
        <v>0</v>
      </c>
      <c r="BS108" s="401"/>
      <c r="BT108" s="74"/>
      <c r="BU108" s="152" t="s">
        <v>181</v>
      </c>
      <c r="BV108" s="400">
        <f t="shared" ref="BV108:BV113" si="117">BT108+BR108</f>
        <v>0</v>
      </c>
      <c r="BW108" s="69" t="s">
        <v>181</v>
      </c>
      <c r="BX108" s="68" t="s">
        <v>181</v>
      </c>
      <c r="BY108" s="873">
        <v>0</v>
      </c>
      <c r="BZ108" s="152" t="s">
        <v>181</v>
      </c>
      <c r="CA108" s="873">
        <v>0</v>
      </c>
      <c r="CB108" s="152" t="s">
        <v>181</v>
      </c>
      <c r="CC108" s="872">
        <v>0</v>
      </c>
      <c r="CD108" s="401"/>
      <c r="CE108" s="872">
        <v>0</v>
      </c>
      <c r="CF108" s="401"/>
      <c r="CG108" s="410">
        <f t="shared" ref="CG108:CG113" si="118">ROUND(CE108*CC108*CA108*BY108,0)</f>
        <v>0</v>
      </c>
      <c r="CH108" s="401"/>
      <c r="CI108" s="74"/>
      <c r="CJ108" s="152" t="s">
        <v>181</v>
      </c>
      <c r="CK108" s="400">
        <f t="shared" ref="CK108:CK113" si="119">CI108+CG108</f>
        <v>0</v>
      </c>
      <c r="CL108" s="69" t="s">
        <v>181</v>
      </c>
      <c r="CM108" s="185" t="s">
        <v>181</v>
      </c>
      <c r="CN108" s="185"/>
      <c r="CO108" s="185"/>
      <c r="CP108" s="661" t="s">
        <v>181</v>
      </c>
      <c r="CQ108" s="188" t="s">
        <v>181</v>
      </c>
      <c r="CR108" s="729"/>
      <c r="CS108" s="56" t="s">
        <v>181</v>
      </c>
      <c r="CT108" s="132" t="s">
        <v>181</v>
      </c>
      <c r="CU108" s="132" t="s">
        <v>181</v>
      </c>
      <c r="CV108" s="132" t="s">
        <v>181</v>
      </c>
      <c r="CW108" s="132" t="s">
        <v>181</v>
      </c>
      <c r="CX108" s="132" t="s">
        <v>181</v>
      </c>
      <c r="CY108" s="132" t="s">
        <v>181</v>
      </c>
      <c r="CZ108" s="127"/>
      <c r="DA108" s="127"/>
      <c r="DB108" s="127"/>
      <c r="DC108" s="127"/>
      <c r="DD108" s="127"/>
      <c r="DE108" s="127"/>
      <c r="DF108" s="127"/>
      <c r="DG108" s="127"/>
      <c r="DH108" s="127"/>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32" t="s">
        <v>181</v>
      </c>
      <c r="ED108" s="127"/>
      <c r="EE108" s="127"/>
      <c r="EF108" s="127"/>
      <c r="EG108" s="127"/>
      <c r="EH108" s="127"/>
      <c r="EI108" s="127"/>
      <c r="EJ108" s="127"/>
      <c r="EK108" s="127"/>
      <c r="EL108" s="127"/>
      <c r="EM108" s="127"/>
      <c r="EN108" s="127"/>
      <c r="EO108" s="127"/>
      <c r="EP108" s="127"/>
      <c r="EQ108" s="127"/>
      <c r="ER108" s="127"/>
      <c r="ES108" s="127"/>
      <c r="ET108" s="127"/>
      <c r="EU108" s="127"/>
      <c r="EV108" s="127"/>
      <c r="EW108" s="127"/>
      <c r="EX108" s="127"/>
      <c r="EY108" s="127"/>
      <c r="EZ108" s="127"/>
      <c r="FA108" s="127"/>
      <c r="FB108" s="127"/>
      <c r="FC108" s="127"/>
      <c r="FD108" s="127"/>
      <c r="FE108" s="127"/>
      <c r="FF108" s="127"/>
      <c r="FG108" s="127"/>
      <c r="FH108" s="127"/>
      <c r="FI108" s="127"/>
      <c r="FJ108" s="127"/>
      <c r="FK108" s="127"/>
      <c r="FL108" s="127"/>
    </row>
    <row r="109" spans="1:168" s="58" customFormat="1" ht="20.25" customHeight="1">
      <c r="A109" s="639"/>
      <c r="B109" s="720"/>
      <c r="C109" s="1072"/>
      <c r="D109" s="1222"/>
      <c r="E109" s="1222"/>
      <c r="F109" s="1222"/>
      <c r="G109" s="701"/>
      <c r="H109" s="1223"/>
      <c r="I109" s="1222"/>
      <c r="J109" s="1222"/>
      <c r="K109" s="701"/>
      <c r="L109" s="867" t="s">
        <v>1226</v>
      </c>
      <c r="M109" s="720"/>
      <c r="N109" s="867" t="s">
        <v>1227</v>
      </c>
      <c r="O109" s="723"/>
      <c r="P109" s="68"/>
      <c r="Q109" s="873">
        <v>0</v>
      </c>
      <c r="R109" s="152" t="s">
        <v>181</v>
      </c>
      <c r="S109" s="873">
        <v>0</v>
      </c>
      <c r="T109" s="152" t="s">
        <v>181</v>
      </c>
      <c r="U109" s="872">
        <v>0</v>
      </c>
      <c r="V109" s="401"/>
      <c r="W109" s="872">
        <v>0</v>
      </c>
      <c r="X109" s="401"/>
      <c r="Y109" s="410">
        <f t="shared" si="110"/>
        <v>0</v>
      </c>
      <c r="Z109" s="401"/>
      <c r="AA109" s="74"/>
      <c r="AB109" s="152" t="s">
        <v>181</v>
      </c>
      <c r="AC109" s="400">
        <f t="shared" si="111"/>
        <v>0</v>
      </c>
      <c r="AD109" s="69" t="s">
        <v>181</v>
      </c>
      <c r="AE109" s="68"/>
      <c r="AF109" s="873">
        <v>0</v>
      </c>
      <c r="AG109" s="152" t="s">
        <v>181</v>
      </c>
      <c r="AH109" s="873">
        <v>0</v>
      </c>
      <c r="AI109" s="152" t="s">
        <v>181</v>
      </c>
      <c r="AJ109" s="872">
        <v>0</v>
      </c>
      <c r="AK109" s="401"/>
      <c r="AL109" s="872">
        <v>0</v>
      </c>
      <c r="AM109" s="401"/>
      <c r="AN109" s="410">
        <f t="shared" si="112"/>
        <v>0</v>
      </c>
      <c r="AO109" s="401"/>
      <c r="AP109" s="74"/>
      <c r="AQ109" s="152" t="s">
        <v>181</v>
      </c>
      <c r="AR109" s="400">
        <f t="shared" si="113"/>
        <v>0</v>
      </c>
      <c r="AS109" s="69" t="s">
        <v>181</v>
      </c>
      <c r="AT109" s="68"/>
      <c r="AU109" s="873">
        <v>0</v>
      </c>
      <c r="AV109" s="152" t="s">
        <v>181</v>
      </c>
      <c r="AW109" s="873">
        <v>0</v>
      </c>
      <c r="AX109" s="152" t="s">
        <v>181</v>
      </c>
      <c r="AY109" s="872">
        <v>0</v>
      </c>
      <c r="AZ109" s="401"/>
      <c r="BA109" s="872">
        <v>0</v>
      </c>
      <c r="BB109" s="401"/>
      <c r="BC109" s="410">
        <f t="shared" si="114"/>
        <v>0</v>
      </c>
      <c r="BD109" s="401"/>
      <c r="BE109" s="74"/>
      <c r="BF109" s="152" t="s">
        <v>181</v>
      </c>
      <c r="BG109" s="400">
        <f t="shared" si="115"/>
        <v>0</v>
      </c>
      <c r="BH109" s="69" t="s">
        <v>181</v>
      </c>
      <c r="BI109" s="68"/>
      <c r="BJ109" s="873">
        <v>0</v>
      </c>
      <c r="BK109" s="152" t="s">
        <v>181</v>
      </c>
      <c r="BL109" s="873">
        <v>0</v>
      </c>
      <c r="BM109" s="152" t="s">
        <v>181</v>
      </c>
      <c r="BN109" s="872">
        <v>0</v>
      </c>
      <c r="BO109" s="401"/>
      <c r="BP109" s="872">
        <v>0</v>
      </c>
      <c r="BQ109" s="401"/>
      <c r="BR109" s="410">
        <f t="shared" si="116"/>
        <v>0</v>
      </c>
      <c r="BS109" s="401"/>
      <c r="BT109" s="74"/>
      <c r="BU109" s="152" t="s">
        <v>181</v>
      </c>
      <c r="BV109" s="400">
        <f t="shared" si="117"/>
        <v>0</v>
      </c>
      <c r="BW109" s="69" t="s">
        <v>181</v>
      </c>
      <c r="BX109" s="68"/>
      <c r="BY109" s="873">
        <v>0</v>
      </c>
      <c r="BZ109" s="152" t="s">
        <v>181</v>
      </c>
      <c r="CA109" s="873">
        <v>0</v>
      </c>
      <c r="CB109" s="152" t="s">
        <v>181</v>
      </c>
      <c r="CC109" s="872">
        <v>0</v>
      </c>
      <c r="CD109" s="401"/>
      <c r="CE109" s="872">
        <v>0</v>
      </c>
      <c r="CF109" s="401"/>
      <c r="CG109" s="410">
        <f t="shared" si="118"/>
        <v>0</v>
      </c>
      <c r="CH109" s="401"/>
      <c r="CI109" s="74"/>
      <c r="CJ109" s="152" t="s">
        <v>181</v>
      </c>
      <c r="CK109" s="400">
        <f t="shared" si="119"/>
        <v>0</v>
      </c>
      <c r="CL109" s="69" t="s">
        <v>181</v>
      </c>
      <c r="CM109" s="185" t="s">
        <v>181</v>
      </c>
      <c r="CN109" s="185"/>
      <c r="CO109" s="185"/>
      <c r="CP109" s="661" t="s">
        <v>181</v>
      </c>
      <c r="CQ109" s="188" t="s">
        <v>181</v>
      </c>
      <c r="CR109" s="729"/>
      <c r="CS109" s="56"/>
      <c r="CT109" s="132"/>
      <c r="CU109" s="132"/>
      <c r="CV109" s="132"/>
      <c r="CW109" s="132"/>
      <c r="CX109" s="132"/>
      <c r="CY109" s="132"/>
      <c r="CZ109" s="127"/>
      <c r="DA109" s="127"/>
      <c r="DB109" s="127"/>
      <c r="DC109" s="127"/>
      <c r="DD109" s="127"/>
      <c r="DE109" s="127"/>
      <c r="DF109" s="127"/>
      <c r="DG109" s="127"/>
      <c r="DH109" s="127"/>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32"/>
      <c r="ED109" s="127"/>
      <c r="EE109" s="127"/>
      <c r="EF109" s="127"/>
      <c r="EG109" s="127"/>
      <c r="EH109" s="127"/>
      <c r="EI109" s="127"/>
      <c r="EJ109" s="127"/>
      <c r="EK109" s="127"/>
      <c r="EL109" s="127"/>
      <c r="EM109" s="127"/>
      <c r="EN109" s="127"/>
      <c r="EO109" s="127"/>
      <c r="EP109" s="127"/>
      <c r="EQ109" s="127"/>
      <c r="ER109" s="127"/>
      <c r="ES109" s="127"/>
      <c r="ET109" s="127"/>
      <c r="EU109" s="127"/>
      <c r="EV109" s="127"/>
      <c r="EW109" s="127"/>
      <c r="EX109" s="127"/>
      <c r="EY109" s="127"/>
      <c r="EZ109" s="127"/>
      <c r="FA109" s="127"/>
      <c r="FB109" s="127"/>
      <c r="FC109" s="127"/>
      <c r="FD109" s="127"/>
      <c r="FE109" s="127"/>
      <c r="FF109" s="127"/>
      <c r="FG109" s="127"/>
      <c r="FH109" s="127"/>
      <c r="FI109" s="127"/>
      <c r="FJ109" s="127"/>
      <c r="FK109" s="127"/>
      <c r="FL109" s="127"/>
    </row>
    <row r="110" spans="1:168" s="58" customFormat="1" ht="20.25" customHeight="1">
      <c r="A110" s="639"/>
      <c r="B110" s="720"/>
      <c r="C110" s="1072"/>
      <c r="D110" s="1222"/>
      <c r="E110" s="1222"/>
      <c r="F110" s="1222"/>
      <c r="G110" s="701"/>
      <c r="H110" s="1223"/>
      <c r="I110" s="1222"/>
      <c r="J110" s="1222"/>
      <c r="K110" s="701"/>
      <c r="L110" s="867" t="s">
        <v>1228</v>
      </c>
      <c r="M110" s="720"/>
      <c r="N110" s="867" t="s">
        <v>1229</v>
      </c>
      <c r="O110" s="723"/>
      <c r="P110" s="68"/>
      <c r="Q110" s="873">
        <v>0</v>
      </c>
      <c r="R110" s="152" t="s">
        <v>181</v>
      </c>
      <c r="S110" s="873">
        <v>0</v>
      </c>
      <c r="T110" s="152" t="s">
        <v>181</v>
      </c>
      <c r="U110" s="872">
        <v>0</v>
      </c>
      <c r="V110" s="401"/>
      <c r="W110" s="872">
        <v>0</v>
      </c>
      <c r="X110" s="401"/>
      <c r="Y110" s="410">
        <f t="shared" si="110"/>
        <v>0</v>
      </c>
      <c r="Z110" s="401"/>
      <c r="AA110" s="74"/>
      <c r="AB110" s="152" t="s">
        <v>181</v>
      </c>
      <c r="AC110" s="400">
        <f t="shared" si="111"/>
        <v>0</v>
      </c>
      <c r="AD110" s="69" t="s">
        <v>181</v>
      </c>
      <c r="AE110" s="68"/>
      <c r="AF110" s="873">
        <v>0</v>
      </c>
      <c r="AG110" s="152" t="s">
        <v>181</v>
      </c>
      <c r="AH110" s="873">
        <v>0</v>
      </c>
      <c r="AI110" s="152" t="s">
        <v>181</v>
      </c>
      <c r="AJ110" s="872">
        <v>0</v>
      </c>
      <c r="AK110" s="401"/>
      <c r="AL110" s="872">
        <v>0</v>
      </c>
      <c r="AM110" s="401"/>
      <c r="AN110" s="410">
        <f t="shared" si="112"/>
        <v>0</v>
      </c>
      <c r="AO110" s="401"/>
      <c r="AP110" s="74"/>
      <c r="AQ110" s="152" t="s">
        <v>181</v>
      </c>
      <c r="AR110" s="400">
        <f t="shared" si="113"/>
        <v>0</v>
      </c>
      <c r="AS110" s="69" t="s">
        <v>181</v>
      </c>
      <c r="AT110" s="68"/>
      <c r="AU110" s="873">
        <v>0</v>
      </c>
      <c r="AV110" s="152" t="s">
        <v>181</v>
      </c>
      <c r="AW110" s="873">
        <v>0</v>
      </c>
      <c r="AX110" s="152" t="s">
        <v>181</v>
      </c>
      <c r="AY110" s="872">
        <v>0</v>
      </c>
      <c r="AZ110" s="401"/>
      <c r="BA110" s="872">
        <v>0</v>
      </c>
      <c r="BB110" s="401"/>
      <c r="BC110" s="410">
        <f t="shared" si="114"/>
        <v>0</v>
      </c>
      <c r="BD110" s="401"/>
      <c r="BE110" s="74"/>
      <c r="BF110" s="152" t="s">
        <v>181</v>
      </c>
      <c r="BG110" s="400">
        <f t="shared" si="115"/>
        <v>0</v>
      </c>
      <c r="BH110" s="69" t="s">
        <v>181</v>
      </c>
      <c r="BI110" s="68"/>
      <c r="BJ110" s="873">
        <v>0</v>
      </c>
      <c r="BK110" s="152" t="s">
        <v>181</v>
      </c>
      <c r="BL110" s="873">
        <v>0</v>
      </c>
      <c r="BM110" s="152" t="s">
        <v>181</v>
      </c>
      <c r="BN110" s="872">
        <v>0</v>
      </c>
      <c r="BO110" s="401"/>
      <c r="BP110" s="872">
        <v>0</v>
      </c>
      <c r="BQ110" s="401"/>
      <c r="BR110" s="410">
        <f t="shared" si="116"/>
        <v>0</v>
      </c>
      <c r="BS110" s="401"/>
      <c r="BT110" s="74"/>
      <c r="BU110" s="152" t="s">
        <v>181</v>
      </c>
      <c r="BV110" s="400">
        <f t="shared" si="117"/>
        <v>0</v>
      </c>
      <c r="BW110" s="69" t="s">
        <v>181</v>
      </c>
      <c r="BX110" s="68"/>
      <c r="BY110" s="873">
        <v>0</v>
      </c>
      <c r="BZ110" s="152" t="s">
        <v>181</v>
      </c>
      <c r="CA110" s="873">
        <v>0</v>
      </c>
      <c r="CB110" s="152" t="s">
        <v>181</v>
      </c>
      <c r="CC110" s="872">
        <v>0</v>
      </c>
      <c r="CD110" s="401"/>
      <c r="CE110" s="872">
        <v>0</v>
      </c>
      <c r="CF110" s="401"/>
      <c r="CG110" s="410">
        <f t="shared" si="118"/>
        <v>0</v>
      </c>
      <c r="CH110" s="401"/>
      <c r="CI110" s="74"/>
      <c r="CJ110" s="152" t="s">
        <v>181</v>
      </c>
      <c r="CK110" s="400">
        <f t="shared" si="119"/>
        <v>0</v>
      </c>
      <c r="CL110" s="69" t="s">
        <v>181</v>
      </c>
      <c r="CM110" s="185" t="s">
        <v>181</v>
      </c>
      <c r="CN110" s="185"/>
      <c r="CO110" s="185"/>
      <c r="CP110" s="661" t="s">
        <v>181</v>
      </c>
      <c r="CQ110" s="188" t="s">
        <v>181</v>
      </c>
      <c r="CR110" s="729"/>
      <c r="CS110" s="56"/>
      <c r="CT110" s="132"/>
      <c r="CU110" s="132"/>
      <c r="CV110" s="132"/>
      <c r="CW110" s="132"/>
      <c r="CX110" s="132"/>
      <c r="CY110" s="132"/>
      <c r="CZ110" s="127"/>
      <c r="DA110" s="127"/>
      <c r="DB110" s="127"/>
      <c r="DC110" s="127"/>
      <c r="DD110" s="127"/>
      <c r="DE110" s="127"/>
      <c r="DF110" s="127"/>
      <c r="DG110" s="127"/>
      <c r="DH110" s="127"/>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32"/>
      <c r="ED110" s="127"/>
      <c r="EE110" s="127"/>
      <c r="EF110" s="127"/>
      <c r="EG110" s="127"/>
      <c r="EH110" s="127"/>
      <c r="EI110" s="127"/>
      <c r="EJ110" s="127"/>
      <c r="EK110" s="127"/>
      <c r="EL110" s="127"/>
      <c r="EM110" s="127"/>
      <c r="EN110" s="127"/>
      <c r="EO110" s="127"/>
      <c r="EP110" s="127"/>
      <c r="EQ110" s="127"/>
      <c r="ER110" s="127"/>
      <c r="ES110" s="127"/>
      <c r="ET110" s="127"/>
      <c r="EU110" s="127"/>
      <c r="EV110" s="127"/>
      <c r="EW110" s="127"/>
      <c r="EX110" s="127"/>
      <c r="EY110" s="127"/>
      <c r="EZ110" s="127"/>
      <c r="FA110" s="127"/>
      <c r="FB110" s="127"/>
      <c r="FC110" s="127"/>
      <c r="FD110" s="127"/>
      <c r="FE110" s="127"/>
      <c r="FF110" s="127"/>
      <c r="FG110" s="127"/>
      <c r="FH110" s="127"/>
      <c r="FI110" s="127"/>
      <c r="FJ110" s="127"/>
      <c r="FK110" s="127"/>
      <c r="FL110" s="127"/>
    </row>
    <row r="111" spans="1:168" s="58" customFormat="1" ht="20.25" customHeight="1">
      <c r="A111" s="639"/>
      <c r="B111" s="720"/>
      <c r="C111" s="1072"/>
      <c r="D111" s="1222"/>
      <c r="E111" s="1222"/>
      <c r="F111" s="1222"/>
      <c r="G111" s="701"/>
      <c r="H111" s="1223"/>
      <c r="I111" s="1222"/>
      <c r="J111" s="1222"/>
      <c r="K111" s="701"/>
      <c r="L111" s="868" t="s">
        <v>1231</v>
      </c>
      <c r="M111" s="720"/>
      <c r="N111" s="867" t="s">
        <v>1232</v>
      </c>
      <c r="O111" s="723"/>
      <c r="P111" s="68"/>
      <c r="Q111" s="873">
        <v>0</v>
      </c>
      <c r="R111" s="152" t="s">
        <v>181</v>
      </c>
      <c r="S111" s="873">
        <v>0</v>
      </c>
      <c r="T111" s="152" t="s">
        <v>181</v>
      </c>
      <c r="U111" s="872">
        <v>0</v>
      </c>
      <c r="V111" s="401"/>
      <c r="W111" s="872">
        <v>0</v>
      </c>
      <c r="X111" s="401"/>
      <c r="Y111" s="410">
        <f t="shared" si="110"/>
        <v>0</v>
      </c>
      <c r="Z111" s="401"/>
      <c r="AA111" s="74"/>
      <c r="AB111" s="152" t="s">
        <v>181</v>
      </c>
      <c r="AC111" s="400">
        <f t="shared" si="111"/>
        <v>0</v>
      </c>
      <c r="AD111" s="69" t="s">
        <v>181</v>
      </c>
      <c r="AE111" s="68"/>
      <c r="AF111" s="873">
        <v>0</v>
      </c>
      <c r="AG111" s="152" t="s">
        <v>181</v>
      </c>
      <c r="AH111" s="873">
        <v>0</v>
      </c>
      <c r="AI111" s="152" t="s">
        <v>181</v>
      </c>
      <c r="AJ111" s="872">
        <v>0</v>
      </c>
      <c r="AK111" s="401"/>
      <c r="AL111" s="872">
        <v>0</v>
      </c>
      <c r="AM111" s="401"/>
      <c r="AN111" s="410">
        <f t="shared" si="112"/>
        <v>0</v>
      </c>
      <c r="AO111" s="401"/>
      <c r="AP111" s="74"/>
      <c r="AQ111" s="152" t="s">
        <v>181</v>
      </c>
      <c r="AR111" s="400">
        <f t="shared" si="113"/>
        <v>0</v>
      </c>
      <c r="AS111" s="69" t="s">
        <v>181</v>
      </c>
      <c r="AT111" s="68"/>
      <c r="AU111" s="873">
        <v>0</v>
      </c>
      <c r="AV111" s="152" t="s">
        <v>181</v>
      </c>
      <c r="AW111" s="873">
        <v>0</v>
      </c>
      <c r="AX111" s="152" t="s">
        <v>181</v>
      </c>
      <c r="AY111" s="872">
        <v>0</v>
      </c>
      <c r="AZ111" s="401"/>
      <c r="BA111" s="872">
        <v>0</v>
      </c>
      <c r="BB111" s="401"/>
      <c r="BC111" s="410">
        <f t="shared" si="114"/>
        <v>0</v>
      </c>
      <c r="BD111" s="401"/>
      <c r="BE111" s="74"/>
      <c r="BF111" s="152" t="s">
        <v>181</v>
      </c>
      <c r="BG111" s="400">
        <f t="shared" si="115"/>
        <v>0</v>
      </c>
      <c r="BH111" s="69" t="s">
        <v>181</v>
      </c>
      <c r="BI111" s="68"/>
      <c r="BJ111" s="873">
        <v>0</v>
      </c>
      <c r="BK111" s="152" t="s">
        <v>181</v>
      </c>
      <c r="BL111" s="873">
        <v>0</v>
      </c>
      <c r="BM111" s="152" t="s">
        <v>181</v>
      </c>
      <c r="BN111" s="872">
        <v>0</v>
      </c>
      <c r="BO111" s="401"/>
      <c r="BP111" s="872">
        <v>0</v>
      </c>
      <c r="BQ111" s="401"/>
      <c r="BR111" s="410">
        <f t="shared" si="116"/>
        <v>0</v>
      </c>
      <c r="BS111" s="401"/>
      <c r="BT111" s="74"/>
      <c r="BU111" s="152" t="s">
        <v>181</v>
      </c>
      <c r="BV111" s="400">
        <f t="shared" si="117"/>
        <v>0</v>
      </c>
      <c r="BW111" s="69" t="s">
        <v>181</v>
      </c>
      <c r="BX111" s="68"/>
      <c r="BY111" s="873">
        <v>0</v>
      </c>
      <c r="BZ111" s="152" t="s">
        <v>181</v>
      </c>
      <c r="CA111" s="873">
        <v>0</v>
      </c>
      <c r="CB111" s="152" t="s">
        <v>181</v>
      </c>
      <c r="CC111" s="872">
        <v>0</v>
      </c>
      <c r="CD111" s="401"/>
      <c r="CE111" s="872">
        <v>0</v>
      </c>
      <c r="CF111" s="401"/>
      <c r="CG111" s="410">
        <f t="shared" si="118"/>
        <v>0</v>
      </c>
      <c r="CH111" s="401"/>
      <c r="CI111" s="74"/>
      <c r="CJ111" s="152" t="s">
        <v>181</v>
      </c>
      <c r="CK111" s="400">
        <f t="shared" si="119"/>
        <v>0</v>
      </c>
      <c r="CL111" s="69" t="s">
        <v>181</v>
      </c>
      <c r="CM111" s="185" t="s">
        <v>181</v>
      </c>
      <c r="CN111" s="185"/>
      <c r="CO111" s="185"/>
      <c r="CP111" s="661" t="s">
        <v>181</v>
      </c>
      <c r="CQ111" s="188" t="s">
        <v>181</v>
      </c>
      <c r="CR111" s="729"/>
      <c r="CS111" s="56"/>
      <c r="CT111" s="132"/>
      <c r="CU111" s="132"/>
      <c r="CV111" s="132"/>
      <c r="CW111" s="132"/>
      <c r="CX111" s="132"/>
      <c r="CY111" s="132"/>
      <c r="CZ111" s="127"/>
      <c r="DA111" s="127"/>
      <c r="DB111" s="127"/>
      <c r="DC111" s="127"/>
      <c r="DD111" s="127"/>
      <c r="DE111" s="127"/>
      <c r="DF111" s="127"/>
      <c r="DG111" s="127"/>
      <c r="DH111" s="127"/>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32"/>
      <c r="ED111" s="127"/>
      <c r="EE111" s="127"/>
      <c r="EF111" s="127"/>
      <c r="EG111" s="127"/>
      <c r="EH111" s="127"/>
      <c r="EI111" s="127"/>
      <c r="EJ111" s="127"/>
      <c r="EK111" s="127"/>
      <c r="EL111" s="127"/>
      <c r="EM111" s="127"/>
      <c r="EN111" s="127"/>
      <c r="EO111" s="127"/>
      <c r="EP111" s="127"/>
      <c r="EQ111" s="127"/>
      <c r="ER111" s="127"/>
      <c r="ES111" s="127"/>
      <c r="ET111" s="127"/>
      <c r="EU111" s="127"/>
      <c r="EV111" s="127"/>
      <c r="EW111" s="127"/>
      <c r="EX111" s="127"/>
      <c r="EY111" s="127"/>
      <c r="EZ111" s="127"/>
      <c r="FA111" s="127"/>
      <c r="FB111" s="127"/>
      <c r="FC111" s="127"/>
      <c r="FD111" s="127"/>
      <c r="FE111" s="127"/>
      <c r="FF111" s="127"/>
      <c r="FG111" s="127"/>
      <c r="FH111" s="127"/>
      <c r="FI111" s="127"/>
      <c r="FJ111" s="127"/>
      <c r="FK111" s="127"/>
      <c r="FL111" s="127"/>
    </row>
    <row r="112" spans="1:168" s="58" customFormat="1" ht="20.25" customHeight="1">
      <c r="A112" s="639"/>
      <c r="B112" s="720"/>
      <c r="C112" s="1072"/>
      <c r="D112" s="1222"/>
      <c r="E112" s="1222"/>
      <c r="F112" s="1222"/>
      <c r="G112" s="701"/>
      <c r="H112" s="1223"/>
      <c r="I112" s="1222"/>
      <c r="J112" s="1222"/>
      <c r="K112" s="701"/>
      <c r="L112" s="867" t="s">
        <v>1233</v>
      </c>
      <c r="M112" s="720"/>
      <c r="N112" s="867" t="s">
        <v>1234</v>
      </c>
      <c r="O112" s="723"/>
      <c r="P112" s="68"/>
      <c r="Q112" s="873">
        <v>0</v>
      </c>
      <c r="R112" s="152" t="s">
        <v>181</v>
      </c>
      <c r="S112" s="873">
        <v>0</v>
      </c>
      <c r="T112" s="152" t="s">
        <v>181</v>
      </c>
      <c r="U112" s="872">
        <v>0</v>
      </c>
      <c r="V112" s="401"/>
      <c r="W112" s="872">
        <v>0</v>
      </c>
      <c r="X112" s="401"/>
      <c r="Y112" s="410">
        <f t="shared" si="110"/>
        <v>0</v>
      </c>
      <c r="Z112" s="401"/>
      <c r="AA112" s="74"/>
      <c r="AB112" s="152" t="s">
        <v>181</v>
      </c>
      <c r="AC112" s="400">
        <f t="shared" si="111"/>
        <v>0</v>
      </c>
      <c r="AD112" s="69" t="s">
        <v>181</v>
      </c>
      <c r="AE112" s="68"/>
      <c r="AF112" s="873">
        <v>0</v>
      </c>
      <c r="AG112" s="152" t="s">
        <v>181</v>
      </c>
      <c r="AH112" s="873">
        <v>0</v>
      </c>
      <c r="AI112" s="152" t="s">
        <v>181</v>
      </c>
      <c r="AJ112" s="872">
        <v>0</v>
      </c>
      <c r="AK112" s="401"/>
      <c r="AL112" s="872">
        <v>0</v>
      </c>
      <c r="AM112" s="401"/>
      <c r="AN112" s="410">
        <f t="shared" si="112"/>
        <v>0</v>
      </c>
      <c r="AO112" s="401"/>
      <c r="AP112" s="74"/>
      <c r="AQ112" s="152" t="s">
        <v>181</v>
      </c>
      <c r="AR112" s="400">
        <f t="shared" si="113"/>
        <v>0</v>
      </c>
      <c r="AS112" s="69" t="s">
        <v>181</v>
      </c>
      <c r="AT112" s="68"/>
      <c r="AU112" s="873">
        <v>0</v>
      </c>
      <c r="AV112" s="152" t="s">
        <v>181</v>
      </c>
      <c r="AW112" s="873">
        <v>0</v>
      </c>
      <c r="AX112" s="152" t="s">
        <v>181</v>
      </c>
      <c r="AY112" s="872">
        <v>0</v>
      </c>
      <c r="AZ112" s="401"/>
      <c r="BA112" s="872">
        <v>0</v>
      </c>
      <c r="BB112" s="401"/>
      <c r="BC112" s="410">
        <f t="shared" si="114"/>
        <v>0</v>
      </c>
      <c r="BD112" s="401"/>
      <c r="BE112" s="74"/>
      <c r="BF112" s="152" t="s">
        <v>181</v>
      </c>
      <c r="BG112" s="400">
        <f t="shared" si="115"/>
        <v>0</v>
      </c>
      <c r="BH112" s="69" t="s">
        <v>181</v>
      </c>
      <c r="BI112" s="68"/>
      <c r="BJ112" s="873">
        <v>0</v>
      </c>
      <c r="BK112" s="152" t="s">
        <v>181</v>
      </c>
      <c r="BL112" s="873">
        <v>0</v>
      </c>
      <c r="BM112" s="152" t="s">
        <v>181</v>
      </c>
      <c r="BN112" s="872">
        <v>0</v>
      </c>
      <c r="BO112" s="401"/>
      <c r="BP112" s="872">
        <v>0</v>
      </c>
      <c r="BQ112" s="401"/>
      <c r="BR112" s="410">
        <f t="shared" si="116"/>
        <v>0</v>
      </c>
      <c r="BS112" s="401"/>
      <c r="BT112" s="74"/>
      <c r="BU112" s="152" t="s">
        <v>181</v>
      </c>
      <c r="BV112" s="400">
        <f t="shared" si="117"/>
        <v>0</v>
      </c>
      <c r="BW112" s="69" t="s">
        <v>181</v>
      </c>
      <c r="BX112" s="68"/>
      <c r="BY112" s="873">
        <v>0</v>
      </c>
      <c r="BZ112" s="152" t="s">
        <v>181</v>
      </c>
      <c r="CA112" s="873">
        <v>0</v>
      </c>
      <c r="CB112" s="152" t="s">
        <v>181</v>
      </c>
      <c r="CC112" s="872">
        <v>0</v>
      </c>
      <c r="CD112" s="401"/>
      <c r="CE112" s="872">
        <v>0</v>
      </c>
      <c r="CF112" s="401"/>
      <c r="CG112" s="410">
        <f t="shared" si="118"/>
        <v>0</v>
      </c>
      <c r="CH112" s="401"/>
      <c r="CI112" s="74"/>
      <c r="CJ112" s="152" t="s">
        <v>181</v>
      </c>
      <c r="CK112" s="400">
        <f t="shared" si="119"/>
        <v>0</v>
      </c>
      <c r="CL112" s="69" t="s">
        <v>181</v>
      </c>
      <c r="CM112" s="185" t="s">
        <v>181</v>
      </c>
      <c r="CN112" s="185"/>
      <c r="CO112" s="185"/>
      <c r="CP112" s="661" t="s">
        <v>181</v>
      </c>
      <c r="CQ112" s="188" t="s">
        <v>181</v>
      </c>
      <c r="CR112" s="729"/>
      <c r="CS112" s="56"/>
      <c r="CT112" s="132"/>
      <c r="CU112" s="132"/>
      <c r="CV112" s="132"/>
      <c r="CW112" s="132"/>
      <c r="CX112" s="132"/>
      <c r="CY112" s="132"/>
      <c r="CZ112" s="127"/>
      <c r="DA112" s="127"/>
      <c r="DB112" s="127"/>
      <c r="DC112" s="127"/>
      <c r="DD112" s="127"/>
      <c r="DE112" s="127"/>
      <c r="DF112" s="127"/>
      <c r="DG112" s="127"/>
      <c r="DH112" s="127"/>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32"/>
      <c r="ED112" s="127"/>
      <c r="EE112" s="127"/>
      <c r="EF112" s="127"/>
      <c r="EG112" s="127"/>
      <c r="EH112" s="127"/>
      <c r="EI112" s="127"/>
      <c r="EJ112" s="127"/>
      <c r="EK112" s="127"/>
      <c r="EL112" s="127"/>
      <c r="EM112" s="127"/>
      <c r="EN112" s="127"/>
      <c r="EO112" s="127"/>
      <c r="EP112" s="127"/>
      <c r="EQ112" s="127"/>
      <c r="ER112" s="127"/>
      <c r="ES112" s="127"/>
      <c r="ET112" s="127"/>
      <c r="EU112" s="127"/>
      <c r="EV112" s="127"/>
      <c r="EW112" s="127"/>
      <c r="EX112" s="127"/>
      <c r="EY112" s="127"/>
      <c r="EZ112" s="127"/>
      <c r="FA112" s="127"/>
      <c r="FB112" s="127"/>
      <c r="FC112" s="127"/>
      <c r="FD112" s="127"/>
      <c r="FE112" s="127"/>
      <c r="FF112" s="127"/>
      <c r="FG112" s="127"/>
      <c r="FH112" s="127"/>
      <c r="FI112" s="127"/>
      <c r="FJ112" s="127"/>
      <c r="FK112" s="127"/>
      <c r="FL112" s="127"/>
    </row>
    <row r="113" spans="1:168" s="58" customFormat="1" ht="20.25" customHeight="1">
      <c r="A113" s="639"/>
      <c r="B113" s="701"/>
      <c r="C113" s="1068" t="s">
        <v>181</v>
      </c>
      <c r="D113" s="1222"/>
      <c r="E113" s="1222"/>
      <c r="F113" s="1222"/>
      <c r="G113" s="701" t="s">
        <v>181</v>
      </c>
      <c r="H113" s="1224"/>
      <c r="I113" s="1222"/>
      <c r="J113" s="1222"/>
      <c r="K113" s="701" t="s">
        <v>181</v>
      </c>
      <c r="L113" s="870" t="s">
        <v>6</v>
      </c>
      <c r="M113" s="871" t="s">
        <v>181</v>
      </c>
      <c r="N113" s="867" t="s">
        <v>1234</v>
      </c>
      <c r="O113" s="701"/>
      <c r="P113" s="68"/>
      <c r="Q113" s="873">
        <v>0</v>
      </c>
      <c r="R113" s="152" t="s">
        <v>181</v>
      </c>
      <c r="S113" s="873">
        <v>0</v>
      </c>
      <c r="T113" s="152" t="s">
        <v>181</v>
      </c>
      <c r="U113" s="872">
        <v>0</v>
      </c>
      <c r="V113" s="401"/>
      <c r="W113" s="872">
        <v>0</v>
      </c>
      <c r="X113" s="401"/>
      <c r="Y113" s="410">
        <f t="shared" si="110"/>
        <v>0</v>
      </c>
      <c r="Z113" s="401"/>
      <c r="AA113" s="74"/>
      <c r="AB113" s="152" t="s">
        <v>181</v>
      </c>
      <c r="AC113" s="400">
        <f t="shared" si="111"/>
        <v>0</v>
      </c>
      <c r="AD113" s="69" t="s">
        <v>181</v>
      </c>
      <c r="AE113" s="68"/>
      <c r="AF113" s="873">
        <v>0</v>
      </c>
      <c r="AG113" s="152" t="s">
        <v>181</v>
      </c>
      <c r="AH113" s="873">
        <v>0</v>
      </c>
      <c r="AI113" s="152" t="s">
        <v>181</v>
      </c>
      <c r="AJ113" s="872">
        <v>0</v>
      </c>
      <c r="AK113" s="401"/>
      <c r="AL113" s="872">
        <v>0</v>
      </c>
      <c r="AM113" s="401"/>
      <c r="AN113" s="410">
        <f t="shared" si="112"/>
        <v>0</v>
      </c>
      <c r="AO113" s="401"/>
      <c r="AP113" s="74"/>
      <c r="AQ113" s="152" t="s">
        <v>181</v>
      </c>
      <c r="AR113" s="400">
        <f t="shared" si="113"/>
        <v>0</v>
      </c>
      <c r="AS113" s="69" t="s">
        <v>181</v>
      </c>
      <c r="AT113" s="68"/>
      <c r="AU113" s="873">
        <v>0</v>
      </c>
      <c r="AV113" s="152" t="s">
        <v>181</v>
      </c>
      <c r="AW113" s="873">
        <v>0</v>
      </c>
      <c r="AX113" s="152" t="s">
        <v>181</v>
      </c>
      <c r="AY113" s="872">
        <v>0</v>
      </c>
      <c r="AZ113" s="401"/>
      <c r="BA113" s="872">
        <v>0</v>
      </c>
      <c r="BB113" s="401"/>
      <c r="BC113" s="410">
        <f t="shared" si="114"/>
        <v>0</v>
      </c>
      <c r="BD113" s="401"/>
      <c r="BE113" s="74"/>
      <c r="BF113" s="152" t="s">
        <v>181</v>
      </c>
      <c r="BG113" s="400">
        <f t="shared" si="115"/>
        <v>0</v>
      </c>
      <c r="BH113" s="69" t="s">
        <v>181</v>
      </c>
      <c r="BI113" s="68"/>
      <c r="BJ113" s="873">
        <v>0</v>
      </c>
      <c r="BK113" s="152" t="s">
        <v>181</v>
      </c>
      <c r="BL113" s="873">
        <v>0</v>
      </c>
      <c r="BM113" s="152" t="s">
        <v>181</v>
      </c>
      <c r="BN113" s="872">
        <v>0</v>
      </c>
      <c r="BO113" s="401"/>
      <c r="BP113" s="872">
        <v>0</v>
      </c>
      <c r="BQ113" s="401"/>
      <c r="BR113" s="410">
        <f t="shared" si="116"/>
        <v>0</v>
      </c>
      <c r="BS113" s="401"/>
      <c r="BT113" s="74"/>
      <c r="BU113" s="152" t="s">
        <v>181</v>
      </c>
      <c r="BV113" s="400">
        <f t="shared" si="117"/>
        <v>0</v>
      </c>
      <c r="BW113" s="69" t="s">
        <v>181</v>
      </c>
      <c r="BX113" s="68"/>
      <c r="BY113" s="873">
        <v>0</v>
      </c>
      <c r="BZ113" s="152" t="s">
        <v>181</v>
      </c>
      <c r="CA113" s="873">
        <v>0</v>
      </c>
      <c r="CB113" s="152" t="s">
        <v>181</v>
      </c>
      <c r="CC113" s="872">
        <v>0</v>
      </c>
      <c r="CD113" s="401"/>
      <c r="CE113" s="872">
        <v>0</v>
      </c>
      <c r="CF113" s="401"/>
      <c r="CG113" s="410">
        <f t="shared" si="118"/>
        <v>0</v>
      </c>
      <c r="CH113" s="401"/>
      <c r="CI113" s="74"/>
      <c r="CJ113" s="152" t="s">
        <v>181</v>
      </c>
      <c r="CK113" s="400">
        <f t="shared" si="119"/>
        <v>0</v>
      </c>
      <c r="CL113" s="69" t="s">
        <v>181</v>
      </c>
      <c r="CM113" s="185" t="s">
        <v>181</v>
      </c>
      <c r="CN113" s="185"/>
      <c r="CO113" s="185"/>
      <c r="CP113" s="661" t="s">
        <v>181</v>
      </c>
      <c r="CQ113" s="188" t="s">
        <v>181</v>
      </c>
      <c r="CR113" s="729"/>
      <c r="CS113" s="56"/>
      <c r="CT113" s="132"/>
      <c r="CU113" s="132"/>
      <c r="CV113" s="132"/>
      <c r="CW113" s="132"/>
      <c r="CX113" s="132"/>
      <c r="CY113" s="132"/>
      <c r="CZ113" s="127"/>
      <c r="DA113" s="127"/>
      <c r="DB113" s="127"/>
      <c r="DC113" s="127"/>
      <c r="DD113" s="127"/>
      <c r="DE113" s="127"/>
      <c r="DF113" s="127"/>
      <c r="DG113" s="127"/>
      <c r="DH113" s="127"/>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32"/>
      <c r="ED113" s="127"/>
      <c r="EE113" s="127"/>
      <c r="EF113" s="127"/>
      <c r="EG113" s="127"/>
      <c r="EH113" s="127"/>
      <c r="EI113" s="127"/>
      <c r="EJ113" s="127"/>
      <c r="EK113" s="127"/>
      <c r="EL113" s="127"/>
      <c r="EM113" s="127"/>
      <c r="EN113" s="127"/>
      <c r="EO113" s="127"/>
      <c r="EP113" s="127"/>
      <c r="EQ113" s="127"/>
      <c r="ER113" s="127"/>
      <c r="ES113" s="127"/>
      <c r="ET113" s="127"/>
      <c r="EU113" s="127"/>
      <c r="EV113" s="127"/>
      <c r="EW113" s="127"/>
      <c r="EX113" s="127"/>
      <c r="EY113" s="127"/>
      <c r="EZ113" s="127"/>
      <c r="FA113" s="127"/>
      <c r="FB113" s="127"/>
      <c r="FC113" s="127"/>
      <c r="FD113" s="127"/>
      <c r="FE113" s="127"/>
      <c r="FF113" s="127"/>
      <c r="FG113" s="127"/>
      <c r="FH113" s="127"/>
      <c r="FI113" s="127"/>
      <c r="FJ113" s="127"/>
      <c r="FK113" s="127"/>
      <c r="FL113" s="127"/>
    </row>
    <row r="114" spans="1:168" s="58" customFormat="1" ht="5.0999999999999996" customHeight="1">
      <c r="A114" s="639"/>
      <c r="B114" s="701"/>
      <c r="C114" s="701"/>
      <c r="D114" s="701" t="s">
        <v>181</v>
      </c>
      <c r="E114" s="701" t="s">
        <v>181</v>
      </c>
      <c r="F114" s="701" t="s">
        <v>181</v>
      </c>
      <c r="G114" s="701" t="s">
        <v>181</v>
      </c>
      <c r="H114" s="701" t="s">
        <v>181</v>
      </c>
      <c r="I114" s="701"/>
      <c r="J114" s="701"/>
      <c r="K114" s="701" t="s">
        <v>181</v>
      </c>
      <c r="L114" s="701" t="s">
        <v>181</v>
      </c>
      <c r="M114" s="701" t="s">
        <v>181</v>
      </c>
      <c r="N114" s="723" t="s">
        <v>181</v>
      </c>
      <c r="O114" s="701"/>
      <c r="P114" s="68"/>
      <c r="Q114" s="152" t="s">
        <v>181</v>
      </c>
      <c r="R114" s="152" t="s">
        <v>181</v>
      </c>
      <c r="S114" s="152" t="s">
        <v>181</v>
      </c>
      <c r="T114" s="152" t="s">
        <v>181</v>
      </c>
      <c r="U114" s="401"/>
      <c r="V114" s="401"/>
      <c r="W114" s="401"/>
      <c r="X114" s="401"/>
      <c r="Y114" s="401"/>
      <c r="Z114" s="401"/>
      <c r="AA114" s="401"/>
      <c r="AB114" s="401"/>
      <c r="AC114" s="401"/>
      <c r="AD114" s="69"/>
      <c r="AE114" s="68"/>
      <c r="AF114" s="152" t="s">
        <v>181</v>
      </c>
      <c r="AG114" s="152" t="s">
        <v>181</v>
      </c>
      <c r="AH114" s="152" t="s">
        <v>181</v>
      </c>
      <c r="AI114" s="152" t="s">
        <v>181</v>
      </c>
      <c r="AJ114" s="401"/>
      <c r="AK114" s="401"/>
      <c r="AL114" s="401"/>
      <c r="AM114" s="401"/>
      <c r="AN114" s="401"/>
      <c r="AO114" s="401"/>
      <c r="AP114" s="401"/>
      <c r="AQ114" s="401"/>
      <c r="AR114" s="401"/>
      <c r="AS114" s="69"/>
      <c r="AT114" s="68"/>
      <c r="AU114" s="152" t="s">
        <v>181</v>
      </c>
      <c r="AV114" s="152" t="s">
        <v>181</v>
      </c>
      <c r="AW114" s="152" t="s">
        <v>181</v>
      </c>
      <c r="AX114" s="152" t="s">
        <v>181</v>
      </c>
      <c r="AY114" s="401"/>
      <c r="AZ114" s="401"/>
      <c r="BA114" s="401"/>
      <c r="BB114" s="401"/>
      <c r="BC114" s="401"/>
      <c r="BD114" s="401"/>
      <c r="BE114" s="401"/>
      <c r="BF114" s="401"/>
      <c r="BG114" s="401"/>
      <c r="BH114" s="69"/>
      <c r="BI114" s="68"/>
      <c r="BJ114" s="152" t="s">
        <v>181</v>
      </c>
      <c r="BK114" s="152" t="s">
        <v>181</v>
      </c>
      <c r="BL114" s="152" t="s">
        <v>181</v>
      </c>
      <c r="BM114" s="152" t="s">
        <v>181</v>
      </c>
      <c r="BN114" s="401"/>
      <c r="BO114" s="401"/>
      <c r="BP114" s="401"/>
      <c r="BQ114" s="401"/>
      <c r="BR114" s="401"/>
      <c r="BS114" s="401"/>
      <c r="BT114" s="401"/>
      <c r="BU114" s="401"/>
      <c r="BV114" s="401"/>
      <c r="BW114" s="69"/>
      <c r="BX114" s="68"/>
      <c r="BY114" s="152" t="s">
        <v>181</v>
      </c>
      <c r="BZ114" s="152" t="s">
        <v>181</v>
      </c>
      <c r="CA114" s="152" t="s">
        <v>181</v>
      </c>
      <c r="CB114" s="152" t="s">
        <v>181</v>
      </c>
      <c r="CC114" s="401"/>
      <c r="CD114" s="401"/>
      <c r="CE114" s="401"/>
      <c r="CF114" s="401"/>
      <c r="CG114" s="401"/>
      <c r="CH114" s="401"/>
      <c r="CI114" s="401"/>
      <c r="CJ114" s="401"/>
      <c r="CK114" s="401"/>
      <c r="CL114" s="69" t="s">
        <v>181</v>
      </c>
      <c r="CM114" s="185" t="s">
        <v>181</v>
      </c>
      <c r="CN114" s="185"/>
      <c r="CO114" s="185"/>
      <c r="CP114" s="661" t="s">
        <v>181</v>
      </c>
      <c r="CQ114" s="188" t="s">
        <v>181</v>
      </c>
      <c r="CR114" s="729"/>
      <c r="CS114" s="56"/>
      <c r="CT114" s="132"/>
      <c r="CU114" s="132"/>
      <c r="CV114" s="132"/>
      <c r="CW114" s="132"/>
      <c r="CX114" s="132"/>
      <c r="CY114" s="132"/>
      <c r="CZ114" s="127"/>
      <c r="DA114" s="127"/>
      <c r="DB114" s="127"/>
      <c r="DC114" s="127"/>
      <c r="DD114" s="127"/>
      <c r="DE114" s="127"/>
      <c r="DF114" s="127"/>
      <c r="DG114" s="127"/>
      <c r="DH114" s="127"/>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32"/>
      <c r="ED114" s="127"/>
      <c r="EE114" s="127"/>
      <c r="EF114" s="127"/>
      <c r="EG114" s="127"/>
      <c r="EH114" s="127"/>
      <c r="EI114" s="127"/>
      <c r="EJ114" s="127"/>
      <c r="EK114" s="127"/>
      <c r="EL114" s="127"/>
      <c r="EM114" s="127"/>
      <c r="EN114" s="127"/>
      <c r="EO114" s="127"/>
      <c r="EP114" s="127"/>
      <c r="EQ114" s="127"/>
      <c r="ER114" s="127"/>
      <c r="ES114" s="127"/>
      <c r="ET114" s="127"/>
      <c r="EU114" s="127"/>
      <c r="EV114" s="127"/>
      <c r="EW114" s="127"/>
      <c r="EX114" s="127"/>
      <c r="EY114" s="127"/>
      <c r="EZ114" s="127"/>
      <c r="FA114" s="127"/>
      <c r="FB114" s="127"/>
      <c r="FC114" s="127"/>
      <c r="FD114" s="127"/>
      <c r="FE114" s="127"/>
      <c r="FF114" s="127"/>
      <c r="FG114" s="127"/>
      <c r="FH114" s="127"/>
      <c r="FI114" s="127"/>
      <c r="FJ114" s="127"/>
      <c r="FK114" s="127"/>
      <c r="FL114" s="127"/>
    </row>
    <row r="115" spans="1:168" s="58" customFormat="1" ht="20.25" customHeight="1">
      <c r="A115" s="639"/>
      <c r="B115" s="720"/>
      <c r="C115" s="1072"/>
      <c r="D115" s="1225"/>
      <c r="E115" s="1222"/>
      <c r="F115" s="1222"/>
      <c r="G115" s="701" t="s">
        <v>181</v>
      </c>
      <c r="H115" s="1223"/>
      <c r="I115" s="1222"/>
      <c r="J115" s="1222"/>
      <c r="K115" s="701" t="s">
        <v>181</v>
      </c>
      <c r="L115" s="866" t="s">
        <v>374</v>
      </c>
      <c r="M115" s="720" t="s">
        <v>181</v>
      </c>
      <c r="N115" s="866" t="s">
        <v>307</v>
      </c>
      <c r="O115" s="723" t="s">
        <v>181</v>
      </c>
      <c r="P115" s="68" t="s">
        <v>181</v>
      </c>
      <c r="Q115" s="873">
        <v>0</v>
      </c>
      <c r="R115" s="152" t="s">
        <v>181</v>
      </c>
      <c r="S115" s="873">
        <v>0</v>
      </c>
      <c r="T115" s="152" t="s">
        <v>181</v>
      </c>
      <c r="U115" s="872">
        <v>0</v>
      </c>
      <c r="V115" s="401"/>
      <c r="W115" s="872">
        <v>0</v>
      </c>
      <c r="X115" s="401"/>
      <c r="Y115" s="410">
        <f t="shared" ref="Y115:Y120" si="120">ROUND(W115*U115*S115*Q115,0)</f>
        <v>0</v>
      </c>
      <c r="Z115" s="401"/>
      <c r="AA115" s="74"/>
      <c r="AB115" s="152" t="s">
        <v>181</v>
      </c>
      <c r="AC115" s="400">
        <f t="shared" ref="AC115:AC120" si="121">AA115+Y115</f>
        <v>0</v>
      </c>
      <c r="AD115" s="69" t="s">
        <v>181</v>
      </c>
      <c r="AE115" s="68" t="s">
        <v>181</v>
      </c>
      <c r="AF115" s="873">
        <v>0</v>
      </c>
      <c r="AG115" s="152" t="s">
        <v>181</v>
      </c>
      <c r="AH115" s="873">
        <v>0</v>
      </c>
      <c r="AI115" s="152" t="s">
        <v>181</v>
      </c>
      <c r="AJ115" s="872">
        <v>0</v>
      </c>
      <c r="AK115" s="401"/>
      <c r="AL115" s="872">
        <v>0</v>
      </c>
      <c r="AM115" s="401"/>
      <c r="AN115" s="410">
        <f t="shared" ref="AN115:AN120" si="122">ROUND(AL115*AJ115*AH115*AF115,0)</f>
        <v>0</v>
      </c>
      <c r="AO115" s="401"/>
      <c r="AP115" s="74"/>
      <c r="AQ115" s="152" t="s">
        <v>181</v>
      </c>
      <c r="AR115" s="400">
        <f t="shared" ref="AR115:AR120" si="123">AP115+AN115</f>
        <v>0</v>
      </c>
      <c r="AS115" s="69" t="s">
        <v>181</v>
      </c>
      <c r="AT115" s="68" t="s">
        <v>181</v>
      </c>
      <c r="AU115" s="873">
        <v>0</v>
      </c>
      <c r="AV115" s="152" t="s">
        <v>181</v>
      </c>
      <c r="AW115" s="873">
        <v>0</v>
      </c>
      <c r="AX115" s="152" t="s">
        <v>181</v>
      </c>
      <c r="AY115" s="872">
        <v>0</v>
      </c>
      <c r="AZ115" s="401"/>
      <c r="BA115" s="872">
        <v>0</v>
      </c>
      <c r="BB115" s="401"/>
      <c r="BC115" s="410">
        <f t="shared" ref="BC115:BC120" si="124">ROUND(BA115*AY115*AW115*AU115,0)</f>
        <v>0</v>
      </c>
      <c r="BD115" s="401"/>
      <c r="BE115" s="74"/>
      <c r="BF115" s="152" t="s">
        <v>181</v>
      </c>
      <c r="BG115" s="400">
        <f t="shared" ref="BG115:BG120" si="125">BE115+BC115</f>
        <v>0</v>
      </c>
      <c r="BH115" s="69" t="s">
        <v>181</v>
      </c>
      <c r="BI115" s="68" t="s">
        <v>181</v>
      </c>
      <c r="BJ115" s="873">
        <v>0</v>
      </c>
      <c r="BK115" s="152" t="s">
        <v>181</v>
      </c>
      <c r="BL115" s="873">
        <v>0</v>
      </c>
      <c r="BM115" s="152" t="s">
        <v>181</v>
      </c>
      <c r="BN115" s="872">
        <v>0</v>
      </c>
      <c r="BO115" s="401"/>
      <c r="BP115" s="872">
        <v>0</v>
      </c>
      <c r="BQ115" s="401"/>
      <c r="BR115" s="410">
        <f t="shared" ref="BR115:BR120" si="126">ROUND(BP115*BN115*BL115*BJ115,0)</f>
        <v>0</v>
      </c>
      <c r="BS115" s="401"/>
      <c r="BT115" s="74"/>
      <c r="BU115" s="152" t="s">
        <v>181</v>
      </c>
      <c r="BV115" s="400">
        <f t="shared" ref="BV115:BV120" si="127">BT115+BR115</f>
        <v>0</v>
      </c>
      <c r="BW115" s="69" t="s">
        <v>181</v>
      </c>
      <c r="BX115" s="68" t="s">
        <v>181</v>
      </c>
      <c r="BY115" s="873">
        <v>0</v>
      </c>
      <c r="BZ115" s="152" t="s">
        <v>181</v>
      </c>
      <c r="CA115" s="873">
        <v>0</v>
      </c>
      <c r="CB115" s="152" t="s">
        <v>181</v>
      </c>
      <c r="CC115" s="872">
        <v>0</v>
      </c>
      <c r="CD115" s="401"/>
      <c r="CE115" s="872">
        <v>0</v>
      </c>
      <c r="CF115" s="401"/>
      <c r="CG115" s="410">
        <f t="shared" ref="CG115:CG120" si="128">ROUND(CE115*CC115*CA115*BY115,0)</f>
        <v>0</v>
      </c>
      <c r="CH115" s="401"/>
      <c r="CI115" s="74"/>
      <c r="CJ115" s="152" t="s">
        <v>181</v>
      </c>
      <c r="CK115" s="400">
        <f t="shared" ref="CK115:CK120" si="129">CI115+CG115</f>
        <v>0</v>
      </c>
      <c r="CL115" s="69" t="s">
        <v>181</v>
      </c>
      <c r="CM115" s="185" t="s">
        <v>181</v>
      </c>
      <c r="CN115" s="185"/>
      <c r="CO115" s="185"/>
      <c r="CP115" s="661" t="s">
        <v>181</v>
      </c>
      <c r="CQ115" s="188" t="s">
        <v>181</v>
      </c>
      <c r="CR115" s="729"/>
      <c r="CS115" s="56" t="s">
        <v>181</v>
      </c>
      <c r="CT115" s="132" t="s">
        <v>181</v>
      </c>
      <c r="CU115" s="132" t="s">
        <v>181</v>
      </c>
      <c r="CV115" s="132" t="s">
        <v>181</v>
      </c>
      <c r="CW115" s="132" t="s">
        <v>181</v>
      </c>
      <c r="CX115" s="132" t="s">
        <v>181</v>
      </c>
      <c r="CY115" s="132" t="s">
        <v>181</v>
      </c>
      <c r="CZ115" s="127"/>
      <c r="DA115" s="127"/>
      <c r="DB115" s="127"/>
      <c r="DC115" s="127"/>
      <c r="DD115" s="127"/>
      <c r="DE115" s="127"/>
      <c r="DF115" s="127"/>
      <c r="DG115" s="127"/>
      <c r="DH115" s="127"/>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32" t="s">
        <v>181</v>
      </c>
      <c r="ED115" s="127"/>
      <c r="EE115" s="127"/>
      <c r="EF115" s="127"/>
      <c r="EG115" s="127"/>
      <c r="EH115" s="127"/>
      <c r="EI115" s="127"/>
      <c r="EJ115" s="127"/>
      <c r="EK115" s="127"/>
      <c r="EL115" s="127"/>
      <c r="EM115" s="127"/>
      <c r="EN115" s="127"/>
      <c r="EO115" s="127"/>
      <c r="EP115" s="127"/>
      <c r="EQ115" s="127"/>
      <c r="ER115" s="127"/>
      <c r="ES115" s="127"/>
      <c r="ET115" s="127"/>
      <c r="EU115" s="127"/>
      <c r="EV115" s="127"/>
      <c r="EW115" s="127"/>
      <c r="EX115" s="127"/>
      <c r="EY115" s="127"/>
      <c r="EZ115" s="127"/>
      <c r="FA115" s="127"/>
      <c r="FB115" s="127"/>
      <c r="FC115" s="127"/>
      <c r="FD115" s="127"/>
      <c r="FE115" s="127"/>
      <c r="FF115" s="127"/>
      <c r="FG115" s="127"/>
      <c r="FH115" s="127"/>
      <c r="FI115" s="127"/>
      <c r="FJ115" s="127"/>
      <c r="FK115" s="127"/>
      <c r="FL115" s="127"/>
    </row>
    <row r="116" spans="1:168" s="58" customFormat="1" ht="20.25" customHeight="1">
      <c r="A116" s="639"/>
      <c r="B116" s="720"/>
      <c r="C116" s="1072"/>
      <c r="D116" s="1222"/>
      <c r="E116" s="1222"/>
      <c r="F116" s="1222"/>
      <c r="G116" s="701"/>
      <c r="H116" s="1223"/>
      <c r="I116" s="1222"/>
      <c r="J116" s="1222"/>
      <c r="K116" s="701"/>
      <c r="L116" s="867" t="s">
        <v>1226</v>
      </c>
      <c r="M116" s="720"/>
      <c r="N116" s="867" t="s">
        <v>1227</v>
      </c>
      <c r="O116" s="723"/>
      <c r="P116" s="68"/>
      <c r="Q116" s="873">
        <v>0</v>
      </c>
      <c r="R116" s="152" t="s">
        <v>181</v>
      </c>
      <c r="S116" s="873">
        <v>0</v>
      </c>
      <c r="T116" s="152" t="s">
        <v>181</v>
      </c>
      <c r="U116" s="872">
        <v>0</v>
      </c>
      <c r="V116" s="401"/>
      <c r="W116" s="872">
        <v>0</v>
      </c>
      <c r="X116" s="401"/>
      <c r="Y116" s="410">
        <f t="shared" si="120"/>
        <v>0</v>
      </c>
      <c r="Z116" s="401"/>
      <c r="AA116" s="74"/>
      <c r="AB116" s="152" t="s">
        <v>181</v>
      </c>
      <c r="AC116" s="400">
        <f t="shared" si="121"/>
        <v>0</v>
      </c>
      <c r="AD116" s="69" t="s">
        <v>181</v>
      </c>
      <c r="AE116" s="68"/>
      <c r="AF116" s="873">
        <v>0</v>
      </c>
      <c r="AG116" s="152" t="s">
        <v>181</v>
      </c>
      <c r="AH116" s="873">
        <v>0</v>
      </c>
      <c r="AI116" s="152" t="s">
        <v>181</v>
      </c>
      <c r="AJ116" s="872">
        <v>0</v>
      </c>
      <c r="AK116" s="401"/>
      <c r="AL116" s="872">
        <v>0</v>
      </c>
      <c r="AM116" s="401"/>
      <c r="AN116" s="410">
        <f t="shared" si="122"/>
        <v>0</v>
      </c>
      <c r="AO116" s="401"/>
      <c r="AP116" s="74"/>
      <c r="AQ116" s="152" t="s">
        <v>181</v>
      </c>
      <c r="AR116" s="400">
        <f t="shared" si="123"/>
        <v>0</v>
      </c>
      <c r="AS116" s="69" t="s">
        <v>181</v>
      </c>
      <c r="AT116" s="68"/>
      <c r="AU116" s="873">
        <v>0</v>
      </c>
      <c r="AV116" s="152" t="s">
        <v>181</v>
      </c>
      <c r="AW116" s="873">
        <v>0</v>
      </c>
      <c r="AX116" s="152" t="s">
        <v>181</v>
      </c>
      <c r="AY116" s="872">
        <v>0</v>
      </c>
      <c r="AZ116" s="401"/>
      <c r="BA116" s="872">
        <v>0</v>
      </c>
      <c r="BB116" s="401"/>
      <c r="BC116" s="410">
        <f t="shared" si="124"/>
        <v>0</v>
      </c>
      <c r="BD116" s="401"/>
      <c r="BE116" s="74"/>
      <c r="BF116" s="152" t="s">
        <v>181</v>
      </c>
      <c r="BG116" s="400">
        <f t="shared" si="125"/>
        <v>0</v>
      </c>
      <c r="BH116" s="69" t="s">
        <v>181</v>
      </c>
      <c r="BI116" s="68"/>
      <c r="BJ116" s="873">
        <v>0</v>
      </c>
      <c r="BK116" s="152" t="s">
        <v>181</v>
      </c>
      <c r="BL116" s="873">
        <v>0</v>
      </c>
      <c r="BM116" s="152" t="s">
        <v>181</v>
      </c>
      <c r="BN116" s="872">
        <v>0</v>
      </c>
      <c r="BO116" s="401"/>
      <c r="BP116" s="872">
        <v>0</v>
      </c>
      <c r="BQ116" s="401"/>
      <c r="BR116" s="410">
        <f t="shared" si="126"/>
        <v>0</v>
      </c>
      <c r="BS116" s="401"/>
      <c r="BT116" s="74"/>
      <c r="BU116" s="152" t="s">
        <v>181</v>
      </c>
      <c r="BV116" s="400">
        <f t="shared" si="127"/>
        <v>0</v>
      </c>
      <c r="BW116" s="69" t="s">
        <v>181</v>
      </c>
      <c r="BX116" s="68"/>
      <c r="BY116" s="873">
        <v>0</v>
      </c>
      <c r="BZ116" s="152" t="s">
        <v>181</v>
      </c>
      <c r="CA116" s="873">
        <v>0</v>
      </c>
      <c r="CB116" s="152" t="s">
        <v>181</v>
      </c>
      <c r="CC116" s="872">
        <v>0</v>
      </c>
      <c r="CD116" s="401"/>
      <c r="CE116" s="872">
        <v>0</v>
      </c>
      <c r="CF116" s="401"/>
      <c r="CG116" s="410">
        <f t="shared" si="128"/>
        <v>0</v>
      </c>
      <c r="CH116" s="401"/>
      <c r="CI116" s="74"/>
      <c r="CJ116" s="152" t="s">
        <v>181</v>
      </c>
      <c r="CK116" s="400">
        <f t="shared" si="129"/>
        <v>0</v>
      </c>
      <c r="CL116" s="69" t="s">
        <v>181</v>
      </c>
      <c r="CM116" s="185" t="s">
        <v>181</v>
      </c>
      <c r="CN116" s="185"/>
      <c r="CO116" s="185"/>
      <c r="CP116" s="661" t="s">
        <v>181</v>
      </c>
      <c r="CQ116" s="188" t="s">
        <v>181</v>
      </c>
      <c r="CR116" s="729"/>
      <c r="CS116" s="56"/>
      <c r="CT116" s="132"/>
      <c r="CU116" s="132"/>
      <c r="CV116" s="132"/>
      <c r="CW116" s="132"/>
      <c r="CX116" s="132"/>
      <c r="CY116" s="132"/>
      <c r="CZ116" s="127"/>
      <c r="DA116" s="127"/>
      <c r="DB116" s="127"/>
      <c r="DC116" s="127"/>
      <c r="DD116" s="127"/>
      <c r="DE116" s="127"/>
      <c r="DF116" s="127"/>
      <c r="DG116" s="127"/>
      <c r="DH116" s="127"/>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32"/>
      <c r="ED116" s="127"/>
      <c r="EE116" s="127"/>
      <c r="EF116" s="127"/>
      <c r="EG116" s="127"/>
      <c r="EH116" s="127"/>
      <c r="EI116" s="127"/>
      <c r="EJ116" s="127"/>
      <c r="EK116" s="127"/>
      <c r="EL116" s="127"/>
      <c r="EM116" s="127"/>
      <c r="EN116" s="127"/>
      <c r="EO116" s="127"/>
      <c r="EP116" s="127"/>
      <c r="EQ116" s="127"/>
      <c r="ER116" s="127"/>
      <c r="ES116" s="127"/>
      <c r="ET116" s="127"/>
      <c r="EU116" s="127"/>
      <c r="EV116" s="127"/>
      <c r="EW116" s="127"/>
      <c r="EX116" s="127"/>
      <c r="EY116" s="127"/>
      <c r="EZ116" s="127"/>
      <c r="FA116" s="127"/>
      <c r="FB116" s="127"/>
      <c r="FC116" s="127"/>
      <c r="FD116" s="127"/>
      <c r="FE116" s="127"/>
      <c r="FF116" s="127"/>
      <c r="FG116" s="127"/>
      <c r="FH116" s="127"/>
      <c r="FI116" s="127"/>
      <c r="FJ116" s="127"/>
      <c r="FK116" s="127"/>
      <c r="FL116" s="127"/>
    </row>
    <row r="117" spans="1:168" s="58" customFormat="1" ht="20.25" customHeight="1">
      <c r="A117" s="639"/>
      <c r="B117" s="720"/>
      <c r="C117" s="1072"/>
      <c r="D117" s="1222"/>
      <c r="E117" s="1222"/>
      <c r="F117" s="1222"/>
      <c r="G117" s="701"/>
      <c r="H117" s="1223"/>
      <c r="I117" s="1222"/>
      <c r="J117" s="1222"/>
      <c r="K117" s="701"/>
      <c r="L117" s="867" t="s">
        <v>1228</v>
      </c>
      <c r="M117" s="720"/>
      <c r="N117" s="867" t="s">
        <v>1229</v>
      </c>
      <c r="O117" s="723"/>
      <c r="P117" s="68"/>
      <c r="Q117" s="873">
        <v>0</v>
      </c>
      <c r="R117" s="152" t="s">
        <v>181</v>
      </c>
      <c r="S117" s="873">
        <v>0</v>
      </c>
      <c r="T117" s="152" t="s">
        <v>181</v>
      </c>
      <c r="U117" s="872">
        <v>0</v>
      </c>
      <c r="V117" s="401"/>
      <c r="W117" s="872">
        <v>0</v>
      </c>
      <c r="X117" s="401"/>
      <c r="Y117" s="410">
        <f t="shared" si="120"/>
        <v>0</v>
      </c>
      <c r="Z117" s="401"/>
      <c r="AA117" s="74"/>
      <c r="AB117" s="152" t="s">
        <v>181</v>
      </c>
      <c r="AC117" s="400">
        <f t="shared" si="121"/>
        <v>0</v>
      </c>
      <c r="AD117" s="69" t="s">
        <v>181</v>
      </c>
      <c r="AE117" s="68"/>
      <c r="AF117" s="873">
        <v>0</v>
      </c>
      <c r="AG117" s="152" t="s">
        <v>181</v>
      </c>
      <c r="AH117" s="873">
        <v>0</v>
      </c>
      <c r="AI117" s="152" t="s">
        <v>181</v>
      </c>
      <c r="AJ117" s="872">
        <v>0</v>
      </c>
      <c r="AK117" s="401"/>
      <c r="AL117" s="872">
        <v>0</v>
      </c>
      <c r="AM117" s="401"/>
      <c r="AN117" s="410">
        <f t="shared" si="122"/>
        <v>0</v>
      </c>
      <c r="AO117" s="401"/>
      <c r="AP117" s="74"/>
      <c r="AQ117" s="152" t="s">
        <v>181</v>
      </c>
      <c r="AR117" s="400">
        <f t="shared" si="123"/>
        <v>0</v>
      </c>
      <c r="AS117" s="69" t="s">
        <v>181</v>
      </c>
      <c r="AT117" s="68"/>
      <c r="AU117" s="873">
        <v>0</v>
      </c>
      <c r="AV117" s="152" t="s">
        <v>181</v>
      </c>
      <c r="AW117" s="873">
        <v>0</v>
      </c>
      <c r="AX117" s="152" t="s">
        <v>181</v>
      </c>
      <c r="AY117" s="872">
        <v>0</v>
      </c>
      <c r="AZ117" s="401"/>
      <c r="BA117" s="872">
        <v>0</v>
      </c>
      <c r="BB117" s="401"/>
      <c r="BC117" s="410">
        <f t="shared" si="124"/>
        <v>0</v>
      </c>
      <c r="BD117" s="401"/>
      <c r="BE117" s="74"/>
      <c r="BF117" s="152" t="s">
        <v>181</v>
      </c>
      <c r="BG117" s="400">
        <f t="shared" si="125"/>
        <v>0</v>
      </c>
      <c r="BH117" s="69" t="s">
        <v>181</v>
      </c>
      <c r="BI117" s="68"/>
      <c r="BJ117" s="873">
        <v>0</v>
      </c>
      <c r="BK117" s="152" t="s">
        <v>181</v>
      </c>
      <c r="BL117" s="873">
        <v>0</v>
      </c>
      <c r="BM117" s="152" t="s">
        <v>181</v>
      </c>
      <c r="BN117" s="872">
        <v>0</v>
      </c>
      <c r="BO117" s="401"/>
      <c r="BP117" s="872">
        <v>0</v>
      </c>
      <c r="BQ117" s="401"/>
      <c r="BR117" s="410">
        <f t="shared" si="126"/>
        <v>0</v>
      </c>
      <c r="BS117" s="401"/>
      <c r="BT117" s="74"/>
      <c r="BU117" s="152" t="s">
        <v>181</v>
      </c>
      <c r="BV117" s="400">
        <f t="shared" si="127"/>
        <v>0</v>
      </c>
      <c r="BW117" s="69" t="s">
        <v>181</v>
      </c>
      <c r="BX117" s="68"/>
      <c r="BY117" s="873">
        <v>0</v>
      </c>
      <c r="BZ117" s="152" t="s">
        <v>181</v>
      </c>
      <c r="CA117" s="873">
        <v>0</v>
      </c>
      <c r="CB117" s="152" t="s">
        <v>181</v>
      </c>
      <c r="CC117" s="872">
        <v>0</v>
      </c>
      <c r="CD117" s="401"/>
      <c r="CE117" s="872">
        <v>0</v>
      </c>
      <c r="CF117" s="401"/>
      <c r="CG117" s="410">
        <f t="shared" si="128"/>
        <v>0</v>
      </c>
      <c r="CH117" s="401"/>
      <c r="CI117" s="74"/>
      <c r="CJ117" s="152" t="s">
        <v>181</v>
      </c>
      <c r="CK117" s="400">
        <f t="shared" si="129"/>
        <v>0</v>
      </c>
      <c r="CL117" s="69" t="s">
        <v>181</v>
      </c>
      <c r="CM117" s="185" t="s">
        <v>181</v>
      </c>
      <c r="CN117" s="185"/>
      <c r="CO117" s="185"/>
      <c r="CP117" s="661" t="s">
        <v>181</v>
      </c>
      <c r="CQ117" s="188" t="s">
        <v>181</v>
      </c>
      <c r="CR117" s="729"/>
      <c r="CS117" s="56"/>
      <c r="CT117" s="132"/>
      <c r="CU117" s="132"/>
      <c r="CV117" s="132"/>
      <c r="CW117" s="132"/>
      <c r="CX117" s="132"/>
      <c r="CY117" s="132"/>
      <c r="CZ117" s="127"/>
      <c r="DA117" s="127"/>
      <c r="DB117" s="127"/>
      <c r="DC117" s="127"/>
      <c r="DD117" s="127"/>
      <c r="DE117" s="127"/>
      <c r="DF117" s="127"/>
      <c r="DG117" s="127"/>
      <c r="DH117" s="127"/>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32"/>
      <c r="ED117" s="127"/>
      <c r="EE117" s="127"/>
      <c r="EF117" s="127"/>
      <c r="EG117" s="127"/>
      <c r="EH117" s="127"/>
      <c r="EI117" s="127"/>
      <c r="EJ117" s="127"/>
      <c r="EK117" s="127"/>
      <c r="EL117" s="127"/>
      <c r="EM117" s="127"/>
      <c r="EN117" s="127"/>
      <c r="EO117" s="127"/>
      <c r="EP117" s="127"/>
      <c r="EQ117" s="127"/>
      <c r="ER117" s="127"/>
      <c r="ES117" s="127"/>
      <c r="ET117" s="127"/>
      <c r="EU117" s="127"/>
      <c r="EV117" s="127"/>
      <c r="EW117" s="127"/>
      <c r="EX117" s="127"/>
      <c r="EY117" s="127"/>
      <c r="EZ117" s="127"/>
      <c r="FA117" s="127"/>
      <c r="FB117" s="127"/>
      <c r="FC117" s="127"/>
      <c r="FD117" s="127"/>
      <c r="FE117" s="127"/>
      <c r="FF117" s="127"/>
      <c r="FG117" s="127"/>
      <c r="FH117" s="127"/>
      <c r="FI117" s="127"/>
      <c r="FJ117" s="127"/>
      <c r="FK117" s="127"/>
      <c r="FL117" s="127"/>
    </row>
    <row r="118" spans="1:168" s="58" customFormat="1" ht="20.25" customHeight="1">
      <c r="A118" s="639"/>
      <c r="B118" s="720"/>
      <c r="C118" s="1072"/>
      <c r="D118" s="1222"/>
      <c r="E118" s="1222"/>
      <c r="F118" s="1222"/>
      <c r="G118" s="701"/>
      <c r="H118" s="1223"/>
      <c r="I118" s="1222"/>
      <c r="J118" s="1222"/>
      <c r="K118" s="701"/>
      <c r="L118" s="868" t="s">
        <v>1231</v>
      </c>
      <c r="M118" s="720"/>
      <c r="N118" s="867" t="s">
        <v>1232</v>
      </c>
      <c r="O118" s="723"/>
      <c r="P118" s="68"/>
      <c r="Q118" s="873">
        <v>0</v>
      </c>
      <c r="R118" s="152" t="s">
        <v>181</v>
      </c>
      <c r="S118" s="873">
        <v>0</v>
      </c>
      <c r="T118" s="152" t="s">
        <v>181</v>
      </c>
      <c r="U118" s="872">
        <v>0</v>
      </c>
      <c r="V118" s="401"/>
      <c r="W118" s="872">
        <v>0</v>
      </c>
      <c r="X118" s="401"/>
      <c r="Y118" s="410">
        <f t="shared" si="120"/>
        <v>0</v>
      </c>
      <c r="Z118" s="401"/>
      <c r="AA118" s="74"/>
      <c r="AB118" s="152" t="s">
        <v>181</v>
      </c>
      <c r="AC118" s="400">
        <f t="shared" si="121"/>
        <v>0</v>
      </c>
      <c r="AD118" s="69" t="s">
        <v>181</v>
      </c>
      <c r="AE118" s="68"/>
      <c r="AF118" s="873">
        <v>0</v>
      </c>
      <c r="AG118" s="152" t="s">
        <v>181</v>
      </c>
      <c r="AH118" s="873">
        <v>0</v>
      </c>
      <c r="AI118" s="152" t="s">
        <v>181</v>
      </c>
      <c r="AJ118" s="872">
        <v>0</v>
      </c>
      <c r="AK118" s="401"/>
      <c r="AL118" s="872">
        <v>0</v>
      </c>
      <c r="AM118" s="401"/>
      <c r="AN118" s="410">
        <f t="shared" si="122"/>
        <v>0</v>
      </c>
      <c r="AO118" s="401"/>
      <c r="AP118" s="74"/>
      <c r="AQ118" s="152" t="s">
        <v>181</v>
      </c>
      <c r="AR118" s="400">
        <f t="shared" si="123"/>
        <v>0</v>
      </c>
      <c r="AS118" s="69" t="s">
        <v>181</v>
      </c>
      <c r="AT118" s="68"/>
      <c r="AU118" s="873">
        <v>0</v>
      </c>
      <c r="AV118" s="152" t="s">
        <v>181</v>
      </c>
      <c r="AW118" s="873">
        <v>0</v>
      </c>
      <c r="AX118" s="152" t="s">
        <v>181</v>
      </c>
      <c r="AY118" s="872">
        <v>0</v>
      </c>
      <c r="AZ118" s="401"/>
      <c r="BA118" s="872">
        <v>0</v>
      </c>
      <c r="BB118" s="401"/>
      <c r="BC118" s="410">
        <f t="shared" si="124"/>
        <v>0</v>
      </c>
      <c r="BD118" s="401"/>
      <c r="BE118" s="74"/>
      <c r="BF118" s="152" t="s">
        <v>181</v>
      </c>
      <c r="BG118" s="400">
        <f t="shared" si="125"/>
        <v>0</v>
      </c>
      <c r="BH118" s="69" t="s">
        <v>181</v>
      </c>
      <c r="BI118" s="68"/>
      <c r="BJ118" s="873">
        <v>0</v>
      </c>
      <c r="BK118" s="152" t="s">
        <v>181</v>
      </c>
      <c r="BL118" s="873">
        <v>0</v>
      </c>
      <c r="BM118" s="152" t="s">
        <v>181</v>
      </c>
      <c r="BN118" s="872">
        <v>0</v>
      </c>
      <c r="BO118" s="401"/>
      <c r="BP118" s="872">
        <v>0</v>
      </c>
      <c r="BQ118" s="401"/>
      <c r="BR118" s="410">
        <f t="shared" si="126"/>
        <v>0</v>
      </c>
      <c r="BS118" s="401"/>
      <c r="BT118" s="74"/>
      <c r="BU118" s="152" t="s">
        <v>181</v>
      </c>
      <c r="BV118" s="400">
        <f t="shared" si="127"/>
        <v>0</v>
      </c>
      <c r="BW118" s="69" t="s">
        <v>181</v>
      </c>
      <c r="BX118" s="68"/>
      <c r="BY118" s="873">
        <v>0</v>
      </c>
      <c r="BZ118" s="152" t="s">
        <v>181</v>
      </c>
      <c r="CA118" s="873">
        <v>0</v>
      </c>
      <c r="CB118" s="152" t="s">
        <v>181</v>
      </c>
      <c r="CC118" s="872">
        <v>0</v>
      </c>
      <c r="CD118" s="401"/>
      <c r="CE118" s="872">
        <v>0</v>
      </c>
      <c r="CF118" s="401"/>
      <c r="CG118" s="410">
        <f t="shared" si="128"/>
        <v>0</v>
      </c>
      <c r="CH118" s="401"/>
      <c r="CI118" s="74"/>
      <c r="CJ118" s="152" t="s">
        <v>181</v>
      </c>
      <c r="CK118" s="400">
        <f t="shared" si="129"/>
        <v>0</v>
      </c>
      <c r="CL118" s="69" t="s">
        <v>181</v>
      </c>
      <c r="CM118" s="185" t="s">
        <v>181</v>
      </c>
      <c r="CN118" s="185"/>
      <c r="CO118" s="185"/>
      <c r="CP118" s="661" t="s">
        <v>181</v>
      </c>
      <c r="CQ118" s="188" t="s">
        <v>181</v>
      </c>
      <c r="CR118" s="729"/>
      <c r="CS118" s="56"/>
      <c r="CT118" s="132"/>
      <c r="CU118" s="132"/>
      <c r="CV118" s="132"/>
      <c r="CW118" s="132"/>
      <c r="CX118" s="132"/>
      <c r="CY118" s="132"/>
      <c r="CZ118" s="127"/>
      <c r="DA118" s="127"/>
      <c r="DB118" s="127"/>
      <c r="DC118" s="127"/>
      <c r="DD118" s="127"/>
      <c r="DE118" s="127"/>
      <c r="DF118" s="127"/>
      <c r="DG118" s="127"/>
      <c r="DH118" s="127"/>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32"/>
      <c r="ED118" s="127"/>
      <c r="EE118" s="127"/>
      <c r="EF118" s="127"/>
      <c r="EG118" s="127"/>
      <c r="EH118" s="127"/>
      <c r="EI118" s="127"/>
      <c r="EJ118" s="127"/>
      <c r="EK118" s="127"/>
      <c r="EL118" s="127"/>
      <c r="EM118" s="127"/>
      <c r="EN118" s="127"/>
      <c r="EO118" s="127"/>
      <c r="EP118" s="127"/>
      <c r="EQ118" s="127"/>
      <c r="ER118" s="127"/>
      <c r="ES118" s="127"/>
      <c r="ET118" s="127"/>
      <c r="EU118" s="127"/>
      <c r="EV118" s="127"/>
      <c r="EW118" s="127"/>
      <c r="EX118" s="127"/>
      <c r="EY118" s="127"/>
      <c r="EZ118" s="127"/>
      <c r="FA118" s="127"/>
      <c r="FB118" s="127"/>
      <c r="FC118" s="127"/>
      <c r="FD118" s="127"/>
      <c r="FE118" s="127"/>
      <c r="FF118" s="127"/>
      <c r="FG118" s="127"/>
      <c r="FH118" s="127"/>
      <c r="FI118" s="127"/>
      <c r="FJ118" s="127"/>
      <c r="FK118" s="127"/>
      <c r="FL118" s="127"/>
    </row>
    <row r="119" spans="1:168" s="58" customFormat="1" ht="20.25" customHeight="1">
      <c r="A119" s="639"/>
      <c r="B119" s="720"/>
      <c r="C119" s="1072"/>
      <c r="D119" s="1222"/>
      <c r="E119" s="1222"/>
      <c r="F119" s="1222"/>
      <c r="G119" s="701"/>
      <c r="H119" s="1223"/>
      <c r="I119" s="1222"/>
      <c r="J119" s="1222"/>
      <c r="K119" s="701"/>
      <c r="L119" s="867" t="s">
        <v>1233</v>
      </c>
      <c r="M119" s="720"/>
      <c r="N119" s="867" t="s">
        <v>1234</v>
      </c>
      <c r="O119" s="723"/>
      <c r="P119" s="68"/>
      <c r="Q119" s="873">
        <v>0</v>
      </c>
      <c r="R119" s="152" t="s">
        <v>181</v>
      </c>
      <c r="S119" s="873">
        <v>0</v>
      </c>
      <c r="T119" s="152" t="s">
        <v>181</v>
      </c>
      <c r="U119" s="872">
        <v>0</v>
      </c>
      <c r="V119" s="401"/>
      <c r="W119" s="872">
        <v>0</v>
      </c>
      <c r="X119" s="401"/>
      <c r="Y119" s="410">
        <f t="shared" si="120"/>
        <v>0</v>
      </c>
      <c r="Z119" s="401"/>
      <c r="AA119" s="74"/>
      <c r="AB119" s="152" t="s">
        <v>181</v>
      </c>
      <c r="AC119" s="400">
        <f t="shared" si="121"/>
        <v>0</v>
      </c>
      <c r="AD119" s="69" t="s">
        <v>181</v>
      </c>
      <c r="AE119" s="68"/>
      <c r="AF119" s="873">
        <v>0</v>
      </c>
      <c r="AG119" s="152" t="s">
        <v>181</v>
      </c>
      <c r="AH119" s="873">
        <v>0</v>
      </c>
      <c r="AI119" s="152" t="s">
        <v>181</v>
      </c>
      <c r="AJ119" s="872">
        <v>0</v>
      </c>
      <c r="AK119" s="401"/>
      <c r="AL119" s="872">
        <v>0</v>
      </c>
      <c r="AM119" s="401"/>
      <c r="AN119" s="410">
        <f t="shared" si="122"/>
        <v>0</v>
      </c>
      <c r="AO119" s="401"/>
      <c r="AP119" s="74"/>
      <c r="AQ119" s="152" t="s">
        <v>181</v>
      </c>
      <c r="AR119" s="400">
        <f t="shared" si="123"/>
        <v>0</v>
      </c>
      <c r="AS119" s="69" t="s">
        <v>181</v>
      </c>
      <c r="AT119" s="68"/>
      <c r="AU119" s="873">
        <v>0</v>
      </c>
      <c r="AV119" s="152" t="s">
        <v>181</v>
      </c>
      <c r="AW119" s="873">
        <v>0</v>
      </c>
      <c r="AX119" s="152" t="s">
        <v>181</v>
      </c>
      <c r="AY119" s="872">
        <v>0</v>
      </c>
      <c r="AZ119" s="401"/>
      <c r="BA119" s="872">
        <v>0</v>
      </c>
      <c r="BB119" s="401"/>
      <c r="BC119" s="410">
        <f t="shared" si="124"/>
        <v>0</v>
      </c>
      <c r="BD119" s="401"/>
      <c r="BE119" s="74"/>
      <c r="BF119" s="152" t="s">
        <v>181</v>
      </c>
      <c r="BG119" s="400">
        <f t="shared" si="125"/>
        <v>0</v>
      </c>
      <c r="BH119" s="69" t="s">
        <v>181</v>
      </c>
      <c r="BI119" s="68"/>
      <c r="BJ119" s="873">
        <v>0</v>
      </c>
      <c r="BK119" s="152" t="s">
        <v>181</v>
      </c>
      <c r="BL119" s="873">
        <v>0</v>
      </c>
      <c r="BM119" s="152" t="s">
        <v>181</v>
      </c>
      <c r="BN119" s="872">
        <v>0</v>
      </c>
      <c r="BO119" s="401"/>
      <c r="BP119" s="872">
        <v>0</v>
      </c>
      <c r="BQ119" s="401"/>
      <c r="BR119" s="410">
        <f t="shared" si="126"/>
        <v>0</v>
      </c>
      <c r="BS119" s="401"/>
      <c r="BT119" s="74"/>
      <c r="BU119" s="152" t="s">
        <v>181</v>
      </c>
      <c r="BV119" s="400">
        <f t="shared" si="127"/>
        <v>0</v>
      </c>
      <c r="BW119" s="69" t="s">
        <v>181</v>
      </c>
      <c r="BX119" s="68"/>
      <c r="BY119" s="873">
        <v>0</v>
      </c>
      <c r="BZ119" s="152" t="s">
        <v>181</v>
      </c>
      <c r="CA119" s="873">
        <v>0</v>
      </c>
      <c r="CB119" s="152" t="s">
        <v>181</v>
      </c>
      <c r="CC119" s="872">
        <v>0</v>
      </c>
      <c r="CD119" s="401"/>
      <c r="CE119" s="872">
        <v>0</v>
      </c>
      <c r="CF119" s="401"/>
      <c r="CG119" s="410">
        <f t="shared" si="128"/>
        <v>0</v>
      </c>
      <c r="CH119" s="401"/>
      <c r="CI119" s="74"/>
      <c r="CJ119" s="152" t="s">
        <v>181</v>
      </c>
      <c r="CK119" s="400">
        <f t="shared" si="129"/>
        <v>0</v>
      </c>
      <c r="CL119" s="69" t="s">
        <v>181</v>
      </c>
      <c r="CM119" s="185" t="s">
        <v>181</v>
      </c>
      <c r="CN119" s="185"/>
      <c r="CO119" s="185"/>
      <c r="CP119" s="661" t="s">
        <v>181</v>
      </c>
      <c r="CQ119" s="188" t="s">
        <v>181</v>
      </c>
      <c r="CR119" s="729"/>
      <c r="CS119" s="56"/>
      <c r="CT119" s="132"/>
      <c r="CU119" s="132"/>
      <c r="CV119" s="132"/>
      <c r="CW119" s="132"/>
      <c r="CX119" s="132"/>
      <c r="CY119" s="132"/>
      <c r="CZ119" s="127"/>
      <c r="DA119" s="127"/>
      <c r="DB119" s="127"/>
      <c r="DC119" s="127"/>
      <c r="DD119" s="127"/>
      <c r="DE119" s="127"/>
      <c r="DF119" s="127"/>
      <c r="DG119" s="127"/>
      <c r="DH119" s="127"/>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32"/>
      <c r="ED119" s="127"/>
      <c r="EE119" s="127"/>
      <c r="EF119" s="127"/>
      <c r="EG119" s="127"/>
      <c r="EH119" s="127"/>
      <c r="EI119" s="127"/>
      <c r="EJ119" s="127"/>
      <c r="EK119" s="127"/>
      <c r="EL119" s="127"/>
      <c r="EM119" s="127"/>
      <c r="EN119" s="127"/>
      <c r="EO119" s="127"/>
      <c r="EP119" s="127"/>
      <c r="EQ119" s="127"/>
      <c r="ER119" s="127"/>
      <c r="ES119" s="127"/>
      <c r="ET119" s="127"/>
      <c r="EU119" s="127"/>
      <c r="EV119" s="127"/>
      <c r="EW119" s="127"/>
      <c r="EX119" s="127"/>
      <c r="EY119" s="127"/>
      <c r="EZ119" s="127"/>
      <c r="FA119" s="127"/>
      <c r="FB119" s="127"/>
      <c r="FC119" s="127"/>
      <c r="FD119" s="127"/>
      <c r="FE119" s="127"/>
      <c r="FF119" s="127"/>
      <c r="FG119" s="127"/>
      <c r="FH119" s="127"/>
      <c r="FI119" s="127"/>
      <c r="FJ119" s="127"/>
      <c r="FK119" s="127"/>
      <c r="FL119" s="127"/>
    </row>
    <row r="120" spans="1:168" s="58" customFormat="1" ht="20.25" customHeight="1">
      <c r="A120" s="639"/>
      <c r="B120" s="701"/>
      <c r="C120" s="1068" t="s">
        <v>181</v>
      </c>
      <c r="D120" s="1222"/>
      <c r="E120" s="1222"/>
      <c r="F120" s="1222"/>
      <c r="G120" s="701" t="s">
        <v>181</v>
      </c>
      <c r="H120" s="1224"/>
      <c r="I120" s="1222"/>
      <c r="J120" s="1222"/>
      <c r="K120" s="701" t="s">
        <v>181</v>
      </c>
      <c r="L120" s="870" t="s">
        <v>6</v>
      </c>
      <c r="M120" s="871" t="s">
        <v>181</v>
      </c>
      <c r="N120" s="867" t="s">
        <v>1234</v>
      </c>
      <c r="O120" s="701"/>
      <c r="P120" s="68"/>
      <c r="Q120" s="873">
        <v>0</v>
      </c>
      <c r="R120" s="152" t="s">
        <v>181</v>
      </c>
      <c r="S120" s="873">
        <v>0</v>
      </c>
      <c r="T120" s="152" t="s">
        <v>181</v>
      </c>
      <c r="U120" s="872">
        <v>0</v>
      </c>
      <c r="V120" s="401"/>
      <c r="W120" s="872">
        <v>0</v>
      </c>
      <c r="X120" s="401"/>
      <c r="Y120" s="410">
        <f t="shared" si="120"/>
        <v>0</v>
      </c>
      <c r="Z120" s="401"/>
      <c r="AA120" s="74"/>
      <c r="AB120" s="152" t="s">
        <v>181</v>
      </c>
      <c r="AC120" s="400">
        <f t="shared" si="121"/>
        <v>0</v>
      </c>
      <c r="AD120" s="69" t="s">
        <v>181</v>
      </c>
      <c r="AE120" s="68"/>
      <c r="AF120" s="873">
        <v>0</v>
      </c>
      <c r="AG120" s="152" t="s">
        <v>181</v>
      </c>
      <c r="AH120" s="873">
        <v>0</v>
      </c>
      <c r="AI120" s="152" t="s">
        <v>181</v>
      </c>
      <c r="AJ120" s="872">
        <v>0</v>
      </c>
      <c r="AK120" s="401"/>
      <c r="AL120" s="872">
        <v>0</v>
      </c>
      <c r="AM120" s="401"/>
      <c r="AN120" s="410">
        <f t="shared" si="122"/>
        <v>0</v>
      </c>
      <c r="AO120" s="401"/>
      <c r="AP120" s="74"/>
      <c r="AQ120" s="152" t="s">
        <v>181</v>
      </c>
      <c r="AR120" s="400">
        <f t="shared" si="123"/>
        <v>0</v>
      </c>
      <c r="AS120" s="69" t="s">
        <v>181</v>
      </c>
      <c r="AT120" s="68"/>
      <c r="AU120" s="873">
        <v>0</v>
      </c>
      <c r="AV120" s="152" t="s">
        <v>181</v>
      </c>
      <c r="AW120" s="873">
        <v>0</v>
      </c>
      <c r="AX120" s="152" t="s">
        <v>181</v>
      </c>
      <c r="AY120" s="872">
        <v>0</v>
      </c>
      <c r="AZ120" s="401"/>
      <c r="BA120" s="872">
        <v>0</v>
      </c>
      <c r="BB120" s="401"/>
      <c r="BC120" s="410">
        <f t="shared" si="124"/>
        <v>0</v>
      </c>
      <c r="BD120" s="401"/>
      <c r="BE120" s="74"/>
      <c r="BF120" s="152" t="s">
        <v>181</v>
      </c>
      <c r="BG120" s="400">
        <f t="shared" si="125"/>
        <v>0</v>
      </c>
      <c r="BH120" s="69" t="s">
        <v>181</v>
      </c>
      <c r="BI120" s="68"/>
      <c r="BJ120" s="873">
        <v>0</v>
      </c>
      <c r="BK120" s="152" t="s">
        <v>181</v>
      </c>
      <c r="BL120" s="873">
        <v>0</v>
      </c>
      <c r="BM120" s="152" t="s">
        <v>181</v>
      </c>
      <c r="BN120" s="872">
        <v>0</v>
      </c>
      <c r="BO120" s="401"/>
      <c r="BP120" s="872">
        <v>0</v>
      </c>
      <c r="BQ120" s="401"/>
      <c r="BR120" s="410">
        <f t="shared" si="126"/>
        <v>0</v>
      </c>
      <c r="BS120" s="401"/>
      <c r="BT120" s="74"/>
      <c r="BU120" s="152" t="s">
        <v>181</v>
      </c>
      <c r="BV120" s="400">
        <f t="shared" si="127"/>
        <v>0</v>
      </c>
      <c r="BW120" s="69" t="s">
        <v>181</v>
      </c>
      <c r="BX120" s="68"/>
      <c r="BY120" s="873">
        <v>0</v>
      </c>
      <c r="BZ120" s="152" t="s">
        <v>181</v>
      </c>
      <c r="CA120" s="873">
        <v>0</v>
      </c>
      <c r="CB120" s="152" t="s">
        <v>181</v>
      </c>
      <c r="CC120" s="872">
        <v>0</v>
      </c>
      <c r="CD120" s="401"/>
      <c r="CE120" s="872">
        <v>0</v>
      </c>
      <c r="CF120" s="401"/>
      <c r="CG120" s="410">
        <f t="shared" si="128"/>
        <v>0</v>
      </c>
      <c r="CH120" s="401"/>
      <c r="CI120" s="74"/>
      <c r="CJ120" s="152" t="s">
        <v>181</v>
      </c>
      <c r="CK120" s="400">
        <f t="shared" si="129"/>
        <v>0</v>
      </c>
      <c r="CL120" s="69" t="s">
        <v>181</v>
      </c>
      <c r="CM120" s="185" t="s">
        <v>181</v>
      </c>
      <c r="CN120" s="185"/>
      <c r="CO120" s="185"/>
      <c r="CP120" s="661" t="s">
        <v>181</v>
      </c>
      <c r="CQ120" s="188" t="s">
        <v>181</v>
      </c>
      <c r="CR120" s="729"/>
      <c r="CS120" s="56"/>
      <c r="CT120" s="132"/>
      <c r="CU120" s="132"/>
      <c r="CV120" s="132"/>
      <c r="CW120" s="132"/>
      <c r="CX120" s="132"/>
      <c r="CY120" s="132"/>
      <c r="CZ120" s="127"/>
      <c r="DA120" s="127"/>
      <c r="DB120" s="127"/>
      <c r="DC120" s="127"/>
      <c r="DD120" s="127"/>
      <c r="DE120" s="127"/>
      <c r="DF120" s="127"/>
      <c r="DG120" s="127"/>
      <c r="DH120" s="127"/>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32"/>
      <c r="ED120" s="127"/>
      <c r="EE120" s="127"/>
      <c r="EF120" s="127"/>
      <c r="EG120" s="127"/>
      <c r="EH120" s="127"/>
      <c r="EI120" s="127"/>
      <c r="EJ120" s="127"/>
      <c r="EK120" s="127"/>
      <c r="EL120" s="127"/>
      <c r="EM120" s="127"/>
      <c r="EN120" s="127"/>
      <c r="EO120" s="127"/>
      <c r="EP120" s="127"/>
      <c r="EQ120" s="127"/>
      <c r="ER120" s="127"/>
      <c r="ES120" s="127"/>
      <c r="ET120" s="127"/>
      <c r="EU120" s="127"/>
      <c r="EV120" s="127"/>
      <c r="EW120" s="127"/>
      <c r="EX120" s="127"/>
      <c r="EY120" s="127"/>
      <c r="EZ120" s="127"/>
      <c r="FA120" s="127"/>
      <c r="FB120" s="127"/>
      <c r="FC120" s="127"/>
      <c r="FD120" s="127"/>
      <c r="FE120" s="127"/>
      <c r="FF120" s="127"/>
      <c r="FG120" s="127"/>
      <c r="FH120" s="127"/>
      <c r="FI120" s="127"/>
      <c r="FJ120" s="127"/>
      <c r="FK120" s="127"/>
      <c r="FL120" s="127"/>
    </row>
    <row r="121" spans="1:168" s="58" customFormat="1" ht="5.0999999999999996" hidden="1" customHeight="1">
      <c r="A121" s="639"/>
      <c r="B121" s="701"/>
      <c r="C121" s="701"/>
      <c r="D121" s="701" t="s">
        <v>181</v>
      </c>
      <c r="E121" s="701" t="s">
        <v>181</v>
      </c>
      <c r="F121" s="701" t="s">
        <v>181</v>
      </c>
      <c r="G121" s="701" t="s">
        <v>181</v>
      </c>
      <c r="H121" s="701" t="s">
        <v>181</v>
      </c>
      <c r="I121" s="701"/>
      <c r="J121" s="701"/>
      <c r="K121" s="701" t="s">
        <v>181</v>
      </c>
      <c r="L121" s="701" t="s">
        <v>181</v>
      </c>
      <c r="M121" s="701" t="s">
        <v>181</v>
      </c>
      <c r="N121" s="723" t="s">
        <v>181</v>
      </c>
      <c r="O121" s="701"/>
      <c r="P121" s="68"/>
      <c r="Q121" s="152" t="s">
        <v>181</v>
      </c>
      <c r="R121" s="152" t="s">
        <v>181</v>
      </c>
      <c r="S121" s="152" t="s">
        <v>181</v>
      </c>
      <c r="T121" s="152" t="s">
        <v>181</v>
      </c>
      <c r="U121" s="401"/>
      <c r="V121" s="401"/>
      <c r="W121" s="401"/>
      <c r="X121" s="401"/>
      <c r="Y121" s="401"/>
      <c r="Z121" s="401"/>
      <c r="AA121" s="401"/>
      <c r="AB121" s="401"/>
      <c r="AC121" s="401"/>
      <c r="AD121" s="69"/>
      <c r="AE121" s="68"/>
      <c r="AF121" s="152" t="s">
        <v>181</v>
      </c>
      <c r="AG121" s="152" t="s">
        <v>181</v>
      </c>
      <c r="AH121" s="152" t="s">
        <v>181</v>
      </c>
      <c r="AI121" s="152" t="s">
        <v>181</v>
      </c>
      <c r="AJ121" s="401"/>
      <c r="AK121" s="401"/>
      <c r="AL121" s="401"/>
      <c r="AM121" s="401"/>
      <c r="AN121" s="401"/>
      <c r="AO121" s="401"/>
      <c r="AP121" s="401"/>
      <c r="AQ121" s="401"/>
      <c r="AR121" s="401"/>
      <c r="AS121" s="69"/>
      <c r="AT121" s="68"/>
      <c r="AU121" s="152" t="s">
        <v>181</v>
      </c>
      <c r="AV121" s="152" t="s">
        <v>181</v>
      </c>
      <c r="AW121" s="152" t="s">
        <v>181</v>
      </c>
      <c r="AX121" s="152" t="s">
        <v>181</v>
      </c>
      <c r="AY121" s="401"/>
      <c r="AZ121" s="401"/>
      <c r="BA121" s="401"/>
      <c r="BB121" s="401"/>
      <c r="BC121" s="401"/>
      <c r="BD121" s="401"/>
      <c r="BE121" s="401"/>
      <c r="BF121" s="401"/>
      <c r="BG121" s="401"/>
      <c r="BH121" s="69"/>
      <c r="BI121" s="68"/>
      <c r="BJ121" s="152" t="s">
        <v>181</v>
      </c>
      <c r="BK121" s="152" t="s">
        <v>181</v>
      </c>
      <c r="BL121" s="152" t="s">
        <v>181</v>
      </c>
      <c r="BM121" s="152" t="s">
        <v>181</v>
      </c>
      <c r="BN121" s="401"/>
      <c r="BO121" s="401"/>
      <c r="BP121" s="401"/>
      <c r="BQ121" s="401"/>
      <c r="BR121" s="401"/>
      <c r="BS121" s="401"/>
      <c r="BT121" s="401"/>
      <c r="BU121" s="401"/>
      <c r="BV121" s="401"/>
      <c r="BW121" s="69"/>
      <c r="BX121" s="68"/>
      <c r="BY121" s="152" t="s">
        <v>181</v>
      </c>
      <c r="BZ121" s="152" t="s">
        <v>181</v>
      </c>
      <c r="CA121" s="152" t="s">
        <v>181</v>
      </c>
      <c r="CB121" s="152" t="s">
        <v>181</v>
      </c>
      <c r="CC121" s="401"/>
      <c r="CD121" s="401"/>
      <c r="CE121" s="401"/>
      <c r="CF121" s="401"/>
      <c r="CG121" s="401"/>
      <c r="CH121" s="401"/>
      <c r="CI121" s="401"/>
      <c r="CJ121" s="401"/>
      <c r="CK121" s="401"/>
      <c r="CL121" s="69" t="s">
        <v>181</v>
      </c>
      <c r="CM121" s="185" t="s">
        <v>181</v>
      </c>
      <c r="CN121" s="185"/>
      <c r="CO121" s="185"/>
      <c r="CP121" s="661" t="s">
        <v>181</v>
      </c>
      <c r="CQ121" s="188" t="s">
        <v>181</v>
      </c>
      <c r="CR121" s="729"/>
      <c r="CS121" s="56"/>
      <c r="CT121" s="132"/>
      <c r="CU121" s="132"/>
      <c r="CV121" s="132"/>
      <c r="CW121" s="132"/>
      <c r="CX121" s="132"/>
      <c r="CY121" s="132"/>
      <c r="CZ121" s="127"/>
      <c r="DA121" s="127"/>
      <c r="DB121" s="127"/>
      <c r="DC121" s="127"/>
      <c r="DD121" s="127"/>
      <c r="DE121" s="127"/>
      <c r="DF121" s="127"/>
      <c r="DG121" s="127"/>
      <c r="DH121" s="127"/>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32"/>
      <c r="ED121" s="127"/>
      <c r="EE121" s="127"/>
      <c r="EF121" s="127"/>
      <c r="EG121" s="127"/>
      <c r="EH121" s="127"/>
      <c r="EI121" s="127"/>
      <c r="EJ121" s="127"/>
      <c r="EK121" s="127"/>
      <c r="EL121" s="127"/>
      <c r="EM121" s="127"/>
      <c r="EN121" s="127"/>
      <c r="EO121" s="127"/>
      <c r="EP121" s="127"/>
      <c r="EQ121" s="127"/>
      <c r="ER121" s="127"/>
      <c r="ES121" s="127"/>
      <c r="ET121" s="127"/>
      <c r="EU121" s="127"/>
      <c r="EV121" s="127"/>
      <c r="EW121" s="127"/>
      <c r="EX121" s="127"/>
      <c r="EY121" s="127"/>
      <c r="EZ121" s="127"/>
      <c r="FA121" s="127"/>
      <c r="FB121" s="127"/>
      <c r="FC121" s="127"/>
      <c r="FD121" s="127"/>
      <c r="FE121" s="127"/>
      <c r="FF121" s="127"/>
      <c r="FG121" s="127"/>
      <c r="FH121" s="127"/>
      <c r="FI121" s="127"/>
      <c r="FJ121" s="127"/>
      <c r="FK121" s="127"/>
      <c r="FL121" s="127"/>
    </row>
    <row r="122" spans="1:168" s="58" customFormat="1" ht="20.25" hidden="1" customHeight="1">
      <c r="A122" s="639"/>
      <c r="B122" s="720"/>
      <c r="C122" s="1072"/>
      <c r="D122" s="1225"/>
      <c r="E122" s="1222"/>
      <c r="F122" s="1222"/>
      <c r="G122" s="701" t="s">
        <v>181</v>
      </c>
      <c r="H122" s="1223"/>
      <c r="I122" s="1222"/>
      <c r="J122" s="1222"/>
      <c r="K122" s="701" t="s">
        <v>181</v>
      </c>
      <c r="L122" s="866" t="s">
        <v>374</v>
      </c>
      <c r="M122" s="720" t="s">
        <v>181</v>
      </c>
      <c r="N122" s="866" t="s">
        <v>307</v>
      </c>
      <c r="O122" s="723" t="s">
        <v>181</v>
      </c>
      <c r="P122" s="68" t="s">
        <v>181</v>
      </c>
      <c r="Q122" s="873">
        <v>0</v>
      </c>
      <c r="R122" s="152" t="s">
        <v>181</v>
      </c>
      <c r="S122" s="873">
        <v>0</v>
      </c>
      <c r="T122" s="152" t="s">
        <v>181</v>
      </c>
      <c r="U122" s="872">
        <v>0</v>
      </c>
      <c r="V122" s="401"/>
      <c r="W122" s="872">
        <v>0</v>
      </c>
      <c r="X122" s="401"/>
      <c r="Y122" s="410">
        <f t="shared" ref="Y122:Y127" si="130">ROUND(W122*U122*S122*Q122,0)</f>
        <v>0</v>
      </c>
      <c r="Z122" s="401"/>
      <c r="AA122" s="74"/>
      <c r="AB122" s="152" t="s">
        <v>181</v>
      </c>
      <c r="AC122" s="400">
        <f t="shared" ref="AC122:AC127" si="131">AA122+Y122</f>
        <v>0</v>
      </c>
      <c r="AD122" s="69" t="s">
        <v>181</v>
      </c>
      <c r="AE122" s="68" t="s">
        <v>181</v>
      </c>
      <c r="AF122" s="873">
        <v>0</v>
      </c>
      <c r="AG122" s="152" t="s">
        <v>181</v>
      </c>
      <c r="AH122" s="873">
        <v>0</v>
      </c>
      <c r="AI122" s="152" t="s">
        <v>181</v>
      </c>
      <c r="AJ122" s="872">
        <v>0</v>
      </c>
      <c r="AK122" s="401"/>
      <c r="AL122" s="872">
        <v>0</v>
      </c>
      <c r="AM122" s="401"/>
      <c r="AN122" s="410">
        <f t="shared" ref="AN122:AN127" si="132">ROUND(AL122*AJ122*AH122*AF122,0)</f>
        <v>0</v>
      </c>
      <c r="AO122" s="401"/>
      <c r="AP122" s="74"/>
      <c r="AQ122" s="152" t="s">
        <v>181</v>
      </c>
      <c r="AR122" s="400">
        <f t="shared" ref="AR122:AR127" si="133">AP122+AN122</f>
        <v>0</v>
      </c>
      <c r="AS122" s="69" t="s">
        <v>181</v>
      </c>
      <c r="AT122" s="68" t="s">
        <v>181</v>
      </c>
      <c r="AU122" s="873">
        <v>0</v>
      </c>
      <c r="AV122" s="152" t="s">
        <v>181</v>
      </c>
      <c r="AW122" s="873">
        <v>0</v>
      </c>
      <c r="AX122" s="152" t="s">
        <v>181</v>
      </c>
      <c r="AY122" s="872">
        <v>0</v>
      </c>
      <c r="AZ122" s="401"/>
      <c r="BA122" s="872">
        <v>0</v>
      </c>
      <c r="BB122" s="401"/>
      <c r="BC122" s="410">
        <f t="shared" ref="BC122:BC127" si="134">ROUND(BA122*AY122*AW122*AU122,0)</f>
        <v>0</v>
      </c>
      <c r="BD122" s="401"/>
      <c r="BE122" s="74"/>
      <c r="BF122" s="152" t="s">
        <v>181</v>
      </c>
      <c r="BG122" s="400">
        <f t="shared" ref="BG122:BG127" si="135">BE122+BC122</f>
        <v>0</v>
      </c>
      <c r="BH122" s="69" t="s">
        <v>181</v>
      </c>
      <c r="BI122" s="68" t="s">
        <v>181</v>
      </c>
      <c r="BJ122" s="873">
        <v>0</v>
      </c>
      <c r="BK122" s="152" t="s">
        <v>181</v>
      </c>
      <c r="BL122" s="873">
        <v>0</v>
      </c>
      <c r="BM122" s="152" t="s">
        <v>181</v>
      </c>
      <c r="BN122" s="872">
        <v>0</v>
      </c>
      <c r="BO122" s="401"/>
      <c r="BP122" s="872">
        <v>0</v>
      </c>
      <c r="BQ122" s="401"/>
      <c r="BR122" s="410">
        <f t="shared" ref="BR122:BR127" si="136">ROUND(BP122*BN122*BL122*BJ122,0)</f>
        <v>0</v>
      </c>
      <c r="BS122" s="401"/>
      <c r="BT122" s="74"/>
      <c r="BU122" s="152" t="s">
        <v>181</v>
      </c>
      <c r="BV122" s="400">
        <f t="shared" ref="BV122:BV127" si="137">BT122+BR122</f>
        <v>0</v>
      </c>
      <c r="BW122" s="69" t="s">
        <v>181</v>
      </c>
      <c r="BX122" s="68" t="s">
        <v>181</v>
      </c>
      <c r="BY122" s="873">
        <v>0</v>
      </c>
      <c r="BZ122" s="152" t="s">
        <v>181</v>
      </c>
      <c r="CA122" s="873">
        <v>0</v>
      </c>
      <c r="CB122" s="152" t="s">
        <v>181</v>
      </c>
      <c r="CC122" s="872">
        <v>0</v>
      </c>
      <c r="CD122" s="401"/>
      <c r="CE122" s="872">
        <v>0</v>
      </c>
      <c r="CF122" s="401"/>
      <c r="CG122" s="410">
        <f t="shared" ref="CG122:CG127" si="138">ROUND(CE122*CC122*CA122*BY122,0)</f>
        <v>0</v>
      </c>
      <c r="CH122" s="401"/>
      <c r="CI122" s="74"/>
      <c r="CJ122" s="152" t="s">
        <v>181</v>
      </c>
      <c r="CK122" s="400">
        <f t="shared" ref="CK122:CK127" si="139">CI122+CG122</f>
        <v>0</v>
      </c>
      <c r="CL122" s="69" t="s">
        <v>181</v>
      </c>
      <c r="CM122" s="185" t="s">
        <v>181</v>
      </c>
      <c r="CN122" s="185"/>
      <c r="CO122" s="185"/>
      <c r="CP122" s="661" t="s">
        <v>181</v>
      </c>
      <c r="CQ122" s="188" t="s">
        <v>181</v>
      </c>
      <c r="CR122" s="729"/>
      <c r="CS122" s="56" t="s">
        <v>181</v>
      </c>
      <c r="CT122" s="132" t="s">
        <v>181</v>
      </c>
      <c r="CU122" s="132" t="s">
        <v>181</v>
      </c>
      <c r="CV122" s="132" t="s">
        <v>181</v>
      </c>
      <c r="CW122" s="132" t="s">
        <v>181</v>
      </c>
      <c r="CX122" s="132" t="s">
        <v>181</v>
      </c>
      <c r="CY122" s="132" t="s">
        <v>181</v>
      </c>
      <c r="CZ122" s="127"/>
      <c r="DA122" s="127"/>
      <c r="DB122" s="127"/>
      <c r="DC122" s="127"/>
      <c r="DD122" s="127"/>
      <c r="DE122" s="127"/>
      <c r="DF122" s="127"/>
      <c r="DG122" s="127"/>
      <c r="DH122" s="127"/>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32" t="s">
        <v>181</v>
      </c>
      <c r="ED122" s="127"/>
      <c r="EE122" s="127"/>
      <c r="EF122" s="127"/>
      <c r="EG122" s="127"/>
      <c r="EH122" s="127"/>
      <c r="EI122" s="127"/>
      <c r="EJ122" s="127"/>
      <c r="EK122" s="127"/>
      <c r="EL122" s="127"/>
      <c r="EM122" s="127"/>
      <c r="EN122" s="127"/>
      <c r="EO122" s="127"/>
      <c r="EP122" s="127"/>
      <c r="EQ122" s="127"/>
      <c r="ER122" s="127"/>
      <c r="ES122" s="127"/>
      <c r="ET122" s="127"/>
      <c r="EU122" s="127"/>
      <c r="EV122" s="127"/>
      <c r="EW122" s="127"/>
      <c r="EX122" s="127"/>
      <c r="EY122" s="127"/>
      <c r="EZ122" s="127"/>
      <c r="FA122" s="127"/>
      <c r="FB122" s="127"/>
      <c r="FC122" s="127"/>
      <c r="FD122" s="127"/>
      <c r="FE122" s="127"/>
      <c r="FF122" s="127"/>
      <c r="FG122" s="127"/>
      <c r="FH122" s="127"/>
      <c r="FI122" s="127"/>
      <c r="FJ122" s="127"/>
      <c r="FK122" s="127"/>
      <c r="FL122" s="127"/>
    </row>
    <row r="123" spans="1:168" s="58" customFormat="1" ht="20.25" hidden="1" customHeight="1">
      <c r="A123" s="639"/>
      <c r="B123" s="720"/>
      <c r="C123" s="1072"/>
      <c r="D123" s="1222"/>
      <c r="E123" s="1222"/>
      <c r="F123" s="1222"/>
      <c r="G123" s="701"/>
      <c r="H123" s="1223"/>
      <c r="I123" s="1222"/>
      <c r="J123" s="1222"/>
      <c r="K123" s="701"/>
      <c r="L123" s="867" t="s">
        <v>1226</v>
      </c>
      <c r="M123" s="720"/>
      <c r="N123" s="867" t="s">
        <v>1227</v>
      </c>
      <c r="O123" s="723"/>
      <c r="P123" s="68"/>
      <c r="Q123" s="873">
        <v>0</v>
      </c>
      <c r="R123" s="152" t="s">
        <v>181</v>
      </c>
      <c r="S123" s="873">
        <v>0</v>
      </c>
      <c r="T123" s="152" t="s">
        <v>181</v>
      </c>
      <c r="U123" s="872">
        <v>0</v>
      </c>
      <c r="V123" s="401"/>
      <c r="W123" s="872">
        <v>0</v>
      </c>
      <c r="X123" s="401"/>
      <c r="Y123" s="410">
        <f t="shared" si="130"/>
        <v>0</v>
      </c>
      <c r="Z123" s="401"/>
      <c r="AA123" s="74"/>
      <c r="AB123" s="152" t="s">
        <v>181</v>
      </c>
      <c r="AC123" s="400">
        <f t="shared" si="131"/>
        <v>0</v>
      </c>
      <c r="AD123" s="69" t="s">
        <v>181</v>
      </c>
      <c r="AE123" s="68"/>
      <c r="AF123" s="873">
        <v>0</v>
      </c>
      <c r="AG123" s="152" t="s">
        <v>181</v>
      </c>
      <c r="AH123" s="873">
        <v>0</v>
      </c>
      <c r="AI123" s="152" t="s">
        <v>181</v>
      </c>
      <c r="AJ123" s="872">
        <v>0</v>
      </c>
      <c r="AK123" s="401"/>
      <c r="AL123" s="872">
        <v>0</v>
      </c>
      <c r="AM123" s="401"/>
      <c r="AN123" s="410">
        <f t="shared" si="132"/>
        <v>0</v>
      </c>
      <c r="AO123" s="401"/>
      <c r="AP123" s="74"/>
      <c r="AQ123" s="152" t="s">
        <v>181</v>
      </c>
      <c r="AR123" s="400">
        <f t="shared" si="133"/>
        <v>0</v>
      </c>
      <c r="AS123" s="69" t="s">
        <v>181</v>
      </c>
      <c r="AT123" s="68"/>
      <c r="AU123" s="873">
        <v>0</v>
      </c>
      <c r="AV123" s="152" t="s">
        <v>181</v>
      </c>
      <c r="AW123" s="873">
        <v>0</v>
      </c>
      <c r="AX123" s="152" t="s">
        <v>181</v>
      </c>
      <c r="AY123" s="872">
        <v>0</v>
      </c>
      <c r="AZ123" s="401"/>
      <c r="BA123" s="872">
        <v>0</v>
      </c>
      <c r="BB123" s="401"/>
      <c r="BC123" s="410">
        <f t="shared" si="134"/>
        <v>0</v>
      </c>
      <c r="BD123" s="401"/>
      <c r="BE123" s="74"/>
      <c r="BF123" s="152" t="s">
        <v>181</v>
      </c>
      <c r="BG123" s="400">
        <f t="shared" si="135"/>
        <v>0</v>
      </c>
      <c r="BH123" s="69" t="s">
        <v>181</v>
      </c>
      <c r="BI123" s="68"/>
      <c r="BJ123" s="873">
        <v>0</v>
      </c>
      <c r="BK123" s="152" t="s">
        <v>181</v>
      </c>
      <c r="BL123" s="873">
        <v>0</v>
      </c>
      <c r="BM123" s="152" t="s">
        <v>181</v>
      </c>
      <c r="BN123" s="872">
        <v>0</v>
      </c>
      <c r="BO123" s="401"/>
      <c r="BP123" s="872">
        <v>0</v>
      </c>
      <c r="BQ123" s="401"/>
      <c r="BR123" s="410">
        <f t="shared" si="136"/>
        <v>0</v>
      </c>
      <c r="BS123" s="401"/>
      <c r="BT123" s="74"/>
      <c r="BU123" s="152" t="s">
        <v>181</v>
      </c>
      <c r="BV123" s="400">
        <f t="shared" si="137"/>
        <v>0</v>
      </c>
      <c r="BW123" s="69" t="s">
        <v>181</v>
      </c>
      <c r="BX123" s="68"/>
      <c r="BY123" s="873">
        <v>0</v>
      </c>
      <c r="BZ123" s="152" t="s">
        <v>181</v>
      </c>
      <c r="CA123" s="873">
        <v>0</v>
      </c>
      <c r="CB123" s="152" t="s">
        <v>181</v>
      </c>
      <c r="CC123" s="872">
        <v>0</v>
      </c>
      <c r="CD123" s="401"/>
      <c r="CE123" s="872">
        <v>0</v>
      </c>
      <c r="CF123" s="401"/>
      <c r="CG123" s="410">
        <f t="shared" si="138"/>
        <v>0</v>
      </c>
      <c r="CH123" s="401"/>
      <c r="CI123" s="74"/>
      <c r="CJ123" s="152" t="s">
        <v>181</v>
      </c>
      <c r="CK123" s="400">
        <f t="shared" si="139"/>
        <v>0</v>
      </c>
      <c r="CL123" s="69" t="s">
        <v>181</v>
      </c>
      <c r="CM123" s="185" t="s">
        <v>181</v>
      </c>
      <c r="CN123" s="185"/>
      <c r="CO123" s="185"/>
      <c r="CP123" s="661" t="s">
        <v>181</v>
      </c>
      <c r="CQ123" s="188" t="s">
        <v>181</v>
      </c>
      <c r="CR123" s="729"/>
      <c r="CS123" s="56"/>
      <c r="CT123" s="132"/>
      <c r="CU123" s="132"/>
      <c r="CV123" s="132"/>
      <c r="CW123" s="132"/>
      <c r="CX123" s="132"/>
      <c r="CY123" s="132"/>
      <c r="CZ123" s="127"/>
      <c r="DA123" s="127"/>
      <c r="DB123" s="127"/>
      <c r="DC123" s="127"/>
      <c r="DD123" s="127"/>
      <c r="DE123" s="127"/>
      <c r="DF123" s="127"/>
      <c r="DG123" s="127"/>
      <c r="DH123" s="127"/>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32"/>
      <c r="ED123" s="127"/>
      <c r="EE123" s="127"/>
      <c r="EF123" s="127"/>
      <c r="EG123" s="127"/>
      <c r="EH123" s="127"/>
      <c r="EI123" s="127"/>
      <c r="EJ123" s="127"/>
      <c r="EK123" s="127"/>
      <c r="EL123" s="127"/>
      <c r="EM123" s="127"/>
      <c r="EN123" s="127"/>
      <c r="EO123" s="127"/>
      <c r="EP123" s="127"/>
      <c r="EQ123" s="127"/>
      <c r="ER123" s="127"/>
      <c r="ES123" s="127"/>
      <c r="ET123" s="127"/>
      <c r="EU123" s="127"/>
      <c r="EV123" s="127"/>
      <c r="EW123" s="127"/>
      <c r="EX123" s="127"/>
      <c r="EY123" s="127"/>
      <c r="EZ123" s="127"/>
      <c r="FA123" s="127"/>
      <c r="FB123" s="127"/>
      <c r="FC123" s="127"/>
      <c r="FD123" s="127"/>
      <c r="FE123" s="127"/>
      <c r="FF123" s="127"/>
      <c r="FG123" s="127"/>
      <c r="FH123" s="127"/>
      <c r="FI123" s="127"/>
      <c r="FJ123" s="127"/>
      <c r="FK123" s="127"/>
      <c r="FL123" s="127"/>
    </row>
    <row r="124" spans="1:168" s="58" customFormat="1" ht="20.25" hidden="1" customHeight="1">
      <c r="A124" s="639"/>
      <c r="B124" s="720"/>
      <c r="C124" s="1072"/>
      <c r="D124" s="1222"/>
      <c r="E124" s="1222"/>
      <c r="F124" s="1222"/>
      <c r="G124" s="701"/>
      <c r="H124" s="1223"/>
      <c r="I124" s="1222"/>
      <c r="J124" s="1222"/>
      <c r="K124" s="701"/>
      <c r="L124" s="867" t="s">
        <v>1228</v>
      </c>
      <c r="M124" s="720"/>
      <c r="N124" s="867" t="s">
        <v>1229</v>
      </c>
      <c r="O124" s="723"/>
      <c r="P124" s="68"/>
      <c r="Q124" s="873">
        <v>0</v>
      </c>
      <c r="R124" s="152" t="s">
        <v>181</v>
      </c>
      <c r="S124" s="873">
        <v>0</v>
      </c>
      <c r="T124" s="152" t="s">
        <v>181</v>
      </c>
      <c r="U124" s="872">
        <v>0</v>
      </c>
      <c r="V124" s="401"/>
      <c r="W124" s="872">
        <v>0</v>
      </c>
      <c r="X124" s="401"/>
      <c r="Y124" s="410">
        <f t="shared" si="130"/>
        <v>0</v>
      </c>
      <c r="Z124" s="401"/>
      <c r="AA124" s="74"/>
      <c r="AB124" s="152" t="s">
        <v>181</v>
      </c>
      <c r="AC124" s="400">
        <f t="shared" si="131"/>
        <v>0</v>
      </c>
      <c r="AD124" s="69" t="s">
        <v>181</v>
      </c>
      <c r="AE124" s="68"/>
      <c r="AF124" s="873">
        <v>0</v>
      </c>
      <c r="AG124" s="152" t="s">
        <v>181</v>
      </c>
      <c r="AH124" s="873">
        <v>0</v>
      </c>
      <c r="AI124" s="152" t="s">
        <v>181</v>
      </c>
      <c r="AJ124" s="872">
        <v>0</v>
      </c>
      <c r="AK124" s="401"/>
      <c r="AL124" s="872">
        <v>0</v>
      </c>
      <c r="AM124" s="401"/>
      <c r="AN124" s="410">
        <f t="shared" si="132"/>
        <v>0</v>
      </c>
      <c r="AO124" s="401"/>
      <c r="AP124" s="74"/>
      <c r="AQ124" s="152" t="s">
        <v>181</v>
      </c>
      <c r="AR124" s="400">
        <f t="shared" si="133"/>
        <v>0</v>
      </c>
      <c r="AS124" s="69" t="s">
        <v>181</v>
      </c>
      <c r="AT124" s="68"/>
      <c r="AU124" s="873">
        <v>0</v>
      </c>
      <c r="AV124" s="152" t="s">
        <v>181</v>
      </c>
      <c r="AW124" s="873">
        <v>0</v>
      </c>
      <c r="AX124" s="152" t="s">
        <v>181</v>
      </c>
      <c r="AY124" s="872">
        <v>0</v>
      </c>
      <c r="AZ124" s="401"/>
      <c r="BA124" s="872">
        <v>0</v>
      </c>
      <c r="BB124" s="401"/>
      <c r="BC124" s="410">
        <f t="shared" si="134"/>
        <v>0</v>
      </c>
      <c r="BD124" s="401"/>
      <c r="BE124" s="74"/>
      <c r="BF124" s="152" t="s">
        <v>181</v>
      </c>
      <c r="BG124" s="400">
        <f t="shared" si="135"/>
        <v>0</v>
      </c>
      <c r="BH124" s="69" t="s">
        <v>181</v>
      </c>
      <c r="BI124" s="68"/>
      <c r="BJ124" s="873">
        <v>0</v>
      </c>
      <c r="BK124" s="152" t="s">
        <v>181</v>
      </c>
      <c r="BL124" s="873">
        <v>0</v>
      </c>
      <c r="BM124" s="152" t="s">
        <v>181</v>
      </c>
      <c r="BN124" s="872">
        <v>0</v>
      </c>
      <c r="BO124" s="401"/>
      <c r="BP124" s="872">
        <v>0</v>
      </c>
      <c r="BQ124" s="401"/>
      <c r="BR124" s="410">
        <f t="shared" si="136"/>
        <v>0</v>
      </c>
      <c r="BS124" s="401"/>
      <c r="BT124" s="74"/>
      <c r="BU124" s="152" t="s">
        <v>181</v>
      </c>
      <c r="BV124" s="400">
        <f t="shared" si="137"/>
        <v>0</v>
      </c>
      <c r="BW124" s="69" t="s">
        <v>181</v>
      </c>
      <c r="BX124" s="68"/>
      <c r="BY124" s="873">
        <v>0</v>
      </c>
      <c r="BZ124" s="152" t="s">
        <v>181</v>
      </c>
      <c r="CA124" s="873">
        <v>0</v>
      </c>
      <c r="CB124" s="152" t="s">
        <v>181</v>
      </c>
      <c r="CC124" s="872">
        <v>0</v>
      </c>
      <c r="CD124" s="401"/>
      <c r="CE124" s="872">
        <v>0</v>
      </c>
      <c r="CF124" s="401"/>
      <c r="CG124" s="410">
        <f t="shared" si="138"/>
        <v>0</v>
      </c>
      <c r="CH124" s="401"/>
      <c r="CI124" s="74"/>
      <c r="CJ124" s="152" t="s">
        <v>181</v>
      </c>
      <c r="CK124" s="400">
        <f t="shared" si="139"/>
        <v>0</v>
      </c>
      <c r="CL124" s="69" t="s">
        <v>181</v>
      </c>
      <c r="CM124" s="185" t="s">
        <v>181</v>
      </c>
      <c r="CN124" s="185"/>
      <c r="CO124" s="185"/>
      <c r="CP124" s="661" t="s">
        <v>181</v>
      </c>
      <c r="CQ124" s="188" t="s">
        <v>181</v>
      </c>
      <c r="CR124" s="729"/>
      <c r="CS124" s="56"/>
      <c r="CT124" s="132"/>
      <c r="CU124" s="132"/>
      <c r="CV124" s="132"/>
      <c r="CW124" s="132"/>
      <c r="CX124" s="132"/>
      <c r="CY124" s="132"/>
      <c r="CZ124" s="127"/>
      <c r="DA124" s="127"/>
      <c r="DB124" s="127"/>
      <c r="DC124" s="127"/>
      <c r="DD124" s="127"/>
      <c r="DE124" s="127"/>
      <c r="DF124" s="127"/>
      <c r="DG124" s="127"/>
      <c r="DH124" s="127"/>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32"/>
      <c r="ED124" s="127"/>
      <c r="EE124" s="127"/>
      <c r="EF124" s="127"/>
      <c r="EG124" s="127"/>
      <c r="EH124" s="127"/>
      <c r="EI124" s="127"/>
      <c r="EJ124" s="127"/>
      <c r="EK124" s="127"/>
      <c r="EL124" s="127"/>
      <c r="EM124" s="127"/>
      <c r="EN124" s="127"/>
      <c r="EO124" s="127"/>
      <c r="EP124" s="127"/>
      <c r="EQ124" s="127"/>
      <c r="ER124" s="127"/>
      <c r="ES124" s="127"/>
      <c r="ET124" s="127"/>
      <c r="EU124" s="127"/>
      <c r="EV124" s="127"/>
      <c r="EW124" s="127"/>
      <c r="EX124" s="127"/>
      <c r="EY124" s="127"/>
      <c r="EZ124" s="127"/>
      <c r="FA124" s="127"/>
      <c r="FB124" s="127"/>
      <c r="FC124" s="127"/>
      <c r="FD124" s="127"/>
      <c r="FE124" s="127"/>
      <c r="FF124" s="127"/>
      <c r="FG124" s="127"/>
      <c r="FH124" s="127"/>
      <c r="FI124" s="127"/>
      <c r="FJ124" s="127"/>
      <c r="FK124" s="127"/>
      <c r="FL124" s="127"/>
    </row>
    <row r="125" spans="1:168" s="58" customFormat="1" ht="20.25" hidden="1" customHeight="1">
      <c r="A125" s="639"/>
      <c r="B125" s="720"/>
      <c r="C125" s="1072"/>
      <c r="D125" s="1222"/>
      <c r="E125" s="1222"/>
      <c r="F125" s="1222"/>
      <c r="G125" s="701"/>
      <c r="H125" s="1223"/>
      <c r="I125" s="1222"/>
      <c r="J125" s="1222"/>
      <c r="K125" s="701"/>
      <c r="L125" s="868" t="s">
        <v>1231</v>
      </c>
      <c r="M125" s="720"/>
      <c r="N125" s="867" t="s">
        <v>1232</v>
      </c>
      <c r="O125" s="723"/>
      <c r="P125" s="68"/>
      <c r="Q125" s="873">
        <v>0</v>
      </c>
      <c r="R125" s="152" t="s">
        <v>181</v>
      </c>
      <c r="S125" s="873">
        <v>0</v>
      </c>
      <c r="T125" s="152" t="s">
        <v>181</v>
      </c>
      <c r="U125" s="872">
        <v>0</v>
      </c>
      <c r="V125" s="401"/>
      <c r="W125" s="872">
        <v>0</v>
      </c>
      <c r="X125" s="401"/>
      <c r="Y125" s="410">
        <f t="shared" si="130"/>
        <v>0</v>
      </c>
      <c r="Z125" s="401"/>
      <c r="AA125" s="74"/>
      <c r="AB125" s="152" t="s">
        <v>181</v>
      </c>
      <c r="AC125" s="400">
        <f t="shared" si="131"/>
        <v>0</v>
      </c>
      <c r="AD125" s="69" t="s">
        <v>181</v>
      </c>
      <c r="AE125" s="68"/>
      <c r="AF125" s="873">
        <v>0</v>
      </c>
      <c r="AG125" s="152" t="s">
        <v>181</v>
      </c>
      <c r="AH125" s="873">
        <v>0</v>
      </c>
      <c r="AI125" s="152" t="s">
        <v>181</v>
      </c>
      <c r="AJ125" s="872">
        <v>0</v>
      </c>
      <c r="AK125" s="401"/>
      <c r="AL125" s="872">
        <v>0</v>
      </c>
      <c r="AM125" s="401"/>
      <c r="AN125" s="410">
        <f t="shared" si="132"/>
        <v>0</v>
      </c>
      <c r="AO125" s="401"/>
      <c r="AP125" s="74"/>
      <c r="AQ125" s="152" t="s">
        <v>181</v>
      </c>
      <c r="AR125" s="400">
        <f t="shared" si="133"/>
        <v>0</v>
      </c>
      <c r="AS125" s="69" t="s">
        <v>181</v>
      </c>
      <c r="AT125" s="68"/>
      <c r="AU125" s="873">
        <v>0</v>
      </c>
      <c r="AV125" s="152" t="s">
        <v>181</v>
      </c>
      <c r="AW125" s="873">
        <v>0</v>
      </c>
      <c r="AX125" s="152" t="s">
        <v>181</v>
      </c>
      <c r="AY125" s="872">
        <v>0</v>
      </c>
      <c r="AZ125" s="401"/>
      <c r="BA125" s="872">
        <v>0</v>
      </c>
      <c r="BB125" s="401"/>
      <c r="BC125" s="410">
        <f t="shared" si="134"/>
        <v>0</v>
      </c>
      <c r="BD125" s="401"/>
      <c r="BE125" s="74"/>
      <c r="BF125" s="152" t="s">
        <v>181</v>
      </c>
      <c r="BG125" s="400">
        <f t="shared" si="135"/>
        <v>0</v>
      </c>
      <c r="BH125" s="69" t="s">
        <v>181</v>
      </c>
      <c r="BI125" s="68"/>
      <c r="BJ125" s="873">
        <v>0</v>
      </c>
      <c r="BK125" s="152" t="s">
        <v>181</v>
      </c>
      <c r="BL125" s="873">
        <v>0</v>
      </c>
      <c r="BM125" s="152" t="s">
        <v>181</v>
      </c>
      <c r="BN125" s="872">
        <v>0</v>
      </c>
      <c r="BO125" s="401"/>
      <c r="BP125" s="872">
        <v>0</v>
      </c>
      <c r="BQ125" s="401"/>
      <c r="BR125" s="410">
        <f t="shared" si="136"/>
        <v>0</v>
      </c>
      <c r="BS125" s="401"/>
      <c r="BT125" s="74"/>
      <c r="BU125" s="152" t="s">
        <v>181</v>
      </c>
      <c r="BV125" s="400">
        <f t="shared" si="137"/>
        <v>0</v>
      </c>
      <c r="BW125" s="69" t="s">
        <v>181</v>
      </c>
      <c r="BX125" s="68"/>
      <c r="BY125" s="873">
        <v>0</v>
      </c>
      <c r="BZ125" s="152" t="s">
        <v>181</v>
      </c>
      <c r="CA125" s="873">
        <v>0</v>
      </c>
      <c r="CB125" s="152" t="s">
        <v>181</v>
      </c>
      <c r="CC125" s="872">
        <v>0</v>
      </c>
      <c r="CD125" s="401"/>
      <c r="CE125" s="872">
        <v>0</v>
      </c>
      <c r="CF125" s="401"/>
      <c r="CG125" s="410">
        <f t="shared" si="138"/>
        <v>0</v>
      </c>
      <c r="CH125" s="401"/>
      <c r="CI125" s="74"/>
      <c r="CJ125" s="152" t="s">
        <v>181</v>
      </c>
      <c r="CK125" s="400">
        <f t="shared" si="139"/>
        <v>0</v>
      </c>
      <c r="CL125" s="69" t="s">
        <v>181</v>
      </c>
      <c r="CM125" s="185" t="s">
        <v>181</v>
      </c>
      <c r="CN125" s="185"/>
      <c r="CO125" s="185"/>
      <c r="CP125" s="661" t="s">
        <v>181</v>
      </c>
      <c r="CQ125" s="188" t="s">
        <v>181</v>
      </c>
      <c r="CR125" s="729"/>
      <c r="CS125" s="56"/>
      <c r="CT125" s="132"/>
      <c r="CU125" s="132"/>
      <c r="CV125" s="132"/>
      <c r="CW125" s="132"/>
      <c r="CX125" s="132"/>
      <c r="CY125" s="132"/>
      <c r="CZ125" s="127"/>
      <c r="DA125" s="127"/>
      <c r="DB125" s="127"/>
      <c r="DC125" s="127"/>
      <c r="DD125" s="127"/>
      <c r="DE125" s="127"/>
      <c r="DF125" s="127"/>
      <c r="DG125" s="127"/>
      <c r="DH125" s="127"/>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32"/>
      <c r="ED125" s="127"/>
      <c r="EE125" s="127"/>
      <c r="EF125" s="127"/>
      <c r="EG125" s="127"/>
      <c r="EH125" s="127"/>
      <c r="EI125" s="127"/>
      <c r="EJ125" s="127"/>
      <c r="EK125" s="127"/>
      <c r="EL125" s="127"/>
      <c r="EM125" s="127"/>
      <c r="EN125" s="127"/>
      <c r="EO125" s="127"/>
      <c r="EP125" s="127"/>
      <c r="EQ125" s="127"/>
      <c r="ER125" s="127"/>
      <c r="ES125" s="127"/>
      <c r="ET125" s="127"/>
      <c r="EU125" s="127"/>
      <c r="EV125" s="127"/>
      <c r="EW125" s="127"/>
      <c r="EX125" s="127"/>
      <c r="EY125" s="127"/>
      <c r="EZ125" s="127"/>
      <c r="FA125" s="127"/>
      <c r="FB125" s="127"/>
      <c r="FC125" s="127"/>
      <c r="FD125" s="127"/>
      <c r="FE125" s="127"/>
      <c r="FF125" s="127"/>
      <c r="FG125" s="127"/>
      <c r="FH125" s="127"/>
      <c r="FI125" s="127"/>
      <c r="FJ125" s="127"/>
      <c r="FK125" s="127"/>
      <c r="FL125" s="127"/>
    </row>
    <row r="126" spans="1:168" s="58" customFormat="1" ht="20.25" hidden="1" customHeight="1">
      <c r="A126" s="639"/>
      <c r="B126" s="720"/>
      <c r="C126" s="1072"/>
      <c r="D126" s="1222"/>
      <c r="E126" s="1222"/>
      <c r="F126" s="1222"/>
      <c r="G126" s="701"/>
      <c r="H126" s="1223"/>
      <c r="I126" s="1222"/>
      <c r="J126" s="1222"/>
      <c r="K126" s="701"/>
      <c r="L126" s="867" t="s">
        <v>1233</v>
      </c>
      <c r="M126" s="720"/>
      <c r="N126" s="867" t="s">
        <v>1234</v>
      </c>
      <c r="O126" s="723"/>
      <c r="P126" s="68"/>
      <c r="Q126" s="873">
        <v>0</v>
      </c>
      <c r="R126" s="152" t="s">
        <v>181</v>
      </c>
      <c r="S126" s="873">
        <v>0</v>
      </c>
      <c r="T126" s="152" t="s">
        <v>181</v>
      </c>
      <c r="U126" s="872">
        <v>0</v>
      </c>
      <c r="V126" s="401"/>
      <c r="W126" s="872">
        <v>0</v>
      </c>
      <c r="X126" s="401"/>
      <c r="Y126" s="410">
        <f t="shared" si="130"/>
        <v>0</v>
      </c>
      <c r="Z126" s="401"/>
      <c r="AA126" s="74"/>
      <c r="AB126" s="152" t="s">
        <v>181</v>
      </c>
      <c r="AC126" s="400">
        <f t="shared" si="131"/>
        <v>0</v>
      </c>
      <c r="AD126" s="69" t="s">
        <v>181</v>
      </c>
      <c r="AE126" s="68"/>
      <c r="AF126" s="873">
        <v>0</v>
      </c>
      <c r="AG126" s="152" t="s">
        <v>181</v>
      </c>
      <c r="AH126" s="873">
        <v>0</v>
      </c>
      <c r="AI126" s="152" t="s">
        <v>181</v>
      </c>
      <c r="AJ126" s="872">
        <v>0</v>
      </c>
      <c r="AK126" s="401"/>
      <c r="AL126" s="872">
        <v>0</v>
      </c>
      <c r="AM126" s="401"/>
      <c r="AN126" s="410">
        <f t="shared" si="132"/>
        <v>0</v>
      </c>
      <c r="AO126" s="401"/>
      <c r="AP126" s="74"/>
      <c r="AQ126" s="152" t="s">
        <v>181</v>
      </c>
      <c r="AR126" s="400">
        <f t="shared" si="133"/>
        <v>0</v>
      </c>
      <c r="AS126" s="69" t="s">
        <v>181</v>
      </c>
      <c r="AT126" s="68"/>
      <c r="AU126" s="873">
        <v>0</v>
      </c>
      <c r="AV126" s="152" t="s">
        <v>181</v>
      </c>
      <c r="AW126" s="873">
        <v>0</v>
      </c>
      <c r="AX126" s="152" t="s">
        <v>181</v>
      </c>
      <c r="AY126" s="872">
        <v>0</v>
      </c>
      <c r="AZ126" s="401"/>
      <c r="BA126" s="872">
        <v>0</v>
      </c>
      <c r="BB126" s="401"/>
      <c r="BC126" s="410">
        <f t="shared" si="134"/>
        <v>0</v>
      </c>
      <c r="BD126" s="401"/>
      <c r="BE126" s="74"/>
      <c r="BF126" s="152" t="s">
        <v>181</v>
      </c>
      <c r="BG126" s="400">
        <f t="shared" si="135"/>
        <v>0</v>
      </c>
      <c r="BH126" s="69" t="s">
        <v>181</v>
      </c>
      <c r="BI126" s="68"/>
      <c r="BJ126" s="873">
        <v>0</v>
      </c>
      <c r="BK126" s="152" t="s">
        <v>181</v>
      </c>
      <c r="BL126" s="873">
        <v>0</v>
      </c>
      <c r="BM126" s="152" t="s">
        <v>181</v>
      </c>
      <c r="BN126" s="872">
        <v>0</v>
      </c>
      <c r="BO126" s="401"/>
      <c r="BP126" s="872">
        <v>0</v>
      </c>
      <c r="BQ126" s="401"/>
      <c r="BR126" s="410">
        <f t="shared" si="136"/>
        <v>0</v>
      </c>
      <c r="BS126" s="401"/>
      <c r="BT126" s="74"/>
      <c r="BU126" s="152" t="s">
        <v>181</v>
      </c>
      <c r="BV126" s="400">
        <f t="shared" si="137"/>
        <v>0</v>
      </c>
      <c r="BW126" s="69" t="s">
        <v>181</v>
      </c>
      <c r="BX126" s="68"/>
      <c r="BY126" s="873">
        <v>0</v>
      </c>
      <c r="BZ126" s="152" t="s">
        <v>181</v>
      </c>
      <c r="CA126" s="873">
        <v>0</v>
      </c>
      <c r="CB126" s="152" t="s">
        <v>181</v>
      </c>
      <c r="CC126" s="872">
        <v>0</v>
      </c>
      <c r="CD126" s="401"/>
      <c r="CE126" s="872">
        <v>0</v>
      </c>
      <c r="CF126" s="401"/>
      <c r="CG126" s="410">
        <f t="shared" si="138"/>
        <v>0</v>
      </c>
      <c r="CH126" s="401"/>
      <c r="CI126" s="74"/>
      <c r="CJ126" s="152" t="s">
        <v>181</v>
      </c>
      <c r="CK126" s="400">
        <f t="shared" si="139"/>
        <v>0</v>
      </c>
      <c r="CL126" s="69" t="s">
        <v>181</v>
      </c>
      <c r="CM126" s="185" t="s">
        <v>181</v>
      </c>
      <c r="CN126" s="185"/>
      <c r="CO126" s="185"/>
      <c r="CP126" s="661" t="s">
        <v>181</v>
      </c>
      <c r="CQ126" s="188" t="s">
        <v>181</v>
      </c>
      <c r="CR126" s="729"/>
      <c r="CS126" s="56"/>
      <c r="CT126" s="132"/>
      <c r="CU126" s="132"/>
      <c r="CV126" s="132"/>
      <c r="CW126" s="132"/>
      <c r="CX126" s="132"/>
      <c r="CY126" s="132"/>
      <c r="CZ126" s="127"/>
      <c r="DA126" s="127"/>
      <c r="DB126" s="127"/>
      <c r="DC126" s="127"/>
      <c r="DD126" s="127"/>
      <c r="DE126" s="127"/>
      <c r="DF126" s="127"/>
      <c r="DG126" s="127"/>
      <c r="DH126" s="127"/>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32"/>
      <c r="ED126" s="127"/>
      <c r="EE126" s="127"/>
      <c r="EF126" s="127"/>
      <c r="EG126" s="127"/>
      <c r="EH126" s="127"/>
      <c r="EI126" s="127"/>
      <c r="EJ126" s="127"/>
      <c r="EK126" s="127"/>
      <c r="EL126" s="127"/>
      <c r="EM126" s="127"/>
      <c r="EN126" s="127"/>
      <c r="EO126" s="127"/>
      <c r="EP126" s="127"/>
      <c r="EQ126" s="127"/>
      <c r="ER126" s="127"/>
      <c r="ES126" s="127"/>
      <c r="ET126" s="127"/>
      <c r="EU126" s="127"/>
      <c r="EV126" s="127"/>
      <c r="EW126" s="127"/>
      <c r="EX126" s="127"/>
      <c r="EY126" s="127"/>
      <c r="EZ126" s="127"/>
      <c r="FA126" s="127"/>
      <c r="FB126" s="127"/>
      <c r="FC126" s="127"/>
      <c r="FD126" s="127"/>
      <c r="FE126" s="127"/>
      <c r="FF126" s="127"/>
      <c r="FG126" s="127"/>
      <c r="FH126" s="127"/>
      <c r="FI126" s="127"/>
      <c r="FJ126" s="127"/>
      <c r="FK126" s="127"/>
      <c r="FL126" s="127"/>
    </row>
    <row r="127" spans="1:168" s="58" customFormat="1" ht="20.25" hidden="1" customHeight="1">
      <c r="A127" s="639"/>
      <c r="B127" s="701"/>
      <c r="C127" s="1068" t="s">
        <v>181</v>
      </c>
      <c r="D127" s="1222"/>
      <c r="E127" s="1222"/>
      <c r="F127" s="1222"/>
      <c r="G127" s="701" t="s">
        <v>181</v>
      </c>
      <c r="H127" s="1224"/>
      <c r="I127" s="1222"/>
      <c r="J127" s="1222"/>
      <c r="K127" s="701" t="s">
        <v>181</v>
      </c>
      <c r="L127" s="870" t="s">
        <v>6</v>
      </c>
      <c r="M127" s="871" t="s">
        <v>181</v>
      </c>
      <c r="N127" s="867" t="s">
        <v>1234</v>
      </c>
      <c r="O127" s="701"/>
      <c r="P127" s="68"/>
      <c r="Q127" s="873">
        <v>0</v>
      </c>
      <c r="R127" s="152" t="s">
        <v>181</v>
      </c>
      <c r="S127" s="873">
        <v>0</v>
      </c>
      <c r="T127" s="152" t="s">
        <v>181</v>
      </c>
      <c r="U127" s="872">
        <v>0</v>
      </c>
      <c r="V127" s="401"/>
      <c r="W127" s="872">
        <v>0</v>
      </c>
      <c r="X127" s="401"/>
      <c r="Y127" s="410">
        <f t="shared" si="130"/>
        <v>0</v>
      </c>
      <c r="Z127" s="401"/>
      <c r="AA127" s="74"/>
      <c r="AB127" s="152" t="s">
        <v>181</v>
      </c>
      <c r="AC127" s="400">
        <f t="shared" si="131"/>
        <v>0</v>
      </c>
      <c r="AD127" s="69" t="s">
        <v>181</v>
      </c>
      <c r="AE127" s="68"/>
      <c r="AF127" s="873">
        <v>0</v>
      </c>
      <c r="AG127" s="152" t="s">
        <v>181</v>
      </c>
      <c r="AH127" s="873">
        <v>0</v>
      </c>
      <c r="AI127" s="152" t="s">
        <v>181</v>
      </c>
      <c r="AJ127" s="872">
        <v>0</v>
      </c>
      <c r="AK127" s="401"/>
      <c r="AL127" s="872">
        <v>0</v>
      </c>
      <c r="AM127" s="401"/>
      <c r="AN127" s="410">
        <f t="shared" si="132"/>
        <v>0</v>
      </c>
      <c r="AO127" s="401"/>
      <c r="AP127" s="74"/>
      <c r="AQ127" s="152" t="s">
        <v>181</v>
      </c>
      <c r="AR127" s="400">
        <f t="shared" si="133"/>
        <v>0</v>
      </c>
      <c r="AS127" s="69" t="s">
        <v>181</v>
      </c>
      <c r="AT127" s="68"/>
      <c r="AU127" s="873">
        <v>0</v>
      </c>
      <c r="AV127" s="152" t="s">
        <v>181</v>
      </c>
      <c r="AW127" s="873">
        <v>0</v>
      </c>
      <c r="AX127" s="152" t="s">
        <v>181</v>
      </c>
      <c r="AY127" s="872">
        <v>0</v>
      </c>
      <c r="AZ127" s="401"/>
      <c r="BA127" s="872">
        <v>0</v>
      </c>
      <c r="BB127" s="401"/>
      <c r="BC127" s="410">
        <f t="shared" si="134"/>
        <v>0</v>
      </c>
      <c r="BD127" s="401"/>
      <c r="BE127" s="74"/>
      <c r="BF127" s="152" t="s">
        <v>181</v>
      </c>
      <c r="BG127" s="400">
        <f t="shared" si="135"/>
        <v>0</v>
      </c>
      <c r="BH127" s="69" t="s">
        <v>181</v>
      </c>
      <c r="BI127" s="68"/>
      <c r="BJ127" s="873">
        <v>0</v>
      </c>
      <c r="BK127" s="152" t="s">
        <v>181</v>
      </c>
      <c r="BL127" s="873">
        <v>0</v>
      </c>
      <c r="BM127" s="152" t="s">
        <v>181</v>
      </c>
      <c r="BN127" s="872">
        <v>0</v>
      </c>
      <c r="BO127" s="401"/>
      <c r="BP127" s="872">
        <v>0</v>
      </c>
      <c r="BQ127" s="401"/>
      <c r="BR127" s="410">
        <f t="shared" si="136"/>
        <v>0</v>
      </c>
      <c r="BS127" s="401"/>
      <c r="BT127" s="74"/>
      <c r="BU127" s="152" t="s">
        <v>181</v>
      </c>
      <c r="BV127" s="400">
        <f t="shared" si="137"/>
        <v>0</v>
      </c>
      <c r="BW127" s="69" t="s">
        <v>181</v>
      </c>
      <c r="BX127" s="68"/>
      <c r="BY127" s="873">
        <v>0</v>
      </c>
      <c r="BZ127" s="152" t="s">
        <v>181</v>
      </c>
      <c r="CA127" s="873">
        <v>0</v>
      </c>
      <c r="CB127" s="152" t="s">
        <v>181</v>
      </c>
      <c r="CC127" s="872">
        <v>0</v>
      </c>
      <c r="CD127" s="401"/>
      <c r="CE127" s="872">
        <v>0</v>
      </c>
      <c r="CF127" s="401"/>
      <c r="CG127" s="410">
        <f t="shared" si="138"/>
        <v>0</v>
      </c>
      <c r="CH127" s="401"/>
      <c r="CI127" s="74"/>
      <c r="CJ127" s="152" t="s">
        <v>181</v>
      </c>
      <c r="CK127" s="400">
        <f t="shared" si="139"/>
        <v>0</v>
      </c>
      <c r="CL127" s="69" t="s">
        <v>181</v>
      </c>
      <c r="CM127" s="185" t="s">
        <v>181</v>
      </c>
      <c r="CN127" s="185"/>
      <c r="CO127" s="185"/>
      <c r="CP127" s="661" t="s">
        <v>181</v>
      </c>
      <c r="CQ127" s="188" t="s">
        <v>181</v>
      </c>
      <c r="CR127" s="729"/>
      <c r="CS127" s="56"/>
      <c r="CT127" s="132"/>
      <c r="CU127" s="132"/>
      <c r="CV127" s="132"/>
      <c r="CW127" s="132"/>
      <c r="CX127" s="132"/>
      <c r="CY127" s="132"/>
      <c r="CZ127" s="127"/>
      <c r="DA127" s="127"/>
      <c r="DB127" s="127"/>
      <c r="DC127" s="127"/>
      <c r="DD127" s="127"/>
      <c r="DE127" s="127"/>
      <c r="DF127" s="127"/>
      <c r="DG127" s="127"/>
      <c r="DH127" s="127"/>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32"/>
      <c r="ED127" s="127"/>
      <c r="EE127" s="127"/>
      <c r="EF127" s="127"/>
      <c r="EG127" s="127"/>
      <c r="EH127" s="127"/>
      <c r="EI127" s="127"/>
      <c r="EJ127" s="127"/>
      <c r="EK127" s="127"/>
      <c r="EL127" s="127"/>
      <c r="EM127" s="127"/>
      <c r="EN127" s="127"/>
      <c r="EO127" s="127"/>
      <c r="EP127" s="127"/>
      <c r="EQ127" s="127"/>
      <c r="ER127" s="127"/>
      <c r="ES127" s="127"/>
      <c r="ET127" s="127"/>
      <c r="EU127" s="127"/>
      <c r="EV127" s="127"/>
      <c r="EW127" s="127"/>
      <c r="EX127" s="127"/>
      <c r="EY127" s="127"/>
      <c r="EZ127" s="127"/>
      <c r="FA127" s="127"/>
      <c r="FB127" s="127"/>
      <c r="FC127" s="127"/>
      <c r="FD127" s="127"/>
      <c r="FE127" s="127"/>
      <c r="FF127" s="127"/>
      <c r="FG127" s="127"/>
      <c r="FH127" s="127"/>
      <c r="FI127" s="127"/>
      <c r="FJ127" s="127"/>
      <c r="FK127" s="127"/>
      <c r="FL127" s="127"/>
    </row>
    <row r="128" spans="1:168" s="58" customFormat="1" ht="5.0999999999999996" hidden="1" customHeight="1">
      <c r="A128" s="639"/>
      <c r="B128" s="701"/>
      <c r="C128" s="701"/>
      <c r="D128" s="701" t="s">
        <v>181</v>
      </c>
      <c r="E128" s="701" t="s">
        <v>181</v>
      </c>
      <c r="F128" s="701" t="s">
        <v>181</v>
      </c>
      <c r="G128" s="701" t="s">
        <v>181</v>
      </c>
      <c r="H128" s="701" t="s">
        <v>181</v>
      </c>
      <c r="I128" s="701"/>
      <c r="J128" s="701"/>
      <c r="K128" s="701" t="s">
        <v>181</v>
      </c>
      <c r="L128" s="701" t="s">
        <v>181</v>
      </c>
      <c r="M128" s="701" t="s">
        <v>181</v>
      </c>
      <c r="N128" s="723" t="s">
        <v>181</v>
      </c>
      <c r="O128" s="701"/>
      <c r="P128" s="68"/>
      <c r="Q128" s="152" t="s">
        <v>181</v>
      </c>
      <c r="R128" s="152" t="s">
        <v>181</v>
      </c>
      <c r="S128" s="152" t="s">
        <v>181</v>
      </c>
      <c r="T128" s="152" t="s">
        <v>181</v>
      </c>
      <c r="U128" s="401"/>
      <c r="V128" s="401"/>
      <c r="W128" s="401"/>
      <c r="X128" s="401"/>
      <c r="Y128" s="401"/>
      <c r="Z128" s="401"/>
      <c r="AA128" s="401"/>
      <c r="AB128" s="401"/>
      <c r="AC128" s="401"/>
      <c r="AD128" s="69"/>
      <c r="AE128" s="68"/>
      <c r="AF128" s="152" t="s">
        <v>181</v>
      </c>
      <c r="AG128" s="152" t="s">
        <v>181</v>
      </c>
      <c r="AH128" s="152" t="s">
        <v>181</v>
      </c>
      <c r="AI128" s="152" t="s">
        <v>181</v>
      </c>
      <c r="AJ128" s="401"/>
      <c r="AK128" s="401"/>
      <c r="AL128" s="401"/>
      <c r="AM128" s="401"/>
      <c r="AN128" s="401"/>
      <c r="AO128" s="401"/>
      <c r="AP128" s="401"/>
      <c r="AQ128" s="401"/>
      <c r="AR128" s="401"/>
      <c r="AS128" s="69"/>
      <c r="AT128" s="68"/>
      <c r="AU128" s="152" t="s">
        <v>181</v>
      </c>
      <c r="AV128" s="152" t="s">
        <v>181</v>
      </c>
      <c r="AW128" s="152" t="s">
        <v>181</v>
      </c>
      <c r="AX128" s="152" t="s">
        <v>181</v>
      </c>
      <c r="AY128" s="401"/>
      <c r="AZ128" s="401"/>
      <c r="BA128" s="401"/>
      <c r="BB128" s="401"/>
      <c r="BC128" s="401"/>
      <c r="BD128" s="401"/>
      <c r="BE128" s="401"/>
      <c r="BF128" s="401"/>
      <c r="BG128" s="401"/>
      <c r="BH128" s="69"/>
      <c r="BI128" s="68"/>
      <c r="BJ128" s="152" t="s">
        <v>181</v>
      </c>
      <c r="BK128" s="152" t="s">
        <v>181</v>
      </c>
      <c r="BL128" s="152" t="s">
        <v>181</v>
      </c>
      <c r="BM128" s="152" t="s">
        <v>181</v>
      </c>
      <c r="BN128" s="401"/>
      <c r="BO128" s="401"/>
      <c r="BP128" s="401"/>
      <c r="BQ128" s="401"/>
      <c r="BR128" s="401"/>
      <c r="BS128" s="401"/>
      <c r="BT128" s="401"/>
      <c r="BU128" s="401"/>
      <c r="BV128" s="401"/>
      <c r="BW128" s="69"/>
      <c r="BX128" s="68"/>
      <c r="BY128" s="152" t="s">
        <v>181</v>
      </c>
      <c r="BZ128" s="152" t="s">
        <v>181</v>
      </c>
      <c r="CA128" s="152" t="s">
        <v>181</v>
      </c>
      <c r="CB128" s="152" t="s">
        <v>181</v>
      </c>
      <c r="CC128" s="401"/>
      <c r="CD128" s="401"/>
      <c r="CE128" s="401"/>
      <c r="CF128" s="401"/>
      <c r="CG128" s="401"/>
      <c r="CH128" s="401"/>
      <c r="CI128" s="401"/>
      <c r="CJ128" s="401"/>
      <c r="CK128" s="401"/>
      <c r="CL128" s="69" t="s">
        <v>181</v>
      </c>
      <c r="CM128" s="185" t="s">
        <v>181</v>
      </c>
      <c r="CN128" s="185"/>
      <c r="CO128" s="185"/>
      <c r="CP128" s="661" t="s">
        <v>181</v>
      </c>
      <c r="CQ128" s="188" t="s">
        <v>181</v>
      </c>
      <c r="CR128" s="729"/>
      <c r="CS128" s="56"/>
      <c r="CT128" s="132"/>
      <c r="CU128" s="132"/>
      <c r="CV128" s="132"/>
      <c r="CW128" s="132"/>
      <c r="CX128" s="132"/>
      <c r="CY128" s="132"/>
      <c r="CZ128" s="127"/>
      <c r="DA128" s="127"/>
      <c r="DB128" s="127"/>
      <c r="DC128" s="127"/>
      <c r="DD128" s="127"/>
      <c r="DE128" s="127"/>
      <c r="DF128" s="127"/>
      <c r="DG128" s="127"/>
      <c r="DH128" s="127"/>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32"/>
      <c r="ED128" s="127"/>
      <c r="EE128" s="127"/>
      <c r="EF128" s="127"/>
      <c r="EG128" s="127"/>
      <c r="EH128" s="127"/>
      <c r="EI128" s="127"/>
      <c r="EJ128" s="127"/>
      <c r="EK128" s="127"/>
      <c r="EL128" s="127"/>
      <c r="EM128" s="127"/>
      <c r="EN128" s="127"/>
      <c r="EO128" s="127"/>
      <c r="EP128" s="127"/>
      <c r="EQ128" s="127"/>
      <c r="ER128" s="127"/>
      <c r="ES128" s="127"/>
      <c r="ET128" s="127"/>
      <c r="EU128" s="127"/>
      <c r="EV128" s="127"/>
      <c r="EW128" s="127"/>
      <c r="EX128" s="127"/>
      <c r="EY128" s="127"/>
      <c r="EZ128" s="127"/>
      <c r="FA128" s="127"/>
      <c r="FB128" s="127"/>
      <c r="FC128" s="127"/>
      <c r="FD128" s="127"/>
      <c r="FE128" s="127"/>
      <c r="FF128" s="127"/>
      <c r="FG128" s="127"/>
      <c r="FH128" s="127"/>
      <c r="FI128" s="127"/>
      <c r="FJ128" s="127"/>
      <c r="FK128" s="127"/>
      <c r="FL128" s="127"/>
    </row>
    <row r="129" spans="1:168" s="58" customFormat="1" ht="20.25" hidden="1" customHeight="1">
      <c r="A129" s="639"/>
      <c r="B129" s="720"/>
      <c r="C129" s="1072"/>
      <c r="D129" s="1225"/>
      <c r="E129" s="1222"/>
      <c r="F129" s="1222"/>
      <c r="G129" s="701" t="s">
        <v>181</v>
      </c>
      <c r="H129" s="1223"/>
      <c r="I129" s="1222"/>
      <c r="J129" s="1222"/>
      <c r="K129" s="701" t="s">
        <v>181</v>
      </c>
      <c r="L129" s="866" t="s">
        <v>374</v>
      </c>
      <c r="M129" s="720" t="s">
        <v>181</v>
      </c>
      <c r="N129" s="866" t="s">
        <v>307</v>
      </c>
      <c r="O129" s="723" t="s">
        <v>181</v>
      </c>
      <c r="P129" s="68" t="s">
        <v>181</v>
      </c>
      <c r="Q129" s="873">
        <v>0</v>
      </c>
      <c r="R129" s="152" t="s">
        <v>181</v>
      </c>
      <c r="S129" s="873">
        <v>0</v>
      </c>
      <c r="T129" s="152" t="s">
        <v>181</v>
      </c>
      <c r="U129" s="872">
        <v>0</v>
      </c>
      <c r="V129" s="401"/>
      <c r="W129" s="872">
        <v>0</v>
      </c>
      <c r="X129" s="401"/>
      <c r="Y129" s="410">
        <f t="shared" ref="Y129:Y134" si="140">ROUND(W129*U129*S129*Q129,0)</f>
        <v>0</v>
      </c>
      <c r="Z129" s="401"/>
      <c r="AA129" s="74"/>
      <c r="AB129" s="152" t="s">
        <v>181</v>
      </c>
      <c r="AC129" s="400">
        <f t="shared" ref="AC129:AC134" si="141">AA129+Y129</f>
        <v>0</v>
      </c>
      <c r="AD129" s="69" t="s">
        <v>181</v>
      </c>
      <c r="AE129" s="68" t="s">
        <v>181</v>
      </c>
      <c r="AF129" s="873">
        <v>0</v>
      </c>
      <c r="AG129" s="152" t="s">
        <v>181</v>
      </c>
      <c r="AH129" s="873">
        <v>0</v>
      </c>
      <c r="AI129" s="152" t="s">
        <v>181</v>
      </c>
      <c r="AJ129" s="872">
        <v>0</v>
      </c>
      <c r="AK129" s="401"/>
      <c r="AL129" s="872">
        <v>0</v>
      </c>
      <c r="AM129" s="401"/>
      <c r="AN129" s="410">
        <f t="shared" ref="AN129:AN134" si="142">ROUND(AL129*AJ129*AH129*AF129,0)</f>
        <v>0</v>
      </c>
      <c r="AO129" s="401"/>
      <c r="AP129" s="74"/>
      <c r="AQ129" s="152" t="s">
        <v>181</v>
      </c>
      <c r="AR129" s="400">
        <f t="shared" ref="AR129:AR134" si="143">AP129+AN129</f>
        <v>0</v>
      </c>
      <c r="AS129" s="69" t="s">
        <v>181</v>
      </c>
      <c r="AT129" s="68" t="s">
        <v>181</v>
      </c>
      <c r="AU129" s="873">
        <v>0</v>
      </c>
      <c r="AV129" s="152" t="s">
        <v>181</v>
      </c>
      <c r="AW129" s="873">
        <v>0</v>
      </c>
      <c r="AX129" s="152" t="s">
        <v>181</v>
      </c>
      <c r="AY129" s="872">
        <v>0</v>
      </c>
      <c r="AZ129" s="401"/>
      <c r="BA129" s="872">
        <v>0</v>
      </c>
      <c r="BB129" s="401"/>
      <c r="BC129" s="410">
        <f t="shared" ref="BC129:BC134" si="144">ROUND(BA129*AY129*AW129*AU129,0)</f>
        <v>0</v>
      </c>
      <c r="BD129" s="401"/>
      <c r="BE129" s="74"/>
      <c r="BF129" s="152" t="s">
        <v>181</v>
      </c>
      <c r="BG129" s="400">
        <f t="shared" ref="BG129:BG134" si="145">BE129+BC129</f>
        <v>0</v>
      </c>
      <c r="BH129" s="69" t="s">
        <v>181</v>
      </c>
      <c r="BI129" s="68" t="s">
        <v>181</v>
      </c>
      <c r="BJ129" s="873">
        <v>0</v>
      </c>
      <c r="BK129" s="152" t="s">
        <v>181</v>
      </c>
      <c r="BL129" s="873">
        <v>0</v>
      </c>
      <c r="BM129" s="152" t="s">
        <v>181</v>
      </c>
      <c r="BN129" s="872">
        <v>0</v>
      </c>
      <c r="BO129" s="401"/>
      <c r="BP129" s="872">
        <v>0</v>
      </c>
      <c r="BQ129" s="401"/>
      <c r="BR129" s="410">
        <f t="shared" ref="BR129:BR134" si="146">ROUND(BP129*BN129*BL129*BJ129,0)</f>
        <v>0</v>
      </c>
      <c r="BS129" s="401"/>
      <c r="BT129" s="74"/>
      <c r="BU129" s="152" t="s">
        <v>181</v>
      </c>
      <c r="BV129" s="400">
        <f t="shared" ref="BV129:BV134" si="147">BT129+BR129</f>
        <v>0</v>
      </c>
      <c r="BW129" s="69" t="s">
        <v>181</v>
      </c>
      <c r="BX129" s="68" t="s">
        <v>181</v>
      </c>
      <c r="BY129" s="873">
        <v>0</v>
      </c>
      <c r="BZ129" s="152" t="s">
        <v>181</v>
      </c>
      <c r="CA129" s="873">
        <v>0</v>
      </c>
      <c r="CB129" s="152" t="s">
        <v>181</v>
      </c>
      <c r="CC129" s="872">
        <v>0</v>
      </c>
      <c r="CD129" s="401"/>
      <c r="CE129" s="872">
        <v>0</v>
      </c>
      <c r="CF129" s="401"/>
      <c r="CG129" s="410">
        <f t="shared" ref="CG129:CG134" si="148">ROUND(CE129*CC129*CA129*BY129,0)</f>
        <v>0</v>
      </c>
      <c r="CH129" s="401"/>
      <c r="CI129" s="74"/>
      <c r="CJ129" s="152" t="s">
        <v>181</v>
      </c>
      <c r="CK129" s="400">
        <f t="shared" ref="CK129:CK134" si="149">CI129+CG129</f>
        <v>0</v>
      </c>
      <c r="CL129" s="69" t="s">
        <v>181</v>
      </c>
      <c r="CM129" s="185" t="s">
        <v>181</v>
      </c>
      <c r="CN129" s="185"/>
      <c r="CO129" s="185"/>
      <c r="CP129" s="661" t="s">
        <v>181</v>
      </c>
      <c r="CQ129" s="188" t="s">
        <v>181</v>
      </c>
      <c r="CR129" s="729"/>
      <c r="CS129" s="56" t="s">
        <v>181</v>
      </c>
      <c r="CT129" s="132" t="s">
        <v>181</v>
      </c>
      <c r="CU129" s="132" t="s">
        <v>181</v>
      </c>
      <c r="CV129" s="132" t="s">
        <v>181</v>
      </c>
      <c r="CW129" s="132" t="s">
        <v>181</v>
      </c>
      <c r="CX129" s="132" t="s">
        <v>181</v>
      </c>
      <c r="CY129" s="132" t="s">
        <v>181</v>
      </c>
      <c r="CZ129" s="127"/>
      <c r="DA129" s="127"/>
      <c r="DB129" s="127"/>
      <c r="DC129" s="127"/>
      <c r="DD129" s="127"/>
      <c r="DE129" s="127"/>
      <c r="DF129" s="127"/>
      <c r="DG129" s="127"/>
      <c r="DH129" s="127"/>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32" t="s">
        <v>181</v>
      </c>
      <c r="ED129" s="127"/>
      <c r="EE129" s="127"/>
      <c r="EF129" s="127"/>
      <c r="EG129" s="127"/>
      <c r="EH129" s="127"/>
      <c r="EI129" s="127"/>
      <c r="EJ129" s="127"/>
      <c r="EK129" s="127"/>
      <c r="EL129" s="127"/>
      <c r="EM129" s="127"/>
      <c r="EN129" s="127"/>
      <c r="EO129" s="127"/>
      <c r="EP129" s="127"/>
      <c r="EQ129" s="127"/>
      <c r="ER129" s="127"/>
      <c r="ES129" s="127"/>
      <c r="ET129" s="127"/>
      <c r="EU129" s="127"/>
      <c r="EV129" s="127"/>
      <c r="EW129" s="127"/>
      <c r="EX129" s="127"/>
      <c r="EY129" s="127"/>
      <c r="EZ129" s="127"/>
      <c r="FA129" s="127"/>
      <c r="FB129" s="127"/>
      <c r="FC129" s="127"/>
      <c r="FD129" s="127"/>
      <c r="FE129" s="127"/>
      <c r="FF129" s="127"/>
      <c r="FG129" s="127"/>
      <c r="FH129" s="127"/>
      <c r="FI129" s="127"/>
      <c r="FJ129" s="127"/>
      <c r="FK129" s="127"/>
      <c r="FL129" s="127"/>
    </row>
    <row r="130" spans="1:168" s="58" customFormat="1" ht="20.25" hidden="1" customHeight="1">
      <c r="A130" s="639"/>
      <c r="B130" s="720"/>
      <c r="C130" s="1072"/>
      <c r="D130" s="1222"/>
      <c r="E130" s="1222"/>
      <c r="F130" s="1222"/>
      <c r="G130" s="701"/>
      <c r="H130" s="1223"/>
      <c r="I130" s="1222"/>
      <c r="J130" s="1222"/>
      <c r="K130" s="701"/>
      <c r="L130" s="867" t="s">
        <v>1226</v>
      </c>
      <c r="M130" s="720"/>
      <c r="N130" s="867" t="s">
        <v>1227</v>
      </c>
      <c r="O130" s="723"/>
      <c r="P130" s="68"/>
      <c r="Q130" s="873">
        <v>0</v>
      </c>
      <c r="R130" s="152" t="s">
        <v>181</v>
      </c>
      <c r="S130" s="873">
        <v>0</v>
      </c>
      <c r="T130" s="152" t="s">
        <v>181</v>
      </c>
      <c r="U130" s="872">
        <v>0</v>
      </c>
      <c r="V130" s="401"/>
      <c r="W130" s="872">
        <v>0</v>
      </c>
      <c r="X130" s="401"/>
      <c r="Y130" s="410">
        <f t="shared" si="140"/>
        <v>0</v>
      </c>
      <c r="Z130" s="401"/>
      <c r="AA130" s="74"/>
      <c r="AB130" s="152" t="s">
        <v>181</v>
      </c>
      <c r="AC130" s="400">
        <f t="shared" si="141"/>
        <v>0</v>
      </c>
      <c r="AD130" s="69" t="s">
        <v>181</v>
      </c>
      <c r="AE130" s="68"/>
      <c r="AF130" s="873">
        <v>0</v>
      </c>
      <c r="AG130" s="152" t="s">
        <v>181</v>
      </c>
      <c r="AH130" s="873">
        <v>0</v>
      </c>
      <c r="AI130" s="152" t="s">
        <v>181</v>
      </c>
      <c r="AJ130" s="872">
        <v>0</v>
      </c>
      <c r="AK130" s="401"/>
      <c r="AL130" s="872">
        <v>0</v>
      </c>
      <c r="AM130" s="401"/>
      <c r="AN130" s="410">
        <f t="shared" si="142"/>
        <v>0</v>
      </c>
      <c r="AO130" s="401"/>
      <c r="AP130" s="74"/>
      <c r="AQ130" s="152" t="s">
        <v>181</v>
      </c>
      <c r="AR130" s="400">
        <f t="shared" si="143"/>
        <v>0</v>
      </c>
      <c r="AS130" s="69" t="s">
        <v>181</v>
      </c>
      <c r="AT130" s="68"/>
      <c r="AU130" s="873">
        <v>0</v>
      </c>
      <c r="AV130" s="152" t="s">
        <v>181</v>
      </c>
      <c r="AW130" s="873">
        <v>0</v>
      </c>
      <c r="AX130" s="152" t="s">
        <v>181</v>
      </c>
      <c r="AY130" s="872">
        <v>0</v>
      </c>
      <c r="AZ130" s="401"/>
      <c r="BA130" s="872">
        <v>0</v>
      </c>
      <c r="BB130" s="401"/>
      <c r="BC130" s="410">
        <f t="shared" si="144"/>
        <v>0</v>
      </c>
      <c r="BD130" s="401"/>
      <c r="BE130" s="74"/>
      <c r="BF130" s="152" t="s">
        <v>181</v>
      </c>
      <c r="BG130" s="400">
        <f t="shared" si="145"/>
        <v>0</v>
      </c>
      <c r="BH130" s="69" t="s">
        <v>181</v>
      </c>
      <c r="BI130" s="68"/>
      <c r="BJ130" s="873">
        <v>0</v>
      </c>
      <c r="BK130" s="152" t="s">
        <v>181</v>
      </c>
      <c r="BL130" s="873">
        <v>0</v>
      </c>
      <c r="BM130" s="152" t="s">
        <v>181</v>
      </c>
      <c r="BN130" s="872">
        <v>0</v>
      </c>
      <c r="BO130" s="401"/>
      <c r="BP130" s="872">
        <v>0</v>
      </c>
      <c r="BQ130" s="401"/>
      <c r="BR130" s="410">
        <f t="shared" si="146"/>
        <v>0</v>
      </c>
      <c r="BS130" s="401"/>
      <c r="BT130" s="74"/>
      <c r="BU130" s="152" t="s">
        <v>181</v>
      </c>
      <c r="BV130" s="400">
        <f t="shared" si="147"/>
        <v>0</v>
      </c>
      <c r="BW130" s="69" t="s">
        <v>181</v>
      </c>
      <c r="BX130" s="68"/>
      <c r="BY130" s="873">
        <v>0</v>
      </c>
      <c r="BZ130" s="152" t="s">
        <v>181</v>
      </c>
      <c r="CA130" s="873">
        <v>0</v>
      </c>
      <c r="CB130" s="152" t="s">
        <v>181</v>
      </c>
      <c r="CC130" s="872">
        <v>0</v>
      </c>
      <c r="CD130" s="401"/>
      <c r="CE130" s="872">
        <v>0</v>
      </c>
      <c r="CF130" s="401"/>
      <c r="CG130" s="410">
        <f t="shared" si="148"/>
        <v>0</v>
      </c>
      <c r="CH130" s="401"/>
      <c r="CI130" s="74"/>
      <c r="CJ130" s="152" t="s">
        <v>181</v>
      </c>
      <c r="CK130" s="400">
        <f t="shared" si="149"/>
        <v>0</v>
      </c>
      <c r="CL130" s="69" t="s">
        <v>181</v>
      </c>
      <c r="CM130" s="185" t="s">
        <v>181</v>
      </c>
      <c r="CN130" s="185"/>
      <c r="CO130" s="185"/>
      <c r="CP130" s="661" t="s">
        <v>181</v>
      </c>
      <c r="CQ130" s="188" t="s">
        <v>181</v>
      </c>
      <c r="CR130" s="729"/>
      <c r="CS130" s="56"/>
      <c r="CT130" s="132"/>
      <c r="CU130" s="132"/>
      <c r="CV130" s="132"/>
      <c r="CW130" s="132"/>
      <c r="CX130" s="132"/>
      <c r="CY130" s="132"/>
      <c r="CZ130" s="127"/>
      <c r="DA130" s="127"/>
      <c r="DB130" s="127"/>
      <c r="DC130" s="127"/>
      <c r="DD130" s="127"/>
      <c r="DE130" s="127"/>
      <c r="DF130" s="127"/>
      <c r="DG130" s="127"/>
      <c r="DH130" s="127"/>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32"/>
      <c r="ED130" s="127"/>
      <c r="EE130" s="127"/>
      <c r="EF130" s="127"/>
      <c r="EG130" s="127"/>
      <c r="EH130" s="127"/>
      <c r="EI130" s="127"/>
      <c r="EJ130" s="127"/>
      <c r="EK130" s="127"/>
      <c r="EL130" s="127"/>
      <c r="EM130" s="127"/>
      <c r="EN130" s="127"/>
      <c r="EO130" s="127"/>
      <c r="EP130" s="127"/>
      <c r="EQ130" s="127"/>
      <c r="ER130" s="127"/>
      <c r="ES130" s="127"/>
      <c r="ET130" s="127"/>
      <c r="EU130" s="127"/>
      <c r="EV130" s="127"/>
      <c r="EW130" s="127"/>
      <c r="EX130" s="127"/>
      <c r="EY130" s="127"/>
      <c r="EZ130" s="127"/>
      <c r="FA130" s="127"/>
      <c r="FB130" s="127"/>
      <c r="FC130" s="127"/>
      <c r="FD130" s="127"/>
      <c r="FE130" s="127"/>
      <c r="FF130" s="127"/>
      <c r="FG130" s="127"/>
      <c r="FH130" s="127"/>
      <c r="FI130" s="127"/>
      <c r="FJ130" s="127"/>
      <c r="FK130" s="127"/>
      <c r="FL130" s="127"/>
    </row>
    <row r="131" spans="1:168" s="58" customFormat="1" ht="20.25" hidden="1" customHeight="1">
      <c r="A131" s="639"/>
      <c r="B131" s="720"/>
      <c r="C131" s="1072"/>
      <c r="D131" s="1222"/>
      <c r="E131" s="1222"/>
      <c r="F131" s="1222"/>
      <c r="G131" s="701"/>
      <c r="H131" s="1223"/>
      <c r="I131" s="1222"/>
      <c r="J131" s="1222"/>
      <c r="K131" s="701"/>
      <c r="L131" s="867" t="s">
        <v>1228</v>
      </c>
      <c r="M131" s="720"/>
      <c r="N131" s="867" t="s">
        <v>1229</v>
      </c>
      <c r="O131" s="723"/>
      <c r="P131" s="68"/>
      <c r="Q131" s="873">
        <v>0</v>
      </c>
      <c r="R131" s="152" t="s">
        <v>181</v>
      </c>
      <c r="S131" s="873">
        <v>0</v>
      </c>
      <c r="T131" s="152" t="s">
        <v>181</v>
      </c>
      <c r="U131" s="872">
        <v>0</v>
      </c>
      <c r="V131" s="401"/>
      <c r="W131" s="872">
        <v>0</v>
      </c>
      <c r="X131" s="401"/>
      <c r="Y131" s="410">
        <f t="shared" si="140"/>
        <v>0</v>
      </c>
      <c r="Z131" s="401"/>
      <c r="AA131" s="74"/>
      <c r="AB131" s="152" t="s">
        <v>181</v>
      </c>
      <c r="AC131" s="400">
        <f t="shared" si="141"/>
        <v>0</v>
      </c>
      <c r="AD131" s="69" t="s">
        <v>181</v>
      </c>
      <c r="AE131" s="68"/>
      <c r="AF131" s="873">
        <v>0</v>
      </c>
      <c r="AG131" s="152" t="s">
        <v>181</v>
      </c>
      <c r="AH131" s="873">
        <v>0</v>
      </c>
      <c r="AI131" s="152" t="s">
        <v>181</v>
      </c>
      <c r="AJ131" s="872">
        <v>0</v>
      </c>
      <c r="AK131" s="401"/>
      <c r="AL131" s="872">
        <v>0</v>
      </c>
      <c r="AM131" s="401"/>
      <c r="AN131" s="410">
        <f t="shared" si="142"/>
        <v>0</v>
      </c>
      <c r="AO131" s="401"/>
      <c r="AP131" s="74"/>
      <c r="AQ131" s="152" t="s">
        <v>181</v>
      </c>
      <c r="AR131" s="400">
        <f t="shared" si="143"/>
        <v>0</v>
      </c>
      <c r="AS131" s="69" t="s">
        <v>181</v>
      </c>
      <c r="AT131" s="68"/>
      <c r="AU131" s="873">
        <v>0</v>
      </c>
      <c r="AV131" s="152" t="s">
        <v>181</v>
      </c>
      <c r="AW131" s="873">
        <v>0</v>
      </c>
      <c r="AX131" s="152" t="s">
        <v>181</v>
      </c>
      <c r="AY131" s="872">
        <v>0</v>
      </c>
      <c r="AZ131" s="401"/>
      <c r="BA131" s="872">
        <v>0</v>
      </c>
      <c r="BB131" s="401"/>
      <c r="BC131" s="410">
        <f t="shared" si="144"/>
        <v>0</v>
      </c>
      <c r="BD131" s="401"/>
      <c r="BE131" s="74"/>
      <c r="BF131" s="152" t="s">
        <v>181</v>
      </c>
      <c r="BG131" s="400">
        <f t="shared" si="145"/>
        <v>0</v>
      </c>
      <c r="BH131" s="69" t="s">
        <v>181</v>
      </c>
      <c r="BI131" s="68"/>
      <c r="BJ131" s="873">
        <v>0</v>
      </c>
      <c r="BK131" s="152" t="s">
        <v>181</v>
      </c>
      <c r="BL131" s="873">
        <v>0</v>
      </c>
      <c r="BM131" s="152" t="s">
        <v>181</v>
      </c>
      <c r="BN131" s="872">
        <v>0</v>
      </c>
      <c r="BO131" s="401"/>
      <c r="BP131" s="872">
        <v>0</v>
      </c>
      <c r="BQ131" s="401"/>
      <c r="BR131" s="410">
        <f t="shared" si="146"/>
        <v>0</v>
      </c>
      <c r="BS131" s="401"/>
      <c r="BT131" s="74"/>
      <c r="BU131" s="152" t="s">
        <v>181</v>
      </c>
      <c r="BV131" s="400">
        <f t="shared" si="147"/>
        <v>0</v>
      </c>
      <c r="BW131" s="69" t="s">
        <v>181</v>
      </c>
      <c r="BX131" s="68"/>
      <c r="BY131" s="873">
        <v>0</v>
      </c>
      <c r="BZ131" s="152" t="s">
        <v>181</v>
      </c>
      <c r="CA131" s="873">
        <v>0</v>
      </c>
      <c r="CB131" s="152" t="s">
        <v>181</v>
      </c>
      <c r="CC131" s="872">
        <v>0</v>
      </c>
      <c r="CD131" s="401"/>
      <c r="CE131" s="872">
        <v>0</v>
      </c>
      <c r="CF131" s="401"/>
      <c r="CG131" s="410">
        <f t="shared" si="148"/>
        <v>0</v>
      </c>
      <c r="CH131" s="401"/>
      <c r="CI131" s="74"/>
      <c r="CJ131" s="152" t="s">
        <v>181</v>
      </c>
      <c r="CK131" s="400">
        <f t="shared" si="149"/>
        <v>0</v>
      </c>
      <c r="CL131" s="69" t="s">
        <v>181</v>
      </c>
      <c r="CM131" s="185" t="s">
        <v>181</v>
      </c>
      <c r="CN131" s="185"/>
      <c r="CO131" s="185"/>
      <c r="CP131" s="661" t="s">
        <v>181</v>
      </c>
      <c r="CQ131" s="188" t="s">
        <v>181</v>
      </c>
      <c r="CR131" s="729"/>
      <c r="CS131" s="56"/>
      <c r="CT131" s="132"/>
      <c r="CU131" s="132"/>
      <c r="CV131" s="132"/>
      <c r="CW131" s="132"/>
      <c r="CX131" s="132"/>
      <c r="CY131" s="132"/>
      <c r="CZ131" s="127"/>
      <c r="DA131" s="127"/>
      <c r="DB131" s="127"/>
      <c r="DC131" s="127"/>
      <c r="DD131" s="127"/>
      <c r="DE131" s="127"/>
      <c r="DF131" s="127"/>
      <c r="DG131" s="127"/>
      <c r="DH131" s="127"/>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32"/>
      <c r="ED131" s="127"/>
      <c r="EE131" s="127"/>
      <c r="EF131" s="127"/>
      <c r="EG131" s="127"/>
      <c r="EH131" s="127"/>
      <c r="EI131" s="127"/>
      <c r="EJ131" s="127"/>
      <c r="EK131" s="127"/>
      <c r="EL131" s="127"/>
      <c r="EM131" s="127"/>
      <c r="EN131" s="127"/>
      <c r="EO131" s="127"/>
      <c r="EP131" s="127"/>
      <c r="EQ131" s="127"/>
      <c r="ER131" s="127"/>
      <c r="ES131" s="127"/>
      <c r="ET131" s="127"/>
      <c r="EU131" s="127"/>
      <c r="EV131" s="127"/>
      <c r="EW131" s="127"/>
      <c r="EX131" s="127"/>
      <c r="EY131" s="127"/>
      <c r="EZ131" s="127"/>
      <c r="FA131" s="127"/>
      <c r="FB131" s="127"/>
      <c r="FC131" s="127"/>
      <c r="FD131" s="127"/>
      <c r="FE131" s="127"/>
      <c r="FF131" s="127"/>
      <c r="FG131" s="127"/>
      <c r="FH131" s="127"/>
      <c r="FI131" s="127"/>
      <c r="FJ131" s="127"/>
      <c r="FK131" s="127"/>
      <c r="FL131" s="127"/>
    </row>
    <row r="132" spans="1:168" s="58" customFormat="1" ht="20.25" hidden="1" customHeight="1">
      <c r="A132" s="639"/>
      <c r="B132" s="720"/>
      <c r="C132" s="1072"/>
      <c r="D132" s="1222"/>
      <c r="E132" s="1222"/>
      <c r="F132" s="1222"/>
      <c r="G132" s="701"/>
      <c r="H132" s="1223"/>
      <c r="I132" s="1222"/>
      <c r="J132" s="1222"/>
      <c r="K132" s="701"/>
      <c r="L132" s="868" t="s">
        <v>1231</v>
      </c>
      <c r="M132" s="720"/>
      <c r="N132" s="867" t="s">
        <v>1232</v>
      </c>
      <c r="O132" s="723"/>
      <c r="P132" s="68"/>
      <c r="Q132" s="873">
        <v>0</v>
      </c>
      <c r="R132" s="152" t="s">
        <v>181</v>
      </c>
      <c r="S132" s="873">
        <v>0</v>
      </c>
      <c r="T132" s="152" t="s">
        <v>181</v>
      </c>
      <c r="U132" s="872">
        <v>0</v>
      </c>
      <c r="V132" s="401"/>
      <c r="W132" s="872">
        <v>0</v>
      </c>
      <c r="X132" s="401"/>
      <c r="Y132" s="410">
        <f t="shared" si="140"/>
        <v>0</v>
      </c>
      <c r="Z132" s="401"/>
      <c r="AA132" s="74"/>
      <c r="AB132" s="152" t="s">
        <v>181</v>
      </c>
      <c r="AC132" s="400">
        <f t="shared" si="141"/>
        <v>0</v>
      </c>
      <c r="AD132" s="69" t="s">
        <v>181</v>
      </c>
      <c r="AE132" s="68"/>
      <c r="AF132" s="873">
        <v>0</v>
      </c>
      <c r="AG132" s="152" t="s">
        <v>181</v>
      </c>
      <c r="AH132" s="873">
        <v>0</v>
      </c>
      <c r="AI132" s="152" t="s">
        <v>181</v>
      </c>
      <c r="AJ132" s="872">
        <v>0</v>
      </c>
      <c r="AK132" s="401"/>
      <c r="AL132" s="872">
        <v>0</v>
      </c>
      <c r="AM132" s="401"/>
      <c r="AN132" s="410">
        <f t="shared" si="142"/>
        <v>0</v>
      </c>
      <c r="AO132" s="401"/>
      <c r="AP132" s="74"/>
      <c r="AQ132" s="152" t="s">
        <v>181</v>
      </c>
      <c r="AR132" s="400">
        <f t="shared" si="143"/>
        <v>0</v>
      </c>
      <c r="AS132" s="69" t="s">
        <v>181</v>
      </c>
      <c r="AT132" s="68"/>
      <c r="AU132" s="873">
        <v>0</v>
      </c>
      <c r="AV132" s="152" t="s">
        <v>181</v>
      </c>
      <c r="AW132" s="873">
        <v>0</v>
      </c>
      <c r="AX132" s="152" t="s">
        <v>181</v>
      </c>
      <c r="AY132" s="872">
        <v>0</v>
      </c>
      <c r="AZ132" s="401"/>
      <c r="BA132" s="872">
        <v>0</v>
      </c>
      <c r="BB132" s="401"/>
      <c r="BC132" s="410">
        <f t="shared" si="144"/>
        <v>0</v>
      </c>
      <c r="BD132" s="401"/>
      <c r="BE132" s="74"/>
      <c r="BF132" s="152" t="s">
        <v>181</v>
      </c>
      <c r="BG132" s="400">
        <f t="shared" si="145"/>
        <v>0</v>
      </c>
      <c r="BH132" s="69" t="s">
        <v>181</v>
      </c>
      <c r="BI132" s="68"/>
      <c r="BJ132" s="873">
        <v>0</v>
      </c>
      <c r="BK132" s="152" t="s">
        <v>181</v>
      </c>
      <c r="BL132" s="873">
        <v>0</v>
      </c>
      <c r="BM132" s="152" t="s">
        <v>181</v>
      </c>
      <c r="BN132" s="872">
        <v>0</v>
      </c>
      <c r="BO132" s="401"/>
      <c r="BP132" s="872">
        <v>0</v>
      </c>
      <c r="BQ132" s="401"/>
      <c r="BR132" s="410">
        <f t="shared" si="146"/>
        <v>0</v>
      </c>
      <c r="BS132" s="401"/>
      <c r="BT132" s="74"/>
      <c r="BU132" s="152" t="s">
        <v>181</v>
      </c>
      <c r="BV132" s="400">
        <f t="shared" si="147"/>
        <v>0</v>
      </c>
      <c r="BW132" s="69" t="s">
        <v>181</v>
      </c>
      <c r="BX132" s="68"/>
      <c r="BY132" s="873">
        <v>0</v>
      </c>
      <c r="BZ132" s="152" t="s">
        <v>181</v>
      </c>
      <c r="CA132" s="873">
        <v>0</v>
      </c>
      <c r="CB132" s="152" t="s">
        <v>181</v>
      </c>
      <c r="CC132" s="872">
        <v>0</v>
      </c>
      <c r="CD132" s="401"/>
      <c r="CE132" s="872">
        <v>0</v>
      </c>
      <c r="CF132" s="401"/>
      <c r="CG132" s="410">
        <f t="shared" si="148"/>
        <v>0</v>
      </c>
      <c r="CH132" s="401"/>
      <c r="CI132" s="74"/>
      <c r="CJ132" s="152" t="s">
        <v>181</v>
      </c>
      <c r="CK132" s="400">
        <f t="shared" si="149"/>
        <v>0</v>
      </c>
      <c r="CL132" s="69" t="s">
        <v>181</v>
      </c>
      <c r="CM132" s="185" t="s">
        <v>181</v>
      </c>
      <c r="CN132" s="185"/>
      <c r="CO132" s="185"/>
      <c r="CP132" s="661" t="s">
        <v>181</v>
      </c>
      <c r="CQ132" s="188" t="s">
        <v>181</v>
      </c>
      <c r="CR132" s="729"/>
      <c r="CS132" s="56"/>
      <c r="CT132" s="132"/>
      <c r="CU132" s="132"/>
      <c r="CV132" s="132"/>
      <c r="CW132" s="132"/>
      <c r="CX132" s="132"/>
      <c r="CY132" s="132"/>
      <c r="CZ132" s="127"/>
      <c r="DA132" s="127"/>
      <c r="DB132" s="127"/>
      <c r="DC132" s="127"/>
      <c r="DD132" s="127"/>
      <c r="DE132" s="127"/>
      <c r="DF132" s="127"/>
      <c r="DG132" s="127"/>
      <c r="DH132" s="127"/>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32"/>
      <c r="ED132" s="127"/>
      <c r="EE132" s="127"/>
      <c r="EF132" s="127"/>
      <c r="EG132" s="127"/>
      <c r="EH132" s="127"/>
      <c r="EI132" s="127"/>
      <c r="EJ132" s="127"/>
      <c r="EK132" s="127"/>
      <c r="EL132" s="127"/>
      <c r="EM132" s="127"/>
      <c r="EN132" s="127"/>
      <c r="EO132" s="127"/>
      <c r="EP132" s="127"/>
      <c r="EQ132" s="127"/>
      <c r="ER132" s="127"/>
      <c r="ES132" s="127"/>
      <c r="ET132" s="127"/>
      <c r="EU132" s="127"/>
      <c r="EV132" s="127"/>
      <c r="EW132" s="127"/>
      <c r="EX132" s="127"/>
      <c r="EY132" s="127"/>
      <c r="EZ132" s="127"/>
      <c r="FA132" s="127"/>
      <c r="FB132" s="127"/>
      <c r="FC132" s="127"/>
      <c r="FD132" s="127"/>
      <c r="FE132" s="127"/>
      <c r="FF132" s="127"/>
      <c r="FG132" s="127"/>
      <c r="FH132" s="127"/>
      <c r="FI132" s="127"/>
      <c r="FJ132" s="127"/>
      <c r="FK132" s="127"/>
      <c r="FL132" s="127"/>
    </row>
    <row r="133" spans="1:168" s="58" customFormat="1" ht="20.25" hidden="1" customHeight="1">
      <c r="A133" s="639"/>
      <c r="B133" s="720"/>
      <c r="C133" s="1072"/>
      <c r="D133" s="1222"/>
      <c r="E133" s="1222"/>
      <c r="F133" s="1222"/>
      <c r="G133" s="701"/>
      <c r="H133" s="1223"/>
      <c r="I133" s="1222"/>
      <c r="J133" s="1222"/>
      <c r="K133" s="701"/>
      <c r="L133" s="867" t="s">
        <v>1233</v>
      </c>
      <c r="M133" s="720"/>
      <c r="N133" s="867" t="s">
        <v>1234</v>
      </c>
      <c r="O133" s="723"/>
      <c r="P133" s="68"/>
      <c r="Q133" s="873">
        <v>0</v>
      </c>
      <c r="R133" s="152" t="s">
        <v>181</v>
      </c>
      <c r="S133" s="873">
        <v>0</v>
      </c>
      <c r="T133" s="152" t="s">
        <v>181</v>
      </c>
      <c r="U133" s="872">
        <v>0</v>
      </c>
      <c r="V133" s="401"/>
      <c r="W133" s="872">
        <v>0</v>
      </c>
      <c r="X133" s="401"/>
      <c r="Y133" s="410">
        <f t="shared" si="140"/>
        <v>0</v>
      </c>
      <c r="Z133" s="401"/>
      <c r="AA133" s="74"/>
      <c r="AB133" s="152" t="s">
        <v>181</v>
      </c>
      <c r="AC133" s="400">
        <f t="shared" si="141"/>
        <v>0</v>
      </c>
      <c r="AD133" s="69" t="s">
        <v>181</v>
      </c>
      <c r="AE133" s="68"/>
      <c r="AF133" s="873">
        <v>0</v>
      </c>
      <c r="AG133" s="152" t="s">
        <v>181</v>
      </c>
      <c r="AH133" s="873">
        <v>0</v>
      </c>
      <c r="AI133" s="152" t="s">
        <v>181</v>
      </c>
      <c r="AJ133" s="872">
        <v>0</v>
      </c>
      <c r="AK133" s="401"/>
      <c r="AL133" s="872">
        <v>0</v>
      </c>
      <c r="AM133" s="401"/>
      <c r="AN133" s="410">
        <f t="shared" si="142"/>
        <v>0</v>
      </c>
      <c r="AO133" s="401"/>
      <c r="AP133" s="74"/>
      <c r="AQ133" s="152" t="s">
        <v>181</v>
      </c>
      <c r="AR133" s="400">
        <f t="shared" si="143"/>
        <v>0</v>
      </c>
      <c r="AS133" s="69" t="s">
        <v>181</v>
      </c>
      <c r="AT133" s="68"/>
      <c r="AU133" s="873">
        <v>0</v>
      </c>
      <c r="AV133" s="152" t="s">
        <v>181</v>
      </c>
      <c r="AW133" s="873">
        <v>0</v>
      </c>
      <c r="AX133" s="152" t="s">
        <v>181</v>
      </c>
      <c r="AY133" s="872">
        <v>0</v>
      </c>
      <c r="AZ133" s="401"/>
      <c r="BA133" s="872">
        <v>0</v>
      </c>
      <c r="BB133" s="401"/>
      <c r="BC133" s="410">
        <f t="shared" si="144"/>
        <v>0</v>
      </c>
      <c r="BD133" s="401"/>
      <c r="BE133" s="74"/>
      <c r="BF133" s="152" t="s">
        <v>181</v>
      </c>
      <c r="BG133" s="400">
        <f t="shared" si="145"/>
        <v>0</v>
      </c>
      <c r="BH133" s="69" t="s">
        <v>181</v>
      </c>
      <c r="BI133" s="68"/>
      <c r="BJ133" s="873">
        <v>0</v>
      </c>
      <c r="BK133" s="152" t="s">
        <v>181</v>
      </c>
      <c r="BL133" s="873">
        <v>0</v>
      </c>
      <c r="BM133" s="152" t="s">
        <v>181</v>
      </c>
      <c r="BN133" s="872">
        <v>0</v>
      </c>
      <c r="BO133" s="401"/>
      <c r="BP133" s="872">
        <v>0</v>
      </c>
      <c r="BQ133" s="401"/>
      <c r="BR133" s="410">
        <f t="shared" si="146"/>
        <v>0</v>
      </c>
      <c r="BS133" s="401"/>
      <c r="BT133" s="74"/>
      <c r="BU133" s="152" t="s">
        <v>181</v>
      </c>
      <c r="BV133" s="400">
        <f t="shared" si="147"/>
        <v>0</v>
      </c>
      <c r="BW133" s="69" t="s">
        <v>181</v>
      </c>
      <c r="BX133" s="68"/>
      <c r="BY133" s="873">
        <v>0</v>
      </c>
      <c r="BZ133" s="152" t="s">
        <v>181</v>
      </c>
      <c r="CA133" s="873">
        <v>0</v>
      </c>
      <c r="CB133" s="152" t="s">
        <v>181</v>
      </c>
      <c r="CC133" s="872">
        <v>0</v>
      </c>
      <c r="CD133" s="401"/>
      <c r="CE133" s="872">
        <v>0</v>
      </c>
      <c r="CF133" s="401"/>
      <c r="CG133" s="410">
        <f t="shared" si="148"/>
        <v>0</v>
      </c>
      <c r="CH133" s="401"/>
      <c r="CI133" s="74"/>
      <c r="CJ133" s="152" t="s">
        <v>181</v>
      </c>
      <c r="CK133" s="400">
        <f t="shared" si="149"/>
        <v>0</v>
      </c>
      <c r="CL133" s="69" t="s">
        <v>181</v>
      </c>
      <c r="CM133" s="185" t="s">
        <v>181</v>
      </c>
      <c r="CN133" s="185"/>
      <c r="CO133" s="185"/>
      <c r="CP133" s="661" t="s">
        <v>181</v>
      </c>
      <c r="CQ133" s="188" t="s">
        <v>181</v>
      </c>
      <c r="CR133" s="729"/>
      <c r="CS133" s="56"/>
      <c r="CT133" s="132"/>
      <c r="CU133" s="132"/>
      <c r="CV133" s="132"/>
      <c r="CW133" s="132"/>
      <c r="CX133" s="132"/>
      <c r="CY133" s="132"/>
      <c r="CZ133" s="127"/>
      <c r="DA133" s="127"/>
      <c r="DB133" s="127"/>
      <c r="DC133" s="127"/>
      <c r="DD133" s="127"/>
      <c r="DE133" s="127"/>
      <c r="DF133" s="127"/>
      <c r="DG133" s="127"/>
      <c r="DH133" s="127"/>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32"/>
      <c r="ED133" s="127"/>
      <c r="EE133" s="127"/>
      <c r="EF133" s="127"/>
      <c r="EG133" s="127"/>
      <c r="EH133" s="127"/>
      <c r="EI133" s="127"/>
      <c r="EJ133" s="127"/>
      <c r="EK133" s="127"/>
      <c r="EL133" s="127"/>
      <c r="EM133" s="127"/>
      <c r="EN133" s="127"/>
      <c r="EO133" s="127"/>
      <c r="EP133" s="127"/>
      <c r="EQ133" s="127"/>
      <c r="ER133" s="127"/>
      <c r="ES133" s="127"/>
      <c r="ET133" s="127"/>
      <c r="EU133" s="127"/>
      <c r="EV133" s="127"/>
      <c r="EW133" s="127"/>
      <c r="EX133" s="127"/>
      <c r="EY133" s="127"/>
      <c r="EZ133" s="127"/>
      <c r="FA133" s="127"/>
      <c r="FB133" s="127"/>
      <c r="FC133" s="127"/>
      <c r="FD133" s="127"/>
      <c r="FE133" s="127"/>
      <c r="FF133" s="127"/>
      <c r="FG133" s="127"/>
      <c r="FH133" s="127"/>
      <c r="FI133" s="127"/>
      <c r="FJ133" s="127"/>
      <c r="FK133" s="127"/>
      <c r="FL133" s="127"/>
    </row>
    <row r="134" spans="1:168" s="58" customFormat="1" ht="20.25" hidden="1" customHeight="1">
      <c r="A134" s="639"/>
      <c r="B134" s="701"/>
      <c r="C134" s="1068" t="s">
        <v>181</v>
      </c>
      <c r="D134" s="1222"/>
      <c r="E134" s="1222"/>
      <c r="F134" s="1222"/>
      <c r="G134" s="701" t="s">
        <v>181</v>
      </c>
      <c r="H134" s="1224"/>
      <c r="I134" s="1222"/>
      <c r="J134" s="1222"/>
      <c r="K134" s="701" t="s">
        <v>181</v>
      </c>
      <c r="L134" s="870" t="s">
        <v>6</v>
      </c>
      <c r="M134" s="871" t="s">
        <v>181</v>
      </c>
      <c r="N134" s="867" t="s">
        <v>1234</v>
      </c>
      <c r="O134" s="701"/>
      <c r="P134" s="68"/>
      <c r="Q134" s="873">
        <v>0</v>
      </c>
      <c r="R134" s="152" t="s">
        <v>181</v>
      </c>
      <c r="S134" s="873">
        <v>0</v>
      </c>
      <c r="T134" s="152" t="s">
        <v>181</v>
      </c>
      <c r="U134" s="872">
        <v>0</v>
      </c>
      <c r="V134" s="401"/>
      <c r="W134" s="872">
        <v>0</v>
      </c>
      <c r="X134" s="401"/>
      <c r="Y134" s="410">
        <f t="shared" si="140"/>
        <v>0</v>
      </c>
      <c r="Z134" s="401"/>
      <c r="AA134" s="74"/>
      <c r="AB134" s="152" t="s">
        <v>181</v>
      </c>
      <c r="AC134" s="400">
        <f t="shared" si="141"/>
        <v>0</v>
      </c>
      <c r="AD134" s="69" t="s">
        <v>181</v>
      </c>
      <c r="AE134" s="68"/>
      <c r="AF134" s="873">
        <v>0</v>
      </c>
      <c r="AG134" s="152" t="s">
        <v>181</v>
      </c>
      <c r="AH134" s="873">
        <v>0</v>
      </c>
      <c r="AI134" s="152" t="s">
        <v>181</v>
      </c>
      <c r="AJ134" s="872">
        <v>0</v>
      </c>
      <c r="AK134" s="401"/>
      <c r="AL134" s="872">
        <v>0</v>
      </c>
      <c r="AM134" s="401"/>
      <c r="AN134" s="410">
        <f t="shared" si="142"/>
        <v>0</v>
      </c>
      <c r="AO134" s="401"/>
      <c r="AP134" s="74"/>
      <c r="AQ134" s="152" t="s">
        <v>181</v>
      </c>
      <c r="AR134" s="400">
        <f t="shared" si="143"/>
        <v>0</v>
      </c>
      <c r="AS134" s="69" t="s">
        <v>181</v>
      </c>
      <c r="AT134" s="68"/>
      <c r="AU134" s="873">
        <v>0</v>
      </c>
      <c r="AV134" s="152" t="s">
        <v>181</v>
      </c>
      <c r="AW134" s="873">
        <v>0</v>
      </c>
      <c r="AX134" s="152" t="s">
        <v>181</v>
      </c>
      <c r="AY134" s="872">
        <v>0</v>
      </c>
      <c r="AZ134" s="401"/>
      <c r="BA134" s="872">
        <v>0</v>
      </c>
      <c r="BB134" s="401"/>
      <c r="BC134" s="410">
        <f t="shared" si="144"/>
        <v>0</v>
      </c>
      <c r="BD134" s="401"/>
      <c r="BE134" s="74"/>
      <c r="BF134" s="152" t="s">
        <v>181</v>
      </c>
      <c r="BG134" s="400">
        <f t="shared" si="145"/>
        <v>0</v>
      </c>
      <c r="BH134" s="69" t="s">
        <v>181</v>
      </c>
      <c r="BI134" s="68"/>
      <c r="BJ134" s="873">
        <v>0</v>
      </c>
      <c r="BK134" s="152" t="s">
        <v>181</v>
      </c>
      <c r="BL134" s="873">
        <v>0</v>
      </c>
      <c r="BM134" s="152" t="s">
        <v>181</v>
      </c>
      <c r="BN134" s="872">
        <v>0</v>
      </c>
      <c r="BO134" s="401"/>
      <c r="BP134" s="872">
        <v>0</v>
      </c>
      <c r="BQ134" s="401"/>
      <c r="BR134" s="410">
        <f t="shared" si="146"/>
        <v>0</v>
      </c>
      <c r="BS134" s="401"/>
      <c r="BT134" s="74"/>
      <c r="BU134" s="152" t="s">
        <v>181</v>
      </c>
      <c r="BV134" s="400">
        <f t="shared" si="147"/>
        <v>0</v>
      </c>
      <c r="BW134" s="69" t="s">
        <v>181</v>
      </c>
      <c r="BX134" s="68"/>
      <c r="BY134" s="873">
        <v>0</v>
      </c>
      <c r="BZ134" s="152" t="s">
        <v>181</v>
      </c>
      <c r="CA134" s="873">
        <v>0</v>
      </c>
      <c r="CB134" s="152" t="s">
        <v>181</v>
      </c>
      <c r="CC134" s="872">
        <v>0</v>
      </c>
      <c r="CD134" s="401"/>
      <c r="CE134" s="872">
        <v>0</v>
      </c>
      <c r="CF134" s="401"/>
      <c r="CG134" s="410">
        <f t="shared" si="148"/>
        <v>0</v>
      </c>
      <c r="CH134" s="401"/>
      <c r="CI134" s="74"/>
      <c r="CJ134" s="152" t="s">
        <v>181</v>
      </c>
      <c r="CK134" s="400">
        <f t="shared" si="149"/>
        <v>0</v>
      </c>
      <c r="CL134" s="69" t="s">
        <v>181</v>
      </c>
      <c r="CM134" s="185" t="s">
        <v>181</v>
      </c>
      <c r="CN134" s="185"/>
      <c r="CO134" s="185"/>
      <c r="CP134" s="661" t="s">
        <v>181</v>
      </c>
      <c r="CQ134" s="188" t="s">
        <v>181</v>
      </c>
      <c r="CR134" s="729"/>
      <c r="CS134" s="56"/>
      <c r="CT134" s="132"/>
      <c r="CU134" s="132"/>
      <c r="CV134" s="132"/>
      <c r="CW134" s="132"/>
      <c r="CX134" s="132"/>
      <c r="CY134" s="132"/>
      <c r="CZ134" s="127"/>
      <c r="DA134" s="127"/>
      <c r="DB134" s="127"/>
      <c r="DC134" s="127"/>
      <c r="DD134" s="127"/>
      <c r="DE134" s="127"/>
      <c r="DF134" s="127"/>
      <c r="DG134" s="127"/>
      <c r="DH134" s="127"/>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32"/>
      <c r="ED134" s="127"/>
      <c r="EE134" s="127"/>
      <c r="EF134" s="127"/>
      <c r="EG134" s="127"/>
      <c r="EH134" s="127"/>
      <c r="EI134" s="127"/>
      <c r="EJ134" s="127"/>
      <c r="EK134" s="127"/>
      <c r="EL134" s="127"/>
      <c r="EM134" s="127"/>
      <c r="EN134" s="127"/>
      <c r="EO134" s="127"/>
      <c r="EP134" s="127"/>
      <c r="EQ134" s="127"/>
      <c r="ER134" s="127"/>
      <c r="ES134" s="127"/>
      <c r="ET134" s="127"/>
      <c r="EU134" s="127"/>
      <c r="EV134" s="127"/>
      <c r="EW134" s="127"/>
      <c r="EX134" s="127"/>
      <c r="EY134" s="127"/>
      <c r="EZ134" s="127"/>
      <c r="FA134" s="127"/>
      <c r="FB134" s="127"/>
      <c r="FC134" s="127"/>
      <c r="FD134" s="127"/>
      <c r="FE134" s="127"/>
      <c r="FF134" s="127"/>
      <c r="FG134" s="127"/>
      <c r="FH134" s="127"/>
      <c r="FI134" s="127"/>
      <c r="FJ134" s="127"/>
      <c r="FK134" s="127"/>
      <c r="FL134" s="127"/>
    </row>
    <row r="135" spans="1:168" s="58" customFormat="1" ht="20.25" customHeight="1">
      <c r="A135" s="639"/>
      <c r="B135" s="701"/>
      <c r="C135" s="701"/>
      <c r="D135" s="701"/>
      <c r="E135" s="701"/>
      <c r="F135" s="701"/>
      <c r="G135" s="701"/>
      <c r="H135" s="701"/>
      <c r="I135" s="701"/>
      <c r="J135" s="701"/>
      <c r="K135" s="701"/>
      <c r="L135" s="701"/>
      <c r="M135" s="701"/>
      <c r="N135" s="723"/>
      <c r="O135" s="701"/>
      <c r="P135" s="68"/>
      <c r="Q135" s="152"/>
      <c r="R135" s="152"/>
      <c r="S135" s="152"/>
      <c r="T135" s="152"/>
      <c r="U135" s="401"/>
      <c r="V135" s="401"/>
      <c r="W135" s="401"/>
      <c r="X135" s="401"/>
      <c r="Y135" s="401"/>
      <c r="Z135" s="401"/>
      <c r="AA135" s="401"/>
      <c r="AB135" s="401"/>
      <c r="AC135" s="401"/>
      <c r="AD135" s="69"/>
      <c r="AE135" s="68"/>
      <c r="AF135" s="152"/>
      <c r="AG135" s="152"/>
      <c r="AH135" s="152"/>
      <c r="AI135" s="152"/>
      <c r="AJ135" s="401"/>
      <c r="AK135" s="401"/>
      <c r="AL135" s="401"/>
      <c r="AM135" s="401"/>
      <c r="AN135" s="401"/>
      <c r="AO135" s="401"/>
      <c r="AP135" s="401"/>
      <c r="AQ135" s="401"/>
      <c r="AR135" s="401"/>
      <c r="AS135" s="69"/>
      <c r="AT135" s="68"/>
      <c r="AU135" s="152"/>
      <c r="AV135" s="152"/>
      <c r="AW135" s="152"/>
      <c r="AX135" s="152"/>
      <c r="AY135" s="401"/>
      <c r="AZ135" s="401"/>
      <c r="BA135" s="401"/>
      <c r="BB135" s="401"/>
      <c r="BC135" s="401"/>
      <c r="BD135" s="401"/>
      <c r="BE135" s="401"/>
      <c r="BF135" s="401"/>
      <c r="BG135" s="401"/>
      <c r="BH135" s="69"/>
      <c r="BI135" s="68"/>
      <c r="BJ135" s="152"/>
      <c r="BK135" s="152"/>
      <c r="BL135" s="152"/>
      <c r="BM135" s="152"/>
      <c r="BN135" s="401"/>
      <c r="BO135" s="401"/>
      <c r="BP135" s="401"/>
      <c r="BQ135" s="401"/>
      <c r="BR135" s="401"/>
      <c r="BS135" s="401"/>
      <c r="BT135" s="401"/>
      <c r="BU135" s="401"/>
      <c r="BV135" s="401"/>
      <c r="BW135" s="69"/>
      <c r="BX135" s="68"/>
      <c r="BY135" s="152"/>
      <c r="BZ135" s="152"/>
      <c r="CA135" s="152"/>
      <c r="CB135" s="152"/>
      <c r="CC135" s="401"/>
      <c r="CD135" s="401"/>
      <c r="CE135" s="401"/>
      <c r="CF135" s="401"/>
      <c r="CG135" s="401"/>
      <c r="CH135" s="401"/>
      <c r="CI135" s="401"/>
      <c r="CJ135" s="401"/>
      <c r="CK135" s="401"/>
      <c r="CL135" s="69" t="s">
        <v>181</v>
      </c>
      <c r="CM135" s="185" t="s">
        <v>181</v>
      </c>
      <c r="CN135" s="185"/>
      <c r="CO135" s="185"/>
      <c r="CP135" s="661" t="s">
        <v>181</v>
      </c>
      <c r="CQ135" s="188" t="s">
        <v>181</v>
      </c>
      <c r="CR135" s="729"/>
      <c r="CS135" s="56"/>
      <c r="CT135" s="132"/>
      <c r="CU135" s="132"/>
      <c r="CV135" s="132"/>
      <c r="CW135" s="132"/>
      <c r="CX135" s="132"/>
      <c r="CY135" s="132"/>
      <c r="CZ135" s="127"/>
      <c r="DA135" s="127"/>
      <c r="DB135" s="127"/>
      <c r="DC135" s="127"/>
      <c r="DD135" s="127"/>
      <c r="DE135" s="127"/>
      <c r="DF135" s="127"/>
      <c r="DG135" s="127"/>
      <c r="DH135" s="127"/>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32"/>
      <c r="ED135" s="127"/>
      <c r="EE135" s="127"/>
      <c r="EF135" s="127"/>
      <c r="EG135" s="127"/>
      <c r="EH135" s="127"/>
      <c r="EI135" s="127"/>
      <c r="EJ135" s="127"/>
      <c r="EK135" s="127"/>
      <c r="EL135" s="127"/>
      <c r="EM135" s="127"/>
      <c r="EN135" s="127"/>
      <c r="EO135" s="127"/>
      <c r="EP135" s="127"/>
      <c r="EQ135" s="127"/>
      <c r="ER135" s="127"/>
      <c r="ES135" s="127"/>
      <c r="ET135" s="127"/>
      <c r="EU135" s="127"/>
      <c r="EV135" s="127"/>
      <c r="EW135" s="127"/>
      <c r="EX135" s="127"/>
      <c r="EY135" s="127"/>
      <c r="EZ135" s="127"/>
      <c r="FA135" s="127"/>
      <c r="FB135" s="127"/>
      <c r="FC135" s="127"/>
      <c r="FD135" s="127"/>
      <c r="FE135" s="127"/>
      <c r="FF135" s="127"/>
      <c r="FG135" s="127"/>
      <c r="FH135" s="127"/>
      <c r="FI135" s="127"/>
      <c r="FJ135" s="127"/>
      <c r="FK135" s="127"/>
      <c r="FL135" s="127"/>
    </row>
    <row r="136" spans="1:168" s="58" customFormat="1" ht="20.25" customHeight="1">
      <c r="A136" s="639"/>
      <c r="B136" s="721">
        <v>3</v>
      </c>
      <c r="C136" s="1230" t="s">
        <v>208</v>
      </c>
      <c r="D136" s="1103"/>
      <c r="E136" s="1103"/>
      <c r="F136" s="1103"/>
      <c r="G136" s="1103"/>
      <c r="H136" s="1103"/>
      <c r="I136" s="1103"/>
      <c r="J136" s="1103"/>
      <c r="K136" s="1103"/>
      <c r="L136" s="1103"/>
      <c r="M136" s="1103"/>
      <c r="N136" s="1231"/>
      <c r="O136" s="701"/>
      <c r="P136" s="68"/>
      <c r="Q136" s="152"/>
      <c r="R136" s="152"/>
      <c r="S136" s="152"/>
      <c r="T136" s="152"/>
      <c r="U136" s="401"/>
      <c r="V136" s="401"/>
      <c r="W136" s="401"/>
      <c r="X136" s="401"/>
      <c r="Y136" s="401"/>
      <c r="Z136" s="401"/>
      <c r="AA136" s="401"/>
      <c r="AB136" s="401"/>
      <c r="AC136" s="401" t="s">
        <v>138</v>
      </c>
      <c r="AD136" s="69"/>
      <c r="AE136" s="68"/>
      <c r="AF136" s="152"/>
      <c r="AG136" s="152"/>
      <c r="AH136" s="152"/>
      <c r="AI136" s="152"/>
      <c r="AJ136" s="401"/>
      <c r="AK136" s="401"/>
      <c r="AL136" s="401"/>
      <c r="AM136" s="401"/>
      <c r="AN136" s="401"/>
      <c r="AO136" s="401"/>
      <c r="AP136" s="401"/>
      <c r="AQ136" s="401"/>
      <c r="AR136" s="401" t="s">
        <v>138</v>
      </c>
      <c r="AS136" s="69"/>
      <c r="AT136" s="68"/>
      <c r="AU136" s="152"/>
      <c r="AV136" s="152"/>
      <c r="AW136" s="152"/>
      <c r="AX136" s="152"/>
      <c r="AY136" s="401"/>
      <c r="AZ136" s="401"/>
      <c r="BA136" s="401"/>
      <c r="BB136" s="401"/>
      <c r="BC136" s="401"/>
      <c r="BD136" s="401"/>
      <c r="BE136" s="401"/>
      <c r="BF136" s="401"/>
      <c r="BG136" s="401" t="s">
        <v>138</v>
      </c>
      <c r="BH136" s="69"/>
      <c r="BI136" s="68"/>
      <c r="BJ136" s="152"/>
      <c r="BK136" s="152"/>
      <c r="BL136" s="152"/>
      <c r="BM136" s="152"/>
      <c r="BN136" s="401"/>
      <c r="BO136" s="401"/>
      <c r="BP136" s="401"/>
      <c r="BQ136" s="401"/>
      <c r="BR136" s="401"/>
      <c r="BS136" s="401"/>
      <c r="BT136" s="401"/>
      <c r="BU136" s="401"/>
      <c r="BV136" s="401" t="s">
        <v>138</v>
      </c>
      <c r="BW136" s="69"/>
      <c r="BX136" s="68"/>
      <c r="BY136" s="152"/>
      <c r="BZ136" s="152"/>
      <c r="CA136" s="152"/>
      <c r="CB136" s="152"/>
      <c r="CC136" s="401"/>
      <c r="CD136" s="401"/>
      <c r="CE136" s="401"/>
      <c r="CF136" s="401"/>
      <c r="CG136" s="401"/>
      <c r="CH136" s="401"/>
      <c r="CI136" s="401"/>
      <c r="CJ136" s="401"/>
      <c r="CK136" s="401" t="s">
        <v>138</v>
      </c>
      <c r="CL136" s="69" t="s">
        <v>181</v>
      </c>
      <c r="CM136" s="185" t="s">
        <v>181</v>
      </c>
      <c r="CN136" s="185"/>
      <c r="CO136" s="185"/>
      <c r="CP136" s="661" t="s">
        <v>181</v>
      </c>
      <c r="CQ136" s="188" t="s">
        <v>181</v>
      </c>
      <c r="CR136" s="729"/>
      <c r="CS136" s="56"/>
      <c r="CT136" s="132"/>
      <c r="CU136" s="132"/>
      <c r="CV136" s="132"/>
      <c r="CW136" s="132"/>
      <c r="CX136" s="132"/>
      <c r="CY136" s="132"/>
      <c r="CZ136" s="127"/>
      <c r="DA136" s="127"/>
      <c r="DB136" s="127"/>
      <c r="DC136" s="127"/>
      <c r="DD136" s="127"/>
      <c r="DE136" s="127"/>
      <c r="DF136" s="127"/>
      <c r="DG136" s="127"/>
      <c r="DH136" s="127"/>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32"/>
      <c r="ED136" s="127"/>
      <c r="EE136" s="127"/>
      <c r="EF136" s="127"/>
      <c r="EG136" s="127"/>
      <c r="EH136" s="127"/>
      <c r="EI136" s="127"/>
      <c r="EJ136" s="127"/>
      <c r="EK136" s="127"/>
      <c r="EL136" s="127"/>
      <c r="EM136" s="127"/>
      <c r="EN136" s="127"/>
      <c r="EO136" s="127"/>
      <c r="EP136" s="127"/>
      <c r="EQ136" s="127"/>
      <c r="ER136" s="127"/>
      <c r="ES136" s="127"/>
      <c r="ET136" s="127"/>
      <c r="EU136" s="127"/>
      <c r="EV136" s="127"/>
      <c r="EW136" s="127"/>
      <c r="EX136" s="127"/>
      <c r="EY136" s="127"/>
      <c r="EZ136" s="127"/>
      <c r="FA136" s="127"/>
      <c r="FB136" s="127"/>
      <c r="FC136" s="127"/>
      <c r="FD136" s="127"/>
      <c r="FE136" s="127"/>
      <c r="FF136" s="127"/>
      <c r="FG136" s="127"/>
      <c r="FH136" s="127"/>
      <c r="FI136" s="127"/>
      <c r="FJ136" s="127"/>
      <c r="FK136" s="127"/>
      <c r="FL136" s="127"/>
    </row>
    <row r="137" spans="1:168" s="58" customFormat="1" ht="30" customHeight="1">
      <c r="A137" s="639"/>
      <c r="B137" s="721"/>
      <c r="C137" s="1226" t="s">
        <v>1223</v>
      </c>
      <c r="D137" s="1227"/>
      <c r="E137" s="1228"/>
      <c r="F137" s="1228"/>
      <c r="G137" s="720" t="s">
        <v>181</v>
      </c>
      <c r="H137" s="1229" t="s">
        <v>1224</v>
      </c>
      <c r="I137" s="1228"/>
      <c r="J137" s="1228"/>
      <c r="K137" s="720" t="s">
        <v>181</v>
      </c>
      <c r="L137" s="869" t="s">
        <v>1225</v>
      </c>
      <c r="M137" s="720" t="s">
        <v>181</v>
      </c>
      <c r="N137" s="864" t="s">
        <v>1230</v>
      </c>
      <c r="O137" s="701"/>
      <c r="P137" s="68"/>
      <c r="Q137" s="855" t="s">
        <v>1235</v>
      </c>
      <c r="R137" s="855"/>
      <c r="S137" s="855" t="s">
        <v>1236</v>
      </c>
      <c r="T137" s="855"/>
      <c r="U137" s="874" t="s">
        <v>1237</v>
      </c>
      <c r="V137" s="874"/>
      <c r="W137" s="874" t="s">
        <v>1238</v>
      </c>
      <c r="X137" s="874"/>
      <c r="Y137" s="841" t="s">
        <v>1220</v>
      </c>
      <c r="Z137" s="401"/>
      <c r="AA137" s="842" t="s">
        <v>1216</v>
      </c>
      <c r="AB137" s="154"/>
      <c r="AC137" s="841" t="s">
        <v>1215</v>
      </c>
      <c r="AD137" s="69"/>
      <c r="AE137" s="68"/>
      <c r="AF137" s="855" t="s">
        <v>1235</v>
      </c>
      <c r="AG137" s="855"/>
      <c r="AH137" s="855" t="s">
        <v>1236</v>
      </c>
      <c r="AI137" s="855"/>
      <c r="AJ137" s="874" t="s">
        <v>1237</v>
      </c>
      <c r="AK137" s="874"/>
      <c r="AL137" s="874" t="s">
        <v>1238</v>
      </c>
      <c r="AM137" s="874"/>
      <c r="AN137" s="841" t="s">
        <v>1220</v>
      </c>
      <c r="AO137" s="401"/>
      <c r="AP137" s="842" t="s">
        <v>1216</v>
      </c>
      <c r="AQ137" s="154"/>
      <c r="AR137" s="841" t="s">
        <v>1215</v>
      </c>
      <c r="AS137" s="69"/>
      <c r="AT137" s="68"/>
      <c r="AU137" s="855" t="s">
        <v>1235</v>
      </c>
      <c r="AV137" s="855"/>
      <c r="AW137" s="855" t="s">
        <v>1236</v>
      </c>
      <c r="AX137" s="855"/>
      <c r="AY137" s="874" t="s">
        <v>1237</v>
      </c>
      <c r="AZ137" s="874"/>
      <c r="BA137" s="874" t="s">
        <v>1238</v>
      </c>
      <c r="BB137" s="874"/>
      <c r="BC137" s="874" t="s">
        <v>1215</v>
      </c>
      <c r="BD137" s="401"/>
      <c r="BE137" s="842" t="s">
        <v>1239</v>
      </c>
      <c r="BF137" s="405"/>
      <c r="BG137" s="154" t="s">
        <v>1220</v>
      </c>
      <c r="BH137" s="69"/>
      <c r="BI137" s="68"/>
      <c r="BJ137" s="855" t="s">
        <v>1235</v>
      </c>
      <c r="BK137" s="855"/>
      <c r="BL137" s="855" t="s">
        <v>1236</v>
      </c>
      <c r="BM137" s="855"/>
      <c r="BN137" s="874" t="s">
        <v>1237</v>
      </c>
      <c r="BO137" s="874"/>
      <c r="BP137" s="874" t="s">
        <v>1238</v>
      </c>
      <c r="BQ137" s="874"/>
      <c r="BR137" s="874" t="s">
        <v>1215</v>
      </c>
      <c r="BS137" s="401"/>
      <c r="BT137" s="842" t="s">
        <v>1239</v>
      </c>
      <c r="BU137" s="405"/>
      <c r="BV137" s="154" t="s">
        <v>1220</v>
      </c>
      <c r="BW137" s="69"/>
      <c r="BX137" s="68"/>
      <c r="BY137" s="855" t="s">
        <v>1235</v>
      </c>
      <c r="BZ137" s="855"/>
      <c r="CA137" s="855" t="s">
        <v>1236</v>
      </c>
      <c r="CB137" s="855"/>
      <c r="CC137" s="874" t="s">
        <v>1237</v>
      </c>
      <c r="CD137" s="874"/>
      <c r="CE137" s="874" t="s">
        <v>1238</v>
      </c>
      <c r="CF137" s="874"/>
      <c r="CG137" s="874" t="s">
        <v>1215</v>
      </c>
      <c r="CH137" s="401"/>
      <c r="CI137" s="842" t="s">
        <v>1239</v>
      </c>
      <c r="CJ137" s="405"/>
      <c r="CK137" s="154" t="s">
        <v>1220</v>
      </c>
      <c r="CL137" s="69" t="s">
        <v>181</v>
      </c>
      <c r="CM137" s="185" t="s">
        <v>181</v>
      </c>
      <c r="CN137" s="185"/>
      <c r="CO137" s="185"/>
      <c r="CP137" s="661" t="s">
        <v>181</v>
      </c>
      <c r="CQ137" s="188" t="s">
        <v>181</v>
      </c>
      <c r="CR137" s="729"/>
      <c r="CS137" s="56"/>
      <c r="CT137" s="132"/>
      <c r="CU137" s="132"/>
      <c r="CV137" s="132"/>
      <c r="CW137" s="132"/>
      <c r="CX137" s="132"/>
      <c r="CY137" s="132"/>
      <c r="CZ137" s="127"/>
      <c r="DA137" s="127"/>
      <c r="DB137" s="127"/>
      <c r="DC137" s="127"/>
      <c r="DD137" s="127"/>
      <c r="DE137" s="127"/>
      <c r="DF137" s="127"/>
      <c r="DG137" s="127"/>
      <c r="DH137" s="127"/>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32"/>
      <c r="ED137" s="127"/>
      <c r="EE137" s="127"/>
      <c r="EF137" s="127"/>
      <c r="EG137" s="127"/>
      <c r="EH137" s="127"/>
      <c r="EI137" s="127"/>
      <c r="EJ137" s="127"/>
      <c r="EK137" s="127"/>
      <c r="EL137" s="127"/>
      <c r="EM137" s="127"/>
      <c r="EN137" s="127"/>
      <c r="EO137" s="127"/>
      <c r="EP137" s="127"/>
      <c r="EQ137" s="127"/>
      <c r="ER137" s="127"/>
      <c r="ES137" s="127"/>
      <c r="ET137" s="127"/>
      <c r="EU137" s="127"/>
      <c r="EV137" s="127"/>
      <c r="EW137" s="127"/>
      <c r="EX137" s="127"/>
      <c r="EY137" s="127"/>
      <c r="EZ137" s="127"/>
      <c r="FA137" s="127"/>
      <c r="FB137" s="127"/>
      <c r="FC137" s="127"/>
      <c r="FD137" s="127"/>
      <c r="FE137" s="127"/>
      <c r="FF137" s="127"/>
      <c r="FG137" s="127"/>
      <c r="FH137" s="127"/>
      <c r="FI137" s="127"/>
      <c r="FJ137" s="127"/>
      <c r="FK137" s="127"/>
      <c r="FL137" s="127"/>
    </row>
    <row r="138" spans="1:168" s="58" customFormat="1" ht="20.25" customHeight="1">
      <c r="A138" s="639"/>
      <c r="B138" s="720"/>
      <c r="C138" s="1072"/>
      <c r="D138" s="1225"/>
      <c r="E138" s="1222"/>
      <c r="F138" s="1222"/>
      <c r="G138" s="701" t="s">
        <v>181</v>
      </c>
      <c r="H138" s="1223"/>
      <c r="I138" s="1222"/>
      <c r="J138" s="1222"/>
      <c r="K138" s="701" t="s">
        <v>181</v>
      </c>
      <c r="L138" s="866" t="s">
        <v>374</v>
      </c>
      <c r="M138" s="720" t="s">
        <v>181</v>
      </c>
      <c r="N138" s="866" t="s">
        <v>307</v>
      </c>
      <c r="O138" s="723" t="s">
        <v>181</v>
      </c>
      <c r="P138" s="68" t="s">
        <v>181</v>
      </c>
      <c r="Q138" s="873">
        <v>0</v>
      </c>
      <c r="R138" s="152" t="s">
        <v>181</v>
      </c>
      <c r="S138" s="873">
        <v>0</v>
      </c>
      <c r="T138" s="152" t="s">
        <v>181</v>
      </c>
      <c r="U138" s="872">
        <v>0</v>
      </c>
      <c r="V138" s="401"/>
      <c r="W138" s="872">
        <v>0</v>
      </c>
      <c r="X138" s="401"/>
      <c r="Y138" s="410">
        <f t="shared" ref="Y138:Y143" si="150">ROUND(W138*U138*S138*Q138,0)</f>
        <v>0</v>
      </c>
      <c r="Z138" s="401"/>
      <c r="AA138" s="74"/>
      <c r="AB138" s="152" t="s">
        <v>181</v>
      </c>
      <c r="AC138" s="400">
        <f t="shared" ref="AC138:AC143" si="151">AA138+Y138</f>
        <v>0</v>
      </c>
      <c r="AD138" s="69" t="s">
        <v>181</v>
      </c>
      <c r="AE138" s="68" t="s">
        <v>181</v>
      </c>
      <c r="AF138" s="873">
        <v>0</v>
      </c>
      <c r="AG138" s="152" t="s">
        <v>181</v>
      </c>
      <c r="AH138" s="873">
        <v>0</v>
      </c>
      <c r="AI138" s="152" t="s">
        <v>181</v>
      </c>
      <c r="AJ138" s="872">
        <v>0</v>
      </c>
      <c r="AK138" s="401"/>
      <c r="AL138" s="872">
        <v>0</v>
      </c>
      <c r="AM138" s="401"/>
      <c r="AN138" s="410">
        <f t="shared" ref="AN138:AN143" si="152">ROUND(AL138*AJ138*AH138*AF138,0)</f>
        <v>0</v>
      </c>
      <c r="AO138" s="401"/>
      <c r="AP138" s="74"/>
      <c r="AQ138" s="152" t="s">
        <v>181</v>
      </c>
      <c r="AR138" s="400">
        <f t="shared" ref="AR138:AR143" si="153">AP138+AN138</f>
        <v>0</v>
      </c>
      <c r="AS138" s="69" t="s">
        <v>181</v>
      </c>
      <c r="AT138" s="68" t="s">
        <v>181</v>
      </c>
      <c r="AU138" s="873">
        <v>0</v>
      </c>
      <c r="AV138" s="152" t="s">
        <v>181</v>
      </c>
      <c r="AW138" s="873">
        <v>0</v>
      </c>
      <c r="AX138" s="152" t="s">
        <v>181</v>
      </c>
      <c r="AY138" s="872">
        <v>0</v>
      </c>
      <c r="AZ138" s="401"/>
      <c r="BA138" s="872">
        <v>0</v>
      </c>
      <c r="BB138" s="401"/>
      <c r="BC138" s="410">
        <f t="shared" ref="BC138:BC143" si="154">ROUND(BA138*AY138*AW138*AU138,0)</f>
        <v>0</v>
      </c>
      <c r="BD138" s="401"/>
      <c r="BE138" s="74"/>
      <c r="BF138" s="152" t="s">
        <v>181</v>
      </c>
      <c r="BG138" s="400">
        <f t="shared" ref="BG138:BG143" si="155">BE138+BC138</f>
        <v>0</v>
      </c>
      <c r="BH138" s="69" t="s">
        <v>181</v>
      </c>
      <c r="BI138" s="68" t="s">
        <v>181</v>
      </c>
      <c r="BJ138" s="873">
        <v>0</v>
      </c>
      <c r="BK138" s="152" t="s">
        <v>181</v>
      </c>
      <c r="BL138" s="873">
        <v>0</v>
      </c>
      <c r="BM138" s="152" t="s">
        <v>181</v>
      </c>
      <c r="BN138" s="872">
        <v>0</v>
      </c>
      <c r="BO138" s="401"/>
      <c r="BP138" s="872">
        <v>0</v>
      </c>
      <c r="BQ138" s="401"/>
      <c r="BR138" s="410">
        <f t="shared" ref="BR138:BR143" si="156">ROUND(BP138*BN138*BL138*BJ138,0)</f>
        <v>0</v>
      </c>
      <c r="BS138" s="401"/>
      <c r="BT138" s="74"/>
      <c r="BU138" s="152" t="s">
        <v>181</v>
      </c>
      <c r="BV138" s="400">
        <f t="shared" ref="BV138:BV143" si="157">BT138+BR138</f>
        <v>0</v>
      </c>
      <c r="BW138" s="69" t="s">
        <v>181</v>
      </c>
      <c r="BX138" s="68" t="s">
        <v>181</v>
      </c>
      <c r="BY138" s="873">
        <v>0</v>
      </c>
      <c r="BZ138" s="152" t="s">
        <v>181</v>
      </c>
      <c r="CA138" s="873">
        <v>0</v>
      </c>
      <c r="CB138" s="152" t="s">
        <v>181</v>
      </c>
      <c r="CC138" s="872">
        <v>0</v>
      </c>
      <c r="CD138" s="401"/>
      <c r="CE138" s="872">
        <v>0</v>
      </c>
      <c r="CF138" s="401"/>
      <c r="CG138" s="410">
        <f t="shared" ref="CG138:CG143" si="158">ROUND(CE138*CC138*CA138*BY138,0)</f>
        <v>0</v>
      </c>
      <c r="CH138" s="401"/>
      <c r="CI138" s="74"/>
      <c r="CJ138" s="152" t="s">
        <v>181</v>
      </c>
      <c r="CK138" s="400">
        <f t="shared" ref="CK138:CK143" si="159">CI138+CG138</f>
        <v>0</v>
      </c>
      <c r="CL138" s="69" t="s">
        <v>181</v>
      </c>
      <c r="CM138" s="185" t="s">
        <v>181</v>
      </c>
      <c r="CN138" s="185"/>
      <c r="CO138" s="185"/>
      <c r="CP138" s="661" t="s">
        <v>181</v>
      </c>
      <c r="CQ138" s="188" t="s">
        <v>181</v>
      </c>
      <c r="CR138" s="729"/>
      <c r="CS138" s="56" t="s">
        <v>181</v>
      </c>
      <c r="CT138" s="132" t="s">
        <v>181</v>
      </c>
      <c r="CU138" s="132" t="s">
        <v>181</v>
      </c>
      <c r="CV138" s="132" t="s">
        <v>181</v>
      </c>
      <c r="CW138" s="132" t="s">
        <v>181</v>
      </c>
      <c r="CX138" s="132" t="s">
        <v>181</v>
      </c>
      <c r="CY138" s="132" t="s">
        <v>181</v>
      </c>
      <c r="CZ138" s="127"/>
      <c r="DA138" s="127"/>
      <c r="DB138" s="127"/>
      <c r="DC138" s="127"/>
      <c r="DD138" s="127"/>
      <c r="DE138" s="127"/>
      <c r="DF138" s="127"/>
      <c r="DG138" s="127"/>
      <c r="DH138" s="127"/>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32" t="s">
        <v>181</v>
      </c>
      <c r="ED138" s="127"/>
      <c r="EE138" s="127"/>
      <c r="EF138" s="127"/>
      <c r="EG138" s="127"/>
      <c r="EH138" s="127"/>
      <c r="EI138" s="127"/>
      <c r="EJ138" s="127"/>
      <c r="EK138" s="127"/>
      <c r="EL138" s="127"/>
      <c r="EM138" s="127"/>
      <c r="EN138" s="127"/>
      <c r="EO138" s="127"/>
      <c r="EP138" s="127"/>
      <c r="EQ138" s="127"/>
      <c r="ER138" s="127"/>
      <c r="ES138" s="127"/>
      <c r="ET138" s="127"/>
      <c r="EU138" s="127"/>
      <c r="EV138" s="127"/>
      <c r="EW138" s="127"/>
      <c r="EX138" s="127"/>
      <c r="EY138" s="127"/>
      <c r="EZ138" s="127"/>
      <c r="FA138" s="127"/>
      <c r="FB138" s="127"/>
      <c r="FC138" s="127"/>
      <c r="FD138" s="127"/>
      <c r="FE138" s="127"/>
      <c r="FF138" s="127"/>
      <c r="FG138" s="127"/>
      <c r="FH138" s="127"/>
      <c r="FI138" s="127"/>
      <c r="FJ138" s="127"/>
      <c r="FK138" s="127"/>
      <c r="FL138" s="127"/>
    </row>
    <row r="139" spans="1:168" s="58" customFormat="1" ht="20.25" customHeight="1">
      <c r="A139" s="639"/>
      <c r="B139" s="720"/>
      <c r="C139" s="1072"/>
      <c r="D139" s="1222"/>
      <c r="E139" s="1222"/>
      <c r="F139" s="1222"/>
      <c r="G139" s="701"/>
      <c r="H139" s="1223"/>
      <c r="I139" s="1222"/>
      <c r="J139" s="1222"/>
      <c r="K139" s="701"/>
      <c r="L139" s="867" t="s">
        <v>1226</v>
      </c>
      <c r="M139" s="720"/>
      <c r="N139" s="867" t="s">
        <v>1227</v>
      </c>
      <c r="O139" s="723"/>
      <c r="P139" s="68"/>
      <c r="Q139" s="873">
        <v>0</v>
      </c>
      <c r="R139" s="152" t="s">
        <v>181</v>
      </c>
      <c r="S139" s="873">
        <v>0</v>
      </c>
      <c r="T139" s="152" t="s">
        <v>181</v>
      </c>
      <c r="U139" s="872">
        <v>0</v>
      </c>
      <c r="V139" s="401"/>
      <c r="W139" s="872">
        <v>0</v>
      </c>
      <c r="X139" s="401"/>
      <c r="Y139" s="410">
        <f t="shared" si="150"/>
        <v>0</v>
      </c>
      <c r="Z139" s="401"/>
      <c r="AA139" s="74"/>
      <c r="AB139" s="152" t="s">
        <v>181</v>
      </c>
      <c r="AC139" s="400">
        <f t="shared" si="151"/>
        <v>0</v>
      </c>
      <c r="AD139" s="69" t="s">
        <v>181</v>
      </c>
      <c r="AE139" s="68"/>
      <c r="AF139" s="873">
        <v>0</v>
      </c>
      <c r="AG139" s="152" t="s">
        <v>181</v>
      </c>
      <c r="AH139" s="873">
        <v>0</v>
      </c>
      <c r="AI139" s="152" t="s">
        <v>181</v>
      </c>
      <c r="AJ139" s="872">
        <v>0</v>
      </c>
      <c r="AK139" s="401"/>
      <c r="AL139" s="872">
        <v>0</v>
      </c>
      <c r="AM139" s="401"/>
      <c r="AN139" s="410">
        <f t="shared" si="152"/>
        <v>0</v>
      </c>
      <c r="AO139" s="401"/>
      <c r="AP139" s="74"/>
      <c r="AQ139" s="152" t="s">
        <v>181</v>
      </c>
      <c r="AR139" s="400">
        <f t="shared" si="153"/>
        <v>0</v>
      </c>
      <c r="AS139" s="69" t="s">
        <v>181</v>
      </c>
      <c r="AT139" s="68"/>
      <c r="AU139" s="873">
        <v>0</v>
      </c>
      <c r="AV139" s="152" t="s">
        <v>181</v>
      </c>
      <c r="AW139" s="873">
        <v>0</v>
      </c>
      <c r="AX139" s="152" t="s">
        <v>181</v>
      </c>
      <c r="AY139" s="872">
        <v>0</v>
      </c>
      <c r="AZ139" s="401"/>
      <c r="BA139" s="872">
        <v>0</v>
      </c>
      <c r="BB139" s="401"/>
      <c r="BC139" s="410">
        <f t="shared" si="154"/>
        <v>0</v>
      </c>
      <c r="BD139" s="401"/>
      <c r="BE139" s="74"/>
      <c r="BF139" s="152" t="s">
        <v>181</v>
      </c>
      <c r="BG139" s="400">
        <f t="shared" si="155"/>
        <v>0</v>
      </c>
      <c r="BH139" s="69" t="s">
        <v>181</v>
      </c>
      <c r="BI139" s="68"/>
      <c r="BJ139" s="873">
        <v>0</v>
      </c>
      <c r="BK139" s="152" t="s">
        <v>181</v>
      </c>
      <c r="BL139" s="873">
        <v>0</v>
      </c>
      <c r="BM139" s="152" t="s">
        <v>181</v>
      </c>
      <c r="BN139" s="872">
        <v>0</v>
      </c>
      <c r="BO139" s="401"/>
      <c r="BP139" s="872">
        <v>0</v>
      </c>
      <c r="BQ139" s="401"/>
      <c r="BR139" s="410">
        <f t="shared" si="156"/>
        <v>0</v>
      </c>
      <c r="BS139" s="401"/>
      <c r="BT139" s="74"/>
      <c r="BU139" s="152" t="s">
        <v>181</v>
      </c>
      <c r="BV139" s="400">
        <f t="shared" si="157"/>
        <v>0</v>
      </c>
      <c r="BW139" s="69" t="s">
        <v>181</v>
      </c>
      <c r="BX139" s="68"/>
      <c r="BY139" s="873">
        <v>0</v>
      </c>
      <c r="BZ139" s="152" t="s">
        <v>181</v>
      </c>
      <c r="CA139" s="873">
        <v>0</v>
      </c>
      <c r="CB139" s="152" t="s">
        <v>181</v>
      </c>
      <c r="CC139" s="872">
        <v>0</v>
      </c>
      <c r="CD139" s="401"/>
      <c r="CE139" s="872">
        <v>0</v>
      </c>
      <c r="CF139" s="401"/>
      <c r="CG139" s="410">
        <f t="shared" si="158"/>
        <v>0</v>
      </c>
      <c r="CH139" s="401"/>
      <c r="CI139" s="74"/>
      <c r="CJ139" s="152" t="s">
        <v>181</v>
      </c>
      <c r="CK139" s="400">
        <f t="shared" si="159"/>
        <v>0</v>
      </c>
      <c r="CL139" s="69" t="s">
        <v>181</v>
      </c>
      <c r="CM139" s="185"/>
      <c r="CN139" s="185"/>
      <c r="CO139" s="185"/>
      <c r="CP139" s="661"/>
      <c r="CQ139" s="188"/>
      <c r="CR139" s="729"/>
      <c r="CS139" s="56"/>
      <c r="CT139" s="132"/>
      <c r="CU139" s="132"/>
      <c r="CV139" s="132"/>
      <c r="CW139" s="132"/>
      <c r="CX139" s="132"/>
      <c r="CY139" s="132"/>
      <c r="CZ139" s="127"/>
      <c r="DA139" s="127"/>
      <c r="DB139" s="127"/>
      <c r="DC139" s="127"/>
      <c r="DD139" s="127"/>
      <c r="DE139" s="127"/>
      <c r="DF139" s="127"/>
      <c r="DG139" s="127"/>
      <c r="DH139" s="127"/>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32"/>
      <c r="ED139" s="127"/>
      <c r="EE139" s="127"/>
      <c r="EF139" s="127"/>
      <c r="EG139" s="127"/>
      <c r="EH139" s="127"/>
      <c r="EI139" s="127"/>
      <c r="EJ139" s="127"/>
      <c r="EK139" s="127"/>
      <c r="EL139" s="127"/>
      <c r="EM139" s="127"/>
      <c r="EN139" s="127"/>
      <c r="EO139" s="127"/>
      <c r="EP139" s="127"/>
      <c r="EQ139" s="127"/>
      <c r="ER139" s="127"/>
      <c r="ES139" s="127"/>
      <c r="ET139" s="127"/>
      <c r="EU139" s="127"/>
      <c r="EV139" s="127"/>
      <c r="EW139" s="127"/>
      <c r="EX139" s="127"/>
      <c r="EY139" s="127"/>
      <c r="EZ139" s="127"/>
      <c r="FA139" s="127"/>
      <c r="FB139" s="127"/>
      <c r="FC139" s="127"/>
      <c r="FD139" s="127"/>
      <c r="FE139" s="127"/>
      <c r="FF139" s="127"/>
      <c r="FG139" s="127"/>
      <c r="FH139" s="127"/>
      <c r="FI139" s="127"/>
      <c r="FJ139" s="127"/>
      <c r="FK139" s="127"/>
      <c r="FL139" s="127"/>
    </row>
    <row r="140" spans="1:168" s="58" customFormat="1" ht="20.25" customHeight="1">
      <c r="A140" s="639"/>
      <c r="B140" s="720"/>
      <c r="C140" s="1072"/>
      <c r="D140" s="1222"/>
      <c r="E140" s="1222"/>
      <c r="F140" s="1222"/>
      <c r="G140" s="701"/>
      <c r="H140" s="1223"/>
      <c r="I140" s="1222"/>
      <c r="J140" s="1222"/>
      <c r="K140" s="701"/>
      <c r="L140" s="867" t="s">
        <v>1228</v>
      </c>
      <c r="M140" s="720"/>
      <c r="N140" s="867" t="s">
        <v>1229</v>
      </c>
      <c r="O140" s="723"/>
      <c r="P140" s="68"/>
      <c r="Q140" s="873">
        <v>0</v>
      </c>
      <c r="R140" s="152" t="s">
        <v>181</v>
      </c>
      <c r="S140" s="873">
        <v>0</v>
      </c>
      <c r="T140" s="152" t="s">
        <v>181</v>
      </c>
      <c r="U140" s="872">
        <v>0</v>
      </c>
      <c r="V140" s="401"/>
      <c r="W140" s="872">
        <v>0</v>
      </c>
      <c r="X140" s="401"/>
      <c r="Y140" s="410">
        <f t="shared" si="150"/>
        <v>0</v>
      </c>
      <c r="Z140" s="401"/>
      <c r="AA140" s="74"/>
      <c r="AB140" s="152" t="s">
        <v>181</v>
      </c>
      <c r="AC140" s="400">
        <f t="shared" si="151"/>
        <v>0</v>
      </c>
      <c r="AD140" s="69" t="s">
        <v>181</v>
      </c>
      <c r="AE140" s="68"/>
      <c r="AF140" s="873">
        <v>0</v>
      </c>
      <c r="AG140" s="152" t="s">
        <v>181</v>
      </c>
      <c r="AH140" s="873">
        <v>0</v>
      </c>
      <c r="AI140" s="152" t="s">
        <v>181</v>
      </c>
      <c r="AJ140" s="872">
        <v>0</v>
      </c>
      <c r="AK140" s="401"/>
      <c r="AL140" s="872">
        <v>0</v>
      </c>
      <c r="AM140" s="401"/>
      <c r="AN140" s="410">
        <f t="shared" si="152"/>
        <v>0</v>
      </c>
      <c r="AO140" s="401"/>
      <c r="AP140" s="74"/>
      <c r="AQ140" s="152" t="s">
        <v>181</v>
      </c>
      <c r="AR140" s="400">
        <f t="shared" si="153"/>
        <v>0</v>
      </c>
      <c r="AS140" s="69" t="s">
        <v>181</v>
      </c>
      <c r="AT140" s="68"/>
      <c r="AU140" s="873">
        <v>0</v>
      </c>
      <c r="AV140" s="152" t="s">
        <v>181</v>
      </c>
      <c r="AW140" s="873">
        <v>0</v>
      </c>
      <c r="AX140" s="152" t="s">
        <v>181</v>
      </c>
      <c r="AY140" s="872">
        <v>0</v>
      </c>
      <c r="AZ140" s="401"/>
      <c r="BA140" s="872">
        <v>0</v>
      </c>
      <c r="BB140" s="401"/>
      <c r="BC140" s="410">
        <f t="shared" si="154"/>
        <v>0</v>
      </c>
      <c r="BD140" s="401"/>
      <c r="BE140" s="74"/>
      <c r="BF140" s="152" t="s">
        <v>181</v>
      </c>
      <c r="BG140" s="400">
        <f t="shared" si="155"/>
        <v>0</v>
      </c>
      <c r="BH140" s="69" t="s">
        <v>181</v>
      </c>
      <c r="BI140" s="68"/>
      <c r="BJ140" s="873">
        <v>0</v>
      </c>
      <c r="BK140" s="152" t="s">
        <v>181</v>
      </c>
      <c r="BL140" s="873">
        <v>0</v>
      </c>
      <c r="BM140" s="152" t="s">
        <v>181</v>
      </c>
      <c r="BN140" s="872">
        <v>0</v>
      </c>
      <c r="BO140" s="401"/>
      <c r="BP140" s="872">
        <v>0</v>
      </c>
      <c r="BQ140" s="401"/>
      <c r="BR140" s="410">
        <f t="shared" si="156"/>
        <v>0</v>
      </c>
      <c r="BS140" s="401"/>
      <c r="BT140" s="74"/>
      <c r="BU140" s="152" t="s">
        <v>181</v>
      </c>
      <c r="BV140" s="400">
        <f t="shared" si="157"/>
        <v>0</v>
      </c>
      <c r="BW140" s="69" t="s">
        <v>181</v>
      </c>
      <c r="BX140" s="68"/>
      <c r="BY140" s="873">
        <v>0</v>
      </c>
      <c r="BZ140" s="152" t="s">
        <v>181</v>
      </c>
      <c r="CA140" s="873">
        <v>0</v>
      </c>
      <c r="CB140" s="152" t="s">
        <v>181</v>
      </c>
      <c r="CC140" s="872">
        <v>0</v>
      </c>
      <c r="CD140" s="401"/>
      <c r="CE140" s="872">
        <v>0</v>
      </c>
      <c r="CF140" s="401"/>
      <c r="CG140" s="410">
        <f t="shared" si="158"/>
        <v>0</v>
      </c>
      <c r="CH140" s="401"/>
      <c r="CI140" s="74"/>
      <c r="CJ140" s="152" t="s">
        <v>181</v>
      </c>
      <c r="CK140" s="400">
        <f t="shared" si="159"/>
        <v>0</v>
      </c>
      <c r="CL140" s="69" t="s">
        <v>181</v>
      </c>
      <c r="CM140" s="185"/>
      <c r="CN140" s="185"/>
      <c r="CO140" s="185"/>
      <c r="CP140" s="661"/>
      <c r="CQ140" s="188"/>
      <c r="CR140" s="729"/>
      <c r="CS140" s="56"/>
      <c r="CT140" s="132"/>
      <c r="CU140" s="132"/>
      <c r="CV140" s="132"/>
      <c r="CW140" s="132"/>
      <c r="CX140" s="132"/>
      <c r="CY140" s="132"/>
      <c r="CZ140" s="127"/>
      <c r="DA140" s="127"/>
      <c r="DB140" s="127"/>
      <c r="DC140" s="127"/>
      <c r="DD140" s="127"/>
      <c r="DE140" s="127"/>
      <c r="DF140" s="127"/>
      <c r="DG140" s="127"/>
      <c r="DH140" s="127"/>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32"/>
      <c r="ED140" s="127"/>
      <c r="EE140" s="127"/>
      <c r="EF140" s="127"/>
      <c r="EG140" s="127"/>
      <c r="EH140" s="127"/>
      <c r="EI140" s="127"/>
      <c r="EJ140" s="127"/>
      <c r="EK140" s="127"/>
      <c r="EL140" s="127"/>
      <c r="EM140" s="127"/>
      <c r="EN140" s="127"/>
      <c r="EO140" s="127"/>
      <c r="EP140" s="127"/>
      <c r="EQ140" s="127"/>
      <c r="ER140" s="127"/>
      <c r="ES140" s="127"/>
      <c r="ET140" s="127"/>
      <c r="EU140" s="127"/>
      <c r="EV140" s="127"/>
      <c r="EW140" s="127"/>
      <c r="EX140" s="127"/>
      <c r="EY140" s="127"/>
      <c r="EZ140" s="127"/>
      <c r="FA140" s="127"/>
      <c r="FB140" s="127"/>
      <c r="FC140" s="127"/>
      <c r="FD140" s="127"/>
      <c r="FE140" s="127"/>
      <c r="FF140" s="127"/>
      <c r="FG140" s="127"/>
      <c r="FH140" s="127"/>
      <c r="FI140" s="127"/>
      <c r="FJ140" s="127"/>
      <c r="FK140" s="127"/>
      <c r="FL140" s="127"/>
    </row>
    <row r="141" spans="1:168" s="58" customFormat="1" ht="20.25" customHeight="1">
      <c r="A141" s="639"/>
      <c r="B141" s="720"/>
      <c r="C141" s="1072"/>
      <c r="D141" s="1222"/>
      <c r="E141" s="1222"/>
      <c r="F141" s="1222"/>
      <c r="G141" s="701"/>
      <c r="H141" s="1223"/>
      <c r="I141" s="1222"/>
      <c r="J141" s="1222"/>
      <c r="K141" s="701"/>
      <c r="L141" s="868" t="s">
        <v>1231</v>
      </c>
      <c r="M141" s="720"/>
      <c r="N141" s="867" t="s">
        <v>1232</v>
      </c>
      <c r="O141" s="723"/>
      <c r="P141" s="68"/>
      <c r="Q141" s="873">
        <v>0</v>
      </c>
      <c r="R141" s="152" t="s">
        <v>181</v>
      </c>
      <c r="S141" s="873">
        <v>0</v>
      </c>
      <c r="T141" s="152" t="s">
        <v>181</v>
      </c>
      <c r="U141" s="872">
        <v>0</v>
      </c>
      <c r="V141" s="401"/>
      <c r="W141" s="872">
        <v>0</v>
      </c>
      <c r="X141" s="401"/>
      <c r="Y141" s="410">
        <f t="shared" si="150"/>
        <v>0</v>
      </c>
      <c r="Z141" s="401"/>
      <c r="AA141" s="74"/>
      <c r="AB141" s="152" t="s">
        <v>181</v>
      </c>
      <c r="AC141" s="400">
        <f t="shared" si="151"/>
        <v>0</v>
      </c>
      <c r="AD141" s="69" t="s">
        <v>181</v>
      </c>
      <c r="AE141" s="68"/>
      <c r="AF141" s="873">
        <v>0</v>
      </c>
      <c r="AG141" s="152" t="s">
        <v>181</v>
      </c>
      <c r="AH141" s="873">
        <v>0</v>
      </c>
      <c r="AI141" s="152" t="s">
        <v>181</v>
      </c>
      <c r="AJ141" s="872">
        <v>0</v>
      </c>
      <c r="AK141" s="401"/>
      <c r="AL141" s="872">
        <v>0</v>
      </c>
      <c r="AM141" s="401"/>
      <c r="AN141" s="410">
        <f t="shared" si="152"/>
        <v>0</v>
      </c>
      <c r="AO141" s="401"/>
      <c r="AP141" s="74"/>
      <c r="AQ141" s="152" t="s">
        <v>181</v>
      </c>
      <c r="AR141" s="400">
        <f t="shared" si="153"/>
        <v>0</v>
      </c>
      <c r="AS141" s="69" t="s">
        <v>181</v>
      </c>
      <c r="AT141" s="68"/>
      <c r="AU141" s="873">
        <v>0</v>
      </c>
      <c r="AV141" s="152" t="s">
        <v>181</v>
      </c>
      <c r="AW141" s="873">
        <v>0</v>
      </c>
      <c r="AX141" s="152" t="s">
        <v>181</v>
      </c>
      <c r="AY141" s="872">
        <v>0</v>
      </c>
      <c r="AZ141" s="401"/>
      <c r="BA141" s="872">
        <v>0</v>
      </c>
      <c r="BB141" s="401"/>
      <c r="BC141" s="410">
        <f t="shared" si="154"/>
        <v>0</v>
      </c>
      <c r="BD141" s="401"/>
      <c r="BE141" s="74"/>
      <c r="BF141" s="152" t="s">
        <v>181</v>
      </c>
      <c r="BG141" s="400">
        <f t="shared" si="155"/>
        <v>0</v>
      </c>
      <c r="BH141" s="69" t="s">
        <v>181</v>
      </c>
      <c r="BI141" s="68"/>
      <c r="BJ141" s="873">
        <v>0</v>
      </c>
      <c r="BK141" s="152" t="s">
        <v>181</v>
      </c>
      <c r="BL141" s="873">
        <v>0</v>
      </c>
      <c r="BM141" s="152" t="s">
        <v>181</v>
      </c>
      <c r="BN141" s="872">
        <v>0</v>
      </c>
      <c r="BO141" s="401"/>
      <c r="BP141" s="872">
        <v>0</v>
      </c>
      <c r="BQ141" s="401"/>
      <c r="BR141" s="410">
        <f t="shared" si="156"/>
        <v>0</v>
      </c>
      <c r="BS141" s="401"/>
      <c r="BT141" s="74"/>
      <c r="BU141" s="152" t="s">
        <v>181</v>
      </c>
      <c r="BV141" s="400">
        <f t="shared" si="157"/>
        <v>0</v>
      </c>
      <c r="BW141" s="69" t="s">
        <v>181</v>
      </c>
      <c r="BX141" s="68"/>
      <c r="BY141" s="873">
        <v>0</v>
      </c>
      <c r="BZ141" s="152" t="s">
        <v>181</v>
      </c>
      <c r="CA141" s="873">
        <v>0</v>
      </c>
      <c r="CB141" s="152" t="s">
        <v>181</v>
      </c>
      <c r="CC141" s="872">
        <v>0</v>
      </c>
      <c r="CD141" s="401"/>
      <c r="CE141" s="872">
        <v>0</v>
      </c>
      <c r="CF141" s="401"/>
      <c r="CG141" s="410">
        <f t="shared" si="158"/>
        <v>0</v>
      </c>
      <c r="CH141" s="401"/>
      <c r="CI141" s="74"/>
      <c r="CJ141" s="152" t="s">
        <v>181</v>
      </c>
      <c r="CK141" s="400">
        <f t="shared" si="159"/>
        <v>0</v>
      </c>
      <c r="CL141" s="69" t="s">
        <v>181</v>
      </c>
      <c r="CM141" s="185"/>
      <c r="CN141" s="185"/>
      <c r="CO141" s="185"/>
      <c r="CP141" s="661"/>
      <c r="CQ141" s="188"/>
      <c r="CR141" s="729"/>
      <c r="CS141" s="56"/>
      <c r="CT141" s="132"/>
      <c r="CU141" s="132"/>
      <c r="CV141" s="132"/>
      <c r="CW141" s="132"/>
      <c r="CX141" s="132"/>
      <c r="CY141" s="132"/>
      <c r="CZ141" s="127"/>
      <c r="DA141" s="127"/>
      <c r="DB141" s="127"/>
      <c r="DC141" s="127"/>
      <c r="DD141" s="127"/>
      <c r="DE141" s="127"/>
      <c r="DF141" s="127"/>
      <c r="DG141" s="127"/>
      <c r="DH141" s="127"/>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32"/>
      <c r="ED141" s="127"/>
      <c r="EE141" s="127"/>
      <c r="EF141" s="127"/>
      <c r="EG141" s="127"/>
      <c r="EH141" s="127"/>
      <c r="EI141" s="127"/>
      <c r="EJ141" s="127"/>
      <c r="EK141" s="127"/>
      <c r="EL141" s="127"/>
      <c r="EM141" s="127"/>
      <c r="EN141" s="127"/>
      <c r="EO141" s="127"/>
      <c r="EP141" s="127"/>
      <c r="EQ141" s="127"/>
      <c r="ER141" s="127"/>
      <c r="ES141" s="127"/>
      <c r="ET141" s="127"/>
      <c r="EU141" s="127"/>
      <c r="EV141" s="127"/>
      <c r="EW141" s="127"/>
      <c r="EX141" s="127"/>
      <c r="EY141" s="127"/>
      <c r="EZ141" s="127"/>
      <c r="FA141" s="127"/>
      <c r="FB141" s="127"/>
      <c r="FC141" s="127"/>
      <c r="FD141" s="127"/>
      <c r="FE141" s="127"/>
      <c r="FF141" s="127"/>
      <c r="FG141" s="127"/>
      <c r="FH141" s="127"/>
      <c r="FI141" s="127"/>
      <c r="FJ141" s="127"/>
      <c r="FK141" s="127"/>
      <c r="FL141" s="127"/>
    </row>
    <row r="142" spans="1:168" s="58" customFormat="1" ht="20.25" customHeight="1">
      <c r="A142" s="639"/>
      <c r="B142" s="720"/>
      <c r="C142" s="1072"/>
      <c r="D142" s="1222"/>
      <c r="E142" s="1222"/>
      <c r="F142" s="1222"/>
      <c r="G142" s="701"/>
      <c r="H142" s="1223"/>
      <c r="I142" s="1222"/>
      <c r="J142" s="1222"/>
      <c r="K142" s="701"/>
      <c r="L142" s="867" t="s">
        <v>1233</v>
      </c>
      <c r="M142" s="720"/>
      <c r="N142" s="867" t="s">
        <v>1234</v>
      </c>
      <c r="O142" s="723"/>
      <c r="P142" s="68"/>
      <c r="Q142" s="873">
        <v>0</v>
      </c>
      <c r="R142" s="152" t="s">
        <v>181</v>
      </c>
      <c r="S142" s="873">
        <v>0</v>
      </c>
      <c r="T142" s="152" t="s">
        <v>181</v>
      </c>
      <c r="U142" s="872">
        <v>0</v>
      </c>
      <c r="V142" s="401"/>
      <c r="W142" s="872">
        <v>0</v>
      </c>
      <c r="X142" s="401"/>
      <c r="Y142" s="410">
        <f t="shared" si="150"/>
        <v>0</v>
      </c>
      <c r="Z142" s="401"/>
      <c r="AA142" s="74"/>
      <c r="AB142" s="152" t="s">
        <v>181</v>
      </c>
      <c r="AC142" s="400">
        <f t="shared" si="151"/>
        <v>0</v>
      </c>
      <c r="AD142" s="69" t="s">
        <v>181</v>
      </c>
      <c r="AE142" s="68"/>
      <c r="AF142" s="873">
        <v>0</v>
      </c>
      <c r="AG142" s="152" t="s">
        <v>181</v>
      </c>
      <c r="AH142" s="873">
        <v>0</v>
      </c>
      <c r="AI142" s="152" t="s">
        <v>181</v>
      </c>
      <c r="AJ142" s="872">
        <v>0</v>
      </c>
      <c r="AK142" s="401"/>
      <c r="AL142" s="872">
        <v>0</v>
      </c>
      <c r="AM142" s="401"/>
      <c r="AN142" s="410">
        <f t="shared" si="152"/>
        <v>0</v>
      </c>
      <c r="AO142" s="401"/>
      <c r="AP142" s="74"/>
      <c r="AQ142" s="152" t="s">
        <v>181</v>
      </c>
      <c r="AR142" s="400">
        <f t="shared" si="153"/>
        <v>0</v>
      </c>
      <c r="AS142" s="69" t="s">
        <v>181</v>
      </c>
      <c r="AT142" s="68"/>
      <c r="AU142" s="873">
        <v>0</v>
      </c>
      <c r="AV142" s="152" t="s">
        <v>181</v>
      </c>
      <c r="AW142" s="873">
        <v>0</v>
      </c>
      <c r="AX142" s="152" t="s">
        <v>181</v>
      </c>
      <c r="AY142" s="872">
        <v>0</v>
      </c>
      <c r="AZ142" s="401"/>
      <c r="BA142" s="872">
        <v>0</v>
      </c>
      <c r="BB142" s="401"/>
      <c r="BC142" s="410">
        <f t="shared" si="154"/>
        <v>0</v>
      </c>
      <c r="BD142" s="401"/>
      <c r="BE142" s="74"/>
      <c r="BF142" s="152" t="s">
        <v>181</v>
      </c>
      <c r="BG142" s="400">
        <f t="shared" si="155"/>
        <v>0</v>
      </c>
      <c r="BH142" s="69" t="s">
        <v>181</v>
      </c>
      <c r="BI142" s="68"/>
      <c r="BJ142" s="873">
        <v>0</v>
      </c>
      <c r="BK142" s="152" t="s">
        <v>181</v>
      </c>
      <c r="BL142" s="873">
        <v>0</v>
      </c>
      <c r="BM142" s="152" t="s">
        <v>181</v>
      </c>
      <c r="BN142" s="872">
        <v>0</v>
      </c>
      <c r="BO142" s="401"/>
      <c r="BP142" s="872">
        <v>0</v>
      </c>
      <c r="BQ142" s="401"/>
      <c r="BR142" s="410">
        <f t="shared" si="156"/>
        <v>0</v>
      </c>
      <c r="BS142" s="401"/>
      <c r="BT142" s="74"/>
      <c r="BU142" s="152" t="s">
        <v>181</v>
      </c>
      <c r="BV142" s="400">
        <f t="shared" si="157"/>
        <v>0</v>
      </c>
      <c r="BW142" s="69" t="s">
        <v>181</v>
      </c>
      <c r="BX142" s="68"/>
      <c r="BY142" s="873">
        <v>0</v>
      </c>
      <c r="BZ142" s="152" t="s">
        <v>181</v>
      </c>
      <c r="CA142" s="873">
        <v>0</v>
      </c>
      <c r="CB142" s="152" t="s">
        <v>181</v>
      </c>
      <c r="CC142" s="872">
        <v>0</v>
      </c>
      <c r="CD142" s="401"/>
      <c r="CE142" s="872">
        <v>0</v>
      </c>
      <c r="CF142" s="401"/>
      <c r="CG142" s="410">
        <f t="shared" si="158"/>
        <v>0</v>
      </c>
      <c r="CH142" s="401"/>
      <c r="CI142" s="74"/>
      <c r="CJ142" s="152" t="s">
        <v>181</v>
      </c>
      <c r="CK142" s="400">
        <f t="shared" si="159"/>
        <v>0</v>
      </c>
      <c r="CL142" s="69" t="s">
        <v>181</v>
      </c>
      <c r="CM142" s="185"/>
      <c r="CN142" s="185"/>
      <c r="CO142" s="185"/>
      <c r="CP142" s="661"/>
      <c r="CQ142" s="188"/>
      <c r="CR142" s="729"/>
      <c r="CS142" s="56"/>
      <c r="CT142" s="132"/>
      <c r="CU142" s="132"/>
      <c r="CV142" s="132"/>
      <c r="CW142" s="132"/>
      <c r="CX142" s="132"/>
      <c r="CY142" s="132"/>
      <c r="CZ142" s="127"/>
      <c r="DA142" s="127"/>
      <c r="DB142" s="127"/>
      <c r="DC142" s="127"/>
      <c r="DD142" s="127"/>
      <c r="DE142" s="127"/>
      <c r="DF142" s="127"/>
      <c r="DG142" s="127"/>
      <c r="DH142" s="127"/>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32"/>
      <c r="ED142" s="127"/>
      <c r="EE142" s="127"/>
      <c r="EF142" s="127"/>
      <c r="EG142" s="127"/>
      <c r="EH142" s="127"/>
      <c r="EI142" s="127"/>
      <c r="EJ142" s="127"/>
      <c r="EK142" s="127"/>
      <c r="EL142" s="127"/>
      <c r="EM142" s="127"/>
      <c r="EN142" s="127"/>
      <c r="EO142" s="127"/>
      <c r="EP142" s="127"/>
      <c r="EQ142" s="127"/>
      <c r="ER142" s="127"/>
      <c r="ES142" s="127"/>
      <c r="ET142" s="127"/>
      <c r="EU142" s="127"/>
      <c r="EV142" s="127"/>
      <c r="EW142" s="127"/>
      <c r="EX142" s="127"/>
      <c r="EY142" s="127"/>
      <c r="EZ142" s="127"/>
      <c r="FA142" s="127"/>
      <c r="FB142" s="127"/>
      <c r="FC142" s="127"/>
      <c r="FD142" s="127"/>
      <c r="FE142" s="127"/>
      <c r="FF142" s="127"/>
      <c r="FG142" s="127"/>
      <c r="FH142" s="127"/>
      <c r="FI142" s="127"/>
      <c r="FJ142" s="127"/>
      <c r="FK142" s="127"/>
      <c r="FL142" s="127"/>
    </row>
    <row r="143" spans="1:168" s="58" customFormat="1" ht="20.25" customHeight="1">
      <c r="A143" s="639"/>
      <c r="B143" s="701"/>
      <c r="C143" s="1068" t="s">
        <v>181</v>
      </c>
      <c r="D143" s="1222"/>
      <c r="E143" s="1222"/>
      <c r="F143" s="1222"/>
      <c r="G143" s="701" t="s">
        <v>181</v>
      </c>
      <c r="H143" s="1224"/>
      <c r="I143" s="1222"/>
      <c r="J143" s="1222"/>
      <c r="K143" s="701" t="s">
        <v>181</v>
      </c>
      <c r="L143" s="870" t="s">
        <v>6</v>
      </c>
      <c r="M143" s="871" t="s">
        <v>181</v>
      </c>
      <c r="N143" s="867" t="s">
        <v>1234</v>
      </c>
      <c r="O143" s="701"/>
      <c r="P143" s="68"/>
      <c r="Q143" s="873">
        <v>0</v>
      </c>
      <c r="R143" s="152" t="s">
        <v>181</v>
      </c>
      <c r="S143" s="873">
        <v>0</v>
      </c>
      <c r="T143" s="152" t="s">
        <v>181</v>
      </c>
      <c r="U143" s="872">
        <v>0</v>
      </c>
      <c r="V143" s="401"/>
      <c r="W143" s="872">
        <v>0</v>
      </c>
      <c r="X143" s="401"/>
      <c r="Y143" s="410">
        <f t="shared" si="150"/>
        <v>0</v>
      </c>
      <c r="Z143" s="401"/>
      <c r="AA143" s="74"/>
      <c r="AB143" s="152" t="s">
        <v>181</v>
      </c>
      <c r="AC143" s="400">
        <f t="shared" si="151"/>
        <v>0</v>
      </c>
      <c r="AD143" s="69" t="s">
        <v>181</v>
      </c>
      <c r="AE143" s="68"/>
      <c r="AF143" s="873">
        <v>0</v>
      </c>
      <c r="AG143" s="152" t="s">
        <v>181</v>
      </c>
      <c r="AH143" s="873">
        <v>0</v>
      </c>
      <c r="AI143" s="152" t="s">
        <v>181</v>
      </c>
      <c r="AJ143" s="872">
        <v>0</v>
      </c>
      <c r="AK143" s="401"/>
      <c r="AL143" s="872">
        <v>0</v>
      </c>
      <c r="AM143" s="401"/>
      <c r="AN143" s="410">
        <f t="shared" si="152"/>
        <v>0</v>
      </c>
      <c r="AO143" s="401"/>
      <c r="AP143" s="74"/>
      <c r="AQ143" s="152" t="s">
        <v>181</v>
      </c>
      <c r="AR143" s="400">
        <f t="shared" si="153"/>
        <v>0</v>
      </c>
      <c r="AS143" s="69" t="s">
        <v>181</v>
      </c>
      <c r="AT143" s="68"/>
      <c r="AU143" s="873">
        <v>0</v>
      </c>
      <c r="AV143" s="152" t="s">
        <v>181</v>
      </c>
      <c r="AW143" s="873">
        <v>0</v>
      </c>
      <c r="AX143" s="152" t="s">
        <v>181</v>
      </c>
      <c r="AY143" s="872">
        <v>0</v>
      </c>
      <c r="AZ143" s="401"/>
      <c r="BA143" s="872">
        <v>0</v>
      </c>
      <c r="BB143" s="401"/>
      <c r="BC143" s="410">
        <f t="shared" si="154"/>
        <v>0</v>
      </c>
      <c r="BD143" s="401"/>
      <c r="BE143" s="74"/>
      <c r="BF143" s="152" t="s">
        <v>181</v>
      </c>
      <c r="BG143" s="400">
        <f t="shared" si="155"/>
        <v>0</v>
      </c>
      <c r="BH143" s="69" t="s">
        <v>181</v>
      </c>
      <c r="BI143" s="68"/>
      <c r="BJ143" s="873">
        <v>0</v>
      </c>
      <c r="BK143" s="152" t="s">
        <v>181</v>
      </c>
      <c r="BL143" s="873">
        <v>0</v>
      </c>
      <c r="BM143" s="152" t="s">
        <v>181</v>
      </c>
      <c r="BN143" s="872">
        <v>0</v>
      </c>
      <c r="BO143" s="401"/>
      <c r="BP143" s="872">
        <v>0</v>
      </c>
      <c r="BQ143" s="401"/>
      <c r="BR143" s="410">
        <f t="shared" si="156"/>
        <v>0</v>
      </c>
      <c r="BS143" s="401"/>
      <c r="BT143" s="74"/>
      <c r="BU143" s="152" t="s">
        <v>181</v>
      </c>
      <c r="BV143" s="400">
        <f t="shared" si="157"/>
        <v>0</v>
      </c>
      <c r="BW143" s="69" t="s">
        <v>181</v>
      </c>
      <c r="BX143" s="68"/>
      <c r="BY143" s="873">
        <v>0</v>
      </c>
      <c r="BZ143" s="152" t="s">
        <v>181</v>
      </c>
      <c r="CA143" s="873">
        <v>0</v>
      </c>
      <c r="CB143" s="152" t="s">
        <v>181</v>
      </c>
      <c r="CC143" s="872">
        <v>0</v>
      </c>
      <c r="CD143" s="401"/>
      <c r="CE143" s="872">
        <v>0</v>
      </c>
      <c r="CF143" s="401"/>
      <c r="CG143" s="410">
        <f t="shared" si="158"/>
        <v>0</v>
      </c>
      <c r="CH143" s="401"/>
      <c r="CI143" s="74"/>
      <c r="CJ143" s="152" t="s">
        <v>181</v>
      </c>
      <c r="CK143" s="400">
        <f t="shared" si="159"/>
        <v>0</v>
      </c>
      <c r="CL143" s="69" t="s">
        <v>181</v>
      </c>
      <c r="CM143" s="187"/>
      <c r="CN143" s="185"/>
      <c r="CO143" s="185"/>
      <c r="CP143" s="661"/>
      <c r="CQ143" s="188"/>
      <c r="CR143" s="729"/>
      <c r="CS143" s="56"/>
      <c r="CT143" s="132"/>
      <c r="CU143" s="132"/>
      <c r="CV143" s="132"/>
      <c r="CW143" s="132"/>
      <c r="CX143" s="132"/>
      <c r="CY143" s="132"/>
      <c r="CZ143" s="127"/>
      <c r="DA143" s="127"/>
      <c r="DB143" s="127"/>
      <c r="DC143" s="127"/>
      <c r="DD143" s="127"/>
      <c r="DE143" s="127"/>
      <c r="DF143" s="127"/>
      <c r="DG143" s="127"/>
      <c r="DH143" s="127"/>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32"/>
      <c r="ED143" s="127"/>
      <c r="EE143" s="127"/>
      <c r="EF143" s="127"/>
      <c r="EG143" s="127"/>
      <c r="EH143" s="127"/>
      <c r="EI143" s="127"/>
      <c r="EJ143" s="127"/>
      <c r="EK143" s="127"/>
      <c r="EL143" s="127"/>
      <c r="EM143" s="127"/>
      <c r="EN143" s="127"/>
      <c r="EO143" s="127"/>
      <c r="EP143" s="127"/>
      <c r="EQ143" s="127"/>
      <c r="ER143" s="127"/>
      <c r="ES143" s="127"/>
      <c r="ET143" s="127"/>
      <c r="EU143" s="127"/>
      <c r="EV143" s="127"/>
      <c r="EW143" s="127"/>
      <c r="EX143" s="127"/>
      <c r="EY143" s="127"/>
      <c r="EZ143" s="127"/>
      <c r="FA143" s="127"/>
      <c r="FB143" s="127"/>
      <c r="FC143" s="127"/>
      <c r="FD143" s="127"/>
      <c r="FE143" s="127"/>
      <c r="FF143" s="127"/>
      <c r="FG143" s="127"/>
      <c r="FH143" s="127"/>
      <c r="FI143" s="127"/>
      <c r="FJ143" s="127"/>
      <c r="FK143" s="127"/>
      <c r="FL143" s="127"/>
    </row>
    <row r="144" spans="1:168" s="58" customFormat="1" ht="5.0999999999999996" customHeight="1">
      <c r="A144" s="639"/>
      <c r="B144" s="701"/>
      <c r="C144" s="701"/>
      <c r="D144" s="701" t="s">
        <v>181</v>
      </c>
      <c r="E144" s="701" t="s">
        <v>181</v>
      </c>
      <c r="F144" s="701" t="s">
        <v>181</v>
      </c>
      <c r="G144" s="701" t="s">
        <v>181</v>
      </c>
      <c r="H144" s="701" t="s">
        <v>181</v>
      </c>
      <c r="I144" s="701"/>
      <c r="J144" s="701"/>
      <c r="K144" s="701" t="s">
        <v>181</v>
      </c>
      <c r="L144" s="701" t="s">
        <v>181</v>
      </c>
      <c r="M144" s="701" t="s">
        <v>181</v>
      </c>
      <c r="N144" s="723" t="s">
        <v>181</v>
      </c>
      <c r="O144" s="701"/>
      <c r="P144" s="68"/>
      <c r="Q144" s="152" t="s">
        <v>181</v>
      </c>
      <c r="R144" s="152" t="s">
        <v>181</v>
      </c>
      <c r="S144" s="152" t="s">
        <v>181</v>
      </c>
      <c r="T144" s="152" t="s">
        <v>181</v>
      </c>
      <c r="U144" s="401"/>
      <c r="V144" s="401"/>
      <c r="W144" s="401"/>
      <c r="X144" s="401"/>
      <c r="Y144" s="401"/>
      <c r="Z144" s="401"/>
      <c r="AA144" s="401"/>
      <c r="AB144" s="401"/>
      <c r="AC144" s="401"/>
      <c r="AD144" s="69"/>
      <c r="AE144" s="68"/>
      <c r="AF144" s="152" t="s">
        <v>181</v>
      </c>
      <c r="AG144" s="152" t="s">
        <v>181</v>
      </c>
      <c r="AH144" s="152" t="s">
        <v>181</v>
      </c>
      <c r="AI144" s="152" t="s">
        <v>181</v>
      </c>
      <c r="AJ144" s="401"/>
      <c r="AK144" s="401"/>
      <c r="AL144" s="401"/>
      <c r="AM144" s="401"/>
      <c r="AN144" s="401"/>
      <c r="AO144" s="401"/>
      <c r="AP144" s="401"/>
      <c r="AQ144" s="401"/>
      <c r="AR144" s="401"/>
      <c r="AS144" s="69"/>
      <c r="AT144" s="68"/>
      <c r="AU144" s="152" t="s">
        <v>181</v>
      </c>
      <c r="AV144" s="152" t="s">
        <v>181</v>
      </c>
      <c r="AW144" s="152" t="s">
        <v>181</v>
      </c>
      <c r="AX144" s="152" t="s">
        <v>181</v>
      </c>
      <c r="AY144" s="401"/>
      <c r="AZ144" s="401"/>
      <c r="BA144" s="401"/>
      <c r="BB144" s="401"/>
      <c r="BC144" s="401"/>
      <c r="BD144" s="401"/>
      <c r="BE144" s="401"/>
      <c r="BF144" s="401"/>
      <c r="BG144" s="401"/>
      <c r="BH144" s="69"/>
      <c r="BI144" s="68"/>
      <c r="BJ144" s="152" t="s">
        <v>181</v>
      </c>
      <c r="BK144" s="152" t="s">
        <v>181</v>
      </c>
      <c r="BL144" s="152" t="s">
        <v>181</v>
      </c>
      <c r="BM144" s="152" t="s">
        <v>181</v>
      </c>
      <c r="BN144" s="401"/>
      <c r="BO144" s="401"/>
      <c r="BP144" s="401"/>
      <c r="BQ144" s="401"/>
      <c r="BR144" s="401"/>
      <c r="BS144" s="401"/>
      <c r="BT144" s="401"/>
      <c r="BU144" s="401"/>
      <c r="BV144" s="401"/>
      <c r="BW144" s="69"/>
      <c r="BX144" s="68"/>
      <c r="BY144" s="152" t="s">
        <v>181</v>
      </c>
      <c r="BZ144" s="152" t="s">
        <v>181</v>
      </c>
      <c r="CA144" s="152" t="s">
        <v>181</v>
      </c>
      <c r="CB144" s="152" t="s">
        <v>181</v>
      </c>
      <c r="CC144" s="401"/>
      <c r="CD144" s="401"/>
      <c r="CE144" s="401"/>
      <c r="CF144" s="401"/>
      <c r="CG144" s="401"/>
      <c r="CH144" s="401"/>
      <c r="CI144" s="401"/>
      <c r="CJ144" s="401"/>
      <c r="CK144" s="401"/>
      <c r="CL144" s="69"/>
      <c r="CM144" s="187"/>
      <c r="CN144" s="185"/>
      <c r="CO144" s="185"/>
      <c r="CP144" s="661"/>
      <c r="CQ144" s="188"/>
      <c r="CR144" s="729"/>
      <c r="CS144" s="56"/>
      <c r="CT144" s="132"/>
      <c r="CU144" s="132"/>
      <c r="CV144" s="132"/>
      <c r="CW144" s="132"/>
      <c r="CX144" s="132"/>
      <c r="CY144" s="132"/>
      <c r="CZ144" s="127"/>
      <c r="DA144" s="127"/>
      <c r="DB144" s="127"/>
      <c r="DC144" s="127"/>
      <c r="DD144" s="127"/>
      <c r="DE144" s="127"/>
      <c r="DF144" s="127"/>
      <c r="DG144" s="127"/>
      <c r="DH144" s="127"/>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32"/>
      <c r="ED144" s="127"/>
      <c r="EE144" s="127"/>
      <c r="EF144" s="127"/>
      <c r="EG144" s="127"/>
      <c r="EH144" s="127"/>
      <c r="EI144" s="127"/>
      <c r="EJ144" s="127"/>
      <c r="EK144" s="127"/>
      <c r="EL144" s="127"/>
      <c r="EM144" s="127"/>
      <c r="EN144" s="127"/>
      <c r="EO144" s="127"/>
      <c r="EP144" s="127"/>
      <c r="EQ144" s="127"/>
      <c r="ER144" s="127"/>
      <c r="ES144" s="127"/>
      <c r="ET144" s="127"/>
      <c r="EU144" s="127"/>
      <c r="EV144" s="127"/>
      <c r="EW144" s="127"/>
      <c r="EX144" s="127"/>
      <c r="EY144" s="127"/>
      <c r="EZ144" s="127"/>
      <c r="FA144" s="127"/>
      <c r="FB144" s="127"/>
      <c r="FC144" s="127"/>
      <c r="FD144" s="127"/>
      <c r="FE144" s="127"/>
      <c r="FF144" s="127"/>
      <c r="FG144" s="127"/>
      <c r="FH144" s="127"/>
      <c r="FI144" s="127"/>
      <c r="FJ144" s="127"/>
      <c r="FK144" s="127"/>
      <c r="FL144" s="127"/>
    </row>
    <row r="145" spans="1:168" s="58" customFormat="1" ht="20.25" customHeight="1">
      <c r="A145" s="639"/>
      <c r="B145" s="720"/>
      <c r="C145" s="1072"/>
      <c r="D145" s="1225"/>
      <c r="E145" s="1222"/>
      <c r="F145" s="1222"/>
      <c r="G145" s="701" t="s">
        <v>181</v>
      </c>
      <c r="H145" s="1223"/>
      <c r="I145" s="1222"/>
      <c r="J145" s="1222"/>
      <c r="K145" s="701" t="s">
        <v>181</v>
      </c>
      <c r="L145" s="866" t="s">
        <v>374</v>
      </c>
      <c r="M145" s="720" t="s">
        <v>181</v>
      </c>
      <c r="N145" s="866" t="s">
        <v>307</v>
      </c>
      <c r="O145" s="723" t="s">
        <v>181</v>
      </c>
      <c r="P145" s="68" t="s">
        <v>181</v>
      </c>
      <c r="Q145" s="873">
        <v>0</v>
      </c>
      <c r="R145" s="152" t="s">
        <v>181</v>
      </c>
      <c r="S145" s="873">
        <v>0</v>
      </c>
      <c r="T145" s="152" t="s">
        <v>181</v>
      </c>
      <c r="U145" s="872">
        <v>0</v>
      </c>
      <c r="V145" s="401"/>
      <c r="W145" s="872">
        <v>0</v>
      </c>
      <c r="X145" s="401"/>
      <c r="Y145" s="410">
        <f t="shared" ref="Y145:Y150" si="160">ROUND(W145*U145*S145*Q145,0)</f>
        <v>0</v>
      </c>
      <c r="Z145" s="401"/>
      <c r="AA145" s="74"/>
      <c r="AB145" s="152" t="s">
        <v>181</v>
      </c>
      <c r="AC145" s="400">
        <f t="shared" ref="AC145:AC150" si="161">AA145+Y145</f>
        <v>0</v>
      </c>
      <c r="AD145" s="69" t="s">
        <v>181</v>
      </c>
      <c r="AE145" s="68" t="s">
        <v>181</v>
      </c>
      <c r="AF145" s="873">
        <v>0</v>
      </c>
      <c r="AG145" s="152" t="s">
        <v>181</v>
      </c>
      <c r="AH145" s="873">
        <v>0</v>
      </c>
      <c r="AI145" s="152" t="s">
        <v>181</v>
      </c>
      <c r="AJ145" s="872">
        <v>0</v>
      </c>
      <c r="AK145" s="401"/>
      <c r="AL145" s="872">
        <v>0</v>
      </c>
      <c r="AM145" s="401"/>
      <c r="AN145" s="410">
        <f t="shared" ref="AN145:AN150" si="162">ROUND(AL145*AJ145*AH145*AF145,0)</f>
        <v>0</v>
      </c>
      <c r="AO145" s="401"/>
      <c r="AP145" s="74"/>
      <c r="AQ145" s="152" t="s">
        <v>181</v>
      </c>
      <c r="AR145" s="400">
        <f t="shared" ref="AR145:AR150" si="163">AP145+AN145</f>
        <v>0</v>
      </c>
      <c r="AS145" s="69" t="s">
        <v>181</v>
      </c>
      <c r="AT145" s="68" t="s">
        <v>181</v>
      </c>
      <c r="AU145" s="873">
        <v>0</v>
      </c>
      <c r="AV145" s="152" t="s">
        <v>181</v>
      </c>
      <c r="AW145" s="873">
        <v>0</v>
      </c>
      <c r="AX145" s="152" t="s">
        <v>181</v>
      </c>
      <c r="AY145" s="872">
        <v>0</v>
      </c>
      <c r="AZ145" s="401"/>
      <c r="BA145" s="872">
        <v>0</v>
      </c>
      <c r="BB145" s="401"/>
      <c r="BC145" s="410">
        <f t="shared" ref="BC145:BC150" si="164">ROUND(BA145*AY145*AW145*AU145,0)</f>
        <v>0</v>
      </c>
      <c r="BD145" s="401"/>
      <c r="BE145" s="74"/>
      <c r="BF145" s="152" t="s">
        <v>181</v>
      </c>
      <c r="BG145" s="400">
        <f t="shared" ref="BG145:BG150" si="165">BE145+BC145</f>
        <v>0</v>
      </c>
      <c r="BH145" s="69" t="s">
        <v>181</v>
      </c>
      <c r="BI145" s="68" t="s">
        <v>181</v>
      </c>
      <c r="BJ145" s="873">
        <v>0</v>
      </c>
      <c r="BK145" s="152" t="s">
        <v>181</v>
      </c>
      <c r="BL145" s="873">
        <v>0</v>
      </c>
      <c r="BM145" s="152" t="s">
        <v>181</v>
      </c>
      <c r="BN145" s="872">
        <v>0</v>
      </c>
      <c r="BO145" s="401"/>
      <c r="BP145" s="872">
        <v>0</v>
      </c>
      <c r="BQ145" s="401"/>
      <c r="BR145" s="410">
        <f t="shared" ref="BR145:BR150" si="166">ROUND(BP145*BN145*BL145*BJ145,0)</f>
        <v>0</v>
      </c>
      <c r="BS145" s="401"/>
      <c r="BT145" s="74"/>
      <c r="BU145" s="152" t="s">
        <v>181</v>
      </c>
      <c r="BV145" s="400">
        <f t="shared" ref="BV145:BV150" si="167">BT145+BR145</f>
        <v>0</v>
      </c>
      <c r="BW145" s="69" t="s">
        <v>181</v>
      </c>
      <c r="BX145" s="68" t="s">
        <v>181</v>
      </c>
      <c r="BY145" s="873">
        <v>0</v>
      </c>
      <c r="BZ145" s="152" t="s">
        <v>181</v>
      </c>
      <c r="CA145" s="873">
        <v>0</v>
      </c>
      <c r="CB145" s="152" t="s">
        <v>181</v>
      </c>
      <c r="CC145" s="872">
        <v>0</v>
      </c>
      <c r="CD145" s="401"/>
      <c r="CE145" s="872">
        <v>0</v>
      </c>
      <c r="CF145" s="401"/>
      <c r="CG145" s="410">
        <f t="shared" ref="CG145:CG150" si="168">ROUND(CE145*CC145*CA145*BY145,0)</f>
        <v>0</v>
      </c>
      <c r="CH145" s="401"/>
      <c r="CI145" s="74"/>
      <c r="CJ145" s="152" t="s">
        <v>181</v>
      </c>
      <c r="CK145" s="400">
        <f t="shared" ref="CK145:CK150" si="169">CI145+CG145</f>
        <v>0</v>
      </c>
      <c r="CL145" s="69" t="s">
        <v>181</v>
      </c>
      <c r="CM145" s="185" t="s">
        <v>181</v>
      </c>
      <c r="CN145" s="185"/>
      <c r="CO145" s="185"/>
      <c r="CP145" s="661"/>
      <c r="CQ145" s="188" t="s">
        <v>181</v>
      </c>
      <c r="CR145" s="729"/>
      <c r="CS145" s="56" t="s">
        <v>181</v>
      </c>
      <c r="CT145" s="132" t="s">
        <v>181</v>
      </c>
      <c r="CU145" s="132" t="s">
        <v>181</v>
      </c>
      <c r="CV145" s="132" t="s">
        <v>181</v>
      </c>
      <c r="CW145" s="132" t="s">
        <v>181</v>
      </c>
      <c r="CX145" s="132" t="s">
        <v>181</v>
      </c>
      <c r="CY145" s="132" t="s">
        <v>181</v>
      </c>
      <c r="CZ145" s="127"/>
      <c r="DA145" s="127"/>
      <c r="DB145" s="127"/>
      <c r="DC145" s="127"/>
      <c r="DD145" s="127"/>
      <c r="DE145" s="127"/>
      <c r="DF145" s="127"/>
      <c r="DG145" s="127"/>
      <c r="DH145" s="127"/>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32" t="s">
        <v>181</v>
      </c>
      <c r="ED145" s="127"/>
      <c r="EE145" s="127"/>
      <c r="EF145" s="127"/>
      <c r="EG145" s="127"/>
      <c r="EH145" s="127"/>
      <c r="EI145" s="127"/>
      <c r="EJ145" s="127"/>
      <c r="EK145" s="127"/>
      <c r="EL145" s="127"/>
      <c r="EM145" s="127"/>
      <c r="EN145" s="127"/>
      <c r="EO145" s="127"/>
      <c r="EP145" s="127"/>
      <c r="EQ145" s="127"/>
      <c r="ER145" s="127"/>
      <c r="ES145" s="127"/>
      <c r="ET145" s="127"/>
      <c r="EU145" s="127"/>
      <c r="EV145" s="127"/>
      <c r="EW145" s="127"/>
      <c r="EX145" s="127"/>
      <c r="EY145" s="127"/>
      <c r="EZ145" s="127"/>
      <c r="FA145" s="127"/>
      <c r="FB145" s="127"/>
      <c r="FC145" s="127"/>
      <c r="FD145" s="127"/>
      <c r="FE145" s="127"/>
      <c r="FF145" s="127"/>
      <c r="FG145" s="127"/>
      <c r="FH145" s="127"/>
      <c r="FI145" s="127"/>
      <c r="FJ145" s="127"/>
      <c r="FK145" s="127"/>
      <c r="FL145" s="127"/>
    </row>
    <row r="146" spans="1:168" s="58" customFormat="1" ht="20.25" customHeight="1">
      <c r="A146" s="639"/>
      <c r="B146" s="720"/>
      <c r="C146" s="1072"/>
      <c r="D146" s="1222"/>
      <c r="E146" s="1222"/>
      <c r="F146" s="1222"/>
      <c r="G146" s="701"/>
      <c r="H146" s="1223"/>
      <c r="I146" s="1222"/>
      <c r="J146" s="1222"/>
      <c r="K146" s="701"/>
      <c r="L146" s="867" t="s">
        <v>1226</v>
      </c>
      <c r="M146" s="720"/>
      <c r="N146" s="867" t="s">
        <v>1227</v>
      </c>
      <c r="O146" s="723"/>
      <c r="P146" s="68"/>
      <c r="Q146" s="873">
        <v>0</v>
      </c>
      <c r="R146" s="152" t="s">
        <v>181</v>
      </c>
      <c r="S146" s="873">
        <v>0</v>
      </c>
      <c r="T146" s="152" t="s">
        <v>181</v>
      </c>
      <c r="U146" s="872">
        <v>0</v>
      </c>
      <c r="V146" s="401"/>
      <c r="W146" s="872">
        <v>0</v>
      </c>
      <c r="X146" s="401"/>
      <c r="Y146" s="410">
        <f t="shared" si="160"/>
        <v>0</v>
      </c>
      <c r="Z146" s="401"/>
      <c r="AA146" s="74"/>
      <c r="AB146" s="152" t="s">
        <v>181</v>
      </c>
      <c r="AC146" s="400">
        <f t="shared" si="161"/>
        <v>0</v>
      </c>
      <c r="AD146" s="69" t="s">
        <v>181</v>
      </c>
      <c r="AE146" s="68"/>
      <c r="AF146" s="873">
        <v>0</v>
      </c>
      <c r="AG146" s="152" t="s">
        <v>181</v>
      </c>
      <c r="AH146" s="873">
        <v>0</v>
      </c>
      <c r="AI146" s="152" t="s">
        <v>181</v>
      </c>
      <c r="AJ146" s="872">
        <v>0</v>
      </c>
      <c r="AK146" s="401"/>
      <c r="AL146" s="872">
        <v>0</v>
      </c>
      <c r="AM146" s="401"/>
      <c r="AN146" s="410">
        <f t="shared" si="162"/>
        <v>0</v>
      </c>
      <c r="AO146" s="401"/>
      <c r="AP146" s="74"/>
      <c r="AQ146" s="152" t="s">
        <v>181</v>
      </c>
      <c r="AR146" s="400">
        <f t="shared" si="163"/>
        <v>0</v>
      </c>
      <c r="AS146" s="69" t="s">
        <v>181</v>
      </c>
      <c r="AT146" s="68"/>
      <c r="AU146" s="873">
        <v>0</v>
      </c>
      <c r="AV146" s="152" t="s">
        <v>181</v>
      </c>
      <c r="AW146" s="873">
        <v>0</v>
      </c>
      <c r="AX146" s="152" t="s">
        <v>181</v>
      </c>
      <c r="AY146" s="872">
        <v>0</v>
      </c>
      <c r="AZ146" s="401"/>
      <c r="BA146" s="872">
        <v>0</v>
      </c>
      <c r="BB146" s="401"/>
      <c r="BC146" s="410">
        <f t="shared" si="164"/>
        <v>0</v>
      </c>
      <c r="BD146" s="401"/>
      <c r="BE146" s="74"/>
      <c r="BF146" s="152" t="s">
        <v>181</v>
      </c>
      <c r="BG146" s="400">
        <f t="shared" si="165"/>
        <v>0</v>
      </c>
      <c r="BH146" s="69" t="s">
        <v>181</v>
      </c>
      <c r="BI146" s="68"/>
      <c r="BJ146" s="873">
        <v>0</v>
      </c>
      <c r="BK146" s="152" t="s">
        <v>181</v>
      </c>
      <c r="BL146" s="873">
        <v>0</v>
      </c>
      <c r="BM146" s="152" t="s">
        <v>181</v>
      </c>
      <c r="BN146" s="872">
        <v>0</v>
      </c>
      <c r="BO146" s="401"/>
      <c r="BP146" s="872">
        <v>0</v>
      </c>
      <c r="BQ146" s="401"/>
      <c r="BR146" s="410">
        <f t="shared" si="166"/>
        <v>0</v>
      </c>
      <c r="BS146" s="401"/>
      <c r="BT146" s="74"/>
      <c r="BU146" s="152" t="s">
        <v>181</v>
      </c>
      <c r="BV146" s="400">
        <f t="shared" si="167"/>
        <v>0</v>
      </c>
      <c r="BW146" s="69" t="s">
        <v>181</v>
      </c>
      <c r="BX146" s="68"/>
      <c r="BY146" s="873">
        <v>0</v>
      </c>
      <c r="BZ146" s="152" t="s">
        <v>181</v>
      </c>
      <c r="CA146" s="873">
        <v>0</v>
      </c>
      <c r="CB146" s="152" t="s">
        <v>181</v>
      </c>
      <c r="CC146" s="872">
        <v>0</v>
      </c>
      <c r="CD146" s="401"/>
      <c r="CE146" s="872">
        <v>0</v>
      </c>
      <c r="CF146" s="401"/>
      <c r="CG146" s="410">
        <f t="shared" si="168"/>
        <v>0</v>
      </c>
      <c r="CH146" s="401"/>
      <c r="CI146" s="74"/>
      <c r="CJ146" s="152" t="s">
        <v>181</v>
      </c>
      <c r="CK146" s="400">
        <f t="shared" si="169"/>
        <v>0</v>
      </c>
      <c r="CL146" s="69" t="s">
        <v>181</v>
      </c>
      <c r="CM146" s="185"/>
      <c r="CN146" s="185"/>
      <c r="CO146" s="185"/>
      <c r="CP146" s="661"/>
      <c r="CQ146" s="188"/>
      <c r="CR146" s="729"/>
      <c r="CS146" s="56"/>
      <c r="CT146" s="132"/>
      <c r="CU146" s="132"/>
      <c r="CV146" s="132"/>
      <c r="CW146" s="132"/>
      <c r="CX146" s="132"/>
      <c r="CY146" s="132"/>
      <c r="CZ146" s="127"/>
      <c r="DA146" s="127"/>
      <c r="DB146" s="127"/>
      <c r="DC146" s="127"/>
      <c r="DD146" s="127"/>
      <c r="DE146" s="127"/>
      <c r="DF146" s="127"/>
      <c r="DG146" s="127"/>
      <c r="DH146" s="127"/>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32"/>
      <c r="ED146" s="127"/>
      <c r="EE146" s="127"/>
      <c r="EF146" s="127"/>
      <c r="EG146" s="127"/>
      <c r="EH146" s="127"/>
      <c r="EI146" s="127"/>
      <c r="EJ146" s="127"/>
      <c r="EK146" s="127"/>
      <c r="EL146" s="127"/>
      <c r="EM146" s="127"/>
      <c r="EN146" s="127"/>
      <c r="EO146" s="127"/>
      <c r="EP146" s="127"/>
      <c r="EQ146" s="127"/>
      <c r="ER146" s="127"/>
      <c r="ES146" s="127"/>
      <c r="ET146" s="127"/>
      <c r="EU146" s="127"/>
      <c r="EV146" s="127"/>
      <c r="EW146" s="127"/>
      <c r="EX146" s="127"/>
      <c r="EY146" s="127"/>
      <c r="EZ146" s="127"/>
      <c r="FA146" s="127"/>
      <c r="FB146" s="127"/>
      <c r="FC146" s="127"/>
      <c r="FD146" s="127"/>
      <c r="FE146" s="127"/>
      <c r="FF146" s="127"/>
      <c r="FG146" s="127"/>
      <c r="FH146" s="127"/>
      <c r="FI146" s="127"/>
      <c r="FJ146" s="127"/>
      <c r="FK146" s="127"/>
      <c r="FL146" s="127"/>
    </row>
    <row r="147" spans="1:168" s="58" customFormat="1" ht="20.25" customHeight="1">
      <c r="A147" s="639"/>
      <c r="B147" s="720"/>
      <c r="C147" s="1072"/>
      <c r="D147" s="1222"/>
      <c r="E147" s="1222"/>
      <c r="F147" s="1222"/>
      <c r="G147" s="701"/>
      <c r="H147" s="1223"/>
      <c r="I147" s="1222"/>
      <c r="J147" s="1222"/>
      <c r="K147" s="701"/>
      <c r="L147" s="867" t="s">
        <v>1228</v>
      </c>
      <c r="M147" s="720"/>
      <c r="N147" s="867" t="s">
        <v>1229</v>
      </c>
      <c r="O147" s="723"/>
      <c r="P147" s="68"/>
      <c r="Q147" s="873">
        <v>0</v>
      </c>
      <c r="R147" s="152" t="s">
        <v>181</v>
      </c>
      <c r="S147" s="873">
        <v>0</v>
      </c>
      <c r="T147" s="152" t="s">
        <v>181</v>
      </c>
      <c r="U147" s="872">
        <v>0</v>
      </c>
      <c r="V147" s="401"/>
      <c r="W147" s="872">
        <v>0</v>
      </c>
      <c r="X147" s="401"/>
      <c r="Y147" s="410">
        <f t="shared" si="160"/>
        <v>0</v>
      </c>
      <c r="Z147" s="401"/>
      <c r="AA147" s="74"/>
      <c r="AB147" s="152" t="s">
        <v>181</v>
      </c>
      <c r="AC147" s="400">
        <f t="shared" si="161"/>
        <v>0</v>
      </c>
      <c r="AD147" s="69" t="s">
        <v>181</v>
      </c>
      <c r="AE147" s="68"/>
      <c r="AF147" s="873">
        <v>0</v>
      </c>
      <c r="AG147" s="152" t="s">
        <v>181</v>
      </c>
      <c r="AH147" s="873">
        <v>0</v>
      </c>
      <c r="AI147" s="152" t="s">
        <v>181</v>
      </c>
      <c r="AJ147" s="872">
        <v>0</v>
      </c>
      <c r="AK147" s="401"/>
      <c r="AL147" s="872">
        <v>0</v>
      </c>
      <c r="AM147" s="401"/>
      <c r="AN147" s="410">
        <f t="shared" si="162"/>
        <v>0</v>
      </c>
      <c r="AO147" s="401"/>
      <c r="AP147" s="74"/>
      <c r="AQ147" s="152" t="s">
        <v>181</v>
      </c>
      <c r="AR147" s="400">
        <f t="shared" si="163"/>
        <v>0</v>
      </c>
      <c r="AS147" s="69" t="s">
        <v>181</v>
      </c>
      <c r="AT147" s="68"/>
      <c r="AU147" s="873">
        <v>0</v>
      </c>
      <c r="AV147" s="152" t="s">
        <v>181</v>
      </c>
      <c r="AW147" s="873">
        <v>0</v>
      </c>
      <c r="AX147" s="152" t="s">
        <v>181</v>
      </c>
      <c r="AY147" s="872">
        <v>0</v>
      </c>
      <c r="AZ147" s="401"/>
      <c r="BA147" s="872">
        <v>0</v>
      </c>
      <c r="BB147" s="401"/>
      <c r="BC147" s="410">
        <f t="shared" si="164"/>
        <v>0</v>
      </c>
      <c r="BD147" s="401"/>
      <c r="BE147" s="74"/>
      <c r="BF147" s="152" t="s">
        <v>181</v>
      </c>
      <c r="BG147" s="400">
        <f t="shared" si="165"/>
        <v>0</v>
      </c>
      <c r="BH147" s="69" t="s">
        <v>181</v>
      </c>
      <c r="BI147" s="68"/>
      <c r="BJ147" s="873">
        <v>0</v>
      </c>
      <c r="BK147" s="152" t="s">
        <v>181</v>
      </c>
      <c r="BL147" s="873">
        <v>0</v>
      </c>
      <c r="BM147" s="152" t="s">
        <v>181</v>
      </c>
      <c r="BN147" s="872">
        <v>0</v>
      </c>
      <c r="BO147" s="401"/>
      <c r="BP147" s="872">
        <v>0</v>
      </c>
      <c r="BQ147" s="401"/>
      <c r="BR147" s="410">
        <f t="shared" si="166"/>
        <v>0</v>
      </c>
      <c r="BS147" s="401"/>
      <c r="BT147" s="74"/>
      <c r="BU147" s="152" t="s">
        <v>181</v>
      </c>
      <c r="BV147" s="400">
        <f t="shared" si="167"/>
        <v>0</v>
      </c>
      <c r="BW147" s="69" t="s">
        <v>181</v>
      </c>
      <c r="BX147" s="68"/>
      <c r="BY147" s="873">
        <v>0</v>
      </c>
      <c r="BZ147" s="152" t="s">
        <v>181</v>
      </c>
      <c r="CA147" s="873">
        <v>0</v>
      </c>
      <c r="CB147" s="152" t="s">
        <v>181</v>
      </c>
      <c r="CC147" s="872">
        <v>0</v>
      </c>
      <c r="CD147" s="401"/>
      <c r="CE147" s="872">
        <v>0</v>
      </c>
      <c r="CF147" s="401"/>
      <c r="CG147" s="410">
        <f t="shared" si="168"/>
        <v>0</v>
      </c>
      <c r="CH147" s="401"/>
      <c r="CI147" s="74"/>
      <c r="CJ147" s="152" t="s">
        <v>181</v>
      </c>
      <c r="CK147" s="400">
        <f t="shared" si="169"/>
        <v>0</v>
      </c>
      <c r="CL147" s="69" t="s">
        <v>181</v>
      </c>
      <c r="CM147" s="185"/>
      <c r="CN147" s="185"/>
      <c r="CO147" s="185"/>
      <c r="CP147" s="661"/>
      <c r="CQ147" s="188"/>
      <c r="CR147" s="729"/>
      <c r="CS147" s="56"/>
      <c r="CT147" s="132"/>
      <c r="CU147" s="132"/>
      <c r="CV147" s="132"/>
      <c r="CW147" s="132"/>
      <c r="CX147" s="132"/>
      <c r="CY147" s="132"/>
      <c r="CZ147" s="127"/>
      <c r="DA147" s="127"/>
      <c r="DB147" s="127"/>
      <c r="DC147" s="127"/>
      <c r="DD147" s="127"/>
      <c r="DE147" s="127"/>
      <c r="DF147" s="127"/>
      <c r="DG147" s="127"/>
      <c r="DH147" s="127"/>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32"/>
      <c r="ED147" s="127"/>
      <c r="EE147" s="127"/>
      <c r="EF147" s="127"/>
      <c r="EG147" s="127"/>
      <c r="EH147" s="127"/>
      <c r="EI147" s="127"/>
      <c r="EJ147" s="127"/>
      <c r="EK147" s="127"/>
      <c r="EL147" s="127"/>
      <c r="EM147" s="127"/>
      <c r="EN147" s="127"/>
      <c r="EO147" s="127"/>
      <c r="EP147" s="127"/>
      <c r="EQ147" s="127"/>
      <c r="ER147" s="127"/>
      <c r="ES147" s="127"/>
      <c r="ET147" s="127"/>
      <c r="EU147" s="127"/>
      <c r="EV147" s="127"/>
      <c r="EW147" s="127"/>
      <c r="EX147" s="127"/>
      <c r="EY147" s="127"/>
      <c r="EZ147" s="127"/>
      <c r="FA147" s="127"/>
      <c r="FB147" s="127"/>
      <c r="FC147" s="127"/>
      <c r="FD147" s="127"/>
      <c r="FE147" s="127"/>
      <c r="FF147" s="127"/>
      <c r="FG147" s="127"/>
      <c r="FH147" s="127"/>
      <c r="FI147" s="127"/>
      <c r="FJ147" s="127"/>
      <c r="FK147" s="127"/>
      <c r="FL147" s="127"/>
    </row>
    <row r="148" spans="1:168" s="58" customFormat="1" ht="20.25" customHeight="1">
      <c r="A148" s="639"/>
      <c r="B148" s="720"/>
      <c r="C148" s="1072"/>
      <c r="D148" s="1222"/>
      <c r="E148" s="1222"/>
      <c r="F148" s="1222"/>
      <c r="G148" s="701"/>
      <c r="H148" s="1223"/>
      <c r="I148" s="1222"/>
      <c r="J148" s="1222"/>
      <c r="K148" s="701"/>
      <c r="L148" s="868" t="s">
        <v>1231</v>
      </c>
      <c r="M148" s="720"/>
      <c r="N148" s="867" t="s">
        <v>1232</v>
      </c>
      <c r="O148" s="723"/>
      <c r="P148" s="68"/>
      <c r="Q148" s="873">
        <v>0</v>
      </c>
      <c r="R148" s="152" t="s">
        <v>181</v>
      </c>
      <c r="S148" s="873">
        <v>0</v>
      </c>
      <c r="T148" s="152" t="s">
        <v>181</v>
      </c>
      <c r="U148" s="872">
        <v>0</v>
      </c>
      <c r="V148" s="401"/>
      <c r="W148" s="872">
        <v>0</v>
      </c>
      <c r="X148" s="401"/>
      <c r="Y148" s="410">
        <f t="shared" si="160"/>
        <v>0</v>
      </c>
      <c r="Z148" s="401"/>
      <c r="AA148" s="74"/>
      <c r="AB148" s="152" t="s">
        <v>181</v>
      </c>
      <c r="AC148" s="400">
        <f t="shared" si="161"/>
        <v>0</v>
      </c>
      <c r="AD148" s="69" t="s">
        <v>181</v>
      </c>
      <c r="AE148" s="68"/>
      <c r="AF148" s="873">
        <v>0</v>
      </c>
      <c r="AG148" s="152" t="s">
        <v>181</v>
      </c>
      <c r="AH148" s="873">
        <v>0</v>
      </c>
      <c r="AI148" s="152" t="s">
        <v>181</v>
      </c>
      <c r="AJ148" s="872">
        <v>0</v>
      </c>
      <c r="AK148" s="401"/>
      <c r="AL148" s="872">
        <v>0</v>
      </c>
      <c r="AM148" s="401"/>
      <c r="AN148" s="410">
        <f t="shared" si="162"/>
        <v>0</v>
      </c>
      <c r="AO148" s="401"/>
      <c r="AP148" s="74"/>
      <c r="AQ148" s="152" t="s">
        <v>181</v>
      </c>
      <c r="AR148" s="400">
        <f t="shared" si="163"/>
        <v>0</v>
      </c>
      <c r="AS148" s="69" t="s">
        <v>181</v>
      </c>
      <c r="AT148" s="68"/>
      <c r="AU148" s="873">
        <v>0</v>
      </c>
      <c r="AV148" s="152" t="s">
        <v>181</v>
      </c>
      <c r="AW148" s="873">
        <v>0</v>
      </c>
      <c r="AX148" s="152" t="s">
        <v>181</v>
      </c>
      <c r="AY148" s="872">
        <v>0</v>
      </c>
      <c r="AZ148" s="401"/>
      <c r="BA148" s="872">
        <v>0</v>
      </c>
      <c r="BB148" s="401"/>
      <c r="BC148" s="410">
        <f t="shared" si="164"/>
        <v>0</v>
      </c>
      <c r="BD148" s="401"/>
      <c r="BE148" s="74"/>
      <c r="BF148" s="152" t="s">
        <v>181</v>
      </c>
      <c r="BG148" s="400">
        <f t="shared" si="165"/>
        <v>0</v>
      </c>
      <c r="BH148" s="69" t="s">
        <v>181</v>
      </c>
      <c r="BI148" s="68"/>
      <c r="BJ148" s="873">
        <v>0</v>
      </c>
      <c r="BK148" s="152" t="s">
        <v>181</v>
      </c>
      <c r="BL148" s="873">
        <v>0</v>
      </c>
      <c r="BM148" s="152" t="s">
        <v>181</v>
      </c>
      <c r="BN148" s="872">
        <v>0</v>
      </c>
      <c r="BO148" s="401"/>
      <c r="BP148" s="872">
        <v>0</v>
      </c>
      <c r="BQ148" s="401"/>
      <c r="BR148" s="410">
        <f t="shared" si="166"/>
        <v>0</v>
      </c>
      <c r="BS148" s="401"/>
      <c r="BT148" s="74"/>
      <c r="BU148" s="152" t="s">
        <v>181</v>
      </c>
      <c r="BV148" s="400">
        <f t="shared" si="167"/>
        <v>0</v>
      </c>
      <c r="BW148" s="69" t="s">
        <v>181</v>
      </c>
      <c r="BX148" s="68"/>
      <c r="BY148" s="873">
        <v>0</v>
      </c>
      <c r="BZ148" s="152" t="s">
        <v>181</v>
      </c>
      <c r="CA148" s="873">
        <v>0</v>
      </c>
      <c r="CB148" s="152" t="s">
        <v>181</v>
      </c>
      <c r="CC148" s="872">
        <v>0</v>
      </c>
      <c r="CD148" s="401"/>
      <c r="CE148" s="872">
        <v>0</v>
      </c>
      <c r="CF148" s="401"/>
      <c r="CG148" s="410">
        <f t="shared" si="168"/>
        <v>0</v>
      </c>
      <c r="CH148" s="401"/>
      <c r="CI148" s="74"/>
      <c r="CJ148" s="152" t="s">
        <v>181</v>
      </c>
      <c r="CK148" s="400">
        <f t="shared" si="169"/>
        <v>0</v>
      </c>
      <c r="CL148" s="69" t="s">
        <v>181</v>
      </c>
      <c r="CM148" s="185"/>
      <c r="CN148" s="185"/>
      <c r="CO148" s="185"/>
      <c r="CP148" s="661"/>
      <c r="CQ148" s="188"/>
      <c r="CR148" s="729"/>
      <c r="CS148" s="56"/>
      <c r="CT148" s="132"/>
      <c r="CU148" s="132"/>
      <c r="CV148" s="132"/>
      <c r="CW148" s="132"/>
      <c r="CX148" s="132"/>
      <c r="CY148" s="132"/>
      <c r="CZ148" s="127"/>
      <c r="DA148" s="127"/>
      <c r="DB148" s="127"/>
      <c r="DC148" s="127"/>
      <c r="DD148" s="127"/>
      <c r="DE148" s="127"/>
      <c r="DF148" s="127"/>
      <c r="DG148" s="127"/>
      <c r="DH148" s="127"/>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32"/>
      <c r="ED148" s="127"/>
      <c r="EE148" s="127"/>
      <c r="EF148" s="127"/>
      <c r="EG148" s="127"/>
      <c r="EH148" s="127"/>
      <c r="EI148" s="127"/>
      <c r="EJ148" s="127"/>
      <c r="EK148" s="127"/>
      <c r="EL148" s="127"/>
      <c r="EM148" s="127"/>
      <c r="EN148" s="127"/>
      <c r="EO148" s="127"/>
      <c r="EP148" s="127"/>
      <c r="EQ148" s="127"/>
      <c r="ER148" s="127"/>
      <c r="ES148" s="127"/>
      <c r="ET148" s="127"/>
      <c r="EU148" s="127"/>
      <c r="EV148" s="127"/>
      <c r="EW148" s="127"/>
      <c r="EX148" s="127"/>
      <c r="EY148" s="127"/>
      <c r="EZ148" s="127"/>
      <c r="FA148" s="127"/>
      <c r="FB148" s="127"/>
      <c r="FC148" s="127"/>
      <c r="FD148" s="127"/>
      <c r="FE148" s="127"/>
      <c r="FF148" s="127"/>
      <c r="FG148" s="127"/>
      <c r="FH148" s="127"/>
      <c r="FI148" s="127"/>
      <c r="FJ148" s="127"/>
      <c r="FK148" s="127"/>
      <c r="FL148" s="127"/>
    </row>
    <row r="149" spans="1:168" s="58" customFormat="1" ht="20.25" customHeight="1">
      <c r="A149" s="639"/>
      <c r="B149" s="720"/>
      <c r="C149" s="1072"/>
      <c r="D149" s="1222"/>
      <c r="E149" s="1222"/>
      <c r="F149" s="1222"/>
      <c r="G149" s="701"/>
      <c r="H149" s="1223"/>
      <c r="I149" s="1222"/>
      <c r="J149" s="1222"/>
      <c r="K149" s="701"/>
      <c r="L149" s="867" t="s">
        <v>1233</v>
      </c>
      <c r="M149" s="720"/>
      <c r="N149" s="867" t="s">
        <v>1234</v>
      </c>
      <c r="O149" s="723"/>
      <c r="P149" s="68"/>
      <c r="Q149" s="873">
        <v>0</v>
      </c>
      <c r="R149" s="152" t="s">
        <v>181</v>
      </c>
      <c r="S149" s="873">
        <v>0</v>
      </c>
      <c r="T149" s="152" t="s">
        <v>181</v>
      </c>
      <c r="U149" s="872">
        <v>0</v>
      </c>
      <c r="V149" s="401"/>
      <c r="W149" s="872">
        <v>0</v>
      </c>
      <c r="X149" s="401"/>
      <c r="Y149" s="410">
        <f t="shared" si="160"/>
        <v>0</v>
      </c>
      <c r="Z149" s="401"/>
      <c r="AA149" s="74"/>
      <c r="AB149" s="152" t="s">
        <v>181</v>
      </c>
      <c r="AC149" s="400">
        <f t="shared" si="161"/>
        <v>0</v>
      </c>
      <c r="AD149" s="69" t="s">
        <v>181</v>
      </c>
      <c r="AE149" s="68"/>
      <c r="AF149" s="873">
        <v>0</v>
      </c>
      <c r="AG149" s="152" t="s">
        <v>181</v>
      </c>
      <c r="AH149" s="873">
        <v>0</v>
      </c>
      <c r="AI149" s="152" t="s">
        <v>181</v>
      </c>
      <c r="AJ149" s="872">
        <v>0</v>
      </c>
      <c r="AK149" s="401"/>
      <c r="AL149" s="872">
        <v>0</v>
      </c>
      <c r="AM149" s="401"/>
      <c r="AN149" s="410">
        <f t="shared" si="162"/>
        <v>0</v>
      </c>
      <c r="AO149" s="401"/>
      <c r="AP149" s="74"/>
      <c r="AQ149" s="152" t="s">
        <v>181</v>
      </c>
      <c r="AR149" s="400">
        <f t="shared" si="163"/>
        <v>0</v>
      </c>
      <c r="AS149" s="69" t="s">
        <v>181</v>
      </c>
      <c r="AT149" s="68"/>
      <c r="AU149" s="873">
        <v>0</v>
      </c>
      <c r="AV149" s="152" t="s">
        <v>181</v>
      </c>
      <c r="AW149" s="873">
        <v>0</v>
      </c>
      <c r="AX149" s="152" t="s">
        <v>181</v>
      </c>
      <c r="AY149" s="872">
        <v>0</v>
      </c>
      <c r="AZ149" s="401"/>
      <c r="BA149" s="872">
        <v>0</v>
      </c>
      <c r="BB149" s="401"/>
      <c r="BC149" s="410">
        <f t="shared" si="164"/>
        <v>0</v>
      </c>
      <c r="BD149" s="401"/>
      <c r="BE149" s="74"/>
      <c r="BF149" s="152" t="s">
        <v>181</v>
      </c>
      <c r="BG149" s="400">
        <f t="shared" si="165"/>
        <v>0</v>
      </c>
      <c r="BH149" s="69" t="s">
        <v>181</v>
      </c>
      <c r="BI149" s="68"/>
      <c r="BJ149" s="873">
        <v>0</v>
      </c>
      <c r="BK149" s="152" t="s">
        <v>181</v>
      </c>
      <c r="BL149" s="873">
        <v>0</v>
      </c>
      <c r="BM149" s="152" t="s">
        <v>181</v>
      </c>
      <c r="BN149" s="872">
        <v>0</v>
      </c>
      <c r="BO149" s="401"/>
      <c r="BP149" s="872">
        <v>0</v>
      </c>
      <c r="BQ149" s="401"/>
      <c r="BR149" s="410">
        <f t="shared" si="166"/>
        <v>0</v>
      </c>
      <c r="BS149" s="401"/>
      <c r="BT149" s="74"/>
      <c r="BU149" s="152" t="s">
        <v>181</v>
      </c>
      <c r="BV149" s="400">
        <f t="shared" si="167"/>
        <v>0</v>
      </c>
      <c r="BW149" s="69" t="s">
        <v>181</v>
      </c>
      <c r="BX149" s="68"/>
      <c r="BY149" s="873">
        <v>0</v>
      </c>
      <c r="BZ149" s="152" t="s">
        <v>181</v>
      </c>
      <c r="CA149" s="873">
        <v>0</v>
      </c>
      <c r="CB149" s="152" t="s">
        <v>181</v>
      </c>
      <c r="CC149" s="872">
        <v>0</v>
      </c>
      <c r="CD149" s="401"/>
      <c r="CE149" s="872">
        <v>0</v>
      </c>
      <c r="CF149" s="401"/>
      <c r="CG149" s="410">
        <f t="shared" si="168"/>
        <v>0</v>
      </c>
      <c r="CH149" s="401"/>
      <c r="CI149" s="74"/>
      <c r="CJ149" s="152" t="s">
        <v>181</v>
      </c>
      <c r="CK149" s="400">
        <f t="shared" si="169"/>
        <v>0</v>
      </c>
      <c r="CL149" s="69" t="s">
        <v>181</v>
      </c>
      <c r="CM149" s="185"/>
      <c r="CN149" s="185"/>
      <c r="CO149" s="185"/>
      <c r="CP149" s="661"/>
      <c r="CQ149" s="188"/>
      <c r="CR149" s="729"/>
      <c r="CS149" s="56"/>
      <c r="CT149" s="132"/>
      <c r="CU149" s="132"/>
      <c r="CV149" s="132"/>
      <c r="CW149" s="132"/>
      <c r="CX149" s="132"/>
      <c r="CY149" s="132"/>
      <c r="CZ149" s="127"/>
      <c r="DA149" s="127"/>
      <c r="DB149" s="127"/>
      <c r="DC149" s="127"/>
      <c r="DD149" s="127"/>
      <c r="DE149" s="127"/>
      <c r="DF149" s="127"/>
      <c r="DG149" s="127"/>
      <c r="DH149" s="127"/>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32"/>
      <c r="ED149" s="127"/>
      <c r="EE149" s="127"/>
      <c r="EF149" s="127"/>
      <c r="EG149" s="127"/>
      <c r="EH149" s="127"/>
      <c r="EI149" s="127"/>
      <c r="EJ149" s="127"/>
      <c r="EK149" s="127"/>
      <c r="EL149" s="127"/>
      <c r="EM149" s="127"/>
      <c r="EN149" s="127"/>
      <c r="EO149" s="127"/>
      <c r="EP149" s="127"/>
      <c r="EQ149" s="127"/>
      <c r="ER149" s="127"/>
      <c r="ES149" s="127"/>
      <c r="ET149" s="127"/>
      <c r="EU149" s="127"/>
      <c r="EV149" s="127"/>
      <c r="EW149" s="127"/>
      <c r="EX149" s="127"/>
      <c r="EY149" s="127"/>
      <c r="EZ149" s="127"/>
      <c r="FA149" s="127"/>
      <c r="FB149" s="127"/>
      <c r="FC149" s="127"/>
      <c r="FD149" s="127"/>
      <c r="FE149" s="127"/>
      <c r="FF149" s="127"/>
      <c r="FG149" s="127"/>
      <c r="FH149" s="127"/>
      <c r="FI149" s="127"/>
      <c r="FJ149" s="127"/>
      <c r="FK149" s="127"/>
      <c r="FL149" s="127"/>
    </row>
    <row r="150" spans="1:168" s="58" customFormat="1" ht="20.25" customHeight="1">
      <c r="A150" s="639"/>
      <c r="B150" s="701"/>
      <c r="C150" s="1068" t="s">
        <v>181</v>
      </c>
      <c r="D150" s="1222"/>
      <c r="E150" s="1222"/>
      <c r="F150" s="1222"/>
      <c r="G150" s="701" t="s">
        <v>181</v>
      </c>
      <c r="H150" s="1224"/>
      <c r="I150" s="1222"/>
      <c r="J150" s="1222"/>
      <c r="K150" s="701" t="s">
        <v>181</v>
      </c>
      <c r="L150" s="870" t="s">
        <v>6</v>
      </c>
      <c r="M150" s="871" t="s">
        <v>181</v>
      </c>
      <c r="N150" s="867" t="s">
        <v>1234</v>
      </c>
      <c r="O150" s="701"/>
      <c r="P150" s="68"/>
      <c r="Q150" s="873">
        <v>0</v>
      </c>
      <c r="R150" s="152" t="s">
        <v>181</v>
      </c>
      <c r="S150" s="873">
        <v>0</v>
      </c>
      <c r="T150" s="152" t="s">
        <v>181</v>
      </c>
      <c r="U150" s="872">
        <v>0</v>
      </c>
      <c r="V150" s="401"/>
      <c r="W150" s="872">
        <v>0</v>
      </c>
      <c r="X150" s="401"/>
      <c r="Y150" s="410">
        <f t="shared" si="160"/>
        <v>0</v>
      </c>
      <c r="Z150" s="401"/>
      <c r="AA150" s="74"/>
      <c r="AB150" s="152" t="s">
        <v>181</v>
      </c>
      <c r="AC150" s="400">
        <f t="shared" si="161"/>
        <v>0</v>
      </c>
      <c r="AD150" s="69" t="s">
        <v>181</v>
      </c>
      <c r="AE150" s="68"/>
      <c r="AF150" s="873">
        <v>0</v>
      </c>
      <c r="AG150" s="152" t="s">
        <v>181</v>
      </c>
      <c r="AH150" s="873">
        <v>0</v>
      </c>
      <c r="AI150" s="152" t="s">
        <v>181</v>
      </c>
      <c r="AJ150" s="872">
        <v>0</v>
      </c>
      <c r="AK150" s="401"/>
      <c r="AL150" s="872">
        <v>0</v>
      </c>
      <c r="AM150" s="401"/>
      <c r="AN150" s="410">
        <f t="shared" si="162"/>
        <v>0</v>
      </c>
      <c r="AO150" s="401"/>
      <c r="AP150" s="74"/>
      <c r="AQ150" s="152" t="s">
        <v>181</v>
      </c>
      <c r="AR150" s="400">
        <f t="shared" si="163"/>
        <v>0</v>
      </c>
      <c r="AS150" s="69" t="s">
        <v>181</v>
      </c>
      <c r="AT150" s="68"/>
      <c r="AU150" s="873">
        <v>0</v>
      </c>
      <c r="AV150" s="152" t="s">
        <v>181</v>
      </c>
      <c r="AW150" s="873">
        <v>0</v>
      </c>
      <c r="AX150" s="152" t="s">
        <v>181</v>
      </c>
      <c r="AY150" s="872">
        <v>0</v>
      </c>
      <c r="AZ150" s="401"/>
      <c r="BA150" s="872">
        <v>0</v>
      </c>
      <c r="BB150" s="401"/>
      <c r="BC150" s="410">
        <f t="shared" si="164"/>
        <v>0</v>
      </c>
      <c r="BD150" s="401"/>
      <c r="BE150" s="74"/>
      <c r="BF150" s="152" t="s">
        <v>181</v>
      </c>
      <c r="BG150" s="400">
        <f t="shared" si="165"/>
        <v>0</v>
      </c>
      <c r="BH150" s="69" t="s">
        <v>181</v>
      </c>
      <c r="BI150" s="68"/>
      <c r="BJ150" s="873">
        <v>0</v>
      </c>
      <c r="BK150" s="152" t="s">
        <v>181</v>
      </c>
      <c r="BL150" s="873">
        <v>0</v>
      </c>
      <c r="BM150" s="152" t="s">
        <v>181</v>
      </c>
      <c r="BN150" s="872">
        <v>0</v>
      </c>
      <c r="BO150" s="401"/>
      <c r="BP150" s="872">
        <v>0</v>
      </c>
      <c r="BQ150" s="401"/>
      <c r="BR150" s="410">
        <f t="shared" si="166"/>
        <v>0</v>
      </c>
      <c r="BS150" s="401"/>
      <c r="BT150" s="74"/>
      <c r="BU150" s="152" t="s">
        <v>181</v>
      </c>
      <c r="BV150" s="400">
        <f t="shared" si="167"/>
        <v>0</v>
      </c>
      <c r="BW150" s="69" t="s">
        <v>181</v>
      </c>
      <c r="BX150" s="68"/>
      <c r="BY150" s="873">
        <v>0</v>
      </c>
      <c r="BZ150" s="152" t="s">
        <v>181</v>
      </c>
      <c r="CA150" s="873">
        <v>0</v>
      </c>
      <c r="CB150" s="152" t="s">
        <v>181</v>
      </c>
      <c r="CC150" s="872">
        <v>0</v>
      </c>
      <c r="CD150" s="401"/>
      <c r="CE150" s="872">
        <v>0</v>
      </c>
      <c r="CF150" s="401"/>
      <c r="CG150" s="410">
        <f t="shared" si="168"/>
        <v>0</v>
      </c>
      <c r="CH150" s="401"/>
      <c r="CI150" s="74"/>
      <c r="CJ150" s="152" t="s">
        <v>181</v>
      </c>
      <c r="CK150" s="400">
        <f t="shared" si="169"/>
        <v>0</v>
      </c>
      <c r="CL150" s="69" t="s">
        <v>181</v>
      </c>
      <c r="CM150" s="187"/>
      <c r="CN150" s="185"/>
      <c r="CO150" s="185"/>
      <c r="CP150" s="661"/>
      <c r="CQ150" s="188"/>
      <c r="CR150" s="729"/>
      <c r="CS150" s="56"/>
      <c r="CT150" s="132"/>
      <c r="CU150" s="132"/>
      <c r="CV150" s="132"/>
      <c r="CW150" s="132"/>
      <c r="CX150" s="132"/>
      <c r="CY150" s="132"/>
      <c r="CZ150" s="127"/>
      <c r="DA150" s="127"/>
      <c r="DB150" s="127"/>
      <c r="DC150" s="127"/>
      <c r="DD150" s="127"/>
      <c r="DE150" s="127"/>
      <c r="DF150" s="127"/>
      <c r="DG150" s="127"/>
      <c r="DH150" s="127"/>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32"/>
      <c r="ED150" s="127"/>
      <c r="EE150" s="127"/>
      <c r="EF150" s="127"/>
      <c r="EG150" s="127"/>
      <c r="EH150" s="127"/>
      <c r="EI150" s="127"/>
      <c r="EJ150" s="127"/>
      <c r="EK150" s="127"/>
      <c r="EL150" s="127"/>
      <c r="EM150" s="127"/>
      <c r="EN150" s="127"/>
      <c r="EO150" s="127"/>
      <c r="EP150" s="127"/>
      <c r="EQ150" s="127"/>
      <c r="ER150" s="127"/>
      <c r="ES150" s="127"/>
      <c r="ET150" s="127"/>
      <c r="EU150" s="127"/>
      <c r="EV150" s="127"/>
      <c r="EW150" s="127"/>
      <c r="EX150" s="127"/>
      <c r="EY150" s="127"/>
      <c r="EZ150" s="127"/>
      <c r="FA150" s="127"/>
      <c r="FB150" s="127"/>
      <c r="FC150" s="127"/>
      <c r="FD150" s="127"/>
      <c r="FE150" s="127"/>
      <c r="FF150" s="127"/>
      <c r="FG150" s="127"/>
      <c r="FH150" s="127"/>
      <c r="FI150" s="127"/>
      <c r="FJ150" s="127"/>
      <c r="FK150" s="127"/>
      <c r="FL150" s="127"/>
    </row>
    <row r="151" spans="1:168" s="58" customFormat="1" ht="5.0999999999999996" customHeight="1">
      <c r="A151" s="639"/>
      <c r="B151" s="701"/>
      <c r="C151" s="701"/>
      <c r="D151" s="701" t="s">
        <v>181</v>
      </c>
      <c r="E151" s="701" t="s">
        <v>181</v>
      </c>
      <c r="F151" s="701" t="s">
        <v>181</v>
      </c>
      <c r="G151" s="701" t="s">
        <v>181</v>
      </c>
      <c r="H151" s="701" t="s">
        <v>181</v>
      </c>
      <c r="I151" s="701"/>
      <c r="J151" s="701"/>
      <c r="K151" s="701" t="s">
        <v>181</v>
      </c>
      <c r="L151" s="701" t="s">
        <v>181</v>
      </c>
      <c r="M151" s="701" t="s">
        <v>181</v>
      </c>
      <c r="N151" s="723" t="s">
        <v>181</v>
      </c>
      <c r="O151" s="701"/>
      <c r="P151" s="68"/>
      <c r="Q151" s="152" t="s">
        <v>181</v>
      </c>
      <c r="R151" s="152" t="s">
        <v>181</v>
      </c>
      <c r="S151" s="152" t="s">
        <v>181</v>
      </c>
      <c r="T151" s="152" t="s">
        <v>181</v>
      </c>
      <c r="U151" s="401"/>
      <c r="V151" s="401"/>
      <c r="W151" s="401"/>
      <c r="X151" s="401"/>
      <c r="Y151" s="401"/>
      <c r="Z151" s="401"/>
      <c r="AA151" s="401"/>
      <c r="AB151" s="401"/>
      <c r="AC151" s="401"/>
      <c r="AD151" s="69"/>
      <c r="AE151" s="68"/>
      <c r="AF151" s="152" t="s">
        <v>181</v>
      </c>
      <c r="AG151" s="152" t="s">
        <v>181</v>
      </c>
      <c r="AH151" s="152" t="s">
        <v>181</v>
      </c>
      <c r="AI151" s="152" t="s">
        <v>181</v>
      </c>
      <c r="AJ151" s="401"/>
      <c r="AK151" s="401"/>
      <c r="AL151" s="401"/>
      <c r="AM151" s="401"/>
      <c r="AN151" s="401"/>
      <c r="AO151" s="401"/>
      <c r="AP151" s="401"/>
      <c r="AQ151" s="401"/>
      <c r="AR151" s="401"/>
      <c r="AS151" s="69"/>
      <c r="AT151" s="68"/>
      <c r="AU151" s="152" t="s">
        <v>181</v>
      </c>
      <c r="AV151" s="152" t="s">
        <v>181</v>
      </c>
      <c r="AW151" s="152" t="s">
        <v>181</v>
      </c>
      <c r="AX151" s="152" t="s">
        <v>181</v>
      </c>
      <c r="AY151" s="401"/>
      <c r="AZ151" s="401"/>
      <c r="BA151" s="401"/>
      <c r="BB151" s="401"/>
      <c r="BC151" s="401"/>
      <c r="BD151" s="401"/>
      <c r="BE151" s="401"/>
      <c r="BF151" s="401"/>
      <c r="BG151" s="401"/>
      <c r="BH151" s="69"/>
      <c r="BI151" s="68"/>
      <c r="BJ151" s="152" t="s">
        <v>181</v>
      </c>
      <c r="BK151" s="152" t="s">
        <v>181</v>
      </c>
      <c r="BL151" s="152" t="s">
        <v>181</v>
      </c>
      <c r="BM151" s="152" t="s">
        <v>181</v>
      </c>
      <c r="BN151" s="401"/>
      <c r="BO151" s="401"/>
      <c r="BP151" s="401"/>
      <c r="BQ151" s="401"/>
      <c r="BR151" s="401"/>
      <c r="BS151" s="401"/>
      <c r="BT151" s="401"/>
      <c r="BU151" s="401"/>
      <c r="BV151" s="401"/>
      <c r="BW151" s="69"/>
      <c r="BX151" s="68"/>
      <c r="BY151" s="152" t="s">
        <v>181</v>
      </c>
      <c r="BZ151" s="152" t="s">
        <v>181</v>
      </c>
      <c r="CA151" s="152" t="s">
        <v>181</v>
      </c>
      <c r="CB151" s="152" t="s">
        <v>181</v>
      </c>
      <c r="CC151" s="401"/>
      <c r="CD151" s="401"/>
      <c r="CE151" s="401"/>
      <c r="CF151" s="401"/>
      <c r="CG151" s="401"/>
      <c r="CH151" s="401"/>
      <c r="CI151" s="401"/>
      <c r="CJ151" s="401"/>
      <c r="CK151" s="401"/>
      <c r="CL151" s="69"/>
      <c r="CM151" s="187"/>
      <c r="CN151" s="185"/>
      <c r="CO151" s="185"/>
      <c r="CP151" s="661"/>
      <c r="CQ151" s="188"/>
      <c r="CR151" s="729"/>
      <c r="CS151" s="56"/>
      <c r="CT151" s="132"/>
      <c r="CU151" s="132"/>
      <c r="CV151" s="132"/>
      <c r="CW151" s="132"/>
      <c r="CX151" s="132"/>
      <c r="CY151" s="132"/>
      <c r="CZ151" s="127"/>
      <c r="DA151" s="127"/>
      <c r="DB151" s="127"/>
      <c r="DC151" s="127"/>
      <c r="DD151" s="127"/>
      <c r="DE151" s="127"/>
      <c r="DF151" s="127"/>
      <c r="DG151" s="127"/>
      <c r="DH151" s="127"/>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32"/>
      <c r="ED151" s="127"/>
      <c r="EE151" s="127"/>
      <c r="EF151" s="127"/>
      <c r="EG151" s="127"/>
      <c r="EH151" s="127"/>
      <c r="EI151" s="127"/>
      <c r="EJ151" s="127"/>
      <c r="EK151" s="127"/>
      <c r="EL151" s="127"/>
      <c r="EM151" s="127"/>
      <c r="EN151" s="127"/>
      <c r="EO151" s="127"/>
      <c r="EP151" s="127"/>
      <c r="EQ151" s="127"/>
      <c r="ER151" s="127"/>
      <c r="ES151" s="127"/>
      <c r="ET151" s="127"/>
      <c r="EU151" s="127"/>
      <c r="EV151" s="127"/>
      <c r="EW151" s="127"/>
      <c r="EX151" s="127"/>
      <c r="EY151" s="127"/>
      <c r="EZ151" s="127"/>
      <c r="FA151" s="127"/>
      <c r="FB151" s="127"/>
      <c r="FC151" s="127"/>
      <c r="FD151" s="127"/>
      <c r="FE151" s="127"/>
      <c r="FF151" s="127"/>
      <c r="FG151" s="127"/>
      <c r="FH151" s="127"/>
      <c r="FI151" s="127"/>
      <c r="FJ151" s="127"/>
      <c r="FK151" s="127"/>
      <c r="FL151" s="127"/>
    </row>
    <row r="152" spans="1:168" s="58" customFormat="1" ht="20.25" customHeight="1">
      <c r="A152" s="639"/>
      <c r="B152" s="720"/>
      <c r="C152" s="1072"/>
      <c r="D152" s="1225"/>
      <c r="E152" s="1222"/>
      <c r="F152" s="1222"/>
      <c r="G152" s="701" t="s">
        <v>181</v>
      </c>
      <c r="H152" s="1223"/>
      <c r="I152" s="1222"/>
      <c r="J152" s="1222"/>
      <c r="K152" s="701" t="s">
        <v>181</v>
      </c>
      <c r="L152" s="866" t="s">
        <v>374</v>
      </c>
      <c r="M152" s="720" t="s">
        <v>181</v>
      </c>
      <c r="N152" s="866" t="s">
        <v>307</v>
      </c>
      <c r="O152" s="723" t="s">
        <v>181</v>
      </c>
      <c r="P152" s="68" t="s">
        <v>181</v>
      </c>
      <c r="Q152" s="873">
        <v>0</v>
      </c>
      <c r="R152" s="152" t="s">
        <v>181</v>
      </c>
      <c r="S152" s="873">
        <v>0</v>
      </c>
      <c r="T152" s="152" t="s">
        <v>181</v>
      </c>
      <c r="U152" s="872">
        <v>0</v>
      </c>
      <c r="V152" s="401"/>
      <c r="W152" s="872">
        <v>0</v>
      </c>
      <c r="X152" s="401"/>
      <c r="Y152" s="410">
        <f t="shared" ref="Y152:Y157" si="170">ROUND(W152*U152*S152*Q152,0)</f>
        <v>0</v>
      </c>
      <c r="Z152" s="401"/>
      <c r="AA152" s="74"/>
      <c r="AB152" s="152" t="s">
        <v>181</v>
      </c>
      <c r="AC152" s="400">
        <f t="shared" ref="AC152:AC157" si="171">AA152+Y152</f>
        <v>0</v>
      </c>
      <c r="AD152" s="69" t="s">
        <v>181</v>
      </c>
      <c r="AE152" s="68" t="s">
        <v>181</v>
      </c>
      <c r="AF152" s="873">
        <v>0</v>
      </c>
      <c r="AG152" s="152" t="s">
        <v>181</v>
      </c>
      <c r="AH152" s="873">
        <v>0</v>
      </c>
      <c r="AI152" s="152" t="s">
        <v>181</v>
      </c>
      <c r="AJ152" s="872">
        <v>0</v>
      </c>
      <c r="AK152" s="401"/>
      <c r="AL152" s="872">
        <v>0</v>
      </c>
      <c r="AM152" s="401"/>
      <c r="AN152" s="410">
        <f t="shared" ref="AN152:AN157" si="172">ROUND(AL152*AJ152*AH152*AF152,0)</f>
        <v>0</v>
      </c>
      <c r="AO152" s="401"/>
      <c r="AP152" s="74"/>
      <c r="AQ152" s="152" t="s">
        <v>181</v>
      </c>
      <c r="AR152" s="400">
        <f t="shared" ref="AR152:AR157" si="173">AP152+AN152</f>
        <v>0</v>
      </c>
      <c r="AS152" s="69" t="s">
        <v>181</v>
      </c>
      <c r="AT152" s="68" t="s">
        <v>181</v>
      </c>
      <c r="AU152" s="873">
        <v>0</v>
      </c>
      <c r="AV152" s="152" t="s">
        <v>181</v>
      </c>
      <c r="AW152" s="873">
        <v>0</v>
      </c>
      <c r="AX152" s="152" t="s">
        <v>181</v>
      </c>
      <c r="AY152" s="872">
        <v>0</v>
      </c>
      <c r="AZ152" s="401"/>
      <c r="BA152" s="872">
        <v>0</v>
      </c>
      <c r="BB152" s="401"/>
      <c r="BC152" s="410">
        <f t="shared" ref="BC152:BC157" si="174">ROUND(BA152*AY152*AW152*AU152,0)</f>
        <v>0</v>
      </c>
      <c r="BD152" s="401"/>
      <c r="BE152" s="74"/>
      <c r="BF152" s="152" t="s">
        <v>181</v>
      </c>
      <c r="BG152" s="400">
        <f t="shared" ref="BG152:BG157" si="175">BE152+BC152</f>
        <v>0</v>
      </c>
      <c r="BH152" s="69" t="s">
        <v>181</v>
      </c>
      <c r="BI152" s="68" t="s">
        <v>181</v>
      </c>
      <c r="BJ152" s="873">
        <v>0</v>
      </c>
      <c r="BK152" s="152" t="s">
        <v>181</v>
      </c>
      <c r="BL152" s="873">
        <v>0</v>
      </c>
      <c r="BM152" s="152" t="s">
        <v>181</v>
      </c>
      <c r="BN152" s="872">
        <v>0</v>
      </c>
      <c r="BO152" s="401"/>
      <c r="BP152" s="872">
        <v>0</v>
      </c>
      <c r="BQ152" s="401"/>
      <c r="BR152" s="410">
        <f t="shared" ref="BR152:BR157" si="176">ROUND(BP152*BN152*BL152*BJ152,0)</f>
        <v>0</v>
      </c>
      <c r="BS152" s="401"/>
      <c r="BT152" s="74"/>
      <c r="BU152" s="152" t="s">
        <v>181</v>
      </c>
      <c r="BV152" s="400">
        <f t="shared" ref="BV152:BV157" si="177">BT152+BR152</f>
        <v>0</v>
      </c>
      <c r="BW152" s="69" t="s">
        <v>181</v>
      </c>
      <c r="BX152" s="68" t="s">
        <v>181</v>
      </c>
      <c r="BY152" s="873">
        <v>0</v>
      </c>
      <c r="BZ152" s="152" t="s">
        <v>181</v>
      </c>
      <c r="CA152" s="873">
        <v>0</v>
      </c>
      <c r="CB152" s="152" t="s">
        <v>181</v>
      </c>
      <c r="CC152" s="872">
        <v>0</v>
      </c>
      <c r="CD152" s="401"/>
      <c r="CE152" s="872">
        <v>0</v>
      </c>
      <c r="CF152" s="401"/>
      <c r="CG152" s="410">
        <f t="shared" ref="CG152:CG157" si="178">ROUND(CE152*CC152*CA152*BY152,0)</f>
        <v>0</v>
      </c>
      <c r="CH152" s="401"/>
      <c r="CI152" s="74"/>
      <c r="CJ152" s="152" t="s">
        <v>181</v>
      </c>
      <c r="CK152" s="400">
        <f t="shared" ref="CK152:CK157" si="179">CI152+CG152</f>
        <v>0</v>
      </c>
      <c r="CL152" s="69" t="s">
        <v>181</v>
      </c>
      <c r="CM152" s="185" t="s">
        <v>181</v>
      </c>
      <c r="CN152" s="185"/>
      <c r="CO152" s="185"/>
      <c r="CP152" s="661"/>
      <c r="CQ152" s="188" t="s">
        <v>181</v>
      </c>
      <c r="CR152" s="729"/>
      <c r="CS152" s="56" t="s">
        <v>181</v>
      </c>
      <c r="CT152" s="132" t="s">
        <v>181</v>
      </c>
      <c r="CU152" s="132" t="s">
        <v>181</v>
      </c>
      <c r="CV152" s="132" t="s">
        <v>181</v>
      </c>
      <c r="CW152" s="132" t="s">
        <v>181</v>
      </c>
      <c r="CX152" s="132" t="s">
        <v>181</v>
      </c>
      <c r="CY152" s="132" t="s">
        <v>181</v>
      </c>
      <c r="CZ152" s="127"/>
      <c r="DA152" s="127"/>
      <c r="DB152" s="127"/>
      <c r="DC152" s="127"/>
      <c r="DD152" s="127"/>
      <c r="DE152" s="127"/>
      <c r="DF152" s="127"/>
      <c r="DG152" s="127"/>
      <c r="DH152" s="127"/>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32" t="s">
        <v>181</v>
      </c>
      <c r="ED152" s="127"/>
      <c r="EE152" s="127"/>
      <c r="EF152" s="127"/>
      <c r="EG152" s="127"/>
      <c r="EH152" s="127"/>
      <c r="EI152" s="127"/>
      <c r="EJ152" s="127"/>
      <c r="EK152" s="127"/>
      <c r="EL152" s="127"/>
      <c r="EM152" s="127"/>
      <c r="EN152" s="127"/>
      <c r="EO152" s="127"/>
      <c r="EP152" s="127"/>
      <c r="EQ152" s="127"/>
      <c r="ER152" s="127"/>
      <c r="ES152" s="127"/>
      <c r="ET152" s="127"/>
      <c r="EU152" s="127"/>
      <c r="EV152" s="127"/>
      <c r="EW152" s="127"/>
      <c r="EX152" s="127"/>
      <c r="EY152" s="127"/>
      <c r="EZ152" s="127"/>
      <c r="FA152" s="127"/>
      <c r="FB152" s="127"/>
      <c r="FC152" s="127"/>
      <c r="FD152" s="127"/>
      <c r="FE152" s="127"/>
      <c r="FF152" s="127"/>
      <c r="FG152" s="127"/>
      <c r="FH152" s="127"/>
      <c r="FI152" s="127"/>
      <c r="FJ152" s="127"/>
      <c r="FK152" s="127"/>
      <c r="FL152" s="127"/>
    </row>
    <row r="153" spans="1:168" s="58" customFormat="1" ht="20.25" customHeight="1">
      <c r="A153" s="639"/>
      <c r="B153" s="720"/>
      <c r="C153" s="1072"/>
      <c r="D153" s="1222"/>
      <c r="E153" s="1222"/>
      <c r="F153" s="1222"/>
      <c r="G153" s="701"/>
      <c r="H153" s="1223"/>
      <c r="I153" s="1222"/>
      <c r="J153" s="1222"/>
      <c r="K153" s="701"/>
      <c r="L153" s="867" t="s">
        <v>1226</v>
      </c>
      <c r="M153" s="720"/>
      <c r="N153" s="867" t="s">
        <v>1227</v>
      </c>
      <c r="O153" s="723"/>
      <c r="P153" s="68"/>
      <c r="Q153" s="873">
        <v>0</v>
      </c>
      <c r="R153" s="152" t="s">
        <v>181</v>
      </c>
      <c r="S153" s="873">
        <v>0</v>
      </c>
      <c r="T153" s="152" t="s">
        <v>181</v>
      </c>
      <c r="U153" s="872">
        <v>0</v>
      </c>
      <c r="V153" s="401"/>
      <c r="W153" s="872">
        <v>0</v>
      </c>
      <c r="X153" s="401"/>
      <c r="Y153" s="410">
        <f t="shared" si="170"/>
        <v>0</v>
      </c>
      <c r="Z153" s="401"/>
      <c r="AA153" s="74"/>
      <c r="AB153" s="152" t="s">
        <v>181</v>
      </c>
      <c r="AC153" s="400">
        <f t="shared" si="171"/>
        <v>0</v>
      </c>
      <c r="AD153" s="69" t="s">
        <v>181</v>
      </c>
      <c r="AE153" s="68"/>
      <c r="AF153" s="873">
        <v>0</v>
      </c>
      <c r="AG153" s="152" t="s">
        <v>181</v>
      </c>
      <c r="AH153" s="873">
        <v>0</v>
      </c>
      <c r="AI153" s="152" t="s">
        <v>181</v>
      </c>
      <c r="AJ153" s="872">
        <v>0</v>
      </c>
      <c r="AK153" s="401"/>
      <c r="AL153" s="872">
        <v>0</v>
      </c>
      <c r="AM153" s="401"/>
      <c r="AN153" s="410">
        <f t="shared" si="172"/>
        <v>0</v>
      </c>
      <c r="AO153" s="401"/>
      <c r="AP153" s="74"/>
      <c r="AQ153" s="152" t="s">
        <v>181</v>
      </c>
      <c r="AR153" s="400">
        <f t="shared" si="173"/>
        <v>0</v>
      </c>
      <c r="AS153" s="69" t="s">
        <v>181</v>
      </c>
      <c r="AT153" s="68"/>
      <c r="AU153" s="873">
        <v>0</v>
      </c>
      <c r="AV153" s="152" t="s">
        <v>181</v>
      </c>
      <c r="AW153" s="873">
        <v>0</v>
      </c>
      <c r="AX153" s="152" t="s">
        <v>181</v>
      </c>
      <c r="AY153" s="872">
        <v>0</v>
      </c>
      <c r="AZ153" s="401"/>
      <c r="BA153" s="872">
        <v>0</v>
      </c>
      <c r="BB153" s="401"/>
      <c r="BC153" s="410">
        <f t="shared" si="174"/>
        <v>0</v>
      </c>
      <c r="BD153" s="401"/>
      <c r="BE153" s="74"/>
      <c r="BF153" s="152" t="s">
        <v>181</v>
      </c>
      <c r="BG153" s="400">
        <f t="shared" si="175"/>
        <v>0</v>
      </c>
      <c r="BH153" s="69" t="s">
        <v>181</v>
      </c>
      <c r="BI153" s="68"/>
      <c r="BJ153" s="873">
        <v>0</v>
      </c>
      <c r="BK153" s="152" t="s">
        <v>181</v>
      </c>
      <c r="BL153" s="873">
        <v>0</v>
      </c>
      <c r="BM153" s="152" t="s">
        <v>181</v>
      </c>
      <c r="BN153" s="872">
        <v>0</v>
      </c>
      <c r="BO153" s="401"/>
      <c r="BP153" s="872">
        <v>0</v>
      </c>
      <c r="BQ153" s="401"/>
      <c r="BR153" s="410">
        <f t="shared" si="176"/>
        <v>0</v>
      </c>
      <c r="BS153" s="401"/>
      <c r="BT153" s="74"/>
      <c r="BU153" s="152" t="s">
        <v>181</v>
      </c>
      <c r="BV153" s="400">
        <f t="shared" si="177"/>
        <v>0</v>
      </c>
      <c r="BW153" s="69" t="s">
        <v>181</v>
      </c>
      <c r="BX153" s="68"/>
      <c r="BY153" s="873">
        <v>0</v>
      </c>
      <c r="BZ153" s="152" t="s">
        <v>181</v>
      </c>
      <c r="CA153" s="873">
        <v>0</v>
      </c>
      <c r="CB153" s="152" t="s">
        <v>181</v>
      </c>
      <c r="CC153" s="872">
        <v>0</v>
      </c>
      <c r="CD153" s="401"/>
      <c r="CE153" s="872">
        <v>0</v>
      </c>
      <c r="CF153" s="401"/>
      <c r="CG153" s="410">
        <f t="shared" si="178"/>
        <v>0</v>
      </c>
      <c r="CH153" s="401"/>
      <c r="CI153" s="74"/>
      <c r="CJ153" s="152" t="s">
        <v>181</v>
      </c>
      <c r="CK153" s="400">
        <f t="shared" si="179"/>
        <v>0</v>
      </c>
      <c r="CL153" s="69" t="s">
        <v>181</v>
      </c>
      <c r="CM153" s="185"/>
      <c r="CN153" s="185"/>
      <c r="CO153" s="185"/>
      <c r="CP153" s="661"/>
      <c r="CQ153" s="188"/>
      <c r="CR153" s="729"/>
      <c r="CS153" s="56"/>
      <c r="CT153" s="132"/>
      <c r="CU153" s="132"/>
      <c r="CV153" s="132"/>
      <c r="CW153" s="132"/>
      <c r="CX153" s="132"/>
      <c r="CY153" s="132"/>
      <c r="CZ153" s="127"/>
      <c r="DA153" s="127"/>
      <c r="DB153" s="127"/>
      <c r="DC153" s="127"/>
      <c r="DD153" s="127"/>
      <c r="DE153" s="127"/>
      <c r="DF153" s="127"/>
      <c r="DG153" s="127"/>
      <c r="DH153" s="127"/>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32"/>
      <c r="ED153" s="127"/>
      <c r="EE153" s="127"/>
      <c r="EF153" s="127"/>
      <c r="EG153" s="127"/>
      <c r="EH153" s="127"/>
      <c r="EI153" s="127"/>
      <c r="EJ153" s="127"/>
      <c r="EK153" s="127"/>
      <c r="EL153" s="127"/>
      <c r="EM153" s="127"/>
      <c r="EN153" s="127"/>
      <c r="EO153" s="127"/>
      <c r="EP153" s="127"/>
      <c r="EQ153" s="127"/>
      <c r="ER153" s="127"/>
      <c r="ES153" s="127"/>
      <c r="ET153" s="127"/>
      <c r="EU153" s="127"/>
      <c r="EV153" s="127"/>
      <c r="EW153" s="127"/>
      <c r="EX153" s="127"/>
      <c r="EY153" s="127"/>
      <c r="EZ153" s="127"/>
      <c r="FA153" s="127"/>
      <c r="FB153" s="127"/>
      <c r="FC153" s="127"/>
      <c r="FD153" s="127"/>
      <c r="FE153" s="127"/>
      <c r="FF153" s="127"/>
      <c r="FG153" s="127"/>
      <c r="FH153" s="127"/>
      <c r="FI153" s="127"/>
      <c r="FJ153" s="127"/>
      <c r="FK153" s="127"/>
      <c r="FL153" s="127"/>
    </row>
    <row r="154" spans="1:168" s="58" customFormat="1" ht="20.25" customHeight="1">
      <c r="A154" s="639"/>
      <c r="B154" s="720"/>
      <c r="C154" s="1072"/>
      <c r="D154" s="1222"/>
      <c r="E154" s="1222"/>
      <c r="F154" s="1222"/>
      <c r="G154" s="701"/>
      <c r="H154" s="1223"/>
      <c r="I154" s="1222"/>
      <c r="J154" s="1222"/>
      <c r="K154" s="701"/>
      <c r="L154" s="867" t="s">
        <v>1228</v>
      </c>
      <c r="M154" s="720"/>
      <c r="N154" s="867" t="s">
        <v>1229</v>
      </c>
      <c r="O154" s="723"/>
      <c r="P154" s="68"/>
      <c r="Q154" s="873">
        <v>0</v>
      </c>
      <c r="R154" s="152" t="s">
        <v>181</v>
      </c>
      <c r="S154" s="873">
        <v>0</v>
      </c>
      <c r="T154" s="152" t="s">
        <v>181</v>
      </c>
      <c r="U154" s="872">
        <v>0</v>
      </c>
      <c r="V154" s="401"/>
      <c r="W154" s="872">
        <v>0</v>
      </c>
      <c r="X154" s="401"/>
      <c r="Y154" s="410">
        <f t="shared" si="170"/>
        <v>0</v>
      </c>
      <c r="Z154" s="401"/>
      <c r="AA154" s="74"/>
      <c r="AB154" s="152" t="s">
        <v>181</v>
      </c>
      <c r="AC154" s="400">
        <f t="shared" si="171"/>
        <v>0</v>
      </c>
      <c r="AD154" s="69" t="s">
        <v>181</v>
      </c>
      <c r="AE154" s="68"/>
      <c r="AF154" s="873">
        <v>0</v>
      </c>
      <c r="AG154" s="152" t="s">
        <v>181</v>
      </c>
      <c r="AH154" s="873">
        <v>0</v>
      </c>
      <c r="AI154" s="152" t="s">
        <v>181</v>
      </c>
      <c r="AJ154" s="872">
        <v>0</v>
      </c>
      <c r="AK154" s="401"/>
      <c r="AL154" s="872">
        <v>0</v>
      </c>
      <c r="AM154" s="401"/>
      <c r="AN154" s="410">
        <f t="shared" si="172"/>
        <v>0</v>
      </c>
      <c r="AO154" s="401"/>
      <c r="AP154" s="74"/>
      <c r="AQ154" s="152" t="s">
        <v>181</v>
      </c>
      <c r="AR154" s="400">
        <f t="shared" si="173"/>
        <v>0</v>
      </c>
      <c r="AS154" s="69" t="s">
        <v>181</v>
      </c>
      <c r="AT154" s="68"/>
      <c r="AU154" s="873">
        <v>0</v>
      </c>
      <c r="AV154" s="152" t="s">
        <v>181</v>
      </c>
      <c r="AW154" s="873">
        <v>0</v>
      </c>
      <c r="AX154" s="152" t="s">
        <v>181</v>
      </c>
      <c r="AY154" s="872">
        <v>0</v>
      </c>
      <c r="AZ154" s="401"/>
      <c r="BA154" s="872">
        <v>0</v>
      </c>
      <c r="BB154" s="401"/>
      <c r="BC154" s="410">
        <f t="shared" si="174"/>
        <v>0</v>
      </c>
      <c r="BD154" s="401"/>
      <c r="BE154" s="74"/>
      <c r="BF154" s="152" t="s">
        <v>181</v>
      </c>
      <c r="BG154" s="400">
        <f t="shared" si="175"/>
        <v>0</v>
      </c>
      <c r="BH154" s="69" t="s">
        <v>181</v>
      </c>
      <c r="BI154" s="68"/>
      <c r="BJ154" s="873">
        <v>0</v>
      </c>
      <c r="BK154" s="152" t="s">
        <v>181</v>
      </c>
      <c r="BL154" s="873">
        <v>0</v>
      </c>
      <c r="BM154" s="152" t="s">
        <v>181</v>
      </c>
      <c r="BN154" s="872">
        <v>0</v>
      </c>
      <c r="BO154" s="401"/>
      <c r="BP154" s="872">
        <v>0</v>
      </c>
      <c r="BQ154" s="401"/>
      <c r="BR154" s="410">
        <f t="shared" si="176"/>
        <v>0</v>
      </c>
      <c r="BS154" s="401"/>
      <c r="BT154" s="74"/>
      <c r="BU154" s="152" t="s">
        <v>181</v>
      </c>
      <c r="BV154" s="400">
        <f t="shared" si="177"/>
        <v>0</v>
      </c>
      <c r="BW154" s="69" t="s">
        <v>181</v>
      </c>
      <c r="BX154" s="68"/>
      <c r="BY154" s="873">
        <v>0</v>
      </c>
      <c r="BZ154" s="152" t="s">
        <v>181</v>
      </c>
      <c r="CA154" s="873">
        <v>0</v>
      </c>
      <c r="CB154" s="152" t="s">
        <v>181</v>
      </c>
      <c r="CC154" s="872">
        <v>0</v>
      </c>
      <c r="CD154" s="401"/>
      <c r="CE154" s="872">
        <v>0</v>
      </c>
      <c r="CF154" s="401"/>
      <c r="CG154" s="410">
        <f t="shared" si="178"/>
        <v>0</v>
      </c>
      <c r="CH154" s="401"/>
      <c r="CI154" s="74"/>
      <c r="CJ154" s="152" t="s">
        <v>181</v>
      </c>
      <c r="CK154" s="400">
        <f t="shared" si="179"/>
        <v>0</v>
      </c>
      <c r="CL154" s="69" t="s">
        <v>181</v>
      </c>
      <c r="CM154" s="185"/>
      <c r="CN154" s="185"/>
      <c r="CO154" s="185"/>
      <c r="CP154" s="661"/>
      <c r="CQ154" s="188"/>
      <c r="CR154" s="729"/>
      <c r="CS154" s="56"/>
      <c r="CT154" s="132"/>
      <c r="CU154" s="132"/>
      <c r="CV154" s="132"/>
      <c r="CW154" s="132"/>
      <c r="CX154" s="132"/>
      <c r="CY154" s="132"/>
      <c r="CZ154" s="127"/>
      <c r="DA154" s="127"/>
      <c r="DB154" s="127"/>
      <c r="DC154" s="127"/>
      <c r="DD154" s="127"/>
      <c r="DE154" s="127"/>
      <c r="DF154" s="127"/>
      <c r="DG154" s="127"/>
      <c r="DH154" s="127"/>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32"/>
      <c r="ED154" s="127"/>
      <c r="EE154" s="127"/>
      <c r="EF154" s="127"/>
      <c r="EG154" s="127"/>
      <c r="EH154" s="127"/>
      <c r="EI154" s="127"/>
      <c r="EJ154" s="127"/>
      <c r="EK154" s="127"/>
      <c r="EL154" s="127"/>
      <c r="EM154" s="127"/>
      <c r="EN154" s="127"/>
      <c r="EO154" s="127"/>
      <c r="EP154" s="127"/>
      <c r="EQ154" s="127"/>
      <c r="ER154" s="127"/>
      <c r="ES154" s="127"/>
      <c r="ET154" s="127"/>
      <c r="EU154" s="127"/>
      <c r="EV154" s="127"/>
      <c r="EW154" s="127"/>
      <c r="EX154" s="127"/>
      <c r="EY154" s="127"/>
      <c r="EZ154" s="127"/>
      <c r="FA154" s="127"/>
      <c r="FB154" s="127"/>
      <c r="FC154" s="127"/>
      <c r="FD154" s="127"/>
      <c r="FE154" s="127"/>
      <c r="FF154" s="127"/>
      <c r="FG154" s="127"/>
      <c r="FH154" s="127"/>
      <c r="FI154" s="127"/>
      <c r="FJ154" s="127"/>
      <c r="FK154" s="127"/>
      <c r="FL154" s="127"/>
    </row>
    <row r="155" spans="1:168" s="58" customFormat="1" ht="20.25" customHeight="1">
      <c r="A155" s="639"/>
      <c r="B155" s="720"/>
      <c r="C155" s="1072"/>
      <c r="D155" s="1222"/>
      <c r="E155" s="1222"/>
      <c r="F155" s="1222"/>
      <c r="G155" s="701"/>
      <c r="H155" s="1223"/>
      <c r="I155" s="1222"/>
      <c r="J155" s="1222"/>
      <c r="K155" s="701"/>
      <c r="L155" s="868" t="s">
        <v>1231</v>
      </c>
      <c r="M155" s="720"/>
      <c r="N155" s="867" t="s">
        <v>1232</v>
      </c>
      <c r="O155" s="723"/>
      <c r="P155" s="68"/>
      <c r="Q155" s="873">
        <v>0</v>
      </c>
      <c r="R155" s="152" t="s">
        <v>181</v>
      </c>
      <c r="S155" s="873">
        <v>0</v>
      </c>
      <c r="T155" s="152" t="s">
        <v>181</v>
      </c>
      <c r="U155" s="872">
        <v>0</v>
      </c>
      <c r="V155" s="401"/>
      <c r="W155" s="872">
        <v>0</v>
      </c>
      <c r="X155" s="401"/>
      <c r="Y155" s="410">
        <f t="shared" si="170"/>
        <v>0</v>
      </c>
      <c r="Z155" s="401"/>
      <c r="AA155" s="74"/>
      <c r="AB155" s="152" t="s">
        <v>181</v>
      </c>
      <c r="AC155" s="400">
        <f t="shared" si="171"/>
        <v>0</v>
      </c>
      <c r="AD155" s="69" t="s">
        <v>181</v>
      </c>
      <c r="AE155" s="68"/>
      <c r="AF155" s="873">
        <v>0</v>
      </c>
      <c r="AG155" s="152" t="s">
        <v>181</v>
      </c>
      <c r="AH155" s="873">
        <v>0</v>
      </c>
      <c r="AI155" s="152" t="s">
        <v>181</v>
      </c>
      <c r="AJ155" s="872">
        <v>0</v>
      </c>
      <c r="AK155" s="401"/>
      <c r="AL155" s="872">
        <v>0</v>
      </c>
      <c r="AM155" s="401"/>
      <c r="AN155" s="410">
        <f t="shared" si="172"/>
        <v>0</v>
      </c>
      <c r="AO155" s="401"/>
      <c r="AP155" s="74"/>
      <c r="AQ155" s="152" t="s">
        <v>181</v>
      </c>
      <c r="AR155" s="400">
        <f t="shared" si="173"/>
        <v>0</v>
      </c>
      <c r="AS155" s="69" t="s">
        <v>181</v>
      </c>
      <c r="AT155" s="68"/>
      <c r="AU155" s="873">
        <v>0</v>
      </c>
      <c r="AV155" s="152" t="s">
        <v>181</v>
      </c>
      <c r="AW155" s="873">
        <v>0</v>
      </c>
      <c r="AX155" s="152" t="s">
        <v>181</v>
      </c>
      <c r="AY155" s="872">
        <v>0</v>
      </c>
      <c r="AZ155" s="401"/>
      <c r="BA155" s="872">
        <v>0</v>
      </c>
      <c r="BB155" s="401"/>
      <c r="BC155" s="410">
        <f t="shared" si="174"/>
        <v>0</v>
      </c>
      <c r="BD155" s="401"/>
      <c r="BE155" s="74"/>
      <c r="BF155" s="152" t="s">
        <v>181</v>
      </c>
      <c r="BG155" s="400">
        <f t="shared" si="175"/>
        <v>0</v>
      </c>
      <c r="BH155" s="69" t="s">
        <v>181</v>
      </c>
      <c r="BI155" s="68"/>
      <c r="BJ155" s="873">
        <v>0</v>
      </c>
      <c r="BK155" s="152" t="s">
        <v>181</v>
      </c>
      <c r="BL155" s="873">
        <v>0</v>
      </c>
      <c r="BM155" s="152" t="s">
        <v>181</v>
      </c>
      <c r="BN155" s="872">
        <v>0</v>
      </c>
      <c r="BO155" s="401"/>
      <c r="BP155" s="872">
        <v>0</v>
      </c>
      <c r="BQ155" s="401"/>
      <c r="BR155" s="410">
        <f t="shared" si="176"/>
        <v>0</v>
      </c>
      <c r="BS155" s="401"/>
      <c r="BT155" s="74"/>
      <c r="BU155" s="152" t="s">
        <v>181</v>
      </c>
      <c r="BV155" s="400">
        <f t="shared" si="177"/>
        <v>0</v>
      </c>
      <c r="BW155" s="69" t="s">
        <v>181</v>
      </c>
      <c r="BX155" s="68"/>
      <c r="BY155" s="873">
        <v>0</v>
      </c>
      <c r="BZ155" s="152" t="s">
        <v>181</v>
      </c>
      <c r="CA155" s="873">
        <v>0</v>
      </c>
      <c r="CB155" s="152" t="s">
        <v>181</v>
      </c>
      <c r="CC155" s="872">
        <v>0</v>
      </c>
      <c r="CD155" s="401"/>
      <c r="CE155" s="872">
        <v>0</v>
      </c>
      <c r="CF155" s="401"/>
      <c r="CG155" s="410">
        <f t="shared" si="178"/>
        <v>0</v>
      </c>
      <c r="CH155" s="401"/>
      <c r="CI155" s="74"/>
      <c r="CJ155" s="152" t="s">
        <v>181</v>
      </c>
      <c r="CK155" s="400">
        <f t="shared" si="179"/>
        <v>0</v>
      </c>
      <c r="CL155" s="69" t="s">
        <v>181</v>
      </c>
      <c r="CM155" s="185"/>
      <c r="CN155" s="185"/>
      <c r="CO155" s="185"/>
      <c r="CP155" s="661"/>
      <c r="CQ155" s="188"/>
      <c r="CR155" s="729"/>
      <c r="CS155" s="56"/>
      <c r="CT155" s="132"/>
      <c r="CU155" s="132"/>
      <c r="CV155" s="132"/>
      <c r="CW155" s="132"/>
      <c r="CX155" s="132"/>
      <c r="CY155" s="132"/>
      <c r="CZ155" s="127"/>
      <c r="DA155" s="127"/>
      <c r="DB155" s="127"/>
      <c r="DC155" s="127"/>
      <c r="DD155" s="127"/>
      <c r="DE155" s="127"/>
      <c r="DF155" s="127"/>
      <c r="DG155" s="127"/>
      <c r="DH155" s="127"/>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32"/>
      <c r="ED155" s="127"/>
      <c r="EE155" s="127"/>
      <c r="EF155" s="127"/>
      <c r="EG155" s="127"/>
      <c r="EH155" s="127"/>
      <c r="EI155" s="127"/>
      <c r="EJ155" s="127"/>
      <c r="EK155" s="127"/>
      <c r="EL155" s="127"/>
      <c r="EM155" s="127"/>
      <c r="EN155" s="127"/>
      <c r="EO155" s="127"/>
      <c r="EP155" s="127"/>
      <c r="EQ155" s="127"/>
      <c r="ER155" s="127"/>
      <c r="ES155" s="127"/>
      <c r="ET155" s="127"/>
      <c r="EU155" s="127"/>
      <c r="EV155" s="127"/>
      <c r="EW155" s="127"/>
      <c r="EX155" s="127"/>
      <c r="EY155" s="127"/>
      <c r="EZ155" s="127"/>
      <c r="FA155" s="127"/>
      <c r="FB155" s="127"/>
      <c r="FC155" s="127"/>
      <c r="FD155" s="127"/>
      <c r="FE155" s="127"/>
      <c r="FF155" s="127"/>
      <c r="FG155" s="127"/>
      <c r="FH155" s="127"/>
      <c r="FI155" s="127"/>
      <c r="FJ155" s="127"/>
      <c r="FK155" s="127"/>
      <c r="FL155" s="127"/>
    </row>
    <row r="156" spans="1:168" s="58" customFormat="1" ht="20.25" customHeight="1">
      <c r="A156" s="639"/>
      <c r="B156" s="720"/>
      <c r="C156" s="1072"/>
      <c r="D156" s="1222"/>
      <c r="E156" s="1222"/>
      <c r="F156" s="1222"/>
      <c r="G156" s="701"/>
      <c r="H156" s="1223"/>
      <c r="I156" s="1222"/>
      <c r="J156" s="1222"/>
      <c r="K156" s="701"/>
      <c r="L156" s="867" t="s">
        <v>1233</v>
      </c>
      <c r="M156" s="720"/>
      <c r="N156" s="867" t="s">
        <v>1234</v>
      </c>
      <c r="O156" s="723"/>
      <c r="P156" s="68"/>
      <c r="Q156" s="873">
        <v>0</v>
      </c>
      <c r="R156" s="152" t="s">
        <v>181</v>
      </c>
      <c r="S156" s="873">
        <v>0</v>
      </c>
      <c r="T156" s="152" t="s">
        <v>181</v>
      </c>
      <c r="U156" s="872">
        <v>0</v>
      </c>
      <c r="V156" s="401"/>
      <c r="W156" s="872">
        <v>0</v>
      </c>
      <c r="X156" s="401"/>
      <c r="Y156" s="410">
        <f t="shared" si="170"/>
        <v>0</v>
      </c>
      <c r="Z156" s="401"/>
      <c r="AA156" s="74"/>
      <c r="AB156" s="152" t="s">
        <v>181</v>
      </c>
      <c r="AC156" s="400">
        <f t="shared" si="171"/>
        <v>0</v>
      </c>
      <c r="AD156" s="69" t="s">
        <v>181</v>
      </c>
      <c r="AE156" s="68"/>
      <c r="AF156" s="873">
        <v>0</v>
      </c>
      <c r="AG156" s="152" t="s">
        <v>181</v>
      </c>
      <c r="AH156" s="873">
        <v>0</v>
      </c>
      <c r="AI156" s="152" t="s">
        <v>181</v>
      </c>
      <c r="AJ156" s="872">
        <v>0</v>
      </c>
      <c r="AK156" s="401"/>
      <c r="AL156" s="872">
        <v>0</v>
      </c>
      <c r="AM156" s="401"/>
      <c r="AN156" s="410">
        <f t="shared" si="172"/>
        <v>0</v>
      </c>
      <c r="AO156" s="401"/>
      <c r="AP156" s="74"/>
      <c r="AQ156" s="152" t="s">
        <v>181</v>
      </c>
      <c r="AR156" s="400">
        <f t="shared" si="173"/>
        <v>0</v>
      </c>
      <c r="AS156" s="69" t="s">
        <v>181</v>
      </c>
      <c r="AT156" s="68"/>
      <c r="AU156" s="873">
        <v>0</v>
      </c>
      <c r="AV156" s="152" t="s">
        <v>181</v>
      </c>
      <c r="AW156" s="873">
        <v>0</v>
      </c>
      <c r="AX156" s="152" t="s">
        <v>181</v>
      </c>
      <c r="AY156" s="872">
        <v>0</v>
      </c>
      <c r="AZ156" s="401"/>
      <c r="BA156" s="872">
        <v>0</v>
      </c>
      <c r="BB156" s="401"/>
      <c r="BC156" s="410">
        <f t="shared" si="174"/>
        <v>0</v>
      </c>
      <c r="BD156" s="401"/>
      <c r="BE156" s="74"/>
      <c r="BF156" s="152" t="s">
        <v>181</v>
      </c>
      <c r="BG156" s="400">
        <f t="shared" si="175"/>
        <v>0</v>
      </c>
      <c r="BH156" s="69" t="s">
        <v>181</v>
      </c>
      <c r="BI156" s="68"/>
      <c r="BJ156" s="873">
        <v>0</v>
      </c>
      <c r="BK156" s="152" t="s">
        <v>181</v>
      </c>
      <c r="BL156" s="873">
        <v>0</v>
      </c>
      <c r="BM156" s="152" t="s">
        <v>181</v>
      </c>
      <c r="BN156" s="872">
        <v>0</v>
      </c>
      <c r="BO156" s="401"/>
      <c r="BP156" s="872">
        <v>0</v>
      </c>
      <c r="BQ156" s="401"/>
      <c r="BR156" s="410">
        <f t="shared" si="176"/>
        <v>0</v>
      </c>
      <c r="BS156" s="401"/>
      <c r="BT156" s="74"/>
      <c r="BU156" s="152" t="s">
        <v>181</v>
      </c>
      <c r="BV156" s="400">
        <f t="shared" si="177"/>
        <v>0</v>
      </c>
      <c r="BW156" s="69" t="s">
        <v>181</v>
      </c>
      <c r="BX156" s="68"/>
      <c r="BY156" s="873">
        <v>0</v>
      </c>
      <c r="BZ156" s="152" t="s">
        <v>181</v>
      </c>
      <c r="CA156" s="873">
        <v>0</v>
      </c>
      <c r="CB156" s="152" t="s">
        <v>181</v>
      </c>
      <c r="CC156" s="872">
        <v>0</v>
      </c>
      <c r="CD156" s="401"/>
      <c r="CE156" s="872">
        <v>0</v>
      </c>
      <c r="CF156" s="401"/>
      <c r="CG156" s="410">
        <f t="shared" si="178"/>
        <v>0</v>
      </c>
      <c r="CH156" s="401"/>
      <c r="CI156" s="74"/>
      <c r="CJ156" s="152" t="s">
        <v>181</v>
      </c>
      <c r="CK156" s="400">
        <f t="shared" si="179"/>
        <v>0</v>
      </c>
      <c r="CL156" s="69" t="s">
        <v>181</v>
      </c>
      <c r="CM156" s="185"/>
      <c r="CN156" s="185"/>
      <c r="CO156" s="185"/>
      <c r="CP156" s="661"/>
      <c r="CQ156" s="188"/>
      <c r="CR156" s="729"/>
      <c r="CS156" s="56"/>
      <c r="CT156" s="132"/>
      <c r="CU156" s="132"/>
      <c r="CV156" s="132"/>
      <c r="CW156" s="132"/>
      <c r="CX156" s="132"/>
      <c r="CY156" s="132"/>
      <c r="CZ156" s="127"/>
      <c r="DA156" s="127"/>
      <c r="DB156" s="127"/>
      <c r="DC156" s="127"/>
      <c r="DD156" s="127"/>
      <c r="DE156" s="127"/>
      <c r="DF156" s="127"/>
      <c r="DG156" s="127"/>
      <c r="DH156" s="127"/>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32"/>
      <c r="ED156" s="127"/>
      <c r="EE156" s="127"/>
      <c r="EF156" s="127"/>
      <c r="EG156" s="127"/>
      <c r="EH156" s="127"/>
      <c r="EI156" s="127"/>
      <c r="EJ156" s="127"/>
      <c r="EK156" s="127"/>
      <c r="EL156" s="127"/>
      <c r="EM156" s="127"/>
      <c r="EN156" s="127"/>
      <c r="EO156" s="127"/>
      <c r="EP156" s="127"/>
      <c r="EQ156" s="127"/>
      <c r="ER156" s="127"/>
      <c r="ES156" s="127"/>
      <c r="ET156" s="127"/>
      <c r="EU156" s="127"/>
      <c r="EV156" s="127"/>
      <c r="EW156" s="127"/>
      <c r="EX156" s="127"/>
      <c r="EY156" s="127"/>
      <c r="EZ156" s="127"/>
      <c r="FA156" s="127"/>
      <c r="FB156" s="127"/>
      <c r="FC156" s="127"/>
      <c r="FD156" s="127"/>
      <c r="FE156" s="127"/>
      <c r="FF156" s="127"/>
      <c r="FG156" s="127"/>
      <c r="FH156" s="127"/>
      <c r="FI156" s="127"/>
      <c r="FJ156" s="127"/>
      <c r="FK156" s="127"/>
      <c r="FL156" s="127"/>
    </row>
    <row r="157" spans="1:168" s="58" customFormat="1" ht="20.25" customHeight="1">
      <c r="A157" s="639"/>
      <c r="B157" s="701"/>
      <c r="C157" s="1068" t="s">
        <v>181</v>
      </c>
      <c r="D157" s="1222"/>
      <c r="E157" s="1222"/>
      <c r="F157" s="1222"/>
      <c r="G157" s="701" t="s">
        <v>181</v>
      </c>
      <c r="H157" s="1224"/>
      <c r="I157" s="1222"/>
      <c r="J157" s="1222"/>
      <c r="K157" s="701" t="s">
        <v>181</v>
      </c>
      <c r="L157" s="870" t="s">
        <v>6</v>
      </c>
      <c r="M157" s="871" t="s">
        <v>181</v>
      </c>
      <c r="N157" s="867" t="s">
        <v>1234</v>
      </c>
      <c r="O157" s="701"/>
      <c r="P157" s="68"/>
      <c r="Q157" s="873">
        <v>0</v>
      </c>
      <c r="R157" s="152" t="s">
        <v>181</v>
      </c>
      <c r="S157" s="873">
        <v>0</v>
      </c>
      <c r="T157" s="152" t="s">
        <v>181</v>
      </c>
      <c r="U157" s="872">
        <v>0</v>
      </c>
      <c r="V157" s="401"/>
      <c r="W157" s="872">
        <v>0</v>
      </c>
      <c r="X157" s="401"/>
      <c r="Y157" s="410">
        <f t="shared" si="170"/>
        <v>0</v>
      </c>
      <c r="Z157" s="401"/>
      <c r="AA157" s="74"/>
      <c r="AB157" s="152" t="s">
        <v>181</v>
      </c>
      <c r="AC157" s="400">
        <f t="shared" si="171"/>
        <v>0</v>
      </c>
      <c r="AD157" s="69" t="s">
        <v>181</v>
      </c>
      <c r="AE157" s="68"/>
      <c r="AF157" s="873">
        <v>0</v>
      </c>
      <c r="AG157" s="152" t="s">
        <v>181</v>
      </c>
      <c r="AH157" s="873">
        <v>0</v>
      </c>
      <c r="AI157" s="152" t="s">
        <v>181</v>
      </c>
      <c r="AJ157" s="872">
        <v>0</v>
      </c>
      <c r="AK157" s="401"/>
      <c r="AL157" s="872">
        <v>0</v>
      </c>
      <c r="AM157" s="401"/>
      <c r="AN157" s="410">
        <f t="shared" si="172"/>
        <v>0</v>
      </c>
      <c r="AO157" s="401"/>
      <c r="AP157" s="74"/>
      <c r="AQ157" s="152" t="s">
        <v>181</v>
      </c>
      <c r="AR157" s="400">
        <f t="shared" si="173"/>
        <v>0</v>
      </c>
      <c r="AS157" s="69" t="s">
        <v>181</v>
      </c>
      <c r="AT157" s="68"/>
      <c r="AU157" s="873">
        <v>0</v>
      </c>
      <c r="AV157" s="152" t="s">
        <v>181</v>
      </c>
      <c r="AW157" s="873">
        <v>0</v>
      </c>
      <c r="AX157" s="152" t="s">
        <v>181</v>
      </c>
      <c r="AY157" s="872">
        <v>0</v>
      </c>
      <c r="AZ157" s="401"/>
      <c r="BA157" s="872">
        <v>0</v>
      </c>
      <c r="BB157" s="401"/>
      <c r="BC157" s="410">
        <f t="shared" si="174"/>
        <v>0</v>
      </c>
      <c r="BD157" s="401"/>
      <c r="BE157" s="74"/>
      <c r="BF157" s="152" t="s">
        <v>181</v>
      </c>
      <c r="BG157" s="400">
        <f t="shared" si="175"/>
        <v>0</v>
      </c>
      <c r="BH157" s="69" t="s">
        <v>181</v>
      </c>
      <c r="BI157" s="68"/>
      <c r="BJ157" s="873">
        <v>0</v>
      </c>
      <c r="BK157" s="152" t="s">
        <v>181</v>
      </c>
      <c r="BL157" s="873">
        <v>0</v>
      </c>
      <c r="BM157" s="152" t="s">
        <v>181</v>
      </c>
      <c r="BN157" s="872">
        <v>0</v>
      </c>
      <c r="BO157" s="401"/>
      <c r="BP157" s="872">
        <v>0</v>
      </c>
      <c r="BQ157" s="401"/>
      <c r="BR157" s="410">
        <f t="shared" si="176"/>
        <v>0</v>
      </c>
      <c r="BS157" s="401"/>
      <c r="BT157" s="74"/>
      <c r="BU157" s="152" t="s">
        <v>181</v>
      </c>
      <c r="BV157" s="400">
        <f t="shared" si="177"/>
        <v>0</v>
      </c>
      <c r="BW157" s="69" t="s">
        <v>181</v>
      </c>
      <c r="BX157" s="68"/>
      <c r="BY157" s="873">
        <v>0</v>
      </c>
      <c r="BZ157" s="152" t="s">
        <v>181</v>
      </c>
      <c r="CA157" s="873">
        <v>0</v>
      </c>
      <c r="CB157" s="152" t="s">
        <v>181</v>
      </c>
      <c r="CC157" s="872">
        <v>0</v>
      </c>
      <c r="CD157" s="401"/>
      <c r="CE157" s="872">
        <v>0</v>
      </c>
      <c r="CF157" s="401"/>
      <c r="CG157" s="410">
        <f t="shared" si="178"/>
        <v>0</v>
      </c>
      <c r="CH157" s="401"/>
      <c r="CI157" s="74"/>
      <c r="CJ157" s="152" t="s">
        <v>181</v>
      </c>
      <c r="CK157" s="400">
        <f t="shared" si="179"/>
        <v>0</v>
      </c>
      <c r="CL157" s="69" t="s">
        <v>181</v>
      </c>
      <c r="CM157" s="187"/>
      <c r="CN157" s="185"/>
      <c r="CO157" s="185"/>
      <c r="CP157" s="661"/>
      <c r="CQ157" s="188"/>
      <c r="CR157" s="729"/>
      <c r="CS157" s="56"/>
      <c r="CT157" s="132"/>
      <c r="CU157" s="132"/>
      <c r="CV157" s="132"/>
      <c r="CW157" s="132"/>
      <c r="CX157" s="132"/>
      <c r="CY157" s="132"/>
      <c r="CZ157" s="127"/>
      <c r="DA157" s="127"/>
      <c r="DB157" s="127"/>
      <c r="DC157" s="127"/>
      <c r="DD157" s="127"/>
      <c r="DE157" s="127"/>
      <c r="DF157" s="127"/>
      <c r="DG157" s="127"/>
      <c r="DH157" s="127"/>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32"/>
      <c r="ED157" s="127"/>
      <c r="EE157" s="127"/>
      <c r="EF157" s="127"/>
      <c r="EG157" s="127"/>
      <c r="EH157" s="127"/>
      <c r="EI157" s="127"/>
      <c r="EJ157" s="127"/>
      <c r="EK157" s="127"/>
      <c r="EL157" s="127"/>
      <c r="EM157" s="127"/>
      <c r="EN157" s="127"/>
      <c r="EO157" s="127"/>
      <c r="EP157" s="127"/>
      <c r="EQ157" s="127"/>
      <c r="ER157" s="127"/>
      <c r="ES157" s="127"/>
      <c r="ET157" s="127"/>
      <c r="EU157" s="127"/>
      <c r="EV157" s="127"/>
      <c r="EW157" s="127"/>
      <c r="EX157" s="127"/>
      <c r="EY157" s="127"/>
      <c r="EZ157" s="127"/>
      <c r="FA157" s="127"/>
      <c r="FB157" s="127"/>
      <c r="FC157" s="127"/>
      <c r="FD157" s="127"/>
      <c r="FE157" s="127"/>
      <c r="FF157" s="127"/>
      <c r="FG157" s="127"/>
      <c r="FH157" s="127"/>
      <c r="FI157" s="127"/>
      <c r="FJ157" s="127"/>
      <c r="FK157" s="127"/>
      <c r="FL157" s="127"/>
    </row>
    <row r="158" spans="1:168" s="58" customFormat="1" ht="5.0999999999999996" hidden="1" customHeight="1">
      <c r="A158" s="639"/>
      <c r="B158" s="701"/>
      <c r="C158" s="701"/>
      <c r="D158" s="701" t="s">
        <v>181</v>
      </c>
      <c r="E158" s="701" t="s">
        <v>181</v>
      </c>
      <c r="F158" s="701" t="s">
        <v>181</v>
      </c>
      <c r="G158" s="701" t="s">
        <v>181</v>
      </c>
      <c r="H158" s="701" t="s">
        <v>181</v>
      </c>
      <c r="I158" s="701"/>
      <c r="J158" s="701"/>
      <c r="K158" s="701" t="s">
        <v>181</v>
      </c>
      <c r="L158" s="701" t="s">
        <v>181</v>
      </c>
      <c r="M158" s="701" t="s">
        <v>181</v>
      </c>
      <c r="N158" s="723" t="s">
        <v>181</v>
      </c>
      <c r="O158" s="701"/>
      <c r="P158" s="68"/>
      <c r="Q158" s="152" t="s">
        <v>181</v>
      </c>
      <c r="R158" s="152" t="s">
        <v>181</v>
      </c>
      <c r="S158" s="152" t="s">
        <v>181</v>
      </c>
      <c r="T158" s="152" t="s">
        <v>181</v>
      </c>
      <c r="U158" s="401"/>
      <c r="V158" s="401"/>
      <c r="W158" s="401"/>
      <c r="X158" s="401"/>
      <c r="Y158" s="401"/>
      <c r="Z158" s="401"/>
      <c r="AA158" s="401"/>
      <c r="AB158" s="401"/>
      <c r="AC158" s="401"/>
      <c r="AD158" s="69"/>
      <c r="AE158" s="68"/>
      <c r="AF158" s="152" t="s">
        <v>181</v>
      </c>
      <c r="AG158" s="152" t="s">
        <v>181</v>
      </c>
      <c r="AH158" s="152" t="s">
        <v>181</v>
      </c>
      <c r="AI158" s="152" t="s">
        <v>181</v>
      </c>
      <c r="AJ158" s="401"/>
      <c r="AK158" s="401"/>
      <c r="AL158" s="401"/>
      <c r="AM158" s="401"/>
      <c r="AN158" s="401"/>
      <c r="AO158" s="401"/>
      <c r="AP158" s="401"/>
      <c r="AQ158" s="401"/>
      <c r="AR158" s="401"/>
      <c r="AS158" s="69"/>
      <c r="AT158" s="68"/>
      <c r="AU158" s="152" t="s">
        <v>181</v>
      </c>
      <c r="AV158" s="152" t="s">
        <v>181</v>
      </c>
      <c r="AW158" s="152" t="s">
        <v>181</v>
      </c>
      <c r="AX158" s="152" t="s">
        <v>181</v>
      </c>
      <c r="AY158" s="401"/>
      <c r="AZ158" s="401"/>
      <c r="BA158" s="401"/>
      <c r="BB158" s="401"/>
      <c r="BC158" s="401"/>
      <c r="BD158" s="401"/>
      <c r="BE158" s="401"/>
      <c r="BF158" s="401"/>
      <c r="BG158" s="401"/>
      <c r="BH158" s="69"/>
      <c r="BI158" s="68"/>
      <c r="BJ158" s="152" t="s">
        <v>181</v>
      </c>
      <c r="BK158" s="152" t="s">
        <v>181</v>
      </c>
      <c r="BL158" s="152" t="s">
        <v>181</v>
      </c>
      <c r="BM158" s="152" t="s">
        <v>181</v>
      </c>
      <c r="BN158" s="401"/>
      <c r="BO158" s="401"/>
      <c r="BP158" s="401"/>
      <c r="BQ158" s="401"/>
      <c r="BR158" s="401"/>
      <c r="BS158" s="401"/>
      <c r="BT158" s="401"/>
      <c r="BU158" s="401"/>
      <c r="BV158" s="401"/>
      <c r="BW158" s="69"/>
      <c r="BX158" s="68"/>
      <c r="BY158" s="152" t="s">
        <v>181</v>
      </c>
      <c r="BZ158" s="152" t="s">
        <v>181</v>
      </c>
      <c r="CA158" s="152" t="s">
        <v>181</v>
      </c>
      <c r="CB158" s="152" t="s">
        <v>181</v>
      </c>
      <c r="CC158" s="401"/>
      <c r="CD158" s="401"/>
      <c r="CE158" s="401"/>
      <c r="CF158" s="401"/>
      <c r="CG158" s="401"/>
      <c r="CH158" s="401"/>
      <c r="CI158" s="401"/>
      <c r="CJ158" s="401"/>
      <c r="CK158" s="401"/>
      <c r="CL158" s="69"/>
      <c r="CM158" s="187"/>
      <c r="CN158" s="185"/>
      <c r="CO158" s="185"/>
      <c r="CP158" s="661"/>
      <c r="CQ158" s="188"/>
      <c r="CR158" s="729"/>
      <c r="CS158" s="56"/>
      <c r="CT158" s="132"/>
      <c r="CU158" s="132"/>
      <c r="CV158" s="132"/>
      <c r="CW158" s="132"/>
      <c r="CX158" s="132"/>
      <c r="CY158" s="132"/>
      <c r="CZ158" s="127"/>
      <c r="DA158" s="127"/>
      <c r="DB158" s="127"/>
      <c r="DC158" s="127"/>
      <c r="DD158" s="127"/>
      <c r="DE158" s="127"/>
      <c r="DF158" s="127"/>
      <c r="DG158" s="127"/>
      <c r="DH158" s="127"/>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32"/>
      <c r="ED158" s="127"/>
      <c r="EE158" s="127"/>
      <c r="EF158" s="127"/>
      <c r="EG158" s="127"/>
      <c r="EH158" s="127"/>
      <c r="EI158" s="127"/>
      <c r="EJ158" s="127"/>
      <c r="EK158" s="127"/>
      <c r="EL158" s="127"/>
      <c r="EM158" s="127"/>
      <c r="EN158" s="127"/>
      <c r="EO158" s="127"/>
      <c r="EP158" s="127"/>
      <c r="EQ158" s="127"/>
      <c r="ER158" s="127"/>
      <c r="ES158" s="127"/>
      <c r="ET158" s="127"/>
      <c r="EU158" s="127"/>
      <c r="EV158" s="127"/>
      <c r="EW158" s="127"/>
      <c r="EX158" s="127"/>
      <c r="EY158" s="127"/>
      <c r="EZ158" s="127"/>
      <c r="FA158" s="127"/>
      <c r="FB158" s="127"/>
      <c r="FC158" s="127"/>
      <c r="FD158" s="127"/>
      <c r="FE158" s="127"/>
      <c r="FF158" s="127"/>
      <c r="FG158" s="127"/>
      <c r="FH158" s="127"/>
      <c r="FI158" s="127"/>
      <c r="FJ158" s="127"/>
      <c r="FK158" s="127"/>
      <c r="FL158" s="127"/>
    </row>
    <row r="159" spans="1:168" s="58" customFormat="1" ht="20.25" hidden="1" customHeight="1">
      <c r="A159" s="639"/>
      <c r="B159" s="720"/>
      <c r="C159" s="1072"/>
      <c r="D159" s="1225"/>
      <c r="E159" s="1222"/>
      <c r="F159" s="1222"/>
      <c r="G159" s="701" t="s">
        <v>181</v>
      </c>
      <c r="H159" s="1223"/>
      <c r="I159" s="1222"/>
      <c r="J159" s="1222"/>
      <c r="K159" s="701" t="s">
        <v>181</v>
      </c>
      <c r="L159" s="866" t="s">
        <v>374</v>
      </c>
      <c r="M159" s="720" t="s">
        <v>181</v>
      </c>
      <c r="N159" s="866" t="s">
        <v>307</v>
      </c>
      <c r="O159" s="723" t="s">
        <v>181</v>
      </c>
      <c r="P159" s="68" t="s">
        <v>181</v>
      </c>
      <c r="Q159" s="873">
        <v>0</v>
      </c>
      <c r="R159" s="152" t="s">
        <v>181</v>
      </c>
      <c r="S159" s="873">
        <v>0</v>
      </c>
      <c r="T159" s="152" t="s">
        <v>181</v>
      </c>
      <c r="U159" s="872">
        <v>0</v>
      </c>
      <c r="V159" s="401"/>
      <c r="W159" s="872">
        <v>0</v>
      </c>
      <c r="X159" s="401"/>
      <c r="Y159" s="410">
        <f t="shared" ref="Y159:Y164" si="180">ROUND(W159*U159*S159*Q159,0)</f>
        <v>0</v>
      </c>
      <c r="Z159" s="401"/>
      <c r="AA159" s="74"/>
      <c r="AB159" s="152" t="s">
        <v>181</v>
      </c>
      <c r="AC159" s="400">
        <f t="shared" ref="AC159:AC164" si="181">AA159+Y159</f>
        <v>0</v>
      </c>
      <c r="AD159" s="69" t="s">
        <v>181</v>
      </c>
      <c r="AE159" s="68" t="s">
        <v>181</v>
      </c>
      <c r="AF159" s="873">
        <v>0</v>
      </c>
      <c r="AG159" s="152" t="s">
        <v>181</v>
      </c>
      <c r="AH159" s="873">
        <v>0</v>
      </c>
      <c r="AI159" s="152" t="s">
        <v>181</v>
      </c>
      <c r="AJ159" s="872">
        <v>0</v>
      </c>
      <c r="AK159" s="401"/>
      <c r="AL159" s="872">
        <v>0</v>
      </c>
      <c r="AM159" s="401"/>
      <c r="AN159" s="410">
        <f t="shared" ref="AN159:AN164" si="182">ROUND(AL159*AJ159*AH159*AF159,0)</f>
        <v>0</v>
      </c>
      <c r="AO159" s="401"/>
      <c r="AP159" s="74"/>
      <c r="AQ159" s="152" t="s">
        <v>181</v>
      </c>
      <c r="AR159" s="400">
        <f t="shared" ref="AR159:AR164" si="183">AP159+AN159</f>
        <v>0</v>
      </c>
      <c r="AS159" s="69" t="s">
        <v>181</v>
      </c>
      <c r="AT159" s="68" t="s">
        <v>181</v>
      </c>
      <c r="AU159" s="873">
        <v>0</v>
      </c>
      <c r="AV159" s="152" t="s">
        <v>181</v>
      </c>
      <c r="AW159" s="873">
        <v>0</v>
      </c>
      <c r="AX159" s="152" t="s">
        <v>181</v>
      </c>
      <c r="AY159" s="872">
        <v>0</v>
      </c>
      <c r="AZ159" s="401"/>
      <c r="BA159" s="872">
        <v>0</v>
      </c>
      <c r="BB159" s="401"/>
      <c r="BC159" s="410">
        <f t="shared" ref="BC159:BC164" si="184">ROUND(BA159*AY159*AW159*AU159,0)</f>
        <v>0</v>
      </c>
      <c r="BD159" s="401"/>
      <c r="BE159" s="74"/>
      <c r="BF159" s="152" t="s">
        <v>181</v>
      </c>
      <c r="BG159" s="400">
        <f t="shared" ref="BG159:BG164" si="185">BE159+BC159</f>
        <v>0</v>
      </c>
      <c r="BH159" s="69" t="s">
        <v>181</v>
      </c>
      <c r="BI159" s="68" t="s">
        <v>181</v>
      </c>
      <c r="BJ159" s="873">
        <v>0</v>
      </c>
      <c r="BK159" s="152" t="s">
        <v>181</v>
      </c>
      <c r="BL159" s="873">
        <v>0</v>
      </c>
      <c r="BM159" s="152" t="s">
        <v>181</v>
      </c>
      <c r="BN159" s="872">
        <v>0</v>
      </c>
      <c r="BO159" s="401"/>
      <c r="BP159" s="872">
        <v>0</v>
      </c>
      <c r="BQ159" s="401"/>
      <c r="BR159" s="410">
        <f t="shared" ref="BR159:BR164" si="186">ROUND(BP159*BN159*BL159*BJ159,0)</f>
        <v>0</v>
      </c>
      <c r="BS159" s="401"/>
      <c r="BT159" s="74"/>
      <c r="BU159" s="152" t="s">
        <v>181</v>
      </c>
      <c r="BV159" s="400">
        <f t="shared" ref="BV159:BV164" si="187">BT159+BR159</f>
        <v>0</v>
      </c>
      <c r="BW159" s="69" t="s">
        <v>181</v>
      </c>
      <c r="BX159" s="68" t="s">
        <v>181</v>
      </c>
      <c r="BY159" s="873">
        <v>0</v>
      </c>
      <c r="BZ159" s="152" t="s">
        <v>181</v>
      </c>
      <c r="CA159" s="873">
        <v>0</v>
      </c>
      <c r="CB159" s="152" t="s">
        <v>181</v>
      </c>
      <c r="CC159" s="872">
        <v>0</v>
      </c>
      <c r="CD159" s="401"/>
      <c r="CE159" s="872">
        <v>0</v>
      </c>
      <c r="CF159" s="401"/>
      <c r="CG159" s="410">
        <f t="shared" ref="CG159:CG164" si="188">ROUND(CE159*CC159*CA159*BY159,0)</f>
        <v>0</v>
      </c>
      <c r="CH159" s="401"/>
      <c r="CI159" s="74"/>
      <c r="CJ159" s="152" t="s">
        <v>181</v>
      </c>
      <c r="CK159" s="400">
        <f t="shared" ref="CK159:CK164" si="189">CI159+CG159</f>
        <v>0</v>
      </c>
      <c r="CL159" s="69" t="s">
        <v>181</v>
      </c>
      <c r="CM159" s="185" t="s">
        <v>181</v>
      </c>
      <c r="CN159" s="185"/>
      <c r="CO159" s="185"/>
      <c r="CP159" s="661"/>
      <c r="CQ159" s="188" t="s">
        <v>181</v>
      </c>
      <c r="CR159" s="729"/>
      <c r="CS159" s="56" t="s">
        <v>181</v>
      </c>
      <c r="CT159" s="132" t="s">
        <v>181</v>
      </c>
      <c r="CU159" s="132" t="s">
        <v>181</v>
      </c>
      <c r="CV159" s="132" t="s">
        <v>181</v>
      </c>
      <c r="CW159" s="132" t="s">
        <v>181</v>
      </c>
      <c r="CX159" s="132" t="s">
        <v>181</v>
      </c>
      <c r="CY159" s="132" t="s">
        <v>181</v>
      </c>
      <c r="CZ159" s="127"/>
      <c r="DA159" s="127"/>
      <c r="DB159" s="127"/>
      <c r="DC159" s="127"/>
      <c r="DD159" s="127"/>
      <c r="DE159" s="127"/>
      <c r="DF159" s="127"/>
      <c r="DG159" s="127"/>
      <c r="DH159" s="127"/>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32" t="s">
        <v>181</v>
      </c>
      <c r="ED159" s="127"/>
      <c r="EE159" s="127"/>
      <c r="EF159" s="127"/>
      <c r="EG159" s="127"/>
      <c r="EH159" s="127"/>
      <c r="EI159" s="127"/>
      <c r="EJ159" s="127"/>
      <c r="EK159" s="127"/>
      <c r="EL159" s="127"/>
      <c r="EM159" s="127"/>
      <c r="EN159" s="127"/>
      <c r="EO159" s="127"/>
      <c r="EP159" s="127"/>
      <c r="EQ159" s="127"/>
      <c r="ER159" s="127"/>
      <c r="ES159" s="127"/>
      <c r="ET159" s="127"/>
      <c r="EU159" s="127"/>
      <c r="EV159" s="127"/>
      <c r="EW159" s="127"/>
      <c r="EX159" s="127"/>
      <c r="EY159" s="127"/>
      <c r="EZ159" s="127"/>
      <c r="FA159" s="127"/>
      <c r="FB159" s="127"/>
      <c r="FC159" s="127"/>
      <c r="FD159" s="127"/>
      <c r="FE159" s="127"/>
      <c r="FF159" s="127"/>
      <c r="FG159" s="127"/>
      <c r="FH159" s="127"/>
      <c r="FI159" s="127"/>
      <c r="FJ159" s="127"/>
      <c r="FK159" s="127"/>
      <c r="FL159" s="127"/>
    </row>
    <row r="160" spans="1:168" s="58" customFormat="1" ht="20.25" hidden="1" customHeight="1">
      <c r="A160" s="639"/>
      <c r="B160" s="720"/>
      <c r="C160" s="1072"/>
      <c r="D160" s="1222"/>
      <c r="E160" s="1222"/>
      <c r="F160" s="1222"/>
      <c r="G160" s="701"/>
      <c r="H160" s="1223"/>
      <c r="I160" s="1222"/>
      <c r="J160" s="1222"/>
      <c r="K160" s="701"/>
      <c r="L160" s="867" t="s">
        <v>1226</v>
      </c>
      <c r="M160" s="720"/>
      <c r="N160" s="867" t="s">
        <v>1227</v>
      </c>
      <c r="O160" s="723"/>
      <c r="P160" s="68"/>
      <c r="Q160" s="873">
        <v>0</v>
      </c>
      <c r="R160" s="152" t="s">
        <v>181</v>
      </c>
      <c r="S160" s="873">
        <v>0</v>
      </c>
      <c r="T160" s="152" t="s">
        <v>181</v>
      </c>
      <c r="U160" s="872">
        <v>0</v>
      </c>
      <c r="V160" s="401"/>
      <c r="W160" s="872">
        <v>0</v>
      </c>
      <c r="X160" s="401"/>
      <c r="Y160" s="410">
        <f t="shared" si="180"/>
        <v>0</v>
      </c>
      <c r="Z160" s="401"/>
      <c r="AA160" s="74"/>
      <c r="AB160" s="152" t="s">
        <v>181</v>
      </c>
      <c r="AC160" s="400">
        <f t="shared" si="181"/>
        <v>0</v>
      </c>
      <c r="AD160" s="69" t="s">
        <v>181</v>
      </c>
      <c r="AE160" s="68"/>
      <c r="AF160" s="873">
        <v>0</v>
      </c>
      <c r="AG160" s="152" t="s">
        <v>181</v>
      </c>
      <c r="AH160" s="873">
        <v>0</v>
      </c>
      <c r="AI160" s="152" t="s">
        <v>181</v>
      </c>
      <c r="AJ160" s="872">
        <v>0</v>
      </c>
      <c r="AK160" s="401"/>
      <c r="AL160" s="872">
        <v>0</v>
      </c>
      <c r="AM160" s="401"/>
      <c r="AN160" s="410">
        <f t="shared" si="182"/>
        <v>0</v>
      </c>
      <c r="AO160" s="401"/>
      <c r="AP160" s="74"/>
      <c r="AQ160" s="152" t="s">
        <v>181</v>
      </c>
      <c r="AR160" s="400">
        <f t="shared" si="183"/>
        <v>0</v>
      </c>
      <c r="AS160" s="69" t="s">
        <v>181</v>
      </c>
      <c r="AT160" s="68"/>
      <c r="AU160" s="873">
        <v>0</v>
      </c>
      <c r="AV160" s="152" t="s">
        <v>181</v>
      </c>
      <c r="AW160" s="873">
        <v>0</v>
      </c>
      <c r="AX160" s="152" t="s">
        <v>181</v>
      </c>
      <c r="AY160" s="872">
        <v>0</v>
      </c>
      <c r="AZ160" s="401"/>
      <c r="BA160" s="872">
        <v>0</v>
      </c>
      <c r="BB160" s="401"/>
      <c r="BC160" s="410">
        <f t="shared" si="184"/>
        <v>0</v>
      </c>
      <c r="BD160" s="401"/>
      <c r="BE160" s="74"/>
      <c r="BF160" s="152" t="s">
        <v>181</v>
      </c>
      <c r="BG160" s="400">
        <f t="shared" si="185"/>
        <v>0</v>
      </c>
      <c r="BH160" s="69" t="s">
        <v>181</v>
      </c>
      <c r="BI160" s="68"/>
      <c r="BJ160" s="873">
        <v>0</v>
      </c>
      <c r="BK160" s="152" t="s">
        <v>181</v>
      </c>
      <c r="BL160" s="873">
        <v>0</v>
      </c>
      <c r="BM160" s="152" t="s">
        <v>181</v>
      </c>
      <c r="BN160" s="872">
        <v>0</v>
      </c>
      <c r="BO160" s="401"/>
      <c r="BP160" s="872">
        <v>0</v>
      </c>
      <c r="BQ160" s="401"/>
      <c r="BR160" s="410">
        <f t="shared" si="186"/>
        <v>0</v>
      </c>
      <c r="BS160" s="401"/>
      <c r="BT160" s="74"/>
      <c r="BU160" s="152" t="s">
        <v>181</v>
      </c>
      <c r="BV160" s="400">
        <f t="shared" si="187"/>
        <v>0</v>
      </c>
      <c r="BW160" s="69" t="s">
        <v>181</v>
      </c>
      <c r="BX160" s="68"/>
      <c r="BY160" s="873">
        <v>0</v>
      </c>
      <c r="BZ160" s="152" t="s">
        <v>181</v>
      </c>
      <c r="CA160" s="873">
        <v>0</v>
      </c>
      <c r="CB160" s="152" t="s">
        <v>181</v>
      </c>
      <c r="CC160" s="872">
        <v>0</v>
      </c>
      <c r="CD160" s="401"/>
      <c r="CE160" s="872">
        <v>0</v>
      </c>
      <c r="CF160" s="401"/>
      <c r="CG160" s="410">
        <f t="shared" si="188"/>
        <v>0</v>
      </c>
      <c r="CH160" s="401"/>
      <c r="CI160" s="74"/>
      <c r="CJ160" s="152" t="s">
        <v>181</v>
      </c>
      <c r="CK160" s="400">
        <f t="shared" si="189"/>
        <v>0</v>
      </c>
      <c r="CL160" s="69" t="s">
        <v>181</v>
      </c>
      <c r="CM160" s="185"/>
      <c r="CN160" s="185"/>
      <c r="CO160" s="185"/>
      <c r="CP160" s="661"/>
      <c r="CQ160" s="188"/>
      <c r="CR160" s="729"/>
      <c r="CS160" s="56"/>
      <c r="CT160" s="132"/>
      <c r="CU160" s="132"/>
      <c r="CV160" s="132"/>
      <c r="CW160" s="132"/>
      <c r="CX160" s="132"/>
      <c r="CY160" s="132"/>
      <c r="CZ160" s="127"/>
      <c r="DA160" s="127"/>
      <c r="DB160" s="127"/>
      <c r="DC160" s="127"/>
      <c r="DD160" s="127"/>
      <c r="DE160" s="127"/>
      <c r="DF160" s="127"/>
      <c r="DG160" s="127"/>
      <c r="DH160" s="127"/>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32"/>
      <c r="ED160" s="127"/>
      <c r="EE160" s="127"/>
      <c r="EF160" s="127"/>
      <c r="EG160" s="127"/>
      <c r="EH160" s="127"/>
      <c r="EI160" s="127"/>
      <c r="EJ160" s="127"/>
      <c r="EK160" s="127"/>
      <c r="EL160" s="127"/>
      <c r="EM160" s="127"/>
      <c r="EN160" s="127"/>
      <c r="EO160" s="127"/>
      <c r="EP160" s="127"/>
      <c r="EQ160" s="127"/>
      <c r="ER160" s="127"/>
      <c r="ES160" s="127"/>
      <c r="ET160" s="127"/>
      <c r="EU160" s="127"/>
      <c r="EV160" s="127"/>
      <c r="EW160" s="127"/>
      <c r="EX160" s="127"/>
      <c r="EY160" s="127"/>
      <c r="EZ160" s="127"/>
      <c r="FA160" s="127"/>
      <c r="FB160" s="127"/>
      <c r="FC160" s="127"/>
      <c r="FD160" s="127"/>
      <c r="FE160" s="127"/>
      <c r="FF160" s="127"/>
      <c r="FG160" s="127"/>
      <c r="FH160" s="127"/>
      <c r="FI160" s="127"/>
      <c r="FJ160" s="127"/>
      <c r="FK160" s="127"/>
      <c r="FL160" s="127"/>
    </row>
    <row r="161" spans="1:168" s="58" customFormat="1" ht="20.25" hidden="1" customHeight="1">
      <c r="A161" s="639"/>
      <c r="B161" s="720"/>
      <c r="C161" s="1072"/>
      <c r="D161" s="1222"/>
      <c r="E161" s="1222"/>
      <c r="F161" s="1222"/>
      <c r="G161" s="701"/>
      <c r="H161" s="1223"/>
      <c r="I161" s="1222"/>
      <c r="J161" s="1222"/>
      <c r="K161" s="701"/>
      <c r="L161" s="867" t="s">
        <v>1228</v>
      </c>
      <c r="M161" s="720"/>
      <c r="N161" s="867" t="s">
        <v>1229</v>
      </c>
      <c r="O161" s="723"/>
      <c r="P161" s="68"/>
      <c r="Q161" s="873">
        <v>0</v>
      </c>
      <c r="R161" s="152" t="s">
        <v>181</v>
      </c>
      <c r="S161" s="873">
        <v>0</v>
      </c>
      <c r="T161" s="152" t="s">
        <v>181</v>
      </c>
      <c r="U161" s="872">
        <v>0</v>
      </c>
      <c r="V161" s="401"/>
      <c r="W161" s="872">
        <v>0</v>
      </c>
      <c r="X161" s="401"/>
      <c r="Y161" s="410">
        <f t="shared" si="180"/>
        <v>0</v>
      </c>
      <c r="Z161" s="401"/>
      <c r="AA161" s="74"/>
      <c r="AB161" s="152" t="s">
        <v>181</v>
      </c>
      <c r="AC161" s="400">
        <f t="shared" si="181"/>
        <v>0</v>
      </c>
      <c r="AD161" s="69" t="s">
        <v>181</v>
      </c>
      <c r="AE161" s="68"/>
      <c r="AF161" s="873">
        <v>0</v>
      </c>
      <c r="AG161" s="152" t="s">
        <v>181</v>
      </c>
      <c r="AH161" s="873">
        <v>0</v>
      </c>
      <c r="AI161" s="152" t="s">
        <v>181</v>
      </c>
      <c r="AJ161" s="872">
        <v>0</v>
      </c>
      <c r="AK161" s="401"/>
      <c r="AL161" s="872">
        <v>0</v>
      </c>
      <c r="AM161" s="401"/>
      <c r="AN161" s="410">
        <f t="shared" si="182"/>
        <v>0</v>
      </c>
      <c r="AO161" s="401"/>
      <c r="AP161" s="74"/>
      <c r="AQ161" s="152" t="s">
        <v>181</v>
      </c>
      <c r="AR161" s="400">
        <f t="shared" si="183"/>
        <v>0</v>
      </c>
      <c r="AS161" s="69" t="s">
        <v>181</v>
      </c>
      <c r="AT161" s="68"/>
      <c r="AU161" s="873">
        <v>0</v>
      </c>
      <c r="AV161" s="152" t="s">
        <v>181</v>
      </c>
      <c r="AW161" s="873">
        <v>0</v>
      </c>
      <c r="AX161" s="152" t="s">
        <v>181</v>
      </c>
      <c r="AY161" s="872">
        <v>0</v>
      </c>
      <c r="AZ161" s="401"/>
      <c r="BA161" s="872">
        <v>0</v>
      </c>
      <c r="BB161" s="401"/>
      <c r="BC161" s="410">
        <f t="shared" si="184"/>
        <v>0</v>
      </c>
      <c r="BD161" s="401"/>
      <c r="BE161" s="74"/>
      <c r="BF161" s="152" t="s">
        <v>181</v>
      </c>
      <c r="BG161" s="400">
        <f t="shared" si="185"/>
        <v>0</v>
      </c>
      <c r="BH161" s="69" t="s">
        <v>181</v>
      </c>
      <c r="BI161" s="68"/>
      <c r="BJ161" s="873">
        <v>0</v>
      </c>
      <c r="BK161" s="152" t="s">
        <v>181</v>
      </c>
      <c r="BL161" s="873">
        <v>0</v>
      </c>
      <c r="BM161" s="152" t="s">
        <v>181</v>
      </c>
      <c r="BN161" s="872">
        <v>0</v>
      </c>
      <c r="BO161" s="401"/>
      <c r="BP161" s="872">
        <v>0</v>
      </c>
      <c r="BQ161" s="401"/>
      <c r="BR161" s="410">
        <f t="shared" si="186"/>
        <v>0</v>
      </c>
      <c r="BS161" s="401"/>
      <c r="BT161" s="74"/>
      <c r="BU161" s="152" t="s">
        <v>181</v>
      </c>
      <c r="BV161" s="400">
        <f t="shared" si="187"/>
        <v>0</v>
      </c>
      <c r="BW161" s="69" t="s">
        <v>181</v>
      </c>
      <c r="BX161" s="68"/>
      <c r="BY161" s="873">
        <v>0</v>
      </c>
      <c r="BZ161" s="152" t="s">
        <v>181</v>
      </c>
      <c r="CA161" s="873">
        <v>0</v>
      </c>
      <c r="CB161" s="152" t="s">
        <v>181</v>
      </c>
      <c r="CC161" s="872">
        <v>0</v>
      </c>
      <c r="CD161" s="401"/>
      <c r="CE161" s="872">
        <v>0</v>
      </c>
      <c r="CF161" s="401"/>
      <c r="CG161" s="410">
        <f t="shared" si="188"/>
        <v>0</v>
      </c>
      <c r="CH161" s="401"/>
      <c r="CI161" s="74"/>
      <c r="CJ161" s="152" t="s">
        <v>181</v>
      </c>
      <c r="CK161" s="400">
        <f t="shared" si="189"/>
        <v>0</v>
      </c>
      <c r="CL161" s="69" t="s">
        <v>181</v>
      </c>
      <c r="CM161" s="185"/>
      <c r="CN161" s="185"/>
      <c r="CO161" s="185"/>
      <c r="CP161" s="661"/>
      <c r="CQ161" s="188"/>
      <c r="CR161" s="729"/>
      <c r="CS161" s="56"/>
      <c r="CT161" s="132"/>
      <c r="CU161" s="132"/>
      <c r="CV161" s="132"/>
      <c r="CW161" s="132"/>
      <c r="CX161" s="132"/>
      <c r="CY161" s="132"/>
      <c r="CZ161" s="127"/>
      <c r="DA161" s="127"/>
      <c r="DB161" s="127"/>
      <c r="DC161" s="127"/>
      <c r="DD161" s="127"/>
      <c r="DE161" s="127"/>
      <c r="DF161" s="127"/>
      <c r="DG161" s="127"/>
      <c r="DH161" s="127"/>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32"/>
      <c r="ED161" s="127"/>
      <c r="EE161" s="127"/>
      <c r="EF161" s="127"/>
      <c r="EG161" s="127"/>
      <c r="EH161" s="127"/>
      <c r="EI161" s="127"/>
      <c r="EJ161" s="127"/>
      <c r="EK161" s="127"/>
      <c r="EL161" s="127"/>
      <c r="EM161" s="127"/>
      <c r="EN161" s="127"/>
      <c r="EO161" s="127"/>
      <c r="EP161" s="127"/>
      <c r="EQ161" s="127"/>
      <c r="ER161" s="127"/>
      <c r="ES161" s="127"/>
      <c r="ET161" s="127"/>
      <c r="EU161" s="127"/>
      <c r="EV161" s="127"/>
      <c r="EW161" s="127"/>
      <c r="EX161" s="127"/>
      <c r="EY161" s="127"/>
      <c r="EZ161" s="127"/>
      <c r="FA161" s="127"/>
      <c r="FB161" s="127"/>
      <c r="FC161" s="127"/>
      <c r="FD161" s="127"/>
      <c r="FE161" s="127"/>
      <c r="FF161" s="127"/>
      <c r="FG161" s="127"/>
      <c r="FH161" s="127"/>
      <c r="FI161" s="127"/>
      <c r="FJ161" s="127"/>
      <c r="FK161" s="127"/>
      <c r="FL161" s="127"/>
    </row>
    <row r="162" spans="1:168" s="58" customFormat="1" ht="20.25" hidden="1" customHeight="1">
      <c r="A162" s="639"/>
      <c r="B162" s="720"/>
      <c r="C162" s="1072"/>
      <c r="D162" s="1222"/>
      <c r="E162" s="1222"/>
      <c r="F162" s="1222"/>
      <c r="G162" s="701"/>
      <c r="H162" s="1223"/>
      <c r="I162" s="1222"/>
      <c r="J162" s="1222"/>
      <c r="K162" s="701"/>
      <c r="L162" s="868" t="s">
        <v>1231</v>
      </c>
      <c r="M162" s="720"/>
      <c r="N162" s="867" t="s">
        <v>1232</v>
      </c>
      <c r="O162" s="723"/>
      <c r="P162" s="68"/>
      <c r="Q162" s="873">
        <v>0</v>
      </c>
      <c r="R162" s="152" t="s">
        <v>181</v>
      </c>
      <c r="S162" s="873">
        <v>0</v>
      </c>
      <c r="T162" s="152" t="s">
        <v>181</v>
      </c>
      <c r="U162" s="872">
        <v>0</v>
      </c>
      <c r="V162" s="401"/>
      <c r="W162" s="872">
        <v>0</v>
      </c>
      <c r="X162" s="401"/>
      <c r="Y162" s="410">
        <f t="shared" si="180"/>
        <v>0</v>
      </c>
      <c r="Z162" s="401"/>
      <c r="AA162" s="74"/>
      <c r="AB162" s="152" t="s">
        <v>181</v>
      </c>
      <c r="AC162" s="400">
        <f t="shared" si="181"/>
        <v>0</v>
      </c>
      <c r="AD162" s="69" t="s">
        <v>181</v>
      </c>
      <c r="AE162" s="68"/>
      <c r="AF162" s="873">
        <v>0</v>
      </c>
      <c r="AG162" s="152" t="s">
        <v>181</v>
      </c>
      <c r="AH162" s="873">
        <v>0</v>
      </c>
      <c r="AI162" s="152" t="s">
        <v>181</v>
      </c>
      <c r="AJ162" s="872">
        <v>0</v>
      </c>
      <c r="AK162" s="401"/>
      <c r="AL162" s="872">
        <v>0</v>
      </c>
      <c r="AM162" s="401"/>
      <c r="AN162" s="410">
        <f t="shared" si="182"/>
        <v>0</v>
      </c>
      <c r="AO162" s="401"/>
      <c r="AP162" s="74"/>
      <c r="AQ162" s="152" t="s">
        <v>181</v>
      </c>
      <c r="AR162" s="400">
        <f t="shared" si="183"/>
        <v>0</v>
      </c>
      <c r="AS162" s="69" t="s">
        <v>181</v>
      </c>
      <c r="AT162" s="68"/>
      <c r="AU162" s="873">
        <v>0</v>
      </c>
      <c r="AV162" s="152" t="s">
        <v>181</v>
      </c>
      <c r="AW162" s="873">
        <v>0</v>
      </c>
      <c r="AX162" s="152" t="s">
        <v>181</v>
      </c>
      <c r="AY162" s="872">
        <v>0</v>
      </c>
      <c r="AZ162" s="401"/>
      <c r="BA162" s="872">
        <v>0</v>
      </c>
      <c r="BB162" s="401"/>
      <c r="BC162" s="410">
        <f t="shared" si="184"/>
        <v>0</v>
      </c>
      <c r="BD162" s="401"/>
      <c r="BE162" s="74"/>
      <c r="BF162" s="152" t="s">
        <v>181</v>
      </c>
      <c r="BG162" s="400">
        <f t="shared" si="185"/>
        <v>0</v>
      </c>
      <c r="BH162" s="69" t="s">
        <v>181</v>
      </c>
      <c r="BI162" s="68"/>
      <c r="BJ162" s="873">
        <v>0</v>
      </c>
      <c r="BK162" s="152" t="s">
        <v>181</v>
      </c>
      <c r="BL162" s="873">
        <v>0</v>
      </c>
      <c r="BM162" s="152" t="s">
        <v>181</v>
      </c>
      <c r="BN162" s="872">
        <v>0</v>
      </c>
      <c r="BO162" s="401"/>
      <c r="BP162" s="872">
        <v>0</v>
      </c>
      <c r="BQ162" s="401"/>
      <c r="BR162" s="410">
        <f t="shared" si="186"/>
        <v>0</v>
      </c>
      <c r="BS162" s="401"/>
      <c r="BT162" s="74"/>
      <c r="BU162" s="152" t="s">
        <v>181</v>
      </c>
      <c r="BV162" s="400">
        <f t="shared" si="187"/>
        <v>0</v>
      </c>
      <c r="BW162" s="69" t="s">
        <v>181</v>
      </c>
      <c r="BX162" s="68"/>
      <c r="BY162" s="873">
        <v>0</v>
      </c>
      <c r="BZ162" s="152" t="s">
        <v>181</v>
      </c>
      <c r="CA162" s="873">
        <v>0</v>
      </c>
      <c r="CB162" s="152" t="s">
        <v>181</v>
      </c>
      <c r="CC162" s="872">
        <v>0</v>
      </c>
      <c r="CD162" s="401"/>
      <c r="CE162" s="872">
        <v>0</v>
      </c>
      <c r="CF162" s="401"/>
      <c r="CG162" s="410">
        <f t="shared" si="188"/>
        <v>0</v>
      </c>
      <c r="CH162" s="401"/>
      <c r="CI162" s="74"/>
      <c r="CJ162" s="152" t="s">
        <v>181</v>
      </c>
      <c r="CK162" s="400">
        <f t="shared" si="189"/>
        <v>0</v>
      </c>
      <c r="CL162" s="69" t="s">
        <v>181</v>
      </c>
      <c r="CM162" s="185"/>
      <c r="CN162" s="185"/>
      <c r="CO162" s="185"/>
      <c r="CP162" s="661"/>
      <c r="CQ162" s="188"/>
      <c r="CR162" s="729"/>
      <c r="CS162" s="56"/>
      <c r="CT162" s="132"/>
      <c r="CU162" s="132"/>
      <c r="CV162" s="132"/>
      <c r="CW162" s="132"/>
      <c r="CX162" s="132"/>
      <c r="CY162" s="132"/>
      <c r="CZ162" s="127"/>
      <c r="DA162" s="127"/>
      <c r="DB162" s="127"/>
      <c r="DC162" s="127"/>
      <c r="DD162" s="127"/>
      <c r="DE162" s="127"/>
      <c r="DF162" s="127"/>
      <c r="DG162" s="127"/>
      <c r="DH162" s="127"/>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32"/>
      <c r="ED162" s="127"/>
      <c r="EE162" s="127"/>
      <c r="EF162" s="127"/>
      <c r="EG162" s="127"/>
      <c r="EH162" s="127"/>
      <c r="EI162" s="127"/>
      <c r="EJ162" s="127"/>
      <c r="EK162" s="127"/>
      <c r="EL162" s="127"/>
      <c r="EM162" s="127"/>
      <c r="EN162" s="127"/>
      <c r="EO162" s="127"/>
      <c r="EP162" s="127"/>
      <c r="EQ162" s="127"/>
      <c r="ER162" s="127"/>
      <c r="ES162" s="127"/>
      <c r="ET162" s="127"/>
      <c r="EU162" s="127"/>
      <c r="EV162" s="127"/>
      <c r="EW162" s="127"/>
      <c r="EX162" s="127"/>
      <c r="EY162" s="127"/>
      <c r="EZ162" s="127"/>
      <c r="FA162" s="127"/>
      <c r="FB162" s="127"/>
      <c r="FC162" s="127"/>
      <c r="FD162" s="127"/>
      <c r="FE162" s="127"/>
      <c r="FF162" s="127"/>
      <c r="FG162" s="127"/>
      <c r="FH162" s="127"/>
      <c r="FI162" s="127"/>
      <c r="FJ162" s="127"/>
      <c r="FK162" s="127"/>
      <c r="FL162" s="127"/>
    </row>
    <row r="163" spans="1:168" s="58" customFormat="1" ht="20.25" hidden="1" customHeight="1">
      <c r="A163" s="639"/>
      <c r="B163" s="720"/>
      <c r="C163" s="1072"/>
      <c r="D163" s="1222"/>
      <c r="E163" s="1222"/>
      <c r="F163" s="1222"/>
      <c r="G163" s="701"/>
      <c r="H163" s="1223"/>
      <c r="I163" s="1222"/>
      <c r="J163" s="1222"/>
      <c r="K163" s="701"/>
      <c r="L163" s="867" t="s">
        <v>1233</v>
      </c>
      <c r="M163" s="720"/>
      <c r="N163" s="867" t="s">
        <v>1234</v>
      </c>
      <c r="O163" s="723"/>
      <c r="P163" s="68"/>
      <c r="Q163" s="873">
        <v>0</v>
      </c>
      <c r="R163" s="152" t="s">
        <v>181</v>
      </c>
      <c r="S163" s="873">
        <v>0</v>
      </c>
      <c r="T163" s="152" t="s">
        <v>181</v>
      </c>
      <c r="U163" s="872">
        <v>0</v>
      </c>
      <c r="V163" s="401"/>
      <c r="W163" s="872">
        <v>0</v>
      </c>
      <c r="X163" s="401"/>
      <c r="Y163" s="410">
        <f t="shared" si="180"/>
        <v>0</v>
      </c>
      <c r="Z163" s="401"/>
      <c r="AA163" s="74"/>
      <c r="AB163" s="152" t="s">
        <v>181</v>
      </c>
      <c r="AC163" s="400">
        <f t="shared" si="181"/>
        <v>0</v>
      </c>
      <c r="AD163" s="69" t="s">
        <v>181</v>
      </c>
      <c r="AE163" s="68"/>
      <c r="AF163" s="873">
        <v>0</v>
      </c>
      <c r="AG163" s="152" t="s">
        <v>181</v>
      </c>
      <c r="AH163" s="873">
        <v>0</v>
      </c>
      <c r="AI163" s="152" t="s">
        <v>181</v>
      </c>
      <c r="AJ163" s="872">
        <v>0</v>
      </c>
      <c r="AK163" s="401"/>
      <c r="AL163" s="872">
        <v>0</v>
      </c>
      <c r="AM163" s="401"/>
      <c r="AN163" s="410">
        <f t="shared" si="182"/>
        <v>0</v>
      </c>
      <c r="AO163" s="401"/>
      <c r="AP163" s="74"/>
      <c r="AQ163" s="152" t="s">
        <v>181</v>
      </c>
      <c r="AR163" s="400">
        <f t="shared" si="183"/>
        <v>0</v>
      </c>
      <c r="AS163" s="69" t="s">
        <v>181</v>
      </c>
      <c r="AT163" s="68"/>
      <c r="AU163" s="873">
        <v>0</v>
      </c>
      <c r="AV163" s="152" t="s">
        <v>181</v>
      </c>
      <c r="AW163" s="873">
        <v>0</v>
      </c>
      <c r="AX163" s="152" t="s">
        <v>181</v>
      </c>
      <c r="AY163" s="872">
        <v>0</v>
      </c>
      <c r="AZ163" s="401"/>
      <c r="BA163" s="872">
        <v>0</v>
      </c>
      <c r="BB163" s="401"/>
      <c r="BC163" s="410">
        <f t="shared" si="184"/>
        <v>0</v>
      </c>
      <c r="BD163" s="401"/>
      <c r="BE163" s="74"/>
      <c r="BF163" s="152" t="s">
        <v>181</v>
      </c>
      <c r="BG163" s="400">
        <f t="shared" si="185"/>
        <v>0</v>
      </c>
      <c r="BH163" s="69" t="s">
        <v>181</v>
      </c>
      <c r="BI163" s="68"/>
      <c r="BJ163" s="873">
        <v>0</v>
      </c>
      <c r="BK163" s="152" t="s">
        <v>181</v>
      </c>
      <c r="BL163" s="873">
        <v>0</v>
      </c>
      <c r="BM163" s="152" t="s">
        <v>181</v>
      </c>
      <c r="BN163" s="872">
        <v>0</v>
      </c>
      <c r="BO163" s="401"/>
      <c r="BP163" s="872">
        <v>0</v>
      </c>
      <c r="BQ163" s="401"/>
      <c r="BR163" s="410">
        <f t="shared" si="186"/>
        <v>0</v>
      </c>
      <c r="BS163" s="401"/>
      <c r="BT163" s="74"/>
      <c r="BU163" s="152" t="s">
        <v>181</v>
      </c>
      <c r="BV163" s="400">
        <f t="shared" si="187"/>
        <v>0</v>
      </c>
      <c r="BW163" s="69" t="s">
        <v>181</v>
      </c>
      <c r="BX163" s="68"/>
      <c r="BY163" s="873">
        <v>0</v>
      </c>
      <c r="BZ163" s="152" t="s">
        <v>181</v>
      </c>
      <c r="CA163" s="873">
        <v>0</v>
      </c>
      <c r="CB163" s="152" t="s">
        <v>181</v>
      </c>
      <c r="CC163" s="872">
        <v>0</v>
      </c>
      <c r="CD163" s="401"/>
      <c r="CE163" s="872">
        <v>0</v>
      </c>
      <c r="CF163" s="401"/>
      <c r="CG163" s="410">
        <f t="shared" si="188"/>
        <v>0</v>
      </c>
      <c r="CH163" s="401"/>
      <c r="CI163" s="74"/>
      <c r="CJ163" s="152" t="s">
        <v>181</v>
      </c>
      <c r="CK163" s="400">
        <f t="shared" si="189"/>
        <v>0</v>
      </c>
      <c r="CL163" s="69" t="s">
        <v>181</v>
      </c>
      <c r="CM163" s="185"/>
      <c r="CN163" s="185"/>
      <c r="CO163" s="185"/>
      <c r="CP163" s="661"/>
      <c r="CQ163" s="188"/>
      <c r="CR163" s="729"/>
      <c r="CS163" s="56"/>
      <c r="CT163" s="132"/>
      <c r="CU163" s="132"/>
      <c r="CV163" s="132"/>
      <c r="CW163" s="132"/>
      <c r="CX163" s="132"/>
      <c r="CY163" s="132"/>
      <c r="CZ163" s="127"/>
      <c r="DA163" s="127"/>
      <c r="DB163" s="127"/>
      <c r="DC163" s="127"/>
      <c r="DD163" s="127"/>
      <c r="DE163" s="127"/>
      <c r="DF163" s="127"/>
      <c r="DG163" s="127"/>
      <c r="DH163" s="127"/>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32"/>
      <c r="ED163" s="127"/>
      <c r="EE163" s="127"/>
      <c r="EF163" s="127"/>
      <c r="EG163" s="127"/>
      <c r="EH163" s="127"/>
      <c r="EI163" s="127"/>
      <c r="EJ163" s="127"/>
      <c r="EK163" s="127"/>
      <c r="EL163" s="127"/>
      <c r="EM163" s="127"/>
      <c r="EN163" s="127"/>
      <c r="EO163" s="127"/>
      <c r="EP163" s="127"/>
      <c r="EQ163" s="127"/>
      <c r="ER163" s="127"/>
      <c r="ES163" s="127"/>
      <c r="ET163" s="127"/>
      <c r="EU163" s="127"/>
      <c r="EV163" s="127"/>
      <c r="EW163" s="127"/>
      <c r="EX163" s="127"/>
      <c r="EY163" s="127"/>
      <c r="EZ163" s="127"/>
      <c r="FA163" s="127"/>
      <c r="FB163" s="127"/>
      <c r="FC163" s="127"/>
      <c r="FD163" s="127"/>
      <c r="FE163" s="127"/>
      <c r="FF163" s="127"/>
      <c r="FG163" s="127"/>
      <c r="FH163" s="127"/>
      <c r="FI163" s="127"/>
      <c r="FJ163" s="127"/>
      <c r="FK163" s="127"/>
      <c r="FL163" s="127"/>
    </row>
    <row r="164" spans="1:168" s="58" customFormat="1" ht="20.25" hidden="1" customHeight="1">
      <c r="A164" s="639"/>
      <c r="B164" s="701"/>
      <c r="C164" s="1068" t="s">
        <v>181</v>
      </c>
      <c r="D164" s="1222"/>
      <c r="E164" s="1222"/>
      <c r="F164" s="1222"/>
      <c r="G164" s="701" t="s">
        <v>181</v>
      </c>
      <c r="H164" s="1224"/>
      <c r="I164" s="1222"/>
      <c r="J164" s="1222"/>
      <c r="K164" s="701" t="s">
        <v>181</v>
      </c>
      <c r="L164" s="870" t="s">
        <v>6</v>
      </c>
      <c r="M164" s="871" t="s">
        <v>181</v>
      </c>
      <c r="N164" s="867" t="s">
        <v>1234</v>
      </c>
      <c r="O164" s="701"/>
      <c r="P164" s="68"/>
      <c r="Q164" s="873">
        <v>0</v>
      </c>
      <c r="R164" s="152" t="s">
        <v>181</v>
      </c>
      <c r="S164" s="873">
        <v>0</v>
      </c>
      <c r="T164" s="152" t="s">
        <v>181</v>
      </c>
      <c r="U164" s="872">
        <v>0</v>
      </c>
      <c r="V164" s="401"/>
      <c r="W164" s="872">
        <v>0</v>
      </c>
      <c r="X164" s="401"/>
      <c r="Y164" s="410">
        <f t="shared" si="180"/>
        <v>0</v>
      </c>
      <c r="Z164" s="401"/>
      <c r="AA164" s="74"/>
      <c r="AB164" s="152" t="s">
        <v>181</v>
      </c>
      <c r="AC164" s="400">
        <f t="shared" si="181"/>
        <v>0</v>
      </c>
      <c r="AD164" s="69" t="s">
        <v>181</v>
      </c>
      <c r="AE164" s="68"/>
      <c r="AF164" s="873">
        <v>0</v>
      </c>
      <c r="AG164" s="152" t="s">
        <v>181</v>
      </c>
      <c r="AH164" s="873">
        <v>0</v>
      </c>
      <c r="AI164" s="152" t="s">
        <v>181</v>
      </c>
      <c r="AJ164" s="872">
        <v>0</v>
      </c>
      <c r="AK164" s="401"/>
      <c r="AL164" s="872">
        <v>0</v>
      </c>
      <c r="AM164" s="401"/>
      <c r="AN164" s="410">
        <f t="shared" si="182"/>
        <v>0</v>
      </c>
      <c r="AO164" s="401"/>
      <c r="AP164" s="74"/>
      <c r="AQ164" s="152" t="s">
        <v>181</v>
      </c>
      <c r="AR164" s="400">
        <f t="shared" si="183"/>
        <v>0</v>
      </c>
      <c r="AS164" s="69" t="s">
        <v>181</v>
      </c>
      <c r="AT164" s="68"/>
      <c r="AU164" s="873">
        <v>0</v>
      </c>
      <c r="AV164" s="152" t="s">
        <v>181</v>
      </c>
      <c r="AW164" s="873">
        <v>0</v>
      </c>
      <c r="AX164" s="152" t="s">
        <v>181</v>
      </c>
      <c r="AY164" s="872">
        <v>0</v>
      </c>
      <c r="AZ164" s="401"/>
      <c r="BA164" s="872">
        <v>0</v>
      </c>
      <c r="BB164" s="401"/>
      <c r="BC164" s="410">
        <f t="shared" si="184"/>
        <v>0</v>
      </c>
      <c r="BD164" s="401"/>
      <c r="BE164" s="74"/>
      <c r="BF164" s="152" t="s">
        <v>181</v>
      </c>
      <c r="BG164" s="400">
        <f t="shared" si="185"/>
        <v>0</v>
      </c>
      <c r="BH164" s="69" t="s">
        <v>181</v>
      </c>
      <c r="BI164" s="68"/>
      <c r="BJ164" s="873">
        <v>0</v>
      </c>
      <c r="BK164" s="152" t="s">
        <v>181</v>
      </c>
      <c r="BL164" s="873">
        <v>0</v>
      </c>
      <c r="BM164" s="152" t="s">
        <v>181</v>
      </c>
      <c r="BN164" s="872">
        <v>0</v>
      </c>
      <c r="BO164" s="401"/>
      <c r="BP164" s="872">
        <v>0</v>
      </c>
      <c r="BQ164" s="401"/>
      <c r="BR164" s="410">
        <f t="shared" si="186"/>
        <v>0</v>
      </c>
      <c r="BS164" s="401"/>
      <c r="BT164" s="74"/>
      <c r="BU164" s="152" t="s">
        <v>181</v>
      </c>
      <c r="BV164" s="400">
        <f t="shared" si="187"/>
        <v>0</v>
      </c>
      <c r="BW164" s="69" t="s">
        <v>181</v>
      </c>
      <c r="BX164" s="68"/>
      <c r="BY164" s="873">
        <v>0</v>
      </c>
      <c r="BZ164" s="152" t="s">
        <v>181</v>
      </c>
      <c r="CA164" s="873">
        <v>0</v>
      </c>
      <c r="CB164" s="152" t="s">
        <v>181</v>
      </c>
      <c r="CC164" s="872">
        <v>0</v>
      </c>
      <c r="CD164" s="401"/>
      <c r="CE164" s="872">
        <v>0</v>
      </c>
      <c r="CF164" s="401"/>
      <c r="CG164" s="410">
        <f t="shared" si="188"/>
        <v>0</v>
      </c>
      <c r="CH164" s="401"/>
      <c r="CI164" s="74"/>
      <c r="CJ164" s="152" t="s">
        <v>181</v>
      </c>
      <c r="CK164" s="400">
        <f t="shared" si="189"/>
        <v>0</v>
      </c>
      <c r="CL164" s="69" t="s">
        <v>181</v>
      </c>
      <c r="CM164" s="187"/>
      <c r="CN164" s="185"/>
      <c r="CO164" s="185"/>
      <c r="CP164" s="661"/>
      <c r="CQ164" s="188"/>
      <c r="CR164" s="729"/>
      <c r="CS164" s="56"/>
      <c r="CT164" s="132"/>
      <c r="CU164" s="132"/>
      <c r="CV164" s="132"/>
      <c r="CW164" s="132"/>
      <c r="CX164" s="132"/>
      <c r="CY164" s="132"/>
      <c r="CZ164" s="127"/>
      <c r="DA164" s="127"/>
      <c r="DB164" s="127"/>
      <c r="DC164" s="127"/>
      <c r="DD164" s="127"/>
      <c r="DE164" s="127"/>
      <c r="DF164" s="127"/>
      <c r="DG164" s="127"/>
      <c r="DH164" s="127"/>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32"/>
      <c r="ED164" s="127"/>
      <c r="EE164" s="127"/>
      <c r="EF164" s="127"/>
      <c r="EG164" s="127"/>
      <c r="EH164" s="127"/>
      <c r="EI164" s="127"/>
      <c r="EJ164" s="127"/>
      <c r="EK164" s="127"/>
      <c r="EL164" s="127"/>
      <c r="EM164" s="127"/>
      <c r="EN164" s="127"/>
      <c r="EO164" s="127"/>
      <c r="EP164" s="127"/>
      <c r="EQ164" s="127"/>
      <c r="ER164" s="127"/>
      <c r="ES164" s="127"/>
      <c r="ET164" s="127"/>
      <c r="EU164" s="127"/>
      <c r="EV164" s="127"/>
      <c r="EW164" s="127"/>
      <c r="EX164" s="127"/>
      <c r="EY164" s="127"/>
      <c r="EZ164" s="127"/>
      <c r="FA164" s="127"/>
      <c r="FB164" s="127"/>
      <c r="FC164" s="127"/>
      <c r="FD164" s="127"/>
      <c r="FE164" s="127"/>
      <c r="FF164" s="127"/>
      <c r="FG164" s="127"/>
      <c r="FH164" s="127"/>
      <c r="FI164" s="127"/>
      <c r="FJ164" s="127"/>
      <c r="FK164" s="127"/>
      <c r="FL164" s="127"/>
    </row>
    <row r="165" spans="1:168" s="58" customFormat="1" ht="5.0999999999999996" hidden="1" customHeight="1">
      <c r="A165" s="639"/>
      <c r="B165" s="701"/>
      <c r="C165" s="701"/>
      <c r="D165" s="701" t="s">
        <v>181</v>
      </c>
      <c r="E165" s="701" t="s">
        <v>181</v>
      </c>
      <c r="F165" s="701" t="s">
        <v>181</v>
      </c>
      <c r="G165" s="701" t="s">
        <v>181</v>
      </c>
      <c r="H165" s="701" t="s">
        <v>181</v>
      </c>
      <c r="I165" s="701"/>
      <c r="J165" s="701"/>
      <c r="K165" s="701" t="s">
        <v>181</v>
      </c>
      <c r="L165" s="701" t="s">
        <v>181</v>
      </c>
      <c r="M165" s="701" t="s">
        <v>181</v>
      </c>
      <c r="N165" s="723" t="s">
        <v>181</v>
      </c>
      <c r="O165" s="701"/>
      <c r="P165" s="68"/>
      <c r="Q165" s="152" t="s">
        <v>181</v>
      </c>
      <c r="R165" s="152" t="s">
        <v>181</v>
      </c>
      <c r="S165" s="152" t="s">
        <v>181</v>
      </c>
      <c r="T165" s="152" t="s">
        <v>181</v>
      </c>
      <c r="U165" s="401"/>
      <c r="V165" s="401"/>
      <c r="W165" s="401"/>
      <c r="X165" s="401"/>
      <c r="Y165" s="401"/>
      <c r="Z165" s="401"/>
      <c r="AA165" s="401"/>
      <c r="AB165" s="401"/>
      <c r="AC165" s="401"/>
      <c r="AD165" s="69"/>
      <c r="AE165" s="68"/>
      <c r="AF165" s="152" t="s">
        <v>181</v>
      </c>
      <c r="AG165" s="152" t="s">
        <v>181</v>
      </c>
      <c r="AH165" s="152" t="s">
        <v>181</v>
      </c>
      <c r="AI165" s="152" t="s">
        <v>181</v>
      </c>
      <c r="AJ165" s="401"/>
      <c r="AK165" s="401"/>
      <c r="AL165" s="401"/>
      <c r="AM165" s="401"/>
      <c r="AN165" s="401"/>
      <c r="AO165" s="401"/>
      <c r="AP165" s="401"/>
      <c r="AQ165" s="401"/>
      <c r="AR165" s="401"/>
      <c r="AS165" s="69"/>
      <c r="AT165" s="68"/>
      <c r="AU165" s="152" t="s">
        <v>181</v>
      </c>
      <c r="AV165" s="152" t="s">
        <v>181</v>
      </c>
      <c r="AW165" s="152" t="s">
        <v>181</v>
      </c>
      <c r="AX165" s="152" t="s">
        <v>181</v>
      </c>
      <c r="AY165" s="401"/>
      <c r="AZ165" s="401"/>
      <c r="BA165" s="401"/>
      <c r="BB165" s="401"/>
      <c r="BC165" s="401"/>
      <c r="BD165" s="401"/>
      <c r="BE165" s="401"/>
      <c r="BF165" s="401"/>
      <c r="BG165" s="401"/>
      <c r="BH165" s="69"/>
      <c r="BI165" s="68"/>
      <c r="BJ165" s="152" t="s">
        <v>181</v>
      </c>
      <c r="BK165" s="152" t="s">
        <v>181</v>
      </c>
      <c r="BL165" s="152" t="s">
        <v>181</v>
      </c>
      <c r="BM165" s="152" t="s">
        <v>181</v>
      </c>
      <c r="BN165" s="401"/>
      <c r="BO165" s="401"/>
      <c r="BP165" s="401"/>
      <c r="BQ165" s="401"/>
      <c r="BR165" s="401"/>
      <c r="BS165" s="401"/>
      <c r="BT165" s="401"/>
      <c r="BU165" s="401"/>
      <c r="BV165" s="401"/>
      <c r="BW165" s="69"/>
      <c r="BX165" s="68"/>
      <c r="BY165" s="152" t="s">
        <v>181</v>
      </c>
      <c r="BZ165" s="152" t="s">
        <v>181</v>
      </c>
      <c r="CA165" s="152" t="s">
        <v>181</v>
      </c>
      <c r="CB165" s="152" t="s">
        <v>181</v>
      </c>
      <c r="CC165" s="401"/>
      <c r="CD165" s="401"/>
      <c r="CE165" s="401"/>
      <c r="CF165" s="401"/>
      <c r="CG165" s="401"/>
      <c r="CH165" s="401"/>
      <c r="CI165" s="401"/>
      <c r="CJ165" s="401"/>
      <c r="CK165" s="401"/>
      <c r="CL165" s="69"/>
      <c r="CM165" s="187"/>
      <c r="CN165" s="185"/>
      <c r="CO165" s="185"/>
      <c r="CP165" s="661"/>
      <c r="CQ165" s="188"/>
      <c r="CR165" s="729"/>
      <c r="CS165" s="56"/>
      <c r="CT165" s="132"/>
      <c r="CU165" s="132"/>
      <c r="CV165" s="132"/>
      <c r="CW165" s="132"/>
      <c r="CX165" s="132"/>
      <c r="CY165" s="132"/>
      <c r="CZ165" s="127"/>
      <c r="DA165" s="127"/>
      <c r="DB165" s="127"/>
      <c r="DC165" s="127"/>
      <c r="DD165" s="127"/>
      <c r="DE165" s="127"/>
      <c r="DF165" s="127"/>
      <c r="DG165" s="127"/>
      <c r="DH165" s="127"/>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32"/>
      <c r="ED165" s="127"/>
      <c r="EE165" s="127"/>
      <c r="EF165" s="127"/>
      <c r="EG165" s="127"/>
      <c r="EH165" s="127"/>
      <c r="EI165" s="127"/>
      <c r="EJ165" s="127"/>
      <c r="EK165" s="127"/>
      <c r="EL165" s="127"/>
      <c r="EM165" s="127"/>
      <c r="EN165" s="127"/>
      <c r="EO165" s="127"/>
      <c r="EP165" s="127"/>
      <c r="EQ165" s="127"/>
      <c r="ER165" s="127"/>
      <c r="ES165" s="127"/>
      <c r="ET165" s="127"/>
      <c r="EU165" s="127"/>
      <c r="EV165" s="127"/>
      <c r="EW165" s="127"/>
      <c r="EX165" s="127"/>
      <c r="EY165" s="127"/>
      <c r="EZ165" s="127"/>
      <c r="FA165" s="127"/>
      <c r="FB165" s="127"/>
      <c r="FC165" s="127"/>
      <c r="FD165" s="127"/>
      <c r="FE165" s="127"/>
      <c r="FF165" s="127"/>
      <c r="FG165" s="127"/>
      <c r="FH165" s="127"/>
      <c r="FI165" s="127"/>
      <c r="FJ165" s="127"/>
      <c r="FK165" s="127"/>
      <c r="FL165" s="127"/>
    </row>
    <row r="166" spans="1:168" s="58" customFormat="1" ht="20.25" hidden="1" customHeight="1">
      <c r="A166" s="639"/>
      <c r="B166" s="720"/>
      <c r="C166" s="1072"/>
      <c r="D166" s="1225"/>
      <c r="E166" s="1222"/>
      <c r="F166" s="1222"/>
      <c r="G166" s="701" t="s">
        <v>181</v>
      </c>
      <c r="H166" s="1223"/>
      <c r="I166" s="1222"/>
      <c r="J166" s="1222"/>
      <c r="K166" s="701" t="s">
        <v>181</v>
      </c>
      <c r="L166" s="866" t="s">
        <v>374</v>
      </c>
      <c r="M166" s="720" t="s">
        <v>181</v>
      </c>
      <c r="N166" s="866" t="s">
        <v>307</v>
      </c>
      <c r="O166" s="723" t="s">
        <v>181</v>
      </c>
      <c r="P166" s="68" t="s">
        <v>181</v>
      </c>
      <c r="Q166" s="873">
        <v>0</v>
      </c>
      <c r="R166" s="152" t="s">
        <v>181</v>
      </c>
      <c r="S166" s="873">
        <v>0</v>
      </c>
      <c r="T166" s="152" t="s">
        <v>181</v>
      </c>
      <c r="U166" s="872">
        <v>0</v>
      </c>
      <c r="V166" s="401"/>
      <c r="W166" s="872">
        <v>0</v>
      </c>
      <c r="X166" s="401"/>
      <c r="Y166" s="410">
        <f t="shared" ref="Y166:Y171" si="190">ROUND(W166*U166*S166*Q166,0)</f>
        <v>0</v>
      </c>
      <c r="Z166" s="401"/>
      <c r="AA166" s="74"/>
      <c r="AB166" s="152" t="s">
        <v>181</v>
      </c>
      <c r="AC166" s="400">
        <f t="shared" ref="AC166:AC171" si="191">AA166+Y166</f>
        <v>0</v>
      </c>
      <c r="AD166" s="69" t="s">
        <v>181</v>
      </c>
      <c r="AE166" s="68" t="s">
        <v>181</v>
      </c>
      <c r="AF166" s="873">
        <v>0</v>
      </c>
      <c r="AG166" s="152" t="s">
        <v>181</v>
      </c>
      <c r="AH166" s="873">
        <v>0</v>
      </c>
      <c r="AI166" s="152" t="s">
        <v>181</v>
      </c>
      <c r="AJ166" s="872">
        <v>0</v>
      </c>
      <c r="AK166" s="401"/>
      <c r="AL166" s="872">
        <v>0</v>
      </c>
      <c r="AM166" s="401"/>
      <c r="AN166" s="410">
        <f t="shared" ref="AN166:AN171" si="192">ROUND(AL166*AJ166*AH166*AF166,0)</f>
        <v>0</v>
      </c>
      <c r="AO166" s="401"/>
      <c r="AP166" s="74"/>
      <c r="AQ166" s="152" t="s">
        <v>181</v>
      </c>
      <c r="AR166" s="400">
        <f t="shared" ref="AR166:AR171" si="193">AP166+AN166</f>
        <v>0</v>
      </c>
      <c r="AS166" s="69" t="s">
        <v>181</v>
      </c>
      <c r="AT166" s="68" t="s">
        <v>181</v>
      </c>
      <c r="AU166" s="873">
        <v>0</v>
      </c>
      <c r="AV166" s="152" t="s">
        <v>181</v>
      </c>
      <c r="AW166" s="873">
        <v>0</v>
      </c>
      <c r="AX166" s="152" t="s">
        <v>181</v>
      </c>
      <c r="AY166" s="872">
        <v>0</v>
      </c>
      <c r="AZ166" s="401"/>
      <c r="BA166" s="872">
        <v>0</v>
      </c>
      <c r="BB166" s="401"/>
      <c r="BC166" s="410">
        <f t="shared" ref="BC166:BC171" si="194">ROUND(BA166*AY166*AW166*AU166,0)</f>
        <v>0</v>
      </c>
      <c r="BD166" s="401"/>
      <c r="BE166" s="74"/>
      <c r="BF166" s="152" t="s">
        <v>181</v>
      </c>
      <c r="BG166" s="400">
        <f t="shared" ref="BG166:BG171" si="195">BE166+BC166</f>
        <v>0</v>
      </c>
      <c r="BH166" s="69" t="s">
        <v>181</v>
      </c>
      <c r="BI166" s="68" t="s">
        <v>181</v>
      </c>
      <c r="BJ166" s="873">
        <v>0</v>
      </c>
      <c r="BK166" s="152" t="s">
        <v>181</v>
      </c>
      <c r="BL166" s="873">
        <v>0</v>
      </c>
      <c r="BM166" s="152" t="s">
        <v>181</v>
      </c>
      <c r="BN166" s="872">
        <v>0</v>
      </c>
      <c r="BO166" s="401"/>
      <c r="BP166" s="872">
        <v>0</v>
      </c>
      <c r="BQ166" s="401"/>
      <c r="BR166" s="410">
        <f t="shared" ref="BR166:BR171" si="196">ROUND(BP166*BN166*BL166*BJ166,0)</f>
        <v>0</v>
      </c>
      <c r="BS166" s="401"/>
      <c r="BT166" s="74"/>
      <c r="BU166" s="152" t="s">
        <v>181</v>
      </c>
      <c r="BV166" s="400">
        <f t="shared" ref="BV166:BV171" si="197">BT166+BR166</f>
        <v>0</v>
      </c>
      <c r="BW166" s="69" t="s">
        <v>181</v>
      </c>
      <c r="BX166" s="68" t="s">
        <v>181</v>
      </c>
      <c r="BY166" s="873">
        <v>0</v>
      </c>
      <c r="BZ166" s="152" t="s">
        <v>181</v>
      </c>
      <c r="CA166" s="873">
        <v>0</v>
      </c>
      <c r="CB166" s="152" t="s">
        <v>181</v>
      </c>
      <c r="CC166" s="872">
        <v>0</v>
      </c>
      <c r="CD166" s="401"/>
      <c r="CE166" s="872">
        <v>0</v>
      </c>
      <c r="CF166" s="401"/>
      <c r="CG166" s="410">
        <f t="shared" ref="CG166:CG171" si="198">ROUND(CE166*CC166*CA166*BY166,0)</f>
        <v>0</v>
      </c>
      <c r="CH166" s="401"/>
      <c r="CI166" s="74"/>
      <c r="CJ166" s="152" t="s">
        <v>181</v>
      </c>
      <c r="CK166" s="400">
        <f t="shared" ref="CK166:CK171" si="199">CI166+CG166</f>
        <v>0</v>
      </c>
      <c r="CL166" s="69" t="s">
        <v>181</v>
      </c>
      <c r="CM166" s="185" t="s">
        <v>181</v>
      </c>
      <c r="CN166" s="185"/>
      <c r="CO166" s="185"/>
      <c r="CP166" s="661"/>
      <c r="CQ166" s="188" t="s">
        <v>181</v>
      </c>
      <c r="CR166" s="729"/>
      <c r="CS166" s="56" t="s">
        <v>181</v>
      </c>
      <c r="CT166" s="132" t="s">
        <v>181</v>
      </c>
      <c r="CU166" s="132" t="s">
        <v>181</v>
      </c>
      <c r="CV166" s="132" t="s">
        <v>181</v>
      </c>
      <c r="CW166" s="132" t="s">
        <v>181</v>
      </c>
      <c r="CX166" s="132" t="s">
        <v>181</v>
      </c>
      <c r="CY166" s="132" t="s">
        <v>181</v>
      </c>
      <c r="CZ166" s="127"/>
      <c r="DA166" s="127"/>
      <c r="DB166" s="127"/>
      <c r="DC166" s="127"/>
      <c r="DD166" s="127"/>
      <c r="DE166" s="127"/>
      <c r="DF166" s="127"/>
      <c r="DG166" s="127"/>
      <c r="DH166" s="127"/>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32" t="s">
        <v>181</v>
      </c>
      <c r="ED166" s="127"/>
      <c r="EE166" s="127"/>
      <c r="EF166" s="127"/>
      <c r="EG166" s="127"/>
      <c r="EH166" s="127"/>
      <c r="EI166" s="127"/>
      <c r="EJ166" s="127"/>
      <c r="EK166" s="127"/>
      <c r="EL166" s="127"/>
      <c r="EM166" s="127"/>
      <c r="EN166" s="127"/>
      <c r="EO166" s="127"/>
      <c r="EP166" s="127"/>
      <c r="EQ166" s="127"/>
      <c r="ER166" s="127"/>
      <c r="ES166" s="127"/>
      <c r="ET166" s="127"/>
      <c r="EU166" s="127"/>
      <c r="EV166" s="127"/>
      <c r="EW166" s="127"/>
      <c r="EX166" s="127"/>
      <c r="EY166" s="127"/>
      <c r="EZ166" s="127"/>
      <c r="FA166" s="127"/>
      <c r="FB166" s="127"/>
      <c r="FC166" s="127"/>
      <c r="FD166" s="127"/>
      <c r="FE166" s="127"/>
      <c r="FF166" s="127"/>
      <c r="FG166" s="127"/>
      <c r="FH166" s="127"/>
      <c r="FI166" s="127"/>
      <c r="FJ166" s="127"/>
      <c r="FK166" s="127"/>
      <c r="FL166" s="127"/>
    </row>
    <row r="167" spans="1:168" s="58" customFormat="1" ht="20.25" hidden="1" customHeight="1">
      <c r="A167" s="639"/>
      <c r="B167" s="720"/>
      <c r="C167" s="1072"/>
      <c r="D167" s="1222"/>
      <c r="E167" s="1222"/>
      <c r="F167" s="1222"/>
      <c r="G167" s="701"/>
      <c r="H167" s="1223"/>
      <c r="I167" s="1222"/>
      <c r="J167" s="1222"/>
      <c r="K167" s="701"/>
      <c r="L167" s="867" t="s">
        <v>1226</v>
      </c>
      <c r="M167" s="720"/>
      <c r="N167" s="867" t="s">
        <v>1227</v>
      </c>
      <c r="O167" s="723"/>
      <c r="P167" s="68"/>
      <c r="Q167" s="873">
        <v>0</v>
      </c>
      <c r="R167" s="152" t="s">
        <v>181</v>
      </c>
      <c r="S167" s="873">
        <v>0</v>
      </c>
      <c r="T167" s="152" t="s">
        <v>181</v>
      </c>
      <c r="U167" s="872">
        <v>0</v>
      </c>
      <c r="V167" s="401"/>
      <c r="W167" s="872">
        <v>0</v>
      </c>
      <c r="X167" s="401"/>
      <c r="Y167" s="410">
        <f t="shared" si="190"/>
        <v>0</v>
      </c>
      <c r="Z167" s="401"/>
      <c r="AA167" s="74"/>
      <c r="AB167" s="152" t="s">
        <v>181</v>
      </c>
      <c r="AC167" s="400">
        <f t="shared" si="191"/>
        <v>0</v>
      </c>
      <c r="AD167" s="69" t="s">
        <v>181</v>
      </c>
      <c r="AE167" s="68"/>
      <c r="AF167" s="873">
        <v>0</v>
      </c>
      <c r="AG167" s="152" t="s">
        <v>181</v>
      </c>
      <c r="AH167" s="873">
        <v>0</v>
      </c>
      <c r="AI167" s="152" t="s">
        <v>181</v>
      </c>
      <c r="AJ167" s="872">
        <v>0</v>
      </c>
      <c r="AK167" s="401"/>
      <c r="AL167" s="872">
        <v>0</v>
      </c>
      <c r="AM167" s="401"/>
      <c r="AN167" s="410">
        <f t="shared" si="192"/>
        <v>0</v>
      </c>
      <c r="AO167" s="401"/>
      <c r="AP167" s="74"/>
      <c r="AQ167" s="152" t="s">
        <v>181</v>
      </c>
      <c r="AR167" s="400">
        <f t="shared" si="193"/>
        <v>0</v>
      </c>
      <c r="AS167" s="69" t="s">
        <v>181</v>
      </c>
      <c r="AT167" s="68"/>
      <c r="AU167" s="873">
        <v>0</v>
      </c>
      <c r="AV167" s="152" t="s">
        <v>181</v>
      </c>
      <c r="AW167" s="873">
        <v>0</v>
      </c>
      <c r="AX167" s="152" t="s">
        <v>181</v>
      </c>
      <c r="AY167" s="872">
        <v>0</v>
      </c>
      <c r="AZ167" s="401"/>
      <c r="BA167" s="872">
        <v>0</v>
      </c>
      <c r="BB167" s="401"/>
      <c r="BC167" s="410">
        <f t="shared" si="194"/>
        <v>0</v>
      </c>
      <c r="BD167" s="401"/>
      <c r="BE167" s="74"/>
      <c r="BF167" s="152" t="s">
        <v>181</v>
      </c>
      <c r="BG167" s="400">
        <f t="shared" si="195"/>
        <v>0</v>
      </c>
      <c r="BH167" s="69" t="s">
        <v>181</v>
      </c>
      <c r="BI167" s="68"/>
      <c r="BJ167" s="873">
        <v>0</v>
      </c>
      <c r="BK167" s="152" t="s">
        <v>181</v>
      </c>
      <c r="BL167" s="873">
        <v>0</v>
      </c>
      <c r="BM167" s="152" t="s">
        <v>181</v>
      </c>
      <c r="BN167" s="872">
        <v>0</v>
      </c>
      <c r="BO167" s="401"/>
      <c r="BP167" s="872">
        <v>0</v>
      </c>
      <c r="BQ167" s="401"/>
      <c r="BR167" s="410">
        <f t="shared" si="196"/>
        <v>0</v>
      </c>
      <c r="BS167" s="401"/>
      <c r="BT167" s="74"/>
      <c r="BU167" s="152" t="s">
        <v>181</v>
      </c>
      <c r="BV167" s="400">
        <f t="shared" si="197"/>
        <v>0</v>
      </c>
      <c r="BW167" s="69" t="s">
        <v>181</v>
      </c>
      <c r="BX167" s="68"/>
      <c r="BY167" s="873">
        <v>0</v>
      </c>
      <c r="BZ167" s="152" t="s">
        <v>181</v>
      </c>
      <c r="CA167" s="873">
        <v>0</v>
      </c>
      <c r="CB167" s="152" t="s">
        <v>181</v>
      </c>
      <c r="CC167" s="872">
        <v>0</v>
      </c>
      <c r="CD167" s="401"/>
      <c r="CE167" s="872">
        <v>0</v>
      </c>
      <c r="CF167" s="401"/>
      <c r="CG167" s="410">
        <f t="shared" si="198"/>
        <v>0</v>
      </c>
      <c r="CH167" s="401"/>
      <c r="CI167" s="74"/>
      <c r="CJ167" s="152" t="s">
        <v>181</v>
      </c>
      <c r="CK167" s="400">
        <f t="shared" si="199"/>
        <v>0</v>
      </c>
      <c r="CL167" s="69" t="s">
        <v>181</v>
      </c>
      <c r="CM167" s="185"/>
      <c r="CN167" s="185"/>
      <c r="CO167" s="185"/>
      <c r="CP167" s="661"/>
      <c r="CQ167" s="188"/>
      <c r="CR167" s="729"/>
      <c r="CS167" s="56"/>
      <c r="CT167" s="132"/>
      <c r="CU167" s="132"/>
      <c r="CV167" s="132"/>
      <c r="CW167" s="132"/>
      <c r="CX167" s="132"/>
      <c r="CY167" s="132"/>
      <c r="CZ167" s="127"/>
      <c r="DA167" s="127"/>
      <c r="DB167" s="127"/>
      <c r="DC167" s="127"/>
      <c r="DD167" s="127"/>
      <c r="DE167" s="127"/>
      <c r="DF167" s="127"/>
      <c r="DG167" s="127"/>
      <c r="DH167" s="127"/>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32"/>
      <c r="ED167" s="127"/>
      <c r="EE167" s="127"/>
      <c r="EF167" s="127"/>
      <c r="EG167" s="127"/>
      <c r="EH167" s="127"/>
      <c r="EI167" s="127"/>
      <c r="EJ167" s="127"/>
      <c r="EK167" s="127"/>
      <c r="EL167" s="127"/>
      <c r="EM167" s="127"/>
      <c r="EN167" s="127"/>
      <c r="EO167" s="127"/>
      <c r="EP167" s="127"/>
      <c r="EQ167" s="127"/>
      <c r="ER167" s="127"/>
      <c r="ES167" s="127"/>
      <c r="ET167" s="127"/>
      <c r="EU167" s="127"/>
      <c r="EV167" s="127"/>
      <c r="EW167" s="127"/>
      <c r="EX167" s="127"/>
      <c r="EY167" s="127"/>
      <c r="EZ167" s="127"/>
      <c r="FA167" s="127"/>
      <c r="FB167" s="127"/>
      <c r="FC167" s="127"/>
      <c r="FD167" s="127"/>
      <c r="FE167" s="127"/>
      <c r="FF167" s="127"/>
      <c r="FG167" s="127"/>
      <c r="FH167" s="127"/>
      <c r="FI167" s="127"/>
      <c r="FJ167" s="127"/>
      <c r="FK167" s="127"/>
      <c r="FL167" s="127"/>
    </row>
    <row r="168" spans="1:168" s="58" customFormat="1" ht="20.25" hidden="1" customHeight="1">
      <c r="A168" s="639"/>
      <c r="B168" s="720"/>
      <c r="C168" s="1072"/>
      <c r="D168" s="1222"/>
      <c r="E168" s="1222"/>
      <c r="F168" s="1222"/>
      <c r="G168" s="701"/>
      <c r="H168" s="1223"/>
      <c r="I168" s="1222"/>
      <c r="J168" s="1222"/>
      <c r="K168" s="701"/>
      <c r="L168" s="867" t="s">
        <v>1228</v>
      </c>
      <c r="M168" s="720"/>
      <c r="N168" s="867" t="s">
        <v>1229</v>
      </c>
      <c r="O168" s="723"/>
      <c r="P168" s="68"/>
      <c r="Q168" s="873">
        <v>0</v>
      </c>
      <c r="R168" s="152" t="s">
        <v>181</v>
      </c>
      <c r="S168" s="873">
        <v>0</v>
      </c>
      <c r="T168" s="152" t="s">
        <v>181</v>
      </c>
      <c r="U168" s="872">
        <v>0</v>
      </c>
      <c r="V168" s="401"/>
      <c r="W168" s="872">
        <v>0</v>
      </c>
      <c r="X168" s="401"/>
      <c r="Y168" s="410">
        <f t="shared" si="190"/>
        <v>0</v>
      </c>
      <c r="Z168" s="401"/>
      <c r="AA168" s="74"/>
      <c r="AB168" s="152" t="s">
        <v>181</v>
      </c>
      <c r="AC168" s="400">
        <f t="shared" si="191"/>
        <v>0</v>
      </c>
      <c r="AD168" s="69" t="s">
        <v>181</v>
      </c>
      <c r="AE168" s="68"/>
      <c r="AF168" s="873">
        <v>0</v>
      </c>
      <c r="AG168" s="152" t="s">
        <v>181</v>
      </c>
      <c r="AH168" s="873">
        <v>0</v>
      </c>
      <c r="AI168" s="152" t="s">
        <v>181</v>
      </c>
      <c r="AJ168" s="872">
        <v>0</v>
      </c>
      <c r="AK168" s="401"/>
      <c r="AL168" s="872">
        <v>0</v>
      </c>
      <c r="AM168" s="401"/>
      <c r="AN168" s="410">
        <f t="shared" si="192"/>
        <v>0</v>
      </c>
      <c r="AO168" s="401"/>
      <c r="AP168" s="74"/>
      <c r="AQ168" s="152" t="s">
        <v>181</v>
      </c>
      <c r="AR168" s="400">
        <f t="shared" si="193"/>
        <v>0</v>
      </c>
      <c r="AS168" s="69" t="s">
        <v>181</v>
      </c>
      <c r="AT168" s="68"/>
      <c r="AU168" s="873">
        <v>0</v>
      </c>
      <c r="AV168" s="152" t="s">
        <v>181</v>
      </c>
      <c r="AW168" s="873">
        <v>0</v>
      </c>
      <c r="AX168" s="152" t="s">
        <v>181</v>
      </c>
      <c r="AY168" s="872">
        <v>0</v>
      </c>
      <c r="AZ168" s="401"/>
      <c r="BA168" s="872">
        <v>0</v>
      </c>
      <c r="BB168" s="401"/>
      <c r="BC168" s="410">
        <f t="shared" si="194"/>
        <v>0</v>
      </c>
      <c r="BD168" s="401"/>
      <c r="BE168" s="74"/>
      <c r="BF168" s="152" t="s">
        <v>181</v>
      </c>
      <c r="BG168" s="400">
        <f t="shared" si="195"/>
        <v>0</v>
      </c>
      <c r="BH168" s="69" t="s">
        <v>181</v>
      </c>
      <c r="BI168" s="68"/>
      <c r="BJ168" s="873">
        <v>0</v>
      </c>
      <c r="BK168" s="152" t="s">
        <v>181</v>
      </c>
      <c r="BL168" s="873">
        <v>0</v>
      </c>
      <c r="BM168" s="152" t="s">
        <v>181</v>
      </c>
      <c r="BN168" s="872">
        <v>0</v>
      </c>
      <c r="BO168" s="401"/>
      <c r="BP168" s="872">
        <v>0</v>
      </c>
      <c r="BQ168" s="401"/>
      <c r="BR168" s="410">
        <f t="shared" si="196"/>
        <v>0</v>
      </c>
      <c r="BS168" s="401"/>
      <c r="BT168" s="74"/>
      <c r="BU168" s="152" t="s">
        <v>181</v>
      </c>
      <c r="BV168" s="400">
        <f t="shared" si="197"/>
        <v>0</v>
      </c>
      <c r="BW168" s="69" t="s">
        <v>181</v>
      </c>
      <c r="BX168" s="68"/>
      <c r="BY168" s="873">
        <v>0</v>
      </c>
      <c r="BZ168" s="152" t="s">
        <v>181</v>
      </c>
      <c r="CA168" s="873">
        <v>0</v>
      </c>
      <c r="CB168" s="152" t="s">
        <v>181</v>
      </c>
      <c r="CC168" s="872">
        <v>0</v>
      </c>
      <c r="CD168" s="401"/>
      <c r="CE168" s="872">
        <v>0</v>
      </c>
      <c r="CF168" s="401"/>
      <c r="CG168" s="410">
        <f t="shared" si="198"/>
        <v>0</v>
      </c>
      <c r="CH168" s="401"/>
      <c r="CI168" s="74"/>
      <c r="CJ168" s="152" t="s">
        <v>181</v>
      </c>
      <c r="CK168" s="400">
        <f t="shared" si="199"/>
        <v>0</v>
      </c>
      <c r="CL168" s="69" t="s">
        <v>181</v>
      </c>
      <c r="CM168" s="185"/>
      <c r="CN168" s="185"/>
      <c r="CO168" s="185"/>
      <c r="CP168" s="661"/>
      <c r="CQ168" s="188"/>
      <c r="CR168" s="729"/>
      <c r="CS168" s="56"/>
      <c r="CT168" s="132"/>
      <c r="CU168" s="132"/>
      <c r="CV168" s="132"/>
      <c r="CW168" s="132"/>
      <c r="CX168" s="132"/>
      <c r="CY168" s="132"/>
      <c r="CZ168" s="127"/>
      <c r="DA168" s="127"/>
      <c r="DB168" s="127"/>
      <c r="DC168" s="127"/>
      <c r="DD168" s="127"/>
      <c r="DE168" s="127"/>
      <c r="DF168" s="127"/>
      <c r="DG168" s="127"/>
      <c r="DH168" s="127"/>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32"/>
      <c r="ED168" s="127"/>
      <c r="EE168" s="127"/>
      <c r="EF168" s="127"/>
      <c r="EG168" s="127"/>
      <c r="EH168" s="127"/>
      <c r="EI168" s="127"/>
      <c r="EJ168" s="127"/>
      <c r="EK168" s="127"/>
      <c r="EL168" s="127"/>
      <c r="EM168" s="127"/>
      <c r="EN168" s="127"/>
      <c r="EO168" s="127"/>
      <c r="EP168" s="127"/>
      <c r="EQ168" s="127"/>
      <c r="ER168" s="127"/>
      <c r="ES168" s="127"/>
      <c r="ET168" s="127"/>
      <c r="EU168" s="127"/>
      <c r="EV168" s="127"/>
      <c r="EW168" s="127"/>
      <c r="EX168" s="127"/>
      <c r="EY168" s="127"/>
      <c r="EZ168" s="127"/>
      <c r="FA168" s="127"/>
      <c r="FB168" s="127"/>
      <c r="FC168" s="127"/>
      <c r="FD168" s="127"/>
      <c r="FE168" s="127"/>
      <c r="FF168" s="127"/>
      <c r="FG168" s="127"/>
      <c r="FH168" s="127"/>
      <c r="FI168" s="127"/>
      <c r="FJ168" s="127"/>
      <c r="FK168" s="127"/>
      <c r="FL168" s="127"/>
    </row>
    <row r="169" spans="1:168" s="58" customFormat="1" ht="20.25" hidden="1" customHeight="1">
      <c r="A169" s="639"/>
      <c r="B169" s="720"/>
      <c r="C169" s="1072"/>
      <c r="D169" s="1222"/>
      <c r="E169" s="1222"/>
      <c r="F169" s="1222"/>
      <c r="G169" s="701"/>
      <c r="H169" s="1223"/>
      <c r="I169" s="1222"/>
      <c r="J169" s="1222"/>
      <c r="K169" s="701"/>
      <c r="L169" s="868" t="s">
        <v>1231</v>
      </c>
      <c r="M169" s="720"/>
      <c r="N169" s="867" t="s">
        <v>1232</v>
      </c>
      <c r="O169" s="723"/>
      <c r="P169" s="68"/>
      <c r="Q169" s="873">
        <v>0</v>
      </c>
      <c r="R169" s="152" t="s">
        <v>181</v>
      </c>
      <c r="S169" s="873">
        <v>0</v>
      </c>
      <c r="T169" s="152" t="s">
        <v>181</v>
      </c>
      <c r="U169" s="872">
        <v>0</v>
      </c>
      <c r="V169" s="401"/>
      <c r="W169" s="872">
        <v>0</v>
      </c>
      <c r="X169" s="401"/>
      <c r="Y169" s="410">
        <f t="shared" si="190"/>
        <v>0</v>
      </c>
      <c r="Z169" s="401"/>
      <c r="AA169" s="74"/>
      <c r="AB169" s="152" t="s">
        <v>181</v>
      </c>
      <c r="AC169" s="400">
        <f t="shared" si="191"/>
        <v>0</v>
      </c>
      <c r="AD169" s="69" t="s">
        <v>181</v>
      </c>
      <c r="AE169" s="68"/>
      <c r="AF169" s="873">
        <v>0</v>
      </c>
      <c r="AG169" s="152" t="s">
        <v>181</v>
      </c>
      <c r="AH169" s="873">
        <v>0</v>
      </c>
      <c r="AI169" s="152" t="s">
        <v>181</v>
      </c>
      <c r="AJ169" s="872">
        <v>0</v>
      </c>
      <c r="AK169" s="401"/>
      <c r="AL169" s="872">
        <v>0</v>
      </c>
      <c r="AM169" s="401"/>
      <c r="AN169" s="410">
        <f t="shared" si="192"/>
        <v>0</v>
      </c>
      <c r="AO169" s="401"/>
      <c r="AP169" s="74"/>
      <c r="AQ169" s="152" t="s">
        <v>181</v>
      </c>
      <c r="AR169" s="400">
        <f t="shared" si="193"/>
        <v>0</v>
      </c>
      <c r="AS169" s="69" t="s">
        <v>181</v>
      </c>
      <c r="AT169" s="68"/>
      <c r="AU169" s="873">
        <v>0</v>
      </c>
      <c r="AV169" s="152" t="s">
        <v>181</v>
      </c>
      <c r="AW169" s="873">
        <v>0</v>
      </c>
      <c r="AX169" s="152" t="s">
        <v>181</v>
      </c>
      <c r="AY169" s="872">
        <v>0</v>
      </c>
      <c r="AZ169" s="401"/>
      <c r="BA169" s="872">
        <v>0</v>
      </c>
      <c r="BB169" s="401"/>
      <c r="BC169" s="410">
        <f t="shared" si="194"/>
        <v>0</v>
      </c>
      <c r="BD169" s="401"/>
      <c r="BE169" s="74"/>
      <c r="BF169" s="152" t="s">
        <v>181</v>
      </c>
      <c r="BG169" s="400">
        <f t="shared" si="195"/>
        <v>0</v>
      </c>
      <c r="BH169" s="69" t="s">
        <v>181</v>
      </c>
      <c r="BI169" s="68"/>
      <c r="BJ169" s="873">
        <v>0</v>
      </c>
      <c r="BK169" s="152" t="s">
        <v>181</v>
      </c>
      <c r="BL169" s="873">
        <v>0</v>
      </c>
      <c r="BM169" s="152" t="s">
        <v>181</v>
      </c>
      <c r="BN169" s="872">
        <v>0</v>
      </c>
      <c r="BO169" s="401"/>
      <c r="BP169" s="872">
        <v>0</v>
      </c>
      <c r="BQ169" s="401"/>
      <c r="BR169" s="410">
        <f t="shared" si="196"/>
        <v>0</v>
      </c>
      <c r="BS169" s="401"/>
      <c r="BT169" s="74"/>
      <c r="BU169" s="152" t="s">
        <v>181</v>
      </c>
      <c r="BV169" s="400">
        <f t="shared" si="197"/>
        <v>0</v>
      </c>
      <c r="BW169" s="69" t="s">
        <v>181</v>
      </c>
      <c r="BX169" s="68"/>
      <c r="BY169" s="873">
        <v>0</v>
      </c>
      <c r="BZ169" s="152" t="s">
        <v>181</v>
      </c>
      <c r="CA169" s="873">
        <v>0</v>
      </c>
      <c r="CB169" s="152" t="s">
        <v>181</v>
      </c>
      <c r="CC169" s="872">
        <v>0</v>
      </c>
      <c r="CD169" s="401"/>
      <c r="CE169" s="872">
        <v>0</v>
      </c>
      <c r="CF169" s="401"/>
      <c r="CG169" s="410">
        <f t="shared" si="198"/>
        <v>0</v>
      </c>
      <c r="CH169" s="401"/>
      <c r="CI169" s="74"/>
      <c r="CJ169" s="152" t="s">
        <v>181</v>
      </c>
      <c r="CK169" s="400">
        <f t="shared" si="199"/>
        <v>0</v>
      </c>
      <c r="CL169" s="69" t="s">
        <v>181</v>
      </c>
      <c r="CM169" s="185"/>
      <c r="CN169" s="185"/>
      <c r="CO169" s="185"/>
      <c r="CP169" s="661"/>
      <c r="CQ169" s="188"/>
      <c r="CR169" s="729"/>
      <c r="CS169" s="56"/>
      <c r="CT169" s="132"/>
      <c r="CU169" s="132"/>
      <c r="CV169" s="132"/>
      <c r="CW169" s="132"/>
      <c r="CX169" s="132"/>
      <c r="CY169" s="132"/>
      <c r="CZ169" s="127"/>
      <c r="DA169" s="127"/>
      <c r="DB169" s="127"/>
      <c r="DC169" s="127"/>
      <c r="DD169" s="127"/>
      <c r="DE169" s="127"/>
      <c r="DF169" s="127"/>
      <c r="DG169" s="127"/>
      <c r="DH169" s="127"/>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32"/>
      <c r="ED169" s="127"/>
      <c r="EE169" s="127"/>
      <c r="EF169" s="127"/>
      <c r="EG169" s="127"/>
      <c r="EH169" s="127"/>
      <c r="EI169" s="127"/>
      <c r="EJ169" s="127"/>
      <c r="EK169" s="127"/>
      <c r="EL169" s="127"/>
      <c r="EM169" s="127"/>
      <c r="EN169" s="127"/>
      <c r="EO169" s="127"/>
      <c r="EP169" s="127"/>
      <c r="EQ169" s="127"/>
      <c r="ER169" s="127"/>
      <c r="ES169" s="127"/>
      <c r="ET169" s="127"/>
      <c r="EU169" s="127"/>
      <c r="EV169" s="127"/>
      <c r="EW169" s="127"/>
      <c r="EX169" s="127"/>
      <c r="EY169" s="127"/>
      <c r="EZ169" s="127"/>
      <c r="FA169" s="127"/>
      <c r="FB169" s="127"/>
      <c r="FC169" s="127"/>
      <c r="FD169" s="127"/>
      <c r="FE169" s="127"/>
      <c r="FF169" s="127"/>
      <c r="FG169" s="127"/>
      <c r="FH169" s="127"/>
      <c r="FI169" s="127"/>
      <c r="FJ169" s="127"/>
      <c r="FK169" s="127"/>
      <c r="FL169" s="127"/>
    </row>
    <row r="170" spans="1:168" s="58" customFormat="1" ht="20.25" hidden="1" customHeight="1">
      <c r="A170" s="639"/>
      <c r="B170" s="720"/>
      <c r="C170" s="1072"/>
      <c r="D170" s="1222"/>
      <c r="E170" s="1222"/>
      <c r="F170" s="1222"/>
      <c r="G170" s="701"/>
      <c r="H170" s="1223"/>
      <c r="I170" s="1222"/>
      <c r="J170" s="1222"/>
      <c r="K170" s="701"/>
      <c r="L170" s="867" t="s">
        <v>1233</v>
      </c>
      <c r="M170" s="720"/>
      <c r="N170" s="867" t="s">
        <v>1234</v>
      </c>
      <c r="O170" s="723"/>
      <c r="P170" s="68"/>
      <c r="Q170" s="873">
        <v>0</v>
      </c>
      <c r="R170" s="152" t="s">
        <v>181</v>
      </c>
      <c r="S170" s="873">
        <v>0</v>
      </c>
      <c r="T170" s="152" t="s">
        <v>181</v>
      </c>
      <c r="U170" s="872">
        <v>0</v>
      </c>
      <c r="V170" s="401"/>
      <c r="W170" s="872">
        <v>0</v>
      </c>
      <c r="X170" s="401"/>
      <c r="Y170" s="410">
        <f t="shared" si="190"/>
        <v>0</v>
      </c>
      <c r="Z170" s="401"/>
      <c r="AA170" s="74"/>
      <c r="AB170" s="152" t="s">
        <v>181</v>
      </c>
      <c r="AC170" s="400">
        <f t="shared" si="191"/>
        <v>0</v>
      </c>
      <c r="AD170" s="69" t="s">
        <v>181</v>
      </c>
      <c r="AE170" s="68"/>
      <c r="AF170" s="873">
        <v>0</v>
      </c>
      <c r="AG170" s="152" t="s">
        <v>181</v>
      </c>
      <c r="AH170" s="873">
        <v>0</v>
      </c>
      <c r="AI170" s="152" t="s">
        <v>181</v>
      </c>
      <c r="AJ170" s="872">
        <v>0</v>
      </c>
      <c r="AK170" s="401"/>
      <c r="AL170" s="872">
        <v>0</v>
      </c>
      <c r="AM170" s="401"/>
      <c r="AN170" s="410">
        <f t="shared" si="192"/>
        <v>0</v>
      </c>
      <c r="AO170" s="401"/>
      <c r="AP170" s="74"/>
      <c r="AQ170" s="152" t="s">
        <v>181</v>
      </c>
      <c r="AR170" s="400">
        <f t="shared" si="193"/>
        <v>0</v>
      </c>
      <c r="AS170" s="69" t="s">
        <v>181</v>
      </c>
      <c r="AT170" s="68"/>
      <c r="AU170" s="873">
        <v>0</v>
      </c>
      <c r="AV170" s="152" t="s">
        <v>181</v>
      </c>
      <c r="AW170" s="873">
        <v>0</v>
      </c>
      <c r="AX170" s="152" t="s">
        <v>181</v>
      </c>
      <c r="AY170" s="872">
        <v>0</v>
      </c>
      <c r="AZ170" s="401"/>
      <c r="BA170" s="872">
        <v>0</v>
      </c>
      <c r="BB170" s="401"/>
      <c r="BC170" s="410">
        <f t="shared" si="194"/>
        <v>0</v>
      </c>
      <c r="BD170" s="401"/>
      <c r="BE170" s="74"/>
      <c r="BF170" s="152" t="s">
        <v>181</v>
      </c>
      <c r="BG170" s="400">
        <f t="shared" si="195"/>
        <v>0</v>
      </c>
      <c r="BH170" s="69" t="s">
        <v>181</v>
      </c>
      <c r="BI170" s="68"/>
      <c r="BJ170" s="873">
        <v>0</v>
      </c>
      <c r="BK170" s="152" t="s">
        <v>181</v>
      </c>
      <c r="BL170" s="873">
        <v>0</v>
      </c>
      <c r="BM170" s="152" t="s">
        <v>181</v>
      </c>
      <c r="BN170" s="872">
        <v>0</v>
      </c>
      <c r="BO170" s="401"/>
      <c r="BP170" s="872">
        <v>0</v>
      </c>
      <c r="BQ170" s="401"/>
      <c r="BR170" s="410">
        <f t="shared" si="196"/>
        <v>0</v>
      </c>
      <c r="BS170" s="401"/>
      <c r="BT170" s="74"/>
      <c r="BU170" s="152" t="s">
        <v>181</v>
      </c>
      <c r="BV170" s="400">
        <f t="shared" si="197"/>
        <v>0</v>
      </c>
      <c r="BW170" s="69" t="s">
        <v>181</v>
      </c>
      <c r="BX170" s="68"/>
      <c r="BY170" s="873">
        <v>0</v>
      </c>
      <c r="BZ170" s="152" t="s">
        <v>181</v>
      </c>
      <c r="CA170" s="873">
        <v>0</v>
      </c>
      <c r="CB170" s="152" t="s">
        <v>181</v>
      </c>
      <c r="CC170" s="872">
        <v>0</v>
      </c>
      <c r="CD170" s="401"/>
      <c r="CE170" s="872">
        <v>0</v>
      </c>
      <c r="CF170" s="401"/>
      <c r="CG170" s="410">
        <f t="shared" si="198"/>
        <v>0</v>
      </c>
      <c r="CH170" s="401"/>
      <c r="CI170" s="74"/>
      <c r="CJ170" s="152" t="s">
        <v>181</v>
      </c>
      <c r="CK170" s="400">
        <f t="shared" si="199"/>
        <v>0</v>
      </c>
      <c r="CL170" s="69" t="s">
        <v>181</v>
      </c>
      <c r="CM170" s="185"/>
      <c r="CN170" s="185"/>
      <c r="CO170" s="185"/>
      <c r="CP170" s="661"/>
      <c r="CQ170" s="188"/>
      <c r="CR170" s="729"/>
      <c r="CS170" s="56"/>
      <c r="CT170" s="132"/>
      <c r="CU170" s="132"/>
      <c r="CV170" s="132"/>
      <c r="CW170" s="132"/>
      <c r="CX170" s="132"/>
      <c r="CY170" s="132"/>
      <c r="CZ170" s="127"/>
      <c r="DA170" s="127"/>
      <c r="DB170" s="127"/>
      <c r="DC170" s="127"/>
      <c r="DD170" s="127"/>
      <c r="DE170" s="127"/>
      <c r="DF170" s="127"/>
      <c r="DG170" s="127"/>
      <c r="DH170" s="127"/>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32"/>
      <c r="ED170" s="127"/>
      <c r="EE170" s="127"/>
      <c r="EF170" s="127"/>
      <c r="EG170" s="127"/>
      <c r="EH170" s="127"/>
      <c r="EI170" s="127"/>
      <c r="EJ170" s="127"/>
      <c r="EK170" s="127"/>
      <c r="EL170" s="127"/>
      <c r="EM170" s="127"/>
      <c r="EN170" s="127"/>
      <c r="EO170" s="127"/>
      <c r="EP170" s="127"/>
      <c r="EQ170" s="127"/>
      <c r="ER170" s="127"/>
      <c r="ES170" s="127"/>
      <c r="ET170" s="127"/>
      <c r="EU170" s="127"/>
      <c r="EV170" s="127"/>
      <c r="EW170" s="127"/>
      <c r="EX170" s="127"/>
      <c r="EY170" s="127"/>
      <c r="EZ170" s="127"/>
      <c r="FA170" s="127"/>
      <c r="FB170" s="127"/>
      <c r="FC170" s="127"/>
      <c r="FD170" s="127"/>
      <c r="FE170" s="127"/>
      <c r="FF170" s="127"/>
      <c r="FG170" s="127"/>
      <c r="FH170" s="127"/>
      <c r="FI170" s="127"/>
      <c r="FJ170" s="127"/>
      <c r="FK170" s="127"/>
      <c r="FL170" s="127"/>
    </row>
    <row r="171" spans="1:168" s="58" customFormat="1" ht="20.25" hidden="1" customHeight="1">
      <c r="A171" s="639"/>
      <c r="B171" s="701"/>
      <c r="C171" s="1068" t="s">
        <v>181</v>
      </c>
      <c r="D171" s="1222"/>
      <c r="E171" s="1222"/>
      <c r="F171" s="1222"/>
      <c r="G171" s="701" t="s">
        <v>181</v>
      </c>
      <c r="H171" s="1224"/>
      <c r="I171" s="1222"/>
      <c r="J171" s="1222"/>
      <c r="K171" s="701" t="s">
        <v>181</v>
      </c>
      <c r="L171" s="870" t="s">
        <v>6</v>
      </c>
      <c r="M171" s="871" t="s">
        <v>181</v>
      </c>
      <c r="N171" s="867" t="s">
        <v>1234</v>
      </c>
      <c r="O171" s="701"/>
      <c r="P171" s="68"/>
      <c r="Q171" s="873">
        <v>0</v>
      </c>
      <c r="R171" s="152" t="s">
        <v>181</v>
      </c>
      <c r="S171" s="873">
        <v>0</v>
      </c>
      <c r="T171" s="152" t="s">
        <v>181</v>
      </c>
      <c r="U171" s="872">
        <v>0</v>
      </c>
      <c r="V171" s="401"/>
      <c r="W171" s="872">
        <v>0</v>
      </c>
      <c r="X171" s="401"/>
      <c r="Y171" s="410">
        <f t="shared" si="190"/>
        <v>0</v>
      </c>
      <c r="Z171" s="401"/>
      <c r="AA171" s="74"/>
      <c r="AB171" s="152" t="s">
        <v>181</v>
      </c>
      <c r="AC171" s="400">
        <f t="shared" si="191"/>
        <v>0</v>
      </c>
      <c r="AD171" s="69" t="s">
        <v>181</v>
      </c>
      <c r="AE171" s="68"/>
      <c r="AF171" s="873">
        <v>0</v>
      </c>
      <c r="AG171" s="152" t="s">
        <v>181</v>
      </c>
      <c r="AH171" s="873">
        <v>0</v>
      </c>
      <c r="AI171" s="152" t="s">
        <v>181</v>
      </c>
      <c r="AJ171" s="872">
        <v>0</v>
      </c>
      <c r="AK171" s="401"/>
      <c r="AL171" s="872">
        <v>0</v>
      </c>
      <c r="AM171" s="401"/>
      <c r="AN171" s="410">
        <f t="shared" si="192"/>
        <v>0</v>
      </c>
      <c r="AO171" s="401"/>
      <c r="AP171" s="74"/>
      <c r="AQ171" s="152" t="s">
        <v>181</v>
      </c>
      <c r="AR171" s="400">
        <f t="shared" si="193"/>
        <v>0</v>
      </c>
      <c r="AS171" s="69" t="s">
        <v>181</v>
      </c>
      <c r="AT171" s="68"/>
      <c r="AU171" s="873">
        <v>0</v>
      </c>
      <c r="AV171" s="152" t="s">
        <v>181</v>
      </c>
      <c r="AW171" s="873">
        <v>0</v>
      </c>
      <c r="AX171" s="152" t="s">
        <v>181</v>
      </c>
      <c r="AY171" s="872">
        <v>0</v>
      </c>
      <c r="AZ171" s="401"/>
      <c r="BA171" s="872">
        <v>0</v>
      </c>
      <c r="BB171" s="401"/>
      <c r="BC171" s="410">
        <f t="shared" si="194"/>
        <v>0</v>
      </c>
      <c r="BD171" s="401"/>
      <c r="BE171" s="74"/>
      <c r="BF171" s="152" t="s">
        <v>181</v>
      </c>
      <c r="BG171" s="400">
        <f t="shared" si="195"/>
        <v>0</v>
      </c>
      <c r="BH171" s="69" t="s">
        <v>181</v>
      </c>
      <c r="BI171" s="68"/>
      <c r="BJ171" s="873">
        <v>0</v>
      </c>
      <c r="BK171" s="152" t="s">
        <v>181</v>
      </c>
      <c r="BL171" s="873">
        <v>0</v>
      </c>
      <c r="BM171" s="152" t="s">
        <v>181</v>
      </c>
      <c r="BN171" s="872">
        <v>0</v>
      </c>
      <c r="BO171" s="401"/>
      <c r="BP171" s="872">
        <v>0</v>
      </c>
      <c r="BQ171" s="401"/>
      <c r="BR171" s="410">
        <f t="shared" si="196"/>
        <v>0</v>
      </c>
      <c r="BS171" s="401"/>
      <c r="BT171" s="74"/>
      <c r="BU171" s="152" t="s">
        <v>181</v>
      </c>
      <c r="BV171" s="400">
        <f t="shared" si="197"/>
        <v>0</v>
      </c>
      <c r="BW171" s="69" t="s">
        <v>181</v>
      </c>
      <c r="BX171" s="68"/>
      <c r="BY171" s="873">
        <v>0</v>
      </c>
      <c r="BZ171" s="152" t="s">
        <v>181</v>
      </c>
      <c r="CA171" s="873">
        <v>0</v>
      </c>
      <c r="CB171" s="152" t="s">
        <v>181</v>
      </c>
      <c r="CC171" s="872">
        <v>0</v>
      </c>
      <c r="CD171" s="401"/>
      <c r="CE171" s="872">
        <v>0</v>
      </c>
      <c r="CF171" s="401"/>
      <c r="CG171" s="410">
        <f t="shared" si="198"/>
        <v>0</v>
      </c>
      <c r="CH171" s="401"/>
      <c r="CI171" s="74"/>
      <c r="CJ171" s="152" t="s">
        <v>181</v>
      </c>
      <c r="CK171" s="400">
        <f t="shared" si="199"/>
        <v>0</v>
      </c>
      <c r="CL171" s="69" t="s">
        <v>181</v>
      </c>
      <c r="CM171" s="187"/>
      <c r="CN171" s="185"/>
      <c r="CO171" s="185"/>
      <c r="CP171" s="661"/>
      <c r="CQ171" s="188"/>
      <c r="CR171" s="729"/>
      <c r="CS171" s="56"/>
      <c r="CT171" s="132"/>
      <c r="CU171" s="132"/>
      <c r="CV171" s="132"/>
      <c r="CW171" s="132"/>
      <c r="CX171" s="132"/>
      <c r="CY171" s="132"/>
      <c r="CZ171" s="127"/>
      <c r="DA171" s="127"/>
      <c r="DB171" s="127"/>
      <c r="DC171" s="127"/>
      <c r="DD171" s="127"/>
      <c r="DE171" s="127"/>
      <c r="DF171" s="127"/>
      <c r="DG171" s="127"/>
      <c r="DH171" s="127"/>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32"/>
      <c r="ED171" s="127"/>
      <c r="EE171" s="127"/>
      <c r="EF171" s="127"/>
      <c r="EG171" s="127"/>
      <c r="EH171" s="127"/>
      <c r="EI171" s="127"/>
      <c r="EJ171" s="127"/>
      <c r="EK171" s="127"/>
      <c r="EL171" s="127"/>
      <c r="EM171" s="127"/>
      <c r="EN171" s="127"/>
      <c r="EO171" s="127"/>
      <c r="EP171" s="127"/>
      <c r="EQ171" s="127"/>
      <c r="ER171" s="127"/>
      <c r="ES171" s="127"/>
      <c r="ET171" s="127"/>
      <c r="EU171" s="127"/>
      <c r="EV171" s="127"/>
      <c r="EW171" s="127"/>
      <c r="EX171" s="127"/>
      <c r="EY171" s="127"/>
      <c r="EZ171" s="127"/>
      <c r="FA171" s="127"/>
      <c r="FB171" s="127"/>
      <c r="FC171" s="127"/>
      <c r="FD171" s="127"/>
      <c r="FE171" s="127"/>
      <c r="FF171" s="127"/>
      <c r="FG171" s="127"/>
      <c r="FH171" s="127"/>
      <c r="FI171" s="127"/>
      <c r="FJ171" s="127"/>
      <c r="FK171" s="127"/>
      <c r="FL171" s="127"/>
    </row>
    <row r="172" spans="1:168" s="58" customFormat="1" ht="5.0999999999999996" customHeight="1">
      <c r="A172" s="639"/>
      <c r="B172" s="701"/>
      <c r="C172" s="701"/>
      <c r="D172" s="701"/>
      <c r="E172" s="701"/>
      <c r="F172" s="701"/>
      <c r="G172" s="701"/>
      <c r="H172" s="701"/>
      <c r="I172" s="701"/>
      <c r="J172" s="701"/>
      <c r="K172" s="701"/>
      <c r="L172" s="701"/>
      <c r="M172" s="701"/>
      <c r="N172" s="723"/>
      <c r="O172" s="701"/>
      <c r="P172" s="68"/>
      <c r="Q172" s="152"/>
      <c r="R172" s="152"/>
      <c r="S172" s="152"/>
      <c r="T172" s="152"/>
      <c r="U172" s="401"/>
      <c r="V172" s="401"/>
      <c r="W172" s="401"/>
      <c r="X172" s="401"/>
      <c r="Y172" s="401"/>
      <c r="Z172" s="401"/>
      <c r="AA172" s="401"/>
      <c r="AB172" s="401"/>
      <c r="AC172" s="401"/>
      <c r="AD172" s="69"/>
      <c r="AE172" s="68"/>
      <c r="AF172" s="152"/>
      <c r="AG172" s="152"/>
      <c r="AH172" s="152"/>
      <c r="AI172" s="152"/>
      <c r="AJ172" s="401"/>
      <c r="AK172" s="401"/>
      <c r="AL172" s="401"/>
      <c r="AM172" s="401"/>
      <c r="AN172" s="401"/>
      <c r="AO172" s="401"/>
      <c r="AP172" s="401"/>
      <c r="AQ172" s="401"/>
      <c r="AR172" s="401"/>
      <c r="AS172" s="69"/>
      <c r="AT172" s="68"/>
      <c r="AU172" s="152"/>
      <c r="AV172" s="152"/>
      <c r="AW172" s="152"/>
      <c r="AX172" s="152"/>
      <c r="AY172" s="401"/>
      <c r="AZ172" s="401"/>
      <c r="BA172" s="401"/>
      <c r="BB172" s="401"/>
      <c r="BC172" s="401"/>
      <c r="BD172" s="401"/>
      <c r="BE172" s="401"/>
      <c r="BF172" s="401"/>
      <c r="BG172" s="401"/>
      <c r="BH172" s="69"/>
      <c r="BI172" s="68"/>
      <c r="BJ172" s="152"/>
      <c r="BK172" s="152"/>
      <c r="BL172" s="152"/>
      <c r="BM172" s="152"/>
      <c r="BN172" s="401"/>
      <c r="BO172" s="401"/>
      <c r="BP172" s="401"/>
      <c r="BQ172" s="401"/>
      <c r="BR172" s="401"/>
      <c r="BS172" s="401"/>
      <c r="BT172" s="401"/>
      <c r="BU172" s="401"/>
      <c r="BV172" s="401"/>
      <c r="BW172" s="69"/>
      <c r="BX172" s="68"/>
      <c r="BY172" s="152"/>
      <c r="BZ172" s="152"/>
      <c r="CA172" s="152"/>
      <c r="CB172" s="152"/>
      <c r="CC172" s="401"/>
      <c r="CD172" s="401"/>
      <c r="CE172" s="401"/>
      <c r="CF172" s="401"/>
      <c r="CG172" s="401"/>
      <c r="CH172" s="401"/>
      <c r="CI172" s="401"/>
      <c r="CJ172" s="401"/>
      <c r="CK172" s="401"/>
      <c r="CL172" s="69"/>
      <c r="CM172" s="187"/>
      <c r="CN172" s="185"/>
      <c r="CO172" s="185"/>
      <c r="CP172" s="661"/>
      <c r="CQ172" s="188"/>
      <c r="CR172" s="729"/>
      <c r="CS172" s="56"/>
      <c r="CT172" s="132"/>
      <c r="CU172" s="132"/>
      <c r="CV172" s="132"/>
      <c r="CW172" s="132"/>
      <c r="CX172" s="132"/>
      <c r="CY172" s="132"/>
      <c r="CZ172" s="127"/>
      <c r="DA172" s="127"/>
      <c r="DB172" s="127"/>
      <c r="DC172" s="127"/>
      <c r="DD172" s="127"/>
      <c r="DE172" s="127"/>
      <c r="DF172" s="127"/>
      <c r="DG172" s="127"/>
      <c r="DH172" s="127"/>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32"/>
      <c r="ED172" s="127"/>
      <c r="EE172" s="127"/>
      <c r="EF172" s="127"/>
      <c r="EG172" s="127"/>
      <c r="EH172" s="127"/>
      <c r="EI172" s="127"/>
      <c r="EJ172" s="127"/>
      <c r="EK172" s="127"/>
      <c r="EL172" s="127"/>
      <c r="EM172" s="127"/>
      <c r="EN172" s="127"/>
      <c r="EO172" s="127"/>
      <c r="EP172" s="127"/>
      <c r="EQ172" s="127"/>
      <c r="ER172" s="127"/>
      <c r="ES172" s="127"/>
      <c r="ET172" s="127"/>
      <c r="EU172" s="127"/>
      <c r="EV172" s="127"/>
      <c r="EW172" s="127"/>
      <c r="EX172" s="127"/>
      <c r="EY172" s="127"/>
      <c r="EZ172" s="127"/>
      <c r="FA172" s="127"/>
      <c r="FB172" s="127"/>
      <c r="FC172" s="127"/>
      <c r="FD172" s="127"/>
      <c r="FE172" s="127"/>
      <c r="FF172" s="127"/>
      <c r="FG172" s="127"/>
      <c r="FH172" s="127"/>
      <c r="FI172" s="127"/>
      <c r="FJ172" s="127"/>
      <c r="FK172" s="127"/>
      <c r="FL172" s="127"/>
    </row>
    <row r="173" spans="1:168" s="58" customFormat="1" ht="20.25" customHeight="1">
      <c r="A173" s="639"/>
      <c r="B173" s="701"/>
      <c r="C173" s="701"/>
      <c r="D173" s="701"/>
      <c r="E173" s="701"/>
      <c r="F173" s="701"/>
      <c r="G173" s="701"/>
      <c r="H173" s="701"/>
      <c r="I173" s="701"/>
      <c r="J173" s="701"/>
      <c r="K173" s="701"/>
      <c r="L173" s="701"/>
      <c r="M173" s="701"/>
      <c r="N173" s="723"/>
      <c r="O173" s="701"/>
      <c r="P173" s="68"/>
      <c r="Q173" s="152" t="s">
        <v>181</v>
      </c>
      <c r="R173" s="152" t="s">
        <v>181</v>
      </c>
      <c r="S173" s="1210" t="s">
        <v>1218</v>
      </c>
      <c r="T173" s="1214"/>
      <c r="U173" s="1214"/>
      <c r="V173" s="886"/>
      <c r="W173" s="1210" t="s">
        <v>1266</v>
      </c>
      <c r="X173" s="1214"/>
      <c r="Y173" s="1214"/>
      <c r="Z173" s="1214"/>
      <c r="AA173" s="1214"/>
      <c r="AB173" s="887"/>
      <c r="AC173" s="888" t="s">
        <v>1251</v>
      </c>
      <c r="AD173" s="69"/>
      <c r="AE173" s="68"/>
      <c r="AF173" s="152" t="s">
        <v>181</v>
      </c>
      <c r="AG173" s="152" t="s">
        <v>181</v>
      </c>
      <c r="AH173" s="1210" t="s">
        <v>1251</v>
      </c>
      <c r="AI173" s="1214"/>
      <c r="AJ173" s="1214"/>
      <c r="AK173" s="886"/>
      <c r="AL173" s="1210" t="s">
        <v>1266</v>
      </c>
      <c r="AM173" s="1214"/>
      <c r="AN173" s="1214"/>
      <c r="AO173" s="1214"/>
      <c r="AP173" s="1214"/>
      <c r="AQ173" s="887"/>
      <c r="AR173" s="888" t="s">
        <v>1218</v>
      </c>
      <c r="AS173" s="69"/>
      <c r="AT173" s="68"/>
      <c r="AU173" s="152" t="s">
        <v>181</v>
      </c>
      <c r="AV173" s="152" t="s">
        <v>181</v>
      </c>
      <c r="AW173" s="1210" t="s">
        <v>1251</v>
      </c>
      <c r="AX173" s="1214"/>
      <c r="AY173" s="1214"/>
      <c r="AZ173" s="886"/>
      <c r="BA173" s="1210" t="s">
        <v>1266</v>
      </c>
      <c r="BB173" s="1214"/>
      <c r="BC173" s="1214"/>
      <c r="BD173" s="1214"/>
      <c r="BE173" s="1214"/>
      <c r="BF173" s="887"/>
      <c r="BG173" s="888" t="s">
        <v>1218</v>
      </c>
      <c r="BH173" s="69"/>
      <c r="BI173" s="68"/>
      <c r="BJ173" s="152" t="s">
        <v>181</v>
      </c>
      <c r="BK173" s="152" t="s">
        <v>181</v>
      </c>
      <c r="BL173" s="1210" t="s">
        <v>1251</v>
      </c>
      <c r="BM173" s="1214"/>
      <c r="BN173" s="1214"/>
      <c r="BO173" s="886"/>
      <c r="BP173" s="1210" t="s">
        <v>1266</v>
      </c>
      <c r="BQ173" s="1214"/>
      <c r="BR173" s="1214"/>
      <c r="BS173" s="1214"/>
      <c r="BT173" s="1214"/>
      <c r="BU173" s="887"/>
      <c r="BV173" s="888" t="s">
        <v>1218</v>
      </c>
      <c r="BW173" s="69"/>
      <c r="BX173" s="68"/>
      <c r="BY173" s="152" t="s">
        <v>181</v>
      </c>
      <c r="BZ173" s="152" t="s">
        <v>181</v>
      </c>
      <c r="CA173" s="1210" t="s">
        <v>1251</v>
      </c>
      <c r="CB173" s="1214"/>
      <c r="CC173" s="1214"/>
      <c r="CD173" s="886"/>
      <c r="CE173" s="1210" t="s">
        <v>1266</v>
      </c>
      <c r="CF173" s="1214"/>
      <c r="CG173" s="1214"/>
      <c r="CH173" s="1214"/>
      <c r="CI173" s="1214"/>
      <c r="CJ173" s="887"/>
      <c r="CK173" s="888" t="s">
        <v>1218</v>
      </c>
      <c r="CL173" s="69"/>
      <c r="CM173" s="925"/>
      <c r="CN173" s="938" t="s">
        <v>1218</v>
      </c>
      <c r="CO173" s="938" t="s">
        <v>1266</v>
      </c>
      <c r="CP173" s="939" t="s">
        <v>1251</v>
      </c>
      <c r="CQ173" s="926"/>
      <c r="CR173" s="729"/>
      <c r="CS173" s="56"/>
      <c r="CT173" s="132"/>
      <c r="CU173" s="132"/>
      <c r="CV173" s="132"/>
      <c r="CW173" s="132"/>
      <c r="CX173" s="132"/>
      <c r="CY173" s="132"/>
      <c r="CZ173" s="127"/>
      <c r="DA173" s="127"/>
      <c r="DB173" s="127"/>
      <c r="DC173" s="127"/>
      <c r="DD173" s="127"/>
      <c r="DE173" s="127"/>
      <c r="DF173" s="127"/>
      <c r="DG173" s="127"/>
      <c r="DH173" s="127"/>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32"/>
      <c r="ED173" s="127"/>
      <c r="EE173" s="127"/>
      <c r="EF173" s="127"/>
      <c r="EG173" s="127"/>
      <c r="EH173" s="127"/>
      <c r="EI173" s="127"/>
      <c r="EJ173" s="127"/>
      <c r="EK173" s="127"/>
      <c r="EL173" s="127"/>
      <c r="EM173" s="127"/>
      <c r="EN173" s="127"/>
      <c r="EO173" s="127"/>
      <c r="EP173" s="127"/>
      <c r="EQ173" s="127"/>
      <c r="ER173" s="127"/>
      <c r="ES173" s="127"/>
      <c r="ET173" s="127"/>
      <c r="EU173" s="127"/>
      <c r="EV173" s="127"/>
      <c r="EW173" s="127"/>
      <c r="EX173" s="127"/>
      <c r="EY173" s="127"/>
      <c r="EZ173" s="127"/>
      <c r="FA173" s="127"/>
      <c r="FB173" s="127"/>
      <c r="FC173" s="127"/>
      <c r="FD173" s="127"/>
      <c r="FE173" s="127"/>
      <c r="FF173" s="127"/>
      <c r="FG173" s="127"/>
      <c r="FH173" s="127"/>
      <c r="FI173" s="127"/>
      <c r="FJ173" s="127"/>
      <c r="FK173" s="127"/>
      <c r="FL173" s="127"/>
    </row>
    <row r="174" spans="1:168" s="58" customFormat="1" ht="20.25" customHeight="1">
      <c r="A174" s="639"/>
      <c r="B174" s="940"/>
      <c r="C174" s="940"/>
      <c r="D174" s="940"/>
      <c r="E174" s="940"/>
      <c r="F174" s="940"/>
      <c r="G174" s="940"/>
      <c r="H174" s="940"/>
      <c r="I174" s="940"/>
      <c r="J174" s="940"/>
      <c r="K174" s="940"/>
      <c r="L174" s="940"/>
      <c r="M174" s="940"/>
      <c r="N174" s="941"/>
      <c r="O174" s="940"/>
      <c r="P174" s="942"/>
      <c r="Q174" s="411" t="s">
        <v>181</v>
      </c>
      <c r="R174" s="411" t="s">
        <v>181</v>
      </c>
      <c r="S174" s="1215">
        <f>SUM(Y64:Y171)</f>
        <v>0</v>
      </c>
      <c r="T174" s="1216"/>
      <c r="U174" s="1216"/>
      <c r="V174" s="904"/>
      <c r="W174" s="904"/>
      <c r="X174" s="904"/>
      <c r="Y174" s="904">
        <f>SUM(AA64:AA171)</f>
        <v>0</v>
      </c>
      <c r="Z174" s="904"/>
      <c r="AA174" s="904"/>
      <c r="AB174" s="943"/>
      <c r="AC174" s="943">
        <f>SUM(AC64:AC171)</f>
        <v>0</v>
      </c>
      <c r="AD174" s="944"/>
      <c r="AE174" s="942"/>
      <c r="AF174" s="411" t="s">
        <v>181</v>
      </c>
      <c r="AG174" s="411" t="s">
        <v>181</v>
      </c>
      <c r="AH174" s="1215"/>
      <c r="AI174" s="1216"/>
      <c r="AJ174" s="1216"/>
      <c r="AK174" s="904"/>
      <c r="AL174" s="904"/>
      <c r="AM174" s="904"/>
      <c r="AN174" s="904"/>
      <c r="AO174" s="904"/>
      <c r="AP174" s="904"/>
      <c r="AQ174" s="943"/>
      <c r="AR174" s="943"/>
      <c r="AS174" s="944"/>
      <c r="AT174" s="942"/>
      <c r="AU174" s="411" t="s">
        <v>181</v>
      </c>
      <c r="AV174" s="411" t="s">
        <v>181</v>
      </c>
      <c r="AW174" s="1215"/>
      <c r="AX174" s="1216"/>
      <c r="AY174" s="1216"/>
      <c r="AZ174" s="904"/>
      <c r="BA174" s="904"/>
      <c r="BB174" s="904"/>
      <c r="BC174" s="904"/>
      <c r="BD174" s="904"/>
      <c r="BE174" s="904"/>
      <c r="BF174" s="943"/>
      <c r="BG174" s="943"/>
      <c r="BH174" s="944"/>
      <c r="BI174" s="942"/>
      <c r="BJ174" s="411" t="s">
        <v>181</v>
      </c>
      <c r="BK174" s="411" t="s">
        <v>181</v>
      </c>
      <c r="BL174" s="1215"/>
      <c r="BM174" s="1216"/>
      <c r="BN174" s="1216"/>
      <c r="BO174" s="904"/>
      <c r="BP174" s="904"/>
      <c r="BQ174" s="904"/>
      <c r="BR174" s="904"/>
      <c r="BS174" s="904"/>
      <c r="BT174" s="904"/>
      <c r="BU174" s="943"/>
      <c r="BV174" s="943"/>
      <c r="BW174" s="944"/>
      <c r="BX174" s="942"/>
      <c r="BY174" s="411" t="s">
        <v>181</v>
      </c>
      <c r="BZ174" s="411" t="s">
        <v>181</v>
      </c>
      <c r="CA174" s="1215"/>
      <c r="CB174" s="1216"/>
      <c r="CC174" s="1216"/>
      <c r="CD174" s="904"/>
      <c r="CE174" s="904"/>
      <c r="CF174" s="904"/>
      <c r="CG174" s="904"/>
      <c r="CH174" s="904"/>
      <c r="CI174" s="904"/>
      <c r="CJ174" s="943"/>
      <c r="CK174" s="943"/>
      <c r="CL174" s="944"/>
      <c r="CM174" s="937"/>
      <c r="CN174" s="927">
        <f>CA174+BL174+AW174+AH174+S174</f>
        <v>0</v>
      </c>
      <c r="CO174" s="927">
        <f>CG174+BR174+BC174+AN174+Y174</f>
        <v>0</v>
      </c>
      <c r="CP174" s="928">
        <f>CK174+BV174+BG174+AR174+AC174</f>
        <v>0</v>
      </c>
      <c r="CQ174" s="945"/>
      <c r="CR174" s="946"/>
      <c r="CS174" s="947"/>
      <c r="CT174" s="948"/>
      <c r="CU174" s="948"/>
      <c r="CV174" s="948"/>
      <c r="CW174" s="948"/>
      <c r="CX174" s="948"/>
      <c r="CY174" s="948"/>
      <c r="CZ174" s="949"/>
      <c r="DA174" s="949"/>
      <c r="DB174" s="949"/>
      <c r="DC174" s="127"/>
      <c r="DD174" s="127"/>
      <c r="DE174" s="127"/>
      <c r="DF174" s="127"/>
      <c r="DG174" s="127"/>
      <c r="DH174" s="127"/>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32"/>
      <c r="ED174" s="127"/>
      <c r="EE174" s="127"/>
      <c r="EF174" s="127"/>
      <c r="EG174" s="127"/>
      <c r="EH174" s="127"/>
      <c r="EI174" s="127"/>
      <c r="EJ174" s="127"/>
      <c r="EK174" s="127"/>
      <c r="EL174" s="127"/>
      <c r="EM174" s="127"/>
      <c r="EN174" s="127"/>
      <c r="EO174" s="127"/>
      <c r="EP174" s="127"/>
      <c r="EQ174" s="127"/>
      <c r="ER174" s="127"/>
      <c r="ES174" s="127"/>
      <c r="ET174" s="127"/>
      <c r="EU174" s="127"/>
      <c r="EV174" s="127"/>
      <c r="EW174" s="127"/>
      <c r="EX174" s="127"/>
      <c r="EY174" s="127"/>
      <c r="EZ174" s="127"/>
      <c r="FA174" s="127"/>
      <c r="FB174" s="127"/>
      <c r="FC174" s="127"/>
      <c r="FD174" s="127"/>
      <c r="FE174" s="127"/>
      <c r="FF174" s="127"/>
      <c r="FG174" s="127"/>
      <c r="FH174" s="127"/>
      <c r="FI174" s="127"/>
      <c r="FJ174" s="127"/>
      <c r="FK174" s="127"/>
      <c r="FL174" s="127"/>
    </row>
    <row r="175" spans="1:168" s="58" customFormat="1" ht="5.0999999999999996" customHeight="1" thickBot="1">
      <c r="A175" s="639"/>
      <c r="B175" s="701"/>
      <c r="C175" s="701"/>
      <c r="D175" s="701"/>
      <c r="E175" s="701"/>
      <c r="F175" s="701"/>
      <c r="G175" s="701"/>
      <c r="H175" s="701"/>
      <c r="I175" s="701"/>
      <c r="J175" s="701"/>
      <c r="K175" s="701"/>
      <c r="L175" s="701"/>
      <c r="M175" s="701"/>
      <c r="N175" s="723"/>
      <c r="O175" s="701"/>
      <c r="P175" s="68"/>
      <c r="Q175" s="152"/>
      <c r="R175" s="152"/>
      <c r="S175" s="152"/>
      <c r="T175" s="152"/>
      <c r="U175" s="401"/>
      <c r="V175" s="401"/>
      <c r="W175" s="401"/>
      <c r="X175" s="401"/>
      <c r="Y175" s="401"/>
      <c r="Z175" s="401"/>
      <c r="AA175" s="401"/>
      <c r="AB175" s="401"/>
      <c r="AC175" s="401"/>
      <c r="AD175" s="69"/>
      <c r="AE175" s="68"/>
      <c r="AF175" s="152"/>
      <c r="AG175" s="152"/>
      <c r="AH175" s="152"/>
      <c r="AI175" s="152"/>
      <c r="AJ175" s="401"/>
      <c r="AK175" s="401"/>
      <c r="AL175" s="401"/>
      <c r="AM175" s="401"/>
      <c r="AN175" s="401"/>
      <c r="AO175" s="401"/>
      <c r="AP175" s="401"/>
      <c r="AQ175" s="401"/>
      <c r="AR175" s="401"/>
      <c r="AS175" s="69"/>
      <c r="AT175" s="68"/>
      <c r="AU175" s="152"/>
      <c r="AV175" s="152"/>
      <c r="AW175" s="152"/>
      <c r="AX175" s="152"/>
      <c r="AY175" s="401"/>
      <c r="AZ175" s="401"/>
      <c r="BA175" s="401"/>
      <c r="BB175" s="401"/>
      <c r="BC175" s="401"/>
      <c r="BD175" s="401"/>
      <c r="BE175" s="401"/>
      <c r="BF175" s="401"/>
      <c r="BG175" s="401"/>
      <c r="BH175" s="69"/>
      <c r="BI175" s="68"/>
      <c r="BJ175" s="152"/>
      <c r="BK175" s="152"/>
      <c r="BL175" s="152"/>
      <c r="BM175" s="152"/>
      <c r="BN175" s="401"/>
      <c r="BO175" s="401"/>
      <c r="BP175" s="401"/>
      <c r="BQ175" s="401"/>
      <c r="BR175" s="401"/>
      <c r="BS175" s="401"/>
      <c r="BT175" s="401"/>
      <c r="BU175" s="401"/>
      <c r="BV175" s="401"/>
      <c r="BW175" s="69"/>
      <c r="BX175" s="68"/>
      <c r="BY175" s="152"/>
      <c r="BZ175" s="152"/>
      <c r="CA175" s="152"/>
      <c r="CB175" s="152"/>
      <c r="CC175" s="401"/>
      <c r="CD175" s="401"/>
      <c r="CE175" s="401"/>
      <c r="CF175" s="401"/>
      <c r="CG175" s="401"/>
      <c r="CH175" s="401"/>
      <c r="CI175" s="401"/>
      <c r="CJ175" s="401"/>
      <c r="CK175" s="401"/>
      <c r="CL175" s="69"/>
      <c r="CM175" s="186" t="s">
        <v>181</v>
      </c>
      <c r="CN175" s="186"/>
      <c r="CO175" s="186"/>
      <c r="CP175" s="664" t="s">
        <v>181</v>
      </c>
      <c r="CQ175" s="189" t="s">
        <v>181</v>
      </c>
      <c r="CR175" s="729"/>
      <c r="CS175" s="56"/>
      <c r="CT175" s="132"/>
      <c r="CU175" s="132"/>
      <c r="CV175" s="132"/>
      <c r="CW175" s="132"/>
      <c r="CX175" s="132"/>
      <c r="CY175" s="132"/>
      <c r="CZ175" s="127"/>
      <c r="DA175" s="127"/>
      <c r="DB175" s="127"/>
      <c r="DC175" s="127"/>
      <c r="DD175" s="127"/>
      <c r="DE175" s="127"/>
      <c r="DF175" s="127"/>
      <c r="DG175" s="127"/>
      <c r="DH175" s="127"/>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32"/>
      <c r="ED175" s="127"/>
      <c r="EE175" s="127"/>
      <c r="EF175" s="127"/>
      <c r="EG175" s="127"/>
      <c r="EH175" s="127"/>
      <c r="EI175" s="127"/>
      <c r="EJ175" s="127"/>
      <c r="EK175" s="127"/>
      <c r="EL175" s="127"/>
      <c r="EM175" s="127"/>
      <c r="EN175" s="127"/>
      <c r="EO175" s="127"/>
      <c r="EP175" s="127"/>
      <c r="EQ175" s="127"/>
      <c r="ER175" s="127"/>
      <c r="ES175" s="127"/>
      <c r="ET175" s="127"/>
      <c r="EU175" s="127"/>
      <c r="EV175" s="127"/>
      <c r="EW175" s="127"/>
      <c r="EX175" s="127"/>
      <c r="EY175" s="127"/>
      <c r="EZ175" s="127"/>
      <c r="FA175" s="127"/>
      <c r="FB175" s="127"/>
      <c r="FC175" s="127"/>
      <c r="FD175" s="127"/>
      <c r="FE175" s="127"/>
      <c r="FF175" s="127"/>
      <c r="FG175" s="127"/>
      <c r="FH175" s="127"/>
      <c r="FI175" s="127"/>
      <c r="FJ175" s="127"/>
      <c r="FK175" s="127"/>
      <c r="FL175" s="127"/>
    </row>
    <row r="176" spans="1:168" s="852" customFormat="1" ht="39.950000000000003" customHeight="1" thickBot="1">
      <c r="A176" s="1262" t="s">
        <v>1276</v>
      </c>
      <c r="B176" s="1263"/>
      <c r="C176" s="1263"/>
      <c r="D176" s="1263"/>
      <c r="E176" s="1263"/>
      <c r="F176" s="1263"/>
      <c r="G176" s="1263"/>
      <c r="H176" s="1263"/>
      <c r="I176" s="1263"/>
      <c r="J176" s="1263"/>
      <c r="K176" s="1263"/>
      <c r="L176" s="1263"/>
      <c r="M176" s="1263"/>
      <c r="N176" s="1263"/>
      <c r="O176" s="1263"/>
      <c r="P176" s="1202"/>
      <c r="Q176" s="1203"/>
      <c r="R176" s="1203"/>
      <c r="S176" s="1203"/>
      <c r="T176" s="1203"/>
      <c r="U176" s="1203"/>
      <c r="V176" s="1203"/>
      <c r="W176" s="1203"/>
      <c r="X176" s="1203"/>
      <c r="Y176" s="1203"/>
      <c r="Z176" s="1203"/>
      <c r="AA176" s="1203"/>
      <c r="AB176" s="1203"/>
      <c r="AC176" s="1203"/>
      <c r="AD176" s="1204"/>
      <c r="AE176" s="1202"/>
      <c r="AF176" s="1203"/>
      <c r="AG176" s="1203"/>
      <c r="AH176" s="1203"/>
      <c r="AI176" s="1203"/>
      <c r="AJ176" s="1203"/>
      <c r="AK176" s="1203"/>
      <c r="AL176" s="1203"/>
      <c r="AM176" s="1203"/>
      <c r="AN176" s="1203"/>
      <c r="AO176" s="1203"/>
      <c r="AP176" s="1203"/>
      <c r="AQ176" s="1203"/>
      <c r="AR176" s="1203"/>
      <c r="AS176" s="1204"/>
      <c r="AT176" s="1202"/>
      <c r="AU176" s="1203"/>
      <c r="AV176" s="1203"/>
      <c r="AW176" s="1203"/>
      <c r="AX176" s="1203"/>
      <c r="AY176" s="1203"/>
      <c r="AZ176" s="1203"/>
      <c r="BA176" s="1203"/>
      <c r="BB176" s="1203"/>
      <c r="BC176" s="1203"/>
      <c r="BD176" s="1203"/>
      <c r="BE176" s="1203"/>
      <c r="BF176" s="1203"/>
      <c r="BG176" s="1203"/>
      <c r="BH176" s="1204"/>
      <c r="BI176" s="1202"/>
      <c r="BJ176" s="1203"/>
      <c r="BK176" s="1203"/>
      <c r="BL176" s="1203"/>
      <c r="BM176" s="1203"/>
      <c r="BN176" s="1203"/>
      <c r="BO176" s="1203"/>
      <c r="BP176" s="1203"/>
      <c r="BQ176" s="1203"/>
      <c r="BR176" s="1203"/>
      <c r="BS176" s="1203"/>
      <c r="BT176" s="1203"/>
      <c r="BU176" s="1203"/>
      <c r="BV176" s="1203"/>
      <c r="BW176" s="1204"/>
      <c r="BX176" s="1202"/>
      <c r="BY176" s="1203"/>
      <c r="BZ176" s="1203"/>
      <c r="CA176" s="1203"/>
      <c r="CB176" s="1203"/>
      <c r="CC176" s="1203"/>
      <c r="CD176" s="1203"/>
      <c r="CE176" s="1203"/>
      <c r="CF176" s="1203"/>
      <c r="CG176" s="1203"/>
      <c r="CH176" s="1203"/>
      <c r="CI176" s="1203"/>
      <c r="CJ176" s="1203"/>
      <c r="CK176" s="1203"/>
      <c r="CL176" s="1204"/>
      <c r="CM176" s="1280"/>
      <c r="CN176" s="1281"/>
      <c r="CO176" s="1281"/>
      <c r="CP176" s="1281"/>
      <c r="CQ176" s="1282"/>
      <c r="CR176" s="849"/>
      <c r="CS176" s="850"/>
      <c r="CT176" s="850"/>
      <c r="CU176" s="850"/>
      <c r="CV176" s="850"/>
      <c r="CW176" s="850"/>
      <c r="CX176" s="850"/>
      <c r="CY176" s="850"/>
      <c r="CZ176" s="851"/>
      <c r="DA176" s="851"/>
      <c r="DB176" s="851"/>
      <c r="DC176" s="851"/>
      <c r="DD176" s="851"/>
      <c r="DE176" s="851"/>
      <c r="DF176" s="851"/>
      <c r="DG176" s="851"/>
      <c r="DH176" s="851"/>
      <c r="DI176" s="851"/>
      <c r="DJ176" s="851"/>
      <c r="DK176" s="851"/>
      <c r="DL176" s="851"/>
      <c r="DM176" s="851"/>
      <c r="DN176" s="851"/>
      <c r="DO176" s="851"/>
      <c r="DP176" s="851"/>
      <c r="DQ176" s="851"/>
      <c r="DR176" s="851"/>
      <c r="DS176" s="851"/>
      <c r="DT176" s="851"/>
      <c r="DU176" s="851"/>
      <c r="DV176" s="851"/>
      <c r="DW176" s="851"/>
      <c r="DX176" s="851"/>
      <c r="DY176" s="851"/>
      <c r="DZ176" s="851"/>
      <c r="EA176" s="851"/>
      <c r="EB176" s="851"/>
      <c r="EC176" s="850"/>
      <c r="ED176" s="851"/>
      <c r="EE176" s="851"/>
      <c r="EF176" s="851"/>
      <c r="EG176" s="851"/>
      <c r="EH176" s="851"/>
      <c r="EI176" s="851"/>
      <c r="EJ176" s="851"/>
      <c r="EK176" s="851"/>
      <c r="EL176" s="851"/>
      <c r="EM176" s="851"/>
      <c r="EN176" s="851"/>
      <c r="EO176" s="851"/>
      <c r="EP176" s="851"/>
      <c r="EQ176" s="851"/>
      <c r="ER176" s="851"/>
      <c r="ES176" s="851"/>
      <c r="ET176" s="851"/>
      <c r="EU176" s="851"/>
      <c r="EV176" s="851"/>
      <c r="EW176" s="851"/>
      <c r="EX176" s="851"/>
      <c r="EY176" s="851"/>
      <c r="EZ176" s="851"/>
      <c r="FA176" s="851"/>
      <c r="FB176" s="851"/>
      <c r="FC176" s="851"/>
      <c r="FD176" s="851"/>
      <c r="FE176" s="851"/>
      <c r="FF176" s="851"/>
      <c r="FG176" s="851"/>
      <c r="FH176" s="851"/>
      <c r="FI176" s="851"/>
      <c r="FJ176" s="851"/>
      <c r="FK176" s="851"/>
      <c r="FL176" s="851"/>
    </row>
    <row r="177" spans="1:168" s="58" customFormat="1" ht="4.9000000000000004" customHeight="1">
      <c r="A177" s="857" t="s">
        <v>181</v>
      </c>
      <c r="B177" s="858" t="s">
        <v>181</v>
      </c>
      <c r="C177" s="858" t="s">
        <v>181</v>
      </c>
      <c r="D177" s="858" t="s">
        <v>181</v>
      </c>
      <c r="E177" s="858" t="s">
        <v>181</v>
      </c>
      <c r="F177" s="858" t="s">
        <v>181</v>
      </c>
      <c r="G177" s="859" t="s">
        <v>181</v>
      </c>
      <c r="H177" s="859" t="s">
        <v>181</v>
      </c>
      <c r="I177" s="859"/>
      <c r="J177" s="859"/>
      <c r="K177" s="859"/>
      <c r="L177" s="859"/>
      <c r="M177" s="859" t="s">
        <v>181</v>
      </c>
      <c r="N177" s="859" t="s">
        <v>181</v>
      </c>
      <c r="O177" s="859" t="s">
        <v>181</v>
      </c>
      <c r="P177" s="860" t="s">
        <v>181</v>
      </c>
      <c r="Q177" s="859" t="s">
        <v>181</v>
      </c>
      <c r="R177" s="859" t="s">
        <v>181</v>
      </c>
      <c r="S177" s="859" t="s">
        <v>181</v>
      </c>
      <c r="T177" s="859" t="s">
        <v>181</v>
      </c>
      <c r="U177" s="861" t="s">
        <v>181</v>
      </c>
      <c r="V177" s="861"/>
      <c r="W177" s="861"/>
      <c r="X177" s="861"/>
      <c r="Y177" s="861"/>
      <c r="Z177" s="861"/>
      <c r="AA177" s="861"/>
      <c r="AB177" s="861"/>
      <c r="AC177" s="861"/>
      <c r="AD177" s="859" t="s">
        <v>181</v>
      </c>
      <c r="AE177" s="860" t="s">
        <v>181</v>
      </c>
      <c r="AF177" s="859" t="s">
        <v>181</v>
      </c>
      <c r="AG177" s="859" t="s">
        <v>181</v>
      </c>
      <c r="AH177" s="861" t="s">
        <v>181</v>
      </c>
      <c r="AI177" s="859" t="s">
        <v>181</v>
      </c>
      <c r="AJ177" s="860" t="s">
        <v>181</v>
      </c>
      <c r="AK177" s="859" t="s">
        <v>181</v>
      </c>
      <c r="AL177" s="859" t="s">
        <v>181</v>
      </c>
      <c r="AM177" s="861" t="s">
        <v>181</v>
      </c>
      <c r="AN177" s="859" t="s">
        <v>181</v>
      </c>
      <c r="AO177" s="860" t="s">
        <v>181</v>
      </c>
      <c r="AP177" s="859" t="s">
        <v>181</v>
      </c>
      <c r="AQ177" s="859" t="s">
        <v>181</v>
      </c>
      <c r="AR177" s="861" t="s">
        <v>181</v>
      </c>
      <c r="AS177" s="859" t="s">
        <v>181</v>
      </c>
      <c r="AT177" s="860" t="s">
        <v>181</v>
      </c>
      <c r="AU177" s="859" t="s">
        <v>181</v>
      </c>
      <c r="AV177" s="859" t="s">
        <v>181</v>
      </c>
      <c r="AW177" s="861" t="s">
        <v>181</v>
      </c>
      <c r="AX177" s="859" t="s">
        <v>181</v>
      </c>
      <c r="AY177" s="860" t="s">
        <v>181</v>
      </c>
      <c r="AZ177" s="859" t="s">
        <v>181</v>
      </c>
      <c r="BA177" s="859" t="s">
        <v>181</v>
      </c>
      <c r="BB177" s="861" t="s">
        <v>181</v>
      </c>
      <c r="BC177" s="859" t="s">
        <v>181</v>
      </c>
      <c r="BD177" s="860" t="s">
        <v>181</v>
      </c>
      <c r="BE177" s="859" t="s">
        <v>181</v>
      </c>
      <c r="BF177" s="859" t="s">
        <v>181</v>
      </c>
      <c r="BG177" s="861" t="s">
        <v>181</v>
      </c>
      <c r="BH177" s="859" t="s">
        <v>181</v>
      </c>
      <c r="BI177" s="860" t="s">
        <v>181</v>
      </c>
      <c r="BJ177" s="859" t="s">
        <v>181</v>
      </c>
      <c r="BK177" s="859" t="s">
        <v>181</v>
      </c>
      <c r="BL177" s="861" t="s">
        <v>181</v>
      </c>
      <c r="BM177" s="859" t="s">
        <v>181</v>
      </c>
      <c r="BN177" s="860" t="s">
        <v>181</v>
      </c>
      <c r="BO177" s="859" t="s">
        <v>181</v>
      </c>
      <c r="BP177" s="859" t="s">
        <v>181</v>
      </c>
      <c r="BQ177" s="861" t="s">
        <v>181</v>
      </c>
      <c r="BR177" s="859" t="s">
        <v>181</v>
      </c>
      <c r="BS177" s="860" t="s">
        <v>181</v>
      </c>
      <c r="BT177" s="859" t="s">
        <v>181</v>
      </c>
      <c r="BU177" s="859" t="s">
        <v>181</v>
      </c>
      <c r="BV177" s="861" t="s">
        <v>181</v>
      </c>
      <c r="BW177" s="859" t="s">
        <v>181</v>
      </c>
      <c r="BX177" s="860" t="s">
        <v>181</v>
      </c>
      <c r="BY177" s="859" t="s">
        <v>181</v>
      </c>
      <c r="BZ177" s="859" t="s">
        <v>181</v>
      </c>
      <c r="CA177" s="861" t="s">
        <v>181</v>
      </c>
      <c r="CB177" s="859" t="s">
        <v>181</v>
      </c>
      <c r="CC177" s="860" t="s">
        <v>181</v>
      </c>
      <c r="CD177" s="859" t="s">
        <v>181</v>
      </c>
      <c r="CE177" s="859" t="s">
        <v>181</v>
      </c>
      <c r="CF177" s="861" t="s">
        <v>181</v>
      </c>
      <c r="CG177" s="859" t="s">
        <v>181</v>
      </c>
      <c r="CH177" s="860" t="s">
        <v>181</v>
      </c>
      <c r="CI177" s="859" t="s">
        <v>181</v>
      </c>
      <c r="CJ177" s="859" t="s">
        <v>181</v>
      </c>
      <c r="CK177" s="861" t="s">
        <v>181</v>
      </c>
      <c r="CL177" s="859" t="s">
        <v>181</v>
      </c>
      <c r="CM177" s="862" t="s">
        <v>181</v>
      </c>
      <c r="CN177" s="924"/>
      <c r="CO177" s="924"/>
      <c r="CP177" s="861" t="s">
        <v>181</v>
      </c>
      <c r="CQ177" s="863" t="s">
        <v>181</v>
      </c>
      <c r="CR177" s="729"/>
      <c r="CS177" s="56" t="s">
        <v>181</v>
      </c>
      <c r="CT177" s="132" t="s">
        <v>181</v>
      </c>
      <c r="CU177" s="132" t="s">
        <v>181</v>
      </c>
      <c r="CV177" s="132" t="s">
        <v>181</v>
      </c>
      <c r="CW177" s="132" t="s">
        <v>181</v>
      </c>
      <c r="CX177" s="132" t="s">
        <v>181</v>
      </c>
      <c r="CY177" s="132" t="s">
        <v>181</v>
      </c>
      <c r="CZ177" s="127"/>
      <c r="DA177" s="127"/>
      <c r="DB177" s="127"/>
      <c r="DC177" s="127"/>
      <c r="DD177" s="127"/>
      <c r="DE177" s="127"/>
      <c r="DF177" s="127"/>
      <c r="DG177" s="127"/>
      <c r="DH177" s="127"/>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32" t="s">
        <v>181</v>
      </c>
      <c r="ED177" s="127"/>
      <c r="EE177" s="127"/>
      <c r="EF177" s="127"/>
      <c r="EG177" s="127"/>
      <c r="EH177" s="127"/>
      <c r="EI177" s="127"/>
      <c r="EJ177" s="127"/>
      <c r="EK177" s="127"/>
      <c r="EL177" s="127"/>
      <c r="EM177" s="127"/>
      <c r="EN177" s="127"/>
      <c r="EO177" s="127"/>
      <c r="EP177" s="127"/>
      <c r="EQ177" s="127"/>
      <c r="ER177" s="127"/>
      <c r="ES177" s="127"/>
      <c r="ET177" s="127"/>
      <c r="EU177" s="127"/>
      <c r="EV177" s="127"/>
      <c r="EW177" s="127"/>
      <c r="EX177" s="127"/>
      <c r="EY177" s="127"/>
      <c r="EZ177" s="127"/>
      <c r="FA177" s="127"/>
      <c r="FB177" s="127"/>
      <c r="FC177" s="127"/>
      <c r="FD177" s="127"/>
      <c r="FE177" s="127"/>
      <c r="FF177" s="127"/>
      <c r="FG177" s="127"/>
      <c r="FH177" s="127"/>
      <c r="FI177" s="127"/>
      <c r="FJ177" s="127"/>
      <c r="FK177" s="127"/>
      <c r="FL177" s="127"/>
    </row>
    <row r="178" spans="1:168" s="58" customFormat="1" ht="30" customHeight="1">
      <c r="A178" s="639"/>
      <c r="B178" s="1108" t="s">
        <v>1240</v>
      </c>
      <c r="C178" s="1108"/>
      <c r="D178" s="1108"/>
      <c r="E178" s="1108"/>
      <c r="F178" s="1108"/>
      <c r="G178" s="1108"/>
      <c r="H178" s="1108"/>
      <c r="I178" s="1108"/>
      <c r="J178" s="1108"/>
      <c r="K178" s="1108"/>
      <c r="L178" s="1108"/>
      <c r="M178" s="1108"/>
      <c r="N178" s="1108"/>
      <c r="O178" s="701" t="s">
        <v>181</v>
      </c>
      <c r="P178" s="68" t="s">
        <v>181</v>
      </c>
      <c r="Q178" s="152" t="s">
        <v>181</v>
      </c>
      <c r="R178" s="152" t="s">
        <v>181</v>
      </c>
      <c r="S178" s="152" t="s">
        <v>181</v>
      </c>
      <c r="T178" s="152" t="s">
        <v>181</v>
      </c>
      <c r="U178" s="405" t="s">
        <v>181</v>
      </c>
      <c r="V178" s="405"/>
      <c r="W178" s="405"/>
      <c r="X178" s="405"/>
      <c r="Y178" s="405"/>
      <c r="Z178" s="405"/>
      <c r="AA178" s="405"/>
      <c r="AB178" s="405"/>
      <c r="AC178" s="405"/>
      <c r="AD178" s="69" t="s">
        <v>181</v>
      </c>
      <c r="AE178" s="68" t="s">
        <v>181</v>
      </c>
      <c r="AF178" s="152" t="s">
        <v>181</v>
      </c>
      <c r="AG178" s="152" t="s">
        <v>181</v>
      </c>
      <c r="AH178" s="152" t="s">
        <v>181</v>
      </c>
      <c r="AI178" s="152" t="s">
        <v>181</v>
      </c>
      <c r="AJ178" s="405" t="s">
        <v>181</v>
      </c>
      <c r="AK178" s="405"/>
      <c r="AL178" s="405"/>
      <c r="AM178" s="405"/>
      <c r="AN178" s="405"/>
      <c r="AO178" s="405"/>
      <c r="AP178" s="405"/>
      <c r="AQ178" s="405"/>
      <c r="AR178" s="405"/>
      <c r="AS178" s="69" t="s">
        <v>181</v>
      </c>
      <c r="AT178" s="68" t="s">
        <v>181</v>
      </c>
      <c r="AU178" s="152" t="s">
        <v>181</v>
      </c>
      <c r="AV178" s="152" t="s">
        <v>181</v>
      </c>
      <c r="AW178" s="152" t="s">
        <v>181</v>
      </c>
      <c r="AX178" s="152" t="s">
        <v>181</v>
      </c>
      <c r="AY178" s="405" t="s">
        <v>181</v>
      </c>
      <c r="AZ178" s="405"/>
      <c r="BA178" s="405"/>
      <c r="BB178" s="405"/>
      <c r="BC178" s="405"/>
      <c r="BD178" s="405"/>
      <c r="BE178" s="405"/>
      <c r="BF178" s="405"/>
      <c r="BG178" s="405"/>
      <c r="BH178" s="69" t="s">
        <v>181</v>
      </c>
      <c r="BI178" s="68" t="s">
        <v>181</v>
      </c>
      <c r="BJ178" s="152" t="s">
        <v>181</v>
      </c>
      <c r="BK178" s="152" t="s">
        <v>181</v>
      </c>
      <c r="BL178" s="152" t="s">
        <v>181</v>
      </c>
      <c r="BM178" s="152" t="s">
        <v>181</v>
      </c>
      <c r="BN178" s="405" t="s">
        <v>181</v>
      </c>
      <c r="BO178" s="405"/>
      <c r="BP178" s="405"/>
      <c r="BQ178" s="405"/>
      <c r="BR178" s="405"/>
      <c r="BS178" s="405"/>
      <c r="BT178" s="405"/>
      <c r="BU178" s="405"/>
      <c r="BV178" s="405"/>
      <c r="BW178" s="69" t="s">
        <v>181</v>
      </c>
      <c r="BX178" s="68" t="s">
        <v>181</v>
      </c>
      <c r="BY178" s="152" t="s">
        <v>181</v>
      </c>
      <c r="BZ178" s="152" t="s">
        <v>181</v>
      </c>
      <c r="CA178" s="152" t="s">
        <v>181</v>
      </c>
      <c r="CB178" s="152" t="s">
        <v>181</v>
      </c>
      <c r="CC178" s="405" t="s">
        <v>181</v>
      </c>
      <c r="CD178" s="405"/>
      <c r="CE178" s="405"/>
      <c r="CF178" s="405"/>
      <c r="CG178" s="405"/>
      <c r="CH178" s="405"/>
      <c r="CI178" s="405"/>
      <c r="CJ178" s="405"/>
      <c r="CK178" s="405"/>
      <c r="CL178" s="69" t="s">
        <v>181</v>
      </c>
      <c r="CM178" s="185" t="s">
        <v>181</v>
      </c>
      <c r="CN178" s="185"/>
      <c r="CO178" s="185"/>
      <c r="CP178" s="665" t="s">
        <v>181</v>
      </c>
      <c r="CQ178" s="188" t="s">
        <v>181</v>
      </c>
      <c r="CR178" s="729"/>
      <c r="CS178" s="56" t="s">
        <v>181</v>
      </c>
      <c r="CT178" s="132" t="s">
        <v>181</v>
      </c>
      <c r="CU178" s="132" t="s">
        <v>181</v>
      </c>
      <c r="CV178" s="132" t="s">
        <v>181</v>
      </c>
      <c r="CW178" s="132" t="s">
        <v>181</v>
      </c>
      <c r="CX178" s="132" t="s">
        <v>181</v>
      </c>
      <c r="CY178" s="132" t="s">
        <v>181</v>
      </c>
      <c r="CZ178" s="127"/>
      <c r="DA178" s="127"/>
      <c r="DB178" s="127"/>
      <c r="DC178" s="127"/>
      <c r="DD178" s="127"/>
      <c r="DE178" s="127"/>
      <c r="DF178" s="127"/>
      <c r="DG178" s="127"/>
      <c r="DH178" s="127"/>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32" t="s">
        <v>181</v>
      </c>
      <c r="ED178" s="127"/>
      <c r="EE178" s="127"/>
      <c r="EF178" s="127"/>
      <c r="EG178" s="127"/>
      <c r="EH178" s="127"/>
      <c r="EI178" s="127"/>
      <c r="EJ178" s="127"/>
      <c r="EK178" s="127"/>
      <c r="EL178" s="127"/>
      <c r="EM178" s="127"/>
      <c r="EN178" s="127"/>
      <c r="EO178" s="127"/>
      <c r="EP178" s="127"/>
      <c r="EQ178" s="127"/>
      <c r="ER178" s="127"/>
      <c r="ES178" s="127"/>
      <c r="ET178" s="127"/>
      <c r="EU178" s="127"/>
      <c r="EV178" s="127"/>
      <c r="EW178" s="127"/>
      <c r="EX178" s="127"/>
      <c r="EY178" s="127"/>
      <c r="EZ178" s="127"/>
      <c r="FA178" s="127"/>
      <c r="FB178" s="127"/>
      <c r="FC178" s="127"/>
      <c r="FD178" s="127"/>
      <c r="FE178" s="127"/>
      <c r="FF178" s="127"/>
      <c r="FG178" s="127"/>
      <c r="FH178" s="127"/>
      <c r="FI178" s="127"/>
      <c r="FJ178" s="127"/>
      <c r="FK178" s="127"/>
      <c r="FL178" s="127"/>
    </row>
    <row r="179" spans="1:168" s="58" customFormat="1" ht="24.95" customHeight="1">
      <c r="A179" s="639" t="s">
        <v>181</v>
      </c>
      <c r="B179" s="720">
        <v>1</v>
      </c>
      <c r="C179" s="1277" t="s">
        <v>262</v>
      </c>
      <c r="D179" s="1278"/>
      <c r="E179" s="1278"/>
      <c r="F179" s="1278"/>
      <c r="G179" s="1278"/>
      <c r="H179" s="1278"/>
      <c r="I179" s="1278"/>
      <c r="J179" s="1278"/>
      <c r="K179" s="1278"/>
      <c r="L179" s="1278"/>
      <c r="M179" s="1278"/>
      <c r="N179" s="1279"/>
      <c r="O179" s="701" t="s">
        <v>181</v>
      </c>
      <c r="P179" s="68" t="s">
        <v>181</v>
      </c>
      <c r="Q179" s="855" t="s">
        <v>1242</v>
      </c>
      <c r="R179" s="1275" t="s">
        <v>1243</v>
      </c>
      <c r="S179" s="1276"/>
      <c r="T179" s="1276"/>
      <c r="U179" s="1276"/>
      <c r="V179" s="401"/>
      <c r="W179" s="401"/>
      <c r="X179" s="401"/>
      <c r="Y179" s="841" t="s">
        <v>1220</v>
      </c>
      <c r="Z179" s="154"/>
      <c r="AA179" s="842" t="s">
        <v>1216</v>
      </c>
      <c r="AB179" s="154"/>
      <c r="AC179" s="841" t="s">
        <v>1215</v>
      </c>
      <c r="AD179" s="152" t="s">
        <v>181</v>
      </c>
      <c r="AE179" s="68" t="s">
        <v>181</v>
      </c>
      <c r="AF179" s="855" t="s">
        <v>1242</v>
      </c>
      <c r="AG179" s="1275" t="s">
        <v>1243</v>
      </c>
      <c r="AH179" s="1276"/>
      <c r="AI179" s="1276"/>
      <c r="AJ179" s="1276"/>
      <c r="AK179" s="401"/>
      <c r="AL179" s="401"/>
      <c r="AM179" s="401"/>
      <c r="AN179" s="841" t="s">
        <v>1220</v>
      </c>
      <c r="AO179" s="154"/>
      <c r="AP179" s="842" t="s">
        <v>1216</v>
      </c>
      <c r="AQ179" s="154"/>
      <c r="AR179" s="841" t="s">
        <v>1215</v>
      </c>
      <c r="AS179" s="152" t="s">
        <v>181</v>
      </c>
      <c r="AT179" s="68" t="s">
        <v>181</v>
      </c>
      <c r="AU179" s="855" t="s">
        <v>1242</v>
      </c>
      <c r="AV179" s="1275" t="s">
        <v>1243</v>
      </c>
      <c r="AW179" s="1276"/>
      <c r="AX179" s="1276"/>
      <c r="AY179" s="1276"/>
      <c r="AZ179" s="401"/>
      <c r="BA179" s="401"/>
      <c r="BB179" s="401"/>
      <c r="BC179" s="841" t="s">
        <v>1220</v>
      </c>
      <c r="BD179" s="154"/>
      <c r="BE179" s="842" t="s">
        <v>1216</v>
      </c>
      <c r="BF179" s="154"/>
      <c r="BG179" s="841" t="s">
        <v>1215</v>
      </c>
      <c r="BH179" s="152" t="s">
        <v>181</v>
      </c>
      <c r="BI179" s="68" t="s">
        <v>181</v>
      </c>
      <c r="BJ179" s="855" t="s">
        <v>1242</v>
      </c>
      <c r="BK179" s="1275" t="s">
        <v>1243</v>
      </c>
      <c r="BL179" s="1276"/>
      <c r="BM179" s="1276"/>
      <c r="BN179" s="1276"/>
      <c r="BO179" s="401"/>
      <c r="BP179" s="401"/>
      <c r="BQ179" s="401"/>
      <c r="BR179" s="841" t="s">
        <v>1220</v>
      </c>
      <c r="BS179" s="154"/>
      <c r="BT179" s="842" t="s">
        <v>1216</v>
      </c>
      <c r="BU179" s="154"/>
      <c r="BV179" s="841" t="s">
        <v>1215</v>
      </c>
      <c r="BW179" s="152" t="s">
        <v>181</v>
      </c>
      <c r="BX179" s="68" t="s">
        <v>181</v>
      </c>
      <c r="BY179" s="855" t="s">
        <v>1242</v>
      </c>
      <c r="BZ179" s="1275" t="s">
        <v>1243</v>
      </c>
      <c r="CA179" s="1276"/>
      <c r="CB179" s="1276"/>
      <c r="CC179" s="1276"/>
      <c r="CD179" s="401"/>
      <c r="CE179" s="401"/>
      <c r="CF179" s="401"/>
      <c r="CG179" s="841" t="s">
        <v>1220</v>
      </c>
      <c r="CH179" s="154"/>
      <c r="CI179" s="842" t="s">
        <v>1216</v>
      </c>
      <c r="CJ179" s="154"/>
      <c r="CK179" s="841" t="s">
        <v>1215</v>
      </c>
      <c r="CL179" s="152" t="s">
        <v>181</v>
      </c>
      <c r="CM179" s="187" t="s">
        <v>181</v>
      </c>
      <c r="CN179" s="185"/>
      <c r="CO179" s="185"/>
      <c r="CP179" s="661" t="s">
        <v>181</v>
      </c>
      <c r="CQ179" s="188" t="s">
        <v>181</v>
      </c>
      <c r="CR179" s="729"/>
      <c r="CS179" s="56" t="s">
        <v>181</v>
      </c>
      <c r="CT179" s="132" t="s">
        <v>181</v>
      </c>
      <c r="CU179" s="132" t="s">
        <v>181</v>
      </c>
      <c r="CV179" s="132" t="s">
        <v>181</v>
      </c>
      <c r="CW179" s="132" t="s">
        <v>181</v>
      </c>
      <c r="CX179" s="132" t="s">
        <v>181</v>
      </c>
      <c r="CY179" s="132" t="s">
        <v>181</v>
      </c>
      <c r="CZ179" s="127"/>
      <c r="DA179" s="127"/>
      <c r="DB179" s="127"/>
      <c r="DC179" s="127"/>
      <c r="DD179" s="127"/>
      <c r="DE179" s="127"/>
      <c r="DF179" s="127"/>
      <c r="DG179" s="127"/>
      <c r="DH179" s="127"/>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32" t="s">
        <v>181</v>
      </c>
      <c r="ED179" s="127"/>
      <c r="EE179" s="127"/>
      <c r="EF179" s="127"/>
      <c r="EG179" s="127"/>
      <c r="EH179" s="127"/>
      <c r="EI179" s="127"/>
      <c r="EJ179" s="127"/>
      <c r="EK179" s="127"/>
      <c r="EL179" s="127"/>
      <c r="EM179" s="127"/>
      <c r="EN179" s="127"/>
      <c r="EO179" s="127"/>
      <c r="EP179" s="127"/>
      <c r="EQ179" s="127"/>
      <c r="ER179" s="127"/>
      <c r="ES179" s="127"/>
      <c r="ET179" s="127"/>
      <c r="EU179" s="127"/>
      <c r="EV179" s="127"/>
      <c r="EW179" s="127"/>
      <c r="EX179" s="127"/>
      <c r="EY179" s="127"/>
      <c r="EZ179" s="127"/>
      <c r="FA179" s="127"/>
      <c r="FB179" s="127"/>
      <c r="FC179" s="127"/>
      <c r="FD179" s="127"/>
      <c r="FE179" s="127"/>
      <c r="FF179" s="127"/>
      <c r="FG179" s="127"/>
      <c r="FH179" s="127"/>
      <c r="FI179" s="127"/>
      <c r="FJ179" s="127"/>
      <c r="FK179" s="127"/>
      <c r="FL179" s="127"/>
    </row>
    <row r="180" spans="1:168" s="58" customFormat="1" ht="20.100000000000001" customHeight="1">
      <c r="A180" s="639"/>
      <c r="B180" s="721"/>
      <c r="C180" s="1257" t="s">
        <v>1241</v>
      </c>
      <c r="D180" s="1236"/>
      <c r="E180" s="1236"/>
      <c r="F180" s="1236"/>
      <c r="G180" s="1236"/>
      <c r="H180" s="1236"/>
      <c r="I180" s="1236"/>
      <c r="J180" s="1236"/>
      <c r="K180" s="1236"/>
      <c r="L180" s="1236"/>
      <c r="M180" s="1236"/>
      <c r="N180" s="1237"/>
      <c r="O180" s="701"/>
      <c r="P180" s="68"/>
      <c r="Q180" s="408"/>
      <c r="R180" s="152"/>
      <c r="S180" s="1272"/>
      <c r="T180" s="1273"/>
      <c r="U180" s="1274"/>
      <c r="V180" s="405"/>
      <c r="W180" s="405"/>
      <c r="X180" s="405"/>
      <c r="Y180" s="408">
        <f>S180*Q180</f>
        <v>0</v>
      </c>
      <c r="Z180" s="152" t="s">
        <v>181</v>
      </c>
      <c r="AA180" s="408"/>
      <c r="AB180" s="152" t="s">
        <v>181</v>
      </c>
      <c r="AC180" s="667">
        <f>AA180+Y180</f>
        <v>0</v>
      </c>
      <c r="AD180" s="152" t="s">
        <v>181</v>
      </c>
      <c r="AE180" s="68"/>
      <c r="AF180" s="408"/>
      <c r="AG180" s="152"/>
      <c r="AH180" s="1272"/>
      <c r="AI180" s="1273"/>
      <c r="AJ180" s="1274"/>
      <c r="AK180" s="405"/>
      <c r="AL180" s="405"/>
      <c r="AM180" s="405"/>
      <c r="AN180" s="408">
        <f>AH180*AF180</f>
        <v>0</v>
      </c>
      <c r="AO180" s="152" t="s">
        <v>181</v>
      </c>
      <c r="AP180" s="408"/>
      <c r="AQ180" s="152" t="s">
        <v>181</v>
      </c>
      <c r="AR180" s="667">
        <f>AP180+AN180</f>
        <v>0</v>
      </c>
      <c r="AS180" s="152" t="s">
        <v>181</v>
      </c>
      <c r="AT180" s="68"/>
      <c r="AU180" s="408"/>
      <c r="AV180" s="152"/>
      <c r="AW180" s="1272"/>
      <c r="AX180" s="1273"/>
      <c r="AY180" s="1274"/>
      <c r="AZ180" s="405"/>
      <c r="BA180" s="405"/>
      <c r="BB180" s="405"/>
      <c r="BC180" s="408">
        <f>AW180*AU180</f>
        <v>0</v>
      </c>
      <c r="BD180" s="152" t="s">
        <v>181</v>
      </c>
      <c r="BE180" s="408"/>
      <c r="BF180" s="152" t="s">
        <v>181</v>
      </c>
      <c r="BG180" s="667">
        <f>BE180+BC180</f>
        <v>0</v>
      </c>
      <c r="BH180" s="152" t="s">
        <v>181</v>
      </c>
      <c r="BI180" s="68"/>
      <c r="BJ180" s="408"/>
      <c r="BK180" s="152"/>
      <c r="BL180" s="1272"/>
      <c r="BM180" s="1273"/>
      <c r="BN180" s="1274"/>
      <c r="BO180" s="405"/>
      <c r="BP180" s="405"/>
      <c r="BQ180" s="405"/>
      <c r="BR180" s="408">
        <f>BL180*BJ180</f>
        <v>0</v>
      </c>
      <c r="BS180" s="152" t="s">
        <v>181</v>
      </c>
      <c r="BT180" s="408"/>
      <c r="BU180" s="152" t="s">
        <v>181</v>
      </c>
      <c r="BV180" s="667">
        <f>BT180+BR180</f>
        <v>0</v>
      </c>
      <c r="BW180" s="152" t="s">
        <v>181</v>
      </c>
      <c r="BX180" s="68"/>
      <c r="BY180" s="408"/>
      <c r="BZ180" s="152"/>
      <c r="CA180" s="1272"/>
      <c r="CB180" s="1273"/>
      <c r="CC180" s="1274"/>
      <c r="CD180" s="405"/>
      <c r="CE180" s="405"/>
      <c r="CF180" s="405"/>
      <c r="CG180" s="408">
        <f>CA180*BY180</f>
        <v>0</v>
      </c>
      <c r="CH180" s="152" t="s">
        <v>181</v>
      </c>
      <c r="CI180" s="408"/>
      <c r="CJ180" s="152" t="s">
        <v>181</v>
      </c>
      <c r="CK180" s="667">
        <f>CI180+CG180</f>
        <v>0</v>
      </c>
      <c r="CL180" s="152" t="s">
        <v>181</v>
      </c>
      <c r="CM180" s="187" t="s">
        <v>181</v>
      </c>
      <c r="CN180" s="185"/>
      <c r="CO180" s="185"/>
      <c r="CP180" s="665"/>
      <c r="CQ180" s="188"/>
      <c r="CR180" s="729"/>
      <c r="CS180" s="56"/>
      <c r="CT180" s="132"/>
      <c r="CU180" s="132"/>
      <c r="CV180" s="132"/>
      <c r="CW180" s="132"/>
      <c r="CX180" s="132"/>
      <c r="CY180" s="132"/>
      <c r="CZ180" s="127"/>
      <c r="DA180" s="127"/>
      <c r="DB180" s="127"/>
      <c r="DC180" s="127"/>
      <c r="DD180" s="127"/>
      <c r="DE180" s="127"/>
      <c r="DF180" s="127"/>
      <c r="DG180" s="127"/>
      <c r="DH180" s="127"/>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32"/>
      <c r="ED180" s="127"/>
      <c r="EE180" s="127"/>
      <c r="EF180" s="127"/>
      <c r="EG180" s="127"/>
      <c r="EH180" s="127"/>
      <c r="EI180" s="127"/>
      <c r="EJ180" s="127"/>
      <c r="EK180" s="127"/>
      <c r="EL180" s="127"/>
      <c r="EM180" s="127"/>
      <c r="EN180" s="127"/>
      <c r="EO180" s="127"/>
      <c r="EP180" s="127"/>
      <c r="EQ180" s="127"/>
      <c r="ER180" s="127"/>
      <c r="ES180" s="127"/>
      <c r="ET180" s="127"/>
      <c r="EU180" s="127"/>
      <c r="EV180" s="127"/>
      <c r="EW180" s="127"/>
      <c r="EX180" s="127"/>
      <c r="EY180" s="127"/>
      <c r="EZ180" s="127"/>
      <c r="FA180" s="127"/>
      <c r="FB180" s="127"/>
      <c r="FC180" s="127"/>
      <c r="FD180" s="127"/>
      <c r="FE180" s="127"/>
      <c r="FF180" s="127"/>
      <c r="FG180" s="127"/>
      <c r="FH180" s="127"/>
      <c r="FI180" s="127"/>
      <c r="FJ180" s="127"/>
      <c r="FK180" s="127"/>
      <c r="FL180" s="127"/>
    </row>
    <row r="181" spans="1:168" s="58" customFormat="1" ht="20.100000000000001" hidden="1" customHeight="1">
      <c r="A181" s="639"/>
      <c r="B181" s="721"/>
      <c r="C181" s="1257" t="s">
        <v>1241</v>
      </c>
      <c r="D181" s="1236"/>
      <c r="E181" s="1236"/>
      <c r="F181" s="1236"/>
      <c r="G181" s="1236"/>
      <c r="H181" s="1236"/>
      <c r="I181" s="1236"/>
      <c r="J181" s="1236"/>
      <c r="K181" s="1236"/>
      <c r="L181" s="1236"/>
      <c r="M181" s="1236"/>
      <c r="N181" s="1237"/>
      <c r="O181" s="701"/>
      <c r="P181" s="68"/>
      <c r="Q181" s="408"/>
      <c r="R181" s="152"/>
      <c r="S181" s="1272"/>
      <c r="T181" s="1273"/>
      <c r="U181" s="1274"/>
      <c r="V181" s="405"/>
      <c r="W181" s="405"/>
      <c r="X181" s="405"/>
      <c r="Y181" s="408">
        <f t="shared" ref="Y181:Y182" si="200">S181*Q181</f>
        <v>0</v>
      </c>
      <c r="Z181" s="152" t="s">
        <v>181</v>
      </c>
      <c r="AA181" s="408"/>
      <c r="AB181" s="152" t="s">
        <v>181</v>
      </c>
      <c r="AC181" s="667">
        <f t="shared" ref="AC181:AC182" si="201">AA181+Y181</f>
        <v>0</v>
      </c>
      <c r="AD181" s="152" t="s">
        <v>181</v>
      </c>
      <c r="AE181" s="68"/>
      <c r="AF181" s="408"/>
      <c r="AG181" s="152"/>
      <c r="AH181" s="1272"/>
      <c r="AI181" s="1273"/>
      <c r="AJ181" s="1274"/>
      <c r="AK181" s="405"/>
      <c r="AL181" s="405"/>
      <c r="AM181" s="405"/>
      <c r="AN181" s="408">
        <f t="shared" ref="AN181:AN182" si="202">AH181*AF181</f>
        <v>0</v>
      </c>
      <c r="AO181" s="152" t="s">
        <v>181</v>
      </c>
      <c r="AP181" s="408"/>
      <c r="AQ181" s="152" t="s">
        <v>181</v>
      </c>
      <c r="AR181" s="667">
        <f t="shared" ref="AR181:AR182" si="203">AP181+AN181</f>
        <v>0</v>
      </c>
      <c r="AS181" s="152" t="s">
        <v>181</v>
      </c>
      <c r="AT181" s="68"/>
      <c r="AU181" s="408"/>
      <c r="AV181" s="152"/>
      <c r="AW181" s="1272"/>
      <c r="AX181" s="1273"/>
      <c r="AY181" s="1274"/>
      <c r="AZ181" s="405"/>
      <c r="BA181" s="405"/>
      <c r="BB181" s="405"/>
      <c r="BC181" s="408">
        <f t="shared" ref="BC181:BC182" si="204">AW181*AU181</f>
        <v>0</v>
      </c>
      <c r="BD181" s="152" t="s">
        <v>181</v>
      </c>
      <c r="BE181" s="408"/>
      <c r="BF181" s="152" t="s">
        <v>181</v>
      </c>
      <c r="BG181" s="667">
        <f t="shared" ref="BG181:BG182" si="205">BE181+BC181</f>
        <v>0</v>
      </c>
      <c r="BH181" s="152" t="s">
        <v>181</v>
      </c>
      <c r="BI181" s="68"/>
      <c r="BJ181" s="408"/>
      <c r="BK181" s="152"/>
      <c r="BL181" s="1272"/>
      <c r="BM181" s="1273"/>
      <c r="BN181" s="1274"/>
      <c r="BO181" s="405"/>
      <c r="BP181" s="405"/>
      <c r="BQ181" s="405"/>
      <c r="BR181" s="408">
        <f t="shared" ref="BR181:BR182" si="206">BL181*BJ181</f>
        <v>0</v>
      </c>
      <c r="BS181" s="152" t="s">
        <v>181</v>
      </c>
      <c r="BT181" s="408"/>
      <c r="BU181" s="152" t="s">
        <v>181</v>
      </c>
      <c r="BV181" s="667">
        <f t="shared" ref="BV181:BV182" si="207">BT181+BR181</f>
        <v>0</v>
      </c>
      <c r="BW181" s="152" t="s">
        <v>181</v>
      </c>
      <c r="BX181" s="68"/>
      <c r="BY181" s="408"/>
      <c r="BZ181" s="152"/>
      <c r="CA181" s="1272"/>
      <c r="CB181" s="1273"/>
      <c r="CC181" s="1274"/>
      <c r="CD181" s="405"/>
      <c r="CE181" s="405"/>
      <c r="CF181" s="405"/>
      <c r="CG181" s="408">
        <f t="shared" ref="CG181:CG182" si="208">CA181*BY181</f>
        <v>0</v>
      </c>
      <c r="CH181" s="152" t="s">
        <v>181</v>
      </c>
      <c r="CI181" s="408"/>
      <c r="CJ181" s="152" t="s">
        <v>181</v>
      </c>
      <c r="CK181" s="667">
        <f t="shared" ref="CK181:CK182" si="209">CI181+CG181</f>
        <v>0</v>
      </c>
      <c r="CL181" s="152" t="s">
        <v>181</v>
      </c>
      <c r="CM181" s="187" t="s">
        <v>181</v>
      </c>
      <c r="CN181" s="185"/>
      <c r="CO181" s="185"/>
      <c r="CP181" s="665"/>
      <c r="CQ181" s="188"/>
      <c r="CR181" s="729"/>
      <c r="CS181" s="56"/>
      <c r="CT181" s="132"/>
      <c r="CU181" s="132"/>
      <c r="CV181" s="132"/>
      <c r="CW181" s="132"/>
      <c r="CX181" s="132"/>
      <c r="CY181" s="132"/>
      <c r="CZ181" s="127"/>
      <c r="DA181" s="127"/>
      <c r="DB181" s="127"/>
      <c r="DC181" s="127"/>
      <c r="DD181" s="127"/>
      <c r="DE181" s="127"/>
      <c r="DF181" s="127"/>
      <c r="DG181" s="127"/>
      <c r="DH181" s="127"/>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32"/>
      <c r="ED181" s="127"/>
      <c r="EE181" s="127"/>
      <c r="EF181" s="127"/>
      <c r="EG181" s="127"/>
      <c r="EH181" s="127"/>
      <c r="EI181" s="127"/>
      <c r="EJ181" s="127"/>
      <c r="EK181" s="127"/>
      <c r="EL181" s="127"/>
      <c r="EM181" s="127"/>
      <c r="EN181" s="127"/>
      <c r="EO181" s="127"/>
      <c r="EP181" s="127"/>
      <c r="EQ181" s="127"/>
      <c r="ER181" s="127"/>
      <c r="ES181" s="127"/>
      <c r="ET181" s="127"/>
      <c r="EU181" s="127"/>
      <c r="EV181" s="127"/>
      <c r="EW181" s="127"/>
      <c r="EX181" s="127"/>
      <c r="EY181" s="127"/>
      <c r="EZ181" s="127"/>
      <c r="FA181" s="127"/>
      <c r="FB181" s="127"/>
      <c r="FC181" s="127"/>
      <c r="FD181" s="127"/>
      <c r="FE181" s="127"/>
      <c r="FF181" s="127"/>
      <c r="FG181" s="127"/>
      <c r="FH181" s="127"/>
      <c r="FI181" s="127"/>
      <c r="FJ181" s="127"/>
      <c r="FK181" s="127"/>
      <c r="FL181" s="127"/>
    </row>
    <row r="182" spans="1:168" s="58" customFormat="1" ht="20.100000000000001" hidden="1" customHeight="1">
      <c r="A182" s="639"/>
      <c r="B182" s="721"/>
      <c r="C182" s="1257" t="s">
        <v>1241</v>
      </c>
      <c r="D182" s="1236"/>
      <c r="E182" s="1236"/>
      <c r="F182" s="1236"/>
      <c r="G182" s="1236"/>
      <c r="H182" s="1236"/>
      <c r="I182" s="1236"/>
      <c r="J182" s="1236"/>
      <c r="K182" s="1236"/>
      <c r="L182" s="1236"/>
      <c r="M182" s="1236"/>
      <c r="N182" s="1237"/>
      <c r="O182" s="701"/>
      <c r="P182" s="68"/>
      <c r="Q182" s="408"/>
      <c r="R182" s="152"/>
      <c r="S182" s="1272"/>
      <c r="T182" s="1273"/>
      <c r="U182" s="1274"/>
      <c r="V182" s="405"/>
      <c r="W182" s="405"/>
      <c r="X182" s="405"/>
      <c r="Y182" s="408">
        <f t="shared" si="200"/>
        <v>0</v>
      </c>
      <c r="Z182" s="152" t="s">
        <v>181</v>
      </c>
      <c r="AA182" s="408"/>
      <c r="AB182" s="152" t="s">
        <v>181</v>
      </c>
      <c r="AC182" s="667">
        <f t="shared" si="201"/>
        <v>0</v>
      </c>
      <c r="AD182" s="152" t="s">
        <v>181</v>
      </c>
      <c r="AE182" s="68"/>
      <c r="AF182" s="408"/>
      <c r="AG182" s="152"/>
      <c r="AH182" s="1272"/>
      <c r="AI182" s="1273"/>
      <c r="AJ182" s="1274"/>
      <c r="AK182" s="405"/>
      <c r="AL182" s="405"/>
      <c r="AM182" s="405"/>
      <c r="AN182" s="408">
        <f t="shared" si="202"/>
        <v>0</v>
      </c>
      <c r="AO182" s="152" t="s">
        <v>181</v>
      </c>
      <c r="AP182" s="408"/>
      <c r="AQ182" s="152" t="s">
        <v>181</v>
      </c>
      <c r="AR182" s="667">
        <f t="shared" si="203"/>
        <v>0</v>
      </c>
      <c r="AS182" s="152" t="s">
        <v>181</v>
      </c>
      <c r="AT182" s="68"/>
      <c r="AU182" s="408"/>
      <c r="AV182" s="152"/>
      <c r="AW182" s="1272"/>
      <c r="AX182" s="1273"/>
      <c r="AY182" s="1274"/>
      <c r="AZ182" s="405"/>
      <c r="BA182" s="405"/>
      <c r="BB182" s="405"/>
      <c r="BC182" s="408">
        <f t="shared" si="204"/>
        <v>0</v>
      </c>
      <c r="BD182" s="152" t="s">
        <v>181</v>
      </c>
      <c r="BE182" s="408"/>
      <c r="BF182" s="152" t="s">
        <v>181</v>
      </c>
      <c r="BG182" s="667">
        <f t="shared" si="205"/>
        <v>0</v>
      </c>
      <c r="BH182" s="152" t="s">
        <v>181</v>
      </c>
      <c r="BI182" s="68"/>
      <c r="BJ182" s="408"/>
      <c r="BK182" s="152"/>
      <c r="BL182" s="1272"/>
      <c r="BM182" s="1273"/>
      <c r="BN182" s="1274"/>
      <c r="BO182" s="405"/>
      <c r="BP182" s="405"/>
      <c r="BQ182" s="405"/>
      <c r="BR182" s="408">
        <f t="shared" si="206"/>
        <v>0</v>
      </c>
      <c r="BS182" s="152" t="s">
        <v>181</v>
      </c>
      <c r="BT182" s="408"/>
      <c r="BU182" s="152" t="s">
        <v>181</v>
      </c>
      <c r="BV182" s="667">
        <f t="shared" si="207"/>
        <v>0</v>
      </c>
      <c r="BW182" s="152" t="s">
        <v>181</v>
      </c>
      <c r="BX182" s="68"/>
      <c r="BY182" s="408"/>
      <c r="BZ182" s="152"/>
      <c r="CA182" s="1272"/>
      <c r="CB182" s="1273"/>
      <c r="CC182" s="1274"/>
      <c r="CD182" s="405"/>
      <c r="CE182" s="405"/>
      <c r="CF182" s="405"/>
      <c r="CG182" s="408">
        <f t="shared" si="208"/>
        <v>0</v>
      </c>
      <c r="CH182" s="152" t="s">
        <v>181</v>
      </c>
      <c r="CI182" s="408"/>
      <c r="CJ182" s="152" t="s">
        <v>181</v>
      </c>
      <c r="CK182" s="667">
        <f t="shared" si="209"/>
        <v>0</v>
      </c>
      <c r="CL182" s="152" t="s">
        <v>181</v>
      </c>
      <c r="CM182" s="187" t="s">
        <v>181</v>
      </c>
      <c r="CN182" s="185"/>
      <c r="CO182" s="185"/>
      <c r="CP182" s="665"/>
      <c r="CQ182" s="188"/>
      <c r="CR182" s="729"/>
      <c r="CS182" s="56"/>
      <c r="CT182" s="132"/>
      <c r="CU182" s="132"/>
      <c r="CV182" s="132"/>
      <c r="CW182" s="132"/>
      <c r="CX182" s="132"/>
      <c r="CY182" s="132"/>
      <c r="CZ182" s="127"/>
      <c r="DA182" s="127"/>
      <c r="DB182" s="127"/>
      <c r="DC182" s="127"/>
      <c r="DD182" s="127"/>
      <c r="DE182" s="127"/>
      <c r="DF182" s="127"/>
      <c r="DG182" s="127"/>
      <c r="DH182" s="127"/>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32"/>
      <c r="ED182" s="127"/>
      <c r="EE182" s="127"/>
      <c r="EF182" s="127"/>
      <c r="EG182" s="127"/>
      <c r="EH182" s="127"/>
      <c r="EI182" s="127"/>
      <c r="EJ182" s="127"/>
      <c r="EK182" s="127"/>
      <c r="EL182" s="127"/>
      <c r="EM182" s="127"/>
      <c r="EN182" s="127"/>
      <c r="EO182" s="127"/>
      <c r="EP182" s="127"/>
      <c r="EQ182" s="127"/>
      <c r="ER182" s="127"/>
      <c r="ES182" s="127"/>
      <c r="ET182" s="127"/>
      <c r="EU182" s="127"/>
      <c r="EV182" s="127"/>
      <c r="EW182" s="127"/>
      <c r="EX182" s="127"/>
      <c r="EY182" s="127"/>
      <c r="EZ182" s="127"/>
      <c r="FA182" s="127"/>
      <c r="FB182" s="127"/>
      <c r="FC182" s="127"/>
      <c r="FD182" s="127"/>
      <c r="FE182" s="127"/>
      <c r="FF182" s="127"/>
      <c r="FG182" s="127"/>
      <c r="FH182" s="127"/>
      <c r="FI182" s="127"/>
      <c r="FJ182" s="127"/>
      <c r="FK182" s="127"/>
      <c r="FL182" s="127"/>
    </row>
    <row r="183" spans="1:168" s="58" customFormat="1" ht="4.9000000000000004" customHeight="1">
      <c r="A183" s="639" t="s">
        <v>181</v>
      </c>
      <c r="B183" s="701" t="s">
        <v>181</v>
      </c>
      <c r="C183" s="701" t="s">
        <v>181</v>
      </c>
      <c r="D183" s="701" t="s">
        <v>181</v>
      </c>
      <c r="E183" s="701" t="s">
        <v>181</v>
      </c>
      <c r="F183" s="701" t="s">
        <v>181</v>
      </c>
      <c r="G183" s="701" t="s">
        <v>181</v>
      </c>
      <c r="H183" s="701" t="s">
        <v>181</v>
      </c>
      <c r="I183" s="701"/>
      <c r="J183" s="701"/>
      <c r="K183" s="701"/>
      <c r="L183" s="701"/>
      <c r="M183" s="701" t="s">
        <v>181</v>
      </c>
      <c r="N183" s="723" t="s">
        <v>181</v>
      </c>
      <c r="O183" s="723" t="s">
        <v>181</v>
      </c>
      <c r="P183" s="68" t="s">
        <v>181</v>
      </c>
      <c r="Q183" s="152" t="s">
        <v>181</v>
      </c>
      <c r="R183" s="152" t="s">
        <v>181</v>
      </c>
      <c r="S183" s="152" t="s">
        <v>181</v>
      </c>
      <c r="T183" s="152" t="s">
        <v>181</v>
      </c>
      <c r="U183" s="401"/>
      <c r="V183" s="401"/>
      <c r="W183" s="401"/>
      <c r="X183" s="401"/>
      <c r="Y183" s="401"/>
      <c r="Z183" s="401"/>
      <c r="AA183" s="401"/>
      <c r="AB183" s="401"/>
      <c r="AC183" s="401"/>
      <c r="AD183" s="152" t="s">
        <v>181</v>
      </c>
      <c r="AE183" s="68" t="s">
        <v>181</v>
      </c>
      <c r="AF183" s="152" t="s">
        <v>181</v>
      </c>
      <c r="AG183" s="152" t="s">
        <v>181</v>
      </c>
      <c r="AH183" s="152" t="s">
        <v>181</v>
      </c>
      <c r="AI183" s="152" t="s">
        <v>181</v>
      </c>
      <c r="AJ183" s="401"/>
      <c r="AK183" s="401"/>
      <c r="AL183" s="401"/>
      <c r="AM183" s="401"/>
      <c r="AN183" s="401"/>
      <c r="AO183" s="401"/>
      <c r="AP183" s="401"/>
      <c r="AQ183" s="401"/>
      <c r="AR183" s="401"/>
      <c r="AS183" s="152" t="s">
        <v>181</v>
      </c>
      <c r="AT183" s="68" t="s">
        <v>181</v>
      </c>
      <c r="AU183" s="152" t="s">
        <v>181</v>
      </c>
      <c r="AV183" s="152" t="s">
        <v>181</v>
      </c>
      <c r="AW183" s="152" t="s">
        <v>181</v>
      </c>
      <c r="AX183" s="152" t="s">
        <v>181</v>
      </c>
      <c r="AY183" s="401"/>
      <c r="AZ183" s="401"/>
      <c r="BA183" s="401"/>
      <c r="BB183" s="401"/>
      <c r="BC183" s="401"/>
      <c r="BD183" s="401"/>
      <c r="BE183" s="401"/>
      <c r="BF183" s="401"/>
      <c r="BG183" s="401"/>
      <c r="BH183" s="152" t="s">
        <v>181</v>
      </c>
      <c r="BI183" s="68" t="s">
        <v>181</v>
      </c>
      <c r="BJ183" s="152" t="s">
        <v>181</v>
      </c>
      <c r="BK183" s="152" t="s">
        <v>181</v>
      </c>
      <c r="BL183" s="152" t="s">
        <v>181</v>
      </c>
      <c r="BM183" s="152" t="s">
        <v>181</v>
      </c>
      <c r="BN183" s="401"/>
      <c r="BO183" s="401"/>
      <c r="BP183" s="401"/>
      <c r="BQ183" s="401"/>
      <c r="BR183" s="401"/>
      <c r="BS183" s="401"/>
      <c r="BT183" s="401"/>
      <c r="BU183" s="401"/>
      <c r="BV183" s="401"/>
      <c r="BW183" s="152" t="s">
        <v>181</v>
      </c>
      <c r="BX183" s="68" t="s">
        <v>181</v>
      </c>
      <c r="BY183" s="152" t="s">
        <v>181</v>
      </c>
      <c r="BZ183" s="152" t="s">
        <v>181</v>
      </c>
      <c r="CA183" s="152" t="s">
        <v>181</v>
      </c>
      <c r="CB183" s="152" t="s">
        <v>181</v>
      </c>
      <c r="CC183" s="401"/>
      <c r="CD183" s="401"/>
      <c r="CE183" s="401"/>
      <c r="CF183" s="401"/>
      <c r="CG183" s="401"/>
      <c r="CH183" s="401"/>
      <c r="CI183" s="401"/>
      <c r="CJ183" s="401"/>
      <c r="CK183" s="401"/>
      <c r="CL183" s="152" t="s">
        <v>181</v>
      </c>
      <c r="CM183" s="187" t="s">
        <v>181</v>
      </c>
      <c r="CN183" s="185"/>
      <c r="CO183" s="185"/>
      <c r="CP183" s="661" t="s">
        <v>181</v>
      </c>
      <c r="CQ183" s="188" t="s">
        <v>181</v>
      </c>
      <c r="CR183" s="729"/>
      <c r="CS183" s="56" t="s">
        <v>181</v>
      </c>
      <c r="CT183" s="132" t="s">
        <v>181</v>
      </c>
      <c r="CU183" s="132" t="s">
        <v>181</v>
      </c>
      <c r="CV183" s="132" t="s">
        <v>181</v>
      </c>
      <c r="CW183" s="132" t="s">
        <v>181</v>
      </c>
      <c r="CX183" s="132" t="s">
        <v>181</v>
      </c>
      <c r="CY183" s="132" t="s">
        <v>181</v>
      </c>
      <c r="CZ183" s="127"/>
      <c r="DA183" s="127"/>
      <c r="DB183" s="127"/>
      <c r="DC183" s="127"/>
      <c r="DD183" s="127"/>
      <c r="DE183" s="127"/>
      <c r="DF183" s="127"/>
      <c r="DG183" s="127"/>
      <c r="DH183" s="127"/>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32" t="s">
        <v>181</v>
      </c>
      <c r="ED183" s="127"/>
      <c r="EE183" s="127"/>
      <c r="EF183" s="127"/>
      <c r="EG183" s="127"/>
      <c r="EH183" s="127"/>
      <c r="EI183" s="127"/>
      <c r="EJ183" s="127"/>
      <c r="EK183" s="127"/>
      <c r="EL183" s="127"/>
      <c r="EM183" s="127"/>
      <c r="EN183" s="127"/>
      <c r="EO183" s="127"/>
      <c r="EP183" s="127"/>
      <c r="EQ183" s="127"/>
      <c r="ER183" s="127"/>
      <c r="ES183" s="127"/>
      <c r="ET183" s="127"/>
      <c r="EU183" s="127"/>
      <c r="EV183" s="127"/>
      <c r="EW183" s="127"/>
      <c r="EX183" s="127"/>
      <c r="EY183" s="127"/>
      <c r="EZ183" s="127"/>
      <c r="FA183" s="127"/>
      <c r="FB183" s="127"/>
      <c r="FC183" s="127"/>
      <c r="FD183" s="127"/>
      <c r="FE183" s="127"/>
      <c r="FF183" s="127"/>
      <c r="FG183" s="127"/>
      <c r="FH183" s="127"/>
      <c r="FI183" s="127"/>
      <c r="FJ183" s="127"/>
      <c r="FK183" s="127"/>
      <c r="FL183" s="127"/>
    </row>
    <row r="184" spans="1:168" s="58" customFormat="1" ht="20.25" customHeight="1">
      <c r="A184" s="639" t="s">
        <v>181</v>
      </c>
      <c r="B184" s="720">
        <v>2</v>
      </c>
      <c r="C184" s="1092" t="s">
        <v>263</v>
      </c>
      <c r="D184" s="1093"/>
      <c r="E184" s="1093"/>
      <c r="F184" s="1093"/>
      <c r="G184" s="1093"/>
      <c r="H184" s="1093"/>
      <c r="I184" s="1093"/>
      <c r="J184" s="1093"/>
      <c r="K184" s="1093"/>
      <c r="L184" s="1093"/>
      <c r="M184" s="1093"/>
      <c r="N184" s="1093"/>
      <c r="O184" s="701" t="s">
        <v>181</v>
      </c>
      <c r="P184" s="68" t="s">
        <v>181</v>
      </c>
      <c r="Q184" s="152" t="s">
        <v>181</v>
      </c>
      <c r="R184" s="152" t="s">
        <v>181</v>
      </c>
      <c r="S184" s="152" t="s">
        <v>181</v>
      </c>
      <c r="T184" s="152" t="s">
        <v>181</v>
      </c>
      <c r="U184" s="401"/>
      <c r="V184" s="401"/>
      <c r="W184" s="401"/>
      <c r="X184" s="401"/>
      <c r="Y184" s="401"/>
      <c r="Z184" s="401"/>
      <c r="AA184" s="401"/>
      <c r="AB184" s="401"/>
      <c r="AC184" s="401"/>
      <c r="AD184" s="152" t="s">
        <v>181</v>
      </c>
      <c r="AE184" s="68" t="s">
        <v>181</v>
      </c>
      <c r="AF184" s="152" t="s">
        <v>181</v>
      </c>
      <c r="AG184" s="152" t="s">
        <v>181</v>
      </c>
      <c r="AH184" s="152" t="s">
        <v>181</v>
      </c>
      <c r="AI184" s="152" t="s">
        <v>181</v>
      </c>
      <c r="AJ184" s="401"/>
      <c r="AK184" s="401"/>
      <c r="AL184" s="401"/>
      <c r="AM184" s="401"/>
      <c r="AN184" s="401"/>
      <c r="AO184" s="401"/>
      <c r="AP184" s="401"/>
      <c r="AQ184" s="401"/>
      <c r="AR184" s="401"/>
      <c r="AS184" s="152" t="s">
        <v>181</v>
      </c>
      <c r="AT184" s="68" t="s">
        <v>181</v>
      </c>
      <c r="AU184" s="152" t="s">
        <v>181</v>
      </c>
      <c r="AV184" s="152" t="s">
        <v>181</v>
      </c>
      <c r="AW184" s="152" t="s">
        <v>181</v>
      </c>
      <c r="AX184" s="152" t="s">
        <v>181</v>
      </c>
      <c r="AY184" s="401"/>
      <c r="AZ184" s="401"/>
      <c r="BA184" s="401"/>
      <c r="BB184" s="401"/>
      <c r="BC184" s="401"/>
      <c r="BD184" s="401"/>
      <c r="BE184" s="401"/>
      <c r="BF184" s="401"/>
      <c r="BG184" s="401"/>
      <c r="BH184" s="152" t="s">
        <v>181</v>
      </c>
      <c r="BI184" s="68" t="s">
        <v>181</v>
      </c>
      <c r="BJ184" s="152" t="s">
        <v>181</v>
      </c>
      <c r="BK184" s="152" t="s">
        <v>181</v>
      </c>
      <c r="BL184" s="152" t="s">
        <v>181</v>
      </c>
      <c r="BM184" s="152" t="s">
        <v>181</v>
      </c>
      <c r="BN184" s="401"/>
      <c r="BO184" s="401"/>
      <c r="BP184" s="401"/>
      <c r="BQ184" s="401"/>
      <c r="BR184" s="401"/>
      <c r="BS184" s="401"/>
      <c r="BT184" s="401"/>
      <c r="BU184" s="401"/>
      <c r="BV184" s="401"/>
      <c r="BW184" s="152" t="s">
        <v>181</v>
      </c>
      <c r="BX184" s="68" t="s">
        <v>181</v>
      </c>
      <c r="BY184" s="152" t="s">
        <v>181</v>
      </c>
      <c r="BZ184" s="152" t="s">
        <v>181</v>
      </c>
      <c r="CA184" s="152" t="s">
        <v>181</v>
      </c>
      <c r="CB184" s="152" t="s">
        <v>181</v>
      </c>
      <c r="CC184" s="401"/>
      <c r="CD184" s="401"/>
      <c r="CE184" s="401"/>
      <c r="CF184" s="401"/>
      <c r="CG184" s="401"/>
      <c r="CH184" s="401"/>
      <c r="CI184" s="401"/>
      <c r="CJ184" s="401"/>
      <c r="CK184" s="401"/>
      <c r="CL184" s="152" t="s">
        <v>181</v>
      </c>
      <c r="CM184" s="187" t="s">
        <v>181</v>
      </c>
      <c r="CN184" s="185"/>
      <c r="CO184" s="185"/>
      <c r="CP184" s="661" t="s">
        <v>181</v>
      </c>
      <c r="CQ184" s="188" t="s">
        <v>181</v>
      </c>
      <c r="CR184" s="729"/>
      <c r="CS184" s="56" t="s">
        <v>181</v>
      </c>
      <c r="CT184" s="132" t="s">
        <v>181</v>
      </c>
      <c r="CU184" s="132" t="s">
        <v>181</v>
      </c>
      <c r="CV184" s="132" t="s">
        <v>181</v>
      </c>
      <c r="CW184" s="132" t="s">
        <v>181</v>
      </c>
      <c r="CX184" s="132" t="s">
        <v>181</v>
      </c>
      <c r="CY184" s="132" t="s">
        <v>181</v>
      </c>
      <c r="CZ184" s="127"/>
      <c r="DA184" s="127"/>
      <c r="DB184" s="127"/>
      <c r="DC184" s="127"/>
      <c r="DD184" s="127"/>
      <c r="DE184" s="127"/>
      <c r="DF184" s="127"/>
      <c r="DG184" s="127"/>
      <c r="DH184" s="127"/>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32" t="s">
        <v>181</v>
      </c>
      <c r="ED184" s="127"/>
      <c r="EE184" s="127"/>
      <c r="EF184" s="127"/>
      <c r="EG184" s="127"/>
      <c r="EH184" s="127"/>
      <c r="EI184" s="127"/>
      <c r="EJ184" s="127"/>
      <c r="EK184" s="127"/>
      <c r="EL184" s="127"/>
      <c r="EM184" s="127"/>
      <c r="EN184" s="127"/>
      <c r="EO184" s="127"/>
      <c r="EP184" s="127"/>
      <c r="EQ184" s="127"/>
      <c r="ER184" s="127"/>
      <c r="ES184" s="127"/>
      <c r="ET184" s="127"/>
      <c r="EU184" s="127"/>
      <c r="EV184" s="127"/>
      <c r="EW184" s="127"/>
      <c r="EX184" s="127"/>
      <c r="EY184" s="127"/>
      <c r="EZ184" s="127"/>
      <c r="FA184" s="127"/>
      <c r="FB184" s="127"/>
      <c r="FC184" s="127"/>
      <c r="FD184" s="127"/>
      <c r="FE184" s="127"/>
      <c r="FF184" s="127"/>
      <c r="FG184" s="127"/>
      <c r="FH184" s="127"/>
      <c r="FI184" s="127"/>
      <c r="FJ184" s="127"/>
      <c r="FK184" s="127"/>
      <c r="FL184" s="127"/>
    </row>
    <row r="185" spans="1:168" s="58" customFormat="1" ht="20.100000000000001" customHeight="1">
      <c r="A185" s="639"/>
      <c r="B185" s="721"/>
      <c r="C185" s="1257" t="s">
        <v>1241</v>
      </c>
      <c r="D185" s="1236"/>
      <c r="E185" s="1236"/>
      <c r="F185" s="1236"/>
      <c r="G185" s="1236"/>
      <c r="H185" s="1236"/>
      <c r="I185" s="1236"/>
      <c r="J185" s="1236"/>
      <c r="K185" s="1236"/>
      <c r="L185" s="1236"/>
      <c r="M185" s="1236"/>
      <c r="N185" s="1237"/>
      <c r="O185" s="701"/>
      <c r="P185" s="68"/>
      <c r="Q185" s="408"/>
      <c r="R185" s="152"/>
      <c r="S185" s="1272"/>
      <c r="T185" s="1273"/>
      <c r="U185" s="1274"/>
      <c r="V185" s="405"/>
      <c r="W185" s="405"/>
      <c r="X185" s="405"/>
      <c r="Y185" s="408">
        <f>S185*Q185</f>
        <v>0</v>
      </c>
      <c r="Z185" s="152" t="s">
        <v>181</v>
      </c>
      <c r="AA185" s="408"/>
      <c r="AB185" s="152" t="s">
        <v>181</v>
      </c>
      <c r="AC185" s="667">
        <f>AA185+Y185</f>
        <v>0</v>
      </c>
      <c r="AD185" s="152" t="s">
        <v>181</v>
      </c>
      <c r="AE185" s="68"/>
      <c r="AF185" s="408"/>
      <c r="AG185" s="152"/>
      <c r="AH185" s="1272"/>
      <c r="AI185" s="1273"/>
      <c r="AJ185" s="1274"/>
      <c r="AK185" s="405"/>
      <c r="AL185" s="405"/>
      <c r="AM185" s="405"/>
      <c r="AN185" s="408">
        <f>AH185*AF185</f>
        <v>0</v>
      </c>
      <c r="AO185" s="152" t="s">
        <v>181</v>
      </c>
      <c r="AP185" s="408"/>
      <c r="AQ185" s="152" t="s">
        <v>181</v>
      </c>
      <c r="AR185" s="667">
        <f>AP185+AN185</f>
        <v>0</v>
      </c>
      <c r="AS185" s="152" t="s">
        <v>181</v>
      </c>
      <c r="AT185" s="68"/>
      <c r="AU185" s="408"/>
      <c r="AV185" s="152"/>
      <c r="AW185" s="1272"/>
      <c r="AX185" s="1273"/>
      <c r="AY185" s="1274"/>
      <c r="AZ185" s="405"/>
      <c r="BA185" s="405"/>
      <c r="BB185" s="405"/>
      <c r="BC185" s="408">
        <f>AW185*AU185</f>
        <v>0</v>
      </c>
      <c r="BD185" s="152" t="s">
        <v>181</v>
      </c>
      <c r="BE185" s="408"/>
      <c r="BF185" s="152" t="s">
        <v>181</v>
      </c>
      <c r="BG185" s="667">
        <f>BE185+BC185</f>
        <v>0</v>
      </c>
      <c r="BH185" s="152" t="s">
        <v>181</v>
      </c>
      <c r="BI185" s="68"/>
      <c r="BJ185" s="408"/>
      <c r="BK185" s="152"/>
      <c r="BL185" s="1272"/>
      <c r="BM185" s="1273"/>
      <c r="BN185" s="1274"/>
      <c r="BO185" s="405"/>
      <c r="BP185" s="405"/>
      <c r="BQ185" s="405"/>
      <c r="BR185" s="408">
        <f>BL185*BJ185</f>
        <v>0</v>
      </c>
      <c r="BS185" s="152" t="s">
        <v>181</v>
      </c>
      <c r="BT185" s="408"/>
      <c r="BU185" s="152" t="s">
        <v>181</v>
      </c>
      <c r="BV185" s="667">
        <f>BT185+BR185</f>
        <v>0</v>
      </c>
      <c r="BW185" s="152" t="s">
        <v>181</v>
      </c>
      <c r="BX185" s="68"/>
      <c r="BY185" s="408"/>
      <c r="BZ185" s="152"/>
      <c r="CA185" s="1272"/>
      <c r="CB185" s="1273"/>
      <c r="CC185" s="1274"/>
      <c r="CD185" s="405"/>
      <c r="CE185" s="405"/>
      <c r="CF185" s="405"/>
      <c r="CG185" s="408">
        <f>CA185*BY185</f>
        <v>0</v>
      </c>
      <c r="CH185" s="152" t="s">
        <v>181</v>
      </c>
      <c r="CI185" s="408"/>
      <c r="CJ185" s="152" t="s">
        <v>181</v>
      </c>
      <c r="CK185" s="667">
        <f>CI185+CG185</f>
        <v>0</v>
      </c>
      <c r="CL185" s="152" t="s">
        <v>181</v>
      </c>
      <c r="CM185" s="187" t="s">
        <v>181</v>
      </c>
      <c r="CN185" s="185"/>
      <c r="CO185" s="185"/>
      <c r="CP185" s="665"/>
      <c r="CQ185" s="188"/>
      <c r="CR185" s="729"/>
      <c r="CS185" s="56"/>
      <c r="CT185" s="132"/>
      <c r="CU185" s="132"/>
      <c r="CV185" s="132"/>
      <c r="CW185" s="132"/>
      <c r="CX185" s="132"/>
      <c r="CY185" s="132"/>
      <c r="CZ185" s="127"/>
      <c r="DA185" s="127"/>
      <c r="DB185" s="127"/>
      <c r="DC185" s="127"/>
      <c r="DD185" s="127"/>
      <c r="DE185" s="127"/>
      <c r="DF185" s="127"/>
      <c r="DG185" s="127"/>
      <c r="DH185" s="127"/>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32"/>
      <c r="ED185" s="127"/>
      <c r="EE185" s="127"/>
      <c r="EF185" s="127"/>
      <c r="EG185" s="127"/>
      <c r="EH185" s="127"/>
      <c r="EI185" s="127"/>
      <c r="EJ185" s="127"/>
      <c r="EK185" s="127"/>
      <c r="EL185" s="127"/>
      <c r="EM185" s="127"/>
      <c r="EN185" s="127"/>
      <c r="EO185" s="127"/>
      <c r="EP185" s="127"/>
      <c r="EQ185" s="127"/>
      <c r="ER185" s="127"/>
      <c r="ES185" s="127"/>
      <c r="ET185" s="127"/>
      <c r="EU185" s="127"/>
      <c r="EV185" s="127"/>
      <c r="EW185" s="127"/>
      <c r="EX185" s="127"/>
      <c r="EY185" s="127"/>
      <c r="EZ185" s="127"/>
      <c r="FA185" s="127"/>
      <c r="FB185" s="127"/>
      <c r="FC185" s="127"/>
      <c r="FD185" s="127"/>
      <c r="FE185" s="127"/>
      <c r="FF185" s="127"/>
      <c r="FG185" s="127"/>
      <c r="FH185" s="127"/>
      <c r="FI185" s="127"/>
      <c r="FJ185" s="127"/>
      <c r="FK185" s="127"/>
      <c r="FL185" s="127"/>
    </row>
    <row r="186" spans="1:168" s="58" customFormat="1" ht="20.100000000000001" hidden="1" customHeight="1">
      <c r="A186" s="639"/>
      <c r="B186" s="721"/>
      <c r="C186" s="1257" t="s">
        <v>1241</v>
      </c>
      <c r="D186" s="1236"/>
      <c r="E186" s="1236"/>
      <c r="F186" s="1236"/>
      <c r="G186" s="1236"/>
      <c r="H186" s="1236"/>
      <c r="I186" s="1236"/>
      <c r="J186" s="1236"/>
      <c r="K186" s="1236"/>
      <c r="L186" s="1236"/>
      <c r="M186" s="1236"/>
      <c r="N186" s="1237"/>
      <c r="O186" s="701"/>
      <c r="P186" s="68"/>
      <c r="Q186" s="408"/>
      <c r="R186" s="152"/>
      <c r="S186" s="1272"/>
      <c r="T186" s="1273"/>
      <c r="U186" s="1274"/>
      <c r="V186" s="405"/>
      <c r="W186" s="405"/>
      <c r="X186" s="405"/>
      <c r="Y186" s="408">
        <f t="shared" ref="Y186:Y187" si="210">S186*Q186</f>
        <v>0</v>
      </c>
      <c r="Z186" s="152" t="s">
        <v>181</v>
      </c>
      <c r="AA186" s="408"/>
      <c r="AB186" s="152" t="s">
        <v>181</v>
      </c>
      <c r="AC186" s="667">
        <f t="shared" ref="AC186:AC187" si="211">AA186+Y186</f>
        <v>0</v>
      </c>
      <c r="AD186" s="152" t="s">
        <v>181</v>
      </c>
      <c r="AE186" s="68"/>
      <c r="AF186" s="408"/>
      <c r="AG186" s="152"/>
      <c r="AH186" s="1272"/>
      <c r="AI186" s="1273"/>
      <c r="AJ186" s="1274"/>
      <c r="AK186" s="405"/>
      <c r="AL186" s="405"/>
      <c r="AM186" s="405"/>
      <c r="AN186" s="408">
        <f t="shared" ref="AN186:AN187" si="212">AH186*AF186</f>
        <v>0</v>
      </c>
      <c r="AO186" s="152" t="s">
        <v>181</v>
      </c>
      <c r="AP186" s="408"/>
      <c r="AQ186" s="152" t="s">
        <v>181</v>
      </c>
      <c r="AR186" s="667">
        <f t="shared" ref="AR186:AR187" si="213">AP186+AN186</f>
        <v>0</v>
      </c>
      <c r="AS186" s="152" t="s">
        <v>181</v>
      </c>
      <c r="AT186" s="68"/>
      <c r="AU186" s="408"/>
      <c r="AV186" s="152"/>
      <c r="AW186" s="1272"/>
      <c r="AX186" s="1273"/>
      <c r="AY186" s="1274"/>
      <c r="AZ186" s="405"/>
      <c r="BA186" s="405"/>
      <c r="BB186" s="405"/>
      <c r="BC186" s="408">
        <f t="shared" ref="BC186:BC187" si="214">AW186*AU186</f>
        <v>0</v>
      </c>
      <c r="BD186" s="152" t="s">
        <v>181</v>
      </c>
      <c r="BE186" s="408"/>
      <c r="BF186" s="152" t="s">
        <v>181</v>
      </c>
      <c r="BG186" s="667">
        <f t="shared" ref="BG186:BG187" si="215">BE186+BC186</f>
        <v>0</v>
      </c>
      <c r="BH186" s="152" t="s">
        <v>181</v>
      </c>
      <c r="BI186" s="68"/>
      <c r="BJ186" s="408"/>
      <c r="BK186" s="152"/>
      <c r="BL186" s="1272"/>
      <c r="BM186" s="1273"/>
      <c r="BN186" s="1274"/>
      <c r="BO186" s="405"/>
      <c r="BP186" s="405"/>
      <c r="BQ186" s="405"/>
      <c r="BR186" s="408">
        <f t="shared" ref="BR186:BR187" si="216">BL186*BJ186</f>
        <v>0</v>
      </c>
      <c r="BS186" s="152" t="s">
        <v>181</v>
      </c>
      <c r="BT186" s="408"/>
      <c r="BU186" s="152" t="s">
        <v>181</v>
      </c>
      <c r="BV186" s="667">
        <f t="shared" ref="BV186:BV187" si="217">BT186+BR186</f>
        <v>0</v>
      </c>
      <c r="BW186" s="152" t="s">
        <v>181</v>
      </c>
      <c r="BX186" s="68"/>
      <c r="BY186" s="408"/>
      <c r="BZ186" s="152"/>
      <c r="CA186" s="1272"/>
      <c r="CB186" s="1273"/>
      <c r="CC186" s="1274"/>
      <c r="CD186" s="405"/>
      <c r="CE186" s="405"/>
      <c r="CF186" s="405"/>
      <c r="CG186" s="408">
        <f t="shared" ref="CG186:CG187" si="218">CA186*BY186</f>
        <v>0</v>
      </c>
      <c r="CH186" s="152" t="s">
        <v>181</v>
      </c>
      <c r="CI186" s="408"/>
      <c r="CJ186" s="152" t="s">
        <v>181</v>
      </c>
      <c r="CK186" s="667">
        <f t="shared" ref="CK186:CK187" si="219">CI186+CG186</f>
        <v>0</v>
      </c>
      <c r="CL186" s="152" t="s">
        <v>181</v>
      </c>
      <c r="CM186" s="187" t="s">
        <v>181</v>
      </c>
      <c r="CN186" s="185"/>
      <c r="CO186" s="185"/>
      <c r="CP186" s="665"/>
      <c r="CQ186" s="188"/>
      <c r="CR186" s="729"/>
      <c r="CS186" s="56"/>
      <c r="CT186" s="132"/>
      <c r="CU186" s="132"/>
      <c r="CV186" s="132"/>
      <c r="CW186" s="132"/>
      <c r="CX186" s="132"/>
      <c r="CY186" s="132"/>
      <c r="CZ186" s="127"/>
      <c r="DA186" s="127"/>
      <c r="DB186" s="127"/>
      <c r="DC186" s="127"/>
      <c r="DD186" s="127"/>
      <c r="DE186" s="127"/>
      <c r="DF186" s="127"/>
      <c r="DG186" s="127"/>
      <c r="DH186" s="127"/>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32"/>
      <c r="ED186" s="127"/>
      <c r="EE186" s="127"/>
      <c r="EF186" s="127"/>
      <c r="EG186" s="127"/>
      <c r="EH186" s="127"/>
      <c r="EI186" s="127"/>
      <c r="EJ186" s="127"/>
      <c r="EK186" s="127"/>
      <c r="EL186" s="127"/>
      <c r="EM186" s="127"/>
      <c r="EN186" s="127"/>
      <c r="EO186" s="127"/>
      <c r="EP186" s="127"/>
      <c r="EQ186" s="127"/>
      <c r="ER186" s="127"/>
      <c r="ES186" s="127"/>
      <c r="ET186" s="127"/>
      <c r="EU186" s="127"/>
      <c r="EV186" s="127"/>
      <c r="EW186" s="127"/>
      <c r="EX186" s="127"/>
      <c r="EY186" s="127"/>
      <c r="EZ186" s="127"/>
      <c r="FA186" s="127"/>
      <c r="FB186" s="127"/>
      <c r="FC186" s="127"/>
      <c r="FD186" s="127"/>
      <c r="FE186" s="127"/>
      <c r="FF186" s="127"/>
      <c r="FG186" s="127"/>
      <c r="FH186" s="127"/>
      <c r="FI186" s="127"/>
      <c r="FJ186" s="127"/>
      <c r="FK186" s="127"/>
      <c r="FL186" s="127"/>
    </row>
    <row r="187" spans="1:168" s="58" customFormat="1" ht="20.100000000000001" hidden="1" customHeight="1">
      <c r="A187" s="639"/>
      <c r="B187" s="721"/>
      <c r="C187" s="1257" t="s">
        <v>1241</v>
      </c>
      <c r="D187" s="1236"/>
      <c r="E187" s="1236"/>
      <c r="F187" s="1236"/>
      <c r="G187" s="1236"/>
      <c r="H187" s="1236"/>
      <c r="I187" s="1236"/>
      <c r="J187" s="1236"/>
      <c r="K187" s="1236"/>
      <c r="L187" s="1236"/>
      <c r="M187" s="1236"/>
      <c r="N187" s="1237"/>
      <c r="O187" s="701"/>
      <c r="P187" s="68"/>
      <c r="Q187" s="408"/>
      <c r="R187" s="152"/>
      <c r="S187" s="1272"/>
      <c r="T187" s="1273"/>
      <c r="U187" s="1274"/>
      <c r="V187" s="405"/>
      <c r="W187" s="405"/>
      <c r="X187" s="405"/>
      <c r="Y187" s="408">
        <f t="shared" si="210"/>
        <v>0</v>
      </c>
      <c r="Z187" s="152" t="s">
        <v>181</v>
      </c>
      <c r="AA187" s="408"/>
      <c r="AB187" s="152" t="s">
        <v>181</v>
      </c>
      <c r="AC187" s="667">
        <f t="shared" si="211"/>
        <v>0</v>
      </c>
      <c r="AD187" s="152" t="s">
        <v>181</v>
      </c>
      <c r="AE187" s="68"/>
      <c r="AF187" s="408"/>
      <c r="AG187" s="152"/>
      <c r="AH187" s="1272"/>
      <c r="AI187" s="1273"/>
      <c r="AJ187" s="1274"/>
      <c r="AK187" s="405"/>
      <c r="AL187" s="405"/>
      <c r="AM187" s="405"/>
      <c r="AN187" s="408">
        <f t="shared" si="212"/>
        <v>0</v>
      </c>
      <c r="AO187" s="152" t="s">
        <v>181</v>
      </c>
      <c r="AP187" s="408"/>
      <c r="AQ187" s="152" t="s">
        <v>181</v>
      </c>
      <c r="AR187" s="667">
        <f t="shared" si="213"/>
        <v>0</v>
      </c>
      <c r="AS187" s="152" t="s">
        <v>181</v>
      </c>
      <c r="AT187" s="68"/>
      <c r="AU187" s="408"/>
      <c r="AV187" s="152"/>
      <c r="AW187" s="1272"/>
      <c r="AX187" s="1273"/>
      <c r="AY187" s="1274"/>
      <c r="AZ187" s="405"/>
      <c r="BA187" s="405"/>
      <c r="BB187" s="405"/>
      <c r="BC187" s="408">
        <f t="shared" si="214"/>
        <v>0</v>
      </c>
      <c r="BD187" s="152" t="s">
        <v>181</v>
      </c>
      <c r="BE187" s="408"/>
      <c r="BF187" s="152" t="s">
        <v>181</v>
      </c>
      <c r="BG187" s="667">
        <f t="shared" si="215"/>
        <v>0</v>
      </c>
      <c r="BH187" s="152" t="s">
        <v>181</v>
      </c>
      <c r="BI187" s="68"/>
      <c r="BJ187" s="408"/>
      <c r="BK187" s="152"/>
      <c r="BL187" s="1272"/>
      <c r="BM187" s="1273"/>
      <c r="BN187" s="1274"/>
      <c r="BO187" s="405"/>
      <c r="BP187" s="405"/>
      <c r="BQ187" s="405"/>
      <c r="BR187" s="408">
        <f t="shared" si="216"/>
        <v>0</v>
      </c>
      <c r="BS187" s="152" t="s">
        <v>181</v>
      </c>
      <c r="BT187" s="408"/>
      <c r="BU187" s="152" t="s">
        <v>181</v>
      </c>
      <c r="BV187" s="667">
        <f t="shared" si="217"/>
        <v>0</v>
      </c>
      <c r="BW187" s="152" t="s">
        <v>181</v>
      </c>
      <c r="BX187" s="68"/>
      <c r="BY187" s="408"/>
      <c r="BZ187" s="152"/>
      <c r="CA187" s="1272"/>
      <c r="CB187" s="1273"/>
      <c r="CC187" s="1274"/>
      <c r="CD187" s="405"/>
      <c r="CE187" s="405"/>
      <c r="CF187" s="405"/>
      <c r="CG187" s="408">
        <f t="shared" si="218"/>
        <v>0</v>
      </c>
      <c r="CH187" s="152" t="s">
        <v>181</v>
      </c>
      <c r="CI187" s="408"/>
      <c r="CJ187" s="152" t="s">
        <v>181</v>
      </c>
      <c r="CK187" s="667">
        <f t="shared" si="219"/>
        <v>0</v>
      </c>
      <c r="CL187" s="152" t="s">
        <v>181</v>
      </c>
      <c r="CM187" s="187" t="s">
        <v>181</v>
      </c>
      <c r="CN187" s="185"/>
      <c r="CO187" s="185"/>
      <c r="CP187" s="665"/>
      <c r="CQ187" s="188"/>
      <c r="CR187" s="729"/>
      <c r="CS187" s="56"/>
      <c r="CT187" s="132"/>
      <c r="CU187" s="132"/>
      <c r="CV187" s="132"/>
      <c r="CW187" s="132"/>
      <c r="CX187" s="132"/>
      <c r="CY187" s="132"/>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32"/>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127"/>
      <c r="EZ187" s="127"/>
      <c r="FA187" s="127"/>
      <c r="FB187" s="127"/>
      <c r="FC187" s="127"/>
      <c r="FD187" s="127"/>
      <c r="FE187" s="127"/>
      <c r="FF187" s="127"/>
      <c r="FG187" s="127"/>
      <c r="FH187" s="127"/>
      <c r="FI187" s="127"/>
      <c r="FJ187" s="127"/>
      <c r="FK187" s="127"/>
      <c r="FL187" s="127"/>
    </row>
    <row r="188" spans="1:168" s="58" customFormat="1" ht="4.9000000000000004" customHeight="1">
      <c r="A188" s="639" t="s">
        <v>181</v>
      </c>
      <c r="B188" s="701" t="s">
        <v>181</v>
      </c>
      <c r="C188" s="701" t="s">
        <v>181</v>
      </c>
      <c r="D188" s="701" t="s">
        <v>181</v>
      </c>
      <c r="E188" s="701" t="s">
        <v>181</v>
      </c>
      <c r="F188" s="701" t="s">
        <v>181</v>
      </c>
      <c r="G188" s="701" t="s">
        <v>181</v>
      </c>
      <c r="H188" s="701" t="s">
        <v>181</v>
      </c>
      <c r="I188" s="701"/>
      <c r="J188" s="701"/>
      <c r="K188" s="701"/>
      <c r="L188" s="701"/>
      <c r="M188" s="701" t="s">
        <v>181</v>
      </c>
      <c r="N188" s="723" t="s">
        <v>181</v>
      </c>
      <c r="O188" s="723" t="s">
        <v>181</v>
      </c>
      <c r="P188" s="68" t="s">
        <v>181</v>
      </c>
      <c r="Q188" s="152" t="s">
        <v>181</v>
      </c>
      <c r="R188" s="152" t="s">
        <v>181</v>
      </c>
      <c r="S188" s="152" t="s">
        <v>181</v>
      </c>
      <c r="T188" s="152" t="s">
        <v>181</v>
      </c>
      <c r="U188" s="401"/>
      <c r="V188" s="401"/>
      <c r="W188" s="401"/>
      <c r="X188" s="401"/>
      <c r="Y188" s="401"/>
      <c r="Z188" s="401"/>
      <c r="AA188" s="401"/>
      <c r="AB188" s="401"/>
      <c r="AC188" s="401"/>
      <c r="AD188" s="152" t="s">
        <v>181</v>
      </c>
      <c r="AE188" s="68" t="s">
        <v>181</v>
      </c>
      <c r="AF188" s="152" t="s">
        <v>181</v>
      </c>
      <c r="AG188" s="152" t="s">
        <v>181</v>
      </c>
      <c r="AH188" s="152" t="s">
        <v>181</v>
      </c>
      <c r="AI188" s="152" t="s">
        <v>181</v>
      </c>
      <c r="AJ188" s="401"/>
      <c r="AK188" s="401"/>
      <c r="AL188" s="401"/>
      <c r="AM188" s="401"/>
      <c r="AN188" s="401"/>
      <c r="AO188" s="401"/>
      <c r="AP188" s="401"/>
      <c r="AQ188" s="401"/>
      <c r="AR188" s="401"/>
      <c r="AS188" s="152" t="s">
        <v>181</v>
      </c>
      <c r="AT188" s="68" t="s">
        <v>181</v>
      </c>
      <c r="AU188" s="152" t="s">
        <v>181</v>
      </c>
      <c r="AV188" s="152" t="s">
        <v>181</v>
      </c>
      <c r="AW188" s="152" t="s">
        <v>181</v>
      </c>
      <c r="AX188" s="152" t="s">
        <v>181</v>
      </c>
      <c r="AY188" s="401"/>
      <c r="AZ188" s="401"/>
      <c r="BA188" s="401"/>
      <c r="BB188" s="401"/>
      <c r="BC188" s="401"/>
      <c r="BD188" s="401"/>
      <c r="BE188" s="401"/>
      <c r="BF188" s="401"/>
      <c r="BG188" s="401"/>
      <c r="BH188" s="152" t="s">
        <v>181</v>
      </c>
      <c r="BI188" s="68" t="s">
        <v>181</v>
      </c>
      <c r="BJ188" s="152" t="s">
        <v>181</v>
      </c>
      <c r="BK188" s="152" t="s">
        <v>181</v>
      </c>
      <c r="BL188" s="152" t="s">
        <v>181</v>
      </c>
      <c r="BM188" s="152" t="s">
        <v>181</v>
      </c>
      <c r="BN188" s="401"/>
      <c r="BO188" s="401"/>
      <c r="BP188" s="401"/>
      <c r="BQ188" s="401"/>
      <c r="BR188" s="401"/>
      <c r="BS188" s="401"/>
      <c r="BT188" s="401"/>
      <c r="BU188" s="401"/>
      <c r="BV188" s="401"/>
      <c r="BW188" s="152" t="s">
        <v>181</v>
      </c>
      <c r="BX188" s="68" t="s">
        <v>181</v>
      </c>
      <c r="BY188" s="152" t="s">
        <v>181</v>
      </c>
      <c r="BZ188" s="152" t="s">
        <v>181</v>
      </c>
      <c r="CA188" s="152" t="s">
        <v>181</v>
      </c>
      <c r="CB188" s="152" t="s">
        <v>181</v>
      </c>
      <c r="CC188" s="401"/>
      <c r="CD188" s="401"/>
      <c r="CE188" s="401"/>
      <c r="CF188" s="401"/>
      <c r="CG188" s="401"/>
      <c r="CH188" s="401"/>
      <c r="CI188" s="401"/>
      <c r="CJ188" s="401"/>
      <c r="CK188" s="401"/>
      <c r="CL188" s="152" t="s">
        <v>181</v>
      </c>
      <c r="CM188" s="187" t="s">
        <v>181</v>
      </c>
      <c r="CN188" s="185"/>
      <c r="CO188" s="185"/>
      <c r="CP188" s="661" t="s">
        <v>181</v>
      </c>
      <c r="CQ188" s="188" t="s">
        <v>181</v>
      </c>
      <c r="CR188" s="729"/>
      <c r="CS188" s="56" t="s">
        <v>181</v>
      </c>
      <c r="CT188" s="132" t="s">
        <v>181</v>
      </c>
      <c r="CU188" s="132" t="s">
        <v>181</v>
      </c>
      <c r="CV188" s="132" t="s">
        <v>181</v>
      </c>
      <c r="CW188" s="132" t="s">
        <v>181</v>
      </c>
      <c r="CX188" s="132" t="s">
        <v>181</v>
      </c>
      <c r="CY188" s="132" t="s">
        <v>181</v>
      </c>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32" t="s">
        <v>181</v>
      </c>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127"/>
      <c r="EZ188" s="127"/>
      <c r="FA188" s="127"/>
      <c r="FB188" s="127"/>
      <c r="FC188" s="127"/>
      <c r="FD188" s="127"/>
      <c r="FE188" s="127"/>
      <c r="FF188" s="127"/>
      <c r="FG188" s="127"/>
      <c r="FH188" s="127"/>
      <c r="FI188" s="127"/>
      <c r="FJ188" s="127"/>
      <c r="FK188" s="127"/>
      <c r="FL188" s="127"/>
    </row>
    <row r="189" spans="1:168" s="58" customFormat="1" ht="20.25" customHeight="1">
      <c r="A189" s="639" t="s">
        <v>181</v>
      </c>
      <c r="B189" s="720">
        <v>3</v>
      </c>
      <c r="C189" s="1092" t="s">
        <v>264</v>
      </c>
      <c r="D189" s="1093"/>
      <c r="E189" s="1093"/>
      <c r="F189" s="1093"/>
      <c r="G189" s="1093"/>
      <c r="H189" s="1093"/>
      <c r="I189" s="1093"/>
      <c r="J189" s="1093"/>
      <c r="K189" s="1093"/>
      <c r="L189" s="1093"/>
      <c r="M189" s="1093"/>
      <c r="N189" s="1093"/>
      <c r="O189" s="701" t="s">
        <v>181</v>
      </c>
      <c r="P189" s="68" t="s">
        <v>181</v>
      </c>
      <c r="Q189" s="152" t="s">
        <v>181</v>
      </c>
      <c r="R189" s="152" t="s">
        <v>181</v>
      </c>
      <c r="S189" s="152" t="s">
        <v>181</v>
      </c>
      <c r="T189" s="152" t="s">
        <v>181</v>
      </c>
      <c r="U189" s="401"/>
      <c r="V189" s="401"/>
      <c r="W189" s="401"/>
      <c r="X189" s="401"/>
      <c r="Y189" s="401"/>
      <c r="Z189" s="401"/>
      <c r="AA189" s="401"/>
      <c r="AB189" s="401"/>
      <c r="AC189" s="401"/>
      <c r="AD189" s="152" t="s">
        <v>181</v>
      </c>
      <c r="AE189" s="68" t="s">
        <v>181</v>
      </c>
      <c r="AF189" s="152" t="s">
        <v>181</v>
      </c>
      <c r="AG189" s="152" t="s">
        <v>181</v>
      </c>
      <c r="AH189" s="152" t="s">
        <v>181</v>
      </c>
      <c r="AI189" s="152" t="s">
        <v>181</v>
      </c>
      <c r="AJ189" s="401"/>
      <c r="AK189" s="401"/>
      <c r="AL189" s="401"/>
      <c r="AM189" s="401"/>
      <c r="AN189" s="401"/>
      <c r="AO189" s="401"/>
      <c r="AP189" s="401"/>
      <c r="AQ189" s="401"/>
      <c r="AR189" s="401"/>
      <c r="AS189" s="152" t="s">
        <v>181</v>
      </c>
      <c r="AT189" s="68" t="s">
        <v>181</v>
      </c>
      <c r="AU189" s="152" t="s">
        <v>181</v>
      </c>
      <c r="AV189" s="152" t="s">
        <v>181</v>
      </c>
      <c r="AW189" s="152" t="s">
        <v>181</v>
      </c>
      <c r="AX189" s="152" t="s">
        <v>181</v>
      </c>
      <c r="AY189" s="401"/>
      <c r="AZ189" s="401"/>
      <c r="BA189" s="401"/>
      <c r="BB189" s="401"/>
      <c r="BC189" s="401"/>
      <c r="BD189" s="401"/>
      <c r="BE189" s="401"/>
      <c r="BF189" s="401"/>
      <c r="BG189" s="401"/>
      <c r="BH189" s="152" t="s">
        <v>181</v>
      </c>
      <c r="BI189" s="68" t="s">
        <v>181</v>
      </c>
      <c r="BJ189" s="152" t="s">
        <v>181</v>
      </c>
      <c r="BK189" s="152" t="s">
        <v>181</v>
      </c>
      <c r="BL189" s="152" t="s">
        <v>181</v>
      </c>
      <c r="BM189" s="152" t="s">
        <v>181</v>
      </c>
      <c r="BN189" s="401"/>
      <c r="BO189" s="401"/>
      <c r="BP189" s="401"/>
      <c r="BQ189" s="401"/>
      <c r="BR189" s="401"/>
      <c r="BS189" s="401"/>
      <c r="BT189" s="401"/>
      <c r="BU189" s="401"/>
      <c r="BV189" s="401"/>
      <c r="BW189" s="152" t="s">
        <v>181</v>
      </c>
      <c r="BX189" s="68" t="s">
        <v>181</v>
      </c>
      <c r="BY189" s="152" t="s">
        <v>181</v>
      </c>
      <c r="BZ189" s="152" t="s">
        <v>181</v>
      </c>
      <c r="CA189" s="152" t="s">
        <v>181</v>
      </c>
      <c r="CB189" s="152" t="s">
        <v>181</v>
      </c>
      <c r="CC189" s="401"/>
      <c r="CD189" s="401"/>
      <c r="CE189" s="401"/>
      <c r="CF189" s="401"/>
      <c r="CG189" s="401"/>
      <c r="CH189" s="401"/>
      <c r="CI189" s="401"/>
      <c r="CJ189" s="401"/>
      <c r="CK189" s="401"/>
      <c r="CL189" s="152" t="s">
        <v>181</v>
      </c>
      <c r="CM189" s="187" t="s">
        <v>181</v>
      </c>
      <c r="CN189" s="185"/>
      <c r="CO189" s="185"/>
      <c r="CP189" s="661" t="s">
        <v>181</v>
      </c>
      <c r="CQ189" s="188" t="s">
        <v>181</v>
      </c>
      <c r="CR189" s="729"/>
      <c r="CS189" s="56" t="s">
        <v>181</v>
      </c>
      <c r="CT189" s="132" t="s">
        <v>181</v>
      </c>
      <c r="CU189" s="132" t="s">
        <v>181</v>
      </c>
      <c r="CV189" s="132" t="s">
        <v>181</v>
      </c>
      <c r="CW189" s="132" t="s">
        <v>181</v>
      </c>
      <c r="CX189" s="132" t="s">
        <v>181</v>
      </c>
      <c r="CY189" s="132" t="s">
        <v>181</v>
      </c>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32" t="s">
        <v>181</v>
      </c>
      <c r="ED189" s="127"/>
      <c r="EE189" s="127"/>
      <c r="EF189" s="127"/>
      <c r="EG189" s="127"/>
      <c r="EH189" s="127"/>
      <c r="EI189" s="127"/>
      <c r="EJ189" s="127"/>
      <c r="EK189" s="127"/>
      <c r="EL189" s="127"/>
      <c r="EM189" s="127"/>
      <c r="EN189" s="127"/>
      <c r="EO189" s="127"/>
      <c r="EP189" s="127"/>
      <c r="EQ189" s="127"/>
      <c r="ER189" s="127"/>
      <c r="ES189" s="127"/>
      <c r="ET189" s="127"/>
      <c r="EU189" s="127"/>
      <c r="EV189" s="127"/>
      <c r="EW189" s="127"/>
      <c r="EX189" s="127"/>
      <c r="EY189" s="127"/>
      <c r="EZ189" s="127"/>
      <c r="FA189" s="127"/>
      <c r="FB189" s="127"/>
      <c r="FC189" s="127"/>
      <c r="FD189" s="127"/>
      <c r="FE189" s="127"/>
      <c r="FF189" s="127"/>
      <c r="FG189" s="127"/>
      <c r="FH189" s="127"/>
      <c r="FI189" s="127"/>
      <c r="FJ189" s="127"/>
      <c r="FK189" s="127"/>
      <c r="FL189" s="127"/>
    </row>
    <row r="190" spans="1:168" s="58" customFormat="1" ht="20.100000000000001" customHeight="1">
      <c r="A190" s="639"/>
      <c r="B190" s="721"/>
      <c r="C190" s="1257" t="s">
        <v>1241</v>
      </c>
      <c r="D190" s="1236"/>
      <c r="E190" s="1236"/>
      <c r="F190" s="1236"/>
      <c r="G190" s="1236"/>
      <c r="H190" s="1236"/>
      <c r="I190" s="1236"/>
      <c r="J190" s="1236"/>
      <c r="K190" s="1236"/>
      <c r="L190" s="1236"/>
      <c r="M190" s="1236"/>
      <c r="N190" s="1237"/>
      <c r="O190" s="701"/>
      <c r="P190" s="68"/>
      <c r="Q190" s="408"/>
      <c r="R190" s="152"/>
      <c r="S190" s="1272"/>
      <c r="T190" s="1273"/>
      <c r="U190" s="1274"/>
      <c r="V190" s="405"/>
      <c r="W190" s="405"/>
      <c r="X190" s="405"/>
      <c r="Y190" s="408">
        <f>S190*Q190</f>
        <v>0</v>
      </c>
      <c r="Z190" s="152" t="s">
        <v>181</v>
      </c>
      <c r="AA190" s="408"/>
      <c r="AB190" s="152" t="s">
        <v>181</v>
      </c>
      <c r="AC190" s="667">
        <f>AA190+Y190</f>
        <v>0</v>
      </c>
      <c r="AD190" s="152" t="s">
        <v>181</v>
      </c>
      <c r="AE190" s="68"/>
      <c r="AF190" s="408"/>
      <c r="AG190" s="152"/>
      <c r="AH190" s="1272"/>
      <c r="AI190" s="1273"/>
      <c r="AJ190" s="1274"/>
      <c r="AK190" s="405"/>
      <c r="AL190" s="405"/>
      <c r="AM190" s="405"/>
      <c r="AN190" s="408">
        <f>AH190*AF190</f>
        <v>0</v>
      </c>
      <c r="AO190" s="152" t="s">
        <v>181</v>
      </c>
      <c r="AP190" s="408"/>
      <c r="AQ190" s="152" t="s">
        <v>181</v>
      </c>
      <c r="AR190" s="667">
        <f>AP190+AN190</f>
        <v>0</v>
      </c>
      <c r="AS190" s="152" t="s">
        <v>181</v>
      </c>
      <c r="AT190" s="68"/>
      <c r="AU190" s="408"/>
      <c r="AV190" s="152"/>
      <c r="AW190" s="1272"/>
      <c r="AX190" s="1273"/>
      <c r="AY190" s="1274"/>
      <c r="AZ190" s="405"/>
      <c r="BA190" s="405"/>
      <c r="BB190" s="405"/>
      <c r="BC190" s="408">
        <f>AW190*AU190</f>
        <v>0</v>
      </c>
      <c r="BD190" s="152" t="s">
        <v>181</v>
      </c>
      <c r="BE190" s="408"/>
      <c r="BF190" s="152" t="s">
        <v>181</v>
      </c>
      <c r="BG190" s="667">
        <f>BE190+BC190</f>
        <v>0</v>
      </c>
      <c r="BH190" s="152" t="s">
        <v>181</v>
      </c>
      <c r="BI190" s="68"/>
      <c r="BJ190" s="408"/>
      <c r="BK190" s="152"/>
      <c r="BL190" s="1272"/>
      <c r="BM190" s="1273"/>
      <c r="BN190" s="1274"/>
      <c r="BO190" s="405"/>
      <c r="BP190" s="405"/>
      <c r="BQ190" s="405"/>
      <c r="BR190" s="408">
        <f>BL190*BJ190</f>
        <v>0</v>
      </c>
      <c r="BS190" s="152" t="s">
        <v>181</v>
      </c>
      <c r="BT190" s="408"/>
      <c r="BU190" s="152" t="s">
        <v>181</v>
      </c>
      <c r="BV190" s="667">
        <f>BT190+BR190</f>
        <v>0</v>
      </c>
      <c r="BW190" s="152" t="s">
        <v>181</v>
      </c>
      <c r="BX190" s="68"/>
      <c r="BY190" s="408"/>
      <c r="BZ190" s="152"/>
      <c r="CA190" s="1272"/>
      <c r="CB190" s="1273"/>
      <c r="CC190" s="1274"/>
      <c r="CD190" s="405"/>
      <c r="CE190" s="405"/>
      <c r="CF190" s="405"/>
      <c r="CG190" s="408">
        <f>CA190*BY190</f>
        <v>0</v>
      </c>
      <c r="CH190" s="152" t="s">
        <v>181</v>
      </c>
      <c r="CI190" s="408"/>
      <c r="CJ190" s="152" t="s">
        <v>181</v>
      </c>
      <c r="CK190" s="667">
        <f>CI190+CG190</f>
        <v>0</v>
      </c>
      <c r="CL190" s="152" t="s">
        <v>181</v>
      </c>
      <c r="CM190" s="187" t="s">
        <v>181</v>
      </c>
      <c r="CN190" s="185"/>
      <c r="CO190" s="185"/>
      <c r="CP190" s="665"/>
      <c r="CQ190" s="188"/>
      <c r="CR190" s="729"/>
      <c r="CS190" s="56"/>
      <c r="CT190" s="132"/>
      <c r="CU190" s="132"/>
      <c r="CV190" s="132"/>
      <c r="CW190" s="132"/>
      <c r="CX190" s="132"/>
      <c r="CY190" s="132"/>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32"/>
      <c r="ED190" s="127"/>
      <c r="EE190" s="127"/>
      <c r="EF190" s="127"/>
      <c r="EG190" s="127"/>
      <c r="EH190" s="127"/>
      <c r="EI190" s="127"/>
      <c r="EJ190" s="127"/>
      <c r="EK190" s="127"/>
      <c r="EL190" s="127"/>
      <c r="EM190" s="127"/>
      <c r="EN190" s="127"/>
      <c r="EO190" s="127"/>
      <c r="EP190" s="127"/>
      <c r="EQ190" s="127"/>
      <c r="ER190" s="127"/>
      <c r="ES190" s="127"/>
      <c r="ET190" s="127"/>
      <c r="EU190" s="127"/>
      <c r="EV190" s="127"/>
      <c r="EW190" s="127"/>
      <c r="EX190" s="127"/>
      <c r="EY190" s="127"/>
      <c r="EZ190" s="127"/>
      <c r="FA190" s="127"/>
      <c r="FB190" s="127"/>
      <c r="FC190" s="127"/>
      <c r="FD190" s="127"/>
      <c r="FE190" s="127"/>
      <c r="FF190" s="127"/>
      <c r="FG190" s="127"/>
      <c r="FH190" s="127"/>
      <c r="FI190" s="127"/>
      <c r="FJ190" s="127"/>
      <c r="FK190" s="127"/>
      <c r="FL190" s="127"/>
    </row>
    <row r="191" spans="1:168" s="58" customFormat="1" ht="20.100000000000001" hidden="1" customHeight="1">
      <c r="A191" s="639"/>
      <c r="B191" s="721"/>
      <c r="C191" s="1257" t="s">
        <v>1241</v>
      </c>
      <c r="D191" s="1236"/>
      <c r="E191" s="1236"/>
      <c r="F191" s="1236"/>
      <c r="G191" s="1236"/>
      <c r="H191" s="1236"/>
      <c r="I191" s="1236"/>
      <c r="J191" s="1236"/>
      <c r="K191" s="1236"/>
      <c r="L191" s="1236"/>
      <c r="M191" s="1236"/>
      <c r="N191" s="1237"/>
      <c r="O191" s="701"/>
      <c r="P191" s="68"/>
      <c r="Q191" s="408"/>
      <c r="R191" s="152"/>
      <c r="S191" s="1272"/>
      <c r="T191" s="1273"/>
      <c r="U191" s="1274"/>
      <c r="V191" s="405"/>
      <c r="W191" s="405"/>
      <c r="X191" s="405"/>
      <c r="Y191" s="408">
        <f t="shared" ref="Y191:Y192" si="220">S191*Q191</f>
        <v>0</v>
      </c>
      <c r="Z191" s="152" t="s">
        <v>181</v>
      </c>
      <c r="AA191" s="408"/>
      <c r="AB191" s="152" t="s">
        <v>181</v>
      </c>
      <c r="AC191" s="667">
        <f t="shared" ref="AC191:AC192" si="221">AA191+Y191</f>
        <v>0</v>
      </c>
      <c r="AD191" s="152" t="s">
        <v>181</v>
      </c>
      <c r="AE191" s="68"/>
      <c r="AF191" s="408"/>
      <c r="AG191" s="152"/>
      <c r="AH191" s="1272"/>
      <c r="AI191" s="1273"/>
      <c r="AJ191" s="1274"/>
      <c r="AK191" s="405"/>
      <c r="AL191" s="405"/>
      <c r="AM191" s="405"/>
      <c r="AN191" s="408">
        <f t="shared" ref="AN191:AN192" si="222">AH191*AF191</f>
        <v>0</v>
      </c>
      <c r="AO191" s="152" t="s">
        <v>181</v>
      </c>
      <c r="AP191" s="408"/>
      <c r="AQ191" s="152" t="s">
        <v>181</v>
      </c>
      <c r="AR191" s="667">
        <f t="shared" ref="AR191:AR192" si="223">AP191+AN191</f>
        <v>0</v>
      </c>
      <c r="AS191" s="152" t="s">
        <v>181</v>
      </c>
      <c r="AT191" s="68"/>
      <c r="AU191" s="408"/>
      <c r="AV191" s="152"/>
      <c r="AW191" s="1272"/>
      <c r="AX191" s="1273"/>
      <c r="AY191" s="1274"/>
      <c r="AZ191" s="405"/>
      <c r="BA191" s="405"/>
      <c r="BB191" s="405"/>
      <c r="BC191" s="408">
        <f t="shared" ref="BC191:BC192" si="224">AW191*AU191</f>
        <v>0</v>
      </c>
      <c r="BD191" s="152" t="s">
        <v>181</v>
      </c>
      <c r="BE191" s="408"/>
      <c r="BF191" s="152" t="s">
        <v>181</v>
      </c>
      <c r="BG191" s="667">
        <f t="shared" ref="BG191:BG192" si="225">BE191+BC191</f>
        <v>0</v>
      </c>
      <c r="BH191" s="152" t="s">
        <v>181</v>
      </c>
      <c r="BI191" s="68"/>
      <c r="BJ191" s="408"/>
      <c r="BK191" s="152"/>
      <c r="BL191" s="1272"/>
      <c r="BM191" s="1273"/>
      <c r="BN191" s="1274"/>
      <c r="BO191" s="405"/>
      <c r="BP191" s="405"/>
      <c r="BQ191" s="405"/>
      <c r="BR191" s="408">
        <f t="shared" ref="BR191:BR192" si="226">BL191*BJ191</f>
        <v>0</v>
      </c>
      <c r="BS191" s="152" t="s">
        <v>181</v>
      </c>
      <c r="BT191" s="408"/>
      <c r="BU191" s="152" t="s">
        <v>181</v>
      </c>
      <c r="BV191" s="667">
        <f t="shared" ref="BV191:BV192" si="227">BT191+BR191</f>
        <v>0</v>
      </c>
      <c r="BW191" s="152" t="s">
        <v>181</v>
      </c>
      <c r="BX191" s="68"/>
      <c r="BY191" s="408"/>
      <c r="BZ191" s="152"/>
      <c r="CA191" s="1272"/>
      <c r="CB191" s="1273"/>
      <c r="CC191" s="1274"/>
      <c r="CD191" s="405"/>
      <c r="CE191" s="405"/>
      <c r="CF191" s="405"/>
      <c r="CG191" s="408">
        <f t="shared" ref="CG191:CG192" si="228">CA191*BY191</f>
        <v>0</v>
      </c>
      <c r="CH191" s="152" t="s">
        <v>181</v>
      </c>
      <c r="CI191" s="408"/>
      <c r="CJ191" s="152" t="s">
        <v>181</v>
      </c>
      <c r="CK191" s="667">
        <f t="shared" ref="CK191:CK192" si="229">CI191+CG191</f>
        <v>0</v>
      </c>
      <c r="CL191" s="152" t="s">
        <v>181</v>
      </c>
      <c r="CM191" s="187" t="s">
        <v>181</v>
      </c>
      <c r="CN191" s="185"/>
      <c r="CO191" s="185"/>
      <c r="CP191" s="665"/>
      <c r="CQ191" s="188"/>
      <c r="CR191" s="729"/>
      <c r="CS191" s="56"/>
      <c r="CT191" s="132"/>
      <c r="CU191" s="132"/>
      <c r="CV191" s="132"/>
      <c r="CW191" s="132"/>
      <c r="CX191" s="132"/>
      <c r="CY191" s="132"/>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32"/>
      <c r="ED191" s="127"/>
      <c r="EE191" s="127"/>
      <c r="EF191" s="127"/>
      <c r="EG191" s="127"/>
      <c r="EH191" s="127"/>
      <c r="EI191" s="127"/>
      <c r="EJ191" s="127"/>
      <c r="EK191" s="127"/>
      <c r="EL191" s="127"/>
      <c r="EM191" s="127"/>
      <c r="EN191" s="127"/>
      <c r="EO191" s="127"/>
      <c r="EP191" s="127"/>
      <c r="EQ191" s="127"/>
      <c r="ER191" s="127"/>
      <c r="ES191" s="127"/>
      <c r="ET191" s="127"/>
      <c r="EU191" s="127"/>
      <c r="EV191" s="127"/>
      <c r="EW191" s="127"/>
      <c r="EX191" s="127"/>
      <c r="EY191" s="127"/>
      <c r="EZ191" s="127"/>
      <c r="FA191" s="127"/>
      <c r="FB191" s="127"/>
      <c r="FC191" s="127"/>
      <c r="FD191" s="127"/>
      <c r="FE191" s="127"/>
      <c r="FF191" s="127"/>
      <c r="FG191" s="127"/>
      <c r="FH191" s="127"/>
      <c r="FI191" s="127"/>
      <c r="FJ191" s="127"/>
      <c r="FK191" s="127"/>
      <c r="FL191" s="127"/>
    </row>
    <row r="192" spans="1:168" s="58" customFormat="1" ht="20.100000000000001" hidden="1" customHeight="1">
      <c r="A192" s="639"/>
      <c r="B192" s="721"/>
      <c r="C192" s="1257" t="s">
        <v>1241</v>
      </c>
      <c r="D192" s="1236"/>
      <c r="E192" s="1236"/>
      <c r="F192" s="1236"/>
      <c r="G192" s="1236"/>
      <c r="H192" s="1236"/>
      <c r="I192" s="1236"/>
      <c r="J192" s="1236"/>
      <c r="K192" s="1236"/>
      <c r="L192" s="1236"/>
      <c r="M192" s="1236"/>
      <c r="N192" s="1237"/>
      <c r="O192" s="701"/>
      <c r="P192" s="68"/>
      <c r="Q192" s="408"/>
      <c r="R192" s="152"/>
      <c r="S192" s="1272"/>
      <c r="T192" s="1273"/>
      <c r="U192" s="1274"/>
      <c r="V192" s="405"/>
      <c r="W192" s="405"/>
      <c r="X192" s="405"/>
      <c r="Y192" s="408">
        <f t="shared" si="220"/>
        <v>0</v>
      </c>
      <c r="Z192" s="152" t="s">
        <v>181</v>
      </c>
      <c r="AA192" s="408"/>
      <c r="AB192" s="152" t="s">
        <v>181</v>
      </c>
      <c r="AC192" s="667">
        <f t="shared" si="221"/>
        <v>0</v>
      </c>
      <c r="AD192" s="152" t="s">
        <v>181</v>
      </c>
      <c r="AE192" s="68"/>
      <c r="AF192" s="408"/>
      <c r="AG192" s="152"/>
      <c r="AH192" s="1272"/>
      <c r="AI192" s="1273"/>
      <c r="AJ192" s="1274"/>
      <c r="AK192" s="405"/>
      <c r="AL192" s="405"/>
      <c r="AM192" s="405"/>
      <c r="AN192" s="408">
        <f t="shared" si="222"/>
        <v>0</v>
      </c>
      <c r="AO192" s="152" t="s">
        <v>181</v>
      </c>
      <c r="AP192" s="408"/>
      <c r="AQ192" s="152" t="s">
        <v>181</v>
      </c>
      <c r="AR192" s="667">
        <f t="shared" si="223"/>
        <v>0</v>
      </c>
      <c r="AS192" s="152" t="s">
        <v>181</v>
      </c>
      <c r="AT192" s="68"/>
      <c r="AU192" s="408"/>
      <c r="AV192" s="152"/>
      <c r="AW192" s="1272"/>
      <c r="AX192" s="1273"/>
      <c r="AY192" s="1274"/>
      <c r="AZ192" s="405"/>
      <c r="BA192" s="405"/>
      <c r="BB192" s="405"/>
      <c r="BC192" s="408">
        <f t="shared" si="224"/>
        <v>0</v>
      </c>
      <c r="BD192" s="152" t="s">
        <v>181</v>
      </c>
      <c r="BE192" s="408"/>
      <c r="BF192" s="152" t="s">
        <v>181</v>
      </c>
      <c r="BG192" s="667">
        <f t="shared" si="225"/>
        <v>0</v>
      </c>
      <c r="BH192" s="152" t="s">
        <v>181</v>
      </c>
      <c r="BI192" s="68"/>
      <c r="BJ192" s="408"/>
      <c r="BK192" s="152"/>
      <c r="BL192" s="1272"/>
      <c r="BM192" s="1273"/>
      <c r="BN192" s="1274"/>
      <c r="BO192" s="405"/>
      <c r="BP192" s="405"/>
      <c r="BQ192" s="405"/>
      <c r="BR192" s="408">
        <f t="shared" si="226"/>
        <v>0</v>
      </c>
      <c r="BS192" s="152" t="s">
        <v>181</v>
      </c>
      <c r="BT192" s="408"/>
      <c r="BU192" s="152" t="s">
        <v>181</v>
      </c>
      <c r="BV192" s="667">
        <f t="shared" si="227"/>
        <v>0</v>
      </c>
      <c r="BW192" s="152" t="s">
        <v>181</v>
      </c>
      <c r="BX192" s="68"/>
      <c r="BY192" s="408"/>
      <c r="BZ192" s="152"/>
      <c r="CA192" s="1272"/>
      <c r="CB192" s="1273"/>
      <c r="CC192" s="1274"/>
      <c r="CD192" s="405"/>
      <c r="CE192" s="405"/>
      <c r="CF192" s="405"/>
      <c r="CG192" s="408">
        <f t="shared" si="228"/>
        <v>0</v>
      </c>
      <c r="CH192" s="152" t="s">
        <v>181</v>
      </c>
      <c r="CI192" s="408"/>
      <c r="CJ192" s="152" t="s">
        <v>181</v>
      </c>
      <c r="CK192" s="667">
        <f t="shared" si="229"/>
        <v>0</v>
      </c>
      <c r="CL192" s="152" t="s">
        <v>181</v>
      </c>
      <c r="CM192" s="187" t="s">
        <v>181</v>
      </c>
      <c r="CN192" s="185"/>
      <c r="CO192" s="185"/>
      <c r="CP192" s="665"/>
      <c r="CQ192" s="188"/>
      <c r="CR192" s="729"/>
      <c r="CS192" s="56"/>
      <c r="CT192" s="132"/>
      <c r="CU192" s="132"/>
      <c r="CV192" s="132"/>
      <c r="CW192" s="132"/>
      <c r="CX192" s="132"/>
      <c r="CY192" s="132"/>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32"/>
      <c r="ED192" s="127"/>
      <c r="EE192" s="127"/>
      <c r="EF192" s="127"/>
      <c r="EG192" s="127"/>
      <c r="EH192" s="127"/>
      <c r="EI192" s="127"/>
      <c r="EJ192" s="127"/>
      <c r="EK192" s="127"/>
      <c r="EL192" s="127"/>
      <c r="EM192" s="127"/>
      <c r="EN192" s="127"/>
      <c r="EO192" s="127"/>
      <c r="EP192" s="127"/>
      <c r="EQ192" s="127"/>
      <c r="ER192" s="127"/>
      <c r="ES192" s="127"/>
      <c r="ET192" s="127"/>
      <c r="EU192" s="127"/>
      <c r="EV192" s="127"/>
      <c r="EW192" s="127"/>
      <c r="EX192" s="127"/>
      <c r="EY192" s="127"/>
      <c r="EZ192" s="127"/>
      <c r="FA192" s="127"/>
      <c r="FB192" s="127"/>
      <c r="FC192" s="127"/>
      <c r="FD192" s="127"/>
      <c r="FE192" s="127"/>
      <c r="FF192" s="127"/>
      <c r="FG192" s="127"/>
      <c r="FH192" s="127"/>
      <c r="FI192" s="127"/>
      <c r="FJ192" s="127"/>
      <c r="FK192" s="127"/>
      <c r="FL192" s="127"/>
    </row>
    <row r="193" spans="1:168" s="58" customFormat="1" ht="4.9000000000000004" customHeight="1">
      <c r="A193" s="639" t="s">
        <v>181</v>
      </c>
      <c r="B193" s="701" t="s">
        <v>181</v>
      </c>
      <c r="C193" s="701" t="s">
        <v>181</v>
      </c>
      <c r="D193" s="701" t="s">
        <v>181</v>
      </c>
      <c r="E193" s="701" t="s">
        <v>181</v>
      </c>
      <c r="F193" s="701" t="s">
        <v>181</v>
      </c>
      <c r="G193" s="701" t="s">
        <v>181</v>
      </c>
      <c r="H193" s="701" t="s">
        <v>181</v>
      </c>
      <c r="I193" s="701"/>
      <c r="J193" s="701"/>
      <c r="K193" s="701"/>
      <c r="L193" s="701"/>
      <c r="M193" s="701" t="s">
        <v>181</v>
      </c>
      <c r="N193" s="723" t="s">
        <v>181</v>
      </c>
      <c r="O193" s="723" t="s">
        <v>181</v>
      </c>
      <c r="P193" s="68" t="s">
        <v>181</v>
      </c>
      <c r="Q193" s="152" t="s">
        <v>181</v>
      </c>
      <c r="R193" s="152" t="s">
        <v>181</v>
      </c>
      <c r="S193" s="152" t="s">
        <v>181</v>
      </c>
      <c r="T193" s="152" t="s">
        <v>181</v>
      </c>
      <c r="U193" s="401"/>
      <c r="V193" s="401"/>
      <c r="W193" s="401"/>
      <c r="X193" s="401"/>
      <c r="Y193" s="401"/>
      <c r="Z193" s="401"/>
      <c r="AA193" s="401"/>
      <c r="AB193" s="401"/>
      <c r="AC193" s="401"/>
      <c r="AD193" s="152" t="s">
        <v>181</v>
      </c>
      <c r="AE193" s="68" t="s">
        <v>181</v>
      </c>
      <c r="AF193" s="152" t="s">
        <v>181</v>
      </c>
      <c r="AG193" s="152" t="s">
        <v>181</v>
      </c>
      <c r="AH193" s="152" t="s">
        <v>181</v>
      </c>
      <c r="AI193" s="152" t="s">
        <v>181</v>
      </c>
      <c r="AJ193" s="401"/>
      <c r="AK193" s="401"/>
      <c r="AL193" s="401"/>
      <c r="AM193" s="401"/>
      <c r="AN193" s="401"/>
      <c r="AO193" s="401"/>
      <c r="AP193" s="401"/>
      <c r="AQ193" s="401"/>
      <c r="AR193" s="401"/>
      <c r="AS193" s="152" t="s">
        <v>181</v>
      </c>
      <c r="AT193" s="68" t="s">
        <v>181</v>
      </c>
      <c r="AU193" s="152" t="s">
        <v>181</v>
      </c>
      <c r="AV193" s="152" t="s">
        <v>181</v>
      </c>
      <c r="AW193" s="152" t="s">
        <v>181</v>
      </c>
      <c r="AX193" s="152" t="s">
        <v>181</v>
      </c>
      <c r="AY193" s="401"/>
      <c r="AZ193" s="401"/>
      <c r="BA193" s="401"/>
      <c r="BB193" s="401"/>
      <c r="BC193" s="401"/>
      <c r="BD193" s="401"/>
      <c r="BE193" s="401"/>
      <c r="BF193" s="401"/>
      <c r="BG193" s="401"/>
      <c r="BH193" s="152" t="s">
        <v>181</v>
      </c>
      <c r="BI193" s="68" t="s">
        <v>181</v>
      </c>
      <c r="BJ193" s="152" t="s">
        <v>181</v>
      </c>
      <c r="BK193" s="152" t="s">
        <v>181</v>
      </c>
      <c r="BL193" s="152" t="s">
        <v>181</v>
      </c>
      <c r="BM193" s="152" t="s">
        <v>181</v>
      </c>
      <c r="BN193" s="401"/>
      <c r="BO193" s="401"/>
      <c r="BP193" s="401"/>
      <c r="BQ193" s="401"/>
      <c r="BR193" s="401"/>
      <c r="BS193" s="401"/>
      <c r="BT193" s="401"/>
      <c r="BU193" s="401"/>
      <c r="BV193" s="401"/>
      <c r="BW193" s="152" t="s">
        <v>181</v>
      </c>
      <c r="BX193" s="68" t="s">
        <v>181</v>
      </c>
      <c r="BY193" s="152" t="s">
        <v>181</v>
      </c>
      <c r="BZ193" s="152" t="s">
        <v>181</v>
      </c>
      <c r="CA193" s="152" t="s">
        <v>181</v>
      </c>
      <c r="CB193" s="152" t="s">
        <v>181</v>
      </c>
      <c r="CC193" s="401"/>
      <c r="CD193" s="401"/>
      <c r="CE193" s="401"/>
      <c r="CF193" s="401"/>
      <c r="CG193" s="401"/>
      <c r="CH193" s="401"/>
      <c r="CI193" s="401"/>
      <c r="CJ193" s="401"/>
      <c r="CK193" s="401"/>
      <c r="CL193" s="152" t="s">
        <v>181</v>
      </c>
      <c r="CM193" s="187" t="s">
        <v>181</v>
      </c>
      <c r="CN193" s="185"/>
      <c r="CO193" s="185"/>
      <c r="CP193" s="661" t="s">
        <v>181</v>
      </c>
      <c r="CQ193" s="188" t="s">
        <v>181</v>
      </c>
      <c r="CR193" s="729"/>
      <c r="CS193" s="56" t="s">
        <v>181</v>
      </c>
      <c r="CT193" s="132" t="s">
        <v>181</v>
      </c>
      <c r="CU193" s="132" t="s">
        <v>181</v>
      </c>
      <c r="CV193" s="132" t="s">
        <v>181</v>
      </c>
      <c r="CW193" s="132" t="s">
        <v>181</v>
      </c>
      <c r="CX193" s="132" t="s">
        <v>181</v>
      </c>
      <c r="CY193" s="132" t="s">
        <v>181</v>
      </c>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32" t="s">
        <v>181</v>
      </c>
      <c r="ED193" s="127"/>
      <c r="EE193" s="127"/>
      <c r="EF193" s="127"/>
      <c r="EG193" s="127"/>
      <c r="EH193" s="127"/>
      <c r="EI193" s="127"/>
      <c r="EJ193" s="127"/>
      <c r="EK193" s="127"/>
      <c r="EL193" s="127"/>
      <c r="EM193" s="127"/>
      <c r="EN193" s="127"/>
      <c r="EO193" s="127"/>
      <c r="EP193" s="127"/>
      <c r="EQ193" s="127"/>
      <c r="ER193" s="127"/>
      <c r="ES193" s="127"/>
      <c r="ET193" s="127"/>
      <c r="EU193" s="127"/>
      <c r="EV193" s="127"/>
      <c r="EW193" s="127"/>
      <c r="EX193" s="127"/>
      <c r="EY193" s="127"/>
      <c r="EZ193" s="127"/>
      <c r="FA193" s="127"/>
      <c r="FB193" s="127"/>
      <c r="FC193" s="127"/>
      <c r="FD193" s="127"/>
      <c r="FE193" s="127"/>
      <c r="FF193" s="127"/>
      <c r="FG193" s="127"/>
      <c r="FH193" s="127"/>
      <c r="FI193" s="127"/>
      <c r="FJ193" s="127"/>
      <c r="FK193" s="127"/>
      <c r="FL193" s="127"/>
    </row>
    <row r="194" spans="1:168" s="58" customFormat="1" ht="20.25" customHeight="1">
      <c r="A194" s="639" t="s">
        <v>181</v>
      </c>
      <c r="B194" s="720">
        <v>4</v>
      </c>
      <c r="C194" s="1092" t="s">
        <v>267</v>
      </c>
      <c r="D194" s="1093"/>
      <c r="E194" s="1093"/>
      <c r="F194" s="1093"/>
      <c r="G194" s="1093"/>
      <c r="H194" s="1093"/>
      <c r="I194" s="1093"/>
      <c r="J194" s="1093"/>
      <c r="K194" s="1093"/>
      <c r="L194" s="1093"/>
      <c r="M194" s="1093"/>
      <c r="N194" s="1093"/>
      <c r="O194" s="701" t="s">
        <v>181</v>
      </c>
      <c r="P194" s="68" t="s">
        <v>181</v>
      </c>
      <c r="Q194" s="152" t="s">
        <v>181</v>
      </c>
      <c r="R194" s="152" t="s">
        <v>181</v>
      </c>
      <c r="S194" s="152" t="s">
        <v>181</v>
      </c>
      <c r="T194" s="152" t="s">
        <v>181</v>
      </c>
      <c r="U194" s="401"/>
      <c r="V194" s="401"/>
      <c r="W194" s="401"/>
      <c r="X194" s="401"/>
      <c r="Y194" s="401"/>
      <c r="Z194" s="401"/>
      <c r="AA194" s="401"/>
      <c r="AB194" s="401"/>
      <c r="AC194" s="401"/>
      <c r="AD194" s="152" t="s">
        <v>181</v>
      </c>
      <c r="AE194" s="68" t="s">
        <v>181</v>
      </c>
      <c r="AF194" s="152" t="s">
        <v>181</v>
      </c>
      <c r="AG194" s="152" t="s">
        <v>181</v>
      </c>
      <c r="AH194" s="152" t="s">
        <v>181</v>
      </c>
      <c r="AI194" s="152" t="s">
        <v>181</v>
      </c>
      <c r="AJ194" s="401"/>
      <c r="AK194" s="401"/>
      <c r="AL194" s="401"/>
      <c r="AM194" s="401"/>
      <c r="AN194" s="401"/>
      <c r="AO194" s="401"/>
      <c r="AP194" s="401"/>
      <c r="AQ194" s="401"/>
      <c r="AR194" s="401"/>
      <c r="AS194" s="152" t="s">
        <v>181</v>
      </c>
      <c r="AT194" s="68" t="s">
        <v>181</v>
      </c>
      <c r="AU194" s="152" t="s">
        <v>181</v>
      </c>
      <c r="AV194" s="152" t="s">
        <v>181</v>
      </c>
      <c r="AW194" s="152" t="s">
        <v>181</v>
      </c>
      <c r="AX194" s="152" t="s">
        <v>181</v>
      </c>
      <c r="AY194" s="401"/>
      <c r="AZ194" s="401"/>
      <c r="BA194" s="401"/>
      <c r="BB194" s="401"/>
      <c r="BC194" s="401"/>
      <c r="BD194" s="401"/>
      <c r="BE194" s="401"/>
      <c r="BF194" s="401"/>
      <c r="BG194" s="401"/>
      <c r="BH194" s="152" t="s">
        <v>181</v>
      </c>
      <c r="BI194" s="68" t="s">
        <v>181</v>
      </c>
      <c r="BJ194" s="152" t="s">
        <v>181</v>
      </c>
      <c r="BK194" s="152" t="s">
        <v>181</v>
      </c>
      <c r="BL194" s="152" t="s">
        <v>181</v>
      </c>
      <c r="BM194" s="152" t="s">
        <v>181</v>
      </c>
      <c r="BN194" s="401"/>
      <c r="BO194" s="401"/>
      <c r="BP194" s="401"/>
      <c r="BQ194" s="401"/>
      <c r="BR194" s="401"/>
      <c r="BS194" s="401"/>
      <c r="BT194" s="401"/>
      <c r="BU194" s="401"/>
      <c r="BV194" s="401"/>
      <c r="BW194" s="152" t="s">
        <v>181</v>
      </c>
      <c r="BX194" s="68" t="s">
        <v>181</v>
      </c>
      <c r="BY194" s="152" t="s">
        <v>181</v>
      </c>
      <c r="BZ194" s="152" t="s">
        <v>181</v>
      </c>
      <c r="CA194" s="152" t="s">
        <v>181</v>
      </c>
      <c r="CB194" s="152" t="s">
        <v>181</v>
      </c>
      <c r="CC194" s="401"/>
      <c r="CD194" s="401"/>
      <c r="CE194" s="401"/>
      <c r="CF194" s="401"/>
      <c r="CG194" s="401"/>
      <c r="CH194" s="401"/>
      <c r="CI194" s="401"/>
      <c r="CJ194" s="401"/>
      <c r="CK194" s="401"/>
      <c r="CL194" s="152" t="s">
        <v>181</v>
      </c>
      <c r="CM194" s="187" t="s">
        <v>181</v>
      </c>
      <c r="CN194" s="185"/>
      <c r="CO194" s="185"/>
      <c r="CP194" s="661" t="s">
        <v>181</v>
      </c>
      <c r="CQ194" s="188" t="s">
        <v>181</v>
      </c>
      <c r="CR194" s="729"/>
      <c r="CS194" s="56" t="s">
        <v>181</v>
      </c>
      <c r="CT194" s="132" t="s">
        <v>181</v>
      </c>
      <c r="CU194" s="132" t="s">
        <v>181</v>
      </c>
      <c r="CV194" s="132" t="s">
        <v>181</v>
      </c>
      <c r="CW194" s="132" t="s">
        <v>181</v>
      </c>
      <c r="CX194" s="132" t="s">
        <v>181</v>
      </c>
      <c r="CY194" s="132" t="s">
        <v>181</v>
      </c>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32" t="s">
        <v>181</v>
      </c>
      <c r="ED194" s="127"/>
      <c r="EE194" s="127"/>
      <c r="EF194" s="127"/>
      <c r="EG194" s="127"/>
      <c r="EH194" s="127"/>
      <c r="EI194" s="127"/>
      <c r="EJ194" s="127"/>
      <c r="EK194" s="127"/>
      <c r="EL194" s="127"/>
      <c r="EM194" s="127"/>
      <c r="EN194" s="127"/>
      <c r="EO194" s="127"/>
      <c r="EP194" s="127"/>
      <c r="EQ194" s="127"/>
      <c r="ER194" s="127"/>
      <c r="ES194" s="127"/>
      <c r="ET194" s="127"/>
      <c r="EU194" s="127"/>
      <c r="EV194" s="127"/>
      <c r="EW194" s="127"/>
      <c r="EX194" s="127"/>
      <c r="EY194" s="127"/>
      <c r="EZ194" s="127"/>
      <c r="FA194" s="127"/>
      <c r="FB194" s="127"/>
      <c r="FC194" s="127"/>
      <c r="FD194" s="127"/>
      <c r="FE194" s="127"/>
      <c r="FF194" s="127"/>
      <c r="FG194" s="127"/>
      <c r="FH194" s="127"/>
      <c r="FI194" s="127"/>
      <c r="FJ194" s="127"/>
      <c r="FK194" s="127"/>
      <c r="FL194" s="127"/>
    </row>
    <row r="195" spans="1:168" s="58" customFormat="1" ht="20.100000000000001" customHeight="1">
      <c r="A195" s="639"/>
      <c r="B195" s="721"/>
      <c r="C195" s="1257" t="s">
        <v>1241</v>
      </c>
      <c r="D195" s="1236"/>
      <c r="E195" s="1236"/>
      <c r="F195" s="1236"/>
      <c r="G195" s="1236"/>
      <c r="H195" s="1236"/>
      <c r="I195" s="1236"/>
      <c r="J195" s="1236"/>
      <c r="K195" s="1236"/>
      <c r="L195" s="1236"/>
      <c r="M195" s="1236"/>
      <c r="N195" s="1237"/>
      <c r="O195" s="701"/>
      <c r="P195" s="68"/>
      <c r="Q195" s="408"/>
      <c r="R195" s="152"/>
      <c r="S195" s="1272"/>
      <c r="T195" s="1273"/>
      <c r="U195" s="1274"/>
      <c r="V195" s="405"/>
      <c r="W195" s="405"/>
      <c r="X195" s="405"/>
      <c r="Y195" s="408">
        <f>S195*Q195</f>
        <v>0</v>
      </c>
      <c r="Z195" s="152" t="s">
        <v>181</v>
      </c>
      <c r="AA195" s="408"/>
      <c r="AB195" s="152" t="s">
        <v>181</v>
      </c>
      <c r="AC195" s="667">
        <f>AA195+Y195</f>
        <v>0</v>
      </c>
      <c r="AD195" s="152" t="s">
        <v>181</v>
      </c>
      <c r="AE195" s="68"/>
      <c r="AF195" s="408"/>
      <c r="AG195" s="152"/>
      <c r="AH195" s="1272"/>
      <c r="AI195" s="1273"/>
      <c r="AJ195" s="1274"/>
      <c r="AK195" s="405"/>
      <c r="AL195" s="405"/>
      <c r="AM195" s="405"/>
      <c r="AN195" s="408">
        <f>AH195*AF195</f>
        <v>0</v>
      </c>
      <c r="AO195" s="152" t="s">
        <v>181</v>
      </c>
      <c r="AP195" s="408"/>
      <c r="AQ195" s="152" t="s">
        <v>181</v>
      </c>
      <c r="AR195" s="667">
        <f>AP195+AN195</f>
        <v>0</v>
      </c>
      <c r="AS195" s="152" t="s">
        <v>181</v>
      </c>
      <c r="AT195" s="68"/>
      <c r="AU195" s="408"/>
      <c r="AV195" s="152"/>
      <c r="AW195" s="1272"/>
      <c r="AX195" s="1273"/>
      <c r="AY195" s="1274"/>
      <c r="AZ195" s="405"/>
      <c r="BA195" s="405"/>
      <c r="BB195" s="405"/>
      <c r="BC195" s="408">
        <f>AW195*AU195</f>
        <v>0</v>
      </c>
      <c r="BD195" s="152" t="s">
        <v>181</v>
      </c>
      <c r="BE195" s="408"/>
      <c r="BF195" s="152" t="s">
        <v>181</v>
      </c>
      <c r="BG195" s="667">
        <f>BE195+BC195</f>
        <v>0</v>
      </c>
      <c r="BH195" s="152" t="s">
        <v>181</v>
      </c>
      <c r="BI195" s="68"/>
      <c r="BJ195" s="408"/>
      <c r="BK195" s="152"/>
      <c r="BL195" s="1272"/>
      <c r="BM195" s="1273"/>
      <c r="BN195" s="1274"/>
      <c r="BO195" s="405"/>
      <c r="BP195" s="405"/>
      <c r="BQ195" s="405"/>
      <c r="BR195" s="408">
        <f>BL195*BJ195</f>
        <v>0</v>
      </c>
      <c r="BS195" s="152" t="s">
        <v>181</v>
      </c>
      <c r="BT195" s="408"/>
      <c r="BU195" s="152" t="s">
        <v>181</v>
      </c>
      <c r="BV195" s="667">
        <f>BT195+BR195</f>
        <v>0</v>
      </c>
      <c r="BW195" s="152" t="s">
        <v>181</v>
      </c>
      <c r="BX195" s="68"/>
      <c r="BY195" s="408"/>
      <c r="BZ195" s="152"/>
      <c r="CA195" s="1272"/>
      <c r="CB195" s="1273"/>
      <c r="CC195" s="1274"/>
      <c r="CD195" s="405"/>
      <c r="CE195" s="405"/>
      <c r="CF195" s="405"/>
      <c r="CG195" s="408">
        <f>CA195*BY195</f>
        <v>0</v>
      </c>
      <c r="CH195" s="152" t="s">
        <v>181</v>
      </c>
      <c r="CI195" s="408"/>
      <c r="CJ195" s="152" t="s">
        <v>181</v>
      </c>
      <c r="CK195" s="667">
        <f>CI195+CG195</f>
        <v>0</v>
      </c>
      <c r="CL195" s="152" t="s">
        <v>181</v>
      </c>
      <c r="CM195" s="187" t="s">
        <v>181</v>
      </c>
      <c r="CN195" s="185"/>
      <c r="CO195" s="185"/>
      <c r="CP195" s="665"/>
      <c r="CQ195" s="188"/>
      <c r="CR195" s="729"/>
      <c r="CS195" s="56"/>
      <c r="CT195" s="132"/>
      <c r="CU195" s="132"/>
      <c r="CV195" s="132"/>
      <c r="CW195" s="132"/>
      <c r="CX195" s="132"/>
      <c r="CY195" s="132"/>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32"/>
      <c r="ED195" s="127"/>
      <c r="EE195" s="127"/>
      <c r="EF195" s="127"/>
      <c r="EG195" s="127"/>
      <c r="EH195" s="127"/>
      <c r="EI195" s="127"/>
      <c r="EJ195" s="127"/>
      <c r="EK195" s="127"/>
      <c r="EL195" s="127"/>
      <c r="EM195" s="127"/>
      <c r="EN195" s="127"/>
      <c r="EO195" s="127"/>
      <c r="EP195" s="127"/>
      <c r="EQ195" s="127"/>
      <c r="ER195" s="127"/>
      <c r="ES195" s="127"/>
      <c r="ET195" s="127"/>
      <c r="EU195" s="127"/>
      <c r="EV195" s="127"/>
      <c r="EW195" s="127"/>
      <c r="EX195" s="127"/>
      <c r="EY195" s="127"/>
      <c r="EZ195" s="127"/>
      <c r="FA195" s="127"/>
      <c r="FB195" s="127"/>
      <c r="FC195" s="127"/>
      <c r="FD195" s="127"/>
      <c r="FE195" s="127"/>
      <c r="FF195" s="127"/>
      <c r="FG195" s="127"/>
      <c r="FH195" s="127"/>
      <c r="FI195" s="127"/>
      <c r="FJ195" s="127"/>
      <c r="FK195" s="127"/>
      <c r="FL195" s="127"/>
    </row>
    <row r="196" spans="1:168" s="58" customFormat="1" ht="20.100000000000001" hidden="1" customHeight="1">
      <c r="A196" s="639"/>
      <c r="B196" s="721"/>
      <c r="C196" s="1257" t="s">
        <v>1241</v>
      </c>
      <c r="D196" s="1236"/>
      <c r="E196" s="1236"/>
      <c r="F196" s="1236"/>
      <c r="G196" s="1236"/>
      <c r="H196" s="1236"/>
      <c r="I196" s="1236"/>
      <c r="J196" s="1236"/>
      <c r="K196" s="1236"/>
      <c r="L196" s="1236"/>
      <c r="M196" s="1236"/>
      <c r="N196" s="1237"/>
      <c r="O196" s="701"/>
      <c r="P196" s="68"/>
      <c r="Q196" s="408"/>
      <c r="R196" s="152"/>
      <c r="S196" s="1272"/>
      <c r="T196" s="1273"/>
      <c r="U196" s="1274"/>
      <c r="V196" s="405"/>
      <c r="W196" s="405"/>
      <c r="X196" s="405"/>
      <c r="Y196" s="408">
        <f t="shared" ref="Y196:Y197" si="230">S196*Q196</f>
        <v>0</v>
      </c>
      <c r="Z196" s="152" t="s">
        <v>181</v>
      </c>
      <c r="AA196" s="408"/>
      <c r="AB196" s="152" t="s">
        <v>181</v>
      </c>
      <c r="AC196" s="667">
        <f t="shared" ref="AC196:AC197" si="231">AA196+Y196</f>
        <v>0</v>
      </c>
      <c r="AD196" s="152" t="s">
        <v>181</v>
      </c>
      <c r="AE196" s="68"/>
      <c r="AF196" s="408"/>
      <c r="AG196" s="152"/>
      <c r="AH196" s="1272"/>
      <c r="AI196" s="1273"/>
      <c r="AJ196" s="1274"/>
      <c r="AK196" s="405"/>
      <c r="AL196" s="405"/>
      <c r="AM196" s="405"/>
      <c r="AN196" s="408">
        <f t="shared" ref="AN196:AN197" si="232">AH196*AF196</f>
        <v>0</v>
      </c>
      <c r="AO196" s="152" t="s">
        <v>181</v>
      </c>
      <c r="AP196" s="408"/>
      <c r="AQ196" s="152" t="s">
        <v>181</v>
      </c>
      <c r="AR196" s="667">
        <f t="shared" ref="AR196:AR197" si="233">AP196+AN196</f>
        <v>0</v>
      </c>
      <c r="AS196" s="152" t="s">
        <v>181</v>
      </c>
      <c r="AT196" s="68"/>
      <c r="AU196" s="408"/>
      <c r="AV196" s="152"/>
      <c r="AW196" s="1272"/>
      <c r="AX196" s="1273"/>
      <c r="AY196" s="1274"/>
      <c r="AZ196" s="405"/>
      <c r="BA196" s="405"/>
      <c r="BB196" s="405"/>
      <c r="BC196" s="408">
        <f t="shared" ref="BC196:BC197" si="234">AW196*AU196</f>
        <v>0</v>
      </c>
      <c r="BD196" s="152" t="s">
        <v>181</v>
      </c>
      <c r="BE196" s="408"/>
      <c r="BF196" s="152" t="s">
        <v>181</v>
      </c>
      <c r="BG196" s="667">
        <f t="shared" ref="BG196:BG197" si="235">BE196+BC196</f>
        <v>0</v>
      </c>
      <c r="BH196" s="152" t="s">
        <v>181</v>
      </c>
      <c r="BI196" s="68"/>
      <c r="BJ196" s="408"/>
      <c r="BK196" s="152"/>
      <c r="BL196" s="1272"/>
      <c r="BM196" s="1273"/>
      <c r="BN196" s="1274"/>
      <c r="BO196" s="405"/>
      <c r="BP196" s="405"/>
      <c r="BQ196" s="405"/>
      <c r="BR196" s="408">
        <f t="shared" ref="BR196:BR197" si="236">BL196*BJ196</f>
        <v>0</v>
      </c>
      <c r="BS196" s="152" t="s">
        <v>181</v>
      </c>
      <c r="BT196" s="408"/>
      <c r="BU196" s="152" t="s">
        <v>181</v>
      </c>
      <c r="BV196" s="667">
        <f t="shared" ref="BV196:BV197" si="237">BT196+BR196</f>
        <v>0</v>
      </c>
      <c r="BW196" s="152" t="s">
        <v>181</v>
      </c>
      <c r="BX196" s="68"/>
      <c r="BY196" s="408"/>
      <c r="BZ196" s="152"/>
      <c r="CA196" s="1272"/>
      <c r="CB196" s="1273"/>
      <c r="CC196" s="1274"/>
      <c r="CD196" s="405"/>
      <c r="CE196" s="405"/>
      <c r="CF196" s="405"/>
      <c r="CG196" s="408">
        <f t="shared" ref="CG196:CG197" si="238">CA196*BY196</f>
        <v>0</v>
      </c>
      <c r="CH196" s="152" t="s">
        <v>181</v>
      </c>
      <c r="CI196" s="408"/>
      <c r="CJ196" s="152" t="s">
        <v>181</v>
      </c>
      <c r="CK196" s="667">
        <f t="shared" ref="CK196:CK197" si="239">CI196+CG196</f>
        <v>0</v>
      </c>
      <c r="CL196" s="152" t="s">
        <v>181</v>
      </c>
      <c r="CM196" s="187" t="s">
        <v>181</v>
      </c>
      <c r="CN196" s="185"/>
      <c r="CO196" s="185"/>
      <c r="CP196" s="665"/>
      <c r="CQ196" s="188"/>
      <c r="CR196" s="729"/>
      <c r="CS196" s="56"/>
      <c r="CT196" s="132"/>
      <c r="CU196" s="132"/>
      <c r="CV196" s="132"/>
      <c r="CW196" s="132"/>
      <c r="CX196" s="132"/>
      <c r="CY196" s="132"/>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32"/>
      <c r="ED196" s="127"/>
      <c r="EE196" s="127"/>
      <c r="EF196" s="127"/>
      <c r="EG196" s="127"/>
      <c r="EH196" s="127"/>
      <c r="EI196" s="127"/>
      <c r="EJ196" s="127"/>
      <c r="EK196" s="127"/>
      <c r="EL196" s="127"/>
      <c r="EM196" s="127"/>
      <c r="EN196" s="127"/>
      <c r="EO196" s="127"/>
      <c r="EP196" s="127"/>
      <c r="EQ196" s="127"/>
      <c r="ER196" s="127"/>
      <c r="ES196" s="127"/>
      <c r="ET196" s="127"/>
      <c r="EU196" s="127"/>
      <c r="EV196" s="127"/>
      <c r="EW196" s="127"/>
      <c r="EX196" s="127"/>
      <c r="EY196" s="127"/>
      <c r="EZ196" s="127"/>
      <c r="FA196" s="127"/>
      <c r="FB196" s="127"/>
      <c r="FC196" s="127"/>
      <c r="FD196" s="127"/>
      <c r="FE196" s="127"/>
      <c r="FF196" s="127"/>
      <c r="FG196" s="127"/>
      <c r="FH196" s="127"/>
      <c r="FI196" s="127"/>
      <c r="FJ196" s="127"/>
      <c r="FK196" s="127"/>
      <c r="FL196" s="127"/>
    </row>
    <row r="197" spans="1:168" s="58" customFormat="1" ht="20.100000000000001" hidden="1" customHeight="1">
      <c r="A197" s="639"/>
      <c r="B197" s="721"/>
      <c r="C197" s="1257" t="s">
        <v>1241</v>
      </c>
      <c r="D197" s="1236"/>
      <c r="E197" s="1236"/>
      <c r="F197" s="1236"/>
      <c r="G197" s="1236"/>
      <c r="H197" s="1236"/>
      <c r="I197" s="1236"/>
      <c r="J197" s="1236"/>
      <c r="K197" s="1236"/>
      <c r="L197" s="1236"/>
      <c r="M197" s="1236"/>
      <c r="N197" s="1237"/>
      <c r="O197" s="701"/>
      <c r="P197" s="68"/>
      <c r="Q197" s="408"/>
      <c r="R197" s="152"/>
      <c r="S197" s="1272"/>
      <c r="T197" s="1273"/>
      <c r="U197" s="1274"/>
      <c r="V197" s="405"/>
      <c r="W197" s="405"/>
      <c r="X197" s="405"/>
      <c r="Y197" s="408">
        <f t="shared" si="230"/>
        <v>0</v>
      </c>
      <c r="Z197" s="152" t="s">
        <v>181</v>
      </c>
      <c r="AA197" s="408"/>
      <c r="AB197" s="152" t="s">
        <v>181</v>
      </c>
      <c r="AC197" s="667">
        <f t="shared" si="231"/>
        <v>0</v>
      </c>
      <c r="AD197" s="152" t="s">
        <v>181</v>
      </c>
      <c r="AE197" s="68"/>
      <c r="AF197" s="408"/>
      <c r="AG197" s="152"/>
      <c r="AH197" s="1272"/>
      <c r="AI197" s="1273"/>
      <c r="AJ197" s="1274"/>
      <c r="AK197" s="405"/>
      <c r="AL197" s="405"/>
      <c r="AM197" s="405"/>
      <c r="AN197" s="408">
        <f t="shared" si="232"/>
        <v>0</v>
      </c>
      <c r="AO197" s="152" t="s">
        <v>181</v>
      </c>
      <c r="AP197" s="408"/>
      <c r="AQ197" s="152" t="s">
        <v>181</v>
      </c>
      <c r="AR197" s="667">
        <f t="shared" si="233"/>
        <v>0</v>
      </c>
      <c r="AS197" s="152" t="s">
        <v>181</v>
      </c>
      <c r="AT197" s="68"/>
      <c r="AU197" s="408"/>
      <c r="AV197" s="152"/>
      <c r="AW197" s="1272"/>
      <c r="AX197" s="1273"/>
      <c r="AY197" s="1274"/>
      <c r="AZ197" s="405"/>
      <c r="BA197" s="405"/>
      <c r="BB197" s="405"/>
      <c r="BC197" s="408">
        <f t="shared" si="234"/>
        <v>0</v>
      </c>
      <c r="BD197" s="152" t="s">
        <v>181</v>
      </c>
      <c r="BE197" s="408"/>
      <c r="BF197" s="152" t="s">
        <v>181</v>
      </c>
      <c r="BG197" s="667">
        <f t="shared" si="235"/>
        <v>0</v>
      </c>
      <c r="BH197" s="152" t="s">
        <v>181</v>
      </c>
      <c r="BI197" s="68"/>
      <c r="BJ197" s="408"/>
      <c r="BK197" s="152"/>
      <c r="BL197" s="1272"/>
      <c r="BM197" s="1273"/>
      <c r="BN197" s="1274"/>
      <c r="BO197" s="405"/>
      <c r="BP197" s="405"/>
      <c r="BQ197" s="405"/>
      <c r="BR197" s="408">
        <f t="shared" si="236"/>
        <v>0</v>
      </c>
      <c r="BS197" s="152" t="s">
        <v>181</v>
      </c>
      <c r="BT197" s="408"/>
      <c r="BU197" s="152" t="s">
        <v>181</v>
      </c>
      <c r="BV197" s="667">
        <f t="shared" si="237"/>
        <v>0</v>
      </c>
      <c r="BW197" s="152" t="s">
        <v>181</v>
      </c>
      <c r="BX197" s="68"/>
      <c r="BY197" s="408"/>
      <c r="BZ197" s="152"/>
      <c r="CA197" s="1272"/>
      <c r="CB197" s="1273"/>
      <c r="CC197" s="1274"/>
      <c r="CD197" s="405"/>
      <c r="CE197" s="405"/>
      <c r="CF197" s="405"/>
      <c r="CG197" s="408">
        <f t="shared" si="238"/>
        <v>0</v>
      </c>
      <c r="CH197" s="152" t="s">
        <v>181</v>
      </c>
      <c r="CI197" s="408"/>
      <c r="CJ197" s="152" t="s">
        <v>181</v>
      </c>
      <c r="CK197" s="667">
        <f t="shared" si="239"/>
        <v>0</v>
      </c>
      <c r="CL197" s="152" t="s">
        <v>181</v>
      </c>
      <c r="CM197" s="187" t="s">
        <v>181</v>
      </c>
      <c r="CN197" s="185"/>
      <c r="CO197" s="185"/>
      <c r="CP197" s="665"/>
      <c r="CQ197" s="188"/>
      <c r="CR197" s="729"/>
      <c r="CS197" s="56"/>
      <c r="CT197" s="132"/>
      <c r="CU197" s="132"/>
      <c r="CV197" s="132"/>
      <c r="CW197" s="132"/>
      <c r="CX197" s="132"/>
      <c r="CY197" s="132"/>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32"/>
      <c r="ED197" s="127"/>
      <c r="EE197" s="127"/>
      <c r="EF197" s="127"/>
      <c r="EG197" s="127"/>
      <c r="EH197" s="127"/>
      <c r="EI197" s="127"/>
      <c r="EJ197" s="127"/>
      <c r="EK197" s="127"/>
      <c r="EL197" s="127"/>
      <c r="EM197" s="127"/>
      <c r="EN197" s="127"/>
      <c r="EO197" s="127"/>
      <c r="EP197" s="127"/>
      <c r="EQ197" s="127"/>
      <c r="ER197" s="127"/>
      <c r="ES197" s="127"/>
      <c r="ET197" s="127"/>
      <c r="EU197" s="127"/>
      <c r="EV197" s="127"/>
      <c r="EW197" s="127"/>
      <c r="EX197" s="127"/>
      <c r="EY197" s="127"/>
      <c r="EZ197" s="127"/>
      <c r="FA197" s="127"/>
      <c r="FB197" s="127"/>
      <c r="FC197" s="127"/>
      <c r="FD197" s="127"/>
      <c r="FE197" s="127"/>
      <c r="FF197" s="127"/>
      <c r="FG197" s="127"/>
      <c r="FH197" s="127"/>
      <c r="FI197" s="127"/>
      <c r="FJ197" s="127"/>
      <c r="FK197" s="127"/>
      <c r="FL197" s="127"/>
    </row>
    <row r="198" spans="1:168" s="58" customFormat="1" ht="4.9000000000000004" customHeight="1">
      <c r="A198" s="639" t="s">
        <v>181</v>
      </c>
      <c r="B198" s="701" t="s">
        <v>181</v>
      </c>
      <c r="C198" s="701" t="s">
        <v>181</v>
      </c>
      <c r="D198" s="701" t="s">
        <v>181</v>
      </c>
      <c r="E198" s="701" t="s">
        <v>181</v>
      </c>
      <c r="F198" s="701" t="s">
        <v>181</v>
      </c>
      <c r="G198" s="701" t="s">
        <v>181</v>
      </c>
      <c r="H198" s="701" t="s">
        <v>181</v>
      </c>
      <c r="I198" s="701"/>
      <c r="J198" s="701"/>
      <c r="K198" s="701"/>
      <c r="L198" s="701"/>
      <c r="M198" s="701" t="s">
        <v>181</v>
      </c>
      <c r="N198" s="723" t="s">
        <v>181</v>
      </c>
      <c r="O198" s="723" t="s">
        <v>181</v>
      </c>
      <c r="P198" s="68" t="s">
        <v>181</v>
      </c>
      <c r="Q198" s="152" t="s">
        <v>181</v>
      </c>
      <c r="R198" s="152" t="s">
        <v>181</v>
      </c>
      <c r="S198" s="152" t="s">
        <v>181</v>
      </c>
      <c r="T198" s="152" t="s">
        <v>181</v>
      </c>
      <c r="U198" s="401" t="s">
        <v>181</v>
      </c>
      <c r="V198" s="401"/>
      <c r="W198" s="401"/>
      <c r="X198" s="401"/>
      <c r="Y198" s="401"/>
      <c r="Z198" s="401"/>
      <c r="AA198" s="401"/>
      <c r="AB198" s="401"/>
      <c r="AC198" s="401"/>
      <c r="AD198" s="152" t="s">
        <v>181</v>
      </c>
      <c r="AE198" s="68" t="s">
        <v>181</v>
      </c>
      <c r="AF198" s="152" t="s">
        <v>181</v>
      </c>
      <c r="AG198" s="152" t="s">
        <v>181</v>
      </c>
      <c r="AH198" s="152" t="s">
        <v>181</v>
      </c>
      <c r="AI198" s="152" t="s">
        <v>181</v>
      </c>
      <c r="AJ198" s="401" t="s">
        <v>181</v>
      </c>
      <c r="AK198" s="401"/>
      <c r="AL198" s="401"/>
      <c r="AM198" s="401"/>
      <c r="AN198" s="401"/>
      <c r="AO198" s="401"/>
      <c r="AP198" s="401"/>
      <c r="AQ198" s="401"/>
      <c r="AR198" s="401"/>
      <c r="AS198" s="152" t="s">
        <v>181</v>
      </c>
      <c r="AT198" s="68" t="s">
        <v>181</v>
      </c>
      <c r="AU198" s="152" t="s">
        <v>181</v>
      </c>
      <c r="AV198" s="152" t="s">
        <v>181</v>
      </c>
      <c r="AW198" s="152" t="s">
        <v>181</v>
      </c>
      <c r="AX198" s="152" t="s">
        <v>181</v>
      </c>
      <c r="AY198" s="401" t="s">
        <v>181</v>
      </c>
      <c r="AZ198" s="401"/>
      <c r="BA198" s="401"/>
      <c r="BB198" s="401"/>
      <c r="BC198" s="401"/>
      <c r="BD198" s="401"/>
      <c r="BE198" s="401"/>
      <c r="BF198" s="401"/>
      <c r="BG198" s="401"/>
      <c r="BH198" s="152" t="s">
        <v>181</v>
      </c>
      <c r="BI198" s="68" t="s">
        <v>181</v>
      </c>
      <c r="BJ198" s="152" t="s">
        <v>181</v>
      </c>
      <c r="BK198" s="152" t="s">
        <v>181</v>
      </c>
      <c r="BL198" s="152" t="s">
        <v>181</v>
      </c>
      <c r="BM198" s="152" t="s">
        <v>181</v>
      </c>
      <c r="BN198" s="401" t="s">
        <v>181</v>
      </c>
      <c r="BO198" s="401"/>
      <c r="BP198" s="401"/>
      <c r="BQ198" s="401"/>
      <c r="BR198" s="401"/>
      <c r="BS198" s="401"/>
      <c r="BT198" s="401"/>
      <c r="BU198" s="401"/>
      <c r="BV198" s="401"/>
      <c r="BW198" s="152" t="s">
        <v>181</v>
      </c>
      <c r="BX198" s="68" t="s">
        <v>181</v>
      </c>
      <c r="BY198" s="152" t="s">
        <v>181</v>
      </c>
      <c r="BZ198" s="152" t="s">
        <v>181</v>
      </c>
      <c r="CA198" s="152" t="s">
        <v>181</v>
      </c>
      <c r="CB198" s="152" t="s">
        <v>181</v>
      </c>
      <c r="CC198" s="401" t="s">
        <v>181</v>
      </c>
      <c r="CD198" s="401"/>
      <c r="CE198" s="401"/>
      <c r="CF198" s="401"/>
      <c r="CG198" s="401"/>
      <c r="CH198" s="401"/>
      <c r="CI198" s="401"/>
      <c r="CJ198" s="401"/>
      <c r="CK198" s="401"/>
      <c r="CL198" s="152" t="s">
        <v>181</v>
      </c>
      <c r="CM198" s="187" t="s">
        <v>181</v>
      </c>
      <c r="CN198" s="185"/>
      <c r="CO198" s="185"/>
      <c r="CP198" s="665"/>
      <c r="CQ198" s="188"/>
      <c r="CR198" s="729"/>
      <c r="CS198" s="56" t="s">
        <v>181</v>
      </c>
      <c r="CT198" s="132" t="s">
        <v>181</v>
      </c>
      <c r="CU198" s="132" t="s">
        <v>181</v>
      </c>
      <c r="CV198" s="132" t="s">
        <v>181</v>
      </c>
      <c r="CW198" s="132" t="s">
        <v>181</v>
      </c>
      <c r="CX198" s="132" t="s">
        <v>181</v>
      </c>
      <c r="CY198" s="132" t="s">
        <v>181</v>
      </c>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32" t="s">
        <v>181</v>
      </c>
      <c r="ED198" s="127"/>
      <c r="EE198" s="127"/>
      <c r="EF198" s="127"/>
      <c r="EG198" s="127"/>
      <c r="EH198" s="127"/>
      <c r="EI198" s="127"/>
      <c r="EJ198" s="127"/>
      <c r="EK198" s="127"/>
      <c r="EL198" s="127"/>
      <c r="EM198" s="127"/>
      <c r="EN198" s="127"/>
      <c r="EO198" s="127"/>
      <c r="EP198" s="127"/>
      <c r="EQ198" s="127"/>
      <c r="ER198" s="127"/>
      <c r="ES198" s="127"/>
      <c r="ET198" s="127"/>
      <c r="EU198" s="127"/>
      <c r="EV198" s="127"/>
      <c r="EW198" s="127"/>
      <c r="EX198" s="127"/>
      <c r="EY198" s="127"/>
      <c r="EZ198" s="127"/>
      <c r="FA198" s="127"/>
      <c r="FB198" s="127"/>
      <c r="FC198" s="127"/>
      <c r="FD198" s="127"/>
      <c r="FE198" s="127"/>
      <c r="FF198" s="127"/>
      <c r="FG198" s="127"/>
      <c r="FH198" s="127"/>
      <c r="FI198" s="127"/>
      <c r="FJ198" s="127"/>
      <c r="FK198" s="127"/>
      <c r="FL198" s="127"/>
    </row>
    <row r="199" spans="1:168" s="58" customFormat="1" ht="20.25" customHeight="1">
      <c r="A199" s="639"/>
      <c r="B199" s="701"/>
      <c r="C199" s="701"/>
      <c r="D199" s="701"/>
      <c r="E199" s="701"/>
      <c r="F199" s="701"/>
      <c r="G199" s="701"/>
      <c r="H199" s="701"/>
      <c r="I199" s="701"/>
      <c r="J199" s="701"/>
      <c r="K199" s="701"/>
      <c r="L199" s="701"/>
      <c r="M199" s="701"/>
      <c r="N199" s="723"/>
      <c r="O199" s="701"/>
      <c r="P199" s="68"/>
      <c r="Q199" s="152" t="s">
        <v>181</v>
      </c>
      <c r="R199" s="152" t="s">
        <v>181</v>
      </c>
      <c r="S199" s="1283" t="s">
        <v>1218</v>
      </c>
      <c r="T199" s="1284"/>
      <c r="U199" s="1284"/>
      <c r="V199" s="917"/>
      <c r="W199" s="1283" t="s">
        <v>1266</v>
      </c>
      <c r="X199" s="1284"/>
      <c r="Y199" s="1284"/>
      <c r="Z199" s="1284"/>
      <c r="AA199" s="1284"/>
      <c r="AB199" s="918"/>
      <c r="AC199" s="919" t="s">
        <v>1267</v>
      </c>
      <c r="AD199" s="69"/>
      <c r="AE199" s="68"/>
      <c r="AF199" s="152" t="s">
        <v>181</v>
      </c>
      <c r="AG199" s="152" t="s">
        <v>181</v>
      </c>
      <c r="AH199" s="1283" t="s">
        <v>1218</v>
      </c>
      <c r="AI199" s="1284"/>
      <c r="AJ199" s="1284"/>
      <c r="AK199" s="917"/>
      <c r="AL199" s="1283" t="s">
        <v>1266</v>
      </c>
      <c r="AM199" s="1284"/>
      <c r="AN199" s="1284"/>
      <c r="AO199" s="1284"/>
      <c r="AP199" s="1284"/>
      <c r="AQ199" s="918"/>
      <c r="AR199" s="919" t="s">
        <v>1267</v>
      </c>
      <c r="AS199" s="69"/>
      <c r="AT199" s="68"/>
      <c r="AU199" s="152" t="s">
        <v>181</v>
      </c>
      <c r="AV199" s="152" t="s">
        <v>181</v>
      </c>
      <c r="AW199" s="1283" t="s">
        <v>1218</v>
      </c>
      <c r="AX199" s="1284"/>
      <c r="AY199" s="1284"/>
      <c r="AZ199" s="917"/>
      <c r="BA199" s="1283" t="s">
        <v>1266</v>
      </c>
      <c r="BB199" s="1284"/>
      <c r="BC199" s="1284"/>
      <c r="BD199" s="1284"/>
      <c r="BE199" s="1284"/>
      <c r="BF199" s="918"/>
      <c r="BG199" s="919" t="s">
        <v>1267</v>
      </c>
      <c r="BH199" s="69"/>
      <c r="BI199" s="68"/>
      <c r="BJ199" s="152" t="s">
        <v>181</v>
      </c>
      <c r="BK199" s="152" t="s">
        <v>181</v>
      </c>
      <c r="BL199" s="1283" t="s">
        <v>1218</v>
      </c>
      <c r="BM199" s="1284"/>
      <c r="BN199" s="1284"/>
      <c r="BO199" s="917"/>
      <c r="BP199" s="1283" t="s">
        <v>1266</v>
      </c>
      <c r="BQ199" s="1284"/>
      <c r="BR199" s="1284"/>
      <c r="BS199" s="1284"/>
      <c r="BT199" s="1284"/>
      <c r="BU199" s="918"/>
      <c r="BV199" s="919" t="s">
        <v>1267</v>
      </c>
      <c r="BW199" s="69"/>
      <c r="BX199" s="68"/>
      <c r="BY199" s="152" t="s">
        <v>181</v>
      </c>
      <c r="BZ199" s="152" t="s">
        <v>181</v>
      </c>
      <c r="CA199" s="1283" t="s">
        <v>1218</v>
      </c>
      <c r="CB199" s="1284"/>
      <c r="CC199" s="1284"/>
      <c r="CD199" s="917"/>
      <c r="CE199" s="1283" t="s">
        <v>1266</v>
      </c>
      <c r="CF199" s="1284"/>
      <c r="CG199" s="1284"/>
      <c r="CH199" s="1284"/>
      <c r="CI199" s="1284"/>
      <c r="CJ199" s="918"/>
      <c r="CK199" s="919" t="s">
        <v>1267</v>
      </c>
      <c r="CL199" s="69"/>
      <c r="CM199" s="187" t="s">
        <v>181</v>
      </c>
      <c r="CN199" s="938" t="s">
        <v>1218</v>
      </c>
      <c r="CO199" s="938" t="s">
        <v>1266</v>
      </c>
      <c r="CP199" s="939" t="s">
        <v>1251</v>
      </c>
      <c r="CQ199" s="188"/>
      <c r="CR199" s="729"/>
      <c r="CS199" s="56"/>
      <c r="CT199" s="132"/>
      <c r="CU199" s="132"/>
      <c r="CV199" s="132"/>
      <c r="CW199" s="132"/>
      <c r="CX199" s="132"/>
      <c r="CY199" s="132"/>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32"/>
      <c r="ED199" s="127"/>
      <c r="EE199" s="127"/>
      <c r="EF199" s="127"/>
      <c r="EG199" s="127"/>
      <c r="EH199" s="127"/>
      <c r="EI199" s="127"/>
      <c r="EJ199" s="127"/>
      <c r="EK199" s="127"/>
      <c r="EL199" s="127"/>
      <c r="EM199" s="127"/>
      <c r="EN199" s="127"/>
      <c r="EO199" s="127"/>
      <c r="EP199" s="127"/>
      <c r="EQ199" s="127"/>
      <c r="ER199" s="127"/>
      <c r="ES199" s="127"/>
      <c r="ET199" s="127"/>
      <c r="EU199" s="127"/>
      <c r="EV199" s="127"/>
      <c r="EW199" s="127"/>
      <c r="EX199" s="127"/>
      <c r="EY199" s="127"/>
      <c r="EZ199" s="127"/>
      <c r="FA199" s="127"/>
      <c r="FB199" s="127"/>
      <c r="FC199" s="127"/>
      <c r="FD199" s="127"/>
      <c r="FE199" s="127"/>
      <c r="FF199" s="127"/>
      <c r="FG199" s="127"/>
      <c r="FH199" s="127"/>
      <c r="FI199" s="127"/>
      <c r="FJ199" s="127"/>
      <c r="FK199" s="127"/>
      <c r="FL199" s="127"/>
    </row>
    <row r="200" spans="1:168" s="58" customFormat="1" ht="20.25" customHeight="1">
      <c r="A200" s="639"/>
      <c r="B200" s="701"/>
      <c r="C200" s="701"/>
      <c r="D200" s="701"/>
      <c r="E200" s="701"/>
      <c r="F200" s="701"/>
      <c r="G200" s="701"/>
      <c r="H200" s="701"/>
      <c r="I200" s="701"/>
      <c r="J200" s="701"/>
      <c r="K200" s="701"/>
      <c r="L200" s="701"/>
      <c r="M200" s="701"/>
      <c r="N200" s="723"/>
      <c r="O200" s="701"/>
      <c r="P200" s="68"/>
      <c r="Q200" s="152" t="s">
        <v>181</v>
      </c>
      <c r="R200" s="152" t="s">
        <v>181</v>
      </c>
      <c r="S200" s="1285">
        <f>SUM(Y180:Y197)</f>
        <v>0</v>
      </c>
      <c r="T200" s="1286"/>
      <c r="U200" s="1286"/>
      <c r="V200" s="922"/>
      <c r="W200" s="922"/>
      <c r="X200" s="922"/>
      <c r="Y200" s="920">
        <f>SUM(AA180:AA197)</f>
        <v>0</v>
      </c>
      <c r="Z200" s="922"/>
      <c r="AA200" s="922"/>
      <c r="AB200" s="921"/>
      <c r="AC200" s="923">
        <f>SUM(AC180:AC197)</f>
        <v>0</v>
      </c>
      <c r="AD200" s="69"/>
      <c r="AE200" s="68"/>
      <c r="AF200" s="152" t="s">
        <v>181</v>
      </c>
      <c r="AG200" s="152" t="s">
        <v>181</v>
      </c>
      <c r="AH200" s="1285">
        <f>SUM(AN180:AN197)</f>
        <v>0</v>
      </c>
      <c r="AI200" s="1286"/>
      <c r="AJ200" s="1286"/>
      <c r="AK200" s="922"/>
      <c r="AL200" s="922"/>
      <c r="AM200" s="922"/>
      <c r="AN200" s="920">
        <f>SUM(AP180:AP197)</f>
        <v>0</v>
      </c>
      <c r="AO200" s="922"/>
      <c r="AP200" s="922"/>
      <c r="AQ200" s="921"/>
      <c r="AR200" s="923">
        <f>SUM(AR180:AR197)</f>
        <v>0</v>
      </c>
      <c r="AS200" s="69"/>
      <c r="AT200" s="68"/>
      <c r="AU200" s="152" t="s">
        <v>181</v>
      </c>
      <c r="AV200" s="152" t="s">
        <v>181</v>
      </c>
      <c r="AW200" s="1285">
        <f>SUM(BC180:BC197)</f>
        <v>0</v>
      </c>
      <c r="AX200" s="1286"/>
      <c r="AY200" s="1286"/>
      <c r="AZ200" s="922"/>
      <c r="BA200" s="922"/>
      <c r="BB200" s="922"/>
      <c r="BC200" s="920">
        <f>SUM(BE180:BE197)</f>
        <v>0</v>
      </c>
      <c r="BD200" s="922"/>
      <c r="BE200" s="922"/>
      <c r="BF200" s="921"/>
      <c r="BG200" s="923">
        <f>SUM(BG180:BG197)</f>
        <v>0</v>
      </c>
      <c r="BH200" s="69"/>
      <c r="BI200" s="68"/>
      <c r="BJ200" s="152" t="s">
        <v>181</v>
      </c>
      <c r="BK200" s="152" t="s">
        <v>181</v>
      </c>
      <c r="BL200" s="1285">
        <f>SUM(BR180:BR197)</f>
        <v>0</v>
      </c>
      <c r="BM200" s="1286"/>
      <c r="BN200" s="1286"/>
      <c r="BO200" s="922"/>
      <c r="BP200" s="922"/>
      <c r="BQ200" s="922"/>
      <c r="BR200" s="920">
        <f>SUM(BT180:BT197)</f>
        <v>0</v>
      </c>
      <c r="BS200" s="922"/>
      <c r="BT200" s="922"/>
      <c r="BU200" s="921"/>
      <c r="BV200" s="923">
        <f>SUM(BV180:BV197)</f>
        <v>0</v>
      </c>
      <c r="BW200" s="69"/>
      <c r="BX200" s="68"/>
      <c r="BY200" s="152" t="s">
        <v>181</v>
      </c>
      <c r="BZ200" s="152" t="s">
        <v>181</v>
      </c>
      <c r="CA200" s="1285">
        <f>SUM(CG180:CG197)</f>
        <v>0</v>
      </c>
      <c r="CB200" s="1286"/>
      <c r="CC200" s="1286"/>
      <c r="CD200" s="922"/>
      <c r="CE200" s="922"/>
      <c r="CF200" s="922"/>
      <c r="CG200" s="920">
        <f>SUM(CI180:CI197)</f>
        <v>0</v>
      </c>
      <c r="CH200" s="922"/>
      <c r="CI200" s="922"/>
      <c r="CJ200" s="921"/>
      <c r="CK200" s="923">
        <f>SUM(CK180:CK197)</f>
        <v>0</v>
      </c>
      <c r="CL200" s="69"/>
      <c r="CM200" s="187" t="s">
        <v>181</v>
      </c>
      <c r="CN200" s="927">
        <f>CA200+BL200+AW200+AH200+S200</f>
        <v>0</v>
      </c>
      <c r="CO200" s="927">
        <f>CG200+BR200+BC200+AN200+Y200</f>
        <v>0</v>
      </c>
      <c r="CP200" s="928">
        <f>CK200+BV200+BG200+AR200+AC200</f>
        <v>0</v>
      </c>
      <c r="CQ200" s="188"/>
      <c r="CR200" s="729"/>
      <c r="CS200" s="56"/>
      <c r="CT200" s="132"/>
      <c r="CU200" s="132"/>
      <c r="CV200" s="132"/>
      <c r="CW200" s="132"/>
      <c r="CX200" s="132"/>
      <c r="CY200" s="132"/>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32"/>
      <c r="ED200" s="127"/>
      <c r="EE200" s="127"/>
      <c r="EF200" s="127"/>
      <c r="EG200" s="127"/>
      <c r="EH200" s="127"/>
      <c r="EI200" s="127"/>
      <c r="EJ200" s="127"/>
      <c r="EK200" s="127"/>
      <c r="EL200" s="127"/>
      <c r="EM200" s="127"/>
      <c r="EN200" s="127"/>
      <c r="EO200" s="127"/>
      <c r="EP200" s="127"/>
      <c r="EQ200" s="127"/>
      <c r="ER200" s="127"/>
      <c r="ES200" s="127"/>
      <c r="ET200" s="127"/>
      <c r="EU200" s="127"/>
      <c r="EV200" s="127"/>
      <c r="EW200" s="127"/>
      <c r="EX200" s="127"/>
      <c r="EY200" s="127"/>
      <c r="EZ200" s="127"/>
      <c r="FA200" s="127"/>
      <c r="FB200" s="127"/>
      <c r="FC200" s="127"/>
      <c r="FD200" s="127"/>
      <c r="FE200" s="127"/>
      <c r="FF200" s="127"/>
      <c r="FG200" s="127"/>
      <c r="FH200" s="127"/>
      <c r="FI200" s="127"/>
      <c r="FJ200" s="127"/>
      <c r="FK200" s="127"/>
      <c r="FL200" s="127"/>
    </row>
    <row r="201" spans="1:168" s="58" customFormat="1" ht="5.0999999999999996" customHeight="1" thickBot="1">
      <c r="A201" s="639"/>
      <c r="B201" s="701"/>
      <c r="C201" s="701"/>
      <c r="D201" s="701"/>
      <c r="E201" s="701"/>
      <c r="F201" s="701"/>
      <c r="G201" s="701"/>
      <c r="H201" s="701"/>
      <c r="I201" s="701"/>
      <c r="J201" s="701"/>
      <c r="K201" s="701"/>
      <c r="L201" s="701"/>
      <c r="M201" s="701"/>
      <c r="N201" s="723"/>
      <c r="O201" s="701"/>
      <c r="P201" s="68"/>
      <c r="Q201" s="152"/>
      <c r="R201" s="152"/>
      <c r="S201" s="152"/>
      <c r="T201" s="152"/>
      <c r="U201" s="401"/>
      <c r="V201" s="401"/>
      <c r="W201" s="401"/>
      <c r="X201" s="401"/>
      <c r="Y201" s="401"/>
      <c r="Z201" s="401"/>
      <c r="AA201" s="401"/>
      <c r="AB201" s="401"/>
      <c r="AC201" s="401"/>
      <c r="AD201" s="69"/>
      <c r="AE201" s="68"/>
      <c r="AF201" s="152"/>
      <c r="AG201" s="152"/>
      <c r="AH201" s="152"/>
      <c r="AI201" s="152"/>
      <c r="AJ201" s="401"/>
      <c r="AK201" s="401"/>
      <c r="AL201" s="401"/>
      <c r="AM201" s="401"/>
      <c r="AN201" s="401"/>
      <c r="AO201" s="401"/>
      <c r="AP201" s="401"/>
      <c r="AQ201" s="401"/>
      <c r="AR201" s="401"/>
      <c r="AS201" s="69"/>
      <c r="AT201" s="68"/>
      <c r="AU201" s="152"/>
      <c r="AV201" s="152"/>
      <c r="AW201" s="152"/>
      <c r="AX201" s="152"/>
      <c r="AY201" s="401"/>
      <c r="AZ201" s="401"/>
      <c r="BA201" s="401"/>
      <c r="BB201" s="401"/>
      <c r="BC201" s="401"/>
      <c r="BD201" s="401"/>
      <c r="BE201" s="401"/>
      <c r="BF201" s="401"/>
      <c r="BG201" s="401"/>
      <c r="BH201" s="69"/>
      <c r="BI201" s="68"/>
      <c r="BJ201" s="152"/>
      <c r="BK201" s="152"/>
      <c r="BL201" s="152"/>
      <c r="BM201" s="152"/>
      <c r="BN201" s="401"/>
      <c r="BO201" s="401"/>
      <c r="BP201" s="401"/>
      <c r="BQ201" s="401"/>
      <c r="BR201" s="401"/>
      <c r="BS201" s="401"/>
      <c r="BT201" s="401"/>
      <c r="BU201" s="401"/>
      <c r="BV201" s="401"/>
      <c r="BW201" s="69"/>
      <c r="BX201" s="68"/>
      <c r="BY201" s="152"/>
      <c r="BZ201" s="152"/>
      <c r="CA201" s="152"/>
      <c r="CB201" s="152"/>
      <c r="CC201" s="401"/>
      <c r="CD201" s="401"/>
      <c r="CE201" s="401"/>
      <c r="CF201" s="401"/>
      <c r="CG201" s="401"/>
      <c r="CH201" s="401"/>
      <c r="CI201" s="401"/>
      <c r="CJ201" s="401"/>
      <c r="CK201" s="401"/>
      <c r="CL201" s="69"/>
      <c r="CM201" s="197"/>
      <c r="CN201" s="185"/>
      <c r="CO201" s="185"/>
      <c r="CP201" s="665"/>
      <c r="CQ201" s="188"/>
      <c r="CR201" s="729"/>
      <c r="CS201" s="56"/>
      <c r="CT201" s="132"/>
      <c r="CU201" s="132"/>
      <c r="CV201" s="132"/>
      <c r="CW201" s="132"/>
      <c r="CX201" s="132"/>
      <c r="CY201" s="132"/>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32"/>
      <c r="ED201" s="127"/>
      <c r="EE201" s="127"/>
      <c r="EF201" s="127"/>
      <c r="EG201" s="127"/>
      <c r="EH201" s="127"/>
      <c r="EI201" s="127"/>
      <c r="EJ201" s="127"/>
      <c r="EK201" s="127"/>
      <c r="EL201" s="127"/>
      <c r="EM201" s="127"/>
      <c r="EN201" s="127"/>
      <c r="EO201" s="127"/>
      <c r="EP201" s="127"/>
      <c r="EQ201" s="127"/>
      <c r="ER201" s="127"/>
      <c r="ES201" s="127"/>
      <c r="ET201" s="127"/>
      <c r="EU201" s="127"/>
      <c r="EV201" s="127"/>
      <c r="EW201" s="127"/>
      <c r="EX201" s="127"/>
      <c r="EY201" s="127"/>
      <c r="EZ201" s="127"/>
      <c r="FA201" s="127"/>
      <c r="FB201" s="127"/>
      <c r="FC201" s="127"/>
      <c r="FD201" s="127"/>
      <c r="FE201" s="127"/>
      <c r="FF201" s="127"/>
      <c r="FG201" s="127"/>
      <c r="FH201" s="127"/>
      <c r="FI201" s="127"/>
      <c r="FJ201" s="127"/>
      <c r="FK201" s="127"/>
      <c r="FL201" s="127"/>
    </row>
    <row r="202" spans="1:168" s="852" customFormat="1" ht="39.950000000000003" customHeight="1" thickBot="1">
      <c r="A202" s="1262" t="s">
        <v>1277</v>
      </c>
      <c r="B202" s="1263"/>
      <c r="C202" s="1263"/>
      <c r="D202" s="1263"/>
      <c r="E202" s="1263"/>
      <c r="F202" s="1263"/>
      <c r="G202" s="1263"/>
      <c r="H202" s="1263"/>
      <c r="I202" s="1263"/>
      <c r="J202" s="1263"/>
      <c r="K202" s="1263"/>
      <c r="L202" s="1263"/>
      <c r="M202" s="1263"/>
      <c r="N202" s="1263"/>
      <c r="O202" s="1263"/>
      <c r="P202" s="1202"/>
      <c r="Q202" s="1203"/>
      <c r="R202" s="1203"/>
      <c r="S202" s="1203"/>
      <c r="T202" s="1203"/>
      <c r="U202" s="1203"/>
      <c r="V202" s="1203"/>
      <c r="W202" s="1203"/>
      <c r="X202" s="1203"/>
      <c r="Y202" s="1203"/>
      <c r="Z202" s="1203"/>
      <c r="AA202" s="1203"/>
      <c r="AB202" s="1203"/>
      <c r="AC202" s="1203"/>
      <c r="AD202" s="1204"/>
      <c r="AE202" s="1202"/>
      <c r="AF202" s="1203"/>
      <c r="AG202" s="1203"/>
      <c r="AH202" s="1203"/>
      <c r="AI202" s="1203"/>
      <c r="AJ202" s="1203"/>
      <c r="AK202" s="1203"/>
      <c r="AL202" s="1203"/>
      <c r="AM202" s="1203"/>
      <c r="AN202" s="1203"/>
      <c r="AO202" s="1203"/>
      <c r="AP202" s="1203"/>
      <c r="AQ202" s="1203"/>
      <c r="AR202" s="1203"/>
      <c r="AS202" s="1204"/>
      <c r="AT202" s="1202"/>
      <c r="AU202" s="1203"/>
      <c r="AV202" s="1203"/>
      <c r="AW202" s="1203"/>
      <c r="AX202" s="1203"/>
      <c r="AY202" s="1203"/>
      <c r="AZ202" s="1203"/>
      <c r="BA202" s="1203"/>
      <c r="BB202" s="1203"/>
      <c r="BC202" s="1203"/>
      <c r="BD202" s="1203"/>
      <c r="BE202" s="1203"/>
      <c r="BF202" s="1203"/>
      <c r="BG202" s="1203"/>
      <c r="BH202" s="1204"/>
      <c r="BI202" s="1202"/>
      <c r="BJ202" s="1203"/>
      <c r="BK202" s="1203"/>
      <c r="BL202" s="1203"/>
      <c r="BM202" s="1203"/>
      <c r="BN202" s="1203"/>
      <c r="BO202" s="1203"/>
      <c r="BP202" s="1203"/>
      <c r="BQ202" s="1203"/>
      <c r="BR202" s="1203"/>
      <c r="BS202" s="1203"/>
      <c r="BT202" s="1203"/>
      <c r="BU202" s="1203"/>
      <c r="BV202" s="1203"/>
      <c r="BW202" s="1204"/>
      <c r="BX202" s="1202"/>
      <c r="BY202" s="1203"/>
      <c r="BZ202" s="1203"/>
      <c r="CA202" s="1203"/>
      <c r="CB202" s="1203"/>
      <c r="CC202" s="1203"/>
      <c r="CD202" s="1203"/>
      <c r="CE202" s="1203"/>
      <c r="CF202" s="1203"/>
      <c r="CG202" s="1203"/>
      <c r="CH202" s="1203"/>
      <c r="CI202" s="1203"/>
      <c r="CJ202" s="1203"/>
      <c r="CK202" s="1203"/>
      <c r="CL202" s="1204"/>
      <c r="CM202" s="1280"/>
      <c r="CN202" s="1281"/>
      <c r="CO202" s="1281"/>
      <c r="CP202" s="1281"/>
      <c r="CQ202" s="1282"/>
      <c r="CR202" s="849"/>
      <c r="CS202" s="850"/>
      <c r="CT202" s="850"/>
      <c r="CU202" s="850"/>
      <c r="CV202" s="850"/>
      <c r="CW202" s="850"/>
      <c r="CX202" s="850"/>
      <c r="CY202" s="850"/>
      <c r="CZ202" s="851"/>
      <c r="DA202" s="851"/>
      <c r="DB202" s="851"/>
      <c r="DC202" s="851"/>
      <c r="DD202" s="851"/>
      <c r="DE202" s="851"/>
      <c r="DF202" s="851"/>
      <c r="DG202" s="851"/>
      <c r="DH202" s="851"/>
      <c r="DI202" s="851"/>
      <c r="DJ202" s="851"/>
      <c r="DK202" s="851"/>
      <c r="DL202" s="851"/>
      <c r="DM202" s="851"/>
      <c r="DN202" s="851"/>
      <c r="DO202" s="851"/>
      <c r="DP202" s="851"/>
      <c r="DQ202" s="851"/>
      <c r="DR202" s="851"/>
      <c r="DS202" s="851"/>
      <c r="DT202" s="851"/>
      <c r="DU202" s="851"/>
      <c r="DV202" s="851"/>
      <c r="DW202" s="851"/>
      <c r="DX202" s="851"/>
      <c r="DY202" s="851"/>
      <c r="DZ202" s="851"/>
      <c r="EA202" s="851"/>
      <c r="EB202" s="851"/>
      <c r="EC202" s="850"/>
      <c r="ED202" s="851"/>
      <c r="EE202" s="851"/>
      <c r="EF202" s="851"/>
      <c r="EG202" s="851"/>
      <c r="EH202" s="851"/>
      <c r="EI202" s="851"/>
      <c r="EJ202" s="851"/>
      <c r="EK202" s="851"/>
      <c r="EL202" s="851"/>
      <c r="EM202" s="851"/>
      <c r="EN202" s="851"/>
      <c r="EO202" s="851"/>
      <c r="EP202" s="851"/>
      <c r="EQ202" s="851"/>
      <c r="ER202" s="851"/>
      <c r="ES202" s="851"/>
      <c r="ET202" s="851"/>
      <c r="EU202" s="851"/>
      <c r="EV202" s="851"/>
      <c r="EW202" s="851"/>
      <c r="EX202" s="851"/>
      <c r="EY202" s="851"/>
      <c r="EZ202" s="851"/>
      <c r="FA202" s="851"/>
      <c r="FB202" s="851"/>
      <c r="FC202" s="851"/>
      <c r="FD202" s="851"/>
      <c r="FE202" s="851"/>
      <c r="FF202" s="851"/>
      <c r="FG202" s="851"/>
      <c r="FH202" s="851"/>
      <c r="FI202" s="851"/>
      <c r="FJ202" s="851"/>
      <c r="FK202" s="851"/>
      <c r="FL202" s="851"/>
    </row>
    <row r="203" spans="1:168" s="58" customFormat="1" ht="4.9000000000000004" customHeight="1">
      <c r="A203" s="857" t="s">
        <v>181</v>
      </c>
      <c r="B203" s="858" t="s">
        <v>181</v>
      </c>
      <c r="C203" s="858" t="s">
        <v>181</v>
      </c>
      <c r="D203" s="858" t="s">
        <v>181</v>
      </c>
      <c r="E203" s="858" t="s">
        <v>181</v>
      </c>
      <c r="F203" s="858" t="s">
        <v>181</v>
      </c>
      <c r="G203" s="859" t="s">
        <v>181</v>
      </c>
      <c r="H203" s="859" t="s">
        <v>181</v>
      </c>
      <c r="I203" s="859"/>
      <c r="J203" s="859"/>
      <c r="K203" s="859"/>
      <c r="L203" s="859"/>
      <c r="M203" s="859" t="s">
        <v>181</v>
      </c>
      <c r="N203" s="859" t="s">
        <v>181</v>
      </c>
      <c r="O203" s="859" t="s">
        <v>181</v>
      </c>
      <c r="P203" s="860" t="s">
        <v>181</v>
      </c>
      <c r="Q203" s="859" t="s">
        <v>181</v>
      </c>
      <c r="R203" s="859" t="s">
        <v>181</v>
      </c>
      <c r="S203" s="859" t="s">
        <v>181</v>
      </c>
      <c r="T203" s="859" t="s">
        <v>181</v>
      </c>
      <c r="U203" s="861" t="s">
        <v>181</v>
      </c>
      <c r="V203" s="861"/>
      <c r="W203" s="861"/>
      <c r="X203" s="861"/>
      <c r="Y203" s="861"/>
      <c r="Z203" s="861"/>
      <c r="AA203" s="861"/>
      <c r="AB203" s="861"/>
      <c r="AC203" s="861"/>
      <c r="AD203" s="859" t="s">
        <v>181</v>
      </c>
      <c r="AE203" s="860" t="s">
        <v>181</v>
      </c>
      <c r="AF203" s="859" t="s">
        <v>181</v>
      </c>
      <c r="AG203" s="859" t="s">
        <v>181</v>
      </c>
      <c r="AH203" s="861" t="s">
        <v>181</v>
      </c>
      <c r="AI203" s="859" t="s">
        <v>181</v>
      </c>
      <c r="AJ203" s="860" t="s">
        <v>181</v>
      </c>
      <c r="AK203" s="859" t="s">
        <v>181</v>
      </c>
      <c r="AL203" s="859" t="s">
        <v>181</v>
      </c>
      <c r="AM203" s="861" t="s">
        <v>181</v>
      </c>
      <c r="AN203" s="859" t="s">
        <v>181</v>
      </c>
      <c r="AO203" s="860" t="s">
        <v>181</v>
      </c>
      <c r="AP203" s="859" t="s">
        <v>181</v>
      </c>
      <c r="AQ203" s="859" t="s">
        <v>181</v>
      </c>
      <c r="AR203" s="861" t="s">
        <v>181</v>
      </c>
      <c r="AS203" s="859" t="s">
        <v>181</v>
      </c>
      <c r="AT203" s="860" t="s">
        <v>181</v>
      </c>
      <c r="AU203" s="859" t="s">
        <v>181</v>
      </c>
      <c r="AV203" s="859" t="s">
        <v>181</v>
      </c>
      <c r="AW203" s="861" t="s">
        <v>181</v>
      </c>
      <c r="AX203" s="859" t="s">
        <v>181</v>
      </c>
      <c r="AY203" s="860" t="s">
        <v>181</v>
      </c>
      <c r="AZ203" s="859" t="s">
        <v>181</v>
      </c>
      <c r="BA203" s="859" t="s">
        <v>181</v>
      </c>
      <c r="BB203" s="861" t="s">
        <v>181</v>
      </c>
      <c r="BC203" s="859" t="s">
        <v>181</v>
      </c>
      <c r="BD203" s="860" t="s">
        <v>181</v>
      </c>
      <c r="BE203" s="859" t="s">
        <v>181</v>
      </c>
      <c r="BF203" s="859" t="s">
        <v>181</v>
      </c>
      <c r="BG203" s="861" t="s">
        <v>181</v>
      </c>
      <c r="BH203" s="859" t="s">
        <v>181</v>
      </c>
      <c r="BI203" s="860" t="s">
        <v>181</v>
      </c>
      <c r="BJ203" s="859" t="s">
        <v>181</v>
      </c>
      <c r="BK203" s="859" t="s">
        <v>181</v>
      </c>
      <c r="BL203" s="861" t="s">
        <v>181</v>
      </c>
      <c r="BM203" s="859" t="s">
        <v>181</v>
      </c>
      <c r="BN203" s="860" t="s">
        <v>181</v>
      </c>
      <c r="BO203" s="859" t="s">
        <v>181</v>
      </c>
      <c r="BP203" s="859" t="s">
        <v>181</v>
      </c>
      <c r="BQ203" s="861" t="s">
        <v>181</v>
      </c>
      <c r="BR203" s="859" t="s">
        <v>181</v>
      </c>
      <c r="BS203" s="860" t="s">
        <v>181</v>
      </c>
      <c r="BT203" s="859" t="s">
        <v>181</v>
      </c>
      <c r="BU203" s="859" t="s">
        <v>181</v>
      </c>
      <c r="BV203" s="861" t="s">
        <v>181</v>
      </c>
      <c r="BW203" s="859" t="s">
        <v>181</v>
      </c>
      <c r="BX203" s="860" t="s">
        <v>181</v>
      </c>
      <c r="BY203" s="859" t="s">
        <v>181</v>
      </c>
      <c r="BZ203" s="859" t="s">
        <v>181</v>
      </c>
      <c r="CA203" s="861" t="s">
        <v>181</v>
      </c>
      <c r="CB203" s="859" t="s">
        <v>181</v>
      </c>
      <c r="CC203" s="860" t="s">
        <v>181</v>
      </c>
      <c r="CD203" s="859" t="s">
        <v>181</v>
      </c>
      <c r="CE203" s="859" t="s">
        <v>181</v>
      </c>
      <c r="CF203" s="861" t="s">
        <v>181</v>
      </c>
      <c r="CG203" s="859" t="s">
        <v>181</v>
      </c>
      <c r="CH203" s="860" t="s">
        <v>181</v>
      </c>
      <c r="CI203" s="859" t="s">
        <v>181</v>
      </c>
      <c r="CJ203" s="859" t="s">
        <v>181</v>
      </c>
      <c r="CK203" s="861" t="s">
        <v>181</v>
      </c>
      <c r="CL203" s="859" t="s">
        <v>181</v>
      </c>
      <c r="CM203" s="862" t="s">
        <v>181</v>
      </c>
      <c r="CN203" s="924"/>
      <c r="CO203" s="924"/>
      <c r="CP203" s="861" t="s">
        <v>181</v>
      </c>
      <c r="CQ203" s="863" t="s">
        <v>181</v>
      </c>
      <c r="CR203" s="729"/>
      <c r="CS203" s="56" t="s">
        <v>181</v>
      </c>
      <c r="CT203" s="132" t="s">
        <v>181</v>
      </c>
      <c r="CU203" s="132" t="s">
        <v>181</v>
      </c>
      <c r="CV203" s="132" t="s">
        <v>181</v>
      </c>
      <c r="CW203" s="132" t="s">
        <v>181</v>
      </c>
      <c r="CX203" s="132" t="s">
        <v>181</v>
      </c>
      <c r="CY203" s="132" t="s">
        <v>181</v>
      </c>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32" t="s">
        <v>181</v>
      </c>
      <c r="ED203" s="127"/>
      <c r="EE203" s="127"/>
      <c r="EF203" s="127"/>
      <c r="EG203" s="127"/>
      <c r="EH203" s="127"/>
      <c r="EI203" s="127"/>
      <c r="EJ203" s="127"/>
      <c r="EK203" s="127"/>
      <c r="EL203" s="127"/>
      <c r="EM203" s="127"/>
      <c r="EN203" s="127"/>
      <c r="EO203" s="127"/>
      <c r="EP203" s="127"/>
      <c r="EQ203" s="127"/>
      <c r="ER203" s="127"/>
      <c r="ES203" s="127"/>
      <c r="ET203" s="127"/>
      <c r="EU203" s="127"/>
      <c r="EV203" s="127"/>
      <c r="EW203" s="127"/>
      <c r="EX203" s="127"/>
      <c r="EY203" s="127"/>
      <c r="EZ203" s="127"/>
      <c r="FA203" s="127"/>
      <c r="FB203" s="127"/>
      <c r="FC203" s="127"/>
      <c r="FD203" s="127"/>
      <c r="FE203" s="127"/>
      <c r="FF203" s="127"/>
      <c r="FG203" s="127"/>
      <c r="FH203" s="127"/>
      <c r="FI203" s="127"/>
      <c r="FJ203" s="127"/>
      <c r="FK203" s="127"/>
      <c r="FL203" s="127"/>
    </row>
    <row r="204" spans="1:168" s="58" customFormat="1" ht="20.100000000000001" customHeight="1">
      <c r="A204" s="639"/>
      <c r="B204" s="701" t="s">
        <v>1244</v>
      </c>
      <c r="C204" s="701"/>
      <c r="D204" s="701"/>
      <c r="E204" s="701"/>
      <c r="F204" s="701"/>
      <c r="G204" s="701"/>
      <c r="H204" s="701"/>
      <c r="I204" s="701"/>
      <c r="J204" s="701"/>
      <c r="K204" s="701"/>
      <c r="L204" s="701"/>
      <c r="M204" s="701"/>
      <c r="N204" s="701"/>
      <c r="O204" s="701"/>
      <c r="P204" s="68"/>
      <c r="Q204" s="152"/>
      <c r="R204" s="152"/>
      <c r="S204" s="152"/>
      <c r="T204" s="152"/>
      <c r="U204" s="401"/>
      <c r="V204" s="401"/>
      <c r="W204" s="401"/>
      <c r="X204" s="401"/>
      <c r="Y204" s="401"/>
      <c r="Z204" s="401"/>
      <c r="AA204" s="401"/>
      <c r="AB204" s="401"/>
      <c r="AC204" s="401"/>
      <c r="AD204" s="152" t="s">
        <v>181</v>
      </c>
      <c r="AE204" s="68"/>
      <c r="AF204" s="152"/>
      <c r="AG204" s="152"/>
      <c r="AH204" s="152"/>
      <c r="AI204" s="152"/>
      <c r="AJ204" s="401"/>
      <c r="AK204" s="401"/>
      <c r="AL204" s="401"/>
      <c r="AM204" s="401"/>
      <c r="AN204" s="401"/>
      <c r="AO204" s="401"/>
      <c r="AP204" s="401"/>
      <c r="AQ204" s="401"/>
      <c r="AR204" s="401"/>
      <c r="AS204" s="152" t="s">
        <v>181</v>
      </c>
      <c r="AT204" s="68"/>
      <c r="AU204" s="152"/>
      <c r="AV204" s="152"/>
      <c r="AW204" s="152"/>
      <c r="AX204" s="152"/>
      <c r="AY204" s="401"/>
      <c r="AZ204" s="401"/>
      <c r="BA204" s="401"/>
      <c r="BB204" s="401"/>
      <c r="BC204" s="401"/>
      <c r="BD204" s="401"/>
      <c r="BE204" s="401"/>
      <c r="BF204" s="401"/>
      <c r="BG204" s="401"/>
      <c r="BH204" s="152" t="s">
        <v>181</v>
      </c>
      <c r="BI204" s="68"/>
      <c r="BJ204" s="152"/>
      <c r="BK204" s="152"/>
      <c r="BL204" s="152"/>
      <c r="BM204" s="152"/>
      <c r="BN204" s="401"/>
      <c r="BO204" s="401"/>
      <c r="BP204" s="401"/>
      <c r="BQ204" s="401"/>
      <c r="BR204" s="401"/>
      <c r="BS204" s="401"/>
      <c r="BT204" s="401"/>
      <c r="BU204" s="401"/>
      <c r="BV204" s="401"/>
      <c r="BW204" s="152" t="s">
        <v>181</v>
      </c>
      <c r="BX204" s="68"/>
      <c r="BY204" s="152"/>
      <c r="BZ204" s="152"/>
      <c r="CA204" s="152"/>
      <c r="CB204" s="152"/>
      <c r="CC204" s="401"/>
      <c r="CD204" s="401"/>
      <c r="CE204" s="401"/>
      <c r="CF204" s="401"/>
      <c r="CG204" s="401"/>
      <c r="CH204" s="401"/>
      <c r="CI204" s="401"/>
      <c r="CJ204" s="401"/>
      <c r="CK204" s="401"/>
      <c r="CL204" s="152" t="s">
        <v>181</v>
      </c>
      <c r="CM204" s="187" t="s">
        <v>181</v>
      </c>
      <c r="CN204" s="185"/>
      <c r="CO204" s="185"/>
      <c r="CP204" s="661"/>
      <c r="CQ204" s="188"/>
      <c r="CR204" s="729"/>
      <c r="CS204" s="56"/>
      <c r="CT204" s="132"/>
      <c r="CU204" s="132"/>
      <c r="CV204" s="132"/>
      <c r="CW204" s="132"/>
      <c r="CX204" s="132"/>
      <c r="CY204" s="132"/>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32"/>
      <c r="ED204" s="127"/>
      <c r="EE204" s="127"/>
      <c r="EF204" s="127"/>
      <c r="EG204" s="127"/>
      <c r="EH204" s="127"/>
      <c r="EI204" s="127"/>
      <c r="EJ204" s="127"/>
      <c r="EK204" s="127"/>
      <c r="EL204" s="127"/>
      <c r="EM204" s="127"/>
      <c r="EN204" s="127"/>
      <c r="EO204" s="127"/>
      <c r="EP204" s="127"/>
      <c r="EQ204" s="127"/>
      <c r="ER204" s="127"/>
      <c r="ES204" s="127"/>
      <c r="ET204" s="127"/>
      <c r="EU204" s="127"/>
      <c r="EV204" s="127"/>
      <c r="EW204" s="127"/>
      <c r="EX204" s="127"/>
      <c r="EY204" s="127"/>
      <c r="EZ204" s="127"/>
      <c r="FA204" s="127"/>
      <c r="FB204" s="127"/>
      <c r="FC204" s="127"/>
      <c r="FD204" s="127"/>
      <c r="FE204" s="127"/>
      <c r="FF204" s="127"/>
      <c r="FG204" s="127"/>
      <c r="FH204" s="127"/>
      <c r="FI204" s="127"/>
      <c r="FJ204" s="127"/>
      <c r="FK204" s="127"/>
      <c r="FL204" s="127"/>
    </row>
    <row r="205" spans="1:168" s="58" customFormat="1" ht="24.95" customHeight="1">
      <c r="A205" s="639" t="s">
        <v>181</v>
      </c>
      <c r="B205" s="720">
        <v>1</v>
      </c>
      <c r="C205" s="1120" t="s">
        <v>1245</v>
      </c>
      <c r="D205" s="1287"/>
      <c r="E205" s="1287"/>
      <c r="F205" s="1287"/>
      <c r="G205" s="1287"/>
      <c r="H205" s="1287"/>
      <c r="I205" s="1287"/>
      <c r="J205" s="1287"/>
      <c r="K205" s="1287"/>
      <c r="L205" s="1287"/>
      <c r="M205" s="1287"/>
      <c r="N205" s="1288"/>
      <c r="O205" s="701" t="s">
        <v>181</v>
      </c>
      <c r="P205" s="68" t="s">
        <v>181</v>
      </c>
      <c r="Q205" s="855" t="s">
        <v>1242</v>
      </c>
      <c r="R205" s="1275" t="s">
        <v>1246</v>
      </c>
      <c r="S205" s="1276"/>
      <c r="T205" s="1276"/>
      <c r="U205" s="1276"/>
      <c r="V205" s="401"/>
      <c r="W205" s="401"/>
      <c r="X205" s="401"/>
      <c r="Y205" s="841" t="s">
        <v>1220</v>
      </c>
      <c r="Z205" s="154"/>
      <c r="AA205" s="842" t="s">
        <v>1216</v>
      </c>
      <c r="AB205" s="154"/>
      <c r="AC205" s="841" t="s">
        <v>1215</v>
      </c>
      <c r="AD205" s="152" t="s">
        <v>181</v>
      </c>
      <c r="AE205" s="68" t="s">
        <v>181</v>
      </c>
      <c r="AF205" s="855" t="s">
        <v>1242</v>
      </c>
      <c r="AG205" s="1275" t="s">
        <v>1246</v>
      </c>
      <c r="AH205" s="1276"/>
      <c r="AI205" s="1276"/>
      <c r="AJ205" s="1276"/>
      <c r="AK205" s="401"/>
      <c r="AL205" s="401"/>
      <c r="AM205" s="401"/>
      <c r="AN205" s="841" t="s">
        <v>1220</v>
      </c>
      <c r="AO205" s="154"/>
      <c r="AP205" s="842" t="s">
        <v>1216</v>
      </c>
      <c r="AQ205" s="154"/>
      <c r="AR205" s="841" t="s">
        <v>1215</v>
      </c>
      <c r="AS205" s="152" t="s">
        <v>181</v>
      </c>
      <c r="AT205" s="68" t="s">
        <v>181</v>
      </c>
      <c r="AU205" s="855" t="s">
        <v>1242</v>
      </c>
      <c r="AV205" s="1275" t="s">
        <v>1246</v>
      </c>
      <c r="AW205" s="1276"/>
      <c r="AX205" s="1276"/>
      <c r="AY205" s="1276"/>
      <c r="AZ205" s="401"/>
      <c r="BA205" s="401"/>
      <c r="BB205" s="401"/>
      <c r="BC205" s="841" t="s">
        <v>1220</v>
      </c>
      <c r="BD205" s="154"/>
      <c r="BE205" s="842" t="s">
        <v>1216</v>
      </c>
      <c r="BF205" s="154"/>
      <c r="BG205" s="841" t="s">
        <v>1215</v>
      </c>
      <c r="BH205" s="152" t="s">
        <v>181</v>
      </c>
      <c r="BI205" s="68" t="s">
        <v>181</v>
      </c>
      <c r="BJ205" s="855" t="s">
        <v>1242</v>
      </c>
      <c r="BK205" s="1275" t="s">
        <v>1246</v>
      </c>
      <c r="BL205" s="1276"/>
      <c r="BM205" s="1276"/>
      <c r="BN205" s="1276"/>
      <c r="BO205" s="401"/>
      <c r="BP205" s="401"/>
      <c r="BQ205" s="401"/>
      <c r="BR205" s="841" t="s">
        <v>1220</v>
      </c>
      <c r="BS205" s="154"/>
      <c r="BT205" s="842" t="s">
        <v>1216</v>
      </c>
      <c r="BU205" s="154"/>
      <c r="BV205" s="841" t="s">
        <v>1215</v>
      </c>
      <c r="BW205" s="152" t="s">
        <v>181</v>
      </c>
      <c r="BX205" s="68" t="s">
        <v>181</v>
      </c>
      <c r="BY205" s="855" t="s">
        <v>1242</v>
      </c>
      <c r="BZ205" s="1275" t="s">
        <v>1246</v>
      </c>
      <c r="CA205" s="1276"/>
      <c r="CB205" s="1276"/>
      <c r="CC205" s="1276"/>
      <c r="CD205" s="401"/>
      <c r="CE205" s="401"/>
      <c r="CF205" s="401"/>
      <c r="CG205" s="841" t="s">
        <v>1220</v>
      </c>
      <c r="CH205" s="154"/>
      <c r="CI205" s="842" t="s">
        <v>1216</v>
      </c>
      <c r="CJ205" s="154"/>
      <c r="CK205" s="841" t="s">
        <v>1215</v>
      </c>
      <c r="CL205" s="152" t="s">
        <v>181</v>
      </c>
      <c r="CM205" s="187" t="s">
        <v>181</v>
      </c>
      <c r="CN205" s="185"/>
      <c r="CO205" s="185"/>
      <c r="CP205" s="661" t="s">
        <v>181</v>
      </c>
      <c r="CQ205" s="188" t="s">
        <v>181</v>
      </c>
      <c r="CR205" s="729"/>
      <c r="CS205" s="56" t="s">
        <v>181</v>
      </c>
      <c r="CT205" s="132" t="s">
        <v>181</v>
      </c>
      <c r="CU205" s="132" t="s">
        <v>181</v>
      </c>
      <c r="CV205" s="132" t="s">
        <v>181</v>
      </c>
      <c r="CW205" s="132" t="s">
        <v>181</v>
      </c>
      <c r="CX205" s="132" t="s">
        <v>181</v>
      </c>
      <c r="CY205" s="132" t="s">
        <v>181</v>
      </c>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32" t="s">
        <v>181</v>
      </c>
      <c r="ED205" s="127"/>
      <c r="EE205" s="127"/>
      <c r="EF205" s="127"/>
      <c r="EG205" s="127"/>
      <c r="EH205" s="127"/>
      <c r="EI205" s="127"/>
      <c r="EJ205" s="127"/>
      <c r="EK205" s="127"/>
      <c r="EL205" s="127"/>
      <c r="EM205" s="127"/>
      <c r="EN205" s="127"/>
      <c r="EO205" s="127"/>
      <c r="EP205" s="127"/>
      <c r="EQ205" s="127"/>
      <c r="ER205" s="127"/>
      <c r="ES205" s="127"/>
      <c r="ET205" s="127"/>
      <c r="EU205" s="127"/>
      <c r="EV205" s="127"/>
      <c r="EW205" s="127"/>
      <c r="EX205" s="127"/>
      <c r="EY205" s="127"/>
      <c r="EZ205" s="127"/>
      <c r="FA205" s="127"/>
      <c r="FB205" s="127"/>
      <c r="FC205" s="127"/>
      <c r="FD205" s="127"/>
      <c r="FE205" s="127"/>
      <c r="FF205" s="127"/>
      <c r="FG205" s="127"/>
      <c r="FH205" s="127"/>
      <c r="FI205" s="127"/>
      <c r="FJ205" s="127"/>
      <c r="FK205" s="127"/>
      <c r="FL205" s="127"/>
    </row>
    <row r="206" spans="1:168" s="58" customFormat="1" ht="20.100000000000001" customHeight="1">
      <c r="A206" s="639"/>
      <c r="B206" s="721"/>
      <c r="C206" s="1257"/>
      <c r="D206" s="1236"/>
      <c r="E206" s="1236"/>
      <c r="F206" s="1236"/>
      <c r="G206" s="1236"/>
      <c r="H206" s="1236"/>
      <c r="I206" s="1236"/>
      <c r="J206" s="1236"/>
      <c r="K206" s="1236"/>
      <c r="L206" s="1236"/>
      <c r="M206" s="1236"/>
      <c r="N206" s="1237"/>
      <c r="O206" s="701"/>
      <c r="P206" s="68"/>
      <c r="Q206" s="872"/>
      <c r="R206" s="152"/>
      <c r="S206" s="1219"/>
      <c r="T206" s="1220"/>
      <c r="U206" s="1221"/>
      <c r="V206" s="405"/>
      <c r="W206" s="405"/>
      <c r="X206" s="405"/>
      <c r="Y206" s="410">
        <f>S206*Q206</f>
        <v>0</v>
      </c>
      <c r="Z206" s="152" t="s">
        <v>181</v>
      </c>
      <c r="AA206" s="872"/>
      <c r="AB206" s="152" t="s">
        <v>181</v>
      </c>
      <c r="AC206" s="400">
        <f>AA206+Y206</f>
        <v>0</v>
      </c>
      <c r="AD206" s="152" t="s">
        <v>181</v>
      </c>
      <c r="AE206" s="68"/>
      <c r="AF206" s="872"/>
      <c r="AG206" s="152"/>
      <c r="AH206" s="1219"/>
      <c r="AI206" s="1220"/>
      <c r="AJ206" s="1221"/>
      <c r="AK206" s="405"/>
      <c r="AL206" s="405"/>
      <c r="AM206" s="405"/>
      <c r="AN206" s="410">
        <f>AH206*AF206</f>
        <v>0</v>
      </c>
      <c r="AO206" s="152" t="s">
        <v>181</v>
      </c>
      <c r="AP206" s="872"/>
      <c r="AQ206" s="152" t="s">
        <v>181</v>
      </c>
      <c r="AR206" s="400">
        <f>AP206+AN206</f>
        <v>0</v>
      </c>
      <c r="AS206" s="152" t="s">
        <v>181</v>
      </c>
      <c r="AT206" s="68"/>
      <c r="AU206" s="872"/>
      <c r="AV206" s="152"/>
      <c r="AW206" s="1219"/>
      <c r="AX206" s="1220"/>
      <c r="AY206" s="1221"/>
      <c r="AZ206" s="405"/>
      <c r="BA206" s="405"/>
      <c r="BB206" s="405"/>
      <c r="BC206" s="410">
        <f>AW206*AU206</f>
        <v>0</v>
      </c>
      <c r="BD206" s="152" t="s">
        <v>181</v>
      </c>
      <c r="BE206" s="872"/>
      <c r="BF206" s="152" t="s">
        <v>181</v>
      </c>
      <c r="BG206" s="400">
        <f>BE206+BC206</f>
        <v>0</v>
      </c>
      <c r="BH206" s="152" t="s">
        <v>181</v>
      </c>
      <c r="BI206" s="68"/>
      <c r="BJ206" s="872"/>
      <c r="BK206" s="152"/>
      <c r="BL206" s="1219"/>
      <c r="BM206" s="1220"/>
      <c r="BN206" s="1221"/>
      <c r="BO206" s="405"/>
      <c r="BP206" s="405"/>
      <c r="BQ206" s="405"/>
      <c r="BR206" s="410">
        <f>BL206*BJ206</f>
        <v>0</v>
      </c>
      <c r="BS206" s="152" t="s">
        <v>181</v>
      </c>
      <c r="BT206" s="872"/>
      <c r="BU206" s="152" t="s">
        <v>181</v>
      </c>
      <c r="BV206" s="400">
        <f>BT206+BR206</f>
        <v>0</v>
      </c>
      <c r="BW206" s="152" t="s">
        <v>181</v>
      </c>
      <c r="BX206" s="68"/>
      <c r="BY206" s="872"/>
      <c r="BZ206" s="152"/>
      <c r="CA206" s="1219"/>
      <c r="CB206" s="1220"/>
      <c r="CC206" s="1221"/>
      <c r="CD206" s="405"/>
      <c r="CE206" s="405"/>
      <c r="CF206" s="405"/>
      <c r="CG206" s="410">
        <f>CA206*BY206</f>
        <v>0</v>
      </c>
      <c r="CH206" s="152" t="s">
        <v>181</v>
      </c>
      <c r="CI206" s="872"/>
      <c r="CJ206" s="152" t="s">
        <v>181</v>
      </c>
      <c r="CK206" s="400">
        <f>CI206+CG206</f>
        <v>0</v>
      </c>
      <c r="CL206" s="152" t="s">
        <v>181</v>
      </c>
      <c r="CM206" s="187" t="s">
        <v>181</v>
      </c>
      <c r="CN206" s="185"/>
      <c r="CO206" s="185"/>
      <c r="CP206" s="665"/>
      <c r="CQ206" s="188"/>
      <c r="CR206" s="729"/>
      <c r="CS206" s="56"/>
      <c r="CT206" s="132"/>
      <c r="CU206" s="132"/>
      <c r="CV206" s="132"/>
      <c r="CW206" s="132"/>
      <c r="CX206" s="132"/>
      <c r="CY206" s="132"/>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32"/>
      <c r="ED206" s="127"/>
      <c r="EE206" s="127"/>
      <c r="EF206" s="127"/>
      <c r="EG206" s="127"/>
      <c r="EH206" s="127"/>
      <c r="EI206" s="127"/>
      <c r="EJ206" s="127"/>
      <c r="EK206" s="127"/>
      <c r="EL206" s="127"/>
      <c r="EM206" s="127"/>
      <c r="EN206" s="127"/>
      <c r="EO206" s="127"/>
      <c r="EP206" s="127"/>
      <c r="EQ206" s="127"/>
      <c r="ER206" s="127"/>
      <c r="ES206" s="127"/>
      <c r="ET206" s="127"/>
      <c r="EU206" s="127"/>
      <c r="EV206" s="127"/>
      <c r="EW206" s="127"/>
      <c r="EX206" s="127"/>
      <c r="EY206" s="127"/>
      <c r="EZ206" s="127"/>
      <c r="FA206" s="127"/>
      <c r="FB206" s="127"/>
      <c r="FC206" s="127"/>
      <c r="FD206" s="127"/>
      <c r="FE206" s="127"/>
      <c r="FF206" s="127"/>
      <c r="FG206" s="127"/>
      <c r="FH206" s="127"/>
      <c r="FI206" s="127"/>
      <c r="FJ206" s="127"/>
      <c r="FK206" s="127"/>
      <c r="FL206" s="127"/>
    </row>
    <row r="207" spans="1:168" s="58" customFormat="1" ht="20.100000000000001" customHeight="1">
      <c r="A207" s="639"/>
      <c r="B207" s="721"/>
      <c r="C207" s="1257"/>
      <c r="D207" s="1236"/>
      <c r="E207" s="1236"/>
      <c r="F207" s="1236"/>
      <c r="G207" s="1236"/>
      <c r="H207" s="1236"/>
      <c r="I207" s="1236"/>
      <c r="J207" s="1236"/>
      <c r="K207" s="1236"/>
      <c r="L207" s="1236"/>
      <c r="M207" s="1236"/>
      <c r="N207" s="1237"/>
      <c r="O207" s="701"/>
      <c r="P207" s="68"/>
      <c r="Q207" s="872"/>
      <c r="R207" s="152"/>
      <c r="S207" s="1219"/>
      <c r="T207" s="1220"/>
      <c r="U207" s="1221"/>
      <c r="V207" s="405"/>
      <c r="W207" s="405"/>
      <c r="X207" s="405"/>
      <c r="Y207" s="410">
        <f t="shared" ref="Y207:Y217" si="240">S207*Q207</f>
        <v>0</v>
      </c>
      <c r="Z207" s="152" t="s">
        <v>181</v>
      </c>
      <c r="AA207" s="872"/>
      <c r="AB207" s="152" t="s">
        <v>181</v>
      </c>
      <c r="AC207" s="400">
        <f t="shared" ref="AC207:AC217" si="241">AA207+Y207</f>
        <v>0</v>
      </c>
      <c r="AD207" s="152" t="s">
        <v>181</v>
      </c>
      <c r="AE207" s="68"/>
      <c r="AF207" s="872"/>
      <c r="AG207" s="152"/>
      <c r="AH207" s="1219"/>
      <c r="AI207" s="1220"/>
      <c r="AJ207" s="1221"/>
      <c r="AK207" s="405"/>
      <c r="AL207" s="405"/>
      <c r="AM207" s="405"/>
      <c r="AN207" s="410">
        <f t="shared" ref="AN207:AN217" si="242">AH207*AF207</f>
        <v>0</v>
      </c>
      <c r="AO207" s="152" t="s">
        <v>181</v>
      </c>
      <c r="AP207" s="872"/>
      <c r="AQ207" s="152" t="s">
        <v>181</v>
      </c>
      <c r="AR207" s="400">
        <f t="shared" ref="AR207:AR217" si="243">AP207+AN207</f>
        <v>0</v>
      </c>
      <c r="AS207" s="152" t="s">
        <v>181</v>
      </c>
      <c r="AT207" s="68"/>
      <c r="AU207" s="872"/>
      <c r="AV207" s="152"/>
      <c r="AW207" s="1219"/>
      <c r="AX207" s="1220"/>
      <c r="AY207" s="1221"/>
      <c r="AZ207" s="405"/>
      <c r="BA207" s="405"/>
      <c r="BB207" s="405"/>
      <c r="BC207" s="410">
        <f t="shared" ref="BC207:BC217" si="244">AW207*AU207</f>
        <v>0</v>
      </c>
      <c r="BD207" s="152" t="s">
        <v>181</v>
      </c>
      <c r="BE207" s="872"/>
      <c r="BF207" s="152" t="s">
        <v>181</v>
      </c>
      <c r="BG207" s="400">
        <f t="shared" ref="BG207:BG217" si="245">BE207+BC207</f>
        <v>0</v>
      </c>
      <c r="BH207" s="152" t="s">
        <v>181</v>
      </c>
      <c r="BI207" s="68"/>
      <c r="BJ207" s="872"/>
      <c r="BK207" s="152"/>
      <c r="BL207" s="1219"/>
      <c r="BM207" s="1220"/>
      <c r="BN207" s="1221"/>
      <c r="BO207" s="405"/>
      <c r="BP207" s="405"/>
      <c r="BQ207" s="405"/>
      <c r="BR207" s="410">
        <f t="shared" ref="BR207:BR217" si="246">BL207*BJ207</f>
        <v>0</v>
      </c>
      <c r="BS207" s="152" t="s">
        <v>181</v>
      </c>
      <c r="BT207" s="872"/>
      <c r="BU207" s="152" t="s">
        <v>181</v>
      </c>
      <c r="BV207" s="400">
        <f t="shared" ref="BV207:BV217" si="247">BT207+BR207</f>
        <v>0</v>
      </c>
      <c r="BW207" s="152" t="s">
        <v>181</v>
      </c>
      <c r="BX207" s="68"/>
      <c r="BY207" s="872"/>
      <c r="BZ207" s="152"/>
      <c r="CA207" s="1219"/>
      <c r="CB207" s="1220"/>
      <c r="CC207" s="1221"/>
      <c r="CD207" s="405"/>
      <c r="CE207" s="405"/>
      <c r="CF207" s="405"/>
      <c r="CG207" s="410">
        <f t="shared" ref="CG207:CG217" si="248">CA207*BY207</f>
        <v>0</v>
      </c>
      <c r="CH207" s="152" t="s">
        <v>181</v>
      </c>
      <c r="CI207" s="872"/>
      <c r="CJ207" s="152" t="s">
        <v>181</v>
      </c>
      <c r="CK207" s="400">
        <f t="shared" ref="CK207:CK217" si="249">CI207+CG207</f>
        <v>0</v>
      </c>
      <c r="CL207" s="152" t="s">
        <v>181</v>
      </c>
      <c r="CM207" s="187" t="s">
        <v>181</v>
      </c>
      <c r="CN207" s="185"/>
      <c r="CO207" s="185"/>
      <c r="CP207" s="665"/>
      <c r="CQ207" s="188"/>
      <c r="CR207" s="729"/>
      <c r="CS207" s="56"/>
      <c r="CT207" s="132"/>
      <c r="CU207" s="132"/>
      <c r="CV207" s="132"/>
      <c r="CW207" s="132"/>
      <c r="CX207" s="132"/>
      <c r="CY207" s="132"/>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32"/>
      <c r="ED207" s="127"/>
      <c r="EE207" s="127"/>
      <c r="EF207" s="127"/>
      <c r="EG207" s="127"/>
      <c r="EH207" s="127"/>
      <c r="EI207" s="127"/>
      <c r="EJ207" s="127"/>
      <c r="EK207" s="127"/>
      <c r="EL207" s="127"/>
      <c r="EM207" s="127"/>
      <c r="EN207" s="127"/>
      <c r="EO207" s="127"/>
      <c r="EP207" s="127"/>
      <c r="EQ207" s="127"/>
      <c r="ER207" s="127"/>
      <c r="ES207" s="127"/>
      <c r="ET207" s="127"/>
      <c r="EU207" s="127"/>
      <c r="EV207" s="127"/>
      <c r="EW207" s="127"/>
      <c r="EX207" s="127"/>
      <c r="EY207" s="127"/>
      <c r="EZ207" s="127"/>
      <c r="FA207" s="127"/>
      <c r="FB207" s="127"/>
      <c r="FC207" s="127"/>
      <c r="FD207" s="127"/>
      <c r="FE207" s="127"/>
      <c r="FF207" s="127"/>
      <c r="FG207" s="127"/>
      <c r="FH207" s="127"/>
      <c r="FI207" s="127"/>
      <c r="FJ207" s="127"/>
      <c r="FK207" s="127"/>
      <c r="FL207" s="127"/>
    </row>
    <row r="208" spans="1:168" s="58" customFormat="1" ht="20.100000000000001" customHeight="1">
      <c r="A208" s="639"/>
      <c r="B208" s="721"/>
      <c r="C208" s="1257"/>
      <c r="D208" s="1236"/>
      <c r="E208" s="1236"/>
      <c r="F208" s="1236"/>
      <c r="G208" s="1236"/>
      <c r="H208" s="1236"/>
      <c r="I208" s="1236"/>
      <c r="J208" s="1236"/>
      <c r="K208" s="1236"/>
      <c r="L208" s="1236"/>
      <c r="M208" s="1236"/>
      <c r="N208" s="1237"/>
      <c r="O208" s="701"/>
      <c r="P208" s="68"/>
      <c r="Q208" s="872"/>
      <c r="R208" s="152"/>
      <c r="S208" s="1219"/>
      <c r="T208" s="1220"/>
      <c r="U208" s="1221"/>
      <c r="V208" s="405"/>
      <c r="W208" s="405"/>
      <c r="X208" s="405"/>
      <c r="Y208" s="410">
        <f t="shared" si="240"/>
        <v>0</v>
      </c>
      <c r="Z208" s="152" t="s">
        <v>181</v>
      </c>
      <c r="AA208" s="872"/>
      <c r="AB208" s="152" t="s">
        <v>181</v>
      </c>
      <c r="AC208" s="400">
        <f t="shared" si="241"/>
        <v>0</v>
      </c>
      <c r="AD208" s="152" t="s">
        <v>181</v>
      </c>
      <c r="AE208" s="68"/>
      <c r="AF208" s="872"/>
      <c r="AG208" s="152"/>
      <c r="AH208" s="1219"/>
      <c r="AI208" s="1220"/>
      <c r="AJ208" s="1221"/>
      <c r="AK208" s="405"/>
      <c r="AL208" s="405"/>
      <c r="AM208" s="405"/>
      <c r="AN208" s="410">
        <f t="shared" si="242"/>
        <v>0</v>
      </c>
      <c r="AO208" s="152" t="s">
        <v>181</v>
      </c>
      <c r="AP208" s="872"/>
      <c r="AQ208" s="152" t="s">
        <v>181</v>
      </c>
      <c r="AR208" s="400">
        <f t="shared" si="243"/>
        <v>0</v>
      </c>
      <c r="AS208" s="152" t="s">
        <v>181</v>
      </c>
      <c r="AT208" s="68"/>
      <c r="AU208" s="872"/>
      <c r="AV208" s="152"/>
      <c r="AW208" s="1219"/>
      <c r="AX208" s="1220"/>
      <c r="AY208" s="1221"/>
      <c r="AZ208" s="405"/>
      <c r="BA208" s="405"/>
      <c r="BB208" s="405"/>
      <c r="BC208" s="410">
        <f t="shared" si="244"/>
        <v>0</v>
      </c>
      <c r="BD208" s="152" t="s">
        <v>181</v>
      </c>
      <c r="BE208" s="872"/>
      <c r="BF208" s="152" t="s">
        <v>181</v>
      </c>
      <c r="BG208" s="400">
        <f t="shared" si="245"/>
        <v>0</v>
      </c>
      <c r="BH208" s="152" t="s">
        <v>181</v>
      </c>
      <c r="BI208" s="68"/>
      <c r="BJ208" s="872"/>
      <c r="BK208" s="152"/>
      <c r="BL208" s="1219"/>
      <c r="BM208" s="1220"/>
      <c r="BN208" s="1221"/>
      <c r="BO208" s="405"/>
      <c r="BP208" s="405"/>
      <c r="BQ208" s="405"/>
      <c r="BR208" s="410">
        <f t="shared" si="246"/>
        <v>0</v>
      </c>
      <c r="BS208" s="152" t="s">
        <v>181</v>
      </c>
      <c r="BT208" s="872"/>
      <c r="BU208" s="152" t="s">
        <v>181</v>
      </c>
      <c r="BV208" s="400">
        <f t="shared" si="247"/>
        <v>0</v>
      </c>
      <c r="BW208" s="152" t="s">
        <v>181</v>
      </c>
      <c r="BX208" s="68"/>
      <c r="BY208" s="872"/>
      <c r="BZ208" s="152"/>
      <c r="CA208" s="1219"/>
      <c r="CB208" s="1220"/>
      <c r="CC208" s="1221"/>
      <c r="CD208" s="405"/>
      <c r="CE208" s="405"/>
      <c r="CF208" s="405"/>
      <c r="CG208" s="410">
        <f t="shared" si="248"/>
        <v>0</v>
      </c>
      <c r="CH208" s="152" t="s">
        <v>181</v>
      </c>
      <c r="CI208" s="872"/>
      <c r="CJ208" s="152" t="s">
        <v>181</v>
      </c>
      <c r="CK208" s="400">
        <f t="shared" si="249"/>
        <v>0</v>
      </c>
      <c r="CL208" s="152" t="s">
        <v>181</v>
      </c>
      <c r="CM208" s="187" t="s">
        <v>181</v>
      </c>
      <c r="CN208" s="185"/>
      <c r="CO208" s="185"/>
      <c r="CP208" s="665"/>
      <c r="CQ208" s="188"/>
      <c r="CR208" s="729"/>
      <c r="CS208" s="56"/>
      <c r="CT208" s="132"/>
      <c r="CU208" s="132"/>
      <c r="CV208" s="132"/>
      <c r="CW208" s="132"/>
      <c r="CX208" s="132"/>
      <c r="CY208" s="132"/>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32"/>
      <c r="ED208" s="127"/>
      <c r="EE208" s="127"/>
      <c r="EF208" s="127"/>
      <c r="EG208" s="127"/>
      <c r="EH208" s="127"/>
      <c r="EI208" s="127"/>
      <c r="EJ208" s="127"/>
      <c r="EK208" s="127"/>
      <c r="EL208" s="127"/>
      <c r="EM208" s="127"/>
      <c r="EN208" s="127"/>
      <c r="EO208" s="127"/>
      <c r="EP208" s="127"/>
      <c r="EQ208" s="127"/>
      <c r="ER208" s="127"/>
      <c r="ES208" s="127"/>
      <c r="ET208" s="127"/>
      <c r="EU208" s="127"/>
      <c r="EV208" s="127"/>
      <c r="EW208" s="127"/>
      <c r="EX208" s="127"/>
      <c r="EY208" s="127"/>
      <c r="EZ208" s="127"/>
      <c r="FA208" s="127"/>
      <c r="FB208" s="127"/>
      <c r="FC208" s="127"/>
      <c r="FD208" s="127"/>
      <c r="FE208" s="127"/>
      <c r="FF208" s="127"/>
      <c r="FG208" s="127"/>
      <c r="FH208" s="127"/>
      <c r="FI208" s="127"/>
      <c r="FJ208" s="127"/>
      <c r="FK208" s="127"/>
      <c r="FL208" s="127"/>
    </row>
    <row r="209" spans="1:168" s="58" customFormat="1" ht="20.100000000000001" customHeight="1">
      <c r="A209" s="639"/>
      <c r="B209" s="721"/>
      <c r="C209" s="1257"/>
      <c r="D209" s="1236"/>
      <c r="E209" s="1236"/>
      <c r="F209" s="1236"/>
      <c r="G209" s="1236"/>
      <c r="H209" s="1236"/>
      <c r="I209" s="1236"/>
      <c r="J209" s="1236"/>
      <c r="K209" s="1236"/>
      <c r="L209" s="1236"/>
      <c r="M209" s="1236"/>
      <c r="N209" s="1237"/>
      <c r="O209" s="701"/>
      <c r="P209" s="68"/>
      <c r="Q209" s="872"/>
      <c r="R209" s="152"/>
      <c r="S209" s="1219"/>
      <c r="T209" s="1220"/>
      <c r="U209" s="1221"/>
      <c r="V209" s="405"/>
      <c r="W209" s="405"/>
      <c r="X209" s="405"/>
      <c r="Y209" s="410">
        <f t="shared" si="240"/>
        <v>0</v>
      </c>
      <c r="Z209" s="152" t="s">
        <v>181</v>
      </c>
      <c r="AA209" s="872"/>
      <c r="AB209" s="152" t="s">
        <v>181</v>
      </c>
      <c r="AC209" s="400">
        <f t="shared" si="241"/>
        <v>0</v>
      </c>
      <c r="AD209" s="152" t="s">
        <v>181</v>
      </c>
      <c r="AE209" s="68"/>
      <c r="AF209" s="872"/>
      <c r="AG209" s="152"/>
      <c r="AH209" s="1219"/>
      <c r="AI209" s="1220"/>
      <c r="AJ209" s="1221"/>
      <c r="AK209" s="405"/>
      <c r="AL209" s="405"/>
      <c r="AM209" s="405"/>
      <c r="AN209" s="410">
        <f t="shared" si="242"/>
        <v>0</v>
      </c>
      <c r="AO209" s="152" t="s">
        <v>181</v>
      </c>
      <c r="AP209" s="872"/>
      <c r="AQ209" s="152" t="s">
        <v>181</v>
      </c>
      <c r="AR209" s="400">
        <f t="shared" si="243"/>
        <v>0</v>
      </c>
      <c r="AS209" s="152" t="s">
        <v>181</v>
      </c>
      <c r="AT209" s="68"/>
      <c r="AU209" s="872"/>
      <c r="AV209" s="152"/>
      <c r="AW209" s="1219"/>
      <c r="AX209" s="1220"/>
      <c r="AY209" s="1221"/>
      <c r="AZ209" s="405"/>
      <c r="BA209" s="405"/>
      <c r="BB209" s="405"/>
      <c r="BC209" s="410">
        <f t="shared" si="244"/>
        <v>0</v>
      </c>
      <c r="BD209" s="152" t="s">
        <v>181</v>
      </c>
      <c r="BE209" s="872"/>
      <c r="BF209" s="152" t="s">
        <v>181</v>
      </c>
      <c r="BG209" s="400">
        <f t="shared" si="245"/>
        <v>0</v>
      </c>
      <c r="BH209" s="152" t="s">
        <v>181</v>
      </c>
      <c r="BI209" s="68"/>
      <c r="BJ209" s="872"/>
      <c r="BK209" s="152"/>
      <c r="BL209" s="1219"/>
      <c r="BM209" s="1220"/>
      <c r="BN209" s="1221"/>
      <c r="BO209" s="405"/>
      <c r="BP209" s="405"/>
      <c r="BQ209" s="405"/>
      <c r="BR209" s="410">
        <f t="shared" si="246"/>
        <v>0</v>
      </c>
      <c r="BS209" s="152" t="s">
        <v>181</v>
      </c>
      <c r="BT209" s="872"/>
      <c r="BU209" s="152" t="s">
        <v>181</v>
      </c>
      <c r="BV209" s="400">
        <f t="shared" si="247"/>
        <v>0</v>
      </c>
      <c r="BW209" s="152" t="s">
        <v>181</v>
      </c>
      <c r="BX209" s="68"/>
      <c r="BY209" s="872"/>
      <c r="BZ209" s="152"/>
      <c r="CA209" s="1219"/>
      <c r="CB209" s="1220"/>
      <c r="CC209" s="1221"/>
      <c r="CD209" s="405"/>
      <c r="CE209" s="405"/>
      <c r="CF209" s="405"/>
      <c r="CG209" s="410">
        <f t="shared" si="248"/>
        <v>0</v>
      </c>
      <c r="CH209" s="152" t="s">
        <v>181</v>
      </c>
      <c r="CI209" s="872"/>
      <c r="CJ209" s="152" t="s">
        <v>181</v>
      </c>
      <c r="CK209" s="400">
        <f t="shared" si="249"/>
        <v>0</v>
      </c>
      <c r="CL209" s="152" t="s">
        <v>181</v>
      </c>
      <c r="CM209" s="187" t="s">
        <v>181</v>
      </c>
      <c r="CN209" s="185"/>
      <c r="CO209" s="185"/>
      <c r="CP209" s="665"/>
      <c r="CQ209" s="188"/>
      <c r="CR209" s="729"/>
      <c r="CS209" s="56"/>
      <c r="CT209" s="132"/>
      <c r="CU209" s="132"/>
      <c r="CV209" s="132"/>
      <c r="CW209" s="132"/>
      <c r="CX209" s="132"/>
      <c r="CY209" s="132"/>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32"/>
      <c r="ED209" s="127"/>
      <c r="EE209" s="127"/>
      <c r="EF209" s="127"/>
      <c r="EG209" s="127"/>
      <c r="EH209" s="127"/>
      <c r="EI209" s="127"/>
      <c r="EJ209" s="127"/>
      <c r="EK209" s="127"/>
      <c r="EL209" s="127"/>
      <c r="EM209" s="127"/>
      <c r="EN209" s="127"/>
      <c r="EO209" s="127"/>
      <c r="EP209" s="127"/>
      <c r="EQ209" s="127"/>
      <c r="ER209" s="127"/>
      <c r="ES209" s="127"/>
      <c r="ET209" s="127"/>
      <c r="EU209" s="127"/>
      <c r="EV209" s="127"/>
      <c r="EW209" s="127"/>
      <c r="EX209" s="127"/>
      <c r="EY209" s="127"/>
      <c r="EZ209" s="127"/>
      <c r="FA209" s="127"/>
      <c r="FB209" s="127"/>
      <c r="FC209" s="127"/>
      <c r="FD209" s="127"/>
      <c r="FE209" s="127"/>
      <c r="FF209" s="127"/>
      <c r="FG209" s="127"/>
      <c r="FH209" s="127"/>
      <c r="FI209" s="127"/>
      <c r="FJ209" s="127"/>
      <c r="FK209" s="127"/>
      <c r="FL209" s="127"/>
    </row>
    <row r="210" spans="1:168" s="58" customFormat="1" ht="20.100000000000001" customHeight="1">
      <c r="A210" s="639"/>
      <c r="B210" s="721"/>
      <c r="C210" s="1257"/>
      <c r="D210" s="1236"/>
      <c r="E210" s="1236"/>
      <c r="F210" s="1236"/>
      <c r="G210" s="1236"/>
      <c r="H210" s="1236"/>
      <c r="I210" s="1236"/>
      <c r="J210" s="1236"/>
      <c r="K210" s="1236"/>
      <c r="L210" s="1236"/>
      <c r="M210" s="1236"/>
      <c r="N210" s="1237"/>
      <c r="O210" s="701"/>
      <c r="P210" s="68"/>
      <c r="Q210" s="872"/>
      <c r="R210" s="152"/>
      <c r="S210" s="1219"/>
      <c r="T210" s="1220"/>
      <c r="U210" s="1221"/>
      <c r="V210" s="405"/>
      <c r="W210" s="405"/>
      <c r="X210" s="405"/>
      <c r="Y210" s="410">
        <f t="shared" si="240"/>
        <v>0</v>
      </c>
      <c r="Z210" s="152" t="s">
        <v>181</v>
      </c>
      <c r="AA210" s="872"/>
      <c r="AB210" s="152" t="s">
        <v>181</v>
      </c>
      <c r="AC210" s="400">
        <f t="shared" si="241"/>
        <v>0</v>
      </c>
      <c r="AD210" s="152" t="s">
        <v>181</v>
      </c>
      <c r="AE210" s="68"/>
      <c r="AF210" s="872"/>
      <c r="AG210" s="152"/>
      <c r="AH210" s="1219"/>
      <c r="AI210" s="1220"/>
      <c r="AJ210" s="1221"/>
      <c r="AK210" s="405"/>
      <c r="AL210" s="405"/>
      <c r="AM210" s="405"/>
      <c r="AN210" s="410">
        <f t="shared" si="242"/>
        <v>0</v>
      </c>
      <c r="AO210" s="152" t="s">
        <v>181</v>
      </c>
      <c r="AP210" s="872"/>
      <c r="AQ210" s="152" t="s">
        <v>181</v>
      </c>
      <c r="AR210" s="400">
        <f t="shared" si="243"/>
        <v>0</v>
      </c>
      <c r="AS210" s="152" t="s">
        <v>181</v>
      </c>
      <c r="AT210" s="68"/>
      <c r="AU210" s="872"/>
      <c r="AV210" s="152"/>
      <c r="AW210" s="1219"/>
      <c r="AX210" s="1220"/>
      <c r="AY210" s="1221"/>
      <c r="AZ210" s="405"/>
      <c r="BA210" s="405"/>
      <c r="BB210" s="405"/>
      <c r="BC210" s="410">
        <f t="shared" si="244"/>
        <v>0</v>
      </c>
      <c r="BD210" s="152" t="s">
        <v>181</v>
      </c>
      <c r="BE210" s="872"/>
      <c r="BF210" s="152" t="s">
        <v>181</v>
      </c>
      <c r="BG210" s="400">
        <f t="shared" si="245"/>
        <v>0</v>
      </c>
      <c r="BH210" s="152" t="s">
        <v>181</v>
      </c>
      <c r="BI210" s="68"/>
      <c r="BJ210" s="872"/>
      <c r="BK210" s="152"/>
      <c r="BL210" s="1219"/>
      <c r="BM210" s="1220"/>
      <c r="BN210" s="1221"/>
      <c r="BO210" s="405"/>
      <c r="BP210" s="405"/>
      <c r="BQ210" s="405"/>
      <c r="BR210" s="410">
        <f t="shared" si="246"/>
        <v>0</v>
      </c>
      <c r="BS210" s="152" t="s">
        <v>181</v>
      </c>
      <c r="BT210" s="872"/>
      <c r="BU210" s="152" t="s">
        <v>181</v>
      </c>
      <c r="BV210" s="400">
        <f t="shared" si="247"/>
        <v>0</v>
      </c>
      <c r="BW210" s="152" t="s">
        <v>181</v>
      </c>
      <c r="BX210" s="68"/>
      <c r="BY210" s="872"/>
      <c r="BZ210" s="152"/>
      <c r="CA210" s="1219"/>
      <c r="CB210" s="1220"/>
      <c r="CC210" s="1221"/>
      <c r="CD210" s="405"/>
      <c r="CE210" s="405"/>
      <c r="CF210" s="405"/>
      <c r="CG210" s="410">
        <f t="shared" si="248"/>
        <v>0</v>
      </c>
      <c r="CH210" s="152" t="s">
        <v>181</v>
      </c>
      <c r="CI210" s="872"/>
      <c r="CJ210" s="152" t="s">
        <v>181</v>
      </c>
      <c r="CK210" s="400">
        <f t="shared" si="249"/>
        <v>0</v>
      </c>
      <c r="CL210" s="152" t="s">
        <v>181</v>
      </c>
      <c r="CM210" s="187" t="s">
        <v>181</v>
      </c>
      <c r="CN210" s="185"/>
      <c r="CO210" s="185"/>
      <c r="CP210" s="665"/>
      <c r="CQ210" s="188"/>
      <c r="CR210" s="729"/>
      <c r="CS210" s="56"/>
      <c r="CT210" s="132"/>
      <c r="CU210" s="132"/>
      <c r="CV210" s="132"/>
      <c r="CW210" s="132"/>
      <c r="CX210" s="132"/>
      <c r="CY210" s="132"/>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32"/>
      <c r="ED210" s="127"/>
      <c r="EE210" s="127"/>
      <c r="EF210" s="127"/>
      <c r="EG210" s="127"/>
      <c r="EH210" s="127"/>
      <c r="EI210" s="127"/>
      <c r="EJ210" s="127"/>
      <c r="EK210" s="127"/>
      <c r="EL210" s="127"/>
      <c r="EM210" s="127"/>
      <c r="EN210" s="127"/>
      <c r="EO210" s="127"/>
      <c r="EP210" s="127"/>
      <c r="EQ210" s="127"/>
      <c r="ER210" s="127"/>
      <c r="ES210" s="127"/>
      <c r="ET210" s="127"/>
      <c r="EU210" s="127"/>
      <c r="EV210" s="127"/>
      <c r="EW210" s="127"/>
      <c r="EX210" s="127"/>
      <c r="EY210" s="127"/>
      <c r="EZ210" s="127"/>
      <c r="FA210" s="127"/>
      <c r="FB210" s="127"/>
      <c r="FC210" s="127"/>
      <c r="FD210" s="127"/>
      <c r="FE210" s="127"/>
      <c r="FF210" s="127"/>
      <c r="FG210" s="127"/>
      <c r="FH210" s="127"/>
      <c r="FI210" s="127"/>
      <c r="FJ210" s="127"/>
      <c r="FK210" s="127"/>
      <c r="FL210" s="127"/>
    </row>
    <row r="211" spans="1:168" s="58" customFormat="1" ht="20.100000000000001" customHeight="1">
      <c r="A211" s="639"/>
      <c r="B211" s="721"/>
      <c r="C211" s="1257"/>
      <c r="D211" s="1236"/>
      <c r="E211" s="1236"/>
      <c r="F211" s="1236"/>
      <c r="G211" s="1236"/>
      <c r="H211" s="1236"/>
      <c r="I211" s="1236"/>
      <c r="J211" s="1236"/>
      <c r="K211" s="1236"/>
      <c r="L211" s="1236"/>
      <c r="M211" s="1236"/>
      <c r="N211" s="1237"/>
      <c r="O211" s="701"/>
      <c r="P211" s="68"/>
      <c r="Q211" s="872"/>
      <c r="R211" s="152"/>
      <c r="S211" s="1219"/>
      <c r="T211" s="1220"/>
      <c r="U211" s="1221"/>
      <c r="V211" s="405"/>
      <c r="W211" s="405"/>
      <c r="X211" s="405"/>
      <c r="Y211" s="410">
        <f t="shared" si="240"/>
        <v>0</v>
      </c>
      <c r="Z211" s="152" t="s">
        <v>181</v>
      </c>
      <c r="AA211" s="872"/>
      <c r="AB211" s="152" t="s">
        <v>181</v>
      </c>
      <c r="AC211" s="400">
        <f t="shared" si="241"/>
        <v>0</v>
      </c>
      <c r="AD211" s="152" t="s">
        <v>181</v>
      </c>
      <c r="AE211" s="68"/>
      <c r="AF211" s="872"/>
      <c r="AG211" s="152"/>
      <c r="AH211" s="1219"/>
      <c r="AI211" s="1220"/>
      <c r="AJ211" s="1221"/>
      <c r="AK211" s="405"/>
      <c r="AL211" s="405"/>
      <c r="AM211" s="405"/>
      <c r="AN211" s="410">
        <f t="shared" si="242"/>
        <v>0</v>
      </c>
      <c r="AO211" s="152" t="s">
        <v>181</v>
      </c>
      <c r="AP211" s="872"/>
      <c r="AQ211" s="152" t="s">
        <v>181</v>
      </c>
      <c r="AR211" s="400">
        <f t="shared" si="243"/>
        <v>0</v>
      </c>
      <c r="AS211" s="152" t="s">
        <v>181</v>
      </c>
      <c r="AT211" s="68"/>
      <c r="AU211" s="872"/>
      <c r="AV211" s="152"/>
      <c r="AW211" s="1219"/>
      <c r="AX211" s="1220"/>
      <c r="AY211" s="1221"/>
      <c r="AZ211" s="405"/>
      <c r="BA211" s="405"/>
      <c r="BB211" s="405"/>
      <c r="BC211" s="410">
        <f t="shared" si="244"/>
        <v>0</v>
      </c>
      <c r="BD211" s="152" t="s">
        <v>181</v>
      </c>
      <c r="BE211" s="872"/>
      <c r="BF211" s="152" t="s">
        <v>181</v>
      </c>
      <c r="BG211" s="400">
        <f t="shared" si="245"/>
        <v>0</v>
      </c>
      <c r="BH211" s="152" t="s">
        <v>181</v>
      </c>
      <c r="BI211" s="68"/>
      <c r="BJ211" s="872"/>
      <c r="BK211" s="152"/>
      <c r="BL211" s="1219"/>
      <c r="BM211" s="1220"/>
      <c r="BN211" s="1221"/>
      <c r="BO211" s="405"/>
      <c r="BP211" s="405"/>
      <c r="BQ211" s="405"/>
      <c r="BR211" s="410">
        <f t="shared" si="246"/>
        <v>0</v>
      </c>
      <c r="BS211" s="152" t="s">
        <v>181</v>
      </c>
      <c r="BT211" s="872"/>
      <c r="BU211" s="152" t="s">
        <v>181</v>
      </c>
      <c r="BV211" s="400">
        <f t="shared" si="247"/>
        <v>0</v>
      </c>
      <c r="BW211" s="152" t="s">
        <v>181</v>
      </c>
      <c r="BX211" s="68"/>
      <c r="BY211" s="872"/>
      <c r="BZ211" s="152"/>
      <c r="CA211" s="1219"/>
      <c r="CB211" s="1220"/>
      <c r="CC211" s="1221"/>
      <c r="CD211" s="405"/>
      <c r="CE211" s="405"/>
      <c r="CF211" s="405"/>
      <c r="CG211" s="410">
        <f t="shared" si="248"/>
        <v>0</v>
      </c>
      <c r="CH211" s="152" t="s">
        <v>181</v>
      </c>
      <c r="CI211" s="872"/>
      <c r="CJ211" s="152" t="s">
        <v>181</v>
      </c>
      <c r="CK211" s="400">
        <f t="shared" si="249"/>
        <v>0</v>
      </c>
      <c r="CL211" s="152" t="s">
        <v>181</v>
      </c>
      <c r="CM211" s="187" t="s">
        <v>181</v>
      </c>
      <c r="CN211" s="185"/>
      <c r="CO211" s="185"/>
      <c r="CP211" s="665"/>
      <c r="CQ211" s="188"/>
      <c r="CR211" s="729"/>
      <c r="CS211" s="56"/>
      <c r="CT211" s="132"/>
      <c r="CU211" s="132"/>
      <c r="CV211" s="132"/>
      <c r="CW211" s="132"/>
      <c r="CX211" s="132"/>
      <c r="CY211" s="132"/>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32"/>
      <c r="ED211" s="127"/>
      <c r="EE211" s="127"/>
      <c r="EF211" s="127"/>
      <c r="EG211" s="127"/>
      <c r="EH211" s="127"/>
      <c r="EI211" s="127"/>
      <c r="EJ211" s="127"/>
      <c r="EK211" s="127"/>
      <c r="EL211" s="127"/>
      <c r="EM211" s="127"/>
      <c r="EN211" s="127"/>
      <c r="EO211" s="127"/>
      <c r="EP211" s="127"/>
      <c r="EQ211" s="127"/>
      <c r="ER211" s="127"/>
      <c r="ES211" s="127"/>
      <c r="ET211" s="127"/>
      <c r="EU211" s="127"/>
      <c r="EV211" s="127"/>
      <c r="EW211" s="127"/>
      <c r="EX211" s="127"/>
      <c r="EY211" s="127"/>
      <c r="EZ211" s="127"/>
      <c r="FA211" s="127"/>
      <c r="FB211" s="127"/>
      <c r="FC211" s="127"/>
      <c r="FD211" s="127"/>
      <c r="FE211" s="127"/>
      <c r="FF211" s="127"/>
      <c r="FG211" s="127"/>
      <c r="FH211" s="127"/>
      <c r="FI211" s="127"/>
      <c r="FJ211" s="127"/>
      <c r="FK211" s="127"/>
      <c r="FL211" s="127"/>
    </row>
    <row r="212" spans="1:168" s="58" customFormat="1" ht="20.100000000000001" customHeight="1">
      <c r="A212" s="639"/>
      <c r="B212" s="721"/>
      <c r="C212" s="1257"/>
      <c r="D212" s="1236"/>
      <c r="E212" s="1236"/>
      <c r="F212" s="1236"/>
      <c r="G212" s="1236"/>
      <c r="H212" s="1236"/>
      <c r="I212" s="1236"/>
      <c r="J212" s="1236"/>
      <c r="K212" s="1236"/>
      <c r="L212" s="1236"/>
      <c r="M212" s="1236"/>
      <c r="N212" s="1237"/>
      <c r="O212" s="701"/>
      <c r="P212" s="68"/>
      <c r="Q212" s="872"/>
      <c r="R212" s="152"/>
      <c r="S212" s="1219"/>
      <c r="T212" s="1220"/>
      <c r="U212" s="1221"/>
      <c r="V212" s="405"/>
      <c r="W212" s="405"/>
      <c r="X212" s="405"/>
      <c r="Y212" s="410">
        <f t="shared" si="240"/>
        <v>0</v>
      </c>
      <c r="Z212" s="152" t="s">
        <v>181</v>
      </c>
      <c r="AA212" s="872"/>
      <c r="AB212" s="152" t="s">
        <v>181</v>
      </c>
      <c r="AC212" s="400">
        <f t="shared" si="241"/>
        <v>0</v>
      </c>
      <c r="AD212" s="152" t="s">
        <v>181</v>
      </c>
      <c r="AE212" s="68"/>
      <c r="AF212" s="872"/>
      <c r="AG212" s="152"/>
      <c r="AH212" s="1219"/>
      <c r="AI212" s="1220"/>
      <c r="AJ212" s="1221"/>
      <c r="AK212" s="405"/>
      <c r="AL212" s="405"/>
      <c r="AM212" s="405"/>
      <c r="AN212" s="410">
        <f t="shared" si="242"/>
        <v>0</v>
      </c>
      <c r="AO212" s="152" t="s">
        <v>181</v>
      </c>
      <c r="AP212" s="872"/>
      <c r="AQ212" s="152" t="s">
        <v>181</v>
      </c>
      <c r="AR212" s="400">
        <f t="shared" si="243"/>
        <v>0</v>
      </c>
      <c r="AS212" s="152" t="s">
        <v>181</v>
      </c>
      <c r="AT212" s="68"/>
      <c r="AU212" s="872"/>
      <c r="AV212" s="152"/>
      <c r="AW212" s="1219"/>
      <c r="AX212" s="1220"/>
      <c r="AY212" s="1221"/>
      <c r="AZ212" s="405"/>
      <c r="BA212" s="405"/>
      <c r="BB212" s="405"/>
      <c r="BC212" s="410">
        <f t="shared" si="244"/>
        <v>0</v>
      </c>
      <c r="BD212" s="152" t="s">
        <v>181</v>
      </c>
      <c r="BE212" s="872"/>
      <c r="BF212" s="152" t="s">
        <v>181</v>
      </c>
      <c r="BG212" s="400">
        <f t="shared" si="245"/>
        <v>0</v>
      </c>
      <c r="BH212" s="152" t="s">
        <v>181</v>
      </c>
      <c r="BI212" s="68"/>
      <c r="BJ212" s="872"/>
      <c r="BK212" s="152"/>
      <c r="BL212" s="1219"/>
      <c r="BM212" s="1220"/>
      <c r="BN212" s="1221"/>
      <c r="BO212" s="405"/>
      <c r="BP212" s="405"/>
      <c r="BQ212" s="405"/>
      <c r="BR212" s="410">
        <f t="shared" si="246"/>
        <v>0</v>
      </c>
      <c r="BS212" s="152" t="s">
        <v>181</v>
      </c>
      <c r="BT212" s="872"/>
      <c r="BU212" s="152" t="s">
        <v>181</v>
      </c>
      <c r="BV212" s="400">
        <f t="shared" si="247"/>
        <v>0</v>
      </c>
      <c r="BW212" s="152" t="s">
        <v>181</v>
      </c>
      <c r="BX212" s="68"/>
      <c r="BY212" s="872"/>
      <c r="BZ212" s="152"/>
      <c r="CA212" s="1219"/>
      <c r="CB212" s="1220"/>
      <c r="CC212" s="1221"/>
      <c r="CD212" s="405"/>
      <c r="CE212" s="405"/>
      <c r="CF212" s="405"/>
      <c r="CG212" s="410">
        <f t="shared" si="248"/>
        <v>0</v>
      </c>
      <c r="CH212" s="152" t="s">
        <v>181</v>
      </c>
      <c r="CI212" s="872"/>
      <c r="CJ212" s="152" t="s">
        <v>181</v>
      </c>
      <c r="CK212" s="400">
        <f t="shared" si="249"/>
        <v>0</v>
      </c>
      <c r="CL212" s="152" t="s">
        <v>181</v>
      </c>
      <c r="CM212" s="187" t="s">
        <v>181</v>
      </c>
      <c r="CN212" s="185"/>
      <c r="CO212" s="185"/>
      <c r="CP212" s="665"/>
      <c r="CQ212" s="188"/>
      <c r="CR212" s="729"/>
      <c r="CS212" s="56"/>
      <c r="CT212" s="132"/>
      <c r="CU212" s="132"/>
      <c r="CV212" s="132"/>
      <c r="CW212" s="132"/>
      <c r="CX212" s="132"/>
      <c r="CY212" s="132"/>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32"/>
      <c r="ED212" s="127"/>
      <c r="EE212" s="127"/>
      <c r="EF212" s="127"/>
      <c r="EG212" s="127"/>
      <c r="EH212" s="127"/>
      <c r="EI212" s="127"/>
      <c r="EJ212" s="127"/>
      <c r="EK212" s="127"/>
      <c r="EL212" s="127"/>
      <c r="EM212" s="127"/>
      <c r="EN212" s="127"/>
      <c r="EO212" s="127"/>
      <c r="EP212" s="127"/>
      <c r="EQ212" s="127"/>
      <c r="ER212" s="127"/>
      <c r="ES212" s="127"/>
      <c r="ET212" s="127"/>
      <c r="EU212" s="127"/>
      <c r="EV212" s="127"/>
      <c r="EW212" s="127"/>
      <c r="EX212" s="127"/>
      <c r="EY212" s="127"/>
      <c r="EZ212" s="127"/>
      <c r="FA212" s="127"/>
      <c r="FB212" s="127"/>
      <c r="FC212" s="127"/>
      <c r="FD212" s="127"/>
      <c r="FE212" s="127"/>
      <c r="FF212" s="127"/>
      <c r="FG212" s="127"/>
      <c r="FH212" s="127"/>
      <c r="FI212" s="127"/>
      <c r="FJ212" s="127"/>
      <c r="FK212" s="127"/>
      <c r="FL212" s="127"/>
    </row>
    <row r="213" spans="1:168" s="58" customFormat="1" ht="20.100000000000001" customHeight="1">
      <c r="A213" s="639"/>
      <c r="B213" s="721"/>
      <c r="C213" s="1257"/>
      <c r="D213" s="1236"/>
      <c r="E213" s="1236"/>
      <c r="F213" s="1236"/>
      <c r="G213" s="1236"/>
      <c r="H213" s="1236"/>
      <c r="I213" s="1236"/>
      <c r="J213" s="1236"/>
      <c r="K213" s="1236"/>
      <c r="L213" s="1236"/>
      <c r="M213" s="1236"/>
      <c r="N213" s="1237"/>
      <c r="O213" s="701"/>
      <c r="P213" s="68"/>
      <c r="Q213" s="872"/>
      <c r="R213" s="152"/>
      <c r="S213" s="1219"/>
      <c r="T213" s="1220"/>
      <c r="U213" s="1221"/>
      <c r="V213" s="405"/>
      <c r="W213" s="405"/>
      <c r="X213" s="405"/>
      <c r="Y213" s="410">
        <f t="shared" si="240"/>
        <v>0</v>
      </c>
      <c r="Z213" s="152" t="s">
        <v>181</v>
      </c>
      <c r="AA213" s="872"/>
      <c r="AB213" s="152" t="s">
        <v>181</v>
      </c>
      <c r="AC213" s="400">
        <f t="shared" si="241"/>
        <v>0</v>
      </c>
      <c r="AD213" s="152" t="s">
        <v>181</v>
      </c>
      <c r="AE213" s="68"/>
      <c r="AF213" s="872"/>
      <c r="AG213" s="152"/>
      <c r="AH213" s="1219"/>
      <c r="AI213" s="1220"/>
      <c r="AJ213" s="1221"/>
      <c r="AK213" s="405"/>
      <c r="AL213" s="405"/>
      <c r="AM213" s="405"/>
      <c r="AN213" s="410">
        <f t="shared" si="242"/>
        <v>0</v>
      </c>
      <c r="AO213" s="152" t="s">
        <v>181</v>
      </c>
      <c r="AP213" s="872"/>
      <c r="AQ213" s="152" t="s">
        <v>181</v>
      </c>
      <c r="AR213" s="400">
        <f t="shared" si="243"/>
        <v>0</v>
      </c>
      <c r="AS213" s="152" t="s">
        <v>181</v>
      </c>
      <c r="AT213" s="68"/>
      <c r="AU213" s="872"/>
      <c r="AV213" s="152"/>
      <c r="AW213" s="1219"/>
      <c r="AX213" s="1220"/>
      <c r="AY213" s="1221"/>
      <c r="AZ213" s="405"/>
      <c r="BA213" s="405"/>
      <c r="BB213" s="405"/>
      <c r="BC213" s="410">
        <f t="shared" si="244"/>
        <v>0</v>
      </c>
      <c r="BD213" s="152" t="s">
        <v>181</v>
      </c>
      <c r="BE213" s="872"/>
      <c r="BF213" s="152" t="s">
        <v>181</v>
      </c>
      <c r="BG213" s="400">
        <f t="shared" si="245"/>
        <v>0</v>
      </c>
      <c r="BH213" s="152" t="s">
        <v>181</v>
      </c>
      <c r="BI213" s="68"/>
      <c r="BJ213" s="872"/>
      <c r="BK213" s="152"/>
      <c r="BL213" s="1219"/>
      <c r="BM213" s="1220"/>
      <c r="BN213" s="1221"/>
      <c r="BO213" s="405"/>
      <c r="BP213" s="405"/>
      <c r="BQ213" s="405"/>
      <c r="BR213" s="410">
        <f t="shared" si="246"/>
        <v>0</v>
      </c>
      <c r="BS213" s="152" t="s">
        <v>181</v>
      </c>
      <c r="BT213" s="872"/>
      <c r="BU213" s="152" t="s">
        <v>181</v>
      </c>
      <c r="BV213" s="400">
        <f t="shared" si="247"/>
        <v>0</v>
      </c>
      <c r="BW213" s="152" t="s">
        <v>181</v>
      </c>
      <c r="BX213" s="68"/>
      <c r="BY213" s="872"/>
      <c r="BZ213" s="152"/>
      <c r="CA213" s="1219"/>
      <c r="CB213" s="1220"/>
      <c r="CC213" s="1221"/>
      <c r="CD213" s="405"/>
      <c r="CE213" s="405"/>
      <c r="CF213" s="405"/>
      <c r="CG213" s="410">
        <f t="shared" si="248"/>
        <v>0</v>
      </c>
      <c r="CH213" s="152" t="s">
        <v>181</v>
      </c>
      <c r="CI213" s="872"/>
      <c r="CJ213" s="152" t="s">
        <v>181</v>
      </c>
      <c r="CK213" s="400">
        <f t="shared" si="249"/>
        <v>0</v>
      </c>
      <c r="CL213" s="152" t="s">
        <v>181</v>
      </c>
      <c r="CM213" s="187" t="s">
        <v>181</v>
      </c>
      <c r="CN213" s="185"/>
      <c r="CO213" s="185"/>
      <c r="CP213" s="665"/>
      <c r="CQ213" s="188"/>
      <c r="CR213" s="729"/>
      <c r="CS213" s="56"/>
      <c r="CT213" s="132"/>
      <c r="CU213" s="132"/>
      <c r="CV213" s="132"/>
      <c r="CW213" s="132"/>
      <c r="CX213" s="132"/>
      <c r="CY213" s="132"/>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32"/>
      <c r="ED213" s="127"/>
      <c r="EE213" s="127"/>
      <c r="EF213" s="127"/>
      <c r="EG213" s="127"/>
      <c r="EH213" s="127"/>
      <c r="EI213" s="127"/>
      <c r="EJ213" s="127"/>
      <c r="EK213" s="127"/>
      <c r="EL213" s="127"/>
      <c r="EM213" s="127"/>
      <c r="EN213" s="127"/>
      <c r="EO213" s="127"/>
      <c r="EP213" s="127"/>
      <c r="EQ213" s="127"/>
      <c r="ER213" s="127"/>
      <c r="ES213" s="127"/>
      <c r="ET213" s="127"/>
      <c r="EU213" s="127"/>
      <c r="EV213" s="127"/>
      <c r="EW213" s="127"/>
      <c r="EX213" s="127"/>
      <c r="EY213" s="127"/>
      <c r="EZ213" s="127"/>
      <c r="FA213" s="127"/>
      <c r="FB213" s="127"/>
      <c r="FC213" s="127"/>
      <c r="FD213" s="127"/>
      <c r="FE213" s="127"/>
      <c r="FF213" s="127"/>
      <c r="FG213" s="127"/>
      <c r="FH213" s="127"/>
      <c r="FI213" s="127"/>
      <c r="FJ213" s="127"/>
      <c r="FK213" s="127"/>
      <c r="FL213" s="127"/>
    </row>
    <row r="214" spans="1:168" s="58" customFormat="1" ht="20.100000000000001" customHeight="1">
      <c r="A214" s="639"/>
      <c r="B214" s="721"/>
      <c r="C214" s="1257"/>
      <c r="D214" s="1236"/>
      <c r="E214" s="1236"/>
      <c r="F214" s="1236"/>
      <c r="G214" s="1236"/>
      <c r="H214" s="1236"/>
      <c r="I214" s="1236"/>
      <c r="J214" s="1236"/>
      <c r="K214" s="1236"/>
      <c r="L214" s="1236"/>
      <c r="M214" s="1236"/>
      <c r="N214" s="1237"/>
      <c r="O214" s="701"/>
      <c r="P214" s="68"/>
      <c r="Q214" s="872"/>
      <c r="R214" s="152"/>
      <c r="S214" s="1219"/>
      <c r="T214" s="1220"/>
      <c r="U214" s="1221"/>
      <c r="V214" s="405"/>
      <c r="W214" s="405"/>
      <c r="X214" s="405"/>
      <c r="Y214" s="410">
        <f t="shared" si="240"/>
        <v>0</v>
      </c>
      <c r="Z214" s="152" t="s">
        <v>181</v>
      </c>
      <c r="AA214" s="872"/>
      <c r="AB214" s="152" t="s">
        <v>181</v>
      </c>
      <c r="AC214" s="400">
        <f t="shared" si="241"/>
        <v>0</v>
      </c>
      <c r="AD214" s="152" t="s">
        <v>181</v>
      </c>
      <c r="AE214" s="68"/>
      <c r="AF214" s="872"/>
      <c r="AG214" s="152"/>
      <c r="AH214" s="1219"/>
      <c r="AI214" s="1220"/>
      <c r="AJ214" s="1221"/>
      <c r="AK214" s="405"/>
      <c r="AL214" s="405"/>
      <c r="AM214" s="405"/>
      <c r="AN214" s="410">
        <f t="shared" si="242"/>
        <v>0</v>
      </c>
      <c r="AO214" s="152" t="s">
        <v>181</v>
      </c>
      <c r="AP214" s="872"/>
      <c r="AQ214" s="152" t="s">
        <v>181</v>
      </c>
      <c r="AR214" s="400">
        <f t="shared" si="243"/>
        <v>0</v>
      </c>
      <c r="AS214" s="152" t="s">
        <v>181</v>
      </c>
      <c r="AT214" s="68"/>
      <c r="AU214" s="872"/>
      <c r="AV214" s="152"/>
      <c r="AW214" s="1219"/>
      <c r="AX214" s="1220"/>
      <c r="AY214" s="1221"/>
      <c r="AZ214" s="405"/>
      <c r="BA214" s="405"/>
      <c r="BB214" s="405"/>
      <c r="BC214" s="410">
        <f t="shared" si="244"/>
        <v>0</v>
      </c>
      <c r="BD214" s="152" t="s">
        <v>181</v>
      </c>
      <c r="BE214" s="872"/>
      <c r="BF214" s="152" t="s">
        <v>181</v>
      </c>
      <c r="BG214" s="400">
        <f t="shared" si="245"/>
        <v>0</v>
      </c>
      <c r="BH214" s="152" t="s">
        <v>181</v>
      </c>
      <c r="BI214" s="68"/>
      <c r="BJ214" s="872"/>
      <c r="BK214" s="152"/>
      <c r="BL214" s="1219"/>
      <c r="BM214" s="1220"/>
      <c r="BN214" s="1221"/>
      <c r="BO214" s="405"/>
      <c r="BP214" s="405"/>
      <c r="BQ214" s="405"/>
      <c r="BR214" s="410">
        <f t="shared" si="246"/>
        <v>0</v>
      </c>
      <c r="BS214" s="152" t="s">
        <v>181</v>
      </c>
      <c r="BT214" s="872"/>
      <c r="BU214" s="152" t="s">
        <v>181</v>
      </c>
      <c r="BV214" s="400">
        <f t="shared" si="247"/>
        <v>0</v>
      </c>
      <c r="BW214" s="152" t="s">
        <v>181</v>
      </c>
      <c r="BX214" s="68"/>
      <c r="BY214" s="872"/>
      <c r="BZ214" s="152"/>
      <c r="CA214" s="1219"/>
      <c r="CB214" s="1220"/>
      <c r="CC214" s="1221"/>
      <c r="CD214" s="405"/>
      <c r="CE214" s="405"/>
      <c r="CF214" s="405"/>
      <c r="CG214" s="410">
        <f t="shared" si="248"/>
        <v>0</v>
      </c>
      <c r="CH214" s="152" t="s">
        <v>181</v>
      </c>
      <c r="CI214" s="872"/>
      <c r="CJ214" s="152" t="s">
        <v>181</v>
      </c>
      <c r="CK214" s="400">
        <f t="shared" si="249"/>
        <v>0</v>
      </c>
      <c r="CL214" s="152" t="s">
        <v>181</v>
      </c>
      <c r="CM214" s="187" t="s">
        <v>181</v>
      </c>
      <c r="CN214" s="185"/>
      <c r="CO214" s="185"/>
      <c r="CP214" s="665"/>
      <c r="CQ214" s="188"/>
      <c r="CR214" s="729"/>
      <c r="CS214" s="56"/>
      <c r="CT214" s="132"/>
      <c r="CU214" s="132"/>
      <c r="CV214" s="132"/>
      <c r="CW214" s="132"/>
      <c r="CX214" s="132"/>
      <c r="CY214" s="132"/>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32"/>
      <c r="ED214" s="127"/>
      <c r="EE214" s="127"/>
      <c r="EF214" s="127"/>
      <c r="EG214" s="127"/>
      <c r="EH214" s="127"/>
      <c r="EI214" s="127"/>
      <c r="EJ214" s="127"/>
      <c r="EK214" s="127"/>
      <c r="EL214" s="127"/>
      <c r="EM214" s="127"/>
      <c r="EN214" s="127"/>
      <c r="EO214" s="127"/>
      <c r="EP214" s="127"/>
      <c r="EQ214" s="127"/>
      <c r="ER214" s="127"/>
      <c r="ES214" s="127"/>
      <c r="ET214" s="127"/>
      <c r="EU214" s="127"/>
      <c r="EV214" s="127"/>
      <c r="EW214" s="127"/>
      <c r="EX214" s="127"/>
      <c r="EY214" s="127"/>
      <c r="EZ214" s="127"/>
      <c r="FA214" s="127"/>
      <c r="FB214" s="127"/>
      <c r="FC214" s="127"/>
      <c r="FD214" s="127"/>
      <c r="FE214" s="127"/>
      <c r="FF214" s="127"/>
      <c r="FG214" s="127"/>
      <c r="FH214" s="127"/>
      <c r="FI214" s="127"/>
      <c r="FJ214" s="127"/>
      <c r="FK214" s="127"/>
      <c r="FL214" s="127"/>
    </row>
    <row r="215" spans="1:168" s="58" customFormat="1" ht="20.100000000000001" customHeight="1">
      <c r="A215" s="639"/>
      <c r="B215" s="721"/>
      <c r="C215" s="1257"/>
      <c r="D215" s="1236"/>
      <c r="E215" s="1236"/>
      <c r="F215" s="1236"/>
      <c r="G215" s="1236"/>
      <c r="H215" s="1236"/>
      <c r="I215" s="1236"/>
      <c r="J215" s="1236"/>
      <c r="K215" s="1236"/>
      <c r="L215" s="1236"/>
      <c r="M215" s="1236"/>
      <c r="N215" s="1237"/>
      <c r="O215" s="701"/>
      <c r="P215" s="68"/>
      <c r="Q215" s="872"/>
      <c r="R215" s="152"/>
      <c r="S215" s="1219"/>
      <c r="T215" s="1220"/>
      <c r="U215" s="1221"/>
      <c r="V215" s="405"/>
      <c r="W215" s="405"/>
      <c r="X215" s="405"/>
      <c r="Y215" s="410">
        <f t="shared" si="240"/>
        <v>0</v>
      </c>
      <c r="Z215" s="152" t="s">
        <v>181</v>
      </c>
      <c r="AA215" s="872"/>
      <c r="AB215" s="152" t="s">
        <v>181</v>
      </c>
      <c r="AC215" s="400">
        <f t="shared" si="241"/>
        <v>0</v>
      </c>
      <c r="AD215" s="152" t="s">
        <v>181</v>
      </c>
      <c r="AE215" s="68"/>
      <c r="AF215" s="872"/>
      <c r="AG215" s="152"/>
      <c r="AH215" s="1219"/>
      <c r="AI215" s="1220"/>
      <c r="AJ215" s="1221"/>
      <c r="AK215" s="405"/>
      <c r="AL215" s="405"/>
      <c r="AM215" s="405"/>
      <c r="AN215" s="410">
        <f t="shared" si="242"/>
        <v>0</v>
      </c>
      <c r="AO215" s="152" t="s">
        <v>181</v>
      </c>
      <c r="AP215" s="872"/>
      <c r="AQ215" s="152" t="s">
        <v>181</v>
      </c>
      <c r="AR215" s="400">
        <f t="shared" si="243"/>
        <v>0</v>
      </c>
      <c r="AS215" s="152" t="s">
        <v>181</v>
      </c>
      <c r="AT215" s="68"/>
      <c r="AU215" s="872"/>
      <c r="AV215" s="152"/>
      <c r="AW215" s="1219"/>
      <c r="AX215" s="1220"/>
      <c r="AY215" s="1221"/>
      <c r="AZ215" s="405"/>
      <c r="BA215" s="405"/>
      <c r="BB215" s="405"/>
      <c r="BC215" s="410">
        <f t="shared" si="244"/>
        <v>0</v>
      </c>
      <c r="BD215" s="152" t="s">
        <v>181</v>
      </c>
      <c r="BE215" s="872"/>
      <c r="BF215" s="152" t="s">
        <v>181</v>
      </c>
      <c r="BG215" s="400">
        <f t="shared" si="245"/>
        <v>0</v>
      </c>
      <c r="BH215" s="152" t="s">
        <v>181</v>
      </c>
      <c r="BI215" s="68"/>
      <c r="BJ215" s="872"/>
      <c r="BK215" s="152"/>
      <c r="BL215" s="1219"/>
      <c r="BM215" s="1220"/>
      <c r="BN215" s="1221"/>
      <c r="BO215" s="405"/>
      <c r="BP215" s="405"/>
      <c r="BQ215" s="405"/>
      <c r="BR215" s="410">
        <f t="shared" si="246"/>
        <v>0</v>
      </c>
      <c r="BS215" s="152" t="s">
        <v>181</v>
      </c>
      <c r="BT215" s="872"/>
      <c r="BU215" s="152" t="s">
        <v>181</v>
      </c>
      <c r="BV215" s="400">
        <f t="shared" si="247"/>
        <v>0</v>
      </c>
      <c r="BW215" s="152" t="s">
        <v>181</v>
      </c>
      <c r="BX215" s="68"/>
      <c r="BY215" s="872"/>
      <c r="BZ215" s="152"/>
      <c r="CA215" s="1219"/>
      <c r="CB215" s="1220"/>
      <c r="CC215" s="1221"/>
      <c r="CD215" s="405"/>
      <c r="CE215" s="405"/>
      <c r="CF215" s="405"/>
      <c r="CG215" s="410">
        <f t="shared" si="248"/>
        <v>0</v>
      </c>
      <c r="CH215" s="152" t="s">
        <v>181</v>
      </c>
      <c r="CI215" s="872"/>
      <c r="CJ215" s="152" t="s">
        <v>181</v>
      </c>
      <c r="CK215" s="400">
        <f t="shared" si="249"/>
        <v>0</v>
      </c>
      <c r="CL215" s="152" t="s">
        <v>181</v>
      </c>
      <c r="CM215" s="187" t="s">
        <v>181</v>
      </c>
      <c r="CN215" s="185"/>
      <c r="CO215" s="185"/>
      <c r="CP215" s="665"/>
      <c r="CQ215" s="188"/>
      <c r="CR215" s="729"/>
      <c r="CS215" s="56"/>
      <c r="CT215" s="132"/>
      <c r="CU215" s="132"/>
      <c r="CV215" s="132"/>
      <c r="CW215" s="132"/>
      <c r="CX215" s="132"/>
      <c r="CY215" s="132"/>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32"/>
      <c r="ED215" s="127"/>
      <c r="EE215" s="127"/>
      <c r="EF215" s="127"/>
      <c r="EG215" s="127"/>
      <c r="EH215" s="127"/>
      <c r="EI215" s="127"/>
      <c r="EJ215" s="127"/>
      <c r="EK215" s="127"/>
      <c r="EL215" s="127"/>
      <c r="EM215" s="127"/>
      <c r="EN215" s="127"/>
      <c r="EO215" s="127"/>
      <c r="EP215" s="127"/>
      <c r="EQ215" s="127"/>
      <c r="ER215" s="127"/>
      <c r="ES215" s="127"/>
      <c r="ET215" s="127"/>
      <c r="EU215" s="127"/>
      <c r="EV215" s="127"/>
      <c r="EW215" s="127"/>
      <c r="EX215" s="127"/>
      <c r="EY215" s="127"/>
      <c r="EZ215" s="127"/>
      <c r="FA215" s="127"/>
      <c r="FB215" s="127"/>
      <c r="FC215" s="127"/>
      <c r="FD215" s="127"/>
      <c r="FE215" s="127"/>
      <c r="FF215" s="127"/>
      <c r="FG215" s="127"/>
      <c r="FH215" s="127"/>
      <c r="FI215" s="127"/>
      <c r="FJ215" s="127"/>
      <c r="FK215" s="127"/>
      <c r="FL215" s="127"/>
    </row>
    <row r="216" spans="1:168" s="58" customFormat="1" ht="20.100000000000001" customHeight="1">
      <c r="A216" s="639"/>
      <c r="B216" s="721"/>
      <c r="C216" s="1257"/>
      <c r="D216" s="1236"/>
      <c r="E216" s="1236"/>
      <c r="F216" s="1236"/>
      <c r="G216" s="1236"/>
      <c r="H216" s="1236"/>
      <c r="I216" s="1236"/>
      <c r="J216" s="1236"/>
      <c r="K216" s="1236"/>
      <c r="L216" s="1236"/>
      <c r="M216" s="1236"/>
      <c r="N216" s="1237"/>
      <c r="O216" s="701"/>
      <c r="P216" s="68"/>
      <c r="Q216" s="872"/>
      <c r="R216" s="152"/>
      <c r="S216" s="1219"/>
      <c r="T216" s="1220"/>
      <c r="U216" s="1221"/>
      <c r="V216" s="405"/>
      <c r="W216" s="405"/>
      <c r="X216" s="405"/>
      <c r="Y216" s="410">
        <f t="shared" si="240"/>
        <v>0</v>
      </c>
      <c r="Z216" s="152" t="s">
        <v>181</v>
      </c>
      <c r="AA216" s="872"/>
      <c r="AB216" s="152" t="s">
        <v>181</v>
      </c>
      <c r="AC216" s="400">
        <f t="shared" si="241"/>
        <v>0</v>
      </c>
      <c r="AD216" s="152" t="s">
        <v>181</v>
      </c>
      <c r="AE216" s="68"/>
      <c r="AF216" s="872"/>
      <c r="AG216" s="152"/>
      <c r="AH216" s="1219"/>
      <c r="AI216" s="1220"/>
      <c r="AJ216" s="1221"/>
      <c r="AK216" s="405"/>
      <c r="AL216" s="405"/>
      <c r="AM216" s="405"/>
      <c r="AN216" s="410">
        <f t="shared" si="242"/>
        <v>0</v>
      </c>
      <c r="AO216" s="152" t="s">
        <v>181</v>
      </c>
      <c r="AP216" s="872"/>
      <c r="AQ216" s="152" t="s">
        <v>181</v>
      </c>
      <c r="AR216" s="400">
        <f t="shared" si="243"/>
        <v>0</v>
      </c>
      <c r="AS216" s="152" t="s">
        <v>181</v>
      </c>
      <c r="AT216" s="68"/>
      <c r="AU216" s="872"/>
      <c r="AV216" s="152"/>
      <c r="AW216" s="1219"/>
      <c r="AX216" s="1220"/>
      <c r="AY216" s="1221"/>
      <c r="AZ216" s="405"/>
      <c r="BA216" s="405"/>
      <c r="BB216" s="405"/>
      <c r="BC216" s="410">
        <f t="shared" si="244"/>
        <v>0</v>
      </c>
      <c r="BD216" s="152" t="s">
        <v>181</v>
      </c>
      <c r="BE216" s="872"/>
      <c r="BF216" s="152" t="s">
        <v>181</v>
      </c>
      <c r="BG216" s="400">
        <f t="shared" si="245"/>
        <v>0</v>
      </c>
      <c r="BH216" s="152" t="s">
        <v>181</v>
      </c>
      <c r="BI216" s="68"/>
      <c r="BJ216" s="872"/>
      <c r="BK216" s="152"/>
      <c r="BL216" s="1219"/>
      <c r="BM216" s="1220"/>
      <c r="BN216" s="1221"/>
      <c r="BO216" s="405"/>
      <c r="BP216" s="405"/>
      <c r="BQ216" s="405"/>
      <c r="BR216" s="410">
        <f t="shared" si="246"/>
        <v>0</v>
      </c>
      <c r="BS216" s="152" t="s">
        <v>181</v>
      </c>
      <c r="BT216" s="872"/>
      <c r="BU216" s="152" t="s">
        <v>181</v>
      </c>
      <c r="BV216" s="400">
        <f t="shared" si="247"/>
        <v>0</v>
      </c>
      <c r="BW216" s="152" t="s">
        <v>181</v>
      </c>
      <c r="BX216" s="68"/>
      <c r="BY216" s="872"/>
      <c r="BZ216" s="152"/>
      <c r="CA216" s="1219"/>
      <c r="CB216" s="1220"/>
      <c r="CC216" s="1221"/>
      <c r="CD216" s="405"/>
      <c r="CE216" s="405"/>
      <c r="CF216" s="405"/>
      <c r="CG216" s="410">
        <f t="shared" si="248"/>
        <v>0</v>
      </c>
      <c r="CH216" s="152" t="s">
        <v>181</v>
      </c>
      <c r="CI216" s="872"/>
      <c r="CJ216" s="152" t="s">
        <v>181</v>
      </c>
      <c r="CK216" s="400">
        <f t="shared" si="249"/>
        <v>0</v>
      </c>
      <c r="CL216" s="152" t="s">
        <v>181</v>
      </c>
      <c r="CM216" s="187" t="s">
        <v>181</v>
      </c>
      <c r="CN216" s="185"/>
      <c r="CO216" s="185"/>
      <c r="CP216" s="665"/>
      <c r="CQ216" s="188"/>
      <c r="CR216" s="729"/>
      <c r="CS216" s="56"/>
      <c r="CT216" s="132"/>
      <c r="CU216" s="132"/>
      <c r="CV216" s="132"/>
      <c r="CW216" s="132"/>
      <c r="CX216" s="132"/>
      <c r="CY216" s="132"/>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32"/>
      <c r="ED216" s="127"/>
      <c r="EE216" s="127"/>
      <c r="EF216" s="127"/>
      <c r="EG216" s="127"/>
      <c r="EH216" s="127"/>
      <c r="EI216" s="127"/>
      <c r="EJ216" s="127"/>
      <c r="EK216" s="127"/>
      <c r="EL216" s="127"/>
      <c r="EM216" s="127"/>
      <c r="EN216" s="127"/>
      <c r="EO216" s="127"/>
      <c r="EP216" s="127"/>
      <c r="EQ216" s="127"/>
      <c r="ER216" s="127"/>
      <c r="ES216" s="127"/>
      <c r="ET216" s="127"/>
      <c r="EU216" s="127"/>
      <c r="EV216" s="127"/>
      <c r="EW216" s="127"/>
      <c r="EX216" s="127"/>
      <c r="EY216" s="127"/>
      <c r="EZ216" s="127"/>
      <c r="FA216" s="127"/>
      <c r="FB216" s="127"/>
      <c r="FC216" s="127"/>
      <c r="FD216" s="127"/>
      <c r="FE216" s="127"/>
      <c r="FF216" s="127"/>
      <c r="FG216" s="127"/>
      <c r="FH216" s="127"/>
      <c r="FI216" s="127"/>
      <c r="FJ216" s="127"/>
      <c r="FK216" s="127"/>
      <c r="FL216" s="127"/>
    </row>
    <row r="217" spans="1:168" s="58" customFormat="1" ht="20.100000000000001" customHeight="1">
      <c r="A217" s="639"/>
      <c r="B217" s="721"/>
      <c r="C217" s="1257"/>
      <c r="D217" s="1236"/>
      <c r="E217" s="1236"/>
      <c r="F217" s="1236"/>
      <c r="G217" s="1236"/>
      <c r="H217" s="1236"/>
      <c r="I217" s="1236"/>
      <c r="J217" s="1236"/>
      <c r="K217" s="1236"/>
      <c r="L217" s="1236"/>
      <c r="M217" s="1236"/>
      <c r="N217" s="1237"/>
      <c r="O217" s="701"/>
      <c r="P217" s="68"/>
      <c r="Q217" s="872"/>
      <c r="R217" s="152"/>
      <c r="S217" s="1219"/>
      <c r="T217" s="1220"/>
      <c r="U217" s="1221"/>
      <c r="V217" s="405"/>
      <c r="W217" s="405"/>
      <c r="X217" s="405"/>
      <c r="Y217" s="410">
        <f t="shared" si="240"/>
        <v>0</v>
      </c>
      <c r="Z217" s="152" t="s">
        <v>181</v>
      </c>
      <c r="AA217" s="872"/>
      <c r="AB217" s="152" t="s">
        <v>181</v>
      </c>
      <c r="AC217" s="400">
        <f t="shared" si="241"/>
        <v>0</v>
      </c>
      <c r="AD217" s="152" t="s">
        <v>181</v>
      </c>
      <c r="AE217" s="68"/>
      <c r="AF217" s="872"/>
      <c r="AG217" s="152"/>
      <c r="AH217" s="1219"/>
      <c r="AI217" s="1220"/>
      <c r="AJ217" s="1221"/>
      <c r="AK217" s="405"/>
      <c r="AL217" s="405"/>
      <c r="AM217" s="405"/>
      <c r="AN217" s="410">
        <f t="shared" si="242"/>
        <v>0</v>
      </c>
      <c r="AO217" s="152" t="s">
        <v>181</v>
      </c>
      <c r="AP217" s="872"/>
      <c r="AQ217" s="152" t="s">
        <v>181</v>
      </c>
      <c r="AR217" s="400">
        <f t="shared" si="243"/>
        <v>0</v>
      </c>
      <c r="AS217" s="152" t="s">
        <v>181</v>
      </c>
      <c r="AT217" s="68"/>
      <c r="AU217" s="872"/>
      <c r="AV217" s="152"/>
      <c r="AW217" s="1219"/>
      <c r="AX217" s="1220"/>
      <c r="AY217" s="1221"/>
      <c r="AZ217" s="405"/>
      <c r="BA217" s="405"/>
      <c r="BB217" s="405"/>
      <c r="BC217" s="410">
        <f t="shared" si="244"/>
        <v>0</v>
      </c>
      <c r="BD217" s="152" t="s">
        <v>181</v>
      </c>
      <c r="BE217" s="872"/>
      <c r="BF217" s="152" t="s">
        <v>181</v>
      </c>
      <c r="BG217" s="400">
        <f t="shared" si="245"/>
        <v>0</v>
      </c>
      <c r="BH217" s="152" t="s">
        <v>181</v>
      </c>
      <c r="BI217" s="68"/>
      <c r="BJ217" s="872"/>
      <c r="BK217" s="152"/>
      <c r="BL217" s="1219"/>
      <c r="BM217" s="1220"/>
      <c r="BN217" s="1221"/>
      <c r="BO217" s="405"/>
      <c r="BP217" s="405"/>
      <c r="BQ217" s="405"/>
      <c r="BR217" s="410">
        <f t="shared" si="246"/>
        <v>0</v>
      </c>
      <c r="BS217" s="152" t="s">
        <v>181</v>
      </c>
      <c r="BT217" s="872"/>
      <c r="BU217" s="152" t="s">
        <v>181</v>
      </c>
      <c r="BV217" s="400">
        <f t="shared" si="247"/>
        <v>0</v>
      </c>
      <c r="BW217" s="152" t="s">
        <v>181</v>
      </c>
      <c r="BX217" s="68"/>
      <c r="BY217" s="872"/>
      <c r="BZ217" s="152"/>
      <c r="CA217" s="1219"/>
      <c r="CB217" s="1220"/>
      <c r="CC217" s="1221"/>
      <c r="CD217" s="405"/>
      <c r="CE217" s="405"/>
      <c r="CF217" s="405"/>
      <c r="CG217" s="410">
        <f t="shared" si="248"/>
        <v>0</v>
      </c>
      <c r="CH217" s="152" t="s">
        <v>181</v>
      </c>
      <c r="CI217" s="872"/>
      <c r="CJ217" s="152" t="s">
        <v>181</v>
      </c>
      <c r="CK217" s="400">
        <f t="shared" si="249"/>
        <v>0</v>
      </c>
      <c r="CL217" s="152" t="s">
        <v>181</v>
      </c>
      <c r="CM217" s="187" t="s">
        <v>181</v>
      </c>
      <c r="CN217" s="185"/>
      <c r="CO217" s="185"/>
      <c r="CP217" s="665"/>
      <c r="CQ217" s="188"/>
      <c r="CR217" s="729"/>
      <c r="CS217" s="56"/>
      <c r="CT217" s="132"/>
      <c r="CU217" s="132"/>
      <c r="CV217" s="132"/>
      <c r="CW217" s="132"/>
      <c r="CX217" s="132"/>
      <c r="CY217" s="132"/>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32"/>
      <c r="ED217" s="127"/>
      <c r="EE217" s="127"/>
      <c r="EF217" s="127"/>
      <c r="EG217" s="127"/>
      <c r="EH217" s="127"/>
      <c r="EI217" s="127"/>
      <c r="EJ217" s="127"/>
      <c r="EK217" s="127"/>
      <c r="EL217" s="127"/>
      <c r="EM217" s="127"/>
      <c r="EN217" s="127"/>
      <c r="EO217" s="127"/>
      <c r="EP217" s="127"/>
      <c r="EQ217" s="127"/>
      <c r="ER217" s="127"/>
      <c r="ES217" s="127"/>
      <c r="ET217" s="127"/>
      <c r="EU217" s="127"/>
      <c r="EV217" s="127"/>
      <c r="EW217" s="127"/>
      <c r="EX217" s="127"/>
      <c r="EY217" s="127"/>
      <c r="EZ217" s="127"/>
      <c r="FA217" s="127"/>
      <c r="FB217" s="127"/>
      <c r="FC217" s="127"/>
      <c r="FD217" s="127"/>
      <c r="FE217" s="127"/>
      <c r="FF217" s="127"/>
      <c r="FG217" s="127"/>
      <c r="FH217" s="127"/>
      <c r="FI217" s="127"/>
      <c r="FJ217" s="127"/>
      <c r="FK217" s="127"/>
      <c r="FL217" s="127"/>
    </row>
    <row r="218" spans="1:168" s="58" customFormat="1" ht="4.9000000000000004" customHeight="1">
      <c r="A218" s="639" t="s">
        <v>181</v>
      </c>
      <c r="B218" s="701" t="s">
        <v>181</v>
      </c>
      <c r="C218" s="701" t="s">
        <v>181</v>
      </c>
      <c r="D218" s="701" t="s">
        <v>181</v>
      </c>
      <c r="E218" s="701" t="s">
        <v>181</v>
      </c>
      <c r="F218" s="701" t="s">
        <v>181</v>
      </c>
      <c r="G218" s="701" t="s">
        <v>181</v>
      </c>
      <c r="H218" s="701" t="s">
        <v>181</v>
      </c>
      <c r="I218" s="701"/>
      <c r="J218" s="701"/>
      <c r="K218" s="701"/>
      <c r="L218" s="701"/>
      <c r="M218" s="701" t="s">
        <v>181</v>
      </c>
      <c r="N218" s="723" t="s">
        <v>181</v>
      </c>
      <c r="O218" s="723" t="s">
        <v>181</v>
      </c>
      <c r="P218" s="68" t="s">
        <v>181</v>
      </c>
      <c r="Q218" s="152" t="s">
        <v>181</v>
      </c>
      <c r="R218" s="152" t="s">
        <v>181</v>
      </c>
      <c r="S218" s="152" t="s">
        <v>181</v>
      </c>
      <c r="T218" s="152" t="s">
        <v>181</v>
      </c>
      <c r="U218" s="401" t="s">
        <v>181</v>
      </c>
      <c r="V218" s="401"/>
      <c r="W218" s="401"/>
      <c r="X218" s="401"/>
      <c r="Y218" s="401"/>
      <c r="Z218" s="401"/>
      <c r="AA218" s="401"/>
      <c r="AB218" s="401"/>
      <c r="AC218" s="401"/>
      <c r="AD218" s="152" t="s">
        <v>181</v>
      </c>
      <c r="AE218" s="68" t="s">
        <v>181</v>
      </c>
      <c r="AF218" s="152" t="s">
        <v>181</v>
      </c>
      <c r="AG218" s="152" t="s">
        <v>181</v>
      </c>
      <c r="AH218" s="152" t="s">
        <v>181</v>
      </c>
      <c r="AI218" s="152" t="s">
        <v>181</v>
      </c>
      <c r="AJ218" s="401" t="s">
        <v>181</v>
      </c>
      <c r="AK218" s="401"/>
      <c r="AL218" s="401"/>
      <c r="AM218" s="401"/>
      <c r="AN218" s="401"/>
      <c r="AO218" s="401"/>
      <c r="AP218" s="401"/>
      <c r="AQ218" s="401"/>
      <c r="AR218" s="401"/>
      <c r="AS218" s="152" t="s">
        <v>181</v>
      </c>
      <c r="AT218" s="68" t="s">
        <v>181</v>
      </c>
      <c r="AU218" s="152" t="s">
        <v>181</v>
      </c>
      <c r="AV218" s="152" t="s">
        <v>181</v>
      </c>
      <c r="AW218" s="152" t="s">
        <v>181</v>
      </c>
      <c r="AX218" s="152" t="s">
        <v>181</v>
      </c>
      <c r="AY218" s="401" t="s">
        <v>181</v>
      </c>
      <c r="AZ218" s="401"/>
      <c r="BA218" s="401"/>
      <c r="BB218" s="401"/>
      <c r="BC218" s="401"/>
      <c r="BD218" s="401"/>
      <c r="BE218" s="401"/>
      <c r="BF218" s="401"/>
      <c r="BG218" s="401"/>
      <c r="BH218" s="152" t="s">
        <v>181</v>
      </c>
      <c r="BI218" s="68" t="s">
        <v>181</v>
      </c>
      <c r="BJ218" s="152" t="s">
        <v>181</v>
      </c>
      <c r="BK218" s="152" t="s">
        <v>181</v>
      </c>
      <c r="BL218" s="152" t="s">
        <v>181</v>
      </c>
      <c r="BM218" s="152" t="s">
        <v>181</v>
      </c>
      <c r="BN218" s="401" t="s">
        <v>181</v>
      </c>
      <c r="BO218" s="401"/>
      <c r="BP218" s="401"/>
      <c r="BQ218" s="401"/>
      <c r="BR218" s="401"/>
      <c r="BS218" s="401"/>
      <c r="BT218" s="401"/>
      <c r="BU218" s="401"/>
      <c r="BV218" s="401"/>
      <c r="BW218" s="152" t="s">
        <v>181</v>
      </c>
      <c r="BX218" s="68" t="s">
        <v>181</v>
      </c>
      <c r="BY218" s="152" t="s">
        <v>181</v>
      </c>
      <c r="BZ218" s="152" t="s">
        <v>181</v>
      </c>
      <c r="CA218" s="152" t="s">
        <v>181</v>
      </c>
      <c r="CB218" s="152" t="s">
        <v>181</v>
      </c>
      <c r="CC218" s="401" t="s">
        <v>181</v>
      </c>
      <c r="CD218" s="401"/>
      <c r="CE218" s="401"/>
      <c r="CF218" s="401"/>
      <c r="CG218" s="401"/>
      <c r="CH218" s="401"/>
      <c r="CI218" s="401"/>
      <c r="CJ218" s="401"/>
      <c r="CK218" s="401"/>
      <c r="CL218" s="152" t="s">
        <v>181</v>
      </c>
      <c r="CM218" s="187" t="s">
        <v>181</v>
      </c>
      <c r="CN218" s="185"/>
      <c r="CO218" s="185"/>
      <c r="CP218" s="665"/>
      <c r="CQ218" s="188" t="s">
        <v>181</v>
      </c>
      <c r="CR218" s="729"/>
      <c r="CS218" s="56" t="s">
        <v>181</v>
      </c>
      <c r="CT218" s="132" t="s">
        <v>181</v>
      </c>
      <c r="CU218" s="132" t="s">
        <v>181</v>
      </c>
      <c r="CV218" s="132" t="s">
        <v>181</v>
      </c>
      <c r="CW218" s="132" t="s">
        <v>181</v>
      </c>
      <c r="CX218" s="132" t="s">
        <v>181</v>
      </c>
      <c r="CY218" s="132" t="s">
        <v>181</v>
      </c>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32" t="s">
        <v>181</v>
      </c>
      <c r="ED218" s="127"/>
      <c r="EE218" s="127"/>
      <c r="EF218" s="127"/>
      <c r="EG218" s="127"/>
      <c r="EH218" s="127"/>
      <c r="EI218" s="127"/>
      <c r="EJ218" s="127"/>
      <c r="EK218" s="127"/>
      <c r="EL218" s="127"/>
      <c r="EM218" s="127"/>
      <c r="EN218" s="127"/>
      <c r="EO218" s="127"/>
      <c r="EP218" s="127"/>
      <c r="EQ218" s="127"/>
      <c r="ER218" s="127"/>
      <c r="ES218" s="127"/>
      <c r="ET218" s="127"/>
      <c r="EU218" s="127"/>
      <c r="EV218" s="127"/>
      <c r="EW218" s="127"/>
      <c r="EX218" s="127"/>
      <c r="EY218" s="127"/>
      <c r="EZ218" s="127"/>
      <c r="FA218" s="127"/>
      <c r="FB218" s="127"/>
      <c r="FC218" s="127"/>
      <c r="FD218" s="127"/>
      <c r="FE218" s="127"/>
      <c r="FF218" s="127"/>
      <c r="FG218" s="127"/>
      <c r="FH218" s="127"/>
      <c r="FI218" s="127"/>
      <c r="FJ218" s="127"/>
      <c r="FK218" s="127"/>
      <c r="FL218" s="127"/>
    </row>
    <row r="219" spans="1:168" s="58" customFormat="1" ht="5.0999999999999996" customHeight="1">
      <c r="A219" s="639" t="s">
        <v>181</v>
      </c>
      <c r="B219" s="701" t="s">
        <v>181</v>
      </c>
      <c r="C219" s="701"/>
      <c r="D219" s="701"/>
      <c r="E219" s="701" t="s">
        <v>181</v>
      </c>
      <c r="F219" s="701" t="s">
        <v>181</v>
      </c>
      <c r="G219" s="701" t="s">
        <v>181</v>
      </c>
      <c r="H219" s="701" t="s">
        <v>181</v>
      </c>
      <c r="I219" s="701"/>
      <c r="J219" s="701"/>
      <c r="K219" s="701"/>
      <c r="L219" s="701"/>
      <c r="M219" s="701" t="s">
        <v>181</v>
      </c>
      <c r="N219" s="701" t="s">
        <v>181</v>
      </c>
      <c r="O219" s="701" t="s">
        <v>181</v>
      </c>
      <c r="P219" s="68" t="s">
        <v>181</v>
      </c>
      <c r="Q219" s="152" t="s">
        <v>181</v>
      </c>
      <c r="R219" s="152" t="s">
        <v>181</v>
      </c>
      <c r="S219" s="152" t="s">
        <v>181</v>
      </c>
      <c r="T219" s="152" t="s">
        <v>181</v>
      </c>
      <c r="U219" s="152" t="s">
        <v>181</v>
      </c>
      <c r="V219" s="152" t="s">
        <v>181</v>
      </c>
      <c r="W219" s="152" t="s">
        <v>181</v>
      </c>
      <c r="X219" s="401"/>
      <c r="Y219" s="401"/>
      <c r="Z219" s="401"/>
      <c r="AA219" s="401"/>
      <c r="AB219" s="401"/>
      <c r="AC219" s="401"/>
      <c r="AD219" s="69"/>
      <c r="AE219" s="68" t="s">
        <v>181</v>
      </c>
      <c r="AF219" s="152" t="s">
        <v>181</v>
      </c>
      <c r="AG219" s="152" t="s">
        <v>181</v>
      </c>
      <c r="AH219" s="152" t="s">
        <v>181</v>
      </c>
      <c r="AI219" s="152" t="s">
        <v>181</v>
      </c>
      <c r="AJ219" s="152" t="s">
        <v>181</v>
      </c>
      <c r="AK219" s="152" t="s">
        <v>181</v>
      </c>
      <c r="AL219" s="152" t="s">
        <v>181</v>
      </c>
      <c r="AM219" s="401"/>
      <c r="AN219" s="401"/>
      <c r="AO219" s="401"/>
      <c r="AP219" s="401"/>
      <c r="AQ219" s="401"/>
      <c r="AR219" s="401"/>
      <c r="AS219" s="69"/>
      <c r="AT219" s="68" t="s">
        <v>181</v>
      </c>
      <c r="AU219" s="152" t="s">
        <v>181</v>
      </c>
      <c r="AV219" s="152" t="s">
        <v>181</v>
      </c>
      <c r="AW219" s="152" t="s">
        <v>181</v>
      </c>
      <c r="AX219" s="152" t="s">
        <v>181</v>
      </c>
      <c r="AY219" s="152" t="s">
        <v>181</v>
      </c>
      <c r="AZ219" s="152" t="s">
        <v>181</v>
      </c>
      <c r="BA219" s="152" t="s">
        <v>181</v>
      </c>
      <c r="BB219" s="401"/>
      <c r="BC219" s="401"/>
      <c r="BD219" s="401"/>
      <c r="BE219" s="401"/>
      <c r="BF219" s="401"/>
      <c r="BG219" s="401"/>
      <c r="BH219" s="69"/>
      <c r="BI219" s="68" t="s">
        <v>181</v>
      </c>
      <c r="BJ219" s="152" t="s">
        <v>181</v>
      </c>
      <c r="BK219" s="152" t="s">
        <v>181</v>
      </c>
      <c r="BL219" s="152" t="s">
        <v>181</v>
      </c>
      <c r="BM219" s="152" t="s">
        <v>181</v>
      </c>
      <c r="BN219" s="152" t="s">
        <v>181</v>
      </c>
      <c r="BO219" s="152" t="s">
        <v>181</v>
      </c>
      <c r="BP219" s="152" t="s">
        <v>181</v>
      </c>
      <c r="BQ219" s="401"/>
      <c r="BR219" s="401"/>
      <c r="BS219" s="401"/>
      <c r="BT219" s="401"/>
      <c r="BU219" s="401"/>
      <c r="BV219" s="401"/>
      <c r="BW219" s="69"/>
      <c r="BX219" s="68" t="s">
        <v>181</v>
      </c>
      <c r="BY219" s="152" t="s">
        <v>181</v>
      </c>
      <c r="BZ219" s="152" t="s">
        <v>181</v>
      </c>
      <c r="CA219" s="152" t="s">
        <v>181</v>
      </c>
      <c r="CB219" s="152" t="s">
        <v>181</v>
      </c>
      <c r="CC219" s="152" t="s">
        <v>181</v>
      </c>
      <c r="CD219" s="152" t="s">
        <v>181</v>
      </c>
      <c r="CE219" s="152" t="s">
        <v>181</v>
      </c>
      <c r="CF219" s="401"/>
      <c r="CG219" s="401"/>
      <c r="CH219" s="401"/>
      <c r="CI219" s="401"/>
      <c r="CJ219" s="401"/>
      <c r="CK219" s="401"/>
      <c r="CL219" s="69"/>
      <c r="CM219" s="187" t="s">
        <v>181</v>
      </c>
      <c r="CN219" s="185"/>
      <c r="CO219" s="185"/>
      <c r="CP219" s="665"/>
      <c r="CQ219" s="188" t="s">
        <v>181</v>
      </c>
      <c r="CR219" s="729"/>
      <c r="CS219" s="56" t="s">
        <v>181</v>
      </c>
      <c r="CT219" s="132" t="s">
        <v>181</v>
      </c>
      <c r="CU219" s="132" t="s">
        <v>181</v>
      </c>
      <c r="CV219" s="132" t="s">
        <v>181</v>
      </c>
      <c r="CW219" s="132" t="s">
        <v>181</v>
      </c>
      <c r="CX219" s="132" t="s">
        <v>181</v>
      </c>
      <c r="CY219" s="132" t="s">
        <v>181</v>
      </c>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32" t="s">
        <v>181</v>
      </c>
      <c r="ED219" s="127"/>
      <c r="EE219" s="127"/>
      <c r="EF219" s="127"/>
      <c r="EG219" s="127"/>
      <c r="EH219" s="127"/>
      <c r="EI219" s="127"/>
      <c r="EJ219" s="127"/>
      <c r="EK219" s="127"/>
      <c r="EL219" s="127"/>
      <c r="EM219" s="127"/>
      <c r="EN219" s="127"/>
      <c r="EO219" s="127"/>
      <c r="EP219" s="127"/>
      <c r="EQ219" s="127"/>
      <c r="ER219" s="127"/>
      <c r="ES219" s="127"/>
      <c r="ET219" s="127"/>
      <c r="EU219" s="127"/>
      <c r="EV219" s="127"/>
      <c r="EW219" s="127"/>
      <c r="EX219" s="127"/>
      <c r="EY219" s="127"/>
      <c r="EZ219" s="127"/>
      <c r="FA219" s="127"/>
      <c r="FB219" s="127"/>
      <c r="FC219" s="127"/>
      <c r="FD219" s="127"/>
      <c r="FE219" s="127"/>
      <c r="FF219" s="127"/>
      <c r="FG219" s="127"/>
      <c r="FH219" s="127"/>
      <c r="FI219" s="127"/>
      <c r="FJ219" s="127"/>
      <c r="FK219" s="127"/>
      <c r="FL219" s="127"/>
    </row>
    <row r="220" spans="1:168" s="58" customFormat="1" ht="20.25" customHeight="1">
      <c r="A220" s="639"/>
      <c r="B220" s="701"/>
      <c r="C220" s="701"/>
      <c r="D220" s="701"/>
      <c r="E220" s="701"/>
      <c r="F220" s="701"/>
      <c r="G220" s="701"/>
      <c r="H220" s="701"/>
      <c r="I220" s="701"/>
      <c r="J220" s="701"/>
      <c r="K220" s="701"/>
      <c r="L220" s="701"/>
      <c r="M220" s="701"/>
      <c r="N220" s="723"/>
      <c r="O220" s="701"/>
      <c r="P220" s="68"/>
      <c r="Q220" s="152" t="s">
        <v>181</v>
      </c>
      <c r="R220" s="152" t="s">
        <v>181</v>
      </c>
      <c r="S220" s="1210" t="s">
        <v>1218</v>
      </c>
      <c r="T220" s="1214"/>
      <c r="U220" s="1214"/>
      <c r="V220" s="886"/>
      <c r="W220" s="1210" t="s">
        <v>1266</v>
      </c>
      <c r="X220" s="1214"/>
      <c r="Y220" s="1214"/>
      <c r="Z220" s="1214"/>
      <c r="AA220" s="1214"/>
      <c r="AB220" s="887"/>
      <c r="AC220" s="888" t="s">
        <v>1268</v>
      </c>
      <c r="AD220" s="69"/>
      <c r="AE220" s="68"/>
      <c r="AF220" s="152" t="s">
        <v>181</v>
      </c>
      <c r="AG220" s="152" t="s">
        <v>181</v>
      </c>
      <c r="AH220" s="1210" t="s">
        <v>1218</v>
      </c>
      <c r="AI220" s="1214"/>
      <c r="AJ220" s="1214"/>
      <c r="AK220" s="886"/>
      <c r="AL220" s="1210" t="s">
        <v>1266</v>
      </c>
      <c r="AM220" s="1214"/>
      <c r="AN220" s="1214"/>
      <c r="AO220" s="1214"/>
      <c r="AP220" s="1214"/>
      <c r="AQ220" s="887"/>
      <c r="AR220" s="888" t="s">
        <v>1268</v>
      </c>
      <c r="AS220" s="69"/>
      <c r="AT220" s="68"/>
      <c r="AU220" s="152" t="s">
        <v>181</v>
      </c>
      <c r="AV220" s="152" t="s">
        <v>181</v>
      </c>
      <c r="AW220" s="1210" t="s">
        <v>1218</v>
      </c>
      <c r="AX220" s="1214"/>
      <c r="AY220" s="1214"/>
      <c r="AZ220" s="886"/>
      <c r="BA220" s="1210" t="s">
        <v>1266</v>
      </c>
      <c r="BB220" s="1214"/>
      <c r="BC220" s="1214"/>
      <c r="BD220" s="1214"/>
      <c r="BE220" s="1214"/>
      <c r="BF220" s="887"/>
      <c r="BG220" s="888" t="s">
        <v>1268</v>
      </c>
      <c r="BH220" s="69"/>
      <c r="BI220" s="68"/>
      <c r="BJ220" s="152" t="s">
        <v>181</v>
      </c>
      <c r="BK220" s="152" t="s">
        <v>181</v>
      </c>
      <c r="BL220" s="1210" t="s">
        <v>1218</v>
      </c>
      <c r="BM220" s="1214"/>
      <c r="BN220" s="1214"/>
      <c r="BO220" s="886"/>
      <c r="BP220" s="1210" t="s">
        <v>1266</v>
      </c>
      <c r="BQ220" s="1214"/>
      <c r="BR220" s="1214"/>
      <c r="BS220" s="1214"/>
      <c r="BT220" s="1214"/>
      <c r="BU220" s="887"/>
      <c r="BV220" s="888" t="s">
        <v>1268</v>
      </c>
      <c r="BW220" s="69"/>
      <c r="BX220" s="68"/>
      <c r="BY220" s="152" t="s">
        <v>181</v>
      </c>
      <c r="BZ220" s="152" t="s">
        <v>181</v>
      </c>
      <c r="CA220" s="1210" t="s">
        <v>1218</v>
      </c>
      <c r="CB220" s="1214"/>
      <c r="CC220" s="1214"/>
      <c r="CD220" s="886"/>
      <c r="CE220" s="1210" t="s">
        <v>1266</v>
      </c>
      <c r="CF220" s="1214"/>
      <c r="CG220" s="1214"/>
      <c r="CH220" s="1214"/>
      <c r="CI220" s="1214"/>
      <c r="CJ220" s="887"/>
      <c r="CK220" s="888" t="s">
        <v>1268</v>
      </c>
      <c r="CL220" s="69"/>
      <c r="CM220" s="187" t="s">
        <v>181</v>
      </c>
      <c r="CN220" s="938" t="s">
        <v>1218</v>
      </c>
      <c r="CO220" s="938" t="s">
        <v>1266</v>
      </c>
      <c r="CP220" s="939" t="s">
        <v>1268</v>
      </c>
      <c r="CQ220" s="188"/>
      <c r="CR220" s="729"/>
      <c r="CS220" s="56"/>
      <c r="CT220" s="132"/>
      <c r="CU220" s="132"/>
      <c r="CV220" s="132"/>
      <c r="CW220" s="132"/>
      <c r="CX220" s="132"/>
      <c r="CY220" s="132"/>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32"/>
      <c r="ED220" s="127"/>
      <c r="EE220" s="127"/>
      <c r="EF220" s="127"/>
      <c r="EG220" s="127"/>
      <c r="EH220" s="127"/>
      <c r="EI220" s="127"/>
      <c r="EJ220" s="127"/>
      <c r="EK220" s="127"/>
      <c r="EL220" s="127"/>
      <c r="EM220" s="127"/>
      <c r="EN220" s="127"/>
      <c r="EO220" s="127"/>
      <c r="EP220" s="127"/>
      <c r="EQ220" s="127"/>
      <c r="ER220" s="127"/>
      <c r="ES220" s="127"/>
      <c r="ET220" s="127"/>
      <c r="EU220" s="127"/>
      <c r="EV220" s="127"/>
      <c r="EW220" s="127"/>
      <c r="EX220" s="127"/>
      <c r="EY220" s="127"/>
      <c r="EZ220" s="127"/>
      <c r="FA220" s="127"/>
      <c r="FB220" s="127"/>
      <c r="FC220" s="127"/>
      <c r="FD220" s="127"/>
      <c r="FE220" s="127"/>
      <c r="FF220" s="127"/>
      <c r="FG220" s="127"/>
      <c r="FH220" s="127"/>
      <c r="FI220" s="127"/>
      <c r="FJ220" s="127"/>
      <c r="FK220" s="127"/>
      <c r="FL220" s="127"/>
    </row>
    <row r="221" spans="1:168" s="58" customFormat="1" ht="20.25" customHeight="1">
      <c r="A221" s="639"/>
      <c r="B221" s="701"/>
      <c r="C221" s="701"/>
      <c r="D221" s="701"/>
      <c r="E221" s="701"/>
      <c r="F221" s="701"/>
      <c r="G221" s="701"/>
      <c r="H221" s="701"/>
      <c r="I221" s="701"/>
      <c r="J221" s="701"/>
      <c r="K221" s="701"/>
      <c r="L221" s="701"/>
      <c r="M221" s="701"/>
      <c r="N221" s="723"/>
      <c r="O221" s="701"/>
      <c r="P221" s="68"/>
      <c r="Q221" s="152" t="s">
        <v>181</v>
      </c>
      <c r="R221" s="152" t="s">
        <v>181</v>
      </c>
      <c r="S221" s="1217">
        <f>SUM(Y206:Y217)</f>
        <v>0</v>
      </c>
      <c r="T221" s="1218"/>
      <c r="U221" s="1218"/>
      <c r="V221" s="831"/>
      <c r="W221" s="831"/>
      <c r="X221" s="831"/>
      <c r="Y221" s="895">
        <f>SUM(AA206:AA217)</f>
        <v>0</v>
      </c>
      <c r="Z221" s="831"/>
      <c r="AA221" s="831"/>
      <c r="AB221" s="883"/>
      <c r="AC221" s="896">
        <f>SUM(AC206:AC217)</f>
        <v>0</v>
      </c>
      <c r="AD221" s="69"/>
      <c r="AE221" s="68"/>
      <c r="AF221" s="152" t="s">
        <v>181</v>
      </c>
      <c r="AG221" s="152" t="s">
        <v>181</v>
      </c>
      <c r="AH221" s="1217">
        <f>SUM(AN206:AN217)</f>
        <v>0</v>
      </c>
      <c r="AI221" s="1218"/>
      <c r="AJ221" s="1218"/>
      <c r="AK221" s="831"/>
      <c r="AL221" s="831"/>
      <c r="AM221" s="831"/>
      <c r="AN221" s="895">
        <f>SUM(AP206:AP217)</f>
        <v>0</v>
      </c>
      <c r="AO221" s="831"/>
      <c r="AP221" s="831"/>
      <c r="AQ221" s="883"/>
      <c r="AR221" s="896">
        <f>SUM(AR206:AR217)</f>
        <v>0</v>
      </c>
      <c r="AS221" s="69"/>
      <c r="AT221" s="68"/>
      <c r="AU221" s="152" t="s">
        <v>181</v>
      </c>
      <c r="AV221" s="152" t="s">
        <v>181</v>
      </c>
      <c r="AW221" s="1217">
        <f>SUM(BC206:BC217)</f>
        <v>0</v>
      </c>
      <c r="AX221" s="1218"/>
      <c r="AY221" s="1218"/>
      <c r="AZ221" s="831"/>
      <c r="BA221" s="831"/>
      <c r="BB221" s="831"/>
      <c r="BC221" s="895">
        <f>SUM(BE206:BE217)</f>
        <v>0</v>
      </c>
      <c r="BD221" s="831"/>
      <c r="BE221" s="831"/>
      <c r="BF221" s="883"/>
      <c r="BG221" s="896">
        <f>SUM(BG206:BG217)</f>
        <v>0</v>
      </c>
      <c r="BH221" s="69"/>
      <c r="BI221" s="68"/>
      <c r="BJ221" s="152" t="s">
        <v>181</v>
      </c>
      <c r="BK221" s="152" t="s">
        <v>181</v>
      </c>
      <c r="BL221" s="1217">
        <f>SUM(BR206:BR217)</f>
        <v>0</v>
      </c>
      <c r="BM221" s="1218"/>
      <c r="BN221" s="1218"/>
      <c r="BO221" s="831"/>
      <c r="BP221" s="831"/>
      <c r="BQ221" s="831"/>
      <c r="BR221" s="895">
        <f>SUM(BT206:BT217)</f>
        <v>0</v>
      </c>
      <c r="BS221" s="831"/>
      <c r="BT221" s="831"/>
      <c r="BU221" s="883"/>
      <c r="BV221" s="896">
        <f>SUM(BV206:BV217)</f>
        <v>0</v>
      </c>
      <c r="BW221" s="69"/>
      <c r="BX221" s="68"/>
      <c r="BY221" s="152" t="s">
        <v>181</v>
      </c>
      <c r="BZ221" s="152" t="s">
        <v>181</v>
      </c>
      <c r="CA221" s="1217">
        <f>SUM(CG206:CG217)</f>
        <v>0</v>
      </c>
      <c r="CB221" s="1218"/>
      <c r="CC221" s="1218"/>
      <c r="CD221" s="831"/>
      <c r="CE221" s="831"/>
      <c r="CF221" s="831"/>
      <c r="CG221" s="895">
        <f>SUM(CI206:CI217)</f>
        <v>0</v>
      </c>
      <c r="CH221" s="831"/>
      <c r="CI221" s="831"/>
      <c r="CJ221" s="883"/>
      <c r="CK221" s="896">
        <f>SUM(CK206:CK217)</f>
        <v>0</v>
      </c>
      <c r="CL221" s="69"/>
      <c r="CM221" s="187" t="s">
        <v>181</v>
      </c>
      <c r="CN221" s="927">
        <f>CA221+BL221+AW221+AH221+S221</f>
        <v>0</v>
      </c>
      <c r="CO221" s="927">
        <f>CG221+BR221+BC221+AN221+Y221</f>
        <v>0</v>
      </c>
      <c r="CP221" s="928">
        <f>CK221+BV221+BG221+AR221+AC221</f>
        <v>0</v>
      </c>
      <c r="CQ221" s="188"/>
      <c r="CR221" s="729"/>
      <c r="CS221" s="56"/>
      <c r="CT221" s="132"/>
      <c r="CU221" s="132"/>
      <c r="CV221" s="132"/>
      <c r="CW221" s="132"/>
      <c r="CX221" s="132"/>
      <c r="CY221" s="132"/>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32"/>
      <c r="ED221" s="127"/>
      <c r="EE221" s="127"/>
      <c r="EF221" s="127"/>
      <c r="EG221" s="127"/>
      <c r="EH221" s="127"/>
      <c r="EI221" s="127"/>
      <c r="EJ221" s="127"/>
      <c r="EK221" s="127"/>
      <c r="EL221" s="127"/>
      <c r="EM221" s="127"/>
      <c r="EN221" s="127"/>
      <c r="EO221" s="127"/>
      <c r="EP221" s="127"/>
      <c r="EQ221" s="127"/>
      <c r="ER221" s="127"/>
      <c r="ES221" s="127"/>
      <c r="ET221" s="127"/>
      <c r="EU221" s="127"/>
      <c r="EV221" s="127"/>
      <c r="EW221" s="127"/>
      <c r="EX221" s="127"/>
      <c r="EY221" s="127"/>
      <c r="EZ221" s="127"/>
      <c r="FA221" s="127"/>
      <c r="FB221" s="127"/>
      <c r="FC221" s="127"/>
      <c r="FD221" s="127"/>
      <c r="FE221" s="127"/>
      <c r="FF221" s="127"/>
      <c r="FG221" s="127"/>
      <c r="FH221" s="127"/>
      <c r="FI221" s="127"/>
      <c r="FJ221" s="127"/>
      <c r="FK221" s="127"/>
      <c r="FL221" s="127"/>
    </row>
    <row r="222" spans="1:168" s="58" customFormat="1" ht="5.0999999999999996" customHeight="1" thickBot="1">
      <c r="A222" s="639"/>
      <c r="B222" s="701"/>
      <c r="C222" s="701"/>
      <c r="D222" s="701"/>
      <c r="E222" s="701"/>
      <c r="F222" s="701"/>
      <c r="G222" s="701"/>
      <c r="H222" s="701"/>
      <c r="I222" s="701"/>
      <c r="J222" s="701"/>
      <c r="K222" s="701"/>
      <c r="L222" s="701"/>
      <c r="M222" s="701"/>
      <c r="N222" s="723"/>
      <c r="O222" s="701"/>
      <c r="P222" s="68"/>
      <c r="Q222" s="152"/>
      <c r="R222" s="152"/>
      <c r="S222" s="152"/>
      <c r="T222" s="152"/>
      <c r="U222" s="401"/>
      <c r="V222" s="401"/>
      <c r="W222" s="401"/>
      <c r="X222" s="401"/>
      <c r="Y222" s="401"/>
      <c r="Z222" s="401"/>
      <c r="AA222" s="401"/>
      <c r="AB222" s="401"/>
      <c r="AC222" s="401"/>
      <c r="AD222" s="69"/>
      <c r="AE222" s="68"/>
      <c r="AF222" s="152"/>
      <c r="AG222" s="152"/>
      <c r="AH222" s="152"/>
      <c r="AI222" s="152"/>
      <c r="AJ222" s="401"/>
      <c r="AK222" s="401"/>
      <c r="AL222" s="401"/>
      <c r="AM222" s="401"/>
      <c r="AN222" s="401"/>
      <c r="AO222" s="401"/>
      <c r="AP222" s="401"/>
      <c r="AQ222" s="401"/>
      <c r="AR222" s="401"/>
      <c r="AS222" s="69"/>
      <c r="AT222" s="68"/>
      <c r="AU222" s="152"/>
      <c r="AV222" s="152"/>
      <c r="AW222" s="152"/>
      <c r="AX222" s="152"/>
      <c r="AY222" s="401"/>
      <c r="AZ222" s="401"/>
      <c r="BA222" s="401"/>
      <c r="BB222" s="401"/>
      <c r="BC222" s="401"/>
      <c r="BD222" s="401"/>
      <c r="BE222" s="401"/>
      <c r="BF222" s="401"/>
      <c r="BG222" s="401"/>
      <c r="BH222" s="69"/>
      <c r="BI222" s="68"/>
      <c r="BJ222" s="152"/>
      <c r="BK222" s="152"/>
      <c r="BL222" s="152"/>
      <c r="BM222" s="152"/>
      <c r="BN222" s="401"/>
      <c r="BO222" s="401"/>
      <c r="BP222" s="401"/>
      <c r="BQ222" s="401"/>
      <c r="BR222" s="401"/>
      <c r="BS222" s="401"/>
      <c r="BT222" s="401"/>
      <c r="BU222" s="401"/>
      <c r="BV222" s="401"/>
      <c r="BW222" s="69"/>
      <c r="BX222" s="68"/>
      <c r="BY222" s="152"/>
      <c r="BZ222" s="152"/>
      <c r="CA222" s="152"/>
      <c r="CB222" s="152"/>
      <c r="CC222" s="401"/>
      <c r="CD222" s="401"/>
      <c r="CE222" s="401"/>
      <c r="CF222" s="401"/>
      <c r="CG222" s="401"/>
      <c r="CH222" s="401"/>
      <c r="CI222" s="401"/>
      <c r="CJ222" s="401"/>
      <c r="CK222" s="401"/>
      <c r="CL222" s="69"/>
      <c r="CM222" s="187" t="s">
        <v>181</v>
      </c>
      <c r="CN222" s="185"/>
      <c r="CO222" s="185"/>
      <c r="CP222" s="665"/>
      <c r="CQ222" s="188"/>
      <c r="CR222" s="729"/>
      <c r="CS222" s="56"/>
      <c r="CT222" s="132"/>
      <c r="CU222" s="132"/>
      <c r="CV222" s="132"/>
      <c r="CW222" s="132"/>
      <c r="CX222" s="132"/>
      <c r="CY222" s="132"/>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32"/>
      <c r="ED222" s="127"/>
      <c r="EE222" s="127"/>
      <c r="EF222" s="127"/>
      <c r="EG222" s="127"/>
      <c r="EH222" s="127"/>
      <c r="EI222" s="127"/>
      <c r="EJ222" s="127"/>
      <c r="EK222" s="127"/>
      <c r="EL222" s="127"/>
      <c r="EM222" s="127"/>
      <c r="EN222" s="127"/>
      <c r="EO222" s="127"/>
      <c r="EP222" s="127"/>
      <c r="EQ222" s="127"/>
      <c r="ER222" s="127"/>
      <c r="ES222" s="127"/>
      <c r="ET222" s="127"/>
      <c r="EU222" s="127"/>
      <c r="EV222" s="127"/>
      <c r="EW222" s="127"/>
      <c r="EX222" s="127"/>
      <c r="EY222" s="127"/>
      <c r="EZ222" s="127"/>
      <c r="FA222" s="127"/>
      <c r="FB222" s="127"/>
      <c r="FC222" s="127"/>
      <c r="FD222" s="127"/>
      <c r="FE222" s="127"/>
      <c r="FF222" s="127"/>
      <c r="FG222" s="127"/>
      <c r="FH222" s="127"/>
      <c r="FI222" s="127"/>
      <c r="FJ222" s="127"/>
      <c r="FK222" s="127"/>
      <c r="FL222" s="127"/>
    </row>
    <row r="223" spans="1:168" s="852" customFormat="1" ht="39.950000000000003" customHeight="1" thickBot="1">
      <c r="A223" s="1262" t="s">
        <v>1278</v>
      </c>
      <c r="B223" s="1263"/>
      <c r="C223" s="1263"/>
      <c r="D223" s="1263"/>
      <c r="E223" s="1263"/>
      <c r="F223" s="1263"/>
      <c r="G223" s="1263"/>
      <c r="H223" s="1263"/>
      <c r="I223" s="1263"/>
      <c r="J223" s="1263"/>
      <c r="K223" s="1263"/>
      <c r="L223" s="1263"/>
      <c r="M223" s="1263"/>
      <c r="N223" s="1263"/>
      <c r="O223" s="1263"/>
      <c r="P223" s="1202"/>
      <c r="Q223" s="1203"/>
      <c r="R223" s="1203"/>
      <c r="S223" s="1203"/>
      <c r="T223" s="1203"/>
      <c r="U223" s="1203"/>
      <c r="V223" s="1203"/>
      <c r="W223" s="1203"/>
      <c r="X223" s="1203"/>
      <c r="Y223" s="1203"/>
      <c r="Z223" s="1203"/>
      <c r="AA223" s="1203"/>
      <c r="AB223" s="1203"/>
      <c r="AC223" s="1203"/>
      <c r="AD223" s="1204"/>
      <c r="AE223" s="1202"/>
      <c r="AF223" s="1203"/>
      <c r="AG223" s="1203"/>
      <c r="AH223" s="1203"/>
      <c r="AI223" s="1203"/>
      <c r="AJ223" s="1203"/>
      <c r="AK223" s="1203"/>
      <c r="AL223" s="1203"/>
      <c r="AM223" s="1203"/>
      <c r="AN223" s="1203"/>
      <c r="AO223" s="1203"/>
      <c r="AP223" s="1203"/>
      <c r="AQ223" s="1203"/>
      <c r="AR223" s="1203"/>
      <c r="AS223" s="1204"/>
      <c r="AT223" s="1202"/>
      <c r="AU223" s="1203"/>
      <c r="AV223" s="1203"/>
      <c r="AW223" s="1203"/>
      <c r="AX223" s="1203"/>
      <c r="AY223" s="1203"/>
      <c r="AZ223" s="1203"/>
      <c r="BA223" s="1203"/>
      <c r="BB223" s="1203"/>
      <c r="BC223" s="1203"/>
      <c r="BD223" s="1203"/>
      <c r="BE223" s="1203"/>
      <c r="BF223" s="1203"/>
      <c r="BG223" s="1203"/>
      <c r="BH223" s="1204"/>
      <c r="BI223" s="1202"/>
      <c r="BJ223" s="1203"/>
      <c r="BK223" s="1203"/>
      <c r="BL223" s="1203"/>
      <c r="BM223" s="1203"/>
      <c r="BN223" s="1203"/>
      <c r="BO223" s="1203"/>
      <c r="BP223" s="1203"/>
      <c r="BQ223" s="1203"/>
      <c r="BR223" s="1203"/>
      <c r="BS223" s="1203"/>
      <c r="BT223" s="1203"/>
      <c r="BU223" s="1203"/>
      <c r="BV223" s="1203"/>
      <c r="BW223" s="1204"/>
      <c r="BX223" s="1202"/>
      <c r="BY223" s="1203"/>
      <c r="BZ223" s="1203"/>
      <c r="CA223" s="1203"/>
      <c r="CB223" s="1203"/>
      <c r="CC223" s="1203"/>
      <c r="CD223" s="1203"/>
      <c r="CE223" s="1203"/>
      <c r="CF223" s="1203"/>
      <c r="CG223" s="1203"/>
      <c r="CH223" s="1203"/>
      <c r="CI223" s="1203"/>
      <c r="CJ223" s="1203"/>
      <c r="CK223" s="1203"/>
      <c r="CL223" s="1204"/>
      <c r="CM223" s="1280"/>
      <c r="CN223" s="1281"/>
      <c r="CO223" s="1281"/>
      <c r="CP223" s="1281"/>
      <c r="CQ223" s="1282"/>
      <c r="CR223" s="849"/>
      <c r="CS223" s="850"/>
      <c r="CT223" s="850"/>
      <c r="CU223" s="850"/>
      <c r="CV223" s="850"/>
      <c r="CW223" s="850"/>
      <c r="CX223" s="850"/>
      <c r="CY223" s="850"/>
      <c r="CZ223" s="851"/>
      <c r="DA223" s="851"/>
      <c r="DB223" s="851"/>
      <c r="DC223" s="851"/>
      <c r="DD223" s="851"/>
      <c r="DE223" s="851"/>
      <c r="DF223" s="851"/>
      <c r="DG223" s="851"/>
      <c r="DH223" s="851"/>
      <c r="DI223" s="851"/>
      <c r="DJ223" s="851"/>
      <c r="DK223" s="851"/>
      <c r="DL223" s="851"/>
      <c r="DM223" s="851"/>
      <c r="DN223" s="851"/>
      <c r="DO223" s="851"/>
      <c r="DP223" s="851"/>
      <c r="DQ223" s="851"/>
      <c r="DR223" s="851"/>
      <c r="DS223" s="851"/>
      <c r="DT223" s="851"/>
      <c r="DU223" s="851"/>
      <c r="DV223" s="851"/>
      <c r="DW223" s="851"/>
      <c r="DX223" s="851"/>
      <c r="DY223" s="851"/>
      <c r="DZ223" s="851"/>
      <c r="EA223" s="851"/>
      <c r="EB223" s="851"/>
      <c r="EC223" s="850"/>
      <c r="ED223" s="851"/>
      <c r="EE223" s="851"/>
      <c r="EF223" s="851"/>
      <c r="EG223" s="851"/>
      <c r="EH223" s="851"/>
      <c r="EI223" s="851"/>
      <c r="EJ223" s="851"/>
      <c r="EK223" s="851"/>
      <c r="EL223" s="851"/>
      <c r="EM223" s="851"/>
      <c r="EN223" s="851"/>
      <c r="EO223" s="851"/>
      <c r="EP223" s="851"/>
      <c r="EQ223" s="851"/>
      <c r="ER223" s="851"/>
      <c r="ES223" s="851"/>
      <c r="ET223" s="851"/>
      <c r="EU223" s="851"/>
      <c r="EV223" s="851"/>
      <c r="EW223" s="851"/>
      <c r="EX223" s="851"/>
      <c r="EY223" s="851"/>
      <c r="EZ223" s="851"/>
      <c r="FA223" s="851"/>
      <c r="FB223" s="851"/>
      <c r="FC223" s="851"/>
      <c r="FD223" s="851"/>
      <c r="FE223" s="851"/>
      <c r="FF223" s="851"/>
      <c r="FG223" s="851"/>
      <c r="FH223" s="851"/>
      <c r="FI223" s="851"/>
      <c r="FJ223" s="851"/>
      <c r="FK223" s="851"/>
      <c r="FL223" s="851"/>
    </row>
    <row r="224" spans="1:168" s="58" customFormat="1" ht="4.9000000000000004" customHeight="1">
      <c r="A224" s="857" t="s">
        <v>181</v>
      </c>
      <c r="B224" s="858" t="s">
        <v>181</v>
      </c>
      <c r="C224" s="858" t="s">
        <v>181</v>
      </c>
      <c r="D224" s="858" t="s">
        <v>181</v>
      </c>
      <c r="E224" s="858" t="s">
        <v>181</v>
      </c>
      <c r="F224" s="858" t="s">
        <v>181</v>
      </c>
      <c r="G224" s="859" t="s">
        <v>181</v>
      </c>
      <c r="H224" s="859" t="s">
        <v>181</v>
      </c>
      <c r="I224" s="859"/>
      <c r="J224" s="859"/>
      <c r="K224" s="859"/>
      <c r="L224" s="859"/>
      <c r="M224" s="859" t="s">
        <v>181</v>
      </c>
      <c r="N224" s="859" t="s">
        <v>181</v>
      </c>
      <c r="O224" s="859" t="s">
        <v>181</v>
      </c>
      <c r="P224" s="860" t="s">
        <v>181</v>
      </c>
      <c r="Q224" s="859" t="s">
        <v>181</v>
      </c>
      <c r="R224" s="859" t="s">
        <v>181</v>
      </c>
      <c r="S224" s="859" t="s">
        <v>181</v>
      </c>
      <c r="T224" s="859" t="s">
        <v>181</v>
      </c>
      <c r="U224" s="861" t="s">
        <v>181</v>
      </c>
      <c r="V224" s="861"/>
      <c r="W224" s="861"/>
      <c r="X224" s="861"/>
      <c r="Y224" s="861"/>
      <c r="Z224" s="861"/>
      <c r="AA224" s="861"/>
      <c r="AB224" s="861"/>
      <c r="AC224" s="861"/>
      <c r="AD224" s="859" t="s">
        <v>181</v>
      </c>
      <c r="AE224" s="860" t="s">
        <v>181</v>
      </c>
      <c r="AF224" s="859" t="s">
        <v>181</v>
      </c>
      <c r="AG224" s="859" t="s">
        <v>181</v>
      </c>
      <c r="AH224" s="861" t="s">
        <v>181</v>
      </c>
      <c r="AI224" s="859" t="s">
        <v>181</v>
      </c>
      <c r="AJ224" s="860" t="s">
        <v>181</v>
      </c>
      <c r="AK224" s="859" t="s">
        <v>181</v>
      </c>
      <c r="AL224" s="859" t="s">
        <v>181</v>
      </c>
      <c r="AM224" s="861" t="s">
        <v>181</v>
      </c>
      <c r="AN224" s="859" t="s">
        <v>181</v>
      </c>
      <c r="AO224" s="860" t="s">
        <v>181</v>
      </c>
      <c r="AP224" s="859" t="s">
        <v>181</v>
      </c>
      <c r="AQ224" s="859" t="s">
        <v>181</v>
      </c>
      <c r="AR224" s="861" t="s">
        <v>181</v>
      </c>
      <c r="AS224" s="859" t="s">
        <v>181</v>
      </c>
      <c r="AT224" s="860" t="s">
        <v>181</v>
      </c>
      <c r="AU224" s="859" t="s">
        <v>181</v>
      </c>
      <c r="AV224" s="859" t="s">
        <v>181</v>
      </c>
      <c r="AW224" s="861" t="s">
        <v>181</v>
      </c>
      <c r="AX224" s="859" t="s">
        <v>181</v>
      </c>
      <c r="AY224" s="860" t="s">
        <v>181</v>
      </c>
      <c r="AZ224" s="859" t="s">
        <v>181</v>
      </c>
      <c r="BA224" s="859" t="s">
        <v>181</v>
      </c>
      <c r="BB224" s="861" t="s">
        <v>181</v>
      </c>
      <c r="BC224" s="859" t="s">
        <v>181</v>
      </c>
      <c r="BD224" s="860" t="s">
        <v>181</v>
      </c>
      <c r="BE224" s="859" t="s">
        <v>181</v>
      </c>
      <c r="BF224" s="859" t="s">
        <v>181</v>
      </c>
      <c r="BG224" s="861" t="s">
        <v>181</v>
      </c>
      <c r="BH224" s="859" t="s">
        <v>181</v>
      </c>
      <c r="BI224" s="860" t="s">
        <v>181</v>
      </c>
      <c r="BJ224" s="859" t="s">
        <v>181</v>
      </c>
      <c r="BK224" s="859" t="s">
        <v>181</v>
      </c>
      <c r="BL224" s="861" t="s">
        <v>181</v>
      </c>
      <c r="BM224" s="859" t="s">
        <v>181</v>
      </c>
      <c r="BN224" s="860" t="s">
        <v>181</v>
      </c>
      <c r="BO224" s="859" t="s">
        <v>181</v>
      </c>
      <c r="BP224" s="859" t="s">
        <v>181</v>
      </c>
      <c r="BQ224" s="861" t="s">
        <v>181</v>
      </c>
      <c r="BR224" s="859" t="s">
        <v>181</v>
      </c>
      <c r="BS224" s="860" t="s">
        <v>181</v>
      </c>
      <c r="BT224" s="859" t="s">
        <v>181</v>
      </c>
      <c r="BU224" s="859" t="s">
        <v>181</v>
      </c>
      <c r="BV224" s="861" t="s">
        <v>181</v>
      </c>
      <c r="BW224" s="859" t="s">
        <v>181</v>
      </c>
      <c r="BX224" s="860" t="s">
        <v>181</v>
      </c>
      <c r="BY224" s="859" t="s">
        <v>181</v>
      </c>
      <c r="BZ224" s="859" t="s">
        <v>181</v>
      </c>
      <c r="CA224" s="861" t="s">
        <v>181</v>
      </c>
      <c r="CB224" s="859" t="s">
        <v>181</v>
      </c>
      <c r="CC224" s="860" t="s">
        <v>181</v>
      </c>
      <c r="CD224" s="859" t="s">
        <v>181</v>
      </c>
      <c r="CE224" s="859" t="s">
        <v>181</v>
      </c>
      <c r="CF224" s="861" t="s">
        <v>181</v>
      </c>
      <c r="CG224" s="859" t="s">
        <v>181</v>
      </c>
      <c r="CH224" s="860" t="s">
        <v>181</v>
      </c>
      <c r="CI224" s="859" t="s">
        <v>181</v>
      </c>
      <c r="CJ224" s="859" t="s">
        <v>181</v>
      </c>
      <c r="CK224" s="861" t="s">
        <v>181</v>
      </c>
      <c r="CL224" s="859" t="s">
        <v>181</v>
      </c>
      <c r="CM224" s="862" t="s">
        <v>181</v>
      </c>
      <c r="CN224" s="924"/>
      <c r="CO224" s="924"/>
      <c r="CP224" s="861" t="s">
        <v>181</v>
      </c>
      <c r="CQ224" s="863" t="s">
        <v>181</v>
      </c>
      <c r="CR224" s="729"/>
      <c r="CS224" s="56" t="s">
        <v>181</v>
      </c>
      <c r="CT224" s="132" t="s">
        <v>181</v>
      </c>
      <c r="CU224" s="132" t="s">
        <v>181</v>
      </c>
      <c r="CV224" s="132" t="s">
        <v>181</v>
      </c>
      <c r="CW224" s="132" t="s">
        <v>181</v>
      </c>
      <c r="CX224" s="132" t="s">
        <v>181</v>
      </c>
      <c r="CY224" s="132" t="s">
        <v>181</v>
      </c>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32" t="s">
        <v>181</v>
      </c>
      <c r="ED224" s="127"/>
      <c r="EE224" s="127"/>
      <c r="EF224" s="127"/>
      <c r="EG224" s="127"/>
      <c r="EH224" s="127"/>
      <c r="EI224" s="127"/>
      <c r="EJ224" s="127"/>
      <c r="EK224" s="127"/>
      <c r="EL224" s="127"/>
      <c r="EM224" s="127"/>
      <c r="EN224" s="127"/>
      <c r="EO224" s="127"/>
      <c r="EP224" s="127"/>
      <c r="EQ224" s="127"/>
      <c r="ER224" s="127"/>
      <c r="ES224" s="127"/>
      <c r="ET224" s="127"/>
      <c r="EU224" s="127"/>
      <c r="EV224" s="127"/>
      <c r="EW224" s="127"/>
      <c r="EX224" s="127"/>
      <c r="EY224" s="127"/>
      <c r="EZ224" s="127"/>
      <c r="FA224" s="127"/>
      <c r="FB224" s="127"/>
      <c r="FC224" s="127"/>
      <c r="FD224" s="127"/>
      <c r="FE224" s="127"/>
      <c r="FF224" s="127"/>
      <c r="FG224" s="127"/>
      <c r="FH224" s="127"/>
      <c r="FI224" s="127"/>
      <c r="FJ224" s="127"/>
      <c r="FK224" s="127"/>
      <c r="FL224" s="127"/>
    </row>
    <row r="225" spans="1:168" s="58" customFormat="1" ht="20.100000000000001" customHeight="1">
      <c r="A225" s="639"/>
      <c r="B225" s="701" t="s">
        <v>1247</v>
      </c>
      <c r="C225" s="701"/>
      <c r="D225" s="701"/>
      <c r="E225" s="701"/>
      <c r="F225" s="701"/>
      <c r="G225" s="701"/>
      <c r="H225" s="701"/>
      <c r="I225" s="701"/>
      <c r="J225" s="701"/>
      <c r="K225" s="701"/>
      <c r="L225" s="701"/>
      <c r="M225" s="701"/>
      <c r="N225" s="701"/>
      <c r="O225" s="701"/>
      <c r="P225" s="68"/>
      <c r="Q225" s="152"/>
      <c r="R225" s="152"/>
      <c r="S225" s="152"/>
      <c r="T225" s="152"/>
      <c r="U225" s="401"/>
      <c r="V225" s="401"/>
      <c r="W225" s="401"/>
      <c r="X225" s="401"/>
      <c r="Y225" s="401"/>
      <c r="Z225" s="401"/>
      <c r="AA225" s="401"/>
      <c r="AB225" s="401"/>
      <c r="AC225" s="401"/>
      <c r="AD225" s="152" t="s">
        <v>181</v>
      </c>
      <c r="AE225" s="68"/>
      <c r="AF225" s="152"/>
      <c r="AG225" s="152"/>
      <c r="AH225" s="152"/>
      <c r="AI225" s="152"/>
      <c r="AJ225" s="401"/>
      <c r="AK225" s="401"/>
      <c r="AL225" s="401"/>
      <c r="AM225" s="401"/>
      <c r="AN225" s="401"/>
      <c r="AO225" s="401"/>
      <c r="AP225" s="401"/>
      <c r="AQ225" s="401"/>
      <c r="AR225" s="401"/>
      <c r="AS225" s="152" t="s">
        <v>181</v>
      </c>
      <c r="AT225" s="68"/>
      <c r="AU225" s="152"/>
      <c r="AV225" s="152"/>
      <c r="AW225" s="152"/>
      <c r="AX225" s="152"/>
      <c r="AY225" s="401"/>
      <c r="AZ225" s="401"/>
      <c r="BA225" s="401"/>
      <c r="BB225" s="401"/>
      <c r="BC225" s="401"/>
      <c r="BD225" s="401"/>
      <c r="BE225" s="401"/>
      <c r="BF225" s="401"/>
      <c r="BG225" s="401"/>
      <c r="BH225" s="152" t="s">
        <v>181</v>
      </c>
      <c r="BI225" s="68"/>
      <c r="BJ225" s="152"/>
      <c r="BK225" s="152"/>
      <c r="BL225" s="152"/>
      <c r="BM225" s="152"/>
      <c r="BN225" s="401"/>
      <c r="BO225" s="401"/>
      <c r="BP225" s="401"/>
      <c r="BQ225" s="401"/>
      <c r="BR225" s="401"/>
      <c r="BS225" s="401"/>
      <c r="BT225" s="401"/>
      <c r="BU225" s="401"/>
      <c r="BV225" s="401"/>
      <c r="BW225" s="152" t="s">
        <v>181</v>
      </c>
      <c r="BX225" s="68"/>
      <c r="BY225" s="152"/>
      <c r="BZ225" s="152"/>
      <c r="CA225" s="152"/>
      <c r="CB225" s="152"/>
      <c r="CC225" s="401"/>
      <c r="CD225" s="401"/>
      <c r="CE225" s="401"/>
      <c r="CF225" s="401"/>
      <c r="CG225" s="401"/>
      <c r="CH225" s="401"/>
      <c r="CI225" s="401"/>
      <c r="CJ225" s="401"/>
      <c r="CK225" s="401"/>
      <c r="CL225" s="152" t="s">
        <v>181</v>
      </c>
      <c r="CM225" s="187" t="s">
        <v>181</v>
      </c>
      <c r="CN225" s="185"/>
      <c r="CO225" s="185"/>
      <c r="CP225" s="661"/>
      <c r="CQ225" s="188"/>
      <c r="CR225" s="729"/>
      <c r="CS225" s="56"/>
      <c r="CT225" s="132"/>
      <c r="CU225" s="132"/>
      <c r="CV225" s="132"/>
      <c r="CW225" s="132"/>
      <c r="CX225" s="132"/>
      <c r="CY225" s="132"/>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32"/>
      <c r="ED225" s="127"/>
      <c r="EE225" s="127"/>
      <c r="EF225" s="127"/>
      <c r="EG225" s="127"/>
      <c r="EH225" s="127"/>
      <c r="EI225" s="127"/>
      <c r="EJ225" s="127"/>
      <c r="EK225" s="127"/>
      <c r="EL225" s="127"/>
      <c r="EM225" s="127"/>
      <c r="EN225" s="127"/>
      <c r="EO225" s="127"/>
      <c r="EP225" s="127"/>
      <c r="EQ225" s="127"/>
      <c r="ER225" s="127"/>
      <c r="ES225" s="127"/>
      <c r="ET225" s="127"/>
      <c r="EU225" s="127"/>
      <c r="EV225" s="127"/>
      <c r="EW225" s="127"/>
      <c r="EX225" s="127"/>
      <c r="EY225" s="127"/>
      <c r="EZ225" s="127"/>
      <c r="FA225" s="127"/>
      <c r="FB225" s="127"/>
      <c r="FC225" s="127"/>
      <c r="FD225" s="127"/>
      <c r="FE225" s="127"/>
      <c r="FF225" s="127"/>
      <c r="FG225" s="127"/>
      <c r="FH225" s="127"/>
      <c r="FI225" s="127"/>
      <c r="FJ225" s="127"/>
      <c r="FK225" s="127"/>
      <c r="FL225" s="127"/>
    </row>
    <row r="226" spans="1:168" s="58" customFormat="1" ht="24.95" customHeight="1">
      <c r="A226" s="639" t="s">
        <v>181</v>
      </c>
      <c r="B226" s="720"/>
      <c r="C226" s="1290" t="s">
        <v>1248</v>
      </c>
      <c r="D226" s="1243"/>
      <c r="E226" s="1236"/>
      <c r="F226" s="1237"/>
      <c r="G226" s="701"/>
      <c r="H226" s="1290" t="s">
        <v>1249</v>
      </c>
      <c r="I226" s="1291"/>
      <c r="J226" s="1291"/>
      <c r="K226" s="1291"/>
      <c r="L226" s="1291"/>
      <c r="M226" s="1236"/>
      <c r="N226" s="1237"/>
      <c r="O226" s="701" t="s">
        <v>181</v>
      </c>
      <c r="P226" s="68" t="s">
        <v>181</v>
      </c>
      <c r="Q226" s="855" t="s">
        <v>1242</v>
      </c>
      <c r="R226" s="1275" t="s">
        <v>1235</v>
      </c>
      <c r="S226" s="1276"/>
      <c r="T226" s="1276"/>
      <c r="U226" s="1276"/>
      <c r="V226" s="401"/>
      <c r="W226" s="401"/>
      <c r="X226" s="401"/>
      <c r="Y226" s="841" t="s">
        <v>1220</v>
      </c>
      <c r="Z226" s="154"/>
      <c r="AA226" s="842" t="s">
        <v>1216</v>
      </c>
      <c r="AB226" s="154"/>
      <c r="AC226" s="841" t="s">
        <v>1215</v>
      </c>
      <c r="AD226" s="152" t="s">
        <v>181</v>
      </c>
      <c r="AE226" s="68" t="s">
        <v>181</v>
      </c>
      <c r="AF226" s="855" t="s">
        <v>1242</v>
      </c>
      <c r="AG226" s="1275" t="s">
        <v>1235</v>
      </c>
      <c r="AH226" s="1276"/>
      <c r="AI226" s="1276"/>
      <c r="AJ226" s="1276"/>
      <c r="AK226" s="401"/>
      <c r="AL226" s="401"/>
      <c r="AM226" s="401"/>
      <c r="AN226" s="841" t="s">
        <v>1220</v>
      </c>
      <c r="AO226" s="154"/>
      <c r="AP226" s="842" t="s">
        <v>1216</v>
      </c>
      <c r="AQ226" s="154"/>
      <c r="AR226" s="841" t="s">
        <v>1215</v>
      </c>
      <c r="AS226" s="152" t="s">
        <v>181</v>
      </c>
      <c r="AT226" s="68" t="s">
        <v>181</v>
      </c>
      <c r="AU226" s="855" t="s">
        <v>1242</v>
      </c>
      <c r="AV226" s="1275" t="s">
        <v>1235</v>
      </c>
      <c r="AW226" s="1276"/>
      <c r="AX226" s="1276"/>
      <c r="AY226" s="1276"/>
      <c r="AZ226" s="401"/>
      <c r="BA226" s="401"/>
      <c r="BB226" s="401"/>
      <c r="BC226" s="841" t="s">
        <v>1220</v>
      </c>
      <c r="BD226" s="154"/>
      <c r="BE226" s="842" t="s">
        <v>1216</v>
      </c>
      <c r="BF226" s="154"/>
      <c r="BG226" s="841" t="s">
        <v>1215</v>
      </c>
      <c r="BH226" s="152" t="s">
        <v>181</v>
      </c>
      <c r="BI226" s="68" t="s">
        <v>181</v>
      </c>
      <c r="BJ226" s="855" t="s">
        <v>1242</v>
      </c>
      <c r="BK226" s="1275" t="s">
        <v>1235</v>
      </c>
      <c r="BL226" s="1276"/>
      <c r="BM226" s="1276"/>
      <c r="BN226" s="1276"/>
      <c r="BO226" s="401"/>
      <c r="BP226" s="401"/>
      <c r="BQ226" s="401"/>
      <c r="BR226" s="841" t="s">
        <v>1220</v>
      </c>
      <c r="BS226" s="154"/>
      <c r="BT226" s="842" t="s">
        <v>1216</v>
      </c>
      <c r="BU226" s="154"/>
      <c r="BV226" s="841" t="s">
        <v>1215</v>
      </c>
      <c r="BW226" s="152" t="s">
        <v>181</v>
      </c>
      <c r="BX226" s="68" t="s">
        <v>181</v>
      </c>
      <c r="BY226" s="855" t="s">
        <v>1242</v>
      </c>
      <c r="BZ226" s="1275" t="s">
        <v>1235</v>
      </c>
      <c r="CA226" s="1276"/>
      <c r="CB226" s="1276"/>
      <c r="CC226" s="1276"/>
      <c r="CD226" s="401"/>
      <c r="CE226" s="401"/>
      <c r="CF226" s="401"/>
      <c r="CG226" s="841" t="s">
        <v>1220</v>
      </c>
      <c r="CH226" s="154"/>
      <c r="CI226" s="842" t="s">
        <v>1216</v>
      </c>
      <c r="CJ226" s="154"/>
      <c r="CK226" s="841" t="s">
        <v>1215</v>
      </c>
      <c r="CL226" s="152" t="s">
        <v>181</v>
      </c>
      <c r="CM226" s="187" t="s">
        <v>181</v>
      </c>
      <c r="CN226" s="185"/>
      <c r="CO226" s="185"/>
      <c r="CP226" s="661" t="s">
        <v>181</v>
      </c>
      <c r="CQ226" s="188" t="s">
        <v>181</v>
      </c>
      <c r="CR226" s="729"/>
      <c r="CS226" s="56" t="s">
        <v>181</v>
      </c>
      <c r="CT226" s="132" t="s">
        <v>181</v>
      </c>
      <c r="CU226" s="132" t="s">
        <v>181</v>
      </c>
      <c r="CV226" s="132" t="s">
        <v>181</v>
      </c>
      <c r="CW226" s="132" t="s">
        <v>181</v>
      </c>
      <c r="CX226" s="132" t="s">
        <v>181</v>
      </c>
      <c r="CY226" s="132" t="s">
        <v>181</v>
      </c>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32" t="s">
        <v>181</v>
      </c>
      <c r="ED226" s="127"/>
      <c r="EE226" s="127"/>
      <c r="EF226" s="127"/>
      <c r="EG226" s="127"/>
      <c r="EH226" s="127"/>
      <c r="EI226" s="127"/>
      <c r="EJ226" s="127"/>
      <c r="EK226" s="127"/>
      <c r="EL226" s="127"/>
      <c r="EM226" s="127"/>
      <c r="EN226" s="127"/>
      <c r="EO226" s="127"/>
      <c r="EP226" s="127"/>
      <c r="EQ226" s="127"/>
      <c r="ER226" s="127"/>
      <c r="ES226" s="127"/>
      <c r="ET226" s="127"/>
      <c r="EU226" s="127"/>
      <c r="EV226" s="127"/>
      <c r="EW226" s="127"/>
      <c r="EX226" s="127"/>
      <c r="EY226" s="127"/>
      <c r="EZ226" s="127"/>
      <c r="FA226" s="127"/>
      <c r="FB226" s="127"/>
      <c r="FC226" s="127"/>
      <c r="FD226" s="127"/>
      <c r="FE226" s="127"/>
      <c r="FF226" s="127"/>
      <c r="FG226" s="127"/>
      <c r="FH226" s="127"/>
      <c r="FI226" s="127"/>
      <c r="FJ226" s="127"/>
      <c r="FK226" s="127"/>
      <c r="FL226" s="127"/>
    </row>
    <row r="227" spans="1:168" s="58" customFormat="1" ht="20.100000000000001" customHeight="1">
      <c r="A227" s="639"/>
      <c r="B227" s="721"/>
      <c r="C227" s="1257"/>
      <c r="D227" s="1236"/>
      <c r="E227" s="1236"/>
      <c r="F227" s="1237"/>
      <c r="G227" s="701"/>
      <c r="H227" s="1289"/>
      <c r="I227" s="1236"/>
      <c r="J227" s="1236"/>
      <c r="K227" s="1236"/>
      <c r="L227" s="1236"/>
      <c r="M227" s="1236"/>
      <c r="N227" s="1237"/>
      <c r="O227" s="701"/>
      <c r="P227" s="68"/>
      <c r="Q227" s="872"/>
      <c r="R227" s="152"/>
      <c r="S227" s="1219"/>
      <c r="T227" s="1220"/>
      <c r="U227" s="1221"/>
      <c r="V227" s="405"/>
      <c r="W227" s="405"/>
      <c r="X227" s="405"/>
      <c r="Y227" s="410">
        <f>S227*Q227</f>
        <v>0</v>
      </c>
      <c r="Z227" s="152" t="s">
        <v>181</v>
      </c>
      <c r="AA227" s="872"/>
      <c r="AB227" s="152" t="s">
        <v>181</v>
      </c>
      <c r="AC227" s="400">
        <f>AA227+Y227</f>
        <v>0</v>
      </c>
      <c r="AD227" s="152" t="s">
        <v>181</v>
      </c>
      <c r="AE227" s="68"/>
      <c r="AF227" s="872"/>
      <c r="AG227" s="152"/>
      <c r="AH227" s="1219"/>
      <c r="AI227" s="1220"/>
      <c r="AJ227" s="1221"/>
      <c r="AK227" s="405"/>
      <c r="AL227" s="405"/>
      <c r="AM227" s="405"/>
      <c r="AN227" s="410">
        <f>AH227*AF227</f>
        <v>0</v>
      </c>
      <c r="AO227" s="152" t="s">
        <v>181</v>
      </c>
      <c r="AP227" s="872"/>
      <c r="AQ227" s="152" t="s">
        <v>181</v>
      </c>
      <c r="AR227" s="400">
        <f>AP227+AN227</f>
        <v>0</v>
      </c>
      <c r="AS227" s="152" t="s">
        <v>181</v>
      </c>
      <c r="AT227" s="68"/>
      <c r="AU227" s="872"/>
      <c r="AV227" s="152"/>
      <c r="AW227" s="1219"/>
      <c r="AX227" s="1220"/>
      <c r="AY227" s="1221"/>
      <c r="AZ227" s="405"/>
      <c r="BA227" s="405"/>
      <c r="BB227" s="405"/>
      <c r="BC227" s="410">
        <f>AW227*AU227</f>
        <v>0</v>
      </c>
      <c r="BD227" s="152" t="s">
        <v>181</v>
      </c>
      <c r="BE227" s="872"/>
      <c r="BF227" s="152" t="s">
        <v>181</v>
      </c>
      <c r="BG227" s="400">
        <f>BE227+BC227</f>
        <v>0</v>
      </c>
      <c r="BH227" s="152" t="s">
        <v>181</v>
      </c>
      <c r="BI227" s="68"/>
      <c r="BJ227" s="872"/>
      <c r="BK227" s="152"/>
      <c r="BL227" s="1219"/>
      <c r="BM227" s="1220"/>
      <c r="BN227" s="1221"/>
      <c r="BO227" s="405"/>
      <c r="BP227" s="405"/>
      <c r="BQ227" s="405"/>
      <c r="BR227" s="410">
        <f>BL227*BJ227</f>
        <v>0</v>
      </c>
      <c r="BS227" s="152" t="s">
        <v>181</v>
      </c>
      <c r="BT227" s="872"/>
      <c r="BU227" s="152" t="s">
        <v>181</v>
      </c>
      <c r="BV227" s="400">
        <f>BT227+BR227</f>
        <v>0</v>
      </c>
      <c r="BW227" s="152" t="s">
        <v>181</v>
      </c>
      <c r="BX227" s="68"/>
      <c r="BY227" s="872"/>
      <c r="BZ227" s="152"/>
      <c r="CA227" s="1219"/>
      <c r="CB227" s="1220"/>
      <c r="CC227" s="1221"/>
      <c r="CD227" s="405"/>
      <c r="CE227" s="405"/>
      <c r="CF227" s="405"/>
      <c r="CG227" s="410">
        <f>CA227*BY227</f>
        <v>0</v>
      </c>
      <c r="CH227" s="152" t="s">
        <v>181</v>
      </c>
      <c r="CI227" s="872"/>
      <c r="CJ227" s="152" t="s">
        <v>181</v>
      </c>
      <c r="CK227" s="400">
        <f>CI227+CG227</f>
        <v>0</v>
      </c>
      <c r="CL227" s="152" t="s">
        <v>181</v>
      </c>
      <c r="CM227" s="187" t="s">
        <v>181</v>
      </c>
      <c r="CN227" s="185"/>
      <c r="CO227" s="185"/>
      <c r="CP227" s="661" t="s">
        <v>181</v>
      </c>
      <c r="CQ227" s="188"/>
      <c r="CR227" s="729"/>
      <c r="CS227" s="56"/>
      <c r="CT227" s="132"/>
      <c r="CU227" s="132"/>
      <c r="CV227" s="132"/>
      <c r="CW227" s="132"/>
      <c r="CX227" s="132"/>
      <c r="CY227" s="132"/>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32"/>
      <c r="ED227" s="127"/>
      <c r="EE227" s="127"/>
      <c r="EF227" s="127"/>
      <c r="EG227" s="127"/>
      <c r="EH227" s="127"/>
      <c r="EI227" s="127"/>
      <c r="EJ227" s="127"/>
      <c r="EK227" s="127"/>
      <c r="EL227" s="127"/>
      <c r="EM227" s="127"/>
      <c r="EN227" s="127"/>
      <c r="EO227" s="127"/>
      <c r="EP227" s="127"/>
      <c r="EQ227" s="127"/>
      <c r="ER227" s="127"/>
      <c r="ES227" s="127"/>
      <c r="ET227" s="127"/>
      <c r="EU227" s="127"/>
      <c r="EV227" s="127"/>
      <c r="EW227" s="127"/>
      <c r="EX227" s="127"/>
      <c r="EY227" s="127"/>
      <c r="EZ227" s="127"/>
      <c r="FA227" s="127"/>
      <c r="FB227" s="127"/>
      <c r="FC227" s="127"/>
      <c r="FD227" s="127"/>
      <c r="FE227" s="127"/>
      <c r="FF227" s="127"/>
      <c r="FG227" s="127"/>
      <c r="FH227" s="127"/>
      <c r="FI227" s="127"/>
      <c r="FJ227" s="127"/>
      <c r="FK227" s="127"/>
      <c r="FL227" s="127"/>
    </row>
    <row r="228" spans="1:168" s="58" customFormat="1" ht="20.100000000000001" customHeight="1">
      <c r="A228" s="639"/>
      <c r="B228" s="721"/>
      <c r="C228" s="1257"/>
      <c r="D228" s="1236"/>
      <c r="E228" s="1236"/>
      <c r="F228" s="1237"/>
      <c r="G228" s="701"/>
      <c r="H228" s="1289"/>
      <c r="I228" s="1236"/>
      <c r="J228" s="1236"/>
      <c r="K228" s="1236"/>
      <c r="L228" s="1236"/>
      <c r="M228" s="1236"/>
      <c r="N228" s="1237"/>
      <c r="O228" s="701"/>
      <c r="P228" s="68"/>
      <c r="Q228" s="872"/>
      <c r="R228" s="152"/>
      <c r="S228" s="1219"/>
      <c r="T228" s="1220"/>
      <c r="U228" s="1221"/>
      <c r="V228" s="405"/>
      <c r="W228" s="405"/>
      <c r="X228" s="405"/>
      <c r="Y228" s="410">
        <f t="shared" ref="Y228:Y238" si="250">S228*Q228</f>
        <v>0</v>
      </c>
      <c r="Z228" s="152" t="s">
        <v>181</v>
      </c>
      <c r="AA228" s="872"/>
      <c r="AB228" s="152" t="s">
        <v>181</v>
      </c>
      <c r="AC228" s="400">
        <f t="shared" ref="AC228:AC238" si="251">AA228+Y228</f>
        <v>0</v>
      </c>
      <c r="AD228" s="152" t="s">
        <v>181</v>
      </c>
      <c r="AE228" s="68"/>
      <c r="AF228" s="872"/>
      <c r="AG228" s="152"/>
      <c r="AH228" s="1219"/>
      <c r="AI228" s="1220"/>
      <c r="AJ228" s="1221"/>
      <c r="AK228" s="405"/>
      <c r="AL228" s="405"/>
      <c r="AM228" s="405"/>
      <c r="AN228" s="410">
        <f t="shared" ref="AN228:AN238" si="252">AH228*AF228</f>
        <v>0</v>
      </c>
      <c r="AO228" s="152" t="s">
        <v>181</v>
      </c>
      <c r="AP228" s="872"/>
      <c r="AQ228" s="152" t="s">
        <v>181</v>
      </c>
      <c r="AR228" s="400">
        <f t="shared" ref="AR228:AR238" si="253">AP228+AN228</f>
        <v>0</v>
      </c>
      <c r="AS228" s="152" t="s">
        <v>181</v>
      </c>
      <c r="AT228" s="68"/>
      <c r="AU228" s="872"/>
      <c r="AV228" s="152"/>
      <c r="AW228" s="1219"/>
      <c r="AX228" s="1220"/>
      <c r="AY228" s="1221"/>
      <c r="AZ228" s="405"/>
      <c r="BA228" s="405"/>
      <c r="BB228" s="405"/>
      <c r="BC228" s="410">
        <f t="shared" ref="BC228:BC238" si="254">AW228*AU228</f>
        <v>0</v>
      </c>
      <c r="BD228" s="152" t="s">
        <v>181</v>
      </c>
      <c r="BE228" s="872"/>
      <c r="BF228" s="152" t="s">
        <v>181</v>
      </c>
      <c r="BG228" s="400">
        <f t="shared" ref="BG228:BG238" si="255">BE228+BC228</f>
        <v>0</v>
      </c>
      <c r="BH228" s="152" t="s">
        <v>181</v>
      </c>
      <c r="BI228" s="68"/>
      <c r="BJ228" s="872"/>
      <c r="BK228" s="152"/>
      <c r="BL228" s="1219"/>
      <c r="BM228" s="1220"/>
      <c r="BN228" s="1221"/>
      <c r="BO228" s="405"/>
      <c r="BP228" s="405"/>
      <c r="BQ228" s="405"/>
      <c r="BR228" s="410">
        <f t="shared" ref="BR228:BR238" si="256">BL228*BJ228</f>
        <v>0</v>
      </c>
      <c r="BS228" s="152" t="s">
        <v>181</v>
      </c>
      <c r="BT228" s="872"/>
      <c r="BU228" s="152" t="s">
        <v>181</v>
      </c>
      <c r="BV228" s="400">
        <f t="shared" ref="BV228:BV238" si="257">BT228+BR228</f>
        <v>0</v>
      </c>
      <c r="BW228" s="152" t="s">
        <v>181</v>
      </c>
      <c r="BX228" s="68"/>
      <c r="BY228" s="872"/>
      <c r="BZ228" s="152"/>
      <c r="CA228" s="1219"/>
      <c r="CB228" s="1220"/>
      <c r="CC228" s="1221"/>
      <c r="CD228" s="405"/>
      <c r="CE228" s="405"/>
      <c r="CF228" s="405"/>
      <c r="CG228" s="410">
        <f t="shared" ref="CG228:CG238" si="258">CA228*BY228</f>
        <v>0</v>
      </c>
      <c r="CH228" s="152" t="s">
        <v>181</v>
      </c>
      <c r="CI228" s="872"/>
      <c r="CJ228" s="152" t="s">
        <v>181</v>
      </c>
      <c r="CK228" s="400">
        <f t="shared" ref="CK228:CK238" si="259">CI228+CG228</f>
        <v>0</v>
      </c>
      <c r="CL228" s="152" t="s">
        <v>181</v>
      </c>
      <c r="CM228" s="187" t="s">
        <v>181</v>
      </c>
      <c r="CN228" s="185"/>
      <c r="CO228" s="185"/>
      <c r="CP228" s="661" t="s">
        <v>181</v>
      </c>
      <c r="CQ228" s="188"/>
      <c r="CR228" s="729"/>
      <c r="CS228" s="56"/>
      <c r="CT228" s="132"/>
      <c r="CU228" s="132"/>
      <c r="CV228" s="132"/>
      <c r="CW228" s="132"/>
      <c r="CX228" s="132"/>
      <c r="CY228" s="132"/>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32"/>
      <c r="ED228" s="127"/>
      <c r="EE228" s="127"/>
      <c r="EF228" s="127"/>
      <c r="EG228" s="127"/>
      <c r="EH228" s="127"/>
      <c r="EI228" s="127"/>
      <c r="EJ228" s="127"/>
      <c r="EK228" s="127"/>
      <c r="EL228" s="127"/>
      <c r="EM228" s="127"/>
      <c r="EN228" s="127"/>
      <c r="EO228" s="127"/>
      <c r="EP228" s="127"/>
      <c r="EQ228" s="127"/>
      <c r="ER228" s="127"/>
      <c r="ES228" s="127"/>
      <c r="ET228" s="127"/>
      <c r="EU228" s="127"/>
      <c r="EV228" s="127"/>
      <c r="EW228" s="127"/>
      <c r="EX228" s="127"/>
      <c r="EY228" s="127"/>
      <c r="EZ228" s="127"/>
      <c r="FA228" s="127"/>
      <c r="FB228" s="127"/>
      <c r="FC228" s="127"/>
      <c r="FD228" s="127"/>
      <c r="FE228" s="127"/>
      <c r="FF228" s="127"/>
      <c r="FG228" s="127"/>
      <c r="FH228" s="127"/>
      <c r="FI228" s="127"/>
      <c r="FJ228" s="127"/>
      <c r="FK228" s="127"/>
      <c r="FL228" s="127"/>
    </row>
    <row r="229" spans="1:168" s="58" customFormat="1" ht="20.100000000000001" customHeight="1">
      <c r="A229" s="639"/>
      <c r="B229" s="721"/>
      <c r="C229" s="1257"/>
      <c r="D229" s="1236"/>
      <c r="E229" s="1236"/>
      <c r="F229" s="1237"/>
      <c r="G229" s="701"/>
      <c r="H229" s="1289"/>
      <c r="I229" s="1236"/>
      <c r="J229" s="1236"/>
      <c r="K229" s="1236"/>
      <c r="L229" s="1236"/>
      <c r="M229" s="1236"/>
      <c r="N229" s="1237"/>
      <c r="O229" s="701"/>
      <c r="P229" s="68"/>
      <c r="Q229" s="872"/>
      <c r="R229" s="152"/>
      <c r="S229" s="1219"/>
      <c r="T229" s="1220"/>
      <c r="U229" s="1221"/>
      <c r="V229" s="405"/>
      <c r="W229" s="405"/>
      <c r="X229" s="405"/>
      <c r="Y229" s="410">
        <f t="shared" si="250"/>
        <v>0</v>
      </c>
      <c r="Z229" s="152" t="s">
        <v>181</v>
      </c>
      <c r="AA229" s="872"/>
      <c r="AB229" s="152" t="s">
        <v>181</v>
      </c>
      <c r="AC229" s="400">
        <f t="shared" si="251"/>
        <v>0</v>
      </c>
      <c r="AD229" s="152" t="s">
        <v>181</v>
      </c>
      <c r="AE229" s="68"/>
      <c r="AF229" s="872"/>
      <c r="AG229" s="152"/>
      <c r="AH229" s="1219"/>
      <c r="AI229" s="1220"/>
      <c r="AJ229" s="1221"/>
      <c r="AK229" s="405"/>
      <c r="AL229" s="405"/>
      <c r="AM229" s="405"/>
      <c r="AN229" s="410">
        <f t="shared" si="252"/>
        <v>0</v>
      </c>
      <c r="AO229" s="152" t="s">
        <v>181</v>
      </c>
      <c r="AP229" s="872"/>
      <c r="AQ229" s="152" t="s">
        <v>181</v>
      </c>
      <c r="AR229" s="400">
        <f t="shared" si="253"/>
        <v>0</v>
      </c>
      <c r="AS229" s="152" t="s">
        <v>181</v>
      </c>
      <c r="AT229" s="68"/>
      <c r="AU229" s="872"/>
      <c r="AV229" s="152"/>
      <c r="AW229" s="1219"/>
      <c r="AX229" s="1220"/>
      <c r="AY229" s="1221"/>
      <c r="AZ229" s="405"/>
      <c r="BA229" s="405"/>
      <c r="BB229" s="405"/>
      <c r="BC229" s="410">
        <f t="shared" si="254"/>
        <v>0</v>
      </c>
      <c r="BD229" s="152" t="s">
        <v>181</v>
      </c>
      <c r="BE229" s="872"/>
      <c r="BF229" s="152" t="s">
        <v>181</v>
      </c>
      <c r="BG229" s="400">
        <f t="shared" si="255"/>
        <v>0</v>
      </c>
      <c r="BH229" s="152" t="s">
        <v>181</v>
      </c>
      <c r="BI229" s="68"/>
      <c r="BJ229" s="872"/>
      <c r="BK229" s="152"/>
      <c r="BL229" s="1219"/>
      <c r="BM229" s="1220"/>
      <c r="BN229" s="1221"/>
      <c r="BO229" s="405"/>
      <c r="BP229" s="405"/>
      <c r="BQ229" s="405"/>
      <c r="BR229" s="410">
        <f t="shared" si="256"/>
        <v>0</v>
      </c>
      <c r="BS229" s="152" t="s">
        <v>181</v>
      </c>
      <c r="BT229" s="872"/>
      <c r="BU229" s="152" t="s">
        <v>181</v>
      </c>
      <c r="BV229" s="400">
        <f t="shared" si="257"/>
        <v>0</v>
      </c>
      <c r="BW229" s="152" t="s">
        <v>181</v>
      </c>
      <c r="BX229" s="68"/>
      <c r="BY229" s="872"/>
      <c r="BZ229" s="152"/>
      <c r="CA229" s="1219"/>
      <c r="CB229" s="1220"/>
      <c r="CC229" s="1221"/>
      <c r="CD229" s="405"/>
      <c r="CE229" s="405"/>
      <c r="CF229" s="405"/>
      <c r="CG229" s="410">
        <f t="shared" si="258"/>
        <v>0</v>
      </c>
      <c r="CH229" s="152" t="s">
        <v>181</v>
      </c>
      <c r="CI229" s="872"/>
      <c r="CJ229" s="152" t="s">
        <v>181</v>
      </c>
      <c r="CK229" s="400">
        <f t="shared" si="259"/>
        <v>0</v>
      </c>
      <c r="CL229" s="152" t="s">
        <v>181</v>
      </c>
      <c r="CM229" s="187" t="s">
        <v>181</v>
      </c>
      <c r="CN229" s="185"/>
      <c r="CO229" s="185"/>
      <c r="CP229" s="661" t="s">
        <v>181</v>
      </c>
      <c r="CQ229" s="188"/>
      <c r="CR229" s="729"/>
      <c r="CS229" s="56"/>
      <c r="CT229" s="132"/>
      <c r="CU229" s="132"/>
      <c r="CV229" s="132"/>
      <c r="CW229" s="132"/>
      <c r="CX229" s="132"/>
      <c r="CY229" s="132"/>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32"/>
      <c r="ED229" s="127"/>
      <c r="EE229" s="127"/>
      <c r="EF229" s="127"/>
      <c r="EG229" s="127"/>
      <c r="EH229" s="127"/>
      <c r="EI229" s="127"/>
      <c r="EJ229" s="127"/>
      <c r="EK229" s="127"/>
      <c r="EL229" s="127"/>
      <c r="EM229" s="127"/>
      <c r="EN229" s="127"/>
      <c r="EO229" s="127"/>
      <c r="EP229" s="127"/>
      <c r="EQ229" s="127"/>
      <c r="ER229" s="127"/>
      <c r="ES229" s="127"/>
      <c r="ET229" s="127"/>
      <c r="EU229" s="127"/>
      <c r="EV229" s="127"/>
      <c r="EW229" s="127"/>
      <c r="EX229" s="127"/>
      <c r="EY229" s="127"/>
      <c r="EZ229" s="127"/>
      <c r="FA229" s="127"/>
      <c r="FB229" s="127"/>
      <c r="FC229" s="127"/>
      <c r="FD229" s="127"/>
      <c r="FE229" s="127"/>
      <c r="FF229" s="127"/>
      <c r="FG229" s="127"/>
      <c r="FH229" s="127"/>
      <c r="FI229" s="127"/>
      <c r="FJ229" s="127"/>
      <c r="FK229" s="127"/>
      <c r="FL229" s="127"/>
    </row>
    <row r="230" spans="1:168" s="58" customFormat="1" ht="20.100000000000001" hidden="1" customHeight="1">
      <c r="A230" s="639"/>
      <c r="B230" s="721"/>
      <c r="C230" s="1257"/>
      <c r="D230" s="1236"/>
      <c r="E230" s="1236"/>
      <c r="F230" s="1237"/>
      <c r="G230" s="701"/>
      <c r="H230" s="1289"/>
      <c r="I230" s="1236"/>
      <c r="J230" s="1236"/>
      <c r="K230" s="1236"/>
      <c r="L230" s="1236"/>
      <c r="M230" s="1236"/>
      <c r="N230" s="1237"/>
      <c r="O230" s="701"/>
      <c r="P230" s="68"/>
      <c r="Q230" s="872"/>
      <c r="R230" s="152"/>
      <c r="S230" s="1219"/>
      <c r="T230" s="1220"/>
      <c r="U230" s="1221"/>
      <c r="V230" s="405"/>
      <c r="W230" s="405"/>
      <c r="X230" s="405"/>
      <c r="Y230" s="410">
        <f t="shared" si="250"/>
        <v>0</v>
      </c>
      <c r="Z230" s="152" t="s">
        <v>181</v>
      </c>
      <c r="AA230" s="872"/>
      <c r="AB230" s="152" t="s">
        <v>181</v>
      </c>
      <c r="AC230" s="400">
        <f t="shared" si="251"/>
        <v>0</v>
      </c>
      <c r="AD230" s="152" t="s">
        <v>181</v>
      </c>
      <c r="AE230" s="68"/>
      <c r="AF230" s="872"/>
      <c r="AG230" s="152"/>
      <c r="AH230" s="1219"/>
      <c r="AI230" s="1220"/>
      <c r="AJ230" s="1221"/>
      <c r="AK230" s="405"/>
      <c r="AL230" s="405"/>
      <c r="AM230" s="405"/>
      <c r="AN230" s="410">
        <f t="shared" si="252"/>
        <v>0</v>
      </c>
      <c r="AO230" s="152" t="s">
        <v>181</v>
      </c>
      <c r="AP230" s="872"/>
      <c r="AQ230" s="152" t="s">
        <v>181</v>
      </c>
      <c r="AR230" s="400">
        <f t="shared" si="253"/>
        <v>0</v>
      </c>
      <c r="AS230" s="152" t="s">
        <v>181</v>
      </c>
      <c r="AT230" s="68"/>
      <c r="AU230" s="872"/>
      <c r="AV230" s="152"/>
      <c r="AW230" s="1219"/>
      <c r="AX230" s="1220"/>
      <c r="AY230" s="1221"/>
      <c r="AZ230" s="405"/>
      <c r="BA230" s="405"/>
      <c r="BB230" s="405"/>
      <c r="BC230" s="410">
        <f t="shared" si="254"/>
        <v>0</v>
      </c>
      <c r="BD230" s="152" t="s">
        <v>181</v>
      </c>
      <c r="BE230" s="872"/>
      <c r="BF230" s="152" t="s">
        <v>181</v>
      </c>
      <c r="BG230" s="400">
        <f t="shared" si="255"/>
        <v>0</v>
      </c>
      <c r="BH230" s="152" t="s">
        <v>181</v>
      </c>
      <c r="BI230" s="68"/>
      <c r="BJ230" s="872"/>
      <c r="BK230" s="152"/>
      <c r="BL230" s="1219"/>
      <c r="BM230" s="1220"/>
      <c r="BN230" s="1221"/>
      <c r="BO230" s="405"/>
      <c r="BP230" s="405"/>
      <c r="BQ230" s="405"/>
      <c r="BR230" s="410">
        <f t="shared" si="256"/>
        <v>0</v>
      </c>
      <c r="BS230" s="152" t="s">
        <v>181</v>
      </c>
      <c r="BT230" s="872"/>
      <c r="BU230" s="152" t="s">
        <v>181</v>
      </c>
      <c r="BV230" s="400">
        <f t="shared" si="257"/>
        <v>0</v>
      </c>
      <c r="BW230" s="152" t="s">
        <v>181</v>
      </c>
      <c r="BX230" s="68"/>
      <c r="BY230" s="872"/>
      <c r="BZ230" s="152"/>
      <c r="CA230" s="1219"/>
      <c r="CB230" s="1220"/>
      <c r="CC230" s="1221"/>
      <c r="CD230" s="405"/>
      <c r="CE230" s="405"/>
      <c r="CF230" s="405"/>
      <c r="CG230" s="410">
        <f t="shared" si="258"/>
        <v>0</v>
      </c>
      <c r="CH230" s="152" t="s">
        <v>181</v>
      </c>
      <c r="CI230" s="872"/>
      <c r="CJ230" s="152" t="s">
        <v>181</v>
      </c>
      <c r="CK230" s="400">
        <f t="shared" si="259"/>
        <v>0</v>
      </c>
      <c r="CL230" s="152" t="s">
        <v>181</v>
      </c>
      <c r="CM230" s="187" t="s">
        <v>181</v>
      </c>
      <c r="CN230" s="185"/>
      <c r="CO230" s="185"/>
      <c r="CP230" s="661" t="s">
        <v>181</v>
      </c>
      <c r="CQ230" s="188"/>
      <c r="CR230" s="729"/>
      <c r="CS230" s="56"/>
      <c r="CT230" s="132"/>
      <c r="CU230" s="132"/>
      <c r="CV230" s="132"/>
      <c r="CW230" s="132"/>
      <c r="CX230" s="132"/>
      <c r="CY230" s="132"/>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32"/>
      <c r="ED230" s="127"/>
      <c r="EE230" s="127"/>
      <c r="EF230" s="127"/>
      <c r="EG230" s="127"/>
      <c r="EH230" s="127"/>
      <c r="EI230" s="127"/>
      <c r="EJ230" s="127"/>
      <c r="EK230" s="127"/>
      <c r="EL230" s="127"/>
      <c r="EM230" s="127"/>
      <c r="EN230" s="127"/>
      <c r="EO230" s="127"/>
      <c r="EP230" s="127"/>
      <c r="EQ230" s="127"/>
      <c r="ER230" s="127"/>
      <c r="ES230" s="127"/>
      <c r="ET230" s="127"/>
      <c r="EU230" s="127"/>
      <c r="EV230" s="127"/>
      <c r="EW230" s="127"/>
      <c r="EX230" s="127"/>
      <c r="EY230" s="127"/>
      <c r="EZ230" s="127"/>
      <c r="FA230" s="127"/>
      <c r="FB230" s="127"/>
      <c r="FC230" s="127"/>
      <c r="FD230" s="127"/>
      <c r="FE230" s="127"/>
      <c r="FF230" s="127"/>
      <c r="FG230" s="127"/>
      <c r="FH230" s="127"/>
      <c r="FI230" s="127"/>
      <c r="FJ230" s="127"/>
      <c r="FK230" s="127"/>
      <c r="FL230" s="127"/>
    </row>
    <row r="231" spans="1:168" s="58" customFormat="1" ht="20.100000000000001" hidden="1" customHeight="1">
      <c r="A231" s="639"/>
      <c r="B231" s="721"/>
      <c r="C231" s="1257"/>
      <c r="D231" s="1236"/>
      <c r="E231" s="1236"/>
      <c r="F231" s="1237"/>
      <c r="G231" s="701"/>
      <c r="H231" s="1289"/>
      <c r="I231" s="1236"/>
      <c r="J231" s="1236"/>
      <c r="K231" s="1236"/>
      <c r="L231" s="1236"/>
      <c r="M231" s="1236"/>
      <c r="N231" s="1237"/>
      <c r="O231" s="701"/>
      <c r="P231" s="68"/>
      <c r="Q231" s="872"/>
      <c r="R231" s="152"/>
      <c r="S231" s="1219"/>
      <c r="T231" s="1220"/>
      <c r="U231" s="1221"/>
      <c r="V231" s="405"/>
      <c r="W231" s="405"/>
      <c r="X231" s="405"/>
      <c r="Y231" s="410">
        <f t="shared" si="250"/>
        <v>0</v>
      </c>
      <c r="Z231" s="152" t="s">
        <v>181</v>
      </c>
      <c r="AA231" s="872"/>
      <c r="AB231" s="152" t="s">
        <v>181</v>
      </c>
      <c r="AC231" s="400">
        <f t="shared" si="251"/>
        <v>0</v>
      </c>
      <c r="AD231" s="152" t="s">
        <v>181</v>
      </c>
      <c r="AE231" s="68"/>
      <c r="AF231" s="872"/>
      <c r="AG231" s="152"/>
      <c r="AH231" s="1219"/>
      <c r="AI231" s="1220"/>
      <c r="AJ231" s="1221"/>
      <c r="AK231" s="405"/>
      <c r="AL231" s="405"/>
      <c r="AM231" s="405"/>
      <c r="AN231" s="410">
        <f t="shared" si="252"/>
        <v>0</v>
      </c>
      <c r="AO231" s="152" t="s">
        <v>181</v>
      </c>
      <c r="AP231" s="872"/>
      <c r="AQ231" s="152" t="s">
        <v>181</v>
      </c>
      <c r="AR231" s="400">
        <f t="shared" si="253"/>
        <v>0</v>
      </c>
      <c r="AS231" s="152" t="s">
        <v>181</v>
      </c>
      <c r="AT231" s="68"/>
      <c r="AU231" s="872"/>
      <c r="AV231" s="152"/>
      <c r="AW231" s="1219"/>
      <c r="AX231" s="1220"/>
      <c r="AY231" s="1221"/>
      <c r="AZ231" s="405"/>
      <c r="BA231" s="405"/>
      <c r="BB231" s="405"/>
      <c r="BC231" s="410">
        <f t="shared" si="254"/>
        <v>0</v>
      </c>
      <c r="BD231" s="152" t="s">
        <v>181</v>
      </c>
      <c r="BE231" s="872"/>
      <c r="BF231" s="152" t="s">
        <v>181</v>
      </c>
      <c r="BG231" s="400">
        <f t="shared" si="255"/>
        <v>0</v>
      </c>
      <c r="BH231" s="152" t="s">
        <v>181</v>
      </c>
      <c r="BI231" s="68"/>
      <c r="BJ231" s="872"/>
      <c r="BK231" s="152"/>
      <c r="BL231" s="1219"/>
      <c r="BM231" s="1220"/>
      <c r="BN231" s="1221"/>
      <c r="BO231" s="405"/>
      <c r="BP231" s="405"/>
      <c r="BQ231" s="405"/>
      <c r="BR231" s="410">
        <f t="shared" si="256"/>
        <v>0</v>
      </c>
      <c r="BS231" s="152" t="s">
        <v>181</v>
      </c>
      <c r="BT231" s="872"/>
      <c r="BU231" s="152" t="s">
        <v>181</v>
      </c>
      <c r="BV231" s="400">
        <f t="shared" si="257"/>
        <v>0</v>
      </c>
      <c r="BW231" s="152" t="s">
        <v>181</v>
      </c>
      <c r="BX231" s="68"/>
      <c r="BY231" s="872"/>
      <c r="BZ231" s="152"/>
      <c r="CA231" s="1219"/>
      <c r="CB231" s="1220"/>
      <c r="CC231" s="1221"/>
      <c r="CD231" s="405"/>
      <c r="CE231" s="405"/>
      <c r="CF231" s="405"/>
      <c r="CG231" s="410">
        <f t="shared" si="258"/>
        <v>0</v>
      </c>
      <c r="CH231" s="152" t="s">
        <v>181</v>
      </c>
      <c r="CI231" s="872"/>
      <c r="CJ231" s="152" t="s">
        <v>181</v>
      </c>
      <c r="CK231" s="400">
        <f t="shared" si="259"/>
        <v>0</v>
      </c>
      <c r="CL231" s="152" t="s">
        <v>181</v>
      </c>
      <c r="CM231" s="187" t="s">
        <v>181</v>
      </c>
      <c r="CN231" s="185"/>
      <c r="CO231" s="185"/>
      <c r="CP231" s="661" t="s">
        <v>181</v>
      </c>
      <c r="CQ231" s="188"/>
      <c r="CR231" s="729"/>
      <c r="CS231" s="56"/>
      <c r="CT231" s="132"/>
      <c r="CU231" s="132"/>
      <c r="CV231" s="132"/>
      <c r="CW231" s="132"/>
      <c r="CX231" s="132"/>
      <c r="CY231" s="132"/>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32"/>
      <c r="ED231" s="127"/>
      <c r="EE231" s="127"/>
      <c r="EF231" s="127"/>
      <c r="EG231" s="127"/>
      <c r="EH231" s="127"/>
      <c r="EI231" s="127"/>
      <c r="EJ231" s="127"/>
      <c r="EK231" s="127"/>
      <c r="EL231" s="127"/>
      <c r="EM231" s="127"/>
      <c r="EN231" s="127"/>
      <c r="EO231" s="127"/>
      <c r="EP231" s="127"/>
      <c r="EQ231" s="127"/>
      <c r="ER231" s="127"/>
      <c r="ES231" s="127"/>
      <c r="ET231" s="127"/>
      <c r="EU231" s="127"/>
      <c r="EV231" s="127"/>
      <c r="EW231" s="127"/>
      <c r="EX231" s="127"/>
      <c r="EY231" s="127"/>
      <c r="EZ231" s="127"/>
      <c r="FA231" s="127"/>
      <c r="FB231" s="127"/>
      <c r="FC231" s="127"/>
      <c r="FD231" s="127"/>
      <c r="FE231" s="127"/>
      <c r="FF231" s="127"/>
      <c r="FG231" s="127"/>
      <c r="FH231" s="127"/>
      <c r="FI231" s="127"/>
      <c r="FJ231" s="127"/>
      <c r="FK231" s="127"/>
      <c r="FL231" s="127"/>
    </row>
    <row r="232" spans="1:168" s="58" customFormat="1" ht="20.100000000000001" hidden="1" customHeight="1">
      <c r="A232" s="639"/>
      <c r="B232" s="721"/>
      <c r="C232" s="1257"/>
      <c r="D232" s="1236"/>
      <c r="E232" s="1236"/>
      <c r="F232" s="1237"/>
      <c r="G232" s="701"/>
      <c r="H232" s="1289"/>
      <c r="I232" s="1236"/>
      <c r="J232" s="1236"/>
      <c r="K232" s="1236"/>
      <c r="L232" s="1236"/>
      <c r="M232" s="1236"/>
      <c r="N232" s="1237"/>
      <c r="O232" s="701"/>
      <c r="P232" s="68"/>
      <c r="Q232" s="872"/>
      <c r="R232" s="152"/>
      <c r="S232" s="1219"/>
      <c r="T232" s="1220"/>
      <c r="U232" s="1221"/>
      <c r="V232" s="405"/>
      <c r="W232" s="405"/>
      <c r="X232" s="405"/>
      <c r="Y232" s="410">
        <f t="shared" si="250"/>
        <v>0</v>
      </c>
      <c r="Z232" s="152" t="s">
        <v>181</v>
      </c>
      <c r="AA232" s="872"/>
      <c r="AB232" s="152" t="s">
        <v>181</v>
      </c>
      <c r="AC232" s="400">
        <f t="shared" si="251"/>
        <v>0</v>
      </c>
      <c r="AD232" s="152" t="s">
        <v>181</v>
      </c>
      <c r="AE232" s="68"/>
      <c r="AF232" s="872"/>
      <c r="AG232" s="152"/>
      <c r="AH232" s="1219"/>
      <c r="AI232" s="1220"/>
      <c r="AJ232" s="1221"/>
      <c r="AK232" s="405"/>
      <c r="AL232" s="405"/>
      <c r="AM232" s="405"/>
      <c r="AN232" s="410">
        <f t="shared" si="252"/>
        <v>0</v>
      </c>
      <c r="AO232" s="152" t="s">
        <v>181</v>
      </c>
      <c r="AP232" s="872"/>
      <c r="AQ232" s="152" t="s">
        <v>181</v>
      </c>
      <c r="AR232" s="400">
        <f t="shared" si="253"/>
        <v>0</v>
      </c>
      <c r="AS232" s="152" t="s">
        <v>181</v>
      </c>
      <c r="AT232" s="68"/>
      <c r="AU232" s="872"/>
      <c r="AV232" s="152"/>
      <c r="AW232" s="1219"/>
      <c r="AX232" s="1220"/>
      <c r="AY232" s="1221"/>
      <c r="AZ232" s="405"/>
      <c r="BA232" s="405"/>
      <c r="BB232" s="405"/>
      <c r="BC232" s="410">
        <f t="shared" si="254"/>
        <v>0</v>
      </c>
      <c r="BD232" s="152" t="s">
        <v>181</v>
      </c>
      <c r="BE232" s="872"/>
      <c r="BF232" s="152" t="s">
        <v>181</v>
      </c>
      <c r="BG232" s="400">
        <f t="shared" si="255"/>
        <v>0</v>
      </c>
      <c r="BH232" s="152" t="s">
        <v>181</v>
      </c>
      <c r="BI232" s="68"/>
      <c r="BJ232" s="872"/>
      <c r="BK232" s="152"/>
      <c r="BL232" s="1219"/>
      <c r="BM232" s="1220"/>
      <c r="BN232" s="1221"/>
      <c r="BO232" s="405"/>
      <c r="BP232" s="405"/>
      <c r="BQ232" s="405"/>
      <c r="BR232" s="410">
        <f t="shared" si="256"/>
        <v>0</v>
      </c>
      <c r="BS232" s="152" t="s">
        <v>181</v>
      </c>
      <c r="BT232" s="872"/>
      <c r="BU232" s="152" t="s">
        <v>181</v>
      </c>
      <c r="BV232" s="400">
        <f t="shared" si="257"/>
        <v>0</v>
      </c>
      <c r="BW232" s="152" t="s">
        <v>181</v>
      </c>
      <c r="BX232" s="68"/>
      <c r="BY232" s="872"/>
      <c r="BZ232" s="152"/>
      <c r="CA232" s="1219"/>
      <c r="CB232" s="1220"/>
      <c r="CC232" s="1221"/>
      <c r="CD232" s="405"/>
      <c r="CE232" s="405"/>
      <c r="CF232" s="405"/>
      <c r="CG232" s="410">
        <f t="shared" si="258"/>
        <v>0</v>
      </c>
      <c r="CH232" s="152" t="s">
        <v>181</v>
      </c>
      <c r="CI232" s="872"/>
      <c r="CJ232" s="152" t="s">
        <v>181</v>
      </c>
      <c r="CK232" s="400">
        <f t="shared" si="259"/>
        <v>0</v>
      </c>
      <c r="CL232" s="152" t="s">
        <v>181</v>
      </c>
      <c r="CM232" s="187" t="s">
        <v>181</v>
      </c>
      <c r="CN232" s="185"/>
      <c r="CO232" s="185"/>
      <c r="CP232" s="661" t="s">
        <v>181</v>
      </c>
      <c r="CQ232" s="188"/>
      <c r="CR232" s="729"/>
      <c r="CS232" s="56"/>
      <c r="CT232" s="132"/>
      <c r="CU232" s="132"/>
      <c r="CV232" s="132"/>
      <c r="CW232" s="132"/>
      <c r="CX232" s="132"/>
      <c r="CY232" s="132"/>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32"/>
      <c r="ED232" s="127"/>
      <c r="EE232" s="127"/>
      <c r="EF232" s="127"/>
      <c r="EG232" s="127"/>
      <c r="EH232" s="127"/>
      <c r="EI232" s="127"/>
      <c r="EJ232" s="127"/>
      <c r="EK232" s="127"/>
      <c r="EL232" s="127"/>
      <c r="EM232" s="127"/>
      <c r="EN232" s="127"/>
      <c r="EO232" s="127"/>
      <c r="EP232" s="127"/>
      <c r="EQ232" s="127"/>
      <c r="ER232" s="127"/>
      <c r="ES232" s="127"/>
      <c r="ET232" s="127"/>
      <c r="EU232" s="127"/>
      <c r="EV232" s="127"/>
      <c r="EW232" s="127"/>
      <c r="EX232" s="127"/>
      <c r="EY232" s="127"/>
      <c r="EZ232" s="127"/>
      <c r="FA232" s="127"/>
      <c r="FB232" s="127"/>
      <c r="FC232" s="127"/>
      <c r="FD232" s="127"/>
      <c r="FE232" s="127"/>
      <c r="FF232" s="127"/>
      <c r="FG232" s="127"/>
      <c r="FH232" s="127"/>
      <c r="FI232" s="127"/>
      <c r="FJ232" s="127"/>
      <c r="FK232" s="127"/>
      <c r="FL232" s="127"/>
    </row>
    <row r="233" spans="1:168" s="58" customFormat="1" ht="20.100000000000001" hidden="1" customHeight="1">
      <c r="A233" s="639"/>
      <c r="B233" s="721"/>
      <c r="C233" s="1257"/>
      <c r="D233" s="1236"/>
      <c r="E233" s="1236"/>
      <c r="F233" s="1237"/>
      <c r="G233" s="701"/>
      <c r="H233" s="1289"/>
      <c r="I233" s="1236"/>
      <c r="J233" s="1236"/>
      <c r="K233" s="1236"/>
      <c r="L233" s="1236"/>
      <c r="M233" s="1236"/>
      <c r="N233" s="1237"/>
      <c r="O233" s="701"/>
      <c r="P233" s="68"/>
      <c r="Q233" s="872"/>
      <c r="R233" s="152"/>
      <c r="S233" s="1219"/>
      <c r="T233" s="1220"/>
      <c r="U233" s="1221"/>
      <c r="V233" s="405"/>
      <c r="W233" s="405"/>
      <c r="X233" s="405"/>
      <c r="Y233" s="410">
        <f t="shared" si="250"/>
        <v>0</v>
      </c>
      <c r="Z233" s="152" t="s">
        <v>181</v>
      </c>
      <c r="AA233" s="872"/>
      <c r="AB233" s="152" t="s">
        <v>181</v>
      </c>
      <c r="AC233" s="400">
        <f t="shared" si="251"/>
        <v>0</v>
      </c>
      <c r="AD233" s="152" t="s">
        <v>181</v>
      </c>
      <c r="AE233" s="68"/>
      <c r="AF233" s="872"/>
      <c r="AG233" s="152"/>
      <c r="AH233" s="1219"/>
      <c r="AI233" s="1220"/>
      <c r="AJ233" s="1221"/>
      <c r="AK233" s="405"/>
      <c r="AL233" s="405"/>
      <c r="AM233" s="405"/>
      <c r="AN233" s="410">
        <f t="shared" si="252"/>
        <v>0</v>
      </c>
      <c r="AO233" s="152" t="s">
        <v>181</v>
      </c>
      <c r="AP233" s="872"/>
      <c r="AQ233" s="152" t="s">
        <v>181</v>
      </c>
      <c r="AR233" s="400">
        <f t="shared" si="253"/>
        <v>0</v>
      </c>
      <c r="AS233" s="152" t="s">
        <v>181</v>
      </c>
      <c r="AT233" s="68"/>
      <c r="AU233" s="872"/>
      <c r="AV233" s="152"/>
      <c r="AW233" s="1219"/>
      <c r="AX233" s="1220"/>
      <c r="AY233" s="1221"/>
      <c r="AZ233" s="405"/>
      <c r="BA233" s="405"/>
      <c r="BB233" s="405"/>
      <c r="BC233" s="410">
        <f t="shared" si="254"/>
        <v>0</v>
      </c>
      <c r="BD233" s="152" t="s">
        <v>181</v>
      </c>
      <c r="BE233" s="872"/>
      <c r="BF233" s="152" t="s">
        <v>181</v>
      </c>
      <c r="BG233" s="400">
        <f t="shared" si="255"/>
        <v>0</v>
      </c>
      <c r="BH233" s="152" t="s">
        <v>181</v>
      </c>
      <c r="BI233" s="68"/>
      <c r="BJ233" s="872"/>
      <c r="BK233" s="152"/>
      <c r="BL233" s="1219"/>
      <c r="BM233" s="1220"/>
      <c r="BN233" s="1221"/>
      <c r="BO233" s="405"/>
      <c r="BP233" s="405"/>
      <c r="BQ233" s="405"/>
      <c r="BR233" s="410">
        <f t="shared" si="256"/>
        <v>0</v>
      </c>
      <c r="BS233" s="152" t="s">
        <v>181</v>
      </c>
      <c r="BT233" s="872"/>
      <c r="BU233" s="152" t="s">
        <v>181</v>
      </c>
      <c r="BV233" s="400">
        <f t="shared" si="257"/>
        <v>0</v>
      </c>
      <c r="BW233" s="152" t="s">
        <v>181</v>
      </c>
      <c r="BX233" s="68"/>
      <c r="BY233" s="872"/>
      <c r="BZ233" s="152"/>
      <c r="CA233" s="1219"/>
      <c r="CB233" s="1220"/>
      <c r="CC233" s="1221"/>
      <c r="CD233" s="405"/>
      <c r="CE233" s="405"/>
      <c r="CF233" s="405"/>
      <c r="CG233" s="410">
        <f t="shared" si="258"/>
        <v>0</v>
      </c>
      <c r="CH233" s="152" t="s">
        <v>181</v>
      </c>
      <c r="CI233" s="872"/>
      <c r="CJ233" s="152" t="s">
        <v>181</v>
      </c>
      <c r="CK233" s="400">
        <f t="shared" si="259"/>
        <v>0</v>
      </c>
      <c r="CL233" s="152" t="s">
        <v>181</v>
      </c>
      <c r="CM233" s="187" t="s">
        <v>181</v>
      </c>
      <c r="CN233" s="185"/>
      <c r="CO233" s="185"/>
      <c r="CP233" s="661" t="s">
        <v>181</v>
      </c>
      <c r="CQ233" s="188"/>
      <c r="CR233" s="729"/>
      <c r="CS233" s="56"/>
      <c r="CT233" s="132"/>
      <c r="CU233" s="132"/>
      <c r="CV233" s="132"/>
      <c r="CW233" s="132"/>
      <c r="CX233" s="132"/>
      <c r="CY233" s="132"/>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32"/>
      <c r="ED233" s="127"/>
      <c r="EE233" s="127"/>
      <c r="EF233" s="127"/>
      <c r="EG233" s="127"/>
      <c r="EH233" s="127"/>
      <c r="EI233" s="127"/>
      <c r="EJ233" s="127"/>
      <c r="EK233" s="127"/>
      <c r="EL233" s="127"/>
      <c r="EM233" s="127"/>
      <c r="EN233" s="127"/>
      <c r="EO233" s="127"/>
      <c r="EP233" s="127"/>
      <c r="EQ233" s="127"/>
      <c r="ER233" s="127"/>
      <c r="ES233" s="127"/>
      <c r="ET233" s="127"/>
      <c r="EU233" s="127"/>
      <c r="EV233" s="127"/>
      <c r="EW233" s="127"/>
      <c r="EX233" s="127"/>
      <c r="EY233" s="127"/>
      <c r="EZ233" s="127"/>
      <c r="FA233" s="127"/>
      <c r="FB233" s="127"/>
      <c r="FC233" s="127"/>
      <c r="FD233" s="127"/>
      <c r="FE233" s="127"/>
      <c r="FF233" s="127"/>
      <c r="FG233" s="127"/>
      <c r="FH233" s="127"/>
      <c r="FI233" s="127"/>
      <c r="FJ233" s="127"/>
      <c r="FK233" s="127"/>
      <c r="FL233" s="127"/>
    </row>
    <row r="234" spans="1:168" s="58" customFormat="1" ht="20.100000000000001" hidden="1" customHeight="1">
      <c r="A234" s="639"/>
      <c r="B234" s="721"/>
      <c r="C234" s="1257"/>
      <c r="D234" s="1236"/>
      <c r="E234" s="1236"/>
      <c r="F234" s="1237"/>
      <c r="G234" s="701"/>
      <c r="H234" s="1289"/>
      <c r="I234" s="1236"/>
      <c r="J234" s="1236"/>
      <c r="K234" s="1236"/>
      <c r="L234" s="1236"/>
      <c r="M234" s="1236"/>
      <c r="N234" s="1237"/>
      <c r="O234" s="701"/>
      <c r="P234" s="68"/>
      <c r="Q234" s="872"/>
      <c r="R234" s="152"/>
      <c r="S234" s="1219"/>
      <c r="T234" s="1220"/>
      <c r="U234" s="1221"/>
      <c r="V234" s="405"/>
      <c r="W234" s="405"/>
      <c r="X234" s="405"/>
      <c r="Y234" s="410">
        <f t="shared" si="250"/>
        <v>0</v>
      </c>
      <c r="Z234" s="152" t="s">
        <v>181</v>
      </c>
      <c r="AA234" s="872"/>
      <c r="AB234" s="152" t="s">
        <v>181</v>
      </c>
      <c r="AC234" s="400">
        <f t="shared" si="251"/>
        <v>0</v>
      </c>
      <c r="AD234" s="152" t="s">
        <v>181</v>
      </c>
      <c r="AE234" s="68"/>
      <c r="AF234" s="872"/>
      <c r="AG234" s="152"/>
      <c r="AH234" s="1219"/>
      <c r="AI234" s="1220"/>
      <c r="AJ234" s="1221"/>
      <c r="AK234" s="405"/>
      <c r="AL234" s="405"/>
      <c r="AM234" s="405"/>
      <c r="AN234" s="410">
        <f t="shared" si="252"/>
        <v>0</v>
      </c>
      <c r="AO234" s="152" t="s">
        <v>181</v>
      </c>
      <c r="AP234" s="872"/>
      <c r="AQ234" s="152" t="s">
        <v>181</v>
      </c>
      <c r="AR234" s="400">
        <f t="shared" si="253"/>
        <v>0</v>
      </c>
      <c r="AS234" s="152" t="s">
        <v>181</v>
      </c>
      <c r="AT234" s="68"/>
      <c r="AU234" s="872"/>
      <c r="AV234" s="152"/>
      <c r="AW234" s="1219"/>
      <c r="AX234" s="1220"/>
      <c r="AY234" s="1221"/>
      <c r="AZ234" s="405"/>
      <c r="BA234" s="405"/>
      <c r="BB234" s="405"/>
      <c r="BC234" s="410">
        <f t="shared" si="254"/>
        <v>0</v>
      </c>
      <c r="BD234" s="152" t="s">
        <v>181</v>
      </c>
      <c r="BE234" s="872"/>
      <c r="BF234" s="152" t="s">
        <v>181</v>
      </c>
      <c r="BG234" s="400">
        <f t="shared" si="255"/>
        <v>0</v>
      </c>
      <c r="BH234" s="152" t="s">
        <v>181</v>
      </c>
      <c r="BI234" s="68"/>
      <c r="BJ234" s="872"/>
      <c r="BK234" s="152"/>
      <c r="BL234" s="1219"/>
      <c r="BM234" s="1220"/>
      <c r="BN234" s="1221"/>
      <c r="BO234" s="405"/>
      <c r="BP234" s="405"/>
      <c r="BQ234" s="405"/>
      <c r="BR234" s="410">
        <f t="shared" si="256"/>
        <v>0</v>
      </c>
      <c r="BS234" s="152" t="s">
        <v>181</v>
      </c>
      <c r="BT234" s="872"/>
      <c r="BU234" s="152" t="s">
        <v>181</v>
      </c>
      <c r="BV234" s="400">
        <f t="shared" si="257"/>
        <v>0</v>
      </c>
      <c r="BW234" s="152" t="s">
        <v>181</v>
      </c>
      <c r="BX234" s="68"/>
      <c r="BY234" s="872"/>
      <c r="BZ234" s="152"/>
      <c r="CA234" s="1219"/>
      <c r="CB234" s="1220"/>
      <c r="CC234" s="1221"/>
      <c r="CD234" s="405"/>
      <c r="CE234" s="405"/>
      <c r="CF234" s="405"/>
      <c r="CG234" s="410">
        <f t="shared" si="258"/>
        <v>0</v>
      </c>
      <c r="CH234" s="152" t="s">
        <v>181</v>
      </c>
      <c r="CI234" s="872"/>
      <c r="CJ234" s="152" t="s">
        <v>181</v>
      </c>
      <c r="CK234" s="400">
        <f t="shared" si="259"/>
        <v>0</v>
      </c>
      <c r="CL234" s="152" t="s">
        <v>181</v>
      </c>
      <c r="CM234" s="187" t="s">
        <v>181</v>
      </c>
      <c r="CN234" s="185"/>
      <c r="CO234" s="185"/>
      <c r="CP234" s="661" t="s">
        <v>181</v>
      </c>
      <c r="CQ234" s="188"/>
      <c r="CR234" s="729"/>
      <c r="CS234" s="56"/>
      <c r="CT234" s="132"/>
      <c r="CU234" s="132"/>
      <c r="CV234" s="132"/>
      <c r="CW234" s="132"/>
      <c r="CX234" s="132"/>
      <c r="CY234" s="132"/>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32"/>
      <c r="ED234" s="127"/>
      <c r="EE234" s="127"/>
      <c r="EF234" s="127"/>
      <c r="EG234" s="127"/>
      <c r="EH234" s="127"/>
      <c r="EI234" s="127"/>
      <c r="EJ234" s="127"/>
      <c r="EK234" s="127"/>
      <c r="EL234" s="127"/>
      <c r="EM234" s="127"/>
      <c r="EN234" s="127"/>
      <c r="EO234" s="127"/>
      <c r="EP234" s="127"/>
      <c r="EQ234" s="127"/>
      <c r="ER234" s="127"/>
      <c r="ES234" s="127"/>
      <c r="ET234" s="127"/>
      <c r="EU234" s="127"/>
      <c r="EV234" s="127"/>
      <c r="EW234" s="127"/>
      <c r="EX234" s="127"/>
      <c r="EY234" s="127"/>
      <c r="EZ234" s="127"/>
      <c r="FA234" s="127"/>
      <c r="FB234" s="127"/>
      <c r="FC234" s="127"/>
      <c r="FD234" s="127"/>
      <c r="FE234" s="127"/>
      <c r="FF234" s="127"/>
      <c r="FG234" s="127"/>
      <c r="FH234" s="127"/>
      <c r="FI234" s="127"/>
      <c r="FJ234" s="127"/>
      <c r="FK234" s="127"/>
      <c r="FL234" s="127"/>
    </row>
    <row r="235" spans="1:168" s="58" customFormat="1" ht="20.100000000000001" hidden="1" customHeight="1">
      <c r="A235" s="639"/>
      <c r="B235" s="721"/>
      <c r="C235" s="1257"/>
      <c r="D235" s="1236"/>
      <c r="E235" s="1236"/>
      <c r="F235" s="1237"/>
      <c r="G235" s="701"/>
      <c r="H235" s="1289"/>
      <c r="I235" s="1236"/>
      <c r="J235" s="1236"/>
      <c r="K235" s="1236"/>
      <c r="L235" s="1236"/>
      <c r="M235" s="1236"/>
      <c r="N235" s="1237"/>
      <c r="O235" s="701"/>
      <c r="P235" s="68"/>
      <c r="Q235" s="872"/>
      <c r="R235" s="152"/>
      <c r="S235" s="1219"/>
      <c r="T235" s="1220"/>
      <c r="U235" s="1221"/>
      <c r="V235" s="405"/>
      <c r="W235" s="405"/>
      <c r="X235" s="405"/>
      <c r="Y235" s="410">
        <f t="shared" si="250"/>
        <v>0</v>
      </c>
      <c r="Z235" s="152" t="s">
        <v>181</v>
      </c>
      <c r="AA235" s="872"/>
      <c r="AB235" s="152" t="s">
        <v>181</v>
      </c>
      <c r="AC235" s="400">
        <f t="shared" si="251"/>
        <v>0</v>
      </c>
      <c r="AD235" s="152" t="s">
        <v>181</v>
      </c>
      <c r="AE235" s="68"/>
      <c r="AF235" s="872"/>
      <c r="AG235" s="152"/>
      <c r="AH235" s="1219"/>
      <c r="AI235" s="1220"/>
      <c r="AJ235" s="1221"/>
      <c r="AK235" s="405"/>
      <c r="AL235" s="405"/>
      <c r="AM235" s="405"/>
      <c r="AN235" s="410">
        <f t="shared" si="252"/>
        <v>0</v>
      </c>
      <c r="AO235" s="152" t="s">
        <v>181</v>
      </c>
      <c r="AP235" s="872"/>
      <c r="AQ235" s="152" t="s">
        <v>181</v>
      </c>
      <c r="AR235" s="400">
        <f t="shared" si="253"/>
        <v>0</v>
      </c>
      <c r="AS235" s="152" t="s">
        <v>181</v>
      </c>
      <c r="AT235" s="68"/>
      <c r="AU235" s="872"/>
      <c r="AV235" s="152"/>
      <c r="AW235" s="1219"/>
      <c r="AX235" s="1220"/>
      <c r="AY235" s="1221"/>
      <c r="AZ235" s="405"/>
      <c r="BA235" s="405"/>
      <c r="BB235" s="405"/>
      <c r="BC235" s="410">
        <f t="shared" si="254"/>
        <v>0</v>
      </c>
      <c r="BD235" s="152" t="s">
        <v>181</v>
      </c>
      <c r="BE235" s="872"/>
      <c r="BF235" s="152" t="s">
        <v>181</v>
      </c>
      <c r="BG235" s="400">
        <f t="shared" si="255"/>
        <v>0</v>
      </c>
      <c r="BH235" s="152" t="s">
        <v>181</v>
      </c>
      <c r="BI235" s="68"/>
      <c r="BJ235" s="872"/>
      <c r="BK235" s="152"/>
      <c r="BL235" s="1219"/>
      <c r="BM235" s="1220"/>
      <c r="BN235" s="1221"/>
      <c r="BO235" s="405"/>
      <c r="BP235" s="405"/>
      <c r="BQ235" s="405"/>
      <c r="BR235" s="410">
        <f t="shared" si="256"/>
        <v>0</v>
      </c>
      <c r="BS235" s="152" t="s">
        <v>181</v>
      </c>
      <c r="BT235" s="872"/>
      <c r="BU235" s="152" t="s">
        <v>181</v>
      </c>
      <c r="BV235" s="400">
        <f t="shared" si="257"/>
        <v>0</v>
      </c>
      <c r="BW235" s="152" t="s">
        <v>181</v>
      </c>
      <c r="BX235" s="68"/>
      <c r="BY235" s="872"/>
      <c r="BZ235" s="152"/>
      <c r="CA235" s="1219"/>
      <c r="CB235" s="1220"/>
      <c r="CC235" s="1221"/>
      <c r="CD235" s="405"/>
      <c r="CE235" s="405"/>
      <c r="CF235" s="405"/>
      <c r="CG235" s="410">
        <f t="shared" si="258"/>
        <v>0</v>
      </c>
      <c r="CH235" s="152" t="s">
        <v>181</v>
      </c>
      <c r="CI235" s="872"/>
      <c r="CJ235" s="152" t="s">
        <v>181</v>
      </c>
      <c r="CK235" s="400">
        <f t="shared" si="259"/>
        <v>0</v>
      </c>
      <c r="CL235" s="152" t="s">
        <v>181</v>
      </c>
      <c r="CM235" s="187" t="s">
        <v>181</v>
      </c>
      <c r="CN235" s="185"/>
      <c r="CO235" s="185"/>
      <c r="CP235" s="661" t="s">
        <v>181</v>
      </c>
      <c r="CQ235" s="188"/>
      <c r="CR235" s="729"/>
      <c r="CS235" s="56"/>
      <c r="CT235" s="132"/>
      <c r="CU235" s="132"/>
      <c r="CV235" s="132"/>
      <c r="CW235" s="132"/>
      <c r="CX235" s="132"/>
      <c r="CY235" s="132"/>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32"/>
      <c r="ED235" s="127"/>
      <c r="EE235" s="127"/>
      <c r="EF235" s="127"/>
      <c r="EG235" s="127"/>
      <c r="EH235" s="127"/>
      <c r="EI235" s="127"/>
      <c r="EJ235" s="127"/>
      <c r="EK235" s="127"/>
      <c r="EL235" s="127"/>
      <c r="EM235" s="127"/>
      <c r="EN235" s="127"/>
      <c r="EO235" s="127"/>
      <c r="EP235" s="127"/>
      <c r="EQ235" s="127"/>
      <c r="ER235" s="127"/>
      <c r="ES235" s="127"/>
      <c r="ET235" s="127"/>
      <c r="EU235" s="127"/>
      <c r="EV235" s="127"/>
      <c r="EW235" s="127"/>
      <c r="EX235" s="127"/>
      <c r="EY235" s="127"/>
      <c r="EZ235" s="127"/>
      <c r="FA235" s="127"/>
      <c r="FB235" s="127"/>
      <c r="FC235" s="127"/>
      <c r="FD235" s="127"/>
      <c r="FE235" s="127"/>
      <c r="FF235" s="127"/>
      <c r="FG235" s="127"/>
      <c r="FH235" s="127"/>
      <c r="FI235" s="127"/>
      <c r="FJ235" s="127"/>
      <c r="FK235" s="127"/>
      <c r="FL235" s="127"/>
    </row>
    <row r="236" spans="1:168" s="58" customFormat="1" ht="20.100000000000001" hidden="1" customHeight="1">
      <c r="A236" s="639"/>
      <c r="B236" s="721"/>
      <c r="C236" s="1257"/>
      <c r="D236" s="1236"/>
      <c r="E236" s="1236"/>
      <c r="F236" s="1237"/>
      <c r="G236" s="701"/>
      <c r="H236" s="1289"/>
      <c r="I236" s="1236"/>
      <c r="J236" s="1236"/>
      <c r="K236" s="1236"/>
      <c r="L236" s="1236"/>
      <c r="M236" s="1236"/>
      <c r="N236" s="1237"/>
      <c r="O236" s="701"/>
      <c r="P236" s="68"/>
      <c r="Q236" s="872"/>
      <c r="R236" s="152"/>
      <c r="S236" s="1219"/>
      <c r="T236" s="1220"/>
      <c r="U236" s="1221"/>
      <c r="V236" s="405"/>
      <c r="W236" s="405"/>
      <c r="X236" s="405"/>
      <c r="Y236" s="410">
        <f t="shared" si="250"/>
        <v>0</v>
      </c>
      <c r="Z236" s="152" t="s">
        <v>181</v>
      </c>
      <c r="AA236" s="872"/>
      <c r="AB236" s="152" t="s">
        <v>181</v>
      </c>
      <c r="AC236" s="400">
        <f t="shared" si="251"/>
        <v>0</v>
      </c>
      <c r="AD236" s="152" t="s">
        <v>181</v>
      </c>
      <c r="AE236" s="68"/>
      <c r="AF236" s="872"/>
      <c r="AG236" s="152"/>
      <c r="AH236" s="1219"/>
      <c r="AI236" s="1220"/>
      <c r="AJ236" s="1221"/>
      <c r="AK236" s="405"/>
      <c r="AL236" s="405"/>
      <c r="AM236" s="405"/>
      <c r="AN236" s="410">
        <f t="shared" si="252"/>
        <v>0</v>
      </c>
      <c r="AO236" s="152" t="s">
        <v>181</v>
      </c>
      <c r="AP236" s="872"/>
      <c r="AQ236" s="152" t="s">
        <v>181</v>
      </c>
      <c r="AR236" s="400">
        <f t="shared" si="253"/>
        <v>0</v>
      </c>
      <c r="AS236" s="152" t="s">
        <v>181</v>
      </c>
      <c r="AT236" s="68"/>
      <c r="AU236" s="872"/>
      <c r="AV236" s="152"/>
      <c r="AW236" s="1219"/>
      <c r="AX236" s="1220"/>
      <c r="AY236" s="1221"/>
      <c r="AZ236" s="405"/>
      <c r="BA236" s="405"/>
      <c r="BB236" s="405"/>
      <c r="BC236" s="410">
        <f t="shared" si="254"/>
        <v>0</v>
      </c>
      <c r="BD236" s="152" t="s">
        <v>181</v>
      </c>
      <c r="BE236" s="872"/>
      <c r="BF236" s="152" t="s">
        <v>181</v>
      </c>
      <c r="BG236" s="400">
        <f t="shared" si="255"/>
        <v>0</v>
      </c>
      <c r="BH236" s="152" t="s">
        <v>181</v>
      </c>
      <c r="BI236" s="68"/>
      <c r="BJ236" s="872"/>
      <c r="BK236" s="152"/>
      <c r="BL236" s="1219"/>
      <c r="BM236" s="1220"/>
      <c r="BN236" s="1221"/>
      <c r="BO236" s="405"/>
      <c r="BP236" s="405"/>
      <c r="BQ236" s="405"/>
      <c r="BR236" s="410">
        <f t="shared" si="256"/>
        <v>0</v>
      </c>
      <c r="BS236" s="152" t="s">
        <v>181</v>
      </c>
      <c r="BT236" s="872"/>
      <c r="BU236" s="152" t="s">
        <v>181</v>
      </c>
      <c r="BV236" s="400">
        <f t="shared" si="257"/>
        <v>0</v>
      </c>
      <c r="BW236" s="152" t="s">
        <v>181</v>
      </c>
      <c r="BX236" s="68"/>
      <c r="BY236" s="872"/>
      <c r="BZ236" s="152"/>
      <c r="CA236" s="1219"/>
      <c r="CB236" s="1220"/>
      <c r="CC236" s="1221"/>
      <c r="CD236" s="405"/>
      <c r="CE236" s="405"/>
      <c r="CF236" s="405"/>
      <c r="CG236" s="410">
        <f t="shared" si="258"/>
        <v>0</v>
      </c>
      <c r="CH236" s="152" t="s">
        <v>181</v>
      </c>
      <c r="CI236" s="872"/>
      <c r="CJ236" s="152" t="s">
        <v>181</v>
      </c>
      <c r="CK236" s="400">
        <f t="shared" si="259"/>
        <v>0</v>
      </c>
      <c r="CL236" s="152" t="s">
        <v>181</v>
      </c>
      <c r="CM236" s="187" t="s">
        <v>181</v>
      </c>
      <c r="CN236" s="185"/>
      <c r="CO236" s="185"/>
      <c r="CP236" s="661" t="s">
        <v>181</v>
      </c>
      <c r="CQ236" s="188"/>
      <c r="CR236" s="729"/>
      <c r="CS236" s="56"/>
      <c r="CT236" s="132"/>
      <c r="CU236" s="132"/>
      <c r="CV236" s="132"/>
      <c r="CW236" s="132"/>
      <c r="CX236" s="132"/>
      <c r="CY236" s="132"/>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32"/>
      <c r="ED236" s="127"/>
      <c r="EE236" s="127"/>
      <c r="EF236" s="127"/>
      <c r="EG236" s="127"/>
      <c r="EH236" s="127"/>
      <c r="EI236" s="127"/>
      <c r="EJ236" s="127"/>
      <c r="EK236" s="127"/>
      <c r="EL236" s="127"/>
      <c r="EM236" s="127"/>
      <c r="EN236" s="127"/>
      <c r="EO236" s="127"/>
      <c r="EP236" s="127"/>
      <c r="EQ236" s="127"/>
      <c r="ER236" s="127"/>
      <c r="ES236" s="127"/>
      <c r="ET236" s="127"/>
      <c r="EU236" s="127"/>
      <c r="EV236" s="127"/>
      <c r="EW236" s="127"/>
      <c r="EX236" s="127"/>
      <c r="EY236" s="127"/>
      <c r="EZ236" s="127"/>
      <c r="FA236" s="127"/>
      <c r="FB236" s="127"/>
      <c r="FC236" s="127"/>
      <c r="FD236" s="127"/>
      <c r="FE236" s="127"/>
      <c r="FF236" s="127"/>
      <c r="FG236" s="127"/>
      <c r="FH236" s="127"/>
      <c r="FI236" s="127"/>
      <c r="FJ236" s="127"/>
      <c r="FK236" s="127"/>
      <c r="FL236" s="127"/>
    </row>
    <row r="237" spans="1:168" s="58" customFormat="1" ht="20.100000000000001" hidden="1" customHeight="1">
      <c r="A237" s="639"/>
      <c r="B237" s="721"/>
      <c r="C237" s="1257"/>
      <c r="D237" s="1236"/>
      <c r="E237" s="1236"/>
      <c r="F237" s="1237"/>
      <c r="G237" s="701"/>
      <c r="H237" s="1289"/>
      <c r="I237" s="1236"/>
      <c r="J237" s="1236"/>
      <c r="K237" s="1236"/>
      <c r="L237" s="1236"/>
      <c r="M237" s="1236"/>
      <c r="N237" s="1237"/>
      <c r="O237" s="701"/>
      <c r="P237" s="68"/>
      <c r="Q237" s="872"/>
      <c r="R237" s="152"/>
      <c r="S237" s="1219"/>
      <c r="T237" s="1220"/>
      <c r="U237" s="1221"/>
      <c r="V237" s="405"/>
      <c r="W237" s="405"/>
      <c r="X237" s="405"/>
      <c r="Y237" s="410">
        <f t="shared" si="250"/>
        <v>0</v>
      </c>
      <c r="Z237" s="152" t="s">
        <v>181</v>
      </c>
      <c r="AA237" s="872"/>
      <c r="AB237" s="152" t="s">
        <v>181</v>
      </c>
      <c r="AC237" s="400">
        <f t="shared" si="251"/>
        <v>0</v>
      </c>
      <c r="AD237" s="152" t="s">
        <v>181</v>
      </c>
      <c r="AE237" s="68"/>
      <c r="AF237" s="872"/>
      <c r="AG237" s="152"/>
      <c r="AH237" s="1219"/>
      <c r="AI237" s="1220"/>
      <c r="AJ237" s="1221"/>
      <c r="AK237" s="405"/>
      <c r="AL237" s="405"/>
      <c r="AM237" s="405"/>
      <c r="AN237" s="410">
        <f t="shared" si="252"/>
        <v>0</v>
      </c>
      <c r="AO237" s="152" t="s">
        <v>181</v>
      </c>
      <c r="AP237" s="872"/>
      <c r="AQ237" s="152" t="s">
        <v>181</v>
      </c>
      <c r="AR237" s="400">
        <f t="shared" si="253"/>
        <v>0</v>
      </c>
      <c r="AS237" s="152" t="s">
        <v>181</v>
      </c>
      <c r="AT237" s="68"/>
      <c r="AU237" s="872"/>
      <c r="AV237" s="152"/>
      <c r="AW237" s="1219"/>
      <c r="AX237" s="1220"/>
      <c r="AY237" s="1221"/>
      <c r="AZ237" s="405"/>
      <c r="BA237" s="405"/>
      <c r="BB237" s="405"/>
      <c r="BC237" s="410">
        <f t="shared" si="254"/>
        <v>0</v>
      </c>
      <c r="BD237" s="152" t="s">
        <v>181</v>
      </c>
      <c r="BE237" s="872"/>
      <c r="BF237" s="152" t="s">
        <v>181</v>
      </c>
      <c r="BG237" s="400">
        <f t="shared" si="255"/>
        <v>0</v>
      </c>
      <c r="BH237" s="152" t="s">
        <v>181</v>
      </c>
      <c r="BI237" s="68"/>
      <c r="BJ237" s="872"/>
      <c r="BK237" s="152"/>
      <c r="BL237" s="1219"/>
      <c r="BM237" s="1220"/>
      <c r="BN237" s="1221"/>
      <c r="BO237" s="405"/>
      <c r="BP237" s="405"/>
      <c r="BQ237" s="405"/>
      <c r="BR237" s="410">
        <f t="shared" si="256"/>
        <v>0</v>
      </c>
      <c r="BS237" s="152" t="s">
        <v>181</v>
      </c>
      <c r="BT237" s="872"/>
      <c r="BU237" s="152" t="s">
        <v>181</v>
      </c>
      <c r="BV237" s="400">
        <f t="shared" si="257"/>
        <v>0</v>
      </c>
      <c r="BW237" s="152" t="s">
        <v>181</v>
      </c>
      <c r="BX237" s="68"/>
      <c r="BY237" s="872"/>
      <c r="BZ237" s="152"/>
      <c r="CA237" s="1219"/>
      <c r="CB237" s="1220"/>
      <c r="CC237" s="1221"/>
      <c r="CD237" s="405"/>
      <c r="CE237" s="405"/>
      <c r="CF237" s="405"/>
      <c r="CG237" s="410">
        <f t="shared" si="258"/>
        <v>0</v>
      </c>
      <c r="CH237" s="152" t="s">
        <v>181</v>
      </c>
      <c r="CI237" s="872"/>
      <c r="CJ237" s="152" t="s">
        <v>181</v>
      </c>
      <c r="CK237" s="400">
        <f t="shared" si="259"/>
        <v>0</v>
      </c>
      <c r="CL237" s="152" t="s">
        <v>181</v>
      </c>
      <c r="CM237" s="187" t="s">
        <v>181</v>
      </c>
      <c r="CN237" s="185"/>
      <c r="CO237" s="185"/>
      <c r="CP237" s="661" t="s">
        <v>181</v>
      </c>
      <c r="CQ237" s="188"/>
      <c r="CR237" s="729"/>
      <c r="CS237" s="56"/>
      <c r="CT237" s="132"/>
      <c r="CU237" s="132"/>
      <c r="CV237" s="132"/>
      <c r="CW237" s="132"/>
      <c r="CX237" s="132"/>
      <c r="CY237" s="132"/>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32"/>
      <c r="ED237" s="127"/>
      <c r="EE237" s="127"/>
      <c r="EF237" s="127"/>
      <c r="EG237" s="127"/>
      <c r="EH237" s="127"/>
      <c r="EI237" s="127"/>
      <c r="EJ237" s="127"/>
      <c r="EK237" s="127"/>
      <c r="EL237" s="127"/>
      <c r="EM237" s="127"/>
      <c r="EN237" s="127"/>
      <c r="EO237" s="127"/>
      <c r="EP237" s="127"/>
      <c r="EQ237" s="127"/>
      <c r="ER237" s="127"/>
      <c r="ES237" s="127"/>
      <c r="ET237" s="127"/>
      <c r="EU237" s="127"/>
      <c r="EV237" s="127"/>
      <c r="EW237" s="127"/>
      <c r="EX237" s="127"/>
      <c r="EY237" s="127"/>
      <c r="EZ237" s="127"/>
      <c r="FA237" s="127"/>
      <c r="FB237" s="127"/>
      <c r="FC237" s="127"/>
      <c r="FD237" s="127"/>
      <c r="FE237" s="127"/>
      <c r="FF237" s="127"/>
      <c r="FG237" s="127"/>
      <c r="FH237" s="127"/>
      <c r="FI237" s="127"/>
      <c r="FJ237" s="127"/>
      <c r="FK237" s="127"/>
      <c r="FL237" s="127"/>
    </row>
    <row r="238" spans="1:168" s="58" customFormat="1" ht="20.100000000000001" hidden="1" customHeight="1">
      <c r="A238" s="639"/>
      <c r="B238" s="721"/>
      <c r="C238" s="1257"/>
      <c r="D238" s="1236"/>
      <c r="E238" s="1236"/>
      <c r="F238" s="1237"/>
      <c r="G238" s="701"/>
      <c r="H238" s="1289"/>
      <c r="I238" s="1236"/>
      <c r="J238" s="1236"/>
      <c r="K238" s="1236"/>
      <c r="L238" s="1236"/>
      <c r="M238" s="1236"/>
      <c r="N238" s="1237"/>
      <c r="O238" s="701"/>
      <c r="P238" s="68"/>
      <c r="Q238" s="872"/>
      <c r="R238" s="152"/>
      <c r="S238" s="1219"/>
      <c r="T238" s="1220"/>
      <c r="U238" s="1221"/>
      <c r="V238" s="405"/>
      <c r="W238" s="405"/>
      <c r="X238" s="405"/>
      <c r="Y238" s="410">
        <f t="shared" si="250"/>
        <v>0</v>
      </c>
      <c r="Z238" s="152" t="s">
        <v>181</v>
      </c>
      <c r="AA238" s="872"/>
      <c r="AB238" s="152" t="s">
        <v>181</v>
      </c>
      <c r="AC238" s="400">
        <f t="shared" si="251"/>
        <v>0</v>
      </c>
      <c r="AD238" s="152" t="s">
        <v>181</v>
      </c>
      <c r="AE238" s="68"/>
      <c r="AF238" s="872"/>
      <c r="AG238" s="152"/>
      <c r="AH238" s="1219"/>
      <c r="AI238" s="1220"/>
      <c r="AJ238" s="1221"/>
      <c r="AK238" s="405"/>
      <c r="AL238" s="405"/>
      <c r="AM238" s="405"/>
      <c r="AN238" s="410">
        <f t="shared" si="252"/>
        <v>0</v>
      </c>
      <c r="AO238" s="152" t="s">
        <v>181</v>
      </c>
      <c r="AP238" s="872"/>
      <c r="AQ238" s="152" t="s">
        <v>181</v>
      </c>
      <c r="AR238" s="400">
        <f t="shared" si="253"/>
        <v>0</v>
      </c>
      <c r="AS238" s="152" t="s">
        <v>181</v>
      </c>
      <c r="AT238" s="68"/>
      <c r="AU238" s="872"/>
      <c r="AV238" s="152"/>
      <c r="AW238" s="1219"/>
      <c r="AX238" s="1220"/>
      <c r="AY238" s="1221"/>
      <c r="AZ238" s="405"/>
      <c r="BA238" s="405"/>
      <c r="BB238" s="405"/>
      <c r="BC238" s="410">
        <f t="shared" si="254"/>
        <v>0</v>
      </c>
      <c r="BD238" s="152" t="s">
        <v>181</v>
      </c>
      <c r="BE238" s="872"/>
      <c r="BF238" s="152" t="s">
        <v>181</v>
      </c>
      <c r="BG238" s="400">
        <f t="shared" si="255"/>
        <v>0</v>
      </c>
      <c r="BH238" s="152" t="s">
        <v>181</v>
      </c>
      <c r="BI238" s="68"/>
      <c r="BJ238" s="872"/>
      <c r="BK238" s="152"/>
      <c r="BL238" s="1219"/>
      <c r="BM238" s="1220"/>
      <c r="BN238" s="1221"/>
      <c r="BO238" s="405"/>
      <c r="BP238" s="405"/>
      <c r="BQ238" s="405"/>
      <c r="BR238" s="410">
        <f t="shared" si="256"/>
        <v>0</v>
      </c>
      <c r="BS238" s="152" t="s">
        <v>181</v>
      </c>
      <c r="BT238" s="872"/>
      <c r="BU238" s="152" t="s">
        <v>181</v>
      </c>
      <c r="BV238" s="400">
        <f t="shared" si="257"/>
        <v>0</v>
      </c>
      <c r="BW238" s="152" t="s">
        <v>181</v>
      </c>
      <c r="BX238" s="68"/>
      <c r="BY238" s="872"/>
      <c r="BZ238" s="152"/>
      <c r="CA238" s="1219"/>
      <c r="CB238" s="1220"/>
      <c r="CC238" s="1221"/>
      <c r="CD238" s="405"/>
      <c r="CE238" s="405"/>
      <c r="CF238" s="405"/>
      <c r="CG238" s="410">
        <f t="shared" si="258"/>
        <v>0</v>
      </c>
      <c r="CH238" s="152" t="s">
        <v>181</v>
      </c>
      <c r="CI238" s="872"/>
      <c r="CJ238" s="152" t="s">
        <v>181</v>
      </c>
      <c r="CK238" s="400">
        <f t="shared" si="259"/>
        <v>0</v>
      </c>
      <c r="CL238" s="152" t="s">
        <v>181</v>
      </c>
      <c r="CM238" s="187" t="s">
        <v>181</v>
      </c>
      <c r="CN238" s="185"/>
      <c r="CO238" s="185"/>
      <c r="CP238" s="661" t="s">
        <v>181</v>
      </c>
      <c r="CQ238" s="188"/>
      <c r="CR238" s="729"/>
      <c r="CS238" s="56"/>
      <c r="CT238" s="132"/>
      <c r="CU238" s="132"/>
      <c r="CV238" s="132"/>
      <c r="CW238" s="132"/>
      <c r="CX238" s="132"/>
      <c r="CY238" s="132"/>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32"/>
      <c r="ED238" s="127"/>
      <c r="EE238" s="127"/>
      <c r="EF238" s="127"/>
      <c r="EG238" s="127"/>
      <c r="EH238" s="127"/>
      <c r="EI238" s="127"/>
      <c r="EJ238" s="127"/>
      <c r="EK238" s="127"/>
      <c r="EL238" s="127"/>
      <c r="EM238" s="127"/>
      <c r="EN238" s="127"/>
      <c r="EO238" s="127"/>
      <c r="EP238" s="127"/>
      <c r="EQ238" s="127"/>
      <c r="ER238" s="127"/>
      <c r="ES238" s="127"/>
      <c r="ET238" s="127"/>
      <c r="EU238" s="127"/>
      <c r="EV238" s="127"/>
      <c r="EW238" s="127"/>
      <c r="EX238" s="127"/>
      <c r="EY238" s="127"/>
      <c r="EZ238" s="127"/>
      <c r="FA238" s="127"/>
      <c r="FB238" s="127"/>
      <c r="FC238" s="127"/>
      <c r="FD238" s="127"/>
      <c r="FE238" s="127"/>
      <c r="FF238" s="127"/>
      <c r="FG238" s="127"/>
      <c r="FH238" s="127"/>
      <c r="FI238" s="127"/>
      <c r="FJ238" s="127"/>
      <c r="FK238" s="127"/>
      <c r="FL238" s="127"/>
    </row>
    <row r="239" spans="1:168" s="58" customFormat="1" ht="4.9000000000000004" customHeight="1">
      <c r="A239" s="639" t="s">
        <v>181</v>
      </c>
      <c r="B239" s="701" t="s">
        <v>181</v>
      </c>
      <c r="C239" s="701" t="s">
        <v>181</v>
      </c>
      <c r="D239" s="701" t="s">
        <v>181</v>
      </c>
      <c r="E239" s="701" t="s">
        <v>181</v>
      </c>
      <c r="F239" s="701" t="s">
        <v>181</v>
      </c>
      <c r="G239" s="701"/>
      <c r="H239" s="701"/>
      <c r="I239" s="701"/>
      <c r="J239" s="701"/>
      <c r="K239" s="701"/>
      <c r="L239" s="701"/>
      <c r="M239" s="701"/>
      <c r="N239" s="701"/>
      <c r="O239" s="723" t="s">
        <v>181</v>
      </c>
      <c r="P239" s="68" t="s">
        <v>181</v>
      </c>
      <c r="Q239" s="152" t="s">
        <v>181</v>
      </c>
      <c r="R239" s="152" t="s">
        <v>181</v>
      </c>
      <c r="S239" s="152" t="s">
        <v>181</v>
      </c>
      <c r="T239" s="152" t="s">
        <v>181</v>
      </c>
      <c r="U239" s="401" t="s">
        <v>181</v>
      </c>
      <c r="V239" s="401"/>
      <c r="W239" s="401"/>
      <c r="X239" s="401"/>
      <c r="Y239" s="401"/>
      <c r="Z239" s="401"/>
      <c r="AA239" s="401"/>
      <c r="AB239" s="401"/>
      <c r="AC239" s="401"/>
      <c r="AD239" s="152" t="s">
        <v>181</v>
      </c>
      <c r="AE239" s="68" t="s">
        <v>181</v>
      </c>
      <c r="AF239" s="152" t="s">
        <v>181</v>
      </c>
      <c r="AG239" s="152" t="s">
        <v>181</v>
      </c>
      <c r="AH239" s="152" t="s">
        <v>181</v>
      </c>
      <c r="AI239" s="152" t="s">
        <v>181</v>
      </c>
      <c r="AJ239" s="401" t="s">
        <v>181</v>
      </c>
      <c r="AK239" s="401"/>
      <c r="AL239" s="401"/>
      <c r="AM239" s="401"/>
      <c r="AN239" s="401"/>
      <c r="AO239" s="401"/>
      <c r="AP239" s="401"/>
      <c r="AQ239" s="401"/>
      <c r="AR239" s="401"/>
      <c r="AS239" s="152" t="s">
        <v>181</v>
      </c>
      <c r="AT239" s="68" t="s">
        <v>181</v>
      </c>
      <c r="AU239" s="152" t="s">
        <v>181</v>
      </c>
      <c r="AV239" s="152" t="s">
        <v>181</v>
      </c>
      <c r="AW239" s="152" t="s">
        <v>181</v>
      </c>
      <c r="AX239" s="152" t="s">
        <v>181</v>
      </c>
      <c r="AY239" s="401" t="s">
        <v>181</v>
      </c>
      <c r="AZ239" s="401"/>
      <c r="BA239" s="401"/>
      <c r="BB239" s="401"/>
      <c r="BC239" s="401"/>
      <c r="BD239" s="401"/>
      <c r="BE239" s="401"/>
      <c r="BF239" s="401"/>
      <c r="BG239" s="401"/>
      <c r="BH239" s="152" t="s">
        <v>181</v>
      </c>
      <c r="BI239" s="68" t="s">
        <v>181</v>
      </c>
      <c r="BJ239" s="152" t="s">
        <v>181</v>
      </c>
      <c r="BK239" s="152" t="s">
        <v>181</v>
      </c>
      <c r="BL239" s="152" t="s">
        <v>181</v>
      </c>
      <c r="BM239" s="152" t="s">
        <v>181</v>
      </c>
      <c r="BN239" s="401" t="s">
        <v>181</v>
      </c>
      <c r="BO239" s="401"/>
      <c r="BP239" s="401"/>
      <c r="BQ239" s="401"/>
      <c r="BR239" s="401"/>
      <c r="BS239" s="401"/>
      <c r="BT239" s="401"/>
      <c r="BU239" s="401"/>
      <c r="BV239" s="401"/>
      <c r="BW239" s="152" t="s">
        <v>181</v>
      </c>
      <c r="BX239" s="68" t="s">
        <v>181</v>
      </c>
      <c r="BY239" s="152" t="s">
        <v>181</v>
      </c>
      <c r="BZ239" s="152" t="s">
        <v>181</v>
      </c>
      <c r="CA239" s="152" t="s">
        <v>181</v>
      </c>
      <c r="CB239" s="152" t="s">
        <v>181</v>
      </c>
      <c r="CC239" s="401" t="s">
        <v>181</v>
      </c>
      <c r="CD239" s="401"/>
      <c r="CE239" s="401"/>
      <c r="CF239" s="401"/>
      <c r="CG239" s="401"/>
      <c r="CH239" s="401"/>
      <c r="CI239" s="401"/>
      <c r="CJ239" s="401"/>
      <c r="CK239" s="401"/>
      <c r="CL239" s="152" t="s">
        <v>181</v>
      </c>
      <c r="CM239" s="187" t="s">
        <v>181</v>
      </c>
      <c r="CN239" s="185"/>
      <c r="CO239" s="185"/>
      <c r="CP239" s="661" t="s">
        <v>181</v>
      </c>
      <c r="CQ239" s="188" t="s">
        <v>181</v>
      </c>
      <c r="CR239" s="729"/>
      <c r="CS239" s="56" t="s">
        <v>181</v>
      </c>
      <c r="CT239" s="132" t="s">
        <v>181</v>
      </c>
      <c r="CU239" s="132" t="s">
        <v>181</v>
      </c>
      <c r="CV239" s="132" t="s">
        <v>181</v>
      </c>
      <c r="CW239" s="132" t="s">
        <v>181</v>
      </c>
      <c r="CX239" s="132" t="s">
        <v>181</v>
      </c>
      <c r="CY239" s="132" t="s">
        <v>181</v>
      </c>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32" t="s">
        <v>181</v>
      </c>
      <c r="ED239" s="127"/>
      <c r="EE239" s="127"/>
      <c r="EF239" s="127"/>
      <c r="EG239" s="127"/>
      <c r="EH239" s="127"/>
      <c r="EI239" s="127"/>
      <c r="EJ239" s="127"/>
      <c r="EK239" s="127"/>
      <c r="EL239" s="127"/>
      <c r="EM239" s="127"/>
      <c r="EN239" s="127"/>
      <c r="EO239" s="127"/>
      <c r="EP239" s="127"/>
      <c r="EQ239" s="127"/>
      <c r="ER239" s="127"/>
      <c r="ES239" s="127"/>
      <c r="ET239" s="127"/>
      <c r="EU239" s="127"/>
      <c r="EV239" s="127"/>
      <c r="EW239" s="127"/>
      <c r="EX239" s="127"/>
      <c r="EY239" s="127"/>
      <c r="EZ239" s="127"/>
      <c r="FA239" s="127"/>
      <c r="FB239" s="127"/>
      <c r="FC239" s="127"/>
      <c r="FD239" s="127"/>
      <c r="FE239" s="127"/>
      <c r="FF239" s="127"/>
      <c r="FG239" s="127"/>
      <c r="FH239" s="127"/>
      <c r="FI239" s="127"/>
      <c r="FJ239" s="127"/>
      <c r="FK239" s="127"/>
      <c r="FL239" s="127"/>
    </row>
    <row r="240" spans="1:168" s="58" customFormat="1" ht="20.25" customHeight="1">
      <c r="A240" s="639"/>
      <c r="B240" s="701"/>
      <c r="C240" s="701"/>
      <c r="D240" s="701"/>
      <c r="E240" s="701"/>
      <c r="F240" s="701"/>
      <c r="G240" s="701"/>
      <c r="H240" s="701"/>
      <c r="I240" s="701"/>
      <c r="J240" s="701"/>
      <c r="K240" s="701"/>
      <c r="L240" s="701"/>
      <c r="M240" s="701"/>
      <c r="N240" s="723"/>
      <c r="O240" s="701"/>
      <c r="P240" s="68"/>
      <c r="Q240" s="152" t="s">
        <v>181</v>
      </c>
      <c r="R240" s="152" t="s">
        <v>181</v>
      </c>
      <c r="S240" s="1210" t="s">
        <v>1218</v>
      </c>
      <c r="T240" s="1214"/>
      <c r="U240" s="1214"/>
      <c r="V240" s="886"/>
      <c r="W240" s="1210" t="s">
        <v>1266</v>
      </c>
      <c r="X240" s="1214"/>
      <c r="Y240" s="1214"/>
      <c r="Z240" s="1214"/>
      <c r="AA240" s="1214"/>
      <c r="AB240" s="887"/>
      <c r="AC240" s="888" t="s">
        <v>1250</v>
      </c>
      <c r="AD240" s="69"/>
      <c r="AE240" s="68"/>
      <c r="AF240" s="152" t="s">
        <v>181</v>
      </c>
      <c r="AG240" s="152" t="s">
        <v>181</v>
      </c>
      <c r="AH240" s="1210" t="s">
        <v>1218</v>
      </c>
      <c r="AI240" s="1214"/>
      <c r="AJ240" s="1214"/>
      <c r="AK240" s="886"/>
      <c r="AL240" s="1210" t="s">
        <v>1266</v>
      </c>
      <c r="AM240" s="1214"/>
      <c r="AN240" s="1214"/>
      <c r="AO240" s="1214"/>
      <c r="AP240" s="1214"/>
      <c r="AQ240" s="887"/>
      <c r="AR240" s="888" t="s">
        <v>1250</v>
      </c>
      <c r="AS240" s="69"/>
      <c r="AT240" s="68"/>
      <c r="AU240" s="152" t="s">
        <v>181</v>
      </c>
      <c r="AV240" s="152" t="s">
        <v>181</v>
      </c>
      <c r="AW240" s="1210" t="s">
        <v>1218</v>
      </c>
      <c r="AX240" s="1214"/>
      <c r="AY240" s="1214"/>
      <c r="AZ240" s="886"/>
      <c r="BA240" s="1210" t="s">
        <v>1266</v>
      </c>
      <c r="BB240" s="1214"/>
      <c r="BC240" s="1214"/>
      <c r="BD240" s="1214"/>
      <c r="BE240" s="1214"/>
      <c r="BF240" s="887"/>
      <c r="BG240" s="888" t="s">
        <v>1250</v>
      </c>
      <c r="BH240" s="69"/>
      <c r="BI240" s="68"/>
      <c r="BJ240" s="152" t="s">
        <v>181</v>
      </c>
      <c r="BK240" s="152" t="s">
        <v>181</v>
      </c>
      <c r="BL240" s="1210" t="s">
        <v>1218</v>
      </c>
      <c r="BM240" s="1214"/>
      <c r="BN240" s="1214"/>
      <c r="BO240" s="886"/>
      <c r="BP240" s="1210" t="s">
        <v>1266</v>
      </c>
      <c r="BQ240" s="1214"/>
      <c r="BR240" s="1214"/>
      <c r="BS240" s="1214"/>
      <c r="BT240" s="1214"/>
      <c r="BU240" s="887"/>
      <c r="BV240" s="888" t="s">
        <v>1250</v>
      </c>
      <c r="BW240" s="69"/>
      <c r="BX240" s="68"/>
      <c r="BY240" s="152" t="s">
        <v>181</v>
      </c>
      <c r="BZ240" s="152" t="s">
        <v>181</v>
      </c>
      <c r="CA240" s="1210" t="s">
        <v>1218</v>
      </c>
      <c r="CB240" s="1214"/>
      <c r="CC240" s="1214"/>
      <c r="CD240" s="886"/>
      <c r="CE240" s="1210" t="s">
        <v>1266</v>
      </c>
      <c r="CF240" s="1214"/>
      <c r="CG240" s="1214"/>
      <c r="CH240" s="1214"/>
      <c r="CI240" s="1214"/>
      <c r="CJ240" s="887"/>
      <c r="CK240" s="888" t="s">
        <v>1250</v>
      </c>
      <c r="CL240" s="69"/>
      <c r="CM240" s="187" t="s">
        <v>181</v>
      </c>
      <c r="CN240" s="938" t="s">
        <v>1218</v>
      </c>
      <c r="CO240" s="938" t="s">
        <v>1266</v>
      </c>
      <c r="CP240" s="939" t="s">
        <v>1250</v>
      </c>
      <c r="CQ240" s="188"/>
      <c r="CR240" s="729"/>
      <c r="CS240" s="56"/>
      <c r="CT240" s="132"/>
      <c r="CU240" s="132"/>
      <c r="CV240" s="132"/>
      <c r="CW240" s="132"/>
      <c r="CX240" s="132"/>
      <c r="CY240" s="132"/>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32"/>
      <c r="ED240" s="127"/>
      <c r="EE240" s="127"/>
      <c r="EF240" s="127"/>
      <c r="EG240" s="127"/>
      <c r="EH240" s="127"/>
      <c r="EI240" s="127"/>
      <c r="EJ240" s="127"/>
      <c r="EK240" s="127"/>
      <c r="EL240" s="127"/>
      <c r="EM240" s="127"/>
      <c r="EN240" s="127"/>
      <c r="EO240" s="127"/>
      <c r="EP240" s="127"/>
      <c r="EQ240" s="127"/>
      <c r="ER240" s="127"/>
      <c r="ES240" s="127"/>
      <c r="ET240" s="127"/>
      <c r="EU240" s="127"/>
      <c r="EV240" s="127"/>
      <c r="EW240" s="127"/>
      <c r="EX240" s="127"/>
      <c r="EY240" s="127"/>
      <c r="EZ240" s="127"/>
      <c r="FA240" s="127"/>
      <c r="FB240" s="127"/>
      <c r="FC240" s="127"/>
      <c r="FD240" s="127"/>
      <c r="FE240" s="127"/>
      <c r="FF240" s="127"/>
      <c r="FG240" s="127"/>
      <c r="FH240" s="127"/>
      <c r="FI240" s="127"/>
      <c r="FJ240" s="127"/>
      <c r="FK240" s="127"/>
      <c r="FL240" s="127"/>
    </row>
    <row r="241" spans="1:168" s="58" customFormat="1" ht="20.25" customHeight="1">
      <c r="A241" s="639"/>
      <c r="B241" s="701"/>
      <c r="C241" s="701"/>
      <c r="D241" s="701"/>
      <c r="E241" s="701"/>
      <c r="F241" s="701"/>
      <c r="G241" s="701"/>
      <c r="H241" s="701"/>
      <c r="I241" s="701"/>
      <c r="J241" s="701"/>
      <c r="K241" s="701"/>
      <c r="L241" s="701"/>
      <c r="M241" s="701"/>
      <c r="N241" s="723"/>
      <c r="O241" s="701"/>
      <c r="P241" s="68"/>
      <c r="Q241" s="152" t="s">
        <v>181</v>
      </c>
      <c r="R241" s="152" t="s">
        <v>181</v>
      </c>
      <c r="S241" s="1217">
        <f>SUM(Y227:Y238)</f>
        <v>0</v>
      </c>
      <c r="T241" s="1218"/>
      <c r="U241" s="1218"/>
      <c r="V241" s="831"/>
      <c r="W241" s="831"/>
      <c r="X241" s="895">
        <f>SUM(AA227:AA238)</f>
        <v>0</v>
      </c>
      <c r="Y241" s="904"/>
      <c r="Z241" s="831"/>
      <c r="AA241" s="831"/>
      <c r="AB241" s="883"/>
      <c r="AC241" s="896">
        <f>SUM(AC227:AC238)</f>
        <v>0</v>
      </c>
      <c r="AD241" s="69"/>
      <c r="AE241" s="68"/>
      <c r="AF241" s="152" t="s">
        <v>181</v>
      </c>
      <c r="AG241" s="152" t="s">
        <v>181</v>
      </c>
      <c r="AH241" s="1217">
        <f>SUM(AN227:AN238)</f>
        <v>0</v>
      </c>
      <c r="AI241" s="1218"/>
      <c r="AJ241" s="1218"/>
      <c r="AK241" s="831"/>
      <c r="AL241" s="831"/>
      <c r="AM241" s="895">
        <f>SUM(AP227:AP238)</f>
        <v>0</v>
      </c>
      <c r="AN241" s="904"/>
      <c r="AO241" s="831"/>
      <c r="AP241" s="831"/>
      <c r="AQ241" s="883"/>
      <c r="AR241" s="896">
        <f>SUM(AR227:AR238)</f>
        <v>0</v>
      </c>
      <c r="AS241" s="69"/>
      <c r="AT241" s="68"/>
      <c r="AU241" s="152" t="s">
        <v>181</v>
      </c>
      <c r="AV241" s="152" t="s">
        <v>181</v>
      </c>
      <c r="AW241" s="1217">
        <f>SUM(BC227:BC238)</f>
        <v>0</v>
      </c>
      <c r="AX241" s="1218"/>
      <c r="AY241" s="1218"/>
      <c r="AZ241" s="831"/>
      <c r="BA241" s="831"/>
      <c r="BB241" s="895">
        <f>SUM(BE227:BE238)</f>
        <v>0</v>
      </c>
      <c r="BC241" s="904"/>
      <c r="BD241" s="831"/>
      <c r="BE241" s="831"/>
      <c r="BF241" s="883"/>
      <c r="BG241" s="896">
        <f>SUM(BG227:BG238)</f>
        <v>0</v>
      </c>
      <c r="BH241" s="69"/>
      <c r="BI241" s="68"/>
      <c r="BJ241" s="152" t="s">
        <v>181</v>
      </c>
      <c r="BK241" s="152" t="s">
        <v>181</v>
      </c>
      <c r="BL241" s="1217">
        <f>SUM(BR227:BR238)</f>
        <v>0</v>
      </c>
      <c r="BM241" s="1218"/>
      <c r="BN241" s="1218"/>
      <c r="BO241" s="831"/>
      <c r="BP241" s="831"/>
      <c r="BQ241" s="895">
        <f>SUM(BT227:BT238)</f>
        <v>0</v>
      </c>
      <c r="BR241" s="904"/>
      <c r="BS241" s="831"/>
      <c r="BT241" s="831"/>
      <c r="BU241" s="883"/>
      <c r="BV241" s="896">
        <f>SUM(BV227:BV238)</f>
        <v>0</v>
      </c>
      <c r="BW241" s="69"/>
      <c r="BX241" s="68"/>
      <c r="BY241" s="152" t="s">
        <v>181</v>
      </c>
      <c r="BZ241" s="152" t="s">
        <v>181</v>
      </c>
      <c r="CA241" s="1217">
        <f>SUM(CG227:CG238)</f>
        <v>0</v>
      </c>
      <c r="CB241" s="1218"/>
      <c r="CC241" s="1218"/>
      <c r="CD241" s="831"/>
      <c r="CE241" s="831"/>
      <c r="CF241" s="895">
        <f>SUM(CI227:CI238)</f>
        <v>0</v>
      </c>
      <c r="CG241" s="904"/>
      <c r="CH241" s="831"/>
      <c r="CI241" s="831"/>
      <c r="CJ241" s="883"/>
      <c r="CK241" s="896">
        <f>SUM(CK227:CK238)</f>
        <v>0</v>
      </c>
      <c r="CL241" s="69"/>
      <c r="CM241" s="187" t="s">
        <v>181</v>
      </c>
      <c r="CN241" s="927">
        <f>CA241+BL241+AW241+AH241+S241</f>
        <v>0</v>
      </c>
      <c r="CO241" s="927">
        <f>CG241+BR241+BC241+AN241+Y241</f>
        <v>0</v>
      </c>
      <c r="CP241" s="928">
        <f>CK241+BV241+BG241+AR241+AC241</f>
        <v>0</v>
      </c>
      <c r="CQ241" s="188"/>
      <c r="CR241" s="729"/>
      <c r="CS241" s="56"/>
      <c r="CT241" s="132"/>
      <c r="CU241" s="132"/>
      <c r="CV241" s="132"/>
      <c r="CW241" s="132"/>
      <c r="CX241" s="132"/>
      <c r="CY241" s="132"/>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32"/>
      <c r="ED241" s="127"/>
      <c r="EE241" s="127"/>
      <c r="EF241" s="127"/>
      <c r="EG241" s="127"/>
      <c r="EH241" s="127"/>
      <c r="EI241" s="127"/>
      <c r="EJ241" s="127"/>
      <c r="EK241" s="127"/>
      <c r="EL241" s="127"/>
      <c r="EM241" s="127"/>
      <c r="EN241" s="127"/>
      <c r="EO241" s="127"/>
      <c r="EP241" s="127"/>
      <c r="EQ241" s="127"/>
      <c r="ER241" s="127"/>
      <c r="ES241" s="127"/>
      <c r="ET241" s="127"/>
      <c r="EU241" s="127"/>
      <c r="EV241" s="127"/>
      <c r="EW241" s="127"/>
      <c r="EX241" s="127"/>
      <c r="EY241" s="127"/>
      <c r="EZ241" s="127"/>
      <c r="FA241" s="127"/>
      <c r="FB241" s="127"/>
      <c r="FC241" s="127"/>
      <c r="FD241" s="127"/>
      <c r="FE241" s="127"/>
      <c r="FF241" s="127"/>
      <c r="FG241" s="127"/>
      <c r="FH241" s="127"/>
      <c r="FI241" s="127"/>
      <c r="FJ241" s="127"/>
      <c r="FK241" s="127"/>
      <c r="FL241" s="127"/>
    </row>
    <row r="242" spans="1:168" s="58" customFormat="1" ht="5.0999999999999996" customHeight="1" thickBot="1">
      <c r="A242" s="639"/>
      <c r="B242" s="701"/>
      <c r="C242" s="701"/>
      <c r="D242" s="701"/>
      <c r="E242" s="701"/>
      <c r="F242" s="701"/>
      <c r="G242" s="701"/>
      <c r="H242" s="701"/>
      <c r="I242" s="701"/>
      <c r="J242" s="701"/>
      <c r="K242" s="701"/>
      <c r="L242" s="701"/>
      <c r="M242" s="701"/>
      <c r="N242" s="723"/>
      <c r="O242" s="701"/>
      <c r="P242" s="68"/>
      <c r="Q242" s="152"/>
      <c r="R242" s="152"/>
      <c r="S242" s="152"/>
      <c r="T242" s="152"/>
      <c r="U242" s="401"/>
      <c r="V242" s="401"/>
      <c r="W242" s="401"/>
      <c r="X242" s="401"/>
      <c r="Y242" s="401"/>
      <c r="Z242" s="401"/>
      <c r="AA242" s="401"/>
      <c r="AB242" s="401"/>
      <c r="AC242" s="401"/>
      <c r="AD242" s="69"/>
      <c r="AE242" s="68"/>
      <c r="AF242" s="152"/>
      <c r="AG242" s="152"/>
      <c r="AH242" s="152"/>
      <c r="AI242" s="152"/>
      <c r="AJ242" s="401"/>
      <c r="AK242" s="401"/>
      <c r="AL242" s="401"/>
      <c r="AM242" s="401"/>
      <c r="AN242" s="401"/>
      <c r="AO242" s="401"/>
      <c r="AP242" s="401"/>
      <c r="AQ242" s="401"/>
      <c r="AR242" s="401"/>
      <c r="AS242" s="69"/>
      <c r="AT242" s="68"/>
      <c r="AU242" s="152"/>
      <c r="AV242" s="152"/>
      <c r="AW242" s="152"/>
      <c r="AX242" s="152"/>
      <c r="AY242" s="401"/>
      <c r="AZ242" s="401"/>
      <c r="BA242" s="401"/>
      <c r="BB242" s="401"/>
      <c r="BC242" s="401"/>
      <c r="BD242" s="401"/>
      <c r="BE242" s="401"/>
      <c r="BF242" s="401"/>
      <c r="BG242" s="401"/>
      <c r="BH242" s="69"/>
      <c r="BI242" s="68"/>
      <c r="BJ242" s="152"/>
      <c r="BK242" s="152"/>
      <c r="BL242" s="152"/>
      <c r="BM242" s="152"/>
      <c r="BN242" s="401"/>
      <c r="BO242" s="401"/>
      <c r="BP242" s="401"/>
      <c r="BQ242" s="401"/>
      <c r="BR242" s="401"/>
      <c r="BS242" s="401"/>
      <c r="BT242" s="401"/>
      <c r="BU242" s="401"/>
      <c r="BV242" s="401"/>
      <c r="BW242" s="69"/>
      <c r="BX242" s="68"/>
      <c r="BY242" s="152"/>
      <c r="BZ242" s="152"/>
      <c r="CA242" s="152"/>
      <c r="CB242" s="152"/>
      <c r="CC242" s="401"/>
      <c r="CD242" s="401"/>
      <c r="CE242" s="401"/>
      <c r="CF242" s="401"/>
      <c r="CG242" s="401"/>
      <c r="CH242" s="401"/>
      <c r="CI242" s="401"/>
      <c r="CJ242" s="401"/>
      <c r="CK242" s="401"/>
      <c r="CL242" s="69"/>
      <c r="CM242" s="187" t="s">
        <v>181</v>
      </c>
      <c r="CN242" s="185"/>
      <c r="CO242" s="185"/>
      <c r="CP242" s="661" t="s">
        <v>181</v>
      </c>
      <c r="CQ242" s="188"/>
      <c r="CR242" s="729"/>
      <c r="CS242" s="56"/>
      <c r="CT242" s="132"/>
      <c r="CU242" s="132"/>
      <c r="CV242" s="132"/>
      <c r="CW242" s="132"/>
      <c r="CX242" s="132"/>
      <c r="CY242" s="132"/>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32"/>
      <c r="ED242" s="127"/>
      <c r="EE242" s="127"/>
      <c r="EF242" s="127"/>
      <c r="EG242" s="127"/>
      <c r="EH242" s="127"/>
      <c r="EI242" s="127"/>
      <c r="EJ242" s="127"/>
      <c r="EK242" s="127"/>
      <c r="EL242" s="127"/>
      <c r="EM242" s="127"/>
      <c r="EN242" s="127"/>
      <c r="EO242" s="127"/>
      <c r="EP242" s="127"/>
      <c r="EQ242" s="127"/>
      <c r="ER242" s="127"/>
      <c r="ES242" s="127"/>
      <c r="ET242" s="127"/>
      <c r="EU242" s="127"/>
      <c r="EV242" s="127"/>
      <c r="EW242" s="127"/>
      <c r="EX242" s="127"/>
      <c r="EY242" s="127"/>
      <c r="EZ242" s="127"/>
      <c r="FA242" s="127"/>
      <c r="FB242" s="127"/>
      <c r="FC242" s="127"/>
      <c r="FD242" s="127"/>
      <c r="FE242" s="127"/>
      <c r="FF242" s="127"/>
      <c r="FG242" s="127"/>
      <c r="FH242" s="127"/>
      <c r="FI242" s="127"/>
      <c r="FJ242" s="127"/>
      <c r="FK242" s="127"/>
      <c r="FL242" s="127"/>
    </row>
    <row r="243" spans="1:168" s="852" customFormat="1" ht="39.950000000000003" customHeight="1" thickBot="1">
      <c r="A243" s="1262" t="s">
        <v>1279</v>
      </c>
      <c r="B243" s="1263"/>
      <c r="C243" s="1263"/>
      <c r="D243" s="1263"/>
      <c r="E243" s="1263"/>
      <c r="F243" s="1263"/>
      <c r="G243" s="1263"/>
      <c r="H243" s="1263"/>
      <c r="I243" s="1263"/>
      <c r="J243" s="1263"/>
      <c r="K243" s="1263"/>
      <c r="L243" s="1263"/>
      <c r="M243" s="1263"/>
      <c r="N243" s="1263"/>
      <c r="O243" s="1263"/>
      <c r="P243" s="1202"/>
      <c r="Q243" s="1203"/>
      <c r="R243" s="1203"/>
      <c r="S243" s="1203"/>
      <c r="T243" s="1203"/>
      <c r="U243" s="1203"/>
      <c r="V243" s="1203"/>
      <c r="W243" s="1203"/>
      <c r="X243" s="1203"/>
      <c r="Y243" s="1203"/>
      <c r="Z243" s="1203"/>
      <c r="AA243" s="1203"/>
      <c r="AB243" s="1203"/>
      <c r="AC243" s="1203"/>
      <c r="AD243" s="1204"/>
      <c r="AE243" s="1202"/>
      <c r="AF243" s="1203"/>
      <c r="AG243" s="1203"/>
      <c r="AH243" s="1203"/>
      <c r="AI243" s="1203"/>
      <c r="AJ243" s="1203"/>
      <c r="AK243" s="1203"/>
      <c r="AL243" s="1203"/>
      <c r="AM243" s="1203"/>
      <c r="AN243" s="1203"/>
      <c r="AO243" s="1203"/>
      <c r="AP243" s="1203"/>
      <c r="AQ243" s="1203"/>
      <c r="AR243" s="1203"/>
      <c r="AS243" s="1204"/>
      <c r="AT243" s="1202"/>
      <c r="AU243" s="1203"/>
      <c r="AV243" s="1203"/>
      <c r="AW243" s="1203"/>
      <c r="AX243" s="1203"/>
      <c r="AY243" s="1203"/>
      <c r="AZ243" s="1203"/>
      <c r="BA243" s="1203"/>
      <c r="BB243" s="1203"/>
      <c r="BC243" s="1203"/>
      <c r="BD243" s="1203"/>
      <c r="BE243" s="1203"/>
      <c r="BF243" s="1203"/>
      <c r="BG243" s="1203"/>
      <c r="BH243" s="1204"/>
      <c r="BI243" s="1202"/>
      <c r="BJ243" s="1203"/>
      <c r="BK243" s="1203"/>
      <c r="BL243" s="1203"/>
      <c r="BM243" s="1203"/>
      <c r="BN243" s="1203"/>
      <c r="BO243" s="1203"/>
      <c r="BP243" s="1203"/>
      <c r="BQ243" s="1203"/>
      <c r="BR243" s="1203"/>
      <c r="BS243" s="1203"/>
      <c r="BT243" s="1203"/>
      <c r="BU243" s="1203"/>
      <c r="BV243" s="1203"/>
      <c r="BW243" s="1204"/>
      <c r="BX243" s="1202"/>
      <c r="BY243" s="1203"/>
      <c r="BZ243" s="1203"/>
      <c r="CA243" s="1203"/>
      <c r="CB243" s="1203"/>
      <c r="CC243" s="1203"/>
      <c r="CD243" s="1203"/>
      <c r="CE243" s="1203"/>
      <c r="CF243" s="1203"/>
      <c r="CG243" s="1203"/>
      <c r="CH243" s="1203"/>
      <c r="CI243" s="1203"/>
      <c r="CJ243" s="1203"/>
      <c r="CK243" s="1203"/>
      <c r="CL243" s="1204"/>
      <c r="CM243" s="1280"/>
      <c r="CN243" s="1281"/>
      <c r="CO243" s="1281"/>
      <c r="CP243" s="1281"/>
      <c r="CQ243" s="1282"/>
      <c r="CR243" s="849"/>
      <c r="CS243" s="850"/>
      <c r="CT243" s="850"/>
      <c r="CU243" s="850"/>
      <c r="CV243" s="850"/>
      <c r="CW243" s="850"/>
      <c r="CX243" s="850"/>
      <c r="CY243" s="850"/>
      <c r="CZ243" s="851"/>
      <c r="DA243" s="851"/>
      <c r="DB243" s="851"/>
      <c r="DC243" s="851"/>
      <c r="DD243" s="851"/>
      <c r="DE243" s="851"/>
      <c r="DF243" s="851"/>
      <c r="DG243" s="851"/>
      <c r="DH243" s="851"/>
      <c r="DI243" s="851"/>
      <c r="DJ243" s="851"/>
      <c r="DK243" s="851"/>
      <c r="DL243" s="851"/>
      <c r="DM243" s="851"/>
      <c r="DN243" s="851"/>
      <c r="DO243" s="851"/>
      <c r="DP243" s="851"/>
      <c r="DQ243" s="851"/>
      <c r="DR243" s="851"/>
      <c r="DS243" s="851"/>
      <c r="DT243" s="851"/>
      <c r="DU243" s="851"/>
      <c r="DV243" s="851"/>
      <c r="DW243" s="851"/>
      <c r="DX243" s="851"/>
      <c r="DY243" s="851"/>
      <c r="DZ243" s="851"/>
      <c r="EA243" s="851"/>
      <c r="EB243" s="851"/>
      <c r="EC243" s="850"/>
      <c r="ED243" s="851"/>
      <c r="EE243" s="851"/>
      <c r="EF243" s="851"/>
      <c r="EG243" s="851"/>
      <c r="EH243" s="851"/>
      <c r="EI243" s="851"/>
      <c r="EJ243" s="851"/>
      <c r="EK243" s="851"/>
      <c r="EL243" s="851"/>
      <c r="EM243" s="851"/>
      <c r="EN243" s="851"/>
      <c r="EO243" s="851"/>
      <c r="EP243" s="851"/>
      <c r="EQ243" s="851"/>
      <c r="ER243" s="851"/>
      <c r="ES243" s="851"/>
      <c r="ET243" s="851"/>
      <c r="EU243" s="851"/>
      <c r="EV243" s="851"/>
      <c r="EW243" s="851"/>
      <c r="EX243" s="851"/>
      <c r="EY243" s="851"/>
      <c r="EZ243" s="851"/>
      <c r="FA243" s="851"/>
      <c r="FB243" s="851"/>
      <c r="FC243" s="851"/>
      <c r="FD243" s="851"/>
      <c r="FE243" s="851"/>
      <c r="FF243" s="851"/>
      <c r="FG243" s="851"/>
      <c r="FH243" s="851"/>
      <c r="FI243" s="851"/>
      <c r="FJ243" s="851"/>
      <c r="FK243" s="851"/>
      <c r="FL243" s="851"/>
    </row>
    <row r="244" spans="1:168" s="58" customFormat="1" ht="4.9000000000000004" customHeight="1">
      <c r="A244" s="857" t="s">
        <v>181</v>
      </c>
      <c r="B244" s="858" t="s">
        <v>181</v>
      </c>
      <c r="C244" s="858" t="s">
        <v>181</v>
      </c>
      <c r="D244" s="858" t="s">
        <v>181</v>
      </c>
      <c r="E244" s="858" t="s">
        <v>181</v>
      </c>
      <c r="F244" s="858" t="s">
        <v>181</v>
      </c>
      <c r="G244" s="859" t="s">
        <v>181</v>
      </c>
      <c r="H244" s="859" t="s">
        <v>181</v>
      </c>
      <c r="I244" s="859"/>
      <c r="J244" s="859"/>
      <c r="K244" s="859"/>
      <c r="L244" s="859"/>
      <c r="M244" s="859" t="s">
        <v>181</v>
      </c>
      <c r="N244" s="859" t="s">
        <v>181</v>
      </c>
      <c r="O244" s="859" t="s">
        <v>181</v>
      </c>
      <c r="P244" s="860" t="s">
        <v>181</v>
      </c>
      <c r="Q244" s="859" t="s">
        <v>181</v>
      </c>
      <c r="R244" s="859" t="s">
        <v>181</v>
      </c>
      <c r="S244" s="859" t="s">
        <v>181</v>
      </c>
      <c r="T244" s="859" t="s">
        <v>181</v>
      </c>
      <c r="U244" s="861" t="s">
        <v>181</v>
      </c>
      <c r="V244" s="861"/>
      <c r="W244" s="861"/>
      <c r="X244" s="861"/>
      <c r="Y244" s="861"/>
      <c r="Z244" s="861"/>
      <c r="AA244" s="861"/>
      <c r="AB244" s="861"/>
      <c r="AC244" s="861"/>
      <c r="AD244" s="859" t="s">
        <v>181</v>
      </c>
      <c r="AE244" s="860" t="s">
        <v>181</v>
      </c>
      <c r="AF244" s="859" t="s">
        <v>181</v>
      </c>
      <c r="AG244" s="859" t="s">
        <v>181</v>
      </c>
      <c r="AH244" s="861" t="s">
        <v>181</v>
      </c>
      <c r="AI244" s="859" t="s">
        <v>181</v>
      </c>
      <c r="AJ244" s="860" t="s">
        <v>181</v>
      </c>
      <c r="AK244" s="859" t="s">
        <v>181</v>
      </c>
      <c r="AL244" s="859" t="s">
        <v>181</v>
      </c>
      <c r="AM244" s="861" t="s">
        <v>181</v>
      </c>
      <c r="AN244" s="859" t="s">
        <v>181</v>
      </c>
      <c r="AO244" s="860" t="s">
        <v>181</v>
      </c>
      <c r="AP244" s="859" t="s">
        <v>181</v>
      </c>
      <c r="AQ244" s="859" t="s">
        <v>181</v>
      </c>
      <c r="AR244" s="861" t="s">
        <v>181</v>
      </c>
      <c r="AS244" s="859" t="s">
        <v>181</v>
      </c>
      <c r="AT244" s="860" t="s">
        <v>181</v>
      </c>
      <c r="AU244" s="859" t="s">
        <v>181</v>
      </c>
      <c r="AV244" s="859" t="s">
        <v>181</v>
      </c>
      <c r="AW244" s="861" t="s">
        <v>181</v>
      </c>
      <c r="AX244" s="859" t="s">
        <v>181</v>
      </c>
      <c r="AY244" s="860" t="s">
        <v>181</v>
      </c>
      <c r="AZ244" s="859" t="s">
        <v>181</v>
      </c>
      <c r="BA244" s="859" t="s">
        <v>181</v>
      </c>
      <c r="BB244" s="861" t="s">
        <v>181</v>
      </c>
      <c r="BC244" s="859" t="s">
        <v>181</v>
      </c>
      <c r="BD244" s="860" t="s">
        <v>181</v>
      </c>
      <c r="BE244" s="859" t="s">
        <v>181</v>
      </c>
      <c r="BF244" s="859" t="s">
        <v>181</v>
      </c>
      <c r="BG244" s="861" t="s">
        <v>181</v>
      </c>
      <c r="BH244" s="859" t="s">
        <v>181</v>
      </c>
      <c r="BI244" s="860" t="s">
        <v>181</v>
      </c>
      <c r="BJ244" s="859" t="s">
        <v>181</v>
      </c>
      <c r="BK244" s="859" t="s">
        <v>181</v>
      </c>
      <c r="BL244" s="861" t="s">
        <v>181</v>
      </c>
      <c r="BM244" s="859" t="s">
        <v>181</v>
      </c>
      <c r="BN244" s="860" t="s">
        <v>181</v>
      </c>
      <c r="BO244" s="859" t="s">
        <v>181</v>
      </c>
      <c r="BP244" s="859" t="s">
        <v>181</v>
      </c>
      <c r="BQ244" s="861" t="s">
        <v>181</v>
      </c>
      <c r="BR244" s="859" t="s">
        <v>181</v>
      </c>
      <c r="BS244" s="860" t="s">
        <v>181</v>
      </c>
      <c r="BT244" s="859" t="s">
        <v>181</v>
      </c>
      <c r="BU244" s="859" t="s">
        <v>181</v>
      </c>
      <c r="BV244" s="861" t="s">
        <v>181</v>
      </c>
      <c r="BW244" s="859" t="s">
        <v>181</v>
      </c>
      <c r="BX244" s="860" t="s">
        <v>181</v>
      </c>
      <c r="BY244" s="859" t="s">
        <v>181</v>
      </c>
      <c r="BZ244" s="859" t="s">
        <v>181</v>
      </c>
      <c r="CA244" s="861" t="s">
        <v>181</v>
      </c>
      <c r="CB244" s="859" t="s">
        <v>181</v>
      </c>
      <c r="CC244" s="860" t="s">
        <v>181</v>
      </c>
      <c r="CD244" s="859" t="s">
        <v>181</v>
      </c>
      <c r="CE244" s="859" t="s">
        <v>181</v>
      </c>
      <c r="CF244" s="861" t="s">
        <v>181</v>
      </c>
      <c r="CG244" s="859" t="s">
        <v>181</v>
      </c>
      <c r="CH244" s="860" t="s">
        <v>181</v>
      </c>
      <c r="CI244" s="859" t="s">
        <v>181</v>
      </c>
      <c r="CJ244" s="859" t="s">
        <v>181</v>
      </c>
      <c r="CK244" s="861" t="s">
        <v>181</v>
      </c>
      <c r="CL244" s="859" t="s">
        <v>181</v>
      </c>
      <c r="CM244" s="862" t="s">
        <v>181</v>
      </c>
      <c r="CN244" s="924"/>
      <c r="CO244" s="924"/>
      <c r="CP244" s="861" t="s">
        <v>181</v>
      </c>
      <c r="CQ244" s="863" t="s">
        <v>181</v>
      </c>
      <c r="CR244" s="729"/>
      <c r="CS244" s="56" t="s">
        <v>181</v>
      </c>
      <c r="CT244" s="132" t="s">
        <v>181</v>
      </c>
      <c r="CU244" s="132" t="s">
        <v>181</v>
      </c>
      <c r="CV244" s="132" t="s">
        <v>181</v>
      </c>
      <c r="CW244" s="132" t="s">
        <v>181</v>
      </c>
      <c r="CX244" s="132" t="s">
        <v>181</v>
      </c>
      <c r="CY244" s="132" t="s">
        <v>181</v>
      </c>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32" t="s">
        <v>181</v>
      </c>
      <c r="ED244" s="127"/>
      <c r="EE244" s="127"/>
      <c r="EF244" s="127"/>
      <c r="EG244" s="127"/>
      <c r="EH244" s="127"/>
      <c r="EI244" s="127"/>
      <c r="EJ244" s="127"/>
      <c r="EK244" s="127"/>
      <c r="EL244" s="127"/>
      <c r="EM244" s="127"/>
      <c r="EN244" s="127"/>
      <c r="EO244" s="127"/>
      <c r="EP244" s="127"/>
      <c r="EQ244" s="127"/>
      <c r="ER244" s="127"/>
      <c r="ES244" s="127"/>
      <c r="ET244" s="127"/>
      <c r="EU244" s="127"/>
      <c r="EV244" s="127"/>
      <c r="EW244" s="127"/>
      <c r="EX244" s="127"/>
      <c r="EY244" s="127"/>
      <c r="EZ244" s="127"/>
      <c r="FA244" s="127"/>
      <c r="FB244" s="127"/>
      <c r="FC244" s="127"/>
      <c r="FD244" s="127"/>
      <c r="FE244" s="127"/>
      <c r="FF244" s="127"/>
      <c r="FG244" s="127"/>
      <c r="FH244" s="127"/>
      <c r="FI244" s="127"/>
      <c r="FJ244" s="127"/>
      <c r="FK244" s="127"/>
      <c r="FL244" s="127"/>
    </row>
    <row r="245" spans="1:168" s="58" customFormat="1" ht="20.25" customHeight="1">
      <c r="A245" s="1238" t="s">
        <v>1252</v>
      </c>
      <c r="B245" s="993"/>
      <c r="C245" s="993"/>
      <c r="D245" s="993"/>
      <c r="E245" s="993"/>
      <c r="F245" s="993"/>
      <c r="G245" s="993"/>
      <c r="H245" s="993"/>
      <c r="I245" s="993"/>
      <c r="J245" s="993"/>
      <c r="K245" s="993"/>
      <c r="L245" s="993"/>
      <c r="M245" s="993"/>
      <c r="N245" s="993"/>
      <c r="O245" s="721"/>
      <c r="P245" s="71"/>
      <c r="Q245" s="154"/>
      <c r="R245" s="154"/>
      <c r="S245" s="154"/>
      <c r="T245" s="154"/>
      <c r="U245" s="875"/>
      <c r="V245" s="875"/>
      <c r="W245" s="875"/>
      <c r="X245" s="875"/>
      <c r="Y245" s="875"/>
      <c r="Z245" s="875"/>
      <c r="AA245" s="875"/>
      <c r="AB245" s="875"/>
      <c r="AC245" s="875"/>
      <c r="AD245" s="152"/>
      <c r="AE245" s="71"/>
      <c r="AF245" s="154"/>
      <c r="AG245" s="154"/>
      <c r="AH245" s="154"/>
      <c r="AI245" s="154"/>
      <c r="AJ245" s="875"/>
      <c r="AK245" s="875"/>
      <c r="AL245" s="875"/>
      <c r="AM245" s="875"/>
      <c r="AN245" s="875"/>
      <c r="AO245" s="875"/>
      <c r="AP245" s="875"/>
      <c r="AQ245" s="875"/>
      <c r="AR245" s="875"/>
      <c r="AS245" s="152"/>
      <c r="AT245" s="71"/>
      <c r="AU245" s="154"/>
      <c r="AV245" s="154"/>
      <c r="AW245" s="154"/>
      <c r="AX245" s="154"/>
      <c r="AY245" s="875"/>
      <c r="AZ245" s="875"/>
      <c r="BA245" s="875"/>
      <c r="BB245" s="875"/>
      <c r="BC245" s="875"/>
      <c r="BD245" s="875"/>
      <c r="BE245" s="875"/>
      <c r="BF245" s="875"/>
      <c r="BG245" s="875"/>
      <c r="BH245" s="152"/>
      <c r="BI245" s="71"/>
      <c r="BJ245" s="154"/>
      <c r="BK245" s="154"/>
      <c r="BL245" s="154"/>
      <c r="BM245" s="154"/>
      <c r="BN245" s="875"/>
      <c r="BO245" s="875"/>
      <c r="BP245" s="875"/>
      <c r="BQ245" s="875"/>
      <c r="BR245" s="875"/>
      <c r="BS245" s="875"/>
      <c r="BT245" s="875"/>
      <c r="BU245" s="875"/>
      <c r="BV245" s="875"/>
      <c r="BW245" s="152"/>
      <c r="BX245" s="71"/>
      <c r="BY245" s="154"/>
      <c r="BZ245" s="154"/>
      <c r="CA245" s="154"/>
      <c r="CB245" s="154"/>
      <c r="CC245" s="875"/>
      <c r="CD245" s="875"/>
      <c r="CE245" s="875"/>
      <c r="CF245" s="875"/>
      <c r="CG245" s="875"/>
      <c r="CH245" s="875"/>
      <c r="CI245" s="875"/>
      <c r="CJ245" s="875"/>
      <c r="CK245" s="875"/>
      <c r="CL245" s="69"/>
      <c r="CM245" s="185"/>
      <c r="CN245" s="185"/>
      <c r="CO245" s="185"/>
      <c r="CP245" s="661" t="s">
        <v>181</v>
      </c>
      <c r="CQ245" s="188" t="s">
        <v>181</v>
      </c>
      <c r="CR245" s="729"/>
      <c r="CS245" s="56" t="s">
        <v>181</v>
      </c>
      <c r="CT245" s="132" t="s">
        <v>181</v>
      </c>
      <c r="CU245" s="132" t="s">
        <v>181</v>
      </c>
      <c r="CV245" s="132" t="s">
        <v>181</v>
      </c>
      <c r="CW245" s="132" t="s">
        <v>181</v>
      </c>
      <c r="CX245" s="132" t="s">
        <v>181</v>
      </c>
      <c r="CY245" s="132" t="s">
        <v>181</v>
      </c>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32" t="s">
        <v>181</v>
      </c>
      <c r="ED245" s="127"/>
      <c r="EE245" s="127"/>
      <c r="EF245" s="127"/>
      <c r="EG245" s="127"/>
      <c r="EH245" s="127"/>
      <c r="EI245" s="127"/>
      <c r="EJ245" s="127"/>
      <c r="EK245" s="127"/>
      <c r="EL245" s="127"/>
      <c r="EM245" s="127"/>
      <c r="EN245" s="127"/>
      <c r="EO245" s="127"/>
      <c r="EP245" s="127"/>
      <c r="EQ245" s="127"/>
      <c r="ER245" s="127"/>
      <c r="ES245" s="127"/>
      <c r="ET245" s="127"/>
      <c r="EU245" s="127"/>
      <c r="EV245" s="127"/>
      <c r="EW245" s="127"/>
      <c r="EX245" s="127"/>
      <c r="EY245" s="127"/>
      <c r="EZ245" s="127"/>
      <c r="FA245" s="127"/>
      <c r="FB245" s="127"/>
      <c r="FC245" s="127"/>
      <c r="FD245" s="127"/>
      <c r="FE245" s="127"/>
      <c r="FF245" s="127"/>
      <c r="FG245" s="127"/>
      <c r="FH245" s="127"/>
      <c r="FI245" s="127"/>
      <c r="FJ245" s="127"/>
      <c r="FK245" s="127"/>
      <c r="FL245" s="127"/>
    </row>
    <row r="246" spans="1:168" s="58" customFormat="1" ht="39.950000000000003" customHeight="1">
      <c r="A246" s="1297" t="s">
        <v>1253</v>
      </c>
      <c r="B246" s="1298"/>
      <c r="C246" s="1298"/>
      <c r="D246" s="1298"/>
      <c r="E246" s="1298"/>
      <c r="F246" s="1298"/>
      <c r="G246" s="1298"/>
      <c r="H246" s="1298"/>
      <c r="I246" s="1298"/>
      <c r="J246" s="1298"/>
      <c r="K246" s="1298"/>
      <c r="L246" s="1298"/>
      <c r="M246" s="1236"/>
      <c r="N246" s="1237"/>
      <c r="O246" s="721"/>
      <c r="P246" s="71"/>
      <c r="Q246" s="154"/>
      <c r="R246" s="154"/>
      <c r="S246" s="154"/>
      <c r="T246" s="154"/>
      <c r="U246" s="875"/>
      <c r="V246" s="875"/>
      <c r="W246" s="875"/>
      <c r="X246" s="875"/>
      <c r="Y246" s="875"/>
      <c r="Z246" s="875"/>
      <c r="AA246" s="875"/>
      <c r="AB246" s="875"/>
      <c r="AC246" s="875"/>
      <c r="AD246" s="152"/>
      <c r="AE246" s="71"/>
      <c r="AF246" s="154"/>
      <c r="AG246" s="154"/>
      <c r="AH246" s="154"/>
      <c r="AI246" s="154"/>
      <c r="AJ246" s="875"/>
      <c r="AK246" s="875"/>
      <c r="AL246" s="875"/>
      <c r="AM246" s="875"/>
      <c r="AN246" s="875"/>
      <c r="AO246" s="875"/>
      <c r="AP246" s="875"/>
      <c r="AQ246" s="875"/>
      <c r="AR246" s="875"/>
      <c r="AS246" s="152"/>
      <c r="AT246" s="71"/>
      <c r="AU246" s="154"/>
      <c r="AV246" s="154"/>
      <c r="AW246" s="154"/>
      <c r="AX246" s="154"/>
      <c r="AY246" s="875"/>
      <c r="AZ246" s="875"/>
      <c r="BA246" s="875"/>
      <c r="BB246" s="875"/>
      <c r="BC246" s="875"/>
      <c r="BD246" s="875"/>
      <c r="BE246" s="875"/>
      <c r="BF246" s="875"/>
      <c r="BG246" s="875"/>
      <c r="BH246" s="152"/>
      <c r="BI246" s="71"/>
      <c r="BJ246" s="154"/>
      <c r="BK246" s="154"/>
      <c r="BL246" s="154"/>
      <c r="BM246" s="154"/>
      <c r="BN246" s="875"/>
      <c r="BO246" s="875"/>
      <c r="BP246" s="875"/>
      <c r="BQ246" s="875"/>
      <c r="BR246" s="875"/>
      <c r="BS246" s="875"/>
      <c r="BT246" s="875"/>
      <c r="BU246" s="875"/>
      <c r="BV246" s="875"/>
      <c r="BW246" s="152"/>
      <c r="BX246" s="71"/>
      <c r="BY246" s="154"/>
      <c r="BZ246" s="154"/>
      <c r="CA246" s="154"/>
      <c r="CB246" s="154"/>
      <c r="CC246" s="875"/>
      <c r="CD246" s="875"/>
      <c r="CE246" s="875"/>
      <c r="CF246" s="875"/>
      <c r="CG246" s="875"/>
      <c r="CH246" s="875"/>
      <c r="CI246" s="875"/>
      <c r="CJ246" s="875"/>
      <c r="CK246" s="875"/>
      <c r="CL246" s="69"/>
      <c r="CM246" s="185"/>
      <c r="CN246" s="185"/>
      <c r="CO246" s="185"/>
      <c r="CP246" s="661" t="s">
        <v>181</v>
      </c>
      <c r="CQ246" s="188"/>
      <c r="CR246" s="729"/>
      <c r="CS246" s="56"/>
      <c r="CT246" s="132"/>
      <c r="CU246" s="132"/>
      <c r="CV246" s="132"/>
      <c r="CW246" s="132"/>
      <c r="CX246" s="132"/>
      <c r="CY246" s="132"/>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32"/>
      <c r="ED246" s="127"/>
      <c r="EE246" s="127"/>
      <c r="EF246" s="127"/>
      <c r="EG246" s="127"/>
      <c r="EH246" s="127"/>
      <c r="EI246" s="127"/>
      <c r="EJ246" s="127"/>
      <c r="EK246" s="127"/>
      <c r="EL246" s="127"/>
      <c r="EM246" s="127"/>
      <c r="EN246" s="127"/>
      <c r="EO246" s="127"/>
      <c r="EP246" s="127"/>
      <c r="EQ246" s="127"/>
      <c r="ER246" s="127"/>
      <c r="ES246" s="127"/>
      <c r="ET246" s="127"/>
      <c r="EU246" s="127"/>
      <c r="EV246" s="127"/>
      <c r="EW246" s="127"/>
      <c r="EX246" s="127"/>
      <c r="EY246" s="127"/>
      <c r="EZ246" s="127"/>
      <c r="FA246" s="127"/>
      <c r="FB246" s="127"/>
      <c r="FC246" s="127"/>
      <c r="FD246" s="127"/>
      <c r="FE246" s="127"/>
      <c r="FF246" s="127"/>
      <c r="FG246" s="127"/>
      <c r="FH246" s="127"/>
      <c r="FI246" s="127"/>
      <c r="FJ246" s="127"/>
      <c r="FK246" s="127"/>
      <c r="FL246" s="127"/>
    </row>
    <row r="247" spans="1:168" s="58" customFormat="1" ht="30" customHeight="1">
      <c r="A247" s="639"/>
      <c r="B247" s="721"/>
      <c r="C247" s="1239" t="s">
        <v>1254</v>
      </c>
      <c r="D247" s="1240"/>
      <c r="E247" s="878"/>
      <c r="F247" s="879" t="s">
        <v>1255</v>
      </c>
      <c r="G247" s="880" t="s">
        <v>181</v>
      </c>
      <c r="H247" s="876" t="s">
        <v>1256</v>
      </c>
      <c r="I247" s="880" t="s">
        <v>181</v>
      </c>
      <c r="J247" s="879" t="s">
        <v>1261</v>
      </c>
      <c r="K247" s="880" t="s">
        <v>181</v>
      </c>
      <c r="L247" s="879" t="s">
        <v>70</v>
      </c>
      <c r="M247" s="880" t="s">
        <v>181</v>
      </c>
      <c r="N247" s="877"/>
      <c r="O247" s="701"/>
      <c r="P247" s="68"/>
      <c r="Q247" s="154"/>
      <c r="R247" s="154"/>
      <c r="S247" s="154"/>
      <c r="T247" s="154"/>
      <c r="U247" s="875"/>
      <c r="V247" s="875"/>
      <c r="W247" s="875"/>
      <c r="X247" s="874"/>
      <c r="Y247" s="841" t="s">
        <v>1220</v>
      </c>
      <c r="Z247" s="154"/>
      <c r="AA247" s="842" t="s">
        <v>1216</v>
      </c>
      <c r="AB247" s="154"/>
      <c r="AC247" s="841" t="s">
        <v>1215</v>
      </c>
      <c r="AD247" s="69"/>
      <c r="AE247" s="68"/>
      <c r="AF247" s="154"/>
      <c r="AG247" s="154"/>
      <c r="AH247" s="154"/>
      <c r="AI247" s="154"/>
      <c r="AJ247" s="875"/>
      <c r="AK247" s="875"/>
      <c r="AL247" s="875"/>
      <c r="AM247" s="874"/>
      <c r="AN247" s="841" t="s">
        <v>1220</v>
      </c>
      <c r="AO247" s="154"/>
      <c r="AP247" s="842" t="s">
        <v>1216</v>
      </c>
      <c r="AQ247" s="154"/>
      <c r="AR247" s="841" t="s">
        <v>1215</v>
      </c>
      <c r="AS247" s="69"/>
      <c r="AT247" s="68"/>
      <c r="AU247" s="154"/>
      <c r="AV247" s="154"/>
      <c r="AW247" s="154"/>
      <c r="AX247" s="154"/>
      <c r="AY247" s="875"/>
      <c r="AZ247" s="875"/>
      <c r="BA247" s="875"/>
      <c r="BB247" s="874"/>
      <c r="BC247" s="841" t="s">
        <v>1220</v>
      </c>
      <c r="BD247" s="154"/>
      <c r="BE247" s="842" t="s">
        <v>1216</v>
      </c>
      <c r="BF247" s="154"/>
      <c r="BG247" s="841" t="s">
        <v>1215</v>
      </c>
      <c r="BH247" s="69"/>
      <c r="BI247" s="68"/>
      <c r="BJ247" s="154"/>
      <c r="BK247" s="154"/>
      <c r="BL247" s="154"/>
      <c r="BM247" s="154"/>
      <c r="BN247" s="875"/>
      <c r="BO247" s="875"/>
      <c r="BP247" s="875"/>
      <c r="BQ247" s="874"/>
      <c r="BR247" s="841" t="s">
        <v>1220</v>
      </c>
      <c r="BS247" s="154"/>
      <c r="BT247" s="842" t="s">
        <v>1216</v>
      </c>
      <c r="BU247" s="154"/>
      <c r="BV247" s="841" t="s">
        <v>1215</v>
      </c>
      <c r="BW247" s="69"/>
      <c r="BX247" s="68"/>
      <c r="BY247" s="154"/>
      <c r="BZ247" s="154"/>
      <c r="CA247" s="154"/>
      <c r="CB247" s="154"/>
      <c r="CC247" s="875"/>
      <c r="CD247" s="875"/>
      <c r="CE247" s="875"/>
      <c r="CF247" s="874"/>
      <c r="CG247" s="841" t="s">
        <v>1220</v>
      </c>
      <c r="CH247" s="154"/>
      <c r="CI247" s="842" t="s">
        <v>1216</v>
      </c>
      <c r="CJ247" s="154"/>
      <c r="CK247" s="841" t="s">
        <v>1215</v>
      </c>
      <c r="CL247" s="69"/>
      <c r="CM247" s="185"/>
      <c r="CN247" s="185"/>
      <c r="CO247" s="185"/>
      <c r="CP247" s="665"/>
      <c r="CQ247" s="188"/>
      <c r="CR247" s="729"/>
      <c r="CS247" s="56"/>
      <c r="CT247" s="132"/>
      <c r="CU247" s="132"/>
      <c r="CV247" s="132"/>
      <c r="CW247" s="132"/>
      <c r="CX247" s="132"/>
      <c r="CY247" s="132"/>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32"/>
      <c r="ED247" s="127"/>
      <c r="EE247" s="127"/>
      <c r="EF247" s="127"/>
      <c r="EG247" s="127"/>
      <c r="EH247" s="127"/>
      <c r="EI247" s="127"/>
      <c r="EJ247" s="127"/>
      <c r="EK247" s="127"/>
      <c r="EL247" s="127"/>
      <c r="EM247" s="127"/>
      <c r="EN247" s="127"/>
      <c r="EO247" s="127"/>
      <c r="EP247" s="127"/>
      <c r="EQ247" s="127"/>
      <c r="ER247" s="127"/>
      <c r="ES247" s="127"/>
      <c r="ET247" s="127"/>
      <c r="EU247" s="127"/>
      <c r="EV247" s="127"/>
      <c r="EW247" s="127"/>
      <c r="EX247" s="127"/>
      <c r="EY247" s="127"/>
      <c r="EZ247" s="127"/>
      <c r="FA247" s="127"/>
      <c r="FB247" s="127"/>
      <c r="FC247" s="127"/>
      <c r="FD247" s="127"/>
      <c r="FE247" s="127"/>
      <c r="FF247" s="127"/>
      <c r="FG247" s="127"/>
      <c r="FH247" s="127"/>
      <c r="FI247" s="127"/>
      <c r="FJ247" s="127"/>
      <c r="FK247" s="127"/>
      <c r="FL247" s="127"/>
    </row>
    <row r="248" spans="1:168" s="58" customFormat="1" ht="20.25" customHeight="1">
      <c r="A248" s="639"/>
      <c r="B248" s="720"/>
      <c r="C248" s="1295"/>
      <c r="D248" s="1296"/>
      <c r="E248" s="701"/>
      <c r="F248" s="889"/>
      <c r="G248" s="701" t="s">
        <v>181</v>
      </c>
      <c r="H248" s="867"/>
      <c r="I248" s="701" t="s">
        <v>181</v>
      </c>
      <c r="J248" s="867"/>
      <c r="K248" s="701" t="s">
        <v>181</v>
      </c>
      <c r="L248" s="867"/>
      <c r="M248" s="701" t="s">
        <v>181</v>
      </c>
      <c r="N248" s="867"/>
      <c r="O248" s="723" t="s">
        <v>181</v>
      </c>
      <c r="P248" s="68" t="s">
        <v>181</v>
      </c>
      <c r="Q248" s="154"/>
      <c r="R248" s="154"/>
      <c r="S248" s="154"/>
      <c r="T248" s="154"/>
      <c r="U248" s="875"/>
      <c r="V248" s="875"/>
      <c r="W248" s="875"/>
      <c r="X248" s="401"/>
      <c r="Y248" s="410"/>
      <c r="Z248" s="152" t="s">
        <v>181</v>
      </c>
      <c r="AA248" s="74"/>
      <c r="AB248" s="152" t="s">
        <v>181</v>
      </c>
      <c r="AC248" s="400">
        <f>AA248+Y248</f>
        <v>0</v>
      </c>
      <c r="AD248" s="69" t="s">
        <v>181</v>
      </c>
      <c r="AE248" s="68" t="s">
        <v>181</v>
      </c>
      <c r="AF248" s="154"/>
      <c r="AG248" s="154"/>
      <c r="AH248" s="154"/>
      <c r="AI248" s="154"/>
      <c r="AJ248" s="875"/>
      <c r="AK248" s="875"/>
      <c r="AL248" s="875"/>
      <c r="AM248" s="401"/>
      <c r="AN248" s="410"/>
      <c r="AO248" s="152" t="s">
        <v>181</v>
      </c>
      <c r="AP248" s="74"/>
      <c r="AQ248" s="152" t="s">
        <v>181</v>
      </c>
      <c r="AR248" s="400">
        <f>AP248+AN248</f>
        <v>0</v>
      </c>
      <c r="AS248" s="69" t="s">
        <v>181</v>
      </c>
      <c r="AT248" s="68" t="s">
        <v>181</v>
      </c>
      <c r="AU248" s="154"/>
      <c r="AV248" s="154"/>
      <c r="AW248" s="154"/>
      <c r="AX248" s="154"/>
      <c r="AY248" s="875"/>
      <c r="AZ248" s="875"/>
      <c r="BA248" s="875"/>
      <c r="BB248" s="401"/>
      <c r="BC248" s="410"/>
      <c r="BD248" s="152" t="s">
        <v>181</v>
      </c>
      <c r="BE248" s="74"/>
      <c r="BF248" s="152" t="s">
        <v>181</v>
      </c>
      <c r="BG248" s="400">
        <f>BE248+BC248</f>
        <v>0</v>
      </c>
      <c r="BH248" s="69" t="s">
        <v>181</v>
      </c>
      <c r="BI248" s="68" t="s">
        <v>181</v>
      </c>
      <c r="BJ248" s="154"/>
      <c r="BK248" s="154"/>
      <c r="BL248" s="154"/>
      <c r="BM248" s="154"/>
      <c r="BN248" s="875"/>
      <c r="BO248" s="875"/>
      <c r="BP248" s="875"/>
      <c r="BQ248" s="401"/>
      <c r="BR248" s="410"/>
      <c r="BS248" s="152" t="s">
        <v>181</v>
      </c>
      <c r="BT248" s="74"/>
      <c r="BU248" s="152" t="s">
        <v>181</v>
      </c>
      <c r="BV248" s="400">
        <f>BT248+BR248</f>
        <v>0</v>
      </c>
      <c r="BW248" s="69" t="s">
        <v>181</v>
      </c>
      <c r="BX248" s="68" t="s">
        <v>181</v>
      </c>
      <c r="BY248" s="154"/>
      <c r="BZ248" s="154"/>
      <c r="CA248" s="154"/>
      <c r="CB248" s="154"/>
      <c r="CC248" s="875"/>
      <c r="CD248" s="875"/>
      <c r="CE248" s="875"/>
      <c r="CF248" s="401"/>
      <c r="CG248" s="410"/>
      <c r="CH248" s="152" t="s">
        <v>181</v>
      </c>
      <c r="CI248" s="74"/>
      <c r="CJ248" s="152" t="s">
        <v>181</v>
      </c>
      <c r="CK248" s="400">
        <f>CI248+CG248</f>
        <v>0</v>
      </c>
      <c r="CL248" s="69" t="s">
        <v>181</v>
      </c>
      <c r="CM248" s="185" t="s">
        <v>181</v>
      </c>
      <c r="CN248" s="185"/>
      <c r="CO248" s="185"/>
      <c r="CP248" s="661" t="s">
        <v>181</v>
      </c>
      <c r="CQ248" s="188" t="s">
        <v>181</v>
      </c>
      <c r="CR248" s="729"/>
      <c r="CS248" s="56" t="s">
        <v>181</v>
      </c>
      <c r="CT248" s="132" t="s">
        <v>181</v>
      </c>
      <c r="CU248" s="132" t="s">
        <v>181</v>
      </c>
      <c r="CV248" s="132" t="s">
        <v>181</v>
      </c>
      <c r="CW248" s="132" t="s">
        <v>181</v>
      </c>
      <c r="CX248" s="132" t="s">
        <v>181</v>
      </c>
      <c r="CY248" s="132" t="s">
        <v>181</v>
      </c>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32" t="s">
        <v>181</v>
      </c>
      <c r="ED248" s="127"/>
      <c r="EE248" s="127"/>
      <c r="EF248" s="127"/>
      <c r="EG248" s="127"/>
      <c r="EH248" s="127"/>
      <c r="EI248" s="127"/>
      <c r="EJ248" s="127"/>
      <c r="EK248" s="127"/>
      <c r="EL248" s="127"/>
      <c r="EM248" s="127"/>
      <c r="EN248" s="127"/>
      <c r="EO248" s="127"/>
      <c r="EP248" s="127"/>
      <c r="EQ248" s="127"/>
      <c r="ER248" s="127"/>
      <c r="ES248" s="127"/>
      <c r="ET248" s="127"/>
      <c r="EU248" s="127"/>
      <c r="EV248" s="127"/>
      <c r="EW248" s="127"/>
      <c r="EX248" s="127"/>
      <c r="EY248" s="127"/>
      <c r="EZ248" s="127"/>
      <c r="FA248" s="127"/>
      <c r="FB248" s="127"/>
      <c r="FC248" s="127"/>
      <c r="FD248" s="127"/>
      <c r="FE248" s="127"/>
      <c r="FF248" s="127"/>
      <c r="FG248" s="127"/>
      <c r="FH248" s="127"/>
      <c r="FI248" s="127"/>
      <c r="FJ248" s="127"/>
      <c r="FK248" s="127"/>
      <c r="FL248" s="127"/>
    </row>
    <row r="249" spans="1:168" s="58" customFormat="1" ht="20.25" customHeight="1">
      <c r="A249" s="639"/>
      <c r="B249" s="720"/>
      <c r="C249" s="721"/>
      <c r="D249" s="721"/>
      <c r="E249" s="721"/>
      <c r="F249" s="721"/>
      <c r="G249" s="721"/>
      <c r="H249" s="721"/>
      <c r="I249" s="721"/>
      <c r="J249" s="721"/>
      <c r="K249" s="721"/>
      <c r="L249" s="721"/>
      <c r="M249" s="721"/>
      <c r="N249" s="721"/>
      <c r="O249" s="723"/>
      <c r="P249" s="68"/>
      <c r="Q249" s="154"/>
      <c r="R249" s="154"/>
      <c r="S249" s="154"/>
      <c r="T249" s="154"/>
      <c r="U249" s="875"/>
      <c r="V249" s="875"/>
      <c r="W249" s="875"/>
      <c r="X249" s="401"/>
      <c r="Y249" s="408"/>
      <c r="Z249" s="152" t="s">
        <v>181</v>
      </c>
      <c r="AA249" s="74"/>
      <c r="AB249" s="152" t="s">
        <v>181</v>
      </c>
      <c r="AC249" s="667">
        <f>AA249+Y249</f>
        <v>0</v>
      </c>
      <c r="AD249" s="69" t="s">
        <v>181</v>
      </c>
      <c r="AE249" s="68"/>
      <c r="AF249" s="154"/>
      <c r="AG249" s="154"/>
      <c r="AH249" s="154"/>
      <c r="AI249" s="154"/>
      <c r="AJ249" s="875"/>
      <c r="AK249" s="875"/>
      <c r="AL249" s="875"/>
      <c r="AM249" s="401"/>
      <c r="AN249" s="408"/>
      <c r="AO249" s="152" t="s">
        <v>181</v>
      </c>
      <c r="AP249" s="74"/>
      <c r="AQ249" s="152" t="s">
        <v>181</v>
      </c>
      <c r="AR249" s="667">
        <f>AP249+AN249</f>
        <v>0</v>
      </c>
      <c r="AS249" s="69" t="s">
        <v>181</v>
      </c>
      <c r="AT249" s="68"/>
      <c r="AU249" s="154"/>
      <c r="AV249" s="154"/>
      <c r="AW249" s="154"/>
      <c r="AX249" s="154"/>
      <c r="AY249" s="875"/>
      <c r="AZ249" s="875"/>
      <c r="BA249" s="875"/>
      <c r="BB249" s="401"/>
      <c r="BC249" s="408"/>
      <c r="BD249" s="152" t="s">
        <v>181</v>
      </c>
      <c r="BE249" s="74"/>
      <c r="BF249" s="152" t="s">
        <v>181</v>
      </c>
      <c r="BG249" s="667">
        <f>BE249+BC249</f>
        <v>0</v>
      </c>
      <c r="BH249" s="69" t="s">
        <v>181</v>
      </c>
      <c r="BI249" s="68"/>
      <c r="BJ249" s="154"/>
      <c r="BK249" s="154"/>
      <c r="BL249" s="154"/>
      <c r="BM249" s="154"/>
      <c r="BN249" s="875"/>
      <c r="BO249" s="875"/>
      <c r="BP249" s="875"/>
      <c r="BQ249" s="401"/>
      <c r="BR249" s="408"/>
      <c r="BS249" s="152" t="s">
        <v>181</v>
      </c>
      <c r="BT249" s="74"/>
      <c r="BU249" s="152" t="s">
        <v>181</v>
      </c>
      <c r="BV249" s="667">
        <f>BT249+BR249</f>
        <v>0</v>
      </c>
      <c r="BW249" s="69" t="s">
        <v>181</v>
      </c>
      <c r="BX249" s="68"/>
      <c r="BY249" s="154"/>
      <c r="BZ249" s="154"/>
      <c r="CA249" s="154"/>
      <c r="CB249" s="154"/>
      <c r="CC249" s="875"/>
      <c r="CD249" s="875"/>
      <c r="CE249" s="875"/>
      <c r="CF249" s="401"/>
      <c r="CG249" s="408"/>
      <c r="CH249" s="152" t="s">
        <v>181</v>
      </c>
      <c r="CI249" s="74"/>
      <c r="CJ249" s="152" t="s">
        <v>181</v>
      </c>
      <c r="CK249" s="667">
        <f>CI249+CG249</f>
        <v>0</v>
      </c>
      <c r="CL249" s="69" t="s">
        <v>181</v>
      </c>
      <c r="CM249" s="185" t="s">
        <v>181</v>
      </c>
      <c r="CN249" s="185"/>
      <c r="CO249" s="185"/>
      <c r="CP249" s="661" t="s">
        <v>181</v>
      </c>
      <c r="CQ249" s="188"/>
      <c r="CR249" s="729"/>
      <c r="CS249" s="56"/>
      <c r="CT249" s="132"/>
      <c r="CU249" s="132"/>
      <c r="CV249" s="132"/>
      <c r="CW249" s="132"/>
      <c r="CX249" s="132"/>
      <c r="CY249" s="132"/>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32"/>
      <c r="ED249" s="127"/>
      <c r="EE249" s="127"/>
      <c r="EF249" s="127"/>
      <c r="EG249" s="127"/>
      <c r="EH249" s="127"/>
      <c r="EI249" s="127"/>
      <c r="EJ249" s="127"/>
      <c r="EK249" s="127"/>
      <c r="EL249" s="127"/>
      <c r="EM249" s="127"/>
      <c r="EN249" s="127"/>
      <c r="EO249" s="127"/>
      <c r="EP249" s="127"/>
      <c r="EQ249" s="127"/>
      <c r="ER249" s="127"/>
      <c r="ES249" s="127"/>
      <c r="ET249" s="127"/>
      <c r="EU249" s="127"/>
      <c r="EV249" s="127"/>
      <c r="EW249" s="127"/>
      <c r="EX249" s="127"/>
      <c r="EY249" s="127"/>
      <c r="EZ249" s="127"/>
      <c r="FA249" s="127"/>
      <c r="FB249" s="127"/>
      <c r="FC249" s="127"/>
      <c r="FD249" s="127"/>
      <c r="FE249" s="127"/>
      <c r="FF249" s="127"/>
      <c r="FG249" s="127"/>
      <c r="FH249" s="127"/>
      <c r="FI249" s="127"/>
      <c r="FJ249" s="127"/>
      <c r="FK249" s="127"/>
      <c r="FL249" s="127"/>
    </row>
    <row r="250" spans="1:168" s="58" customFormat="1" ht="9.9499999999999993" customHeight="1">
      <c r="A250" s="639"/>
      <c r="B250" s="720"/>
      <c r="C250" s="721"/>
      <c r="D250" s="721"/>
      <c r="E250" s="721"/>
      <c r="F250" s="721"/>
      <c r="G250" s="721"/>
      <c r="H250" s="721"/>
      <c r="I250" s="721"/>
      <c r="J250" s="721"/>
      <c r="K250" s="721"/>
      <c r="L250" s="721"/>
      <c r="M250" s="721"/>
      <c r="N250" s="721"/>
      <c r="O250" s="723"/>
      <c r="P250" s="68"/>
      <c r="Q250" s="154"/>
      <c r="R250" s="154"/>
      <c r="S250" s="154"/>
      <c r="T250" s="154"/>
      <c r="U250" s="875"/>
      <c r="V250" s="875"/>
      <c r="W250" s="875"/>
      <c r="X250" s="401"/>
      <c r="Y250" s="875"/>
      <c r="Z250" s="875"/>
      <c r="AA250" s="875"/>
      <c r="AB250" s="875"/>
      <c r="AC250" s="875"/>
      <c r="AD250" s="69" t="s">
        <v>181</v>
      </c>
      <c r="AE250" s="68"/>
      <c r="AF250" s="154"/>
      <c r="AG250" s="154"/>
      <c r="AH250" s="154"/>
      <c r="AI250" s="154"/>
      <c r="AJ250" s="875"/>
      <c r="AK250" s="875"/>
      <c r="AL250" s="875"/>
      <c r="AM250" s="401"/>
      <c r="AN250" s="875"/>
      <c r="AO250" s="875"/>
      <c r="AP250" s="875"/>
      <c r="AQ250" s="875"/>
      <c r="AR250" s="875"/>
      <c r="AS250" s="69" t="s">
        <v>181</v>
      </c>
      <c r="AT250" s="68"/>
      <c r="AU250" s="154"/>
      <c r="AV250" s="154"/>
      <c r="AW250" s="154"/>
      <c r="AX250" s="154"/>
      <c r="AY250" s="875"/>
      <c r="AZ250" s="875"/>
      <c r="BA250" s="875"/>
      <c r="BB250" s="401"/>
      <c r="BC250" s="875"/>
      <c r="BD250" s="875"/>
      <c r="BE250" s="875"/>
      <c r="BF250" s="875"/>
      <c r="BG250" s="875"/>
      <c r="BH250" s="69" t="s">
        <v>181</v>
      </c>
      <c r="BI250" s="68"/>
      <c r="BJ250" s="154"/>
      <c r="BK250" s="154"/>
      <c r="BL250" s="154"/>
      <c r="BM250" s="154"/>
      <c r="BN250" s="875"/>
      <c r="BO250" s="875"/>
      <c r="BP250" s="875"/>
      <c r="BQ250" s="401"/>
      <c r="BR250" s="875"/>
      <c r="BS250" s="875"/>
      <c r="BT250" s="875"/>
      <c r="BU250" s="875"/>
      <c r="BV250" s="875"/>
      <c r="BW250" s="69" t="s">
        <v>181</v>
      </c>
      <c r="BX250" s="68"/>
      <c r="BY250" s="154"/>
      <c r="BZ250" s="154"/>
      <c r="CA250" s="154"/>
      <c r="CB250" s="154"/>
      <c r="CC250" s="875"/>
      <c r="CD250" s="875"/>
      <c r="CE250" s="875"/>
      <c r="CF250" s="401"/>
      <c r="CG250" s="875"/>
      <c r="CH250" s="875"/>
      <c r="CI250" s="875"/>
      <c r="CJ250" s="875"/>
      <c r="CK250" s="875"/>
      <c r="CL250" s="69" t="s">
        <v>181</v>
      </c>
      <c r="CM250" s="185" t="s">
        <v>181</v>
      </c>
      <c r="CN250" s="185"/>
      <c r="CO250" s="185"/>
      <c r="CP250" s="661" t="s">
        <v>181</v>
      </c>
      <c r="CQ250" s="188"/>
      <c r="CR250" s="729"/>
      <c r="CS250" s="56"/>
      <c r="CT250" s="132"/>
      <c r="CU250" s="132"/>
      <c r="CV250" s="132"/>
      <c r="CW250" s="132"/>
      <c r="CX250" s="132"/>
      <c r="CY250" s="132"/>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32"/>
      <c r="ED250" s="127"/>
      <c r="EE250" s="127"/>
      <c r="EF250" s="127"/>
      <c r="EG250" s="127"/>
      <c r="EH250" s="127"/>
      <c r="EI250" s="127"/>
      <c r="EJ250" s="127"/>
      <c r="EK250" s="127"/>
      <c r="EL250" s="127"/>
      <c r="EM250" s="127"/>
      <c r="EN250" s="127"/>
      <c r="EO250" s="127"/>
      <c r="EP250" s="127"/>
      <c r="EQ250" s="127"/>
      <c r="ER250" s="127"/>
      <c r="ES250" s="127"/>
      <c r="ET250" s="127"/>
      <c r="EU250" s="127"/>
      <c r="EV250" s="127"/>
      <c r="EW250" s="127"/>
      <c r="EX250" s="127"/>
      <c r="EY250" s="127"/>
      <c r="EZ250" s="127"/>
      <c r="FA250" s="127"/>
      <c r="FB250" s="127"/>
      <c r="FC250" s="127"/>
      <c r="FD250" s="127"/>
      <c r="FE250" s="127"/>
      <c r="FF250" s="127"/>
      <c r="FG250" s="127"/>
      <c r="FH250" s="127"/>
      <c r="FI250" s="127"/>
      <c r="FJ250" s="127"/>
      <c r="FK250" s="127"/>
      <c r="FL250" s="127"/>
    </row>
    <row r="251" spans="1:168" s="58" customFormat="1" ht="20.25" customHeight="1">
      <c r="A251" s="639"/>
      <c r="B251" s="720"/>
      <c r="C251" s="1076"/>
      <c r="D251" s="1268"/>
      <c r="E251" s="701"/>
      <c r="F251" s="865"/>
      <c r="G251" s="701" t="s">
        <v>181</v>
      </c>
      <c r="H251" s="866"/>
      <c r="I251" s="701" t="s">
        <v>181</v>
      </c>
      <c r="J251" s="866"/>
      <c r="K251" s="701" t="s">
        <v>181</v>
      </c>
      <c r="L251" s="866"/>
      <c r="M251" s="701" t="s">
        <v>181</v>
      </c>
      <c r="N251" s="866"/>
      <c r="O251" s="723" t="s">
        <v>181</v>
      </c>
      <c r="P251" s="68" t="s">
        <v>181</v>
      </c>
      <c r="Q251" s="154"/>
      <c r="R251" s="154"/>
      <c r="S251" s="154"/>
      <c r="T251" s="154"/>
      <c r="U251" s="875"/>
      <c r="V251" s="875"/>
      <c r="W251" s="875"/>
      <c r="X251" s="401"/>
      <c r="Y251" s="410"/>
      <c r="Z251" s="152" t="s">
        <v>181</v>
      </c>
      <c r="AA251" s="74"/>
      <c r="AB251" s="152" t="s">
        <v>181</v>
      </c>
      <c r="AC251" s="400">
        <f>AA251+Y251</f>
        <v>0</v>
      </c>
      <c r="AD251" s="69" t="s">
        <v>181</v>
      </c>
      <c r="AE251" s="68" t="s">
        <v>181</v>
      </c>
      <c r="AF251" s="154"/>
      <c r="AG251" s="154"/>
      <c r="AH251" s="154"/>
      <c r="AI251" s="154"/>
      <c r="AJ251" s="875"/>
      <c r="AK251" s="875"/>
      <c r="AL251" s="875"/>
      <c r="AM251" s="401"/>
      <c r="AN251" s="410"/>
      <c r="AO251" s="152" t="s">
        <v>181</v>
      </c>
      <c r="AP251" s="74"/>
      <c r="AQ251" s="152" t="s">
        <v>181</v>
      </c>
      <c r="AR251" s="400">
        <f>AP251+AN251</f>
        <v>0</v>
      </c>
      <c r="AS251" s="69" t="s">
        <v>181</v>
      </c>
      <c r="AT251" s="68" t="s">
        <v>181</v>
      </c>
      <c r="AU251" s="154"/>
      <c r="AV251" s="154"/>
      <c r="AW251" s="154"/>
      <c r="AX251" s="154"/>
      <c r="AY251" s="875"/>
      <c r="AZ251" s="875"/>
      <c r="BA251" s="875"/>
      <c r="BB251" s="401"/>
      <c r="BC251" s="410"/>
      <c r="BD251" s="152" t="s">
        <v>181</v>
      </c>
      <c r="BE251" s="74"/>
      <c r="BF251" s="152" t="s">
        <v>181</v>
      </c>
      <c r="BG251" s="400">
        <f>BE251+BC251</f>
        <v>0</v>
      </c>
      <c r="BH251" s="69" t="s">
        <v>181</v>
      </c>
      <c r="BI251" s="68" t="s">
        <v>181</v>
      </c>
      <c r="BJ251" s="154"/>
      <c r="BK251" s="154"/>
      <c r="BL251" s="154"/>
      <c r="BM251" s="154"/>
      <c r="BN251" s="875"/>
      <c r="BO251" s="875"/>
      <c r="BP251" s="875"/>
      <c r="BQ251" s="401"/>
      <c r="BR251" s="410"/>
      <c r="BS251" s="152" t="s">
        <v>181</v>
      </c>
      <c r="BT251" s="74"/>
      <c r="BU251" s="152" t="s">
        <v>181</v>
      </c>
      <c r="BV251" s="400">
        <f>BT251+BR251</f>
        <v>0</v>
      </c>
      <c r="BW251" s="69" t="s">
        <v>181</v>
      </c>
      <c r="BX251" s="68" t="s">
        <v>181</v>
      </c>
      <c r="BY251" s="154"/>
      <c r="BZ251" s="154"/>
      <c r="CA251" s="154"/>
      <c r="CB251" s="154"/>
      <c r="CC251" s="875"/>
      <c r="CD251" s="875"/>
      <c r="CE251" s="875"/>
      <c r="CF251" s="401"/>
      <c r="CG251" s="410"/>
      <c r="CH251" s="152" t="s">
        <v>181</v>
      </c>
      <c r="CI251" s="74"/>
      <c r="CJ251" s="152" t="s">
        <v>181</v>
      </c>
      <c r="CK251" s="400">
        <f>CI251+CG251</f>
        <v>0</v>
      </c>
      <c r="CL251" s="69" t="s">
        <v>181</v>
      </c>
      <c r="CM251" s="185" t="s">
        <v>181</v>
      </c>
      <c r="CN251" s="185"/>
      <c r="CO251" s="185"/>
      <c r="CP251" s="661" t="s">
        <v>181</v>
      </c>
      <c r="CQ251" s="188" t="s">
        <v>181</v>
      </c>
      <c r="CR251" s="729"/>
      <c r="CS251" s="56" t="s">
        <v>181</v>
      </c>
      <c r="CT251" s="132" t="s">
        <v>181</v>
      </c>
      <c r="CU251" s="132" t="s">
        <v>181</v>
      </c>
      <c r="CV251" s="132" t="s">
        <v>181</v>
      </c>
      <c r="CW251" s="132" t="s">
        <v>181</v>
      </c>
      <c r="CX251" s="132" t="s">
        <v>181</v>
      </c>
      <c r="CY251" s="132" t="s">
        <v>181</v>
      </c>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32" t="s">
        <v>181</v>
      </c>
      <c r="ED251" s="127"/>
      <c r="EE251" s="127"/>
      <c r="EF251" s="127"/>
      <c r="EG251" s="127"/>
      <c r="EH251" s="127"/>
      <c r="EI251" s="127"/>
      <c r="EJ251" s="127"/>
      <c r="EK251" s="127"/>
      <c r="EL251" s="127"/>
      <c r="EM251" s="127"/>
      <c r="EN251" s="127"/>
      <c r="EO251" s="127"/>
      <c r="EP251" s="127"/>
      <c r="EQ251" s="127"/>
      <c r="ER251" s="127"/>
      <c r="ES251" s="127"/>
      <c r="ET251" s="127"/>
      <c r="EU251" s="127"/>
      <c r="EV251" s="127"/>
      <c r="EW251" s="127"/>
      <c r="EX251" s="127"/>
      <c r="EY251" s="127"/>
      <c r="EZ251" s="127"/>
      <c r="FA251" s="127"/>
      <c r="FB251" s="127"/>
      <c r="FC251" s="127"/>
      <c r="FD251" s="127"/>
      <c r="FE251" s="127"/>
      <c r="FF251" s="127"/>
      <c r="FG251" s="127"/>
      <c r="FH251" s="127"/>
      <c r="FI251" s="127"/>
      <c r="FJ251" s="127"/>
      <c r="FK251" s="127"/>
      <c r="FL251" s="127"/>
    </row>
    <row r="252" spans="1:168" s="58" customFormat="1" ht="20.25" customHeight="1">
      <c r="A252" s="639"/>
      <c r="B252" s="720"/>
      <c r="C252" s="721"/>
      <c r="D252" s="721"/>
      <c r="E252" s="721"/>
      <c r="F252" s="721"/>
      <c r="G252" s="721"/>
      <c r="H252" s="721"/>
      <c r="I252" s="721"/>
      <c r="J252" s="721"/>
      <c r="K252" s="721"/>
      <c r="L252" s="721"/>
      <c r="M252" s="721"/>
      <c r="N252" s="721"/>
      <c r="O252" s="723"/>
      <c r="P252" s="68"/>
      <c r="Q252" s="154"/>
      <c r="R252" s="154"/>
      <c r="S252" s="154"/>
      <c r="T252" s="154"/>
      <c r="U252" s="875"/>
      <c r="V252" s="875"/>
      <c r="W252" s="875"/>
      <c r="X252" s="401"/>
      <c r="Y252" s="408"/>
      <c r="Z252" s="152" t="s">
        <v>181</v>
      </c>
      <c r="AA252" s="74"/>
      <c r="AB252" s="152" t="s">
        <v>181</v>
      </c>
      <c r="AC252" s="667">
        <f>AA252+Y252</f>
        <v>0</v>
      </c>
      <c r="AD252" s="69" t="s">
        <v>181</v>
      </c>
      <c r="AE252" s="68"/>
      <c r="AF252" s="154"/>
      <c r="AG252" s="154"/>
      <c r="AH252" s="154"/>
      <c r="AI252" s="154"/>
      <c r="AJ252" s="875"/>
      <c r="AK252" s="875"/>
      <c r="AL252" s="875"/>
      <c r="AM252" s="401"/>
      <c r="AN252" s="408"/>
      <c r="AO252" s="152" t="s">
        <v>181</v>
      </c>
      <c r="AP252" s="74"/>
      <c r="AQ252" s="152" t="s">
        <v>181</v>
      </c>
      <c r="AR252" s="667">
        <f>AP252+AN252</f>
        <v>0</v>
      </c>
      <c r="AS252" s="69" t="s">
        <v>181</v>
      </c>
      <c r="AT252" s="68"/>
      <c r="AU252" s="154"/>
      <c r="AV252" s="154"/>
      <c r="AW252" s="154"/>
      <c r="AX252" s="154"/>
      <c r="AY252" s="875"/>
      <c r="AZ252" s="875"/>
      <c r="BA252" s="875"/>
      <c r="BB252" s="401"/>
      <c r="BC252" s="408"/>
      <c r="BD252" s="152" t="s">
        <v>181</v>
      </c>
      <c r="BE252" s="74"/>
      <c r="BF252" s="152" t="s">
        <v>181</v>
      </c>
      <c r="BG252" s="667">
        <f>BE252+BC252</f>
        <v>0</v>
      </c>
      <c r="BH252" s="69" t="s">
        <v>181</v>
      </c>
      <c r="BI252" s="68"/>
      <c r="BJ252" s="154"/>
      <c r="BK252" s="154"/>
      <c r="BL252" s="154"/>
      <c r="BM252" s="154"/>
      <c r="BN252" s="875"/>
      <c r="BO252" s="875"/>
      <c r="BP252" s="875"/>
      <c r="BQ252" s="401"/>
      <c r="BR252" s="408"/>
      <c r="BS252" s="152" t="s">
        <v>181</v>
      </c>
      <c r="BT252" s="74"/>
      <c r="BU252" s="152" t="s">
        <v>181</v>
      </c>
      <c r="BV252" s="667">
        <f>BT252+BR252</f>
        <v>0</v>
      </c>
      <c r="BW252" s="69" t="s">
        <v>181</v>
      </c>
      <c r="BX252" s="68"/>
      <c r="BY252" s="154"/>
      <c r="BZ252" s="154"/>
      <c r="CA252" s="154"/>
      <c r="CB252" s="154"/>
      <c r="CC252" s="875"/>
      <c r="CD252" s="875"/>
      <c r="CE252" s="875"/>
      <c r="CF252" s="401"/>
      <c r="CG252" s="408"/>
      <c r="CH252" s="152" t="s">
        <v>181</v>
      </c>
      <c r="CI252" s="74"/>
      <c r="CJ252" s="152" t="s">
        <v>181</v>
      </c>
      <c r="CK252" s="667">
        <f>CI252+CG252</f>
        <v>0</v>
      </c>
      <c r="CL252" s="69" t="s">
        <v>181</v>
      </c>
      <c r="CM252" s="185" t="s">
        <v>181</v>
      </c>
      <c r="CN252" s="185"/>
      <c r="CO252" s="185"/>
      <c r="CP252" s="661" t="s">
        <v>181</v>
      </c>
      <c r="CQ252" s="188"/>
      <c r="CR252" s="729"/>
      <c r="CS252" s="56"/>
      <c r="CT252" s="132"/>
      <c r="CU252" s="132"/>
      <c r="CV252" s="132"/>
      <c r="CW252" s="132"/>
      <c r="CX252" s="132"/>
      <c r="CY252" s="132"/>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32"/>
      <c r="ED252" s="127"/>
      <c r="EE252" s="127"/>
      <c r="EF252" s="127"/>
      <c r="EG252" s="127"/>
      <c r="EH252" s="127"/>
      <c r="EI252" s="127"/>
      <c r="EJ252" s="127"/>
      <c r="EK252" s="127"/>
      <c r="EL252" s="127"/>
      <c r="EM252" s="127"/>
      <c r="EN252" s="127"/>
      <c r="EO252" s="127"/>
      <c r="EP252" s="127"/>
      <c r="EQ252" s="127"/>
      <c r="ER252" s="127"/>
      <c r="ES252" s="127"/>
      <c r="ET252" s="127"/>
      <c r="EU252" s="127"/>
      <c r="EV252" s="127"/>
      <c r="EW252" s="127"/>
      <c r="EX252" s="127"/>
      <c r="EY252" s="127"/>
      <c r="EZ252" s="127"/>
      <c r="FA252" s="127"/>
      <c r="FB252" s="127"/>
      <c r="FC252" s="127"/>
      <c r="FD252" s="127"/>
      <c r="FE252" s="127"/>
      <c r="FF252" s="127"/>
      <c r="FG252" s="127"/>
      <c r="FH252" s="127"/>
      <c r="FI252" s="127"/>
      <c r="FJ252" s="127"/>
      <c r="FK252" s="127"/>
      <c r="FL252" s="127"/>
    </row>
    <row r="253" spans="1:168" s="58" customFormat="1" ht="9.9499999999999993" customHeight="1">
      <c r="A253" s="639"/>
      <c r="B253" s="720"/>
      <c r="C253" s="721"/>
      <c r="D253" s="721"/>
      <c r="E253" s="721"/>
      <c r="F253" s="721"/>
      <c r="G253" s="721"/>
      <c r="H253" s="721"/>
      <c r="I253" s="721"/>
      <c r="J253" s="721"/>
      <c r="K253" s="721"/>
      <c r="L253" s="721"/>
      <c r="M253" s="721"/>
      <c r="N253" s="721"/>
      <c r="O253" s="723"/>
      <c r="P253" s="68"/>
      <c r="Q253" s="154"/>
      <c r="R253" s="154"/>
      <c r="S253" s="154"/>
      <c r="T253" s="154"/>
      <c r="U253" s="875"/>
      <c r="V253" s="875"/>
      <c r="W253" s="875"/>
      <c r="X253" s="401"/>
      <c r="Y253" s="875"/>
      <c r="Z253" s="875"/>
      <c r="AA253" s="875"/>
      <c r="AB253" s="875"/>
      <c r="AC253" s="875"/>
      <c r="AD253" s="69" t="s">
        <v>181</v>
      </c>
      <c r="AE253" s="68"/>
      <c r="AF253" s="154"/>
      <c r="AG253" s="154"/>
      <c r="AH253" s="154"/>
      <c r="AI253" s="154"/>
      <c r="AJ253" s="875"/>
      <c r="AK253" s="875"/>
      <c r="AL253" s="875"/>
      <c r="AM253" s="401"/>
      <c r="AN253" s="875"/>
      <c r="AO253" s="875"/>
      <c r="AP253" s="875"/>
      <c r="AQ253" s="875"/>
      <c r="AR253" s="875"/>
      <c r="AS253" s="69" t="s">
        <v>181</v>
      </c>
      <c r="AT253" s="68"/>
      <c r="AU253" s="154"/>
      <c r="AV253" s="154"/>
      <c r="AW253" s="154"/>
      <c r="AX253" s="154"/>
      <c r="AY253" s="875"/>
      <c r="AZ253" s="875"/>
      <c r="BA253" s="875"/>
      <c r="BB253" s="401"/>
      <c r="BC253" s="875"/>
      <c r="BD253" s="875"/>
      <c r="BE253" s="875"/>
      <c r="BF253" s="875"/>
      <c r="BG253" s="875"/>
      <c r="BH253" s="69" t="s">
        <v>181</v>
      </c>
      <c r="BI253" s="68"/>
      <c r="BJ253" s="154"/>
      <c r="BK253" s="154"/>
      <c r="BL253" s="154"/>
      <c r="BM253" s="154"/>
      <c r="BN253" s="875"/>
      <c r="BO253" s="875"/>
      <c r="BP253" s="875"/>
      <c r="BQ253" s="401"/>
      <c r="BR253" s="875"/>
      <c r="BS253" s="875"/>
      <c r="BT253" s="875"/>
      <c r="BU253" s="875"/>
      <c r="BV253" s="875"/>
      <c r="BW253" s="69" t="s">
        <v>181</v>
      </c>
      <c r="BX253" s="68"/>
      <c r="BY253" s="154"/>
      <c r="BZ253" s="154"/>
      <c r="CA253" s="154"/>
      <c r="CB253" s="154"/>
      <c r="CC253" s="875"/>
      <c r="CD253" s="875"/>
      <c r="CE253" s="875"/>
      <c r="CF253" s="401"/>
      <c r="CG253" s="875"/>
      <c r="CH253" s="875"/>
      <c r="CI253" s="875"/>
      <c r="CJ253" s="875"/>
      <c r="CK253" s="875"/>
      <c r="CL253" s="69" t="s">
        <v>181</v>
      </c>
      <c r="CM253" s="185" t="s">
        <v>181</v>
      </c>
      <c r="CN253" s="185"/>
      <c r="CO253" s="185"/>
      <c r="CP253" s="661" t="s">
        <v>181</v>
      </c>
      <c r="CQ253" s="188"/>
      <c r="CR253" s="729"/>
      <c r="CS253" s="56"/>
      <c r="CT253" s="132"/>
      <c r="CU253" s="132"/>
      <c r="CV253" s="132"/>
      <c r="CW253" s="132"/>
      <c r="CX253" s="132"/>
      <c r="CY253" s="132"/>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32"/>
      <c r="ED253" s="127"/>
      <c r="EE253" s="127"/>
      <c r="EF253" s="127"/>
      <c r="EG253" s="127"/>
      <c r="EH253" s="127"/>
      <c r="EI253" s="127"/>
      <c r="EJ253" s="127"/>
      <c r="EK253" s="127"/>
      <c r="EL253" s="127"/>
      <c r="EM253" s="127"/>
      <c r="EN253" s="127"/>
      <c r="EO253" s="127"/>
      <c r="EP253" s="127"/>
      <c r="EQ253" s="127"/>
      <c r="ER253" s="127"/>
      <c r="ES253" s="127"/>
      <c r="ET253" s="127"/>
      <c r="EU253" s="127"/>
      <c r="EV253" s="127"/>
      <c r="EW253" s="127"/>
      <c r="EX253" s="127"/>
      <c r="EY253" s="127"/>
      <c r="EZ253" s="127"/>
      <c r="FA253" s="127"/>
      <c r="FB253" s="127"/>
      <c r="FC253" s="127"/>
      <c r="FD253" s="127"/>
      <c r="FE253" s="127"/>
      <c r="FF253" s="127"/>
      <c r="FG253" s="127"/>
      <c r="FH253" s="127"/>
      <c r="FI253" s="127"/>
      <c r="FJ253" s="127"/>
      <c r="FK253" s="127"/>
      <c r="FL253" s="127"/>
    </row>
    <row r="254" spans="1:168" s="58" customFormat="1" ht="20.25" customHeight="1">
      <c r="A254" s="639"/>
      <c r="B254" s="720"/>
      <c r="C254" s="1076"/>
      <c r="D254" s="1268"/>
      <c r="E254" s="701"/>
      <c r="F254" s="865"/>
      <c r="G254" s="701" t="s">
        <v>181</v>
      </c>
      <c r="H254" s="866"/>
      <c r="I254" s="701" t="s">
        <v>181</v>
      </c>
      <c r="J254" s="866"/>
      <c r="K254" s="701" t="s">
        <v>181</v>
      </c>
      <c r="L254" s="866"/>
      <c r="M254" s="701" t="s">
        <v>181</v>
      </c>
      <c r="N254" s="866"/>
      <c r="O254" s="723" t="s">
        <v>181</v>
      </c>
      <c r="P254" s="68" t="s">
        <v>181</v>
      </c>
      <c r="Q254" s="154"/>
      <c r="R254" s="154"/>
      <c r="S254" s="154"/>
      <c r="T254" s="154"/>
      <c r="U254" s="875"/>
      <c r="V254" s="875"/>
      <c r="W254" s="875"/>
      <c r="X254" s="401"/>
      <c r="Y254" s="410"/>
      <c r="Z254" s="152" t="s">
        <v>181</v>
      </c>
      <c r="AA254" s="74"/>
      <c r="AB254" s="152" t="s">
        <v>181</v>
      </c>
      <c r="AC254" s="400">
        <f>AA254+Y254</f>
        <v>0</v>
      </c>
      <c r="AD254" s="69" t="s">
        <v>181</v>
      </c>
      <c r="AE254" s="68" t="s">
        <v>181</v>
      </c>
      <c r="AF254" s="154"/>
      <c r="AG254" s="154"/>
      <c r="AH254" s="154"/>
      <c r="AI254" s="154"/>
      <c r="AJ254" s="875"/>
      <c r="AK254" s="875"/>
      <c r="AL254" s="875"/>
      <c r="AM254" s="401"/>
      <c r="AN254" s="410"/>
      <c r="AO254" s="152" t="s">
        <v>181</v>
      </c>
      <c r="AP254" s="74"/>
      <c r="AQ254" s="152" t="s">
        <v>181</v>
      </c>
      <c r="AR254" s="400">
        <f>AP254+AN254</f>
        <v>0</v>
      </c>
      <c r="AS254" s="69" t="s">
        <v>181</v>
      </c>
      <c r="AT254" s="68" t="s">
        <v>181</v>
      </c>
      <c r="AU254" s="154"/>
      <c r="AV254" s="154"/>
      <c r="AW254" s="154"/>
      <c r="AX254" s="154"/>
      <c r="AY254" s="875"/>
      <c r="AZ254" s="875"/>
      <c r="BA254" s="875"/>
      <c r="BB254" s="401"/>
      <c r="BC254" s="410"/>
      <c r="BD254" s="152" t="s">
        <v>181</v>
      </c>
      <c r="BE254" s="74"/>
      <c r="BF254" s="152" t="s">
        <v>181</v>
      </c>
      <c r="BG254" s="400">
        <f>BE254+BC254</f>
        <v>0</v>
      </c>
      <c r="BH254" s="69" t="s">
        <v>181</v>
      </c>
      <c r="BI254" s="68" t="s">
        <v>181</v>
      </c>
      <c r="BJ254" s="154"/>
      <c r="BK254" s="154"/>
      <c r="BL254" s="154"/>
      <c r="BM254" s="154"/>
      <c r="BN254" s="875"/>
      <c r="BO254" s="875"/>
      <c r="BP254" s="875"/>
      <c r="BQ254" s="401"/>
      <c r="BR254" s="410"/>
      <c r="BS254" s="152" t="s">
        <v>181</v>
      </c>
      <c r="BT254" s="74"/>
      <c r="BU254" s="152" t="s">
        <v>181</v>
      </c>
      <c r="BV254" s="400">
        <f>BT254+BR254</f>
        <v>0</v>
      </c>
      <c r="BW254" s="69" t="s">
        <v>181</v>
      </c>
      <c r="BX254" s="68" t="s">
        <v>181</v>
      </c>
      <c r="BY254" s="154"/>
      <c r="BZ254" s="154"/>
      <c r="CA254" s="154"/>
      <c r="CB254" s="154"/>
      <c r="CC254" s="875"/>
      <c r="CD254" s="875"/>
      <c r="CE254" s="875"/>
      <c r="CF254" s="401"/>
      <c r="CG254" s="410"/>
      <c r="CH254" s="152" t="s">
        <v>181</v>
      </c>
      <c r="CI254" s="74"/>
      <c r="CJ254" s="152" t="s">
        <v>181</v>
      </c>
      <c r="CK254" s="400">
        <f>CI254+CG254</f>
        <v>0</v>
      </c>
      <c r="CL254" s="69" t="s">
        <v>181</v>
      </c>
      <c r="CM254" s="185" t="s">
        <v>181</v>
      </c>
      <c r="CN254" s="185"/>
      <c r="CO254" s="185"/>
      <c r="CP254" s="661" t="s">
        <v>181</v>
      </c>
      <c r="CQ254" s="188" t="s">
        <v>181</v>
      </c>
      <c r="CR254" s="729"/>
      <c r="CS254" s="56" t="s">
        <v>181</v>
      </c>
      <c r="CT254" s="132" t="s">
        <v>181</v>
      </c>
      <c r="CU254" s="132" t="s">
        <v>181</v>
      </c>
      <c r="CV254" s="132" t="s">
        <v>181</v>
      </c>
      <c r="CW254" s="132" t="s">
        <v>181</v>
      </c>
      <c r="CX254" s="132" t="s">
        <v>181</v>
      </c>
      <c r="CY254" s="132" t="s">
        <v>181</v>
      </c>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32" t="s">
        <v>181</v>
      </c>
      <c r="ED254" s="127"/>
      <c r="EE254" s="127"/>
      <c r="EF254" s="127"/>
      <c r="EG254" s="127"/>
      <c r="EH254" s="127"/>
      <c r="EI254" s="127"/>
      <c r="EJ254" s="127"/>
      <c r="EK254" s="127"/>
      <c r="EL254" s="127"/>
      <c r="EM254" s="127"/>
      <c r="EN254" s="127"/>
      <c r="EO254" s="127"/>
      <c r="EP254" s="127"/>
      <c r="EQ254" s="127"/>
      <c r="ER254" s="127"/>
      <c r="ES254" s="127"/>
      <c r="ET254" s="127"/>
      <c r="EU254" s="127"/>
      <c r="EV254" s="127"/>
      <c r="EW254" s="127"/>
      <c r="EX254" s="127"/>
      <c r="EY254" s="127"/>
      <c r="EZ254" s="127"/>
      <c r="FA254" s="127"/>
      <c r="FB254" s="127"/>
      <c r="FC254" s="127"/>
      <c r="FD254" s="127"/>
      <c r="FE254" s="127"/>
      <c r="FF254" s="127"/>
      <c r="FG254" s="127"/>
      <c r="FH254" s="127"/>
      <c r="FI254" s="127"/>
      <c r="FJ254" s="127"/>
      <c r="FK254" s="127"/>
      <c r="FL254" s="127"/>
    </row>
    <row r="255" spans="1:168" s="58" customFormat="1" ht="20.25" customHeight="1">
      <c r="A255" s="639"/>
      <c r="B255" s="720"/>
      <c r="C255" s="721"/>
      <c r="D255" s="721"/>
      <c r="E255" s="721"/>
      <c r="F255" s="721"/>
      <c r="G255" s="721"/>
      <c r="H255" s="721"/>
      <c r="I255" s="721"/>
      <c r="J255" s="721"/>
      <c r="K255" s="721"/>
      <c r="L255" s="721"/>
      <c r="M255" s="721"/>
      <c r="N255" s="721"/>
      <c r="O255" s="723"/>
      <c r="P255" s="68"/>
      <c r="Q255" s="154"/>
      <c r="R255" s="154"/>
      <c r="S255" s="154"/>
      <c r="T255" s="154"/>
      <c r="U255" s="875"/>
      <c r="V255" s="875"/>
      <c r="W255" s="875"/>
      <c r="X255" s="401"/>
      <c r="Y255" s="408"/>
      <c r="Z255" s="152" t="s">
        <v>181</v>
      </c>
      <c r="AA255" s="74"/>
      <c r="AB255" s="152" t="s">
        <v>181</v>
      </c>
      <c r="AC255" s="667">
        <f>AA255+Y255</f>
        <v>0</v>
      </c>
      <c r="AD255" s="69" t="s">
        <v>181</v>
      </c>
      <c r="AE255" s="68"/>
      <c r="AF255" s="154"/>
      <c r="AG255" s="154"/>
      <c r="AH255" s="154"/>
      <c r="AI255" s="154"/>
      <c r="AJ255" s="875"/>
      <c r="AK255" s="875"/>
      <c r="AL255" s="875"/>
      <c r="AM255" s="401"/>
      <c r="AN255" s="408"/>
      <c r="AO255" s="152" t="s">
        <v>181</v>
      </c>
      <c r="AP255" s="74"/>
      <c r="AQ255" s="152" t="s">
        <v>181</v>
      </c>
      <c r="AR255" s="667">
        <f>AP255+AN255</f>
        <v>0</v>
      </c>
      <c r="AS255" s="69" t="s">
        <v>181</v>
      </c>
      <c r="AT255" s="68"/>
      <c r="AU255" s="154"/>
      <c r="AV255" s="154"/>
      <c r="AW255" s="154"/>
      <c r="AX255" s="154"/>
      <c r="AY255" s="875"/>
      <c r="AZ255" s="875"/>
      <c r="BA255" s="875"/>
      <c r="BB255" s="401"/>
      <c r="BC255" s="408"/>
      <c r="BD255" s="152" t="s">
        <v>181</v>
      </c>
      <c r="BE255" s="74"/>
      <c r="BF255" s="152" t="s">
        <v>181</v>
      </c>
      <c r="BG255" s="667">
        <f>BE255+BC255</f>
        <v>0</v>
      </c>
      <c r="BH255" s="69" t="s">
        <v>181</v>
      </c>
      <c r="BI255" s="68"/>
      <c r="BJ255" s="154"/>
      <c r="BK255" s="154"/>
      <c r="BL255" s="154"/>
      <c r="BM255" s="154"/>
      <c r="BN255" s="875"/>
      <c r="BO255" s="875"/>
      <c r="BP255" s="875"/>
      <c r="BQ255" s="401"/>
      <c r="BR255" s="408"/>
      <c r="BS255" s="152" t="s">
        <v>181</v>
      </c>
      <c r="BT255" s="74"/>
      <c r="BU255" s="152" t="s">
        <v>181</v>
      </c>
      <c r="BV255" s="667">
        <f>BT255+BR255</f>
        <v>0</v>
      </c>
      <c r="BW255" s="69" t="s">
        <v>181</v>
      </c>
      <c r="BX255" s="68"/>
      <c r="BY255" s="154"/>
      <c r="BZ255" s="154"/>
      <c r="CA255" s="154"/>
      <c r="CB255" s="154"/>
      <c r="CC255" s="875"/>
      <c r="CD255" s="875"/>
      <c r="CE255" s="875"/>
      <c r="CF255" s="401"/>
      <c r="CG255" s="408"/>
      <c r="CH255" s="152" t="s">
        <v>181</v>
      </c>
      <c r="CI255" s="74"/>
      <c r="CJ255" s="152" t="s">
        <v>181</v>
      </c>
      <c r="CK255" s="667">
        <f>CI255+CG255</f>
        <v>0</v>
      </c>
      <c r="CL255" s="69" t="s">
        <v>181</v>
      </c>
      <c r="CM255" s="185" t="s">
        <v>181</v>
      </c>
      <c r="CN255" s="185"/>
      <c r="CO255" s="185"/>
      <c r="CP255" s="661" t="s">
        <v>181</v>
      </c>
      <c r="CQ255" s="188"/>
      <c r="CR255" s="729"/>
      <c r="CS255" s="56"/>
      <c r="CT255" s="132"/>
      <c r="CU255" s="132"/>
      <c r="CV255" s="132"/>
      <c r="CW255" s="132"/>
      <c r="CX255" s="132"/>
      <c r="CY255" s="132"/>
      <c r="CZ255" s="127"/>
      <c r="DA255" s="127"/>
      <c r="DB255" s="127"/>
      <c r="DC255" s="127"/>
      <c r="DD255" s="127"/>
      <c r="DE255" s="127"/>
      <c r="DF255" s="127"/>
      <c r="DG255" s="127"/>
      <c r="DH255" s="127"/>
      <c r="DI255" s="127"/>
      <c r="DJ255" s="127"/>
      <c r="DK255" s="127"/>
      <c r="DL255" s="127"/>
      <c r="DM255" s="127"/>
      <c r="DN255" s="127"/>
      <c r="DO255" s="127"/>
      <c r="DP255" s="127"/>
      <c r="DQ255" s="127"/>
      <c r="DR255" s="127"/>
      <c r="DS255" s="127"/>
      <c r="DT255" s="127"/>
      <c r="DU255" s="127"/>
      <c r="DV255" s="127"/>
      <c r="DW255" s="127"/>
      <c r="DX255" s="127"/>
      <c r="DY255" s="127"/>
      <c r="DZ255" s="127"/>
      <c r="EA255" s="127"/>
      <c r="EB255" s="127"/>
      <c r="EC255" s="132"/>
      <c r="ED255" s="127"/>
      <c r="EE255" s="127"/>
      <c r="EF255" s="127"/>
      <c r="EG255" s="127"/>
      <c r="EH255" s="127"/>
      <c r="EI255" s="127"/>
      <c r="EJ255" s="127"/>
      <c r="EK255" s="127"/>
      <c r="EL255" s="127"/>
      <c r="EM255" s="127"/>
      <c r="EN255" s="127"/>
      <c r="EO255" s="127"/>
      <c r="EP255" s="127"/>
      <c r="EQ255" s="127"/>
      <c r="ER255" s="127"/>
      <c r="ES255" s="127"/>
      <c r="ET255" s="127"/>
      <c r="EU255" s="127"/>
      <c r="EV255" s="127"/>
      <c r="EW255" s="127"/>
      <c r="EX255" s="127"/>
      <c r="EY255" s="127"/>
      <c r="EZ255" s="127"/>
      <c r="FA255" s="127"/>
      <c r="FB255" s="127"/>
      <c r="FC255" s="127"/>
      <c r="FD255" s="127"/>
      <c r="FE255" s="127"/>
      <c r="FF255" s="127"/>
      <c r="FG255" s="127"/>
      <c r="FH255" s="127"/>
      <c r="FI255" s="127"/>
      <c r="FJ255" s="127"/>
      <c r="FK255" s="127"/>
      <c r="FL255" s="127"/>
    </row>
    <row r="256" spans="1:168" s="58" customFormat="1" ht="9.9499999999999993" hidden="1" customHeight="1">
      <c r="A256" s="639"/>
      <c r="B256" s="720"/>
      <c r="C256" s="721"/>
      <c r="D256" s="721"/>
      <c r="E256" s="721"/>
      <c r="F256" s="721"/>
      <c r="G256" s="721"/>
      <c r="H256" s="721"/>
      <c r="I256" s="721"/>
      <c r="J256" s="721"/>
      <c r="K256" s="721"/>
      <c r="L256" s="721"/>
      <c r="M256" s="721"/>
      <c r="N256" s="721"/>
      <c r="O256" s="723"/>
      <c r="P256" s="68"/>
      <c r="Q256" s="154"/>
      <c r="R256" s="154"/>
      <c r="S256" s="154"/>
      <c r="T256" s="154"/>
      <c r="U256" s="875"/>
      <c r="V256" s="875"/>
      <c r="W256" s="875"/>
      <c r="X256" s="401"/>
      <c r="Y256" s="875"/>
      <c r="Z256" s="875"/>
      <c r="AA256" s="875"/>
      <c r="AB256" s="875"/>
      <c r="AC256" s="875"/>
      <c r="AD256" s="69" t="s">
        <v>181</v>
      </c>
      <c r="AE256" s="68"/>
      <c r="AF256" s="154"/>
      <c r="AG256" s="154"/>
      <c r="AH256" s="154"/>
      <c r="AI256" s="154"/>
      <c r="AJ256" s="875"/>
      <c r="AK256" s="875"/>
      <c r="AL256" s="875"/>
      <c r="AM256" s="401"/>
      <c r="AN256" s="875"/>
      <c r="AO256" s="875"/>
      <c r="AP256" s="875"/>
      <c r="AQ256" s="875"/>
      <c r="AR256" s="875"/>
      <c r="AS256" s="69" t="s">
        <v>181</v>
      </c>
      <c r="AT256" s="68"/>
      <c r="AU256" s="154"/>
      <c r="AV256" s="154"/>
      <c r="AW256" s="154"/>
      <c r="AX256" s="154"/>
      <c r="AY256" s="875"/>
      <c r="AZ256" s="875"/>
      <c r="BA256" s="875"/>
      <c r="BB256" s="401"/>
      <c r="BC256" s="875"/>
      <c r="BD256" s="875"/>
      <c r="BE256" s="875"/>
      <c r="BF256" s="875"/>
      <c r="BG256" s="875"/>
      <c r="BH256" s="69" t="s">
        <v>181</v>
      </c>
      <c r="BI256" s="68"/>
      <c r="BJ256" s="154"/>
      <c r="BK256" s="154"/>
      <c r="BL256" s="154"/>
      <c r="BM256" s="154"/>
      <c r="BN256" s="875"/>
      <c r="BO256" s="875"/>
      <c r="BP256" s="875"/>
      <c r="BQ256" s="401"/>
      <c r="BR256" s="875"/>
      <c r="BS256" s="875"/>
      <c r="BT256" s="875"/>
      <c r="BU256" s="875"/>
      <c r="BV256" s="875"/>
      <c r="BW256" s="69" t="s">
        <v>181</v>
      </c>
      <c r="BX256" s="68"/>
      <c r="BY256" s="154"/>
      <c r="BZ256" s="154"/>
      <c r="CA256" s="154"/>
      <c r="CB256" s="154"/>
      <c r="CC256" s="875"/>
      <c r="CD256" s="875"/>
      <c r="CE256" s="875"/>
      <c r="CF256" s="401"/>
      <c r="CG256" s="875"/>
      <c r="CH256" s="875"/>
      <c r="CI256" s="875"/>
      <c r="CJ256" s="875"/>
      <c r="CK256" s="875"/>
      <c r="CL256" s="69" t="s">
        <v>181</v>
      </c>
      <c r="CM256" s="185" t="s">
        <v>181</v>
      </c>
      <c r="CN256" s="185"/>
      <c r="CO256" s="185"/>
      <c r="CP256" s="661" t="s">
        <v>181</v>
      </c>
      <c r="CQ256" s="188"/>
      <c r="CR256" s="729"/>
      <c r="CS256" s="56"/>
      <c r="CT256" s="132"/>
      <c r="CU256" s="132"/>
      <c r="CV256" s="132"/>
      <c r="CW256" s="132"/>
      <c r="CX256" s="132"/>
      <c r="CY256" s="132"/>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32"/>
      <c r="ED256" s="127"/>
      <c r="EE256" s="127"/>
      <c r="EF256" s="127"/>
      <c r="EG256" s="127"/>
      <c r="EH256" s="127"/>
      <c r="EI256" s="127"/>
      <c r="EJ256" s="127"/>
      <c r="EK256" s="127"/>
      <c r="EL256" s="127"/>
      <c r="EM256" s="127"/>
      <c r="EN256" s="127"/>
      <c r="EO256" s="127"/>
      <c r="EP256" s="127"/>
      <c r="EQ256" s="127"/>
      <c r="ER256" s="127"/>
      <c r="ES256" s="127"/>
      <c r="ET256" s="127"/>
      <c r="EU256" s="127"/>
      <c r="EV256" s="127"/>
      <c r="EW256" s="127"/>
      <c r="EX256" s="127"/>
      <c r="EY256" s="127"/>
      <c r="EZ256" s="127"/>
      <c r="FA256" s="127"/>
      <c r="FB256" s="127"/>
      <c r="FC256" s="127"/>
      <c r="FD256" s="127"/>
      <c r="FE256" s="127"/>
      <c r="FF256" s="127"/>
      <c r="FG256" s="127"/>
      <c r="FH256" s="127"/>
      <c r="FI256" s="127"/>
      <c r="FJ256" s="127"/>
      <c r="FK256" s="127"/>
      <c r="FL256" s="127"/>
    </row>
    <row r="257" spans="1:168" s="58" customFormat="1" ht="20.25" hidden="1" customHeight="1">
      <c r="A257" s="639"/>
      <c r="B257" s="720"/>
      <c r="C257" s="1076"/>
      <c r="D257" s="1268"/>
      <c r="E257" s="701"/>
      <c r="F257" s="865"/>
      <c r="G257" s="701" t="s">
        <v>181</v>
      </c>
      <c r="H257" s="866"/>
      <c r="I257" s="701" t="s">
        <v>181</v>
      </c>
      <c r="J257" s="866"/>
      <c r="K257" s="701" t="s">
        <v>181</v>
      </c>
      <c r="L257" s="866"/>
      <c r="M257" s="701" t="s">
        <v>181</v>
      </c>
      <c r="N257" s="866"/>
      <c r="O257" s="723" t="s">
        <v>181</v>
      </c>
      <c r="P257" s="68" t="s">
        <v>181</v>
      </c>
      <c r="Q257" s="154"/>
      <c r="R257" s="154"/>
      <c r="S257" s="154"/>
      <c r="T257" s="154"/>
      <c r="U257" s="875"/>
      <c r="V257" s="875"/>
      <c r="W257" s="875"/>
      <c r="X257" s="401"/>
      <c r="Y257" s="410"/>
      <c r="Z257" s="152" t="s">
        <v>181</v>
      </c>
      <c r="AA257" s="74"/>
      <c r="AB257" s="152" t="s">
        <v>181</v>
      </c>
      <c r="AC257" s="400">
        <f>AA257+Y257</f>
        <v>0</v>
      </c>
      <c r="AD257" s="69" t="s">
        <v>181</v>
      </c>
      <c r="AE257" s="68" t="s">
        <v>181</v>
      </c>
      <c r="AF257" s="154"/>
      <c r="AG257" s="154"/>
      <c r="AH257" s="154"/>
      <c r="AI257" s="154"/>
      <c r="AJ257" s="875"/>
      <c r="AK257" s="875"/>
      <c r="AL257" s="875"/>
      <c r="AM257" s="401"/>
      <c r="AN257" s="410"/>
      <c r="AO257" s="152" t="s">
        <v>181</v>
      </c>
      <c r="AP257" s="74"/>
      <c r="AQ257" s="152" t="s">
        <v>181</v>
      </c>
      <c r="AR257" s="400">
        <f>AP257+AN257</f>
        <v>0</v>
      </c>
      <c r="AS257" s="69" t="s">
        <v>181</v>
      </c>
      <c r="AT257" s="68" t="s">
        <v>181</v>
      </c>
      <c r="AU257" s="154"/>
      <c r="AV257" s="154"/>
      <c r="AW257" s="154"/>
      <c r="AX257" s="154"/>
      <c r="AY257" s="875"/>
      <c r="AZ257" s="875"/>
      <c r="BA257" s="875"/>
      <c r="BB257" s="401"/>
      <c r="BC257" s="410"/>
      <c r="BD257" s="152" t="s">
        <v>181</v>
      </c>
      <c r="BE257" s="74"/>
      <c r="BF257" s="152" t="s">
        <v>181</v>
      </c>
      <c r="BG257" s="400">
        <f>BE257+BC257</f>
        <v>0</v>
      </c>
      <c r="BH257" s="69" t="s">
        <v>181</v>
      </c>
      <c r="BI257" s="68" t="s">
        <v>181</v>
      </c>
      <c r="BJ257" s="154"/>
      <c r="BK257" s="154"/>
      <c r="BL257" s="154"/>
      <c r="BM257" s="154"/>
      <c r="BN257" s="875"/>
      <c r="BO257" s="875"/>
      <c r="BP257" s="875"/>
      <c r="BQ257" s="401"/>
      <c r="BR257" s="410"/>
      <c r="BS257" s="152" t="s">
        <v>181</v>
      </c>
      <c r="BT257" s="74"/>
      <c r="BU257" s="152" t="s">
        <v>181</v>
      </c>
      <c r="BV257" s="400">
        <f>BT257+BR257</f>
        <v>0</v>
      </c>
      <c r="BW257" s="69" t="s">
        <v>181</v>
      </c>
      <c r="BX257" s="68" t="s">
        <v>181</v>
      </c>
      <c r="BY257" s="154"/>
      <c r="BZ257" s="154"/>
      <c r="CA257" s="154"/>
      <c r="CB257" s="154"/>
      <c r="CC257" s="875"/>
      <c r="CD257" s="875"/>
      <c r="CE257" s="875"/>
      <c r="CF257" s="401"/>
      <c r="CG257" s="410"/>
      <c r="CH257" s="152" t="s">
        <v>181</v>
      </c>
      <c r="CI257" s="74"/>
      <c r="CJ257" s="152" t="s">
        <v>181</v>
      </c>
      <c r="CK257" s="400">
        <f>CI257+CG257</f>
        <v>0</v>
      </c>
      <c r="CL257" s="69" t="s">
        <v>181</v>
      </c>
      <c r="CM257" s="185" t="s">
        <v>181</v>
      </c>
      <c r="CN257" s="185"/>
      <c r="CO257" s="185"/>
      <c r="CP257" s="661" t="s">
        <v>181</v>
      </c>
      <c r="CQ257" s="188" t="s">
        <v>181</v>
      </c>
      <c r="CR257" s="729"/>
      <c r="CS257" s="56" t="s">
        <v>181</v>
      </c>
      <c r="CT257" s="132" t="s">
        <v>181</v>
      </c>
      <c r="CU257" s="132" t="s">
        <v>181</v>
      </c>
      <c r="CV257" s="132" t="s">
        <v>181</v>
      </c>
      <c r="CW257" s="132" t="s">
        <v>181</v>
      </c>
      <c r="CX257" s="132" t="s">
        <v>181</v>
      </c>
      <c r="CY257" s="132" t="s">
        <v>181</v>
      </c>
      <c r="CZ257" s="127"/>
      <c r="DA257" s="127"/>
      <c r="DB257" s="127"/>
      <c r="DC257" s="127"/>
      <c r="DD257" s="127"/>
      <c r="DE257" s="127"/>
      <c r="DF257" s="127"/>
      <c r="DG257" s="127"/>
      <c r="DH257" s="127"/>
      <c r="DI257" s="127"/>
      <c r="DJ257" s="127"/>
      <c r="DK257" s="127"/>
      <c r="DL257" s="127"/>
      <c r="DM257" s="127"/>
      <c r="DN257" s="127"/>
      <c r="DO257" s="127"/>
      <c r="DP257" s="127"/>
      <c r="DQ257" s="127"/>
      <c r="DR257" s="127"/>
      <c r="DS257" s="127"/>
      <c r="DT257" s="127"/>
      <c r="DU257" s="127"/>
      <c r="DV257" s="127"/>
      <c r="DW257" s="127"/>
      <c r="DX257" s="127"/>
      <c r="DY257" s="127"/>
      <c r="DZ257" s="127"/>
      <c r="EA257" s="127"/>
      <c r="EB257" s="127"/>
      <c r="EC257" s="132" t="s">
        <v>181</v>
      </c>
      <c r="ED257" s="127"/>
      <c r="EE257" s="127"/>
      <c r="EF257" s="127"/>
      <c r="EG257" s="127"/>
      <c r="EH257" s="127"/>
      <c r="EI257" s="127"/>
      <c r="EJ257" s="127"/>
      <c r="EK257" s="127"/>
      <c r="EL257" s="127"/>
      <c r="EM257" s="127"/>
      <c r="EN257" s="127"/>
      <c r="EO257" s="127"/>
      <c r="EP257" s="127"/>
      <c r="EQ257" s="127"/>
      <c r="ER257" s="127"/>
      <c r="ES257" s="127"/>
      <c r="ET257" s="127"/>
      <c r="EU257" s="127"/>
      <c r="EV257" s="127"/>
      <c r="EW257" s="127"/>
      <c r="EX257" s="127"/>
      <c r="EY257" s="127"/>
      <c r="EZ257" s="127"/>
      <c r="FA257" s="127"/>
      <c r="FB257" s="127"/>
      <c r="FC257" s="127"/>
      <c r="FD257" s="127"/>
      <c r="FE257" s="127"/>
      <c r="FF257" s="127"/>
      <c r="FG257" s="127"/>
      <c r="FH257" s="127"/>
      <c r="FI257" s="127"/>
      <c r="FJ257" s="127"/>
      <c r="FK257" s="127"/>
      <c r="FL257" s="127"/>
    </row>
    <row r="258" spans="1:168" s="58" customFormat="1" ht="20.25" hidden="1" customHeight="1">
      <c r="A258" s="639"/>
      <c r="B258" s="720"/>
      <c r="C258" s="721"/>
      <c r="D258" s="721"/>
      <c r="E258" s="721"/>
      <c r="F258" s="721"/>
      <c r="G258" s="721"/>
      <c r="H258" s="721"/>
      <c r="I258" s="721"/>
      <c r="J258" s="721"/>
      <c r="K258" s="721"/>
      <c r="L258" s="721"/>
      <c r="M258" s="721"/>
      <c r="N258" s="721"/>
      <c r="O258" s="723"/>
      <c r="P258" s="68"/>
      <c r="Q258" s="154"/>
      <c r="R258" s="154"/>
      <c r="S258" s="154"/>
      <c r="T258" s="154"/>
      <c r="U258" s="875"/>
      <c r="V258" s="875"/>
      <c r="W258" s="875"/>
      <c r="X258" s="401"/>
      <c r="Y258" s="408"/>
      <c r="Z258" s="152" t="s">
        <v>181</v>
      </c>
      <c r="AA258" s="74"/>
      <c r="AB258" s="152" t="s">
        <v>181</v>
      </c>
      <c r="AC258" s="667">
        <f>AA258+Y258</f>
        <v>0</v>
      </c>
      <c r="AD258" s="69" t="s">
        <v>181</v>
      </c>
      <c r="AE258" s="68"/>
      <c r="AF258" s="154"/>
      <c r="AG258" s="154"/>
      <c r="AH258" s="154"/>
      <c r="AI258" s="154"/>
      <c r="AJ258" s="875"/>
      <c r="AK258" s="875"/>
      <c r="AL258" s="875"/>
      <c r="AM258" s="401"/>
      <c r="AN258" s="408"/>
      <c r="AO258" s="152" t="s">
        <v>181</v>
      </c>
      <c r="AP258" s="74"/>
      <c r="AQ258" s="152" t="s">
        <v>181</v>
      </c>
      <c r="AR258" s="667">
        <f>AP258+AN258</f>
        <v>0</v>
      </c>
      <c r="AS258" s="69" t="s">
        <v>181</v>
      </c>
      <c r="AT258" s="68"/>
      <c r="AU258" s="154"/>
      <c r="AV258" s="154"/>
      <c r="AW258" s="154"/>
      <c r="AX258" s="154"/>
      <c r="AY258" s="875"/>
      <c r="AZ258" s="875"/>
      <c r="BA258" s="875"/>
      <c r="BB258" s="401"/>
      <c r="BC258" s="408"/>
      <c r="BD258" s="152" t="s">
        <v>181</v>
      </c>
      <c r="BE258" s="74"/>
      <c r="BF258" s="152" t="s">
        <v>181</v>
      </c>
      <c r="BG258" s="667">
        <f>BE258+BC258</f>
        <v>0</v>
      </c>
      <c r="BH258" s="69" t="s">
        <v>181</v>
      </c>
      <c r="BI258" s="68"/>
      <c r="BJ258" s="154"/>
      <c r="BK258" s="154"/>
      <c r="BL258" s="154"/>
      <c r="BM258" s="154"/>
      <c r="BN258" s="875"/>
      <c r="BO258" s="875"/>
      <c r="BP258" s="875"/>
      <c r="BQ258" s="401"/>
      <c r="BR258" s="408"/>
      <c r="BS258" s="152" t="s">
        <v>181</v>
      </c>
      <c r="BT258" s="74"/>
      <c r="BU258" s="152" t="s">
        <v>181</v>
      </c>
      <c r="BV258" s="667">
        <f>BT258+BR258</f>
        <v>0</v>
      </c>
      <c r="BW258" s="69" t="s">
        <v>181</v>
      </c>
      <c r="BX258" s="68"/>
      <c r="BY258" s="154"/>
      <c r="BZ258" s="154"/>
      <c r="CA258" s="154"/>
      <c r="CB258" s="154"/>
      <c r="CC258" s="875"/>
      <c r="CD258" s="875"/>
      <c r="CE258" s="875"/>
      <c r="CF258" s="401"/>
      <c r="CG258" s="408"/>
      <c r="CH258" s="152" t="s">
        <v>181</v>
      </c>
      <c r="CI258" s="74"/>
      <c r="CJ258" s="152" t="s">
        <v>181</v>
      </c>
      <c r="CK258" s="667">
        <f>CI258+CG258</f>
        <v>0</v>
      </c>
      <c r="CL258" s="69" t="s">
        <v>181</v>
      </c>
      <c r="CM258" s="185" t="s">
        <v>181</v>
      </c>
      <c r="CN258" s="185"/>
      <c r="CO258" s="185"/>
      <c r="CP258" s="661" t="s">
        <v>181</v>
      </c>
      <c r="CQ258" s="188"/>
      <c r="CR258" s="729"/>
      <c r="CS258" s="56"/>
      <c r="CT258" s="132"/>
      <c r="CU258" s="132"/>
      <c r="CV258" s="132"/>
      <c r="CW258" s="132"/>
      <c r="CX258" s="132"/>
      <c r="CY258" s="132"/>
      <c r="CZ258" s="127"/>
      <c r="DA258" s="127"/>
      <c r="DB258" s="127"/>
      <c r="DC258" s="127"/>
      <c r="DD258" s="127"/>
      <c r="DE258" s="127"/>
      <c r="DF258" s="127"/>
      <c r="DG258" s="127"/>
      <c r="DH258" s="127"/>
      <c r="DI258" s="127"/>
      <c r="DJ258" s="127"/>
      <c r="DK258" s="127"/>
      <c r="DL258" s="127"/>
      <c r="DM258" s="127"/>
      <c r="DN258" s="127"/>
      <c r="DO258" s="127"/>
      <c r="DP258" s="127"/>
      <c r="DQ258" s="127"/>
      <c r="DR258" s="127"/>
      <c r="DS258" s="127"/>
      <c r="DT258" s="127"/>
      <c r="DU258" s="127"/>
      <c r="DV258" s="127"/>
      <c r="DW258" s="127"/>
      <c r="DX258" s="127"/>
      <c r="DY258" s="127"/>
      <c r="DZ258" s="127"/>
      <c r="EA258" s="127"/>
      <c r="EB258" s="127"/>
      <c r="EC258" s="132"/>
      <c r="ED258" s="127"/>
      <c r="EE258" s="127"/>
      <c r="EF258" s="127"/>
      <c r="EG258" s="127"/>
      <c r="EH258" s="127"/>
      <c r="EI258" s="127"/>
      <c r="EJ258" s="127"/>
      <c r="EK258" s="127"/>
      <c r="EL258" s="127"/>
      <c r="EM258" s="127"/>
      <c r="EN258" s="127"/>
      <c r="EO258" s="127"/>
      <c r="EP258" s="127"/>
      <c r="EQ258" s="127"/>
      <c r="ER258" s="127"/>
      <c r="ES258" s="127"/>
      <c r="ET258" s="127"/>
      <c r="EU258" s="127"/>
      <c r="EV258" s="127"/>
      <c r="EW258" s="127"/>
      <c r="EX258" s="127"/>
      <c r="EY258" s="127"/>
      <c r="EZ258" s="127"/>
      <c r="FA258" s="127"/>
      <c r="FB258" s="127"/>
      <c r="FC258" s="127"/>
      <c r="FD258" s="127"/>
      <c r="FE258" s="127"/>
      <c r="FF258" s="127"/>
      <c r="FG258" s="127"/>
      <c r="FH258" s="127"/>
      <c r="FI258" s="127"/>
      <c r="FJ258" s="127"/>
      <c r="FK258" s="127"/>
      <c r="FL258" s="127"/>
    </row>
    <row r="259" spans="1:168" s="58" customFormat="1" ht="9.9499999999999993" hidden="1" customHeight="1">
      <c r="A259" s="639"/>
      <c r="B259" s="720"/>
      <c r="C259" s="721"/>
      <c r="D259" s="721"/>
      <c r="E259" s="721"/>
      <c r="F259" s="721"/>
      <c r="G259" s="721"/>
      <c r="H259" s="721"/>
      <c r="I259" s="721"/>
      <c r="J259" s="721"/>
      <c r="K259" s="721"/>
      <c r="L259" s="721"/>
      <c r="M259" s="721"/>
      <c r="N259" s="721"/>
      <c r="O259" s="723"/>
      <c r="P259" s="68"/>
      <c r="Q259" s="154"/>
      <c r="R259" s="154"/>
      <c r="S259" s="154"/>
      <c r="T259" s="154"/>
      <c r="U259" s="875"/>
      <c r="V259" s="875"/>
      <c r="W259" s="875"/>
      <c r="X259" s="401"/>
      <c r="Y259" s="875"/>
      <c r="Z259" s="875"/>
      <c r="AA259" s="875"/>
      <c r="AB259" s="875"/>
      <c r="AC259" s="875"/>
      <c r="AD259" s="69" t="s">
        <v>181</v>
      </c>
      <c r="AE259" s="68"/>
      <c r="AF259" s="154"/>
      <c r="AG259" s="154"/>
      <c r="AH259" s="154"/>
      <c r="AI259" s="154"/>
      <c r="AJ259" s="875"/>
      <c r="AK259" s="875"/>
      <c r="AL259" s="875"/>
      <c r="AM259" s="401"/>
      <c r="AN259" s="875"/>
      <c r="AO259" s="875"/>
      <c r="AP259" s="875"/>
      <c r="AQ259" s="875"/>
      <c r="AR259" s="875"/>
      <c r="AS259" s="69" t="s">
        <v>181</v>
      </c>
      <c r="AT259" s="68"/>
      <c r="AU259" s="154"/>
      <c r="AV259" s="154"/>
      <c r="AW259" s="154"/>
      <c r="AX259" s="154"/>
      <c r="AY259" s="875"/>
      <c r="AZ259" s="875"/>
      <c r="BA259" s="875"/>
      <c r="BB259" s="401"/>
      <c r="BC259" s="875"/>
      <c r="BD259" s="875"/>
      <c r="BE259" s="875"/>
      <c r="BF259" s="875"/>
      <c r="BG259" s="875"/>
      <c r="BH259" s="69" t="s">
        <v>181</v>
      </c>
      <c r="BI259" s="68"/>
      <c r="BJ259" s="154"/>
      <c r="BK259" s="154"/>
      <c r="BL259" s="154"/>
      <c r="BM259" s="154"/>
      <c r="BN259" s="875"/>
      <c r="BO259" s="875"/>
      <c r="BP259" s="875"/>
      <c r="BQ259" s="401"/>
      <c r="BR259" s="875"/>
      <c r="BS259" s="875"/>
      <c r="BT259" s="875"/>
      <c r="BU259" s="875"/>
      <c r="BV259" s="875"/>
      <c r="BW259" s="69" t="s">
        <v>181</v>
      </c>
      <c r="BX259" s="68"/>
      <c r="BY259" s="154"/>
      <c r="BZ259" s="154"/>
      <c r="CA259" s="154"/>
      <c r="CB259" s="154"/>
      <c r="CC259" s="875"/>
      <c r="CD259" s="875"/>
      <c r="CE259" s="875"/>
      <c r="CF259" s="401"/>
      <c r="CG259" s="875"/>
      <c r="CH259" s="875"/>
      <c r="CI259" s="875"/>
      <c r="CJ259" s="875"/>
      <c r="CK259" s="875"/>
      <c r="CL259" s="69" t="s">
        <v>181</v>
      </c>
      <c r="CM259" s="185" t="s">
        <v>181</v>
      </c>
      <c r="CN259" s="185"/>
      <c r="CO259" s="185"/>
      <c r="CP259" s="661" t="s">
        <v>181</v>
      </c>
      <c r="CQ259" s="188"/>
      <c r="CR259" s="729"/>
      <c r="CS259" s="56"/>
      <c r="CT259" s="132"/>
      <c r="CU259" s="132"/>
      <c r="CV259" s="132"/>
      <c r="CW259" s="132"/>
      <c r="CX259" s="132"/>
      <c r="CY259" s="132"/>
      <c r="CZ259" s="127"/>
      <c r="DA259" s="127"/>
      <c r="DB259" s="127"/>
      <c r="DC259" s="127"/>
      <c r="DD259" s="127"/>
      <c r="DE259" s="127"/>
      <c r="DF259" s="127"/>
      <c r="DG259" s="127"/>
      <c r="DH259" s="127"/>
      <c r="DI259" s="127"/>
      <c r="DJ259" s="127"/>
      <c r="DK259" s="127"/>
      <c r="DL259" s="127"/>
      <c r="DM259" s="127"/>
      <c r="DN259" s="127"/>
      <c r="DO259" s="127"/>
      <c r="DP259" s="127"/>
      <c r="DQ259" s="127"/>
      <c r="DR259" s="127"/>
      <c r="DS259" s="127"/>
      <c r="DT259" s="127"/>
      <c r="DU259" s="127"/>
      <c r="DV259" s="127"/>
      <c r="DW259" s="127"/>
      <c r="DX259" s="127"/>
      <c r="DY259" s="127"/>
      <c r="DZ259" s="127"/>
      <c r="EA259" s="127"/>
      <c r="EB259" s="127"/>
      <c r="EC259" s="132"/>
      <c r="ED259" s="127"/>
      <c r="EE259" s="127"/>
      <c r="EF259" s="127"/>
      <c r="EG259" s="127"/>
      <c r="EH259" s="127"/>
      <c r="EI259" s="127"/>
      <c r="EJ259" s="127"/>
      <c r="EK259" s="127"/>
      <c r="EL259" s="127"/>
      <c r="EM259" s="127"/>
      <c r="EN259" s="127"/>
      <c r="EO259" s="127"/>
      <c r="EP259" s="127"/>
      <c r="EQ259" s="127"/>
      <c r="ER259" s="127"/>
      <c r="ES259" s="127"/>
      <c r="ET259" s="127"/>
      <c r="EU259" s="127"/>
      <c r="EV259" s="127"/>
      <c r="EW259" s="127"/>
      <c r="EX259" s="127"/>
      <c r="EY259" s="127"/>
      <c r="EZ259" s="127"/>
      <c r="FA259" s="127"/>
      <c r="FB259" s="127"/>
      <c r="FC259" s="127"/>
      <c r="FD259" s="127"/>
      <c r="FE259" s="127"/>
      <c r="FF259" s="127"/>
      <c r="FG259" s="127"/>
      <c r="FH259" s="127"/>
      <c r="FI259" s="127"/>
      <c r="FJ259" s="127"/>
      <c r="FK259" s="127"/>
      <c r="FL259" s="127"/>
    </row>
    <row r="260" spans="1:168" s="58" customFormat="1" ht="20.25" hidden="1" customHeight="1">
      <c r="A260" s="639"/>
      <c r="B260" s="720"/>
      <c r="C260" s="1076"/>
      <c r="D260" s="1268"/>
      <c r="E260" s="701"/>
      <c r="F260" s="865"/>
      <c r="G260" s="701" t="s">
        <v>181</v>
      </c>
      <c r="H260" s="866"/>
      <c r="I260" s="701" t="s">
        <v>181</v>
      </c>
      <c r="J260" s="866"/>
      <c r="K260" s="701" t="s">
        <v>181</v>
      </c>
      <c r="L260" s="866"/>
      <c r="M260" s="701" t="s">
        <v>181</v>
      </c>
      <c r="N260" s="866"/>
      <c r="O260" s="723" t="s">
        <v>181</v>
      </c>
      <c r="P260" s="68" t="s">
        <v>181</v>
      </c>
      <c r="Q260" s="154"/>
      <c r="R260" s="154"/>
      <c r="S260" s="154"/>
      <c r="T260" s="154"/>
      <c r="U260" s="875"/>
      <c r="V260" s="875"/>
      <c r="W260" s="875"/>
      <c r="X260" s="401"/>
      <c r="Y260" s="410"/>
      <c r="Z260" s="152" t="s">
        <v>181</v>
      </c>
      <c r="AA260" s="74"/>
      <c r="AB260" s="152" t="s">
        <v>181</v>
      </c>
      <c r="AC260" s="400">
        <f>AA260+Y260</f>
        <v>0</v>
      </c>
      <c r="AD260" s="69" t="s">
        <v>181</v>
      </c>
      <c r="AE260" s="68" t="s">
        <v>181</v>
      </c>
      <c r="AF260" s="154"/>
      <c r="AG260" s="154"/>
      <c r="AH260" s="154"/>
      <c r="AI260" s="154"/>
      <c r="AJ260" s="875"/>
      <c r="AK260" s="875"/>
      <c r="AL260" s="875"/>
      <c r="AM260" s="401"/>
      <c r="AN260" s="410"/>
      <c r="AO260" s="152" t="s">
        <v>181</v>
      </c>
      <c r="AP260" s="74"/>
      <c r="AQ260" s="152" t="s">
        <v>181</v>
      </c>
      <c r="AR260" s="400">
        <f>AP260+AN260</f>
        <v>0</v>
      </c>
      <c r="AS260" s="69" t="s">
        <v>181</v>
      </c>
      <c r="AT260" s="68" t="s">
        <v>181</v>
      </c>
      <c r="AU260" s="154"/>
      <c r="AV260" s="154"/>
      <c r="AW260" s="154"/>
      <c r="AX260" s="154"/>
      <c r="AY260" s="875"/>
      <c r="AZ260" s="875"/>
      <c r="BA260" s="875"/>
      <c r="BB260" s="401"/>
      <c r="BC260" s="410"/>
      <c r="BD260" s="152" t="s">
        <v>181</v>
      </c>
      <c r="BE260" s="74"/>
      <c r="BF260" s="152" t="s">
        <v>181</v>
      </c>
      <c r="BG260" s="400">
        <f>BE260+BC260</f>
        <v>0</v>
      </c>
      <c r="BH260" s="69" t="s">
        <v>181</v>
      </c>
      <c r="BI260" s="68" t="s">
        <v>181</v>
      </c>
      <c r="BJ260" s="154"/>
      <c r="BK260" s="154"/>
      <c r="BL260" s="154"/>
      <c r="BM260" s="154"/>
      <c r="BN260" s="875"/>
      <c r="BO260" s="875"/>
      <c r="BP260" s="875"/>
      <c r="BQ260" s="401"/>
      <c r="BR260" s="410"/>
      <c r="BS260" s="152" t="s">
        <v>181</v>
      </c>
      <c r="BT260" s="74"/>
      <c r="BU260" s="152" t="s">
        <v>181</v>
      </c>
      <c r="BV260" s="400">
        <f>BT260+BR260</f>
        <v>0</v>
      </c>
      <c r="BW260" s="69" t="s">
        <v>181</v>
      </c>
      <c r="BX260" s="68" t="s">
        <v>181</v>
      </c>
      <c r="BY260" s="154"/>
      <c r="BZ260" s="154"/>
      <c r="CA260" s="154"/>
      <c r="CB260" s="154"/>
      <c r="CC260" s="875"/>
      <c r="CD260" s="875"/>
      <c r="CE260" s="875"/>
      <c r="CF260" s="401"/>
      <c r="CG260" s="410"/>
      <c r="CH260" s="152" t="s">
        <v>181</v>
      </c>
      <c r="CI260" s="74"/>
      <c r="CJ260" s="152" t="s">
        <v>181</v>
      </c>
      <c r="CK260" s="400">
        <f>CI260+CG260</f>
        <v>0</v>
      </c>
      <c r="CL260" s="69" t="s">
        <v>181</v>
      </c>
      <c r="CM260" s="185" t="s">
        <v>181</v>
      </c>
      <c r="CN260" s="185"/>
      <c r="CO260" s="185"/>
      <c r="CP260" s="661" t="s">
        <v>181</v>
      </c>
      <c r="CQ260" s="188" t="s">
        <v>181</v>
      </c>
      <c r="CR260" s="729"/>
      <c r="CS260" s="56" t="s">
        <v>181</v>
      </c>
      <c r="CT260" s="132" t="s">
        <v>181</v>
      </c>
      <c r="CU260" s="132" t="s">
        <v>181</v>
      </c>
      <c r="CV260" s="132" t="s">
        <v>181</v>
      </c>
      <c r="CW260" s="132" t="s">
        <v>181</v>
      </c>
      <c r="CX260" s="132" t="s">
        <v>181</v>
      </c>
      <c r="CY260" s="132" t="s">
        <v>181</v>
      </c>
      <c r="CZ260" s="127"/>
      <c r="DA260" s="127"/>
      <c r="DB260" s="127"/>
      <c r="DC260" s="127"/>
      <c r="DD260" s="127"/>
      <c r="DE260" s="127"/>
      <c r="DF260" s="127"/>
      <c r="DG260" s="127"/>
      <c r="DH260" s="127"/>
      <c r="DI260" s="127"/>
      <c r="DJ260" s="127"/>
      <c r="DK260" s="127"/>
      <c r="DL260" s="127"/>
      <c r="DM260" s="127"/>
      <c r="DN260" s="127"/>
      <c r="DO260" s="127"/>
      <c r="DP260" s="127"/>
      <c r="DQ260" s="127"/>
      <c r="DR260" s="127"/>
      <c r="DS260" s="127"/>
      <c r="DT260" s="127"/>
      <c r="DU260" s="127"/>
      <c r="DV260" s="127"/>
      <c r="DW260" s="127"/>
      <c r="DX260" s="127"/>
      <c r="DY260" s="127"/>
      <c r="DZ260" s="127"/>
      <c r="EA260" s="127"/>
      <c r="EB260" s="127"/>
      <c r="EC260" s="132" t="s">
        <v>181</v>
      </c>
      <c r="ED260" s="127"/>
      <c r="EE260" s="127"/>
      <c r="EF260" s="127"/>
      <c r="EG260" s="127"/>
      <c r="EH260" s="127"/>
      <c r="EI260" s="127"/>
      <c r="EJ260" s="127"/>
      <c r="EK260" s="127"/>
      <c r="EL260" s="127"/>
      <c r="EM260" s="127"/>
      <c r="EN260" s="127"/>
      <c r="EO260" s="127"/>
      <c r="EP260" s="127"/>
      <c r="EQ260" s="127"/>
      <c r="ER260" s="127"/>
      <c r="ES260" s="127"/>
      <c r="ET260" s="127"/>
      <c r="EU260" s="127"/>
      <c r="EV260" s="127"/>
      <c r="EW260" s="127"/>
      <c r="EX260" s="127"/>
      <c r="EY260" s="127"/>
      <c r="EZ260" s="127"/>
      <c r="FA260" s="127"/>
      <c r="FB260" s="127"/>
      <c r="FC260" s="127"/>
      <c r="FD260" s="127"/>
      <c r="FE260" s="127"/>
      <c r="FF260" s="127"/>
      <c r="FG260" s="127"/>
      <c r="FH260" s="127"/>
      <c r="FI260" s="127"/>
      <c r="FJ260" s="127"/>
      <c r="FK260" s="127"/>
      <c r="FL260" s="127"/>
    </row>
    <row r="261" spans="1:168" s="58" customFormat="1" ht="20.25" hidden="1" customHeight="1">
      <c r="A261" s="639"/>
      <c r="B261" s="720"/>
      <c r="C261" s="721"/>
      <c r="D261" s="721"/>
      <c r="E261" s="721"/>
      <c r="F261" s="721"/>
      <c r="G261" s="721"/>
      <c r="H261" s="721"/>
      <c r="I261" s="721"/>
      <c r="J261" s="721"/>
      <c r="K261" s="721"/>
      <c r="L261" s="721"/>
      <c r="M261" s="721"/>
      <c r="N261" s="721"/>
      <c r="O261" s="723"/>
      <c r="P261" s="68"/>
      <c r="Q261" s="154"/>
      <c r="R261" s="154"/>
      <c r="S261" s="154"/>
      <c r="T261" s="154"/>
      <c r="U261" s="875"/>
      <c r="V261" s="875"/>
      <c r="W261" s="875"/>
      <c r="X261" s="401"/>
      <c r="Y261" s="408"/>
      <c r="Z261" s="152" t="s">
        <v>181</v>
      </c>
      <c r="AA261" s="74"/>
      <c r="AB261" s="152" t="s">
        <v>181</v>
      </c>
      <c r="AC261" s="667">
        <f>AA261+Y261</f>
        <v>0</v>
      </c>
      <c r="AD261" s="69" t="s">
        <v>181</v>
      </c>
      <c r="AE261" s="68"/>
      <c r="AF261" s="154"/>
      <c r="AG261" s="154"/>
      <c r="AH261" s="154"/>
      <c r="AI261" s="154"/>
      <c r="AJ261" s="875"/>
      <c r="AK261" s="875"/>
      <c r="AL261" s="875"/>
      <c r="AM261" s="401"/>
      <c r="AN261" s="408"/>
      <c r="AO261" s="152" t="s">
        <v>181</v>
      </c>
      <c r="AP261" s="74"/>
      <c r="AQ261" s="152" t="s">
        <v>181</v>
      </c>
      <c r="AR261" s="667">
        <f>AP261+AN261</f>
        <v>0</v>
      </c>
      <c r="AS261" s="69" t="s">
        <v>181</v>
      </c>
      <c r="AT261" s="68"/>
      <c r="AU261" s="154"/>
      <c r="AV261" s="154"/>
      <c r="AW261" s="154"/>
      <c r="AX261" s="154"/>
      <c r="AY261" s="875"/>
      <c r="AZ261" s="875"/>
      <c r="BA261" s="875"/>
      <c r="BB261" s="401"/>
      <c r="BC261" s="408"/>
      <c r="BD261" s="152" t="s">
        <v>181</v>
      </c>
      <c r="BE261" s="74"/>
      <c r="BF261" s="152" t="s">
        <v>181</v>
      </c>
      <c r="BG261" s="667">
        <f>BE261+BC261</f>
        <v>0</v>
      </c>
      <c r="BH261" s="69" t="s">
        <v>181</v>
      </c>
      <c r="BI261" s="68"/>
      <c r="BJ261" s="154"/>
      <c r="BK261" s="154"/>
      <c r="BL261" s="154"/>
      <c r="BM261" s="154"/>
      <c r="BN261" s="875"/>
      <c r="BO261" s="875"/>
      <c r="BP261" s="875"/>
      <c r="BQ261" s="401"/>
      <c r="BR261" s="408"/>
      <c r="BS261" s="152" t="s">
        <v>181</v>
      </c>
      <c r="BT261" s="74"/>
      <c r="BU261" s="152" t="s">
        <v>181</v>
      </c>
      <c r="BV261" s="667">
        <f>BT261+BR261</f>
        <v>0</v>
      </c>
      <c r="BW261" s="69" t="s">
        <v>181</v>
      </c>
      <c r="BX261" s="68"/>
      <c r="BY261" s="154"/>
      <c r="BZ261" s="154"/>
      <c r="CA261" s="154"/>
      <c r="CB261" s="154"/>
      <c r="CC261" s="875"/>
      <c r="CD261" s="875"/>
      <c r="CE261" s="875"/>
      <c r="CF261" s="401"/>
      <c r="CG261" s="408"/>
      <c r="CH261" s="152" t="s">
        <v>181</v>
      </c>
      <c r="CI261" s="74"/>
      <c r="CJ261" s="152" t="s">
        <v>181</v>
      </c>
      <c r="CK261" s="667">
        <f>CI261+CG261</f>
        <v>0</v>
      </c>
      <c r="CL261" s="69" t="s">
        <v>181</v>
      </c>
      <c r="CM261" s="185" t="s">
        <v>181</v>
      </c>
      <c r="CN261" s="185"/>
      <c r="CO261" s="185"/>
      <c r="CP261" s="661" t="s">
        <v>181</v>
      </c>
      <c r="CQ261" s="188"/>
      <c r="CR261" s="729"/>
      <c r="CS261" s="56"/>
      <c r="CT261" s="132"/>
      <c r="CU261" s="132"/>
      <c r="CV261" s="132"/>
      <c r="CW261" s="132"/>
      <c r="CX261" s="132"/>
      <c r="CY261" s="132"/>
      <c r="CZ261" s="127"/>
      <c r="DA261" s="127"/>
      <c r="DB261" s="127"/>
      <c r="DC261" s="127"/>
      <c r="DD261" s="127"/>
      <c r="DE261" s="127"/>
      <c r="DF261" s="127"/>
      <c r="DG261" s="127"/>
      <c r="DH261" s="127"/>
      <c r="DI261" s="127"/>
      <c r="DJ261" s="127"/>
      <c r="DK261" s="127"/>
      <c r="DL261" s="127"/>
      <c r="DM261" s="127"/>
      <c r="DN261" s="127"/>
      <c r="DO261" s="127"/>
      <c r="DP261" s="127"/>
      <c r="DQ261" s="127"/>
      <c r="DR261" s="127"/>
      <c r="DS261" s="127"/>
      <c r="DT261" s="127"/>
      <c r="DU261" s="127"/>
      <c r="DV261" s="127"/>
      <c r="DW261" s="127"/>
      <c r="DX261" s="127"/>
      <c r="DY261" s="127"/>
      <c r="DZ261" s="127"/>
      <c r="EA261" s="127"/>
      <c r="EB261" s="127"/>
      <c r="EC261" s="132"/>
      <c r="ED261" s="127"/>
      <c r="EE261" s="127"/>
      <c r="EF261" s="127"/>
      <c r="EG261" s="127"/>
      <c r="EH261" s="127"/>
      <c r="EI261" s="127"/>
      <c r="EJ261" s="127"/>
      <c r="EK261" s="127"/>
      <c r="EL261" s="127"/>
      <c r="EM261" s="127"/>
      <c r="EN261" s="127"/>
      <c r="EO261" s="127"/>
      <c r="EP261" s="127"/>
      <c r="EQ261" s="127"/>
      <c r="ER261" s="127"/>
      <c r="ES261" s="127"/>
      <c r="ET261" s="127"/>
      <c r="EU261" s="127"/>
      <c r="EV261" s="127"/>
      <c r="EW261" s="127"/>
      <c r="EX261" s="127"/>
      <c r="EY261" s="127"/>
      <c r="EZ261" s="127"/>
      <c r="FA261" s="127"/>
      <c r="FB261" s="127"/>
      <c r="FC261" s="127"/>
      <c r="FD261" s="127"/>
      <c r="FE261" s="127"/>
      <c r="FF261" s="127"/>
      <c r="FG261" s="127"/>
      <c r="FH261" s="127"/>
      <c r="FI261" s="127"/>
      <c r="FJ261" s="127"/>
      <c r="FK261" s="127"/>
      <c r="FL261" s="127"/>
    </row>
    <row r="262" spans="1:168" s="58" customFormat="1" ht="9.9499999999999993" hidden="1" customHeight="1">
      <c r="A262" s="639"/>
      <c r="B262" s="720"/>
      <c r="C262" s="721"/>
      <c r="D262" s="721"/>
      <c r="E262" s="721"/>
      <c r="F262" s="721"/>
      <c r="G262" s="721"/>
      <c r="H262" s="721"/>
      <c r="I262" s="721"/>
      <c r="J262" s="721"/>
      <c r="K262" s="721"/>
      <c r="L262" s="721"/>
      <c r="M262" s="721"/>
      <c r="N262" s="721"/>
      <c r="O262" s="723"/>
      <c r="P262" s="68"/>
      <c r="Q262" s="154"/>
      <c r="R262" s="154"/>
      <c r="S262" s="154"/>
      <c r="T262" s="154"/>
      <c r="U262" s="875"/>
      <c r="V262" s="875"/>
      <c r="W262" s="875"/>
      <c r="X262" s="401"/>
      <c r="Y262" s="875"/>
      <c r="Z262" s="875"/>
      <c r="AA262" s="875"/>
      <c r="AB262" s="875"/>
      <c r="AC262" s="875"/>
      <c r="AD262" s="69" t="s">
        <v>181</v>
      </c>
      <c r="AE262" s="68"/>
      <c r="AF262" s="154"/>
      <c r="AG262" s="154"/>
      <c r="AH262" s="154"/>
      <c r="AI262" s="154"/>
      <c r="AJ262" s="875"/>
      <c r="AK262" s="875"/>
      <c r="AL262" s="875"/>
      <c r="AM262" s="401"/>
      <c r="AN262" s="875"/>
      <c r="AO262" s="875"/>
      <c r="AP262" s="875"/>
      <c r="AQ262" s="875"/>
      <c r="AR262" s="875"/>
      <c r="AS262" s="69" t="s">
        <v>181</v>
      </c>
      <c r="AT262" s="68"/>
      <c r="AU262" s="154"/>
      <c r="AV262" s="154"/>
      <c r="AW262" s="154"/>
      <c r="AX262" s="154"/>
      <c r="AY262" s="875"/>
      <c r="AZ262" s="875"/>
      <c r="BA262" s="875"/>
      <c r="BB262" s="401"/>
      <c r="BC262" s="875"/>
      <c r="BD262" s="875"/>
      <c r="BE262" s="875"/>
      <c r="BF262" s="875"/>
      <c r="BG262" s="875"/>
      <c r="BH262" s="69" t="s">
        <v>181</v>
      </c>
      <c r="BI262" s="68"/>
      <c r="BJ262" s="154"/>
      <c r="BK262" s="154"/>
      <c r="BL262" s="154"/>
      <c r="BM262" s="154"/>
      <c r="BN262" s="875"/>
      <c r="BO262" s="875"/>
      <c r="BP262" s="875"/>
      <c r="BQ262" s="401"/>
      <c r="BR262" s="875"/>
      <c r="BS262" s="875"/>
      <c r="BT262" s="875"/>
      <c r="BU262" s="875"/>
      <c r="BV262" s="875"/>
      <c r="BW262" s="69" t="s">
        <v>181</v>
      </c>
      <c r="BX262" s="68"/>
      <c r="BY262" s="154"/>
      <c r="BZ262" s="154"/>
      <c r="CA262" s="154"/>
      <c r="CB262" s="154"/>
      <c r="CC262" s="875"/>
      <c r="CD262" s="875"/>
      <c r="CE262" s="875"/>
      <c r="CF262" s="401"/>
      <c r="CG262" s="875"/>
      <c r="CH262" s="875"/>
      <c r="CI262" s="875"/>
      <c r="CJ262" s="875"/>
      <c r="CK262" s="875"/>
      <c r="CL262" s="69" t="s">
        <v>181</v>
      </c>
      <c r="CM262" s="185" t="s">
        <v>181</v>
      </c>
      <c r="CN262" s="185"/>
      <c r="CO262" s="185"/>
      <c r="CP262" s="661" t="s">
        <v>181</v>
      </c>
      <c r="CQ262" s="188"/>
      <c r="CR262" s="729"/>
      <c r="CS262" s="56"/>
      <c r="CT262" s="132"/>
      <c r="CU262" s="132"/>
      <c r="CV262" s="132"/>
      <c r="CW262" s="132"/>
      <c r="CX262" s="132"/>
      <c r="CY262" s="132"/>
      <c r="CZ262" s="127"/>
      <c r="DA262" s="127"/>
      <c r="DB262" s="127"/>
      <c r="DC262" s="127"/>
      <c r="DD262" s="127"/>
      <c r="DE262" s="127"/>
      <c r="DF262" s="127"/>
      <c r="DG262" s="127"/>
      <c r="DH262" s="127"/>
      <c r="DI262" s="127"/>
      <c r="DJ262" s="127"/>
      <c r="DK262" s="127"/>
      <c r="DL262" s="127"/>
      <c r="DM262" s="127"/>
      <c r="DN262" s="127"/>
      <c r="DO262" s="127"/>
      <c r="DP262" s="127"/>
      <c r="DQ262" s="127"/>
      <c r="DR262" s="127"/>
      <c r="DS262" s="127"/>
      <c r="DT262" s="127"/>
      <c r="DU262" s="127"/>
      <c r="DV262" s="127"/>
      <c r="DW262" s="127"/>
      <c r="DX262" s="127"/>
      <c r="DY262" s="127"/>
      <c r="DZ262" s="127"/>
      <c r="EA262" s="127"/>
      <c r="EB262" s="127"/>
      <c r="EC262" s="132"/>
      <c r="ED262" s="127"/>
      <c r="EE262" s="127"/>
      <c r="EF262" s="127"/>
      <c r="EG262" s="127"/>
      <c r="EH262" s="127"/>
      <c r="EI262" s="127"/>
      <c r="EJ262" s="127"/>
      <c r="EK262" s="127"/>
      <c r="EL262" s="127"/>
      <c r="EM262" s="127"/>
      <c r="EN262" s="127"/>
      <c r="EO262" s="127"/>
      <c r="EP262" s="127"/>
      <c r="EQ262" s="127"/>
      <c r="ER262" s="127"/>
      <c r="ES262" s="127"/>
      <c r="ET262" s="127"/>
      <c r="EU262" s="127"/>
      <c r="EV262" s="127"/>
      <c r="EW262" s="127"/>
      <c r="EX262" s="127"/>
      <c r="EY262" s="127"/>
      <c r="EZ262" s="127"/>
      <c r="FA262" s="127"/>
      <c r="FB262" s="127"/>
      <c r="FC262" s="127"/>
      <c r="FD262" s="127"/>
      <c r="FE262" s="127"/>
      <c r="FF262" s="127"/>
      <c r="FG262" s="127"/>
      <c r="FH262" s="127"/>
      <c r="FI262" s="127"/>
      <c r="FJ262" s="127"/>
      <c r="FK262" s="127"/>
      <c r="FL262" s="127"/>
    </row>
    <row r="263" spans="1:168" s="58" customFormat="1" ht="20.25" hidden="1" customHeight="1">
      <c r="A263" s="639"/>
      <c r="B263" s="720"/>
      <c r="C263" s="1076"/>
      <c r="D263" s="1268"/>
      <c r="E263" s="701"/>
      <c r="F263" s="865"/>
      <c r="G263" s="701" t="s">
        <v>181</v>
      </c>
      <c r="H263" s="866"/>
      <c r="I263" s="701" t="s">
        <v>181</v>
      </c>
      <c r="J263" s="866"/>
      <c r="K263" s="701" t="s">
        <v>181</v>
      </c>
      <c r="L263" s="866"/>
      <c r="M263" s="701" t="s">
        <v>181</v>
      </c>
      <c r="N263" s="866"/>
      <c r="O263" s="723" t="s">
        <v>181</v>
      </c>
      <c r="P263" s="68" t="s">
        <v>181</v>
      </c>
      <c r="Q263" s="154"/>
      <c r="R263" s="154"/>
      <c r="S263" s="154"/>
      <c r="T263" s="154"/>
      <c r="U263" s="875"/>
      <c r="V263" s="875"/>
      <c r="W263" s="875"/>
      <c r="X263" s="401"/>
      <c r="Y263" s="410"/>
      <c r="Z263" s="152" t="s">
        <v>181</v>
      </c>
      <c r="AA263" s="74"/>
      <c r="AB263" s="152" t="s">
        <v>181</v>
      </c>
      <c r="AC263" s="400">
        <f>AA263+Y263</f>
        <v>0</v>
      </c>
      <c r="AD263" s="69" t="s">
        <v>181</v>
      </c>
      <c r="AE263" s="68" t="s">
        <v>181</v>
      </c>
      <c r="AF263" s="154"/>
      <c r="AG263" s="154"/>
      <c r="AH263" s="154"/>
      <c r="AI263" s="154"/>
      <c r="AJ263" s="875"/>
      <c r="AK263" s="875"/>
      <c r="AL263" s="875"/>
      <c r="AM263" s="401"/>
      <c r="AN263" s="410"/>
      <c r="AO263" s="152" t="s">
        <v>181</v>
      </c>
      <c r="AP263" s="74"/>
      <c r="AQ263" s="152" t="s">
        <v>181</v>
      </c>
      <c r="AR263" s="400">
        <f>AP263+AN263</f>
        <v>0</v>
      </c>
      <c r="AS263" s="69" t="s">
        <v>181</v>
      </c>
      <c r="AT263" s="68" t="s">
        <v>181</v>
      </c>
      <c r="AU263" s="154"/>
      <c r="AV263" s="154"/>
      <c r="AW263" s="154"/>
      <c r="AX263" s="154"/>
      <c r="AY263" s="875"/>
      <c r="AZ263" s="875"/>
      <c r="BA263" s="875"/>
      <c r="BB263" s="401"/>
      <c r="BC263" s="410"/>
      <c r="BD263" s="152" t="s">
        <v>181</v>
      </c>
      <c r="BE263" s="74"/>
      <c r="BF263" s="152" t="s">
        <v>181</v>
      </c>
      <c r="BG263" s="400">
        <f>BE263+BC263</f>
        <v>0</v>
      </c>
      <c r="BH263" s="69" t="s">
        <v>181</v>
      </c>
      <c r="BI263" s="68" t="s">
        <v>181</v>
      </c>
      <c r="BJ263" s="154"/>
      <c r="BK263" s="154"/>
      <c r="BL263" s="154"/>
      <c r="BM263" s="154"/>
      <c r="BN263" s="875"/>
      <c r="BO263" s="875"/>
      <c r="BP263" s="875"/>
      <c r="BQ263" s="401"/>
      <c r="BR263" s="410"/>
      <c r="BS263" s="152" t="s">
        <v>181</v>
      </c>
      <c r="BT263" s="74"/>
      <c r="BU263" s="152" t="s">
        <v>181</v>
      </c>
      <c r="BV263" s="400">
        <f>BT263+BR263</f>
        <v>0</v>
      </c>
      <c r="BW263" s="69" t="s">
        <v>181</v>
      </c>
      <c r="BX263" s="68" t="s">
        <v>181</v>
      </c>
      <c r="BY263" s="154"/>
      <c r="BZ263" s="154"/>
      <c r="CA263" s="154"/>
      <c r="CB263" s="154"/>
      <c r="CC263" s="875"/>
      <c r="CD263" s="875"/>
      <c r="CE263" s="875"/>
      <c r="CF263" s="401"/>
      <c r="CG263" s="410"/>
      <c r="CH263" s="152" t="s">
        <v>181</v>
      </c>
      <c r="CI263" s="74"/>
      <c r="CJ263" s="152" t="s">
        <v>181</v>
      </c>
      <c r="CK263" s="400">
        <f>CI263+CG263</f>
        <v>0</v>
      </c>
      <c r="CL263" s="69" t="s">
        <v>181</v>
      </c>
      <c r="CM263" s="185" t="s">
        <v>181</v>
      </c>
      <c r="CN263" s="185"/>
      <c r="CO263" s="185"/>
      <c r="CP263" s="661" t="s">
        <v>181</v>
      </c>
      <c r="CQ263" s="188" t="s">
        <v>181</v>
      </c>
      <c r="CR263" s="729"/>
      <c r="CS263" s="56" t="s">
        <v>181</v>
      </c>
      <c r="CT263" s="132" t="s">
        <v>181</v>
      </c>
      <c r="CU263" s="132" t="s">
        <v>181</v>
      </c>
      <c r="CV263" s="132" t="s">
        <v>181</v>
      </c>
      <c r="CW263" s="132" t="s">
        <v>181</v>
      </c>
      <c r="CX263" s="132" t="s">
        <v>181</v>
      </c>
      <c r="CY263" s="132" t="s">
        <v>181</v>
      </c>
      <c r="CZ263" s="127"/>
      <c r="DA263" s="127"/>
      <c r="DB263" s="127"/>
      <c r="DC263" s="127"/>
      <c r="DD263" s="127"/>
      <c r="DE263" s="127"/>
      <c r="DF263" s="127"/>
      <c r="DG263" s="127"/>
      <c r="DH263" s="127"/>
      <c r="DI263" s="127"/>
      <c r="DJ263" s="127"/>
      <c r="DK263" s="127"/>
      <c r="DL263" s="127"/>
      <c r="DM263" s="127"/>
      <c r="DN263" s="127"/>
      <c r="DO263" s="127"/>
      <c r="DP263" s="127"/>
      <c r="DQ263" s="127"/>
      <c r="DR263" s="127"/>
      <c r="DS263" s="127"/>
      <c r="DT263" s="127"/>
      <c r="DU263" s="127"/>
      <c r="DV263" s="127"/>
      <c r="DW263" s="127"/>
      <c r="DX263" s="127"/>
      <c r="DY263" s="127"/>
      <c r="DZ263" s="127"/>
      <c r="EA263" s="127"/>
      <c r="EB263" s="127"/>
      <c r="EC263" s="132" t="s">
        <v>181</v>
      </c>
      <c r="ED263" s="127"/>
      <c r="EE263" s="127"/>
      <c r="EF263" s="127"/>
      <c r="EG263" s="127"/>
      <c r="EH263" s="127"/>
      <c r="EI263" s="127"/>
      <c r="EJ263" s="127"/>
      <c r="EK263" s="127"/>
      <c r="EL263" s="127"/>
      <c r="EM263" s="127"/>
      <c r="EN263" s="127"/>
      <c r="EO263" s="127"/>
      <c r="EP263" s="127"/>
      <c r="EQ263" s="127"/>
      <c r="ER263" s="127"/>
      <c r="ES263" s="127"/>
      <c r="ET263" s="127"/>
      <c r="EU263" s="127"/>
      <c r="EV263" s="127"/>
      <c r="EW263" s="127"/>
      <c r="EX263" s="127"/>
      <c r="EY263" s="127"/>
      <c r="EZ263" s="127"/>
      <c r="FA263" s="127"/>
      <c r="FB263" s="127"/>
      <c r="FC263" s="127"/>
      <c r="FD263" s="127"/>
      <c r="FE263" s="127"/>
      <c r="FF263" s="127"/>
      <c r="FG263" s="127"/>
      <c r="FH263" s="127"/>
      <c r="FI263" s="127"/>
      <c r="FJ263" s="127"/>
      <c r="FK263" s="127"/>
      <c r="FL263" s="127"/>
    </row>
    <row r="264" spans="1:168" s="58" customFormat="1" ht="20.25" hidden="1" customHeight="1">
      <c r="A264" s="639"/>
      <c r="B264" s="720"/>
      <c r="C264" s="721"/>
      <c r="D264" s="721"/>
      <c r="E264" s="721"/>
      <c r="F264" s="721"/>
      <c r="G264" s="721"/>
      <c r="H264" s="721"/>
      <c r="I264" s="721"/>
      <c r="J264" s="721"/>
      <c r="K264" s="721"/>
      <c r="L264" s="721"/>
      <c r="M264" s="721"/>
      <c r="N264" s="721"/>
      <c r="O264" s="723"/>
      <c r="P264" s="68"/>
      <c r="Q264" s="154"/>
      <c r="R264" s="154"/>
      <c r="S264" s="154"/>
      <c r="T264" s="154"/>
      <c r="U264" s="875"/>
      <c r="V264" s="875"/>
      <c r="W264" s="875"/>
      <c r="X264" s="401"/>
      <c r="Y264" s="408"/>
      <c r="Z264" s="152" t="s">
        <v>181</v>
      </c>
      <c r="AA264" s="74"/>
      <c r="AB264" s="152" t="s">
        <v>181</v>
      </c>
      <c r="AC264" s="667">
        <f>AA264+Y264</f>
        <v>0</v>
      </c>
      <c r="AD264" s="69" t="s">
        <v>181</v>
      </c>
      <c r="AE264" s="68"/>
      <c r="AF264" s="154"/>
      <c r="AG264" s="154"/>
      <c r="AH264" s="154"/>
      <c r="AI264" s="154"/>
      <c r="AJ264" s="875"/>
      <c r="AK264" s="875"/>
      <c r="AL264" s="875"/>
      <c r="AM264" s="401"/>
      <c r="AN264" s="408"/>
      <c r="AO264" s="152" t="s">
        <v>181</v>
      </c>
      <c r="AP264" s="74"/>
      <c r="AQ264" s="152" t="s">
        <v>181</v>
      </c>
      <c r="AR264" s="667">
        <f>AP264+AN264</f>
        <v>0</v>
      </c>
      <c r="AS264" s="69" t="s">
        <v>181</v>
      </c>
      <c r="AT264" s="68"/>
      <c r="AU264" s="154"/>
      <c r="AV264" s="154"/>
      <c r="AW264" s="154"/>
      <c r="AX264" s="154"/>
      <c r="AY264" s="875"/>
      <c r="AZ264" s="875"/>
      <c r="BA264" s="875"/>
      <c r="BB264" s="401"/>
      <c r="BC264" s="408"/>
      <c r="BD264" s="152" t="s">
        <v>181</v>
      </c>
      <c r="BE264" s="74"/>
      <c r="BF264" s="152" t="s">
        <v>181</v>
      </c>
      <c r="BG264" s="667">
        <f>BE264+BC264</f>
        <v>0</v>
      </c>
      <c r="BH264" s="69" t="s">
        <v>181</v>
      </c>
      <c r="BI264" s="68"/>
      <c r="BJ264" s="154"/>
      <c r="BK264" s="154"/>
      <c r="BL264" s="154"/>
      <c r="BM264" s="154"/>
      <c r="BN264" s="875"/>
      <c r="BO264" s="875"/>
      <c r="BP264" s="875"/>
      <c r="BQ264" s="401"/>
      <c r="BR264" s="408"/>
      <c r="BS264" s="152" t="s">
        <v>181</v>
      </c>
      <c r="BT264" s="74"/>
      <c r="BU264" s="152" t="s">
        <v>181</v>
      </c>
      <c r="BV264" s="667">
        <f>BT264+BR264</f>
        <v>0</v>
      </c>
      <c r="BW264" s="69" t="s">
        <v>181</v>
      </c>
      <c r="BX264" s="68"/>
      <c r="BY264" s="154"/>
      <c r="BZ264" s="154"/>
      <c r="CA264" s="154"/>
      <c r="CB264" s="154"/>
      <c r="CC264" s="875"/>
      <c r="CD264" s="875"/>
      <c r="CE264" s="875"/>
      <c r="CF264" s="401"/>
      <c r="CG264" s="408"/>
      <c r="CH264" s="152" t="s">
        <v>181</v>
      </c>
      <c r="CI264" s="74"/>
      <c r="CJ264" s="152" t="s">
        <v>181</v>
      </c>
      <c r="CK264" s="667">
        <f>CI264+CG264</f>
        <v>0</v>
      </c>
      <c r="CL264" s="69" t="s">
        <v>181</v>
      </c>
      <c r="CM264" s="185" t="s">
        <v>181</v>
      </c>
      <c r="CN264" s="185"/>
      <c r="CO264" s="185"/>
      <c r="CP264" s="661" t="s">
        <v>181</v>
      </c>
      <c r="CQ264" s="188"/>
      <c r="CR264" s="729"/>
      <c r="CS264" s="56"/>
      <c r="CT264" s="132"/>
      <c r="CU264" s="132"/>
      <c r="CV264" s="132"/>
      <c r="CW264" s="132"/>
      <c r="CX264" s="132"/>
      <c r="CY264" s="132"/>
      <c r="CZ264" s="127"/>
      <c r="DA264" s="127"/>
      <c r="DB264" s="127"/>
      <c r="DC264" s="127"/>
      <c r="DD264" s="127"/>
      <c r="DE264" s="127"/>
      <c r="DF264" s="127"/>
      <c r="DG264" s="127"/>
      <c r="DH264" s="127"/>
      <c r="DI264" s="127"/>
      <c r="DJ264" s="127"/>
      <c r="DK264" s="127"/>
      <c r="DL264" s="127"/>
      <c r="DM264" s="127"/>
      <c r="DN264" s="127"/>
      <c r="DO264" s="127"/>
      <c r="DP264" s="127"/>
      <c r="DQ264" s="127"/>
      <c r="DR264" s="127"/>
      <c r="DS264" s="127"/>
      <c r="DT264" s="127"/>
      <c r="DU264" s="127"/>
      <c r="DV264" s="127"/>
      <c r="DW264" s="127"/>
      <c r="DX264" s="127"/>
      <c r="DY264" s="127"/>
      <c r="DZ264" s="127"/>
      <c r="EA264" s="127"/>
      <c r="EB264" s="127"/>
      <c r="EC264" s="132"/>
      <c r="ED264" s="127"/>
      <c r="EE264" s="127"/>
      <c r="EF264" s="127"/>
      <c r="EG264" s="127"/>
      <c r="EH264" s="127"/>
      <c r="EI264" s="127"/>
      <c r="EJ264" s="127"/>
      <c r="EK264" s="127"/>
      <c r="EL264" s="127"/>
      <c r="EM264" s="127"/>
      <c r="EN264" s="127"/>
      <c r="EO264" s="127"/>
      <c r="EP264" s="127"/>
      <c r="EQ264" s="127"/>
      <c r="ER264" s="127"/>
      <c r="ES264" s="127"/>
      <c r="ET264" s="127"/>
      <c r="EU264" s="127"/>
      <c r="EV264" s="127"/>
      <c r="EW264" s="127"/>
      <c r="EX264" s="127"/>
      <c r="EY264" s="127"/>
      <c r="EZ264" s="127"/>
      <c r="FA264" s="127"/>
      <c r="FB264" s="127"/>
      <c r="FC264" s="127"/>
      <c r="FD264" s="127"/>
      <c r="FE264" s="127"/>
      <c r="FF264" s="127"/>
      <c r="FG264" s="127"/>
      <c r="FH264" s="127"/>
      <c r="FI264" s="127"/>
      <c r="FJ264" s="127"/>
      <c r="FK264" s="127"/>
      <c r="FL264" s="127"/>
    </row>
    <row r="265" spans="1:168" s="58" customFormat="1" ht="9.9499999999999993" hidden="1" customHeight="1">
      <c r="A265" s="639"/>
      <c r="B265" s="720"/>
      <c r="C265" s="721"/>
      <c r="D265" s="721"/>
      <c r="E265" s="721"/>
      <c r="F265" s="721"/>
      <c r="G265" s="721"/>
      <c r="H265" s="721"/>
      <c r="I265" s="721"/>
      <c r="J265" s="721"/>
      <c r="K265" s="721"/>
      <c r="L265" s="721"/>
      <c r="M265" s="721"/>
      <c r="N265" s="721"/>
      <c r="O265" s="723"/>
      <c r="P265" s="68"/>
      <c r="Q265" s="154"/>
      <c r="R265" s="154"/>
      <c r="S265" s="154"/>
      <c r="T265" s="154"/>
      <c r="U265" s="875"/>
      <c r="V265" s="875"/>
      <c r="W265" s="875"/>
      <c r="X265" s="401"/>
      <c r="Y265" s="875"/>
      <c r="Z265" s="875"/>
      <c r="AA265" s="875"/>
      <c r="AB265" s="875"/>
      <c r="AC265" s="875"/>
      <c r="AD265" s="69" t="s">
        <v>181</v>
      </c>
      <c r="AE265" s="68"/>
      <c r="AF265" s="154"/>
      <c r="AG265" s="154"/>
      <c r="AH265" s="154"/>
      <c r="AI265" s="154"/>
      <c r="AJ265" s="875"/>
      <c r="AK265" s="875"/>
      <c r="AL265" s="875"/>
      <c r="AM265" s="401"/>
      <c r="AN265" s="875"/>
      <c r="AO265" s="875"/>
      <c r="AP265" s="875"/>
      <c r="AQ265" s="875"/>
      <c r="AR265" s="875"/>
      <c r="AS265" s="69" t="s">
        <v>181</v>
      </c>
      <c r="AT265" s="68"/>
      <c r="AU265" s="154"/>
      <c r="AV265" s="154"/>
      <c r="AW265" s="154"/>
      <c r="AX265" s="154"/>
      <c r="AY265" s="875"/>
      <c r="AZ265" s="875"/>
      <c r="BA265" s="875"/>
      <c r="BB265" s="401"/>
      <c r="BC265" s="875"/>
      <c r="BD265" s="875"/>
      <c r="BE265" s="875"/>
      <c r="BF265" s="875"/>
      <c r="BG265" s="875"/>
      <c r="BH265" s="69" t="s">
        <v>181</v>
      </c>
      <c r="BI265" s="68"/>
      <c r="BJ265" s="154"/>
      <c r="BK265" s="154"/>
      <c r="BL265" s="154"/>
      <c r="BM265" s="154"/>
      <c r="BN265" s="875"/>
      <c r="BO265" s="875"/>
      <c r="BP265" s="875"/>
      <c r="BQ265" s="401"/>
      <c r="BR265" s="875"/>
      <c r="BS265" s="875"/>
      <c r="BT265" s="875"/>
      <c r="BU265" s="875"/>
      <c r="BV265" s="875"/>
      <c r="BW265" s="69" t="s">
        <v>181</v>
      </c>
      <c r="BX265" s="68"/>
      <c r="BY265" s="154"/>
      <c r="BZ265" s="154"/>
      <c r="CA265" s="154"/>
      <c r="CB265" s="154"/>
      <c r="CC265" s="875"/>
      <c r="CD265" s="875"/>
      <c r="CE265" s="875"/>
      <c r="CF265" s="401"/>
      <c r="CG265" s="875"/>
      <c r="CH265" s="875"/>
      <c r="CI265" s="875"/>
      <c r="CJ265" s="875"/>
      <c r="CK265" s="875"/>
      <c r="CL265" s="69" t="s">
        <v>181</v>
      </c>
      <c r="CM265" s="185" t="s">
        <v>181</v>
      </c>
      <c r="CN265" s="185"/>
      <c r="CO265" s="185"/>
      <c r="CP265" s="661" t="s">
        <v>181</v>
      </c>
      <c r="CQ265" s="188"/>
      <c r="CR265" s="729"/>
      <c r="CS265" s="56"/>
      <c r="CT265" s="132"/>
      <c r="CU265" s="132"/>
      <c r="CV265" s="132"/>
      <c r="CW265" s="132"/>
      <c r="CX265" s="132"/>
      <c r="CY265" s="132"/>
      <c r="CZ265" s="127"/>
      <c r="DA265" s="127"/>
      <c r="DB265" s="127"/>
      <c r="DC265" s="127"/>
      <c r="DD265" s="127"/>
      <c r="DE265" s="127"/>
      <c r="DF265" s="127"/>
      <c r="DG265" s="127"/>
      <c r="DH265" s="127"/>
      <c r="DI265" s="127"/>
      <c r="DJ265" s="127"/>
      <c r="DK265" s="127"/>
      <c r="DL265" s="127"/>
      <c r="DM265" s="127"/>
      <c r="DN265" s="127"/>
      <c r="DO265" s="127"/>
      <c r="DP265" s="127"/>
      <c r="DQ265" s="127"/>
      <c r="DR265" s="127"/>
      <c r="DS265" s="127"/>
      <c r="DT265" s="127"/>
      <c r="DU265" s="127"/>
      <c r="DV265" s="127"/>
      <c r="DW265" s="127"/>
      <c r="DX265" s="127"/>
      <c r="DY265" s="127"/>
      <c r="DZ265" s="127"/>
      <c r="EA265" s="127"/>
      <c r="EB265" s="127"/>
      <c r="EC265" s="132"/>
      <c r="ED265" s="127"/>
      <c r="EE265" s="127"/>
      <c r="EF265" s="127"/>
      <c r="EG265" s="127"/>
      <c r="EH265" s="127"/>
      <c r="EI265" s="127"/>
      <c r="EJ265" s="127"/>
      <c r="EK265" s="127"/>
      <c r="EL265" s="127"/>
      <c r="EM265" s="127"/>
      <c r="EN265" s="127"/>
      <c r="EO265" s="127"/>
      <c r="EP265" s="127"/>
      <c r="EQ265" s="127"/>
      <c r="ER265" s="127"/>
      <c r="ES265" s="127"/>
      <c r="ET265" s="127"/>
      <c r="EU265" s="127"/>
      <c r="EV265" s="127"/>
      <c r="EW265" s="127"/>
      <c r="EX265" s="127"/>
      <c r="EY265" s="127"/>
      <c r="EZ265" s="127"/>
      <c r="FA265" s="127"/>
      <c r="FB265" s="127"/>
      <c r="FC265" s="127"/>
      <c r="FD265" s="127"/>
      <c r="FE265" s="127"/>
      <c r="FF265" s="127"/>
      <c r="FG265" s="127"/>
      <c r="FH265" s="127"/>
      <c r="FI265" s="127"/>
      <c r="FJ265" s="127"/>
      <c r="FK265" s="127"/>
      <c r="FL265" s="127"/>
    </row>
    <row r="266" spans="1:168" s="58" customFormat="1" ht="20.25" hidden="1" customHeight="1">
      <c r="A266" s="639"/>
      <c r="B266" s="720"/>
      <c r="C266" s="1076"/>
      <c r="D266" s="1268"/>
      <c r="E266" s="701"/>
      <c r="F266" s="865"/>
      <c r="G266" s="701" t="s">
        <v>181</v>
      </c>
      <c r="H266" s="866"/>
      <c r="I266" s="701" t="s">
        <v>181</v>
      </c>
      <c r="J266" s="866"/>
      <c r="K266" s="701" t="s">
        <v>181</v>
      </c>
      <c r="L266" s="866"/>
      <c r="M266" s="701" t="s">
        <v>181</v>
      </c>
      <c r="N266" s="866"/>
      <c r="O266" s="723" t="s">
        <v>181</v>
      </c>
      <c r="P266" s="68" t="s">
        <v>181</v>
      </c>
      <c r="Q266" s="154"/>
      <c r="R266" s="154"/>
      <c r="S266" s="154"/>
      <c r="T266" s="154"/>
      <c r="U266" s="875"/>
      <c r="V266" s="875"/>
      <c r="W266" s="875"/>
      <c r="X266" s="401"/>
      <c r="Y266" s="410"/>
      <c r="Z266" s="152" t="s">
        <v>181</v>
      </c>
      <c r="AA266" s="74"/>
      <c r="AB266" s="152" t="s">
        <v>181</v>
      </c>
      <c r="AC266" s="400">
        <f>AA266+Y266</f>
        <v>0</v>
      </c>
      <c r="AD266" s="69" t="s">
        <v>181</v>
      </c>
      <c r="AE266" s="68" t="s">
        <v>181</v>
      </c>
      <c r="AF266" s="154"/>
      <c r="AG266" s="154"/>
      <c r="AH266" s="154"/>
      <c r="AI266" s="154"/>
      <c r="AJ266" s="875"/>
      <c r="AK266" s="875"/>
      <c r="AL266" s="875"/>
      <c r="AM266" s="401"/>
      <c r="AN266" s="410"/>
      <c r="AO266" s="152" t="s">
        <v>181</v>
      </c>
      <c r="AP266" s="74"/>
      <c r="AQ266" s="152" t="s">
        <v>181</v>
      </c>
      <c r="AR266" s="400">
        <f>AP266+AN266</f>
        <v>0</v>
      </c>
      <c r="AS266" s="69" t="s">
        <v>181</v>
      </c>
      <c r="AT266" s="68" t="s">
        <v>181</v>
      </c>
      <c r="AU266" s="154"/>
      <c r="AV266" s="154"/>
      <c r="AW266" s="154"/>
      <c r="AX266" s="154"/>
      <c r="AY266" s="875"/>
      <c r="AZ266" s="875"/>
      <c r="BA266" s="875"/>
      <c r="BB266" s="401"/>
      <c r="BC266" s="410"/>
      <c r="BD266" s="152" t="s">
        <v>181</v>
      </c>
      <c r="BE266" s="74"/>
      <c r="BF266" s="152" t="s">
        <v>181</v>
      </c>
      <c r="BG266" s="400">
        <f>BE266+BC266</f>
        <v>0</v>
      </c>
      <c r="BH266" s="69" t="s">
        <v>181</v>
      </c>
      <c r="BI266" s="68" t="s">
        <v>181</v>
      </c>
      <c r="BJ266" s="154"/>
      <c r="BK266" s="154"/>
      <c r="BL266" s="154"/>
      <c r="BM266" s="154"/>
      <c r="BN266" s="875"/>
      <c r="BO266" s="875"/>
      <c r="BP266" s="875"/>
      <c r="BQ266" s="401"/>
      <c r="BR266" s="410"/>
      <c r="BS266" s="152" t="s">
        <v>181</v>
      </c>
      <c r="BT266" s="74"/>
      <c r="BU266" s="152" t="s">
        <v>181</v>
      </c>
      <c r="BV266" s="400">
        <f>BT266+BR266</f>
        <v>0</v>
      </c>
      <c r="BW266" s="69" t="s">
        <v>181</v>
      </c>
      <c r="BX266" s="68" t="s">
        <v>181</v>
      </c>
      <c r="BY266" s="154"/>
      <c r="BZ266" s="154"/>
      <c r="CA266" s="154"/>
      <c r="CB266" s="154"/>
      <c r="CC266" s="875"/>
      <c r="CD266" s="875"/>
      <c r="CE266" s="875"/>
      <c r="CF266" s="401"/>
      <c r="CG266" s="410"/>
      <c r="CH266" s="152" t="s">
        <v>181</v>
      </c>
      <c r="CI266" s="74"/>
      <c r="CJ266" s="152" t="s">
        <v>181</v>
      </c>
      <c r="CK266" s="400">
        <f>CI266+CG266</f>
        <v>0</v>
      </c>
      <c r="CL266" s="69" t="s">
        <v>181</v>
      </c>
      <c r="CM266" s="185" t="s">
        <v>181</v>
      </c>
      <c r="CN266" s="185"/>
      <c r="CO266" s="185"/>
      <c r="CP266" s="661" t="s">
        <v>181</v>
      </c>
      <c r="CQ266" s="188" t="s">
        <v>181</v>
      </c>
      <c r="CR266" s="729"/>
      <c r="CS266" s="56" t="s">
        <v>181</v>
      </c>
      <c r="CT266" s="132" t="s">
        <v>181</v>
      </c>
      <c r="CU266" s="132" t="s">
        <v>181</v>
      </c>
      <c r="CV266" s="132" t="s">
        <v>181</v>
      </c>
      <c r="CW266" s="132" t="s">
        <v>181</v>
      </c>
      <c r="CX266" s="132" t="s">
        <v>181</v>
      </c>
      <c r="CY266" s="132" t="s">
        <v>181</v>
      </c>
      <c r="CZ266" s="127"/>
      <c r="DA266" s="127"/>
      <c r="DB266" s="127"/>
      <c r="DC266" s="127"/>
      <c r="DD266" s="127"/>
      <c r="DE266" s="127"/>
      <c r="DF266" s="127"/>
      <c r="DG266" s="127"/>
      <c r="DH266" s="127"/>
      <c r="DI266" s="127"/>
      <c r="DJ266" s="127"/>
      <c r="DK266" s="127"/>
      <c r="DL266" s="127"/>
      <c r="DM266" s="127"/>
      <c r="DN266" s="127"/>
      <c r="DO266" s="127"/>
      <c r="DP266" s="127"/>
      <c r="DQ266" s="127"/>
      <c r="DR266" s="127"/>
      <c r="DS266" s="127"/>
      <c r="DT266" s="127"/>
      <c r="DU266" s="127"/>
      <c r="DV266" s="127"/>
      <c r="DW266" s="127"/>
      <c r="DX266" s="127"/>
      <c r="DY266" s="127"/>
      <c r="DZ266" s="127"/>
      <c r="EA266" s="127"/>
      <c r="EB266" s="127"/>
      <c r="EC266" s="132" t="s">
        <v>181</v>
      </c>
      <c r="ED266" s="127"/>
      <c r="EE266" s="127"/>
      <c r="EF266" s="127"/>
      <c r="EG266" s="127"/>
      <c r="EH266" s="127"/>
      <c r="EI266" s="127"/>
      <c r="EJ266" s="127"/>
      <c r="EK266" s="127"/>
      <c r="EL266" s="127"/>
      <c r="EM266" s="127"/>
      <c r="EN266" s="127"/>
      <c r="EO266" s="127"/>
      <c r="EP266" s="127"/>
      <c r="EQ266" s="127"/>
      <c r="ER266" s="127"/>
      <c r="ES266" s="127"/>
      <c r="ET266" s="127"/>
      <c r="EU266" s="127"/>
      <c r="EV266" s="127"/>
      <c r="EW266" s="127"/>
      <c r="EX266" s="127"/>
      <c r="EY266" s="127"/>
      <c r="EZ266" s="127"/>
      <c r="FA266" s="127"/>
      <c r="FB266" s="127"/>
      <c r="FC266" s="127"/>
      <c r="FD266" s="127"/>
      <c r="FE266" s="127"/>
      <c r="FF266" s="127"/>
      <c r="FG266" s="127"/>
      <c r="FH266" s="127"/>
      <c r="FI266" s="127"/>
      <c r="FJ266" s="127"/>
      <c r="FK266" s="127"/>
      <c r="FL266" s="127"/>
    </row>
    <row r="267" spans="1:168" s="58" customFormat="1" ht="20.25" hidden="1" customHeight="1">
      <c r="A267" s="639"/>
      <c r="B267" s="720"/>
      <c r="C267" s="721"/>
      <c r="D267" s="721"/>
      <c r="E267" s="721"/>
      <c r="F267" s="721"/>
      <c r="G267" s="721"/>
      <c r="H267" s="721"/>
      <c r="I267" s="721"/>
      <c r="J267" s="721"/>
      <c r="K267" s="721"/>
      <c r="L267" s="721"/>
      <c r="M267" s="721"/>
      <c r="N267" s="721"/>
      <c r="O267" s="723"/>
      <c r="P267" s="68"/>
      <c r="Q267" s="154"/>
      <c r="R267" s="154"/>
      <c r="S267" s="154"/>
      <c r="T267" s="154"/>
      <c r="U267" s="875"/>
      <c r="V267" s="875"/>
      <c r="W267" s="875"/>
      <c r="X267" s="401"/>
      <c r="Y267" s="408"/>
      <c r="Z267" s="152" t="s">
        <v>181</v>
      </c>
      <c r="AA267" s="74"/>
      <c r="AB267" s="152" t="s">
        <v>181</v>
      </c>
      <c r="AC267" s="667">
        <f>AA267+Y267</f>
        <v>0</v>
      </c>
      <c r="AD267" s="69" t="s">
        <v>181</v>
      </c>
      <c r="AE267" s="68"/>
      <c r="AF267" s="154"/>
      <c r="AG267" s="154"/>
      <c r="AH267" s="154"/>
      <c r="AI267" s="154"/>
      <c r="AJ267" s="875"/>
      <c r="AK267" s="875"/>
      <c r="AL267" s="875"/>
      <c r="AM267" s="401"/>
      <c r="AN267" s="408"/>
      <c r="AO267" s="152" t="s">
        <v>181</v>
      </c>
      <c r="AP267" s="74"/>
      <c r="AQ267" s="152" t="s">
        <v>181</v>
      </c>
      <c r="AR267" s="667">
        <f>AP267+AN267</f>
        <v>0</v>
      </c>
      <c r="AS267" s="69" t="s">
        <v>181</v>
      </c>
      <c r="AT267" s="68"/>
      <c r="AU267" s="154"/>
      <c r="AV267" s="154"/>
      <c r="AW267" s="154"/>
      <c r="AX267" s="154"/>
      <c r="AY267" s="875"/>
      <c r="AZ267" s="875"/>
      <c r="BA267" s="875"/>
      <c r="BB267" s="401"/>
      <c r="BC267" s="408"/>
      <c r="BD267" s="152" t="s">
        <v>181</v>
      </c>
      <c r="BE267" s="74"/>
      <c r="BF267" s="152" t="s">
        <v>181</v>
      </c>
      <c r="BG267" s="667">
        <f>BE267+BC267</f>
        <v>0</v>
      </c>
      <c r="BH267" s="69" t="s">
        <v>181</v>
      </c>
      <c r="BI267" s="68"/>
      <c r="BJ267" s="154"/>
      <c r="BK267" s="154"/>
      <c r="BL267" s="154"/>
      <c r="BM267" s="154"/>
      <c r="BN267" s="875"/>
      <c r="BO267" s="875"/>
      <c r="BP267" s="875"/>
      <c r="BQ267" s="401"/>
      <c r="BR267" s="408"/>
      <c r="BS267" s="152" t="s">
        <v>181</v>
      </c>
      <c r="BT267" s="74"/>
      <c r="BU267" s="152" t="s">
        <v>181</v>
      </c>
      <c r="BV267" s="667">
        <f>BT267+BR267</f>
        <v>0</v>
      </c>
      <c r="BW267" s="69" t="s">
        <v>181</v>
      </c>
      <c r="BX267" s="68"/>
      <c r="BY267" s="154"/>
      <c r="BZ267" s="154"/>
      <c r="CA267" s="154"/>
      <c r="CB267" s="154"/>
      <c r="CC267" s="875"/>
      <c r="CD267" s="875"/>
      <c r="CE267" s="875"/>
      <c r="CF267" s="401"/>
      <c r="CG267" s="408"/>
      <c r="CH267" s="152" t="s">
        <v>181</v>
      </c>
      <c r="CI267" s="74"/>
      <c r="CJ267" s="152" t="s">
        <v>181</v>
      </c>
      <c r="CK267" s="667">
        <f>CI267+CG267</f>
        <v>0</v>
      </c>
      <c r="CL267" s="69" t="s">
        <v>181</v>
      </c>
      <c r="CM267" s="185" t="s">
        <v>181</v>
      </c>
      <c r="CN267" s="185"/>
      <c r="CO267" s="185"/>
      <c r="CP267" s="661" t="s">
        <v>181</v>
      </c>
      <c r="CQ267" s="188"/>
      <c r="CR267" s="729"/>
      <c r="CS267" s="56"/>
      <c r="CT267" s="132"/>
      <c r="CU267" s="132"/>
      <c r="CV267" s="132"/>
      <c r="CW267" s="132"/>
      <c r="CX267" s="132"/>
      <c r="CY267" s="132"/>
      <c r="CZ267" s="127"/>
      <c r="DA267" s="127"/>
      <c r="DB267" s="127"/>
      <c r="DC267" s="127"/>
      <c r="DD267" s="127"/>
      <c r="DE267" s="127"/>
      <c r="DF267" s="127"/>
      <c r="DG267" s="127"/>
      <c r="DH267" s="127"/>
      <c r="DI267" s="127"/>
      <c r="DJ267" s="127"/>
      <c r="DK267" s="127"/>
      <c r="DL267" s="127"/>
      <c r="DM267" s="127"/>
      <c r="DN267" s="127"/>
      <c r="DO267" s="127"/>
      <c r="DP267" s="127"/>
      <c r="DQ267" s="127"/>
      <c r="DR267" s="127"/>
      <c r="DS267" s="127"/>
      <c r="DT267" s="127"/>
      <c r="DU267" s="127"/>
      <c r="DV267" s="127"/>
      <c r="DW267" s="127"/>
      <c r="DX267" s="127"/>
      <c r="DY267" s="127"/>
      <c r="DZ267" s="127"/>
      <c r="EA267" s="127"/>
      <c r="EB267" s="127"/>
      <c r="EC267" s="132"/>
      <c r="ED267" s="127"/>
      <c r="EE267" s="127"/>
      <c r="EF267" s="127"/>
      <c r="EG267" s="127"/>
      <c r="EH267" s="127"/>
      <c r="EI267" s="127"/>
      <c r="EJ267" s="127"/>
      <c r="EK267" s="127"/>
      <c r="EL267" s="127"/>
      <c r="EM267" s="127"/>
      <c r="EN267" s="127"/>
      <c r="EO267" s="127"/>
      <c r="EP267" s="127"/>
      <c r="EQ267" s="127"/>
      <c r="ER267" s="127"/>
      <c r="ES267" s="127"/>
      <c r="ET267" s="127"/>
      <c r="EU267" s="127"/>
      <c r="EV267" s="127"/>
      <c r="EW267" s="127"/>
      <c r="EX267" s="127"/>
      <c r="EY267" s="127"/>
      <c r="EZ267" s="127"/>
      <c r="FA267" s="127"/>
      <c r="FB267" s="127"/>
      <c r="FC267" s="127"/>
      <c r="FD267" s="127"/>
      <c r="FE267" s="127"/>
      <c r="FF267" s="127"/>
      <c r="FG267" s="127"/>
      <c r="FH267" s="127"/>
      <c r="FI267" s="127"/>
      <c r="FJ267" s="127"/>
      <c r="FK267" s="127"/>
      <c r="FL267" s="127"/>
    </row>
    <row r="268" spans="1:168" s="58" customFormat="1" ht="9.9499999999999993" hidden="1" customHeight="1">
      <c r="A268" s="639"/>
      <c r="B268" s="720"/>
      <c r="C268" s="721"/>
      <c r="D268" s="721"/>
      <c r="E268" s="721"/>
      <c r="F268" s="721"/>
      <c r="G268" s="721"/>
      <c r="H268" s="721"/>
      <c r="I268" s="721"/>
      <c r="J268" s="721"/>
      <c r="K268" s="721"/>
      <c r="L268" s="721"/>
      <c r="M268" s="721"/>
      <c r="N268" s="721"/>
      <c r="O268" s="723"/>
      <c r="P268" s="68"/>
      <c r="Q268" s="154"/>
      <c r="R268" s="154"/>
      <c r="S268" s="154"/>
      <c r="T268" s="154"/>
      <c r="U268" s="875"/>
      <c r="V268" s="875"/>
      <c r="W268" s="875"/>
      <c r="X268" s="401"/>
      <c r="Y268" s="875"/>
      <c r="Z268" s="875"/>
      <c r="AA268" s="875"/>
      <c r="AB268" s="875"/>
      <c r="AC268" s="875"/>
      <c r="AD268" s="69" t="s">
        <v>181</v>
      </c>
      <c r="AE268" s="68"/>
      <c r="AF268" s="154"/>
      <c r="AG268" s="154"/>
      <c r="AH268" s="154"/>
      <c r="AI268" s="154"/>
      <c r="AJ268" s="875"/>
      <c r="AK268" s="875"/>
      <c r="AL268" s="875"/>
      <c r="AM268" s="401"/>
      <c r="AN268" s="875"/>
      <c r="AO268" s="875"/>
      <c r="AP268" s="875"/>
      <c r="AQ268" s="875"/>
      <c r="AR268" s="875"/>
      <c r="AS268" s="69" t="s">
        <v>181</v>
      </c>
      <c r="AT268" s="68"/>
      <c r="AU268" s="154"/>
      <c r="AV268" s="154"/>
      <c r="AW268" s="154"/>
      <c r="AX268" s="154"/>
      <c r="AY268" s="875"/>
      <c r="AZ268" s="875"/>
      <c r="BA268" s="875"/>
      <c r="BB268" s="401"/>
      <c r="BC268" s="875"/>
      <c r="BD268" s="875"/>
      <c r="BE268" s="875"/>
      <c r="BF268" s="875"/>
      <c r="BG268" s="875"/>
      <c r="BH268" s="69" t="s">
        <v>181</v>
      </c>
      <c r="BI268" s="68"/>
      <c r="BJ268" s="154"/>
      <c r="BK268" s="154"/>
      <c r="BL268" s="154"/>
      <c r="BM268" s="154"/>
      <c r="BN268" s="875"/>
      <c r="BO268" s="875"/>
      <c r="BP268" s="875"/>
      <c r="BQ268" s="401"/>
      <c r="BR268" s="875"/>
      <c r="BS268" s="875"/>
      <c r="BT268" s="875"/>
      <c r="BU268" s="875"/>
      <c r="BV268" s="875"/>
      <c r="BW268" s="69" t="s">
        <v>181</v>
      </c>
      <c r="BX268" s="68"/>
      <c r="BY268" s="154"/>
      <c r="BZ268" s="154"/>
      <c r="CA268" s="154"/>
      <c r="CB268" s="154"/>
      <c r="CC268" s="875"/>
      <c r="CD268" s="875"/>
      <c r="CE268" s="875"/>
      <c r="CF268" s="401"/>
      <c r="CG268" s="875"/>
      <c r="CH268" s="875"/>
      <c r="CI268" s="875"/>
      <c r="CJ268" s="875"/>
      <c r="CK268" s="875"/>
      <c r="CL268" s="69" t="s">
        <v>181</v>
      </c>
      <c r="CM268" s="185" t="s">
        <v>181</v>
      </c>
      <c r="CN268" s="185"/>
      <c r="CO268" s="185"/>
      <c r="CP268" s="661" t="s">
        <v>181</v>
      </c>
      <c r="CQ268" s="188"/>
      <c r="CR268" s="729"/>
      <c r="CS268" s="56"/>
      <c r="CT268" s="132"/>
      <c r="CU268" s="132"/>
      <c r="CV268" s="132"/>
      <c r="CW268" s="132"/>
      <c r="CX268" s="132"/>
      <c r="CY268" s="132"/>
      <c r="CZ268" s="127"/>
      <c r="DA268" s="127"/>
      <c r="DB268" s="127"/>
      <c r="DC268" s="127"/>
      <c r="DD268" s="127"/>
      <c r="DE268" s="127"/>
      <c r="DF268" s="127"/>
      <c r="DG268" s="127"/>
      <c r="DH268" s="127"/>
      <c r="DI268" s="127"/>
      <c r="DJ268" s="127"/>
      <c r="DK268" s="127"/>
      <c r="DL268" s="127"/>
      <c r="DM268" s="127"/>
      <c r="DN268" s="127"/>
      <c r="DO268" s="127"/>
      <c r="DP268" s="127"/>
      <c r="DQ268" s="127"/>
      <c r="DR268" s="127"/>
      <c r="DS268" s="127"/>
      <c r="DT268" s="127"/>
      <c r="DU268" s="127"/>
      <c r="DV268" s="127"/>
      <c r="DW268" s="127"/>
      <c r="DX268" s="127"/>
      <c r="DY268" s="127"/>
      <c r="DZ268" s="127"/>
      <c r="EA268" s="127"/>
      <c r="EB268" s="127"/>
      <c r="EC268" s="132"/>
      <c r="ED268" s="127"/>
      <c r="EE268" s="127"/>
      <c r="EF268" s="127"/>
      <c r="EG268" s="127"/>
      <c r="EH268" s="127"/>
      <c r="EI268" s="127"/>
      <c r="EJ268" s="127"/>
      <c r="EK268" s="127"/>
      <c r="EL268" s="127"/>
      <c r="EM268" s="127"/>
      <c r="EN268" s="127"/>
      <c r="EO268" s="127"/>
      <c r="EP268" s="127"/>
      <c r="EQ268" s="127"/>
      <c r="ER268" s="127"/>
      <c r="ES268" s="127"/>
      <c r="ET268" s="127"/>
      <c r="EU268" s="127"/>
      <c r="EV268" s="127"/>
      <c r="EW268" s="127"/>
      <c r="EX268" s="127"/>
      <c r="EY268" s="127"/>
      <c r="EZ268" s="127"/>
      <c r="FA268" s="127"/>
      <c r="FB268" s="127"/>
      <c r="FC268" s="127"/>
      <c r="FD268" s="127"/>
      <c r="FE268" s="127"/>
      <c r="FF268" s="127"/>
      <c r="FG268" s="127"/>
      <c r="FH268" s="127"/>
      <c r="FI268" s="127"/>
      <c r="FJ268" s="127"/>
      <c r="FK268" s="127"/>
      <c r="FL268" s="127"/>
    </row>
    <row r="269" spans="1:168" s="58" customFormat="1" ht="20.25" hidden="1" customHeight="1">
      <c r="A269" s="639"/>
      <c r="B269" s="720"/>
      <c r="C269" s="1076"/>
      <c r="D269" s="1268"/>
      <c r="E269" s="701"/>
      <c r="F269" s="865"/>
      <c r="G269" s="701" t="s">
        <v>181</v>
      </c>
      <c r="H269" s="866"/>
      <c r="I269" s="701" t="s">
        <v>181</v>
      </c>
      <c r="J269" s="866"/>
      <c r="K269" s="701" t="s">
        <v>181</v>
      </c>
      <c r="L269" s="866"/>
      <c r="M269" s="701" t="s">
        <v>181</v>
      </c>
      <c r="N269" s="866"/>
      <c r="O269" s="723" t="s">
        <v>181</v>
      </c>
      <c r="P269" s="68" t="s">
        <v>181</v>
      </c>
      <c r="Q269" s="154"/>
      <c r="R269" s="154"/>
      <c r="S269" s="154"/>
      <c r="T269" s="154"/>
      <c r="U269" s="875"/>
      <c r="V269" s="875"/>
      <c r="W269" s="875"/>
      <c r="X269" s="401"/>
      <c r="Y269" s="410"/>
      <c r="Z269" s="152" t="s">
        <v>181</v>
      </c>
      <c r="AA269" s="74"/>
      <c r="AB269" s="152" t="s">
        <v>181</v>
      </c>
      <c r="AC269" s="400">
        <f>AA269+Y269</f>
        <v>0</v>
      </c>
      <c r="AD269" s="69" t="s">
        <v>181</v>
      </c>
      <c r="AE269" s="68" t="s">
        <v>181</v>
      </c>
      <c r="AF269" s="154"/>
      <c r="AG269" s="154"/>
      <c r="AH269" s="154"/>
      <c r="AI269" s="154"/>
      <c r="AJ269" s="875"/>
      <c r="AK269" s="875"/>
      <c r="AL269" s="875"/>
      <c r="AM269" s="401"/>
      <c r="AN269" s="410"/>
      <c r="AO269" s="152" t="s">
        <v>181</v>
      </c>
      <c r="AP269" s="74"/>
      <c r="AQ269" s="152" t="s">
        <v>181</v>
      </c>
      <c r="AR269" s="400">
        <f>AP269+AN269</f>
        <v>0</v>
      </c>
      <c r="AS269" s="69" t="s">
        <v>181</v>
      </c>
      <c r="AT269" s="68" t="s">
        <v>181</v>
      </c>
      <c r="AU269" s="154"/>
      <c r="AV269" s="154"/>
      <c r="AW269" s="154"/>
      <c r="AX269" s="154"/>
      <c r="AY269" s="875"/>
      <c r="AZ269" s="875"/>
      <c r="BA269" s="875"/>
      <c r="BB269" s="401"/>
      <c r="BC269" s="410"/>
      <c r="BD269" s="152" t="s">
        <v>181</v>
      </c>
      <c r="BE269" s="74"/>
      <c r="BF269" s="152" t="s">
        <v>181</v>
      </c>
      <c r="BG269" s="400">
        <f>BE269+BC269</f>
        <v>0</v>
      </c>
      <c r="BH269" s="69" t="s">
        <v>181</v>
      </c>
      <c r="BI269" s="68" t="s">
        <v>181</v>
      </c>
      <c r="BJ269" s="154"/>
      <c r="BK269" s="154"/>
      <c r="BL269" s="154"/>
      <c r="BM269" s="154"/>
      <c r="BN269" s="875"/>
      <c r="BO269" s="875"/>
      <c r="BP269" s="875"/>
      <c r="BQ269" s="401"/>
      <c r="BR269" s="410"/>
      <c r="BS269" s="152" t="s">
        <v>181</v>
      </c>
      <c r="BT269" s="74"/>
      <c r="BU269" s="152" t="s">
        <v>181</v>
      </c>
      <c r="BV269" s="400">
        <f>BT269+BR269</f>
        <v>0</v>
      </c>
      <c r="BW269" s="69" t="s">
        <v>181</v>
      </c>
      <c r="BX269" s="68" t="s">
        <v>181</v>
      </c>
      <c r="BY269" s="154"/>
      <c r="BZ269" s="154"/>
      <c r="CA269" s="154"/>
      <c r="CB269" s="154"/>
      <c r="CC269" s="875"/>
      <c r="CD269" s="875"/>
      <c r="CE269" s="875"/>
      <c r="CF269" s="401"/>
      <c r="CG269" s="410"/>
      <c r="CH269" s="152" t="s">
        <v>181</v>
      </c>
      <c r="CI269" s="74"/>
      <c r="CJ269" s="152" t="s">
        <v>181</v>
      </c>
      <c r="CK269" s="400">
        <f>CI269+CG269</f>
        <v>0</v>
      </c>
      <c r="CL269" s="69" t="s">
        <v>181</v>
      </c>
      <c r="CM269" s="185" t="s">
        <v>181</v>
      </c>
      <c r="CN269" s="185"/>
      <c r="CO269" s="185"/>
      <c r="CP269" s="661" t="s">
        <v>181</v>
      </c>
      <c r="CQ269" s="188" t="s">
        <v>181</v>
      </c>
      <c r="CR269" s="729"/>
      <c r="CS269" s="56" t="s">
        <v>181</v>
      </c>
      <c r="CT269" s="132" t="s">
        <v>181</v>
      </c>
      <c r="CU269" s="132" t="s">
        <v>181</v>
      </c>
      <c r="CV269" s="132" t="s">
        <v>181</v>
      </c>
      <c r="CW269" s="132" t="s">
        <v>181</v>
      </c>
      <c r="CX269" s="132" t="s">
        <v>181</v>
      </c>
      <c r="CY269" s="132" t="s">
        <v>181</v>
      </c>
      <c r="CZ269" s="127"/>
      <c r="DA269" s="127"/>
      <c r="DB269" s="127"/>
      <c r="DC269" s="127"/>
      <c r="DD269" s="127"/>
      <c r="DE269" s="127"/>
      <c r="DF269" s="127"/>
      <c r="DG269" s="127"/>
      <c r="DH269" s="127"/>
      <c r="DI269" s="127"/>
      <c r="DJ269" s="127"/>
      <c r="DK269" s="127"/>
      <c r="DL269" s="127"/>
      <c r="DM269" s="127"/>
      <c r="DN269" s="127"/>
      <c r="DO269" s="127"/>
      <c r="DP269" s="127"/>
      <c r="DQ269" s="127"/>
      <c r="DR269" s="127"/>
      <c r="DS269" s="127"/>
      <c r="DT269" s="127"/>
      <c r="DU269" s="127"/>
      <c r="DV269" s="127"/>
      <c r="DW269" s="127"/>
      <c r="DX269" s="127"/>
      <c r="DY269" s="127"/>
      <c r="DZ269" s="127"/>
      <c r="EA269" s="127"/>
      <c r="EB269" s="127"/>
      <c r="EC269" s="132" t="s">
        <v>181</v>
      </c>
      <c r="ED269" s="127"/>
      <c r="EE269" s="127"/>
      <c r="EF269" s="127"/>
      <c r="EG269" s="127"/>
      <c r="EH269" s="127"/>
      <c r="EI269" s="127"/>
      <c r="EJ269" s="127"/>
      <c r="EK269" s="127"/>
      <c r="EL269" s="127"/>
      <c r="EM269" s="127"/>
      <c r="EN269" s="127"/>
      <c r="EO269" s="127"/>
      <c r="EP269" s="127"/>
      <c r="EQ269" s="127"/>
      <c r="ER269" s="127"/>
      <c r="ES269" s="127"/>
      <c r="ET269" s="127"/>
      <c r="EU269" s="127"/>
      <c r="EV269" s="127"/>
      <c r="EW269" s="127"/>
      <c r="EX269" s="127"/>
      <c r="EY269" s="127"/>
      <c r="EZ269" s="127"/>
      <c r="FA269" s="127"/>
      <c r="FB269" s="127"/>
      <c r="FC269" s="127"/>
      <c r="FD269" s="127"/>
      <c r="FE269" s="127"/>
      <c r="FF269" s="127"/>
      <c r="FG269" s="127"/>
      <c r="FH269" s="127"/>
      <c r="FI269" s="127"/>
      <c r="FJ269" s="127"/>
      <c r="FK269" s="127"/>
      <c r="FL269" s="127"/>
    </row>
    <row r="270" spans="1:168" s="58" customFormat="1" ht="20.25" hidden="1" customHeight="1">
      <c r="A270" s="639"/>
      <c r="B270" s="720"/>
      <c r="C270" s="721"/>
      <c r="D270" s="721"/>
      <c r="E270" s="721"/>
      <c r="F270" s="721"/>
      <c r="G270" s="721"/>
      <c r="H270" s="721"/>
      <c r="I270" s="721"/>
      <c r="J270" s="721"/>
      <c r="K270" s="721"/>
      <c r="L270" s="721"/>
      <c r="M270" s="721"/>
      <c r="N270" s="721"/>
      <c r="O270" s="723"/>
      <c r="P270" s="68"/>
      <c r="Q270" s="154"/>
      <c r="R270" s="154"/>
      <c r="S270" s="154"/>
      <c r="T270" s="154"/>
      <c r="U270" s="875"/>
      <c r="V270" s="875"/>
      <c r="W270" s="875"/>
      <c r="X270" s="401"/>
      <c r="Y270" s="408"/>
      <c r="Z270" s="152" t="s">
        <v>181</v>
      </c>
      <c r="AA270" s="74"/>
      <c r="AB270" s="152" t="s">
        <v>181</v>
      </c>
      <c r="AC270" s="667">
        <f>AA270+Y270</f>
        <v>0</v>
      </c>
      <c r="AD270" s="69" t="s">
        <v>181</v>
      </c>
      <c r="AE270" s="68"/>
      <c r="AF270" s="154"/>
      <c r="AG270" s="154"/>
      <c r="AH270" s="154"/>
      <c r="AI270" s="154"/>
      <c r="AJ270" s="875"/>
      <c r="AK270" s="875"/>
      <c r="AL270" s="875"/>
      <c r="AM270" s="401"/>
      <c r="AN270" s="408"/>
      <c r="AO270" s="152" t="s">
        <v>181</v>
      </c>
      <c r="AP270" s="74"/>
      <c r="AQ270" s="152" t="s">
        <v>181</v>
      </c>
      <c r="AR270" s="667">
        <f>AP270+AN270</f>
        <v>0</v>
      </c>
      <c r="AS270" s="69" t="s">
        <v>181</v>
      </c>
      <c r="AT270" s="68"/>
      <c r="AU270" s="154"/>
      <c r="AV270" s="154"/>
      <c r="AW270" s="154"/>
      <c r="AX270" s="154"/>
      <c r="AY270" s="875"/>
      <c r="AZ270" s="875"/>
      <c r="BA270" s="875"/>
      <c r="BB270" s="401"/>
      <c r="BC270" s="408"/>
      <c r="BD270" s="152" t="s">
        <v>181</v>
      </c>
      <c r="BE270" s="74"/>
      <c r="BF270" s="152" t="s">
        <v>181</v>
      </c>
      <c r="BG270" s="667">
        <f>BE270+BC270</f>
        <v>0</v>
      </c>
      <c r="BH270" s="69" t="s">
        <v>181</v>
      </c>
      <c r="BI270" s="68"/>
      <c r="BJ270" s="154"/>
      <c r="BK270" s="154"/>
      <c r="BL270" s="154"/>
      <c r="BM270" s="154"/>
      <c r="BN270" s="875"/>
      <c r="BO270" s="875"/>
      <c r="BP270" s="875"/>
      <c r="BQ270" s="401"/>
      <c r="BR270" s="408"/>
      <c r="BS270" s="152" t="s">
        <v>181</v>
      </c>
      <c r="BT270" s="74"/>
      <c r="BU270" s="152" t="s">
        <v>181</v>
      </c>
      <c r="BV270" s="667">
        <f>BT270+BR270</f>
        <v>0</v>
      </c>
      <c r="BW270" s="69" t="s">
        <v>181</v>
      </c>
      <c r="BX270" s="68"/>
      <c r="BY270" s="154"/>
      <c r="BZ270" s="154"/>
      <c r="CA270" s="154"/>
      <c r="CB270" s="154"/>
      <c r="CC270" s="875"/>
      <c r="CD270" s="875"/>
      <c r="CE270" s="875"/>
      <c r="CF270" s="401"/>
      <c r="CG270" s="408"/>
      <c r="CH270" s="152" t="s">
        <v>181</v>
      </c>
      <c r="CI270" s="74"/>
      <c r="CJ270" s="152" t="s">
        <v>181</v>
      </c>
      <c r="CK270" s="667">
        <f>CI270+CG270</f>
        <v>0</v>
      </c>
      <c r="CL270" s="69" t="s">
        <v>181</v>
      </c>
      <c r="CM270" s="185" t="s">
        <v>181</v>
      </c>
      <c r="CN270" s="185"/>
      <c r="CO270" s="185"/>
      <c r="CP270" s="661" t="s">
        <v>181</v>
      </c>
      <c r="CQ270" s="188"/>
      <c r="CR270" s="729"/>
      <c r="CS270" s="56"/>
      <c r="CT270" s="132"/>
      <c r="CU270" s="132"/>
      <c r="CV270" s="132" t="s">
        <v>138</v>
      </c>
      <c r="CW270" s="132"/>
      <c r="CX270" s="132"/>
      <c r="CY270" s="132"/>
      <c r="CZ270" s="127"/>
      <c r="DA270" s="127"/>
      <c r="DB270" s="127"/>
      <c r="DC270" s="127"/>
      <c r="DD270" s="127"/>
      <c r="DE270" s="127"/>
      <c r="DF270" s="127"/>
      <c r="DG270" s="127"/>
      <c r="DH270" s="127"/>
      <c r="DI270" s="127"/>
      <c r="DJ270" s="127"/>
      <c r="DK270" s="127"/>
      <c r="DL270" s="127"/>
      <c r="DM270" s="127"/>
      <c r="DN270" s="127"/>
      <c r="DO270" s="127"/>
      <c r="DP270" s="127"/>
      <c r="DQ270" s="127"/>
      <c r="DR270" s="127"/>
      <c r="DS270" s="127"/>
      <c r="DT270" s="127"/>
      <c r="DU270" s="127"/>
      <c r="DV270" s="127"/>
      <c r="DW270" s="127"/>
      <c r="DX270" s="127"/>
      <c r="DY270" s="127"/>
      <c r="DZ270" s="127"/>
      <c r="EA270" s="127"/>
      <c r="EB270" s="127"/>
      <c r="EC270" s="132"/>
      <c r="ED270" s="127"/>
      <c r="EE270" s="127"/>
      <c r="EF270" s="127"/>
      <c r="EG270" s="127"/>
      <c r="EH270" s="127"/>
      <c r="EI270" s="127"/>
      <c r="EJ270" s="127"/>
      <c r="EK270" s="127"/>
      <c r="EL270" s="127"/>
      <c r="EM270" s="127"/>
      <c r="EN270" s="127"/>
      <c r="EO270" s="127"/>
      <c r="EP270" s="127"/>
      <c r="EQ270" s="127"/>
      <c r="ER270" s="127"/>
      <c r="ES270" s="127"/>
      <c r="ET270" s="127"/>
      <c r="EU270" s="127"/>
      <c r="EV270" s="127"/>
      <c r="EW270" s="127"/>
      <c r="EX270" s="127"/>
      <c r="EY270" s="127"/>
      <c r="EZ270" s="127"/>
      <c r="FA270" s="127"/>
      <c r="FB270" s="127"/>
      <c r="FC270" s="127"/>
      <c r="FD270" s="127"/>
      <c r="FE270" s="127"/>
      <c r="FF270" s="127"/>
      <c r="FG270" s="127"/>
      <c r="FH270" s="127"/>
      <c r="FI270" s="127"/>
      <c r="FJ270" s="127"/>
      <c r="FK270" s="127"/>
      <c r="FL270" s="127"/>
    </row>
    <row r="271" spans="1:168" s="58" customFormat="1" ht="9.9499999999999993" hidden="1" customHeight="1">
      <c r="A271" s="639"/>
      <c r="B271" s="720"/>
      <c r="C271" s="721"/>
      <c r="D271" s="721"/>
      <c r="E271" s="721"/>
      <c r="F271" s="721"/>
      <c r="G271" s="721"/>
      <c r="H271" s="721"/>
      <c r="I271" s="721"/>
      <c r="J271" s="721"/>
      <c r="K271" s="721"/>
      <c r="L271" s="721"/>
      <c r="M271" s="721"/>
      <c r="N271" s="721"/>
      <c r="O271" s="723"/>
      <c r="P271" s="68"/>
      <c r="Q271" s="154"/>
      <c r="R271" s="154"/>
      <c r="S271" s="154"/>
      <c r="T271" s="154"/>
      <c r="U271" s="875"/>
      <c r="V271" s="875"/>
      <c r="W271" s="875"/>
      <c r="X271" s="401"/>
      <c r="Y271" s="875"/>
      <c r="Z271" s="875"/>
      <c r="AA271" s="875"/>
      <c r="AB271" s="875"/>
      <c r="AC271" s="875"/>
      <c r="AD271" s="69" t="s">
        <v>181</v>
      </c>
      <c r="AE271" s="68"/>
      <c r="AF271" s="154"/>
      <c r="AG271" s="154"/>
      <c r="AH271" s="154"/>
      <c r="AI271" s="154"/>
      <c r="AJ271" s="875"/>
      <c r="AK271" s="875"/>
      <c r="AL271" s="875"/>
      <c r="AM271" s="401"/>
      <c r="AN271" s="875"/>
      <c r="AO271" s="875"/>
      <c r="AP271" s="875"/>
      <c r="AQ271" s="875"/>
      <c r="AR271" s="875"/>
      <c r="AS271" s="69" t="s">
        <v>181</v>
      </c>
      <c r="AT271" s="68"/>
      <c r="AU271" s="154"/>
      <c r="AV271" s="154"/>
      <c r="AW271" s="154"/>
      <c r="AX271" s="154"/>
      <c r="AY271" s="875"/>
      <c r="AZ271" s="875"/>
      <c r="BA271" s="875"/>
      <c r="BB271" s="401"/>
      <c r="BC271" s="875"/>
      <c r="BD271" s="875"/>
      <c r="BE271" s="875"/>
      <c r="BF271" s="875"/>
      <c r="BG271" s="875"/>
      <c r="BH271" s="69" t="s">
        <v>181</v>
      </c>
      <c r="BI271" s="68"/>
      <c r="BJ271" s="154"/>
      <c r="BK271" s="154"/>
      <c r="BL271" s="154"/>
      <c r="BM271" s="154"/>
      <c r="BN271" s="875"/>
      <c r="BO271" s="875"/>
      <c r="BP271" s="875"/>
      <c r="BQ271" s="401"/>
      <c r="BR271" s="875"/>
      <c r="BS271" s="875"/>
      <c r="BT271" s="875"/>
      <c r="BU271" s="875"/>
      <c r="BV271" s="875"/>
      <c r="BW271" s="69" t="s">
        <v>181</v>
      </c>
      <c r="BX271" s="68"/>
      <c r="BY271" s="154"/>
      <c r="BZ271" s="154"/>
      <c r="CA271" s="154"/>
      <c r="CB271" s="154"/>
      <c r="CC271" s="875"/>
      <c r="CD271" s="875"/>
      <c r="CE271" s="875"/>
      <c r="CF271" s="401"/>
      <c r="CG271" s="875"/>
      <c r="CH271" s="875"/>
      <c r="CI271" s="875"/>
      <c r="CJ271" s="875"/>
      <c r="CK271" s="875"/>
      <c r="CL271" s="69" t="s">
        <v>181</v>
      </c>
      <c r="CM271" s="185" t="s">
        <v>181</v>
      </c>
      <c r="CN271" s="185"/>
      <c r="CO271" s="185"/>
      <c r="CP271" s="661" t="s">
        <v>181</v>
      </c>
      <c r="CQ271" s="188"/>
      <c r="CR271" s="729"/>
      <c r="CS271" s="56"/>
      <c r="CT271" s="132"/>
      <c r="CU271" s="132"/>
      <c r="CV271" s="132"/>
      <c r="CW271" s="132"/>
      <c r="CX271" s="132"/>
      <c r="CY271" s="132"/>
      <c r="CZ271" s="127"/>
      <c r="DA271" s="127"/>
      <c r="DB271" s="127"/>
      <c r="DC271" s="127"/>
      <c r="DD271" s="127"/>
      <c r="DE271" s="127"/>
      <c r="DF271" s="127"/>
      <c r="DG271" s="127"/>
      <c r="DH271" s="127"/>
      <c r="DI271" s="127"/>
      <c r="DJ271" s="127"/>
      <c r="DK271" s="127"/>
      <c r="DL271" s="127"/>
      <c r="DM271" s="127"/>
      <c r="DN271" s="127"/>
      <c r="DO271" s="127"/>
      <c r="DP271" s="127"/>
      <c r="DQ271" s="127"/>
      <c r="DR271" s="127"/>
      <c r="DS271" s="127"/>
      <c r="DT271" s="127"/>
      <c r="DU271" s="127"/>
      <c r="DV271" s="127"/>
      <c r="DW271" s="127"/>
      <c r="DX271" s="127"/>
      <c r="DY271" s="127"/>
      <c r="DZ271" s="127"/>
      <c r="EA271" s="127"/>
      <c r="EB271" s="127"/>
      <c r="EC271" s="132"/>
      <c r="ED271" s="127"/>
      <c r="EE271" s="127"/>
      <c r="EF271" s="127"/>
      <c r="EG271" s="127"/>
      <c r="EH271" s="127"/>
      <c r="EI271" s="127"/>
      <c r="EJ271" s="127"/>
      <c r="EK271" s="127"/>
      <c r="EL271" s="127"/>
      <c r="EM271" s="127"/>
      <c r="EN271" s="127"/>
      <c r="EO271" s="127"/>
      <c r="EP271" s="127"/>
      <c r="EQ271" s="127"/>
      <c r="ER271" s="127"/>
      <c r="ES271" s="127"/>
      <c r="ET271" s="127"/>
      <c r="EU271" s="127"/>
      <c r="EV271" s="127"/>
      <c r="EW271" s="127"/>
      <c r="EX271" s="127"/>
      <c r="EY271" s="127"/>
      <c r="EZ271" s="127"/>
      <c r="FA271" s="127"/>
      <c r="FB271" s="127"/>
      <c r="FC271" s="127"/>
      <c r="FD271" s="127"/>
      <c r="FE271" s="127"/>
      <c r="FF271" s="127"/>
      <c r="FG271" s="127"/>
      <c r="FH271" s="127"/>
      <c r="FI271" s="127"/>
      <c r="FJ271" s="127"/>
      <c r="FK271" s="127"/>
      <c r="FL271" s="127"/>
    </row>
    <row r="272" spans="1:168" s="58" customFormat="1" ht="20.25" hidden="1" customHeight="1">
      <c r="A272" s="639"/>
      <c r="B272" s="720"/>
      <c r="C272" s="1076"/>
      <c r="D272" s="1268"/>
      <c r="E272" s="701"/>
      <c r="F272" s="865"/>
      <c r="G272" s="701" t="s">
        <v>181</v>
      </c>
      <c r="H272" s="866"/>
      <c r="I272" s="701" t="s">
        <v>181</v>
      </c>
      <c r="J272" s="866"/>
      <c r="K272" s="701" t="s">
        <v>181</v>
      </c>
      <c r="L272" s="866"/>
      <c r="M272" s="701" t="s">
        <v>181</v>
      </c>
      <c r="N272" s="866"/>
      <c r="O272" s="723" t="s">
        <v>181</v>
      </c>
      <c r="P272" s="68" t="s">
        <v>181</v>
      </c>
      <c r="Q272" s="154"/>
      <c r="R272" s="154"/>
      <c r="S272" s="154"/>
      <c r="T272" s="154"/>
      <c r="U272" s="875"/>
      <c r="V272" s="875"/>
      <c r="W272" s="875"/>
      <c r="X272" s="401"/>
      <c r="Y272" s="410"/>
      <c r="Z272" s="152" t="s">
        <v>181</v>
      </c>
      <c r="AA272" s="74"/>
      <c r="AB272" s="152" t="s">
        <v>181</v>
      </c>
      <c r="AC272" s="400">
        <f>AA272+Y272</f>
        <v>0</v>
      </c>
      <c r="AD272" s="69" t="s">
        <v>181</v>
      </c>
      <c r="AE272" s="68" t="s">
        <v>181</v>
      </c>
      <c r="AF272" s="154"/>
      <c r="AG272" s="154"/>
      <c r="AH272" s="154"/>
      <c r="AI272" s="154"/>
      <c r="AJ272" s="875"/>
      <c r="AK272" s="875"/>
      <c r="AL272" s="875"/>
      <c r="AM272" s="401"/>
      <c r="AN272" s="410"/>
      <c r="AO272" s="152" t="s">
        <v>181</v>
      </c>
      <c r="AP272" s="74"/>
      <c r="AQ272" s="152" t="s">
        <v>181</v>
      </c>
      <c r="AR272" s="400">
        <f>AP272+AN272</f>
        <v>0</v>
      </c>
      <c r="AS272" s="69" t="s">
        <v>181</v>
      </c>
      <c r="AT272" s="68" t="s">
        <v>181</v>
      </c>
      <c r="AU272" s="154"/>
      <c r="AV272" s="154"/>
      <c r="AW272" s="154"/>
      <c r="AX272" s="154"/>
      <c r="AY272" s="875"/>
      <c r="AZ272" s="875"/>
      <c r="BA272" s="875"/>
      <c r="BB272" s="401"/>
      <c r="BC272" s="410"/>
      <c r="BD272" s="152" t="s">
        <v>181</v>
      </c>
      <c r="BE272" s="74"/>
      <c r="BF272" s="152" t="s">
        <v>181</v>
      </c>
      <c r="BG272" s="400">
        <f>BE272+BC272</f>
        <v>0</v>
      </c>
      <c r="BH272" s="69" t="s">
        <v>181</v>
      </c>
      <c r="BI272" s="68" t="s">
        <v>181</v>
      </c>
      <c r="BJ272" s="154"/>
      <c r="BK272" s="154"/>
      <c r="BL272" s="154"/>
      <c r="BM272" s="154"/>
      <c r="BN272" s="875"/>
      <c r="BO272" s="875"/>
      <c r="BP272" s="875"/>
      <c r="BQ272" s="401"/>
      <c r="BR272" s="410"/>
      <c r="BS272" s="152" t="s">
        <v>181</v>
      </c>
      <c r="BT272" s="74"/>
      <c r="BU272" s="152" t="s">
        <v>181</v>
      </c>
      <c r="BV272" s="400">
        <f>BT272+BR272</f>
        <v>0</v>
      </c>
      <c r="BW272" s="69" t="s">
        <v>181</v>
      </c>
      <c r="BX272" s="68" t="s">
        <v>181</v>
      </c>
      <c r="BY272" s="154"/>
      <c r="BZ272" s="154"/>
      <c r="CA272" s="154"/>
      <c r="CB272" s="154"/>
      <c r="CC272" s="875"/>
      <c r="CD272" s="875"/>
      <c r="CE272" s="875"/>
      <c r="CF272" s="401"/>
      <c r="CG272" s="410"/>
      <c r="CH272" s="152" t="s">
        <v>181</v>
      </c>
      <c r="CI272" s="74"/>
      <c r="CJ272" s="152" t="s">
        <v>181</v>
      </c>
      <c r="CK272" s="400">
        <f>CI272+CG272</f>
        <v>0</v>
      </c>
      <c r="CL272" s="69" t="s">
        <v>181</v>
      </c>
      <c r="CM272" s="185" t="s">
        <v>181</v>
      </c>
      <c r="CN272" s="185"/>
      <c r="CO272" s="185"/>
      <c r="CP272" s="661" t="s">
        <v>181</v>
      </c>
      <c r="CQ272" s="188" t="s">
        <v>181</v>
      </c>
      <c r="CR272" s="729"/>
      <c r="CS272" s="56" t="s">
        <v>181</v>
      </c>
      <c r="CT272" s="132" t="s">
        <v>181</v>
      </c>
      <c r="CU272" s="132" t="s">
        <v>181</v>
      </c>
      <c r="CV272" s="132" t="s">
        <v>181</v>
      </c>
      <c r="CW272" s="132" t="s">
        <v>181</v>
      </c>
      <c r="CX272" s="132" t="s">
        <v>181</v>
      </c>
      <c r="CY272" s="132" t="s">
        <v>181</v>
      </c>
      <c r="CZ272" s="127"/>
      <c r="DA272" s="127"/>
      <c r="DB272" s="127"/>
      <c r="DC272" s="127"/>
      <c r="DD272" s="127"/>
      <c r="DE272" s="127"/>
      <c r="DF272" s="127"/>
      <c r="DG272" s="127"/>
      <c r="DH272" s="127"/>
      <c r="DI272" s="127"/>
      <c r="DJ272" s="127"/>
      <c r="DK272" s="127"/>
      <c r="DL272" s="127"/>
      <c r="DM272" s="127"/>
      <c r="DN272" s="127"/>
      <c r="DO272" s="127"/>
      <c r="DP272" s="127"/>
      <c r="DQ272" s="127"/>
      <c r="DR272" s="127"/>
      <c r="DS272" s="127"/>
      <c r="DT272" s="127"/>
      <c r="DU272" s="127"/>
      <c r="DV272" s="127"/>
      <c r="DW272" s="127"/>
      <c r="DX272" s="127"/>
      <c r="DY272" s="127"/>
      <c r="DZ272" s="127"/>
      <c r="EA272" s="127"/>
      <c r="EB272" s="127"/>
      <c r="EC272" s="132" t="s">
        <v>181</v>
      </c>
      <c r="ED272" s="127"/>
      <c r="EE272" s="127"/>
      <c r="EF272" s="127"/>
      <c r="EG272" s="127"/>
      <c r="EH272" s="127"/>
      <c r="EI272" s="127"/>
      <c r="EJ272" s="127"/>
      <c r="EK272" s="127"/>
      <c r="EL272" s="127"/>
      <c r="EM272" s="127"/>
      <c r="EN272" s="127"/>
      <c r="EO272" s="127"/>
      <c r="EP272" s="127"/>
      <c r="EQ272" s="127"/>
      <c r="ER272" s="127"/>
      <c r="ES272" s="127"/>
      <c r="ET272" s="127"/>
      <c r="EU272" s="127"/>
      <c r="EV272" s="127"/>
      <c r="EW272" s="127"/>
      <c r="EX272" s="127"/>
      <c r="EY272" s="127"/>
      <c r="EZ272" s="127"/>
      <c r="FA272" s="127"/>
      <c r="FB272" s="127"/>
      <c r="FC272" s="127"/>
      <c r="FD272" s="127"/>
      <c r="FE272" s="127"/>
      <c r="FF272" s="127"/>
      <c r="FG272" s="127"/>
      <c r="FH272" s="127"/>
      <c r="FI272" s="127"/>
      <c r="FJ272" s="127"/>
      <c r="FK272" s="127"/>
      <c r="FL272" s="127"/>
    </row>
    <row r="273" spans="1:168" s="58" customFormat="1" ht="20.25" hidden="1" customHeight="1">
      <c r="A273" s="639"/>
      <c r="B273" s="720"/>
      <c r="C273" s="721"/>
      <c r="D273" s="721"/>
      <c r="E273" s="721"/>
      <c r="F273" s="721"/>
      <c r="G273" s="721"/>
      <c r="H273" s="721"/>
      <c r="I273" s="721"/>
      <c r="J273" s="721"/>
      <c r="K273" s="721"/>
      <c r="L273" s="721"/>
      <c r="M273" s="721"/>
      <c r="N273" s="721"/>
      <c r="O273" s="723"/>
      <c r="P273" s="68"/>
      <c r="Q273" s="154"/>
      <c r="R273" s="154"/>
      <c r="S273" s="154"/>
      <c r="T273" s="154"/>
      <c r="U273" s="875"/>
      <c r="V273" s="875"/>
      <c r="W273" s="875"/>
      <c r="X273" s="401"/>
      <c r="Y273" s="408"/>
      <c r="Z273" s="152" t="s">
        <v>181</v>
      </c>
      <c r="AA273" s="74"/>
      <c r="AB273" s="152" t="s">
        <v>181</v>
      </c>
      <c r="AC273" s="667">
        <f>AA273+Y273</f>
        <v>0</v>
      </c>
      <c r="AD273" s="69" t="s">
        <v>181</v>
      </c>
      <c r="AE273" s="68"/>
      <c r="AF273" s="154"/>
      <c r="AG273" s="154"/>
      <c r="AH273" s="154"/>
      <c r="AI273" s="154"/>
      <c r="AJ273" s="875"/>
      <c r="AK273" s="875"/>
      <c r="AL273" s="875"/>
      <c r="AM273" s="401"/>
      <c r="AN273" s="408"/>
      <c r="AO273" s="152" t="s">
        <v>181</v>
      </c>
      <c r="AP273" s="74"/>
      <c r="AQ273" s="152" t="s">
        <v>181</v>
      </c>
      <c r="AR273" s="667">
        <f>AP273+AN273</f>
        <v>0</v>
      </c>
      <c r="AS273" s="69" t="s">
        <v>181</v>
      </c>
      <c r="AT273" s="68"/>
      <c r="AU273" s="154"/>
      <c r="AV273" s="154"/>
      <c r="AW273" s="154"/>
      <c r="AX273" s="154"/>
      <c r="AY273" s="875"/>
      <c r="AZ273" s="875"/>
      <c r="BA273" s="875"/>
      <c r="BB273" s="401"/>
      <c r="BC273" s="408"/>
      <c r="BD273" s="152" t="s">
        <v>181</v>
      </c>
      <c r="BE273" s="74"/>
      <c r="BF273" s="152" t="s">
        <v>181</v>
      </c>
      <c r="BG273" s="667">
        <f>BE273+BC273</f>
        <v>0</v>
      </c>
      <c r="BH273" s="69" t="s">
        <v>181</v>
      </c>
      <c r="BI273" s="68"/>
      <c r="BJ273" s="154"/>
      <c r="BK273" s="154"/>
      <c r="BL273" s="154"/>
      <c r="BM273" s="154"/>
      <c r="BN273" s="875"/>
      <c r="BO273" s="875"/>
      <c r="BP273" s="875"/>
      <c r="BQ273" s="401"/>
      <c r="BR273" s="408"/>
      <c r="BS273" s="152" t="s">
        <v>181</v>
      </c>
      <c r="BT273" s="74"/>
      <c r="BU273" s="152" t="s">
        <v>181</v>
      </c>
      <c r="BV273" s="667">
        <f>BT273+BR273</f>
        <v>0</v>
      </c>
      <c r="BW273" s="69" t="s">
        <v>181</v>
      </c>
      <c r="BX273" s="68"/>
      <c r="BY273" s="154"/>
      <c r="BZ273" s="154"/>
      <c r="CA273" s="154"/>
      <c r="CB273" s="154"/>
      <c r="CC273" s="875"/>
      <c r="CD273" s="875"/>
      <c r="CE273" s="875"/>
      <c r="CF273" s="401"/>
      <c r="CG273" s="408"/>
      <c r="CH273" s="152" t="s">
        <v>181</v>
      </c>
      <c r="CI273" s="74"/>
      <c r="CJ273" s="152" t="s">
        <v>181</v>
      </c>
      <c r="CK273" s="667">
        <f>CI273+CG273</f>
        <v>0</v>
      </c>
      <c r="CL273" s="69" t="s">
        <v>181</v>
      </c>
      <c r="CM273" s="185" t="s">
        <v>181</v>
      </c>
      <c r="CN273" s="185"/>
      <c r="CO273" s="185"/>
      <c r="CP273" s="661" t="s">
        <v>181</v>
      </c>
      <c r="CQ273" s="188"/>
      <c r="CR273" s="729"/>
      <c r="CS273" s="56"/>
      <c r="CT273" s="132"/>
      <c r="CU273" s="132"/>
      <c r="CV273" s="132"/>
      <c r="CW273" s="132"/>
      <c r="CX273" s="132"/>
      <c r="CY273" s="132"/>
      <c r="CZ273" s="127"/>
      <c r="DA273" s="127"/>
      <c r="DB273" s="127"/>
      <c r="DC273" s="127"/>
      <c r="DD273" s="127"/>
      <c r="DE273" s="127"/>
      <c r="DF273" s="127"/>
      <c r="DG273" s="127"/>
      <c r="DH273" s="127"/>
      <c r="DI273" s="127"/>
      <c r="DJ273" s="127"/>
      <c r="DK273" s="127"/>
      <c r="DL273" s="127"/>
      <c r="DM273" s="127"/>
      <c r="DN273" s="127"/>
      <c r="DO273" s="127"/>
      <c r="DP273" s="127"/>
      <c r="DQ273" s="127"/>
      <c r="DR273" s="127"/>
      <c r="DS273" s="127"/>
      <c r="DT273" s="127"/>
      <c r="DU273" s="127"/>
      <c r="DV273" s="127"/>
      <c r="DW273" s="127"/>
      <c r="DX273" s="127"/>
      <c r="DY273" s="127"/>
      <c r="DZ273" s="127"/>
      <c r="EA273" s="127"/>
      <c r="EB273" s="127"/>
      <c r="EC273" s="132"/>
      <c r="ED273" s="127"/>
      <c r="EE273" s="127"/>
      <c r="EF273" s="127"/>
      <c r="EG273" s="127"/>
      <c r="EH273" s="127"/>
      <c r="EI273" s="127"/>
      <c r="EJ273" s="127"/>
      <c r="EK273" s="127"/>
      <c r="EL273" s="127"/>
      <c r="EM273" s="127"/>
      <c r="EN273" s="127"/>
      <c r="EO273" s="127"/>
      <c r="EP273" s="127"/>
      <c r="EQ273" s="127"/>
      <c r="ER273" s="127"/>
      <c r="ES273" s="127"/>
      <c r="ET273" s="127"/>
      <c r="EU273" s="127"/>
      <c r="EV273" s="127"/>
      <c r="EW273" s="127"/>
      <c r="EX273" s="127"/>
      <c r="EY273" s="127"/>
      <c r="EZ273" s="127"/>
      <c r="FA273" s="127"/>
      <c r="FB273" s="127"/>
      <c r="FC273" s="127"/>
      <c r="FD273" s="127"/>
      <c r="FE273" s="127"/>
      <c r="FF273" s="127"/>
      <c r="FG273" s="127"/>
      <c r="FH273" s="127"/>
      <c r="FI273" s="127"/>
      <c r="FJ273" s="127"/>
      <c r="FK273" s="127"/>
      <c r="FL273" s="127"/>
    </row>
    <row r="274" spans="1:168" s="58" customFormat="1" ht="9.9499999999999993" hidden="1" customHeight="1">
      <c r="A274" s="639"/>
      <c r="B274" s="720"/>
      <c r="C274" s="721"/>
      <c r="D274" s="721"/>
      <c r="E274" s="721"/>
      <c r="F274" s="721"/>
      <c r="G274" s="721"/>
      <c r="H274" s="721"/>
      <c r="I274" s="721"/>
      <c r="J274" s="721"/>
      <c r="K274" s="721"/>
      <c r="L274" s="721"/>
      <c r="M274" s="721"/>
      <c r="N274" s="721"/>
      <c r="O274" s="723"/>
      <c r="P274" s="68"/>
      <c r="Q274" s="154"/>
      <c r="R274" s="154"/>
      <c r="S274" s="154"/>
      <c r="T274" s="154"/>
      <c r="U274" s="875"/>
      <c r="V274" s="875"/>
      <c r="W274" s="875"/>
      <c r="X274" s="401"/>
      <c r="Y274" s="875"/>
      <c r="Z274" s="875"/>
      <c r="AA274" s="875"/>
      <c r="AB274" s="875"/>
      <c r="AC274" s="875"/>
      <c r="AD274" s="69" t="s">
        <v>181</v>
      </c>
      <c r="AE274" s="68"/>
      <c r="AF274" s="154"/>
      <c r="AG274" s="154"/>
      <c r="AH274" s="154"/>
      <c r="AI274" s="154"/>
      <c r="AJ274" s="875"/>
      <c r="AK274" s="875"/>
      <c r="AL274" s="875"/>
      <c r="AM274" s="401"/>
      <c r="AN274" s="875"/>
      <c r="AO274" s="875"/>
      <c r="AP274" s="875"/>
      <c r="AQ274" s="875"/>
      <c r="AR274" s="875"/>
      <c r="AS274" s="69" t="s">
        <v>181</v>
      </c>
      <c r="AT274" s="68"/>
      <c r="AU274" s="154"/>
      <c r="AV274" s="154"/>
      <c r="AW274" s="154"/>
      <c r="AX274" s="154"/>
      <c r="AY274" s="875"/>
      <c r="AZ274" s="875"/>
      <c r="BA274" s="875"/>
      <c r="BB274" s="401"/>
      <c r="BC274" s="875"/>
      <c r="BD274" s="875"/>
      <c r="BE274" s="875"/>
      <c r="BF274" s="875"/>
      <c r="BG274" s="875"/>
      <c r="BH274" s="69" t="s">
        <v>181</v>
      </c>
      <c r="BI274" s="68"/>
      <c r="BJ274" s="154"/>
      <c r="BK274" s="154"/>
      <c r="BL274" s="154"/>
      <c r="BM274" s="154"/>
      <c r="BN274" s="875"/>
      <c r="BO274" s="875"/>
      <c r="BP274" s="875"/>
      <c r="BQ274" s="401"/>
      <c r="BR274" s="875"/>
      <c r="BS274" s="875"/>
      <c r="BT274" s="875"/>
      <c r="BU274" s="875"/>
      <c r="BV274" s="875"/>
      <c r="BW274" s="69" t="s">
        <v>181</v>
      </c>
      <c r="BX274" s="68"/>
      <c r="BY274" s="154"/>
      <c r="BZ274" s="154"/>
      <c r="CA274" s="154"/>
      <c r="CB274" s="154"/>
      <c r="CC274" s="875"/>
      <c r="CD274" s="875"/>
      <c r="CE274" s="875"/>
      <c r="CF274" s="401"/>
      <c r="CG274" s="875"/>
      <c r="CH274" s="875"/>
      <c r="CI274" s="875"/>
      <c r="CJ274" s="875"/>
      <c r="CK274" s="875"/>
      <c r="CL274" s="69" t="s">
        <v>181</v>
      </c>
      <c r="CM274" s="185" t="s">
        <v>181</v>
      </c>
      <c r="CN274" s="185"/>
      <c r="CO274" s="185"/>
      <c r="CP274" s="661" t="s">
        <v>181</v>
      </c>
      <c r="CQ274" s="188"/>
      <c r="CR274" s="729"/>
      <c r="CS274" s="56"/>
      <c r="CT274" s="132"/>
      <c r="CU274" s="132"/>
      <c r="CV274" s="132"/>
      <c r="CW274" s="132"/>
      <c r="CX274" s="132"/>
      <c r="CY274" s="132"/>
      <c r="CZ274" s="127"/>
      <c r="DA274" s="127"/>
      <c r="DB274" s="127"/>
      <c r="DC274" s="127"/>
      <c r="DD274" s="127"/>
      <c r="DE274" s="127"/>
      <c r="DF274" s="127"/>
      <c r="DG274" s="127"/>
      <c r="DH274" s="127"/>
      <c r="DI274" s="127"/>
      <c r="DJ274" s="127"/>
      <c r="DK274" s="127"/>
      <c r="DL274" s="127"/>
      <c r="DM274" s="127"/>
      <c r="DN274" s="127"/>
      <c r="DO274" s="127"/>
      <c r="DP274" s="127"/>
      <c r="DQ274" s="127"/>
      <c r="DR274" s="127"/>
      <c r="DS274" s="127"/>
      <c r="DT274" s="127"/>
      <c r="DU274" s="127"/>
      <c r="DV274" s="127"/>
      <c r="DW274" s="127"/>
      <c r="DX274" s="127"/>
      <c r="DY274" s="127"/>
      <c r="DZ274" s="127"/>
      <c r="EA274" s="127"/>
      <c r="EB274" s="127"/>
      <c r="EC274" s="132"/>
      <c r="ED274" s="127"/>
      <c r="EE274" s="127"/>
      <c r="EF274" s="127"/>
      <c r="EG274" s="127"/>
      <c r="EH274" s="127"/>
      <c r="EI274" s="127"/>
      <c r="EJ274" s="127"/>
      <c r="EK274" s="127"/>
      <c r="EL274" s="127"/>
      <c r="EM274" s="127"/>
      <c r="EN274" s="127"/>
      <c r="EO274" s="127"/>
      <c r="EP274" s="127"/>
      <c r="EQ274" s="127"/>
      <c r="ER274" s="127"/>
      <c r="ES274" s="127"/>
      <c r="ET274" s="127"/>
      <c r="EU274" s="127"/>
      <c r="EV274" s="127"/>
      <c r="EW274" s="127"/>
      <c r="EX274" s="127"/>
      <c r="EY274" s="127"/>
      <c r="EZ274" s="127"/>
      <c r="FA274" s="127"/>
      <c r="FB274" s="127"/>
      <c r="FC274" s="127"/>
      <c r="FD274" s="127"/>
      <c r="FE274" s="127"/>
      <c r="FF274" s="127"/>
      <c r="FG274" s="127"/>
      <c r="FH274" s="127"/>
      <c r="FI274" s="127"/>
      <c r="FJ274" s="127"/>
      <c r="FK274" s="127"/>
      <c r="FL274" s="127"/>
    </row>
    <row r="275" spans="1:168" s="58" customFormat="1" ht="20.25" hidden="1" customHeight="1">
      <c r="A275" s="639"/>
      <c r="B275" s="720"/>
      <c r="C275" s="1076"/>
      <c r="D275" s="1268"/>
      <c r="E275" s="701"/>
      <c r="F275" s="865"/>
      <c r="G275" s="701" t="s">
        <v>181</v>
      </c>
      <c r="H275" s="866"/>
      <c r="I275" s="701" t="s">
        <v>181</v>
      </c>
      <c r="J275" s="866"/>
      <c r="K275" s="701" t="s">
        <v>181</v>
      </c>
      <c r="L275" s="866"/>
      <c r="M275" s="701" t="s">
        <v>181</v>
      </c>
      <c r="N275" s="866"/>
      <c r="O275" s="723" t="s">
        <v>181</v>
      </c>
      <c r="P275" s="68" t="s">
        <v>181</v>
      </c>
      <c r="Q275" s="154"/>
      <c r="R275" s="154"/>
      <c r="S275" s="154"/>
      <c r="T275" s="154"/>
      <c r="U275" s="875"/>
      <c r="V275" s="875"/>
      <c r="W275" s="875"/>
      <c r="X275" s="401"/>
      <c r="Y275" s="410"/>
      <c r="Z275" s="152" t="s">
        <v>181</v>
      </c>
      <c r="AA275" s="74"/>
      <c r="AB275" s="152" t="s">
        <v>181</v>
      </c>
      <c r="AC275" s="400">
        <f>AA275+Y275</f>
        <v>0</v>
      </c>
      <c r="AD275" s="69" t="s">
        <v>181</v>
      </c>
      <c r="AE275" s="68" t="s">
        <v>181</v>
      </c>
      <c r="AF275" s="154"/>
      <c r="AG275" s="154"/>
      <c r="AH275" s="154"/>
      <c r="AI275" s="154"/>
      <c r="AJ275" s="875"/>
      <c r="AK275" s="875"/>
      <c r="AL275" s="875"/>
      <c r="AM275" s="401"/>
      <c r="AN275" s="410"/>
      <c r="AO275" s="152" t="s">
        <v>181</v>
      </c>
      <c r="AP275" s="74"/>
      <c r="AQ275" s="152" t="s">
        <v>181</v>
      </c>
      <c r="AR275" s="400">
        <f>AP275+AN275</f>
        <v>0</v>
      </c>
      <c r="AS275" s="69" t="s">
        <v>181</v>
      </c>
      <c r="AT275" s="68" t="s">
        <v>181</v>
      </c>
      <c r="AU275" s="154"/>
      <c r="AV275" s="154"/>
      <c r="AW275" s="154"/>
      <c r="AX275" s="154"/>
      <c r="AY275" s="875"/>
      <c r="AZ275" s="875"/>
      <c r="BA275" s="875"/>
      <c r="BB275" s="401"/>
      <c r="BC275" s="410"/>
      <c r="BD275" s="152" t="s">
        <v>181</v>
      </c>
      <c r="BE275" s="74"/>
      <c r="BF275" s="152" t="s">
        <v>181</v>
      </c>
      <c r="BG275" s="400">
        <f>BE275+BC275</f>
        <v>0</v>
      </c>
      <c r="BH275" s="69" t="s">
        <v>181</v>
      </c>
      <c r="BI275" s="68" t="s">
        <v>181</v>
      </c>
      <c r="BJ275" s="154"/>
      <c r="BK275" s="154"/>
      <c r="BL275" s="154"/>
      <c r="BM275" s="154"/>
      <c r="BN275" s="875"/>
      <c r="BO275" s="875"/>
      <c r="BP275" s="875"/>
      <c r="BQ275" s="401"/>
      <c r="BR275" s="410"/>
      <c r="BS275" s="152" t="s">
        <v>181</v>
      </c>
      <c r="BT275" s="74"/>
      <c r="BU275" s="152" t="s">
        <v>181</v>
      </c>
      <c r="BV275" s="400">
        <f>BT275+BR275</f>
        <v>0</v>
      </c>
      <c r="BW275" s="69" t="s">
        <v>181</v>
      </c>
      <c r="BX275" s="68" t="s">
        <v>181</v>
      </c>
      <c r="BY275" s="154"/>
      <c r="BZ275" s="154"/>
      <c r="CA275" s="154"/>
      <c r="CB275" s="154"/>
      <c r="CC275" s="875"/>
      <c r="CD275" s="875"/>
      <c r="CE275" s="875"/>
      <c r="CF275" s="401"/>
      <c r="CG275" s="410"/>
      <c r="CH275" s="152" t="s">
        <v>181</v>
      </c>
      <c r="CI275" s="74"/>
      <c r="CJ275" s="152" t="s">
        <v>181</v>
      </c>
      <c r="CK275" s="400">
        <f>CI275+CG275</f>
        <v>0</v>
      </c>
      <c r="CL275" s="69" t="s">
        <v>181</v>
      </c>
      <c r="CM275" s="185" t="s">
        <v>181</v>
      </c>
      <c r="CN275" s="185"/>
      <c r="CO275" s="185"/>
      <c r="CP275" s="661" t="s">
        <v>181</v>
      </c>
      <c r="CQ275" s="188" t="s">
        <v>181</v>
      </c>
      <c r="CR275" s="729"/>
      <c r="CS275" s="56" t="s">
        <v>181</v>
      </c>
      <c r="CT275" s="132" t="s">
        <v>181</v>
      </c>
      <c r="CU275" s="132" t="s">
        <v>181</v>
      </c>
      <c r="CV275" s="132" t="s">
        <v>181</v>
      </c>
      <c r="CW275" s="132" t="s">
        <v>181</v>
      </c>
      <c r="CX275" s="132" t="s">
        <v>181</v>
      </c>
      <c r="CY275" s="132" t="s">
        <v>181</v>
      </c>
      <c r="CZ275" s="127"/>
      <c r="DA275" s="127"/>
      <c r="DB275" s="127"/>
      <c r="DC275" s="127"/>
      <c r="DD275" s="127"/>
      <c r="DE275" s="127"/>
      <c r="DF275" s="127"/>
      <c r="DG275" s="127"/>
      <c r="DH275" s="127"/>
      <c r="DI275" s="127"/>
      <c r="DJ275" s="127"/>
      <c r="DK275" s="127"/>
      <c r="DL275" s="127"/>
      <c r="DM275" s="127"/>
      <c r="DN275" s="127"/>
      <c r="DO275" s="127"/>
      <c r="DP275" s="127"/>
      <c r="DQ275" s="127"/>
      <c r="DR275" s="127"/>
      <c r="DS275" s="127"/>
      <c r="DT275" s="127"/>
      <c r="DU275" s="127"/>
      <c r="DV275" s="127"/>
      <c r="DW275" s="127"/>
      <c r="DX275" s="127"/>
      <c r="DY275" s="127"/>
      <c r="DZ275" s="127"/>
      <c r="EA275" s="127"/>
      <c r="EB275" s="127"/>
      <c r="EC275" s="132" t="s">
        <v>181</v>
      </c>
      <c r="ED275" s="127"/>
      <c r="EE275" s="127"/>
      <c r="EF275" s="127"/>
      <c r="EG275" s="127"/>
      <c r="EH275" s="127"/>
      <c r="EI275" s="127"/>
      <c r="EJ275" s="127"/>
      <c r="EK275" s="127"/>
      <c r="EL275" s="127"/>
      <c r="EM275" s="127"/>
      <c r="EN275" s="127"/>
      <c r="EO275" s="127"/>
      <c r="EP275" s="127"/>
      <c r="EQ275" s="127"/>
      <c r="ER275" s="127"/>
      <c r="ES275" s="127"/>
      <c r="ET275" s="127"/>
      <c r="EU275" s="127"/>
      <c r="EV275" s="127"/>
      <c r="EW275" s="127"/>
      <c r="EX275" s="127"/>
      <c r="EY275" s="127"/>
      <c r="EZ275" s="127"/>
      <c r="FA275" s="127"/>
      <c r="FB275" s="127"/>
      <c r="FC275" s="127"/>
      <c r="FD275" s="127"/>
      <c r="FE275" s="127"/>
      <c r="FF275" s="127"/>
      <c r="FG275" s="127"/>
      <c r="FH275" s="127"/>
      <c r="FI275" s="127"/>
      <c r="FJ275" s="127"/>
      <c r="FK275" s="127"/>
      <c r="FL275" s="127"/>
    </row>
    <row r="276" spans="1:168" s="58" customFormat="1" ht="20.25" hidden="1" customHeight="1">
      <c r="A276" s="639"/>
      <c r="B276" s="720"/>
      <c r="C276" s="721"/>
      <c r="D276" s="721"/>
      <c r="E276" s="721"/>
      <c r="F276" s="721"/>
      <c r="G276" s="721"/>
      <c r="H276" s="721"/>
      <c r="I276" s="721"/>
      <c r="J276" s="721"/>
      <c r="K276" s="721"/>
      <c r="L276" s="721"/>
      <c r="M276" s="721"/>
      <c r="N276" s="721"/>
      <c r="O276" s="723"/>
      <c r="P276" s="68"/>
      <c r="Q276" s="154"/>
      <c r="R276" s="154"/>
      <c r="S276" s="154"/>
      <c r="T276" s="154"/>
      <c r="U276" s="875"/>
      <c r="V276" s="875"/>
      <c r="W276" s="875"/>
      <c r="X276" s="401"/>
      <c r="Y276" s="408"/>
      <c r="Z276" s="152" t="s">
        <v>181</v>
      </c>
      <c r="AA276" s="74"/>
      <c r="AB276" s="152" t="s">
        <v>181</v>
      </c>
      <c r="AC276" s="667">
        <f>AA276+Y276</f>
        <v>0</v>
      </c>
      <c r="AD276" s="69" t="s">
        <v>181</v>
      </c>
      <c r="AE276" s="68"/>
      <c r="AF276" s="154"/>
      <c r="AG276" s="154"/>
      <c r="AH276" s="154"/>
      <c r="AI276" s="154"/>
      <c r="AJ276" s="875"/>
      <c r="AK276" s="875"/>
      <c r="AL276" s="875"/>
      <c r="AM276" s="401"/>
      <c r="AN276" s="408"/>
      <c r="AO276" s="152" t="s">
        <v>181</v>
      </c>
      <c r="AP276" s="74"/>
      <c r="AQ276" s="152" t="s">
        <v>181</v>
      </c>
      <c r="AR276" s="667">
        <f>AP276+AN276</f>
        <v>0</v>
      </c>
      <c r="AS276" s="69" t="s">
        <v>181</v>
      </c>
      <c r="AT276" s="68"/>
      <c r="AU276" s="154"/>
      <c r="AV276" s="154"/>
      <c r="AW276" s="154"/>
      <c r="AX276" s="154"/>
      <c r="AY276" s="875"/>
      <c r="AZ276" s="875"/>
      <c r="BA276" s="875"/>
      <c r="BB276" s="401"/>
      <c r="BC276" s="408"/>
      <c r="BD276" s="152" t="s">
        <v>181</v>
      </c>
      <c r="BE276" s="74"/>
      <c r="BF276" s="152" t="s">
        <v>181</v>
      </c>
      <c r="BG276" s="667">
        <f>BE276+BC276</f>
        <v>0</v>
      </c>
      <c r="BH276" s="69" t="s">
        <v>181</v>
      </c>
      <c r="BI276" s="68"/>
      <c r="BJ276" s="154"/>
      <c r="BK276" s="154"/>
      <c r="BL276" s="154"/>
      <c r="BM276" s="154"/>
      <c r="BN276" s="875"/>
      <c r="BO276" s="875"/>
      <c r="BP276" s="875"/>
      <c r="BQ276" s="401"/>
      <c r="BR276" s="408"/>
      <c r="BS276" s="152" t="s">
        <v>181</v>
      </c>
      <c r="BT276" s="74"/>
      <c r="BU276" s="152" t="s">
        <v>181</v>
      </c>
      <c r="BV276" s="667">
        <f>BT276+BR276</f>
        <v>0</v>
      </c>
      <c r="BW276" s="69" t="s">
        <v>181</v>
      </c>
      <c r="BX276" s="68"/>
      <c r="BY276" s="154"/>
      <c r="BZ276" s="154"/>
      <c r="CA276" s="154"/>
      <c r="CB276" s="154"/>
      <c r="CC276" s="875"/>
      <c r="CD276" s="875"/>
      <c r="CE276" s="875"/>
      <c r="CF276" s="401"/>
      <c r="CG276" s="408"/>
      <c r="CH276" s="152" t="s">
        <v>181</v>
      </c>
      <c r="CI276" s="74"/>
      <c r="CJ276" s="152" t="s">
        <v>181</v>
      </c>
      <c r="CK276" s="667">
        <f>CI276+CG276</f>
        <v>0</v>
      </c>
      <c r="CL276" s="69" t="s">
        <v>181</v>
      </c>
      <c r="CM276" s="185" t="s">
        <v>181</v>
      </c>
      <c r="CN276" s="185"/>
      <c r="CO276" s="185"/>
      <c r="CP276" s="661" t="s">
        <v>181</v>
      </c>
      <c r="CQ276" s="188"/>
      <c r="CR276" s="729"/>
      <c r="CS276" s="56"/>
      <c r="CT276" s="132"/>
      <c r="CU276" s="132"/>
      <c r="CV276" s="132"/>
      <c r="CW276" s="132"/>
      <c r="CX276" s="132"/>
      <c r="CY276" s="132"/>
      <c r="CZ276" s="127"/>
      <c r="DA276" s="127"/>
      <c r="DB276" s="127"/>
      <c r="DC276" s="127"/>
      <c r="DD276" s="127"/>
      <c r="DE276" s="127"/>
      <c r="DF276" s="127"/>
      <c r="DG276" s="127"/>
      <c r="DH276" s="127"/>
      <c r="DI276" s="127"/>
      <c r="DJ276" s="127"/>
      <c r="DK276" s="127"/>
      <c r="DL276" s="127"/>
      <c r="DM276" s="127"/>
      <c r="DN276" s="127"/>
      <c r="DO276" s="127"/>
      <c r="DP276" s="127"/>
      <c r="DQ276" s="127"/>
      <c r="DR276" s="127"/>
      <c r="DS276" s="127"/>
      <c r="DT276" s="127"/>
      <c r="DU276" s="127"/>
      <c r="DV276" s="127"/>
      <c r="DW276" s="127"/>
      <c r="DX276" s="127"/>
      <c r="DY276" s="127"/>
      <c r="DZ276" s="127"/>
      <c r="EA276" s="127"/>
      <c r="EB276" s="127"/>
      <c r="EC276" s="132"/>
      <c r="ED276" s="127"/>
      <c r="EE276" s="127"/>
      <c r="EF276" s="127"/>
      <c r="EG276" s="127"/>
      <c r="EH276" s="127"/>
      <c r="EI276" s="127"/>
      <c r="EJ276" s="127"/>
      <c r="EK276" s="127"/>
      <c r="EL276" s="127"/>
      <c r="EM276" s="127"/>
      <c r="EN276" s="127"/>
      <c r="EO276" s="127"/>
      <c r="EP276" s="127"/>
      <c r="EQ276" s="127"/>
      <c r="ER276" s="127"/>
      <c r="ES276" s="127"/>
      <c r="ET276" s="127"/>
      <c r="EU276" s="127"/>
      <c r="EV276" s="127"/>
      <c r="EW276" s="127"/>
      <c r="EX276" s="127"/>
      <c r="EY276" s="127"/>
      <c r="EZ276" s="127"/>
      <c r="FA276" s="127"/>
      <c r="FB276" s="127"/>
      <c r="FC276" s="127"/>
      <c r="FD276" s="127"/>
      <c r="FE276" s="127"/>
      <c r="FF276" s="127"/>
      <c r="FG276" s="127"/>
      <c r="FH276" s="127"/>
      <c r="FI276" s="127"/>
      <c r="FJ276" s="127"/>
      <c r="FK276" s="127"/>
      <c r="FL276" s="127"/>
    </row>
    <row r="277" spans="1:168" s="58" customFormat="1" ht="9.9499999999999993" hidden="1" customHeight="1">
      <c r="A277" s="639"/>
      <c r="B277" s="720"/>
      <c r="C277" s="721"/>
      <c r="D277" s="721"/>
      <c r="E277" s="721"/>
      <c r="F277" s="721"/>
      <c r="G277" s="721"/>
      <c r="H277" s="721"/>
      <c r="I277" s="721"/>
      <c r="J277" s="721"/>
      <c r="K277" s="721"/>
      <c r="L277" s="721"/>
      <c r="M277" s="721"/>
      <c r="N277" s="721"/>
      <c r="O277" s="723"/>
      <c r="P277" s="68"/>
      <c r="Q277" s="154"/>
      <c r="R277" s="154"/>
      <c r="S277" s="154"/>
      <c r="T277" s="154"/>
      <c r="U277" s="875"/>
      <c r="V277" s="875"/>
      <c r="W277" s="875"/>
      <c r="X277" s="401"/>
      <c r="Y277" s="875"/>
      <c r="Z277" s="875"/>
      <c r="AA277" s="875"/>
      <c r="AB277" s="875"/>
      <c r="AC277" s="875"/>
      <c r="AD277" s="69" t="s">
        <v>181</v>
      </c>
      <c r="AE277" s="68"/>
      <c r="AF277" s="154"/>
      <c r="AG277" s="154"/>
      <c r="AH277" s="154"/>
      <c r="AI277" s="154"/>
      <c r="AJ277" s="875"/>
      <c r="AK277" s="875"/>
      <c r="AL277" s="875"/>
      <c r="AM277" s="401"/>
      <c r="AN277" s="875"/>
      <c r="AO277" s="875"/>
      <c r="AP277" s="875"/>
      <c r="AQ277" s="875"/>
      <c r="AR277" s="875"/>
      <c r="AS277" s="69" t="s">
        <v>181</v>
      </c>
      <c r="AT277" s="68"/>
      <c r="AU277" s="154"/>
      <c r="AV277" s="154"/>
      <c r="AW277" s="154"/>
      <c r="AX277" s="154"/>
      <c r="AY277" s="875"/>
      <c r="AZ277" s="875"/>
      <c r="BA277" s="875"/>
      <c r="BB277" s="401"/>
      <c r="BC277" s="875"/>
      <c r="BD277" s="875"/>
      <c r="BE277" s="875"/>
      <c r="BF277" s="875"/>
      <c r="BG277" s="875"/>
      <c r="BH277" s="69" t="s">
        <v>181</v>
      </c>
      <c r="BI277" s="68"/>
      <c r="BJ277" s="154"/>
      <c r="BK277" s="154"/>
      <c r="BL277" s="154"/>
      <c r="BM277" s="154"/>
      <c r="BN277" s="875"/>
      <c r="BO277" s="875"/>
      <c r="BP277" s="875"/>
      <c r="BQ277" s="401"/>
      <c r="BR277" s="875"/>
      <c r="BS277" s="875"/>
      <c r="BT277" s="875"/>
      <c r="BU277" s="875"/>
      <c r="BV277" s="875"/>
      <c r="BW277" s="69" t="s">
        <v>181</v>
      </c>
      <c r="BX277" s="68"/>
      <c r="BY277" s="154"/>
      <c r="BZ277" s="154"/>
      <c r="CA277" s="154"/>
      <c r="CB277" s="154"/>
      <c r="CC277" s="875"/>
      <c r="CD277" s="875"/>
      <c r="CE277" s="875"/>
      <c r="CF277" s="401"/>
      <c r="CG277" s="875"/>
      <c r="CH277" s="875"/>
      <c r="CI277" s="875"/>
      <c r="CJ277" s="875"/>
      <c r="CK277" s="875"/>
      <c r="CL277" s="69" t="s">
        <v>181</v>
      </c>
      <c r="CM277" s="185" t="s">
        <v>181</v>
      </c>
      <c r="CN277" s="185"/>
      <c r="CO277" s="185"/>
      <c r="CP277" s="661" t="s">
        <v>181</v>
      </c>
      <c r="CQ277" s="188"/>
      <c r="CR277" s="729"/>
      <c r="CS277" s="56"/>
      <c r="CT277" s="132"/>
      <c r="CU277" s="132"/>
      <c r="CV277" s="132"/>
      <c r="CW277" s="132"/>
      <c r="CX277" s="132"/>
      <c r="CY277" s="132"/>
      <c r="CZ277" s="127"/>
      <c r="DA277" s="127"/>
      <c r="DB277" s="127"/>
      <c r="DC277" s="127"/>
      <c r="DD277" s="127"/>
      <c r="DE277" s="127"/>
      <c r="DF277" s="127"/>
      <c r="DG277" s="127"/>
      <c r="DH277" s="127"/>
      <c r="DI277" s="127"/>
      <c r="DJ277" s="127"/>
      <c r="DK277" s="127"/>
      <c r="DL277" s="127"/>
      <c r="DM277" s="127"/>
      <c r="DN277" s="127"/>
      <c r="DO277" s="127"/>
      <c r="DP277" s="127"/>
      <c r="DQ277" s="127"/>
      <c r="DR277" s="127"/>
      <c r="DS277" s="127"/>
      <c r="DT277" s="127"/>
      <c r="DU277" s="127"/>
      <c r="DV277" s="127"/>
      <c r="DW277" s="127"/>
      <c r="DX277" s="127"/>
      <c r="DY277" s="127"/>
      <c r="DZ277" s="127"/>
      <c r="EA277" s="127"/>
      <c r="EB277" s="127"/>
      <c r="EC277" s="132"/>
      <c r="ED277" s="127"/>
      <c r="EE277" s="127"/>
      <c r="EF277" s="127"/>
      <c r="EG277" s="127"/>
      <c r="EH277" s="127"/>
      <c r="EI277" s="127"/>
      <c r="EJ277" s="127"/>
      <c r="EK277" s="127"/>
      <c r="EL277" s="127"/>
      <c r="EM277" s="127"/>
      <c r="EN277" s="127"/>
      <c r="EO277" s="127"/>
      <c r="EP277" s="127"/>
      <c r="EQ277" s="127"/>
      <c r="ER277" s="127"/>
      <c r="ES277" s="127"/>
      <c r="ET277" s="127"/>
      <c r="EU277" s="127"/>
      <c r="EV277" s="127"/>
      <c r="EW277" s="127"/>
      <c r="EX277" s="127"/>
      <c r="EY277" s="127"/>
      <c r="EZ277" s="127"/>
      <c r="FA277" s="127"/>
      <c r="FB277" s="127"/>
      <c r="FC277" s="127"/>
      <c r="FD277" s="127"/>
      <c r="FE277" s="127"/>
      <c r="FF277" s="127"/>
      <c r="FG277" s="127"/>
      <c r="FH277" s="127"/>
      <c r="FI277" s="127"/>
      <c r="FJ277" s="127"/>
      <c r="FK277" s="127"/>
      <c r="FL277" s="127"/>
    </row>
    <row r="278" spans="1:168" s="58" customFormat="1" ht="20.25" hidden="1" customHeight="1">
      <c r="A278" s="639"/>
      <c r="B278" s="720"/>
      <c r="C278" s="1076"/>
      <c r="D278" s="1268"/>
      <c r="E278" s="701"/>
      <c r="F278" s="865"/>
      <c r="G278" s="701" t="s">
        <v>181</v>
      </c>
      <c r="H278" s="866"/>
      <c r="I278" s="701" t="s">
        <v>181</v>
      </c>
      <c r="J278" s="866"/>
      <c r="K278" s="701" t="s">
        <v>181</v>
      </c>
      <c r="L278" s="866"/>
      <c r="M278" s="701" t="s">
        <v>181</v>
      </c>
      <c r="N278" s="866"/>
      <c r="O278" s="723" t="s">
        <v>181</v>
      </c>
      <c r="P278" s="68" t="s">
        <v>181</v>
      </c>
      <c r="Q278" s="154"/>
      <c r="R278" s="154"/>
      <c r="S278" s="154"/>
      <c r="T278" s="154"/>
      <c r="U278" s="875"/>
      <c r="V278" s="875"/>
      <c r="W278" s="875"/>
      <c r="X278" s="401"/>
      <c r="Y278" s="410"/>
      <c r="Z278" s="152" t="s">
        <v>181</v>
      </c>
      <c r="AA278" s="74"/>
      <c r="AB278" s="152" t="s">
        <v>181</v>
      </c>
      <c r="AC278" s="400">
        <f>AA278+Y278</f>
        <v>0</v>
      </c>
      <c r="AD278" s="69" t="s">
        <v>181</v>
      </c>
      <c r="AE278" s="68" t="s">
        <v>181</v>
      </c>
      <c r="AF278" s="154"/>
      <c r="AG278" s="154"/>
      <c r="AH278" s="154"/>
      <c r="AI278" s="154"/>
      <c r="AJ278" s="875"/>
      <c r="AK278" s="875"/>
      <c r="AL278" s="875"/>
      <c r="AM278" s="401"/>
      <c r="AN278" s="410"/>
      <c r="AO278" s="152" t="s">
        <v>181</v>
      </c>
      <c r="AP278" s="74"/>
      <c r="AQ278" s="152" t="s">
        <v>181</v>
      </c>
      <c r="AR278" s="400">
        <f>AP278+AN278</f>
        <v>0</v>
      </c>
      <c r="AS278" s="69" t="s">
        <v>181</v>
      </c>
      <c r="AT278" s="68" t="s">
        <v>181</v>
      </c>
      <c r="AU278" s="154"/>
      <c r="AV278" s="154"/>
      <c r="AW278" s="154"/>
      <c r="AX278" s="154"/>
      <c r="AY278" s="875"/>
      <c r="AZ278" s="875"/>
      <c r="BA278" s="875"/>
      <c r="BB278" s="401"/>
      <c r="BC278" s="410"/>
      <c r="BD278" s="152" t="s">
        <v>181</v>
      </c>
      <c r="BE278" s="74"/>
      <c r="BF278" s="152" t="s">
        <v>181</v>
      </c>
      <c r="BG278" s="400">
        <f>BE278+BC278</f>
        <v>0</v>
      </c>
      <c r="BH278" s="69" t="s">
        <v>181</v>
      </c>
      <c r="BI278" s="68" t="s">
        <v>181</v>
      </c>
      <c r="BJ278" s="154"/>
      <c r="BK278" s="154"/>
      <c r="BL278" s="154"/>
      <c r="BM278" s="154"/>
      <c r="BN278" s="875"/>
      <c r="BO278" s="875"/>
      <c r="BP278" s="875"/>
      <c r="BQ278" s="401"/>
      <c r="BR278" s="410"/>
      <c r="BS278" s="152" t="s">
        <v>181</v>
      </c>
      <c r="BT278" s="74"/>
      <c r="BU278" s="152" t="s">
        <v>181</v>
      </c>
      <c r="BV278" s="400">
        <f>BT278+BR278</f>
        <v>0</v>
      </c>
      <c r="BW278" s="69" t="s">
        <v>181</v>
      </c>
      <c r="BX278" s="68" t="s">
        <v>181</v>
      </c>
      <c r="BY278" s="154"/>
      <c r="BZ278" s="154"/>
      <c r="CA278" s="154"/>
      <c r="CB278" s="154"/>
      <c r="CC278" s="875"/>
      <c r="CD278" s="875"/>
      <c r="CE278" s="875"/>
      <c r="CF278" s="401"/>
      <c r="CG278" s="410"/>
      <c r="CH278" s="152" t="s">
        <v>181</v>
      </c>
      <c r="CI278" s="74"/>
      <c r="CJ278" s="152" t="s">
        <v>181</v>
      </c>
      <c r="CK278" s="400">
        <f>CI278+CG278</f>
        <v>0</v>
      </c>
      <c r="CL278" s="69" t="s">
        <v>181</v>
      </c>
      <c r="CM278" s="185" t="s">
        <v>181</v>
      </c>
      <c r="CN278" s="185"/>
      <c r="CO278" s="185"/>
      <c r="CP278" s="661" t="s">
        <v>181</v>
      </c>
      <c r="CQ278" s="188" t="s">
        <v>181</v>
      </c>
      <c r="CR278" s="729"/>
      <c r="CS278" s="56" t="s">
        <v>181</v>
      </c>
      <c r="CT278" s="132" t="s">
        <v>181</v>
      </c>
      <c r="CU278" s="132" t="s">
        <v>181</v>
      </c>
      <c r="CV278" s="132" t="s">
        <v>181</v>
      </c>
      <c r="CW278" s="132" t="s">
        <v>181</v>
      </c>
      <c r="CX278" s="132" t="s">
        <v>181</v>
      </c>
      <c r="CY278" s="132" t="s">
        <v>181</v>
      </c>
      <c r="CZ278" s="127"/>
      <c r="DA278" s="127"/>
      <c r="DB278" s="127"/>
      <c r="DC278" s="127"/>
      <c r="DD278" s="127"/>
      <c r="DE278" s="127"/>
      <c r="DF278" s="127"/>
      <c r="DG278" s="127"/>
      <c r="DH278" s="127"/>
      <c r="DI278" s="127"/>
      <c r="DJ278" s="127"/>
      <c r="DK278" s="127"/>
      <c r="DL278" s="127"/>
      <c r="DM278" s="127"/>
      <c r="DN278" s="127"/>
      <c r="DO278" s="127"/>
      <c r="DP278" s="127"/>
      <c r="DQ278" s="127"/>
      <c r="DR278" s="127"/>
      <c r="DS278" s="127"/>
      <c r="DT278" s="127"/>
      <c r="DU278" s="127"/>
      <c r="DV278" s="127"/>
      <c r="DW278" s="127"/>
      <c r="DX278" s="127"/>
      <c r="DY278" s="127"/>
      <c r="DZ278" s="127"/>
      <c r="EA278" s="127"/>
      <c r="EB278" s="127"/>
      <c r="EC278" s="132" t="s">
        <v>181</v>
      </c>
      <c r="ED278" s="127"/>
      <c r="EE278" s="127"/>
      <c r="EF278" s="127"/>
      <c r="EG278" s="127"/>
      <c r="EH278" s="127"/>
      <c r="EI278" s="127"/>
      <c r="EJ278" s="127"/>
      <c r="EK278" s="127"/>
      <c r="EL278" s="127"/>
      <c r="EM278" s="127"/>
      <c r="EN278" s="127"/>
      <c r="EO278" s="127"/>
      <c r="EP278" s="127"/>
      <c r="EQ278" s="127"/>
      <c r="ER278" s="127"/>
      <c r="ES278" s="127"/>
      <c r="ET278" s="127"/>
      <c r="EU278" s="127"/>
      <c r="EV278" s="127"/>
      <c r="EW278" s="127"/>
      <c r="EX278" s="127"/>
      <c r="EY278" s="127"/>
      <c r="EZ278" s="127"/>
      <c r="FA278" s="127"/>
      <c r="FB278" s="127"/>
      <c r="FC278" s="127"/>
      <c r="FD278" s="127"/>
      <c r="FE278" s="127"/>
      <c r="FF278" s="127"/>
      <c r="FG278" s="127"/>
      <c r="FH278" s="127"/>
      <c r="FI278" s="127"/>
      <c r="FJ278" s="127"/>
      <c r="FK278" s="127"/>
      <c r="FL278" s="127"/>
    </row>
    <row r="279" spans="1:168" s="58" customFormat="1" ht="20.25" hidden="1" customHeight="1">
      <c r="A279" s="639"/>
      <c r="B279" s="720"/>
      <c r="C279" s="721"/>
      <c r="D279" s="721"/>
      <c r="E279" s="721"/>
      <c r="F279" s="721"/>
      <c r="G279" s="721"/>
      <c r="H279" s="721"/>
      <c r="I279" s="721"/>
      <c r="J279" s="721"/>
      <c r="K279" s="721"/>
      <c r="L279" s="721"/>
      <c r="M279" s="721"/>
      <c r="N279" s="721"/>
      <c r="O279" s="723"/>
      <c r="P279" s="68"/>
      <c r="Q279" s="154"/>
      <c r="R279" s="154"/>
      <c r="S279" s="154"/>
      <c r="T279" s="154"/>
      <c r="U279" s="875"/>
      <c r="V279" s="875"/>
      <c r="W279" s="875"/>
      <c r="X279" s="401"/>
      <c r="Y279" s="408"/>
      <c r="Z279" s="152" t="s">
        <v>181</v>
      </c>
      <c r="AA279" s="74"/>
      <c r="AB279" s="152" t="s">
        <v>181</v>
      </c>
      <c r="AC279" s="667">
        <f>AA279+Y279</f>
        <v>0</v>
      </c>
      <c r="AD279" s="69" t="s">
        <v>181</v>
      </c>
      <c r="AE279" s="68"/>
      <c r="AF279" s="154"/>
      <c r="AG279" s="154"/>
      <c r="AH279" s="154"/>
      <c r="AI279" s="154"/>
      <c r="AJ279" s="875"/>
      <c r="AK279" s="875"/>
      <c r="AL279" s="875"/>
      <c r="AM279" s="401"/>
      <c r="AN279" s="408"/>
      <c r="AO279" s="152" t="s">
        <v>181</v>
      </c>
      <c r="AP279" s="74"/>
      <c r="AQ279" s="152" t="s">
        <v>181</v>
      </c>
      <c r="AR279" s="667">
        <f>AP279+AN279</f>
        <v>0</v>
      </c>
      <c r="AS279" s="69" t="s">
        <v>181</v>
      </c>
      <c r="AT279" s="68"/>
      <c r="AU279" s="154"/>
      <c r="AV279" s="154"/>
      <c r="AW279" s="154"/>
      <c r="AX279" s="154"/>
      <c r="AY279" s="875"/>
      <c r="AZ279" s="875"/>
      <c r="BA279" s="875"/>
      <c r="BB279" s="401"/>
      <c r="BC279" s="408"/>
      <c r="BD279" s="152" t="s">
        <v>181</v>
      </c>
      <c r="BE279" s="74"/>
      <c r="BF279" s="152" t="s">
        <v>181</v>
      </c>
      <c r="BG279" s="667">
        <f>BE279+BC279</f>
        <v>0</v>
      </c>
      <c r="BH279" s="69" t="s">
        <v>181</v>
      </c>
      <c r="BI279" s="68"/>
      <c r="BJ279" s="154"/>
      <c r="BK279" s="154"/>
      <c r="BL279" s="154"/>
      <c r="BM279" s="154"/>
      <c r="BN279" s="875"/>
      <c r="BO279" s="875"/>
      <c r="BP279" s="875"/>
      <c r="BQ279" s="401"/>
      <c r="BR279" s="408"/>
      <c r="BS279" s="152" t="s">
        <v>181</v>
      </c>
      <c r="BT279" s="74"/>
      <c r="BU279" s="152" t="s">
        <v>181</v>
      </c>
      <c r="BV279" s="667">
        <f>BT279+BR279</f>
        <v>0</v>
      </c>
      <c r="BW279" s="69" t="s">
        <v>181</v>
      </c>
      <c r="BX279" s="68"/>
      <c r="BY279" s="154"/>
      <c r="BZ279" s="154"/>
      <c r="CA279" s="154"/>
      <c r="CB279" s="154"/>
      <c r="CC279" s="875"/>
      <c r="CD279" s="875"/>
      <c r="CE279" s="875"/>
      <c r="CF279" s="401"/>
      <c r="CG279" s="408"/>
      <c r="CH279" s="152" t="s">
        <v>181</v>
      </c>
      <c r="CI279" s="74"/>
      <c r="CJ279" s="152" t="s">
        <v>181</v>
      </c>
      <c r="CK279" s="667">
        <f>CI279+CG279</f>
        <v>0</v>
      </c>
      <c r="CL279" s="69" t="s">
        <v>181</v>
      </c>
      <c r="CM279" s="185" t="s">
        <v>181</v>
      </c>
      <c r="CN279" s="185"/>
      <c r="CO279" s="185"/>
      <c r="CP279" s="661" t="s">
        <v>181</v>
      </c>
      <c r="CQ279" s="188"/>
      <c r="CR279" s="729"/>
      <c r="CS279" s="56"/>
      <c r="CT279" s="132"/>
      <c r="CU279" s="132"/>
      <c r="CV279" s="132"/>
      <c r="CW279" s="132"/>
      <c r="CX279" s="132"/>
      <c r="CY279" s="132"/>
      <c r="CZ279" s="127"/>
      <c r="DA279" s="127"/>
      <c r="DB279" s="127"/>
      <c r="DC279" s="127"/>
      <c r="DD279" s="127"/>
      <c r="DE279" s="127"/>
      <c r="DF279" s="127"/>
      <c r="DG279" s="127"/>
      <c r="DH279" s="127"/>
      <c r="DI279" s="127"/>
      <c r="DJ279" s="127"/>
      <c r="DK279" s="127"/>
      <c r="DL279" s="127"/>
      <c r="DM279" s="127"/>
      <c r="DN279" s="127"/>
      <c r="DO279" s="127"/>
      <c r="DP279" s="127"/>
      <c r="DQ279" s="127"/>
      <c r="DR279" s="127"/>
      <c r="DS279" s="127"/>
      <c r="DT279" s="127"/>
      <c r="DU279" s="127"/>
      <c r="DV279" s="127"/>
      <c r="DW279" s="127"/>
      <c r="DX279" s="127"/>
      <c r="DY279" s="127"/>
      <c r="DZ279" s="127"/>
      <c r="EA279" s="127"/>
      <c r="EB279" s="127"/>
      <c r="EC279" s="132"/>
      <c r="ED279" s="127"/>
      <c r="EE279" s="127"/>
      <c r="EF279" s="127"/>
      <c r="EG279" s="127"/>
      <c r="EH279" s="127"/>
      <c r="EI279" s="127"/>
      <c r="EJ279" s="127"/>
      <c r="EK279" s="127"/>
      <c r="EL279" s="127"/>
      <c r="EM279" s="127"/>
      <c r="EN279" s="127"/>
      <c r="EO279" s="127"/>
      <c r="EP279" s="127"/>
      <c r="EQ279" s="127"/>
      <c r="ER279" s="127"/>
      <c r="ES279" s="127"/>
      <c r="ET279" s="127"/>
      <c r="EU279" s="127"/>
      <c r="EV279" s="127"/>
      <c r="EW279" s="127"/>
      <c r="EX279" s="127"/>
      <c r="EY279" s="127"/>
      <c r="EZ279" s="127"/>
      <c r="FA279" s="127"/>
      <c r="FB279" s="127"/>
      <c r="FC279" s="127"/>
      <c r="FD279" s="127"/>
      <c r="FE279" s="127"/>
      <c r="FF279" s="127"/>
      <c r="FG279" s="127"/>
      <c r="FH279" s="127"/>
      <c r="FI279" s="127"/>
      <c r="FJ279" s="127"/>
      <c r="FK279" s="127"/>
      <c r="FL279" s="127"/>
    </row>
    <row r="280" spans="1:168" s="58" customFormat="1" ht="9.9499999999999993" hidden="1" customHeight="1">
      <c r="A280" s="639"/>
      <c r="B280" s="720"/>
      <c r="C280" s="721"/>
      <c r="D280" s="721"/>
      <c r="E280" s="721"/>
      <c r="F280" s="721"/>
      <c r="G280" s="721"/>
      <c r="H280" s="721"/>
      <c r="I280" s="721"/>
      <c r="J280" s="721"/>
      <c r="K280" s="721"/>
      <c r="L280" s="721"/>
      <c r="M280" s="721"/>
      <c r="N280" s="721"/>
      <c r="O280" s="723"/>
      <c r="P280" s="68"/>
      <c r="Q280" s="154"/>
      <c r="R280" s="154"/>
      <c r="S280" s="154"/>
      <c r="T280" s="154"/>
      <c r="U280" s="875"/>
      <c r="V280" s="875"/>
      <c r="W280" s="875"/>
      <c r="X280" s="401"/>
      <c r="Y280" s="875"/>
      <c r="Z280" s="875"/>
      <c r="AA280" s="875"/>
      <c r="AB280" s="875"/>
      <c r="AC280" s="875"/>
      <c r="AD280" s="69" t="s">
        <v>181</v>
      </c>
      <c r="AE280" s="68"/>
      <c r="AF280" s="154"/>
      <c r="AG280" s="154"/>
      <c r="AH280" s="154"/>
      <c r="AI280" s="154"/>
      <c r="AJ280" s="875"/>
      <c r="AK280" s="875"/>
      <c r="AL280" s="875"/>
      <c r="AM280" s="401"/>
      <c r="AN280" s="875"/>
      <c r="AO280" s="875"/>
      <c r="AP280" s="875"/>
      <c r="AQ280" s="875"/>
      <c r="AR280" s="875"/>
      <c r="AS280" s="69" t="s">
        <v>181</v>
      </c>
      <c r="AT280" s="68"/>
      <c r="AU280" s="154"/>
      <c r="AV280" s="154"/>
      <c r="AW280" s="154"/>
      <c r="AX280" s="154"/>
      <c r="AY280" s="875"/>
      <c r="AZ280" s="875"/>
      <c r="BA280" s="875"/>
      <c r="BB280" s="401"/>
      <c r="BC280" s="875"/>
      <c r="BD280" s="875"/>
      <c r="BE280" s="875"/>
      <c r="BF280" s="875"/>
      <c r="BG280" s="875"/>
      <c r="BH280" s="69" t="s">
        <v>181</v>
      </c>
      <c r="BI280" s="68"/>
      <c r="BJ280" s="154"/>
      <c r="BK280" s="154"/>
      <c r="BL280" s="154"/>
      <c r="BM280" s="154"/>
      <c r="BN280" s="875"/>
      <c r="BO280" s="875"/>
      <c r="BP280" s="875"/>
      <c r="BQ280" s="401"/>
      <c r="BR280" s="875"/>
      <c r="BS280" s="875"/>
      <c r="BT280" s="875"/>
      <c r="BU280" s="875"/>
      <c r="BV280" s="875"/>
      <c r="BW280" s="69" t="s">
        <v>181</v>
      </c>
      <c r="BX280" s="68"/>
      <c r="BY280" s="154"/>
      <c r="BZ280" s="154"/>
      <c r="CA280" s="154"/>
      <c r="CB280" s="154"/>
      <c r="CC280" s="875"/>
      <c r="CD280" s="875"/>
      <c r="CE280" s="875"/>
      <c r="CF280" s="401"/>
      <c r="CG280" s="875"/>
      <c r="CH280" s="875"/>
      <c r="CI280" s="875"/>
      <c r="CJ280" s="875"/>
      <c r="CK280" s="875"/>
      <c r="CL280" s="69" t="s">
        <v>181</v>
      </c>
      <c r="CM280" s="185" t="s">
        <v>181</v>
      </c>
      <c r="CN280" s="185"/>
      <c r="CO280" s="185"/>
      <c r="CP280" s="661" t="s">
        <v>181</v>
      </c>
      <c r="CQ280" s="188"/>
      <c r="CR280" s="729"/>
      <c r="CS280" s="56"/>
      <c r="CT280" s="132"/>
      <c r="CU280" s="132"/>
      <c r="CV280" s="132"/>
      <c r="CW280" s="132"/>
      <c r="CX280" s="132"/>
      <c r="CY280" s="132"/>
      <c r="CZ280" s="127"/>
      <c r="DA280" s="127"/>
      <c r="DB280" s="127"/>
      <c r="DC280" s="127"/>
      <c r="DD280" s="127"/>
      <c r="DE280" s="127"/>
      <c r="DF280" s="127"/>
      <c r="DG280" s="127"/>
      <c r="DH280" s="127"/>
      <c r="DI280" s="127"/>
      <c r="DJ280" s="127"/>
      <c r="DK280" s="127"/>
      <c r="DL280" s="127"/>
      <c r="DM280" s="127"/>
      <c r="DN280" s="127"/>
      <c r="DO280" s="127"/>
      <c r="DP280" s="127"/>
      <c r="DQ280" s="127"/>
      <c r="DR280" s="127"/>
      <c r="DS280" s="127"/>
      <c r="DT280" s="127"/>
      <c r="DU280" s="127"/>
      <c r="DV280" s="127"/>
      <c r="DW280" s="127"/>
      <c r="DX280" s="127"/>
      <c r="DY280" s="127"/>
      <c r="DZ280" s="127"/>
      <c r="EA280" s="127"/>
      <c r="EB280" s="127"/>
      <c r="EC280" s="132"/>
      <c r="ED280" s="127"/>
      <c r="EE280" s="127"/>
      <c r="EF280" s="127"/>
      <c r="EG280" s="127"/>
      <c r="EH280" s="127"/>
      <c r="EI280" s="127"/>
      <c r="EJ280" s="127"/>
      <c r="EK280" s="127"/>
      <c r="EL280" s="127"/>
      <c r="EM280" s="127"/>
      <c r="EN280" s="127"/>
      <c r="EO280" s="127"/>
      <c r="EP280" s="127"/>
      <c r="EQ280" s="127"/>
      <c r="ER280" s="127"/>
      <c r="ES280" s="127"/>
      <c r="ET280" s="127"/>
      <c r="EU280" s="127"/>
      <c r="EV280" s="127"/>
      <c r="EW280" s="127"/>
      <c r="EX280" s="127"/>
      <c r="EY280" s="127"/>
      <c r="EZ280" s="127"/>
      <c r="FA280" s="127"/>
      <c r="FB280" s="127"/>
      <c r="FC280" s="127"/>
      <c r="FD280" s="127"/>
      <c r="FE280" s="127"/>
      <c r="FF280" s="127"/>
      <c r="FG280" s="127"/>
      <c r="FH280" s="127"/>
      <c r="FI280" s="127"/>
      <c r="FJ280" s="127"/>
      <c r="FK280" s="127"/>
      <c r="FL280" s="127"/>
    </row>
    <row r="281" spans="1:168" s="58" customFormat="1" ht="20.25" hidden="1" customHeight="1">
      <c r="A281" s="639"/>
      <c r="B281" s="720"/>
      <c r="C281" s="1076"/>
      <c r="D281" s="1268"/>
      <c r="E281" s="701"/>
      <c r="F281" s="865"/>
      <c r="G281" s="701" t="s">
        <v>181</v>
      </c>
      <c r="H281" s="866"/>
      <c r="I281" s="701" t="s">
        <v>181</v>
      </c>
      <c r="J281" s="866"/>
      <c r="K281" s="701" t="s">
        <v>181</v>
      </c>
      <c r="L281" s="866"/>
      <c r="M281" s="701" t="s">
        <v>181</v>
      </c>
      <c r="N281" s="866"/>
      <c r="O281" s="723" t="s">
        <v>181</v>
      </c>
      <c r="P281" s="68" t="s">
        <v>181</v>
      </c>
      <c r="Q281" s="154"/>
      <c r="R281" s="154"/>
      <c r="S281" s="154"/>
      <c r="T281" s="154"/>
      <c r="U281" s="875"/>
      <c r="V281" s="875"/>
      <c r="W281" s="875"/>
      <c r="X281" s="401"/>
      <c r="Y281" s="410"/>
      <c r="Z281" s="152" t="s">
        <v>181</v>
      </c>
      <c r="AA281" s="74"/>
      <c r="AB281" s="152" t="s">
        <v>181</v>
      </c>
      <c r="AC281" s="400">
        <f>AA281+Y281</f>
        <v>0</v>
      </c>
      <c r="AD281" s="69" t="s">
        <v>181</v>
      </c>
      <c r="AE281" s="68" t="s">
        <v>181</v>
      </c>
      <c r="AF281" s="154"/>
      <c r="AG281" s="154"/>
      <c r="AH281" s="154"/>
      <c r="AI281" s="154"/>
      <c r="AJ281" s="875"/>
      <c r="AK281" s="875"/>
      <c r="AL281" s="875"/>
      <c r="AM281" s="401"/>
      <c r="AN281" s="410"/>
      <c r="AO281" s="152" t="s">
        <v>181</v>
      </c>
      <c r="AP281" s="74"/>
      <c r="AQ281" s="152" t="s">
        <v>181</v>
      </c>
      <c r="AR281" s="400">
        <f>AP281+AN281</f>
        <v>0</v>
      </c>
      <c r="AS281" s="69" t="s">
        <v>181</v>
      </c>
      <c r="AT281" s="68" t="s">
        <v>181</v>
      </c>
      <c r="AU281" s="154"/>
      <c r="AV281" s="154"/>
      <c r="AW281" s="154"/>
      <c r="AX281" s="154"/>
      <c r="AY281" s="875"/>
      <c r="AZ281" s="875"/>
      <c r="BA281" s="875"/>
      <c r="BB281" s="401"/>
      <c r="BC281" s="410"/>
      <c r="BD281" s="152" t="s">
        <v>181</v>
      </c>
      <c r="BE281" s="74"/>
      <c r="BF281" s="152" t="s">
        <v>181</v>
      </c>
      <c r="BG281" s="400">
        <f>BE281+BC281</f>
        <v>0</v>
      </c>
      <c r="BH281" s="69" t="s">
        <v>181</v>
      </c>
      <c r="BI281" s="68" t="s">
        <v>181</v>
      </c>
      <c r="BJ281" s="154"/>
      <c r="BK281" s="154"/>
      <c r="BL281" s="154"/>
      <c r="BM281" s="154"/>
      <c r="BN281" s="875"/>
      <c r="BO281" s="875"/>
      <c r="BP281" s="875"/>
      <c r="BQ281" s="401"/>
      <c r="BR281" s="410"/>
      <c r="BS281" s="152" t="s">
        <v>181</v>
      </c>
      <c r="BT281" s="74"/>
      <c r="BU281" s="152" t="s">
        <v>181</v>
      </c>
      <c r="BV281" s="400">
        <f>BT281+BR281</f>
        <v>0</v>
      </c>
      <c r="BW281" s="69" t="s">
        <v>181</v>
      </c>
      <c r="BX281" s="68" t="s">
        <v>181</v>
      </c>
      <c r="BY281" s="154"/>
      <c r="BZ281" s="154"/>
      <c r="CA281" s="154"/>
      <c r="CB281" s="154"/>
      <c r="CC281" s="875"/>
      <c r="CD281" s="875"/>
      <c r="CE281" s="875"/>
      <c r="CF281" s="401"/>
      <c r="CG281" s="410"/>
      <c r="CH281" s="152" t="s">
        <v>181</v>
      </c>
      <c r="CI281" s="74"/>
      <c r="CJ281" s="152" t="s">
        <v>181</v>
      </c>
      <c r="CK281" s="400">
        <f>CI281+CG281</f>
        <v>0</v>
      </c>
      <c r="CL281" s="69" t="s">
        <v>181</v>
      </c>
      <c r="CM281" s="185" t="s">
        <v>181</v>
      </c>
      <c r="CN281" s="185"/>
      <c r="CO281" s="185"/>
      <c r="CP281" s="661" t="s">
        <v>181</v>
      </c>
      <c r="CQ281" s="188" t="s">
        <v>181</v>
      </c>
      <c r="CR281" s="729"/>
      <c r="CS281" s="56" t="s">
        <v>181</v>
      </c>
      <c r="CT281" s="132" t="s">
        <v>181</v>
      </c>
      <c r="CU281" s="132" t="s">
        <v>181</v>
      </c>
      <c r="CV281" s="132" t="s">
        <v>181</v>
      </c>
      <c r="CW281" s="132" t="s">
        <v>181</v>
      </c>
      <c r="CX281" s="132" t="s">
        <v>181</v>
      </c>
      <c r="CY281" s="132" t="s">
        <v>181</v>
      </c>
      <c r="CZ281" s="127"/>
      <c r="DA281" s="127"/>
      <c r="DB281" s="127"/>
      <c r="DC281" s="127"/>
      <c r="DD281" s="127"/>
      <c r="DE281" s="127"/>
      <c r="DF281" s="127"/>
      <c r="DG281" s="127"/>
      <c r="DH281" s="127"/>
      <c r="DI281" s="127"/>
      <c r="DJ281" s="127"/>
      <c r="DK281" s="127"/>
      <c r="DL281" s="127"/>
      <c r="DM281" s="127"/>
      <c r="DN281" s="127"/>
      <c r="DO281" s="127"/>
      <c r="DP281" s="127"/>
      <c r="DQ281" s="127"/>
      <c r="DR281" s="127"/>
      <c r="DS281" s="127"/>
      <c r="DT281" s="127"/>
      <c r="DU281" s="127"/>
      <c r="DV281" s="127"/>
      <c r="DW281" s="127"/>
      <c r="DX281" s="127"/>
      <c r="DY281" s="127"/>
      <c r="DZ281" s="127"/>
      <c r="EA281" s="127"/>
      <c r="EB281" s="127"/>
      <c r="EC281" s="132" t="s">
        <v>181</v>
      </c>
      <c r="ED281" s="127"/>
      <c r="EE281" s="127"/>
      <c r="EF281" s="127"/>
      <c r="EG281" s="127"/>
      <c r="EH281" s="127"/>
      <c r="EI281" s="127"/>
      <c r="EJ281" s="127"/>
      <c r="EK281" s="127"/>
      <c r="EL281" s="127"/>
      <c r="EM281" s="127"/>
      <c r="EN281" s="127"/>
      <c r="EO281" s="127"/>
      <c r="EP281" s="127"/>
      <c r="EQ281" s="127"/>
      <c r="ER281" s="127"/>
      <c r="ES281" s="127"/>
      <c r="ET281" s="127"/>
      <c r="EU281" s="127"/>
      <c r="EV281" s="127"/>
      <c r="EW281" s="127"/>
      <c r="EX281" s="127"/>
      <c r="EY281" s="127"/>
      <c r="EZ281" s="127"/>
      <c r="FA281" s="127"/>
      <c r="FB281" s="127"/>
      <c r="FC281" s="127"/>
      <c r="FD281" s="127"/>
      <c r="FE281" s="127"/>
      <c r="FF281" s="127"/>
      <c r="FG281" s="127"/>
      <c r="FH281" s="127"/>
      <c r="FI281" s="127"/>
      <c r="FJ281" s="127"/>
      <c r="FK281" s="127"/>
      <c r="FL281" s="127"/>
    </row>
    <row r="282" spans="1:168" s="58" customFormat="1" ht="20.25" hidden="1" customHeight="1">
      <c r="A282" s="639"/>
      <c r="B282" s="720"/>
      <c r="C282" s="721"/>
      <c r="D282" s="721"/>
      <c r="E282" s="721"/>
      <c r="F282" s="721"/>
      <c r="G282" s="721"/>
      <c r="H282" s="721"/>
      <c r="I282" s="721"/>
      <c r="J282" s="721"/>
      <c r="K282" s="721"/>
      <c r="L282" s="721"/>
      <c r="M282" s="721"/>
      <c r="N282" s="721"/>
      <c r="O282" s="723"/>
      <c r="P282" s="68"/>
      <c r="Q282" s="154"/>
      <c r="R282" s="154"/>
      <c r="S282" s="154"/>
      <c r="T282" s="154"/>
      <c r="U282" s="875"/>
      <c r="V282" s="875"/>
      <c r="W282" s="875"/>
      <c r="X282" s="401"/>
      <c r="Y282" s="408"/>
      <c r="Z282" s="152" t="s">
        <v>181</v>
      </c>
      <c r="AA282" s="74"/>
      <c r="AB282" s="152" t="s">
        <v>181</v>
      </c>
      <c r="AC282" s="667">
        <f>AA282+Y282</f>
        <v>0</v>
      </c>
      <c r="AD282" s="69" t="s">
        <v>181</v>
      </c>
      <c r="AE282" s="68"/>
      <c r="AF282" s="154"/>
      <c r="AG282" s="154"/>
      <c r="AH282" s="154"/>
      <c r="AI282" s="154"/>
      <c r="AJ282" s="875"/>
      <c r="AK282" s="875"/>
      <c r="AL282" s="875"/>
      <c r="AM282" s="401"/>
      <c r="AN282" s="408"/>
      <c r="AO282" s="152" t="s">
        <v>181</v>
      </c>
      <c r="AP282" s="74"/>
      <c r="AQ282" s="152" t="s">
        <v>181</v>
      </c>
      <c r="AR282" s="667">
        <f>AP282+AN282</f>
        <v>0</v>
      </c>
      <c r="AS282" s="69" t="s">
        <v>181</v>
      </c>
      <c r="AT282" s="68"/>
      <c r="AU282" s="154"/>
      <c r="AV282" s="154"/>
      <c r="AW282" s="154"/>
      <c r="AX282" s="154"/>
      <c r="AY282" s="875"/>
      <c r="AZ282" s="875"/>
      <c r="BA282" s="875"/>
      <c r="BB282" s="401"/>
      <c r="BC282" s="408"/>
      <c r="BD282" s="152" t="s">
        <v>181</v>
      </c>
      <c r="BE282" s="74"/>
      <c r="BF282" s="152" t="s">
        <v>181</v>
      </c>
      <c r="BG282" s="667">
        <f>BE282+BC282</f>
        <v>0</v>
      </c>
      <c r="BH282" s="69" t="s">
        <v>181</v>
      </c>
      <c r="BI282" s="68"/>
      <c r="BJ282" s="154"/>
      <c r="BK282" s="154"/>
      <c r="BL282" s="154"/>
      <c r="BM282" s="154"/>
      <c r="BN282" s="875"/>
      <c r="BO282" s="875"/>
      <c r="BP282" s="875"/>
      <c r="BQ282" s="401"/>
      <c r="BR282" s="408"/>
      <c r="BS282" s="152" t="s">
        <v>181</v>
      </c>
      <c r="BT282" s="74"/>
      <c r="BU282" s="152" t="s">
        <v>181</v>
      </c>
      <c r="BV282" s="667">
        <f>BT282+BR282</f>
        <v>0</v>
      </c>
      <c r="BW282" s="69" t="s">
        <v>181</v>
      </c>
      <c r="BX282" s="68"/>
      <c r="BY282" s="154"/>
      <c r="BZ282" s="154"/>
      <c r="CA282" s="154"/>
      <c r="CB282" s="154"/>
      <c r="CC282" s="875"/>
      <c r="CD282" s="875"/>
      <c r="CE282" s="875"/>
      <c r="CF282" s="401"/>
      <c r="CG282" s="408"/>
      <c r="CH282" s="152" t="s">
        <v>181</v>
      </c>
      <c r="CI282" s="74"/>
      <c r="CJ282" s="152" t="s">
        <v>181</v>
      </c>
      <c r="CK282" s="667">
        <f>CI282+CG282</f>
        <v>0</v>
      </c>
      <c r="CL282" s="69" t="s">
        <v>181</v>
      </c>
      <c r="CM282" s="185" t="s">
        <v>181</v>
      </c>
      <c r="CN282" s="185"/>
      <c r="CO282" s="185"/>
      <c r="CP282" s="661" t="s">
        <v>181</v>
      </c>
      <c r="CQ282" s="188"/>
      <c r="CR282" s="729"/>
      <c r="CS282" s="56"/>
      <c r="CT282" s="132"/>
      <c r="CU282" s="132"/>
      <c r="CV282" s="132"/>
      <c r="CW282" s="132"/>
      <c r="CX282" s="132"/>
      <c r="CY282" s="132"/>
      <c r="CZ282" s="127"/>
      <c r="DA282" s="127"/>
      <c r="DB282" s="127"/>
      <c r="DC282" s="127"/>
      <c r="DD282" s="127"/>
      <c r="DE282" s="127"/>
      <c r="DF282" s="127"/>
      <c r="DG282" s="127"/>
      <c r="DH282" s="127"/>
      <c r="DI282" s="127"/>
      <c r="DJ282" s="127"/>
      <c r="DK282" s="127"/>
      <c r="DL282" s="127"/>
      <c r="DM282" s="127"/>
      <c r="DN282" s="127"/>
      <c r="DO282" s="127"/>
      <c r="DP282" s="127"/>
      <c r="DQ282" s="127"/>
      <c r="DR282" s="127"/>
      <c r="DS282" s="127"/>
      <c r="DT282" s="127"/>
      <c r="DU282" s="127"/>
      <c r="DV282" s="127"/>
      <c r="DW282" s="127"/>
      <c r="DX282" s="127"/>
      <c r="DY282" s="127"/>
      <c r="DZ282" s="127"/>
      <c r="EA282" s="127"/>
      <c r="EB282" s="127"/>
      <c r="EC282" s="132"/>
      <c r="ED282" s="127"/>
      <c r="EE282" s="127"/>
      <c r="EF282" s="127"/>
      <c r="EG282" s="127"/>
      <c r="EH282" s="127"/>
      <c r="EI282" s="127"/>
      <c r="EJ282" s="127"/>
      <c r="EK282" s="127"/>
      <c r="EL282" s="127"/>
      <c r="EM282" s="127"/>
      <c r="EN282" s="127"/>
      <c r="EO282" s="127"/>
      <c r="EP282" s="127"/>
      <c r="EQ282" s="127"/>
      <c r="ER282" s="127"/>
      <c r="ES282" s="127"/>
      <c r="ET282" s="127"/>
      <c r="EU282" s="127"/>
      <c r="EV282" s="127"/>
      <c r="EW282" s="127"/>
      <c r="EX282" s="127"/>
      <c r="EY282" s="127"/>
      <c r="EZ282" s="127"/>
      <c r="FA282" s="127"/>
      <c r="FB282" s="127"/>
      <c r="FC282" s="127"/>
      <c r="FD282" s="127"/>
      <c r="FE282" s="127"/>
      <c r="FF282" s="127"/>
      <c r="FG282" s="127"/>
      <c r="FH282" s="127"/>
      <c r="FI282" s="127"/>
      <c r="FJ282" s="127"/>
      <c r="FK282" s="127"/>
      <c r="FL282" s="127"/>
    </row>
    <row r="283" spans="1:168" s="58" customFormat="1" ht="4.9000000000000004" customHeight="1">
      <c r="A283" s="639" t="s">
        <v>181</v>
      </c>
      <c r="B283" s="701" t="s">
        <v>181</v>
      </c>
      <c r="C283" s="701" t="s">
        <v>181</v>
      </c>
      <c r="D283" s="701" t="s">
        <v>181</v>
      </c>
      <c r="E283" s="701" t="s">
        <v>181</v>
      </c>
      <c r="F283" s="701" t="s">
        <v>181</v>
      </c>
      <c r="G283" s="701"/>
      <c r="H283" s="701"/>
      <c r="I283" s="701"/>
      <c r="J283" s="701"/>
      <c r="K283" s="701"/>
      <c r="L283" s="701"/>
      <c r="M283" s="701"/>
      <c r="N283" s="701"/>
      <c r="O283" s="723" t="s">
        <v>181</v>
      </c>
      <c r="P283" s="68" t="s">
        <v>181</v>
      </c>
      <c r="Q283" s="152" t="s">
        <v>181</v>
      </c>
      <c r="R283" s="152" t="s">
        <v>181</v>
      </c>
      <c r="S283" s="152" t="s">
        <v>181</v>
      </c>
      <c r="T283" s="152" t="s">
        <v>181</v>
      </c>
      <c r="U283" s="401" t="s">
        <v>181</v>
      </c>
      <c r="V283" s="401"/>
      <c r="W283" s="401"/>
      <c r="X283" s="401"/>
      <c r="Y283" s="401"/>
      <c r="Z283" s="401"/>
      <c r="AA283" s="401"/>
      <c r="AB283" s="401"/>
      <c r="AC283" s="401"/>
      <c r="AD283" s="152" t="s">
        <v>181</v>
      </c>
      <c r="AE283" s="68" t="s">
        <v>181</v>
      </c>
      <c r="AF283" s="152" t="s">
        <v>181</v>
      </c>
      <c r="AG283" s="152" t="s">
        <v>181</v>
      </c>
      <c r="AH283" s="152" t="s">
        <v>181</v>
      </c>
      <c r="AI283" s="152" t="s">
        <v>181</v>
      </c>
      <c r="AJ283" s="401" t="s">
        <v>181</v>
      </c>
      <c r="AK283" s="401"/>
      <c r="AL283" s="401"/>
      <c r="AM283" s="401"/>
      <c r="AN283" s="401"/>
      <c r="AO283" s="401"/>
      <c r="AP283" s="401"/>
      <c r="AQ283" s="401"/>
      <c r="AR283" s="401"/>
      <c r="AS283" s="152" t="s">
        <v>181</v>
      </c>
      <c r="AT283" s="68" t="s">
        <v>181</v>
      </c>
      <c r="AU283" s="152" t="s">
        <v>181</v>
      </c>
      <c r="AV283" s="152" t="s">
        <v>181</v>
      </c>
      <c r="AW283" s="152" t="s">
        <v>181</v>
      </c>
      <c r="AX283" s="152" t="s">
        <v>181</v>
      </c>
      <c r="AY283" s="401" t="s">
        <v>181</v>
      </c>
      <c r="AZ283" s="401"/>
      <c r="BA283" s="401"/>
      <c r="BB283" s="401"/>
      <c r="BC283" s="401"/>
      <c r="BD283" s="401"/>
      <c r="BE283" s="401"/>
      <c r="BF283" s="401"/>
      <c r="BG283" s="401"/>
      <c r="BH283" s="152" t="s">
        <v>181</v>
      </c>
      <c r="BI283" s="68" t="s">
        <v>181</v>
      </c>
      <c r="BJ283" s="152" t="s">
        <v>181</v>
      </c>
      <c r="BK283" s="152" t="s">
        <v>181</v>
      </c>
      <c r="BL283" s="152" t="s">
        <v>181</v>
      </c>
      <c r="BM283" s="152" t="s">
        <v>181</v>
      </c>
      <c r="BN283" s="401" t="s">
        <v>181</v>
      </c>
      <c r="BO283" s="401"/>
      <c r="BP283" s="401"/>
      <c r="BQ283" s="401"/>
      <c r="BR283" s="401"/>
      <c r="BS283" s="401"/>
      <c r="BT283" s="401"/>
      <c r="BU283" s="401"/>
      <c r="BV283" s="401"/>
      <c r="BW283" s="152" t="s">
        <v>181</v>
      </c>
      <c r="BX283" s="68" t="s">
        <v>181</v>
      </c>
      <c r="BY283" s="152" t="s">
        <v>181</v>
      </c>
      <c r="BZ283" s="152" t="s">
        <v>181</v>
      </c>
      <c r="CA283" s="152" t="s">
        <v>181</v>
      </c>
      <c r="CB283" s="152" t="s">
        <v>181</v>
      </c>
      <c r="CC283" s="401" t="s">
        <v>181</v>
      </c>
      <c r="CD283" s="401"/>
      <c r="CE283" s="401"/>
      <c r="CF283" s="401"/>
      <c r="CG283" s="401"/>
      <c r="CH283" s="401"/>
      <c r="CI283" s="401"/>
      <c r="CJ283" s="401"/>
      <c r="CK283" s="401"/>
      <c r="CL283" s="69" t="s">
        <v>181</v>
      </c>
      <c r="CM283" s="185" t="s">
        <v>181</v>
      </c>
      <c r="CN283" s="185"/>
      <c r="CO283" s="185"/>
      <c r="CP283" s="661" t="s">
        <v>181</v>
      </c>
      <c r="CQ283" s="188" t="s">
        <v>181</v>
      </c>
      <c r="CR283" s="729"/>
      <c r="CS283" s="56" t="s">
        <v>181</v>
      </c>
      <c r="CT283" s="132" t="s">
        <v>181</v>
      </c>
      <c r="CU283" s="132" t="s">
        <v>181</v>
      </c>
      <c r="CV283" s="132" t="s">
        <v>181</v>
      </c>
      <c r="CW283" s="132" t="s">
        <v>181</v>
      </c>
      <c r="CX283" s="132" t="s">
        <v>181</v>
      </c>
      <c r="CY283" s="132" t="s">
        <v>181</v>
      </c>
      <c r="CZ283" s="127"/>
      <c r="DA283" s="127"/>
      <c r="DB283" s="127"/>
      <c r="DC283" s="127"/>
      <c r="DD283" s="127"/>
      <c r="DE283" s="127"/>
      <c r="DF283" s="127"/>
      <c r="DG283" s="127"/>
      <c r="DH283" s="127"/>
      <c r="DI283" s="127"/>
      <c r="DJ283" s="127"/>
      <c r="DK283" s="127"/>
      <c r="DL283" s="127"/>
      <c r="DM283" s="127"/>
      <c r="DN283" s="127"/>
      <c r="DO283" s="127"/>
      <c r="DP283" s="127"/>
      <c r="DQ283" s="127"/>
      <c r="DR283" s="127"/>
      <c r="DS283" s="127"/>
      <c r="DT283" s="127"/>
      <c r="DU283" s="127"/>
      <c r="DV283" s="127"/>
      <c r="DW283" s="127"/>
      <c r="DX283" s="127"/>
      <c r="DY283" s="127"/>
      <c r="DZ283" s="127"/>
      <c r="EA283" s="127"/>
      <c r="EB283" s="127"/>
      <c r="EC283" s="132" t="s">
        <v>181</v>
      </c>
      <c r="ED283" s="127"/>
      <c r="EE283" s="127"/>
      <c r="EF283" s="127"/>
      <c r="EG283" s="127"/>
      <c r="EH283" s="127"/>
      <c r="EI283" s="127"/>
      <c r="EJ283" s="127"/>
      <c r="EK283" s="127"/>
      <c r="EL283" s="127"/>
      <c r="EM283" s="127"/>
      <c r="EN283" s="127"/>
      <c r="EO283" s="127"/>
      <c r="EP283" s="127"/>
      <c r="EQ283" s="127"/>
      <c r="ER283" s="127"/>
      <c r="ES283" s="127"/>
      <c r="ET283" s="127"/>
      <c r="EU283" s="127"/>
      <c r="EV283" s="127"/>
      <c r="EW283" s="127"/>
      <c r="EX283" s="127"/>
      <c r="EY283" s="127"/>
      <c r="EZ283" s="127"/>
      <c r="FA283" s="127"/>
      <c r="FB283" s="127"/>
      <c r="FC283" s="127"/>
      <c r="FD283" s="127"/>
      <c r="FE283" s="127"/>
      <c r="FF283" s="127"/>
      <c r="FG283" s="127"/>
      <c r="FH283" s="127"/>
      <c r="FI283" s="127"/>
      <c r="FJ283" s="127"/>
      <c r="FK283" s="127"/>
      <c r="FL283" s="127"/>
    </row>
    <row r="284" spans="1:168" s="58" customFormat="1" ht="20.25" customHeight="1">
      <c r="A284" s="639"/>
      <c r="B284" s="701"/>
      <c r="C284" s="701"/>
      <c r="D284" s="701"/>
      <c r="E284" s="701"/>
      <c r="F284" s="701"/>
      <c r="G284" s="701"/>
      <c r="H284" s="701"/>
      <c r="I284" s="701"/>
      <c r="J284" s="701"/>
      <c r="K284" s="701"/>
      <c r="L284" s="701"/>
      <c r="M284" s="701"/>
      <c r="N284" s="723"/>
      <c r="O284" s="701"/>
      <c r="P284" s="68"/>
      <c r="Q284" s="152" t="s">
        <v>181</v>
      </c>
      <c r="R284" s="152" t="s">
        <v>181</v>
      </c>
      <c r="S284" s="1210" t="s">
        <v>1218</v>
      </c>
      <c r="T284" s="1214"/>
      <c r="U284" s="1214"/>
      <c r="V284" s="886"/>
      <c r="W284" s="1210" t="s">
        <v>1266</v>
      </c>
      <c r="X284" s="1214"/>
      <c r="Y284" s="1214"/>
      <c r="Z284" s="1214"/>
      <c r="AA284" s="1214"/>
      <c r="AB284" s="887"/>
      <c r="AC284" s="888" t="s">
        <v>1257</v>
      </c>
      <c r="AD284" s="69"/>
      <c r="AE284" s="68"/>
      <c r="AF284" s="152" t="s">
        <v>181</v>
      </c>
      <c r="AG284" s="152" t="s">
        <v>181</v>
      </c>
      <c r="AH284" s="1210" t="s">
        <v>1218</v>
      </c>
      <c r="AI284" s="1214"/>
      <c r="AJ284" s="1214"/>
      <c r="AK284" s="886"/>
      <c r="AL284" s="1210" t="s">
        <v>1266</v>
      </c>
      <c r="AM284" s="1214"/>
      <c r="AN284" s="1214"/>
      <c r="AO284" s="1214"/>
      <c r="AP284" s="1214"/>
      <c r="AQ284" s="887"/>
      <c r="AR284" s="888" t="s">
        <v>1257</v>
      </c>
      <c r="AS284" s="69"/>
      <c r="AT284" s="68"/>
      <c r="AU284" s="152" t="s">
        <v>181</v>
      </c>
      <c r="AV284" s="152" t="s">
        <v>181</v>
      </c>
      <c r="AW284" s="1210" t="s">
        <v>1218</v>
      </c>
      <c r="AX284" s="1214"/>
      <c r="AY284" s="1214"/>
      <c r="AZ284" s="886"/>
      <c r="BA284" s="1210" t="s">
        <v>1266</v>
      </c>
      <c r="BB284" s="1214"/>
      <c r="BC284" s="1214"/>
      <c r="BD284" s="1214"/>
      <c r="BE284" s="1214"/>
      <c r="BF284" s="887"/>
      <c r="BG284" s="888" t="s">
        <v>1257</v>
      </c>
      <c r="BH284" s="69"/>
      <c r="BI284" s="68"/>
      <c r="BJ284" s="152" t="s">
        <v>181</v>
      </c>
      <c r="BK284" s="152" t="s">
        <v>181</v>
      </c>
      <c r="BL284" s="1210" t="s">
        <v>1218</v>
      </c>
      <c r="BM284" s="1214"/>
      <c r="BN284" s="1214"/>
      <c r="BO284" s="886"/>
      <c r="BP284" s="1210" t="s">
        <v>1266</v>
      </c>
      <c r="BQ284" s="1214"/>
      <c r="BR284" s="1214"/>
      <c r="BS284" s="1214"/>
      <c r="BT284" s="1214"/>
      <c r="BU284" s="887"/>
      <c r="BV284" s="888" t="s">
        <v>1257</v>
      </c>
      <c r="BW284" s="69"/>
      <c r="BX284" s="68"/>
      <c r="BY284" s="152" t="s">
        <v>181</v>
      </c>
      <c r="BZ284" s="152" t="s">
        <v>181</v>
      </c>
      <c r="CA284" s="1210" t="s">
        <v>1218</v>
      </c>
      <c r="CB284" s="1214"/>
      <c r="CC284" s="1214"/>
      <c r="CD284" s="886"/>
      <c r="CE284" s="1210" t="s">
        <v>1266</v>
      </c>
      <c r="CF284" s="1214"/>
      <c r="CG284" s="1214"/>
      <c r="CH284" s="1214"/>
      <c r="CI284" s="1214"/>
      <c r="CJ284" s="887"/>
      <c r="CK284" s="888" t="s">
        <v>1257</v>
      </c>
      <c r="CL284" s="69"/>
      <c r="CM284" s="187" t="s">
        <v>181</v>
      </c>
      <c r="CN284" s="938" t="s">
        <v>1218</v>
      </c>
      <c r="CO284" s="938" t="s">
        <v>1266</v>
      </c>
      <c r="CP284" s="939" t="s">
        <v>1257</v>
      </c>
      <c r="CQ284" s="188"/>
      <c r="CR284" s="729"/>
      <c r="CS284" s="56"/>
      <c r="CT284" s="132"/>
      <c r="CU284" s="132"/>
      <c r="CV284" s="132"/>
      <c r="CW284" s="132"/>
      <c r="CX284" s="132"/>
      <c r="CY284" s="132"/>
      <c r="CZ284" s="127"/>
      <c r="DA284" s="127"/>
      <c r="DB284" s="127"/>
      <c r="DC284" s="127"/>
      <c r="DD284" s="127"/>
      <c r="DE284" s="127"/>
      <c r="DF284" s="127"/>
      <c r="DG284" s="127"/>
      <c r="DH284" s="127"/>
      <c r="DI284" s="127"/>
      <c r="DJ284" s="127"/>
      <c r="DK284" s="127"/>
      <c r="DL284" s="127"/>
      <c r="DM284" s="127"/>
      <c r="DN284" s="127"/>
      <c r="DO284" s="127"/>
      <c r="DP284" s="127"/>
      <c r="DQ284" s="127"/>
      <c r="DR284" s="127"/>
      <c r="DS284" s="127"/>
      <c r="DT284" s="127"/>
      <c r="DU284" s="127"/>
      <c r="DV284" s="127"/>
      <c r="DW284" s="127"/>
      <c r="DX284" s="127"/>
      <c r="DY284" s="127"/>
      <c r="DZ284" s="127"/>
      <c r="EA284" s="127"/>
      <c r="EB284" s="127"/>
      <c r="EC284" s="132"/>
      <c r="ED284" s="127"/>
      <c r="EE284" s="127"/>
      <c r="EF284" s="127"/>
      <c r="EG284" s="127"/>
      <c r="EH284" s="127"/>
      <c r="EI284" s="127"/>
      <c r="EJ284" s="127"/>
      <c r="EK284" s="127"/>
      <c r="EL284" s="127"/>
      <c r="EM284" s="127"/>
      <c r="EN284" s="127"/>
      <c r="EO284" s="127"/>
      <c r="EP284" s="127"/>
      <c r="EQ284" s="127"/>
      <c r="ER284" s="127"/>
      <c r="ES284" s="127"/>
      <c r="ET284" s="127"/>
      <c r="EU284" s="127"/>
      <c r="EV284" s="127"/>
      <c r="EW284" s="127"/>
      <c r="EX284" s="127"/>
      <c r="EY284" s="127"/>
      <c r="EZ284" s="127"/>
      <c r="FA284" s="127"/>
      <c r="FB284" s="127"/>
      <c r="FC284" s="127"/>
      <c r="FD284" s="127"/>
      <c r="FE284" s="127"/>
      <c r="FF284" s="127"/>
      <c r="FG284" s="127"/>
      <c r="FH284" s="127"/>
      <c r="FI284" s="127"/>
      <c r="FJ284" s="127"/>
      <c r="FK284" s="127"/>
      <c r="FL284" s="127"/>
    </row>
    <row r="285" spans="1:168" s="58" customFormat="1" ht="20.25" customHeight="1">
      <c r="A285" s="639"/>
      <c r="B285" s="701"/>
      <c r="C285" s="701"/>
      <c r="D285" s="701"/>
      <c r="E285" s="701"/>
      <c r="F285" s="701"/>
      <c r="G285" s="701"/>
      <c r="H285" s="701"/>
      <c r="I285" s="701"/>
      <c r="J285" s="701"/>
      <c r="K285" s="701"/>
      <c r="L285" s="701"/>
      <c r="M285" s="701"/>
      <c r="N285" s="723"/>
      <c r="O285" s="701"/>
      <c r="P285" s="68"/>
      <c r="Q285" s="152" t="s">
        <v>181</v>
      </c>
      <c r="R285" s="152" t="s">
        <v>181</v>
      </c>
      <c r="S285" s="1217">
        <f>SUM(Y248:Y282)</f>
        <v>0</v>
      </c>
      <c r="T285" s="1218"/>
      <c r="U285" s="1218"/>
      <c r="V285" s="831"/>
      <c r="W285" s="831"/>
      <c r="X285" s="831"/>
      <c r="Y285" s="904">
        <f>SUM(AA248:AA282)</f>
        <v>0</v>
      </c>
      <c r="Z285" s="831"/>
      <c r="AA285" s="831"/>
      <c r="AB285" s="883"/>
      <c r="AC285" s="896">
        <f>SUM(AC248:AC282)</f>
        <v>0</v>
      </c>
      <c r="AD285" s="69"/>
      <c r="AE285" s="68"/>
      <c r="AF285" s="152" t="s">
        <v>181</v>
      </c>
      <c r="AG285" s="152" t="s">
        <v>181</v>
      </c>
      <c r="AH285" s="1217">
        <f>SUM(AN248:AN282)</f>
        <v>0</v>
      </c>
      <c r="AI285" s="1218"/>
      <c r="AJ285" s="1218"/>
      <c r="AK285" s="831"/>
      <c r="AL285" s="831"/>
      <c r="AM285" s="831"/>
      <c r="AN285" s="904">
        <f>SUM(AP248:AP282)</f>
        <v>0</v>
      </c>
      <c r="AO285" s="831"/>
      <c r="AP285" s="831"/>
      <c r="AQ285" s="883"/>
      <c r="AR285" s="896">
        <f>SUM(AR248:AR282)</f>
        <v>0</v>
      </c>
      <c r="AS285" s="69"/>
      <c r="AT285" s="68"/>
      <c r="AU285" s="152" t="s">
        <v>181</v>
      </c>
      <c r="AV285" s="152" t="s">
        <v>181</v>
      </c>
      <c r="AW285" s="1217">
        <f>SUM(BC248:BC282)</f>
        <v>0</v>
      </c>
      <c r="AX285" s="1218"/>
      <c r="AY285" s="1218"/>
      <c r="AZ285" s="831"/>
      <c r="BA285" s="831"/>
      <c r="BB285" s="831"/>
      <c r="BC285" s="904">
        <f>SUM(BE248:BE282)</f>
        <v>0</v>
      </c>
      <c r="BD285" s="831"/>
      <c r="BE285" s="831"/>
      <c r="BF285" s="883"/>
      <c r="BG285" s="896">
        <f>SUM(BG248:BG282)</f>
        <v>0</v>
      </c>
      <c r="BH285" s="69"/>
      <c r="BI285" s="68"/>
      <c r="BJ285" s="152" t="s">
        <v>181</v>
      </c>
      <c r="BK285" s="152" t="s">
        <v>181</v>
      </c>
      <c r="BL285" s="1217">
        <f>SUM(BR248:BR282)</f>
        <v>0</v>
      </c>
      <c r="BM285" s="1218"/>
      <c r="BN285" s="1218"/>
      <c r="BO285" s="831"/>
      <c r="BP285" s="831"/>
      <c r="BQ285" s="831"/>
      <c r="BR285" s="904">
        <f>SUM(BT248:BT282)</f>
        <v>0</v>
      </c>
      <c r="BS285" s="831"/>
      <c r="BT285" s="831"/>
      <c r="BU285" s="883"/>
      <c r="BV285" s="896">
        <f>SUM(BV248:BV282)</f>
        <v>0</v>
      </c>
      <c r="BW285" s="69"/>
      <c r="BX285" s="68"/>
      <c r="BY285" s="152" t="s">
        <v>181</v>
      </c>
      <c r="BZ285" s="152" t="s">
        <v>181</v>
      </c>
      <c r="CA285" s="1217">
        <f>SUM(CG248:CG282)</f>
        <v>0</v>
      </c>
      <c r="CB285" s="1218"/>
      <c r="CC285" s="1218"/>
      <c r="CD285" s="831"/>
      <c r="CE285" s="831"/>
      <c r="CF285" s="831"/>
      <c r="CG285" s="904">
        <f>SUM(CI248:CI282)</f>
        <v>0</v>
      </c>
      <c r="CH285" s="831"/>
      <c r="CI285" s="831"/>
      <c r="CJ285" s="883"/>
      <c r="CK285" s="896">
        <f>SUM(CK248:CK282)</f>
        <v>0</v>
      </c>
      <c r="CL285" s="69"/>
      <c r="CM285" s="187" t="s">
        <v>181</v>
      </c>
      <c r="CN285" s="927">
        <f>CA285+BL285+AW285+AH285+S285</f>
        <v>0</v>
      </c>
      <c r="CO285" s="927">
        <f>CG285+BR285+BC285+AN285+Y285</f>
        <v>0</v>
      </c>
      <c r="CP285" s="928">
        <f>CK285+BV285+BG285+AR285+AC285</f>
        <v>0</v>
      </c>
      <c r="CQ285" s="188"/>
      <c r="CR285" s="729"/>
      <c r="CS285" s="56"/>
      <c r="CT285" s="132"/>
      <c r="CU285" s="132"/>
      <c r="CV285" s="132"/>
      <c r="CW285" s="132"/>
      <c r="CX285" s="132"/>
      <c r="CY285" s="132"/>
      <c r="CZ285" s="127"/>
      <c r="DA285" s="127"/>
      <c r="DB285" s="127"/>
      <c r="DC285" s="127"/>
      <c r="DD285" s="127"/>
      <c r="DE285" s="127"/>
      <c r="DF285" s="127"/>
      <c r="DG285" s="127"/>
      <c r="DH285" s="127"/>
      <c r="DI285" s="127"/>
      <c r="DJ285" s="127"/>
      <c r="DK285" s="127"/>
      <c r="DL285" s="127"/>
      <c r="DM285" s="127"/>
      <c r="DN285" s="127"/>
      <c r="DO285" s="127"/>
      <c r="DP285" s="127"/>
      <c r="DQ285" s="127"/>
      <c r="DR285" s="127"/>
      <c r="DS285" s="127"/>
      <c r="DT285" s="127"/>
      <c r="DU285" s="127"/>
      <c r="DV285" s="127"/>
      <c r="DW285" s="127"/>
      <c r="DX285" s="127"/>
      <c r="DY285" s="127"/>
      <c r="DZ285" s="127"/>
      <c r="EA285" s="127"/>
      <c r="EB285" s="127"/>
      <c r="EC285" s="132"/>
      <c r="ED285" s="127"/>
      <c r="EE285" s="127"/>
      <c r="EF285" s="127"/>
      <c r="EG285" s="127"/>
      <c r="EH285" s="127"/>
      <c r="EI285" s="127"/>
      <c r="EJ285" s="127"/>
      <c r="EK285" s="127"/>
      <c r="EL285" s="127"/>
      <c r="EM285" s="127"/>
      <c r="EN285" s="127"/>
      <c r="EO285" s="127"/>
      <c r="EP285" s="127"/>
      <c r="EQ285" s="127"/>
      <c r="ER285" s="127"/>
      <c r="ES285" s="127"/>
      <c r="ET285" s="127"/>
      <c r="EU285" s="127"/>
      <c r="EV285" s="127"/>
      <c r="EW285" s="127"/>
      <c r="EX285" s="127"/>
      <c r="EY285" s="127"/>
      <c r="EZ285" s="127"/>
      <c r="FA285" s="127"/>
      <c r="FB285" s="127"/>
      <c r="FC285" s="127"/>
      <c r="FD285" s="127"/>
      <c r="FE285" s="127"/>
      <c r="FF285" s="127"/>
      <c r="FG285" s="127"/>
      <c r="FH285" s="127"/>
      <c r="FI285" s="127"/>
      <c r="FJ285" s="127"/>
      <c r="FK285" s="127"/>
      <c r="FL285" s="127"/>
    </row>
    <row r="286" spans="1:168" s="58" customFormat="1" ht="5.0999999999999996" customHeight="1" thickBot="1">
      <c r="A286" s="639"/>
      <c r="B286" s="701"/>
      <c r="C286" s="701"/>
      <c r="D286" s="701"/>
      <c r="E286" s="701"/>
      <c r="F286" s="701"/>
      <c r="G286" s="701"/>
      <c r="H286" s="701"/>
      <c r="I286" s="701"/>
      <c r="J286" s="701"/>
      <c r="K286" s="701"/>
      <c r="L286" s="701"/>
      <c r="M286" s="701"/>
      <c r="N286" s="723"/>
      <c r="O286" s="701"/>
      <c r="P286" s="68"/>
      <c r="Q286" s="152"/>
      <c r="R286" s="152"/>
      <c r="S286" s="152"/>
      <c r="T286" s="152"/>
      <c r="U286" s="152"/>
      <c r="V286" s="401"/>
      <c r="W286" s="401"/>
      <c r="X286" s="401"/>
      <c r="Y286" s="401"/>
      <c r="Z286" s="401"/>
      <c r="AA286" s="401"/>
      <c r="AB286" s="401"/>
      <c r="AC286" s="401"/>
      <c r="AD286" s="69"/>
      <c r="AE286" s="68"/>
      <c r="AF286" s="152"/>
      <c r="AG286" s="152"/>
      <c r="AH286" s="152"/>
      <c r="AI286" s="152"/>
      <c r="AJ286" s="152"/>
      <c r="AK286" s="401"/>
      <c r="AL286" s="401"/>
      <c r="AM286" s="401"/>
      <c r="AN286" s="401"/>
      <c r="AO286" s="401"/>
      <c r="AP286" s="401"/>
      <c r="AQ286" s="401"/>
      <c r="AR286" s="401"/>
      <c r="AS286" s="69"/>
      <c r="AT286" s="68"/>
      <c r="AU286" s="152"/>
      <c r="AV286" s="152"/>
      <c r="AW286" s="152"/>
      <c r="AX286" s="152"/>
      <c r="AY286" s="152"/>
      <c r="AZ286" s="401"/>
      <c r="BA286" s="401"/>
      <c r="BB286" s="401"/>
      <c r="BC286" s="401"/>
      <c r="BD286" s="401"/>
      <c r="BE286" s="401"/>
      <c r="BF286" s="401"/>
      <c r="BG286" s="401"/>
      <c r="BH286" s="69"/>
      <c r="BI286" s="68"/>
      <c r="BJ286" s="152"/>
      <c r="BK286" s="152"/>
      <c r="BL286" s="152"/>
      <c r="BM286" s="152"/>
      <c r="BN286" s="152"/>
      <c r="BO286" s="401"/>
      <c r="BP286" s="401"/>
      <c r="BQ286" s="401"/>
      <c r="BR286" s="401"/>
      <c r="BS286" s="401"/>
      <c r="BT286" s="401"/>
      <c r="BU286" s="401"/>
      <c r="BV286" s="401"/>
      <c r="BW286" s="69"/>
      <c r="BX286" s="68"/>
      <c r="BY286" s="152"/>
      <c r="BZ286" s="152"/>
      <c r="CA286" s="152"/>
      <c r="CB286" s="152"/>
      <c r="CC286" s="152"/>
      <c r="CD286" s="401"/>
      <c r="CE286" s="401"/>
      <c r="CF286" s="401"/>
      <c r="CG286" s="401"/>
      <c r="CH286" s="401"/>
      <c r="CI286" s="401"/>
      <c r="CJ286" s="401"/>
      <c r="CK286" s="401"/>
      <c r="CL286" s="69"/>
      <c r="CM286" s="185" t="s">
        <v>181</v>
      </c>
      <c r="CN286" s="185"/>
      <c r="CO286" s="185"/>
      <c r="CP286" s="661" t="s">
        <v>181</v>
      </c>
      <c r="CQ286" s="188"/>
      <c r="CR286" s="729"/>
      <c r="CS286" s="56"/>
      <c r="CT286" s="132"/>
      <c r="CU286" s="132"/>
      <c r="CV286" s="132"/>
      <c r="CW286" s="132"/>
      <c r="CX286" s="132"/>
      <c r="CY286" s="132"/>
      <c r="CZ286" s="127"/>
      <c r="DA286" s="127"/>
      <c r="DB286" s="127"/>
      <c r="DC286" s="127"/>
      <c r="DD286" s="127"/>
      <c r="DE286" s="127"/>
      <c r="DF286" s="127"/>
      <c r="DG286" s="127"/>
      <c r="DH286" s="127"/>
      <c r="DI286" s="127"/>
      <c r="DJ286" s="127"/>
      <c r="DK286" s="127"/>
      <c r="DL286" s="127"/>
      <c r="DM286" s="127"/>
      <c r="DN286" s="127"/>
      <c r="DO286" s="127"/>
      <c r="DP286" s="127"/>
      <c r="DQ286" s="127"/>
      <c r="DR286" s="127"/>
      <c r="DS286" s="127"/>
      <c r="DT286" s="127"/>
      <c r="DU286" s="127"/>
      <c r="DV286" s="127"/>
      <c r="DW286" s="127"/>
      <c r="DX286" s="127"/>
      <c r="DY286" s="127"/>
      <c r="DZ286" s="127"/>
      <c r="EA286" s="127"/>
      <c r="EB286" s="127"/>
      <c r="EC286" s="132"/>
      <c r="ED286" s="127"/>
      <c r="EE286" s="127"/>
      <c r="EF286" s="127"/>
      <c r="EG286" s="127"/>
      <c r="EH286" s="127"/>
      <c r="EI286" s="127"/>
      <c r="EJ286" s="127"/>
      <c r="EK286" s="127"/>
      <c r="EL286" s="127"/>
      <c r="EM286" s="127"/>
      <c r="EN286" s="127"/>
      <c r="EO286" s="127"/>
      <c r="EP286" s="127"/>
      <c r="EQ286" s="127"/>
      <c r="ER286" s="127"/>
      <c r="ES286" s="127"/>
      <c r="ET286" s="127"/>
      <c r="EU286" s="127"/>
      <c r="EV286" s="127"/>
      <c r="EW286" s="127"/>
      <c r="EX286" s="127"/>
      <c r="EY286" s="127"/>
      <c r="EZ286" s="127"/>
      <c r="FA286" s="127"/>
      <c r="FB286" s="127"/>
      <c r="FC286" s="127"/>
      <c r="FD286" s="127"/>
      <c r="FE286" s="127"/>
      <c r="FF286" s="127"/>
      <c r="FG286" s="127"/>
      <c r="FH286" s="127"/>
      <c r="FI286" s="127"/>
      <c r="FJ286" s="127"/>
      <c r="FK286" s="127"/>
      <c r="FL286" s="127"/>
    </row>
    <row r="287" spans="1:168" s="852" customFormat="1" ht="39.950000000000003" customHeight="1" thickBot="1">
      <c r="A287" s="1262" t="s">
        <v>1280</v>
      </c>
      <c r="B287" s="1263"/>
      <c r="C287" s="1263"/>
      <c r="D287" s="1263"/>
      <c r="E287" s="1263"/>
      <c r="F287" s="1263"/>
      <c r="G287" s="1263"/>
      <c r="H287" s="1263"/>
      <c r="I287" s="1263"/>
      <c r="J287" s="1263"/>
      <c r="K287" s="1263"/>
      <c r="L287" s="1263"/>
      <c r="M287" s="1263"/>
      <c r="N287" s="1263"/>
      <c r="O287" s="1263"/>
      <c r="P287" s="1202"/>
      <c r="Q287" s="1203"/>
      <c r="R287" s="1203"/>
      <c r="S287" s="1203"/>
      <c r="T287" s="1203"/>
      <c r="U287" s="1203"/>
      <c r="V287" s="1203"/>
      <c r="W287" s="1203"/>
      <c r="X287" s="1203"/>
      <c r="Y287" s="1203"/>
      <c r="Z287" s="1203"/>
      <c r="AA287" s="1203"/>
      <c r="AB287" s="1203"/>
      <c r="AC287" s="1203"/>
      <c r="AD287" s="1204"/>
      <c r="AE287" s="1202"/>
      <c r="AF287" s="1203"/>
      <c r="AG287" s="1203"/>
      <c r="AH287" s="1203"/>
      <c r="AI287" s="1203"/>
      <c r="AJ287" s="1203"/>
      <c r="AK287" s="1203"/>
      <c r="AL287" s="1203"/>
      <c r="AM287" s="1203"/>
      <c r="AN287" s="1203"/>
      <c r="AO287" s="1203"/>
      <c r="AP287" s="1203"/>
      <c r="AQ287" s="1203"/>
      <c r="AR287" s="1203"/>
      <c r="AS287" s="1204"/>
      <c r="AT287" s="1202"/>
      <c r="AU287" s="1203"/>
      <c r="AV287" s="1203"/>
      <c r="AW287" s="1203"/>
      <c r="AX287" s="1203"/>
      <c r="AY287" s="1203"/>
      <c r="AZ287" s="1203"/>
      <c r="BA287" s="1203"/>
      <c r="BB287" s="1203"/>
      <c r="BC287" s="1203"/>
      <c r="BD287" s="1203"/>
      <c r="BE287" s="1203"/>
      <c r="BF287" s="1203"/>
      <c r="BG287" s="1203"/>
      <c r="BH287" s="1204"/>
      <c r="BI287" s="1202"/>
      <c r="BJ287" s="1203"/>
      <c r="BK287" s="1203"/>
      <c r="BL287" s="1203"/>
      <c r="BM287" s="1203"/>
      <c r="BN287" s="1203"/>
      <c r="BO287" s="1203"/>
      <c r="BP287" s="1203"/>
      <c r="BQ287" s="1203"/>
      <c r="BR287" s="1203"/>
      <c r="BS287" s="1203"/>
      <c r="BT287" s="1203"/>
      <c r="BU287" s="1203"/>
      <c r="BV287" s="1203"/>
      <c r="BW287" s="1204"/>
      <c r="BX287" s="1202"/>
      <c r="BY287" s="1203"/>
      <c r="BZ287" s="1203"/>
      <c r="CA287" s="1203"/>
      <c r="CB287" s="1203"/>
      <c r="CC287" s="1203"/>
      <c r="CD287" s="1203"/>
      <c r="CE287" s="1203"/>
      <c r="CF287" s="1203"/>
      <c r="CG287" s="1203"/>
      <c r="CH287" s="1203"/>
      <c r="CI287" s="1203"/>
      <c r="CJ287" s="1203"/>
      <c r="CK287" s="1203"/>
      <c r="CL287" s="1204"/>
      <c r="CM287" s="1280"/>
      <c r="CN287" s="1281"/>
      <c r="CO287" s="1281"/>
      <c r="CP287" s="1281"/>
      <c r="CQ287" s="1282"/>
      <c r="CR287" s="849"/>
      <c r="CS287" s="850"/>
      <c r="CT287" s="850"/>
      <c r="CU287" s="850"/>
      <c r="CV287" s="850"/>
      <c r="CW287" s="850"/>
      <c r="CX287" s="850"/>
      <c r="CY287" s="850"/>
      <c r="CZ287" s="851"/>
      <c r="DA287" s="851"/>
      <c r="DB287" s="851"/>
      <c r="DC287" s="851"/>
      <c r="DD287" s="851"/>
      <c r="DE287" s="851"/>
      <c r="DF287" s="851"/>
      <c r="DG287" s="851"/>
      <c r="DH287" s="851"/>
      <c r="DI287" s="851"/>
      <c r="DJ287" s="851"/>
      <c r="DK287" s="851"/>
      <c r="DL287" s="851"/>
      <c r="DM287" s="851"/>
      <c r="DN287" s="851"/>
      <c r="DO287" s="851"/>
      <c r="DP287" s="851"/>
      <c r="DQ287" s="851"/>
      <c r="DR287" s="851"/>
      <c r="DS287" s="851"/>
      <c r="DT287" s="851"/>
      <c r="DU287" s="851"/>
      <c r="DV287" s="851"/>
      <c r="DW287" s="851"/>
      <c r="DX287" s="851"/>
      <c r="DY287" s="851"/>
      <c r="DZ287" s="851"/>
      <c r="EA287" s="851"/>
      <c r="EB287" s="851"/>
      <c r="EC287" s="850"/>
      <c r="ED287" s="851"/>
      <c r="EE287" s="851"/>
      <c r="EF287" s="851"/>
      <c r="EG287" s="851"/>
      <c r="EH287" s="851"/>
      <c r="EI287" s="851"/>
      <c r="EJ287" s="851"/>
      <c r="EK287" s="851"/>
      <c r="EL287" s="851"/>
      <c r="EM287" s="851"/>
      <c r="EN287" s="851"/>
      <c r="EO287" s="851"/>
      <c r="EP287" s="851"/>
      <c r="EQ287" s="851"/>
      <c r="ER287" s="851"/>
      <c r="ES287" s="851"/>
      <c r="ET287" s="851"/>
      <c r="EU287" s="851"/>
      <c r="EV287" s="851"/>
      <c r="EW287" s="851"/>
      <c r="EX287" s="851"/>
      <c r="EY287" s="851"/>
      <c r="EZ287" s="851"/>
      <c r="FA287" s="851"/>
      <c r="FB287" s="851"/>
      <c r="FC287" s="851"/>
      <c r="FD287" s="851"/>
      <c r="FE287" s="851"/>
      <c r="FF287" s="851"/>
      <c r="FG287" s="851"/>
      <c r="FH287" s="851"/>
      <c r="FI287" s="851"/>
      <c r="FJ287" s="851"/>
      <c r="FK287" s="851"/>
      <c r="FL287" s="851"/>
    </row>
    <row r="288" spans="1:168" s="58" customFormat="1" ht="4.9000000000000004" customHeight="1">
      <c r="A288" s="857" t="s">
        <v>181</v>
      </c>
      <c r="B288" s="858" t="s">
        <v>181</v>
      </c>
      <c r="C288" s="858" t="s">
        <v>181</v>
      </c>
      <c r="D288" s="858" t="s">
        <v>181</v>
      </c>
      <c r="E288" s="858" t="s">
        <v>181</v>
      </c>
      <c r="F288" s="858" t="s">
        <v>181</v>
      </c>
      <c r="G288" s="859" t="s">
        <v>181</v>
      </c>
      <c r="H288" s="859" t="s">
        <v>181</v>
      </c>
      <c r="I288" s="859"/>
      <c r="J288" s="859"/>
      <c r="K288" s="859"/>
      <c r="L288" s="859"/>
      <c r="M288" s="859" t="s">
        <v>181</v>
      </c>
      <c r="N288" s="859" t="s">
        <v>181</v>
      </c>
      <c r="O288" s="859" t="s">
        <v>181</v>
      </c>
      <c r="P288" s="860" t="s">
        <v>181</v>
      </c>
      <c r="Q288" s="859" t="s">
        <v>181</v>
      </c>
      <c r="R288" s="859" t="s">
        <v>181</v>
      </c>
      <c r="S288" s="859" t="s">
        <v>181</v>
      </c>
      <c r="T288" s="859" t="s">
        <v>181</v>
      </c>
      <c r="U288" s="861" t="s">
        <v>181</v>
      </c>
      <c r="V288" s="861"/>
      <c r="W288" s="861"/>
      <c r="X288" s="861"/>
      <c r="Y288" s="861"/>
      <c r="Z288" s="861"/>
      <c r="AA288" s="861"/>
      <c r="AB288" s="861"/>
      <c r="AC288" s="861"/>
      <c r="AD288" s="859" t="s">
        <v>181</v>
      </c>
      <c r="AE288" s="860" t="s">
        <v>181</v>
      </c>
      <c r="AF288" s="859" t="s">
        <v>181</v>
      </c>
      <c r="AG288" s="859" t="s">
        <v>181</v>
      </c>
      <c r="AH288" s="861" t="s">
        <v>181</v>
      </c>
      <c r="AI288" s="859" t="s">
        <v>181</v>
      </c>
      <c r="AJ288" s="860" t="s">
        <v>181</v>
      </c>
      <c r="AK288" s="859" t="s">
        <v>181</v>
      </c>
      <c r="AL288" s="859" t="s">
        <v>181</v>
      </c>
      <c r="AM288" s="861" t="s">
        <v>181</v>
      </c>
      <c r="AN288" s="859" t="s">
        <v>181</v>
      </c>
      <c r="AO288" s="860" t="s">
        <v>181</v>
      </c>
      <c r="AP288" s="859" t="s">
        <v>181</v>
      </c>
      <c r="AQ288" s="859" t="s">
        <v>181</v>
      </c>
      <c r="AR288" s="861" t="s">
        <v>181</v>
      </c>
      <c r="AS288" s="859" t="s">
        <v>181</v>
      </c>
      <c r="AT288" s="860" t="s">
        <v>181</v>
      </c>
      <c r="AU288" s="859" t="s">
        <v>181</v>
      </c>
      <c r="AV288" s="859" t="s">
        <v>181</v>
      </c>
      <c r="AW288" s="861" t="s">
        <v>181</v>
      </c>
      <c r="AX288" s="859" t="s">
        <v>181</v>
      </c>
      <c r="AY288" s="860" t="s">
        <v>181</v>
      </c>
      <c r="AZ288" s="859" t="s">
        <v>181</v>
      </c>
      <c r="BA288" s="859" t="s">
        <v>181</v>
      </c>
      <c r="BB288" s="861" t="s">
        <v>181</v>
      </c>
      <c r="BC288" s="859" t="s">
        <v>181</v>
      </c>
      <c r="BD288" s="860" t="s">
        <v>181</v>
      </c>
      <c r="BE288" s="859" t="s">
        <v>181</v>
      </c>
      <c r="BF288" s="859" t="s">
        <v>181</v>
      </c>
      <c r="BG288" s="861" t="s">
        <v>181</v>
      </c>
      <c r="BH288" s="859" t="s">
        <v>181</v>
      </c>
      <c r="BI288" s="860" t="s">
        <v>181</v>
      </c>
      <c r="BJ288" s="859" t="s">
        <v>181</v>
      </c>
      <c r="BK288" s="859" t="s">
        <v>181</v>
      </c>
      <c r="BL288" s="861" t="s">
        <v>181</v>
      </c>
      <c r="BM288" s="859" t="s">
        <v>181</v>
      </c>
      <c r="BN288" s="860" t="s">
        <v>181</v>
      </c>
      <c r="BO288" s="859" t="s">
        <v>181</v>
      </c>
      <c r="BP288" s="859" t="s">
        <v>181</v>
      </c>
      <c r="BQ288" s="861" t="s">
        <v>181</v>
      </c>
      <c r="BR288" s="859" t="s">
        <v>181</v>
      </c>
      <c r="BS288" s="860" t="s">
        <v>181</v>
      </c>
      <c r="BT288" s="859" t="s">
        <v>181</v>
      </c>
      <c r="BU288" s="859" t="s">
        <v>181</v>
      </c>
      <c r="BV288" s="861" t="s">
        <v>181</v>
      </c>
      <c r="BW288" s="859" t="s">
        <v>181</v>
      </c>
      <c r="BX288" s="860" t="s">
        <v>181</v>
      </c>
      <c r="BY288" s="859" t="s">
        <v>181</v>
      </c>
      <c r="BZ288" s="859" t="s">
        <v>181</v>
      </c>
      <c r="CA288" s="861" t="s">
        <v>181</v>
      </c>
      <c r="CB288" s="859" t="s">
        <v>181</v>
      </c>
      <c r="CC288" s="860" t="s">
        <v>181</v>
      </c>
      <c r="CD288" s="859" t="s">
        <v>181</v>
      </c>
      <c r="CE288" s="859" t="s">
        <v>181</v>
      </c>
      <c r="CF288" s="861" t="s">
        <v>181</v>
      </c>
      <c r="CG288" s="859" t="s">
        <v>181</v>
      </c>
      <c r="CH288" s="860" t="s">
        <v>181</v>
      </c>
      <c r="CI288" s="859" t="s">
        <v>181</v>
      </c>
      <c r="CJ288" s="859" t="s">
        <v>181</v>
      </c>
      <c r="CK288" s="861" t="s">
        <v>181</v>
      </c>
      <c r="CL288" s="859" t="s">
        <v>181</v>
      </c>
      <c r="CM288" s="862" t="s">
        <v>181</v>
      </c>
      <c r="CN288" s="924"/>
      <c r="CO288" s="924"/>
      <c r="CP288" s="861" t="s">
        <v>181</v>
      </c>
      <c r="CQ288" s="863" t="s">
        <v>181</v>
      </c>
      <c r="CR288" s="729"/>
      <c r="CS288" s="56" t="s">
        <v>181</v>
      </c>
      <c r="CT288" s="132" t="s">
        <v>181</v>
      </c>
      <c r="CU288" s="132" t="s">
        <v>181</v>
      </c>
      <c r="CV288" s="132" t="s">
        <v>181</v>
      </c>
      <c r="CW288" s="132" t="s">
        <v>181</v>
      </c>
      <c r="CX288" s="132" t="s">
        <v>181</v>
      </c>
      <c r="CY288" s="132" t="s">
        <v>181</v>
      </c>
      <c r="CZ288" s="127"/>
      <c r="DA288" s="127"/>
      <c r="DB288" s="127"/>
      <c r="DC288" s="127"/>
      <c r="DD288" s="127"/>
      <c r="DE288" s="127"/>
      <c r="DF288" s="127"/>
      <c r="DG288" s="127"/>
      <c r="DH288" s="127"/>
      <c r="DI288" s="127"/>
      <c r="DJ288" s="127"/>
      <c r="DK288" s="127"/>
      <c r="DL288" s="127"/>
      <c r="DM288" s="127"/>
      <c r="DN288" s="127"/>
      <c r="DO288" s="127"/>
      <c r="DP288" s="127"/>
      <c r="DQ288" s="127"/>
      <c r="DR288" s="127"/>
      <c r="DS288" s="127"/>
      <c r="DT288" s="127"/>
      <c r="DU288" s="127"/>
      <c r="DV288" s="127"/>
      <c r="DW288" s="127"/>
      <c r="DX288" s="127"/>
      <c r="DY288" s="127"/>
      <c r="DZ288" s="127"/>
      <c r="EA288" s="127"/>
      <c r="EB288" s="127"/>
      <c r="EC288" s="132" t="s">
        <v>181</v>
      </c>
      <c r="ED288" s="127"/>
      <c r="EE288" s="127"/>
      <c r="EF288" s="127"/>
      <c r="EG288" s="127"/>
      <c r="EH288" s="127"/>
      <c r="EI288" s="127"/>
      <c r="EJ288" s="127"/>
      <c r="EK288" s="127"/>
      <c r="EL288" s="127"/>
      <c r="EM288" s="127"/>
      <c r="EN288" s="127"/>
      <c r="EO288" s="127"/>
      <c r="EP288" s="127"/>
      <c r="EQ288" s="127"/>
      <c r="ER288" s="127"/>
      <c r="ES288" s="127"/>
      <c r="ET288" s="127"/>
      <c r="EU288" s="127"/>
      <c r="EV288" s="127"/>
      <c r="EW288" s="127"/>
      <c r="EX288" s="127"/>
      <c r="EY288" s="127"/>
      <c r="EZ288" s="127"/>
      <c r="FA288" s="127"/>
      <c r="FB288" s="127"/>
      <c r="FC288" s="127"/>
      <c r="FD288" s="127"/>
      <c r="FE288" s="127"/>
      <c r="FF288" s="127"/>
      <c r="FG288" s="127"/>
      <c r="FH288" s="127"/>
      <c r="FI288" s="127"/>
      <c r="FJ288" s="127"/>
      <c r="FK288" s="127"/>
      <c r="FL288" s="127"/>
    </row>
    <row r="289" spans="1:168" s="58" customFormat="1" ht="20.25" customHeight="1">
      <c r="A289" s="1238" t="s">
        <v>1258</v>
      </c>
      <c r="B289" s="993"/>
      <c r="C289" s="993"/>
      <c r="D289" s="993"/>
      <c r="E289" s="993"/>
      <c r="F289" s="993"/>
      <c r="G289" s="993"/>
      <c r="H289" s="993"/>
      <c r="I289" s="993"/>
      <c r="J289" s="993"/>
      <c r="K289" s="993"/>
      <c r="L289" s="993"/>
      <c r="M289" s="993"/>
      <c r="N289" s="993"/>
      <c r="O289" s="721"/>
      <c r="P289" s="71"/>
      <c r="Q289" s="154"/>
      <c r="R289" s="154"/>
      <c r="S289" s="154"/>
      <c r="T289" s="154"/>
      <c r="U289" s="875"/>
      <c r="V289" s="875"/>
      <c r="W289" s="875"/>
      <c r="X289" s="875"/>
      <c r="Y289" s="875"/>
      <c r="Z289" s="875"/>
      <c r="AA289" s="875"/>
      <c r="AB289" s="875"/>
      <c r="AC289" s="875"/>
      <c r="AD289" s="152"/>
      <c r="AE289" s="71"/>
      <c r="AF289" s="154"/>
      <c r="AG289" s="154"/>
      <c r="AH289" s="154"/>
      <c r="AI289" s="154"/>
      <c r="AJ289" s="875"/>
      <c r="AK289" s="875"/>
      <c r="AL289" s="875"/>
      <c r="AM289" s="875"/>
      <c r="AN289" s="875"/>
      <c r="AO289" s="875"/>
      <c r="AP289" s="875"/>
      <c r="AQ289" s="875"/>
      <c r="AR289" s="875"/>
      <c r="AS289" s="152"/>
      <c r="AT289" s="71"/>
      <c r="AU289" s="154"/>
      <c r="AV289" s="154"/>
      <c r="AW289" s="154"/>
      <c r="AX289" s="154"/>
      <c r="AY289" s="875"/>
      <c r="AZ289" s="875"/>
      <c r="BA289" s="875"/>
      <c r="BB289" s="875"/>
      <c r="BC289" s="875"/>
      <c r="BD289" s="875"/>
      <c r="BE289" s="875"/>
      <c r="BF289" s="875"/>
      <c r="BG289" s="875"/>
      <c r="BH289" s="152"/>
      <c r="BI289" s="71"/>
      <c r="BJ289" s="154"/>
      <c r="BK289" s="154"/>
      <c r="BL289" s="154"/>
      <c r="BM289" s="154"/>
      <c r="BN289" s="875"/>
      <c r="BO289" s="875"/>
      <c r="BP289" s="875"/>
      <c r="BQ289" s="875"/>
      <c r="BR289" s="875"/>
      <c r="BS289" s="875"/>
      <c r="BT289" s="875"/>
      <c r="BU289" s="875"/>
      <c r="BV289" s="875"/>
      <c r="BW289" s="152"/>
      <c r="BX289" s="71"/>
      <c r="BY289" s="154"/>
      <c r="BZ289" s="154"/>
      <c r="CA289" s="154"/>
      <c r="CB289" s="154"/>
      <c r="CC289" s="875"/>
      <c r="CD289" s="875"/>
      <c r="CE289" s="875"/>
      <c r="CF289" s="875"/>
      <c r="CG289" s="875"/>
      <c r="CH289" s="875"/>
      <c r="CI289" s="875"/>
      <c r="CJ289" s="875"/>
      <c r="CK289" s="875"/>
      <c r="CL289" s="69"/>
      <c r="CM289" s="185"/>
      <c r="CN289" s="185"/>
      <c r="CO289" s="185"/>
      <c r="CP289" s="661" t="s">
        <v>181</v>
      </c>
      <c r="CQ289" s="188" t="s">
        <v>181</v>
      </c>
      <c r="CR289" s="729"/>
      <c r="CS289" s="56" t="s">
        <v>181</v>
      </c>
      <c r="CT289" s="132" t="s">
        <v>181</v>
      </c>
      <c r="CU289" s="132" t="s">
        <v>181</v>
      </c>
      <c r="CV289" s="132" t="s">
        <v>181</v>
      </c>
      <c r="CW289" s="132" t="s">
        <v>181</v>
      </c>
      <c r="CX289" s="132" t="s">
        <v>181</v>
      </c>
      <c r="CY289" s="132" t="s">
        <v>181</v>
      </c>
      <c r="CZ289" s="127"/>
      <c r="DA289" s="127"/>
      <c r="DB289" s="127"/>
      <c r="DC289" s="127"/>
      <c r="DD289" s="127"/>
      <c r="DE289" s="127"/>
      <c r="DF289" s="127"/>
      <c r="DG289" s="127"/>
      <c r="DH289" s="127"/>
      <c r="DI289" s="127"/>
      <c r="DJ289" s="127"/>
      <c r="DK289" s="127"/>
      <c r="DL289" s="127"/>
      <c r="DM289" s="127"/>
      <c r="DN289" s="127"/>
      <c r="DO289" s="127"/>
      <c r="DP289" s="127"/>
      <c r="DQ289" s="127"/>
      <c r="DR289" s="127"/>
      <c r="DS289" s="127"/>
      <c r="DT289" s="127"/>
      <c r="DU289" s="127"/>
      <c r="DV289" s="127"/>
      <c r="DW289" s="127"/>
      <c r="DX289" s="127"/>
      <c r="DY289" s="127"/>
      <c r="DZ289" s="127"/>
      <c r="EA289" s="127"/>
      <c r="EB289" s="127"/>
      <c r="EC289" s="132" t="s">
        <v>181</v>
      </c>
      <c r="ED289" s="127"/>
      <c r="EE289" s="127"/>
      <c r="EF289" s="127"/>
      <c r="EG289" s="127"/>
      <c r="EH289" s="127"/>
      <c r="EI289" s="127"/>
      <c r="EJ289" s="127"/>
      <c r="EK289" s="127"/>
      <c r="EL289" s="127"/>
      <c r="EM289" s="127"/>
      <c r="EN289" s="127"/>
      <c r="EO289" s="127"/>
      <c r="EP289" s="127"/>
      <c r="EQ289" s="127"/>
      <c r="ER289" s="127"/>
      <c r="ES289" s="127"/>
      <c r="ET289" s="127"/>
      <c r="EU289" s="127"/>
      <c r="EV289" s="127"/>
      <c r="EW289" s="127"/>
      <c r="EX289" s="127"/>
      <c r="EY289" s="127"/>
      <c r="EZ289" s="127"/>
      <c r="FA289" s="127"/>
      <c r="FB289" s="127"/>
      <c r="FC289" s="127"/>
      <c r="FD289" s="127"/>
      <c r="FE289" s="127"/>
      <c r="FF289" s="127"/>
      <c r="FG289" s="127"/>
      <c r="FH289" s="127"/>
      <c r="FI289" s="127"/>
      <c r="FJ289" s="127"/>
      <c r="FK289" s="127"/>
      <c r="FL289" s="127"/>
    </row>
    <row r="290" spans="1:168" s="58" customFormat="1" ht="30" customHeight="1">
      <c r="A290" s="639"/>
      <c r="B290" s="721"/>
      <c r="C290" s="1239" t="s">
        <v>1254</v>
      </c>
      <c r="D290" s="1240"/>
      <c r="E290" s="878"/>
      <c r="F290" s="879" t="s">
        <v>1255</v>
      </c>
      <c r="G290" s="880" t="s">
        <v>181</v>
      </c>
      <c r="H290" s="876" t="s">
        <v>1256</v>
      </c>
      <c r="I290" s="876"/>
      <c r="J290" s="879" t="s">
        <v>1261</v>
      </c>
      <c r="K290" s="879"/>
      <c r="L290" s="876" t="s">
        <v>70</v>
      </c>
      <c r="M290" s="880" t="s">
        <v>181</v>
      </c>
      <c r="N290" s="882" t="s">
        <v>1259</v>
      </c>
      <c r="O290" s="701"/>
      <c r="P290" s="68"/>
      <c r="Q290" s="154"/>
      <c r="R290" s="154"/>
      <c r="S290" s="154"/>
      <c r="T290" s="154"/>
      <c r="U290" s="875"/>
      <c r="V290" s="875"/>
      <c r="W290" s="875"/>
      <c r="X290" s="874"/>
      <c r="Y290" s="841" t="s">
        <v>1220</v>
      </c>
      <c r="Z290" s="154"/>
      <c r="AA290" s="842" t="s">
        <v>1216</v>
      </c>
      <c r="AB290" s="154"/>
      <c r="AC290" s="841" t="s">
        <v>1215</v>
      </c>
      <c r="AD290" s="69"/>
      <c r="AE290" s="68"/>
      <c r="AF290" s="154"/>
      <c r="AG290" s="154"/>
      <c r="AH290" s="154"/>
      <c r="AI290" s="154"/>
      <c r="AJ290" s="875"/>
      <c r="AK290" s="875"/>
      <c r="AL290" s="875"/>
      <c r="AM290" s="874"/>
      <c r="AN290" s="841" t="s">
        <v>1220</v>
      </c>
      <c r="AO290" s="154"/>
      <c r="AP290" s="842" t="s">
        <v>1216</v>
      </c>
      <c r="AQ290" s="154"/>
      <c r="AR290" s="841" t="s">
        <v>1215</v>
      </c>
      <c r="AS290" s="69"/>
      <c r="AT290" s="68"/>
      <c r="AU290" s="154"/>
      <c r="AV290" s="154"/>
      <c r="AW290" s="154"/>
      <c r="AX290" s="154"/>
      <c r="AY290" s="875"/>
      <c r="AZ290" s="875"/>
      <c r="BA290" s="875"/>
      <c r="BB290" s="874"/>
      <c r="BC290" s="841" t="s">
        <v>1220</v>
      </c>
      <c r="BD290" s="154"/>
      <c r="BE290" s="842" t="s">
        <v>1216</v>
      </c>
      <c r="BF290" s="154"/>
      <c r="BG290" s="841" t="s">
        <v>1215</v>
      </c>
      <c r="BH290" s="69"/>
      <c r="BI290" s="68"/>
      <c r="BJ290" s="154"/>
      <c r="BK290" s="154"/>
      <c r="BL290" s="154"/>
      <c r="BM290" s="154"/>
      <c r="BN290" s="875"/>
      <c r="BO290" s="875"/>
      <c r="BP290" s="875"/>
      <c r="BQ290" s="874"/>
      <c r="BR290" s="841" t="s">
        <v>1220</v>
      </c>
      <c r="BS290" s="154"/>
      <c r="BT290" s="842" t="s">
        <v>1216</v>
      </c>
      <c r="BU290" s="154"/>
      <c r="BV290" s="841" t="s">
        <v>1215</v>
      </c>
      <c r="BW290" s="69"/>
      <c r="BX290" s="68"/>
      <c r="BY290" s="154"/>
      <c r="BZ290" s="154"/>
      <c r="CA290" s="154"/>
      <c r="CB290" s="154"/>
      <c r="CC290" s="875"/>
      <c r="CD290" s="875"/>
      <c r="CE290" s="875"/>
      <c r="CF290" s="874"/>
      <c r="CG290" s="841" t="s">
        <v>1220</v>
      </c>
      <c r="CH290" s="154"/>
      <c r="CI290" s="842" t="s">
        <v>1216</v>
      </c>
      <c r="CJ290" s="154"/>
      <c r="CK290" s="841" t="s">
        <v>1215</v>
      </c>
      <c r="CL290" s="69"/>
      <c r="CM290" s="185"/>
      <c r="CN290" s="185"/>
      <c r="CO290" s="185"/>
      <c r="CP290" s="665"/>
      <c r="CQ290" s="188"/>
      <c r="CR290" s="729"/>
      <c r="CS290" s="56"/>
      <c r="CT290" s="132"/>
      <c r="CU290" s="132"/>
      <c r="CV290" s="132"/>
      <c r="CW290" s="132"/>
      <c r="CX290" s="132"/>
      <c r="CY290" s="132"/>
      <c r="CZ290" s="127"/>
      <c r="DA290" s="127"/>
      <c r="DB290" s="127"/>
      <c r="DC290" s="127"/>
      <c r="DD290" s="127"/>
      <c r="DE290" s="127"/>
      <c r="DF290" s="127"/>
      <c r="DG290" s="127"/>
      <c r="DH290" s="127"/>
      <c r="DI290" s="127"/>
      <c r="DJ290" s="127"/>
      <c r="DK290" s="127"/>
      <c r="DL290" s="127"/>
      <c r="DM290" s="127"/>
      <c r="DN290" s="127"/>
      <c r="DO290" s="127"/>
      <c r="DP290" s="127"/>
      <c r="DQ290" s="127"/>
      <c r="DR290" s="127"/>
      <c r="DS290" s="127"/>
      <c r="DT290" s="127"/>
      <c r="DU290" s="127"/>
      <c r="DV290" s="127"/>
      <c r="DW290" s="127"/>
      <c r="DX290" s="127"/>
      <c r="DY290" s="127"/>
      <c r="DZ290" s="127"/>
      <c r="EA290" s="127"/>
      <c r="EB290" s="127"/>
      <c r="EC290" s="132"/>
      <c r="ED290" s="127"/>
      <c r="EE290" s="127"/>
      <c r="EF290" s="127"/>
      <c r="EG290" s="127"/>
      <c r="EH290" s="127"/>
      <c r="EI290" s="127"/>
      <c r="EJ290" s="127"/>
      <c r="EK290" s="127"/>
      <c r="EL290" s="127"/>
      <c r="EM290" s="127"/>
      <c r="EN290" s="127"/>
      <c r="EO290" s="127"/>
      <c r="EP290" s="127"/>
      <c r="EQ290" s="127"/>
      <c r="ER290" s="127"/>
      <c r="ES290" s="127"/>
      <c r="ET290" s="127"/>
      <c r="EU290" s="127"/>
      <c r="EV290" s="127"/>
      <c r="EW290" s="127"/>
      <c r="EX290" s="127"/>
      <c r="EY290" s="127"/>
      <c r="EZ290" s="127"/>
      <c r="FA290" s="127"/>
      <c r="FB290" s="127"/>
      <c r="FC290" s="127"/>
      <c r="FD290" s="127"/>
      <c r="FE290" s="127"/>
      <c r="FF290" s="127"/>
      <c r="FG290" s="127"/>
      <c r="FH290" s="127"/>
      <c r="FI290" s="127"/>
      <c r="FJ290" s="127"/>
      <c r="FK290" s="127"/>
      <c r="FL290" s="127"/>
    </row>
    <row r="291" spans="1:168" s="58" customFormat="1" ht="20.25" customHeight="1">
      <c r="A291" s="639"/>
      <c r="B291" s="720"/>
      <c r="C291" s="1076"/>
      <c r="D291" s="1268"/>
      <c r="E291" s="701"/>
      <c r="F291" s="865"/>
      <c r="G291" s="701" t="s">
        <v>181</v>
      </c>
      <c r="H291" s="867"/>
      <c r="I291" s="701" t="s">
        <v>181</v>
      </c>
      <c r="J291" s="866"/>
      <c r="K291" s="701" t="s">
        <v>181</v>
      </c>
      <c r="L291" s="866"/>
      <c r="M291" s="720"/>
      <c r="N291" s="867" t="s">
        <v>1210</v>
      </c>
      <c r="O291" s="723" t="s">
        <v>181</v>
      </c>
      <c r="P291" s="68" t="s">
        <v>181</v>
      </c>
      <c r="Q291" s="841"/>
      <c r="R291" s="154"/>
      <c r="S291" s="154"/>
      <c r="T291" s="154"/>
      <c r="U291" s="875"/>
      <c r="V291" s="875"/>
      <c r="W291" s="875"/>
      <c r="X291" s="401"/>
      <c r="Y291" s="410"/>
      <c r="Z291" s="152"/>
      <c r="AA291" s="74"/>
      <c r="AB291" s="152" t="s">
        <v>181</v>
      </c>
      <c r="AC291" s="400">
        <f>AA291+Y291</f>
        <v>0</v>
      </c>
      <c r="AD291" s="69" t="s">
        <v>181</v>
      </c>
      <c r="AE291" s="68" t="s">
        <v>181</v>
      </c>
      <c r="AF291" s="841"/>
      <c r="AG291" s="154"/>
      <c r="AH291" s="154"/>
      <c r="AI291" s="154"/>
      <c r="AJ291" s="875"/>
      <c r="AK291" s="875"/>
      <c r="AL291" s="875"/>
      <c r="AM291" s="401"/>
      <c r="AN291" s="410"/>
      <c r="AO291" s="152"/>
      <c r="AP291" s="74"/>
      <c r="AQ291" s="152" t="s">
        <v>181</v>
      </c>
      <c r="AR291" s="400">
        <f>AP291+AN291</f>
        <v>0</v>
      </c>
      <c r="AS291" s="69" t="s">
        <v>181</v>
      </c>
      <c r="AT291" s="68" t="s">
        <v>181</v>
      </c>
      <c r="AU291" s="841"/>
      <c r="AV291" s="154"/>
      <c r="AW291" s="154"/>
      <c r="AX291" s="154"/>
      <c r="AY291" s="875"/>
      <c r="AZ291" s="875"/>
      <c r="BA291" s="875"/>
      <c r="BB291" s="401"/>
      <c r="BC291" s="410"/>
      <c r="BD291" s="152"/>
      <c r="BE291" s="74"/>
      <c r="BF291" s="152" t="s">
        <v>181</v>
      </c>
      <c r="BG291" s="400">
        <f>BE291+BC291</f>
        <v>0</v>
      </c>
      <c r="BH291" s="69" t="s">
        <v>181</v>
      </c>
      <c r="BI291" s="68" t="s">
        <v>181</v>
      </c>
      <c r="BJ291" s="841"/>
      <c r="BK291" s="154"/>
      <c r="BL291" s="154"/>
      <c r="BM291" s="154"/>
      <c r="BN291" s="875"/>
      <c r="BO291" s="875"/>
      <c r="BP291" s="875"/>
      <c r="BQ291" s="401"/>
      <c r="BR291" s="410"/>
      <c r="BS291" s="152"/>
      <c r="BT291" s="74"/>
      <c r="BU291" s="152" t="s">
        <v>181</v>
      </c>
      <c r="BV291" s="400">
        <f>BT291+BR291</f>
        <v>0</v>
      </c>
      <c r="BW291" s="69" t="s">
        <v>181</v>
      </c>
      <c r="BX291" s="68" t="s">
        <v>181</v>
      </c>
      <c r="BY291" s="841"/>
      <c r="BZ291" s="154"/>
      <c r="CA291" s="154"/>
      <c r="CB291" s="154"/>
      <c r="CC291" s="875"/>
      <c r="CD291" s="875"/>
      <c r="CE291" s="875"/>
      <c r="CF291" s="401"/>
      <c r="CG291" s="410"/>
      <c r="CH291" s="152"/>
      <c r="CI291" s="74"/>
      <c r="CJ291" s="152" t="s">
        <v>181</v>
      </c>
      <c r="CK291" s="400">
        <f>CI291+CG291</f>
        <v>0</v>
      </c>
      <c r="CL291" s="69" t="s">
        <v>181</v>
      </c>
      <c r="CM291" s="185"/>
      <c r="CN291" s="185"/>
      <c r="CO291" s="185"/>
      <c r="CP291" s="665"/>
      <c r="CQ291" s="188" t="s">
        <v>181</v>
      </c>
      <c r="CR291" s="729"/>
      <c r="CS291" s="56" t="s">
        <v>181</v>
      </c>
      <c r="CT291" s="132" t="s">
        <v>181</v>
      </c>
      <c r="CU291" s="132" t="s">
        <v>181</v>
      </c>
      <c r="CV291" s="132" t="s">
        <v>181</v>
      </c>
      <c r="CW291" s="132" t="s">
        <v>181</v>
      </c>
      <c r="CX291" s="132" t="s">
        <v>181</v>
      </c>
      <c r="CY291" s="132" t="s">
        <v>181</v>
      </c>
      <c r="CZ291" s="127"/>
      <c r="DA291" s="127"/>
      <c r="DB291" s="127"/>
      <c r="DC291" s="127"/>
      <c r="DD291" s="127"/>
      <c r="DE291" s="127"/>
      <c r="DF291" s="127"/>
      <c r="DG291" s="127"/>
      <c r="DH291" s="127"/>
      <c r="DI291" s="127"/>
      <c r="DJ291" s="127"/>
      <c r="DK291" s="127"/>
      <c r="DL291" s="127"/>
      <c r="DM291" s="127"/>
      <c r="DN291" s="127"/>
      <c r="DO291" s="127"/>
      <c r="DP291" s="127"/>
      <c r="DQ291" s="127"/>
      <c r="DR291" s="127"/>
      <c r="DS291" s="127"/>
      <c r="DT291" s="127"/>
      <c r="DU291" s="127"/>
      <c r="DV291" s="127"/>
      <c r="DW291" s="127"/>
      <c r="DX291" s="127"/>
      <c r="DY291" s="127"/>
      <c r="DZ291" s="127"/>
      <c r="EA291" s="127"/>
      <c r="EB291" s="127"/>
      <c r="EC291" s="132" t="s">
        <v>181</v>
      </c>
      <c r="ED291" s="127"/>
      <c r="EE291" s="127"/>
      <c r="EF291" s="127"/>
      <c r="EG291" s="127"/>
      <c r="EH291" s="127"/>
      <c r="EI291" s="127"/>
      <c r="EJ291" s="127"/>
      <c r="EK291" s="127"/>
      <c r="EL291" s="127"/>
      <c r="EM291" s="127"/>
      <c r="EN291" s="127"/>
      <c r="EO291" s="127"/>
      <c r="EP291" s="127"/>
      <c r="EQ291" s="127"/>
      <c r="ER291" s="127"/>
      <c r="ES291" s="127"/>
      <c r="ET291" s="127"/>
      <c r="EU291" s="127"/>
      <c r="EV291" s="127"/>
      <c r="EW291" s="127"/>
      <c r="EX291" s="127"/>
      <c r="EY291" s="127"/>
      <c r="EZ291" s="127"/>
      <c r="FA291" s="127"/>
      <c r="FB291" s="127"/>
      <c r="FC291" s="127"/>
      <c r="FD291" s="127"/>
      <c r="FE291" s="127"/>
      <c r="FF291" s="127"/>
      <c r="FG291" s="127"/>
      <c r="FH291" s="127"/>
      <c r="FI291" s="127"/>
      <c r="FJ291" s="127"/>
      <c r="FK291" s="127"/>
      <c r="FL291" s="127"/>
    </row>
    <row r="292" spans="1:168" s="58" customFormat="1" ht="20.25" customHeight="1">
      <c r="A292" s="639"/>
      <c r="B292" s="720"/>
      <c r="C292" s="1076"/>
      <c r="D292" s="1268"/>
      <c r="E292" s="701"/>
      <c r="F292" s="865"/>
      <c r="G292" s="701" t="s">
        <v>181</v>
      </c>
      <c r="H292" s="867"/>
      <c r="I292" s="701" t="s">
        <v>181</v>
      </c>
      <c r="J292" s="866"/>
      <c r="K292" s="701" t="s">
        <v>181</v>
      </c>
      <c r="L292" s="866"/>
      <c r="M292" s="720"/>
      <c r="N292" s="867" t="s">
        <v>1210</v>
      </c>
      <c r="O292" s="723" t="s">
        <v>181</v>
      </c>
      <c r="P292" s="68" t="s">
        <v>181</v>
      </c>
      <c r="Q292" s="841"/>
      <c r="R292" s="154"/>
      <c r="S292" s="154"/>
      <c r="T292" s="154"/>
      <c r="U292" s="875"/>
      <c r="V292" s="875"/>
      <c r="W292" s="875"/>
      <c r="X292" s="401"/>
      <c r="Y292" s="410"/>
      <c r="Z292" s="152"/>
      <c r="AA292" s="74"/>
      <c r="AB292" s="152" t="s">
        <v>181</v>
      </c>
      <c r="AC292" s="400">
        <f>AA292+Y292</f>
        <v>0</v>
      </c>
      <c r="AD292" s="69" t="s">
        <v>181</v>
      </c>
      <c r="AE292" s="68" t="s">
        <v>181</v>
      </c>
      <c r="AF292" s="841"/>
      <c r="AG292" s="154"/>
      <c r="AH292" s="154"/>
      <c r="AI292" s="154"/>
      <c r="AJ292" s="875"/>
      <c r="AK292" s="875"/>
      <c r="AL292" s="875"/>
      <c r="AM292" s="401"/>
      <c r="AN292" s="410"/>
      <c r="AO292" s="152"/>
      <c r="AP292" s="74"/>
      <c r="AQ292" s="152" t="s">
        <v>181</v>
      </c>
      <c r="AR292" s="400">
        <f>AP292+AN292</f>
        <v>0</v>
      </c>
      <c r="AS292" s="69" t="s">
        <v>181</v>
      </c>
      <c r="AT292" s="68" t="s">
        <v>181</v>
      </c>
      <c r="AU292" s="841"/>
      <c r="AV292" s="154"/>
      <c r="AW292" s="154"/>
      <c r="AX292" s="154"/>
      <c r="AY292" s="875"/>
      <c r="AZ292" s="875"/>
      <c r="BA292" s="875"/>
      <c r="BB292" s="401"/>
      <c r="BC292" s="410"/>
      <c r="BD292" s="152"/>
      <c r="BE292" s="74"/>
      <c r="BF292" s="152" t="s">
        <v>181</v>
      </c>
      <c r="BG292" s="400">
        <f>BE292+BC292</f>
        <v>0</v>
      </c>
      <c r="BH292" s="69" t="s">
        <v>181</v>
      </c>
      <c r="BI292" s="68" t="s">
        <v>181</v>
      </c>
      <c r="BJ292" s="841"/>
      <c r="BK292" s="154"/>
      <c r="BL292" s="154"/>
      <c r="BM292" s="154"/>
      <c r="BN292" s="875"/>
      <c r="BO292" s="875"/>
      <c r="BP292" s="875"/>
      <c r="BQ292" s="401"/>
      <c r="BR292" s="410"/>
      <c r="BS292" s="152"/>
      <c r="BT292" s="74"/>
      <c r="BU292" s="152" t="s">
        <v>181</v>
      </c>
      <c r="BV292" s="400">
        <f>BT292+BR292</f>
        <v>0</v>
      </c>
      <c r="BW292" s="69" t="s">
        <v>181</v>
      </c>
      <c r="BX292" s="68" t="s">
        <v>181</v>
      </c>
      <c r="BY292" s="841"/>
      <c r="BZ292" s="154"/>
      <c r="CA292" s="154"/>
      <c r="CB292" s="154"/>
      <c r="CC292" s="875"/>
      <c r="CD292" s="875"/>
      <c r="CE292" s="875"/>
      <c r="CF292" s="401"/>
      <c r="CG292" s="410"/>
      <c r="CH292" s="152"/>
      <c r="CI292" s="74"/>
      <c r="CJ292" s="152" t="s">
        <v>181</v>
      </c>
      <c r="CK292" s="400">
        <f>CI292+CG292</f>
        <v>0</v>
      </c>
      <c r="CL292" s="69" t="s">
        <v>181</v>
      </c>
      <c r="CM292" s="185"/>
      <c r="CN292" s="185"/>
      <c r="CO292" s="185"/>
      <c r="CP292" s="665"/>
      <c r="CQ292" s="188" t="s">
        <v>181</v>
      </c>
      <c r="CR292" s="729"/>
      <c r="CS292" s="56" t="s">
        <v>181</v>
      </c>
      <c r="CT292" s="132" t="s">
        <v>181</v>
      </c>
      <c r="CU292" s="132" t="s">
        <v>181</v>
      </c>
      <c r="CV292" s="132" t="s">
        <v>181</v>
      </c>
      <c r="CW292" s="132" t="s">
        <v>181</v>
      </c>
      <c r="CX292" s="132" t="s">
        <v>181</v>
      </c>
      <c r="CY292" s="132" t="s">
        <v>181</v>
      </c>
      <c r="CZ292" s="127"/>
      <c r="DA292" s="127"/>
      <c r="DB292" s="127"/>
      <c r="DC292" s="127"/>
      <c r="DD292" s="127"/>
      <c r="DE292" s="127"/>
      <c r="DF292" s="127"/>
      <c r="DG292" s="127"/>
      <c r="DH292" s="127"/>
      <c r="DI292" s="127"/>
      <c r="DJ292" s="127"/>
      <c r="DK292" s="127"/>
      <c r="DL292" s="127"/>
      <c r="DM292" s="127"/>
      <c r="DN292" s="127"/>
      <c r="DO292" s="127"/>
      <c r="DP292" s="127"/>
      <c r="DQ292" s="127"/>
      <c r="DR292" s="127"/>
      <c r="DS292" s="127"/>
      <c r="DT292" s="127"/>
      <c r="DU292" s="127"/>
      <c r="DV292" s="127"/>
      <c r="DW292" s="127"/>
      <c r="DX292" s="127"/>
      <c r="DY292" s="127"/>
      <c r="DZ292" s="127"/>
      <c r="EA292" s="127"/>
      <c r="EB292" s="127"/>
      <c r="EC292" s="132" t="s">
        <v>181</v>
      </c>
      <c r="ED292" s="127"/>
      <c r="EE292" s="127"/>
      <c r="EF292" s="127"/>
      <c r="EG292" s="127"/>
      <c r="EH292" s="127"/>
      <c r="EI292" s="127"/>
      <c r="EJ292" s="127"/>
      <c r="EK292" s="127"/>
      <c r="EL292" s="127"/>
      <c r="EM292" s="127"/>
      <c r="EN292" s="127"/>
      <c r="EO292" s="127"/>
      <c r="EP292" s="127"/>
      <c r="EQ292" s="127"/>
      <c r="ER292" s="127"/>
      <c r="ES292" s="127"/>
      <c r="ET292" s="127"/>
      <c r="EU292" s="127"/>
      <c r="EV292" s="127"/>
      <c r="EW292" s="127"/>
      <c r="EX292" s="127"/>
      <c r="EY292" s="127"/>
      <c r="EZ292" s="127"/>
      <c r="FA292" s="127"/>
      <c r="FB292" s="127"/>
      <c r="FC292" s="127"/>
      <c r="FD292" s="127"/>
      <c r="FE292" s="127"/>
      <c r="FF292" s="127"/>
      <c r="FG292" s="127"/>
      <c r="FH292" s="127"/>
      <c r="FI292" s="127"/>
      <c r="FJ292" s="127"/>
      <c r="FK292" s="127"/>
      <c r="FL292" s="127"/>
    </row>
    <row r="293" spans="1:168" s="58" customFormat="1" ht="20.25" hidden="1" customHeight="1">
      <c r="A293" s="639"/>
      <c r="B293" s="720"/>
      <c r="C293" s="1076"/>
      <c r="D293" s="1268"/>
      <c r="E293" s="701"/>
      <c r="F293" s="865"/>
      <c r="G293" s="701" t="s">
        <v>181</v>
      </c>
      <c r="H293" s="867"/>
      <c r="I293" s="701" t="s">
        <v>181</v>
      </c>
      <c r="J293" s="866"/>
      <c r="K293" s="701" t="s">
        <v>181</v>
      </c>
      <c r="L293" s="866"/>
      <c r="M293" s="720"/>
      <c r="N293" s="867" t="s">
        <v>1210</v>
      </c>
      <c r="O293" s="723" t="s">
        <v>181</v>
      </c>
      <c r="P293" s="68" t="s">
        <v>181</v>
      </c>
      <c r="Q293" s="841"/>
      <c r="R293" s="154"/>
      <c r="S293" s="154"/>
      <c r="T293" s="154"/>
      <c r="U293" s="875"/>
      <c r="V293" s="875"/>
      <c r="W293" s="875"/>
      <c r="X293" s="401"/>
      <c r="Y293" s="410"/>
      <c r="Z293" s="152"/>
      <c r="AA293" s="74"/>
      <c r="AB293" s="152" t="s">
        <v>181</v>
      </c>
      <c r="AC293" s="400">
        <f>AA293+Y293</f>
        <v>0</v>
      </c>
      <c r="AD293" s="69" t="s">
        <v>181</v>
      </c>
      <c r="AE293" s="68" t="s">
        <v>181</v>
      </c>
      <c r="AF293" s="841"/>
      <c r="AG293" s="154"/>
      <c r="AH293" s="154"/>
      <c r="AI293" s="154"/>
      <c r="AJ293" s="875"/>
      <c r="AK293" s="875"/>
      <c r="AL293" s="875"/>
      <c r="AM293" s="401"/>
      <c r="AN293" s="410"/>
      <c r="AO293" s="152"/>
      <c r="AP293" s="74"/>
      <c r="AQ293" s="152" t="s">
        <v>181</v>
      </c>
      <c r="AR293" s="400">
        <f>AP293+AN293</f>
        <v>0</v>
      </c>
      <c r="AS293" s="69" t="s">
        <v>181</v>
      </c>
      <c r="AT293" s="68" t="s">
        <v>181</v>
      </c>
      <c r="AU293" s="841"/>
      <c r="AV293" s="154"/>
      <c r="AW293" s="154"/>
      <c r="AX293" s="154"/>
      <c r="AY293" s="875"/>
      <c r="AZ293" s="875"/>
      <c r="BA293" s="875"/>
      <c r="BB293" s="401"/>
      <c r="BC293" s="410"/>
      <c r="BD293" s="152"/>
      <c r="BE293" s="74"/>
      <c r="BF293" s="152" t="s">
        <v>181</v>
      </c>
      <c r="BG293" s="400">
        <f>BE293+BC293</f>
        <v>0</v>
      </c>
      <c r="BH293" s="69" t="s">
        <v>181</v>
      </c>
      <c r="BI293" s="68" t="s">
        <v>181</v>
      </c>
      <c r="BJ293" s="841"/>
      <c r="BK293" s="154"/>
      <c r="BL293" s="154"/>
      <c r="BM293" s="154"/>
      <c r="BN293" s="875"/>
      <c r="BO293" s="875"/>
      <c r="BP293" s="875"/>
      <c r="BQ293" s="401"/>
      <c r="BR293" s="410"/>
      <c r="BS293" s="152"/>
      <c r="BT293" s="74"/>
      <c r="BU293" s="152" t="s">
        <v>181</v>
      </c>
      <c r="BV293" s="400">
        <f>BT293+BR293</f>
        <v>0</v>
      </c>
      <c r="BW293" s="69" t="s">
        <v>181</v>
      </c>
      <c r="BX293" s="68" t="s">
        <v>181</v>
      </c>
      <c r="BY293" s="841"/>
      <c r="BZ293" s="154"/>
      <c r="CA293" s="154"/>
      <c r="CB293" s="154"/>
      <c r="CC293" s="875"/>
      <c r="CD293" s="875"/>
      <c r="CE293" s="875"/>
      <c r="CF293" s="401"/>
      <c r="CG293" s="410"/>
      <c r="CH293" s="152"/>
      <c r="CI293" s="74"/>
      <c r="CJ293" s="152" t="s">
        <v>181</v>
      </c>
      <c r="CK293" s="400">
        <f>CI293+CG293</f>
        <v>0</v>
      </c>
      <c r="CL293" s="69" t="s">
        <v>181</v>
      </c>
      <c r="CM293" s="185"/>
      <c r="CN293" s="185"/>
      <c r="CO293" s="185"/>
      <c r="CP293" s="665"/>
      <c r="CQ293" s="188" t="s">
        <v>181</v>
      </c>
      <c r="CR293" s="729"/>
      <c r="CS293" s="56" t="s">
        <v>181</v>
      </c>
      <c r="CT293" s="132" t="s">
        <v>181</v>
      </c>
      <c r="CU293" s="132" t="s">
        <v>181</v>
      </c>
      <c r="CV293" s="132" t="s">
        <v>181</v>
      </c>
      <c r="CW293" s="132" t="s">
        <v>181</v>
      </c>
      <c r="CX293" s="132" t="s">
        <v>181</v>
      </c>
      <c r="CY293" s="132" t="s">
        <v>181</v>
      </c>
      <c r="CZ293" s="127"/>
      <c r="DA293" s="127"/>
      <c r="DB293" s="127"/>
      <c r="DC293" s="127"/>
      <c r="DD293" s="127"/>
      <c r="DE293" s="127"/>
      <c r="DF293" s="127"/>
      <c r="DG293" s="127"/>
      <c r="DH293" s="127"/>
      <c r="DI293" s="127"/>
      <c r="DJ293" s="127"/>
      <c r="DK293" s="127"/>
      <c r="DL293" s="127"/>
      <c r="DM293" s="127"/>
      <c r="DN293" s="127"/>
      <c r="DO293" s="127"/>
      <c r="DP293" s="127"/>
      <c r="DQ293" s="127"/>
      <c r="DR293" s="127"/>
      <c r="DS293" s="127"/>
      <c r="DT293" s="127"/>
      <c r="DU293" s="127"/>
      <c r="DV293" s="127"/>
      <c r="DW293" s="127"/>
      <c r="DX293" s="127"/>
      <c r="DY293" s="127"/>
      <c r="DZ293" s="127"/>
      <c r="EA293" s="127"/>
      <c r="EB293" s="127"/>
      <c r="EC293" s="132" t="s">
        <v>181</v>
      </c>
      <c r="ED293" s="127"/>
      <c r="EE293" s="127"/>
      <c r="EF293" s="127"/>
      <c r="EG293" s="127"/>
      <c r="EH293" s="127"/>
      <c r="EI293" s="127"/>
      <c r="EJ293" s="127"/>
      <c r="EK293" s="127"/>
      <c r="EL293" s="127"/>
      <c r="EM293" s="127"/>
      <c r="EN293" s="127"/>
      <c r="EO293" s="127"/>
      <c r="EP293" s="127"/>
      <c r="EQ293" s="127"/>
      <c r="ER293" s="127"/>
      <c r="ES293" s="127"/>
      <c r="ET293" s="127"/>
      <c r="EU293" s="127"/>
      <c r="EV293" s="127"/>
      <c r="EW293" s="127"/>
      <c r="EX293" s="127"/>
      <c r="EY293" s="127"/>
      <c r="EZ293" s="127"/>
      <c r="FA293" s="127"/>
      <c r="FB293" s="127"/>
      <c r="FC293" s="127"/>
      <c r="FD293" s="127"/>
      <c r="FE293" s="127"/>
      <c r="FF293" s="127"/>
      <c r="FG293" s="127"/>
      <c r="FH293" s="127"/>
      <c r="FI293" s="127"/>
      <c r="FJ293" s="127"/>
      <c r="FK293" s="127"/>
      <c r="FL293" s="127"/>
    </row>
    <row r="294" spans="1:168" s="58" customFormat="1" ht="20.25" hidden="1" customHeight="1">
      <c r="A294" s="639"/>
      <c r="B294" s="720"/>
      <c r="C294" s="1076"/>
      <c r="D294" s="1268"/>
      <c r="E294" s="701"/>
      <c r="F294" s="865"/>
      <c r="G294" s="701" t="s">
        <v>181</v>
      </c>
      <c r="H294" s="867"/>
      <c r="I294" s="701" t="s">
        <v>181</v>
      </c>
      <c r="J294" s="866"/>
      <c r="K294" s="701" t="s">
        <v>181</v>
      </c>
      <c r="L294" s="866"/>
      <c r="M294" s="720"/>
      <c r="N294" s="867" t="s">
        <v>1210</v>
      </c>
      <c r="O294" s="723" t="s">
        <v>181</v>
      </c>
      <c r="P294" s="68" t="s">
        <v>181</v>
      </c>
      <c r="Q294" s="841"/>
      <c r="R294" s="154"/>
      <c r="S294" s="154"/>
      <c r="T294" s="154"/>
      <c r="U294" s="875"/>
      <c r="V294" s="875"/>
      <c r="W294" s="875"/>
      <c r="X294" s="401"/>
      <c r="Y294" s="410"/>
      <c r="Z294" s="152"/>
      <c r="AA294" s="74"/>
      <c r="AB294" s="152" t="s">
        <v>181</v>
      </c>
      <c r="AC294" s="400">
        <f>AA294+Y294</f>
        <v>0</v>
      </c>
      <c r="AD294" s="69" t="s">
        <v>181</v>
      </c>
      <c r="AE294" s="68" t="s">
        <v>181</v>
      </c>
      <c r="AF294" s="841"/>
      <c r="AG294" s="154"/>
      <c r="AH294" s="154"/>
      <c r="AI294" s="154"/>
      <c r="AJ294" s="875"/>
      <c r="AK294" s="875"/>
      <c r="AL294" s="875"/>
      <c r="AM294" s="401"/>
      <c r="AN294" s="410"/>
      <c r="AO294" s="152"/>
      <c r="AP294" s="74"/>
      <c r="AQ294" s="152" t="s">
        <v>181</v>
      </c>
      <c r="AR294" s="400">
        <f>AP294+AN294</f>
        <v>0</v>
      </c>
      <c r="AS294" s="69" t="s">
        <v>181</v>
      </c>
      <c r="AT294" s="68" t="s">
        <v>181</v>
      </c>
      <c r="AU294" s="841"/>
      <c r="AV294" s="154"/>
      <c r="AW294" s="154"/>
      <c r="AX294" s="154"/>
      <c r="AY294" s="875"/>
      <c r="AZ294" s="875"/>
      <c r="BA294" s="875"/>
      <c r="BB294" s="401"/>
      <c r="BC294" s="410"/>
      <c r="BD294" s="152"/>
      <c r="BE294" s="74"/>
      <c r="BF294" s="152" t="s">
        <v>181</v>
      </c>
      <c r="BG294" s="400">
        <f>BE294+BC294</f>
        <v>0</v>
      </c>
      <c r="BH294" s="69" t="s">
        <v>181</v>
      </c>
      <c r="BI294" s="68" t="s">
        <v>181</v>
      </c>
      <c r="BJ294" s="841"/>
      <c r="BK294" s="154"/>
      <c r="BL294" s="154"/>
      <c r="BM294" s="154"/>
      <c r="BN294" s="875"/>
      <c r="BO294" s="875"/>
      <c r="BP294" s="875"/>
      <c r="BQ294" s="401"/>
      <c r="BR294" s="410"/>
      <c r="BS294" s="152"/>
      <c r="BT294" s="74"/>
      <c r="BU294" s="152" t="s">
        <v>181</v>
      </c>
      <c r="BV294" s="400">
        <f>BT294+BR294</f>
        <v>0</v>
      </c>
      <c r="BW294" s="69" t="s">
        <v>181</v>
      </c>
      <c r="BX294" s="68" t="s">
        <v>181</v>
      </c>
      <c r="BY294" s="841"/>
      <c r="BZ294" s="154"/>
      <c r="CA294" s="154"/>
      <c r="CB294" s="154"/>
      <c r="CC294" s="875"/>
      <c r="CD294" s="875"/>
      <c r="CE294" s="875"/>
      <c r="CF294" s="401"/>
      <c r="CG294" s="410"/>
      <c r="CH294" s="152"/>
      <c r="CI294" s="74"/>
      <c r="CJ294" s="152" t="s">
        <v>181</v>
      </c>
      <c r="CK294" s="400">
        <f>CI294+CG294</f>
        <v>0</v>
      </c>
      <c r="CL294" s="69" t="s">
        <v>181</v>
      </c>
      <c r="CM294" s="185"/>
      <c r="CN294" s="185"/>
      <c r="CO294" s="185"/>
      <c r="CP294" s="665"/>
      <c r="CQ294" s="188" t="s">
        <v>181</v>
      </c>
      <c r="CR294" s="729"/>
      <c r="CS294" s="56" t="s">
        <v>181</v>
      </c>
      <c r="CT294" s="132" t="s">
        <v>181</v>
      </c>
      <c r="CU294" s="132" t="s">
        <v>181</v>
      </c>
      <c r="CV294" s="132" t="s">
        <v>181</v>
      </c>
      <c r="CW294" s="132" t="s">
        <v>181</v>
      </c>
      <c r="CX294" s="132" t="s">
        <v>181</v>
      </c>
      <c r="CY294" s="132" t="s">
        <v>181</v>
      </c>
      <c r="CZ294" s="127"/>
      <c r="DA294" s="127"/>
      <c r="DB294" s="127"/>
      <c r="DC294" s="127"/>
      <c r="DD294" s="127"/>
      <c r="DE294" s="127"/>
      <c r="DF294" s="127"/>
      <c r="DG294" s="127"/>
      <c r="DH294" s="127"/>
      <c r="DI294" s="127"/>
      <c r="DJ294" s="127"/>
      <c r="DK294" s="127"/>
      <c r="DL294" s="127"/>
      <c r="DM294" s="127"/>
      <c r="DN294" s="127"/>
      <c r="DO294" s="127"/>
      <c r="DP294" s="127"/>
      <c r="DQ294" s="127"/>
      <c r="DR294" s="127"/>
      <c r="DS294" s="127"/>
      <c r="DT294" s="127"/>
      <c r="DU294" s="127"/>
      <c r="DV294" s="127"/>
      <c r="DW294" s="127"/>
      <c r="DX294" s="127"/>
      <c r="DY294" s="127"/>
      <c r="DZ294" s="127"/>
      <c r="EA294" s="127"/>
      <c r="EB294" s="127"/>
      <c r="EC294" s="132" t="s">
        <v>181</v>
      </c>
      <c r="ED294" s="127"/>
      <c r="EE294" s="127"/>
      <c r="EF294" s="127"/>
      <c r="EG294" s="127"/>
      <c r="EH294" s="127"/>
      <c r="EI294" s="127"/>
      <c r="EJ294" s="127"/>
      <c r="EK294" s="127"/>
      <c r="EL294" s="127"/>
      <c r="EM294" s="127"/>
      <c r="EN294" s="127"/>
      <c r="EO294" s="127"/>
      <c r="EP294" s="127"/>
      <c r="EQ294" s="127"/>
      <c r="ER294" s="127"/>
      <c r="ES294" s="127"/>
      <c r="ET294" s="127"/>
      <c r="EU294" s="127"/>
      <c r="EV294" s="127"/>
      <c r="EW294" s="127"/>
      <c r="EX294" s="127"/>
      <c r="EY294" s="127"/>
      <c r="EZ294" s="127"/>
      <c r="FA294" s="127"/>
      <c r="FB294" s="127"/>
      <c r="FC294" s="127"/>
      <c r="FD294" s="127"/>
      <c r="FE294" s="127"/>
      <c r="FF294" s="127"/>
      <c r="FG294" s="127"/>
      <c r="FH294" s="127"/>
      <c r="FI294" s="127"/>
      <c r="FJ294" s="127"/>
      <c r="FK294" s="127"/>
      <c r="FL294" s="127"/>
    </row>
    <row r="295" spans="1:168" s="58" customFormat="1" ht="20.25" hidden="1" customHeight="1">
      <c r="A295" s="639"/>
      <c r="B295" s="720"/>
      <c r="C295" s="1076"/>
      <c r="D295" s="1268"/>
      <c r="E295" s="701"/>
      <c r="F295" s="865"/>
      <c r="G295" s="701" t="s">
        <v>181</v>
      </c>
      <c r="H295" s="867"/>
      <c r="I295" s="701" t="s">
        <v>181</v>
      </c>
      <c r="J295" s="866"/>
      <c r="K295" s="701" t="s">
        <v>181</v>
      </c>
      <c r="L295" s="866"/>
      <c r="M295" s="720"/>
      <c r="N295" s="867" t="s">
        <v>1210</v>
      </c>
      <c r="O295" s="723" t="s">
        <v>181</v>
      </c>
      <c r="P295" s="68" t="s">
        <v>181</v>
      </c>
      <c r="Q295" s="841"/>
      <c r="R295" s="154"/>
      <c r="S295" s="154"/>
      <c r="T295" s="154"/>
      <c r="U295" s="875"/>
      <c r="V295" s="875"/>
      <c r="W295" s="875"/>
      <c r="X295" s="401"/>
      <c r="Y295" s="410"/>
      <c r="Z295" s="152"/>
      <c r="AA295" s="74"/>
      <c r="AB295" s="152" t="s">
        <v>181</v>
      </c>
      <c r="AC295" s="400">
        <f>AA295+Y295</f>
        <v>0</v>
      </c>
      <c r="AD295" s="69" t="s">
        <v>181</v>
      </c>
      <c r="AE295" s="68" t="s">
        <v>181</v>
      </c>
      <c r="AF295" s="841"/>
      <c r="AG295" s="154"/>
      <c r="AH295" s="154"/>
      <c r="AI295" s="154"/>
      <c r="AJ295" s="875"/>
      <c r="AK295" s="875"/>
      <c r="AL295" s="875"/>
      <c r="AM295" s="401"/>
      <c r="AN295" s="410"/>
      <c r="AO295" s="152"/>
      <c r="AP295" s="74"/>
      <c r="AQ295" s="152" t="s">
        <v>181</v>
      </c>
      <c r="AR295" s="400">
        <f>AP295+AN295</f>
        <v>0</v>
      </c>
      <c r="AS295" s="69" t="s">
        <v>181</v>
      </c>
      <c r="AT295" s="68" t="s">
        <v>181</v>
      </c>
      <c r="AU295" s="841"/>
      <c r="AV295" s="154"/>
      <c r="AW295" s="154"/>
      <c r="AX295" s="154"/>
      <c r="AY295" s="875"/>
      <c r="AZ295" s="875"/>
      <c r="BA295" s="875"/>
      <c r="BB295" s="401"/>
      <c r="BC295" s="410"/>
      <c r="BD295" s="152"/>
      <c r="BE295" s="74"/>
      <c r="BF295" s="152" t="s">
        <v>181</v>
      </c>
      <c r="BG295" s="400">
        <f>BE295+BC295</f>
        <v>0</v>
      </c>
      <c r="BH295" s="69" t="s">
        <v>181</v>
      </c>
      <c r="BI295" s="68" t="s">
        <v>181</v>
      </c>
      <c r="BJ295" s="841"/>
      <c r="BK295" s="154"/>
      <c r="BL295" s="154"/>
      <c r="BM295" s="154"/>
      <c r="BN295" s="875"/>
      <c r="BO295" s="875"/>
      <c r="BP295" s="875"/>
      <c r="BQ295" s="401"/>
      <c r="BR295" s="410"/>
      <c r="BS295" s="152"/>
      <c r="BT295" s="74"/>
      <c r="BU295" s="152" t="s">
        <v>181</v>
      </c>
      <c r="BV295" s="400">
        <f>BT295+BR295</f>
        <v>0</v>
      </c>
      <c r="BW295" s="69" t="s">
        <v>181</v>
      </c>
      <c r="BX295" s="68" t="s">
        <v>181</v>
      </c>
      <c r="BY295" s="841"/>
      <c r="BZ295" s="154"/>
      <c r="CA295" s="154"/>
      <c r="CB295" s="154"/>
      <c r="CC295" s="875"/>
      <c r="CD295" s="875"/>
      <c r="CE295" s="875"/>
      <c r="CF295" s="401"/>
      <c r="CG295" s="410"/>
      <c r="CH295" s="152"/>
      <c r="CI295" s="74"/>
      <c r="CJ295" s="152" t="s">
        <v>181</v>
      </c>
      <c r="CK295" s="400">
        <f>CI295+CG295</f>
        <v>0</v>
      </c>
      <c r="CL295" s="69" t="s">
        <v>181</v>
      </c>
      <c r="CM295" s="185"/>
      <c r="CN295" s="185"/>
      <c r="CO295" s="185"/>
      <c r="CP295" s="665"/>
      <c r="CQ295" s="188" t="s">
        <v>181</v>
      </c>
      <c r="CR295" s="729"/>
      <c r="CS295" s="56" t="s">
        <v>181</v>
      </c>
      <c r="CT295" s="132" t="s">
        <v>181</v>
      </c>
      <c r="CU295" s="132" t="s">
        <v>181</v>
      </c>
      <c r="CV295" s="132" t="s">
        <v>181</v>
      </c>
      <c r="CW295" s="132" t="s">
        <v>181</v>
      </c>
      <c r="CX295" s="132" t="s">
        <v>181</v>
      </c>
      <c r="CY295" s="132" t="s">
        <v>181</v>
      </c>
      <c r="CZ295" s="127"/>
      <c r="DA295" s="127"/>
      <c r="DB295" s="127"/>
      <c r="DC295" s="127"/>
      <c r="DD295" s="127"/>
      <c r="DE295" s="127"/>
      <c r="DF295" s="127"/>
      <c r="DG295" s="127"/>
      <c r="DH295" s="127"/>
      <c r="DI295" s="127"/>
      <c r="DJ295" s="127"/>
      <c r="DK295" s="127"/>
      <c r="DL295" s="127"/>
      <c r="DM295" s="127"/>
      <c r="DN295" s="127"/>
      <c r="DO295" s="127"/>
      <c r="DP295" s="127"/>
      <c r="DQ295" s="127"/>
      <c r="DR295" s="127"/>
      <c r="DS295" s="127"/>
      <c r="DT295" s="127"/>
      <c r="DU295" s="127"/>
      <c r="DV295" s="127"/>
      <c r="DW295" s="127"/>
      <c r="DX295" s="127"/>
      <c r="DY295" s="127"/>
      <c r="DZ295" s="127"/>
      <c r="EA295" s="127"/>
      <c r="EB295" s="127"/>
      <c r="EC295" s="132" t="s">
        <v>181</v>
      </c>
      <c r="ED295" s="127"/>
      <c r="EE295" s="127"/>
      <c r="EF295" s="127"/>
      <c r="EG295" s="127"/>
      <c r="EH295" s="127"/>
      <c r="EI295" s="127"/>
      <c r="EJ295" s="127"/>
      <c r="EK295" s="127"/>
      <c r="EL295" s="127"/>
      <c r="EM295" s="127"/>
      <c r="EN295" s="127"/>
      <c r="EO295" s="127"/>
      <c r="EP295" s="127"/>
      <c r="EQ295" s="127"/>
      <c r="ER295" s="127"/>
      <c r="ES295" s="127"/>
      <c r="ET295" s="127"/>
      <c r="EU295" s="127"/>
      <c r="EV295" s="127"/>
      <c r="EW295" s="127"/>
      <c r="EX295" s="127"/>
      <c r="EY295" s="127"/>
      <c r="EZ295" s="127"/>
      <c r="FA295" s="127"/>
      <c r="FB295" s="127"/>
      <c r="FC295" s="127"/>
      <c r="FD295" s="127"/>
      <c r="FE295" s="127"/>
      <c r="FF295" s="127"/>
      <c r="FG295" s="127"/>
      <c r="FH295" s="127"/>
      <c r="FI295" s="127"/>
      <c r="FJ295" s="127"/>
      <c r="FK295" s="127"/>
      <c r="FL295" s="127"/>
    </row>
    <row r="296" spans="1:168" s="58" customFormat="1" ht="4.9000000000000004" customHeight="1">
      <c r="A296" s="639" t="s">
        <v>181</v>
      </c>
      <c r="B296" s="701" t="s">
        <v>181</v>
      </c>
      <c r="C296" s="701" t="s">
        <v>181</v>
      </c>
      <c r="D296" s="701" t="s">
        <v>181</v>
      </c>
      <c r="E296" s="701" t="s">
        <v>181</v>
      </c>
      <c r="F296" s="701" t="s">
        <v>181</v>
      </c>
      <c r="G296" s="701"/>
      <c r="H296" s="701"/>
      <c r="I296" s="701"/>
      <c r="J296" s="701"/>
      <c r="K296" s="701"/>
      <c r="L296" s="701"/>
      <c r="M296" s="701"/>
      <c r="N296" s="701"/>
      <c r="O296" s="723" t="s">
        <v>181</v>
      </c>
      <c r="P296" s="68" t="s">
        <v>181</v>
      </c>
      <c r="Q296" s="152" t="s">
        <v>181</v>
      </c>
      <c r="R296" s="152" t="s">
        <v>181</v>
      </c>
      <c r="S296" s="152" t="s">
        <v>181</v>
      </c>
      <c r="T296" s="152" t="s">
        <v>181</v>
      </c>
      <c r="U296" s="401" t="s">
        <v>181</v>
      </c>
      <c r="V296" s="401"/>
      <c r="W296" s="401"/>
      <c r="X296" s="401"/>
      <c r="Y296" s="401"/>
      <c r="Z296" s="401"/>
      <c r="AA296" s="401"/>
      <c r="AB296" s="401"/>
      <c r="AC296" s="401"/>
      <c r="AD296" s="69" t="s">
        <v>181</v>
      </c>
      <c r="AE296" s="68" t="s">
        <v>181</v>
      </c>
      <c r="AF296" s="152" t="s">
        <v>181</v>
      </c>
      <c r="AG296" s="152" t="s">
        <v>181</v>
      </c>
      <c r="AH296" s="152" t="s">
        <v>181</v>
      </c>
      <c r="AI296" s="152" t="s">
        <v>181</v>
      </c>
      <c r="AJ296" s="401" t="s">
        <v>181</v>
      </c>
      <c r="AK296" s="401"/>
      <c r="AL296" s="401"/>
      <c r="AM296" s="401"/>
      <c r="AN296" s="401"/>
      <c r="AO296" s="401"/>
      <c r="AP296" s="401"/>
      <c r="AQ296" s="401"/>
      <c r="AR296" s="401"/>
      <c r="AS296" s="69" t="s">
        <v>181</v>
      </c>
      <c r="AT296" s="68" t="s">
        <v>181</v>
      </c>
      <c r="AU296" s="152" t="s">
        <v>181</v>
      </c>
      <c r="AV296" s="152" t="s">
        <v>181</v>
      </c>
      <c r="AW296" s="152" t="s">
        <v>181</v>
      </c>
      <c r="AX296" s="152" t="s">
        <v>181</v>
      </c>
      <c r="AY296" s="401" t="s">
        <v>181</v>
      </c>
      <c r="AZ296" s="401"/>
      <c r="BA296" s="401"/>
      <c r="BB296" s="401"/>
      <c r="BC296" s="401"/>
      <c r="BD296" s="401"/>
      <c r="BE296" s="401"/>
      <c r="BF296" s="401"/>
      <c r="BG296" s="401"/>
      <c r="BH296" s="69" t="s">
        <v>181</v>
      </c>
      <c r="BI296" s="68" t="s">
        <v>181</v>
      </c>
      <c r="BJ296" s="152" t="s">
        <v>181</v>
      </c>
      <c r="BK296" s="152" t="s">
        <v>181</v>
      </c>
      <c r="BL296" s="152" t="s">
        <v>181</v>
      </c>
      <c r="BM296" s="152" t="s">
        <v>181</v>
      </c>
      <c r="BN296" s="401" t="s">
        <v>181</v>
      </c>
      <c r="BO296" s="401"/>
      <c r="BP296" s="401"/>
      <c r="BQ296" s="401"/>
      <c r="BR296" s="401"/>
      <c r="BS296" s="401"/>
      <c r="BT296" s="401"/>
      <c r="BU296" s="401"/>
      <c r="BV296" s="401"/>
      <c r="BW296" s="69" t="s">
        <v>181</v>
      </c>
      <c r="BX296" s="68" t="s">
        <v>181</v>
      </c>
      <c r="BY296" s="152" t="s">
        <v>181</v>
      </c>
      <c r="BZ296" s="152" t="s">
        <v>181</v>
      </c>
      <c r="CA296" s="152" t="s">
        <v>181</v>
      </c>
      <c r="CB296" s="152" t="s">
        <v>181</v>
      </c>
      <c r="CC296" s="401" t="s">
        <v>181</v>
      </c>
      <c r="CD296" s="401"/>
      <c r="CE296" s="401"/>
      <c r="CF296" s="401"/>
      <c r="CG296" s="401"/>
      <c r="CH296" s="401"/>
      <c r="CI296" s="401"/>
      <c r="CJ296" s="401"/>
      <c r="CK296" s="401"/>
      <c r="CL296" s="69" t="s">
        <v>181</v>
      </c>
      <c r="CM296" s="185"/>
      <c r="CN296" s="185"/>
      <c r="CO296" s="185"/>
      <c r="CP296" s="665"/>
      <c r="CQ296" s="188" t="s">
        <v>181</v>
      </c>
      <c r="CR296" s="729"/>
      <c r="CS296" s="56" t="s">
        <v>181</v>
      </c>
      <c r="CT296" s="132" t="s">
        <v>181</v>
      </c>
      <c r="CU296" s="132" t="s">
        <v>181</v>
      </c>
      <c r="CV296" s="132" t="s">
        <v>181</v>
      </c>
      <c r="CW296" s="132" t="s">
        <v>181</v>
      </c>
      <c r="CX296" s="132" t="s">
        <v>181</v>
      </c>
      <c r="CY296" s="132" t="s">
        <v>181</v>
      </c>
      <c r="CZ296" s="127"/>
      <c r="DA296" s="127"/>
      <c r="DB296" s="127"/>
      <c r="DC296" s="127"/>
      <c r="DD296" s="127"/>
      <c r="DE296" s="127"/>
      <c r="DF296" s="127"/>
      <c r="DG296" s="127"/>
      <c r="DH296" s="127"/>
      <c r="DI296" s="127"/>
      <c r="DJ296" s="127"/>
      <c r="DK296" s="127"/>
      <c r="DL296" s="127"/>
      <c r="DM296" s="127"/>
      <c r="DN296" s="127"/>
      <c r="DO296" s="127"/>
      <c r="DP296" s="127"/>
      <c r="DQ296" s="127"/>
      <c r="DR296" s="127"/>
      <c r="DS296" s="127"/>
      <c r="DT296" s="127"/>
      <c r="DU296" s="127"/>
      <c r="DV296" s="127"/>
      <c r="DW296" s="127"/>
      <c r="DX296" s="127"/>
      <c r="DY296" s="127"/>
      <c r="DZ296" s="127"/>
      <c r="EA296" s="127"/>
      <c r="EB296" s="127"/>
      <c r="EC296" s="132" t="s">
        <v>181</v>
      </c>
      <c r="ED296" s="127"/>
      <c r="EE296" s="127"/>
      <c r="EF296" s="127"/>
      <c r="EG296" s="127"/>
      <c r="EH296" s="127"/>
      <c r="EI296" s="127"/>
      <c r="EJ296" s="127"/>
      <c r="EK296" s="127"/>
      <c r="EL296" s="127"/>
      <c r="EM296" s="127"/>
      <c r="EN296" s="127"/>
      <c r="EO296" s="127"/>
      <c r="EP296" s="127"/>
      <c r="EQ296" s="127"/>
      <c r="ER296" s="127"/>
      <c r="ES296" s="127"/>
      <c r="ET296" s="127"/>
      <c r="EU296" s="127"/>
      <c r="EV296" s="127"/>
      <c r="EW296" s="127"/>
      <c r="EX296" s="127"/>
      <c r="EY296" s="127"/>
      <c r="EZ296" s="127"/>
      <c r="FA296" s="127"/>
      <c r="FB296" s="127"/>
      <c r="FC296" s="127"/>
      <c r="FD296" s="127"/>
      <c r="FE296" s="127"/>
      <c r="FF296" s="127"/>
      <c r="FG296" s="127"/>
      <c r="FH296" s="127"/>
      <c r="FI296" s="127"/>
      <c r="FJ296" s="127"/>
      <c r="FK296" s="127"/>
      <c r="FL296" s="127"/>
    </row>
    <row r="297" spans="1:168" s="58" customFormat="1" ht="20.25" customHeight="1">
      <c r="A297" s="639"/>
      <c r="B297" s="701"/>
      <c r="C297" s="701"/>
      <c r="D297" s="701"/>
      <c r="E297" s="701"/>
      <c r="F297" s="701"/>
      <c r="G297" s="701"/>
      <c r="H297" s="701"/>
      <c r="I297" s="701"/>
      <c r="J297" s="701"/>
      <c r="K297" s="701"/>
      <c r="L297" s="701"/>
      <c r="M297" s="701"/>
      <c r="N297" s="723"/>
      <c r="O297" s="701"/>
      <c r="P297" s="68"/>
      <c r="Q297" s="152" t="s">
        <v>181</v>
      </c>
      <c r="R297" s="152" t="s">
        <v>181</v>
      </c>
      <c r="S297" s="1210" t="s">
        <v>1218</v>
      </c>
      <c r="T297" s="1214"/>
      <c r="U297" s="1214"/>
      <c r="V297" s="886"/>
      <c r="W297" s="1210" t="s">
        <v>1266</v>
      </c>
      <c r="X297" s="1214"/>
      <c r="Y297" s="1214"/>
      <c r="Z297" s="1214"/>
      <c r="AA297" s="1214"/>
      <c r="AB297" s="887"/>
      <c r="AC297" s="886" t="s">
        <v>1269</v>
      </c>
      <c r="AD297" s="69" t="s">
        <v>181</v>
      </c>
      <c r="AE297" s="68"/>
      <c r="AF297" s="152" t="s">
        <v>181</v>
      </c>
      <c r="AG297" s="152" t="s">
        <v>181</v>
      </c>
      <c r="AH297" s="1210" t="s">
        <v>1218</v>
      </c>
      <c r="AI297" s="1214"/>
      <c r="AJ297" s="1214"/>
      <c r="AK297" s="886"/>
      <c r="AL297" s="1210" t="s">
        <v>1266</v>
      </c>
      <c r="AM297" s="1214"/>
      <c r="AN297" s="1214"/>
      <c r="AO297" s="1214"/>
      <c r="AP297" s="1214"/>
      <c r="AQ297" s="887"/>
      <c r="AR297" s="886" t="s">
        <v>1269</v>
      </c>
      <c r="AS297" s="69" t="s">
        <v>181</v>
      </c>
      <c r="AT297" s="68"/>
      <c r="AU297" s="152" t="s">
        <v>181</v>
      </c>
      <c r="AV297" s="152" t="s">
        <v>181</v>
      </c>
      <c r="AW297" s="1210" t="s">
        <v>1218</v>
      </c>
      <c r="AX297" s="1214"/>
      <c r="AY297" s="1214"/>
      <c r="AZ297" s="886"/>
      <c r="BA297" s="1210" t="s">
        <v>1266</v>
      </c>
      <c r="BB297" s="1214"/>
      <c r="BC297" s="1214"/>
      <c r="BD297" s="1214"/>
      <c r="BE297" s="1214"/>
      <c r="BF297" s="887"/>
      <c r="BG297" s="886" t="s">
        <v>1269</v>
      </c>
      <c r="BH297" s="69" t="s">
        <v>181</v>
      </c>
      <c r="BI297" s="68"/>
      <c r="BJ297" s="152" t="s">
        <v>181</v>
      </c>
      <c r="BK297" s="152" t="s">
        <v>181</v>
      </c>
      <c r="BL297" s="1210" t="s">
        <v>1218</v>
      </c>
      <c r="BM297" s="1214"/>
      <c r="BN297" s="1214"/>
      <c r="BO297" s="886"/>
      <c r="BP297" s="1210" t="s">
        <v>1266</v>
      </c>
      <c r="BQ297" s="1214"/>
      <c r="BR297" s="1214"/>
      <c r="BS297" s="1214"/>
      <c r="BT297" s="1214"/>
      <c r="BU297" s="887"/>
      <c r="BV297" s="886" t="s">
        <v>1269</v>
      </c>
      <c r="BW297" s="69" t="s">
        <v>181</v>
      </c>
      <c r="BX297" s="68"/>
      <c r="BY297" s="152" t="s">
        <v>181</v>
      </c>
      <c r="BZ297" s="152" t="s">
        <v>181</v>
      </c>
      <c r="CA297" s="1210" t="s">
        <v>1218</v>
      </c>
      <c r="CB297" s="1214"/>
      <c r="CC297" s="1214"/>
      <c r="CD297" s="886"/>
      <c r="CE297" s="1210" t="s">
        <v>1266</v>
      </c>
      <c r="CF297" s="1214"/>
      <c r="CG297" s="1214"/>
      <c r="CH297" s="1214"/>
      <c r="CI297" s="1214"/>
      <c r="CJ297" s="887"/>
      <c r="CK297" s="886" t="s">
        <v>1269</v>
      </c>
      <c r="CL297" s="69" t="s">
        <v>181</v>
      </c>
      <c r="CM297" s="187" t="s">
        <v>181</v>
      </c>
      <c r="CN297" s="938" t="s">
        <v>1218</v>
      </c>
      <c r="CO297" s="938" t="s">
        <v>1266</v>
      </c>
      <c r="CP297" s="939" t="s">
        <v>1269</v>
      </c>
      <c r="CQ297" s="188"/>
      <c r="CR297" s="729"/>
      <c r="CS297" s="56"/>
      <c r="CT297" s="132"/>
      <c r="CU297" s="132"/>
      <c r="CV297" s="132"/>
      <c r="CW297" s="132"/>
      <c r="CX297" s="132"/>
      <c r="CY297" s="132"/>
      <c r="CZ297" s="127"/>
      <c r="DA297" s="127"/>
      <c r="DB297" s="127"/>
      <c r="DC297" s="127"/>
      <c r="DD297" s="127"/>
      <c r="DE297" s="127"/>
      <c r="DF297" s="127"/>
      <c r="DG297" s="127"/>
      <c r="DH297" s="127"/>
      <c r="DI297" s="127"/>
      <c r="DJ297" s="127"/>
      <c r="DK297" s="127"/>
      <c r="DL297" s="127"/>
      <c r="DM297" s="127"/>
      <c r="DN297" s="127"/>
      <c r="DO297" s="127"/>
      <c r="DP297" s="127"/>
      <c r="DQ297" s="127"/>
      <c r="DR297" s="127"/>
      <c r="DS297" s="127"/>
      <c r="DT297" s="127"/>
      <c r="DU297" s="127"/>
      <c r="DV297" s="127"/>
      <c r="DW297" s="127"/>
      <c r="DX297" s="127"/>
      <c r="DY297" s="127"/>
      <c r="DZ297" s="127"/>
      <c r="EA297" s="127"/>
      <c r="EB297" s="127"/>
      <c r="EC297" s="132"/>
      <c r="ED297" s="127"/>
      <c r="EE297" s="127"/>
      <c r="EF297" s="127"/>
      <c r="EG297" s="127"/>
      <c r="EH297" s="127"/>
      <c r="EI297" s="127"/>
      <c r="EJ297" s="127"/>
      <c r="EK297" s="127"/>
      <c r="EL297" s="127"/>
      <c r="EM297" s="127"/>
      <c r="EN297" s="127"/>
      <c r="EO297" s="127"/>
      <c r="EP297" s="127"/>
      <c r="EQ297" s="127"/>
      <c r="ER297" s="127"/>
      <c r="ES297" s="127"/>
      <c r="ET297" s="127"/>
      <c r="EU297" s="127"/>
      <c r="EV297" s="127"/>
      <c r="EW297" s="127"/>
      <c r="EX297" s="127"/>
      <c r="EY297" s="127"/>
      <c r="EZ297" s="127"/>
      <c r="FA297" s="127"/>
      <c r="FB297" s="127"/>
      <c r="FC297" s="127"/>
      <c r="FD297" s="127"/>
      <c r="FE297" s="127"/>
      <c r="FF297" s="127"/>
      <c r="FG297" s="127"/>
      <c r="FH297" s="127"/>
      <c r="FI297" s="127"/>
      <c r="FJ297" s="127"/>
      <c r="FK297" s="127"/>
      <c r="FL297" s="127"/>
    </row>
    <row r="298" spans="1:168" s="58" customFormat="1" ht="20.25" customHeight="1">
      <c r="A298" s="639"/>
      <c r="B298" s="701"/>
      <c r="C298" s="701"/>
      <c r="D298" s="701"/>
      <c r="E298" s="701"/>
      <c r="F298" s="701"/>
      <c r="G298" s="701"/>
      <c r="H298" s="701"/>
      <c r="I298" s="701"/>
      <c r="J298" s="701"/>
      <c r="K298" s="701"/>
      <c r="L298" s="701"/>
      <c r="M298" s="701"/>
      <c r="N298" s="723"/>
      <c r="O298" s="701"/>
      <c r="P298" s="68"/>
      <c r="Q298" s="152" t="s">
        <v>181</v>
      </c>
      <c r="R298" s="152" t="s">
        <v>181</v>
      </c>
      <c r="S298" s="1217">
        <f>SUM(Y291:Y295)</f>
        <v>0</v>
      </c>
      <c r="T298" s="1218"/>
      <c r="U298" s="1218"/>
      <c r="V298" s="831"/>
      <c r="W298" s="831"/>
      <c r="X298" s="831"/>
      <c r="Y298" s="904">
        <f>SUM(AA291:AA295)</f>
        <v>0</v>
      </c>
      <c r="Z298" s="831"/>
      <c r="AA298" s="831"/>
      <c r="AB298" s="883"/>
      <c r="AC298" s="896">
        <f>SUM(AC291:AC295)</f>
        <v>0</v>
      </c>
      <c r="AD298" s="69" t="s">
        <v>181</v>
      </c>
      <c r="AE298" s="68"/>
      <c r="AF298" s="152" t="s">
        <v>181</v>
      </c>
      <c r="AG298" s="152" t="s">
        <v>181</v>
      </c>
      <c r="AH298" s="1217">
        <f>SUM(AN291:AN295)</f>
        <v>0</v>
      </c>
      <c r="AI298" s="1218"/>
      <c r="AJ298" s="1218"/>
      <c r="AK298" s="831"/>
      <c r="AL298" s="831"/>
      <c r="AM298" s="831"/>
      <c r="AN298" s="904">
        <f>SUM(AP291:AP295)</f>
        <v>0</v>
      </c>
      <c r="AO298" s="831"/>
      <c r="AP298" s="831"/>
      <c r="AQ298" s="883"/>
      <c r="AR298" s="896">
        <f>SUM(AR291:AR295)</f>
        <v>0</v>
      </c>
      <c r="AS298" s="69" t="s">
        <v>181</v>
      </c>
      <c r="AT298" s="68"/>
      <c r="AU298" s="152" t="s">
        <v>181</v>
      </c>
      <c r="AV298" s="152" t="s">
        <v>181</v>
      </c>
      <c r="AW298" s="1217">
        <f>SUM(BC291:BC295)</f>
        <v>0</v>
      </c>
      <c r="AX298" s="1218"/>
      <c r="AY298" s="1218"/>
      <c r="AZ298" s="831"/>
      <c r="BA298" s="831"/>
      <c r="BB298" s="831"/>
      <c r="BC298" s="904">
        <f>SUM(BE291:BE295)</f>
        <v>0</v>
      </c>
      <c r="BD298" s="831"/>
      <c r="BE298" s="831"/>
      <c r="BF298" s="883"/>
      <c r="BG298" s="896">
        <f>SUM(BG291:BG295)</f>
        <v>0</v>
      </c>
      <c r="BH298" s="69" t="s">
        <v>181</v>
      </c>
      <c r="BI298" s="68"/>
      <c r="BJ298" s="152" t="s">
        <v>181</v>
      </c>
      <c r="BK298" s="152" t="s">
        <v>181</v>
      </c>
      <c r="BL298" s="1217">
        <f>SUM(BR291:BR295)</f>
        <v>0</v>
      </c>
      <c r="BM298" s="1218"/>
      <c r="BN298" s="1218"/>
      <c r="BO298" s="831"/>
      <c r="BP298" s="831"/>
      <c r="BQ298" s="831"/>
      <c r="BR298" s="904">
        <f>SUM(BT291:BT295)</f>
        <v>0</v>
      </c>
      <c r="BS298" s="831"/>
      <c r="BT298" s="831"/>
      <c r="BU298" s="883"/>
      <c r="BV298" s="896">
        <f>SUM(BV291:BV295)</f>
        <v>0</v>
      </c>
      <c r="BW298" s="69" t="s">
        <v>181</v>
      </c>
      <c r="BX298" s="68"/>
      <c r="BY298" s="152" t="s">
        <v>181</v>
      </c>
      <c r="BZ298" s="152" t="s">
        <v>181</v>
      </c>
      <c r="CA298" s="1217">
        <f>SUM(CG291:CG295)</f>
        <v>0</v>
      </c>
      <c r="CB298" s="1218"/>
      <c r="CC298" s="1218"/>
      <c r="CD298" s="831"/>
      <c r="CE298" s="831"/>
      <c r="CF298" s="831"/>
      <c r="CG298" s="904">
        <f>SUM(CI291:CI295)</f>
        <v>0</v>
      </c>
      <c r="CH298" s="831"/>
      <c r="CI298" s="831"/>
      <c r="CJ298" s="883"/>
      <c r="CK298" s="896">
        <f>SUM(CK291:CK295)</f>
        <v>0</v>
      </c>
      <c r="CL298" s="69" t="s">
        <v>181</v>
      </c>
      <c r="CM298" s="187" t="s">
        <v>181</v>
      </c>
      <c r="CN298" s="927">
        <f>CA298+BL298+AW298+AH298+S298</f>
        <v>0</v>
      </c>
      <c r="CO298" s="927">
        <f>CG298+BR298+BC298+AN298+Y298</f>
        <v>0</v>
      </c>
      <c r="CP298" s="928">
        <f>CK298+BV298+BG298+AR298+AC298</f>
        <v>0</v>
      </c>
      <c r="CQ298" s="188"/>
      <c r="CR298" s="729"/>
      <c r="CS298" s="56"/>
      <c r="CT298" s="132"/>
      <c r="CU298" s="132"/>
      <c r="CV298" s="132"/>
      <c r="CW298" s="132"/>
      <c r="CX298" s="132"/>
      <c r="CY298" s="132"/>
      <c r="CZ298" s="127"/>
      <c r="DA298" s="127"/>
      <c r="DB298" s="127"/>
      <c r="DC298" s="127"/>
      <c r="DD298" s="127"/>
      <c r="DE298" s="127"/>
      <c r="DF298" s="127"/>
      <c r="DG298" s="127"/>
      <c r="DH298" s="127"/>
      <c r="DI298" s="127"/>
      <c r="DJ298" s="127"/>
      <c r="DK298" s="127"/>
      <c r="DL298" s="127"/>
      <c r="DM298" s="127"/>
      <c r="DN298" s="127"/>
      <c r="DO298" s="127"/>
      <c r="DP298" s="127"/>
      <c r="DQ298" s="127"/>
      <c r="DR298" s="127"/>
      <c r="DS298" s="127"/>
      <c r="DT298" s="127"/>
      <c r="DU298" s="127"/>
      <c r="DV298" s="127"/>
      <c r="DW298" s="127"/>
      <c r="DX298" s="127"/>
      <c r="DY298" s="127"/>
      <c r="DZ298" s="127"/>
      <c r="EA298" s="127"/>
      <c r="EB298" s="127"/>
      <c r="EC298" s="132"/>
      <c r="ED298" s="127"/>
      <c r="EE298" s="127"/>
      <c r="EF298" s="127"/>
      <c r="EG298" s="127"/>
      <c r="EH298" s="127"/>
      <c r="EI298" s="127"/>
      <c r="EJ298" s="127"/>
      <c r="EK298" s="127"/>
      <c r="EL298" s="127"/>
      <c r="EM298" s="127"/>
      <c r="EN298" s="127"/>
      <c r="EO298" s="127"/>
      <c r="EP298" s="127"/>
      <c r="EQ298" s="127"/>
      <c r="ER298" s="127"/>
      <c r="ES298" s="127"/>
      <c r="ET298" s="127"/>
      <c r="EU298" s="127"/>
      <c r="EV298" s="127"/>
      <c r="EW298" s="127"/>
      <c r="EX298" s="127"/>
      <c r="EY298" s="127"/>
      <c r="EZ298" s="127"/>
      <c r="FA298" s="127"/>
      <c r="FB298" s="127"/>
      <c r="FC298" s="127"/>
      <c r="FD298" s="127"/>
      <c r="FE298" s="127"/>
      <c r="FF298" s="127"/>
      <c r="FG298" s="127"/>
      <c r="FH298" s="127"/>
      <c r="FI298" s="127"/>
      <c r="FJ298" s="127"/>
      <c r="FK298" s="127"/>
      <c r="FL298" s="127"/>
    </row>
    <row r="299" spans="1:168" s="58" customFormat="1" ht="5.0999999999999996" customHeight="1" thickBot="1">
      <c r="A299" s="639"/>
      <c r="B299" s="701"/>
      <c r="C299" s="701"/>
      <c r="D299" s="701"/>
      <c r="E299" s="701"/>
      <c r="F299" s="701"/>
      <c r="G299" s="701"/>
      <c r="H299" s="701"/>
      <c r="I299" s="701"/>
      <c r="J299" s="701"/>
      <c r="K299" s="701"/>
      <c r="L299" s="701"/>
      <c r="M299" s="701"/>
      <c r="N299" s="723"/>
      <c r="O299" s="701"/>
      <c r="P299" s="68"/>
      <c r="Q299" s="152"/>
      <c r="R299" s="152"/>
      <c r="S299" s="152"/>
      <c r="T299" s="152"/>
      <c r="U299" s="401"/>
      <c r="V299" s="401"/>
      <c r="W299" s="401"/>
      <c r="X299" s="401"/>
      <c r="Y299" s="401"/>
      <c r="Z299" s="401"/>
      <c r="AA299" s="401"/>
      <c r="AB299" s="401"/>
      <c r="AC299" s="401"/>
      <c r="AD299" s="69"/>
      <c r="AE299" s="68"/>
      <c r="AF299" s="152"/>
      <c r="AG299" s="152"/>
      <c r="AH299" s="152"/>
      <c r="AI299" s="152"/>
      <c r="AJ299" s="401"/>
      <c r="AK299" s="401"/>
      <c r="AL299" s="401"/>
      <c r="AM299" s="401"/>
      <c r="AN299" s="401"/>
      <c r="AO299" s="401"/>
      <c r="AP299" s="401"/>
      <c r="AQ299" s="401"/>
      <c r="AR299" s="401"/>
      <c r="AS299" s="69"/>
      <c r="AT299" s="68"/>
      <c r="AU299" s="152"/>
      <c r="AV299" s="152"/>
      <c r="AW299" s="152"/>
      <c r="AX299" s="152"/>
      <c r="AY299" s="401"/>
      <c r="AZ299" s="401"/>
      <c r="BA299" s="401"/>
      <c r="BB299" s="401"/>
      <c r="BC299" s="401"/>
      <c r="BD299" s="401"/>
      <c r="BE299" s="401"/>
      <c r="BF299" s="401"/>
      <c r="BG299" s="401"/>
      <c r="BH299" s="69"/>
      <c r="BI299" s="68"/>
      <c r="BJ299" s="152"/>
      <c r="BK299" s="152"/>
      <c r="BL299" s="152"/>
      <c r="BM299" s="152"/>
      <c r="BN299" s="401"/>
      <c r="BO299" s="401"/>
      <c r="BP299" s="401"/>
      <c r="BQ299" s="401"/>
      <c r="BR299" s="401"/>
      <c r="BS299" s="401"/>
      <c r="BT299" s="401"/>
      <c r="BU299" s="401"/>
      <c r="BV299" s="401"/>
      <c r="BW299" s="69"/>
      <c r="BX299" s="68"/>
      <c r="BY299" s="152"/>
      <c r="BZ299" s="152"/>
      <c r="CA299" s="152"/>
      <c r="CB299" s="152"/>
      <c r="CC299" s="401"/>
      <c r="CD299" s="401"/>
      <c r="CE299" s="401"/>
      <c r="CF299" s="401"/>
      <c r="CG299" s="401"/>
      <c r="CH299" s="401"/>
      <c r="CI299" s="401"/>
      <c r="CJ299" s="401"/>
      <c r="CK299" s="401"/>
      <c r="CL299" s="69"/>
      <c r="CM299" s="185" t="s">
        <v>181</v>
      </c>
      <c r="CN299" s="185"/>
      <c r="CO299" s="185"/>
      <c r="CP299" s="661" t="s">
        <v>181</v>
      </c>
      <c r="CQ299" s="188"/>
      <c r="CR299" s="729"/>
      <c r="CS299" s="56"/>
      <c r="CT299" s="132"/>
      <c r="CU299" s="132"/>
      <c r="CV299" s="132"/>
      <c r="CW299" s="132"/>
      <c r="CX299" s="132"/>
      <c r="CY299" s="132"/>
      <c r="CZ299" s="127"/>
      <c r="DA299" s="127"/>
      <c r="DB299" s="127"/>
      <c r="DC299" s="127"/>
      <c r="DD299" s="127"/>
      <c r="DE299" s="127"/>
      <c r="DF299" s="127"/>
      <c r="DG299" s="127"/>
      <c r="DH299" s="127"/>
      <c r="DI299" s="127"/>
      <c r="DJ299" s="127"/>
      <c r="DK299" s="127"/>
      <c r="DL299" s="127"/>
      <c r="DM299" s="127"/>
      <c r="DN299" s="127"/>
      <c r="DO299" s="127"/>
      <c r="DP299" s="127"/>
      <c r="DQ299" s="127"/>
      <c r="DR299" s="127"/>
      <c r="DS299" s="127"/>
      <c r="DT299" s="127"/>
      <c r="DU299" s="127"/>
      <c r="DV299" s="127"/>
      <c r="DW299" s="127"/>
      <c r="DX299" s="127"/>
      <c r="DY299" s="127"/>
      <c r="DZ299" s="127"/>
      <c r="EA299" s="127"/>
      <c r="EB299" s="127"/>
      <c r="EC299" s="132"/>
      <c r="ED299" s="127"/>
      <c r="EE299" s="127"/>
      <c r="EF299" s="127"/>
      <c r="EG299" s="127"/>
      <c r="EH299" s="127"/>
      <c r="EI299" s="127"/>
      <c r="EJ299" s="127"/>
      <c r="EK299" s="127"/>
      <c r="EL299" s="127"/>
      <c r="EM299" s="127"/>
      <c r="EN299" s="127"/>
      <c r="EO299" s="127"/>
      <c r="EP299" s="127"/>
      <c r="EQ299" s="127"/>
      <c r="ER299" s="127"/>
      <c r="ES299" s="127"/>
      <c r="ET299" s="127"/>
      <c r="EU299" s="127"/>
      <c r="EV299" s="127"/>
      <c r="EW299" s="127"/>
      <c r="EX299" s="127"/>
      <c r="EY299" s="127"/>
      <c r="EZ299" s="127"/>
      <c r="FA299" s="127"/>
      <c r="FB299" s="127"/>
      <c r="FC299" s="127"/>
      <c r="FD299" s="127"/>
      <c r="FE299" s="127"/>
      <c r="FF299" s="127"/>
      <c r="FG299" s="127"/>
      <c r="FH299" s="127"/>
      <c r="FI299" s="127"/>
      <c r="FJ299" s="127"/>
      <c r="FK299" s="127"/>
      <c r="FL299" s="127"/>
    </row>
    <row r="300" spans="1:168" s="852" customFormat="1" ht="39.950000000000003" customHeight="1" thickBot="1">
      <c r="A300" s="1262" t="s">
        <v>1281</v>
      </c>
      <c r="B300" s="1263"/>
      <c r="C300" s="1263"/>
      <c r="D300" s="1263"/>
      <c r="E300" s="1263"/>
      <c r="F300" s="1263"/>
      <c r="G300" s="1263"/>
      <c r="H300" s="1263"/>
      <c r="I300" s="1263"/>
      <c r="J300" s="1263"/>
      <c r="K300" s="1263"/>
      <c r="L300" s="1263"/>
      <c r="M300" s="1263"/>
      <c r="N300" s="1263"/>
      <c r="O300" s="1263"/>
      <c r="P300" s="1202"/>
      <c r="Q300" s="1203"/>
      <c r="R300" s="1203"/>
      <c r="S300" s="1203"/>
      <c r="T300" s="1203"/>
      <c r="U300" s="1203"/>
      <c r="V300" s="1203"/>
      <c r="W300" s="1203"/>
      <c r="X300" s="1203"/>
      <c r="Y300" s="1203"/>
      <c r="Z300" s="1203"/>
      <c r="AA300" s="1203"/>
      <c r="AB300" s="1203"/>
      <c r="AC300" s="1203"/>
      <c r="AD300" s="1204"/>
      <c r="AE300" s="1202"/>
      <c r="AF300" s="1203"/>
      <c r="AG300" s="1203"/>
      <c r="AH300" s="1203"/>
      <c r="AI300" s="1203"/>
      <c r="AJ300" s="1203"/>
      <c r="AK300" s="1203"/>
      <c r="AL300" s="1203"/>
      <c r="AM300" s="1203"/>
      <c r="AN300" s="1203"/>
      <c r="AO300" s="1203"/>
      <c r="AP300" s="1203"/>
      <c r="AQ300" s="1203"/>
      <c r="AR300" s="1203"/>
      <c r="AS300" s="1204"/>
      <c r="AT300" s="1202"/>
      <c r="AU300" s="1203"/>
      <c r="AV300" s="1203"/>
      <c r="AW300" s="1203"/>
      <c r="AX300" s="1203"/>
      <c r="AY300" s="1203"/>
      <c r="AZ300" s="1203"/>
      <c r="BA300" s="1203"/>
      <c r="BB300" s="1203"/>
      <c r="BC300" s="1203"/>
      <c r="BD300" s="1203"/>
      <c r="BE300" s="1203"/>
      <c r="BF300" s="1203"/>
      <c r="BG300" s="1203"/>
      <c r="BH300" s="1204"/>
      <c r="BI300" s="1202"/>
      <c r="BJ300" s="1203"/>
      <c r="BK300" s="1203"/>
      <c r="BL300" s="1203"/>
      <c r="BM300" s="1203"/>
      <c r="BN300" s="1203"/>
      <c r="BO300" s="1203"/>
      <c r="BP300" s="1203"/>
      <c r="BQ300" s="1203"/>
      <c r="BR300" s="1203"/>
      <c r="BS300" s="1203"/>
      <c r="BT300" s="1203"/>
      <c r="BU300" s="1203"/>
      <c r="BV300" s="1203"/>
      <c r="BW300" s="1204"/>
      <c r="BX300" s="1202"/>
      <c r="BY300" s="1203"/>
      <c r="BZ300" s="1203"/>
      <c r="CA300" s="1203"/>
      <c r="CB300" s="1203"/>
      <c r="CC300" s="1203"/>
      <c r="CD300" s="1203"/>
      <c r="CE300" s="1203"/>
      <c r="CF300" s="1203"/>
      <c r="CG300" s="1203"/>
      <c r="CH300" s="1203"/>
      <c r="CI300" s="1203"/>
      <c r="CJ300" s="1203"/>
      <c r="CK300" s="1203"/>
      <c r="CL300" s="1204"/>
      <c r="CM300" s="1280"/>
      <c r="CN300" s="1281"/>
      <c r="CO300" s="1281"/>
      <c r="CP300" s="1281"/>
      <c r="CQ300" s="1282"/>
      <c r="CR300" s="849"/>
      <c r="CS300" s="850"/>
      <c r="CT300" s="850"/>
      <c r="CU300" s="850"/>
      <c r="CV300" s="850"/>
      <c r="CW300" s="850"/>
      <c r="CX300" s="850"/>
      <c r="CY300" s="850"/>
      <c r="CZ300" s="851"/>
      <c r="DA300" s="851"/>
      <c r="DB300" s="851"/>
      <c r="DC300" s="851"/>
      <c r="DD300" s="851"/>
      <c r="DE300" s="851"/>
      <c r="DF300" s="851"/>
      <c r="DG300" s="851"/>
      <c r="DH300" s="851"/>
      <c r="DI300" s="851"/>
      <c r="DJ300" s="851"/>
      <c r="DK300" s="851"/>
      <c r="DL300" s="851"/>
      <c r="DM300" s="851"/>
      <c r="DN300" s="851"/>
      <c r="DO300" s="851"/>
      <c r="DP300" s="851"/>
      <c r="DQ300" s="851"/>
      <c r="DR300" s="851"/>
      <c r="DS300" s="851"/>
      <c r="DT300" s="851"/>
      <c r="DU300" s="851"/>
      <c r="DV300" s="851"/>
      <c r="DW300" s="851"/>
      <c r="DX300" s="851"/>
      <c r="DY300" s="851"/>
      <c r="DZ300" s="851"/>
      <c r="EA300" s="851"/>
      <c r="EB300" s="851"/>
      <c r="EC300" s="850"/>
      <c r="ED300" s="851"/>
      <c r="EE300" s="851"/>
      <c r="EF300" s="851"/>
      <c r="EG300" s="851"/>
      <c r="EH300" s="851"/>
      <c r="EI300" s="851"/>
      <c r="EJ300" s="851"/>
      <c r="EK300" s="851"/>
      <c r="EL300" s="851"/>
      <c r="EM300" s="851"/>
      <c r="EN300" s="851"/>
      <c r="EO300" s="851"/>
      <c r="EP300" s="851"/>
      <c r="EQ300" s="851"/>
      <c r="ER300" s="851"/>
      <c r="ES300" s="851"/>
      <c r="ET300" s="851"/>
      <c r="EU300" s="851"/>
      <c r="EV300" s="851"/>
      <c r="EW300" s="851"/>
      <c r="EX300" s="851"/>
      <c r="EY300" s="851"/>
      <c r="EZ300" s="851"/>
      <c r="FA300" s="851"/>
      <c r="FB300" s="851"/>
      <c r="FC300" s="851"/>
      <c r="FD300" s="851"/>
      <c r="FE300" s="851"/>
      <c r="FF300" s="851"/>
      <c r="FG300" s="851"/>
      <c r="FH300" s="851"/>
      <c r="FI300" s="851"/>
      <c r="FJ300" s="851"/>
      <c r="FK300" s="851"/>
      <c r="FL300" s="851"/>
    </row>
    <row r="301" spans="1:168" s="58" customFormat="1" ht="4.9000000000000004" customHeight="1">
      <c r="A301" s="857" t="s">
        <v>181</v>
      </c>
      <c r="B301" s="858" t="s">
        <v>181</v>
      </c>
      <c r="C301" s="858" t="s">
        <v>181</v>
      </c>
      <c r="D301" s="858" t="s">
        <v>181</v>
      </c>
      <c r="E301" s="858" t="s">
        <v>181</v>
      </c>
      <c r="F301" s="858" t="s">
        <v>181</v>
      </c>
      <c r="G301" s="859" t="s">
        <v>181</v>
      </c>
      <c r="H301" s="859" t="s">
        <v>181</v>
      </c>
      <c r="I301" s="859"/>
      <c r="J301" s="859"/>
      <c r="K301" s="859"/>
      <c r="L301" s="859"/>
      <c r="M301" s="859" t="s">
        <v>181</v>
      </c>
      <c r="N301" s="859" t="s">
        <v>181</v>
      </c>
      <c r="O301" s="859" t="s">
        <v>181</v>
      </c>
      <c r="P301" s="860" t="s">
        <v>181</v>
      </c>
      <c r="Q301" s="859" t="s">
        <v>181</v>
      </c>
      <c r="R301" s="859" t="s">
        <v>181</v>
      </c>
      <c r="S301" s="859" t="s">
        <v>181</v>
      </c>
      <c r="T301" s="859" t="s">
        <v>181</v>
      </c>
      <c r="U301" s="861" t="s">
        <v>181</v>
      </c>
      <c r="V301" s="861"/>
      <c r="W301" s="861"/>
      <c r="X301" s="861"/>
      <c r="Y301" s="861"/>
      <c r="Z301" s="861"/>
      <c r="AA301" s="861"/>
      <c r="AB301" s="861"/>
      <c r="AC301" s="861"/>
      <c r="AD301" s="859" t="s">
        <v>181</v>
      </c>
      <c r="AE301" s="860" t="s">
        <v>181</v>
      </c>
      <c r="AF301" s="859" t="s">
        <v>181</v>
      </c>
      <c r="AG301" s="859" t="s">
        <v>181</v>
      </c>
      <c r="AH301" s="861" t="s">
        <v>181</v>
      </c>
      <c r="AI301" s="859" t="s">
        <v>181</v>
      </c>
      <c r="AJ301" s="860" t="s">
        <v>181</v>
      </c>
      <c r="AK301" s="859" t="s">
        <v>181</v>
      </c>
      <c r="AL301" s="859" t="s">
        <v>181</v>
      </c>
      <c r="AM301" s="861" t="s">
        <v>181</v>
      </c>
      <c r="AN301" s="859" t="s">
        <v>181</v>
      </c>
      <c r="AO301" s="860" t="s">
        <v>181</v>
      </c>
      <c r="AP301" s="859" t="s">
        <v>181</v>
      </c>
      <c r="AQ301" s="859" t="s">
        <v>181</v>
      </c>
      <c r="AR301" s="861" t="s">
        <v>181</v>
      </c>
      <c r="AS301" s="859" t="s">
        <v>181</v>
      </c>
      <c r="AT301" s="860" t="s">
        <v>181</v>
      </c>
      <c r="AU301" s="859" t="s">
        <v>181</v>
      </c>
      <c r="AV301" s="859" t="s">
        <v>181</v>
      </c>
      <c r="AW301" s="861" t="s">
        <v>181</v>
      </c>
      <c r="AX301" s="859" t="s">
        <v>181</v>
      </c>
      <c r="AY301" s="860" t="s">
        <v>181</v>
      </c>
      <c r="AZ301" s="859" t="s">
        <v>181</v>
      </c>
      <c r="BA301" s="859" t="s">
        <v>181</v>
      </c>
      <c r="BB301" s="861" t="s">
        <v>181</v>
      </c>
      <c r="BC301" s="859" t="s">
        <v>181</v>
      </c>
      <c r="BD301" s="860" t="s">
        <v>181</v>
      </c>
      <c r="BE301" s="859" t="s">
        <v>181</v>
      </c>
      <c r="BF301" s="859" t="s">
        <v>181</v>
      </c>
      <c r="BG301" s="861" t="s">
        <v>181</v>
      </c>
      <c r="BH301" s="859" t="s">
        <v>181</v>
      </c>
      <c r="BI301" s="860" t="s">
        <v>181</v>
      </c>
      <c r="BJ301" s="859" t="s">
        <v>181</v>
      </c>
      <c r="BK301" s="859" t="s">
        <v>181</v>
      </c>
      <c r="BL301" s="861" t="s">
        <v>181</v>
      </c>
      <c r="BM301" s="859" t="s">
        <v>181</v>
      </c>
      <c r="BN301" s="860" t="s">
        <v>181</v>
      </c>
      <c r="BO301" s="859" t="s">
        <v>181</v>
      </c>
      <c r="BP301" s="859" t="s">
        <v>181</v>
      </c>
      <c r="BQ301" s="861" t="s">
        <v>181</v>
      </c>
      <c r="BR301" s="859" t="s">
        <v>181</v>
      </c>
      <c r="BS301" s="860" t="s">
        <v>181</v>
      </c>
      <c r="BT301" s="859" t="s">
        <v>181</v>
      </c>
      <c r="BU301" s="859" t="s">
        <v>181</v>
      </c>
      <c r="BV301" s="861" t="s">
        <v>181</v>
      </c>
      <c r="BW301" s="859" t="s">
        <v>181</v>
      </c>
      <c r="BX301" s="860" t="s">
        <v>181</v>
      </c>
      <c r="BY301" s="859" t="s">
        <v>181</v>
      </c>
      <c r="BZ301" s="859" t="s">
        <v>181</v>
      </c>
      <c r="CA301" s="861" t="s">
        <v>181</v>
      </c>
      <c r="CB301" s="859" t="s">
        <v>181</v>
      </c>
      <c r="CC301" s="860" t="s">
        <v>181</v>
      </c>
      <c r="CD301" s="859" t="s">
        <v>181</v>
      </c>
      <c r="CE301" s="859" t="s">
        <v>181</v>
      </c>
      <c r="CF301" s="861" t="s">
        <v>181</v>
      </c>
      <c r="CG301" s="859" t="s">
        <v>181</v>
      </c>
      <c r="CH301" s="860" t="s">
        <v>181</v>
      </c>
      <c r="CI301" s="859" t="s">
        <v>181</v>
      </c>
      <c r="CJ301" s="859" t="s">
        <v>181</v>
      </c>
      <c r="CK301" s="861" t="s">
        <v>181</v>
      </c>
      <c r="CL301" s="859" t="s">
        <v>181</v>
      </c>
      <c r="CM301" s="862" t="s">
        <v>181</v>
      </c>
      <c r="CN301" s="924"/>
      <c r="CO301" s="924"/>
      <c r="CP301" s="861" t="s">
        <v>181</v>
      </c>
      <c r="CQ301" s="863" t="s">
        <v>181</v>
      </c>
      <c r="CR301" s="729"/>
      <c r="CS301" s="56" t="s">
        <v>181</v>
      </c>
      <c r="CT301" s="132" t="s">
        <v>181</v>
      </c>
      <c r="CU301" s="132" t="s">
        <v>181</v>
      </c>
      <c r="CV301" s="132" t="s">
        <v>181</v>
      </c>
      <c r="CW301" s="132" t="s">
        <v>181</v>
      </c>
      <c r="CX301" s="132" t="s">
        <v>181</v>
      </c>
      <c r="CY301" s="132" t="s">
        <v>181</v>
      </c>
      <c r="CZ301" s="127"/>
      <c r="DA301" s="127"/>
      <c r="DB301" s="127"/>
      <c r="DC301" s="127"/>
      <c r="DD301" s="127"/>
      <c r="DE301" s="127"/>
      <c r="DF301" s="127"/>
      <c r="DG301" s="127"/>
      <c r="DH301" s="127"/>
      <c r="DI301" s="127"/>
      <c r="DJ301" s="127"/>
      <c r="DK301" s="127"/>
      <c r="DL301" s="127"/>
      <c r="DM301" s="127"/>
      <c r="DN301" s="127"/>
      <c r="DO301" s="127"/>
      <c r="DP301" s="127"/>
      <c r="DQ301" s="127"/>
      <c r="DR301" s="127"/>
      <c r="DS301" s="127"/>
      <c r="DT301" s="127"/>
      <c r="DU301" s="127"/>
      <c r="DV301" s="127"/>
      <c r="DW301" s="127"/>
      <c r="DX301" s="127"/>
      <c r="DY301" s="127"/>
      <c r="DZ301" s="127"/>
      <c r="EA301" s="127"/>
      <c r="EB301" s="127"/>
      <c r="EC301" s="132" t="s">
        <v>181</v>
      </c>
      <c r="ED301" s="127"/>
      <c r="EE301" s="127"/>
      <c r="EF301" s="127"/>
      <c r="EG301" s="127"/>
      <c r="EH301" s="127"/>
      <c r="EI301" s="127"/>
      <c r="EJ301" s="127"/>
      <c r="EK301" s="127"/>
      <c r="EL301" s="127"/>
      <c r="EM301" s="127"/>
      <c r="EN301" s="127"/>
      <c r="EO301" s="127"/>
      <c r="EP301" s="127"/>
      <c r="EQ301" s="127"/>
      <c r="ER301" s="127"/>
      <c r="ES301" s="127"/>
      <c r="ET301" s="127"/>
      <c r="EU301" s="127"/>
      <c r="EV301" s="127"/>
      <c r="EW301" s="127"/>
      <c r="EX301" s="127"/>
      <c r="EY301" s="127"/>
      <c r="EZ301" s="127"/>
      <c r="FA301" s="127"/>
      <c r="FB301" s="127"/>
      <c r="FC301" s="127"/>
      <c r="FD301" s="127"/>
      <c r="FE301" s="127"/>
      <c r="FF301" s="127"/>
      <c r="FG301" s="127"/>
      <c r="FH301" s="127"/>
      <c r="FI301" s="127"/>
      <c r="FJ301" s="127"/>
      <c r="FK301" s="127"/>
      <c r="FL301" s="127"/>
    </row>
    <row r="302" spans="1:168" s="58" customFormat="1" ht="20.25" customHeight="1">
      <c r="A302" s="1238" t="s">
        <v>1260</v>
      </c>
      <c r="B302" s="993"/>
      <c r="C302" s="993"/>
      <c r="D302" s="993"/>
      <c r="E302" s="993"/>
      <c r="F302" s="993"/>
      <c r="G302" s="993"/>
      <c r="H302" s="993"/>
      <c r="I302" s="993"/>
      <c r="J302" s="993"/>
      <c r="K302" s="993"/>
      <c r="L302" s="993"/>
      <c r="M302" s="993"/>
      <c r="N302" s="993"/>
      <c r="O302" s="721"/>
      <c r="P302" s="71"/>
      <c r="Q302" s="154"/>
      <c r="R302" s="154"/>
      <c r="S302" s="154"/>
      <c r="T302" s="154"/>
      <c r="U302" s="875"/>
      <c r="V302" s="875"/>
      <c r="W302" s="875"/>
      <c r="X302" s="875"/>
      <c r="Y302" s="875"/>
      <c r="Z302" s="875"/>
      <c r="AA302" s="875"/>
      <c r="AB302" s="875"/>
      <c r="AC302" s="875"/>
      <c r="AD302" s="152"/>
      <c r="AE302" s="71"/>
      <c r="AF302" s="154"/>
      <c r="AG302" s="154"/>
      <c r="AH302" s="154"/>
      <c r="AI302" s="154"/>
      <c r="AJ302" s="875"/>
      <c r="AK302" s="875"/>
      <c r="AL302" s="875"/>
      <c r="AM302" s="875"/>
      <c r="AN302" s="875"/>
      <c r="AO302" s="875"/>
      <c r="AP302" s="875"/>
      <c r="AQ302" s="875"/>
      <c r="AR302" s="875"/>
      <c r="AS302" s="152"/>
      <c r="AT302" s="71"/>
      <c r="AU302" s="154"/>
      <c r="AV302" s="154"/>
      <c r="AW302" s="154"/>
      <c r="AX302" s="154"/>
      <c r="AY302" s="875"/>
      <c r="AZ302" s="875"/>
      <c r="BA302" s="875"/>
      <c r="BB302" s="875"/>
      <c r="BC302" s="875"/>
      <c r="BD302" s="875"/>
      <c r="BE302" s="875"/>
      <c r="BF302" s="875"/>
      <c r="BG302" s="875"/>
      <c r="BH302" s="152"/>
      <c r="BI302" s="71"/>
      <c r="BJ302" s="154"/>
      <c r="BK302" s="154"/>
      <c r="BL302" s="154"/>
      <c r="BM302" s="154"/>
      <c r="BN302" s="875"/>
      <c r="BO302" s="875"/>
      <c r="BP302" s="875"/>
      <c r="BQ302" s="875"/>
      <c r="BR302" s="875"/>
      <c r="BS302" s="875"/>
      <c r="BT302" s="875"/>
      <c r="BU302" s="875"/>
      <c r="BV302" s="875"/>
      <c r="BW302" s="152"/>
      <c r="BX302" s="71"/>
      <c r="BY302" s="154"/>
      <c r="BZ302" s="154"/>
      <c r="CA302" s="154"/>
      <c r="CB302" s="154"/>
      <c r="CC302" s="875"/>
      <c r="CD302" s="875"/>
      <c r="CE302" s="875"/>
      <c r="CF302" s="875"/>
      <c r="CG302" s="875"/>
      <c r="CH302" s="875"/>
      <c r="CI302" s="875"/>
      <c r="CJ302" s="875"/>
      <c r="CK302" s="875"/>
      <c r="CL302" s="152"/>
      <c r="CM302" s="185" t="s">
        <v>181</v>
      </c>
      <c r="CN302" s="185"/>
      <c r="CO302" s="185"/>
      <c r="CP302" s="661" t="s">
        <v>181</v>
      </c>
      <c r="CQ302" s="188" t="s">
        <v>181</v>
      </c>
      <c r="CR302" s="729"/>
      <c r="CS302" s="56" t="s">
        <v>181</v>
      </c>
      <c r="CT302" s="132" t="s">
        <v>181</v>
      </c>
      <c r="CU302" s="132" t="s">
        <v>181</v>
      </c>
      <c r="CV302" s="132" t="s">
        <v>181</v>
      </c>
      <c r="CW302" s="132" t="s">
        <v>181</v>
      </c>
      <c r="CX302" s="132" t="s">
        <v>181</v>
      </c>
      <c r="CY302" s="132" t="s">
        <v>181</v>
      </c>
      <c r="CZ302" s="127"/>
      <c r="DA302" s="127"/>
      <c r="DB302" s="127"/>
      <c r="DC302" s="127"/>
      <c r="DD302" s="127"/>
      <c r="DE302" s="127"/>
      <c r="DF302" s="127"/>
      <c r="DG302" s="127"/>
      <c r="DH302" s="127"/>
      <c r="DI302" s="127"/>
      <c r="DJ302" s="127"/>
      <c r="DK302" s="127"/>
      <c r="DL302" s="127"/>
      <c r="DM302" s="127"/>
      <c r="DN302" s="127"/>
      <c r="DO302" s="127"/>
      <c r="DP302" s="127"/>
      <c r="DQ302" s="127"/>
      <c r="DR302" s="127"/>
      <c r="DS302" s="127"/>
      <c r="DT302" s="127"/>
      <c r="DU302" s="127"/>
      <c r="DV302" s="127"/>
      <c r="DW302" s="127"/>
      <c r="DX302" s="127"/>
      <c r="DY302" s="127"/>
      <c r="DZ302" s="127"/>
      <c r="EA302" s="127"/>
      <c r="EB302" s="127"/>
      <c r="EC302" s="132" t="s">
        <v>181</v>
      </c>
      <c r="ED302" s="127"/>
      <c r="EE302" s="127"/>
      <c r="EF302" s="127"/>
      <c r="EG302" s="127"/>
      <c r="EH302" s="127"/>
      <c r="EI302" s="127"/>
      <c r="EJ302" s="127"/>
      <c r="EK302" s="127"/>
      <c r="EL302" s="127"/>
      <c r="EM302" s="127"/>
      <c r="EN302" s="127"/>
      <c r="EO302" s="127"/>
      <c r="EP302" s="127"/>
      <c r="EQ302" s="127"/>
      <c r="ER302" s="127"/>
      <c r="ES302" s="127"/>
      <c r="ET302" s="127"/>
      <c r="EU302" s="127"/>
      <c r="EV302" s="127"/>
      <c r="EW302" s="127"/>
      <c r="EX302" s="127"/>
      <c r="EY302" s="127"/>
      <c r="EZ302" s="127"/>
      <c r="FA302" s="127"/>
      <c r="FB302" s="127"/>
      <c r="FC302" s="127"/>
      <c r="FD302" s="127"/>
      <c r="FE302" s="127"/>
      <c r="FF302" s="127"/>
      <c r="FG302" s="127"/>
      <c r="FH302" s="127"/>
      <c r="FI302" s="127"/>
      <c r="FJ302" s="127"/>
      <c r="FK302" s="127"/>
      <c r="FL302" s="127"/>
    </row>
    <row r="303" spans="1:168" s="58" customFormat="1" ht="30" customHeight="1">
      <c r="A303" s="639"/>
      <c r="B303" s="721"/>
      <c r="C303" s="1239" t="s">
        <v>1255</v>
      </c>
      <c r="D303" s="1240"/>
      <c r="E303" s="878"/>
      <c r="F303" s="879"/>
      <c r="G303" s="880"/>
      <c r="H303" s="876"/>
      <c r="I303" s="876"/>
      <c r="J303" s="876"/>
      <c r="K303" s="876"/>
      <c r="L303" s="876"/>
      <c r="M303" s="880" t="s">
        <v>181</v>
      </c>
      <c r="N303" s="877"/>
      <c r="O303" s="701"/>
      <c r="P303" s="68"/>
      <c r="Q303" s="154" t="s">
        <v>1230</v>
      </c>
      <c r="R303" s="154"/>
      <c r="S303" s="154" t="s">
        <v>1262</v>
      </c>
      <c r="T303" s="154"/>
      <c r="U303" s="875" t="s">
        <v>1263</v>
      </c>
      <c r="V303" s="875"/>
      <c r="W303" s="875"/>
      <c r="X303" s="874"/>
      <c r="Y303" s="841" t="s">
        <v>1220</v>
      </c>
      <c r="Z303" s="154"/>
      <c r="AA303" s="842" t="s">
        <v>1216</v>
      </c>
      <c r="AB303" s="154"/>
      <c r="AC303" s="841" t="s">
        <v>1215</v>
      </c>
      <c r="AD303" s="69"/>
      <c r="AE303" s="68"/>
      <c r="AF303" s="154" t="s">
        <v>1230</v>
      </c>
      <c r="AG303" s="154"/>
      <c r="AH303" s="154" t="s">
        <v>1262</v>
      </c>
      <c r="AI303" s="154"/>
      <c r="AJ303" s="875" t="s">
        <v>1263</v>
      </c>
      <c r="AK303" s="875"/>
      <c r="AL303" s="875"/>
      <c r="AM303" s="874"/>
      <c r="AN303" s="841" t="s">
        <v>1220</v>
      </c>
      <c r="AO303" s="154"/>
      <c r="AP303" s="842" t="s">
        <v>1216</v>
      </c>
      <c r="AQ303" s="154"/>
      <c r="AR303" s="841" t="s">
        <v>1215</v>
      </c>
      <c r="AS303" s="69"/>
      <c r="AT303" s="68"/>
      <c r="AU303" s="154" t="s">
        <v>1230</v>
      </c>
      <c r="AV303" s="154"/>
      <c r="AW303" s="154" t="s">
        <v>1262</v>
      </c>
      <c r="AX303" s="154"/>
      <c r="AY303" s="875" t="s">
        <v>1263</v>
      </c>
      <c r="AZ303" s="875"/>
      <c r="BA303" s="875"/>
      <c r="BB303" s="874"/>
      <c r="BC303" s="841" t="s">
        <v>1220</v>
      </c>
      <c r="BD303" s="154"/>
      <c r="BE303" s="842" t="s">
        <v>1216</v>
      </c>
      <c r="BF303" s="154"/>
      <c r="BG303" s="841" t="s">
        <v>1215</v>
      </c>
      <c r="BH303" s="69"/>
      <c r="BI303" s="68"/>
      <c r="BJ303" s="154" t="s">
        <v>1230</v>
      </c>
      <c r="BK303" s="154"/>
      <c r="BL303" s="154" t="s">
        <v>1262</v>
      </c>
      <c r="BM303" s="154"/>
      <c r="BN303" s="875" t="s">
        <v>1263</v>
      </c>
      <c r="BO303" s="875"/>
      <c r="BP303" s="875"/>
      <c r="BQ303" s="874"/>
      <c r="BR303" s="841" t="s">
        <v>1220</v>
      </c>
      <c r="BS303" s="154"/>
      <c r="BT303" s="842" t="s">
        <v>1216</v>
      </c>
      <c r="BU303" s="154"/>
      <c r="BV303" s="841" t="s">
        <v>1215</v>
      </c>
      <c r="BW303" s="69"/>
      <c r="BX303" s="68"/>
      <c r="BY303" s="154" t="s">
        <v>1230</v>
      </c>
      <c r="BZ303" s="154"/>
      <c r="CA303" s="154" t="s">
        <v>1262</v>
      </c>
      <c r="CB303" s="154"/>
      <c r="CC303" s="875" t="s">
        <v>1263</v>
      </c>
      <c r="CD303" s="875"/>
      <c r="CE303" s="875"/>
      <c r="CF303" s="874"/>
      <c r="CG303" s="841" t="s">
        <v>1220</v>
      </c>
      <c r="CH303" s="154"/>
      <c r="CI303" s="842" t="s">
        <v>1216</v>
      </c>
      <c r="CJ303" s="154"/>
      <c r="CK303" s="841" t="s">
        <v>1215</v>
      </c>
      <c r="CL303" s="69"/>
      <c r="CM303" s="185"/>
      <c r="CN303" s="185"/>
      <c r="CO303" s="185"/>
      <c r="CP303" s="665"/>
      <c r="CQ303" s="188"/>
      <c r="CR303" s="729"/>
      <c r="CS303" s="56"/>
      <c r="CT303" s="132"/>
      <c r="CU303" s="132"/>
      <c r="CV303" s="132"/>
      <c r="CW303" s="132"/>
      <c r="CX303" s="132"/>
      <c r="CY303" s="132"/>
      <c r="CZ303" s="127"/>
      <c r="DA303" s="127"/>
      <c r="DB303" s="127"/>
      <c r="DC303" s="127"/>
      <c r="DD303" s="127"/>
      <c r="DE303" s="127"/>
      <c r="DF303" s="127"/>
      <c r="DG303" s="127"/>
      <c r="DH303" s="127"/>
      <c r="DI303" s="127"/>
      <c r="DJ303" s="127"/>
      <c r="DK303" s="127"/>
      <c r="DL303" s="127"/>
      <c r="DM303" s="127"/>
      <c r="DN303" s="127"/>
      <c r="DO303" s="127"/>
      <c r="DP303" s="127"/>
      <c r="DQ303" s="127"/>
      <c r="DR303" s="127"/>
      <c r="DS303" s="127"/>
      <c r="DT303" s="127"/>
      <c r="DU303" s="127"/>
      <c r="DV303" s="127"/>
      <c r="DW303" s="127"/>
      <c r="DX303" s="127"/>
      <c r="DY303" s="127"/>
      <c r="DZ303" s="127"/>
      <c r="EA303" s="127"/>
      <c r="EB303" s="127"/>
      <c r="EC303" s="132"/>
      <c r="ED303" s="127"/>
      <c r="EE303" s="127"/>
      <c r="EF303" s="127"/>
      <c r="EG303" s="127"/>
      <c r="EH303" s="127"/>
      <c r="EI303" s="127"/>
      <c r="EJ303" s="127"/>
      <c r="EK303" s="127"/>
      <c r="EL303" s="127"/>
      <c r="EM303" s="127"/>
      <c r="EN303" s="127"/>
      <c r="EO303" s="127"/>
      <c r="EP303" s="127"/>
      <c r="EQ303" s="127"/>
      <c r="ER303" s="127"/>
      <c r="ES303" s="127"/>
      <c r="ET303" s="127"/>
      <c r="EU303" s="127"/>
      <c r="EV303" s="127"/>
      <c r="EW303" s="127"/>
      <c r="EX303" s="127"/>
      <c r="EY303" s="127"/>
      <c r="EZ303" s="127"/>
      <c r="FA303" s="127"/>
      <c r="FB303" s="127"/>
      <c r="FC303" s="127"/>
      <c r="FD303" s="127"/>
      <c r="FE303" s="127"/>
      <c r="FF303" s="127"/>
      <c r="FG303" s="127"/>
      <c r="FH303" s="127"/>
      <c r="FI303" s="127"/>
      <c r="FJ303" s="127"/>
      <c r="FK303" s="127"/>
      <c r="FL303" s="127"/>
    </row>
    <row r="304" spans="1:168" s="58" customFormat="1" ht="20.25" customHeight="1">
      <c r="A304" s="639"/>
      <c r="B304" s="720"/>
      <c r="C304" s="1076" t="s">
        <v>181</v>
      </c>
      <c r="D304" s="1236"/>
      <c r="E304" s="1236"/>
      <c r="F304" s="1236"/>
      <c r="G304" s="1236"/>
      <c r="H304" s="1236"/>
      <c r="I304" s="1236"/>
      <c r="J304" s="1236"/>
      <c r="K304" s="1236"/>
      <c r="L304" s="1236"/>
      <c r="M304" s="1236"/>
      <c r="N304" s="1237"/>
      <c r="O304" s="723" t="s">
        <v>181</v>
      </c>
      <c r="P304" s="68" t="s">
        <v>181</v>
      </c>
      <c r="Q304" s="872"/>
      <c r="R304" s="154"/>
      <c r="S304" s="872"/>
      <c r="T304" s="154"/>
      <c r="U304" s="872"/>
      <c r="V304" s="875"/>
      <c r="W304" s="875"/>
      <c r="X304" s="401"/>
      <c r="Y304" s="410">
        <f>ROUND(W304*U304*S304*Q304,0)</f>
        <v>0</v>
      </c>
      <c r="Z304" s="152" t="s">
        <v>181</v>
      </c>
      <c r="AA304" s="74"/>
      <c r="AB304" s="152" t="s">
        <v>181</v>
      </c>
      <c r="AC304" s="400">
        <f>AA304+Y304</f>
        <v>0</v>
      </c>
      <c r="AD304" s="69" t="s">
        <v>181</v>
      </c>
      <c r="AE304" s="68" t="s">
        <v>181</v>
      </c>
      <c r="AF304" s="872"/>
      <c r="AG304" s="154"/>
      <c r="AH304" s="872"/>
      <c r="AI304" s="154"/>
      <c r="AJ304" s="872"/>
      <c r="AK304" s="875"/>
      <c r="AL304" s="875"/>
      <c r="AM304" s="401"/>
      <c r="AN304" s="410">
        <f>ROUND(AL304*AJ304*AH304*AF304,0)</f>
        <v>0</v>
      </c>
      <c r="AO304" s="152" t="s">
        <v>181</v>
      </c>
      <c r="AP304" s="74"/>
      <c r="AQ304" s="152" t="s">
        <v>181</v>
      </c>
      <c r="AR304" s="400">
        <f>AP304+AN304</f>
        <v>0</v>
      </c>
      <c r="AS304" s="69" t="s">
        <v>181</v>
      </c>
      <c r="AT304" s="68" t="s">
        <v>181</v>
      </c>
      <c r="AU304" s="872"/>
      <c r="AV304" s="154"/>
      <c r="AW304" s="872"/>
      <c r="AX304" s="154"/>
      <c r="AY304" s="872"/>
      <c r="AZ304" s="875"/>
      <c r="BA304" s="875"/>
      <c r="BB304" s="401"/>
      <c r="BC304" s="410">
        <f>ROUND(BA304*AY304*AW304*AU304,0)</f>
        <v>0</v>
      </c>
      <c r="BD304" s="152" t="s">
        <v>181</v>
      </c>
      <c r="BE304" s="74"/>
      <c r="BF304" s="152" t="s">
        <v>181</v>
      </c>
      <c r="BG304" s="400">
        <f>BE304+BC304</f>
        <v>0</v>
      </c>
      <c r="BH304" s="69" t="s">
        <v>181</v>
      </c>
      <c r="BI304" s="68" t="s">
        <v>181</v>
      </c>
      <c r="BJ304" s="872"/>
      <c r="BK304" s="154"/>
      <c r="BL304" s="872"/>
      <c r="BM304" s="154"/>
      <c r="BN304" s="872"/>
      <c r="BO304" s="875"/>
      <c r="BP304" s="875"/>
      <c r="BQ304" s="401"/>
      <c r="BR304" s="410">
        <f>ROUND(BP304*BN304*BL304*BJ304,0)</f>
        <v>0</v>
      </c>
      <c r="BS304" s="152" t="s">
        <v>181</v>
      </c>
      <c r="BT304" s="74"/>
      <c r="BU304" s="152" t="s">
        <v>181</v>
      </c>
      <c r="BV304" s="400">
        <f>BT304+BR304</f>
        <v>0</v>
      </c>
      <c r="BW304" s="69" t="s">
        <v>181</v>
      </c>
      <c r="BX304" s="68" t="s">
        <v>181</v>
      </c>
      <c r="BY304" s="872"/>
      <c r="BZ304" s="154"/>
      <c r="CA304" s="872"/>
      <c r="CB304" s="154"/>
      <c r="CC304" s="872"/>
      <c r="CD304" s="875"/>
      <c r="CE304" s="875"/>
      <c r="CF304" s="401"/>
      <c r="CG304" s="410">
        <f>ROUND(CE304*CC304*CA304*BY304,0)</f>
        <v>0</v>
      </c>
      <c r="CH304" s="152" t="s">
        <v>181</v>
      </c>
      <c r="CI304" s="74"/>
      <c r="CJ304" s="152" t="s">
        <v>181</v>
      </c>
      <c r="CK304" s="400">
        <f>CI304+CG304</f>
        <v>0</v>
      </c>
      <c r="CL304" s="69" t="s">
        <v>181</v>
      </c>
      <c r="CM304" s="185"/>
      <c r="CN304" s="185"/>
      <c r="CO304" s="185"/>
      <c r="CP304" s="665"/>
      <c r="CQ304" s="188" t="s">
        <v>181</v>
      </c>
      <c r="CR304" s="729"/>
      <c r="CS304" s="56" t="s">
        <v>181</v>
      </c>
      <c r="CT304" s="132" t="s">
        <v>181</v>
      </c>
      <c r="CU304" s="132" t="s">
        <v>181</v>
      </c>
      <c r="CV304" s="132" t="s">
        <v>181</v>
      </c>
      <c r="CW304" s="132" t="s">
        <v>181</v>
      </c>
      <c r="CX304" s="132" t="s">
        <v>181</v>
      </c>
      <c r="CY304" s="132" t="s">
        <v>181</v>
      </c>
      <c r="CZ304" s="127"/>
      <c r="DA304" s="127"/>
      <c r="DB304" s="127"/>
      <c r="DC304" s="127"/>
      <c r="DD304" s="127"/>
      <c r="DE304" s="127"/>
      <c r="DF304" s="127"/>
      <c r="DG304" s="127"/>
      <c r="DH304" s="127"/>
      <c r="DI304" s="127"/>
      <c r="DJ304" s="127"/>
      <c r="DK304" s="127"/>
      <c r="DL304" s="127"/>
      <c r="DM304" s="127"/>
      <c r="DN304" s="127"/>
      <c r="DO304" s="127"/>
      <c r="DP304" s="127"/>
      <c r="DQ304" s="127"/>
      <c r="DR304" s="127"/>
      <c r="DS304" s="127"/>
      <c r="DT304" s="127"/>
      <c r="DU304" s="127"/>
      <c r="DV304" s="127"/>
      <c r="DW304" s="127"/>
      <c r="DX304" s="127"/>
      <c r="DY304" s="127"/>
      <c r="DZ304" s="127"/>
      <c r="EA304" s="127"/>
      <c r="EB304" s="127"/>
      <c r="EC304" s="132" t="s">
        <v>181</v>
      </c>
      <c r="ED304" s="127"/>
      <c r="EE304" s="127"/>
      <c r="EF304" s="127"/>
      <c r="EG304" s="127"/>
      <c r="EH304" s="127"/>
      <c r="EI304" s="127"/>
      <c r="EJ304" s="127"/>
      <c r="EK304" s="127"/>
      <c r="EL304" s="127"/>
      <c r="EM304" s="127"/>
      <c r="EN304" s="127"/>
      <c r="EO304" s="127"/>
      <c r="EP304" s="127"/>
      <c r="EQ304" s="127"/>
      <c r="ER304" s="127"/>
      <c r="ES304" s="127"/>
      <c r="ET304" s="127"/>
      <c r="EU304" s="127"/>
      <c r="EV304" s="127"/>
      <c r="EW304" s="127"/>
      <c r="EX304" s="127"/>
      <c r="EY304" s="127"/>
      <c r="EZ304" s="127"/>
      <c r="FA304" s="127"/>
      <c r="FB304" s="127"/>
      <c r="FC304" s="127"/>
      <c r="FD304" s="127"/>
      <c r="FE304" s="127"/>
      <c r="FF304" s="127"/>
      <c r="FG304" s="127"/>
      <c r="FH304" s="127"/>
      <c r="FI304" s="127"/>
      <c r="FJ304" s="127"/>
      <c r="FK304" s="127"/>
      <c r="FL304" s="127"/>
    </row>
    <row r="305" spans="1:168" s="58" customFormat="1" ht="20.25" customHeight="1">
      <c r="A305" s="639"/>
      <c r="B305" s="720"/>
      <c r="C305" s="1076" t="s">
        <v>181</v>
      </c>
      <c r="D305" s="1236"/>
      <c r="E305" s="1236"/>
      <c r="F305" s="1236"/>
      <c r="G305" s="1236"/>
      <c r="H305" s="1236"/>
      <c r="I305" s="1236"/>
      <c r="J305" s="1236"/>
      <c r="K305" s="1236"/>
      <c r="L305" s="1236"/>
      <c r="M305" s="1236"/>
      <c r="N305" s="1237"/>
      <c r="O305" s="723" t="s">
        <v>181</v>
      </c>
      <c r="P305" s="68" t="s">
        <v>181</v>
      </c>
      <c r="Q305" s="872"/>
      <c r="R305" s="154"/>
      <c r="S305" s="872"/>
      <c r="T305" s="154"/>
      <c r="U305" s="872"/>
      <c r="V305" s="875"/>
      <c r="W305" s="875"/>
      <c r="X305" s="401"/>
      <c r="Y305" s="410">
        <f t="shared" ref="Y305:Y328" si="260">ROUND(W305*U305*S305*Q305,0)</f>
        <v>0</v>
      </c>
      <c r="Z305" s="152" t="s">
        <v>181</v>
      </c>
      <c r="AA305" s="74"/>
      <c r="AB305" s="152" t="s">
        <v>181</v>
      </c>
      <c r="AC305" s="400">
        <f t="shared" ref="AC305:AC328" si="261">AA305+Y305</f>
        <v>0</v>
      </c>
      <c r="AD305" s="69" t="s">
        <v>181</v>
      </c>
      <c r="AE305" s="68" t="s">
        <v>181</v>
      </c>
      <c r="AF305" s="872"/>
      <c r="AG305" s="154"/>
      <c r="AH305" s="872"/>
      <c r="AI305" s="154"/>
      <c r="AJ305" s="872"/>
      <c r="AK305" s="875"/>
      <c r="AL305" s="875"/>
      <c r="AM305" s="401"/>
      <c r="AN305" s="410">
        <f t="shared" ref="AN305:AN328" si="262">ROUND(AL305*AJ305*AH305*AF305,0)</f>
        <v>0</v>
      </c>
      <c r="AO305" s="152" t="s">
        <v>181</v>
      </c>
      <c r="AP305" s="74"/>
      <c r="AQ305" s="152" t="s">
        <v>181</v>
      </c>
      <c r="AR305" s="400">
        <f t="shared" ref="AR305:AR328" si="263">AP305+AN305</f>
        <v>0</v>
      </c>
      <c r="AS305" s="69" t="s">
        <v>181</v>
      </c>
      <c r="AT305" s="68" t="s">
        <v>181</v>
      </c>
      <c r="AU305" s="872"/>
      <c r="AV305" s="154"/>
      <c r="AW305" s="872"/>
      <c r="AX305" s="154"/>
      <c r="AY305" s="872"/>
      <c r="AZ305" s="875"/>
      <c r="BA305" s="875"/>
      <c r="BB305" s="401"/>
      <c r="BC305" s="410">
        <f t="shared" ref="BC305:BC328" si="264">ROUND(BA305*AY305*AW305*AU305,0)</f>
        <v>0</v>
      </c>
      <c r="BD305" s="152" t="s">
        <v>181</v>
      </c>
      <c r="BE305" s="74"/>
      <c r="BF305" s="152" t="s">
        <v>181</v>
      </c>
      <c r="BG305" s="400">
        <f t="shared" ref="BG305:BG328" si="265">BE305+BC305</f>
        <v>0</v>
      </c>
      <c r="BH305" s="69" t="s">
        <v>181</v>
      </c>
      <c r="BI305" s="68" t="s">
        <v>181</v>
      </c>
      <c r="BJ305" s="872"/>
      <c r="BK305" s="154"/>
      <c r="BL305" s="872"/>
      <c r="BM305" s="154"/>
      <c r="BN305" s="872"/>
      <c r="BO305" s="875"/>
      <c r="BP305" s="875"/>
      <c r="BQ305" s="401"/>
      <c r="BR305" s="410">
        <f t="shared" ref="BR305:BR328" si="266">ROUND(BP305*BN305*BL305*BJ305,0)</f>
        <v>0</v>
      </c>
      <c r="BS305" s="152" t="s">
        <v>181</v>
      </c>
      <c r="BT305" s="74"/>
      <c r="BU305" s="152" t="s">
        <v>181</v>
      </c>
      <c r="BV305" s="400">
        <f t="shared" ref="BV305:BV328" si="267">BT305+BR305</f>
        <v>0</v>
      </c>
      <c r="BW305" s="69" t="s">
        <v>181</v>
      </c>
      <c r="BX305" s="68" t="s">
        <v>181</v>
      </c>
      <c r="BY305" s="872"/>
      <c r="BZ305" s="154"/>
      <c r="CA305" s="872"/>
      <c r="CB305" s="154"/>
      <c r="CC305" s="872"/>
      <c r="CD305" s="875"/>
      <c r="CE305" s="875"/>
      <c r="CF305" s="401"/>
      <c r="CG305" s="410">
        <f t="shared" ref="CG305:CG328" si="268">ROUND(CE305*CC305*CA305*BY305,0)</f>
        <v>0</v>
      </c>
      <c r="CH305" s="152" t="s">
        <v>181</v>
      </c>
      <c r="CI305" s="74"/>
      <c r="CJ305" s="152" t="s">
        <v>181</v>
      </c>
      <c r="CK305" s="400">
        <f t="shared" ref="CK305:CK328" si="269">CI305+CG305</f>
        <v>0</v>
      </c>
      <c r="CL305" s="69" t="s">
        <v>181</v>
      </c>
      <c r="CM305" s="185"/>
      <c r="CN305" s="185"/>
      <c r="CO305" s="185"/>
      <c r="CP305" s="665"/>
      <c r="CQ305" s="188" t="s">
        <v>181</v>
      </c>
      <c r="CR305" s="729"/>
      <c r="CS305" s="56" t="s">
        <v>181</v>
      </c>
      <c r="CT305" s="132" t="s">
        <v>181</v>
      </c>
      <c r="CU305" s="132" t="s">
        <v>181</v>
      </c>
      <c r="CV305" s="132" t="s">
        <v>181</v>
      </c>
      <c r="CW305" s="132" t="s">
        <v>181</v>
      </c>
      <c r="CX305" s="132" t="s">
        <v>181</v>
      </c>
      <c r="CY305" s="132" t="s">
        <v>181</v>
      </c>
      <c r="CZ305" s="127"/>
      <c r="DA305" s="127"/>
      <c r="DB305" s="127"/>
      <c r="DC305" s="127"/>
      <c r="DD305" s="127"/>
      <c r="DE305" s="127"/>
      <c r="DF305" s="127"/>
      <c r="DG305" s="127"/>
      <c r="DH305" s="127"/>
      <c r="DI305" s="127"/>
      <c r="DJ305" s="127"/>
      <c r="DK305" s="127"/>
      <c r="DL305" s="127"/>
      <c r="DM305" s="127"/>
      <c r="DN305" s="127"/>
      <c r="DO305" s="127"/>
      <c r="DP305" s="127"/>
      <c r="DQ305" s="127"/>
      <c r="DR305" s="127"/>
      <c r="DS305" s="127"/>
      <c r="DT305" s="127"/>
      <c r="DU305" s="127"/>
      <c r="DV305" s="127"/>
      <c r="DW305" s="127"/>
      <c r="DX305" s="127"/>
      <c r="DY305" s="127"/>
      <c r="DZ305" s="127"/>
      <c r="EA305" s="127"/>
      <c r="EB305" s="127"/>
      <c r="EC305" s="132" t="s">
        <v>181</v>
      </c>
      <c r="ED305" s="127"/>
      <c r="EE305" s="127"/>
      <c r="EF305" s="127"/>
      <c r="EG305" s="127"/>
      <c r="EH305" s="127"/>
      <c r="EI305" s="127"/>
      <c r="EJ305" s="127"/>
      <c r="EK305" s="127"/>
      <c r="EL305" s="127"/>
      <c r="EM305" s="127"/>
      <c r="EN305" s="127"/>
      <c r="EO305" s="127"/>
      <c r="EP305" s="127"/>
      <c r="EQ305" s="127"/>
      <c r="ER305" s="127"/>
      <c r="ES305" s="127"/>
      <c r="ET305" s="127"/>
      <c r="EU305" s="127"/>
      <c r="EV305" s="127"/>
      <c r="EW305" s="127"/>
      <c r="EX305" s="127"/>
      <c r="EY305" s="127"/>
      <c r="EZ305" s="127"/>
      <c r="FA305" s="127"/>
      <c r="FB305" s="127"/>
      <c r="FC305" s="127"/>
      <c r="FD305" s="127"/>
      <c r="FE305" s="127"/>
      <c r="FF305" s="127"/>
      <c r="FG305" s="127"/>
      <c r="FH305" s="127"/>
      <c r="FI305" s="127"/>
      <c r="FJ305" s="127"/>
      <c r="FK305" s="127"/>
      <c r="FL305" s="127"/>
    </row>
    <row r="306" spans="1:168" s="58" customFormat="1" ht="20.25" hidden="1" customHeight="1">
      <c r="A306" s="639"/>
      <c r="B306" s="720"/>
      <c r="C306" s="1076" t="s">
        <v>181</v>
      </c>
      <c r="D306" s="1236"/>
      <c r="E306" s="1236"/>
      <c r="F306" s="1236"/>
      <c r="G306" s="1236"/>
      <c r="H306" s="1236"/>
      <c r="I306" s="1236"/>
      <c r="J306" s="1236"/>
      <c r="K306" s="1236"/>
      <c r="L306" s="1236"/>
      <c r="M306" s="1236"/>
      <c r="N306" s="1237"/>
      <c r="O306" s="723" t="s">
        <v>181</v>
      </c>
      <c r="P306" s="68" t="s">
        <v>181</v>
      </c>
      <c r="Q306" s="872"/>
      <c r="R306" s="154"/>
      <c r="S306" s="872"/>
      <c r="T306" s="154"/>
      <c r="U306" s="872"/>
      <c r="V306" s="875"/>
      <c r="W306" s="875"/>
      <c r="X306" s="401"/>
      <c r="Y306" s="410">
        <f t="shared" si="260"/>
        <v>0</v>
      </c>
      <c r="Z306" s="152" t="s">
        <v>181</v>
      </c>
      <c r="AA306" s="74"/>
      <c r="AB306" s="152" t="s">
        <v>181</v>
      </c>
      <c r="AC306" s="400">
        <f t="shared" si="261"/>
        <v>0</v>
      </c>
      <c r="AD306" s="69" t="s">
        <v>181</v>
      </c>
      <c r="AE306" s="68" t="s">
        <v>181</v>
      </c>
      <c r="AF306" s="872"/>
      <c r="AG306" s="154"/>
      <c r="AH306" s="872"/>
      <c r="AI306" s="154"/>
      <c r="AJ306" s="872"/>
      <c r="AK306" s="875"/>
      <c r="AL306" s="875"/>
      <c r="AM306" s="401"/>
      <c r="AN306" s="410">
        <f t="shared" si="262"/>
        <v>0</v>
      </c>
      <c r="AO306" s="152" t="s">
        <v>181</v>
      </c>
      <c r="AP306" s="74"/>
      <c r="AQ306" s="152" t="s">
        <v>181</v>
      </c>
      <c r="AR306" s="400">
        <f t="shared" si="263"/>
        <v>0</v>
      </c>
      <c r="AS306" s="69" t="s">
        <v>181</v>
      </c>
      <c r="AT306" s="68" t="s">
        <v>181</v>
      </c>
      <c r="AU306" s="872"/>
      <c r="AV306" s="154"/>
      <c r="AW306" s="872"/>
      <c r="AX306" s="154"/>
      <c r="AY306" s="872"/>
      <c r="AZ306" s="875"/>
      <c r="BA306" s="875"/>
      <c r="BB306" s="401"/>
      <c r="BC306" s="410">
        <f t="shared" si="264"/>
        <v>0</v>
      </c>
      <c r="BD306" s="152" t="s">
        <v>181</v>
      </c>
      <c r="BE306" s="74"/>
      <c r="BF306" s="152" t="s">
        <v>181</v>
      </c>
      <c r="BG306" s="400">
        <f t="shared" si="265"/>
        <v>0</v>
      </c>
      <c r="BH306" s="69" t="s">
        <v>181</v>
      </c>
      <c r="BI306" s="68" t="s">
        <v>181</v>
      </c>
      <c r="BJ306" s="872"/>
      <c r="BK306" s="154"/>
      <c r="BL306" s="872"/>
      <c r="BM306" s="154"/>
      <c r="BN306" s="872"/>
      <c r="BO306" s="875"/>
      <c r="BP306" s="875"/>
      <c r="BQ306" s="401"/>
      <c r="BR306" s="410">
        <f t="shared" si="266"/>
        <v>0</v>
      </c>
      <c r="BS306" s="152" t="s">
        <v>181</v>
      </c>
      <c r="BT306" s="74"/>
      <c r="BU306" s="152" t="s">
        <v>181</v>
      </c>
      <c r="BV306" s="400">
        <f t="shared" si="267"/>
        <v>0</v>
      </c>
      <c r="BW306" s="69" t="s">
        <v>181</v>
      </c>
      <c r="BX306" s="68" t="s">
        <v>181</v>
      </c>
      <c r="BY306" s="872"/>
      <c r="BZ306" s="154"/>
      <c r="CA306" s="872"/>
      <c r="CB306" s="154"/>
      <c r="CC306" s="872"/>
      <c r="CD306" s="875"/>
      <c r="CE306" s="875"/>
      <c r="CF306" s="401"/>
      <c r="CG306" s="410">
        <f t="shared" si="268"/>
        <v>0</v>
      </c>
      <c r="CH306" s="152" t="s">
        <v>181</v>
      </c>
      <c r="CI306" s="74"/>
      <c r="CJ306" s="152" t="s">
        <v>181</v>
      </c>
      <c r="CK306" s="400">
        <f t="shared" si="269"/>
        <v>0</v>
      </c>
      <c r="CL306" s="69" t="s">
        <v>181</v>
      </c>
      <c r="CM306" s="185"/>
      <c r="CN306" s="185"/>
      <c r="CO306" s="185"/>
      <c r="CP306" s="665"/>
      <c r="CQ306" s="188" t="s">
        <v>181</v>
      </c>
      <c r="CR306" s="729"/>
      <c r="CS306" s="56" t="s">
        <v>181</v>
      </c>
      <c r="CT306" s="132" t="s">
        <v>181</v>
      </c>
      <c r="CU306" s="132" t="s">
        <v>181</v>
      </c>
      <c r="CV306" s="132" t="s">
        <v>181</v>
      </c>
      <c r="CW306" s="132" t="s">
        <v>181</v>
      </c>
      <c r="CX306" s="132" t="s">
        <v>181</v>
      </c>
      <c r="CY306" s="132" t="s">
        <v>181</v>
      </c>
      <c r="CZ306" s="127"/>
      <c r="DA306" s="127"/>
      <c r="DB306" s="127"/>
      <c r="DC306" s="127"/>
      <c r="DD306" s="127"/>
      <c r="DE306" s="127"/>
      <c r="DF306" s="127"/>
      <c r="DG306" s="127"/>
      <c r="DH306" s="127"/>
      <c r="DI306" s="127"/>
      <c r="DJ306" s="127"/>
      <c r="DK306" s="127"/>
      <c r="DL306" s="127"/>
      <c r="DM306" s="127"/>
      <c r="DN306" s="127"/>
      <c r="DO306" s="127"/>
      <c r="DP306" s="127"/>
      <c r="DQ306" s="127"/>
      <c r="DR306" s="127"/>
      <c r="DS306" s="127"/>
      <c r="DT306" s="127"/>
      <c r="DU306" s="127"/>
      <c r="DV306" s="127"/>
      <c r="DW306" s="127"/>
      <c r="DX306" s="127"/>
      <c r="DY306" s="127"/>
      <c r="DZ306" s="127"/>
      <c r="EA306" s="127"/>
      <c r="EB306" s="127"/>
      <c r="EC306" s="132" t="s">
        <v>181</v>
      </c>
      <c r="ED306" s="127"/>
      <c r="EE306" s="127"/>
      <c r="EF306" s="127"/>
      <c r="EG306" s="127"/>
      <c r="EH306" s="127"/>
      <c r="EI306" s="127"/>
      <c r="EJ306" s="127"/>
      <c r="EK306" s="127"/>
      <c r="EL306" s="127"/>
      <c r="EM306" s="127"/>
      <c r="EN306" s="127"/>
      <c r="EO306" s="127"/>
      <c r="EP306" s="127"/>
      <c r="EQ306" s="127"/>
      <c r="ER306" s="127"/>
      <c r="ES306" s="127"/>
      <c r="ET306" s="127"/>
      <c r="EU306" s="127"/>
      <c r="EV306" s="127"/>
      <c r="EW306" s="127"/>
      <c r="EX306" s="127"/>
      <c r="EY306" s="127"/>
      <c r="EZ306" s="127"/>
      <c r="FA306" s="127"/>
      <c r="FB306" s="127"/>
      <c r="FC306" s="127"/>
      <c r="FD306" s="127"/>
      <c r="FE306" s="127"/>
      <c r="FF306" s="127"/>
      <c r="FG306" s="127"/>
      <c r="FH306" s="127"/>
      <c r="FI306" s="127"/>
      <c r="FJ306" s="127"/>
      <c r="FK306" s="127"/>
      <c r="FL306" s="127"/>
    </row>
    <row r="307" spans="1:168" s="58" customFormat="1" ht="20.25" hidden="1" customHeight="1">
      <c r="A307" s="639"/>
      <c r="B307" s="720"/>
      <c r="C307" s="1076" t="s">
        <v>181</v>
      </c>
      <c r="D307" s="1236"/>
      <c r="E307" s="1236"/>
      <c r="F307" s="1236"/>
      <c r="G307" s="1236"/>
      <c r="H307" s="1236"/>
      <c r="I307" s="1236"/>
      <c r="J307" s="1236"/>
      <c r="K307" s="1236"/>
      <c r="L307" s="1236"/>
      <c r="M307" s="1236"/>
      <c r="N307" s="1237"/>
      <c r="O307" s="723" t="s">
        <v>181</v>
      </c>
      <c r="P307" s="68" t="s">
        <v>181</v>
      </c>
      <c r="Q307" s="872"/>
      <c r="R307" s="154"/>
      <c r="S307" s="872"/>
      <c r="T307" s="154"/>
      <c r="U307" s="872"/>
      <c r="V307" s="875"/>
      <c r="W307" s="875"/>
      <c r="X307" s="401"/>
      <c r="Y307" s="410">
        <f t="shared" si="260"/>
        <v>0</v>
      </c>
      <c r="Z307" s="152" t="s">
        <v>181</v>
      </c>
      <c r="AA307" s="74"/>
      <c r="AB307" s="152" t="s">
        <v>181</v>
      </c>
      <c r="AC307" s="400">
        <f t="shared" si="261"/>
        <v>0</v>
      </c>
      <c r="AD307" s="69" t="s">
        <v>181</v>
      </c>
      <c r="AE307" s="68" t="s">
        <v>181</v>
      </c>
      <c r="AF307" s="872"/>
      <c r="AG307" s="154"/>
      <c r="AH307" s="872"/>
      <c r="AI307" s="154"/>
      <c r="AJ307" s="872"/>
      <c r="AK307" s="875"/>
      <c r="AL307" s="875"/>
      <c r="AM307" s="401"/>
      <c r="AN307" s="410">
        <f t="shared" si="262"/>
        <v>0</v>
      </c>
      <c r="AO307" s="152" t="s">
        <v>181</v>
      </c>
      <c r="AP307" s="74"/>
      <c r="AQ307" s="152" t="s">
        <v>181</v>
      </c>
      <c r="AR307" s="400">
        <f t="shared" si="263"/>
        <v>0</v>
      </c>
      <c r="AS307" s="69" t="s">
        <v>181</v>
      </c>
      <c r="AT307" s="68" t="s">
        <v>181</v>
      </c>
      <c r="AU307" s="872"/>
      <c r="AV307" s="154"/>
      <c r="AW307" s="872"/>
      <c r="AX307" s="154"/>
      <c r="AY307" s="872"/>
      <c r="AZ307" s="875"/>
      <c r="BA307" s="875"/>
      <c r="BB307" s="401"/>
      <c r="BC307" s="410">
        <f t="shared" si="264"/>
        <v>0</v>
      </c>
      <c r="BD307" s="152" t="s">
        <v>181</v>
      </c>
      <c r="BE307" s="74"/>
      <c r="BF307" s="152" t="s">
        <v>181</v>
      </c>
      <c r="BG307" s="400">
        <f t="shared" si="265"/>
        <v>0</v>
      </c>
      <c r="BH307" s="69" t="s">
        <v>181</v>
      </c>
      <c r="BI307" s="68" t="s">
        <v>181</v>
      </c>
      <c r="BJ307" s="872"/>
      <c r="BK307" s="154"/>
      <c r="BL307" s="872"/>
      <c r="BM307" s="154"/>
      <c r="BN307" s="872"/>
      <c r="BO307" s="875"/>
      <c r="BP307" s="875"/>
      <c r="BQ307" s="401"/>
      <c r="BR307" s="410">
        <f t="shared" si="266"/>
        <v>0</v>
      </c>
      <c r="BS307" s="152" t="s">
        <v>181</v>
      </c>
      <c r="BT307" s="74"/>
      <c r="BU307" s="152" t="s">
        <v>181</v>
      </c>
      <c r="BV307" s="400">
        <f t="shared" si="267"/>
        <v>0</v>
      </c>
      <c r="BW307" s="69" t="s">
        <v>181</v>
      </c>
      <c r="BX307" s="68" t="s">
        <v>181</v>
      </c>
      <c r="BY307" s="872"/>
      <c r="BZ307" s="154"/>
      <c r="CA307" s="872"/>
      <c r="CB307" s="154"/>
      <c r="CC307" s="872"/>
      <c r="CD307" s="875"/>
      <c r="CE307" s="875"/>
      <c r="CF307" s="401"/>
      <c r="CG307" s="410">
        <f t="shared" si="268"/>
        <v>0</v>
      </c>
      <c r="CH307" s="152" t="s">
        <v>181</v>
      </c>
      <c r="CI307" s="74"/>
      <c r="CJ307" s="152" t="s">
        <v>181</v>
      </c>
      <c r="CK307" s="400">
        <f t="shared" si="269"/>
        <v>0</v>
      </c>
      <c r="CL307" s="69" t="s">
        <v>181</v>
      </c>
      <c r="CM307" s="185" t="s">
        <v>181</v>
      </c>
      <c r="CN307" s="185"/>
      <c r="CO307" s="185"/>
      <c r="CP307" s="661" t="s">
        <v>181</v>
      </c>
      <c r="CQ307" s="188" t="s">
        <v>181</v>
      </c>
      <c r="CR307" s="729"/>
      <c r="CS307" s="56" t="s">
        <v>181</v>
      </c>
      <c r="CT307" s="132" t="s">
        <v>181</v>
      </c>
      <c r="CU307" s="132" t="s">
        <v>181</v>
      </c>
      <c r="CV307" s="132" t="s">
        <v>181</v>
      </c>
      <c r="CW307" s="132" t="s">
        <v>181</v>
      </c>
      <c r="CX307" s="132" t="s">
        <v>181</v>
      </c>
      <c r="CY307" s="132" t="s">
        <v>181</v>
      </c>
      <c r="CZ307" s="127"/>
      <c r="DA307" s="127"/>
      <c r="DB307" s="127"/>
      <c r="DC307" s="127"/>
      <c r="DD307" s="127"/>
      <c r="DE307" s="127"/>
      <c r="DF307" s="127"/>
      <c r="DG307" s="127"/>
      <c r="DH307" s="127"/>
      <c r="DI307" s="127"/>
      <c r="DJ307" s="127"/>
      <c r="DK307" s="127"/>
      <c r="DL307" s="127"/>
      <c r="DM307" s="127"/>
      <c r="DN307" s="127"/>
      <c r="DO307" s="127"/>
      <c r="DP307" s="127"/>
      <c r="DQ307" s="127"/>
      <c r="DR307" s="127"/>
      <c r="DS307" s="127"/>
      <c r="DT307" s="127"/>
      <c r="DU307" s="127"/>
      <c r="DV307" s="127"/>
      <c r="DW307" s="127"/>
      <c r="DX307" s="127"/>
      <c r="DY307" s="127"/>
      <c r="DZ307" s="127"/>
      <c r="EA307" s="127"/>
      <c r="EB307" s="127"/>
      <c r="EC307" s="132" t="s">
        <v>181</v>
      </c>
      <c r="ED307" s="127"/>
      <c r="EE307" s="127"/>
      <c r="EF307" s="127"/>
      <c r="EG307" s="127"/>
      <c r="EH307" s="127"/>
      <c r="EI307" s="127"/>
      <c r="EJ307" s="127"/>
      <c r="EK307" s="127"/>
      <c r="EL307" s="127"/>
      <c r="EM307" s="127"/>
      <c r="EN307" s="127"/>
      <c r="EO307" s="127"/>
      <c r="EP307" s="127"/>
      <c r="EQ307" s="127"/>
      <c r="ER307" s="127"/>
      <c r="ES307" s="127"/>
      <c r="ET307" s="127"/>
      <c r="EU307" s="127"/>
      <c r="EV307" s="127"/>
      <c r="EW307" s="127"/>
      <c r="EX307" s="127"/>
      <c r="EY307" s="127"/>
      <c r="EZ307" s="127"/>
      <c r="FA307" s="127"/>
      <c r="FB307" s="127"/>
      <c r="FC307" s="127"/>
      <c r="FD307" s="127"/>
      <c r="FE307" s="127"/>
      <c r="FF307" s="127"/>
      <c r="FG307" s="127"/>
      <c r="FH307" s="127"/>
      <c r="FI307" s="127"/>
      <c r="FJ307" s="127"/>
      <c r="FK307" s="127"/>
      <c r="FL307" s="127"/>
    </row>
    <row r="308" spans="1:168" s="58" customFormat="1" ht="20.25" hidden="1" customHeight="1">
      <c r="A308" s="639"/>
      <c r="B308" s="720"/>
      <c r="C308" s="1076" t="s">
        <v>181</v>
      </c>
      <c r="D308" s="1236"/>
      <c r="E308" s="1236"/>
      <c r="F308" s="1236"/>
      <c r="G308" s="1236"/>
      <c r="H308" s="1236"/>
      <c r="I308" s="1236"/>
      <c r="J308" s="1236"/>
      <c r="K308" s="1236"/>
      <c r="L308" s="1236"/>
      <c r="M308" s="1236"/>
      <c r="N308" s="1237"/>
      <c r="O308" s="723" t="s">
        <v>181</v>
      </c>
      <c r="P308" s="68" t="s">
        <v>181</v>
      </c>
      <c r="Q308" s="872"/>
      <c r="R308" s="154"/>
      <c r="S308" s="872"/>
      <c r="T308" s="154"/>
      <c r="U308" s="872"/>
      <c r="V308" s="875"/>
      <c r="W308" s="875"/>
      <c r="X308" s="401"/>
      <c r="Y308" s="410">
        <f t="shared" si="260"/>
        <v>0</v>
      </c>
      <c r="Z308" s="152" t="s">
        <v>181</v>
      </c>
      <c r="AA308" s="74"/>
      <c r="AB308" s="152" t="s">
        <v>181</v>
      </c>
      <c r="AC308" s="400">
        <f t="shared" si="261"/>
        <v>0</v>
      </c>
      <c r="AD308" s="69" t="s">
        <v>181</v>
      </c>
      <c r="AE308" s="68" t="s">
        <v>181</v>
      </c>
      <c r="AF308" s="872"/>
      <c r="AG308" s="154"/>
      <c r="AH308" s="872"/>
      <c r="AI308" s="154"/>
      <c r="AJ308" s="872"/>
      <c r="AK308" s="875"/>
      <c r="AL308" s="875"/>
      <c r="AM308" s="401"/>
      <c r="AN308" s="410">
        <f t="shared" si="262"/>
        <v>0</v>
      </c>
      <c r="AO308" s="152" t="s">
        <v>181</v>
      </c>
      <c r="AP308" s="74"/>
      <c r="AQ308" s="152" t="s">
        <v>181</v>
      </c>
      <c r="AR308" s="400">
        <f t="shared" si="263"/>
        <v>0</v>
      </c>
      <c r="AS308" s="69" t="s">
        <v>181</v>
      </c>
      <c r="AT308" s="68" t="s">
        <v>181</v>
      </c>
      <c r="AU308" s="872"/>
      <c r="AV308" s="154"/>
      <c r="AW308" s="872"/>
      <c r="AX308" s="154"/>
      <c r="AY308" s="872"/>
      <c r="AZ308" s="875"/>
      <c r="BA308" s="875"/>
      <c r="BB308" s="401"/>
      <c r="BC308" s="410">
        <f t="shared" si="264"/>
        <v>0</v>
      </c>
      <c r="BD308" s="152" t="s">
        <v>181</v>
      </c>
      <c r="BE308" s="74"/>
      <c r="BF308" s="152" t="s">
        <v>181</v>
      </c>
      <c r="BG308" s="400">
        <f t="shared" si="265"/>
        <v>0</v>
      </c>
      <c r="BH308" s="69" t="s">
        <v>181</v>
      </c>
      <c r="BI308" s="68" t="s">
        <v>181</v>
      </c>
      <c r="BJ308" s="872"/>
      <c r="BK308" s="154"/>
      <c r="BL308" s="872"/>
      <c r="BM308" s="154"/>
      <c r="BN308" s="872"/>
      <c r="BO308" s="875"/>
      <c r="BP308" s="875"/>
      <c r="BQ308" s="401"/>
      <c r="BR308" s="410">
        <f t="shared" si="266"/>
        <v>0</v>
      </c>
      <c r="BS308" s="152" t="s">
        <v>181</v>
      </c>
      <c r="BT308" s="74"/>
      <c r="BU308" s="152" t="s">
        <v>181</v>
      </c>
      <c r="BV308" s="400">
        <f t="shared" si="267"/>
        <v>0</v>
      </c>
      <c r="BW308" s="69" t="s">
        <v>181</v>
      </c>
      <c r="BX308" s="68" t="s">
        <v>181</v>
      </c>
      <c r="BY308" s="872"/>
      <c r="BZ308" s="154"/>
      <c r="CA308" s="872"/>
      <c r="CB308" s="154"/>
      <c r="CC308" s="872"/>
      <c r="CD308" s="875"/>
      <c r="CE308" s="875"/>
      <c r="CF308" s="401"/>
      <c r="CG308" s="410">
        <f t="shared" si="268"/>
        <v>0</v>
      </c>
      <c r="CH308" s="152" t="s">
        <v>181</v>
      </c>
      <c r="CI308" s="74"/>
      <c r="CJ308" s="152" t="s">
        <v>181</v>
      </c>
      <c r="CK308" s="400">
        <f t="shared" si="269"/>
        <v>0</v>
      </c>
      <c r="CL308" s="69" t="s">
        <v>181</v>
      </c>
      <c r="CM308" s="185" t="s">
        <v>181</v>
      </c>
      <c r="CN308" s="185"/>
      <c r="CO308" s="185"/>
      <c r="CP308" s="661" t="s">
        <v>181</v>
      </c>
      <c r="CQ308" s="188" t="s">
        <v>181</v>
      </c>
      <c r="CR308" s="729"/>
      <c r="CS308" s="56" t="s">
        <v>181</v>
      </c>
      <c r="CT308" s="132" t="s">
        <v>181</v>
      </c>
      <c r="CU308" s="132" t="s">
        <v>181</v>
      </c>
      <c r="CV308" s="132" t="s">
        <v>181</v>
      </c>
      <c r="CW308" s="132" t="s">
        <v>181</v>
      </c>
      <c r="CX308" s="132" t="s">
        <v>181</v>
      </c>
      <c r="CY308" s="132" t="s">
        <v>181</v>
      </c>
      <c r="CZ308" s="127"/>
      <c r="DA308" s="127"/>
      <c r="DB308" s="127"/>
      <c r="DC308" s="127"/>
      <c r="DD308" s="127"/>
      <c r="DE308" s="127"/>
      <c r="DF308" s="127"/>
      <c r="DG308" s="127"/>
      <c r="DH308" s="127"/>
      <c r="DI308" s="127"/>
      <c r="DJ308" s="127"/>
      <c r="DK308" s="127"/>
      <c r="DL308" s="127"/>
      <c r="DM308" s="127"/>
      <c r="DN308" s="127"/>
      <c r="DO308" s="127"/>
      <c r="DP308" s="127"/>
      <c r="DQ308" s="127"/>
      <c r="DR308" s="127"/>
      <c r="DS308" s="127"/>
      <c r="DT308" s="127"/>
      <c r="DU308" s="127"/>
      <c r="DV308" s="127"/>
      <c r="DW308" s="127"/>
      <c r="DX308" s="127"/>
      <c r="DY308" s="127"/>
      <c r="DZ308" s="127"/>
      <c r="EA308" s="127"/>
      <c r="EB308" s="127"/>
      <c r="EC308" s="132" t="s">
        <v>181</v>
      </c>
      <c r="ED308" s="127"/>
      <c r="EE308" s="127"/>
      <c r="EF308" s="127"/>
      <c r="EG308" s="127"/>
      <c r="EH308" s="127"/>
      <c r="EI308" s="127"/>
      <c r="EJ308" s="127"/>
      <c r="EK308" s="127"/>
      <c r="EL308" s="127"/>
      <c r="EM308" s="127"/>
      <c r="EN308" s="127"/>
      <c r="EO308" s="127"/>
      <c r="EP308" s="127"/>
      <c r="EQ308" s="127"/>
      <c r="ER308" s="127"/>
      <c r="ES308" s="127"/>
      <c r="ET308" s="127"/>
      <c r="EU308" s="127"/>
      <c r="EV308" s="127"/>
      <c r="EW308" s="127"/>
      <c r="EX308" s="127"/>
      <c r="EY308" s="127"/>
      <c r="EZ308" s="127"/>
      <c r="FA308" s="127"/>
      <c r="FB308" s="127"/>
      <c r="FC308" s="127"/>
      <c r="FD308" s="127"/>
      <c r="FE308" s="127"/>
      <c r="FF308" s="127"/>
      <c r="FG308" s="127"/>
      <c r="FH308" s="127"/>
      <c r="FI308" s="127"/>
      <c r="FJ308" s="127"/>
      <c r="FK308" s="127"/>
      <c r="FL308" s="127"/>
    </row>
    <row r="309" spans="1:168" s="58" customFormat="1" ht="20.25" hidden="1" customHeight="1">
      <c r="A309" s="639"/>
      <c r="B309" s="720"/>
      <c r="C309" s="1076" t="s">
        <v>181</v>
      </c>
      <c r="D309" s="1236"/>
      <c r="E309" s="1236"/>
      <c r="F309" s="1236"/>
      <c r="G309" s="1236"/>
      <c r="H309" s="1236"/>
      <c r="I309" s="1236"/>
      <c r="J309" s="1236"/>
      <c r="K309" s="1236"/>
      <c r="L309" s="1236"/>
      <c r="M309" s="1236"/>
      <c r="N309" s="1237"/>
      <c r="O309" s="723" t="s">
        <v>181</v>
      </c>
      <c r="P309" s="68" t="s">
        <v>181</v>
      </c>
      <c r="Q309" s="872"/>
      <c r="R309" s="154"/>
      <c r="S309" s="872"/>
      <c r="T309" s="154"/>
      <c r="U309" s="872"/>
      <c r="V309" s="875"/>
      <c r="W309" s="875"/>
      <c r="X309" s="401"/>
      <c r="Y309" s="410">
        <f t="shared" si="260"/>
        <v>0</v>
      </c>
      <c r="Z309" s="152" t="s">
        <v>181</v>
      </c>
      <c r="AA309" s="74"/>
      <c r="AB309" s="152" t="s">
        <v>181</v>
      </c>
      <c r="AC309" s="400">
        <f t="shared" si="261"/>
        <v>0</v>
      </c>
      <c r="AD309" s="69" t="s">
        <v>181</v>
      </c>
      <c r="AE309" s="68" t="s">
        <v>181</v>
      </c>
      <c r="AF309" s="872"/>
      <c r="AG309" s="154"/>
      <c r="AH309" s="872"/>
      <c r="AI309" s="154"/>
      <c r="AJ309" s="872"/>
      <c r="AK309" s="875"/>
      <c r="AL309" s="875"/>
      <c r="AM309" s="401"/>
      <c r="AN309" s="410">
        <f t="shared" si="262"/>
        <v>0</v>
      </c>
      <c r="AO309" s="152" t="s">
        <v>181</v>
      </c>
      <c r="AP309" s="74"/>
      <c r="AQ309" s="152" t="s">
        <v>181</v>
      </c>
      <c r="AR309" s="400">
        <f t="shared" si="263"/>
        <v>0</v>
      </c>
      <c r="AS309" s="69" t="s">
        <v>181</v>
      </c>
      <c r="AT309" s="68" t="s">
        <v>181</v>
      </c>
      <c r="AU309" s="872"/>
      <c r="AV309" s="154"/>
      <c r="AW309" s="872"/>
      <c r="AX309" s="154"/>
      <c r="AY309" s="872"/>
      <c r="AZ309" s="875"/>
      <c r="BA309" s="875"/>
      <c r="BB309" s="401"/>
      <c r="BC309" s="410">
        <f t="shared" si="264"/>
        <v>0</v>
      </c>
      <c r="BD309" s="152" t="s">
        <v>181</v>
      </c>
      <c r="BE309" s="74"/>
      <c r="BF309" s="152" t="s">
        <v>181</v>
      </c>
      <c r="BG309" s="400">
        <f t="shared" si="265"/>
        <v>0</v>
      </c>
      <c r="BH309" s="69" t="s">
        <v>181</v>
      </c>
      <c r="BI309" s="68" t="s">
        <v>181</v>
      </c>
      <c r="BJ309" s="872"/>
      <c r="BK309" s="154"/>
      <c r="BL309" s="872"/>
      <c r="BM309" s="154"/>
      <c r="BN309" s="872"/>
      <c r="BO309" s="875"/>
      <c r="BP309" s="875"/>
      <c r="BQ309" s="401"/>
      <c r="BR309" s="410">
        <f t="shared" si="266"/>
        <v>0</v>
      </c>
      <c r="BS309" s="152" t="s">
        <v>181</v>
      </c>
      <c r="BT309" s="74"/>
      <c r="BU309" s="152" t="s">
        <v>181</v>
      </c>
      <c r="BV309" s="400">
        <f t="shared" si="267"/>
        <v>0</v>
      </c>
      <c r="BW309" s="69" t="s">
        <v>181</v>
      </c>
      <c r="BX309" s="68" t="s">
        <v>181</v>
      </c>
      <c r="BY309" s="872"/>
      <c r="BZ309" s="154"/>
      <c r="CA309" s="872"/>
      <c r="CB309" s="154"/>
      <c r="CC309" s="872"/>
      <c r="CD309" s="875"/>
      <c r="CE309" s="875"/>
      <c r="CF309" s="401"/>
      <c r="CG309" s="410">
        <f t="shared" si="268"/>
        <v>0</v>
      </c>
      <c r="CH309" s="152" t="s">
        <v>181</v>
      </c>
      <c r="CI309" s="74"/>
      <c r="CJ309" s="152" t="s">
        <v>181</v>
      </c>
      <c r="CK309" s="400">
        <f t="shared" si="269"/>
        <v>0</v>
      </c>
      <c r="CL309" s="69" t="s">
        <v>181</v>
      </c>
      <c r="CM309" s="185" t="s">
        <v>181</v>
      </c>
      <c r="CN309" s="185"/>
      <c r="CO309" s="185"/>
      <c r="CP309" s="661" t="s">
        <v>181</v>
      </c>
      <c r="CQ309" s="188" t="s">
        <v>181</v>
      </c>
      <c r="CR309" s="729"/>
      <c r="CS309" s="56" t="s">
        <v>181</v>
      </c>
      <c r="CT309" s="132" t="s">
        <v>181</v>
      </c>
      <c r="CU309" s="132" t="s">
        <v>181</v>
      </c>
      <c r="CV309" s="132" t="s">
        <v>181</v>
      </c>
      <c r="CW309" s="132" t="s">
        <v>181</v>
      </c>
      <c r="CX309" s="132" t="s">
        <v>181</v>
      </c>
      <c r="CY309" s="132" t="s">
        <v>181</v>
      </c>
      <c r="CZ309" s="127"/>
      <c r="DA309" s="127"/>
      <c r="DB309" s="127"/>
      <c r="DC309" s="127"/>
      <c r="DD309" s="127"/>
      <c r="DE309" s="127"/>
      <c r="DF309" s="127"/>
      <c r="DG309" s="127"/>
      <c r="DH309" s="127"/>
      <c r="DI309" s="127"/>
      <c r="DJ309" s="127"/>
      <c r="DK309" s="127"/>
      <c r="DL309" s="127"/>
      <c r="DM309" s="127"/>
      <c r="DN309" s="127"/>
      <c r="DO309" s="127"/>
      <c r="DP309" s="127"/>
      <c r="DQ309" s="127"/>
      <c r="DR309" s="127"/>
      <c r="DS309" s="127"/>
      <c r="DT309" s="127"/>
      <c r="DU309" s="127"/>
      <c r="DV309" s="127"/>
      <c r="DW309" s="127"/>
      <c r="DX309" s="127"/>
      <c r="DY309" s="127"/>
      <c r="DZ309" s="127"/>
      <c r="EA309" s="127"/>
      <c r="EB309" s="127"/>
      <c r="EC309" s="132" t="s">
        <v>181</v>
      </c>
      <c r="ED309" s="127"/>
      <c r="EE309" s="127"/>
      <c r="EF309" s="127"/>
      <c r="EG309" s="127"/>
      <c r="EH309" s="127"/>
      <c r="EI309" s="127"/>
      <c r="EJ309" s="127"/>
      <c r="EK309" s="127"/>
      <c r="EL309" s="127"/>
      <c r="EM309" s="127"/>
      <c r="EN309" s="127"/>
      <c r="EO309" s="127"/>
      <c r="EP309" s="127"/>
      <c r="EQ309" s="127"/>
      <c r="ER309" s="127"/>
      <c r="ES309" s="127"/>
      <c r="ET309" s="127"/>
      <c r="EU309" s="127"/>
      <c r="EV309" s="127"/>
      <c r="EW309" s="127"/>
      <c r="EX309" s="127"/>
      <c r="EY309" s="127"/>
      <c r="EZ309" s="127"/>
      <c r="FA309" s="127"/>
      <c r="FB309" s="127"/>
      <c r="FC309" s="127"/>
      <c r="FD309" s="127"/>
      <c r="FE309" s="127"/>
      <c r="FF309" s="127"/>
      <c r="FG309" s="127"/>
      <c r="FH309" s="127"/>
      <c r="FI309" s="127"/>
      <c r="FJ309" s="127"/>
      <c r="FK309" s="127"/>
      <c r="FL309" s="127"/>
    </row>
    <row r="310" spans="1:168" s="58" customFormat="1" ht="20.25" hidden="1" customHeight="1">
      <c r="A310" s="639"/>
      <c r="B310" s="720"/>
      <c r="C310" s="1076" t="s">
        <v>181</v>
      </c>
      <c r="D310" s="1236"/>
      <c r="E310" s="1236"/>
      <c r="F310" s="1236"/>
      <c r="G310" s="1236"/>
      <c r="H310" s="1236"/>
      <c r="I310" s="1236"/>
      <c r="J310" s="1236"/>
      <c r="K310" s="1236"/>
      <c r="L310" s="1236"/>
      <c r="M310" s="1236"/>
      <c r="N310" s="1237"/>
      <c r="O310" s="723" t="s">
        <v>181</v>
      </c>
      <c r="P310" s="68" t="s">
        <v>181</v>
      </c>
      <c r="Q310" s="872"/>
      <c r="R310" s="154"/>
      <c r="S310" s="872"/>
      <c r="T310" s="154"/>
      <c r="U310" s="872"/>
      <c r="V310" s="875"/>
      <c r="W310" s="875"/>
      <c r="X310" s="401"/>
      <c r="Y310" s="410">
        <f t="shared" si="260"/>
        <v>0</v>
      </c>
      <c r="Z310" s="152" t="s">
        <v>181</v>
      </c>
      <c r="AA310" s="74"/>
      <c r="AB310" s="152" t="s">
        <v>181</v>
      </c>
      <c r="AC310" s="400">
        <f t="shared" si="261"/>
        <v>0</v>
      </c>
      <c r="AD310" s="69" t="s">
        <v>181</v>
      </c>
      <c r="AE310" s="68" t="s">
        <v>181</v>
      </c>
      <c r="AF310" s="872"/>
      <c r="AG310" s="154"/>
      <c r="AH310" s="872"/>
      <c r="AI310" s="154"/>
      <c r="AJ310" s="872"/>
      <c r="AK310" s="875"/>
      <c r="AL310" s="875"/>
      <c r="AM310" s="401"/>
      <c r="AN310" s="410">
        <f t="shared" si="262"/>
        <v>0</v>
      </c>
      <c r="AO310" s="152" t="s">
        <v>181</v>
      </c>
      <c r="AP310" s="74"/>
      <c r="AQ310" s="152" t="s">
        <v>181</v>
      </c>
      <c r="AR310" s="400">
        <f t="shared" si="263"/>
        <v>0</v>
      </c>
      <c r="AS310" s="69" t="s">
        <v>181</v>
      </c>
      <c r="AT310" s="68" t="s">
        <v>181</v>
      </c>
      <c r="AU310" s="872"/>
      <c r="AV310" s="154"/>
      <c r="AW310" s="872"/>
      <c r="AX310" s="154"/>
      <c r="AY310" s="872"/>
      <c r="AZ310" s="875"/>
      <c r="BA310" s="875"/>
      <c r="BB310" s="401"/>
      <c r="BC310" s="410">
        <f t="shared" si="264"/>
        <v>0</v>
      </c>
      <c r="BD310" s="152" t="s">
        <v>181</v>
      </c>
      <c r="BE310" s="74"/>
      <c r="BF310" s="152" t="s">
        <v>181</v>
      </c>
      <c r="BG310" s="400">
        <f t="shared" si="265"/>
        <v>0</v>
      </c>
      <c r="BH310" s="69" t="s">
        <v>181</v>
      </c>
      <c r="BI310" s="68" t="s">
        <v>181</v>
      </c>
      <c r="BJ310" s="872"/>
      <c r="BK310" s="154"/>
      <c r="BL310" s="872"/>
      <c r="BM310" s="154"/>
      <c r="BN310" s="872"/>
      <c r="BO310" s="875"/>
      <c r="BP310" s="875"/>
      <c r="BQ310" s="401"/>
      <c r="BR310" s="410">
        <f t="shared" si="266"/>
        <v>0</v>
      </c>
      <c r="BS310" s="152" t="s">
        <v>181</v>
      </c>
      <c r="BT310" s="74"/>
      <c r="BU310" s="152" t="s">
        <v>181</v>
      </c>
      <c r="BV310" s="400">
        <f t="shared" si="267"/>
        <v>0</v>
      </c>
      <c r="BW310" s="69" t="s">
        <v>181</v>
      </c>
      <c r="BX310" s="68" t="s">
        <v>181</v>
      </c>
      <c r="BY310" s="872"/>
      <c r="BZ310" s="154"/>
      <c r="CA310" s="872"/>
      <c r="CB310" s="154"/>
      <c r="CC310" s="872"/>
      <c r="CD310" s="875"/>
      <c r="CE310" s="875"/>
      <c r="CF310" s="401"/>
      <c r="CG310" s="410">
        <f t="shared" si="268"/>
        <v>0</v>
      </c>
      <c r="CH310" s="152" t="s">
        <v>181</v>
      </c>
      <c r="CI310" s="74"/>
      <c r="CJ310" s="152" t="s">
        <v>181</v>
      </c>
      <c r="CK310" s="400">
        <f t="shared" si="269"/>
        <v>0</v>
      </c>
      <c r="CL310" s="69" t="s">
        <v>181</v>
      </c>
      <c r="CM310" s="185" t="s">
        <v>181</v>
      </c>
      <c r="CN310" s="185"/>
      <c r="CO310" s="185"/>
      <c r="CP310" s="661" t="s">
        <v>181</v>
      </c>
      <c r="CQ310" s="188" t="s">
        <v>181</v>
      </c>
      <c r="CR310" s="729"/>
      <c r="CS310" s="56" t="s">
        <v>181</v>
      </c>
      <c r="CT310" s="132" t="s">
        <v>181</v>
      </c>
      <c r="CU310" s="132" t="s">
        <v>181</v>
      </c>
      <c r="CV310" s="132" t="s">
        <v>181</v>
      </c>
      <c r="CW310" s="132" t="s">
        <v>181</v>
      </c>
      <c r="CX310" s="132" t="s">
        <v>181</v>
      </c>
      <c r="CY310" s="132" t="s">
        <v>181</v>
      </c>
      <c r="CZ310" s="127"/>
      <c r="DA310" s="127"/>
      <c r="DB310" s="127"/>
      <c r="DC310" s="127"/>
      <c r="DD310" s="127"/>
      <c r="DE310" s="127"/>
      <c r="DF310" s="127"/>
      <c r="DG310" s="127"/>
      <c r="DH310" s="127"/>
      <c r="DI310" s="127"/>
      <c r="DJ310" s="127"/>
      <c r="DK310" s="127"/>
      <c r="DL310" s="127"/>
      <c r="DM310" s="127"/>
      <c r="DN310" s="127"/>
      <c r="DO310" s="127"/>
      <c r="DP310" s="127"/>
      <c r="DQ310" s="127"/>
      <c r="DR310" s="127"/>
      <c r="DS310" s="127"/>
      <c r="DT310" s="127"/>
      <c r="DU310" s="127"/>
      <c r="DV310" s="127"/>
      <c r="DW310" s="127"/>
      <c r="DX310" s="127"/>
      <c r="DY310" s="127"/>
      <c r="DZ310" s="127"/>
      <c r="EA310" s="127"/>
      <c r="EB310" s="127"/>
      <c r="EC310" s="132" t="s">
        <v>181</v>
      </c>
      <c r="ED310" s="127"/>
      <c r="EE310" s="127"/>
      <c r="EF310" s="127"/>
      <c r="EG310" s="127"/>
      <c r="EH310" s="127"/>
      <c r="EI310" s="127"/>
      <c r="EJ310" s="127"/>
      <c r="EK310" s="127"/>
      <c r="EL310" s="127"/>
      <c r="EM310" s="127"/>
      <c r="EN310" s="127"/>
      <c r="EO310" s="127"/>
      <c r="EP310" s="127"/>
      <c r="EQ310" s="127"/>
      <c r="ER310" s="127"/>
      <c r="ES310" s="127"/>
      <c r="ET310" s="127"/>
      <c r="EU310" s="127"/>
      <c r="EV310" s="127"/>
      <c r="EW310" s="127"/>
      <c r="EX310" s="127"/>
      <c r="EY310" s="127"/>
      <c r="EZ310" s="127"/>
      <c r="FA310" s="127"/>
      <c r="FB310" s="127"/>
      <c r="FC310" s="127"/>
      <c r="FD310" s="127"/>
      <c r="FE310" s="127"/>
      <c r="FF310" s="127"/>
      <c r="FG310" s="127"/>
      <c r="FH310" s="127"/>
      <c r="FI310" s="127"/>
      <c r="FJ310" s="127"/>
      <c r="FK310" s="127"/>
      <c r="FL310" s="127"/>
    </row>
    <row r="311" spans="1:168" s="58" customFormat="1" ht="20.25" hidden="1" customHeight="1">
      <c r="A311" s="639"/>
      <c r="B311" s="720"/>
      <c r="C311" s="1076" t="s">
        <v>181</v>
      </c>
      <c r="D311" s="1236"/>
      <c r="E311" s="1236"/>
      <c r="F311" s="1236"/>
      <c r="G311" s="1236"/>
      <c r="H311" s="1236"/>
      <c r="I311" s="1236"/>
      <c r="J311" s="1236"/>
      <c r="K311" s="1236"/>
      <c r="L311" s="1236"/>
      <c r="M311" s="1236"/>
      <c r="N311" s="1237"/>
      <c r="O311" s="723" t="s">
        <v>181</v>
      </c>
      <c r="P311" s="68" t="s">
        <v>181</v>
      </c>
      <c r="Q311" s="872"/>
      <c r="R311" s="154"/>
      <c r="S311" s="872"/>
      <c r="T311" s="154"/>
      <c r="U311" s="872"/>
      <c r="V311" s="875"/>
      <c r="W311" s="875"/>
      <c r="X311" s="401"/>
      <c r="Y311" s="410">
        <f t="shared" si="260"/>
        <v>0</v>
      </c>
      <c r="Z311" s="152" t="s">
        <v>181</v>
      </c>
      <c r="AA311" s="74"/>
      <c r="AB311" s="152" t="s">
        <v>181</v>
      </c>
      <c r="AC311" s="400">
        <f t="shared" si="261"/>
        <v>0</v>
      </c>
      <c r="AD311" s="69" t="s">
        <v>181</v>
      </c>
      <c r="AE311" s="68" t="s">
        <v>181</v>
      </c>
      <c r="AF311" s="872"/>
      <c r="AG311" s="154"/>
      <c r="AH311" s="872"/>
      <c r="AI311" s="154"/>
      <c r="AJ311" s="872"/>
      <c r="AK311" s="875"/>
      <c r="AL311" s="875"/>
      <c r="AM311" s="401"/>
      <c r="AN311" s="410">
        <f t="shared" si="262"/>
        <v>0</v>
      </c>
      <c r="AO311" s="152" t="s">
        <v>181</v>
      </c>
      <c r="AP311" s="74"/>
      <c r="AQ311" s="152" t="s">
        <v>181</v>
      </c>
      <c r="AR311" s="400">
        <f t="shared" si="263"/>
        <v>0</v>
      </c>
      <c r="AS311" s="69" t="s">
        <v>181</v>
      </c>
      <c r="AT311" s="68" t="s">
        <v>181</v>
      </c>
      <c r="AU311" s="872"/>
      <c r="AV311" s="154"/>
      <c r="AW311" s="872"/>
      <c r="AX311" s="154"/>
      <c r="AY311" s="872"/>
      <c r="AZ311" s="875"/>
      <c r="BA311" s="875"/>
      <c r="BB311" s="401"/>
      <c r="BC311" s="410">
        <f t="shared" si="264"/>
        <v>0</v>
      </c>
      <c r="BD311" s="152" t="s">
        <v>181</v>
      </c>
      <c r="BE311" s="74"/>
      <c r="BF311" s="152" t="s">
        <v>181</v>
      </c>
      <c r="BG311" s="400">
        <f t="shared" si="265"/>
        <v>0</v>
      </c>
      <c r="BH311" s="69" t="s">
        <v>181</v>
      </c>
      <c r="BI311" s="68" t="s">
        <v>181</v>
      </c>
      <c r="BJ311" s="872"/>
      <c r="BK311" s="154"/>
      <c r="BL311" s="872"/>
      <c r="BM311" s="154"/>
      <c r="BN311" s="872"/>
      <c r="BO311" s="875"/>
      <c r="BP311" s="875"/>
      <c r="BQ311" s="401"/>
      <c r="BR311" s="410">
        <f t="shared" si="266"/>
        <v>0</v>
      </c>
      <c r="BS311" s="152" t="s">
        <v>181</v>
      </c>
      <c r="BT311" s="74"/>
      <c r="BU311" s="152" t="s">
        <v>181</v>
      </c>
      <c r="BV311" s="400">
        <f t="shared" si="267"/>
        <v>0</v>
      </c>
      <c r="BW311" s="69" t="s">
        <v>181</v>
      </c>
      <c r="BX311" s="68" t="s">
        <v>181</v>
      </c>
      <c r="BY311" s="872"/>
      <c r="BZ311" s="154"/>
      <c r="CA311" s="872"/>
      <c r="CB311" s="154"/>
      <c r="CC311" s="872"/>
      <c r="CD311" s="875"/>
      <c r="CE311" s="875"/>
      <c r="CF311" s="401"/>
      <c r="CG311" s="410">
        <f t="shared" si="268"/>
        <v>0</v>
      </c>
      <c r="CH311" s="152" t="s">
        <v>181</v>
      </c>
      <c r="CI311" s="74"/>
      <c r="CJ311" s="152" t="s">
        <v>181</v>
      </c>
      <c r="CK311" s="400">
        <f t="shared" si="269"/>
        <v>0</v>
      </c>
      <c r="CL311" s="69" t="s">
        <v>181</v>
      </c>
      <c r="CM311" s="185" t="s">
        <v>181</v>
      </c>
      <c r="CN311" s="185"/>
      <c r="CO311" s="185"/>
      <c r="CP311" s="661" t="s">
        <v>181</v>
      </c>
      <c r="CQ311" s="188" t="s">
        <v>181</v>
      </c>
      <c r="CR311" s="729"/>
      <c r="CS311" s="56" t="s">
        <v>181</v>
      </c>
      <c r="CT311" s="132" t="s">
        <v>181</v>
      </c>
      <c r="CU311" s="132" t="s">
        <v>181</v>
      </c>
      <c r="CV311" s="132" t="s">
        <v>181</v>
      </c>
      <c r="CW311" s="132" t="s">
        <v>181</v>
      </c>
      <c r="CX311" s="132" t="s">
        <v>181</v>
      </c>
      <c r="CY311" s="132" t="s">
        <v>181</v>
      </c>
      <c r="CZ311" s="127"/>
      <c r="DA311" s="127"/>
      <c r="DB311" s="127"/>
      <c r="DC311" s="127"/>
      <c r="DD311" s="127"/>
      <c r="DE311" s="127"/>
      <c r="DF311" s="127"/>
      <c r="DG311" s="127"/>
      <c r="DH311" s="127"/>
      <c r="DI311" s="127"/>
      <c r="DJ311" s="127"/>
      <c r="DK311" s="127"/>
      <c r="DL311" s="127"/>
      <c r="DM311" s="127"/>
      <c r="DN311" s="127"/>
      <c r="DO311" s="127"/>
      <c r="DP311" s="127"/>
      <c r="DQ311" s="127"/>
      <c r="DR311" s="127"/>
      <c r="DS311" s="127"/>
      <c r="DT311" s="127"/>
      <c r="DU311" s="127"/>
      <c r="DV311" s="127"/>
      <c r="DW311" s="127"/>
      <c r="DX311" s="127"/>
      <c r="DY311" s="127"/>
      <c r="DZ311" s="127"/>
      <c r="EA311" s="127"/>
      <c r="EB311" s="127"/>
      <c r="EC311" s="132" t="s">
        <v>181</v>
      </c>
      <c r="ED311" s="127"/>
      <c r="EE311" s="127"/>
      <c r="EF311" s="127"/>
      <c r="EG311" s="127"/>
      <c r="EH311" s="127"/>
      <c r="EI311" s="127"/>
      <c r="EJ311" s="127"/>
      <c r="EK311" s="127"/>
      <c r="EL311" s="127"/>
      <c r="EM311" s="127"/>
      <c r="EN311" s="127"/>
      <c r="EO311" s="127"/>
      <c r="EP311" s="127"/>
      <c r="EQ311" s="127"/>
      <c r="ER311" s="127"/>
      <c r="ES311" s="127"/>
      <c r="ET311" s="127"/>
      <c r="EU311" s="127"/>
      <c r="EV311" s="127"/>
      <c r="EW311" s="127"/>
      <c r="EX311" s="127"/>
      <c r="EY311" s="127"/>
      <c r="EZ311" s="127"/>
      <c r="FA311" s="127"/>
      <c r="FB311" s="127"/>
      <c r="FC311" s="127"/>
      <c r="FD311" s="127"/>
      <c r="FE311" s="127"/>
      <c r="FF311" s="127"/>
      <c r="FG311" s="127"/>
      <c r="FH311" s="127"/>
      <c r="FI311" s="127"/>
      <c r="FJ311" s="127"/>
      <c r="FK311" s="127"/>
      <c r="FL311" s="127"/>
    </row>
    <row r="312" spans="1:168" s="58" customFormat="1" ht="20.25" hidden="1" customHeight="1">
      <c r="A312" s="639"/>
      <c r="B312" s="720"/>
      <c r="C312" s="1076" t="s">
        <v>181</v>
      </c>
      <c r="D312" s="1236"/>
      <c r="E312" s="1236"/>
      <c r="F312" s="1236"/>
      <c r="G312" s="1236"/>
      <c r="H312" s="1236"/>
      <c r="I312" s="1236"/>
      <c r="J312" s="1236"/>
      <c r="K312" s="1236"/>
      <c r="L312" s="1236"/>
      <c r="M312" s="1236"/>
      <c r="N312" s="1237"/>
      <c r="O312" s="723" t="s">
        <v>181</v>
      </c>
      <c r="P312" s="68" t="s">
        <v>181</v>
      </c>
      <c r="Q312" s="872"/>
      <c r="R312" s="154"/>
      <c r="S312" s="872"/>
      <c r="T312" s="154"/>
      <c r="U312" s="872"/>
      <c r="V312" s="875"/>
      <c r="W312" s="875"/>
      <c r="X312" s="401"/>
      <c r="Y312" s="410">
        <f t="shared" si="260"/>
        <v>0</v>
      </c>
      <c r="Z312" s="152" t="s">
        <v>181</v>
      </c>
      <c r="AA312" s="74"/>
      <c r="AB312" s="152" t="s">
        <v>181</v>
      </c>
      <c r="AC312" s="400">
        <f t="shared" si="261"/>
        <v>0</v>
      </c>
      <c r="AD312" s="69" t="s">
        <v>181</v>
      </c>
      <c r="AE312" s="68" t="s">
        <v>181</v>
      </c>
      <c r="AF312" s="872"/>
      <c r="AG312" s="154"/>
      <c r="AH312" s="872"/>
      <c r="AI312" s="154"/>
      <c r="AJ312" s="872"/>
      <c r="AK312" s="875"/>
      <c r="AL312" s="875"/>
      <c r="AM312" s="401"/>
      <c r="AN312" s="410">
        <f t="shared" si="262"/>
        <v>0</v>
      </c>
      <c r="AO312" s="152" t="s">
        <v>181</v>
      </c>
      <c r="AP312" s="74"/>
      <c r="AQ312" s="152" t="s">
        <v>181</v>
      </c>
      <c r="AR312" s="400">
        <f t="shared" si="263"/>
        <v>0</v>
      </c>
      <c r="AS312" s="69" t="s">
        <v>181</v>
      </c>
      <c r="AT312" s="68" t="s">
        <v>181</v>
      </c>
      <c r="AU312" s="872"/>
      <c r="AV312" s="154"/>
      <c r="AW312" s="872"/>
      <c r="AX312" s="154"/>
      <c r="AY312" s="872"/>
      <c r="AZ312" s="875"/>
      <c r="BA312" s="875"/>
      <c r="BB312" s="401"/>
      <c r="BC312" s="410">
        <f t="shared" si="264"/>
        <v>0</v>
      </c>
      <c r="BD312" s="152" t="s">
        <v>181</v>
      </c>
      <c r="BE312" s="74"/>
      <c r="BF312" s="152" t="s">
        <v>181</v>
      </c>
      <c r="BG312" s="400">
        <f t="shared" si="265"/>
        <v>0</v>
      </c>
      <c r="BH312" s="69" t="s">
        <v>181</v>
      </c>
      <c r="BI312" s="68" t="s">
        <v>181</v>
      </c>
      <c r="BJ312" s="872"/>
      <c r="BK312" s="154"/>
      <c r="BL312" s="872"/>
      <c r="BM312" s="154"/>
      <c r="BN312" s="872"/>
      <c r="BO312" s="875"/>
      <c r="BP312" s="875"/>
      <c r="BQ312" s="401"/>
      <c r="BR312" s="410">
        <f t="shared" si="266"/>
        <v>0</v>
      </c>
      <c r="BS312" s="152" t="s">
        <v>181</v>
      </c>
      <c r="BT312" s="74"/>
      <c r="BU312" s="152" t="s">
        <v>181</v>
      </c>
      <c r="BV312" s="400">
        <f t="shared" si="267"/>
        <v>0</v>
      </c>
      <c r="BW312" s="69" t="s">
        <v>181</v>
      </c>
      <c r="BX312" s="68" t="s">
        <v>181</v>
      </c>
      <c r="BY312" s="872"/>
      <c r="BZ312" s="154"/>
      <c r="CA312" s="872"/>
      <c r="CB312" s="154"/>
      <c r="CC312" s="872"/>
      <c r="CD312" s="875"/>
      <c r="CE312" s="875"/>
      <c r="CF312" s="401"/>
      <c r="CG312" s="410">
        <f t="shared" si="268"/>
        <v>0</v>
      </c>
      <c r="CH312" s="152" t="s">
        <v>181</v>
      </c>
      <c r="CI312" s="74"/>
      <c r="CJ312" s="152" t="s">
        <v>181</v>
      </c>
      <c r="CK312" s="400">
        <f t="shared" si="269"/>
        <v>0</v>
      </c>
      <c r="CL312" s="69" t="s">
        <v>181</v>
      </c>
      <c r="CM312" s="185" t="s">
        <v>181</v>
      </c>
      <c r="CN312" s="185"/>
      <c r="CO312" s="185"/>
      <c r="CP312" s="661" t="s">
        <v>181</v>
      </c>
      <c r="CQ312" s="188" t="s">
        <v>181</v>
      </c>
      <c r="CR312" s="729"/>
      <c r="CS312" s="56" t="s">
        <v>181</v>
      </c>
      <c r="CT312" s="132" t="s">
        <v>181</v>
      </c>
      <c r="CU312" s="132" t="s">
        <v>181</v>
      </c>
      <c r="CV312" s="132" t="s">
        <v>181</v>
      </c>
      <c r="CW312" s="132" t="s">
        <v>181</v>
      </c>
      <c r="CX312" s="132" t="s">
        <v>181</v>
      </c>
      <c r="CY312" s="132" t="s">
        <v>181</v>
      </c>
      <c r="CZ312" s="127"/>
      <c r="DA312" s="127"/>
      <c r="DB312" s="127"/>
      <c r="DC312" s="127"/>
      <c r="DD312" s="127"/>
      <c r="DE312" s="127"/>
      <c r="DF312" s="127"/>
      <c r="DG312" s="127"/>
      <c r="DH312" s="127"/>
      <c r="DI312" s="127"/>
      <c r="DJ312" s="127"/>
      <c r="DK312" s="127"/>
      <c r="DL312" s="127"/>
      <c r="DM312" s="127"/>
      <c r="DN312" s="127"/>
      <c r="DO312" s="127"/>
      <c r="DP312" s="127"/>
      <c r="DQ312" s="127"/>
      <c r="DR312" s="127"/>
      <c r="DS312" s="127"/>
      <c r="DT312" s="127"/>
      <c r="DU312" s="127"/>
      <c r="DV312" s="127"/>
      <c r="DW312" s="127"/>
      <c r="DX312" s="127"/>
      <c r="DY312" s="127"/>
      <c r="DZ312" s="127"/>
      <c r="EA312" s="127"/>
      <c r="EB312" s="127"/>
      <c r="EC312" s="132" t="s">
        <v>181</v>
      </c>
      <c r="ED312" s="127"/>
      <c r="EE312" s="127"/>
      <c r="EF312" s="127"/>
      <c r="EG312" s="127"/>
      <c r="EH312" s="127"/>
      <c r="EI312" s="127"/>
      <c r="EJ312" s="127"/>
      <c r="EK312" s="127"/>
      <c r="EL312" s="127"/>
      <c r="EM312" s="127"/>
      <c r="EN312" s="127"/>
      <c r="EO312" s="127"/>
      <c r="EP312" s="127"/>
      <c r="EQ312" s="127"/>
      <c r="ER312" s="127"/>
      <c r="ES312" s="127"/>
      <c r="ET312" s="127"/>
      <c r="EU312" s="127"/>
      <c r="EV312" s="127"/>
      <c r="EW312" s="127"/>
      <c r="EX312" s="127"/>
      <c r="EY312" s="127"/>
      <c r="EZ312" s="127"/>
      <c r="FA312" s="127"/>
      <c r="FB312" s="127"/>
      <c r="FC312" s="127"/>
      <c r="FD312" s="127"/>
      <c r="FE312" s="127"/>
      <c r="FF312" s="127"/>
      <c r="FG312" s="127"/>
      <c r="FH312" s="127"/>
      <c r="FI312" s="127"/>
      <c r="FJ312" s="127"/>
      <c r="FK312" s="127"/>
      <c r="FL312" s="127"/>
    </row>
    <row r="313" spans="1:168" s="58" customFormat="1" ht="20.25" hidden="1" customHeight="1">
      <c r="A313" s="639"/>
      <c r="B313" s="720"/>
      <c r="C313" s="1076" t="s">
        <v>181</v>
      </c>
      <c r="D313" s="1236"/>
      <c r="E313" s="1236"/>
      <c r="F313" s="1236"/>
      <c r="G313" s="1236"/>
      <c r="H313" s="1236"/>
      <c r="I313" s="1236"/>
      <c r="J313" s="1236"/>
      <c r="K313" s="1236"/>
      <c r="L313" s="1236"/>
      <c r="M313" s="1236"/>
      <c r="N313" s="1237"/>
      <c r="O313" s="723" t="s">
        <v>181</v>
      </c>
      <c r="P313" s="68" t="s">
        <v>181</v>
      </c>
      <c r="Q313" s="872"/>
      <c r="R313" s="154"/>
      <c r="S313" s="872"/>
      <c r="T313" s="154"/>
      <c r="U313" s="872"/>
      <c r="V313" s="875"/>
      <c r="W313" s="875"/>
      <c r="X313" s="401"/>
      <c r="Y313" s="410">
        <f t="shared" si="260"/>
        <v>0</v>
      </c>
      <c r="Z313" s="152" t="s">
        <v>181</v>
      </c>
      <c r="AA313" s="74"/>
      <c r="AB313" s="152" t="s">
        <v>181</v>
      </c>
      <c r="AC313" s="400">
        <f t="shared" si="261"/>
        <v>0</v>
      </c>
      <c r="AD313" s="69" t="s">
        <v>181</v>
      </c>
      <c r="AE313" s="68" t="s">
        <v>181</v>
      </c>
      <c r="AF313" s="872"/>
      <c r="AG313" s="154"/>
      <c r="AH313" s="872"/>
      <c r="AI313" s="154"/>
      <c r="AJ313" s="872"/>
      <c r="AK313" s="875"/>
      <c r="AL313" s="875"/>
      <c r="AM313" s="401"/>
      <c r="AN313" s="410">
        <f t="shared" si="262"/>
        <v>0</v>
      </c>
      <c r="AO313" s="152" t="s">
        <v>181</v>
      </c>
      <c r="AP313" s="74"/>
      <c r="AQ313" s="152" t="s">
        <v>181</v>
      </c>
      <c r="AR313" s="400">
        <f t="shared" si="263"/>
        <v>0</v>
      </c>
      <c r="AS313" s="69" t="s">
        <v>181</v>
      </c>
      <c r="AT313" s="68" t="s">
        <v>181</v>
      </c>
      <c r="AU313" s="872"/>
      <c r="AV313" s="154"/>
      <c r="AW313" s="872"/>
      <c r="AX313" s="154"/>
      <c r="AY313" s="872"/>
      <c r="AZ313" s="875"/>
      <c r="BA313" s="875"/>
      <c r="BB313" s="401"/>
      <c r="BC313" s="410">
        <f t="shared" si="264"/>
        <v>0</v>
      </c>
      <c r="BD313" s="152" t="s">
        <v>181</v>
      </c>
      <c r="BE313" s="74"/>
      <c r="BF313" s="152" t="s">
        <v>181</v>
      </c>
      <c r="BG313" s="400">
        <f t="shared" si="265"/>
        <v>0</v>
      </c>
      <c r="BH313" s="69" t="s">
        <v>181</v>
      </c>
      <c r="BI313" s="68" t="s">
        <v>181</v>
      </c>
      <c r="BJ313" s="872"/>
      <c r="BK313" s="154"/>
      <c r="BL313" s="872"/>
      <c r="BM313" s="154"/>
      <c r="BN313" s="872"/>
      <c r="BO313" s="875"/>
      <c r="BP313" s="875"/>
      <c r="BQ313" s="401"/>
      <c r="BR313" s="410">
        <f t="shared" si="266"/>
        <v>0</v>
      </c>
      <c r="BS313" s="152" t="s">
        <v>181</v>
      </c>
      <c r="BT313" s="74"/>
      <c r="BU313" s="152" t="s">
        <v>181</v>
      </c>
      <c r="BV313" s="400">
        <f t="shared" si="267"/>
        <v>0</v>
      </c>
      <c r="BW313" s="69" t="s">
        <v>181</v>
      </c>
      <c r="BX313" s="68" t="s">
        <v>181</v>
      </c>
      <c r="BY313" s="872"/>
      <c r="BZ313" s="154"/>
      <c r="CA313" s="872"/>
      <c r="CB313" s="154"/>
      <c r="CC313" s="872"/>
      <c r="CD313" s="875"/>
      <c r="CE313" s="875"/>
      <c r="CF313" s="401"/>
      <c r="CG313" s="410">
        <f t="shared" si="268"/>
        <v>0</v>
      </c>
      <c r="CH313" s="152" t="s">
        <v>181</v>
      </c>
      <c r="CI313" s="74"/>
      <c r="CJ313" s="152" t="s">
        <v>181</v>
      </c>
      <c r="CK313" s="400">
        <f t="shared" si="269"/>
        <v>0</v>
      </c>
      <c r="CL313" s="69" t="s">
        <v>181</v>
      </c>
      <c r="CM313" s="185" t="s">
        <v>181</v>
      </c>
      <c r="CN313" s="185"/>
      <c r="CO313" s="185"/>
      <c r="CP313" s="661" t="s">
        <v>181</v>
      </c>
      <c r="CQ313" s="188" t="s">
        <v>181</v>
      </c>
      <c r="CR313" s="729"/>
      <c r="CS313" s="56" t="s">
        <v>181</v>
      </c>
      <c r="CT313" s="132" t="s">
        <v>181</v>
      </c>
      <c r="CU313" s="132" t="s">
        <v>181</v>
      </c>
      <c r="CV313" s="132" t="s">
        <v>181</v>
      </c>
      <c r="CW313" s="132" t="s">
        <v>181</v>
      </c>
      <c r="CX313" s="132" t="s">
        <v>181</v>
      </c>
      <c r="CY313" s="132" t="s">
        <v>181</v>
      </c>
      <c r="CZ313" s="127"/>
      <c r="DA313" s="127"/>
      <c r="DB313" s="127"/>
      <c r="DC313" s="127"/>
      <c r="DD313" s="127"/>
      <c r="DE313" s="127"/>
      <c r="DF313" s="127"/>
      <c r="DG313" s="127"/>
      <c r="DH313" s="127"/>
      <c r="DI313" s="127"/>
      <c r="DJ313" s="127"/>
      <c r="DK313" s="127"/>
      <c r="DL313" s="127"/>
      <c r="DM313" s="127"/>
      <c r="DN313" s="127"/>
      <c r="DO313" s="127"/>
      <c r="DP313" s="127"/>
      <c r="DQ313" s="127"/>
      <c r="DR313" s="127"/>
      <c r="DS313" s="127"/>
      <c r="DT313" s="127"/>
      <c r="DU313" s="127"/>
      <c r="DV313" s="127"/>
      <c r="DW313" s="127"/>
      <c r="DX313" s="127"/>
      <c r="DY313" s="127"/>
      <c r="DZ313" s="127"/>
      <c r="EA313" s="127"/>
      <c r="EB313" s="127"/>
      <c r="EC313" s="132" t="s">
        <v>181</v>
      </c>
      <c r="ED313" s="127"/>
      <c r="EE313" s="127"/>
      <c r="EF313" s="127"/>
      <c r="EG313" s="127"/>
      <c r="EH313" s="127"/>
      <c r="EI313" s="127"/>
      <c r="EJ313" s="127"/>
      <c r="EK313" s="127"/>
      <c r="EL313" s="127"/>
      <c r="EM313" s="127"/>
      <c r="EN313" s="127"/>
      <c r="EO313" s="127"/>
      <c r="EP313" s="127"/>
      <c r="EQ313" s="127"/>
      <c r="ER313" s="127"/>
      <c r="ES313" s="127"/>
      <c r="ET313" s="127"/>
      <c r="EU313" s="127"/>
      <c r="EV313" s="127"/>
      <c r="EW313" s="127"/>
      <c r="EX313" s="127"/>
      <c r="EY313" s="127"/>
      <c r="EZ313" s="127"/>
      <c r="FA313" s="127"/>
      <c r="FB313" s="127"/>
      <c r="FC313" s="127"/>
      <c r="FD313" s="127"/>
      <c r="FE313" s="127"/>
      <c r="FF313" s="127"/>
      <c r="FG313" s="127"/>
      <c r="FH313" s="127"/>
      <c r="FI313" s="127"/>
      <c r="FJ313" s="127"/>
      <c r="FK313" s="127"/>
      <c r="FL313" s="127"/>
    </row>
    <row r="314" spans="1:168" s="58" customFormat="1" ht="20.25" hidden="1" customHeight="1">
      <c r="A314" s="639"/>
      <c r="B314" s="720"/>
      <c r="C314" s="1076" t="s">
        <v>181</v>
      </c>
      <c r="D314" s="1236"/>
      <c r="E314" s="1236"/>
      <c r="F314" s="1236"/>
      <c r="G314" s="1236"/>
      <c r="H314" s="1236"/>
      <c r="I314" s="1236"/>
      <c r="J314" s="1236"/>
      <c r="K314" s="1236"/>
      <c r="L314" s="1236"/>
      <c r="M314" s="1236"/>
      <c r="N314" s="1237"/>
      <c r="O314" s="723" t="s">
        <v>181</v>
      </c>
      <c r="P314" s="68" t="s">
        <v>181</v>
      </c>
      <c r="Q314" s="872"/>
      <c r="R314" s="154"/>
      <c r="S314" s="872"/>
      <c r="T314" s="154"/>
      <c r="U314" s="872"/>
      <c r="V314" s="875"/>
      <c r="W314" s="875"/>
      <c r="X314" s="401"/>
      <c r="Y314" s="410">
        <f t="shared" si="260"/>
        <v>0</v>
      </c>
      <c r="Z314" s="152" t="s">
        <v>181</v>
      </c>
      <c r="AA314" s="74"/>
      <c r="AB314" s="152" t="s">
        <v>181</v>
      </c>
      <c r="AC314" s="400">
        <f t="shared" si="261"/>
        <v>0</v>
      </c>
      <c r="AD314" s="69" t="s">
        <v>181</v>
      </c>
      <c r="AE314" s="68" t="s">
        <v>181</v>
      </c>
      <c r="AF314" s="872"/>
      <c r="AG314" s="154"/>
      <c r="AH314" s="872"/>
      <c r="AI314" s="154"/>
      <c r="AJ314" s="872"/>
      <c r="AK314" s="875"/>
      <c r="AL314" s="875"/>
      <c r="AM314" s="401"/>
      <c r="AN314" s="410">
        <f t="shared" si="262"/>
        <v>0</v>
      </c>
      <c r="AO314" s="152" t="s">
        <v>181</v>
      </c>
      <c r="AP314" s="74"/>
      <c r="AQ314" s="152" t="s">
        <v>181</v>
      </c>
      <c r="AR314" s="400">
        <f t="shared" si="263"/>
        <v>0</v>
      </c>
      <c r="AS314" s="69" t="s">
        <v>181</v>
      </c>
      <c r="AT314" s="68" t="s">
        <v>181</v>
      </c>
      <c r="AU314" s="872"/>
      <c r="AV314" s="154"/>
      <c r="AW314" s="872"/>
      <c r="AX314" s="154"/>
      <c r="AY314" s="872"/>
      <c r="AZ314" s="875"/>
      <c r="BA314" s="875"/>
      <c r="BB314" s="401"/>
      <c r="BC314" s="410">
        <f t="shared" si="264"/>
        <v>0</v>
      </c>
      <c r="BD314" s="152" t="s">
        <v>181</v>
      </c>
      <c r="BE314" s="74"/>
      <c r="BF314" s="152" t="s">
        <v>181</v>
      </c>
      <c r="BG314" s="400">
        <f t="shared" si="265"/>
        <v>0</v>
      </c>
      <c r="BH314" s="69" t="s">
        <v>181</v>
      </c>
      <c r="BI314" s="68" t="s">
        <v>181</v>
      </c>
      <c r="BJ314" s="872"/>
      <c r="BK314" s="154"/>
      <c r="BL314" s="872"/>
      <c r="BM314" s="154"/>
      <c r="BN314" s="872"/>
      <c r="BO314" s="875"/>
      <c r="BP314" s="875"/>
      <c r="BQ314" s="401"/>
      <c r="BR314" s="410">
        <f t="shared" si="266"/>
        <v>0</v>
      </c>
      <c r="BS314" s="152" t="s">
        <v>181</v>
      </c>
      <c r="BT314" s="74"/>
      <c r="BU314" s="152" t="s">
        <v>181</v>
      </c>
      <c r="BV314" s="400">
        <f t="shared" si="267"/>
        <v>0</v>
      </c>
      <c r="BW314" s="69" t="s">
        <v>181</v>
      </c>
      <c r="BX314" s="68" t="s">
        <v>181</v>
      </c>
      <c r="BY314" s="872"/>
      <c r="BZ314" s="154"/>
      <c r="CA314" s="872"/>
      <c r="CB314" s="154"/>
      <c r="CC314" s="872"/>
      <c r="CD314" s="875"/>
      <c r="CE314" s="875"/>
      <c r="CF314" s="401"/>
      <c r="CG314" s="410">
        <f t="shared" si="268"/>
        <v>0</v>
      </c>
      <c r="CH314" s="152" t="s">
        <v>181</v>
      </c>
      <c r="CI314" s="74"/>
      <c r="CJ314" s="152" t="s">
        <v>181</v>
      </c>
      <c r="CK314" s="400">
        <f t="shared" si="269"/>
        <v>0</v>
      </c>
      <c r="CL314" s="69" t="s">
        <v>181</v>
      </c>
      <c r="CM314" s="185" t="s">
        <v>181</v>
      </c>
      <c r="CN314" s="185"/>
      <c r="CO314" s="185"/>
      <c r="CP314" s="661" t="s">
        <v>181</v>
      </c>
      <c r="CQ314" s="188" t="s">
        <v>181</v>
      </c>
      <c r="CR314" s="729"/>
      <c r="CS314" s="56" t="s">
        <v>181</v>
      </c>
      <c r="CT314" s="132" t="s">
        <v>181</v>
      </c>
      <c r="CU314" s="132" t="s">
        <v>181</v>
      </c>
      <c r="CV314" s="132" t="s">
        <v>181</v>
      </c>
      <c r="CW314" s="132" t="s">
        <v>181</v>
      </c>
      <c r="CX314" s="132" t="s">
        <v>181</v>
      </c>
      <c r="CY314" s="132" t="s">
        <v>181</v>
      </c>
      <c r="CZ314" s="127"/>
      <c r="DA314" s="127"/>
      <c r="DB314" s="127"/>
      <c r="DC314" s="127"/>
      <c r="DD314" s="127"/>
      <c r="DE314" s="127"/>
      <c r="DF314" s="127"/>
      <c r="DG314" s="127"/>
      <c r="DH314" s="127"/>
      <c r="DI314" s="127"/>
      <c r="DJ314" s="127"/>
      <c r="DK314" s="127"/>
      <c r="DL314" s="127"/>
      <c r="DM314" s="127"/>
      <c r="DN314" s="127"/>
      <c r="DO314" s="127"/>
      <c r="DP314" s="127"/>
      <c r="DQ314" s="127"/>
      <c r="DR314" s="127"/>
      <c r="DS314" s="127"/>
      <c r="DT314" s="127"/>
      <c r="DU314" s="127"/>
      <c r="DV314" s="127"/>
      <c r="DW314" s="127"/>
      <c r="DX314" s="127"/>
      <c r="DY314" s="127"/>
      <c r="DZ314" s="127"/>
      <c r="EA314" s="127"/>
      <c r="EB314" s="127"/>
      <c r="EC314" s="132" t="s">
        <v>181</v>
      </c>
      <c r="ED314" s="127"/>
      <c r="EE314" s="127"/>
      <c r="EF314" s="127"/>
      <c r="EG314" s="127"/>
      <c r="EH314" s="127"/>
      <c r="EI314" s="127"/>
      <c r="EJ314" s="127"/>
      <c r="EK314" s="127"/>
      <c r="EL314" s="127"/>
      <c r="EM314" s="127"/>
      <c r="EN314" s="127"/>
      <c r="EO314" s="127"/>
      <c r="EP314" s="127"/>
      <c r="EQ314" s="127"/>
      <c r="ER314" s="127"/>
      <c r="ES314" s="127"/>
      <c r="ET314" s="127"/>
      <c r="EU314" s="127"/>
      <c r="EV314" s="127"/>
      <c r="EW314" s="127"/>
      <c r="EX314" s="127"/>
      <c r="EY314" s="127"/>
      <c r="EZ314" s="127"/>
      <c r="FA314" s="127"/>
      <c r="FB314" s="127"/>
      <c r="FC314" s="127"/>
      <c r="FD314" s="127"/>
      <c r="FE314" s="127"/>
      <c r="FF314" s="127"/>
      <c r="FG314" s="127"/>
      <c r="FH314" s="127"/>
      <c r="FI314" s="127"/>
      <c r="FJ314" s="127"/>
      <c r="FK314" s="127"/>
      <c r="FL314" s="127"/>
    </row>
    <row r="315" spans="1:168" s="58" customFormat="1" ht="20.25" hidden="1" customHeight="1">
      <c r="A315" s="639"/>
      <c r="B315" s="720"/>
      <c r="C315" s="1076" t="s">
        <v>181</v>
      </c>
      <c r="D315" s="1236"/>
      <c r="E315" s="1236"/>
      <c r="F315" s="1236"/>
      <c r="G315" s="1236"/>
      <c r="H315" s="1236"/>
      <c r="I315" s="1236"/>
      <c r="J315" s="1236"/>
      <c r="K315" s="1236"/>
      <c r="L315" s="1236"/>
      <c r="M315" s="1236"/>
      <c r="N315" s="1237"/>
      <c r="O315" s="723" t="s">
        <v>181</v>
      </c>
      <c r="P315" s="68" t="s">
        <v>181</v>
      </c>
      <c r="Q315" s="872"/>
      <c r="R315" s="154"/>
      <c r="S315" s="872"/>
      <c r="T315" s="154"/>
      <c r="U315" s="872"/>
      <c r="V315" s="875"/>
      <c r="W315" s="875"/>
      <c r="X315" s="401"/>
      <c r="Y315" s="410">
        <f t="shared" si="260"/>
        <v>0</v>
      </c>
      <c r="Z315" s="152" t="s">
        <v>181</v>
      </c>
      <c r="AA315" s="74"/>
      <c r="AB315" s="152" t="s">
        <v>181</v>
      </c>
      <c r="AC315" s="400">
        <f t="shared" si="261"/>
        <v>0</v>
      </c>
      <c r="AD315" s="69" t="s">
        <v>181</v>
      </c>
      <c r="AE315" s="68" t="s">
        <v>181</v>
      </c>
      <c r="AF315" s="872"/>
      <c r="AG315" s="154"/>
      <c r="AH315" s="872"/>
      <c r="AI315" s="154"/>
      <c r="AJ315" s="872"/>
      <c r="AK315" s="875"/>
      <c r="AL315" s="875"/>
      <c r="AM315" s="401"/>
      <c r="AN315" s="410">
        <f t="shared" si="262"/>
        <v>0</v>
      </c>
      <c r="AO315" s="152" t="s">
        <v>181</v>
      </c>
      <c r="AP315" s="74"/>
      <c r="AQ315" s="152" t="s">
        <v>181</v>
      </c>
      <c r="AR315" s="400">
        <f t="shared" si="263"/>
        <v>0</v>
      </c>
      <c r="AS315" s="69" t="s">
        <v>181</v>
      </c>
      <c r="AT315" s="68" t="s">
        <v>181</v>
      </c>
      <c r="AU315" s="872"/>
      <c r="AV315" s="154"/>
      <c r="AW315" s="872"/>
      <c r="AX315" s="154"/>
      <c r="AY315" s="872"/>
      <c r="AZ315" s="875"/>
      <c r="BA315" s="875"/>
      <c r="BB315" s="401"/>
      <c r="BC315" s="410">
        <f t="shared" si="264"/>
        <v>0</v>
      </c>
      <c r="BD315" s="152" t="s">
        <v>181</v>
      </c>
      <c r="BE315" s="74"/>
      <c r="BF315" s="152" t="s">
        <v>181</v>
      </c>
      <c r="BG315" s="400">
        <f t="shared" si="265"/>
        <v>0</v>
      </c>
      <c r="BH315" s="69" t="s">
        <v>181</v>
      </c>
      <c r="BI315" s="68" t="s">
        <v>181</v>
      </c>
      <c r="BJ315" s="872"/>
      <c r="BK315" s="154"/>
      <c r="BL315" s="872"/>
      <c r="BM315" s="154"/>
      <c r="BN315" s="872"/>
      <c r="BO315" s="875"/>
      <c r="BP315" s="875"/>
      <c r="BQ315" s="401"/>
      <c r="BR315" s="410">
        <f t="shared" si="266"/>
        <v>0</v>
      </c>
      <c r="BS315" s="152" t="s">
        <v>181</v>
      </c>
      <c r="BT315" s="74"/>
      <c r="BU315" s="152" t="s">
        <v>181</v>
      </c>
      <c r="BV315" s="400">
        <f t="shared" si="267"/>
        <v>0</v>
      </c>
      <c r="BW315" s="69" t="s">
        <v>181</v>
      </c>
      <c r="BX315" s="68" t="s">
        <v>181</v>
      </c>
      <c r="BY315" s="872"/>
      <c r="BZ315" s="154"/>
      <c r="CA315" s="872"/>
      <c r="CB315" s="154"/>
      <c r="CC315" s="872"/>
      <c r="CD315" s="875"/>
      <c r="CE315" s="875"/>
      <c r="CF315" s="401"/>
      <c r="CG315" s="410">
        <f t="shared" si="268"/>
        <v>0</v>
      </c>
      <c r="CH315" s="152" t="s">
        <v>181</v>
      </c>
      <c r="CI315" s="74"/>
      <c r="CJ315" s="152" t="s">
        <v>181</v>
      </c>
      <c r="CK315" s="400">
        <f t="shared" si="269"/>
        <v>0</v>
      </c>
      <c r="CL315" s="69" t="s">
        <v>181</v>
      </c>
      <c r="CM315" s="185" t="s">
        <v>181</v>
      </c>
      <c r="CN315" s="185"/>
      <c r="CO315" s="185"/>
      <c r="CP315" s="661" t="s">
        <v>181</v>
      </c>
      <c r="CQ315" s="188" t="s">
        <v>181</v>
      </c>
      <c r="CR315" s="729"/>
      <c r="CS315" s="56" t="s">
        <v>181</v>
      </c>
      <c r="CT315" s="132" t="s">
        <v>181</v>
      </c>
      <c r="CU315" s="132" t="s">
        <v>181</v>
      </c>
      <c r="CV315" s="132" t="s">
        <v>181</v>
      </c>
      <c r="CW315" s="132" t="s">
        <v>181</v>
      </c>
      <c r="CX315" s="132" t="s">
        <v>181</v>
      </c>
      <c r="CY315" s="132" t="s">
        <v>181</v>
      </c>
      <c r="CZ315" s="127"/>
      <c r="DA315" s="127"/>
      <c r="DB315" s="127"/>
      <c r="DC315" s="127"/>
      <c r="DD315" s="127"/>
      <c r="DE315" s="127"/>
      <c r="DF315" s="127"/>
      <c r="DG315" s="127"/>
      <c r="DH315" s="127"/>
      <c r="DI315" s="127"/>
      <c r="DJ315" s="127"/>
      <c r="DK315" s="127"/>
      <c r="DL315" s="127"/>
      <c r="DM315" s="127"/>
      <c r="DN315" s="127"/>
      <c r="DO315" s="127"/>
      <c r="DP315" s="127"/>
      <c r="DQ315" s="127"/>
      <c r="DR315" s="127"/>
      <c r="DS315" s="127"/>
      <c r="DT315" s="127"/>
      <c r="DU315" s="127"/>
      <c r="DV315" s="127"/>
      <c r="DW315" s="127"/>
      <c r="DX315" s="127"/>
      <c r="DY315" s="127"/>
      <c r="DZ315" s="127"/>
      <c r="EA315" s="127"/>
      <c r="EB315" s="127"/>
      <c r="EC315" s="132" t="s">
        <v>181</v>
      </c>
      <c r="ED315" s="127"/>
      <c r="EE315" s="127"/>
      <c r="EF315" s="127"/>
      <c r="EG315" s="127"/>
      <c r="EH315" s="127"/>
      <c r="EI315" s="127"/>
      <c r="EJ315" s="127"/>
      <c r="EK315" s="127"/>
      <c r="EL315" s="127"/>
      <c r="EM315" s="127"/>
      <c r="EN315" s="127"/>
      <c r="EO315" s="127"/>
      <c r="EP315" s="127"/>
      <c r="EQ315" s="127"/>
      <c r="ER315" s="127"/>
      <c r="ES315" s="127"/>
      <c r="ET315" s="127"/>
      <c r="EU315" s="127"/>
      <c r="EV315" s="127"/>
      <c r="EW315" s="127"/>
      <c r="EX315" s="127"/>
      <c r="EY315" s="127"/>
      <c r="EZ315" s="127"/>
      <c r="FA315" s="127"/>
      <c r="FB315" s="127"/>
      <c r="FC315" s="127"/>
      <c r="FD315" s="127"/>
      <c r="FE315" s="127"/>
      <c r="FF315" s="127"/>
      <c r="FG315" s="127"/>
      <c r="FH315" s="127"/>
      <c r="FI315" s="127"/>
      <c r="FJ315" s="127"/>
      <c r="FK315" s="127"/>
      <c r="FL315" s="127"/>
    </row>
    <row r="316" spans="1:168" s="58" customFormat="1" ht="20.25" hidden="1" customHeight="1">
      <c r="A316" s="639"/>
      <c r="B316" s="720"/>
      <c r="C316" s="1076" t="s">
        <v>181</v>
      </c>
      <c r="D316" s="1236"/>
      <c r="E316" s="1236"/>
      <c r="F316" s="1236"/>
      <c r="G316" s="1236"/>
      <c r="H316" s="1236"/>
      <c r="I316" s="1236"/>
      <c r="J316" s="1236"/>
      <c r="K316" s="1236"/>
      <c r="L316" s="1236"/>
      <c r="M316" s="1236"/>
      <c r="N316" s="1237"/>
      <c r="O316" s="723" t="s">
        <v>181</v>
      </c>
      <c r="P316" s="68" t="s">
        <v>181</v>
      </c>
      <c r="Q316" s="872"/>
      <c r="R316" s="154"/>
      <c r="S316" s="872"/>
      <c r="T316" s="154"/>
      <c r="U316" s="872"/>
      <c r="V316" s="875"/>
      <c r="W316" s="875"/>
      <c r="X316" s="401"/>
      <c r="Y316" s="410">
        <f t="shared" si="260"/>
        <v>0</v>
      </c>
      <c r="Z316" s="152" t="s">
        <v>181</v>
      </c>
      <c r="AA316" s="74"/>
      <c r="AB316" s="152" t="s">
        <v>181</v>
      </c>
      <c r="AC316" s="400">
        <f t="shared" si="261"/>
        <v>0</v>
      </c>
      <c r="AD316" s="69" t="s">
        <v>181</v>
      </c>
      <c r="AE316" s="68" t="s">
        <v>181</v>
      </c>
      <c r="AF316" s="872"/>
      <c r="AG316" s="154"/>
      <c r="AH316" s="872"/>
      <c r="AI316" s="154"/>
      <c r="AJ316" s="872"/>
      <c r="AK316" s="875"/>
      <c r="AL316" s="875"/>
      <c r="AM316" s="401"/>
      <c r="AN316" s="410">
        <f t="shared" si="262"/>
        <v>0</v>
      </c>
      <c r="AO316" s="152" t="s">
        <v>181</v>
      </c>
      <c r="AP316" s="74"/>
      <c r="AQ316" s="152" t="s">
        <v>181</v>
      </c>
      <c r="AR316" s="400">
        <f t="shared" si="263"/>
        <v>0</v>
      </c>
      <c r="AS316" s="69" t="s">
        <v>181</v>
      </c>
      <c r="AT316" s="68" t="s">
        <v>181</v>
      </c>
      <c r="AU316" s="872"/>
      <c r="AV316" s="154"/>
      <c r="AW316" s="872"/>
      <c r="AX316" s="154"/>
      <c r="AY316" s="872"/>
      <c r="AZ316" s="875"/>
      <c r="BA316" s="875"/>
      <c r="BB316" s="401"/>
      <c r="BC316" s="410">
        <f t="shared" si="264"/>
        <v>0</v>
      </c>
      <c r="BD316" s="152" t="s">
        <v>181</v>
      </c>
      <c r="BE316" s="74"/>
      <c r="BF316" s="152" t="s">
        <v>181</v>
      </c>
      <c r="BG316" s="400">
        <f t="shared" si="265"/>
        <v>0</v>
      </c>
      <c r="BH316" s="69" t="s">
        <v>181</v>
      </c>
      <c r="BI316" s="68" t="s">
        <v>181</v>
      </c>
      <c r="BJ316" s="872"/>
      <c r="BK316" s="154"/>
      <c r="BL316" s="872"/>
      <c r="BM316" s="154"/>
      <c r="BN316" s="872"/>
      <c r="BO316" s="875"/>
      <c r="BP316" s="875"/>
      <c r="BQ316" s="401"/>
      <c r="BR316" s="410">
        <f t="shared" si="266"/>
        <v>0</v>
      </c>
      <c r="BS316" s="152" t="s">
        <v>181</v>
      </c>
      <c r="BT316" s="74"/>
      <c r="BU316" s="152" t="s">
        <v>181</v>
      </c>
      <c r="BV316" s="400">
        <f t="shared" si="267"/>
        <v>0</v>
      </c>
      <c r="BW316" s="69" t="s">
        <v>181</v>
      </c>
      <c r="BX316" s="68" t="s">
        <v>181</v>
      </c>
      <c r="BY316" s="872"/>
      <c r="BZ316" s="154"/>
      <c r="CA316" s="872"/>
      <c r="CB316" s="154"/>
      <c r="CC316" s="872"/>
      <c r="CD316" s="875"/>
      <c r="CE316" s="875"/>
      <c r="CF316" s="401"/>
      <c r="CG316" s="410">
        <f t="shared" si="268"/>
        <v>0</v>
      </c>
      <c r="CH316" s="152" t="s">
        <v>181</v>
      </c>
      <c r="CI316" s="74"/>
      <c r="CJ316" s="152" t="s">
        <v>181</v>
      </c>
      <c r="CK316" s="400">
        <f t="shared" si="269"/>
        <v>0</v>
      </c>
      <c r="CL316" s="69" t="s">
        <v>181</v>
      </c>
      <c r="CM316" s="185" t="s">
        <v>181</v>
      </c>
      <c r="CN316" s="185"/>
      <c r="CO316" s="185"/>
      <c r="CP316" s="661" t="s">
        <v>181</v>
      </c>
      <c r="CQ316" s="188" t="s">
        <v>181</v>
      </c>
      <c r="CR316" s="729"/>
      <c r="CS316" s="56" t="s">
        <v>181</v>
      </c>
      <c r="CT316" s="132" t="s">
        <v>181</v>
      </c>
      <c r="CU316" s="132" t="s">
        <v>181</v>
      </c>
      <c r="CV316" s="132" t="s">
        <v>181</v>
      </c>
      <c r="CW316" s="132" t="s">
        <v>181</v>
      </c>
      <c r="CX316" s="132" t="s">
        <v>181</v>
      </c>
      <c r="CY316" s="132" t="s">
        <v>181</v>
      </c>
      <c r="CZ316" s="127"/>
      <c r="DA316" s="127"/>
      <c r="DB316" s="127"/>
      <c r="DC316" s="127"/>
      <c r="DD316" s="127"/>
      <c r="DE316" s="127"/>
      <c r="DF316" s="127"/>
      <c r="DG316" s="127"/>
      <c r="DH316" s="127"/>
      <c r="DI316" s="127"/>
      <c r="DJ316" s="127"/>
      <c r="DK316" s="127"/>
      <c r="DL316" s="127"/>
      <c r="DM316" s="127"/>
      <c r="DN316" s="127"/>
      <c r="DO316" s="127"/>
      <c r="DP316" s="127"/>
      <c r="DQ316" s="127"/>
      <c r="DR316" s="127"/>
      <c r="DS316" s="127"/>
      <c r="DT316" s="127"/>
      <c r="DU316" s="127"/>
      <c r="DV316" s="127"/>
      <c r="DW316" s="127"/>
      <c r="DX316" s="127"/>
      <c r="DY316" s="127"/>
      <c r="DZ316" s="127"/>
      <c r="EA316" s="127"/>
      <c r="EB316" s="127"/>
      <c r="EC316" s="132" t="s">
        <v>181</v>
      </c>
      <c r="ED316" s="127"/>
      <c r="EE316" s="127"/>
      <c r="EF316" s="127"/>
      <c r="EG316" s="127"/>
      <c r="EH316" s="127"/>
      <c r="EI316" s="127"/>
      <c r="EJ316" s="127"/>
      <c r="EK316" s="127"/>
      <c r="EL316" s="127"/>
      <c r="EM316" s="127"/>
      <c r="EN316" s="127"/>
      <c r="EO316" s="127"/>
      <c r="EP316" s="127"/>
      <c r="EQ316" s="127"/>
      <c r="ER316" s="127"/>
      <c r="ES316" s="127"/>
      <c r="ET316" s="127"/>
      <c r="EU316" s="127"/>
      <c r="EV316" s="127"/>
      <c r="EW316" s="127"/>
      <c r="EX316" s="127"/>
      <c r="EY316" s="127"/>
      <c r="EZ316" s="127"/>
      <c r="FA316" s="127"/>
      <c r="FB316" s="127"/>
      <c r="FC316" s="127"/>
      <c r="FD316" s="127"/>
      <c r="FE316" s="127"/>
      <c r="FF316" s="127"/>
      <c r="FG316" s="127"/>
      <c r="FH316" s="127"/>
      <c r="FI316" s="127"/>
      <c r="FJ316" s="127"/>
      <c r="FK316" s="127"/>
      <c r="FL316" s="127"/>
    </row>
    <row r="317" spans="1:168" s="58" customFormat="1" ht="20.25" customHeight="1">
      <c r="A317" s="639"/>
      <c r="B317" s="720"/>
      <c r="C317" s="1076" t="s">
        <v>181</v>
      </c>
      <c r="D317" s="1236"/>
      <c r="E317" s="1236"/>
      <c r="F317" s="1236"/>
      <c r="G317" s="1236"/>
      <c r="H317" s="1236"/>
      <c r="I317" s="1236"/>
      <c r="J317" s="1236"/>
      <c r="K317" s="1236"/>
      <c r="L317" s="1236"/>
      <c r="M317" s="1236"/>
      <c r="N317" s="1237"/>
      <c r="O317" s="723" t="s">
        <v>181</v>
      </c>
      <c r="P317" s="68" t="s">
        <v>181</v>
      </c>
      <c r="Q317" s="872"/>
      <c r="R317" s="154"/>
      <c r="S317" s="872"/>
      <c r="T317" s="154"/>
      <c r="U317" s="872"/>
      <c r="V317" s="875"/>
      <c r="W317" s="875"/>
      <c r="X317" s="401"/>
      <c r="Y317" s="410">
        <f t="shared" si="260"/>
        <v>0</v>
      </c>
      <c r="Z317" s="152" t="s">
        <v>181</v>
      </c>
      <c r="AA317" s="74"/>
      <c r="AB317" s="152" t="s">
        <v>181</v>
      </c>
      <c r="AC317" s="400">
        <f t="shared" si="261"/>
        <v>0</v>
      </c>
      <c r="AD317" s="69" t="s">
        <v>181</v>
      </c>
      <c r="AE317" s="68" t="s">
        <v>181</v>
      </c>
      <c r="AF317" s="872"/>
      <c r="AG317" s="154"/>
      <c r="AH317" s="872"/>
      <c r="AI317" s="154"/>
      <c r="AJ317" s="872"/>
      <c r="AK317" s="875"/>
      <c r="AL317" s="875"/>
      <c r="AM317" s="401"/>
      <c r="AN317" s="410">
        <f t="shared" si="262"/>
        <v>0</v>
      </c>
      <c r="AO317" s="152" t="s">
        <v>181</v>
      </c>
      <c r="AP317" s="74"/>
      <c r="AQ317" s="152" t="s">
        <v>181</v>
      </c>
      <c r="AR317" s="400">
        <f t="shared" si="263"/>
        <v>0</v>
      </c>
      <c r="AS317" s="69" t="s">
        <v>181</v>
      </c>
      <c r="AT317" s="68" t="s">
        <v>181</v>
      </c>
      <c r="AU317" s="872"/>
      <c r="AV317" s="154"/>
      <c r="AW317" s="872"/>
      <c r="AX317" s="154"/>
      <c r="AY317" s="872"/>
      <c r="AZ317" s="875"/>
      <c r="BA317" s="875"/>
      <c r="BB317" s="401"/>
      <c r="BC317" s="410">
        <f t="shared" si="264"/>
        <v>0</v>
      </c>
      <c r="BD317" s="152" t="s">
        <v>181</v>
      </c>
      <c r="BE317" s="74"/>
      <c r="BF317" s="152" t="s">
        <v>181</v>
      </c>
      <c r="BG317" s="400">
        <f t="shared" si="265"/>
        <v>0</v>
      </c>
      <c r="BH317" s="69" t="s">
        <v>181</v>
      </c>
      <c r="BI317" s="68" t="s">
        <v>181</v>
      </c>
      <c r="BJ317" s="872"/>
      <c r="BK317" s="154"/>
      <c r="BL317" s="872"/>
      <c r="BM317" s="154"/>
      <c r="BN317" s="872"/>
      <c r="BO317" s="875"/>
      <c r="BP317" s="875"/>
      <c r="BQ317" s="401"/>
      <c r="BR317" s="410">
        <f t="shared" si="266"/>
        <v>0</v>
      </c>
      <c r="BS317" s="152" t="s">
        <v>181</v>
      </c>
      <c r="BT317" s="74"/>
      <c r="BU317" s="152" t="s">
        <v>181</v>
      </c>
      <c r="BV317" s="400">
        <f t="shared" si="267"/>
        <v>0</v>
      </c>
      <c r="BW317" s="69" t="s">
        <v>181</v>
      </c>
      <c r="BX317" s="68" t="s">
        <v>181</v>
      </c>
      <c r="BY317" s="872"/>
      <c r="BZ317" s="154"/>
      <c r="CA317" s="872"/>
      <c r="CB317" s="154"/>
      <c r="CC317" s="872"/>
      <c r="CD317" s="875"/>
      <c r="CE317" s="875"/>
      <c r="CF317" s="401"/>
      <c r="CG317" s="410">
        <f t="shared" si="268"/>
        <v>0</v>
      </c>
      <c r="CH317" s="152" t="s">
        <v>181</v>
      </c>
      <c r="CI317" s="74"/>
      <c r="CJ317" s="152" t="s">
        <v>181</v>
      </c>
      <c r="CK317" s="400">
        <f t="shared" si="269"/>
        <v>0</v>
      </c>
      <c r="CL317" s="69" t="s">
        <v>181</v>
      </c>
      <c r="CM317" s="185" t="s">
        <v>181</v>
      </c>
      <c r="CN317" s="185"/>
      <c r="CO317" s="185"/>
      <c r="CP317" s="661" t="s">
        <v>181</v>
      </c>
      <c r="CQ317" s="188" t="s">
        <v>181</v>
      </c>
      <c r="CR317" s="729"/>
      <c r="CS317" s="56" t="s">
        <v>181</v>
      </c>
      <c r="CT317" s="132" t="s">
        <v>181</v>
      </c>
      <c r="CU317" s="132" t="s">
        <v>181</v>
      </c>
      <c r="CV317" s="132" t="s">
        <v>181</v>
      </c>
      <c r="CW317" s="132" t="s">
        <v>181</v>
      </c>
      <c r="CX317" s="132" t="s">
        <v>181</v>
      </c>
      <c r="CY317" s="132" t="s">
        <v>181</v>
      </c>
      <c r="CZ317" s="127"/>
      <c r="DA317" s="127"/>
      <c r="DB317" s="127"/>
      <c r="DC317" s="127"/>
      <c r="DD317" s="127"/>
      <c r="DE317" s="127"/>
      <c r="DF317" s="127"/>
      <c r="DG317" s="127"/>
      <c r="DH317" s="127"/>
      <c r="DI317" s="127"/>
      <c r="DJ317" s="127"/>
      <c r="DK317" s="127"/>
      <c r="DL317" s="127"/>
      <c r="DM317" s="127"/>
      <c r="DN317" s="127"/>
      <c r="DO317" s="127"/>
      <c r="DP317" s="127"/>
      <c r="DQ317" s="127"/>
      <c r="DR317" s="127"/>
      <c r="DS317" s="127"/>
      <c r="DT317" s="127"/>
      <c r="DU317" s="127"/>
      <c r="DV317" s="127"/>
      <c r="DW317" s="127"/>
      <c r="DX317" s="127"/>
      <c r="DY317" s="127"/>
      <c r="DZ317" s="127"/>
      <c r="EA317" s="127"/>
      <c r="EB317" s="127"/>
      <c r="EC317" s="132" t="s">
        <v>181</v>
      </c>
      <c r="ED317" s="127"/>
      <c r="EE317" s="127"/>
      <c r="EF317" s="127"/>
      <c r="EG317" s="127"/>
      <c r="EH317" s="127"/>
      <c r="EI317" s="127"/>
      <c r="EJ317" s="127"/>
      <c r="EK317" s="127"/>
      <c r="EL317" s="127"/>
      <c r="EM317" s="127"/>
      <c r="EN317" s="127"/>
      <c r="EO317" s="127"/>
      <c r="EP317" s="127"/>
      <c r="EQ317" s="127"/>
      <c r="ER317" s="127"/>
      <c r="ES317" s="127"/>
      <c r="ET317" s="127"/>
      <c r="EU317" s="127"/>
      <c r="EV317" s="127"/>
      <c r="EW317" s="127"/>
      <c r="EX317" s="127"/>
      <c r="EY317" s="127"/>
      <c r="EZ317" s="127"/>
      <c r="FA317" s="127"/>
      <c r="FB317" s="127"/>
      <c r="FC317" s="127"/>
      <c r="FD317" s="127"/>
      <c r="FE317" s="127"/>
      <c r="FF317" s="127"/>
      <c r="FG317" s="127"/>
      <c r="FH317" s="127"/>
      <c r="FI317" s="127"/>
      <c r="FJ317" s="127"/>
      <c r="FK317" s="127"/>
      <c r="FL317" s="127"/>
    </row>
    <row r="318" spans="1:168" s="58" customFormat="1" ht="20.25" customHeight="1">
      <c r="A318" s="639"/>
      <c r="B318" s="720"/>
      <c r="C318" s="1076" t="s">
        <v>181</v>
      </c>
      <c r="D318" s="1236"/>
      <c r="E318" s="1236"/>
      <c r="F318" s="1236"/>
      <c r="G318" s="1236"/>
      <c r="H318" s="1236"/>
      <c r="I318" s="1236"/>
      <c r="J318" s="1236"/>
      <c r="K318" s="1236"/>
      <c r="L318" s="1236"/>
      <c r="M318" s="1236"/>
      <c r="N318" s="1237"/>
      <c r="O318" s="723" t="s">
        <v>181</v>
      </c>
      <c r="P318" s="68" t="s">
        <v>181</v>
      </c>
      <c r="Q318" s="872"/>
      <c r="R318" s="154"/>
      <c r="S318" s="872"/>
      <c r="T318" s="154"/>
      <c r="U318" s="872"/>
      <c r="V318" s="875"/>
      <c r="W318" s="875"/>
      <c r="X318" s="401"/>
      <c r="Y318" s="410">
        <f t="shared" si="260"/>
        <v>0</v>
      </c>
      <c r="Z318" s="152" t="s">
        <v>181</v>
      </c>
      <c r="AA318" s="74"/>
      <c r="AB318" s="152" t="s">
        <v>181</v>
      </c>
      <c r="AC318" s="400">
        <f t="shared" si="261"/>
        <v>0</v>
      </c>
      <c r="AD318" s="69" t="s">
        <v>181</v>
      </c>
      <c r="AE318" s="68" t="s">
        <v>181</v>
      </c>
      <c r="AF318" s="872"/>
      <c r="AG318" s="154"/>
      <c r="AH318" s="872"/>
      <c r="AI318" s="154"/>
      <c r="AJ318" s="872"/>
      <c r="AK318" s="875"/>
      <c r="AL318" s="875"/>
      <c r="AM318" s="401"/>
      <c r="AN318" s="410">
        <f t="shared" si="262"/>
        <v>0</v>
      </c>
      <c r="AO318" s="152" t="s">
        <v>181</v>
      </c>
      <c r="AP318" s="74"/>
      <c r="AQ318" s="152" t="s">
        <v>181</v>
      </c>
      <c r="AR318" s="400">
        <f t="shared" si="263"/>
        <v>0</v>
      </c>
      <c r="AS318" s="69" t="s">
        <v>181</v>
      </c>
      <c r="AT318" s="68" t="s">
        <v>181</v>
      </c>
      <c r="AU318" s="872"/>
      <c r="AV318" s="154"/>
      <c r="AW318" s="872"/>
      <c r="AX318" s="154"/>
      <c r="AY318" s="872"/>
      <c r="AZ318" s="875"/>
      <c r="BA318" s="875"/>
      <c r="BB318" s="401"/>
      <c r="BC318" s="410">
        <f t="shared" si="264"/>
        <v>0</v>
      </c>
      <c r="BD318" s="152" t="s">
        <v>181</v>
      </c>
      <c r="BE318" s="74"/>
      <c r="BF318" s="152" t="s">
        <v>181</v>
      </c>
      <c r="BG318" s="400">
        <f t="shared" si="265"/>
        <v>0</v>
      </c>
      <c r="BH318" s="69" t="s">
        <v>181</v>
      </c>
      <c r="BI318" s="68" t="s">
        <v>181</v>
      </c>
      <c r="BJ318" s="872"/>
      <c r="BK318" s="154"/>
      <c r="BL318" s="872"/>
      <c r="BM318" s="154"/>
      <c r="BN318" s="872"/>
      <c r="BO318" s="875"/>
      <c r="BP318" s="875"/>
      <c r="BQ318" s="401"/>
      <c r="BR318" s="410">
        <f t="shared" si="266"/>
        <v>0</v>
      </c>
      <c r="BS318" s="152" t="s">
        <v>181</v>
      </c>
      <c r="BT318" s="74"/>
      <c r="BU318" s="152" t="s">
        <v>181</v>
      </c>
      <c r="BV318" s="400">
        <f t="shared" si="267"/>
        <v>0</v>
      </c>
      <c r="BW318" s="69" t="s">
        <v>181</v>
      </c>
      <c r="BX318" s="68" t="s">
        <v>181</v>
      </c>
      <c r="BY318" s="872"/>
      <c r="BZ318" s="154"/>
      <c r="CA318" s="872"/>
      <c r="CB318" s="154"/>
      <c r="CC318" s="872"/>
      <c r="CD318" s="875"/>
      <c r="CE318" s="875"/>
      <c r="CF318" s="401"/>
      <c r="CG318" s="410">
        <f t="shared" si="268"/>
        <v>0</v>
      </c>
      <c r="CH318" s="152" t="s">
        <v>181</v>
      </c>
      <c r="CI318" s="74"/>
      <c r="CJ318" s="152" t="s">
        <v>181</v>
      </c>
      <c r="CK318" s="400">
        <f t="shared" si="269"/>
        <v>0</v>
      </c>
      <c r="CL318" s="69" t="s">
        <v>181</v>
      </c>
      <c r="CM318" s="185" t="s">
        <v>181</v>
      </c>
      <c r="CN318" s="185"/>
      <c r="CO318" s="185"/>
      <c r="CP318" s="661" t="s">
        <v>181</v>
      </c>
      <c r="CQ318" s="188" t="s">
        <v>181</v>
      </c>
      <c r="CR318" s="729"/>
      <c r="CS318" s="56" t="s">
        <v>181</v>
      </c>
      <c r="CT318" s="132" t="s">
        <v>181</v>
      </c>
      <c r="CU318" s="132" t="s">
        <v>181</v>
      </c>
      <c r="CV318" s="132" t="s">
        <v>181</v>
      </c>
      <c r="CW318" s="132" t="s">
        <v>181</v>
      </c>
      <c r="CX318" s="132" t="s">
        <v>181</v>
      </c>
      <c r="CY318" s="132" t="s">
        <v>181</v>
      </c>
      <c r="CZ318" s="127"/>
      <c r="DA318" s="127"/>
      <c r="DB318" s="127"/>
      <c r="DC318" s="127"/>
      <c r="DD318" s="127"/>
      <c r="DE318" s="127"/>
      <c r="DF318" s="127"/>
      <c r="DG318" s="127"/>
      <c r="DH318" s="127"/>
      <c r="DI318" s="127"/>
      <c r="DJ318" s="127"/>
      <c r="DK318" s="127"/>
      <c r="DL318" s="127"/>
      <c r="DM318" s="127"/>
      <c r="DN318" s="127"/>
      <c r="DO318" s="127"/>
      <c r="DP318" s="127"/>
      <c r="DQ318" s="127"/>
      <c r="DR318" s="127"/>
      <c r="DS318" s="127"/>
      <c r="DT318" s="127"/>
      <c r="DU318" s="127"/>
      <c r="DV318" s="127"/>
      <c r="DW318" s="127"/>
      <c r="DX318" s="127"/>
      <c r="DY318" s="127"/>
      <c r="DZ318" s="127"/>
      <c r="EA318" s="127"/>
      <c r="EB318" s="127"/>
      <c r="EC318" s="132" t="s">
        <v>181</v>
      </c>
      <c r="ED318" s="127"/>
      <c r="EE318" s="127"/>
      <c r="EF318" s="127"/>
      <c r="EG318" s="127"/>
      <c r="EH318" s="127"/>
      <c r="EI318" s="127"/>
      <c r="EJ318" s="127"/>
      <c r="EK318" s="127"/>
      <c r="EL318" s="127"/>
      <c r="EM318" s="127"/>
      <c r="EN318" s="127"/>
      <c r="EO318" s="127"/>
      <c r="EP318" s="127"/>
      <c r="EQ318" s="127"/>
      <c r="ER318" s="127"/>
      <c r="ES318" s="127"/>
      <c r="ET318" s="127"/>
      <c r="EU318" s="127"/>
      <c r="EV318" s="127"/>
      <c r="EW318" s="127"/>
      <c r="EX318" s="127"/>
      <c r="EY318" s="127"/>
      <c r="EZ318" s="127"/>
      <c r="FA318" s="127"/>
      <c r="FB318" s="127"/>
      <c r="FC318" s="127"/>
      <c r="FD318" s="127"/>
      <c r="FE318" s="127"/>
      <c r="FF318" s="127"/>
      <c r="FG318" s="127"/>
      <c r="FH318" s="127"/>
      <c r="FI318" s="127"/>
      <c r="FJ318" s="127"/>
      <c r="FK318" s="127"/>
      <c r="FL318" s="127"/>
    </row>
    <row r="319" spans="1:168" s="58" customFormat="1" ht="20.25" customHeight="1">
      <c r="A319" s="639"/>
      <c r="B319" s="720"/>
      <c r="C319" s="1076" t="s">
        <v>181</v>
      </c>
      <c r="D319" s="1236"/>
      <c r="E319" s="1236"/>
      <c r="F319" s="1236"/>
      <c r="G319" s="1236"/>
      <c r="H319" s="1236"/>
      <c r="I319" s="1236"/>
      <c r="J319" s="1236"/>
      <c r="K319" s="1236"/>
      <c r="L319" s="1236"/>
      <c r="M319" s="1236"/>
      <c r="N319" s="1237"/>
      <c r="O319" s="723" t="s">
        <v>181</v>
      </c>
      <c r="P319" s="68" t="s">
        <v>181</v>
      </c>
      <c r="Q319" s="872"/>
      <c r="R319" s="154"/>
      <c r="S319" s="872"/>
      <c r="T319" s="154"/>
      <c r="U319" s="872"/>
      <c r="V319" s="875"/>
      <c r="W319" s="875"/>
      <c r="X319" s="401"/>
      <c r="Y319" s="410">
        <f t="shared" si="260"/>
        <v>0</v>
      </c>
      <c r="Z319" s="152" t="s">
        <v>181</v>
      </c>
      <c r="AA319" s="74"/>
      <c r="AB319" s="152" t="s">
        <v>181</v>
      </c>
      <c r="AC319" s="400">
        <f t="shared" si="261"/>
        <v>0</v>
      </c>
      <c r="AD319" s="69" t="s">
        <v>181</v>
      </c>
      <c r="AE319" s="68" t="s">
        <v>181</v>
      </c>
      <c r="AF319" s="872"/>
      <c r="AG319" s="154"/>
      <c r="AH319" s="872"/>
      <c r="AI319" s="154"/>
      <c r="AJ319" s="872"/>
      <c r="AK319" s="875"/>
      <c r="AL319" s="875"/>
      <c r="AM319" s="401"/>
      <c r="AN319" s="410">
        <f t="shared" si="262"/>
        <v>0</v>
      </c>
      <c r="AO319" s="152" t="s">
        <v>181</v>
      </c>
      <c r="AP319" s="74"/>
      <c r="AQ319" s="152" t="s">
        <v>181</v>
      </c>
      <c r="AR319" s="400">
        <f t="shared" si="263"/>
        <v>0</v>
      </c>
      <c r="AS319" s="69" t="s">
        <v>181</v>
      </c>
      <c r="AT319" s="68" t="s">
        <v>181</v>
      </c>
      <c r="AU319" s="872"/>
      <c r="AV319" s="154"/>
      <c r="AW319" s="872"/>
      <c r="AX319" s="154"/>
      <c r="AY319" s="872"/>
      <c r="AZ319" s="875"/>
      <c r="BA319" s="875"/>
      <c r="BB319" s="401"/>
      <c r="BC319" s="410">
        <f t="shared" si="264"/>
        <v>0</v>
      </c>
      <c r="BD319" s="152" t="s">
        <v>181</v>
      </c>
      <c r="BE319" s="74"/>
      <c r="BF319" s="152" t="s">
        <v>181</v>
      </c>
      <c r="BG319" s="400">
        <f t="shared" si="265"/>
        <v>0</v>
      </c>
      <c r="BH319" s="69" t="s">
        <v>181</v>
      </c>
      <c r="BI319" s="68" t="s">
        <v>181</v>
      </c>
      <c r="BJ319" s="872"/>
      <c r="BK319" s="154"/>
      <c r="BL319" s="872"/>
      <c r="BM319" s="154"/>
      <c r="BN319" s="872"/>
      <c r="BO319" s="875"/>
      <c r="BP319" s="875"/>
      <c r="BQ319" s="401"/>
      <c r="BR319" s="410">
        <f t="shared" si="266"/>
        <v>0</v>
      </c>
      <c r="BS319" s="152" t="s">
        <v>181</v>
      </c>
      <c r="BT319" s="74"/>
      <c r="BU319" s="152" t="s">
        <v>181</v>
      </c>
      <c r="BV319" s="400">
        <f t="shared" si="267"/>
        <v>0</v>
      </c>
      <c r="BW319" s="69" t="s">
        <v>181</v>
      </c>
      <c r="BX319" s="68" t="s">
        <v>181</v>
      </c>
      <c r="BY319" s="872"/>
      <c r="BZ319" s="154"/>
      <c r="CA319" s="872"/>
      <c r="CB319" s="154"/>
      <c r="CC319" s="872"/>
      <c r="CD319" s="875"/>
      <c r="CE319" s="875"/>
      <c r="CF319" s="401"/>
      <c r="CG319" s="410">
        <f t="shared" si="268"/>
        <v>0</v>
      </c>
      <c r="CH319" s="152" t="s">
        <v>181</v>
      </c>
      <c r="CI319" s="74"/>
      <c r="CJ319" s="152" t="s">
        <v>181</v>
      </c>
      <c r="CK319" s="400">
        <f t="shared" si="269"/>
        <v>0</v>
      </c>
      <c r="CL319" s="69" t="s">
        <v>181</v>
      </c>
      <c r="CM319" s="185" t="s">
        <v>181</v>
      </c>
      <c r="CN319" s="185"/>
      <c r="CO319" s="185"/>
      <c r="CP319" s="661" t="s">
        <v>181</v>
      </c>
      <c r="CQ319" s="188" t="s">
        <v>181</v>
      </c>
      <c r="CR319" s="729"/>
      <c r="CS319" s="56" t="s">
        <v>181</v>
      </c>
      <c r="CT319" s="132" t="s">
        <v>181</v>
      </c>
      <c r="CU319" s="132" t="s">
        <v>181</v>
      </c>
      <c r="CV319" s="132" t="s">
        <v>181</v>
      </c>
      <c r="CW319" s="132" t="s">
        <v>181</v>
      </c>
      <c r="CX319" s="132" t="s">
        <v>181</v>
      </c>
      <c r="CY319" s="132" t="s">
        <v>181</v>
      </c>
      <c r="CZ319" s="127"/>
      <c r="DA319" s="127"/>
      <c r="DB319" s="127"/>
      <c r="DC319" s="127"/>
      <c r="DD319" s="127"/>
      <c r="DE319" s="127"/>
      <c r="DF319" s="127"/>
      <c r="DG319" s="127"/>
      <c r="DH319" s="127"/>
      <c r="DI319" s="127"/>
      <c r="DJ319" s="127"/>
      <c r="DK319" s="127"/>
      <c r="DL319" s="127"/>
      <c r="DM319" s="127"/>
      <c r="DN319" s="127"/>
      <c r="DO319" s="127"/>
      <c r="DP319" s="127"/>
      <c r="DQ319" s="127"/>
      <c r="DR319" s="127"/>
      <c r="DS319" s="127"/>
      <c r="DT319" s="127"/>
      <c r="DU319" s="127"/>
      <c r="DV319" s="127"/>
      <c r="DW319" s="127"/>
      <c r="DX319" s="127"/>
      <c r="DY319" s="127"/>
      <c r="DZ319" s="127"/>
      <c r="EA319" s="127"/>
      <c r="EB319" s="127"/>
      <c r="EC319" s="132" t="s">
        <v>181</v>
      </c>
      <c r="ED319" s="127"/>
      <c r="EE319" s="127"/>
      <c r="EF319" s="127"/>
      <c r="EG319" s="127"/>
      <c r="EH319" s="127"/>
      <c r="EI319" s="127"/>
      <c r="EJ319" s="127"/>
      <c r="EK319" s="127"/>
      <c r="EL319" s="127"/>
      <c r="EM319" s="127"/>
      <c r="EN319" s="127"/>
      <c r="EO319" s="127"/>
      <c r="EP319" s="127"/>
      <c r="EQ319" s="127"/>
      <c r="ER319" s="127"/>
      <c r="ES319" s="127"/>
      <c r="ET319" s="127"/>
      <c r="EU319" s="127"/>
      <c r="EV319" s="127"/>
      <c r="EW319" s="127"/>
      <c r="EX319" s="127"/>
      <c r="EY319" s="127"/>
      <c r="EZ319" s="127"/>
      <c r="FA319" s="127"/>
      <c r="FB319" s="127"/>
      <c r="FC319" s="127"/>
      <c r="FD319" s="127"/>
      <c r="FE319" s="127"/>
      <c r="FF319" s="127"/>
      <c r="FG319" s="127"/>
      <c r="FH319" s="127"/>
      <c r="FI319" s="127"/>
      <c r="FJ319" s="127"/>
      <c r="FK319" s="127"/>
      <c r="FL319" s="127"/>
    </row>
    <row r="320" spans="1:168" s="58" customFormat="1" ht="20.25" customHeight="1">
      <c r="A320" s="639"/>
      <c r="B320" s="720"/>
      <c r="C320" s="1076" t="s">
        <v>181</v>
      </c>
      <c r="D320" s="1236"/>
      <c r="E320" s="1236"/>
      <c r="F320" s="1236"/>
      <c r="G320" s="1236"/>
      <c r="H320" s="1236"/>
      <c r="I320" s="1236"/>
      <c r="J320" s="1236"/>
      <c r="K320" s="1236"/>
      <c r="L320" s="1236"/>
      <c r="M320" s="1236"/>
      <c r="N320" s="1237"/>
      <c r="O320" s="723" t="s">
        <v>181</v>
      </c>
      <c r="P320" s="68" t="s">
        <v>181</v>
      </c>
      <c r="Q320" s="872"/>
      <c r="R320" s="154"/>
      <c r="S320" s="872"/>
      <c r="T320" s="154"/>
      <c r="U320" s="872"/>
      <c r="V320" s="875"/>
      <c r="W320" s="875"/>
      <c r="X320" s="401"/>
      <c r="Y320" s="410">
        <f t="shared" si="260"/>
        <v>0</v>
      </c>
      <c r="Z320" s="152" t="s">
        <v>181</v>
      </c>
      <c r="AA320" s="74"/>
      <c r="AB320" s="152" t="s">
        <v>181</v>
      </c>
      <c r="AC320" s="400">
        <f t="shared" si="261"/>
        <v>0</v>
      </c>
      <c r="AD320" s="69" t="s">
        <v>181</v>
      </c>
      <c r="AE320" s="68" t="s">
        <v>181</v>
      </c>
      <c r="AF320" s="872"/>
      <c r="AG320" s="154"/>
      <c r="AH320" s="872"/>
      <c r="AI320" s="154"/>
      <c r="AJ320" s="872"/>
      <c r="AK320" s="875"/>
      <c r="AL320" s="875"/>
      <c r="AM320" s="401"/>
      <c r="AN320" s="410">
        <f t="shared" si="262"/>
        <v>0</v>
      </c>
      <c r="AO320" s="152" t="s">
        <v>181</v>
      </c>
      <c r="AP320" s="74"/>
      <c r="AQ320" s="152" t="s">
        <v>181</v>
      </c>
      <c r="AR320" s="400">
        <f t="shared" si="263"/>
        <v>0</v>
      </c>
      <c r="AS320" s="69" t="s">
        <v>181</v>
      </c>
      <c r="AT320" s="68" t="s">
        <v>181</v>
      </c>
      <c r="AU320" s="872"/>
      <c r="AV320" s="154"/>
      <c r="AW320" s="872"/>
      <c r="AX320" s="154"/>
      <c r="AY320" s="872"/>
      <c r="AZ320" s="875"/>
      <c r="BA320" s="875"/>
      <c r="BB320" s="401"/>
      <c r="BC320" s="410">
        <f t="shared" si="264"/>
        <v>0</v>
      </c>
      <c r="BD320" s="152" t="s">
        <v>181</v>
      </c>
      <c r="BE320" s="74"/>
      <c r="BF320" s="152" t="s">
        <v>181</v>
      </c>
      <c r="BG320" s="400">
        <f t="shared" si="265"/>
        <v>0</v>
      </c>
      <c r="BH320" s="69" t="s">
        <v>181</v>
      </c>
      <c r="BI320" s="68" t="s">
        <v>181</v>
      </c>
      <c r="BJ320" s="872"/>
      <c r="BK320" s="154"/>
      <c r="BL320" s="872"/>
      <c r="BM320" s="154"/>
      <c r="BN320" s="872"/>
      <c r="BO320" s="875"/>
      <c r="BP320" s="875"/>
      <c r="BQ320" s="401"/>
      <c r="BR320" s="410">
        <f t="shared" si="266"/>
        <v>0</v>
      </c>
      <c r="BS320" s="152" t="s">
        <v>181</v>
      </c>
      <c r="BT320" s="74"/>
      <c r="BU320" s="152" t="s">
        <v>181</v>
      </c>
      <c r="BV320" s="400">
        <f t="shared" si="267"/>
        <v>0</v>
      </c>
      <c r="BW320" s="69" t="s">
        <v>181</v>
      </c>
      <c r="BX320" s="68" t="s">
        <v>181</v>
      </c>
      <c r="BY320" s="872"/>
      <c r="BZ320" s="154"/>
      <c r="CA320" s="872"/>
      <c r="CB320" s="154"/>
      <c r="CC320" s="872"/>
      <c r="CD320" s="875"/>
      <c r="CE320" s="875"/>
      <c r="CF320" s="401"/>
      <c r="CG320" s="410">
        <f t="shared" si="268"/>
        <v>0</v>
      </c>
      <c r="CH320" s="152" t="s">
        <v>181</v>
      </c>
      <c r="CI320" s="74"/>
      <c r="CJ320" s="152" t="s">
        <v>181</v>
      </c>
      <c r="CK320" s="400">
        <f t="shared" si="269"/>
        <v>0</v>
      </c>
      <c r="CL320" s="69" t="s">
        <v>181</v>
      </c>
      <c r="CM320" s="185" t="s">
        <v>181</v>
      </c>
      <c r="CN320" s="185"/>
      <c r="CO320" s="185"/>
      <c r="CP320" s="661" t="s">
        <v>181</v>
      </c>
      <c r="CQ320" s="188" t="s">
        <v>181</v>
      </c>
      <c r="CR320" s="729"/>
      <c r="CS320" s="56" t="s">
        <v>181</v>
      </c>
      <c r="CT320" s="132" t="s">
        <v>181</v>
      </c>
      <c r="CU320" s="132" t="s">
        <v>181</v>
      </c>
      <c r="CV320" s="132" t="s">
        <v>181</v>
      </c>
      <c r="CW320" s="132" t="s">
        <v>181</v>
      </c>
      <c r="CX320" s="132" t="s">
        <v>181</v>
      </c>
      <c r="CY320" s="132" t="s">
        <v>181</v>
      </c>
      <c r="CZ320" s="127"/>
      <c r="DA320" s="127"/>
      <c r="DB320" s="127"/>
      <c r="DC320" s="127"/>
      <c r="DD320" s="127"/>
      <c r="DE320" s="127"/>
      <c r="DF320" s="127"/>
      <c r="DG320" s="127"/>
      <c r="DH320" s="127"/>
      <c r="DI320" s="127"/>
      <c r="DJ320" s="127"/>
      <c r="DK320" s="127"/>
      <c r="DL320" s="127"/>
      <c r="DM320" s="127"/>
      <c r="DN320" s="127"/>
      <c r="DO320" s="127"/>
      <c r="DP320" s="127"/>
      <c r="DQ320" s="127"/>
      <c r="DR320" s="127"/>
      <c r="DS320" s="127"/>
      <c r="DT320" s="127"/>
      <c r="DU320" s="127"/>
      <c r="DV320" s="127"/>
      <c r="DW320" s="127"/>
      <c r="DX320" s="127"/>
      <c r="DY320" s="127"/>
      <c r="DZ320" s="127"/>
      <c r="EA320" s="127"/>
      <c r="EB320" s="127"/>
      <c r="EC320" s="132" t="s">
        <v>181</v>
      </c>
      <c r="ED320" s="127"/>
      <c r="EE320" s="127"/>
      <c r="EF320" s="127"/>
      <c r="EG320" s="127"/>
      <c r="EH320" s="127"/>
      <c r="EI320" s="127"/>
      <c r="EJ320" s="127"/>
      <c r="EK320" s="127"/>
      <c r="EL320" s="127"/>
      <c r="EM320" s="127"/>
      <c r="EN320" s="127"/>
      <c r="EO320" s="127"/>
      <c r="EP320" s="127"/>
      <c r="EQ320" s="127"/>
      <c r="ER320" s="127"/>
      <c r="ES320" s="127"/>
      <c r="ET320" s="127"/>
      <c r="EU320" s="127"/>
      <c r="EV320" s="127"/>
      <c r="EW320" s="127"/>
      <c r="EX320" s="127"/>
      <c r="EY320" s="127"/>
      <c r="EZ320" s="127"/>
      <c r="FA320" s="127"/>
      <c r="FB320" s="127"/>
      <c r="FC320" s="127"/>
      <c r="FD320" s="127"/>
      <c r="FE320" s="127"/>
      <c r="FF320" s="127"/>
      <c r="FG320" s="127"/>
      <c r="FH320" s="127"/>
      <c r="FI320" s="127"/>
      <c r="FJ320" s="127"/>
      <c r="FK320" s="127"/>
      <c r="FL320" s="127"/>
    </row>
    <row r="321" spans="1:168" s="58" customFormat="1" ht="20.25" customHeight="1">
      <c r="A321" s="639"/>
      <c r="B321" s="720"/>
      <c r="C321" s="1076" t="s">
        <v>181</v>
      </c>
      <c r="D321" s="1236"/>
      <c r="E321" s="1236"/>
      <c r="F321" s="1236"/>
      <c r="G321" s="1236"/>
      <c r="H321" s="1236"/>
      <c r="I321" s="1236"/>
      <c r="J321" s="1236"/>
      <c r="K321" s="1236"/>
      <c r="L321" s="1236"/>
      <c r="M321" s="1236"/>
      <c r="N321" s="1237"/>
      <c r="O321" s="723" t="s">
        <v>181</v>
      </c>
      <c r="P321" s="68" t="s">
        <v>181</v>
      </c>
      <c r="Q321" s="872"/>
      <c r="R321" s="154"/>
      <c r="S321" s="872"/>
      <c r="T321" s="154"/>
      <c r="U321" s="872"/>
      <c r="V321" s="875"/>
      <c r="W321" s="875"/>
      <c r="X321" s="401"/>
      <c r="Y321" s="410">
        <f t="shared" si="260"/>
        <v>0</v>
      </c>
      <c r="Z321" s="152" t="s">
        <v>181</v>
      </c>
      <c r="AA321" s="74"/>
      <c r="AB321" s="152" t="s">
        <v>181</v>
      </c>
      <c r="AC321" s="400">
        <f t="shared" si="261"/>
        <v>0</v>
      </c>
      <c r="AD321" s="69" t="s">
        <v>181</v>
      </c>
      <c r="AE321" s="68" t="s">
        <v>181</v>
      </c>
      <c r="AF321" s="872"/>
      <c r="AG321" s="154"/>
      <c r="AH321" s="872"/>
      <c r="AI321" s="154"/>
      <c r="AJ321" s="872"/>
      <c r="AK321" s="875"/>
      <c r="AL321" s="875"/>
      <c r="AM321" s="401"/>
      <c r="AN321" s="410">
        <f t="shared" si="262"/>
        <v>0</v>
      </c>
      <c r="AO321" s="152" t="s">
        <v>181</v>
      </c>
      <c r="AP321" s="74"/>
      <c r="AQ321" s="152" t="s">
        <v>181</v>
      </c>
      <c r="AR321" s="400">
        <f t="shared" si="263"/>
        <v>0</v>
      </c>
      <c r="AS321" s="69" t="s">
        <v>181</v>
      </c>
      <c r="AT321" s="68" t="s">
        <v>181</v>
      </c>
      <c r="AU321" s="872"/>
      <c r="AV321" s="154"/>
      <c r="AW321" s="872"/>
      <c r="AX321" s="154"/>
      <c r="AY321" s="872"/>
      <c r="AZ321" s="875"/>
      <c r="BA321" s="875"/>
      <c r="BB321" s="401"/>
      <c r="BC321" s="410">
        <f t="shared" si="264"/>
        <v>0</v>
      </c>
      <c r="BD321" s="152" t="s">
        <v>181</v>
      </c>
      <c r="BE321" s="74"/>
      <c r="BF321" s="152" t="s">
        <v>181</v>
      </c>
      <c r="BG321" s="400">
        <f t="shared" si="265"/>
        <v>0</v>
      </c>
      <c r="BH321" s="69" t="s">
        <v>181</v>
      </c>
      <c r="BI321" s="68" t="s">
        <v>181</v>
      </c>
      <c r="BJ321" s="872"/>
      <c r="BK321" s="154"/>
      <c r="BL321" s="872"/>
      <c r="BM321" s="154"/>
      <c r="BN321" s="872"/>
      <c r="BO321" s="875"/>
      <c r="BP321" s="875"/>
      <c r="BQ321" s="401"/>
      <c r="BR321" s="410">
        <f t="shared" si="266"/>
        <v>0</v>
      </c>
      <c r="BS321" s="152" t="s">
        <v>181</v>
      </c>
      <c r="BT321" s="74"/>
      <c r="BU321" s="152" t="s">
        <v>181</v>
      </c>
      <c r="BV321" s="400">
        <f t="shared" si="267"/>
        <v>0</v>
      </c>
      <c r="BW321" s="69" t="s">
        <v>181</v>
      </c>
      <c r="BX321" s="68" t="s">
        <v>181</v>
      </c>
      <c r="BY321" s="872"/>
      <c r="BZ321" s="154"/>
      <c r="CA321" s="872"/>
      <c r="CB321" s="154"/>
      <c r="CC321" s="872"/>
      <c r="CD321" s="875"/>
      <c r="CE321" s="875"/>
      <c r="CF321" s="401"/>
      <c r="CG321" s="410">
        <f t="shared" si="268"/>
        <v>0</v>
      </c>
      <c r="CH321" s="152" t="s">
        <v>181</v>
      </c>
      <c r="CI321" s="74"/>
      <c r="CJ321" s="152" t="s">
        <v>181</v>
      </c>
      <c r="CK321" s="400">
        <f t="shared" si="269"/>
        <v>0</v>
      </c>
      <c r="CL321" s="69" t="s">
        <v>181</v>
      </c>
      <c r="CM321" s="185" t="s">
        <v>181</v>
      </c>
      <c r="CN321" s="185"/>
      <c r="CO321" s="185"/>
      <c r="CP321" s="661" t="s">
        <v>181</v>
      </c>
      <c r="CQ321" s="188" t="s">
        <v>181</v>
      </c>
      <c r="CR321" s="729"/>
      <c r="CS321" s="56" t="s">
        <v>181</v>
      </c>
      <c r="CT321" s="132" t="s">
        <v>181</v>
      </c>
      <c r="CU321" s="132" t="s">
        <v>181</v>
      </c>
      <c r="CV321" s="132" t="s">
        <v>181</v>
      </c>
      <c r="CW321" s="132" t="s">
        <v>181</v>
      </c>
      <c r="CX321" s="132" t="s">
        <v>181</v>
      </c>
      <c r="CY321" s="132" t="s">
        <v>181</v>
      </c>
      <c r="CZ321" s="127"/>
      <c r="DA321" s="127"/>
      <c r="DB321" s="127"/>
      <c r="DC321" s="127"/>
      <c r="DD321" s="127"/>
      <c r="DE321" s="127"/>
      <c r="DF321" s="127"/>
      <c r="DG321" s="127"/>
      <c r="DH321" s="127"/>
      <c r="DI321" s="127"/>
      <c r="DJ321" s="127"/>
      <c r="DK321" s="127"/>
      <c r="DL321" s="127"/>
      <c r="DM321" s="127"/>
      <c r="DN321" s="127"/>
      <c r="DO321" s="127"/>
      <c r="DP321" s="127"/>
      <c r="DQ321" s="127"/>
      <c r="DR321" s="127"/>
      <c r="DS321" s="127"/>
      <c r="DT321" s="127"/>
      <c r="DU321" s="127"/>
      <c r="DV321" s="127"/>
      <c r="DW321" s="127"/>
      <c r="DX321" s="127"/>
      <c r="DY321" s="127"/>
      <c r="DZ321" s="127"/>
      <c r="EA321" s="127"/>
      <c r="EB321" s="127"/>
      <c r="EC321" s="132" t="s">
        <v>181</v>
      </c>
      <c r="ED321" s="127"/>
      <c r="EE321" s="127"/>
      <c r="EF321" s="127"/>
      <c r="EG321" s="127"/>
      <c r="EH321" s="127"/>
      <c r="EI321" s="127"/>
      <c r="EJ321" s="127"/>
      <c r="EK321" s="127"/>
      <c r="EL321" s="127"/>
      <c r="EM321" s="127"/>
      <c r="EN321" s="127"/>
      <c r="EO321" s="127"/>
      <c r="EP321" s="127"/>
      <c r="EQ321" s="127"/>
      <c r="ER321" s="127"/>
      <c r="ES321" s="127"/>
      <c r="ET321" s="127"/>
      <c r="EU321" s="127"/>
      <c r="EV321" s="127"/>
      <c r="EW321" s="127"/>
      <c r="EX321" s="127"/>
      <c r="EY321" s="127"/>
      <c r="EZ321" s="127"/>
      <c r="FA321" s="127"/>
      <c r="FB321" s="127"/>
      <c r="FC321" s="127"/>
      <c r="FD321" s="127"/>
      <c r="FE321" s="127"/>
      <c r="FF321" s="127"/>
      <c r="FG321" s="127"/>
      <c r="FH321" s="127"/>
      <c r="FI321" s="127"/>
      <c r="FJ321" s="127"/>
      <c r="FK321" s="127"/>
      <c r="FL321" s="127"/>
    </row>
    <row r="322" spans="1:168" s="58" customFormat="1" ht="20.25" customHeight="1">
      <c r="A322" s="639"/>
      <c r="B322" s="720"/>
      <c r="C322" s="1076" t="s">
        <v>181</v>
      </c>
      <c r="D322" s="1236"/>
      <c r="E322" s="1236"/>
      <c r="F322" s="1236"/>
      <c r="G322" s="1236"/>
      <c r="H322" s="1236"/>
      <c r="I322" s="1236"/>
      <c r="J322" s="1236"/>
      <c r="K322" s="1236"/>
      <c r="L322" s="1236"/>
      <c r="M322" s="1236"/>
      <c r="N322" s="1237"/>
      <c r="O322" s="723" t="s">
        <v>181</v>
      </c>
      <c r="P322" s="68" t="s">
        <v>181</v>
      </c>
      <c r="Q322" s="872"/>
      <c r="R322" s="154"/>
      <c r="S322" s="872"/>
      <c r="T322" s="154"/>
      <c r="U322" s="872"/>
      <c r="V322" s="875"/>
      <c r="W322" s="875"/>
      <c r="X322" s="401"/>
      <c r="Y322" s="410">
        <f t="shared" si="260"/>
        <v>0</v>
      </c>
      <c r="Z322" s="152" t="s">
        <v>181</v>
      </c>
      <c r="AA322" s="74"/>
      <c r="AB322" s="152" t="s">
        <v>181</v>
      </c>
      <c r="AC322" s="400">
        <f t="shared" si="261"/>
        <v>0</v>
      </c>
      <c r="AD322" s="69" t="s">
        <v>181</v>
      </c>
      <c r="AE322" s="68" t="s">
        <v>181</v>
      </c>
      <c r="AF322" s="872"/>
      <c r="AG322" s="154"/>
      <c r="AH322" s="872"/>
      <c r="AI322" s="154"/>
      <c r="AJ322" s="872"/>
      <c r="AK322" s="875"/>
      <c r="AL322" s="875"/>
      <c r="AM322" s="401"/>
      <c r="AN322" s="410">
        <f t="shared" si="262"/>
        <v>0</v>
      </c>
      <c r="AO322" s="152" t="s">
        <v>181</v>
      </c>
      <c r="AP322" s="74"/>
      <c r="AQ322" s="152" t="s">
        <v>181</v>
      </c>
      <c r="AR322" s="400">
        <f t="shared" si="263"/>
        <v>0</v>
      </c>
      <c r="AS322" s="69" t="s">
        <v>181</v>
      </c>
      <c r="AT322" s="68" t="s">
        <v>181</v>
      </c>
      <c r="AU322" s="872"/>
      <c r="AV322" s="154"/>
      <c r="AW322" s="872"/>
      <c r="AX322" s="154"/>
      <c r="AY322" s="872"/>
      <c r="AZ322" s="875"/>
      <c r="BA322" s="875"/>
      <c r="BB322" s="401"/>
      <c r="BC322" s="410">
        <f t="shared" si="264"/>
        <v>0</v>
      </c>
      <c r="BD322" s="152" t="s">
        <v>181</v>
      </c>
      <c r="BE322" s="74"/>
      <c r="BF322" s="152" t="s">
        <v>181</v>
      </c>
      <c r="BG322" s="400">
        <f t="shared" si="265"/>
        <v>0</v>
      </c>
      <c r="BH322" s="69" t="s">
        <v>181</v>
      </c>
      <c r="BI322" s="68" t="s">
        <v>181</v>
      </c>
      <c r="BJ322" s="872"/>
      <c r="BK322" s="154"/>
      <c r="BL322" s="872"/>
      <c r="BM322" s="154"/>
      <c r="BN322" s="872"/>
      <c r="BO322" s="875"/>
      <c r="BP322" s="875"/>
      <c r="BQ322" s="401"/>
      <c r="BR322" s="410">
        <f t="shared" si="266"/>
        <v>0</v>
      </c>
      <c r="BS322" s="152" t="s">
        <v>181</v>
      </c>
      <c r="BT322" s="74"/>
      <c r="BU322" s="152" t="s">
        <v>181</v>
      </c>
      <c r="BV322" s="400">
        <f t="shared" si="267"/>
        <v>0</v>
      </c>
      <c r="BW322" s="69" t="s">
        <v>181</v>
      </c>
      <c r="BX322" s="68" t="s">
        <v>181</v>
      </c>
      <c r="BY322" s="872"/>
      <c r="BZ322" s="154"/>
      <c r="CA322" s="872"/>
      <c r="CB322" s="154"/>
      <c r="CC322" s="872"/>
      <c r="CD322" s="875"/>
      <c r="CE322" s="875"/>
      <c r="CF322" s="401"/>
      <c r="CG322" s="410">
        <f t="shared" si="268"/>
        <v>0</v>
      </c>
      <c r="CH322" s="152" t="s">
        <v>181</v>
      </c>
      <c r="CI322" s="74"/>
      <c r="CJ322" s="152" t="s">
        <v>181</v>
      </c>
      <c r="CK322" s="400">
        <f t="shared" si="269"/>
        <v>0</v>
      </c>
      <c r="CL322" s="69" t="s">
        <v>181</v>
      </c>
      <c r="CM322" s="185" t="s">
        <v>181</v>
      </c>
      <c r="CN322" s="185"/>
      <c r="CO322" s="185"/>
      <c r="CP322" s="661" t="s">
        <v>181</v>
      </c>
      <c r="CQ322" s="188" t="s">
        <v>181</v>
      </c>
      <c r="CR322" s="729"/>
      <c r="CS322" s="56" t="s">
        <v>181</v>
      </c>
      <c r="CT322" s="132" t="s">
        <v>181</v>
      </c>
      <c r="CU322" s="132" t="s">
        <v>181</v>
      </c>
      <c r="CV322" s="132" t="s">
        <v>181</v>
      </c>
      <c r="CW322" s="132" t="s">
        <v>181</v>
      </c>
      <c r="CX322" s="132" t="s">
        <v>181</v>
      </c>
      <c r="CY322" s="132" t="s">
        <v>181</v>
      </c>
      <c r="CZ322" s="127"/>
      <c r="DA322" s="127"/>
      <c r="DB322" s="127"/>
      <c r="DC322" s="127"/>
      <c r="DD322" s="127"/>
      <c r="DE322" s="127"/>
      <c r="DF322" s="127"/>
      <c r="DG322" s="127"/>
      <c r="DH322" s="127"/>
      <c r="DI322" s="127"/>
      <c r="DJ322" s="127"/>
      <c r="DK322" s="127"/>
      <c r="DL322" s="127"/>
      <c r="DM322" s="127"/>
      <c r="DN322" s="127"/>
      <c r="DO322" s="127"/>
      <c r="DP322" s="127"/>
      <c r="DQ322" s="127"/>
      <c r="DR322" s="127"/>
      <c r="DS322" s="127"/>
      <c r="DT322" s="127"/>
      <c r="DU322" s="127"/>
      <c r="DV322" s="127"/>
      <c r="DW322" s="127"/>
      <c r="DX322" s="127"/>
      <c r="DY322" s="127"/>
      <c r="DZ322" s="127"/>
      <c r="EA322" s="127"/>
      <c r="EB322" s="127"/>
      <c r="EC322" s="132" t="s">
        <v>181</v>
      </c>
      <c r="ED322" s="127"/>
      <c r="EE322" s="127"/>
      <c r="EF322" s="127"/>
      <c r="EG322" s="127"/>
      <c r="EH322" s="127"/>
      <c r="EI322" s="127"/>
      <c r="EJ322" s="127"/>
      <c r="EK322" s="127"/>
      <c r="EL322" s="127"/>
      <c r="EM322" s="127"/>
      <c r="EN322" s="127"/>
      <c r="EO322" s="127"/>
      <c r="EP322" s="127"/>
      <c r="EQ322" s="127"/>
      <c r="ER322" s="127"/>
      <c r="ES322" s="127"/>
      <c r="ET322" s="127"/>
      <c r="EU322" s="127"/>
      <c r="EV322" s="127"/>
      <c r="EW322" s="127"/>
      <c r="EX322" s="127"/>
      <c r="EY322" s="127"/>
      <c r="EZ322" s="127"/>
      <c r="FA322" s="127"/>
      <c r="FB322" s="127"/>
      <c r="FC322" s="127"/>
      <c r="FD322" s="127"/>
      <c r="FE322" s="127"/>
      <c r="FF322" s="127"/>
      <c r="FG322" s="127"/>
      <c r="FH322" s="127"/>
      <c r="FI322" s="127"/>
      <c r="FJ322" s="127"/>
      <c r="FK322" s="127"/>
      <c r="FL322" s="127"/>
    </row>
    <row r="323" spans="1:168" s="58" customFormat="1" ht="20.25" customHeight="1">
      <c r="A323" s="639"/>
      <c r="B323" s="720"/>
      <c r="C323" s="1076" t="s">
        <v>181</v>
      </c>
      <c r="D323" s="1236"/>
      <c r="E323" s="1236"/>
      <c r="F323" s="1236"/>
      <c r="G323" s="1236"/>
      <c r="H323" s="1236"/>
      <c r="I323" s="1236"/>
      <c r="J323" s="1236"/>
      <c r="K323" s="1236"/>
      <c r="L323" s="1236"/>
      <c r="M323" s="1236"/>
      <c r="N323" s="1237"/>
      <c r="O323" s="723" t="s">
        <v>181</v>
      </c>
      <c r="P323" s="68" t="s">
        <v>181</v>
      </c>
      <c r="Q323" s="872"/>
      <c r="R323" s="154"/>
      <c r="S323" s="872"/>
      <c r="T323" s="154"/>
      <c r="U323" s="872"/>
      <c r="V323" s="875"/>
      <c r="W323" s="875"/>
      <c r="X323" s="401"/>
      <c r="Y323" s="410">
        <f t="shared" si="260"/>
        <v>0</v>
      </c>
      <c r="Z323" s="152" t="s">
        <v>181</v>
      </c>
      <c r="AA323" s="74"/>
      <c r="AB323" s="152" t="s">
        <v>181</v>
      </c>
      <c r="AC323" s="400">
        <f t="shared" si="261"/>
        <v>0</v>
      </c>
      <c r="AD323" s="69" t="s">
        <v>181</v>
      </c>
      <c r="AE323" s="68" t="s">
        <v>181</v>
      </c>
      <c r="AF323" s="872"/>
      <c r="AG323" s="154"/>
      <c r="AH323" s="872"/>
      <c r="AI323" s="154"/>
      <c r="AJ323" s="872"/>
      <c r="AK323" s="875"/>
      <c r="AL323" s="875"/>
      <c r="AM323" s="401"/>
      <c r="AN323" s="410">
        <f t="shared" si="262"/>
        <v>0</v>
      </c>
      <c r="AO323" s="152" t="s">
        <v>181</v>
      </c>
      <c r="AP323" s="74"/>
      <c r="AQ323" s="152" t="s">
        <v>181</v>
      </c>
      <c r="AR323" s="400">
        <f t="shared" si="263"/>
        <v>0</v>
      </c>
      <c r="AS323" s="69" t="s">
        <v>181</v>
      </c>
      <c r="AT323" s="68" t="s">
        <v>181</v>
      </c>
      <c r="AU323" s="872"/>
      <c r="AV323" s="154"/>
      <c r="AW323" s="872"/>
      <c r="AX323" s="154"/>
      <c r="AY323" s="872"/>
      <c r="AZ323" s="875"/>
      <c r="BA323" s="875"/>
      <c r="BB323" s="401"/>
      <c r="BC323" s="410">
        <f t="shared" si="264"/>
        <v>0</v>
      </c>
      <c r="BD323" s="152" t="s">
        <v>181</v>
      </c>
      <c r="BE323" s="74"/>
      <c r="BF323" s="152" t="s">
        <v>181</v>
      </c>
      <c r="BG323" s="400">
        <f t="shared" si="265"/>
        <v>0</v>
      </c>
      <c r="BH323" s="69" t="s">
        <v>181</v>
      </c>
      <c r="BI323" s="68" t="s">
        <v>181</v>
      </c>
      <c r="BJ323" s="872"/>
      <c r="BK323" s="154"/>
      <c r="BL323" s="872"/>
      <c r="BM323" s="154"/>
      <c r="BN323" s="872"/>
      <c r="BO323" s="875"/>
      <c r="BP323" s="875"/>
      <c r="BQ323" s="401"/>
      <c r="BR323" s="410">
        <f t="shared" si="266"/>
        <v>0</v>
      </c>
      <c r="BS323" s="152" t="s">
        <v>181</v>
      </c>
      <c r="BT323" s="74"/>
      <c r="BU323" s="152" t="s">
        <v>181</v>
      </c>
      <c r="BV323" s="400">
        <f t="shared" si="267"/>
        <v>0</v>
      </c>
      <c r="BW323" s="69" t="s">
        <v>181</v>
      </c>
      <c r="BX323" s="68" t="s">
        <v>181</v>
      </c>
      <c r="BY323" s="872"/>
      <c r="BZ323" s="154"/>
      <c r="CA323" s="872"/>
      <c r="CB323" s="154"/>
      <c r="CC323" s="872"/>
      <c r="CD323" s="875"/>
      <c r="CE323" s="875"/>
      <c r="CF323" s="401"/>
      <c r="CG323" s="410">
        <f t="shared" si="268"/>
        <v>0</v>
      </c>
      <c r="CH323" s="152" t="s">
        <v>181</v>
      </c>
      <c r="CI323" s="74"/>
      <c r="CJ323" s="152" t="s">
        <v>181</v>
      </c>
      <c r="CK323" s="400">
        <f t="shared" si="269"/>
        <v>0</v>
      </c>
      <c r="CL323" s="69" t="s">
        <v>181</v>
      </c>
      <c r="CM323" s="185" t="s">
        <v>181</v>
      </c>
      <c r="CN323" s="185"/>
      <c r="CO323" s="185"/>
      <c r="CP323" s="661" t="s">
        <v>181</v>
      </c>
      <c r="CQ323" s="188" t="s">
        <v>181</v>
      </c>
      <c r="CR323" s="729"/>
      <c r="CS323" s="56" t="s">
        <v>181</v>
      </c>
      <c r="CT323" s="132" t="s">
        <v>181</v>
      </c>
      <c r="CU323" s="132" t="s">
        <v>181</v>
      </c>
      <c r="CV323" s="132" t="s">
        <v>181</v>
      </c>
      <c r="CW323" s="132" t="s">
        <v>181</v>
      </c>
      <c r="CX323" s="132" t="s">
        <v>181</v>
      </c>
      <c r="CY323" s="132" t="s">
        <v>181</v>
      </c>
      <c r="CZ323" s="127"/>
      <c r="DA323" s="127"/>
      <c r="DB323" s="127"/>
      <c r="DC323" s="127"/>
      <c r="DD323" s="127"/>
      <c r="DE323" s="127"/>
      <c r="DF323" s="127"/>
      <c r="DG323" s="127"/>
      <c r="DH323" s="127"/>
      <c r="DI323" s="127"/>
      <c r="DJ323" s="127"/>
      <c r="DK323" s="127"/>
      <c r="DL323" s="127"/>
      <c r="DM323" s="127"/>
      <c r="DN323" s="127"/>
      <c r="DO323" s="127"/>
      <c r="DP323" s="127"/>
      <c r="DQ323" s="127"/>
      <c r="DR323" s="127"/>
      <c r="DS323" s="127"/>
      <c r="DT323" s="127"/>
      <c r="DU323" s="127"/>
      <c r="DV323" s="127"/>
      <c r="DW323" s="127"/>
      <c r="DX323" s="127"/>
      <c r="DY323" s="127"/>
      <c r="DZ323" s="127"/>
      <c r="EA323" s="127"/>
      <c r="EB323" s="127"/>
      <c r="EC323" s="132" t="s">
        <v>181</v>
      </c>
      <c r="ED323" s="127"/>
      <c r="EE323" s="127"/>
      <c r="EF323" s="127"/>
      <c r="EG323" s="127"/>
      <c r="EH323" s="127"/>
      <c r="EI323" s="127"/>
      <c r="EJ323" s="127"/>
      <c r="EK323" s="127"/>
      <c r="EL323" s="127"/>
      <c r="EM323" s="127"/>
      <c r="EN323" s="127"/>
      <c r="EO323" s="127"/>
      <c r="EP323" s="127"/>
      <c r="EQ323" s="127"/>
      <c r="ER323" s="127"/>
      <c r="ES323" s="127"/>
      <c r="ET323" s="127"/>
      <c r="EU323" s="127"/>
      <c r="EV323" s="127"/>
      <c r="EW323" s="127"/>
      <c r="EX323" s="127"/>
      <c r="EY323" s="127"/>
      <c r="EZ323" s="127"/>
      <c r="FA323" s="127"/>
      <c r="FB323" s="127"/>
      <c r="FC323" s="127"/>
      <c r="FD323" s="127"/>
      <c r="FE323" s="127"/>
      <c r="FF323" s="127"/>
      <c r="FG323" s="127"/>
      <c r="FH323" s="127"/>
      <c r="FI323" s="127"/>
      <c r="FJ323" s="127"/>
      <c r="FK323" s="127"/>
      <c r="FL323" s="127"/>
    </row>
    <row r="324" spans="1:168" s="58" customFormat="1" ht="20.25" customHeight="1">
      <c r="A324" s="639"/>
      <c r="B324" s="720"/>
      <c r="C324" s="1076" t="s">
        <v>181</v>
      </c>
      <c r="D324" s="1236"/>
      <c r="E324" s="1236"/>
      <c r="F324" s="1236"/>
      <c r="G324" s="1236"/>
      <c r="H324" s="1236"/>
      <c r="I324" s="1236"/>
      <c r="J324" s="1236"/>
      <c r="K324" s="1236"/>
      <c r="L324" s="1236"/>
      <c r="M324" s="1236"/>
      <c r="N324" s="1237"/>
      <c r="O324" s="723" t="s">
        <v>181</v>
      </c>
      <c r="P324" s="68" t="s">
        <v>181</v>
      </c>
      <c r="Q324" s="872"/>
      <c r="R324" s="154"/>
      <c r="S324" s="872"/>
      <c r="T324" s="154"/>
      <c r="U324" s="872"/>
      <c r="V324" s="875"/>
      <c r="W324" s="875"/>
      <c r="X324" s="401"/>
      <c r="Y324" s="410">
        <f t="shared" si="260"/>
        <v>0</v>
      </c>
      <c r="Z324" s="152" t="s">
        <v>181</v>
      </c>
      <c r="AA324" s="74"/>
      <c r="AB324" s="152" t="s">
        <v>181</v>
      </c>
      <c r="AC324" s="400">
        <f t="shared" si="261"/>
        <v>0</v>
      </c>
      <c r="AD324" s="69" t="s">
        <v>181</v>
      </c>
      <c r="AE324" s="68" t="s">
        <v>181</v>
      </c>
      <c r="AF324" s="872"/>
      <c r="AG324" s="154"/>
      <c r="AH324" s="872"/>
      <c r="AI324" s="154"/>
      <c r="AJ324" s="872"/>
      <c r="AK324" s="875"/>
      <c r="AL324" s="875"/>
      <c r="AM324" s="401"/>
      <c r="AN324" s="410">
        <f t="shared" si="262"/>
        <v>0</v>
      </c>
      <c r="AO324" s="152" t="s">
        <v>181</v>
      </c>
      <c r="AP324" s="74"/>
      <c r="AQ324" s="152" t="s">
        <v>181</v>
      </c>
      <c r="AR324" s="400">
        <f t="shared" si="263"/>
        <v>0</v>
      </c>
      <c r="AS324" s="69" t="s">
        <v>181</v>
      </c>
      <c r="AT324" s="68" t="s">
        <v>181</v>
      </c>
      <c r="AU324" s="872"/>
      <c r="AV324" s="154"/>
      <c r="AW324" s="872"/>
      <c r="AX324" s="154"/>
      <c r="AY324" s="872"/>
      <c r="AZ324" s="875"/>
      <c r="BA324" s="875"/>
      <c r="BB324" s="401"/>
      <c r="BC324" s="410">
        <f t="shared" si="264"/>
        <v>0</v>
      </c>
      <c r="BD324" s="152" t="s">
        <v>181</v>
      </c>
      <c r="BE324" s="74"/>
      <c r="BF324" s="152" t="s">
        <v>181</v>
      </c>
      <c r="BG324" s="400">
        <f t="shared" si="265"/>
        <v>0</v>
      </c>
      <c r="BH324" s="69" t="s">
        <v>181</v>
      </c>
      <c r="BI324" s="68" t="s">
        <v>181</v>
      </c>
      <c r="BJ324" s="872"/>
      <c r="BK324" s="154"/>
      <c r="BL324" s="872"/>
      <c r="BM324" s="154"/>
      <c r="BN324" s="872"/>
      <c r="BO324" s="875"/>
      <c r="BP324" s="875"/>
      <c r="BQ324" s="401"/>
      <c r="BR324" s="410">
        <f t="shared" si="266"/>
        <v>0</v>
      </c>
      <c r="BS324" s="152" t="s">
        <v>181</v>
      </c>
      <c r="BT324" s="74"/>
      <c r="BU324" s="152" t="s">
        <v>181</v>
      </c>
      <c r="BV324" s="400">
        <f t="shared" si="267"/>
        <v>0</v>
      </c>
      <c r="BW324" s="69" t="s">
        <v>181</v>
      </c>
      <c r="BX324" s="68" t="s">
        <v>181</v>
      </c>
      <c r="BY324" s="872"/>
      <c r="BZ324" s="154"/>
      <c r="CA324" s="872"/>
      <c r="CB324" s="154"/>
      <c r="CC324" s="872"/>
      <c r="CD324" s="875"/>
      <c r="CE324" s="875"/>
      <c r="CF324" s="401"/>
      <c r="CG324" s="410">
        <f t="shared" si="268"/>
        <v>0</v>
      </c>
      <c r="CH324" s="152" t="s">
        <v>181</v>
      </c>
      <c r="CI324" s="74"/>
      <c r="CJ324" s="152" t="s">
        <v>181</v>
      </c>
      <c r="CK324" s="400">
        <f t="shared" si="269"/>
        <v>0</v>
      </c>
      <c r="CL324" s="69" t="s">
        <v>181</v>
      </c>
      <c r="CM324" s="185" t="s">
        <v>181</v>
      </c>
      <c r="CN324" s="185"/>
      <c r="CO324" s="185"/>
      <c r="CP324" s="661" t="s">
        <v>181</v>
      </c>
      <c r="CQ324" s="188" t="s">
        <v>181</v>
      </c>
      <c r="CR324" s="729"/>
      <c r="CS324" s="56" t="s">
        <v>181</v>
      </c>
      <c r="CT324" s="132" t="s">
        <v>181</v>
      </c>
      <c r="CU324" s="132" t="s">
        <v>181</v>
      </c>
      <c r="CV324" s="132" t="s">
        <v>181</v>
      </c>
      <c r="CW324" s="132" t="s">
        <v>181</v>
      </c>
      <c r="CX324" s="132" t="s">
        <v>181</v>
      </c>
      <c r="CY324" s="132" t="s">
        <v>181</v>
      </c>
      <c r="CZ324" s="127"/>
      <c r="DA324" s="127"/>
      <c r="DB324" s="127"/>
      <c r="DC324" s="127"/>
      <c r="DD324" s="127"/>
      <c r="DE324" s="127"/>
      <c r="DF324" s="127"/>
      <c r="DG324" s="127"/>
      <c r="DH324" s="127"/>
      <c r="DI324" s="127"/>
      <c r="DJ324" s="127"/>
      <c r="DK324" s="127"/>
      <c r="DL324" s="127"/>
      <c r="DM324" s="127"/>
      <c r="DN324" s="127"/>
      <c r="DO324" s="127"/>
      <c r="DP324" s="127"/>
      <c r="DQ324" s="127"/>
      <c r="DR324" s="127"/>
      <c r="DS324" s="127"/>
      <c r="DT324" s="127"/>
      <c r="DU324" s="127"/>
      <c r="DV324" s="127"/>
      <c r="DW324" s="127"/>
      <c r="DX324" s="127"/>
      <c r="DY324" s="127"/>
      <c r="DZ324" s="127"/>
      <c r="EA324" s="127"/>
      <c r="EB324" s="127"/>
      <c r="EC324" s="132" t="s">
        <v>181</v>
      </c>
      <c r="ED324" s="127"/>
      <c r="EE324" s="127"/>
      <c r="EF324" s="127"/>
      <c r="EG324" s="127"/>
      <c r="EH324" s="127"/>
      <c r="EI324" s="127"/>
      <c r="EJ324" s="127"/>
      <c r="EK324" s="127"/>
      <c r="EL324" s="127"/>
      <c r="EM324" s="127"/>
      <c r="EN324" s="127"/>
      <c r="EO324" s="127"/>
      <c r="EP324" s="127"/>
      <c r="EQ324" s="127"/>
      <c r="ER324" s="127"/>
      <c r="ES324" s="127"/>
      <c r="ET324" s="127"/>
      <c r="EU324" s="127"/>
      <c r="EV324" s="127"/>
      <c r="EW324" s="127"/>
      <c r="EX324" s="127"/>
      <c r="EY324" s="127"/>
      <c r="EZ324" s="127"/>
      <c r="FA324" s="127"/>
      <c r="FB324" s="127"/>
      <c r="FC324" s="127"/>
      <c r="FD324" s="127"/>
      <c r="FE324" s="127"/>
      <c r="FF324" s="127"/>
      <c r="FG324" s="127"/>
      <c r="FH324" s="127"/>
      <c r="FI324" s="127"/>
      <c r="FJ324" s="127"/>
      <c r="FK324" s="127"/>
      <c r="FL324" s="127"/>
    </row>
    <row r="325" spans="1:168" s="58" customFormat="1" ht="20.25" customHeight="1">
      <c r="A325" s="639"/>
      <c r="B325" s="720"/>
      <c r="C325" s="1076" t="s">
        <v>181</v>
      </c>
      <c r="D325" s="1236"/>
      <c r="E325" s="1236"/>
      <c r="F325" s="1236"/>
      <c r="G325" s="1236"/>
      <c r="H325" s="1236"/>
      <c r="I325" s="1236"/>
      <c r="J325" s="1236"/>
      <c r="K325" s="1236"/>
      <c r="L325" s="1236"/>
      <c r="M325" s="1236"/>
      <c r="N325" s="1237"/>
      <c r="O325" s="723" t="s">
        <v>181</v>
      </c>
      <c r="P325" s="68" t="s">
        <v>181</v>
      </c>
      <c r="Q325" s="872"/>
      <c r="R325" s="154"/>
      <c r="S325" s="872"/>
      <c r="T325" s="154"/>
      <c r="U325" s="872"/>
      <c r="V325" s="875"/>
      <c r="W325" s="875"/>
      <c r="X325" s="401"/>
      <c r="Y325" s="410">
        <f t="shared" si="260"/>
        <v>0</v>
      </c>
      <c r="Z325" s="152" t="s">
        <v>181</v>
      </c>
      <c r="AA325" s="74"/>
      <c r="AB325" s="152" t="s">
        <v>181</v>
      </c>
      <c r="AC325" s="400">
        <f t="shared" si="261"/>
        <v>0</v>
      </c>
      <c r="AD325" s="69" t="s">
        <v>181</v>
      </c>
      <c r="AE325" s="68" t="s">
        <v>181</v>
      </c>
      <c r="AF325" s="872"/>
      <c r="AG325" s="154"/>
      <c r="AH325" s="872"/>
      <c r="AI325" s="154"/>
      <c r="AJ325" s="872"/>
      <c r="AK325" s="875"/>
      <c r="AL325" s="875"/>
      <c r="AM325" s="401"/>
      <c r="AN325" s="410">
        <f t="shared" si="262"/>
        <v>0</v>
      </c>
      <c r="AO325" s="152" t="s">
        <v>181</v>
      </c>
      <c r="AP325" s="74"/>
      <c r="AQ325" s="152" t="s">
        <v>181</v>
      </c>
      <c r="AR325" s="400">
        <f t="shared" si="263"/>
        <v>0</v>
      </c>
      <c r="AS325" s="69" t="s">
        <v>181</v>
      </c>
      <c r="AT325" s="68" t="s">
        <v>181</v>
      </c>
      <c r="AU325" s="872"/>
      <c r="AV325" s="154"/>
      <c r="AW325" s="872"/>
      <c r="AX325" s="154"/>
      <c r="AY325" s="872"/>
      <c r="AZ325" s="875"/>
      <c r="BA325" s="875"/>
      <c r="BB325" s="401"/>
      <c r="BC325" s="410">
        <f t="shared" si="264"/>
        <v>0</v>
      </c>
      <c r="BD325" s="152" t="s">
        <v>181</v>
      </c>
      <c r="BE325" s="74"/>
      <c r="BF325" s="152" t="s">
        <v>181</v>
      </c>
      <c r="BG325" s="400">
        <f t="shared" si="265"/>
        <v>0</v>
      </c>
      <c r="BH325" s="69" t="s">
        <v>181</v>
      </c>
      <c r="BI325" s="68" t="s">
        <v>181</v>
      </c>
      <c r="BJ325" s="872"/>
      <c r="BK325" s="154"/>
      <c r="BL325" s="872"/>
      <c r="BM325" s="154"/>
      <c r="BN325" s="872"/>
      <c r="BO325" s="875"/>
      <c r="BP325" s="875"/>
      <c r="BQ325" s="401"/>
      <c r="BR325" s="410">
        <f t="shared" si="266"/>
        <v>0</v>
      </c>
      <c r="BS325" s="152" t="s">
        <v>181</v>
      </c>
      <c r="BT325" s="74"/>
      <c r="BU325" s="152" t="s">
        <v>181</v>
      </c>
      <c r="BV325" s="400">
        <f t="shared" si="267"/>
        <v>0</v>
      </c>
      <c r="BW325" s="69" t="s">
        <v>181</v>
      </c>
      <c r="BX325" s="68" t="s">
        <v>181</v>
      </c>
      <c r="BY325" s="872"/>
      <c r="BZ325" s="154"/>
      <c r="CA325" s="872"/>
      <c r="CB325" s="154"/>
      <c r="CC325" s="872"/>
      <c r="CD325" s="875"/>
      <c r="CE325" s="875"/>
      <c r="CF325" s="401"/>
      <c r="CG325" s="410">
        <f t="shared" si="268"/>
        <v>0</v>
      </c>
      <c r="CH325" s="152" t="s">
        <v>181</v>
      </c>
      <c r="CI325" s="74"/>
      <c r="CJ325" s="152" t="s">
        <v>181</v>
      </c>
      <c r="CK325" s="400">
        <f t="shared" si="269"/>
        <v>0</v>
      </c>
      <c r="CL325" s="69" t="s">
        <v>181</v>
      </c>
      <c r="CM325" s="185" t="s">
        <v>181</v>
      </c>
      <c r="CN325" s="185"/>
      <c r="CO325" s="185"/>
      <c r="CP325" s="661" t="s">
        <v>181</v>
      </c>
      <c r="CQ325" s="188" t="s">
        <v>181</v>
      </c>
      <c r="CR325" s="729"/>
      <c r="CS325" s="56" t="s">
        <v>181</v>
      </c>
      <c r="CT325" s="132" t="s">
        <v>181</v>
      </c>
      <c r="CU325" s="132" t="s">
        <v>181</v>
      </c>
      <c r="CV325" s="132" t="s">
        <v>181</v>
      </c>
      <c r="CW325" s="132" t="s">
        <v>181</v>
      </c>
      <c r="CX325" s="132" t="s">
        <v>181</v>
      </c>
      <c r="CY325" s="132" t="s">
        <v>181</v>
      </c>
      <c r="CZ325" s="127"/>
      <c r="DA325" s="127"/>
      <c r="DB325" s="127"/>
      <c r="DC325" s="127"/>
      <c r="DD325" s="127"/>
      <c r="DE325" s="127"/>
      <c r="DF325" s="127"/>
      <c r="DG325" s="127"/>
      <c r="DH325" s="127"/>
      <c r="DI325" s="127"/>
      <c r="DJ325" s="127"/>
      <c r="DK325" s="127"/>
      <c r="DL325" s="127"/>
      <c r="DM325" s="127"/>
      <c r="DN325" s="127"/>
      <c r="DO325" s="127"/>
      <c r="DP325" s="127"/>
      <c r="DQ325" s="127"/>
      <c r="DR325" s="127"/>
      <c r="DS325" s="127"/>
      <c r="DT325" s="127"/>
      <c r="DU325" s="127"/>
      <c r="DV325" s="127"/>
      <c r="DW325" s="127"/>
      <c r="DX325" s="127"/>
      <c r="DY325" s="127"/>
      <c r="DZ325" s="127"/>
      <c r="EA325" s="127"/>
      <c r="EB325" s="127"/>
      <c r="EC325" s="132" t="s">
        <v>181</v>
      </c>
      <c r="ED325" s="127"/>
      <c r="EE325" s="127"/>
      <c r="EF325" s="127"/>
      <c r="EG325" s="127"/>
      <c r="EH325" s="127"/>
      <c r="EI325" s="127"/>
      <c r="EJ325" s="127"/>
      <c r="EK325" s="127"/>
      <c r="EL325" s="127"/>
      <c r="EM325" s="127"/>
      <c r="EN325" s="127"/>
      <c r="EO325" s="127"/>
      <c r="EP325" s="127"/>
      <c r="EQ325" s="127"/>
      <c r="ER325" s="127"/>
      <c r="ES325" s="127"/>
      <c r="ET325" s="127"/>
      <c r="EU325" s="127"/>
      <c r="EV325" s="127"/>
      <c r="EW325" s="127"/>
      <c r="EX325" s="127"/>
      <c r="EY325" s="127"/>
      <c r="EZ325" s="127"/>
      <c r="FA325" s="127"/>
      <c r="FB325" s="127"/>
      <c r="FC325" s="127"/>
      <c r="FD325" s="127"/>
      <c r="FE325" s="127"/>
      <c r="FF325" s="127"/>
      <c r="FG325" s="127"/>
      <c r="FH325" s="127"/>
      <c r="FI325" s="127"/>
      <c r="FJ325" s="127"/>
      <c r="FK325" s="127"/>
      <c r="FL325" s="127"/>
    </row>
    <row r="326" spans="1:168" s="58" customFormat="1" ht="20.25" customHeight="1">
      <c r="A326" s="639"/>
      <c r="B326" s="720"/>
      <c r="C326" s="1076" t="s">
        <v>181</v>
      </c>
      <c r="D326" s="1236"/>
      <c r="E326" s="1236"/>
      <c r="F326" s="1236"/>
      <c r="G326" s="1236"/>
      <c r="H326" s="1236"/>
      <c r="I326" s="1236"/>
      <c r="J326" s="1236"/>
      <c r="K326" s="1236"/>
      <c r="L326" s="1236"/>
      <c r="M326" s="1236"/>
      <c r="N326" s="1237"/>
      <c r="O326" s="723" t="s">
        <v>181</v>
      </c>
      <c r="P326" s="68" t="s">
        <v>181</v>
      </c>
      <c r="Q326" s="872"/>
      <c r="R326" s="154"/>
      <c r="S326" s="872"/>
      <c r="T326" s="154"/>
      <c r="U326" s="872"/>
      <c r="V326" s="875"/>
      <c r="W326" s="875"/>
      <c r="X326" s="401"/>
      <c r="Y326" s="410">
        <f t="shared" si="260"/>
        <v>0</v>
      </c>
      <c r="Z326" s="152" t="s">
        <v>181</v>
      </c>
      <c r="AA326" s="74"/>
      <c r="AB326" s="152" t="s">
        <v>181</v>
      </c>
      <c r="AC326" s="400">
        <f t="shared" si="261"/>
        <v>0</v>
      </c>
      <c r="AD326" s="69" t="s">
        <v>181</v>
      </c>
      <c r="AE326" s="68" t="s">
        <v>181</v>
      </c>
      <c r="AF326" s="872"/>
      <c r="AG326" s="154"/>
      <c r="AH326" s="872"/>
      <c r="AI326" s="154"/>
      <c r="AJ326" s="872"/>
      <c r="AK326" s="875"/>
      <c r="AL326" s="875"/>
      <c r="AM326" s="401"/>
      <c r="AN326" s="410">
        <f t="shared" si="262"/>
        <v>0</v>
      </c>
      <c r="AO326" s="152" t="s">
        <v>181</v>
      </c>
      <c r="AP326" s="74"/>
      <c r="AQ326" s="152" t="s">
        <v>181</v>
      </c>
      <c r="AR326" s="400">
        <f t="shared" si="263"/>
        <v>0</v>
      </c>
      <c r="AS326" s="69" t="s">
        <v>181</v>
      </c>
      <c r="AT326" s="68" t="s">
        <v>181</v>
      </c>
      <c r="AU326" s="872"/>
      <c r="AV326" s="154"/>
      <c r="AW326" s="872"/>
      <c r="AX326" s="154"/>
      <c r="AY326" s="872"/>
      <c r="AZ326" s="875"/>
      <c r="BA326" s="875"/>
      <c r="BB326" s="401"/>
      <c r="BC326" s="410">
        <f t="shared" si="264"/>
        <v>0</v>
      </c>
      <c r="BD326" s="152" t="s">
        <v>181</v>
      </c>
      <c r="BE326" s="74"/>
      <c r="BF326" s="152" t="s">
        <v>181</v>
      </c>
      <c r="BG326" s="400">
        <f t="shared" si="265"/>
        <v>0</v>
      </c>
      <c r="BH326" s="69" t="s">
        <v>181</v>
      </c>
      <c r="BI326" s="68" t="s">
        <v>181</v>
      </c>
      <c r="BJ326" s="872"/>
      <c r="BK326" s="154"/>
      <c r="BL326" s="872"/>
      <c r="BM326" s="154"/>
      <c r="BN326" s="872"/>
      <c r="BO326" s="875"/>
      <c r="BP326" s="875"/>
      <c r="BQ326" s="401"/>
      <c r="BR326" s="410">
        <f t="shared" si="266"/>
        <v>0</v>
      </c>
      <c r="BS326" s="152" t="s">
        <v>181</v>
      </c>
      <c r="BT326" s="74"/>
      <c r="BU326" s="152" t="s">
        <v>181</v>
      </c>
      <c r="BV326" s="400">
        <f t="shared" si="267"/>
        <v>0</v>
      </c>
      <c r="BW326" s="69" t="s">
        <v>181</v>
      </c>
      <c r="BX326" s="68" t="s">
        <v>181</v>
      </c>
      <c r="BY326" s="872"/>
      <c r="BZ326" s="154"/>
      <c r="CA326" s="872"/>
      <c r="CB326" s="154"/>
      <c r="CC326" s="872"/>
      <c r="CD326" s="875"/>
      <c r="CE326" s="875"/>
      <c r="CF326" s="401"/>
      <c r="CG326" s="410">
        <f t="shared" si="268"/>
        <v>0</v>
      </c>
      <c r="CH326" s="152" t="s">
        <v>181</v>
      </c>
      <c r="CI326" s="74"/>
      <c r="CJ326" s="152" t="s">
        <v>181</v>
      </c>
      <c r="CK326" s="400">
        <f t="shared" si="269"/>
        <v>0</v>
      </c>
      <c r="CL326" s="69" t="s">
        <v>181</v>
      </c>
      <c r="CM326" s="185" t="s">
        <v>181</v>
      </c>
      <c r="CN326" s="185"/>
      <c r="CO326" s="185"/>
      <c r="CP326" s="661" t="s">
        <v>181</v>
      </c>
      <c r="CQ326" s="188" t="s">
        <v>181</v>
      </c>
      <c r="CR326" s="729"/>
      <c r="CS326" s="56" t="s">
        <v>181</v>
      </c>
      <c r="CT326" s="132" t="s">
        <v>181</v>
      </c>
      <c r="CU326" s="132" t="s">
        <v>181</v>
      </c>
      <c r="CV326" s="132" t="s">
        <v>181</v>
      </c>
      <c r="CW326" s="132" t="s">
        <v>181</v>
      </c>
      <c r="CX326" s="132" t="s">
        <v>181</v>
      </c>
      <c r="CY326" s="132" t="s">
        <v>181</v>
      </c>
      <c r="CZ326" s="127"/>
      <c r="DA326" s="127"/>
      <c r="DB326" s="127"/>
      <c r="DC326" s="127"/>
      <c r="DD326" s="127"/>
      <c r="DE326" s="127"/>
      <c r="DF326" s="127"/>
      <c r="DG326" s="127"/>
      <c r="DH326" s="127"/>
      <c r="DI326" s="127"/>
      <c r="DJ326" s="127"/>
      <c r="DK326" s="127"/>
      <c r="DL326" s="127"/>
      <c r="DM326" s="127"/>
      <c r="DN326" s="127"/>
      <c r="DO326" s="127"/>
      <c r="DP326" s="127"/>
      <c r="DQ326" s="127"/>
      <c r="DR326" s="127"/>
      <c r="DS326" s="127"/>
      <c r="DT326" s="127"/>
      <c r="DU326" s="127"/>
      <c r="DV326" s="127"/>
      <c r="DW326" s="127"/>
      <c r="DX326" s="127"/>
      <c r="DY326" s="127"/>
      <c r="DZ326" s="127"/>
      <c r="EA326" s="127"/>
      <c r="EB326" s="127"/>
      <c r="EC326" s="132" t="s">
        <v>181</v>
      </c>
      <c r="ED326" s="127"/>
      <c r="EE326" s="127"/>
      <c r="EF326" s="127"/>
      <c r="EG326" s="127"/>
      <c r="EH326" s="127"/>
      <c r="EI326" s="127"/>
      <c r="EJ326" s="127"/>
      <c r="EK326" s="127"/>
      <c r="EL326" s="127"/>
      <c r="EM326" s="127"/>
      <c r="EN326" s="127"/>
      <c r="EO326" s="127"/>
      <c r="EP326" s="127"/>
      <c r="EQ326" s="127"/>
      <c r="ER326" s="127"/>
      <c r="ES326" s="127"/>
      <c r="ET326" s="127"/>
      <c r="EU326" s="127"/>
      <c r="EV326" s="127"/>
      <c r="EW326" s="127"/>
      <c r="EX326" s="127"/>
      <c r="EY326" s="127"/>
      <c r="EZ326" s="127"/>
      <c r="FA326" s="127"/>
      <c r="FB326" s="127"/>
      <c r="FC326" s="127"/>
      <c r="FD326" s="127"/>
      <c r="FE326" s="127"/>
      <c r="FF326" s="127"/>
      <c r="FG326" s="127"/>
      <c r="FH326" s="127"/>
      <c r="FI326" s="127"/>
      <c r="FJ326" s="127"/>
      <c r="FK326" s="127"/>
      <c r="FL326" s="127"/>
    </row>
    <row r="327" spans="1:168" s="58" customFormat="1" ht="20.25" customHeight="1">
      <c r="A327" s="639"/>
      <c r="B327" s="720"/>
      <c r="C327" s="1076" t="s">
        <v>181</v>
      </c>
      <c r="D327" s="1236"/>
      <c r="E327" s="1236"/>
      <c r="F327" s="1236"/>
      <c r="G327" s="1236"/>
      <c r="H327" s="1236"/>
      <c r="I327" s="1236"/>
      <c r="J327" s="1236"/>
      <c r="K327" s="1236"/>
      <c r="L327" s="1236"/>
      <c r="M327" s="1236"/>
      <c r="N327" s="1237"/>
      <c r="O327" s="723" t="s">
        <v>181</v>
      </c>
      <c r="P327" s="68" t="s">
        <v>181</v>
      </c>
      <c r="Q327" s="872"/>
      <c r="R327" s="154"/>
      <c r="S327" s="872"/>
      <c r="T327" s="154"/>
      <c r="U327" s="872"/>
      <c r="V327" s="875"/>
      <c r="W327" s="875"/>
      <c r="X327" s="401"/>
      <c r="Y327" s="410">
        <f t="shared" si="260"/>
        <v>0</v>
      </c>
      <c r="Z327" s="152" t="s">
        <v>181</v>
      </c>
      <c r="AA327" s="74"/>
      <c r="AB327" s="152" t="s">
        <v>181</v>
      </c>
      <c r="AC327" s="400">
        <f t="shared" si="261"/>
        <v>0</v>
      </c>
      <c r="AD327" s="69" t="s">
        <v>181</v>
      </c>
      <c r="AE327" s="68" t="s">
        <v>181</v>
      </c>
      <c r="AF327" s="872"/>
      <c r="AG327" s="154"/>
      <c r="AH327" s="872"/>
      <c r="AI327" s="154"/>
      <c r="AJ327" s="872"/>
      <c r="AK327" s="875"/>
      <c r="AL327" s="875"/>
      <c r="AM327" s="401"/>
      <c r="AN327" s="410">
        <f t="shared" si="262"/>
        <v>0</v>
      </c>
      <c r="AO327" s="152" t="s">
        <v>181</v>
      </c>
      <c r="AP327" s="74"/>
      <c r="AQ327" s="152" t="s">
        <v>181</v>
      </c>
      <c r="AR327" s="400">
        <f t="shared" si="263"/>
        <v>0</v>
      </c>
      <c r="AS327" s="69" t="s">
        <v>181</v>
      </c>
      <c r="AT327" s="68" t="s">
        <v>181</v>
      </c>
      <c r="AU327" s="872"/>
      <c r="AV327" s="154"/>
      <c r="AW327" s="872"/>
      <c r="AX327" s="154"/>
      <c r="AY327" s="872"/>
      <c r="AZ327" s="875"/>
      <c r="BA327" s="875"/>
      <c r="BB327" s="401"/>
      <c r="BC327" s="410">
        <f t="shared" si="264"/>
        <v>0</v>
      </c>
      <c r="BD327" s="152" t="s">
        <v>181</v>
      </c>
      <c r="BE327" s="74"/>
      <c r="BF327" s="152" t="s">
        <v>181</v>
      </c>
      <c r="BG327" s="400">
        <f t="shared" si="265"/>
        <v>0</v>
      </c>
      <c r="BH327" s="69" t="s">
        <v>181</v>
      </c>
      <c r="BI327" s="68" t="s">
        <v>181</v>
      </c>
      <c r="BJ327" s="872"/>
      <c r="BK327" s="154"/>
      <c r="BL327" s="872"/>
      <c r="BM327" s="154"/>
      <c r="BN327" s="872"/>
      <c r="BO327" s="875"/>
      <c r="BP327" s="875"/>
      <c r="BQ327" s="401"/>
      <c r="BR327" s="410">
        <f t="shared" si="266"/>
        <v>0</v>
      </c>
      <c r="BS327" s="152" t="s">
        <v>181</v>
      </c>
      <c r="BT327" s="74"/>
      <c r="BU327" s="152" t="s">
        <v>181</v>
      </c>
      <c r="BV327" s="400">
        <f t="shared" si="267"/>
        <v>0</v>
      </c>
      <c r="BW327" s="69" t="s">
        <v>181</v>
      </c>
      <c r="BX327" s="68" t="s">
        <v>181</v>
      </c>
      <c r="BY327" s="872"/>
      <c r="BZ327" s="154"/>
      <c r="CA327" s="872"/>
      <c r="CB327" s="154"/>
      <c r="CC327" s="872"/>
      <c r="CD327" s="875"/>
      <c r="CE327" s="875"/>
      <c r="CF327" s="401"/>
      <c r="CG327" s="410">
        <f t="shared" si="268"/>
        <v>0</v>
      </c>
      <c r="CH327" s="152" t="s">
        <v>181</v>
      </c>
      <c r="CI327" s="74"/>
      <c r="CJ327" s="152" t="s">
        <v>181</v>
      </c>
      <c r="CK327" s="400">
        <f t="shared" si="269"/>
        <v>0</v>
      </c>
      <c r="CL327" s="69" t="s">
        <v>181</v>
      </c>
      <c r="CM327" s="185" t="s">
        <v>181</v>
      </c>
      <c r="CN327" s="185"/>
      <c r="CO327" s="185"/>
      <c r="CP327" s="661" t="s">
        <v>181</v>
      </c>
      <c r="CQ327" s="188" t="s">
        <v>181</v>
      </c>
      <c r="CR327" s="729"/>
      <c r="CS327" s="56" t="s">
        <v>181</v>
      </c>
      <c r="CT327" s="132" t="s">
        <v>181</v>
      </c>
      <c r="CU327" s="132" t="s">
        <v>181</v>
      </c>
      <c r="CV327" s="132" t="s">
        <v>181</v>
      </c>
      <c r="CW327" s="132" t="s">
        <v>181</v>
      </c>
      <c r="CX327" s="132" t="s">
        <v>181</v>
      </c>
      <c r="CY327" s="132" t="s">
        <v>181</v>
      </c>
      <c r="CZ327" s="127"/>
      <c r="DA327" s="127"/>
      <c r="DB327" s="127"/>
      <c r="DC327" s="127"/>
      <c r="DD327" s="127"/>
      <c r="DE327" s="127"/>
      <c r="DF327" s="127"/>
      <c r="DG327" s="127"/>
      <c r="DH327" s="127"/>
      <c r="DI327" s="127"/>
      <c r="DJ327" s="127"/>
      <c r="DK327" s="127"/>
      <c r="DL327" s="127"/>
      <c r="DM327" s="127"/>
      <c r="DN327" s="127"/>
      <c r="DO327" s="127"/>
      <c r="DP327" s="127"/>
      <c r="DQ327" s="127"/>
      <c r="DR327" s="127"/>
      <c r="DS327" s="127"/>
      <c r="DT327" s="127"/>
      <c r="DU327" s="127"/>
      <c r="DV327" s="127"/>
      <c r="DW327" s="127"/>
      <c r="DX327" s="127"/>
      <c r="DY327" s="127"/>
      <c r="DZ327" s="127"/>
      <c r="EA327" s="127"/>
      <c r="EB327" s="127"/>
      <c r="EC327" s="132" t="s">
        <v>181</v>
      </c>
      <c r="ED327" s="127"/>
      <c r="EE327" s="127"/>
      <c r="EF327" s="127"/>
      <c r="EG327" s="127"/>
      <c r="EH327" s="127"/>
      <c r="EI327" s="127"/>
      <c r="EJ327" s="127"/>
      <c r="EK327" s="127"/>
      <c r="EL327" s="127"/>
      <c r="EM327" s="127"/>
      <c r="EN327" s="127"/>
      <c r="EO327" s="127"/>
      <c r="EP327" s="127"/>
      <c r="EQ327" s="127"/>
      <c r="ER327" s="127"/>
      <c r="ES327" s="127"/>
      <c r="ET327" s="127"/>
      <c r="EU327" s="127"/>
      <c r="EV327" s="127"/>
      <c r="EW327" s="127"/>
      <c r="EX327" s="127"/>
      <c r="EY327" s="127"/>
      <c r="EZ327" s="127"/>
      <c r="FA327" s="127"/>
      <c r="FB327" s="127"/>
      <c r="FC327" s="127"/>
      <c r="FD327" s="127"/>
      <c r="FE327" s="127"/>
      <c r="FF327" s="127"/>
      <c r="FG327" s="127"/>
      <c r="FH327" s="127"/>
      <c r="FI327" s="127"/>
      <c r="FJ327" s="127"/>
      <c r="FK327" s="127"/>
      <c r="FL327" s="127"/>
    </row>
    <row r="328" spans="1:168" s="58" customFormat="1" ht="20.25" customHeight="1">
      <c r="A328" s="639"/>
      <c r="B328" s="720"/>
      <c r="C328" s="1076" t="s">
        <v>181</v>
      </c>
      <c r="D328" s="1236"/>
      <c r="E328" s="1236"/>
      <c r="F328" s="1236"/>
      <c r="G328" s="1236"/>
      <c r="H328" s="1236"/>
      <c r="I328" s="1236"/>
      <c r="J328" s="1236"/>
      <c r="K328" s="1236"/>
      <c r="L328" s="1236"/>
      <c r="M328" s="1236"/>
      <c r="N328" s="1237"/>
      <c r="O328" s="723" t="s">
        <v>181</v>
      </c>
      <c r="P328" s="68" t="s">
        <v>181</v>
      </c>
      <c r="Q328" s="872"/>
      <c r="R328" s="154"/>
      <c r="S328" s="872"/>
      <c r="T328" s="154"/>
      <c r="U328" s="872"/>
      <c r="V328" s="875"/>
      <c r="W328" s="875"/>
      <c r="X328" s="401"/>
      <c r="Y328" s="410">
        <f t="shared" si="260"/>
        <v>0</v>
      </c>
      <c r="Z328" s="152" t="s">
        <v>181</v>
      </c>
      <c r="AA328" s="74"/>
      <c r="AB328" s="152" t="s">
        <v>181</v>
      </c>
      <c r="AC328" s="400">
        <f t="shared" si="261"/>
        <v>0</v>
      </c>
      <c r="AD328" s="69" t="s">
        <v>181</v>
      </c>
      <c r="AE328" s="68" t="s">
        <v>181</v>
      </c>
      <c r="AF328" s="872"/>
      <c r="AG328" s="154"/>
      <c r="AH328" s="872"/>
      <c r="AI328" s="154"/>
      <c r="AJ328" s="872"/>
      <c r="AK328" s="875"/>
      <c r="AL328" s="875"/>
      <c r="AM328" s="401"/>
      <c r="AN328" s="410">
        <f t="shared" si="262"/>
        <v>0</v>
      </c>
      <c r="AO328" s="152" t="s">
        <v>181</v>
      </c>
      <c r="AP328" s="74"/>
      <c r="AQ328" s="152" t="s">
        <v>181</v>
      </c>
      <c r="AR328" s="400">
        <f t="shared" si="263"/>
        <v>0</v>
      </c>
      <c r="AS328" s="69" t="s">
        <v>181</v>
      </c>
      <c r="AT328" s="68" t="s">
        <v>181</v>
      </c>
      <c r="AU328" s="872"/>
      <c r="AV328" s="154"/>
      <c r="AW328" s="872"/>
      <c r="AX328" s="154"/>
      <c r="AY328" s="872"/>
      <c r="AZ328" s="875"/>
      <c r="BA328" s="875"/>
      <c r="BB328" s="401"/>
      <c r="BC328" s="410">
        <f t="shared" si="264"/>
        <v>0</v>
      </c>
      <c r="BD328" s="152" t="s">
        <v>181</v>
      </c>
      <c r="BE328" s="74"/>
      <c r="BF328" s="152" t="s">
        <v>181</v>
      </c>
      <c r="BG328" s="400">
        <f t="shared" si="265"/>
        <v>0</v>
      </c>
      <c r="BH328" s="69" t="s">
        <v>181</v>
      </c>
      <c r="BI328" s="68" t="s">
        <v>181</v>
      </c>
      <c r="BJ328" s="872"/>
      <c r="BK328" s="154"/>
      <c r="BL328" s="872"/>
      <c r="BM328" s="154"/>
      <c r="BN328" s="872"/>
      <c r="BO328" s="875"/>
      <c r="BP328" s="875"/>
      <c r="BQ328" s="401"/>
      <c r="BR328" s="410">
        <f t="shared" si="266"/>
        <v>0</v>
      </c>
      <c r="BS328" s="152" t="s">
        <v>181</v>
      </c>
      <c r="BT328" s="74"/>
      <c r="BU328" s="152" t="s">
        <v>181</v>
      </c>
      <c r="BV328" s="400">
        <f t="shared" si="267"/>
        <v>0</v>
      </c>
      <c r="BW328" s="69" t="s">
        <v>181</v>
      </c>
      <c r="BX328" s="68" t="s">
        <v>181</v>
      </c>
      <c r="BY328" s="872"/>
      <c r="BZ328" s="154"/>
      <c r="CA328" s="872"/>
      <c r="CB328" s="154"/>
      <c r="CC328" s="872"/>
      <c r="CD328" s="875"/>
      <c r="CE328" s="875"/>
      <c r="CF328" s="401"/>
      <c r="CG328" s="410">
        <f t="shared" si="268"/>
        <v>0</v>
      </c>
      <c r="CH328" s="152" t="s">
        <v>181</v>
      </c>
      <c r="CI328" s="74"/>
      <c r="CJ328" s="152" t="s">
        <v>181</v>
      </c>
      <c r="CK328" s="400">
        <f t="shared" si="269"/>
        <v>0</v>
      </c>
      <c r="CL328" s="69" t="s">
        <v>181</v>
      </c>
      <c r="CM328" s="185" t="s">
        <v>181</v>
      </c>
      <c r="CN328" s="185"/>
      <c r="CO328" s="185"/>
      <c r="CP328" s="661" t="s">
        <v>181</v>
      </c>
      <c r="CQ328" s="188" t="s">
        <v>181</v>
      </c>
      <c r="CR328" s="729"/>
      <c r="CS328" s="56" t="s">
        <v>181</v>
      </c>
      <c r="CT328" s="132" t="s">
        <v>181</v>
      </c>
      <c r="CU328" s="132" t="s">
        <v>181</v>
      </c>
      <c r="CV328" s="132" t="s">
        <v>181</v>
      </c>
      <c r="CW328" s="132" t="s">
        <v>181</v>
      </c>
      <c r="CX328" s="132" t="s">
        <v>181</v>
      </c>
      <c r="CY328" s="132" t="s">
        <v>181</v>
      </c>
      <c r="CZ328" s="127"/>
      <c r="DA328" s="127"/>
      <c r="DB328" s="127"/>
      <c r="DC328" s="127"/>
      <c r="DD328" s="127"/>
      <c r="DE328" s="127"/>
      <c r="DF328" s="127"/>
      <c r="DG328" s="127"/>
      <c r="DH328" s="127"/>
      <c r="DI328" s="127"/>
      <c r="DJ328" s="127"/>
      <c r="DK328" s="127"/>
      <c r="DL328" s="127"/>
      <c r="DM328" s="127"/>
      <c r="DN328" s="127"/>
      <c r="DO328" s="127"/>
      <c r="DP328" s="127"/>
      <c r="DQ328" s="127"/>
      <c r="DR328" s="127"/>
      <c r="DS328" s="127"/>
      <c r="DT328" s="127"/>
      <c r="DU328" s="127"/>
      <c r="DV328" s="127"/>
      <c r="DW328" s="127"/>
      <c r="DX328" s="127"/>
      <c r="DY328" s="127"/>
      <c r="DZ328" s="127"/>
      <c r="EA328" s="127"/>
      <c r="EB328" s="127"/>
      <c r="EC328" s="132" t="s">
        <v>181</v>
      </c>
      <c r="ED328" s="127"/>
      <c r="EE328" s="127"/>
      <c r="EF328" s="127"/>
      <c r="EG328" s="127"/>
      <c r="EH328" s="127"/>
      <c r="EI328" s="127"/>
      <c r="EJ328" s="127"/>
      <c r="EK328" s="127"/>
      <c r="EL328" s="127"/>
      <c r="EM328" s="127"/>
      <c r="EN328" s="127"/>
      <c r="EO328" s="127"/>
      <c r="EP328" s="127"/>
      <c r="EQ328" s="127"/>
      <c r="ER328" s="127"/>
      <c r="ES328" s="127"/>
      <c r="ET328" s="127"/>
      <c r="EU328" s="127"/>
      <c r="EV328" s="127"/>
      <c r="EW328" s="127"/>
      <c r="EX328" s="127"/>
      <c r="EY328" s="127"/>
      <c r="EZ328" s="127"/>
      <c r="FA328" s="127"/>
      <c r="FB328" s="127"/>
      <c r="FC328" s="127"/>
      <c r="FD328" s="127"/>
      <c r="FE328" s="127"/>
      <c r="FF328" s="127"/>
      <c r="FG328" s="127"/>
      <c r="FH328" s="127"/>
      <c r="FI328" s="127"/>
      <c r="FJ328" s="127"/>
      <c r="FK328" s="127"/>
      <c r="FL328" s="127"/>
    </row>
    <row r="329" spans="1:168" s="58" customFormat="1" ht="4.9000000000000004" customHeight="1">
      <c r="A329" s="639" t="s">
        <v>181</v>
      </c>
      <c r="B329" s="701" t="s">
        <v>181</v>
      </c>
      <c r="C329" s="701" t="s">
        <v>181</v>
      </c>
      <c r="D329" s="701" t="s">
        <v>181</v>
      </c>
      <c r="E329" s="701" t="s">
        <v>181</v>
      </c>
      <c r="F329" s="701" t="s">
        <v>181</v>
      </c>
      <c r="G329" s="701"/>
      <c r="H329" s="701"/>
      <c r="I329" s="701"/>
      <c r="J329" s="701"/>
      <c r="K329" s="701"/>
      <c r="L329" s="701"/>
      <c r="M329" s="701"/>
      <c r="N329" s="701"/>
      <c r="O329" s="723" t="s">
        <v>181</v>
      </c>
      <c r="P329" s="68" t="s">
        <v>181</v>
      </c>
      <c r="Q329" s="152" t="s">
        <v>181</v>
      </c>
      <c r="R329" s="152" t="s">
        <v>181</v>
      </c>
      <c r="S329" s="152" t="s">
        <v>181</v>
      </c>
      <c r="T329" s="152" t="s">
        <v>181</v>
      </c>
      <c r="U329" s="401" t="s">
        <v>181</v>
      </c>
      <c r="V329" s="401"/>
      <c r="W329" s="401"/>
      <c r="X329" s="401"/>
      <c r="Y329" s="401"/>
      <c r="Z329" s="401"/>
      <c r="AA329" s="401"/>
      <c r="AB329" s="401"/>
      <c r="AC329" s="401"/>
      <c r="AD329" s="69" t="s">
        <v>181</v>
      </c>
      <c r="AE329" s="68" t="s">
        <v>181</v>
      </c>
      <c r="AF329" s="152" t="s">
        <v>181</v>
      </c>
      <c r="AG329" s="152" t="s">
        <v>181</v>
      </c>
      <c r="AH329" s="152" t="s">
        <v>181</v>
      </c>
      <c r="AI329" s="152" t="s">
        <v>181</v>
      </c>
      <c r="AJ329" s="401" t="s">
        <v>181</v>
      </c>
      <c r="AK329" s="401"/>
      <c r="AL329" s="401"/>
      <c r="AM329" s="401"/>
      <c r="AN329" s="401"/>
      <c r="AO329" s="401"/>
      <c r="AP329" s="401"/>
      <c r="AQ329" s="401"/>
      <c r="AR329" s="401"/>
      <c r="AS329" s="69" t="s">
        <v>181</v>
      </c>
      <c r="AT329" s="68" t="s">
        <v>181</v>
      </c>
      <c r="AU329" s="152" t="s">
        <v>181</v>
      </c>
      <c r="AV329" s="152" t="s">
        <v>181</v>
      </c>
      <c r="AW329" s="152" t="s">
        <v>181</v>
      </c>
      <c r="AX329" s="152" t="s">
        <v>181</v>
      </c>
      <c r="AY329" s="401" t="s">
        <v>181</v>
      </c>
      <c r="AZ329" s="401"/>
      <c r="BA329" s="401"/>
      <c r="BB329" s="401"/>
      <c r="BC329" s="401"/>
      <c r="BD329" s="401"/>
      <c r="BE329" s="401"/>
      <c r="BF329" s="401"/>
      <c r="BG329" s="401"/>
      <c r="BH329" s="69" t="s">
        <v>181</v>
      </c>
      <c r="BI329" s="68" t="s">
        <v>181</v>
      </c>
      <c r="BJ329" s="152" t="s">
        <v>181</v>
      </c>
      <c r="BK329" s="152" t="s">
        <v>181</v>
      </c>
      <c r="BL329" s="152" t="s">
        <v>181</v>
      </c>
      <c r="BM329" s="152" t="s">
        <v>181</v>
      </c>
      <c r="BN329" s="401" t="s">
        <v>181</v>
      </c>
      <c r="BO329" s="401"/>
      <c r="BP329" s="401"/>
      <c r="BQ329" s="401"/>
      <c r="BR329" s="401"/>
      <c r="BS329" s="401"/>
      <c r="BT329" s="401"/>
      <c r="BU329" s="401"/>
      <c r="BV329" s="401"/>
      <c r="BW329" s="69" t="s">
        <v>181</v>
      </c>
      <c r="BX329" s="68" t="s">
        <v>181</v>
      </c>
      <c r="BY329" s="152" t="s">
        <v>181</v>
      </c>
      <c r="BZ329" s="152" t="s">
        <v>181</v>
      </c>
      <c r="CA329" s="152" t="s">
        <v>181</v>
      </c>
      <c r="CB329" s="152" t="s">
        <v>181</v>
      </c>
      <c r="CC329" s="401" t="s">
        <v>181</v>
      </c>
      <c r="CD329" s="401"/>
      <c r="CE329" s="401"/>
      <c r="CF329" s="401"/>
      <c r="CG329" s="401"/>
      <c r="CH329" s="401"/>
      <c r="CI329" s="401"/>
      <c r="CJ329" s="401"/>
      <c r="CK329" s="401"/>
      <c r="CL329" s="69" t="s">
        <v>181</v>
      </c>
      <c r="CM329" s="185" t="s">
        <v>181</v>
      </c>
      <c r="CN329" s="185"/>
      <c r="CO329" s="185"/>
      <c r="CP329" s="661" t="s">
        <v>181</v>
      </c>
      <c r="CQ329" s="188" t="s">
        <v>181</v>
      </c>
      <c r="CR329" s="729"/>
      <c r="CS329" s="56" t="s">
        <v>181</v>
      </c>
      <c r="CT329" s="132" t="s">
        <v>181</v>
      </c>
      <c r="CU329" s="132" t="s">
        <v>181</v>
      </c>
      <c r="CV329" s="132" t="s">
        <v>181</v>
      </c>
      <c r="CW329" s="132" t="s">
        <v>181</v>
      </c>
      <c r="CX329" s="132" t="s">
        <v>181</v>
      </c>
      <c r="CY329" s="132" t="s">
        <v>181</v>
      </c>
      <c r="CZ329" s="127"/>
      <c r="DA329" s="127"/>
      <c r="DB329" s="127"/>
      <c r="DC329" s="127"/>
      <c r="DD329" s="127"/>
      <c r="DE329" s="127"/>
      <c r="DF329" s="127"/>
      <c r="DG329" s="127"/>
      <c r="DH329" s="127"/>
      <c r="DI329" s="127"/>
      <c r="DJ329" s="127"/>
      <c r="DK329" s="127"/>
      <c r="DL329" s="127"/>
      <c r="DM329" s="127"/>
      <c r="DN329" s="127"/>
      <c r="DO329" s="127"/>
      <c r="DP329" s="127"/>
      <c r="DQ329" s="127"/>
      <c r="DR329" s="127"/>
      <c r="DS329" s="127"/>
      <c r="DT329" s="127"/>
      <c r="DU329" s="127"/>
      <c r="DV329" s="127"/>
      <c r="DW329" s="127"/>
      <c r="DX329" s="127"/>
      <c r="DY329" s="127"/>
      <c r="DZ329" s="127"/>
      <c r="EA329" s="127"/>
      <c r="EB329" s="127"/>
      <c r="EC329" s="132" t="s">
        <v>181</v>
      </c>
      <c r="ED329" s="127"/>
      <c r="EE329" s="127"/>
      <c r="EF329" s="127"/>
      <c r="EG329" s="127"/>
      <c r="EH329" s="127"/>
      <c r="EI329" s="127"/>
      <c r="EJ329" s="127"/>
      <c r="EK329" s="127"/>
      <c r="EL329" s="127"/>
      <c r="EM329" s="127"/>
      <c r="EN329" s="127"/>
      <c r="EO329" s="127"/>
      <c r="EP329" s="127"/>
      <c r="EQ329" s="127"/>
      <c r="ER329" s="127"/>
      <c r="ES329" s="127"/>
      <c r="ET329" s="127"/>
      <c r="EU329" s="127"/>
      <c r="EV329" s="127"/>
      <c r="EW329" s="127"/>
      <c r="EX329" s="127"/>
      <c r="EY329" s="127"/>
      <c r="EZ329" s="127"/>
      <c r="FA329" s="127"/>
      <c r="FB329" s="127"/>
      <c r="FC329" s="127"/>
      <c r="FD329" s="127"/>
      <c r="FE329" s="127"/>
      <c r="FF329" s="127"/>
      <c r="FG329" s="127"/>
      <c r="FH329" s="127"/>
      <c r="FI329" s="127"/>
      <c r="FJ329" s="127"/>
      <c r="FK329" s="127"/>
      <c r="FL329" s="127"/>
    </row>
    <row r="330" spans="1:168" s="58" customFormat="1" ht="20.25" customHeight="1">
      <c r="A330" s="639"/>
      <c r="B330" s="701"/>
      <c r="C330" s="701"/>
      <c r="D330" s="701"/>
      <c r="E330" s="701"/>
      <c r="F330" s="701"/>
      <c r="G330" s="701"/>
      <c r="H330" s="701"/>
      <c r="I330" s="701"/>
      <c r="J330" s="701"/>
      <c r="K330" s="701"/>
      <c r="L330" s="701"/>
      <c r="M330" s="701"/>
      <c r="N330" s="723"/>
      <c r="O330" s="701"/>
      <c r="P330" s="68"/>
      <c r="Q330" s="152" t="s">
        <v>181</v>
      </c>
      <c r="R330" s="152" t="s">
        <v>181</v>
      </c>
      <c r="S330" s="1210" t="s">
        <v>1218</v>
      </c>
      <c r="T330" s="1214"/>
      <c r="U330" s="1214"/>
      <c r="V330" s="886"/>
      <c r="W330" s="1210" t="s">
        <v>1266</v>
      </c>
      <c r="X330" s="1214"/>
      <c r="Y330" s="1214"/>
      <c r="Z330" s="1214"/>
      <c r="AA330" s="1214"/>
      <c r="AB330" s="887"/>
      <c r="AC330" s="886" t="s">
        <v>1264</v>
      </c>
      <c r="AD330" s="69" t="s">
        <v>181</v>
      </c>
      <c r="AE330" s="68"/>
      <c r="AF330" s="152" t="s">
        <v>181</v>
      </c>
      <c r="AG330" s="152" t="s">
        <v>181</v>
      </c>
      <c r="AH330" s="1210" t="s">
        <v>1218</v>
      </c>
      <c r="AI330" s="1214"/>
      <c r="AJ330" s="1214"/>
      <c r="AK330" s="886"/>
      <c r="AL330" s="1210" t="s">
        <v>1266</v>
      </c>
      <c r="AM330" s="1214"/>
      <c r="AN330" s="1214"/>
      <c r="AO330" s="1214"/>
      <c r="AP330" s="1214"/>
      <c r="AQ330" s="887"/>
      <c r="AR330" s="886" t="s">
        <v>1264</v>
      </c>
      <c r="AS330" s="69" t="s">
        <v>181</v>
      </c>
      <c r="AT330" s="68"/>
      <c r="AU330" s="152" t="s">
        <v>181</v>
      </c>
      <c r="AV330" s="152" t="s">
        <v>181</v>
      </c>
      <c r="AW330" s="1210" t="s">
        <v>1218</v>
      </c>
      <c r="AX330" s="1214"/>
      <c r="AY330" s="1214"/>
      <c r="AZ330" s="886"/>
      <c r="BA330" s="1210" t="s">
        <v>1266</v>
      </c>
      <c r="BB330" s="1214"/>
      <c r="BC330" s="1214"/>
      <c r="BD330" s="1214"/>
      <c r="BE330" s="1214"/>
      <c r="BF330" s="887"/>
      <c r="BG330" s="886" t="s">
        <v>1264</v>
      </c>
      <c r="BH330" s="69" t="s">
        <v>181</v>
      </c>
      <c r="BI330" s="68"/>
      <c r="BJ330" s="152" t="s">
        <v>181</v>
      </c>
      <c r="BK330" s="152" t="s">
        <v>181</v>
      </c>
      <c r="BL330" s="1210" t="s">
        <v>1218</v>
      </c>
      <c r="BM330" s="1214"/>
      <c r="BN330" s="1214"/>
      <c r="BO330" s="886"/>
      <c r="BP330" s="1210" t="s">
        <v>1266</v>
      </c>
      <c r="BQ330" s="1214"/>
      <c r="BR330" s="1214"/>
      <c r="BS330" s="1214"/>
      <c r="BT330" s="1214"/>
      <c r="BU330" s="887"/>
      <c r="BV330" s="886" t="s">
        <v>1264</v>
      </c>
      <c r="BW330" s="69" t="s">
        <v>181</v>
      </c>
      <c r="BX330" s="68"/>
      <c r="BY330" s="152" t="s">
        <v>181</v>
      </c>
      <c r="BZ330" s="152" t="s">
        <v>181</v>
      </c>
      <c r="CA330" s="1210" t="s">
        <v>1218</v>
      </c>
      <c r="CB330" s="1214"/>
      <c r="CC330" s="1214"/>
      <c r="CD330" s="886"/>
      <c r="CE330" s="1210" t="s">
        <v>1266</v>
      </c>
      <c r="CF330" s="1214"/>
      <c r="CG330" s="1214"/>
      <c r="CH330" s="1214"/>
      <c r="CI330" s="1214"/>
      <c r="CJ330" s="887"/>
      <c r="CK330" s="886" t="s">
        <v>1264</v>
      </c>
      <c r="CL330" s="69" t="s">
        <v>181</v>
      </c>
      <c r="CM330" s="187" t="s">
        <v>181</v>
      </c>
      <c r="CN330" s="938" t="s">
        <v>1218</v>
      </c>
      <c r="CO330" s="938" t="s">
        <v>1266</v>
      </c>
      <c r="CP330" s="939" t="s">
        <v>1264</v>
      </c>
      <c r="CQ330" s="188"/>
      <c r="CR330" s="729"/>
      <c r="CS330" s="56"/>
      <c r="CT330" s="132"/>
      <c r="CU330" s="132"/>
      <c r="CV330" s="132"/>
      <c r="CW330" s="132"/>
      <c r="CX330" s="132"/>
      <c r="CY330" s="132"/>
      <c r="CZ330" s="127"/>
      <c r="DA330" s="127"/>
      <c r="DB330" s="127"/>
      <c r="DC330" s="127"/>
      <c r="DD330" s="127"/>
      <c r="DE330" s="127"/>
      <c r="DF330" s="127"/>
      <c r="DG330" s="127"/>
      <c r="DH330" s="127"/>
      <c r="DI330" s="127"/>
      <c r="DJ330" s="127"/>
      <c r="DK330" s="127"/>
      <c r="DL330" s="127"/>
      <c r="DM330" s="127"/>
      <c r="DN330" s="127"/>
      <c r="DO330" s="127"/>
      <c r="DP330" s="127"/>
      <c r="DQ330" s="127"/>
      <c r="DR330" s="127"/>
      <c r="DS330" s="127"/>
      <c r="DT330" s="127"/>
      <c r="DU330" s="127"/>
      <c r="DV330" s="127"/>
      <c r="DW330" s="127"/>
      <c r="DX330" s="127"/>
      <c r="DY330" s="127"/>
      <c r="DZ330" s="127"/>
      <c r="EA330" s="127"/>
      <c r="EB330" s="127"/>
      <c r="EC330" s="132"/>
      <c r="ED330" s="127"/>
      <c r="EE330" s="127"/>
      <c r="EF330" s="127"/>
      <c r="EG330" s="127"/>
      <c r="EH330" s="127"/>
      <c r="EI330" s="127"/>
      <c r="EJ330" s="127"/>
      <c r="EK330" s="127"/>
      <c r="EL330" s="127"/>
      <c r="EM330" s="127"/>
      <c r="EN330" s="127"/>
      <c r="EO330" s="127"/>
      <c r="EP330" s="127"/>
      <c r="EQ330" s="127"/>
      <c r="ER330" s="127"/>
      <c r="ES330" s="127"/>
      <c r="ET330" s="127"/>
      <c r="EU330" s="127"/>
      <c r="EV330" s="127"/>
      <c r="EW330" s="127"/>
      <c r="EX330" s="127"/>
      <c r="EY330" s="127"/>
      <c r="EZ330" s="127"/>
      <c r="FA330" s="127"/>
      <c r="FB330" s="127"/>
      <c r="FC330" s="127"/>
      <c r="FD330" s="127"/>
      <c r="FE330" s="127"/>
      <c r="FF330" s="127"/>
      <c r="FG330" s="127"/>
      <c r="FH330" s="127"/>
      <c r="FI330" s="127"/>
      <c r="FJ330" s="127"/>
      <c r="FK330" s="127"/>
      <c r="FL330" s="127"/>
    </row>
    <row r="331" spans="1:168" s="58" customFormat="1" ht="20.25" customHeight="1">
      <c r="A331" s="639"/>
      <c r="B331" s="701"/>
      <c r="C331" s="701"/>
      <c r="D331" s="701"/>
      <c r="E331" s="701"/>
      <c r="F331" s="701"/>
      <c r="G331" s="701"/>
      <c r="H331" s="701"/>
      <c r="I331" s="701"/>
      <c r="J331" s="701"/>
      <c r="K331" s="701"/>
      <c r="L331" s="701"/>
      <c r="M331" s="701"/>
      <c r="N331" s="723"/>
      <c r="O331" s="701"/>
      <c r="P331" s="68"/>
      <c r="Q331" s="152" t="s">
        <v>181</v>
      </c>
      <c r="R331" s="152" t="s">
        <v>181</v>
      </c>
      <c r="S331" s="1217">
        <f>SUM(Y304:Y328)</f>
        <v>0</v>
      </c>
      <c r="T331" s="1218"/>
      <c r="U331" s="1218"/>
      <c r="V331" s="831"/>
      <c r="W331" s="831"/>
      <c r="X331" s="831"/>
      <c r="Y331" s="904">
        <f>SUM(AA304:AA328)</f>
        <v>0</v>
      </c>
      <c r="Z331" s="831"/>
      <c r="AA331" s="831"/>
      <c r="AB331" s="883"/>
      <c r="AC331" s="896">
        <f>SUM(AC304:AC328)</f>
        <v>0</v>
      </c>
      <c r="AD331" s="69" t="s">
        <v>181</v>
      </c>
      <c r="AE331" s="68"/>
      <c r="AF331" s="152" t="s">
        <v>181</v>
      </c>
      <c r="AG331" s="152" t="s">
        <v>181</v>
      </c>
      <c r="AH331" s="1217">
        <f>SUM(AN304:AN328)</f>
        <v>0</v>
      </c>
      <c r="AI331" s="1218"/>
      <c r="AJ331" s="1218"/>
      <c r="AK331" s="831"/>
      <c r="AL331" s="831"/>
      <c r="AM331" s="831"/>
      <c r="AN331" s="904">
        <f>SUM(AP304:AP328)</f>
        <v>0</v>
      </c>
      <c r="AO331" s="831"/>
      <c r="AP331" s="831"/>
      <c r="AQ331" s="883"/>
      <c r="AR331" s="896">
        <f>SUM(AR304:AR328)</f>
        <v>0</v>
      </c>
      <c r="AS331" s="69" t="s">
        <v>181</v>
      </c>
      <c r="AT331" s="68"/>
      <c r="AU331" s="152" t="s">
        <v>181</v>
      </c>
      <c r="AV331" s="152" t="s">
        <v>181</v>
      </c>
      <c r="AW331" s="1217">
        <f>SUM(BC304:BC328)</f>
        <v>0</v>
      </c>
      <c r="AX331" s="1218"/>
      <c r="AY331" s="1218"/>
      <c r="AZ331" s="831"/>
      <c r="BA331" s="831"/>
      <c r="BB331" s="831"/>
      <c r="BC331" s="904">
        <f>SUM(BE304:BE328)</f>
        <v>0</v>
      </c>
      <c r="BD331" s="831"/>
      <c r="BE331" s="831"/>
      <c r="BF331" s="883"/>
      <c r="BG331" s="896">
        <f>SUM(BG304:BG328)</f>
        <v>0</v>
      </c>
      <c r="BH331" s="69" t="s">
        <v>181</v>
      </c>
      <c r="BI331" s="68"/>
      <c r="BJ331" s="152" t="s">
        <v>181</v>
      </c>
      <c r="BK331" s="152" t="s">
        <v>181</v>
      </c>
      <c r="BL331" s="1217">
        <f>SUM(BR304:BR328)</f>
        <v>0</v>
      </c>
      <c r="BM331" s="1218"/>
      <c r="BN331" s="1218"/>
      <c r="BO331" s="831"/>
      <c r="BP331" s="831"/>
      <c r="BQ331" s="831"/>
      <c r="BR331" s="904">
        <f>SUM(BT304:BT328)</f>
        <v>0</v>
      </c>
      <c r="BS331" s="831"/>
      <c r="BT331" s="831"/>
      <c r="BU331" s="883"/>
      <c r="BV331" s="896">
        <f>SUM(BV304:BV328)</f>
        <v>0</v>
      </c>
      <c r="BW331" s="69" t="s">
        <v>181</v>
      </c>
      <c r="BX331" s="68"/>
      <c r="BY331" s="152" t="s">
        <v>181</v>
      </c>
      <c r="BZ331" s="152" t="s">
        <v>181</v>
      </c>
      <c r="CA331" s="1217">
        <f>SUM(CG304:CG328)</f>
        <v>0</v>
      </c>
      <c r="CB331" s="1218"/>
      <c r="CC331" s="1218"/>
      <c r="CD331" s="831"/>
      <c r="CE331" s="831"/>
      <c r="CF331" s="831"/>
      <c r="CG331" s="904">
        <f>SUM(CI304:CI328)</f>
        <v>0</v>
      </c>
      <c r="CH331" s="831"/>
      <c r="CI331" s="831"/>
      <c r="CJ331" s="883"/>
      <c r="CK331" s="896">
        <f>SUM(CK304:CK328)</f>
        <v>0</v>
      </c>
      <c r="CL331" s="69" t="s">
        <v>181</v>
      </c>
      <c r="CM331" s="187" t="s">
        <v>181</v>
      </c>
      <c r="CN331" s="927">
        <f>CA331+BL331+AW331+AH331+S331</f>
        <v>0</v>
      </c>
      <c r="CO331" s="927">
        <f>CG331+BR331+BC331+AN331+Y331</f>
        <v>0</v>
      </c>
      <c r="CP331" s="928">
        <f>CK331+BV331+BG331+AR331+AC331</f>
        <v>0</v>
      </c>
      <c r="CQ331" s="188"/>
      <c r="CR331" s="729"/>
      <c r="CS331" s="56"/>
      <c r="CT331" s="132"/>
      <c r="CU331" s="132"/>
      <c r="CV331" s="132"/>
      <c r="CW331" s="132"/>
      <c r="CX331" s="132"/>
      <c r="CY331" s="132"/>
      <c r="CZ331" s="127"/>
      <c r="DA331" s="127"/>
      <c r="DB331" s="127"/>
      <c r="DC331" s="127"/>
      <c r="DD331" s="127"/>
      <c r="DE331" s="127"/>
      <c r="DF331" s="127"/>
      <c r="DG331" s="127"/>
      <c r="DH331" s="127"/>
      <c r="DI331" s="127"/>
      <c r="DJ331" s="127"/>
      <c r="DK331" s="127"/>
      <c r="DL331" s="127"/>
      <c r="DM331" s="127"/>
      <c r="DN331" s="127"/>
      <c r="DO331" s="127"/>
      <c r="DP331" s="127"/>
      <c r="DQ331" s="127"/>
      <c r="DR331" s="127"/>
      <c r="DS331" s="127"/>
      <c r="DT331" s="127"/>
      <c r="DU331" s="127"/>
      <c r="DV331" s="127"/>
      <c r="DW331" s="127"/>
      <c r="DX331" s="127"/>
      <c r="DY331" s="127"/>
      <c r="DZ331" s="127"/>
      <c r="EA331" s="127"/>
      <c r="EB331" s="127"/>
      <c r="EC331" s="132"/>
      <c r="ED331" s="127"/>
      <c r="EE331" s="127"/>
      <c r="EF331" s="127"/>
      <c r="EG331" s="127"/>
      <c r="EH331" s="127"/>
      <c r="EI331" s="127"/>
      <c r="EJ331" s="127"/>
      <c r="EK331" s="127"/>
      <c r="EL331" s="127"/>
      <c r="EM331" s="127"/>
      <c r="EN331" s="127"/>
      <c r="EO331" s="127"/>
      <c r="EP331" s="127"/>
      <c r="EQ331" s="127"/>
      <c r="ER331" s="127"/>
      <c r="ES331" s="127"/>
      <c r="ET331" s="127"/>
      <c r="EU331" s="127"/>
      <c r="EV331" s="127"/>
      <c r="EW331" s="127"/>
      <c r="EX331" s="127"/>
      <c r="EY331" s="127"/>
      <c r="EZ331" s="127"/>
      <c r="FA331" s="127"/>
      <c r="FB331" s="127"/>
      <c r="FC331" s="127"/>
      <c r="FD331" s="127"/>
      <c r="FE331" s="127"/>
      <c r="FF331" s="127"/>
      <c r="FG331" s="127"/>
      <c r="FH331" s="127"/>
      <c r="FI331" s="127"/>
      <c r="FJ331" s="127"/>
      <c r="FK331" s="127"/>
      <c r="FL331" s="127"/>
    </row>
    <row r="332" spans="1:168" s="58" customFormat="1" ht="5.0999999999999996" customHeight="1" thickBot="1">
      <c r="A332" s="639"/>
      <c r="B332" s="701"/>
      <c r="C332" s="701"/>
      <c r="D332" s="701"/>
      <c r="E332" s="701"/>
      <c r="F332" s="701"/>
      <c r="G332" s="701"/>
      <c r="H332" s="701"/>
      <c r="I332" s="701"/>
      <c r="J332" s="701"/>
      <c r="K332" s="701"/>
      <c r="L332" s="701"/>
      <c r="M332" s="701"/>
      <c r="N332" s="723"/>
      <c r="O332" s="701"/>
      <c r="P332" s="68"/>
      <c r="Q332" s="152"/>
      <c r="R332" s="152"/>
      <c r="S332" s="152"/>
      <c r="T332" s="152"/>
      <c r="U332" s="401"/>
      <c r="V332" s="401"/>
      <c r="W332" s="401"/>
      <c r="X332" s="401"/>
      <c r="Y332" s="401"/>
      <c r="Z332" s="401"/>
      <c r="AA332" s="401"/>
      <c r="AB332" s="401"/>
      <c r="AC332" s="401"/>
      <c r="AD332" s="69"/>
      <c r="AE332" s="68"/>
      <c r="AF332" s="152"/>
      <c r="AG332" s="152"/>
      <c r="AH332" s="152"/>
      <c r="AI332" s="152"/>
      <c r="AJ332" s="401"/>
      <c r="AK332" s="401"/>
      <c r="AL332" s="401"/>
      <c r="AM332" s="401"/>
      <c r="AN332" s="401"/>
      <c r="AO332" s="401"/>
      <c r="AP332" s="401"/>
      <c r="AQ332" s="401"/>
      <c r="AR332" s="401"/>
      <c r="AS332" s="69"/>
      <c r="AT332" s="68"/>
      <c r="AU332" s="152"/>
      <c r="AV332" s="152"/>
      <c r="AW332" s="152"/>
      <c r="AX332" s="152"/>
      <c r="AY332" s="401"/>
      <c r="AZ332" s="401"/>
      <c r="BA332" s="401"/>
      <c r="BB332" s="401"/>
      <c r="BC332" s="401"/>
      <c r="BD332" s="401"/>
      <c r="BE332" s="401"/>
      <c r="BF332" s="401"/>
      <c r="BG332" s="401"/>
      <c r="BH332" s="69"/>
      <c r="BI332" s="68"/>
      <c r="BJ332" s="152"/>
      <c r="BK332" s="152"/>
      <c r="BL332" s="152"/>
      <c r="BM332" s="152"/>
      <c r="BN332" s="401"/>
      <c r="BO332" s="401"/>
      <c r="BP332" s="401"/>
      <c r="BQ332" s="401"/>
      <c r="BR332" s="401"/>
      <c r="BS332" s="401"/>
      <c r="BT332" s="401"/>
      <c r="BU332" s="401"/>
      <c r="BV332" s="401"/>
      <c r="BW332" s="69"/>
      <c r="BX332" s="68"/>
      <c r="BY332" s="152"/>
      <c r="BZ332" s="152"/>
      <c r="CA332" s="152"/>
      <c r="CB332" s="152"/>
      <c r="CC332" s="401"/>
      <c r="CD332" s="401"/>
      <c r="CE332" s="401"/>
      <c r="CF332" s="401"/>
      <c r="CG332" s="401"/>
      <c r="CH332" s="401"/>
      <c r="CI332" s="401"/>
      <c r="CJ332" s="401"/>
      <c r="CK332" s="401"/>
      <c r="CL332" s="69"/>
      <c r="CM332" s="185" t="s">
        <v>181</v>
      </c>
      <c r="CN332" s="185"/>
      <c r="CO332" s="185"/>
      <c r="CP332" s="661" t="s">
        <v>181</v>
      </c>
      <c r="CQ332" s="188"/>
      <c r="CR332" s="729"/>
      <c r="CS332" s="56"/>
      <c r="CT332" s="132"/>
      <c r="CU332" s="132"/>
      <c r="CV332" s="132"/>
      <c r="CW332" s="132"/>
      <c r="CX332" s="132"/>
      <c r="CY332" s="132"/>
      <c r="CZ332" s="127"/>
      <c r="DA332" s="127"/>
      <c r="DB332" s="127"/>
      <c r="DC332" s="127"/>
      <c r="DD332" s="127"/>
      <c r="DE332" s="127"/>
      <c r="DF332" s="127"/>
      <c r="DG332" s="127"/>
      <c r="DH332" s="127"/>
      <c r="DI332" s="127"/>
      <c r="DJ332" s="127"/>
      <c r="DK332" s="127"/>
      <c r="DL332" s="127"/>
      <c r="DM332" s="127"/>
      <c r="DN332" s="127"/>
      <c r="DO332" s="127"/>
      <c r="DP332" s="127"/>
      <c r="DQ332" s="127"/>
      <c r="DR332" s="127"/>
      <c r="DS332" s="127"/>
      <c r="DT332" s="127"/>
      <c r="DU332" s="127"/>
      <c r="DV332" s="127"/>
      <c r="DW332" s="127"/>
      <c r="DX332" s="127"/>
      <c r="DY332" s="127"/>
      <c r="DZ332" s="127"/>
      <c r="EA332" s="127"/>
      <c r="EB332" s="127"/>
      <c r="EC332" s="132"/>
      <c r="ED332" s="127"/>
      <c r="EE332" s="127"/>
      <c r="EF332" s="127"/>
      <c r="EG332" s="127"/>
      <c r="EH332" s="127"/>
      <c r="EI332" s="127"/>
      <c r="EJ332" s="127"/>
      <c r="EK332" s="127"/>
      <c r="EL332" s="127"/>
      <c r="EM332" s="127"/>
      <c r="EN332" s="127"/>
      <c r="EO332" s="127"/>
      <c r="EP332" s="127"/>
      <c r="EQ332" s="127"/>
      <c r="ER332" s="127"/>
      <c r="ES332" s="127"/>
      <c r="ET332" s="127"/>
      <c r="EU332" s="127"/>
      <c r="EV332" s="127"/>
      <c r="EW332" s="127"/>
      <c r="EX332" s="127"/>
      <c r="EY332" s="127"/>
      <c r="EZ332" s="127"/>
      <c r="FA332" s="127"/>
      <c r="FB332" s="127"/>
      <c r="FC332" s="127"/>
      <c r="FD332" s="127"/>
      <c r="FE332" s="127"/>
      <c r="FF332" s="127"/>
      <c r="FG332" s="127"/>
      <c r="FH332" s="127"/>
      <c r="FI332" s="127"/>
      <c r="FJ332" s="127"/>
      <c r="FK332" s="127"/>
      <c r="FL332" s="127"/>
    </row>
    <row r="333" spans="1:168" s="852" customFormat="1" ht="39.950000000000003" customHeight="1" thickBot="1">
      <c r="A333" s="1262" t="s">
        <v>1282</v>
      </c>
      <c r="B333" s="1263"/>
      <c r="C333" s="1263"/>
      <c r="D333" s="1263"/>
      <c r="E333" s="1263"/>
      <c r="F333" s="1263"/>
      <c r="G333" s="1263"/>
      <c r="H333" s="1263"/>
      <c r="I333" s="1263"/>
      <c r="J333" s="1263"/>
      <c r="K333" s="1263"/>
      <c r="L333" s="1263"/>
      <c r="M333" s="1263"/>
      <c r="N333" s="1263"/>
      <c r="O333" s="1263"/>
      <c r="P333" s="1202"/>
      <c r="Q333" s="1203"/>
      <c r="R333" s="1203"/>
      <c r="S333" s="1203"/>
      <c r="T333" s="1203"/>
      <c r="U333" s="1203"/>
      <c r="V333" s="1203"/>
      <c r="W333" s="1203"/>
      <c r="X333" s="1203"/>
      <c r="Y333" s="1203"/>
      <c r="Z333" s="1203"/>
      <c r="AA333" s="1203"/>
      <c r="AB333" s="1203"/>
      <c r="AC333" s="1203"/>
      <c r="AD333" s="1204"/>
      <c r="AE333" s="1202"/>
      <c r="AF333" s="1203"/>
      <c r="AG333" s="1203"/>
      <c r="AH333" s="1203"/>
      <c r="AI333" s="1203"/>
      <c r="AJ333" s="1203"/>
      <c r="AK333" s="1203"/>
      <c r="AL333" s="1203"/>
      <c r="AM333" s="1203"/>
      <c r="AN333" s="1203"/>
      <c r="AO333" s="1203"/>
      <c r="AP333" s="1203"/>
      <c r="AQ333" s="1203"/>
      <c r="AR333" s="1203"/>
      <c r="AS333" s="1204"/>
      <c r="AT333" s="1202"/>
      <c r="AU333" s="1203"/>
      <c r="AV333" s="1203"/>
      <c r="AW333" s="1203"/>
      <c r="AX333" s="1203"/>
      <c r="AY333" s="1203"/>
      <c r="AZ333" s="1203"/>
      <c r="BA333" s="1203"/>
      <c r="BB333" s="1203"/>
      <c r="BC333" s="1203"/>
      <c r="BD333" s="1203"/>
      <c r="BE333" s="1203"/>
      <c r="BF333" s="1203"/>
      <c r="BG333" s="1203"/>
      <c r="BH333" s="1204"/>
      <c r="BI333" s="1202"/>
      <c r="BJ333" s="1203"/>
      <c r="BK333" s="1203"/>
      <c r="BL333" s="1203"/>
      <c r="BM333" s="1203"/>
      <c r="BN333" s="1203"/>
      <c r="BO333" s="1203"/>
      <c r="BP333" s="1203"/>
      <c r="BQ333" s="1203"/>
      <c r="BR333" s="1203"/>
      <c r="BS333" s="1203"/>
      <c r="BT333" s="1203"/>
      <c r="BU333" s="1203"/>
      <c r="BV333" s="1203"/>
      <c r="BW333" s="1204"/>
      <c r="BX333" s="1202"/>
      <c r="BY333" s="1203"/>
      <c r="BZ333" s="1203"/>
      <c r="CA333" s="1203"/>
      <c r="CB333" s="1203"/>
      <c r="CC333" s="1203"/>
      <c r="CD333" s="1203"/>
      <c r="CE333" s="1203"/>
      <c r="CF333" s="1203"/>
      <c r="CG333" s="1203"/>
      <c r="CH333" s="1203"/>
      <c r="CI333" s="1203"/>
      <c r="CJ333" s="1203"/>
      <c r="CK333" s="1203"/>
      <c r="CL333" s="1204"/>
      <c r="CM333" s="1280"/>
      <c r="CN333" s="1281"/>
      <c r="CO333" s="1281"/>
      <c r="CP333" s="1281"/>
      <c r="CQ333" s="1282"/>
      <c r="CR333" s="849"/>
      <c r="CS333" s="850"/>
      <c r="CT333" s="850"/>
      <c r="CU333" s="850"/>
      <c r="CV333" s="850"/>
      <c r="CW333" s="850"/>
      <c r="CX333" s="850"/>
      <c r="CY333" s="850"/>
      <c r="CZ333" s="851"/>
      <c r="DA333" s="851"/>
      <c r="DB333" s="851"/>
      <c r="DC333" s="851"/>
      <c r="DD333" s="851"/>
      <c r="DE333" s="851"/>
      <c r="DF333" s="851"/>
      <c r="DG333" s="851"/>
      <c r="DH333" s="851"/>
      <c r="DI333" s="851"/>
      <c r="DJ333" s="851"/>
      <c r="DK333" s="851"/>
      <c r="DL333" s="851"/>
      <c r="DM333" s="851"/>
      <c r="DN333" s="851"/>
      <c r="DO333" s="851"/>
      <c r="DP333" s="851"/>
      <c r="DQ333" s="851"/>
      <c r="DR333" s="851"/>
      <c r="DS333" s="851"/>
      <c r="DT333" s="851"/>
      <c r="DU333" s="851"/>
      <c r="DV333" s="851"/>
      <c r="DW333" s="851"/>
      <c r="DX333" s="851"/>
      <c r="DY333" s="851"/>
      <c r="DZ333" s="851"/>
      <c r="EA333" s="851"/>
      <c r="EB333" s="851"/>
      <c r="EC333" s="850"/>
      <c r="ED333" s="851"/>
      <c r="EE333" s="851"/>
      <c r="EF333" s="851"/>
      <c r="EG333" s="851"/>
      <c r="EH333" s="851"/>
      <c r="EI333" s="851"/>
      <c r="EJ333" s="851"/>
      <c r="EK333" s="851"/>
      <c r="EL333" s="851"/>
      <c r="EM333" s="851"/>
      <c r="EN333" s="851"/>
      <c r="EO333" s="851"/>
      <c r="EP333" s="851"/>
      <c r="EQ333" s="851"/>
      <c r="ER333" s="851"/>
      <c r="ES333" s="851"/>
      <c r="ET333" s="851"/>
      <c r="EU333" s="851"/>
      <c r="EV333" s="851"/>
      <c r="EW333" s="851"/>
      <c r="EX333" s="851"/>
      <c r="EY333" s="851"/>
      <c r="EZ333" s="851"/>
      <c r="FA333" s="851"/>
      <c r="FB333" s="851"/>
      <c r="FC333" s="851"/>
      <c r="FD333" s="851"/>
      <c r="FE333" s="851"/>
      <c r="FF333" s="851"/>
      <c r="FG333" s="851"/>
      <c r="FH333" s="851"/>
      <c r="FI333" s="851"/>
      <c r="FJ333" s="851"/>
      <c r="FK333" s="851"/>
      <c r="FL333" s="851"/>
    </row>
    <row r="334" spans="1:168" s="852" customFormat="1" ht="20.100000000000001" customHeight="1" thickBot="1">
      <c r="A334" s="1269"/>
      <c r="B334" s="1270"/>
      <c r="C334" s="1270"/>
      <c r="D334" s="1270"/>
      <c r="E334" s="1270"/>
      <c r="F334" s="1270"/>
      <c r="G334" s="1270"/>
      <c r="H334" s="1270"/>
      <c r="I334" s="1270"/>
      <c r="J334" s="1270"/>
      <c r="K334" s="1270"/>
      <c r="L334" s="1270"/>
      <c r="M334" s="1270"/>
      <c r="N334" s="1270"/>
      <c r="O334" s="1270"/>
      <c r="P334" s="1270"/>
      <c r="Q334" s="1270"/>
      <c r="R334" s="1270"/>
      <c r="S334" s="1270"/>
      <c r="T334" s="1270"/>
      <c r="U334" s="1270"/>
      <c r="V334" s="1270"/>
      <c r="W334" s="1270"/>
      <c r="X334" s="1270"/>
      <c r="Y334" s="1270"/>
      <c r="Z334" s="1270"/>
      <c r="AA334" s="1270"/>
      <c r="AB334" s="1270"/>
      <c r="AC334" s="1270"/>
      <c r="AD334" s="1270"/>
      <c r="AE334" s="1270"/>
      <c r="AF334" s="1270"/>
      <c r="AG334" s="1270"/>
      <c r="AH334" s="1270"/>
      <c r="AI334" s="1270"/>
      <c r="AJ334" s="1270"/>
      <c r="AK334" s="1270"/>
      <c r="AL334" s="1270"/>
      <c r="AM334" s="1270"/>
      <c r="AN334" s="1270"/>
      <c r="AO334" s="1270"/>
      <c r="AP334" s="1270"/>
      <c r="AQ334" s="1270"/>
      <c r="AR334" s="1270"/>
      <c r="AS334" s="1270"/>
      <c r="AT334" s="1270"/>
      <c r="AU334" s="1270"/>
      <c r="AV334" s="1270"/>
      <c r="AW334" s="1270"/>
      <c r="AX334" s="1270"/>
      <c r="AY334" s="1270"/>
      <c r="AZ334" s="1270"/>
      <c r="BA334" s="1270"/>
      <c r="BB334" s="1270"/>
      <c r="BC334" s="1270"/>
      <c r="BD334" s="1270"/>
      <c r="BE334" s="1270"/>
      <c r="BF334" s="1270"/>
      <c r="BG334" s="1270"/>
      <c r="BH334" s="1270"/>
      <c r="BI334" s="1270"/>
      <c r="BJ334" s="1270"/>
      <c r="BK334" s="1270"/>
      <c r="BL334" s="1270"/>
      <c r="BM334" s="1270"/>
      <c r="BN334" s="1270"/>
      <c r="BO334" s="1270"/>
      <c r="BP334" s="1270"/>
      <c r="BQ334" s="1270"/>
      <c r="BR334" s="1270"/>
      <c r="BS334" s="1270"/>
      <c r="BT334" s="1270"/>
      <c r="BU334" s="1270"/>
      <c r="BV334" s="1270"/>
      <c r="BW334" s="1270"/>
      <c r="BX334" s="1270"/>
      <c r="BY334" s="1270"/>
      <c r="BZ334" s="1270"/>
      <c r="CA334" s="1270"/>
      <c r="CB334" s="1270"/>
      <c r="CC334" s="1270"/>
      <c r="CD334" s="1270"/>
      <c r="CE334" s="1270"/>
      <c r="CF334" s="1270"/>
      <c r="CG334" s="1270"/>
      <c r="CH334" s="1270"/>
      <c r="CI334" s="1270"/>
      <c r="CJ334" s="1270"/>
      <c r="CK334" s="1270"/>
      <c r="CL334" s="1270"/>
      <c r="CM334" s="1270"/>
      <c r="CN334" s="1270"/>
      <c r="CO334" s="1270"/>
      <c r="CP334" s="1270"/>
      <c r="CQ334" s="1271"/>
      <c r="CR334" s="849"/>
      <c r="CS334" s="850"/>
      <c r="CT334" s="850"/>
      <c r="CU334" s="850"/>
      <c r="CV334" s="850"/>
      <c r="CW334" s="850"/>
      <c r="CX334" s="850"/>
      <c r="CY334" s="850"/>
      <c r="CZ334" s="851"/>
      <c r="DA334" s="851"/>
      <c r="DB334" s="851"/>
      <c r="DC334" s="851"/>
      <c r="DD334" s="851"/>
      <c r="DE334" s="851"/>
      <c r="DF334" s="851"/>
      <c r="DG334" s="851"/>
      <c r="DH334" s="851"/>
      <c r="DI334" s="851"/>
      <c r="DJ334" s="851"/>
      <c r="DK334" s="851"/>
      <c r="DL334" s="851"/>
      <c r="DM334" s="851"/>
      <c r="DN334" s="851"/>
      <c r="DO334" s="851"/>
      <c r="DP334" s="851"/>
      <c r="DQ334" s="851"/>
      <c r="DR334" s="851"/>
      <c r="DS334" s="851"/>
      <c r="DT334" s="851"/>
      <c r="DU334" s="851"/>
      <c r="DV334" s="851"/>
      <c r="DW334" s="851"/>
      <c r="DX334" s="851"/>
      <c r="DY334" s="851"/>
      <c r="DZ334" s="851"/>
      <c r="EA334" s="851"/>
      <c r="EB334" s="851"/>
      <c r="EC334" s="850"/>
      <c r="ED334" s="851"/>
      <c r="EE334" s="851"/>
      <c r="EF334" s="851"/>
      <c r="EG334" s="851"/>
      <c r="EH334" s="851"/>
      <c r="EI334" s="851"/>
      <c r="EJ334" s="851"/>
      <c r="EK334" s="851"/>
      <c r="EL334" s="851"/>
      <c r="EM334" s="851"/>
      <c r="EN334" s="851"/>
      <c r="EO334" s="851"/>
      <c r="EP334" s="851"/>
      <c r="EQ334" s="851"/>
      <c r="ER334" s="851"/>
      <c r="ES334" s="851"/>
      <c r="ET334" s="851"/>
      <c r="EU334" s="851"/>
      <c r="EV334" s="851"/>
      <c r="EW334" s="851"/>
      <c r="EX334" s="851"/>
      <c r="EY334" s="851"/>
      <c r="EZ334" s="851"/>
      <c r="FA334" s="851"/>
      <c r="FB334" s="851"/>
      <c r="FC334" s="851"/>
      <c r="FD334" s="851"/>
      <c r="FE334" s="851"/>
      <c r="FF334" s="851"/>
      <c r="FG334" s="851"/>
      <c r="FH334" s="851"/>
      <c r="FI334" s="851"/>
      <c r="FJ334" s="851"/>
      <c r="FK334" s="851"/>
      <c r="FL334" s="851"/>
    </row>
    <row r="335" spans="1:168" s="58" customFormat="1" ht="20.100000000000001" customHeight="1">
      <c r="A335" s="857" t="s">
        <v>181</v>
      </c>
      <c r="B335" s="858" t="s">
        <v>181</v>
      </c>
      <c r="C335" s="858" t="s">
        <v>181</v>
      </c>
      <c r="D335" s="858" t="s">
        <v>181</v>
      </c>
      <c r="E335" s="858" t="s">
        <v>181</v>
      </c>
      <c r="F335" s="858" t="s">
        <v>181</v>
      </c>
      <c r="G335" s="859" t="s">
        <v>181</v>
      </c>
      <c r="H335" s="859" t="s">
        <v>181</v>
      </c>
      <c r="I335" s="859"/>
      <c r="J335" s="859"/>
      <c r="K335" s="859"/>
      <c r="L335" s="859"/>
      <c r="M335" s="859" t="s">
        <v>181</v>
      </c>
      <c r="N335" s="859" t="s">
        <v>181</v>
      </c>
      <c r="O335" s="859" t="s">
        <v>181</v>
      </c>
      <c r="P335" s="860" t="s">
        <v>181</v>
      </c>
      <c r="Q335" s="859" t="s">
        <v>181</v>
      </c>
      <c r="R335" s="859" t="s">
        <v>181</v>
      </c>
      <c r="S335" s="859" t="s">
        <v>181</v>
      </c>
      <c r="T335" s="859" t="s">
        <v>181</v>
      </c>
      <c r="U335" s="861" t="s">
        <v>181</v>
      </c>
      <c r="V335" s="861"/>
      <c r="W335" s="861"/>
      <c r="X335" s="861"/>
      <c r="Y335" s="861"/>
      <c r="Z335" s="861"/>
      <c r="AA335" s="861"/>
      <c r="AB335" s="861"/>
      <c r="AC335" s="861"/>
      <c r="AD335" s="859" t="s">
        <v>181</v>
      </c>
      <c r="AE335" s="860" t="s">
        <v>181</v>
      </c>
      <c r="AF335" s="859" t="s">
        <v>181</v>
      </c>
      <c r="AG335" s="859" t="s">
        <v>181</v>
      </c>
      <c r="AH335" s="861" t="s">
        <v>181</v>
      </c>
      <c r="AI335" s="859" t="s">
        <v>181</v>
      </c>
      <c r="AJ335" s="860" t="s">
        <v>181</v>
      </c>
      <c r="AK335" s="859" t="s">
        <v>181</v>
      </c>
      <c r="AL335" s="859" t="s">
        <v>181</v>
      </c>
      <c r="AM335" s="861" t="s">
        <v>181</v>
      </c>
      <c r="AN335" s="859" t="s">
        <v>181</v>
      </c>
      <c r="AO335" s="860" t="s">
        <v>181</v>
      </c>
      <c r="AP335" s="859" t="s">
        <v>181</v>
      </c>
      <c r="AQ335" s="859" t="s">
        <v>181</v>
      </c>
      <c r="AR335" s="861" t="s">
        <v>181</v>
      </c>
      <c r="AS335" s="859" t="s">
        <v>181</v>
      </c>
      <c r="AT335" s="860" t="s">
        <v>181</v>
      </c>
      <c r="AU335" s="859" t="s">
        <v>181</v>
      </c>
      <c r="AV335" s="859" t="s">
        <v>181</v>
      </c>
      <c r="AW335" s="861" t="s">
        <v>181</v>
      </c>
      <c r="AX335" s="859" t="s">
        <v>181</v>
      </c>
      <c r="AY335" s="860" t="s">
        <v>181</v>
      </c>
      <c r="AZ335" s="859" t="s">
        <v>181</v>
      </c>
      <c r="BA335" s="859" t="s">
        <v>181</v>
      </c>
      <c r="BB335" s="861" t="s">
        <v>181</v>
      </c>
      <c r="BC335" s="859" t="s">
        <v>181</v>
      </c>
      <c r="BD335" s="860" t="s">
        <v>181</v>
      </c>
      <c r="BE335" s="859" t="s">
        <v>181</v>
      </c>
      <c r="BF335" s="859" t="s">
        <v>181</v>
      </c>
      <c r="BG335" s="861" t="s">
        <v>181</v>
      </c>
      <c r="BH335" s="859" t="s">
        <v>181</v>
      </c>
      <c r="BI335" s="860" t="s">
        <v>181</v>
      </c>
      <c r="BJ335" s="859" t="s">
        <v>181</v>
      </c>
      <c r="BK335" s="859" t="s">
        <v>181</v>
      </c>
      <c r="BL335" s="861" t="s">
        <v>181</v>
      </c>
      <c r="BM335" s="859" t="s">
        <v>181</v>
      </c>
      <c r="BN335" s="860" t="s">
        <v>181</v>
      </c>
      <c r="BO335" s="859" t="s">
        <v>181</v>
      </c>
      <c r="BP335" s="859" t="s">
        <v>181</v>
      </c>
      <c r="BQ335" s="861" t="s">
        <v>181</v>
      </c>
      <c r="BR335" s="859" t="s">
        <v>181</v>
      </c>
      <c r="BS335" s="860" t="s">
        <v>181</v>
      </c>
      <c r="BT335" s="859" t="s">
        <v>181</v>
      </c>
      <c r="BU335" s="859" t="s">
        <v>181</v>
      </c>
      <c r="BV335" s="861" t="s">
        <v>181</v>
      </c>
      <c r="BW335" s="859" t="s">
        <v>181</v>
      </c>
      <c r="BX335" s="860" t="s">
        <v>181</v>
      </c>
      <c r="BY335" s="859" t="s">
        <v>181</v>
      </c>
      <c r="BZ335" s="859" t="s">
        <v>181</v>
      </c>
      <c r="CA335" s="861" t="s">
        <v>181</v>
      </c>
      <c r="CB335" s="859" t="s">
        <v>181</v>
      </c>
      <c r="CC335" s="860" t="s">
        <v>181</v>
      </c>
      <c r="CD335" s="859" t="s">
        <v>181</v>
      </c>
      <c r="CE335" s="859" t="s">
        <v>181</v>
      </c>
      <c r="CF335" s="861" t="s">
        <v>181</v>
      </c>
      <c r="CG335" s="859" t="s">
        <v>181</v>
      </c>
      <c r="CH335" s="860" t="s">
        <v>181</v>
      </c>
      <c r="CI335" s="859" t="s">
        <v>181</v>
      </c>
      <c r="CJ335" s="859" t="s">
        <v>181</v>
      </c>
      <c r="CK335" s="861" t="s">
        <v>181</v>
      </c>
      <c r="CL335" s="859" t="s">
        <v>181</v>
      </c>
      <c r="CM335" s="862" t="s">
        <v>181</v>
      </c>
      <c r="CN335" s="924"/>
      <c r="CO335" s="924"/>
      <c r="CP335" s="861" t="s">
        <v>181</v>
      </c>
      <c r="CQ335" s="863" t="s">
        <v>181</v>
      </c>
      <c r="CR335" s="729"/>
      <c r="CS335" s="56" t="s">
        <v>181</v>
      </c>
      <c r="CT335" s="132" t="s">
        <v>181</v>
      </c>
      <c r="CU335" s="132" t="s">
        <v>181</v>
      </c>
      <c r="CV335" s="132" t="s">
        <v>181</v>
      </c>
      <c r="CW335" s="132" t="s">
        <v>181</v>
      </c>
      <c r="CX335" s="132" t="s">
        <v>181</v>
      </c>
      <c r="CY335" s="132" t="s">
        <v>181</v>
      </c>
      <c r="CZ335" s="127"/>
      <c r="DA335" s="127"/>
      <c r="DB335" s="127"/>
      <c r="DC335" s="127"/>
      <c r="DD335" s="127"/>
      <c r="DE335" s="127"/>
      <c r="DF335" s="127"/>
      <c r="DG335" s="127"/>
      <c r="DH335" s="127"/>
      <c r="DI335" s="127"/>
      <c r="DJ335" s="127"/>
      <c r="DK335" s="127"/>
      <c r="DL335" s="127"/>
      <c r="DM335" s="127"/>
      <c r="DN335" s="127"/>
      <c r="DO335" s="127"/>
      <c r="DP335" s="127"/>
      <c r="DQ335" s="127"/>
      <c r="DR335" s="127"/>
      <c r="DS335" s="127"/>
      <c r="DT335" s="127"/>
      <c r="DU335" s="127"/>
      <c r="DV335" s="127"/>
      <c r="DW335" s="127"/>
      <c r="DX335" s="127"/>
      <c r="DY335" s="127"/>
      <c r="DZ335" s="127"/>
      <c r="EA335" s="127"/>
      <c r="EB335" s="127"/>
      <c r="EC335" s="132" t="s">
        <v>181</v>
      </c>
      <c r="ED335" s="127"/>
      <c r="EE335" s="127"/>
      <c r="EF335" s="127"/>
      <c r="EG335" s="127"/>
      <c r="EH335" s="127"/>
      <c r="EI335" s="127"/>
      <c r="EJ335" s="127"/>
      <c r="EK335" s="127"/>
      <c r="EL335" s="127"/>
      <c r="EM335" s="127"/>
      <c r="EN335" s="127"/>
      <c r="EO335" s="127"/>
      <c r="EP335" s="127"/>
      <c r="EQ335" s="127"/>
      <c r="ER335" s="127"/>
      <c r="ES335" s="127"/>
      <c r="ET335" s="127"/>
      <c r="EU335" s="127"/>
      <c r="EV335" s="127"/>
      <c r="EW335" s="127"/>
      <c r="EX335" s="127"/>
      <c r="EY335" s="127"/>
      <c r="EZ335" s="127"/>
      <c r="FA335" s="127"/>
      <c r="FB335" s="127"/>
      <c r="FC335" s="127"/>
      <c r="FD335" s="127"/>
      <c r="FE335" s="127"/>
      <c r="FF335" s="127"/>
      <c r="FG335" s="127"/>
      <c r="FH335" s="127"/>
      <c r="FI335" s="127"/>
      <c r="FJ335" s="127"/>
      <c r="FK335" s="127"/>
      <c r="FL335" s="127"/>
    </row>
    <row r="336" spans="1:168" s="58" customFormat="1" ht="20.100000000000001" customHeight="1">
      <c r="A336" s="639" t="s">
        <v>181</v>
      </c>
      <c r="B336" s="701" t="s">
        <v>181</v>
      </c>
      <c r="C336" s="701" t="s">
        <v>181</v>
      </c>
      <c r="D336" s="701" t="s">
        <v>181</v>
      </c>
      <c r="E336" s="701" t="s">
        <v>181</v>
      </c>
      <c r="F336" s="701" t="s">
        <v>181</v>
      </c>
      <c r="G336" s="701" t="s">
        <v>181</v>
      </c>
      <c r="H336" s="701" t="s">
        <v>181</v>
      </c>
      <c r="I336" s="701"/>
      <c r="J336" s="701"/>
      <c r="K336" s="701"/>
      <c r="L336" s="701"/>
      <c r="M336" s="701" t="s">
        <v>181</v>
      </c>
      <c r="N336" s="701" t="s">
        <v>181</v>
      </c>
      <c r="O336" s="701" t="s">
        <v>181</v>
      </c>
      <c r="P336" s="68" t="s">
        <v>181</v>
      </c>
      <c r="Q336" s="152" t="s">
        <v>181</v>
      </c>
      <c r="R336" s="152" t="s">
        <v>181</v>
      </c>
      <c r="S336" s="152" t="s">
        <v>181</v>
      </c>
      <c r="T336" s="152" t="s">
        <v>181</v>
      </c>
      <c r="U336" s="401" t="s">
        <v>181</v>
      </c>
      <c r="V336" s="401"/>
      <c r="W336" s="401"/>
      <c r="X336" s="401"/>
      <c r="Y336" s="401"/>
      <c r="Z336" s="401"/>
      <c r="AA336" s="401"/>
      <c r="AB336" s="401"/>
      <c r="AC336" s="401"/>
      <c r="AD336" s="152" t="s">
        <v>181</v>
      </c>
      <c r="AE336" s="68" t="s">
        <v>181</v>
      </c>
      <c r="AF336" s="152" t="s">
        <v>181</v>
      </c>
      <c r="AG336" s="152" t="s">
        <v>181</v>
      </c>
      <c r="AH336" s="152" t="s">
        <v>181</v>
      </c>
      <c r="AI336" s="152" t="s">
        <v>181</v>
      </c>
      <c r="AJ336" s="401" t="s">
        <v>181</v>
      </c>
      <c r="AK336" s="401"/>
      <c r="AL336" s="401"/>
      <c r="AM336" s="401"/>
      <c r="AN336" s="401"/>
      <c r="AO336" s="401"/>
      <c r="AP336" s="401"/>
      <c r="AQ336" s="401"/>
      <c r="AR336" s="401"/>
      <c r="AS336" s="152" t="s">
        <v>181</v>
      </c>
      <c r="AT336" s="68" t="s">
        <v>181</v>
      </c>
      <c r="AU336" s="152" t="s">
        <v>181</v>
      </c>
      <c r="AV336" s="152" t="s">
        <v>181</v>
      </c>
      <c r="AW336" s="152" t="s">
        <v>181</v>
      </c>
      <c r="AX336" s="152" t="s">
        <v>181</v>
      </c>
      <c r="AY336" s="401" t="s">
        <v>181</v>
      </c>
      <c r="AZ336" s="401"/>
      <c r="BA336" s="401"/>
      <c r="BB336" s="401"/>
      <c r="BC336" s="401"/>
      <c r="BD336" s="401"/>
      <c r="BE336" s="401"/>
      <c r="BF336" s="401"/>
      <c r="BG336" s="401"/>
      <c r="BH336" s="152" t="s">
        <v>181</v>
      </c>
      <c r="BI336" s="68" t="s">
        <v>181</v>
      </c>
      <c r="BJ336" s="152" t="s">
        <v>181</v>
      </c>
      <c r="BK336" s="152" t="s">
        <v>181</v>
      </c>
      <c r="BL336" s="152" t="s">
        <v>181</v>
      </c>
      <c r="BM336" s="152" t="s">
        <v>181</v>
      </c>
      <c r="BN336" s="401" t="s">
        <v>181</v>
      </c>
      <c r="BO336" s="401"/>
      <c r="BP336" s="401"/>
      <c r="BQ336" s="401"/>
      <c r="BR336" s="401"/>
      <c r="BS336" s="401"/>
      <c r="BT336" s="401"/>
      <c r="BU336" s="401"/>
      <c r="BV336" s="401"/>
      <c r="BW336" s="152" t="s">
        <v>181</v>
      </c>
      <c r="BX336" s="68" t="s">
        <v>181</v>
      </c>
      <c r="BY336" s="152" t="s">
        <v>181</v>
      </c>
      <c r="BZ336" s="152" t="s">
        <v>181</v>
      </c>
      <c r="CA336" s="152" t="s">
        <v>181</v>
      </c>
      <c r="CB336" s="152" t="s">
        <v>181</v>
      </c>
      <c r="CC336" s="401" t="s">
        <v>181</v>
      </c>
      <c r="CD336" s="401"/>
      <c r="CE336" s="401"/>
      <c r="CF336" s="401"/>
      <c r="CG336" s="401"/>
      <c r="CH336" s="401"/>
      <c r="CI336" s="401"/>
      <c r="CJ336" s="401"/>
      <c r="CK336" s="401"/>
      <c r="CL336" s="152" t="s">
        <v>181</v>
      </c>
      <c r="CM336" s="187" t="s">
        <v>181</v>
      </c>
      <c r="CN336" s="185"/>
      <c r="CO336" s="185"/>
      <c r="CP336" s="661" t="s">
        <v>181</v>
      </c>
      <c r="CQ336" s="188" t="s">
        <v>181</v>
      </c>
      <c r="CR336" s="729"/>
      <c r="CS336" s="56" t="s">
        <v>181</v>
      </c>
      <c r="CT336" s="127"/>
      <c r="CU336" s="127"/>
      <c r="CV336" s="127"/>
      <c r="CW336" s="127"/>
      <c r="CX336" s="127"/>
      <c r="CY336" s="127"/>
      <c r="CZ336" s="127"/>
      <c r="DA336" s="127"/>
      <c r="DB336" s="127"/>
      <c r="DC336" s="127"/>
      <c r="DD336" s="127"/>
      <c r="DE336" s="127"/>
      <c r="DF336" s="127"/>
      <c r="DG336" s="127"/>
      <c r="DH336" s="127"/>
      <c r="DI336" s="127"/>
      <c r="DJ336" s="127"/>
      <c r="DK336" s="127"/>
      <c r="DL336" s="127"/>
      <c r="DM336" s="127"/>
      <c r="DN336" s="127"/>
      <c r="DO336" s="127"/>
      <c r="DP336" s="127"/>
      <c r="DQ336" s="127"/>
      <c r="DR336" s="127"/>
      <c r="DS336" s="127"/>
      <c r="DT336" s="127"/>
      <c r="DU336" s="127"/>
      <c r="DV336" s="127"/>
      <c r="DW336" s="127"/>
      <c r="DX336" s="127"/>
      <c r="DY336" s="127"/>
      <c r="DZ336" s="127"/>
      <c r="EA336" s="127"/>
      <c r="EB336" s="127"/>
      <c r="EC336" s="127"/>
      <c r="ED336" s="127"/>
      <c r="EE336" s="127"/>
      <c r="EF336" s="127"/>
      <c r="EG336" s="127"/>
      <c r="EH336" s="127"/>
      <c r="EI336" s="127"/>
      <c r="EJ336" s="127"/>
      <c r="EK336" s="127"/>
      <c r="EL336" s="127"/>
      <c r="EM336" s="127"/>
      <c r="EN336" s="127"/>
      <c r="EO336" s="127"/>
      <c r="EP336" s="127"/>
      <c r="EQ336" s="127"/>
      <c r="ER336" s="127"/>
      <c r="ES336" s="127"/>
      <c r="ET336" s="127"/>
      <c r="EU336" s="127"/>
      <c r="EV336" s="127"/>
      <c r="EW336" s="127"/>
      <c r="EX336" s="127"/>
      <c r="EY336" s="127"/>
      <c r="EZ336" s="127"/>
      <c r="FA336" s="127"/>
      <c r="FB336" s="127"/>
      <c r="FC336" s="127"/>
      <c r="FD336" s="127"/>
      <c r="FE336" s="127"/>
      <c r="FF336" s="127"/>
      <c r="FG336" s="127"/>
      <c r="FH336" s="127"/>
      <c r="FI336" s="127"/>
      <c r="FJ336" s="127"/>
      <c r="FK336" s="127"/>
      <c r="FL336" s="127"/>
    </row>
    <row r="337" spans="1:168" s="916" customFormat="1" ht="24.95" customHeight="1">
      <c r="A337" s="906"/>
      <c r="B337" s="907"/>
      <c r="C337" s="907"/>
      <c r="D337" s="907"/>
      <c r="E337" s="907"/>
      <c r="F337" s="907"/>
      <c r="G337" s="907"/>
      <c r="H337" s="907"/>
      <c r="I337" s="907"/>
      <c r="J337" s="907"/>
      <c r="K337" s="907"/>
      <c r="L337" s="907"/>
      <c r="M337" s="907"/>
      <c r="N337" s="907"/>
      <c r="O337" s="907"/>
      <c r="P337" s="908"/>
      <c r="Q337" s="909"/>
      <c r="R337" s="909"/>
      <c r="S337" s="909"/>
      <c r="T337" s="909"/>
      <c r="U337" s="910"/>
      <c r="V337" s="910"/>
      <c r="W337" s="910"/>
      <c r="X337" s="910"/>
      <c r="Y337" s="841" t="s">
        <v>1220</v>
      </c>
      <c r="Z337" s="154"/>
      <c r="AA337" s="842" t="s">
        <v>1216</v>
      </c>
      <c r="AB337" s="154"/>
      <c r="AC337" s="841" t="s">
        <v>1215</v>
      </c>
      <c r="AD337" s="152" t="s">
        <v>181</v>
      </c>
      <c r="AE337" s="908"/>
      <c r="AF337" s="909"/>
      <c r="AG337" s="909"/>
      <c r="AH337" s="909"/>
      <c r="AI337" s="909"/>
      <c r="AJ337" s="910"/>
      <c r="AK337" s="910"/>
      <c r="AL337" s="910"/>
      <c r="AM337" s="910"/>
      <c r="AN337" s="841" t="s">
        <v>1220</v>
      </c>
      <c r="AO337" s="154"/>
      <c r="AP337" s="842" t="s">
        <v>1216</v>
      </c>
      <c r="AQ337" s="154"/>
      <c r="AR337" s="841" t="s">
        <v>1215</v>
      </c>
      <c r="AS337" s="152" t="s">
        <v>181</v>
      </c>
      <c r="AT337" s="908"/>
      <c r="AU337" s="909"/>
      <c r="AV337" s="909"/>
      <c r="AW337" s="909"/>
      <c r="AX337" s="909"/>
      <c r="AY337" s="910"/>
      <c r="AZ337" s="910"/>
      <c r="BA337" s="910"/>
      <c r="BB337" s="910"/>
      <c r="BC337" s="841" t="s">
        <v>1220</v>
      </c>
      <c r="BD337" s="154"/>
      <c r="BE337" s="842" t="s">
        <v>1216</v>
      </c>
      <c r="BF337" s="154"/>
      <c r="BG337" s="841" t="s">
        <v>1215</v>
      </c>
      <c r="BH337" s="152" t="s">
        <v>181</v>
      </c>
      <c r="BI337" s="908"/>
      <c r="BJ337" s="909"/>
      <c r="BK337" s="909"/>
      <c r="BL337" s="909"/>
      <c r="BM337" s="909"/>
      <c r="BN337" s="910"/>
      <c r="BO337" s="910"/>
      <c r="BP337" s="910"/>
      <c r="BQ337" s="910"/>
      <c r="BR337" s="841" t="s">
        <v>1220</v>
      </c>
      <c r="BS337" s="154"/>
      <c r="BT337" s="842" t="s">
        <v>1216</v>
      </c>
      <c r="BU337" s="154"/>
      <c r="BV337" s="841" t="s">
        <v>1215</v>
      </c>
      <c r="BW337" s="152" t="s">
        <v>181</v>
      </c>
      <c r="BX337" s="908"/>
      <c r="BY337" s="909"/>
      <c r="BZ337" s="909"/>
      <c r="CA337" s="909"/>
      <c r="CB337" s="909"/>
      <c r="CC337" s="910"/>
      <c r="CD337" s="910"/>
      <c r="CE337" s="910"/>
      <c r="CF337" s="910"/>
      <c r="CG337" s="841" t="s">
        <v>1220</v>
      </c>
      <c r="CH337" s="154"/>
      <c r="CI337" s="842" t="s">
        <v>1216</v>
      </c>
      <c r="CJ337" s="154"/>
      <c r="CK337" s="841" t="s">
        <v>1215</v>
      </c>
      <c r="CL337" s="152" t="s">
        <v>181</v>
      </c>
      <c r="CM337" s="187" t="s">
        <v>181</v>
      </c>
      <c r="CN337" s="950" t="s">
        <v>1283</v>
      </c>
      <c r="CO337" s="950" t="s">
        <v>1284</v>
      </c>
      <c r="CP337" s="950" t="s">
        <v>1288</v>
      </c>
      <c r="CQ337" s="912"/>
      <c r="CR337" s="913"/>
      <c r="CS337" s="914"/>
      <c r="CT337" s="915"/>
      <c r="CU337" s="915"/>
      <c r="CV337" s="915"/>
      <c r="CW337" s="915"/>
      <c r="CX337" s="915"/>
      <c r="CY337" s="915"/>
      <c r="CZ337" s="915"/>
      <c r="DA337" s="915"/>
      <c r="DB337" s="915"/>
      <c r="DC337" s="915"/>
      <c r="DD337" s="915"/>
      <c r="DE337" s="915"/>
      <c r="DF337" s="915"/>
      <c r="DG337" s="915"/>
      <c r="DH337" s="915"/>
      <c r="DI337" s="915"/>
      <c r="DJ337" s="915"/>
      <c r="DK337" s="915"/>
      <c r="DL337" s="915"/>
      <c r="DM337" s="915"/>
      <c r="DN337" s="915"/>
      <c r="DO337" s="915"/>
      <c r="DP337" s="915"/>
      <c r="DQ337" s="915"/>
      <c r="DR337" s="915"/>
      <c r="DS337" s="915"/>
      <c r="DT337" s="915"/>
      <c r="DU337" s="915"/>
      <c r="DV337" s="915"/>
      <c r="DW337" s="915"/>
      <c r="DX337" s="915"/>
      <c r="DY337" s="915"/>
      <c r="DZ337" s="915"/>
      <c r="EA337" s="915"/>
      <c r="EB337" s="915"/>
      <c r="EC337" s="915"/>
      <c r="ED337" s="915"/>
      <c r="EE337" s="915"/>
      <c r="EF337" s="915"/>
      <c r="EG337" s="915"/>
      <c r="EH337" s="915"/>
      <c r="EI337" s="915"/>
      <c r="EJ337" s="915"/>
      <c r="EK337" s="915"/>
      <c r="EL337" s="915"/>
      <c r="EM337" s="915"/>
      <c r="EN337" s="915"/>
      <c r="EO337" s="915"/>
      <c r="EP337" s="915"/>
      <c r="EQ337" s="915"/>
      <c r="ER337" s="915"/>
      <c r="ES337" s="915"/>
      <c r="ET337" s="915"/>
      <c r="EU337" s="915"/>
      <c r="EV337" s="915"/>
      <c r="EW337" s="915"/>
      <c r="EX337" s="915"/>
      <c r="EY337" s="915"/>
      <c r="EZ337" s="915"/>
      <c r="FA337" s="915"/>
      <c r="FB337" s="915"/>
      <c r="FC337" s="915"/>
      <c r="FD337" s="915"/>
      <c r="FE337" s="915"/>
      <c r="FF337" s="915"/>
      <c r="FG337" s="915"/>
      <c r="FH337" s="915"/>
      <c r="FI337" s="915"/>
      <c r="FJ337" s="915"/>
      <c r="FK337" s="915"/>
      <c r="FL337" s="915"/>
    </row>
    <row r="338" spans="1:168" s="58" customFormat="1" ht="20.100000000000001" customHeight="1">
      <c r="A338" s="639"/>
      <c r="B338" s="1108" t="s">
        <v>259</v>
      </c>
      <c r="C338" s="1054"/>
      <c r="D338" s="1054"/>
      <c r="E338" s="1054"/>
      <c r="F338" s="1054"/>
      <c r="G338" s="1054"/>
      <c r="H338" s="1054"/>
      <c r="I338" s="1054"/>
      <c r="J338" s="1054"/>
      <c r="K338" s="1054"/>
      <c r="L338" s="1054"/>
      <c r="M338" s="1054"/>
      <c r="N338" s="1054"/>
      <c r="O338" s="701" t="s">
        <v>181</v>
      </c>
      <c r="P338" s="68" t="s">
        <v>181</v>
      </c>
      <c r="Q338" s="152" t="s">
        <v>181</v>
      </c>
      <c r="R338" s="152" t="s">
        <v>181</v>
      </c>
      <c r="S338" s="152" t="s">
        <v>181</v>
      </c>
      <c r="T338" s="152" t="s">
        <v>181</v>
      </c>
      <c r="U338" s="152" t="s">
        <v>181</v>
      </c>
      <c r="V338" s="152" t="s">
        <v>181</v>
      </c>
      <c r="W338" s="152" t="s">
        <v>1108</v>
      </c>
      <c r="X338" s="152" t="s">
        <v>181</v>
      </c>
      <c r="Y338" s="410">
        <f>S331+S298+S285+S241+S221+S200+S174+S56+S38</f>
        <v>0</v>
      </c>
      <c r="Z338" s="152" t="s">
        <v>181</v>
      </c>
      <c r="AA338" s="905">
        <f>Y331+Y298+Y285+Y241+Y221+Y200+Y174+Y56+Y38</f>
        <v>0</v>
      </c>
      <c r="AB338" s="401"/>
      <c r="AC338" s="410">
        <f>Y338</f>
        <v>0</v>
      </c>
      <c r="AD338" s="69" t="s">
        <v>181</v>
      </c>
      <c r="AE338" s="68" t="s">
        <v>181</v>
      </c>
      <c r="AF338" s="152" t="s">
        <v>181</v>
      </c>
      <c r="AG338" s="152" t="s">
        <v>181</v>
      </c>
      <c r="AH338" s="152" t="s">
        <v>181</v>
      </c>
      <c r="AI338" s="152" t="s">
        <v>181</v>
      </c>
      <c r="AJ338" s="152" t="s">
        <v>181</v>
      </c>
      <c r="AK338" s="152" t="s">
        <v>181</v>
      </c>
      <c r="AL338" s="152" t="s">
        <v>1108</v>
      </c>
      <c r="AM338" s="152" t="s">
        <v>181</v>
      </c>
      <c r="AN338" s="410">
        <f>AH331+AH298+AH285+AH241+AH221+AH200+AH174+AH56+AH38</f>
        <v>0</v>
      </c>
      <c r="AO338" s="152" t="s">
        <v>181</v>
      </c>
      <c r="AP338" s="905">
        <f>AN331+AN298+AN285+AN241+AN221+AN200+AN174+AN56+AN38</f>
        <v>0</v>
      </c>
      <c r="AQ338" s="401"/>
      <c r="AR338" s="410">
        <f>AN338</f>
        <v>0</v>
      </c>
      <c r="AS338" s="69" t="s">
        <v>181</v>
      </c>
      <c r="AT338" s="68" t="s">
        <v>181</v>
      </c>
      <c r="AU338" s="152" t="s">
        <v>181</v>
      </c>
      <c r="AV338" s="152" t="s">
        <v>181</v>
      </c>
      <c r="AW338" s="152" t="s">
        <v>181</v>
      </c>
      <c r="AX338" s="152" t="s">
        <v>181</v>
      </c>
      <c r="AY338" s="152" t="s">
        <v>181</v>
      </c>
      <c r="AZ338" s="152" t="s">
        <v>181</v>
      </c>
      <c r="BA338" s="152" t="s">
        <v>1108</v>
      </c>
      <c r="BB338" s="152" t="s">
        <v>181</v>
      </c>
      <c r="BC338" s="410">
        <f>AW331+AW298+AW285+AW241+AW221+AW200+AW174+AW56+AW38</f>
        <v>0</v>
      </c>
      <c r="BD338" s="152" t="s">
        <v>181</v>
      </c>
      <c r="BE338" s="905">
        <f>BC331+BC298+BC285+BC241+BC221+BC200+BC174+BC56+BC38</f>
        <v>0</v>
      </c>
      <c r="BF338" s="401"/>
      <c r="BG338" s="410">
        <f>BC338</f>
        <v>0</v>
      </c>
      <c r="BH338" s="69" t="s">
        <v>181</v>
      </c>
      <c r="BI338" s="68" t="s">
        <v>181</v>
      </c>
      <c r="BJ338" s="152" t="s">
        <v>181</v>
      </c>
      <c r="BK338" s="152" t="s">
        <v>181</v>
      </c>
      <c r="BL338" s="152" t="s">
        <v>181</v>
      </c>
      <c r="BM338" s="152" t="s">
        <v>181</v>
      </c>
      <c r="BN338" s="152" t="s">
        <v>181</v>
      </c>
      <c r="BO338" s="152" t="s">
        <v>181</v>
      </c>
      <c r="BP338" s="152" t="s">
        <v>1108</v>
      </c>
      <c r="BQ338" s="152" t="s">
        <v>181</v>
      </c>
      <c r="BR338" s="410">
        <f>BL331+BL298+BL285+BL241+BL221+BL200+BL174+BL56+BL38</f>
        <v>0</v>
      </c>
      <c r="BS338" s="152" t="s">
        <v>181</v>
      </c>
      <c r="BT338" s="905">
        <f>BR331+BR298+BR285+BR241+BR221+BR200+BR174+BR56+BR38</f>
        <v>0</v>
      </c>
      <c r="BU338" s="401"/>
      <c r="BV338" s="410">
        <f>BR338</f>
        <v>0</v>
      </c>
      <c r="BW338" s="69" t="s">
        <v>181</v>
      </c>
      <c r="BX338" s="68" t="s">
        <v>181</v>
      </c>
      <c r="BY338" s="152" t="s">
        <v>181</v>
      </c>
      <c r="BZ338" s="152" t="s">
        <v>181</v>
      </c>
      <c r="CA338" s="152" t="s">
        <v>181</v>
      </c>
      <c r="CB338" s="152" t="s">
        <v>181</v>
      </c>
      <c r="CC338" s="152" t="s">
        <v>181</v>
      </c>
      <c r="CD338" s="152" t="s">
        <v>181</v>
      </c>
      <c r="CE338" s="152" t="s">
        <v>1108</v>
      </c>
      <c r="CF338" s="152" t="s">
        <v>181</v>
      </c>
      <c r="CG338" s="410">
        <f>CA331+CA298+CA285+CA241+CA221+CA200+CA174+CA56+CA38</f>
        <v>0</v>
      </c>
      <c r="CH338" s="152" t="s">
        <v>181</v>
      </c>
      <c r="CI338" s="905">
        <f>CG331+CG298+CG285+CG241+CG221+CG200+CG174+CG56+CG38</f>
        <v>0</v>
      </c>
      <c r="CJ338" s="401"/>
      <c r="CK338" s="410">
        <f>CG338</f>
        <v>0</v>
      </c>
      <c r="CL338" s="69" t="s">
        <v>181</v>
      </c>
      <c r="CM338" s="185" t="s">
        <v>181</v>
      </c>
      <c r="CN338" s="951">
        <f>CG338+BR338+BC338+AN338+Y338</f>
        <v>0</v>
      </c>
      <c r="CO338" s="952">
        <f>CI338+BT338+BE338+AP338+AA338</f>
        <v>0</v>
      </c>
      <c r="CP338" s="953">
        <f>CO338+CN338</f>
        <v>0</v>
      </c>
      <c r="CQ338" s="188" t="s">
        <v>181</v>
      </c>
      <c r="CR338" s="729"/>
      <c r="CS338" s="56" t="s">
        <v>181</v>
      </c>
      <c r="CT338" s="127"/>
      <c r="CU338" s="127"/>
      <c r="CV338" s="127"/>
      <c r="CW338" s="127"/>
      <c r="CX338" s="127"/>
      <c r="CY338" s="127"/>
      <c r="CZ338" s="127"/>
      <c r="DA338" s="127"/>
      <c r="DB338" s="127"/>
      <c r="DC338" s="127"/>
      <c r="DD338" s="127"/>
      <c r="DE338" s="127"/>
      <c r="DF338" s="127"/>
      <c r="DG338" s="127"/>
      <c r="DH338" s="127"/>
      <c r="DI338" s="127"/>
      <c r="DJ338" s="127"/>
      <c r="DK338" s="127"/>
      <c r="DL338" s="127"/>
      <c r="DM338" s="127"/>
      <c r="DN338" s="127"/>
      <c r="DO338" s="127"/>
      <c r="DP338" s="127"/>
      <c r="DQ338" s="127"/>
      <c r="DR338" s="127"/>
      <c r="DS338" s="127"/>
      <c r="DT338" s="127"/>
      <c r="DU338" s="127"/>
      <c r="DV338" s="127"/>
      <c r="DW338" s="127"/>
      <c r="DX338" s="127"/>
      <c r="DY338" s="127"/>
      <c r="DZ338" s="127"/>
      <c r="EA338" s="127"/>
      <c r="EB338" s="127"/>
      <c r="EC338" s="127"/>
      <c r="ED338" s="127"/>
      <c r="EE338" s="127"/>
      <c r="EF338" s="127"/>
      <c r="EG338" s="127"/>
      <c r="EH338" s="127"/>
      <c r="EI338" s="127"/>
      <c r="EJ338" s="127"/>
      <c r="EK338" s="127"/>
      <c r="EL338" s="127"/>
      <c r="EM338" s="127"/>
      <c r="EN338" s="127"/>
      <c r="EO338" s="127"/>
      <c r="EP338" s="127"/>
      <c r="EQ338" s="127"/>
      <c r="ER338" s="127"/>
      <c r="ES338" s="127"/>
      <c r="ET338" s="127"/>
      <c r="EU338" s="127"/>
      <c r="EV338" s="127"/>
      <c r="EW338" s="127"/>
      <c r="EX338" s="127"/>
      <c r="EY338" s="127"/>
      <c r="EZ338" s="127"/>
      <c r="FA338" s="127"/>
      <c r="FB338" s="127"/>
      <c r="FC338" s="127"/>
      <c r="FD338" s="127"/>
      <c r="FE338" s="127"/>
      <c r="FF338" s="127"/>
      <c r="FG338" s="127"/>
      <c r="FH338" s="127"/>
      <c r="FI338" s="127"/>
      <c r="FJ338" s="127"/>
      <c r="FK338" s="127"/>
      <c r="FL338" s="127"/>
    </row>
    <row r="339" spans="1:168" s="58" customFormat="1" ht="4.9000000000000004" customHeight="1">
      <c r="A339" s="639"/>
      <c r="B339" s="701" t="s">
        <v>181</v>
      </c>
      <c r="C339" s="701" t="s">
        <v>181</v>
      </c>
      <c r="D339" s="701" t="s">
        <v>181</v>
      </c>
      <c r="E339" s="701" t="s">
        <v>181</v>
      </c>
      <c r="F339" s="701" t="s">
        <v>181</v>
      </c>
      <c r="G339" s="701" t="s">
        <v>181</v>
      </c>
      <c r="H339" s="701" t="s">
        <v>181</v>
      </c>
      <c r="I339" s="701"/>
      <c r="J339" s="701"/>
      <c r="K339" s="701"/>
      <c r="L339" s="701"/>
      <c r="M339" s="701" t="s">
        <v>181</v>
      </c>
      <c r="N339" s="701" t="s">
        <v>181</v>
      </c>
      <c r="O339" s="701" t="s">
        <v>181</v>
      </c>
      <c r="P339" s="68" t="s">
        <v>181</v>
      </c>
      <c r="Q339" s="152" t="s">
        <v>181</v>
      </c>
      <c r="R339" s="152" t="s">
        <v>181</v>
      </c>
      <c r="S339" s="152" t="s">
        <v>181</v>
      </c>
      <c r="T339" s="152" t="s">
        <v>181</v>
      </c>
      <c r="U339" s="401" t="s">
        <v>181</v>
      </c>
      <c r="V339" s="401"/>
      <c r="W339" s="401"/>
      <c r="X339" s="401"/>
      <c r="Y339" s="401"/>
      <c r="Z339" s="401"/>
      <c r="AA339" s="401"/>
      <c r="AB339" s="401"/>
      <c r="AC339" s="401"/>
      <c r="AD339" s="69" t="s">
        <v>181</v>
      </c>
      <c r="AE339" s="68" t="s">
        <v>181</v>
      </c>
      <c r="AF339" s="152" t="s">
        <v>181</v>
      </c>
      <c r="AG339" s="152" t="s">
        <v>181</v>
      </c>
      <c r="AH339" s="152" t="s">
        <v>181</v>
      </c>
      <c r="AI339" s="152" t="s">
        <v>181</v>
      </c>
      <c r="AJ339" s="401" t="s">
        <v>181</v>
      </c>
      <c r="AK339" s="401"/>
      <c r="AL339" s="401"/>
      <c r="AM339" s="401"/>
      <c r="AN339" s="401"/>
      <c r="AO339" s="401"/>
      <c r="AP339" s="401"/>
      <c r="AQ339" s="401"/>
      <c r="AR339" s="401"/>
      <c r="AS339" s="69" t="s">
        <v>181</v>
      </c>
      <c r="AT339" s="68" t="s">
        <v>181</v>
      </c>
      <c r="AU339" s="152" t="s">
        <v>181</v>
      </c>
      <c r="AV339" s="152" t="s">
        <v>181</v>
      </c>
      <c r="AW339" s="152" t="s">
        <v>181</v>
      </c>
      <c r="AX339" s="152" t="s">
        <v>181</v>
      </c>
      <c r="AY339" s="401" t="s">
        <v>181</v>
      </c>
      <c r="AZ339" s="401"/>
      <c r="BA339" s="401"/>
      <c r="BB339" s="401"/>
      <c r="BC339" s="401"/>
      <c r="BD339" s="401"/>
      <c r="BE339" s="401"/>
      <c r="BF339" s="401"/>
      <c r="BG339" s="401"/>
      <c r="BH339" s="69" t="s">
        <v>181</v>
      </c>
      <c r="BI339" s="68" t="s">
        <v>181</v>
      </c>
      <c r="BJ339" s="152" t="s">
        <v>181</v>
      </c>
      <c r="BK339" s="152" t="s">
        <v>181</v>
      </c>
      <c r="BL339" s="152" t="s">
        <v>181</v>
      </c>
      <c r="BM339" s="152" t="s">
        <v>181</v>
      </c>
      <c r="BN339" s="401" t="s">
        <v>181</v>
      </c>
      <c r="BO339" s="401"/>
      <c r="BP339" s="401"/>
      <c r="BQ339" s="401"/>
      <c r="BR339" s="401"/>
      <c r="BS339" s="401"/>
      <c r="BT339" s="401"/>
      <c r="BU339" s="401"/>
      <c r="BV339" s="401"/>
      <c r="BW339" s="69" t="s">
        <v>181</v>
      </c>
      <c r="BX339" s="68" t="s">
        <v>181</v>
      </c>
      <c r="BY339" s="152" t="s">
        <v>181</v>
      </c>
      <c r="BZ339" s="152" t="s">
        <v>181</v>
      </c>
      <c r="CA339" s="152" t="s">
        <v>181</v>
      </c>
      <c r="CB339" s="152" t="s">
        <v>181</v>
      </c>
      <c r="CC339" s="401" t="s">
        <v>181</v>
      </c>
      <c r="CD339" s="401"/>
      <c r="CE339" s="401"/>
      <c r="CF339" s="401"/>
      <c r="CG339" s="401"/>
      <c r="CH339" s="401"/>
      <c r="CI339" s="401"/>
      <c r="CJ339" s="401"/>
      <c r="CK339" s="401"/>
      <c r="CL339" s="69" t="s">
        <v>181</v>
      </c>
      <c r="CM339" s="185" t="s">
        <v>181</v>
      </c>
      <c r="CN339" s="185"/>
      <c r="CO339" s="185"/>
      <c r="CP339" s="911"/>
      <c r="CQ339" s="188" t="s">
        <v>181</v>
      </c>
      <c r="CR339" s="729"/>
      <c r="CS339" s="56" t="s">
        <v>181</v>
      </c>
      <c r="CT339" s="127"/>
      <c r="CU339" s="127"/>
      <c r="CV339" s="127"/>
      <c r="CW339" s="127"/>
      <c r="CX339" s="127"/>
      <c r="CY339" s="127"/>
      <c r="CZ339" s="127"/>
      <c r="DA339" s="127"/>
      <c r="DB339" s="127"/>
      <c r="DC339" s="127"/>
      <c r="DD339" s="127"/>
      <c r="DE339" s="127"/>
      <c r="DF339" s="127"/>
      <c r="DG339" s="127"/>
      <c r="DH339" s="127"/>
      <c r="DI339" s="127"/>
      <c r="DJ339" s="127"/>
      <c r="DK339" s="127"/>
      <c r="DL339" s="127"/>
      <c r="DM339" s="127"/>
      <c r="DN339" s="127"/>
      <c r="DO339" s="127"/>
      <c r="DP339" s="127"/>
      <c r="DQ339" s="127"/>
      <c r="DR339" s="127"/>
      <c r="DS339" s="127"/>
      <c r="DT339" s="127"/>
      <c r="DU339" s="127"/>
      <c r="DV339" s="127"/>
      <c r="DW339" s="127"/>
      <c r="DX339" s="127"/>
      <c r="DY339" s="127"/>
      <c r="DZ339" s="127"/>
      <c r="EA339" s="127"/>
      <c r="EB339" s="127"/>
      <c r="EC339" s="127"/>
      <c r="ED339" s="127"/>
      <c r="EE339" s="127"/>
      <c r="EF339" s="127"/>
      <c r="EG339" s="127"/>
      <c r="EH339" s="127"/>
      <c r="EI339" s="127"/>
      <c r="EJ339" s="127"/>
      <c r="EK339" s="127"/>
      <c r="EL339" s="127"/>
      <c r="EM339" s="127"/>
      <c r="EN339" s="127"/>
      <c r="EO339" s="127"/>
      <c r="EP339" s="127"/>
      <c r="EQ339" s="127"/>
      <c r="ER339" s="127"/>
      <c r="ES339" s="127"/>
      <c r="ET339" s="127"/>
      <c r="EU339" s="127"/>
      <c r="EV339" s="127"/>
      <c r="EW339" s="127"/>
      <c r="EX339" s="127"/>
      <c r="EY339" s="127"/>
      <c r="EZ339" s="127"/>
      <c r="FA339" s="127"/>
      <c r="FB339" s="127"/>
      <c r="FC339" s="127"/>
      <c r="FD339" s="127"/>
      <c r="FE339" s="127"/>
      <c r="FF339" s="127"/>
      <c r="FG339" s="127"/>
      <c r="FH339" s="127"/>
      <c r="FI339" s="127"/>
      <c r="FJ339" s="127"/>
      <c r="FK339" s="127"/>
      <c r="FL339" s="127"/>
    </row>
    <row r="340" spans="1:168" s="58" customFormat="1" ht="33" customHeight="1">
      <c r="A340" s="639"/>
      <c r="B340" s="890" t="s">
        <v>233</v>
      </c>
      <c r="C340" s="891"/>
      <c r="D340" s="891"/>
      <c r="E340" s="891" t="s">
        <v>181</v>
      </c>
      <c r="F340" s="891" t="s">
        <v>181</v>
      </c>
      <c r="G340" s="891" t="s">
        <v>181</v>
      </c>
      <c r="H340" s="891" t="s">
        <v>181</v>
      </c>
      <c r="I340" s="891"/>
      <c r="J340" s="891"/>
      <c r="K340" s="891"/>
      <c r="L340" s="891"/>
      <c r="M340" s="891" t="s">
        <v>181</v>
      </c>
      <c r="N340" s="892" t="s">
        <v>1265</v>
      </c>
      <c r="O340" s="701" t="s">
        <v>181</v>
      </c>
      <c r="P340" s="68" t="s">
        <v>181</v>
      </c>
      <c r="Q340" s="152" t="s">
        <v>181</v>
      </c>
      <c r="R340" s="152" t="s">
        <v>181</v>
      </c>
      <c r="S340" s="152" t="s">
        <v>181</v>
      </c>
      <c r="T340" s="152" t="s">
        <v>181</v>
      </c>
      <c r="U340" s="401" t="s">
        <v>181</v>
      </c>
      <c r="V340" s="401"/>
      <c r="W340" s="401"/>
      <c r="X340" s="401"/>
      <c r="Y340" s="152"/>
      <c r="Z340" s="401"/>
      <c r="AA340" s="401"/>
      <c r="AB340" s="401"/>
      <c r="AC340" s="401"/>
      <c r="AD340" s="69" t="s">
        <v>181</v>
      </c>
      <c r="AE340" s="68" t="s">
        <v>181</v>
      </c>
      <c r="AF340" s="152" t="s">
        <v>181</v>
      </c>
      <c r="AG340" s="152" t="s">
        <v>181</v>
      </c>
      <c r="AH340" s="152" t="s">
        <v>181</v>
      </c>
      <c r="AI340" s="152" t="s">
        <v>181</v>
      </c>
      <c r="AJ340" s="401" t="s">
        <v>181</v>
      </c>
      <c r="AK340" s="401"/>
      <c r="AL340" s="401"/>
      <c r="AM340" s="401"/>
      <c r="AN340" s="152"/>
      <c r="AO340" s="401"/>
      <c r="AP340" s="401"/>
      <c r="AQ340" s="401"/>
      <c r="AR340" s="401"/>
      <c r="AS340" s="69" t="s">
        <v>181</v>
      </c>
      <c r="AT340" s="68" t="s">
        <v>181</v>
      </c>
      <c r="AU340" s="152" t="s">
        <v>181</v>
      </c>
      <c r="AV340" s="152" t="s">
        <v>181</v>
      </c>
      <c r="AW340" s="152" t="s">
        <v>181</v>
      </c>
      <c r="AX340" s="152" t="s">
        <v>181</v>
      </c>
      <c r="AY340" s="401" t="s">
        <v>181</v>
      </c>
      <c r="AZ340" s="401"/>
      <c r="BA340" s="401"/>
      <c r="BB340" s="401"/>
      <c r="BC340" s="152"/>
      <c r="BD340" s="401"/>
      <c r="BE340" s="401"/>
      <c r="BF340" s="401"/>
      <c r="BG340" s="401"/>
      <c r="BH340" s="69" t="s">
        <v>181</v>
      </c>
      <c r="BI340" s="68" t="s">
        <v>181</v>
      </c>
      <c r="BJ340" s="152" t="s">
        <v>181</v>
      </c>
      <c r="BK340" s="152" t="s">
        <v>181</v>
      </c>
      <c r="BL340" s="152" t="s">
        <v>181</v>
      </c>
      <c r="BM340" s="152" t="s">
        <v>181</v>
      </c>
      <c r="BN340" s="401" t="s">
        <v>181</v>
      </c>
      <c r="BO340" s="401"/>
      <c r="BP340" s="401"/>
      <c r="BQ340" s="401"/>
      <c r="BR340" s="152"/>
      <c r="BS340" s="401"/>
      <c r="BT340" s="401"/>
      <c r="BU340" s="401"/>
      <c r="BV340" s="401"/>
      <c r="BW340" s="69" t="s">
        <v>181</v>
      </c>
      <c r="BX340" s="68" t="s">
        <v>181</v>
      </c>
      <c r="BY340" s="152" t="s">
        <v>181</v>
      </c>
      <c r="BZ340" s="152" t="s">
        <v>181</v>
      </c>
      <c r="CA340" s="152" t="s">
        <v>181</v>
      </c>
      <c r="CB340" s="152" t="s">
        <v>181</v>
      </c>
      <c r="CC340" s="401" t="s">
        <v>181</v>
      </c>
      <c r="CD340" s="401"/>
      <c r="CE340" s="401"/>
      <c r="CF340" s="401"/>
      <c r="CG340" s="152"/>
      <c r="CH340" s="401"/>
      <c r="CI340" s="401"/>
      <c r="CJ340" s="401"/>
      <c r="CK340" s="401"/>
      <c r="CL340" s="69" t="s">
        <v>181</v>
      </c>
      <c r="CM340" s="185" t="s">
        <v>181</v>
      </c>
      <c r="CN340" s="950" t="s">
        <v>1285</v>
      </c>
      <c r="CO340" s="950" t="s">
        <v>1286</v>
      </c>
      <c r="CP340" s="950" t="s">
        <v>1287</v>
      </c>
      <c r="CQ340" s="188" t="s">
        <v>181</v>
      </c>
      <c r="CR340" s="729"/>
      <c r="CS340" s="56" t="s">
        <v>181</v>
      </c>
      <c r="CT340" s="127"/>
      <c r="CU340" s="127"/>
      <c r="CV340" s="127"/>
      <c r="CW340" s="127"/>
      <c r="CX340" s="127"/>
      <c r="CY340" s="127"/>
      <c r="CZ340" s="127"/>
      <c r="DA340" s="127"/>
      <c r="DB340" s="127"/>
      <c r="DC340" s="127"/>
      <c r="DD340" s="127"/>
      <c r="DE340" s="127"/>
      <c r="DF340" s="127"/>
      <c r="DG340" s="127"/>
      <c r="DH340" s="127"/>
      <c r="DI340" s="127"/>
      <c r="DJ340" s="127"/>
      <c r="DK340" s="127"/>
      <c r="DL340" s="127"/>
      <c r="DM340" s="127"/>
      <c r="DN340" s="127"/>
      <c r="DO340" s="127"/>
      <c r="DP340" s="127"/>
      <c r="DQ340" s="127"/>
      <c r="DR340" s="127"/>
      <c r="DS340" s="127"/>
      <c r="DT340" s="127"/>
      <c r="DU340" s="127"/>
      <c r="DV340" s="127"/>
      <c r="DW340" s="127"/>
      <c r="DX340" s="127"/>
      <c r="DY340" s="127"/>
      <c r="DZ340" s="127"/>
      <c r="EA340" s="127"/>
      <c r="EB340" s="127"/>
      <c r="EC340" s="127"/>
      <c r="ED340" s="127"/>
      <c r="EE340" s="127"/>
      <c r="EF340" s="127"/>
      <c r="EG340" s="127"/>
      <c r="EH340" s="127"/>
      <c r="EI340" s="127"/>
      <c r="EJ340" s="127"/>
      <c r="EK340" s="127"/>
      <c r="EL340" s="127"/>
      <c r="EM340" s="127"/>
      <c r="EN340" s="127"/>
      <c r="EO340" s="127"/>
      <c r="EP340" s="127"/>
      <c r="EQ340" s="127"/>
      <c r="ER340" s="127"/>
      <c r="ES340" s="127"/>
      <c r="ET340" s="127"/>
      <c r="EU340" s="127"/>
      <c r="EV340" s="127"/>
      <c r="EW340" s="127"/>
      <c r="EX340" s="127"/>
      <c r="EY340" s="127"/>
      <c r="EZ340" s="127"/>
      <c r="FA340" s="127"/>
      <c r="FB340" s="127"/>
      <c r="FC340" s="127"/>
      <c r="FD340" s="127"/>
      <c r="FE340" s="127"/>
      <c r="FF340" s="127"/>
      <c r="FG340" s="127"/>
      <c r="FH340" s="127"/>
      <c r="FI340" s="127"/>
      <c r="FJ340" s="127"/>
      <c r="FK340" s="127"/>
      <c r="FL340" s="127"/>
    </row>
    <row r="341" spans="1:168" s="58" customFormat="1" ht="20.25" customHeight="1">
      <c r="A341" s="639"/>
      <c r="B341" s="893" t="s">
        <v>181</v>
      </c>
      <c r="C341" s="894" t="s">
        <v>181</v>
      </c>
      <c r="D341" s="894" t="s">
        <v>181</v>
      </c>
      <c r="E341" s="894" t="s">
        <v>181</v>
      </c>
      <c r="F341" s="1264" t="s">
        <v>234</v>
      </c>
      <c r="G341" s="1265"/>
      <c r="H341" s="1265"/>
      <c r="I341" s="645"/>
      <c r="J341" s="645"/>
      <c r="K341" s="645"/>
      <c r="L341" s="645"/>
      <c r="M341" s="894" t="s">
        <v>181</v>
      </c>
      <c r="N341" s="683">
        <f>'Initial Information'!E15</f>
        <v>0.505</v>
      </c>
      <c r="O341" s="701" t="s">
        <v>181</v>
      </c>
      <c r="P341" s="68" t="s">
        <v>181</v>
      </c>
      <c r="Q341" s="152"/>
      <c r="R341" s="152" t="s">
        <v>181</v>
      </c>
      <c r="S341" s="152" t="s">
        <v>181</v>
      </c>
      <c r="T341" s="152" t="s">
        <v>181</v>
      </c>
      <c r="U341" s="401" t="s">
        <v>181</v>
      </c>
      <c r="V341" s="401"/>
      <c r="W341" s="884" t="s">
        <v>136</v>
      </c>
      <c r="X341" s="401"/>
      <c r="Y341" s="410">
        <f>Y338-Y282-Y279-Y276-Y273-Y270-Y267-Y264-Y261-Y258-Y255-Y252-Y249-Y197-Y196-Y195-Y192-Y191-Y190-Y187-Y186-Y185</f>
        <v>0</v>
      </c>
      <c r="Z341" s="152" t="s">
        <v>181</v>
      </c>
      <c r="AA341" s="905">
        <f>AA338</f>
        <v>0</v>
      </c>
      <c r="AB341" s="401"/>
      <c r="AC341" s="410">
        <f>Y341</f>
        <v>0</v>
      </c>
      <c r="AD341" s="69" t="s">
        <v>181</v>
      </c>
      <c r="AE341" s="68" t="s">
        <v>181</v>
      </c>
      <c r="AF341" s="152"/>
      <c r="AG341" s="152" t="s">
        <v>181</v>
      </c>
      <c r="AH341" s="152" t="s">
        <v>181</v>
      </c>
      <c r="AI341" s="152" t="s">
        <v>181</v>
      </c>
      <c r="AJ341" s="401" t="s">
        <v>181</v>
      </c>
      <c r="AK341" s="401"/>
      <c r="AL341" s="884" t="s">
        <v>136</v>
      </c>
      <c r="AM341" s="401"/>
      <c r="AN341" s="410">
        <f>AN338-AN282-AN279-AN276-AN273-AN270-AN267-AN264-AN261-AN258-AN255-AN252-AN249-AN197-AN196-AN195-AN192-AN191-AN190-AN187-AN186-AN185</f>
        <v>0</v>
      </c>
      <c r="AO341" s="152" t="s">
        <v>181</v>
      </c>
      <c r="AP341" s="905">
        <f>AP338</f>
        <v>0</v>
      </c>
      <c r="AQ341" s="401"/>
      <c r="AR341" s="410">
        <f>AN341</f>
        <v>0</v>
      </c>
      <c r="AS341" s="69" t="s">
        <v>181</v>
      </c>
      <c r="AT341" s="68" t="s">
        <v>181</v>
      </c>
      <c r="AU341" s="152"/>
      <c r="AV341" s="152" t="s">
        <v>181</v>
      </c>
      <c r="AW341" s="152" t="s">
        <v>181</v>
      </c>
      <c r="AX341" s="152" t="s">
        <v>181</v>
      </c>
      <c r="AY341" s="401" t="s">
        <v>181</v>
      </c>
      <c r="AZ341" s="401"/>
      <c r="BA341" s="884" t="s">
        <v>136</v>
      </c>
      <c r="BB341" s="401"/>
      <c r="BC341" s="410">
        <f>BC338-BC282-BC279-BC276-BC273-BC270-BC267-BC264-BC261-BC258-BC255-BC252-BC249-BC197-BC196-BC195-BC192-BC191-BC190-BC187-BC186-BC185</f>
        <v>0</v>
      </c>
      <c r="BD341" s="152" t="s">
        <v>181</v>
      </c>
      <c r="BE341" s="905">
        <f>BE338</f>
        <v>0</v>
      </c>
      <c r="BF341" s="401"/>
      <c r="BG341" s="410">
        <f>BC341</f>
        <v>0</v>
      </c>
      <c r="BH341" s="69" t="s">
        <v>181</v>
      </c>
      <c r="BI341" s="68" t="s">
        <v>181</v>
      </c>
      <c r="BJ341" s="152"/>
      <c r="BK341" s="152" t="s">
        <v>181</v>
      </c>
      <c r="BL341" s="152" t="s">
        <v>181</v>
      </c>
      <c r="BM341" s="152" t="s">
        <v>181</v>
      </c>
      <c r="BN341" s="401" t="s">
        <v>181</v>
      </c>
      <c r="BO341" s="401"/>
      <c r="BP341" s="884" t="s">
        <v>136</v>
      </c>
      <c r="BQ341" s="401"/>
      <c r="BR341" s="410">
        <f>BR338-BR282-BR279-BR276-BR273-BR270-BR267-BR264-BR261-BR258-BR255-BR252-BR249-BR197-BR196-BR195-BR192-BR191-BR190-BR187-BR186-BR185</f>
        <v>0</v>
      </c>
      <c r="BS341" s="152" t="s">
        <v>181</v>
      </c>
      <c r="BT341" s="905">
        <f>BT338</f>
        <v>0</v>
      </c>
      <c r="BU341" s="401"/>
      <c r="BV341" s="410">
        <f>BR341</f>
        <v>0</v>
      </c>
      <c r="BW341" s="69" t="s">
        <v>181</v>
      </c>
      <c r="BX341" s="68" t="s">
        <v>181</v>
      </c>
      <c r="BY341" s="152"/>
      <c r="BZ341" s="152" t="s">
        <v>181</v>
      </c>
      <c r="CA341" s="152" t="s">
        <v>181</v>
      </c>
      <c r="CB341" s="152" t="s">
        <v>181</v>
      </c>
      <c r="CC341" s="401" t="s">
        <v>181</v>
      </c>
      <c r="CD341" s="401"/>
      <c r="CE341" s="884" t="s">
        <v>136</v>
      </c>
      <c r="CF341" s="401"/>
      <c r="CG341" s="410">
        <f>CG338-CG282-CG279-CG276-CG273-CG270-CG267-CG264-CG261-CG258-CG255-CG252-CG249-CG197-CG196-CG195-CG192-CG191-CG190-CG187-CG186-CG185</f>
        <v>0</v>
      </c>
      <c r="CH341" s="152" t="s">
        <v>181</v>
      </c>
      <c r="CI341" s="905">
        <f>CI338</f>
        <v>0</v>
      </c>
      <c r="CJ341" s="401"/>
      <c r="CK341" s="410">
        <f>CG341</f>
        <v>0</v>
      </c>
      <c r="CL341" s="69" t="s">
        <v>181</v>
      </c>
      <c r="CM341" s="185" t="s">
        <v>181</v>
      </c>
      <c r="CN341" s="951">
        <f>CG341+BR341+BC341+AN341+Y341</f>
        <v>0</v>
      </c>
      <c r="CO341" s="952">
        <f>CI341+BT341+BE341+AP341+AA341</f>
        <v>0</v>
      </c>
      <c r="CP341" s="953">
        <f>CO341+CN341</f>
        <v>0</v>
      </c>
      <c r="CQ341" s="188" t="s">
        <v>181</v>
      </c>
      <c r="CR341" s="729"/>
      <c r="CS341" s="56" t="s">
        <v>181</v>
      </c>
      <c r="CT341" s="127"/>
      <c r="CU341" s="127"/>
      <c r="CV341" s="127"/>
      <c r="CW341" s="127"/>
      <c r="CX341" s="127"/>
      <c r="CY341" s="127"/>
      <c r="CZ341" s="127"/>
      <c r="DA341" s="127"/>
      <c r="DB341" s="127"/>
      <c r="DC341" s="127"/>
      <c r="DD341" s="127"/>
      <c r="DE341" s="127"/>
      <c r="DF341" s="127"/>
      <c r="DG341" s="127"/>
      <c r="DH341" s="127"/>
      <c r="DI341" s="127"/>
      <c r="DJ341" s="127"/>
      <c r="DK341" s="127"/>
      <c r="DL341" s="127"/>
      <c r="DM341" s="127"/>
      <c r="DN341" s="127"/>
      <c r="DO341" s="127"/>
      <c r="DP341" s="127"/>
      <c r="DQ341" s="127"/>
      <c r="DR341" s="127"/>
      <c r="DS341" s="127"/>
      <c r="DT341" s="127"/>
      <c r="DU341" s="127"/>
      <c r="DV341" s="127"/>
      <c r="DW341" s="127"/>
      <c r="DX341" s="127"/>
      <c r="DY341" s="127"/>
      <c r="DZ341" s="127"/>
      <c r="EA341" s="127"/>
      <c r="EB341" s="127"/>
      <c r="EC341" s="127"/>
      <c r="ED341" s="127"/>
      <c r="EE341" s="127"/>
      <c r="EF341" s="127"/>
      <c r="EG341" s="127"/>
      <c r="EH341" s="127"/>
      <c r="EI341" s="127"/>
      <c r="EJ341" s="127"/>
      <c r="EK341" s="127"/>
      <c r="EL341" s="127"/>
      <c r="EM341" s="127"/>
      <c r="EN341" s="127"/>
      <c r="EO341" s="127"/>
      <c r="EP341" s="127"/>
      <c r="EQ341" s="127"/>
      <c r="ER341" s="127"/>
      <c r="ES341" s="127"/>
      <c r="ET341" s="127"/>
      <c r="EU341" s="127"/>
      <c r="EV341" s="127"/>
      <c r="EW341" s="127"/>
      <c r="EX341" s="127"/>
      <c r="EY341" s="127"/>
      <c r="EZ341" s="127"/>
      <c r="FA341" s="127"/>
      <c r="FB341" s="127"/>
      <c r="FC341" s="127"/>
      <c r="FD341" s="127"/>
      <c r="FE341" s="127"/>
      <c r="FF341" s="127"/>
      <c r="FG341" s="127"/>
      <c r="FH341" s="127"/>
      <c r="FI341" s="127"/>
      <c r="FJ341" s="127"/>
      <c r="FK341" s="127"/>
      <c r="FL341" s="127"/>
    </row>
    <row r="342" spans="1:168" s="58" customFormat="1" ht="20.25" hidden="1" customHeight="1">
      <c r="A342" s="639"/>
      <c r="B342" s="701" t="s">
        <v>181</v>
      </c>
      <c r="C342" s="701" t="s">
        <v>181</v>
      </c>
      <c r="D342" s="701" t="s">
        <v>181</v>
      </c>
      <c r="E342" s="701" t="s">
        <v>181</v>
      </c>
      <c r="F342" s="1019" t="s">
        <v>235</v>
      </c>
      <c r="G342" s="1127"/>
      <c r="H342" s="1127"/>
      <c r="I342" s="706"/>
      <c r="J342" s="706"/>
      <c r="K342" s="706"/>
      <c r="L342" s="706"/>
      <c r="M342" s="701" t="s">
        <v>181</v>
      </c>
      <c r="N342" s="643">
        <v>0</v>
      </c>
      <c r="O342" s="701" t="s">
        <v>181</v>
      </c>
      <c r="P342" s="68" t="s">
        <v>181</v>
      </c>
      <c r="Q342" s="152" t="s">
        <v>181</v>
      </c>
      <c r="R342" s="152" t="s">
        <v>181</v>
      </c>
      <c r="S342" s="152" t="s">
        <v>181</v>
      </c>
      <c r="T342" s="152" t="s">
        <v>181</v>
      </c>
      <c r="U342" s="401" t="s">
        <v>181</v>
      </c>
      <c r="V342" s="401"/>
      <c r="W342" s="401" t="s">
        <v>181</v>
      </c>
      <c r="X342" s="401" t="s">
        <v>181</v>
      </c>
      <c r="Y342" s="152"/>
      <c r="Z342" s="401"/>
      <c r="AA342" s="401"/>
      <c r="AB342" s="401"/>
      <c r="AC342" s="401"/>
      <c r="AD342" s="69"/>
      <c r="AE342" s="68" t="s">
        <v>181</v>
      </c>
      <c r="AF342" s="152" t="s">
        <v>181</v>
      </c>
      <c r="AG342" s="152" t="s">
        <v>181</v>
      </c>
      <c r="AH342" s="152" t="s">
        <v>181</v>
      </c>
      <c r="AI342" s="152" t="s">
        <v>181</v>
      </c>
      <c r="AJ342" s="401" t="s">
        <v>181</v>
      </c>
      <c r="AK342" s="401"/>
      <c r="AL342" s="401" t="s">
        <v>181</v>
      </c>
      <c r="AM342" s="401" t="s">
        <v>181</v>
      </c>
      <c r="AN342" s="152"/>
      <c r="AO342" s="401"/>
      <c r="AP342" s="401"/>
      <c r="AQ342" s="401"/>
      <c r="AR342" s="401"/>
      <c r="AS342" s="69"/>
      <c r="AT342" s="68" t="s">
        <v>181</v>
      </c>
      <c r="AU342" s="152" t="s">
        <v>181</v>
      </c>
      <c r="AV342" s="152" t="s">
        <v>181</v>
      </c>
      <c r="AW342" s="152" t="s">
        <v>181</v>
      </c>
      <c r="AX342" s="152" t="s">
        <v>181</v>
      </c>
      <c r="AY342" s="401" t="s">
        <v>181</v>
      </c>
      <c r="AZ342" s="401"/>
      <c r="BA342" s="401" t="s">
        <v>181</v>
      </c>
      <c r="BB342" s="401" t="s">
        <v>181</v>
      </c>
      <c r="BC342" s="152"/>
      <c r="BD342" s="401"/>
      <c r="BE342" s="401"/>
      <c r="BF342" s="401"/>
      <c r="BG342" s="401"/>
      <c r="BH342" s="69"/>
      <c r="BI342" s="68" t="s">
        <v>181</v>
      </c>
      <c r="BJ342" s="152" t="s">
        <v>181</v>
      </c>
      <c r="BK342" s="152" t="s">
        <v>181</v>
      </c>
      <c r="BL342" s="152" t="s">
        <v>181</v>
      </c>
      <c r="BM342" s="152" t="s">
        <v>181</v>
      </c>
      <c r="BN342" s="401" t="s">
        <v>181</v>
      </c>
      <c r="BO342" s="401"/>
      <c r="BP342" s="401" t="s">
        <v>181</v>
      </c>
      <c r="BQ342" s="401" t="s">
        <v>181</v>
      </c>
      <c r="BR342" s="152"/>
      <c r="BS342" s="401"/>
      <c r="BT342" s="401"/>
      <c r="BU342" s="401"/>
      <c r="BV342" s="401"/>
      <c r="BW342" s="69"/>
      <c r="BX342" s="68" t="s">
        <v>181</v>
      </c>
      <c r="BY342" s="152" t="s">
        <v>181</v>
      </c>
      <c r="BZ342" s="152" t="s">
        <v>181</v>
      </c>
      <c r="CA342" s="152" t="s">
        <v>181</v>
      </c>
      <c r="CB342" s="152" t="s">
        <v>181</v>
      </c>
      <c r="CC342" s="401" t="s">
        <v>181</v>
      </c>
      <c r="CD342" s="401"/>
      <c r="CE342" s="401" t="s">
        <v>181</v>
      </c>
      <c r="CF342" s="401" t="s">
        <v>181</v>
      </c>
      <c r="CG342" s="152"/>
      <c r="CH342" s="401"/>
      <c r="CI342" s="401"/>
      <c r="CJ342" s="401"/>
      <c r="CK342" s="401"/>
      <c r="CL342" s="69"/>
      <c r="CM342" s="185" t="s">
        <v>181</v>
      </c>
      <c r="CN342" s="185"/>
      <c r="CO342" s="185"/>
      <c r="CP342" s="911"/>
      <c r="CQ342" s="188" t="s">
        <v>181</v>
      </c>
      <c r="CR342" s="729"/>
      <c r="CS342" s="56" t="s">
        <v>181</v>
      </c>
      <c r="CT342" s="127"/>
      <c r="CU342" s="127"/>
      <c r="CV342" s="127"/>
      <c r="CW342" s="127"/>
      <c r="CX342" s="127"/>
      <c r="CY342" s="127"/>
      <c r="CZ342" s="127"/>
      <c r="DA342" s="127"/>
      <c r="DB342" s="127"/>
      <c r="DC342" s="127"/>
      <c r="DD342" s="127"/>
      <c r="DE342" s="127"/>
      <c r="DF342" s="127"/>
      <c r="DG342" s="127"/>
      <c r="DH342" s="127"/>
      <c r="DI342" s="127"/>
      <c r="DJ342" s="127"/>
      <c r="DK342" s="127"/>
      <c r="DL342" s="127"/>
      <c r="DM342" s="127"/>
      <c r="DN342" s="127"/>
      <c r="DO342" s="127"/>
      <c r="DP342" s="127"/>
      <c r="DQ342" s="127"/>
      <c r="DR342" s="127"/>
      <c r="DS342" s="127"/>
      <c r="DT342" s="127"/>
      <c r="DU342" s="127"/>
      <c r="DV342" s="127"/>
      <c r="DW342" s="127"/>
      <c r="DX342" s="127"/>
      <c r="DY342" s="127"/>
      <c r="DZ342" s="127"/>
      <c r="EA342" s="127"/>
      <c r="EB342" s="127"/>
      <c r="EC342" s="127"/>
      <c r="ED342" s="127"/>
      <c r="EE342" s="127"/>
      <c r="EF342" s="127"/>
      <c r="EG342" s="127"/>
      <c r="EH342" s="127"/>
      <c r="EI342" s="127"/>
      <c r="EJ342" s="127"/>
      <c r="EK342" s="127"/>
      <c r="EL342" s="127"/>
      <c r="EM342" s="127"/>
      <c r="EN342" s="127"/>
      <c r="EO342" s="127"/>
      <c r="EP342" s="127"/>
      <c r="EQ342" s="127"/>
      <c r="ER342" s="127"/>
      <c r="ES342" s="127"/>
      <c r="ET342" s="127"/>
      <c r="EU342" s="127"/>
      <c r="EV342" s="127"/>
      <c r="EW342" s="127"/>
      <c r="EX342" s="127"/>
      <c r="EY342" s="127"/>
      <c r="EZ342" s="127"/>
      <c r="FA342" s="127"/>
      <c r="FB342" s="127"/>
      <c r="FC342" s="127"/>
      <c r="FD342" s="127"/>
      <c r="FE342" s="127"/>
      <c r="FF342" s="127"/>
      <c r="FG342" s="127"/>
      <c r="FH342" s="127"/>
      <c r="FI342" s="127"/>
      <c r="FJ342" s="127"/>
      <c r="FK342" s="127"/>
      <c r="FL342" s="127"/>
    </row>
    <row r="343" spans="1:168" s="58" customFormat="1" ht="20.25" customHeight="1">
      <c r="A343" s="639"/>
      <c r="B343" s="701"/>
      <c r="C343" s="701"/>
      <c r="D343" s="701"/>
      <c r="E343" s="701"/>
      <c r="F343" s="701"/>
      <c r="G343" s="706"/>
      <c r="H343" s="706"/>
      <c r="I343" s="706"/>
      <c r="J343" s="706"/>
      <c r="K343" s="706"/>
      <c r="L343" s="706"/>
      <c r="M343" s="701"/>
      <c r="N343" s="885"/>
      <c r="O343" s="701"/>
      <c r="P343" s="68"/>
      <c r="Q343" s="152"/>
      <c r="R343" s="152"/>
      <c r="S343" s="152" t="s">
        <v>181</v>
      </c>
      <c r="T343" s="152" t="s">
        <v>181</v>
      </c>
      <c r="U343" s="401" t="s">
        <v>181</v>
      </c>
      <c r="V343" s="401"/>
      <c r="W343" s="401" t="s">
        <v>181</v>
      </c>
      <c r="X343" s="401" t="s">
        <v>181</v>
      </c>
      <c r="Y343" s="152"/>
      <c r="Z343" s="401"/>
      <c r="AA343" s="401"/>
      <c r="AB343" s="401"/>
      <c r="AC343" s="401"/>
      <c r="AD343" s="69"/>
      <c r="AE343" s="68"/>
      <c r="AF343" s="152"/>
      <c r="AG343" s="152"/>
      <c r="AH343" s="152" t="s">
        <v>181</v>
      </c>
      <c r="AI343" s="152" t="s">
        <v>181</v>
      </c>
      <c r="AJ343" s="401" t="s">
        <v>181</v>
      </c>
      <c r="AK343" s="401"/>
      <c r="AL343" s="401" t="s">
        <v>181</v>
      </c>
      <c r="AM343" s="401" t="s">
        <v>181</v>
      </c>
      <c r="AN343" s="152"/>
      <c r="AO343" s="401"/>
      <c r="AP343" s="401"/>
      <c r="AQ343" s="401"/>
      <c r="AR343" s="401"/>
      <c r="AS343" s="69"/>
      <c r="AT343" s="68"/>
      <c r="AU343" s="152"/>
      <c r="AV343" s="152"/>
      <c r="AW343" s="152" t="s">
        <v>181</v>
      </c>
      <c r="AX343" s="152" t="s">
        <v>181</v>
      </c>
      <c r="AY343" s="401" t="s">
        <v>181</v>
      </c>
      <c r="AZ343" s="401"/>
      <c r="BA343" s="401" t="s">
        <v>181</v>
      </c>
      <c r="BB343" s="401" t="s">
        <v>181</v>
      </c>
      <c r="BC343" s="152"/>
      <c r="BD343" s="401"/>
      <c r="BE343" s="401"/>
      <c r="BF343" s="401"/>
      <c r="BG343" s="401"/>
      <c r="BH343" s="69"/>
      <c r="BI343" s="68"/>
      <c r="BJ343" s="152"/>
      <c r="BK343" s="152"/>
      <c r="BL343" s="152" t="s">
        <v>181</v>
      </c>
      <c r="BM343" s="152" t="s">
        <v>181</v>
      </c>
      <c r="BN343" s="401" t="s">
        <v>181</v>
      </c>
      <c r="BO343" s="401"/>
      <c r="BP343" s="401" t="s">
        <v>181</v>
      </c>
      <c r="BQ343" s="401" t="s">
        <v>181</v>
      </c>
      <c r="BR343" s="152"/>
      <c r="BS343" s="401"/>
      <c r="BT343" s="401"/>
      <c r="BU343" s="401"/>
      <c r="BV343" s="401"/>
      <c r="BW343" s="69"/>
      <c r="BX343" s="68"/>
      <c r="BY343" s="152"/>
      <c r="BZ343" s="152"/>
      <c r="CA343" s="152" t="s">
        <v>181</v>
      </c>
      <c r="CB343" s="152" t="s">
        <v>181</v>
      </c>
      <c r="CC343" s="401" t="s">
        <v>181</v>
      </c>
      <c r="CD343" s="401"/>
      <c r="CE343" s="401" t="s">
        <v>181</v>
      </c>
      <c r="CF343" s="401" t="s">
        <v>181</v>
      </c>
      <c r="CG343" s="152"/>
      <c r="CH343" s="401"/>
      <c r="CI343" s="401"/>
      <c r="CJ343" s="401"/>
      <c r="CK343" s="401"/>
      <c r="CL343" s="69"/>
      <c r="CM343" s="185"/>
      <c r="CN343" s="185"/>
      <c r="CO343" s="185"/>
      <c r="CP343" s="911"/>
      <c r="CQ343" s="188"/>
      <c r="CR343" s="729"/>
      <c r="CS343" s="56"/>
      <c r="CT343" s="127"/>
      <c r="CU343" s="127"/>
      <c r="CV343" s="127"/>
      <c r="CW343" s="127"/>
      <c r="CX343" s="127"/>
      <c r="CY343" s="127"/>
      <c r="CZ343" s="127"/>
      <c r="DA343" s="127"/>
      <c r="DB343" s="127"/>
      <c r="DC343" s="127"/>
      <c r="DD343" s="127"/>
      <c r="DE343" s="127"/>
      <c r="DF343" s="127"/>
      <c r="DG343" s="127"/>
      <c r="DH343" s="127"/>
      <c r="DI343" s="127"/>
      <c r="DJ343" s="127"/>
      <c r="DK343" s="127"/>
      <c r="DL343" s="127"/>
      <c r="DM343" s="127"/>
      <c r="DN343" s="127"/>
      <c r="DO343" s="127"/>
      <c r="DP343" s="127"/>
      <c r="DQ343" s="127"/>
      <c r="DR343" s="127"/>
      <c r="DS343" s="127"/>
      <c r="DT343" s="127"/>
      <c r="DU343" s="127"/>
      <c r="DV343" s="127"/>
      <c r="DW343" s="127"/>
      <c r="DX343" s="127"/>
      <c r="DY343" s="127"/>
      <c r="DZ343" s="127"/>
      <c r="EA343" s="127"/>
      <c r="EB343" s="127"/>
      <c r="EC343" s="127"/>
      <c r="ED343" s="127"/>
      <c r="EE343" s="127"/>
      <c r="EF343" s="127"/>
      <c r="EG343" s="127"/>
      <c r="EH343" s="127"/>
      <c r="EI343" s="127"/>
      <c r="EJ343" s="127"/>
      <c r="EK343" s="127"/>
      <c r="EL343" s="127"/>
      <c r="EM343" s="127"/>
      <c r="EN343" s="127"/>
      <c r="EO343" s="127"/>
      <c r="EP343" s="127"/>
      <c r="EQ343" s="127"/>
      <c r="ER343" s="127"/>
      <c r="ES343" s="127"/>
      <c r="ET343" s="127"/>
      <c r="EU343" s="127"/>
      <c r="EV343" s="127"/>
      <c r="EW343" s="127"/>
      <c r="EX343" s="127"/>
      <c r="EY343" s="127"/>
      <c r="EZ343" s="127"/>
      <c r="FA343" s="127"/>
      <c r="FB343" s="127"/>
      <c r="FC343" s="127"/>
      <c r="FD343" s="127"/>
      <c r="FE343" s="127"/>
      <c r="FF343" s="127"/>
      <c r="FG343" s="127"/>
      <c r="FH343" s="127"/>
      <c r="FI343" s="127"/>
      <c r="FJ343" s="127"/>
      <c r="FK343" s="127"/>
      <c r="FL343" s="127"/>
    </row>
    <row r="344" spans="1:168" s="58" customFormat="1" ht="20.25" customHeight="1">
      <c r="A344" s="639"/>
      <c r="B344" s="701"/>
      <c r="C344" s="701"/>
      <c r="D344" s="701"/>
      <c r="E344" s="701"/>
      <c r="F344" s="701"/>
      <c r="G344" s="706"/>
      <c r="H344" s="706"/>
      <c r="I344" s="706"/>
      <c r="J344" s="706"/>
      <c r="K344" s="706"/>
      <c r="L344" s="706"/>
      <c r="M344" s="701"/>
      <c r="N344" s="885"/>
      <c r="O344" s="701"/>
      <c r="P344" s="68"/>
      <c r="Q344" s="152"/>
      <c r="R344" s="152"/>
      <c r="S344" s="152" t="s">
        <v>181</v>
      </c>
      <c r="T344" s="152" t="s">
        <v>181</v>
      </c>
      <c r="U344" s="401" t="s">
        <v>181</v>
      </c>
      <c r="V344" s="401"/>
      <c r="W344" s="401" t="s">
        <v>181</v>
      </c>
      <c r="X344" s="401" t="s">
        <v>181</v>
      </c>
      <c r="Y344" s="152"/>
      <c r="Z344" s="401"/>
      <c r="AA344" s="401"/>
      <c r="AB344" s="401"/>
      <c r="AC344" s="401"/>
      <c r="AD344" s="69"/>
      <c r="AE344" s="68"/>
      <c r="AF344" s="152"/>
      <c r="AG344" s="152"/>
      <c r="AH344" s="152" t="s">
        <v>181</v>
      </c>
      <c r="AI344" s="152" t="s">
        <v>181</v>
      </c>
      <c r="AJ344" s="401" t="s">
        <v>181</v>
      </c>
      <c r="AK344" s="401"/>
      <c r="AL344" s="401" t="s">
        <v>181</v>
      </c>
      <c r="AM344" s="401" t="s">
        <v>181</v>
      </c>
      <c r="AN344" s="152"/>
      <c r="AO344" s="401"/>
      <c r="AP344" s="401"/>
      <c r="AQ344" s="401"/>
      <c r="AR344" s="401"/>
      <c r="AS344" s="69"/>
      <c r="AT344" s="68"/>
      <c r="AU344" s="152"/>
      <c r="AV344" s="152"/>
      <c r="AW344" s="152" t="s">
        <v>181</v>
      </c>
      <c r="AX344" s="152" t="s">
        <v>181</v>
      </c>
      <c r="AY344" s="401" t="s">
        <v>181</v>
      </c>
      <c r="AZ344" s="401"/>
      <c r="BA344" s="401" t="s">
        <v>181</v>
      </c>
      <c r="BB344" s="401" t="s">
        <v>181</v>
      </c>
      <c r="BC344" s="152"/>
      <c r="BD344" s="401"/>
      <c r="BE344" s="401"/>
      <c r="BF344" s="401"/>
      <c r="BG344" s="401"/>
      <c r="BH344" s="69"/>
      <c r="BI344" s="68"/>
      <c r="BJ344" s="152"/>
      <c r="BK344" s="152"/>
      <c r="BL344" s="152" t="s">
        <v>181</v>
      </c>
      <c r="BM344" s="152" t="s">
        <v>181</v>
      </c>
      <c r="BN344" s="401" t="s">
        <v>181</v>
      </c>
      <c r="BO344" s="401"/>
      <c r="BP344" s="401" t="s">
        <v>181</v>
      </c>
      <c r="BQ344" s="401" t="s">
        <v>181</v>
      </c>
      <c r="BR344" s="152"/>
      <c r="BS344" s="401"/>
      <c r="BT344" s="401"/>
      <c r="BU344" s="401"/>
      <c r="BV344" s="401"/>
      <c r="BW344" s="69"/>
      <c r="BX344" s="68"/>
      <c r="BY344" s="152"/>
      <c r="BZ344" s="152"/>
      <c r="CA344" s="152" t="s">
        <v>181</v>
      </c>
      <c r="CB344" s="152" t="s">
        <v>181</v>
      </c>
      <c r="CC344" s="401" t="s">
        <v>181</v>
      </c>
      <c r="CD344" s="401"/>
      <c r="CE344" s="401" t="s">
        <v>181</v>
      </c>
      <c r="CF344" s="401" t="s">
        <v>181</v>
      </c>
      <c r="CG344" s="152"/>
      <c r="CH344" s="401"/>
      <c r="CI344" s="401"/>
      <c r="CJ344" s="401"/>
      <c r="CK344" s="401"/>
      <c r="CL344" s="69"/>
      <c r="CM344" s="185"/>
      <c r="CN344" s="185"/>
      <c r="CO344" s="185"/>
      <c r="CP344" s="911"/>
      <c r="CQ344" s="188"/>
      <c r="CR344" s="729"/>
      <c r="CS344" s="56"/>
      <c r="CT344" s="127"/>
      <c r="CU344" s="127"/>
      <c r="CV344" s="127"/>
      <c r="CW344" s="127"/>
      <c r="CX344" s="127"/>
      <c r="CY344" s="127"/>
      <c r="CZ344" s="127"/>
      <c r="DA344" s="127"/>
      <c r="DB344" s="127"/>
      <c r="DC344" s="127"/>
      <c r="DD344" s="127"/>
      <c r="DE344" s="127"/>
      <c r="DF344" s="127"/>
      <c r="DG344" s="127"/>
      <c r="DH344" s="127"/>
      <c r="DI344" s="127"/>
      <c r="DJ344" s="127"/>
      <c r="DK344" s="127"/>
      <c r="DL344" s="127"/>
      <c r="DM344" s="127"/>
      <c r="DN344" s="127"/>
      <c r="DO344" s="127"/>
      <c r="DP344" s="127"/>
      <c r="DQ344" s="127"/>
      <c r="DR344" s="127"/>
      <c r="DS344" s="127"/>
      <c r="DT344" s="127"/>
      <c r="DU344" s="127"/>
      <c r="DV344" s="127"/>
      <c r="DW344" s="127"/>
      <c r="DX344" s="127"/>
      <c r="DY344" s="127"/>
      <c r="DZ344" s="127"/>
      <c r="EA344" s="127"/>
      <c r="EB344" s="127"/>
      <c r="EC344" s="127"/>
      <c r="ED344" s="127"/>
      <c r="EE344" s="127"/>
      <c r="EF344" s="127"/>
      <c r="EG344" s="127"/>
      <c r="EH344" s="127"/>
      <c r="EI344" s="127"/>
      <c r="EJ344" s="127"/>
      <c r="EK344" s="127"/>
      <c r="EL344" s="127"/>
      <c r="EM344" s="127"/>
      <c r="EN344" s="127"/>
      <c r="EO344" s="127"/>
      <c r="EP344" s="127"/>
      <c r="EQ344" s="127"/>
      <c r="ER344" s="127"/>
      <c r="ES344" s="127"/>
      <c r="ET344" s="127"/>
      <c r="EU344" s="127"/>
      <c r="EV344" s="127"/>
      <c r="EW344" s="127"/>
      <c r="EX344" s="127"/>
      <c r="EY344" s="127"/>
      <c r="EZ344" s="127"/>
      <c r="FA344" s="127"/>
      <c r="FB344" s="127"/>
      <c r="FC344" s="127"/>
      <c r="FD344" s="127"/>
      <c r="FE344" s="127"/>
      <c r="FF344" s="127"/>
      <c r="FG344" s="127"/>
      <c r="FH344" s="127"/>
      <c r="FI344" s="127"/>
      <c r="FJ344" s="127"/>
      <c r="FK344" s="127"/>
      <c r="FL344" s="127"/>
    </row>
    <row r="345" spans="1:168" s="58" customFormat="1" ht="24.95" customHeight="1">
      <c r="A345" s="639"/>
      <c r="B345" s="701"/>
      <c r="C345" s="701"/>
      <c r="D345" s="701"/>
      <c r="E345" s="701"/>
      <c r="F345" s="701"/>
      <c r="G345" s="706"/>
      <c r="H345" s="706"/>
      <c r="I345" s="706"/>
      <c r="J345" s="706"/>
      <c r="K345" s="706"/>
      <c r="L345" s="706"/>
      <c r="M345" s="701"/>
      <c r="N345" s="885"/>
      <c r="O345" s="701"/>
      <c r="P345" s="68"/>
      <c r="Q345" s="152"/>
      <c r="R345" s="152"/>
      <c r="S345" s="152" t="s">
        <v>181</v>
      </c>
      <c r="T345" s="152" t="s">
        <v>181</v>
      </c>
      <c r="U345" s="401" t="s">
        <v>181</v>
      </c>
      <c r="V345" s="401"/>
      <c r="W345" s="401" t="s">
        <v>181</v>
      </c>
      <c r="X345" s="401" t="s">
        <v>181</v>
      </c>
      <c r="Y345" s="152"/>
      <c r="Z345" s="401"/>
      <c r="AA345" s="401"/>
      <c r="AB345" s="401"/>
      <c r="AC345" s="401"/>
      <c r="AD345" s="69"/>
      <c r="AE345" s="68"/>
      <c r="AF345" s="152"/>
      <c r="AG345" s="152"/>
      <c r="AH345" s="152" t="s">
        <v>181</v>
      </c>
      <c r="AI345" s="152" t="s">
        <v>181</v>
      </c>
      <c r="AJ345" s="401" t="s">
        <v>181</v>
      </c>
      <c r="AK345" s="401"/>
      <c r="AL345" s="401" t="s">
        <v>181</v>
      </c>
      <c r="AM345" s="401" t="s">
        <v>181</v>
      </c>
      <c r="AN345" s="152"/>
      <c r="AO345" s="401"/>
      <c r="AP345" s="401"/>
      <c r="AQ345" s="401"/>
      <c r="AR345" s="401"/>
      <c r="AS345" s="69"/>
      <c r="AT345" s="68"/>
      <c r="AU345" s="152"/>
      <c r="AV345" s="152"/>
      <c r="AW345" s="152" t="s">
        <v>181</v>
      </c>
      <c r="AX345" s="152" t="s">
        <v>181</v>
      </c>
      <c r="AY345" s="401" t="s">
        <v>181</v>
      </c>
      <c r="AZ345" s="401"/>
      <c r="BA345" s="401" t="s">
        <v>181</v>
      </c>
      <c r="BB345" s="401" t="s">
        <v>181</v>
      </c>
      <c r="BC345" s="152"/>
      <c r="BD345" s="401"/>
      <c r="BE345" s="401"/>
      <c r="BF345" s="401"/>
      <c r="BG345" s="401"/>
      <c r="BH345" s="69"/>
      <c r="BI345" s="68"/>
      <c r="BJ345" s="152"/>
      <c r="BK345" s="152"/>
      <c r="BL345" s="152" t="s">
        <v>181</v>
      </c>
      <c r="BM345" s="152" t="s">
        <v>181</v>
      </c>
      <c r="BN345" s="401" t="s">
        <v>181</v>
      </c>
      <c r="BO345" s="401"/>
      <c r="BP345" s="401" t="s">
        <v>181</v>
      </c>
      <c r="BQ345" s="401" t="s">
        <v>181</v>
      </c>
      <c r="BR345" s="152"/>
      <c r="BS345" s="401"/>
      <c r="BT345" s="401"/>
      <c r="BU345" s="401"/>
      <c r="BV345" s="401"/>
      <c r="BW345" s="69"/>
      <c r="BX345" s="68"/>
      <c r="BY345" s="152"/>
      <c r="BZ345" s="152"/>
      <c r="CA345" s="152" t="s">
        <v>181</v>
      </c>
      <c r="CB345" s="152" t="s">
        <v>181</v>
      </c>
      <c r="CC345" s="401" t="s">
        <v>181</v>
      </c>
      <c r="CD345" s="401"/>
      <c r="CE345" s="401" t="s">
        <v>181</v>
      </c>
      <c r="CF345" s="401" t="s">
        <v>181</v>
      </c>
      <c r="CG345" s="152"/>
      <c r="CH345" s="401"/>
      <c r="CI345" s="401"/>
      <c r="CJ345" s="401"/>
      <c r="CK345" s="401"/>
      <c r="CL345" s="69"/>
      <c r="CM345" s="185"/>
      <c r="CN345" s="950" t="s">
        <v>1289</v>
      </c>
      <c r="CO345" s="950" t="s">
        <v>1290</v>
      </c>
      <c r="CP345" s="950" t="s">
        <v>1291</v>
      </c>
      <c r="CQ345" s="188"/>
      <c r="CR345" s="729"/>
      <c r="CS345" s="56"/>
      <c r="CT345" s="127"/>
      <c r="CU345" s="127"/>
      <c r="CV345" s="127"/>
      <c r="CW345" s="127"/>
      <c r="CX345" s="127"/>
      <c r="CY345" s="127"/>
      <c r="CZ345" s="127"/>
      <c r="DA345" s="127"/>
      <c r="DB345" s="127"/>
      <c r="DC345" s="127"/>
      <c r="DD345" s="127"/>
      <c r="DE345" s="127"/>
      <c r="DF345" s="127"/>
      <c r="DG345" s="127"/>
      <c r="DH345" s="127"/>
      <c r="DI345" s="127"/>
      <c r="DJ345" s="127"/>
      <c r="DK345" s="127"/>
      <c r="DL345" s="127"/>
      <c r="DM345" s="127"/>
      <c r="DN345" s="127"/>
      <c r="DO345" s="127"/>
      <c r="DP345" s="127"/>
      <c r="DQ345" s="127"/>
      <c r="DR345" s="127"/>
      <c r="DS345" s="127"/>
      <c r="DT345" s="127"/>
      <c r="DU345" s="127"/>
      <c r="DV345" s="127"/>
      <c r="DW345" s="127"/>
      <c r="DX345" s="127"/>
      <c r="DY345" s="127"/>
      <c r="DZ345" s="127"/>
      <c r="EA345" s="127"/>
      <c r="EB345" s="127"/>
      <c r="EC345" s="127"/>
      <c r="ED345" s="127"/>
      <c r="EE345" s="127"/>
      <c r="EF345" s="127"/>
      <c r="EG345" s="127"/>
      <c r="EH345" s="127"/>
      <c r="EI345" s="127"/>
      <c r="EJ345" s="127"/>
      <c r="EK345" s="127"/>
      <c r="EL345" s="127"/>
      <c r="EM345" s="127"/>
      <c r="EN345" s="127"/>
      <c r="EO345" s="127"/>
      <c r="EP345" s="127"/>
      <c r="EQ345" s="127"/>
      <c r="ER345" s="127"/>
      <c r="ES345" s="127"/>
      <c r="ET345" s="127"/>
      <c r="EU345" s="127"/>
      <c r="EV345" s="127"/>
      <c r="EW345" s="127"/>
      <c r="EX345" s="127"/>
      <c r="EY345" s="127"/>
      <c r="EZ345" s="127"/>
      <c r="FA345" s="127"/>
      <c r="FB345" s="127"/>
      <c r="FC345" s="127"/>
      <c r="FD345" s="127"/>
      <c r="FE345" s="127"/>
      <c r="FF345" s="127"/>
      <c r="FG345" s="127"/>
      <c r="FH345" s="127"/>
      <c r="FI345" s="127"/>
      <c r="FJ345" s="127"/>
      <c r="FK345" s="127"/>
      <c r="FL345" s="127"/>
    </row>
    <row r="346" spans="1:168" s="58" customFormat="1" ht="20.25" customHeight="1">
      <c r="A346" s="639" t="s">
        <v>181</v>
      </c>
      <c r="B346" s="701" t="s">
        <v>243</v>
      </c>
      <c r="C346" s="701"/>
      <c r="D346" s="701"/>
      <c r="E346" s="701"/>
      <c r="F346" s="701"/>
      <c r="G346" s="701"/>
      <c r="H346" s="701"/>
      <c r="I346" s="701"/>
      <c r="J346" s="701"/>
      <c r="K346" s="701"/>
      <c r="L346" s="701"/>
      <c r="M346" s="701"/>
      <c r="N346" s="701"/>
      <c r="O346" s="701"/>
      <c r="P346" s="68" t="s">
        <v>181</v>
      </c>
      <c r="Q346" s="152" t="s">
        <v>181</v>
      </c>
      <c r="R346" s="152" t="s">
        <v>181</v>
      </c>
      <c r="S346" s="152" t="s">
        <v>181</v>
      </c>
      <c r="T346" s="152" t="s">
        <v>181</v>
      </c>
      <c r="U346" s="401" t="s">
        <v>181</v>
      </c>
      <c r="V346" s="401"/>
      <c r="W346" s="401"/>
      <c r="X346" s="401"/>
      <c r="Y346" s="410">
        <f>ROUND(Y341*($N$341+$N$342),'Initial Information'!$B$27)</f>
        <v>0</v>
      </c>
      <c r="Z346" s="152" t="s">
        <v>181</v>
      </c>
      <c r="AA346" s="905"/>
      <c r="AB346" s="401"/>
      <c r="AC346" s="410">
        <f>Y346</f>
        <v>0</v>
      </c>
      <c r="AD346" s="69" t="s">
        <v>181</v>
      </c>
      <c r="AE346" s="68" t="s">
        <v>181</v>
      </c>
      <c r="AF346" s="152" t="s">
        <v>181</v>
      </c>
      <c r="AG346" s="152" t="s">
        <v>181</v>
      </c>
      <c r="AH346" s="152" t="s">
        <v>181</v>
      </c>
      <c r="AI346" s="152" t="s">
        <v>181</v>
      </c>
      <c r="AJ346" s="401" t="s">
        <v>181</v>
      </c>
      <c r="AK346" s="401"/>
      <c r="AL346" s="401"/>
      <c r="AM346" s="401"/>
      <c r="AN346" s="410">
        <f>ROUND(AN341*($N$341+$N$342),'Initial Information'!$B$27)</f>
        <v>0</v>
      </c>
      <c r="AO346" s="152" t="s">
        <v>181</v>
      </c>
      <c r="AP346" s="905"/>
      <c r="AQ346" s="401"/>
      <c r="AR346" s="410">
        <f>AN346</f>
        <v>0</v>
      </c>
      <c r="AS346" s="69" t="s">
        <v>181</v>
      </c>
      <c r="AT346" s="68" t="s">
        <v>181</v>
      </c>
      <c r="AU346" s="152" t="s">
        <v>181</v>
      </c>
      <c r="AV346" s="152" t="s">
        <v>181</v>
      </c>
      <c r="AW346" s="152" t="s">
        <v>181</v>
      </c>
      <c r="AX346" s="152" t="s">
        <v>181</v>
      </c>
      <c r="AY346" s="401" t="s">
        <v>181</v>
      </c>
      <c r="AZ346" s="401"/>
      <c r="BA346" s="401"/>
      <c r="BB346" s="401"/>
      <c r="BC346" s="410">
        <f>ROUND(BC341*($N$341+$N$342),'Initial Information'!$B$27)</f>
        <v>0</v>
      </c>
      <c r="BD346" s="152" t="s">
        <v>181</v>
      </c>
      <c r="BE346" s="905"/>
      <c r="BF346" s="401"/>
      <c r="BG346" s="410">
        <f>BC346</f>
        <v>0</v>
      </c>
      <c r="BH346" s="69" t="s">
        <v>181</v>
      </c>
      <c r="BI346" s="68" t="s">
        <v>181</v>
      </c>
      <c r="BJ346" s="152" t="s">
        <v>181</v>
      </c>
      <c r="BK346" s="152" t="s">
        <v>181</v>
      </c>
      <c r="BL346" s="152" t="s">
        <v>181</v>
      </c>
      <c r="BM346" s="152" t="s">
        <v>181</v>
      </c>
      <c r="BN346" s="401" t="s">
        <v>181</v>
      </c>
      <c r="BO346" s="401"/>
      <c r="BP346" s="401"/>
      <c r="BQ346" s="401"/>
      <c r="BR346" s="410">
        <f>ROUND(BR341*($N$341+$N$342),'Initial Information'!$B$27)</f>
        <v>0</v>
      </c>
      <c r="BS346" s="152" t="s">
        <v>181</v>
      </c>
      <c r="BT346" s="905"/>
      <c r="BU346" s="401"/>
      <c r="BV346" s="410">
        <f>BR346</f>
        <v>0</v>
      </c>
      <c r="BW346" s="69" t="s">
        <v>181</v>
      </c>
      <c r="BX346" s="68" t="s">
        <v>181</v>
      </c>
      <c r="BY346" s="152" t="s">
        <v>181</v>
      </c>
      <c r="BZ346" s="152" t="s">
        <v>181</v>
      </c>
      <c r="CA346" s="152" t="s">
        <v>181</v>
      </c>
      <c r="CB346" s="152" t="s">
        <v>181</v>
      </c>
      <c r="CC346" s="401" t="s">
        <v>181</v>
      </c>
      <c r="CD346" s="401"/>
      <c r="CE346" s="401"/>
      <c r="CF346" s="401"/>
      <c r="CG346" s="410">
        <f>ROUND(CG341*($N$341+$N$342),'Initial Information'!$B$27)</f>
        <v>0</v>
      </c>
      <c r="CH346" s="152" t="s">
        <v>181</v>
      </c>
      <c r="CI346" s="905"/>
      <c r="CJ346" s="401"/>
      <c r="CK346" s="410">
        <f>CG346</f>
        <v>0</v>
      </c>
      <c r="CL346" s="69" t="s">
        <v>181</v>
      </c>
      <c r="CM346" s="185" t="s">
        <v>181</v>
      </c>
      <c r="CN346" s="951">
        <f>CG346+BR346+BC346+AN346+Y346</f>
        <v>0</v>
      </c>
      <c r="CO346" s="952">
        <f>CI346+BT346+BE346+AP346+AA346</f>
        <v>0</v>
      </c>
      <c r="CP346" s="953">
        <f>CO346+CN346</f>
        <v>0</v>
      </c>
      <c r="CQ346" s="188" t="s">
        <v>181</v>
      </c>
      <c r="CR346" s="729"/>
      <c r="CS346" s="56" t="s">
        <v>181</v>
      </c>
      <c r="CT346" s="127"/>
      <c r="CU346" s="127"/>
      <c r="CV346" s="127"/>
      <c r="CW346" s="127"/>
      <c r="CX346" s="127"/>
      <c r="CY346" s="127"/>
      <c r="CZ346" s="127"/>
      <c r="DA346" s="127"/>
      <c r="DB346" s="127"/>
      <c r="DC346" s="127"/>
      <c r="DD346" s="127"/>
      <c r="DE346" s="127"/>
      <c r="DF346" s="127"/>
      <c r="DG346" s="127"/>
      <c r="DH346" s="127"/>
      <c r="DI346" s="127"/>
      <c r="DJ346" s="127"/>
      <c r="DK346" s="127"/>
      <c r="DL346" s="127"/>
      <c r="DM346" s="127"/>
      <c r="DN346" s="127"/>
      <c r="DO346" s="127"/>
      <c r="DP346" s="127"/>
      <c r="DQ346" s="127"/>
      <c r="DR346" s="127"/>
      <c r="DS346" s="127"/>
      <c r="DT346" s="127"/>
      <c r="DU346" s="127"/>
      <c r="DV346" s="127"/>
      <c r="DW346" s="127"/>
      <c r="DX346" s="127"/>
      <c r="DY346" s="127"/>
      <c r="DZ346" s="127"/>
      <c r="EA346" s="127"/>
      <c r="EB346" s="127"/>
      <c r="EC346" s="127"/>
      <c r="ED346" s="127"/>
      <c r="EE346" s="127"/>
      <c r="EF346" s="127"/>
      <c r="EG346" s="127"/>
      <c r="EH346" s="127"/>
      <c r="EI346" s="127"/>
      <c r="EJ346" s="127"/>
      <c r="EK346" s="127"/>
      <c r="EL346" s="127"/>
      <c r="EM346" s="127"/>
      <c r="EN346" s="127"/>
      <c r="EO346" s="127"/>
      <c r="EP346" s="127"/>
      <c r="EQ346" s="127"/>
      <c r="ER346" s="127"/>
      <c r="ES346" s="127"/>
      <c r="ET346" s="127"/>
      <c r="EU346" s="127"/>
      <c r="EV346" s="127"/>
      <c r="EW346" s="127"/>
      <c r="EX346" s="127"/>
      <c r="EY346" s="127"/>
      <c r="EZ346" s="127"/>
      <c r="FA346" s="127"/>
      <c r="FB346" s="127"/>
      <c r="FC346" s="127"/>
      <c r="FD346" s="127"/>
      <c r="FE346" s="127"/>
      <c r="FF346" s="127"/>
      <c r="FG346" s="127"/>
      <c r="FH346" s="127"/>
      <c r="FI346" s="127"/>
      <c r="FJ346" s="127"/>
      <c r="FK346" s="127"/>
      <c r="FL346" s="127"/>
    </row>
    <row r="347" spans="1:168" s="58" customFormat="1" ht="4.9000000000000004" customHeight="1" thickBot="1">
      <c r="A347" s="641"/>
      <c r="B347" s="642" t="s">
        <v>181</v>
      </c>
      <c r="C347" s="642" t="s">
        <v>181</v>
      </c>
      <c r="D347" s="642" t="s">
        <v>181</v>
      </c>
      <c r="E347" s="642" t="s">
        <v>181</v>
      </c>
      <c r="F347" s="642" t="s">
        <v>181</v>
      </c>
      <c r="G347" s="642" t="s">
        <v>181</v>
      </c>
      <c r="H347" s="642" t="s">
        <v>181</v>
      </c>
      <c r="I347" s="642"/>
      <c r="J347" s="642"/>
      <c r="K347" s="642"/>
      <c r="L347" s="642"/>
      <c r="M347" s="642" t="s">
        <v>181</v>
      </c>
      <c r="N347" s="642" t="s">
        <v>181</v>
      </c>
      <c r="O347" s="642" t="s">
        <v>181</v>
      </c>
      <c r="P347" s="79" t="s">
        <v>181</v>
      </c>
      <c r="Q347" s="80" t="s">
        <v>181</v>
      </c>
      <c r="R347" s="80" t="s">
        <v>181</v>
      </c>
      <c r="S347" s="80" t="s">
        <v>181</v>
      </c>
      <c r="T347" s="80" t="s">
        <v>181</v>
      </c>
      <c r="U347" s="403" t="s">
        <v>181</v>
      </c>
      <c r="V347" s="403"/>
      <c r="W347" s="403"/>
      <c r="X347" s="403"/>
      <c r="Y347" s="403"/>
      <c r="Z347" s="403"/>
      <c r="AA347" s="403"/>
      <c r="AB347" s="403"/>
      <c r="AC347" s="403"/>
      <c r="AD347" s="80" t="s">
        <v>181</v>
      </c>
      <c r="AE347" s="79" t="s">
        <v>181</v>
      </c>
      <c r="AF347" s="80" t="s">
        <v>181</v>
      </c>
      <c r="AG347" s="80" t="s">
        <v>181</v>
      </c>
      <c r="AH347" s="80" t="s">
        <v>181</v>
      </c>
      <c r="AI347" s="80" t="s">
        <v>181</v>
      </c>
      <c r="AJ347" s="403" t="s">
        <v>181</v>
      </c>
      <c r="AK347" s="403"/>
      <c r="AL347" s="403"/>
      <c r="AM347" s="403"/>
      <c r="AN347" s="403"/>
      <c r="AO347" s="403"/>
      <c r="AP347" s="403"/>
      <c r="AQ347" s="403"/>
      <c r="AR347" s="403"/>
      <c r="AS347" s="80" t="s">
        <v>181</v>
      </c>
      <c r="AT347" s="79" t="s">
        <v>181</v>
      </c>
      <c r="AU347" s="80" t="s">
        <v>181</v>
      </c>
      <c r="AV347" s="80" t="s">
        <v>181</v>
      </c>
      <c r="AW347" s="80" t="s">
        <v>181</v>
      </c>
      <c r="AX347" s="80" t="s">
        <v>181</v>
      </c>
      <c r="AY347" s="403" t="s">
        <v>181</v>
      </c>
      <c r="AZ347" s="403"/>
      <c r="BA347" s="403"/>
      <c r="BB347" s="403"/>
      <c r="BC347" s="403"/>
      <c r="BD347" s="403"/>
      <c r="BE347" s="403"/>
      <c r="BF347" s="403"/>
      <c r="BG347" s="403"/>
      <c r="BH347" s="80" t="s">
        <v>181</v>
      </c>
      <c r="BI347" s="79" t="s">
        <v>181</v>
      </c>
      <c r="BJ347" s="80" t="s">
        <v>181</v>
      </c>
      <c r="BK347" s="80" t="s">
        <v>181</v>
      </c>
      <c r="BL347" s="80" t="s">
        <v>181</v>
      </c>
      <c r="BM347" s="80" t="s">
        <v>181</v>
      </c>
      <c r="BN347" s="403" t="s">
        <v>181</v>
      </c>
      <c r="BO347" s="403"/>
      <c r="BP347" s="403"/>
      <c r="BQ347" s="403"/>
      <c r="BR347" s="403"/>
      <c r="BS347" s="403"/>
      <c r="BT347" s="403"/>
      <c r="BU347" s="403"/>
      <c r="BV347" s="403"/>
      <c r="BW347" s="80" t="s">
        <v>181</v>
      </c>
      <c r="BX347" s="79" t="s">
        <v>181</v>
      </c>
      <c r="BY347" s="80" t="s">
        <v>181</v>
      </c>
      <c r="BZ347" s="80" t="s">
        <v>181</v>
      </c>
      <c r="CA347" s="80" t="s">
        <v>181</v>
      </c>
      <c r="CB347" s="80" t="s">
        <v>181</v>
      </c>
      <c r="CC347" s="403" t="s">
        <v>181</v>
      </c>
      <c r="CD347" s="403"/>
      <c r="CE347" s="403"/>
      <c r="CF347" s="403"/>
      <c r="CG347" s="403"/>
      <c r="CH347" s="403"/>
      <c r="CI347" s="403"/>
      <c r="CJ347" s="403"/>
      <c r="CK347" s="403"/>
      <c r="CL347" s="80" t="s">
        <v>181</v>
      </c>
      <c r="CM347" s="197" t="s">
        <v>181</v>
      </c>
      <c r="CN347" s="186"/>
      <c r="CO347" s="186"/>
      <c r="CP347" s="664" t="s">
        <v>181</v>
      </c>
      <c r="CQ347" s="189" t="s">
        <v>181</v>
      </c>
      <c r="CR347" s="729"/>
      <c r="CS347" s="56" t="s">
        <v>181</v>
      </c>
      <c r="CT347" s="127"/>
      <c r="CU347" s="127"/>
      <c r="CV347" s="127"/>
      <c r="CW347" s="127"/>
      <c r="CX347" s="127"/>
      <c r="CY347" s="127"/>
      <c r="CZ347" s="127"/>
      <c r="DA347" s="127"/>
      <c r="DB347" s="127"/>
      <c r="DC347" s="127"/>
      <c r="DD347" s="127"/>
      <c r="DE347" s="127"/>
      <c r="DF347" s="127"/>
      <c r="DG347" s="127"/>
      <c r="DH347" s="127"/>
      <c r="DI347" s="127"/>
      <c r="DJ347" s="127"/>
      <c r="DK347" s="127"/>
      <c r="DL347" s="127"/>
      <c r="DM347" s="127"/>
      <c r="DN347" s="127"/>
      <c r="DO347" s="127"/>
      <c r="DP347" s="127"/>
      <c r="DQ347" s="127"/>
      <c r="DR347" s="127"/>
      <c r="DS347" s="127"/>
      <c r="DT347" s="127"/>
      <c r="DU347" s="127"/>
      <c r="DV347" s="127"/>
      <c r="DW347" s="127"/>
      <c r="DX347" s="127"/>
      <c r="DY347" s="127"/>
      <c r="DZ347" s="127"/>
      <c r="EA347" s="127"/>
      <c r="EB347" s="127"/>
      <c r="EC347" s="127"/>
      <c r="ED347" s="127"/>
      <c r="EE347" s="127"/>
      <c r="EF347" s="127"/>
      <c r="EG347" s="127"/>
      <c r="EH347" s="127"/>
      <c r="EI347" s="127"/>
      <c r="EJ347" s="127"/>
      <c r="EK347" s="127"/>
      <c r="EL347" s="127"/>
      <c r="EM347" s="127"/>
      <c r="EN347" s="127"/>
      <c r="EO347" s="127"/>
      <c r="EP347" s="127"/>
      <c r="EQ347" s="127"/>
      <c r="ER347" s="127"/>
      <c r="ES347" s="127"/>
      <c r="ET347" s="127"/>
      <c r="EU347" s="127"/>
      <c r="EV347" s="127"/>
      <c r="EW347" s="127"/>
      <c r="EX347" s="127"/>
      <c r="EY347" s="127"/>
      <c r="EZ347" s="127"/>
      <c r="FA347" s="127"/>
      <c r="FB347" s="127"/>
      <c r="FC347" s="127"/>
      <c r="FD347" s="127"/>
      <c r="FE347" s="127"/>
      <c r="FF347" s="127"/>
      <c r="FG347" s="127"/>
      <c r="FH347" s="127"/>
      <c r="FI347" s="127"/>
      <c r="FJ347" s="127"/>
      <c r="FK347" s="127"/>
      <c r="FL347" s="127"/>
    </row>
    <row r="348" spans="1:168" s="58" customFormat="1" ht="4.9000000000000004" customHeight="1">
      <c r="A348" s="639"/>
      <c r="B348" s="701" t="s">
        <v>181</v>
      </c>
      <c r="C348" s="701" t="s">
        <v>181</v>
      </c>
      <c r="D348" s="701" t="s">
        <v>181</v>
      </c>
      <c r="E348" s="701" t="s">
        <v>181</v>
      </c>
      <c r="F348" s="701" t="s">
        <v>181</v>
      </c>
      <c r="G348" s="701" t="s">
        <v>181</v>
      </c>
      <c r="H348" s="701" t="s">
        <v>181</v>
      </c>
      <c r="I348" s="701"/>
      <c r="J348" s="701"/>
      <c r="K348" s="701"/>
      <c r="L348" s="701"/>
      <c r="M348" s="701" t="s">
        <v>181</v>
      </c>
      <c r="N348" s="701" t="s">
        <v>181</v>
      </c>
      <c r="O348" s="701" t="s">
        <v>181</v>
      </c>
      <c r="P348" s="68" t="s">
        <v>181</v>
      </c>
      <c r="Q348" s="152" t="s">
        <v>181</v>
      </c>
      <c r="R348" s="152" t="s">
        <v>181</v>
      </c>
      <c r="S348" s="152" t="s">
        <v>181</v>
      </c>
      <c r="T348" s="152" t="s">
        <v>181</v>
      </c>
      <c r="U348" s="401" t="s">
        <v>181</v>
      </c>
      <c r="V348" s="401"/>
      <c r="W348" s="401"/>
      <c r="X348" s="401"/>
      <c r="Y348" s="401"/>
      <c r="Z348" s="401"/>
      <c r="AA348" s="401"/>
      <c r="AB348" s="401"/>
      <c r="AC348" s="401"/>
      <c r="AD348" s="69" t="s">
        <v>181</v>
      </c>
      <c r="AE348" s="68" t="s">
        <v>181</v>
      </c>
      <c r="AF348" s="152" t="s">
        <v>181</v>
      </c>
      <c r="AG348" s="152" t="s">
        <v>181</v>
      </c>
      <c r="AH348" s="152" t="s">
        <v>181</v>
      </c>
      <c r="AI348" s="152" t="s">
        <v>181</v>
      </c>
      <c r="AJ348" s="401" t="s">
        <v>181</v>
      </c>
      <c r="AK348" s="401"/>
      <c r="AL348" s="401"/>
      <c r="AM348" s="401"/>
      <c r="AN348" s="401"/>
      <c r="AO348" s="401"/>
      <c r="AP348" s="401"/>
      <c r="AQ348" s="401"/>
      <c r="AR348" s="401"/>
      <c r="AS348" s="69" t="s">
        <v>181</v>
      </c>
      <c r="AT348" s="68" t="s">
        <v>181</v>
      </c>
      <c r="AU348" s="152" t="s">
        <v>181</v>
      </c>
      <c r="AV348" s="152" t="s">
        <v>181</v>
      </c>
      <c r="AW348" s="152" t="s">
        <v>181</v>
      </c>
      <c r="AX348" s="152" t="s">
        <v>181</v>
      </c>
      <c r="AY348" s="401" t="s">
        <v>181</v>
      </c>
      <c r="AZ348" s="401"/>
      <c r="BA348" s="401"/>
      <c r="BB348" s="401"/>
      <c r="BC348" s="401"/>
      <c r="BD348" s="401"/>
      <c r="BE348" s="401"/>
      <c r="BF348" s="401"/>
      <c r="BG348" s="401"/>
      <c r="BH348" s="69" t="s">
        <v>181</v>
      </c>
      <c r="BI348" s="68" t="s">
        <v>181</v>
      </c>
      <c r="BJ348" s="152" t="s">
        <v>181</v>
      </c>
      <c r="BK348" s="152" t="s">
        <v>181</v>
      </c>
      <c r="BL348" s="152" t="s">
        <v>181</v>
      </c>
      <c r="BM348" s="152" t="s">
        <v>181</v>
      </c>
      <c r="BN348" s="401" t="s">
        <v>181</v>
      </c>
      <c r="BO348" s="401"/>
      <c r="BP348" s="401"/>
      <c r="BQ348" s="401"/>
      <c r="BR348" s="401"/>
      <c r="BS348" s="401"/>
      <c r="BT348" s="401"/>
      <c r="BU348" s="401"/>
      <c r="BV348" s="401"/>
      <c r="BW348" s="69" t="s">
        <v>181</v>
      </c>
      <c r="BX348" s="68" t="s">
        <v>181</v>
      </c>
      <c r="BY348" s="152" t="s">
        <v>181</v>
      </c>
      <c r="BZ348" s="152" t="s">
        <v>181</v>
      </c>
      <c r="CA348" s="152" t="s">
        <v>181</v>
      </c>
      <c r="CB348" s="152" t="s">
        <v>181</v>
      </c>
      <c r="CC348" s="401" t="s">
        <v>181</v>
      </c>
      <c r="CD348" s="401"/>
      <c r="CE348" s="401"/>
      <c r="CF348" s="401"/>
      <c r="CG348" s="401"/>
      <c r="CH348" s="401"/>
      <c r="CI348" s="401"/>
      <c r="CJ348" s="401"/>
      <c r="CK348" s="401"/>
      <c r="CL348" s="69" t="s">
        <v>181</v>
      </c>
      <c r="CM348" s="185" t="s">
        <v>181</v>
      </c>
      <c r="CN348" s="185"/>
      <c r="CO348" s="185"/>
      <c r="CP348" s="661" t="s">
        <v>181</v>
      </c>
      <c r="CQ348" s="188" t="s">
        <v>181</v>
      </c>
      <c r="CR348" s="729"/>
      <c r="CS348" s="56" t="s">
        <v>181</v>
      </c>
      <c r="CT348" s="127"/>
      <c r="CU348" s="127"/>
      <c r="CV348" s="127"/>
      <c r="CW348" s="127"/>
      <c r="CX348" s="127"/>
      <c r="CY348" s="127"/>
      <c r="CZ348" s="127"/>
      <c r="DA348" s="127"/>
      <c r="DB348" s="127"/>
      <c r="DC348" s="127"/>
      <c r="DD348" s="127"/>
      <c r="DE348" s="127"/>
      <c r="DF348" s="127"/>
      <c r="DG348" s="127"/>
      <c r="DH348" s="127"/>
      <c r="DI348" s="127"/>
      <c r="DJ348" s="127"/>
      <c r="DK348" s="127"/>
      <c r="DL348" s="127"/>
      <c r="DM348" s="127"/>
      <c r="DN348" s="127"/>
      <c r="DO348" s="127"/>
      <c r="DP348" s="127"/>
      <c r="DQ348" s="127"/>
      <c r="DR348" s="127"/>
      <c r="DS348" s="127"/>
      <c r="DT348" s="127"/>
      <c r="DU348" s="127"/>
      <c r="DV348" s="127"/>
      <c r="DW348" s="127"/>
      <c r="DX348" s="127"/>
      <c r="DY348" s="127"/>
      <c r="DZ348" s="127"/>
      <c r="EA348" s="127"/>
      <c r="EB348" s="127"/>
      <c r="EC348" s="127"/>
      <c r="ED348" s="127"/>
      <c r="EE348" s="127"/>
      <c r="EF348" s="127"/>
      <c r="EG348" s="127"/>
      <c r="EH348" s="127"/>
      <c r="EI348" s="127"/>
      <c r="EJ348" s="127"/>
      <c r="EK348" s="127"/>
      <c r="EL348" s="127"/>
      <c r="EM348" s="127"/>
      <c r="EN348" s="127"/>
      <c r="EO348" s="127"/>
      <c r="EP348" s="127"/>
      <c r="EQ348" s="127"/>
      <c r="ER348" s="127"/>
      <c r="ES348" s="127"/>
      <c r="ET348" s="127"/>
      <c r="EU348" s="127"/>
      <c r="EV348" s="127"/>
      <c r="EW348" s="127"/>
      <c r="EX348" s="127"/>
      <c r="EY348" s="127"/>
      <c r="EZ348" s="127"/>
      <c r="FA348" s="127"/>
      <c r="FB348" s="127"/>
      <c r="FC348" s="127"/>
      <c r="FD348" s="127"/>
      <c r="FE348" s="127"/>
      <c r="FF348" s="127"/>
      <c r="FG348" s="127"/>
      <c r="FH348" s="127"/>
      <c r="FI348" s="127"/>
      <c r="FJ348" s="127"/>
      <c r="FK348" s="127"/>
      <c r="FL348" s="127"/>
    </row>
    <row r="349" spans="1:168" s="58" customFormat="1" ht="24.95" customHeight="1">
      <c r="A349" s="639"/>
      <c r="B349" s="701"/>
      <c r="C349" s="701"/>
      <c r="D349" s="701"/>
      <c r="E349" s="701"/>
      <c r="F349" s="701"/>
      <c r="G349" s="701"/>
      <c r="H349" s="701"/>
      <c r="I349" s="701"/>
      <c r="J349" s="701"/>
      <c r="K349" s="701"/>
      <c r="L349" s="701"/>
      <c r="M349" s="701"/>
      <c r="N349" s="701"/>
      <c r="O349" s="701"/>
      <c r="P349" s="68"/>
      <c r="Q349" s="152"/>
      <c r="R349" s="152"/>
      <c r="S349" s="152"/>
      <c r="T349" s="152"/>
      <c r="U349" s="401"/>
      <c r="V349" s="401"/>
      <c r="W349" s="401"/>
      <c r="X349" s="401"/>
      <c r="Y349" s="401"/>
      <c r="Z349" s="401"/>
      <c r="AA349" s="401"/>
      <c r="AB349" s="401"/>
      <c r="AC349" s="401"/>
      <c r="AD349" s="69"/>
      <c r="AE349" s="68"/>
      <c r="AF349" s="152"/>
      <c r="AG349" s="152"/>
      <c r="AH349" s="152"/>
      <c r="AI349" s="152"/>
      <c r="AJ349" s="401"/>
      <c r="AK349" s="401"/>
      <c r="AL349" s="401"/>
      <c r="AM349" s="401"/>
      <c r="AN349" s="401"/>
      <c r="AO349" s="401"/>
      <c r="AP349" s="401"/>
      <c r="AQ349" s="401"/>
      <c r="AR349" s="401"/>
      <c r="AS349" s="69"/>
      <c r="AT349" s="68"/>
      <c r="AU349" s="152"/>
      <c r="AV349" s="152"/>
      <c r="AW349" s="152"/>
      <c r="AX349" s="152"/>
      <c r="AY349" s="401"/>
      <c r="AZ349" s="401"/>
      <c r="BA349" s="401"/>
      <c r="BB349" s="401"/>
      <c r="BC349" s="401"/>
      <c r="BD349" s="401"/>
      <c r="BE349" s="401"/>
      <c r="BF349" s="401"/>
      <c r="BG349" s="401"/>
      <c r="BH349" s="69"/>
      <c r="BI349" s="68"/>
      <c r="BJ349" s="152"/>
      <c r="BK349" s="152"/>
      <c r="BL349" s="152"/>
      <c r="BM349" s="152"/>
      <c r="BN349" s="401"/>
      <c r="BO349" s="401"/>
      <c r="BP349" s="401"/>
      <c r="BQ349" s="401"/>
      <c r="BR349" s="401"/>
      <c r="BS349" s="401"/>
      <c r="BT349" s="401"/>
      <c r="BU349" s="401"/>
      <c r="BV349" s="401"/>
      <c r="BW349" s="69"/>
      <c r="BX349" s="68"/>
      <c r="BY349" s="152"/>
      <c r="BZ349" s="152"/>
      <c r="CA349" s="152"/>
      <c r="CB349" s="152"/>
      <c r="CC349" s="401"/>
      <c r="CD349" s="401"/>
      <c r="CE349" s="401"/>
      <c r="CF349" s="401"/>
      <c r="CG349" s="401"/>
      <c r="CH349" s="401"/>
      <c r="CI349" s="401"/>
      <c r="CJ349" s="401"/>
      <c r="CK349" s="401"/>
      <c r="CL349" s="69"/>
      <c r="CM349" s="185"/>
      <c r="CN349" s="950" t="s">
        <v>1292</v>
      </c>
      <c r="CO349" s="950" t="s">
        <v>1293</v>
      </c>
      <c r="CP349" s="950" t="s">
        <v>1294</v>
      </c>
      <c r="CQ349" s="188"/>
      <c r="CR349" s="729"/>
      <c r="CS349" s="56"/>
      <c r="CT349" s="127"/>
      <c r="CU349" s="127"/>
      <c r="CV349" s="127"/>
      <c r="CW349" s="127"/>
      <c r="CX349" s="127"/>
      <c r="CY349" s="127"/>
      <c r="CZ349" s="127"/>
      <c r="DA349" s="127"/>
      <c r="DB349" s="127"/>
      <c r="DC349" s="127"/>
      <c r="DD349" s="127"/>
      <c r="DE349" s="127"/>
      <c r="DF349" s="127"/>
      <c r="DG349" s="127"/>
      <c r="DH349" s="127"/>
      <c r="DI349" s="127"/>
      <c r="DJ349" s="127"/>
      <c r="DK349" s="127"/>
      <c r="DL349" s="127"/>
      <c r="DM349" s="127"/>
      <c r="DN349" s="127"/>
      <c r="DO349" s="127"/>
      <c r="DP349" s="127"/>
      <c r="DQ349" s="127"/>
      <c r="DR349" s="127"/>
      <c r="DS349" s="127"/>
      <c r="DT349" s="127"/>
      <c r="DU349" s="127"/>
      <c r="DV349" s="127"/>
      <c r="DW349" s="127"/>
      <c r="DX349" s="127"/>
      <c r="DY349" s="127"/>
      <c r="DZ349" s="127"/>
      <c r="EA349" s="127"/>
      <c r="EB349" s="127"/>
      <c r="EC349" s="127"/>
      <c r="ED349" s="127"/>
      <c r="EE349" s="127"/>
      <c r="EF349" s="127"/>
      <c r="EG349" s="127"/>
      <c r="EH349" s="127"/>
      <c r="EI349" s="127"/>
      <c r="EJ349" s="127"/>
      <c r="EK349" s="127"/>
      <c r="EL349" s="127"/>
      <c r="EM349" s="127"/>
      <c r="EN349" s="127"/>
      <c r="EO349" s="127"/>
      <c r="EP349" s="127"/>
      <c r="EQ349" s="127"/>
      <c r="ER349" s="127"/>
      <c r="ES349" s="127"/>
      <c r="ET349" s="127"/>
      <c r="EU349" s="127"/>
      <c r="EV349" s="127"/>
      <c r="EW349" s="127"/>
      <c r="EX349" s="127"/>
      <c r="EY349" s="127"/>
      <c r="EZ349" s="127"/>
      <c r="FA349" s="127"/>
      <c r="FB349" s="127"/>
      <c r="FC349" s="127"/>
      <c r="FD349" s="127"/>
      <c r="FE349" s="127"/>
      <c r="FF349" s="127"/>
      <c r="FG349" s="127"/>
      <c r="FH349" s="127"/>
      <c r="FI349" s="127"/>
      <c r="FJ349" s="127"/>
      <c r="FK349" s="127"/>
      <c r="FL349" s="127"/>
    </row>
    <row r="350" spans="1:168" s="58" customFormat="1" ht="20.100000000000001" customHeight="1">
      <c r="A350" s="639"/>
      <c r="B350" s="701" t="s">
        <v>236</v>
      </c>
      <c r="C350" s="701"/>
      <c r="D350" s="701"/>
      <c r="E350" s="701" t="s">
        <v>181</v>
      </c>
      <c r="F350" s="701"/>
      <c r="G350" s="701" t="s">
        <v>181</v>
      </c>
      <c r="H350" s="701" t="s">
        <v>181</v>
      </c>
      <c r="I350" s="701"/>
      <c r="J350" s="701"/>
      <c r="K350" s="701"/>
      <c r="L350" s="701"/>
      <c r="M350" s="701" t="s">
        <v>181</v>
      </c>
      <c r="N350" s="701" t="s">
        <v>181</v>
      </c>
      <c r="O350" s="701" t="s">
        <v>181</v>
      </c>
      <c r="P350" s="68" t="s">
        <v>181</v>
      </c>
      <c r="Q350" s="152" t="s">
        <v>181</v>
      </c>
      <c r="R350" s="152" t="s">
        <v>181</v>
      </c>
      <c r="S350" s="152" t="s">
        <v>181</v>
      </c>
      <c r="T350" s="152" t="s">
        <v>181</v>
      </c>
      <c r="U350" s="401" t="s">
        <v>181</v>
      </c>
      <c r="V350" s="401"/>
      <c r="W350" s="401"/>
      <c r="X350" s="401"/>
      <c r="Y350" s="410">
        <f>Y346+Y338</f>
        <v>0</v>
      </c>
      <c r="Z350" s="152" t="s">
        <v>181</v>
      </c>
      <c r="AA350" s="905"/>
      <c r="AB350" s="401"/>
      <c r="AC350" s="410">
        <f>Y350</f>
        <v>0</v>
      </c>
      <c r="AD350" s="92" t="s">
        <v>181</v>
      </c>
      <c r="AE350" s="68" t="s">
        <v>181</v>
      </c>
      <c r="AF350" s="152" t="s">
        <v>181</v>
      </c>
      <c r="AG350" s="152" t="s">
        <v>181</v>
      </c>
      <c r="AH350" s="152" t="s">
        <v>181</v>
      </c>
      <c r="AI350" s="152" t="s">
        <v>181</v>
      </c>
      <c r="AJ350" s="401" t="s">
        <v>181</v>
      </c>
      <c r="AK350" s="401"/>
      <c r="AL350" s="401"/>
      <c r="AM350" s="401"/>
      <c r="AN350" s="410">
        <f>AN346+AN338</f>
        <v>0</v>
      </c>
      <c r="AO350" s="152" t="s">
        <v>181</v>
      </c>
      <c r="AP350" s="905"/>
      <c r="AQ350" s="401"/>
      <c r="AR350" s="410">
        <f>AN350</f>
        <v>0</v>
      </c>
      <c r="AS350" s="92" t="s">
        <v>181</v>
      </c>
      <c r="AT350" s="68" t="s">
        <v>181</v>
      </c>
      <c r="AU350" s="152" t="s">
        <v>181</v>
      </c>
      <c r="AV350" s="152" t="s">
        <v>181</v>
      </c>
      <c r="AW350" s="152" t="s">
        <v>181</v>
      </c>
      <c r="AX350" s="152" t="s">
        <v>181</v>
      </c>
      <c r="AY350" s="401" t="s">
        <v>181</v>
      </c>
      <c r="AZ350" s="401"/>
      <c r="BA350" s="401"/>
      <c r="BB350" s="401"/>
      <c r="BC350" s="410">
        <f>BC346+BC338</f>
        <v>0</v>
      </c>
      <c r="BD350" s="152" t="s">
        <v>181</v>
      </c>
      <c r="BE350" s="905"/>
      <c r="BF350" s="401"/>
      <c r="BG350" s="410">
        <f>BC350</f>
        <v>0</v>
      </c>
      <c r="BH350" s="92" t="s">
        <v>181</v>
      </c>
      <c r="BI350" s="68" t="s">
        <v>181</v>
      </c>
      <c r="BJ350" s="152" t="s">
        <v>181</v>
      </c>
      <c r="BK350" s="152" t="s">
        <v>181</v>
      </c>
      <c r="BL350" s="152" t="s">
        <v>181</v>
      </c>
      <c r="BM350" s="152" t="s">
        <v>181</v>
      </c>
      <c r="BN350" s="401" t="s">
        <v>181</v>
      </c>
      <c r="BO350" s="401"/>
      <c r="BP350" s="401"/>
      <c r="BQ350" s="401"/>
      <c r="BR350" s="410">
        <f>BR346+BR338</f>
        <v>0</v>
      </c>
      <c r="BS350" s="152" t="s">
        <v>181</v>
      </c>
      <c r="BT350" s="905"/>
      <c r="BU350" s="401"/>
      <c r="BV350" s="410">
        <f>BR350</f>
        <v>0</v>
      </c>
      <c r="BW350" s="92" t="s">
        <v>181</v>
      </c>
      <c r="BX350" s="68" t="s">
        <v>181</v>
      </c>
      <c r="BY350" s="152" t="s">
        <v>181</v>
      </c>
      <c r="BZ350" s="152" t="s">
        <v>181</v>
      </c>
      <c r="CA350" s="152" t="s">
        <v>181</v>
      </c>
      <c r="CB350" s="152" t="s">
        <v>181</v>
      </c>
      <c r="CC350" s="401" t="s">
        <v>181</v>
      </c>
      <c r="CD350" s="401"/>
      <c r="CE350" s="401"/>
      <c r="CF350" s="401"/>
      <c r="CG350" s="410">
        <f>CG346+CG338</f>
        <v>0</v>
      </c>
      <c r="CH350" s="152" t="s">
        <v>181</v>
      </c>
      <c r="CI350" s="905"/>
      <c r="CJ350" s="401"/>
      <c r="CK350" s="410">
        <f>CG350</f>
        <v>0</v>
      </c>
      <c r="CL350" s="92" t="s">
        <v>181</v>
      </c>
      <c r="CM350" s="198" t="s">
        <v>181</v>
      </c>
      <c r="CN350" s="951">
        <f>CG350+BR350+BC350+AN350+Y350</f>
        <v>0</v>
      </c>
      <c r="CO350" s="952">
        <f>CI350+BT350+BE350+AP350+AA350</f>
        <v>0</v>
      </c>
      <c r="CP350" s="953">
        <f>CO350+CN350</f>
        <v>0</v>
      </c>
      <c r="CQ350" s="188" t="s">
        <v>181</v>
      </c>
      <c r="CR350" s="729"/>
      <c r="CS350" s="56" t="s">
        <v>181</v>
      </c>
      <c r="CT350" s="127"/>
      <c r="CU350" s="127"/>
      <c r="CV350" s="127"/>
      <c r="CW350" s="127"/>
      <c r="CX350" s="127"/>
      <c r="CY350" s="127"/>
      <c r="CZ350" s="127"/>
      <c r="DA350" s="127"/>
      <c r="DB350" s="127"/>
      <c r="DC350" s="127"/>
      <c r="DD350" s="127"/>
      <c r="DE350" s="127"/>
      <c r="DF350" s="127"/>
      <c r="DG350" s="127"/>
      <c r="DH350" s="127"/>
      <c r="DI350" s="127"/>
      <c r="DJ350" s="127"/>
      <c r="DK350" s="127"/>
      <c r="DL350" s="127"/>
      <c r="DM350" s="127"/>
      <c r="DN350" s="127"/>
      <c r="DO350" s="127"/>
      <c r="DP350" s="127"/>
      <c r="DQ350" s="127"/>
      <c r="DR350" s="127"/>
      <c r="DS350" s="127"/>
      <c r="DT350" s="127"/>
      <c r="DU350" s="127"/>
      <c r="DV350" s="127"/>
      <c r="DW350" s="127"/>
      <c r="DX350" s="127"/>
      <c r="DY350" s="127"/>
      <c r="DZ350" s="127"/>
      <c r="EA350" s="127"/>
      <c r="EB350" s="127"/>
      <c r="EC350" s="127"/>
      <c r="ED350" s="127"/>
      <c r="EE350" s="127"/>
      <c r="EF350" s="127"/>
      <c r="EG350" s="127"/>
      <c r="EH350" s="127"/>
      <c r="EI350" s="127"/>
      <c r="EJ350" s="127"/>
      <c r="EK350" s="127"/>
      <c r="EL350" s="127"/>
      <c r="EM350" s="127"/>
      <c r="EN350" s="127"/>
      <c r="EO350" s="127"/>
      <c r="EP350" s="127"/>
      <c r="EQ350" s="127"/>
      <c r="ER350" s="127"/>
      <c r="ES350" s="127"/>
      <c r="ET350" s="127"/>
      <c r="EU350" s="127"/>
      <c r="EV350" s="127"/>
      <c r="EW350" s="127"/>
      <c r="EX350" s="127"/>
      <c r="EY350" s="127"/>
      <c r="EZ350" s="127"/>
      <c r="FA350" s="127"/>
      <c r="FB350" s="127"/>
      <c r="FC350" s="127"/>
      <c r="FD350" s="127"/>
      <c r="FE350" s="127"/>
      <c r="FF350" s="127"/>
      <c r="FG350" s="127"/>
      <c r="FH350" s="127"/>
      <c r="FI350" s="127"/>
      <c r="FJ350" s="127"/>
      <c r="FK350" s="127"/>
      <c r="FL350" s="127"/>
    </row>
    <row r="351" spans="1:168" s="58" customFormat="1" ht="4.9000000000000004" customHeight="1" thickBot="1">
      <c r="A351" s="641"/>
      <c r="B351" s="642" t="s">
        <v>181</v>
      </c>
      <c r="C351" s="642" t="s">
        <v>138</v>
      </c>
      <c r="D351" s="642" t="s">
        <v>181</v>
      </c>
      <c r="E351" s="642" t="s">
        <v>181</v>
      </c>
      <c r="F351" s="642" t="s">
        <v>181</v>
      </c>
      <c r="G351" s="642" t="s">
        <v>181</v>
      </c>
      <c r="H351" s="642" t="s">
        <v>181</v>
      </c>
      <c r="I351" s="642"/>
      <c r="J351" s="642"/>
      <c r="K351" s="642"/>
      <c r="L351" s="642"/>
      <c r="M351" s="642" t="s">
        <v>181</v>
      </c>
      <c r="N351" s="642" t="s">
        <v>181</v>
      </c>
      <c r="O351" s="642" t="s">
        <v>181</v>
      </c>
      <c r="P351" s="79" t="s">
        <v>181</v>
      </c>
      <c r="Q351" s="80" t="s">
        <v>181</v>
      </c>
      <c r="R351" s="80" t="s">
        <v>181</v>
      </c>
      <c r="S351" s="80" t="s">
        <v>181</v>
      </c>
      <c r="T351" s="80" t="s">
        <v>181</v>
      </c>
      <c r="U351" s="403" t="s">
        <v>181</v>
      </c>
      <c r="V351" s="403"/>
      <c r="W351" s="403"/>
      <c r="X351" s="403"/>
      <c r="Y351" s="403"/>
      <c r="Z351" s="403"/>
      <c r="AA351" s="403"/>
      <c r="AB351" s="403"/>
      <c r="AC351" s="403"/>
      <c r="AD351" s="80" t="s">
        <v>181</v>
      </c>
      <c r="AE351" s="79" t="s">
        <v>181</v>
      </c>
      <c r="AF351" s="80" t="s">
        <v>181</v>
      </c>
      <c r="AG351" s="80" t="s">
        <v>181</v>
      </c>
      <c r="AH351" s="80" t="s">
        <v>181</v>
      </c>
      <c r="AI351" s="80" t="s">
        <v>181</v>
      </c>
      <c r="AJ351" s="403" t="s">
        <v>181</v>
      </c>
      <c r="AK351" s="403"/>
      <c r="AL351" s="403"/>
      <c r="AM351" s="403"/>
      <c r="AN351" s="403"/>
      <c r="AO351" s="403"/>
      <c r="AP351" s="403"/>
      <c r="AQ351" s="403"/>
      <c r="AR351" s="403"/>
      <c r="AS351" s="80" t="s">
        <v>181</v>
      </c>
      <c r="AT351" s="79" t="s">
        <v>181</v>
      </c>
      <c r="AU351" s="80" t="s">
        <v>181</v>
      </c>
      <c r="AV351" s="80" t="s">
        <v>181</v>
      </c>
      <c r="AW351" s="80" t="s">
        <v>181</v>
      </c>
      <c r="AX351" s="80" t="s">
        <v>181</v>
      </c>
      <c r="AY351" s="403" t="s">
        <v>181</v>
      </c>
      <c r="AZ351" s="403"/>
      <c r="BA351" s="403"/>
      <c r="BB351" s="403"/>
      <c r="BC351" s="403"/>
      <c r="BD351" s="403"/>
      <c r="BE351" s="403"/>
      <c r="BF351" s="403"/>
      <c r="BG351" s="403"/>
      <c r="BH351" s="80" t="s">
        <v>181</v>
      </c>
      <c r="BI351" s="79" t="s">
        <v>181</v>
      </c>
      <c r="BJ351" s="80" t="s">
        <v>181</v>
      </c>
      <c r="BK351" s="80" t="s">
        <v>181</v>
      </c>
      <c r="BL351" s="80" t="s">
        <v>181</v>
      </c>
      <c r="BM351" s="80" t="s">
        <v>181</v>
      </c>
      <c r="BN351" s="403" t="s">
        <v>181</v>
      </c>
      <c r="BO351" s="403"/>
      <c r="BP351" s="403"/>
      <c r="BQ351" s="403"/>
      <c r="BR351" s="403"/>
      <c r="BS351" s="403"/>
      <c r="BT351" s="403"/>
      <c r="BU351" s="403"/>
      <c r="BV351" s="403"/>
      <c r="BW351" s="80" t="s">
        <v>181</v>
      </c>
      <c r="BX351" s="79" t="s">
        <v>181</v>
      </c>
      <c r="BY351" s="80" t="s">
        <v>181</v>
      </c>
      <c r="BZ351" s="80" t="s">
        <v>181</v>
      </c>
      <c r="CA351" s="80" t="s">
        <v>181</v>
      </c>
      <c r="CB351" s="80" t="s">
        <v>181</v>
      </c>
      <c r="CC351" s="403" t="s">
        <v>181</v>
      </c>
      <c r="CD351" s="403"/>
      <c r="CE351" s="403"/>
      <c r="CF351" s="403"/>
      <c r="CG351" s="403"/>
      <c r="CH351" s="403"/>
      <c r="CI351" s="403"/>
      <c r="CJ351" s="403"/>
      <c r="CK351" s="403"/>
      <c r="CL351" s="80" t="s">
        <v>181</v>
      </c>
      <c r="CM351" s="199" t="s">
        <v>181</v>
      </c>
      <c r="CN351" s="196"/>
      <c r="CO351" s="196"/>
      <c r="CP351" s="671" t="s">
        <v>181</v>
      </c>
      <c r="CQ351" s="189" t="s">
        <v>181</v>
      </c>
      <c r="CR351" s="729"/>
      <c r="CS351" s="56" t="s">
        <v>181</v>
      </c>
      <c r="CT351" s="127"/>
      <c r="CU351" s="127"/>
      <c r="CV351" s="127"/>
      <c r="CW351" s="127"/>
      <c r="CX351" s="127"/>
      <c r="CY351" s="127"/>
      <c r="CZ351" s="127"/>
      <c r="DA351" s="127"/>
      <c r="DB351" s="127"/>
      <c r="DC351" s="127"/>
      <c r="DD351" s="127"/>
      <c r="DE351" s="127"/>
      <c r="DF351" s="127"/>
      <c r="DG351" s="127"/>
      <c r="DH351" s="127"/>
      <c r="DI351" s="127"/>
      <c r="DJ351" s="127"/>
      <c r="DK351" s="127"/>
      <c r="DL351" s="127"/>
      <c r="DM351" s="127"/>
      <c r="DN351" s="127"/>
      <c r="DO351" s="127"/>
      <c r="DP351" s="127"/>
      <c r="DQ351" s="127"/>
      <c r="DR351" s="127"/>
      <c r="DS351" s="127"/>
      <c r="DT351" s="127"/>
      <c r="DU351" s="127"/>
      <c r="DV351" s="127"/>
      <c r="DW351" s="127"/>
      <c r="DX351" s="127"/>
      <c r="DY351" s="127"/>
      <c r="DZ351" s="127"/>
      <c r="EA351" s="127"/>
      <c r="EB351" s="127"/>
      <c r="EC351" s="127"/>
      <c r="ED351" s="127"/>
      <c r="EE351" s="127"/>
      <c r="EF351" s="127"/>
      <c r="EG351" s="127"/>
      <c r="EH351" s="127"/>
      <c r="EI351" s="127"/>
      <c r="EJ351" s="127"/>
      <c r="EK351" s="127"/>
      <c r="EL351" s="127"/>
      <c r="EM351" s="127"/>
      <c r="EN351" s="127"/>
      <c r="EO351" s="127"/>
      <c r="EP351" s="127"/>
      <c r="EQ351" s="127"/>
      <c r="ER351" s="127"/>
      <c r="ES351" s="127"/>
      <c r="ET351" s="127"/>
      <c r="EU351" s="127"/>
      <c r="EV351" s="127"/>
      <c r="EW351" s="127"/>
      <c r="EX351" s="127"/>
      <c r="EY351" s="127"/>
      <c r="EZ351" s="127"/>
      <c r="FA351" s="127"/>
      <c r="FB351" s="127"/>
      <c r="FC351" s="127"/>
      <c r="FD351" s="127"/>
      <c r="FE351" s="127"/>
      <c r="FF351" s="127"/>
      <c r="FG351" s="127"/>
      <c r="FH351" s="127"/>
      <c r="FI351" s="127"/>
      <c r="FJ351" s="127"/>
      <c r="FK351" s="127"/>
      <c r="FL351" s="127"/>
    </row>
    <row r="352" spans="1:168" s="58" customFormat="1" ht="10.15" customHeight="1" thickBot="1">
      <c r="A352" s="127"/>
      <c r="B352" s="127"/>
      <c r="C352" s="127"/>
      <c r="D352" s="127"/>
      <c r="E352" s="127"/>
      <c r="F352" s="127"/>
      <c r="G352" s="127"/>
      <c r="H352" s="127"/>
      <c r="I352" s="127"/>
      <c r="J352" s="127"/>
      <c r="K352" s="127"/>
      <c r="L352" s="127"/>
      <c r="M352" s="127"/>
      <c r="N352" s="127"/>
      <c r="O352" s="127"/>
      <c r="P352" s="127"/>
      <c r="Q352" s="127"/>
      <c r="R352" s="127"/>
      <c r="S352" s="127"/>
      <c r="T352" s="127"/>
      <c r="U352" s="174"/>
      <c r="V352" s="174"/>
      <c r="W352" s="174"/>
      <c r="X352" s="174"/>
      <c r="Y352" s="174"/>
      <c r="Z352" s="174"/>
      <c r="AA352" s="174"/>
      <c r="AB352" s="174"/>
      <c r="AC352" s="174"/>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c r="CL352" s="127"/>
      <c r="CM352" s="127"/>
      <c r="CN352" s="127"/>
      <c r="CO352" s="127"/>
      <c r="CP352" s="127"/>
      <c r="CQ352" s="127"/>
      <c r="CR352" s="127"/>
      <c r="CS352" s="127"/>
      <c r="CT352" s="127"/>
      <c r="CU352" s="127"/>
      <c r="CV352" s="127"/>
      <c r="CW352" s="127"/>
      <c r="CX352" s="127"/>
      <c r="CY352" s="127"/>
      <c r="CZ352" s="127"/>
      <c r="DA352" s="127"/>
      <c r="DB352" s="127"/>
      <c r="DC352" s="127"/>
      <c r="DD352" s="127"/>
      <c r="DE352" s="127"/>
      <c r="DF352" s="127"/>
      <c r="DG352" s="127"/>
      <c r="DH352" s="127"/>
      <c r="DI352" s="127"/>
      <c r="DJ352" s="127"/>
      <c r="DK352" s="127"/>
      <c r="DL352" s="127"/>
      <c r="DM352" s="127"/>
      <c r="DN352" s="127"/>
      <c r="DO352" s="127"/>
      <c r="DP352" s="127"/>
      <c r="DQ352" s="127"/>
      <c r="DR352" s="127"/>
      <c r="DS352" s="127"/>
      <c r="DT352" s="127"/>
      <c r="DU352" s="127"/>
      <c r="DV352" s="127"/>
      <c r="DW352" s="127"/>
      <c r="DX352" s="127"/>
      <c r="DY352" s="127"/>
      <c r="DZ352" s="127"/>
      <c r="EA352" s="127"/>
      <c r="EB352" s="127"/>
      <c r="EC352" s="127"/>
      <c r="ED352" s="127"/>
      <c r="EE352" s="127"/>
      <c r="EF352" s="127"/>
      <c r="EG352" s="127"/>
      <c r="EH352" s="127"/>
      <c r="EI352" s="127"/>
      <c r="EJ352" s="127"/>
      <c r="EK352" s="127"/>
      <c r="EL352" s="127"/>
      <c r="EM352" s="127"/>
      <c r="EN352" s="127"/>
      <c r="EO352" s="127"/>
      <c r="EP352" s="127"/>
      <c r="EQ352" s="127"/>
      <c r="ER352" s="127"/>
      <c r="ES352" s="127"/>
      <c r="ET352" s="127"/>
      <c r="EU352" s="127"/>
      <c r="EV352" s="127"/>
      <c r="EW352" s="127"/>
      <c r="EX352" s="127"/>
      <c r="EY352" s="127"/>
      <c r="EZ352" s="127"/>
      <c r="FA352" s="127"/>
      <c r="FB352" s="127"/>
      <c r="FC352" s="127"/>
      <c r="FD352" s="127"/>
      <c r="FE352" s="127"/>
      <c r="FF352" s="127"/>
      <c r="FG352" s="127"/>
      <c r="FH352" s="127"/>
      <c r="FI352" s="127"/>
      <c r="FJ352" s="127"/>
      <c r="FK352" s="127"/>
      <c r="FL352" s="127"/>
    </row>
    <row r="353" spans="1:168" s="58" customFormat="1" ht="20.25" customHeight="1">
      <c r="A353" s="127"/>
      <c r="B353" s="127"/>
      <c r="C353" s="127"/>
      <c r="D353" s="127"/>
      <c r="E353" s="127"/>
      <c r="F353" s="127"/>
      <c r="G353" s="127"/>
      <c r="H353" s="127"/>
      <c r="I353" s="127"/>
      <c r="J353" s="127"/>
      <c r="K353" s="127"/>
      <c r="L353" s="127"/>
      <c r="M353" s="127"/>
      <c r="N353" s="127"/>
      <c r="O353" s="127"/>
      <c r="P353" s="127"/>
      <c r="Q353" s="127"/>
      <c r="R353" s="127"/>
      <c r="S353" s="127"/>
      <c r="T353" s="127"/>
      <c r="U353" s="174"/>
      <c r="V353" s="174"/>
      <c r="W353" s="174"/>
      <c r="X353" s="174"/>
      <c r="Y353" s="174"/>
      <c r="Z353" s="174"/>
      <c r="AA353" s="174"/>
      <c r="AB353" s="174"/>
      <c r="AC353" s="174"/>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c r="CL353" s="127"/>
      <c r="CM353" s="127"/>
      <c r="CN353" s="127"/>
      <c r="CO353" s="127"/>
      <c r="CP353" s="175" t="s">
        <v>254</v>
      </c>
      <c r="CQ353" s="127"/>
      <c r="CR353" s="127"/>
      <c r="CS353" s="127"/>
      <c r="CT353" s="127"/>
      <c r="CU353" s="127"/>
      <c r="CV353" s="127"/>
      <c r="CW353" s="127"/>
      <c r="CX353" s="127"/>
      <c r="CY353" s="127"/>
      <c r="CZ353" s="127"/>
      <c r="DA353" s="127"/>
      <c r="DB353" s="127"/>
      <c r="DC353" s="127"/>
      <c r="DD353" s="127"/>
      <c r="DE353" s="127"/>
      <c r="DF353" s="127"/>
      <c r="DG353" s="127"/>
      <c r="DH353" s="127"/>
      <c r="DI353" s="127"/>
      <c r="DJ353" s="127"/>
      <c r="DK353" s="127"/>
      <c r="DL353" s="127"/>
      <c r="DM353" s="127"/>
      <c r="DN353" s="127"/>
      <c r="DO353" s="127"/>
      <c r="DP353" s="127"/>
      <c r="DQ353" s="127"/>
      <c r="DR353" s="127"/>
      <c r="DS353" s="127"/>
      <c r="DT353" s="127"/>
      <c r="DU353" s="127"/>
      <c r="DV353" s="127"/>
      <c r="DW353" s="127"/>
      <c r="DX353" s="127"/>
      <c r="DY353" s="127"/>
      <c r="DZ353" s="127"/>
      <c r="EA353" s="127"/>
      <c r="EB353" s="127"/>
      <c r="EC353" s="127"/>
      <c r="ED353" s="127"/>
      <c r="EE353" s="127"/>
      <c r="EF353" s="127"/>
      <c r="EG353" s="127"/>
      <c r="EH353" s="127"/>
      <c r="EI353" s="127"/>
      <c r="EJ353" s="127"/>
      <c r="EK353" s="127"/>
      <c r="EL353" s="127"/>
      <c r="EM353" s="127"/>
      <c r="EN353" s="127"/>
      <c r="EO353" s="127"/>
      <c r="EP353" s="127"/>
      <c r="EQ353" s="127"/>
      <c r="ER353" s="127"/>
      <c r="ES353" s="127"/>
      <c r="ET353" s="127"/>
      <c r="EU353" s="127"/>
      <c r="EV353" s="127"/>
      <c r="EW353" s="127"/>
      <c r="EX353" s="127"/>
      <c r="EY353" s="127"/>
      <c r="EZ353" s="127"/>
      <c r="FA353" s="127"/>
      <c r="FB353" s="127"/>
      <c r="FC353" s="127"/>
      <c r="FD353" s="127"/>
      <c r="FE353" s="127"/>
      <c r="FF353" s="127"/>
      <c r="FG353" s="127"/>
      <c r="FH353" s="127"/>
      <c r="FI353" s="127"/>
      <c r="FJ353" s="127"/>
      <c r="FK353" s="127"/>
      <c r="FL353" s="127"/>
    </row>
    <row r="354" spans="1:168" s="58" customFormat="1" ht="20.25" customHeight="1" thickBot="1">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c r="CL354" s="127"/>
      <c r="CM354" s="127"/>
      <c r="CN354" s="127"/>
      <c r="CO354" s="127"/>
      <c r="CP354" s="684">
        <f>'Initial Information'!E16</f>
        <v>0</v>
      </c>
      <c r="CQ354" s="127"/>
      <c r="CR354" s="127"/>
      <c r="CS354" s="127"/>
      <c r="CT354" s="127"/>
      <c r="CU354" s="127"/>
      <c r="CV354" s="127"/>
      <c r="CW354" s="127"/>
      <c r="CX354" s="127"/>
      <c r="CY354" s="127"/>
      <c r="CZ354" s="127"/>
      <c r="DA354" s="127"/>
      <c r="DB354" s="127"/>
      <c r="DC354" s="127"/>
      <c r="DD354" s="127"/>
      <c r="DE354" s="127"/>
      <c r="DF354" s="127"/>
      <c r="DG354" s="127"/>
      <c r="DH354" s="127"/>
      <c r="DI354" s="127"/>
      <c r="DJ354" s="127"/>
      <c r="DK354" s="127"/>
      <c r="DL354" s="127"/>
      <c r="DM354" s="127"/>
      <c r="DN354" s="127"/>
      <c r="DO354" s="127"/>
      <c r="DP354" s="127"/>
      <c r="DQ354" s="127"/>
      <c r="DR354" s="127"/>
      <c r="DS354" s="127"/>
      <c r="DT354" s="127"/>
      <c r="DU354" s="127"/>
      <c r="DV354" s="127"/>
      <c r="DW354" s="127"/>
      <c r="DX354" s="127"/>
      <c r="DY354" s="127"/>
      <c r="DZ354" s="127"/>
      <c r="EA354" s="127"/>
      <c r="EB354" s="127"/>
      <c r="EC354" s="127"/>
      <c r="ED354" s="127"/>
      <c r="EE354" s="127"/>
      <c r="EF354" s="127"/>
      <c r="EG354" s="127"/>
      <c r="EH354" s="127"/>
      <c r="EI354" s="127"/>
      <c r="EJ354" s="127"/>
      <c r="EK354" s="127"/>
      <c r="EL354" s="127"/>
      <c r="EM354" s="127"/>
      <c r="EN354" s="127"/>
      <c r="EO354" s="127"/>
      <c r="EP354" s="127"/>
      <c r="EQ354" s="127"/>
      <c r="ER354" s="127"/>
      <c r="ES354" s="127"/>
      <c r="ET354" s="127"/>
      <c r="EU354" s="127"/>
      <c r="EV354" s="127"/>
      <c r="EW354" s="127"/>
      <c r="EX354" s="127"/>
      <c r="EY354" s="127"/>
      <c r="EZ354" s="127"/>
      <c r="FA354" s="127"/>
      <c r="FB354" s="127"/>
      <c r="FC354" s="127"/>
      <c r="FD354" s="127"/>
      <c r="FE354" s="127"/>
      <c r="FF354" s="127"/>
      <c r="FG354" s="127"/>
      <c r="FH354" s="127"/>
      <c r="FI354" s="127"/>
      <c r="FJ354" s="127"/>
      <c r="FK354" s="127"/>
      <c r="FL354" s="127"/>
    </row>
    <row r="355" spans="1:168" s="58" customFormat="1" ht="10.15" customHeight="1" thickBot="1">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c r="CL355" s="127"/>
      <c r="CM355" s="127"/>
      <c r="CN355" s="127"/>
      <c r="CO355" s="127"/>
      <c r="CP355" s="127"/>
      <c r="CQ355" s="127"/>
      <c r="CR355" s="127"/>
      <c r="CS355" s="127"/>
      <c r="CT355" s="127"/>
      <c r="CU355" s="127"/>
      <c r="CV355" s="127"/>
      <c r="CW355" s="127"/>
      <c r="CX355" s="127"/>
      <c r="CY355" s="127"/>
      <c r="CZ355" s="127"/>
      <c r="DA355" s="127"/>
      <c r="DB355" s="127"/>
      <c r="DC355" s="127"/>
      <c r="DD355" s="127"/>
      <c r="DE355" s="127"/>
      <c r="DF355" s="127"/>
      <c r="DG355" s="127"/>
      <c r="DH355" s="127"/>
      <c r="DI355" s="127"/>
      <c r="DJ355" s="127"/>
      <c r="DK355" s="127"/>
      <c r="DL355" s="127"/>
      <c r="DM355" s="127"/>
      <c r="DN355" s="127"/>
      <c r="DO355" s="127"/>
      <c r="DP355" s="127"/>
      <c r="DQ355" s="127"/>
      <c r="DR355" s="127"/>
      <c r="DS355" s="127"/>
      <c r="DT355" s="127"/>
      <c r="DU355" s="127"/>
      <c r="DV355" s="127"/>
      <c r="DW355" s="127"/>
      <c r="DX355" s="127"/>
      <c r="DY355" s="127"/>
      <c r="DZ355" s="127"/>
      <c r="EA355" s="127"/>
      <c r="EB355" s="127"/>
      <c r="EC355" s="127"/>
      <c r="ED355" s="127"/>
      <c r="EE355" s="127"/>
      <c r="EF355" s="127"/>
      <c r="EG355" s="127"/>
      <c r="EH355" s="127"/>
      <c r="EI355" s="127"/>
      <c r="EJ355" s="127"/>
      <c r="EK355" s="127"/>
      <c r="EL355" s="127"/>
      <c r="EM355" s="127"/>
      <c r="EN355" s="127"/>
      <c r="EO355" s="127"/>
      <c r="EP355" s="127"/>
      <c r="EQ355" s="127"/>
      <c r="ER355" s="127"/>
      <c r="ES355" s="127"/>
      <c r="ET355" s="127"/>
      <c r="EU355" s="127"/>
      <c r="EV355" s="127"/>
      <c r="EW355" s="127"/>
      <c r="EX355" s="127"/>
      <c r="EY355" s="127"/>
      <c r="EZ355" s="127"/>
      <c r="FA355" s="127"/>
      <c r="FB355" s="127"/>
      <c r="FC355" s="127"/>
      <c r="FD355" s="127"/>
      <c r="FE355" s="127"/>
      <c r="FF355" s="127"/>
      <c r="FG355" s="127"/>
      <c r="FH355" s="127"/>
      <c r="FI355" s="127"/>
      <c r="FJ355" s="127"/>
      <c r="FK355" s="127"/>
      <c r="FL355" s="127"/>
    </row>
    <row r="356" spans="1:168" s="58" customFormat="1" ht="39.950000000000003" customHeight="1">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77"/>
      <c r="AE356" s="177"/>
      <c r="AF356" s="177"/>
      <c r="AG356" s="177"/>
      <c r="AH356" s="177"/>
      <c r="AI356" s="177"/>
      <c r="AJ356" s="177"/>
      <c r="AK356" s="177"/>
      <c r="AL356" s="177"/>
      <c r="AM356" s="177"/>
      <c r="AN356" s="177"/>
      <c r="AO356" s="177"/>
      <c r="AP356" s="177"/>
      <c r="AQ356" s="177"/>
      <c r="AR356" s="177"/>
      <c r="AS356" s="177"/>
      <c r="AT356" s="177"/>
      <c r="AU356" s="177"/>
      <c r="AV356" s="177"/>
      <c r="AW356" s="177"/>
      <c r="AX356" s="177"/>
      <c r="AY356" s="177"/>
      <c r="AZ356" s="177"/>
      <c r="BA356" s="177"/>
      <c r="BB356" s="177"/>
      <c r="BC356" s="177"/>
      <c r="BD356" s="177"/>
      <c r="BE356" s="177"/>
      <c r="BF356" s="177"/>
      <c r="BG356" s="177"/>
      <c r="BH356" s="177"/>
      <c r="BI356" s="177"/>
      <c r="BJ356" s="177"/>
      <c r="BK356" s="177"/>
      <c r="BL356" s="177"/>
      <c r="BM356" s="177"/>
      <c r="BN356" s="177"/>
      <c r="BO356" s="177"/>
      <c r="BP356" s="177"/>
      <c r="BQ356" s="177"/>
      <c r="BR356" s="177"/>
      <c r="BS356" s="177"/>
      <c r="BT356" s="177"/>
      <c r="BU356" s="177"/>
      <c r="BV356" s="177"/>
      <c r="BW356" s="177"/>
      <c r="BX356" s="177"/>
      <c r="BY356" s="177"/>
      <c r="BZ356" s="177"/>
      <c r="CA356" s="177"/>
      <c r="CB356" s="177"/>
      <c r="CC356" s="177"/>
      <c r="CD356" s="177"/>
      <c r="CE356" s="177"/>
      <c r="CF356" s="177"/>
      <c r="CG356" s="177"/>
      <c r="CH356" s="177"/>
      <c r="CI356" s="177"/>
      <c r="CJ356" s="177"/>
      <c r="CK356" s="177"/>
      <c r="CL356" s="177"/>
      <c r="CM356" s="127"/>
      <c r="CN356" s="127"/>
      <c r="CO356" s="127"/>
      <c r="CP356" s="175" t="s">
        <v>255</v>
      </c>
      <c r="CQ356" s="127"/>
      <c r="CR356" s="127"/>
      <c r="CS356" s="127"/>
      <c r="CT356" s="127"/>
      <c r="CU356" s="127"/>
      <c r="CV356" s="127"/>
      <c r="CW356" s="127"/>
      <c r="CX356" s="127"/>
      <c r="CY356" s="127"/>
      <c r="CZ356" s="127"/>
      <c r="DA356" s="127"/>
      <c r="DB356" s="127"/>
      <c r="DC356" s="127"/>
      <c r="DD356" s="127"/>
      <c r="DE356" s="127"/>
      <c r="DF356" s="127"/>
      <c r="DG356" s="127"/>
      <c r="DH356" s="127"/>
      <c r="DI356" s="127"/>
      <c r="DJ356" s="127"/>
      <c r="DK356" s="127"/>
      <c r="DL356" s="127"/>
      <c r="DM356" s="127"/>
      <c r="DN356" s="127"/>
      <c r="DO356" s="127"/>
      <c r="DP356" s="127"/>
      <c r="DQ356" s="127"/>
      <c r="DR356" s="127"/>
      <c r="DS356" s="127"/>
      <c r="DT356" s="127"/>
      <c r="DU356" s="127"/>
      <c r="DV356" s="127"/>
      <c r="DW356" s="127"/>
      <c r="DX356" s="127"/>
      <c r="DY356" s="127"/>
      <c r="DZ356" s="127"/>
      <c r="EA356" s="127"/>
      <c r="EB356" s="127"/>
      <c r="EC356" s="127"/>
      <c r="ED356" s="127"/>
      <c r="EE356" s="127"/>
      <c r="EF356" s="127"/>
      <c r="EG356" s="127"/>
      <c r="EH356" s="127"/>
      <c r="EI356" s="127"/>
      <c r="EJ356" s="127"/>
      <c r="EK356" s="127"/>
      <c r="EL356" s="127"/>
      <c r="EM356" s="127"/>
      <c r="EN356" s="127"/>
      <c r="EO356" s="127"/>
      <c r="EP356" s="127"/>
      <c r="EQ356" s="127"/>
      <c r="ER356" s="127"/>
      <c r="ES356" s="127"/>
      <c r="ET356" s="127"/>
      <c r="EU356" s="127"/>
      <c r="EV356" s="127"/>
      <c r="EW356" s="127"/>
      <c r="EX356" s="127"/>
      <c r="EY356" s="127"/>
      <c r="EZ356" s="127"/>
      <c r="FA356" s="127"/>
      <c r="FB356" s="127"/>
      <c r="FC356" s="127"/>
      <c r="FD356" s="127"/>
      <c r="FE356" s="127"/>
      <c r="FF356" s="127"/>
      <c r="FG356" s="127"/>
      <c r="FH356" s="127"/>
      <c r="FI356" s="127"/>
      <c r="FJ356" s="127"/>
      <c r="FK356" s="127"/>
      <c r="FL356" s="127"/>
    </row>
    <row r="357" spans="1:168" s="58" customFormat="1" ht="40.15" customHeight="1" thickBot="1">
      <c r="A357" s="273"/>
      <c r="B357" s="282"/>
      <c r="C357" s="282"/>
      <c r="D357" s="282"/>
      <c r="E357" s="282"/>
      <c r="F357" s="282"/>
      <c r="G357" s="282"/>
      <c r="H357" s="282"/>
      <c r="I357" s="282"/>
      <c r="J357" s="282"/>
      <c r="K357" s="282"/>
      <c r="L357" s="282"/>
      <c r="M357" s="282"/>
      <c r="N357" s="282"/>
      <c r="O357" s="282"/>
      <c r="P357" s="282"/>
      <c r="Q357" s="282"/>
      <c r="R357" s="282"/>
      <c r="S357" s="282"/>
      <c r="T357" s="282"/>
      <c r="U357" s="586"/>
      <c r="V357" s="586"/>
      <c r="W357" s="586"/>
      <c r="X357" s="586"/>
      <c r="Y357" s="586"/>
      <c r="Z357" s="586"/>
      <c r="AA357" s="586"/>
      <c r="AB357" s="586"/>
      <c r="AC357" s="586"/>
      <c r="AD357" s="282"/>
      <c r="AE357" s="282"/>
      <c r="AF357" s="282"/>
      <c r="AG357" s="282"/>
      <c r="AH357" s="282"/>
      <c r="AI357" s="282"/>
      <c r="AJ357" s="282"/>
      <c r="AK357" s="282"/>
      <c r="AL357" s="282"/>
      <c r="AM357" s="282"/>
      <c r="AN357" s="282"/>
      <c r="AO357" s="282"/>
      <c r="AP357" s="282"/>
      <c r="AQ357" s="282"/>
      <c r="AR357" s="282"/>
      <c r="AS357" s="282"/>
      <c r="AT357" s="282"/>
      <c r="AU357" s="282"/>
      <c r="AV357" s="282"/>
      <c r="AW357" s="282"/>
      <c r="AX357" s="282"/>
      <c r="AY357" s="282"/>
      <c r="AZ357" s="282"/>
      <c r="BA357" s="282"/>
      <c r="BB357" s="282"/>
      <c r="BC357" s="282"/>
      <c r="BD357" s="282"/>
      <c r="BE357" s="282"/>
      <c r="BF357" s="282"/>
      <c r="BG357" s="282"/>
      <c r="BH357" s="282"/>
      <c r="BI357" s="282"/>
      <c r="BJ357" s="282"/>
      <c r="BK357" s="282"/>
      <c r="BL357" s="282"/>
      <c r="BM357" s="282"/>
      <c r="BN357" s="282"/>
      <c r="BO357" s="282"/>
      <c r="BP357" s="282"/>
      <c r="BQ357" s="282"/>
      <c r="BR357" s="282"/>
      <c r="BS357" s="282"/>
      <c r="BT357" s="282"/>
      <c r="BU357" s="282"/>
      <c r="BV357" s="282"/>
      <c r="BW357" s="282"/>
      <c r="BX357" s="282"/>
      <c r="BY357" s="282"/>
      <c r="BZ357" s="282"/>
      <c r="CA357" s="282"/>
      <c r="CB357" s="282"/>
      <c r="CC357" s="282"/>
      <c r="CD357" s="282"/>
      <c r="CE357" s="282"/>
      <c r="CF357" s="282"/>
      <c r="CG357" s="282"/>
      <c r="CH357" s="282"/>
      <c r="CI357" s="282"/>
      <c r="CJ357" s="282"/>
      <c r="CK357" s="282"/>
      <c r="CL357" s="282"/>
      <c r="CM357" s="127"/>
      <c r="CN357" s="127"/>
      <c r="CO357" s="127"/>
      <c r="CP357" s="684">
        <f>CP354-CP350</f>
        <v>0</v>
      </c>
      <c r="CQ357" s="127"/>
      <c r="CR357" s="127"/>
      <c r="CS357" s="127"/>
      <c r="CT357" s="127"/>
      <c r="CU357" s="127"/>
      <c r="CV357" s="127"/>
      <c r="CW357" s="127"/>
      <c r="CX357" s="127"/>
      <c r="CY357" s="127"/>
      <c r="CZ357" s="127"/>
      <c r="DA357" s="127"/>
      <c r="DB357" s="127"/>
      <c r="DC357" s="127"/>
      <c r="DD357" s="127"/>
      <c r="DE357" s="127"/>
      <c r="DF357" s="127"/>
      <c r="DG357" s="127"/>
      <c r="DH357" s="127"/>
      <c r="DI357" s="127"/>
      <c r="DJ357" s="127"/>
      <c r="DK357" s="127"/>
      <c r="DL357" s="127"/>
      <c r="DM357" s="127"/>
      <c r="DN357" s="127"/>
      <c r="DO357" s="127"/>
      <c r="DP357" s="127"/>
      <c r="DQ357" s="127"/>
      <c r="DR357" s="127"/>
      <c r="DS357" s="127"/>
      <c r="DT357" s="127"/>
      <c r="DU357" s="127"/>
      <c r="DV357" s="127"/>
      <c r="DW357" s="127"/>
      <c r="DX357" s="127"/>
      <c r="DY357" s="127"/>
      <c r="DZ357" s="127"/>
      <c r="EA357" s="127"/>
      <c r="EB357" s="127"/>
      <c r="EC357" s="127"/>
      <c r="ED357" s="127"/>
      <c r="EE357" s="127"/>
      <c r="EF357" s="127"/>
      <c r="EG357" s="127"/>
      <c r="EH357" s="127"/>
      <c r="EI357" s="127"/>
      <c r="EJ357" s="127"/>
      <c r="EK357" s="127"/>
      <c r="EL357" s="127"/>
      <c r="EM357" s="127"/>
      <c r="EN357" s="127"/>
      <c r="EO357" s="127"/>
      <c r="EP357" s="127"/>
      <c r="EQ357" s="127"/>
      <c r="ER357" s="127"/>
      <c r="ES357" s="127"/>
      <c r="ET357" s="127"/>
      <c r="EU357" s="127"/>
      <c r="EV357" s="127"/>
      <c r="EW357" s="127"/>
      <c r="EX357" s="127"/>
      <c r="EY357" s="127"/>
      <c r="EZ357" s="127"/>
      <c r="FA357" s="127"/>
      <c r="FB357" s="127"/>
      <c r="FC357" s="127"/>
      <c r="FD357" s="127"/>
      <c r="FE357" s="127"/>
      <c r="FF357" s="127"/>
      <c r="FG357" s="127"/>
      <c r="FH357" s="127"/>
      <c r="FI357" s="127"/>
      <c r="FJ357" s="127"/>
      <c r="FK357" s="127"/>
      <c r="FL357" s="127"/>
    </row>
    <row r="358" spans="1:168" s="58" customFormat="1" ht="10.15" customHeight="1" thickBot="1">
      <c r="A358" s="178"/>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c r="BR358" s="179"/>
      <c r="BS358" s="179"/>
      <c r="BT358" s="179"/>
      <c r="BU358" s="179"/>
      <c r="BV358" s="179"/>
      <c r="BW358" s="179"/>
      <c r="BX358" s="179"/>
      <c r="BY358" s="179"/>
      <c r="BZ358" s="179"/>
      <c r="CA358" s="179"/>
      <c r="CB358" s="179"/>
      <c r="CC358" s="179"/>
      <c r="CD358" s="179"/>
      <c r="CE358" s="179"/>
      <c r="CF358" s="179"/>
      <c r="CG358" s="179"/>
      <c r="CH358" s="179"/>
      <c r="CI358" s="179"/>
      <c r="CJ358" s="179"/>
      <c r="CK358" s="179"/>
      <c r="CL358" s="179"/>
      <c r="CM358" s="127"/>
      <c r="CN358" s="127"/>
      <c r="CO358" s="127"/>
      <c r="CP358" s="180"/>
      <c r="CQ358" s="127"/>
      <c r="CR358" s="127"/>
      <c r="CS358" s="127"/>
      <c r="CT358" s="127"/>
      <c r="CU358" s="127"/>
      <c r="CV358" s="127"/>
      <c r="CW358" s="127"/>
      <c r="CX358" s="127"/>
      <c r="CY358" s="127"/>
      <c r="CZ358" s="127"/>
      <c r="DA358" s="127"/>
      <c r="DB358" s="127"/>
      <c r="DC358" s="127"/>
      <c r="DD358" s="127"/>
      <c r="DE358" s="127"/>
      <c r="DF358" s="127"/>
      <c r="DG358" s="127"/>
      <c r="DH358" s="127"/>
      <c r="DI358" s="127"/>
      <c r="DJ358" s="127"/>
      <c r="DK358" s="127"/>
      <c r="DL358" s="127"/>
      <c r="DM358" s="127"/>
      <c r="DN358" s="127"/>
      <c r="DO358" s="127"/>
      <c r="DP358" s="127"/>
      <c r="DQ358" s="127"/>
      <c r="DR358" s="127"/>
      <c r="DS358" s="127"/>
      <c r="DT358" s="127"/>
      <c r="DU358" s="127"/>
      <c r="DV358" s="127"/>
      <c r="DW358" s="127"/>
      <c r="DX358" s="127"/>
      <c r="DY358" s="127"/>
      <c r="DZ358" s="127"/>
      <c r="EA358" s="127"/>
      <c r="EB358" s="127"/>
      <c r="EC358" s="127"/>
      <c r="ED358" s="127"/>
      <c r="EE358" s="127"/>
      <c r="EF358" s="127"/>
      <c r="EG358" s="127"/>
      <c r="EH358" s="127"/>
      <c r="EI358" s="127"/>
      <c r="EJ358" s="127"/>
      <c r="EK358" s="127"/>
      <c r="EL358" s="127"/>
      <c r="EM358" s="127"/>
      <c r="EN358" s="127"/>
      <c r="EO358" s="127"/>
      <c r="EP358" s="127"/>
      <c r="EQ358" s="127"/>
      <c r="ER358" s="127"/>
      <c r="ES358" s="127"/>
      <c r="ET358" s="127"/>
      <c r="EU358" s="127"/>
      <c r="EV358" s="127"/>
      <c r="EW358" s="127"/>
      <c r="EX358" s="127"/>
      <c r="EY358" s="127"/>
      <c r="EZ358" s="127"/>
      <c r="FA358" s="127"/>
      <c r="FB358" s="127"/>
      <c r="FC358" s="127"/>
      <c r="FD358" s="127"/>
      <c r="FE358" s="127"/>
      <c r="FF358" s="127"/>
      <c r="FG358" s="127"/>
      <c r="FH358" s="127"/>
      <c r="FI358" s="127"/>
      <c r="FJ358" s="127"/>
      <c r="FK358" s="127"/>
      <c r="FL358" s="127"/>
    </row>
    <row r="359" spans="1:168" s="345" customFormat="1" ht="15.75" hidden="1" customHeight="1" thickBot="1">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c r="CL359" s="127"/>
      <c r="CM359" s="127"/>
      <c r="CN359" s="127"/>
      <c r="CO359" s="127"/>
      <c r="CP359" s="127" t="s">
        <v>1034</v>
      </c>
      <c r="CQ359" s="127"/>
      <c r="CR359" s="127"/>
      <c r="CS359" s="127"/>
    </row>
    <row r="360" spans="1:168" s="345" customFormat="1" ht="15.75" hidden="1" customHeight="1">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c r="CL360" s="127"/>
      <c r="CM360" s="127"/>
      <c r="CN360" s="127"/>
      <c r="CO360" s="127"/>
      <c r="CP360" s="281">
        <f>'Initial Information'!B27</f>
        <v>0</v>
      </c>
      <c r="CQ360" s="127"/>
      <c r="CR360" s="127"/>
      <c r="CS360" s="127"/>
    </row>
    <row r="361" spans="1:168" s="345" customFormat="1" ht="15.75" hidden="1" customHeight="1">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c r="CL361" s="127"/>
      <c r="CM361" s="127"/>
      <c r="CN361" s="127"/>
      <c r="CO361" s="127"/>
      <c r="CP361" s="127"/>
      <c r="CQ361" s="127"/>
      <c r="CR361" s="127"/>
      <c r="CS361" s="127"/>
    </row>
    <row r="362" spans="1:168" s="345" customFormat="1">
      <c r="A362" s="127"/>
      <c r="B362" s="127"/>
      <c r="C362" s="127"/>
      <c r="D362" s="127"/>
      <c r="E362" s="127"/>
      <c r="F362" s="127"/>
      <c r="G362" s="127"/>
      <c r="H362" s="349"/>
      <c r="I362" s="350"/>
      <c r="J362" s="350"/>
      <c r="K362" s="350"/>
      <c r="L362" s="350"/>
      <c r="M362" s="350"/>
      <c r="N362" s="350" t="s">
        <v>329</v>
      </c>
      <c r="O362" s="350"/>
      <c r="P362" s="350"/>
      <c r="Q362" s="350"/>
      <c r="R362" s="350"/>
      <c r="S362" s="350"/>
      <c r="T362" s="350"/>
      <c r="U362" s="685"/>
      <c r="V362" s="685"/>
      <c r="W362" s="685"/>
      <c r="X362" s="685"/>
      <c r="Y362" s="685"/>
      <c r="Z362" s="685"/>
      <c r="AA362" s="685"/>
      <c r="AB362" s="685"/>
      <c r="AC362" s="685">
        <f>ROUND((AC341*$N$363)-AC346,'Initial Information'!$B$27)</f>
        <v>0</v>
      </c>
      <c r="AD362" s="517"/>
      <c r="AE362" s="350"/>
      <c r="AF362" s="350"/>
      <c r="AG362" s="350"/>
      <c r="AH362" s="350"/>
      <c r="AI362" s="350"/>
      <c r="AJ362" s="685"/>
      <c r="AK362" s="685"/>
      <c r="AL362" s="685"/>
      <c r="AM362" s="685"/>
      <c r="AN362" s="685"/>
      <c r="AO362" s="685"/>
      <c r="AP362" s="685"/>
      <c r="AQ362" s="685"/>
      <c r="AR362" s="685">
        <f>ROUND((AR341*$N$363)-AR346,'Initial Information'!$B$27)</f>
        <v>0</v>
      </c>
      <c r="AS362" s="517"/>
      <c r="AT362" s="350"/>
      <c r="AU362" s="350"/>
      <c r="AV362" s="350"/>
      <c r="AW362" s="350"/>
      <c r="AX362" s="350"/>
      <c r="AY362" s="685"/>
      <c r="AZ362" s="685"/>
      <c r="BA362" s="685"/>
      <c r="BB362" s="685"/>
      <c r="BC362" s="685"/>
      <c r="BD362" s="685"/>
      <c r="BE362" s="685"/>
      <c r="BF362" s="685"/>
      <c r="BG362" s="685">
        <f>ROUND((BG341*$N$363)-BG346,'Initial Information'!$B$27)</f>
        <v>0</v>
      </c>
      <c r="BH362" s="517"/>
      <c r="BI362" s="350"/>
      <c r="BJ362" s="350"/>
      <c r="BK362" s="350"/>
      <c r="BL362" s="350"/>
      <c r="BM362" s="350"/>
      <c r="BN362" s="685"/>
      <c r="BO362" s="685"/>
      <c r="BP362" s="685"/>
      <c r="BQ362" s="685"/>
      <c r="BR362" s="685"/>
      <c r="BS362" s="685"/>
      <c r="BT362" s="685"/>
      <c r="BU362" s="685"/>
      <c r="BV362" s="685">
        <f>ROUND((BV341*$N$363)-BV346,'Initial Information'!$B$27)</f>
        <v>0</v>
      </c>
      <c r="BW362" s="517"/>
      <c r="BX362" s="350"/>
      <c r="BY362" s="350"/>
      <c r="BZ362" s="350"/>
      <c r="CA362" s="350"/>
      <c r="CB362" s="350"/>
      <c r="CC362" s="685"/>
      <c r="CD362" s="685"/>
      <c r="CE362" s="685"/>
      <c r="CF362" s="685"/>
      <c r="CG362" s="685"/>
      <c r="CH362" s="685"/>
      <c r="CI362" s="685"/>
      <c r="CJ362" s="685"/>
      <c r="CK362" s="685">
        <f>ROUND((CK341*$N$363)-CK346,'Initial Information'!$B$27)</f>
        <v>0</v>
      </c>
      <c r="CL362" s="517"/>
      <c r="CM362" s="517"/>
      <c r="CN362" s="517"/>
      <c r="CO362" s="517"/>
      <c r="CP362" s="686">
        <f>CK362+BV362+BG362+AR362+AC362</f>
        <v>0</v>
      </c>
      <c r="CQ362" s="127"/>
      <c r="CR362" s="127"/>
      <c r="CS362" s="127"/>
    </row>
    <row r="363" spans="1:168" s="345" customFormat="1" ht="15.75" thickBot="1">
      <c r="A363" s="127"/>
      <c r="B363" s="127"/>
      <c r="C363" s="127"/>
      <c r="D363" s="127"/>
      <c r="E363" s="127"/>
      <c r="F363" s="127"/>
      <c r="G363" s="127"/>
      <c r="H363" s="351" t="s">
        <v>392</v>
      </c>
      <c r="I363" s="881"/>
      <c r="J363" s="881"/>
      <c r="K363" s="881"/>
      <c r="L363" s="881"/>
      <c r="M363" s="352"/>
      <c r="N363" s="353">
        <v>0.505</v>
      </c>
      <c r="O363" s="352"/>
      <c r="P363" s="352"/>
      <c r="Q363" s="352"/>
      <c r="R363" s="352"/>
      <c r="S363" s="352"/>
      <c r="T363" s="352"/>
      <c r="U363" s="352"/>
      <c r="V363" s="352"/>
      <c r="W363" s="352"/>
      <c r="X363" s="352"/>
      <c r="Y363" s="352"/>
      <c r="Z363" s="352"/>
      <c r="AA363" s="352"/>
      <c r="AB363" s="352"/>
      <c r="AC363" s="352"/>
      <c r="AD363" s="352"/>
      <c r="AE363" s="352"/>
      <c r="AF363" s="352"/>
      <c r="AG363" s="352"/>
      <c r="AH363" s="352"/>
      <c r="AI363" s="352"/>
      <c r="AJ363" s="352"/>
      <c r="AK363" s="352"/>
      <c r="AL363" s="352"/>
      <c r="AM363" s="352"/>
      <c r="AN363" s="352"/>
      <c r="AO363" s="352"/>
      <c r="AP363" s="352"/>
      <c r="AQ363" s="352"/>
      <c r="AR363" s="352"/>
      <c r="AS363" s="352"/>
      <c r="AT363" s="352"/>
      <c r="AU363" s="352"/>
      <c r="AV363" s="352"/>
      <c r="AW363" s="352"/>
      <c r="AX363" s="352"/>
      <c r="AY363" s="352"/>
      <c r="AZ363" s="352"/>
      <c r="BA363" s="352"/>
      <c r="BB363" s="352"/>
      <c r="BC363" s="352"/>
      <c r="BD363" s="352"/>
      <c r="BE363" s="352"/>
      <c r="BF363" s="352"/>
      <c r="BG363" s="352"/>
      <c r="BH363" s="352"/>
      <c r="BI363" s="352"/>
      <c r="BJ363" s="352"/>
      <c r="BK363" s="352"/>
      <c r="BL363" s="352"/>
      <c r="BM363" s="352"/>
      <c r="BN363" s="352"/>
      <c r="BO363" s="352"/>
      <c r="BP363" s="352"/>
      <c r="BQ363" s="352"/>
      <c r="BR363" s="352"/>
      <c r="BS363" s="352"/>
      <c r="BT363" s="352"/>
      <c r="BU363" s="352"/>
      <c r="BV363" s="352"/>
      <c r="BW363" s="352"/>
      <c r="BX363" s="352"/>
      <c r="BY363" s="352"/>
      <c r="BZ363" s="352"/>
      <c r="CA363" s="352"/>
      <c r="CB363" s="352"/>
      <c r="CC363" s="352"/>
      <c r="CD363" s="352"/>
      <c r="CE363" s="352"/>
      <c r="CF363" s="352"/>
      <c r="CG363" s="352"/>
      <c r="CH363" s="352"/>
      <c r="CI363" s="352"/>
      <c r="CJ363" s="352"/>
      <c r="CK363" s="352"/>
      <c r="CL363" s="352"/>
      <c r="CM363" s="352"/>
      <c r="CN363" s="352"/>
      <c r="CO363" s="352"/>
      <c r="CP363" s="583"/>
      <c r="CQ363" s="127"/>
      <c r="CR363" s="127"/>
      <c r="CS363" s="127"/>
    </row>
    <row r="364" spans="1:168" s="345" customFormat="1">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c r="CL364" s="127"/>
      <c r="CM364" s="127"/>
      <c r="CN364" s="127"/>
      <c r="CO364" s="127"/>
      <c r="CP364" s="584"/>
      <c r="CQ364" s="127"/>
      <c r="CR364" s="127"/>
      <c r="CS364" s="127"/>
    </row>
    <row r="365" spans="1:168" s="345" customFormat="1">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c r="CL365" s="127"/>
      <c r="CM365" s="127"/>
      <c r="CN365" s="127"/>
      <c r="CO365" s="127"/>
      <c r="CP365" s="127"/>
      <c r="CQ365" s="127"/>
      <c r="CR365" s="127"/>
      <c r="CS365" s="127"/>
    </row>
    <row r="366" spans="1:168" s="345" customFormat="1">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c r="CL366" s="127"/>
      <c r="CM366" s="127"/>
      <c r="CN366" s="127"/>
      <c r="CO366" s="127"/>
      <c r="CP366" s="127"/>
      <c r="CQ366" s="127"/>
      <c r="CR366" s="127"/>
      <c r="CS366" s="127"/>
    </row>
    <row r="367" spans="1:168" s="345" customFormat="1">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c r="CL367" s="127"/>
      <c r="CM367" s="127"/>
      <c r="CN367" s="127"/>
      <c r="CO367" s="127"/>
      <c r="CP367" s="127"/>
      <c r="CQ367" s="127"/>
      <c r="CR367" s="127"/>
      <c r="CS367" s="127"/>
    </row>
    <row r="368" spans="1:168" s="345" customFormat="1">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c r="CL368" s="127"/>
      <c r="CM368" s="127"/>
      <c r="CN368" s="127"/>
      <c r="CO368" s="127"/>
      <c r="CP368" s="127"/>
      <c r="CQ368" s="127"/>
      <c r="CR368" s="127"/>
      <c r="CS368" s="127"/>
    </row>
    <row r="369" spans="1:97" s="345" customFormat="1">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c r="CL369" s="127"/>
      <c r="CM369" s="127"/>
      <c r="CN369" s="127"/>
      <c r="CO369" s="127"/>
      <c r="CP369" s="127"/>
      <c r="CQ369" s="127"/>
      <c r="CR369" s="127"/>
      <c r="CS369" s="127"/>
    </row>
    <row r="370" spans="1:97" s="345" customFormat="1">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c r="CL370" s="127"/>
      <c r="CM370" s="127"/>
      <c r="CN370" s="127"/>
      <c r="CO370" s="127"/>
      <c r="CP370" s="127"/>
      <c r="CQ370" s="127"/>
      <c r="CR370" s="127"/>
      <c r="CS370" s="127"/>
    </row>
    <row r="371" spans="1:97" s="345" customFormat="1">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c r="CL371" s="127"/>
      <c r="CM371" s="127"/>
      <c r="CN371" s="127"/>
      <c r="CO371" s="127"/>
      <c r="CP371" s="127"/>
      <c r="CQ371" s="127"/>
      <c r="CR371" s="127"/>
      <c r="CS371" s="127"/>
    </row>
    <row r="372" spans="1:97" s="345" customFormat="1">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c r="CL372" s="127"/>
      <c r="CM372" s="127"/>
      <c r="CN372" s="127"/>
      <c r="CO372" s="127"/>
      <c r="CP372" s="127"/>
      <c r="CQ372" s="127"/>
      <c r="CR372" s="127"/>
      <c r="CS372" s="127"/>
    </row>
    <row r="373" spans="1:97" s="345" customFormat="1">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c r="CL373" s="127"/>
      <c r="CM373" s="127"/>
      <c r="CN373" s="127"/>
      <c r="CO373" s="127"/>
      <c r="CP373" s="127"/>
      <c r="CQ373" s="127"/>
      <c r="CR373" s="127"/>
      <c r="CS373" s="127"/>
    </row>
    <row r="374" spans="1:97" s="345" customFormat="1">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c r="CL374" s="127"/>
      <c r="CM374" s="127"/>
      <c r="CN374" s="127"/>
      <c r="CO374" s="127"/>
      <c r="CP374" s="127"/>
      <c r="CQ374" s="127"/>
      <c r="CR374" s="127"/>
      <c r="CS374" s="127"/>
    </row>
    <row r="375" spans="1:97" s="345" customFormat="1">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c r="CL375" s="127"/>
      <c r="CM375" s="127"/>
      <c r="CN375" s="127"/>
      <c r="CO375" s="127"/>
      <c r="CP375" s="127"/>
      <c r="CQ375" s="127"/>
      <c r="CR375" s="127"/>
      <c r="CS375" s="127"/>
    </row>
    <row r="376" spans="1:97" s="345" customFormat="1">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c r="CL376" s="127"/>
      <c r="CM376" s="127"/>
      <c r="CN376" s="127"/>
      <c r="CO376" s="127"/>
      <c r="CP376" s="127"/>
      <c r="CQ376" s="127"/>
      <c r="CR376" s="127"/>
      <c r="CS376" s="127"/>
    </row>
    <row r="377" spans="1:97" s="345" customFormat="1">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c r="CL377" s="127"/>
      <c r="CM377" s="127"/>
      <c r="CN377" s="127"/>
      <c r="CO377" s="127"/>
      <c r="CP377" s="127"/>
      <c r="CQ377" s="127"/>
      <c r="CR377" s="127"/>
      <c r="CS377" s="127"/>
    </row>
    <row r="378" spans="1:97" s="345" customFormat="1">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c r="CL378" s="127"/>
      <c r="CM378" s="127"/>
      <c r="CN378" s="127"/>
      <c r="CO378" s="127"/>
      <c r="CP378" s="127"/>
      <c r="CQ378" s="127"/>
      <c r="CR378" s="127"/>
      <c r="CS378" s="127"/>
    </row>
    <row r="379" spans="1:97" s="345" customFormat="1">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c r="CL379" s="127"/>
      <c r="CM379" s="127"/>
      <c r="CN379" s="127"/>
      <c r="CO379" s="127"/>
      <c r="CP379" s="127"/>
      <c r="CQ379" s="127"/>
      <c r="CR379" s="127"/>
      <c r="CS379" s="127"/>
    </row>
    <row r="380" spans="1:97" s="345" customFormat="1">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c r="CL380" s="127"/>
      <c r="CM380" s="127"/>
      <c r="CN380" s="127"/>
      <c r="CO380" s="127"/>
      <c r="CP380" s="127"/>
      <c r="CQ380" s="127"/>
      <c r="CR380" s="127"/>
      <c r="CS380" s="127"/>
    </row>
    <row r="381" spans="1:97" s="345" customFormat="1">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c r="CL381" s="127"/>
      <c r="CM381" s="127"/>
      <c r="CN381" s="127"/>
      <c r="CO381" s="127"/>
      <c r="CP381" s="127"/>
      <c r="CQ381" s="127"/>
      <c r="CR381" s="127"/>
      <c r="CS381" s="127"/>
    </row>
    <row r="382" spans="1:97" s="345" customFormat="1">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c r="CL382" s="127"/>
      <c r="CM382" s="127"/>
      <c r="CN382" s="127"/>
      <c r="CO382" s="127"/>
      <c r="CP382" s="127"/>
      <c r="CQ382" s="127"/>
      <c r="CR382" s="127"/>
      <c r="CS382" s="127"/>
    </row>
    <row r="383" spans="1:97" s="345" customFormat="1">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c r="CL383" s="127"/>
      <c r="CM383" s="127"/>
      <c r="CN383" s="127"/>
      <c r="CO383" s="127"/>
      <c r="CP383" s="127"/>
      <c r="CQ383" s="127"/>
      <c r="CR383" s="127"/>
      <c r="CS383" s="127"/>
    </row>
    <row r="384" spans="1:97" s="345" customFormat="1">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c r="CL384" s="127"/>
      <c r="CM384" s="127"/>
      <c r="CN384" s="127"/>
      <c r="CO384" s="127"/>
      <c r="CP384" s="127"/>
      <c r="CQ384" s="127"/>
      <c r="CR384" s="127"/>
      <c r="CS384" s="127"/>
    </row>
    <row r="385" spans="1:97" s="345" customFormat="1">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c r="CL385" s="127"/>
      <c r="CM385" s="127"/>
      <c r="CN385" s="127"/>
      <c r="CO385" s="127"/>
      <c r="CP385" s="127"/>
      <c r="CQ385" s="127"/>
      <c r="CR385" s="127"/>
      <c r="CS385" s="127"/>
    </row>
    <row r="386" spans="1:97" s="345" customFormat="1">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c r="CL386" s="127"/>
      <c r="CM386" s="127"/>
      <c r="CN386" s="127"/>
      <c r="CO386" s="127"/>
      <c r="CP386" s="127"/>
      <c r="CQ386" s="127"/>
      <c r="CR386" s="127"/>
      <c r="CS386" s="127"/>
    </row>
    <row r="387" spans="1:97" s="345" customFormat="1">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c r="CL387" s="127"/>
      <c r="CM387" s="127"/>
      <c r="CN387" s="127"/>
      <c r="CO387" s="127"/>
      <c r="CP387" s="127"/>
      <c r="CQ387" s="127"/>
      <c r="CR387" s="127"/>
      <c r="CS387" s="127"/>
    </row>
    <row r="388" spans="1:97" s="345" customFormat="1">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c r="CL388" s="127"/>
      <c r="CM388" s="127"/>
      <c r="CN388" s="127"/>
      <c r="CO388" s="127"/>
      <c r="CP388" s="127"/>
      <c r="CQ388" s="127"/>
      <c r="CR388" s="127"/>
      <c r="CS388" s="127"/>
    </row>
    <row r="389" spans="1:97" s="345" customFormat="1">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c r="CL389" s="127"/>
      <c r="CM389" s="127"/>
      <c r="CN389" s="127"/>
      <c r="CO389" s="127"/>
      <c r="CP389" s="127"/>
      <c r="CQ389" s="127"/>
      <c r="CR389" s="127"/>
      <c r="CS389" s="127"/>
    </row>
    <row r="390" spans="1:97" s="345" customFormat="1">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c r="CL390" s="127"/>
      <c r="CM390" s="127"/>
      <c r="CN390" s="127"/>
      <c r="CO390" s="127"/>
      <c r="CP390" s="127"/>
      <c r="CQ390" s="127"/>
      <c r="CR390" s="127"/>
      <c r="CS390" s="127"/>
    </row>
    <row r="391" spans="1:97" s="345" customFormat="1">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c r="CL391" s="127"/>
      <c r="CM391" s="127"/>
      <c r="CN391" s="127"/>
      <c r="CO391" s="127"/>
      <c r="CP391" s="127"/>
      <c r="CQ391" s="127"/>
      <c r="CR391" s="127"/>
      <c r="CS391" s="127"/>
    </row>
    <row r="392" spans="1:97" s="345" customFormat="1">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c r="CL392" s="127"/>
      <c r="CM392" s="127"/>
      <c r="CN392" s="127"/>
      <c r="CO392" s="127"/>
      <c r="CP392" s="127"/>
      <c r="CQ392" s="127"/>
      <c r="CR392" s="127"/>
      <c r="CS392" s="127"/>
    </row>
    <row r="393" spans="1:97" s="345" customFormat="1">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c r="CL393" s="127"/>
      <c r="CM393" s="127"/>
      <c r="CN393" s="127"/>
      <c r="CO393" s="127"/>
      <c r="CP393" s="127"/>
      <c r="CQ393" s="127"/>
      <c r="CR393" s="127"/>
      <c r="CS393" s="127"/>
    </row>
    <row r="394" spans="1:97" s="345" customFormat="1">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c r="CL394" s="127"/>
      <c r="CM394" s="127"/>
      <c r="CN394" s="127"/>
      <c r="CO394" s="127"/>
      <c r="CP394" s="127"/>
      <c r="CQ394" s="127"/>
      <c r="CR394" s="127"/>
      <c r="CS394" s="127"/>
    </row>
    <row r="395" spans="1:97" s="345" customFormat="1">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c r="CL395" s="127"/>
      <c r="CM395" s="127"/>
      <c r="CN395" s="127"/>
      <c r="CO395" s="127"/>
      <c r="CP395" s="127"/>
      <c r="CQ395" s="127"/>
      <c r="CR395" s="127"/>
      <c r="CS395" s="127"/>
    </row>
    <row r="396" spans="1:97" s="345" customFormat="1">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c r="CL396" s="127"/>
      <c r="CM396" s="127"/>
      <c r="CN396" s="127"/>
      <c r="CO396" s="127"/>
      <c r="CP396" s="127"/>
      <c r="CQ396" s="127"/>
      <c r="CR396" s="127"/>
      <c r="CS396" s="127"/>
    </row>
    <row r="397" spans="1:97" s="345" customFormat="1">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c r="CL397" s="127"/>
      <c r="CM397" s="127"/>
      <c r="CN397" s="127"/>
      <c r="CO397" s="127"/>
      <c r="CP397" s="127"/>
      <c r="CQ397" s="127"/>
      <c r="CR397" s="127"/>
      <c r="CS397" s="127"/>
    </row>
    <row r="398" spans="1:97" s="345" customFormat="1">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c r="CL398" s="127"/>
      <c r="CM398" s="127"/>
      <c r="CN398" s="127"/>
      <c r="CO398" s="127"/>
      <c r="CP398" s="127"/>
      <c r="CQ398" s="127"/>
      <c r="CR398" s="127"/>
      <c r="CS398" s="127"/>
    </row>
    <row r="399" spans="1:97" s="345" customFormat="1">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c r="CL399" s="127"/>
      <c r="CM399" s="127"/>
      <c r="CN399" s="127"/>
      <c r="CO399" s="127"/>
      <c r="CP399" s="127"/>
      <c r="CQ399" s="127"/>
      <c r="CR399" s="127"/>
      <c r="CS399" s="127"/>
    </row>
    <row r="400" spans="1:97" s="345" customFormat="1">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c r="CL400" s="127"/>
      <c r="CM400" s="127"/>
      <c r="CN400" s="127"/>
      <c r="CO400" s="127"/>
      <c r="CP400" s="127"/>
      <c r="CQ400" s="127"/>
      <c r="CR400" s="127"/>
      <c r="CS400" s="127"/>
    </row>
    <row r="401" spans="1:97" s="345" customFormat="1">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c r="CL401" s="127"/>
      <c r="CM401" s="127"/>
      <c r="CN401" s="127"/>
      <c r="CO401" s="127"/>
      <c r="CP401" s="127"/>
      <c r="CQ401" s="127"/>
      <c r="CR401" s="127"/>
      <c r="CS401" s="127"/>
    </row>
    <row r="402" spans="1:97" s="345" customFormat="1">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c r="CL402" s="127"/>
      <c r="CM402" s="127"/>
      <c r="CN402" s="127"/>
      <c r="CO402" s="127"/>
      <c r="CP402" s="127"/>
      <c r="CQ402" s="127"/>
      <c r="CR402" s="127"/>
      <c r="CS402" s="127"/>
    </row>
    <row r="403" spans="1:97" s="345" customFormat="1">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c r="CL403" s="127"/>
      <c r="CM403" s="127"/>
      <c r="CN403" s="127"/>
      <c r="CO403" s="127"/>
      <c r="CP403" s="127"/>
      <c r="CQ403" s="127"/>
      <c r="CR403" s="127"/>
      <c r="CS403" s="127"/>
    </row>
    <row r="404" spans="1:97" s="345" customFormat="1">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c r="CL404" s="127"/>
      <c r="CM404" s="127"/>
      <c r="CN404" s="127"/>
      <c r="CO404" s="127"/>
      <c r="CP404" s="127"/>
      <c r="CQ404" s="127"/>
      <c r="CR404" s="127"/>
      <c r="CS404" s="127"/>
    </row>
    <row r="405" spans="1:97" s="345" customFormat="1">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c r="CL405" s="127"/>
      <c r="CM405" s="127"/>
      <c r="CN405" s="127"/>
      <c r="CO405" s="127"/>
      <c r="CP405" s="127"/>
      <c r="CQ405" s="127"/>
      <c r="CR405" s="127"/>
      <c r="CS405" s="127"/>
    </row>
    <row r="406" spans="1:97" s="345" customFormat="1">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c r="CL406" s="127"/>
      <c r="CM406" s="127"/>
      <c r="CN406" s="127"/>
      <c r="CO406" s="127"/>
      <c r="CP406" s="127"/>
      <c r="CQ406" s="127"/>
      <c r="CR406" s="127"/>
      <c r="CS406" s="127"/>
    </row>
    <row r="407" spans="1:97" s="345" customFormat="1">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c r="CL407" s="127"/>
      <c r="CM407" s="127"/>
      <c r="CN407" s="127"/>
      <c r="CO407" s="127"/>
      <c r="CP407" s="127"/>
      <c r="CQ407" s="127"/>
      <c r="CR407" s="127"/>
      <c r="CS407" s="127"/>
    </row>
    <row r="408" spans="1:97" s="345" customFormat="1">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c r="CL408" s="127"/>
      <c r="CM408" s="127"/>
      <c r="CN408" s="127"/>
      <c r="CO408" s="127"/>
      <c r="CP408" s="127"/>
      <c r="CQ408" s="127"/>
      <c r="CR408" s="127"/>
      <c r="CS408" s="127"/>
    </row>
    <row r="409" spans="1:97" s="345" customFormat="1">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c r="CL409" s="127"/>
      <c r="CM409" s="127"/>
      <c r="CN409" s="127"/>
      <c r="CO409" s="127"/>
      <c r="CP409" s="127"/>
      <c r="CQ409" s="127"/>
      <c r="CR409" s="127"/>
      <c r="CS409" s="127"/>
    </row>
    <row r="410" spans="1:97" s="345" customFormat="1">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c r="CL410" s="127"/>
      <c r="CM410" s="127"/>
      <c r="CN410" s="127"/>
      <c r="CO410" s="127"/>
      <c r="CP410" s="127"/>
      <c r="CQ410" s="127"/>
      <c r="CR410" s="127"/>
      <c r="CS410" s="127"/>
    </row>
    <row r="411" spans="1:97" s="345" customFormat="1">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c r="CL411" s="127"/>
      <c r="CM411" s="127"/>
      <c r="CN411" s="127"/>
      <c r="CO411" s="127"/>
      <c r="CP411" s="127"/>
      <c r="CQ411" s="127"/>
      <c r="CR411" s="127"/>
      <c r="CS411" s="127"/>
    </row>
    <row r="412" spans="1:97" s="345" customFormat="1">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c r="CL412" s="127"/>
      <c r="CM412" s="127"/>
      <c r="CN412" s="127"/>
      <c r="CO412" s="127"/>
      <c r="CP412" s="127"/>
      <c r="CQ412" s="127"/>
      <c r="CR412" s="127"/>
      <c r="CS412" s="127"/>
    </row>
    <row r="413" spans="1:97" s="345" customFormat="1">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c r="CL413" s="127"/>
      <c r="CM413" s="127"/>
      <c r="CN413" s="127"/>
      <c r="CO413" s="127"/>
      <c r="CP413" s="127"/>
      <c r="CQ413" s="127"/>
      <c r="CR413" s="127"/>
      <c r="CS413" s="127"/>
    </row>
    <row r="414" spans="1:97" s="345" customFormat="1">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c r="CL414" s="127"/>
      <c r="CM414" s="127"/>
      <c r="CN414" s="127"/>
      <c r="CO414" s="127"/>
      <c r="CP414" s="127"/>
      <c r="CQ414" s="127"/>
      <c r="CR414" s="127"/>
      <c r="CS414" s="127"/>
    </row>
  </sheetData>
  <sheetProtection formatCells="0" formatColumns="0" formatRows="0" insertColumns="0" insertRows="0"/>
  <mergeCells count="790">
    <mergeCell ref="CA297:CC297"/>
    <mergeCell ref="CE297:CI297"/>
    <mergeCell ref="CA298:CC298"/>
    <mergeCell ref="AH330:AJ330"/>
    <mergeCell ref="AL330:AP330"/>
    <mergeCell ref="AH331:AJ331"/>
    <mergeCell ref="AW330:AY330"/>
    <mergeCell ref="BA330:BE330"/>
    <mergeCell ref="AW331:AY331"/>
    <mergeCell ref="BL330:BN330"/>
    <mergeCell ref="BP330:BT330"/>
    <mergeCell ref="BL331:BN331"/>
    <mergeCell ref="CA330:CC330"/>
    <mergeCell ref="CE330:CI330"/>
    <mergeCell ref="CA331:CC331"/>
    <mergeCell ref="AH297:AJ297"/>
    <mergeCell ref="AL297:AP297"/>
    <mergeCell ref="AH298:AJ298"/>
    <mergeCell ref="AW297:AY297"/>
    <mergeCell ref="BA297:BE297"/>
    <mergeCell ref="AW298:AY298"/>
    <mergeCell ref="BL297:BN297"/>
    <mergeCell ref="BP297:BT297"/>
    <mergeCell ref="BL298:BN298"/>
    <mergeCell ref="CA234:CC234"/>
    <mergeCell ref="CA235:CC235"/>
    <mergeCell ref="CA236:CC236"/>
    <mergeCell ref="CA237:CC237"/>
    <mergeCell ref="CA238:CC238"/>
    <mergeCell ref="CA240:CC240"/>
    <mergeCell ref="CE240:CI240"/>
    <mergeCell ref="CA241:CC241"/>
    <mergeCell ref="AH284:AJ284"/>
    <mergeCell ref="AL284:AP284"/>
    <mergeCell ref="AW284:AY284"/>
    <mergeCell ref="BA284:BE284"/>
    <mergeCell ref="BL284:BN284"/>
    <mergeCell ref="BP284:BT284"/>
    <mergeCell ref="CA284:CC284"/>
    <mergeCell ref="CE284:CI284"/>
    <mergeCell ref="BL235:BN235"/>
    <mergeCell ref="BL236:BN236"/>
    <mergeCell ref="BL237:BN237"/>
    <mergeCell ref="BL238:BN238"/>
    <mergeCell ref="BL240:BN240"/>
    <mergeCell ref="BP240:BT240"/>
    <mergeCell ref="BL241:BN241"/>
    <mergeCell ref="BA240:BE240"/>
    <mergeCell ref="BK226:BN226"/>
    <mergeCell ref="BL227:BN227"/>
    <mergeCell ref="BL228:BN228"/>
    <mergeCell ref="BL229:BN229"/>
    <mergeCell ref="BL230:BN230"/>
    <mergeCell ref="BL231:BN231"/>
    <mergeCell ref="BL232:BN232"/>
    <mergeCell ref="BL233:BN233"/>
    <mergeCell ref="BL234:BN234"/>
    <mergeCell ref="AW234:AY234"/>
    <mergeCell ref="AW241:AY241"/>
    <mergeCell ref="AH234:AJ234"/>
    <mergeCell ref="AH235:AJ235"/>
    <mergeCell ref="AH236:AJ236"/>
    <mergeCell ref="AH237:AJ237"/>
    <mergeCell ref="AH238:AJ238"/>
    <mergeCell ref="AH240:AJ240"/>
    <mergeCell ref="AL240:AP240"/>
    <mergeCell ref="AH241:AJ241"/>
    <mergeCell ref="AW235:AY235"/>
    <mergeCell ref="AW236:AY236"/>
    <mergeCell ref="AW237:AY237"/>
    <mergeCell ref="AW238:AY238"/>
    <mergeCell ref="AW240:AY240"/>
    <mergeCell ref="AG226:AJ226"/>
    <mergeCell ref="AH227:AJ227"/>
    <mergeCell ref="AH228:AJ228"/>
    <mergeCell ref="AH229:AJ229"/>
    <mergeCell ref="AH230:AJ230"/>
    <mergeCell ref="AH231:AJ231"/>
    <mergeCell ref="AH232:AJ232"/>
    <mergeCell ref="AH233:AJ233"/>
    <mergeCell ref="BZ226:CC226"/>
    <mergeCell ref="CA227:CC227"/>
    <mergeCell ref="CA228:CC228"/>
    <mergeCell ref="CA229:CC229"/>
    <mergeCell ref="CA230:CC230"/>
    <mergeCell ref="CA231:CC231"/>
    <mergeCell ref="CA232:CC232"/>
    <mergeCell ref="CA233:CC233"/>
    <mergeCell ref="AV226:AY226"/>
    <mergeCell ref="AW227:AY227"/>
    <mergeCell ref="AW228:AY228"/>
    <mergeCell ref="AW229:AY229"/>
    <mergeCell ref="AW230:AY230"/>
    <mergeCell ref="AW231:AY231"/>
    <mergeCell ref="AW232:AY232"/>
    <mergeCell ref="AW233:AY233"/>
    <mergeCell ref="CA206:CC206"/>
    <mergeCell ref="CA207:CC207"/>
    <mergeCell ref="CA208:CC208"/>
    <mergeCell ref="CA209:CC209"/>
    <mergeCell ref="CA210:CC210"/>
    <mergeCell ref="CA211:CC211"/>
    <mergeCell ref="CA212:CC212"/>
    <mergeCell ref="CA213:CC213"/>
    <mergeCell ref="CA214:CC214"/>
    <mergeCell ref="BL212:BN212"/>
    <mergeCell ref="BL213:BN213"/>
    <mergeCell ref="BL214:BN214"/>
    <mergeCell ref="BL215:BN215"/>
    <mergeCell ref="BL216:BN216"/>
    <mergeCell ref="BL217:BN217"/>
    <mergeCell ref="BL220:BN220"/>
    <mergeCell ref="BP220:BT220"/>
    <mergeCell ref="BL221:BN221"/>
    <mergeCell ref="AW212:AY212"/>
    <mergeCell ref="AW213:AY213"/>
    <mergeCell ref="AW214:AY214"/>
    <mergeCell ref="AW215:AY215"/>
    <mergeCell ref="AW216:AY216"/>
    <mergeCell ref="AW217:AY217"/>
    <mergeCell ref="AW220:AY220"/>
    <mergeCell ref="BA220:BE220"/>
    <mergeCell ref="AW221:AY221"/>
    <mergeCell ref="AH212:AJ212"/>
    <mergeCell ref="AH213:AJ213"/>
    <mergeCell ref="AH214:AJ214"/>
    <mergeCell ref="AH215:AJ215"/>
    <mergeCell ref="AH216:AJ216"/>
    <mergeCell ref="AH217:AJ217"/>
    <mergeCell ref="AH220:AJ220"/>
    <mergeCell ref="AL220:AP220"/>
    <mergeCell ref="AH221:AJ221"/>
    <mergeCell ref="CE199:CI199"/>
    <mergeCell ref="CA200:CC200"/>
    <mergeCell ref="AG205:AJ205"/>
    <mergeCell ref="AH206:AJ206"/>
    <mergeCell ref="AH207:AJ207"/>
    <mergeCell ref="AH208:AJ208"/>
    <mergeCell ref="AH209:AJ209"/>
    <mergeCell ref="AH210:AJ210"/>
    <mergeCell ref="AH211:AJ211"/>
    <mergeCell ref="AV205:AY205"/>
    <mergeCell ref="AW206:AY206"/>
    <mergeCell ref="AW207:AY207"/>
    <mergeCell ref="AW208:AY208"/>
    <mergeCell ref="AW209:AY209"/>
    <mergeCell ref="AW210:AY210"/>
    <mergeCell ref="AW211:AY211"/>
    <mergeCell ref="BK205:BN205"/>
    <mergeCell ref="BL206:BN206"/>
    <mergeCell ref="BL207:BN207"/>
    <mergeCell ref="BL208:BN208"/>
    <mergeCell ref="BL209:BN209"/>
    <mergeCell ref="BL210:BN210"/>
    <mergeCell ref="BL211:BN211"/>
    <mergeCell ref="BZ205:CC205"/>
    <mergeCell ref="CA192:CC192"/>
    <mergeCell ref="CA195:CC195"/>
    <mergeCell ref="CA196:CC196"/>
    <mergeCell ref="CA197:CC197"/>
    <mergeCell ref="CA199:CC199"/>
    <mergeCell ref="BK179:BN179"/>
    <mergeCell ref="BL180:BN180"/>
    <mergeCell ref="BL181:BN181"/>
    <mergeCell ref="BL182:BN182"/>
    <mergeCell ref="BL185:BN185"/>
    <mergeCell ref="BZ179:CC179"/>
    <mergeCell ref="CA180:CC180"/>
    <mergeCell ref="CA181:CC181"/>
    <mergeCell ref="CA182:CC182"/>
    <mergeCell ref="CA185:CC185"/>
    <mergeCell ref="CA186:CC186"/>
    <mergeCell ref="CA187:CC187"/>
    <mergeCell ref="CA190:CC190"/>
    <mergeCell ref="CA191:CC191"/>
    <mergeCell ref="BL186:BN186"/>
    <mergeCell ref="BL187:BN187"/>
    <mergeCell ref="BL190:BN190"/>
    <mergeCell ref="BL191:BN191"/>
    <mergeCell ref="AW186:AY186"/>
    <mergeCell ref="AW187:AY187"/>
    <mergeCell ref="AW190:AY190"/>
    <mergeCell ref="AW191:AY191"/>
    <mergeCell ref="AW192:AY192"/>
    <mergeCell ref="AG179:AJ179"/>
    <mergeCell ref="AH180:AJ180"/>
    <mergeCell ref="AH181:AJ181"/>
    <mergeCell ref="AH182:AJ182"/>
    <mergeCell ref="AH185:AJ185"/>
    <mergeCell ref="AH186:AJ186"/>
    <mergeCell ref="AH187:AJ187"/>
    <mergeCell ref="AH190:AJ190"/>
    <mergeCell ref="AH191:AJ191"/>
    <mergeCell ref="C316:N316"/>
    <mergeCell ref="C317:N317"/>
    <mergeCell ref="C318:N318"/>
    <mergeCell ref="AH200:AJ200"/>
    <mergeCell ref="AV179:AY179"/>
    <mergeCell ref="AW180:AY180"/>
    <mergeCell ref="AW181:AY181"/>
    <mergeCell ref="AW182:AY182"/>
    <mergeCell ref="AW185:AY185"/>
    <mergeCell ref="A300:O300"/>
    <mergeCell ref="P300:AD300"/>
    <mergeCell ref="AE300:AS300"/>
    <mergeCell ref="AT300:BH300"/>
    <mergeCell ref="P243:AD243"/>
    <mergeCell ref="AE243:AS243"/>
    <mergeCell ref="AT243:BH243"/>
    <mergeCell ref="C292:D292"/>
    <mergeCell ref="C293:D293"/>
    <mergeCell ref="C294:D294"/>
    <mergeCell ref="C295:D295"/>
    <mergeCell ref="A245:N245"/>
    <mergeCell ref="A246:N246"/>
    <mergeCell ref="H229:N229"/>
    <mergeCell ref="H230:N230"/>
    <mergeCell ref="C248:D248"/>
    <mergeCell ref="C251:D251"/>
    <mergeCell ref="C254:D254"/>
    <mergeCell ref="BI300:BW300"/>
    <mergeCell ref="BX300:CL300"/>
    <mergeCell ref="CM300:CQ300"/>
    <mergeCell ref="A333:O333"/>
    <mergeCell ref="P333:AD333"/>
    <mergeCell ref="AE333:AS333"/>
    <mergeCell ref="AT333:BH333"/>
    <mergeCell ref="BI333:BW333"/>
    <mergeCell ref="BX333:CL333"/>
    <mergeCell ref="CM333:CQ333"/>
    <mergeCell ref="C305:N305"/>
    <mergeCell ref="C306:N306"/>
    <mergeCell ref="C307:N307"/>
    <mergeCell ref="C308:N308"/>
    <mergeCell ref="C309:N309"/>
    <mergeCell ref="C310:N310"/>
    <mergeCell ref="C311:N311"/>
    <mergeCell ref="C312:N312"/>
    <mergeCell ref="C313:N313"/>
    <mergeCell ref="C314:N314"/>
    <mergeCell ref="C315:N315"/>
    <mergeCell ref="H73:J73"/>
    <mergeCell ref="C74:F74"/>
    <mergeCell ref="H74:J74"/>
    <mergeCell ref="BI243:BW243"/>
    <mergeCell ref="BX243:CL243"/>
    <mergeCell ref="CM243:CQ243"/>
    <mergeCell ref="A287:O287"/>
    <mergeCell ref="P287:AD287"/>
    <mergeCell ref="AE287:AS287"/>
    <mergeCell ref="AT287:BH287"/>
    <mergeCell ref="BI287:BW287"/>
    <mergeCell ref="BX287:CL287"/>
    <mergeCell ref="CM287:CQ287"/>
    <mergeCell ref="AH285:AJ285"/>
    <mergeCell ref="AW285:AY285"/>
    <mergeCell ref="BL285:BN285"/>
    <mergeCell ref="CA285:CC285"/>
    <mergeCell ref="C266:D266"/>
    <mergeCell ref="C269:D269"/>
    <mergeCell ref="C272:D272"/>
    <mergeCell ref="C275:D275"/>
    <mergeCell ref="C278:D278"/>
    <mergeCell ref="C281:D281"/>
    <mergeCell ref="C247:D247"/>
    <mergeCell ref="A243:O243"/>
    <mergeCell ref="S231:U231"/>
    <mergeCell ref="S232:U232"/>
    <mergeCell ref="CM40:CQ40"/>
    <mergeCell ref="A58:O58"/>
    <mergeCell ref="P58:AD58"/>
    <mergeCell ref="AE58:AS58"/>
    <mergeCell ref="AT58:BH58"/>
    <mergeCell ref="BI58:BW58"/>
    <mergeCell ref="BX58:CL58"/>
    <mergeCell ref="CM58:CQ58"/>
    <mergeCell ref="A176:O176"/>
    <mergeCell ref="P176:AD176"/>
    <mergeCell ref="AE176:AS176"/>
    <mergeCell ref="AT176:BH176"/>
    <mergeCell ref="BI176:BW176"/>
    <mergeCell ref="BX176:CL176"/>
    <mergeCell ref="CM176:CQ176"/>
    <mergeCell ref="H69:J69"/>
    <mergeCell ref="C71:F71"/>
    <mergeCell ref="H71:J71"/>
    <mergeCell ref="C72:F72"/>
    <mergeCell ref="H72:J72"/>
    <mergeCell ref="C73:F73"/>
    <mergeCell ref="H235:N235"/>
    <mergeCell ref="H236:N236"/>
    <mergeCell ref="H237:N237"/>
    <mergeCell ref="H238:N238"/>
    <mergeCell ref="C226:F226"/>
    <mergeCell ref="H226:N226"/>
    <mergeCell ref="H227:N227"/>
    <mergeCell ref="H234:N234"/>
    <mergeCell ref="C232:F232"/>
    <mergeCell ref="C233:F233"/>
    <mergeCell ref="C234:F234"/>
    <mergeCell ref="C235:F235"/>
    <mergeCell ref="C236:F236"/>
    <mergeCell ref="C237:F237"/>
    <mergeCell ref="H231:N231"/>
    <mergeCell ref="H232:N232"/>
    <mergeCell ref="H233:N233"/>
    <mergeCell ref="C213:N213"/>
    <mergeCell ref="S213:U213"/>
    <mergeCell ref="C214:N214"/>
    <mergeCell ref="S214:U214"/>
    <mergeCell ref="C215:N215"/>
    <mergeCell ref="S215:U215"/>
    <mergeCell ref="R226:U226"/>
    <mergeCell ref="S227:U227"/>
    <mergeCell ref="S228:U228"/>
    <mergeCell ref="C227:F227"/>
    <mergeCell ref="C228:F228"/>
    <mergeCell ref="H228:N228"/>
    <mergeCell ref="A223:O223"/>
    <mergeCell ref="P223:AD223"/>
    <mergeCell ref="C216:N216"/>
    <mergeCell ref="S216:U216"/>
    <mergeCell ref="C217:N217"/>
    <mergeCell ref="S217:U217"/>
    <mergeCell ref="AE223:AS223"/>
    <mergeCell ref="AT223:BH223"/>
    <mergeCell ref="BI223:BW223"/>
    <mergeCell ref="BX223:CL223"/>
    <mergeCell ref="CM223:CQ223"/>
    <mergeCell ref="CA215:CC215"/>
    <mergeCell ref="CA216:CC216"/>
    <mergeCell ref="CA217:CC217"/>
    <mergeCell ref="CA220:CC220"/>
    <mergeCell ref="CE220:CI220"/>
    <mergeCell ref="CA221:CC221"/>
    <mergeCell ref="S209:U209"/>
    <mergeCell ref="C210:N210"/>
    <mergeCell ref="S210:U210"/>
    <mergeCell ref="C211:N211"/>
    <mergeCell ref="S211:U211"/>
    <mergeCell ref="C212:N212"/>
    <mergeCell ref="S212:U212"/>
    <mergeCell ref="R205:U205"/>
    <mergeCell ref="C206:N206"/>
    <mergeCell ref="S206:U206"/>
    <mergeCell ref="C207:N207"/>
    <mergeCell ref="S207:U207"/>
    <mergeCell ref="C208:N208"/>
    <mergeCell ref="S208:U208"/>
    <mergeCell ref="C209:N209"/>
    <mergeCell ref="C197:N197"/>
    <mergeCell ref="S197:U197"/>
    <mergeCell ref="C205:N205"/>
    <mergeCell ref="S191:U191"/>
    <mergeCell ref="C192:N192"/>
    <mergeCell ref="S192:U192"/>
    <mergeCell ref="C195:N195"/>
    <mergeCell ref="S195:U195"/>
    <mergeCell ref="C196:N196"/>
    <mergeCell ref="S196:U196"/>
    <mergeCell ref="C194:N194"/>
    <mergeCell ref="A202:O202"/>
    <mergeCell ref="P202:AD202"/>
    <mergeCell ref="S199:U199"/>
    <mergeCell ref="W199:AA199"/>
    <mergeCell ref="S200:U200"/>
    <mergeCell ref="AE202:AS202"/>
    <mergeCell ref="AT202:BH202"/>
    <mergeCell ref="BI202:BW202"/>
    <mergeCell ref="BX202:CL202"/>
    <mergeCell ref="CM202:CQ202"/>
    <mergeCell ref="BA199:BE199"/>
    <mergeCell ref="AW200:AY200"/>
    <mergeCell ref="BL192:BN192"/>
    <mergeCell ref="BL195:BN195"/>
    <mergeCell ref="AW195:AY195"/>
    <mergeCell ref="AW196:AY196"/>
    <mergeCell ref="AW197:AY197"/>
    <mergeCell ref="AW199:AY199"/>
    <mergeCell ref="AH192:AJ192"/>
    <mergeCell ref="AH195:AJ195"/>
    <mergeCell ref="AH196:AJ196"/>
    <mergeCell ref="AH197:AJ197"/>
    <mergeCell ref="AH199:AJ199"/>
    <mergeCell ref="AL199:AP199"/>
    <mergeCell ref="BL196:BN196"/>
    <mergeCell ref="BL197:BN197"/>
    <mergeCell ref="BL199:BN199"/>
    <mergeCell ref="BP199:BT199"/>
    <mergeCell ref="BL200:BN200"/>
    <mergeCell ref="B178:N178"/>
    <mergeCell ref="C186:N186"/>
    <mergeCell ref="C184:N184"/>
    <mergeCell ref="C189:N189"/>
    <mergeCell ref="C185:N185"/>
    <mergeCell ref="C191:N191"/>
    <mergeCell ref="S185:U185"/>
    <mergeCell ref="S186:U186"/>
    <mergeCell ref="C187:N187"/>
    <mergeCell ref="S187:U187"/>
    <mergeCell ref="C190:N190"/>
    <mergeCell ref="S190:U190"/>
    <mergeCell ref="R179:U179"/>
    <mergeCell ref="S180:U180"/>
    <mergeCell ref="C181:N181"/>
    <mergeCell ref="S181:U181"/>
    <mergeCell ref="C182:N182"/>
    <mergeCell ref="S182:U182"/>
    <mergeCell ref="C179:N179"/>
    <mergeCell ref="C180:N180"/>
    <mergeCell ref="B338:N338"/>
    <mergeCell ref="F341:H341"/>
    <mergeCell ref="F342:H342"/>
    <mergeCell ref="C46:N46"/>
    <mergeCell ref="C45:N45"/>
    <mergeCell ref="C44:N44"/>
    <mergeCell ref="C43:D43"/>
    <mergeCell ref="P18:U18"/>
    <mergeCell ref="E20:F20"/>
    <mergeCell ref="S37:U37"/>
    <mergeCell ref="C100:F100"/>
    <mergeCell ref="H139:J139"/>
    <mergeCell ref="A289:N289"/>
    <mergeCell ref="C290:D290"/>
    <mergeCell ref="C291:D291"/>
    <mergeCell ref="C257:D257"/>
    <mergeCell ref="C260:D260"/>
    <mergeCell ref="C263:D263"/>
    <mergeCell ref="S284:U284"/>
    <mergeCell ref="H141:J141"/>
    <mergeCell ref="C142:F142"/>
    <mergeCell ref="A20:D20"/>
    <mergeCell ref="A334:CQ334"/>
    <mergeCell ref="C304:N304"/>
    <mergeCell ref="C53:N53"/>
    <mergeCell ref="C52:N52"/>
    <mergeCell ref="C51:N51"/>
    <mergeCell ref="C50:N50"/>
    <mergeCell ref="C49:N49"/>
    <mergeCell ref="C48:N48"/>
    <mergeCell ref="C47:N47"/>
    <mergeCell ref="A40:O40"/>
    <mergeCell ref="C69:F69"/>
    <mergeCell ref="H63:J63"/>
    <mergeCell ref="H64:J64"/>
    <mergeCell ref="H65:J65"/>
    <mergeCell ref="H66:J66"/>
    <mergeCell ref="H67:J67"/>
    <mergeCell ref="H68:J68"/>
    <mergeCell ref="CS26:CS35"/>
    <mergeCell ref="L26:N26"/>
    <mergeCell ref="L27:N27"/>
    <mergeCell ref="L28:N28"/>
    <mergeCell ref="AH37:AJ37"/>
    <mergeCell ref="AL37:AP37"/>
    <mergeCell ref="AH38:AJ38"/>
    <mergeCell ref="C62:N62"/>
    <mergeCell ref="C238:F238"/>
    <mergeCell ref="C229:F229"/>
    <mergeCell ref="C230:F230"/>
    <mergeCell ref="C231:F231"/>
    <mergeCell ref="H100:J100"/>
    <mergeCell ref="C101:F101"/>
    <mergeCell ref="H101:J101"/>
    <mergeCell ref="C136:N136"/>
    <mergeCell ref="C138:F138"/>
    <mergeCell ref="H138:J138"/>
    <mergeCell ref="C139:F139"/>
    <mergeCell ref="C140:F140"/>
    <mergeCell ref="H140:J140"/>
    <mergeCell ref="C141:F141"/>
    <mergeCell ref="W37:AA37"/>
    <mergeCell ref="S38:U38"/>
    <mergeCell ref="EC18:EG21"/>
    <mergeCell ref="CP21:CP22"/>
    <mergeCell ref="DN18:DR21"/>
    <mergeCell ref="DS18:DW21"/>
    <mergeCell ref="DX18:EB21"/>
    <mergeCell ref="DD18:DH21"/>
    <mergeCell ref="DI18:DM21"/>
    <mergeCell ref="B18:D18"/>
    <mergeCell ref="E18:F18"/>
    <mergeCell ref="CT18:CX21"/>
    <mergeCell ref="CY18:DC21"/>
    <mergeCell ref="Q22:W22"/>
    <mergeCell ref="Y22:AC22"/>
    <mergeCell ref="AF22:AL22"/>
    <mergeCell ref="AN22:AR22"/>
    <mergeCell ref="CT14:EB14"/>
    <mergeCell ref="E16:F16"/>
    <mergeCell ref="H16:N16"/>
    <mergeCell ref="P16:U16"/>
    <mergeCell ref="CT16:EB16"/>
    <mergeCell ref="E6:U6"/>
    <mergeCell ref="AP6:CL17"/>
    <mergeCell ref="M14:Q14"/>
    <mergeCell ref="Q21:AC21"/>
    <mergeCell ref="B8:D8"/>
    <mergeCell ref="E8:U8"/>
    <mergeCell ref="B10:D10"/>
    <mergeCell ref="E10:U10"/>
    <mergeCell ref="B12:D12"/>
    <mergeCell ref="E12:F12"/>
    <mergeCell ref="H12:U12"/>
    <mergeCell ref="E14:F14"/>
    <mergeCell ref="A1:CQ1"/>
    <mergeCell ref="CT1:EG1"/>
    <mergeCell ref="A2:CQ2"/>
    <mergeCell ref="A3:D3"/>
    <mergeCell ref="C4:D4"/>
    <mergeCell ref="E4:U4"/>
    <mergeCell ref="AR4:BS4"/>
    <mergeCell ref="BT4:CQ4"/>
    <mergeCell ref="A302:N302"/>
    <mergeCell ref="C303:D303"/>
    <mergeCell ref="C25:F25"/>
    <mergeCell ref="A24:N24"/>
    <mergeCell ref="L29:N29"/>
    <mergeCell ref="L30:N30"/>
    <mergeCell ref="L31:N31"/>
    <mergeCell ref="L32:N32"/>
    <mergeCell ref="L33:N33"/>
    <mergeCell ref="L34:N34"/>
    <mergeCell ref="L35:N35"/>
    <mergeCell ref="C63:F63"/>
    <mergeCell ref="C64:F64"/>
    <mergeCell ref="C65:F65"/>
    <mergeCell ref="C66:F66"/>
    <mergeCell ref="C67:F67"/>
    <mergeCell ref="C68:F68"/>
    <mergeCell ref="C328:N328"/>
    <mergeCell ref="C319:N319"/>
    <mergeCell ref="C320:N320"/>
    <mergeCell ref="C321:N321"/>
    <mergeCell ref="C322:N322"/>
    <mergeCell ref="C323:N323"/>
    <mergeCell ref="C324:N324"/>
    <mergeCell ref="C325:N325"/>
    <mergeCell ref="C326:N326"/>
    <mergeCell ref="C327:N327"/>
    <mergeCell ref="C75:F75"/>
    <mergeCell ref="H75:J75"/>
    <mergeCell ref="B61:N61"/>
    <mergeCell ref="C35:F35"/>
    <mergeCell ref="H26:J26"/>
    <mergeCell ref="H27:J27"/>
    <mergeCell ref="H28:J28"/>
    <mergeCell ref="H29:J29"/>
    <mergeCell ref="H30:J30"/>
    <mergeCell ref="H31:J31"/>
    <mergeCell ref="H32:J32"/>
    <mergeCell ref="H33:J33"/>
    <mergeCell ref="H34:J34"/>
    <mergeCell ref="H35:J35"/>
    <mergeCell ref="C26:F26"/>
    <mergeCell ref="C27:F27"/>
    <mergeCell ref="C28:F28"/>
    <mergeCell ref="C29:F29"/>
    <mergeCell ref="C30:F30"/>
    <mergeCell ref="C31:F31"/>
    <mergeCell ref="C32:F32"/>
    <mergeCell ref="C33:F33"/>
    <mergeCell ref="C34:F34"/>
    <mergeCell ref="B42:N42"/>
    <mergeCell ref="C76:F76"/>
    <mergeCell ref="H76:J76"/>
    <mergeCell ref="C78:F78"/>
    <mergeCell ref="H78:J78"/>
    <mergeCell ref="C79:F79"/>
    <mergeCell ref="H79:J79"/>
    <mergeCell ref="C80:F80"/>
    <mergeCell ref="H80:J80"/>
    <mergeCell ref="C81:F81"/>
    <mergeCell ref="H81:J81"/>
    <mergeCell ref="C82:F82"/>
    <mergeCell ref="H82:J82"/>
    <mergeCell ref="C83:F83"/>
    <mergeCell ref="H83:J83"/>
    <mergeCell ref="C85:F85"/>
    <mergeCell ref="H85:J85"/>
    <mergeCell ref="C86:F86"/>
    <mergeCell ref="H86:J86"/>
    <mergeCell ref="C87:F87"/>
    <mergeCell ref="H87:J87"/>
    <mergeCell ref="C88:F88"/>
    <mergeCell ref="H88:J88"/>
    <mergeCell ref="C89:F89"/>
    <mergeCell ref="H89:J89"/>
    <mergeCell ref="C90:F90"/>
    <mergeCell ref="H90:J90"/>
    <mergeCell ref="C92:F92"/>
    <mergeCell ref="H92:J92"/>
    <mergeCell ref="C93:F93"/>
    <mergeCell ref="H93:J93"/>
    <mergeCell ref="C94:F94"/>
    <mergeCell ref="H94:J94"/>
    <mergeCell ref="C102:F102"/>
    <mergeCell ref="H102:J102"/>
    <mergeCell ref="C103:F103"/>
    <mergeCell ref="H103:J103"/>
    <mergeCell ref="C104:F104"/>
    <mergeCell ref="H104:J104"/>
    <mergeCell ref="C105:F105"/>
    <mergeCell ref="H105:J105"/>
    <mergeCell ref="C99:N99"/>
    <mergeCell ref="C95:F95"/>
    <mergeCell ref="H95:J95"/>
    <mergeCell ref="C96:F96"/>
    <mergeCell ref="H96:J96"/>
    <mergeCell ref="C97:F97"/>
    <mergeCell ref="H97:J97"/>
    <mergeCell ref="C106:F106"/>
    <mergeCell ref="H106:J106"/>
    <mergeCell ref="C108:F108"/>
    <mergeCell ref="H108:J108"/>
    <mergeCell ref="C109:F109"/>
    <mergeCell ref="H109:J109"/>
    <mergeCell ref="C110:F110"/>
    <mergeCell ref="H110:J110"/>
    <mergeCell ref="C111:F111"/>
    <mergeCell ref="H111:J111"/>
    <mergeCell ref="C112:F112"/>
    <mergeCell ref="H112:J112"/>
    <mergeCell ref="C113:F113"/>
    <mergeCell ref="H113:J113"/>
    <mergeCell ref="C115:F115"/>
    <mergeCell ref="H115:J115"/>
    <mergeCell ref="C116:F116"/>
    <mergeCell ref="H116:J116"/>
    <mergeCell ref="C117:F117"/>
    <mergeCell ref="H117:J117"/>
    <mergeCell ref="C118:F118"/>
    <mergeCell ref="H118:J118"/>
    <mergeCell ref="C119:F119"/>
    <mergeCell ref="H119:J119"/>
    <mergeCell ref="C120:F120"/>
    <mergeCell ref="H120:J120"/>
    <mergeCell ref="C122:F122"/>
    <mergeCell ref="H122:J122"/>
    <mergeCell ref="C123:F123"/>
    <mergeCell ref="H123:J123"/>
    <mergeCell ref="C124:F124"/>
    <mergeCell ref="H124:J124"/>
    <mergeCell ref="C125:F125"/>
    <mergeCell ref="H125:J125"/>
    <mergeCell ref="C126:F126"/>
    <mergeCell ref="H126:J126"/>
    <mergeCell ref="C127:F127"/>
    <mergeCell ref="H127:J127"/>
    <mergeCell ref="C129:F129"/>
    <mergeCell ref="H129:J129"/>
    <mergeCell ref="C130:F130"/>
    <mergeCell ref="H130:J130"/>
    <mergeCell ref="C131:F131"/>
    <mergeCell ref="H131:J131"/>
    <mergeCell ref="C132:F132"/>
    <mergeCell ref="H132:J132"/>
    <mergeCell ref="C133:F133"/>
    <mergeCell ref="H133:J133"/>
    <mergeCell ref="C134:F134"/>
    <mergeCell ref="H134:J134"/>
    <mergeCell ref="C137:F137"/>
    <mergeCell ref="H137:J137"/>
    <mergeCell ref="C145:F145"/>
    <mergeCell ref="H145:J145"/>
    <mergeCell ref="C146:F146"/>
    <mergeCell ref="H146:J146"/>
    <mergeCell ref="C147:F147"/>
    <mergeCell ref="H147:J147"/>
    <mergeCell ref="C148:F148"/>
    <mergeCell ref="H148:J148"/>
    <mergeCell ref="H142:J142"/>
    <mergeCell ref="C143:F143"/>
    <mergeCell ref="H143:J143"/>
    <mergeCell ref="C149:F149"/>
    <mergeCell ref="H149:J149"/>
    <mergeCell ref="C150:F150"/>
    <mergeCell ref="H150:J150"/>
    <mergeCell ref="C152:F152"/>
    <mergeCell ref="H152:J152"/>
    <mergeCell ref="C153:F153"/>
    <mergeCell ref="H153:J153"/>
    <mergeCell ref="C154:F154"/>
    <mergeCell ref="H154:J154"/>
    <mergeCell ref="C166:F166"/>
    <mergeCell ref="H166:J166"/>
    <mergeCell ref="C155:F155"/>
    <mergeCell ref="H155:J155"/>
    <mergeCell ref="C156:F156"/>
    <mergeCell ref="H156:J156"/>
    <mergeCell ref="C157:F157"/>
    <mergeCell ref="H157:J157"/>
    <mergeCell ref="C159:F159"/>
    <mergeCell ref="H159:J159"/>
    <mergeCell ref="C160:F160"/>
    <mergeCell ref="H160:J160"/>
    <mergeCell ref="S173:U173"/>
    <mergeCell ref="W173:AA173"/>
    <mergeCell ref="S174:U174"/>
    <mergeCell ref="S55:U55"/>
    <mergeCell ref="W55:AA55"/>
    <mergeCell ref="S56:U56"/>
    <mergeCell ref="C167:F167"/>
    <mergeCell ref="H167:J167"/>
    <mergeCell ref="C168:F168"/>
    <mergeCell ref="H168:J168"/>
    <mergeCell ref="C169:F169"/>
    <mergeCell ref="H169:J169"/>
    <mergeCell ref="C170:F170"/>
    <mergeCell ref="H170:J170"/>
    <mergeCell ref="C171:F171"/>
    <mergeCell ref="H171:J171"/>
    <mergeCell ref="C161:F161"/>
    <mergeCell ref="H161:J161"/>
    <mergeCell ref="C162:F162"/>
    <mergeCell ref="H162:J162"/>
    <mergeCell ref="C163:F163"/>
    <mergeCell ref="H163:J163"/>
    <mergeCell ref="C164:F164"/>
    <mergeCell ref="H164:J164"/>
    <mergeCell ref="S330:U330"/>
    <mergeCell ref="S331:U331"/>
    <mergeCell ref="W330:AA330"/>
    <mergeCell ref="S297:U297"/>
    <mergeCell ref="W297:AA297"/>
    <mergeCell ref="S298:U298"/>
    <mergeCell ref="S240:U240"/>
    <mergeCell ref="W240:AA240"/>
    <mergeCell ref="S220:U220"/>
    <mergeCell ref="W220:AA220"/>
    <mergeCell ref="S221:U221"/>
    <mergeCell ref="S237:U237"/>
    <mergeCell ref="S238:U238"/>
    <mergeCell ref="S233:U233"/>
    <mergeCell ref="S234:U234"/>
    <mergeCell ref="S235:U235"/>
    <mergeCell ref="S236:U236"/>
    <mergeCell ref="S229:U229"/>
    <mergeCell ref="S230:U230"/>
    <mergeCell ref="W284:AA284"/>
    <mergeCell ref="S285:U285"/>
    <mergeCell ref="S241:U241"/>
    <mergeCell ref="CA173:CC173"/>
    <mergeCell ref="CE173:CI173"/>
    <mergeCell ref="CA174:CC174"/>
    <mergeCell ref="AH55:AJ55"/>
    <mergeCell ref="AL55:AP55"/>
    <mergeCell ref="AH56:AJ56"/>
    <mergeCell ref="AW55:AY55"/>
    <mergeCell ref="BA55:BE55"/>
    <mergeCell ref="AW56:AY56"/>
    <mergeCell ref="AH173:AJ173"/>
    <mergeCell ref="AL173:AP173"/>
    <mergeCell ref="AH174:AJ174"/>
    <mergeCell ref="AW173:AY173"/>
    <mergeCell ref="BA173:BE173"/>
    <mergeCell ref="AW174:AY174"/>
    <mergeCell ref="BL173:BN173"/>
    <mergeCell ref="BP173:BT173"/>
    <mergeCell ref="BL174:BN174"/>
    <mergeCell ref="BL55:BN55"/>
    <mergeCell ref="BP55:BT55"/>
    <mergeCell ref="BL56:BN56"/>
    <mergeCell ref="CA55:CC55"/>
    <mergeCell ref="CE55:CI55"/>
    <mergeCell ref="CA56:CC56"/>
    <mergeCell ref="P40:AD40"/>
    <mergeCell ref="AE40:AS40"/>
    <mergeCell ref="AT40:BH40"/>
    <mergeCell ref="BI40:BW40"/>
    <mergeCell ref="BX40:CL40"/>
    <mergeCell ref="AU22:BA22"/>
    <mergeCell ref="BC22:BG22"/>
    <mergeCell ref="AF21:AR21"/>
    <mergeCell ref="AU21:BG21"/>
    <mergeCell ref="BJ21:BV21"/>
    <mergeCell ref="BJ22:BP22"/>
    <mergeCell ref="BR22:BV22"/>
    <mergeCell ref="BY21:CK21"/>
    <mergeCell ref="BY22:CE22"/>
    <mergeCell ref="CG22:CK22"/>
    <mergeCell ref="AW37:AY37"/>
    <mergeCell ref="BA37:BE37"/>
    <mergeCell ref="AW38:AY38"/>
    <mergeCell ref="CA37:CC37"/>
    <mergeCell ref="CE37:CI37"/>
    <mergeCell ref="CA38:CC38"/>
    <mergeCell ref="BL37:BN37"/>
    <mergeCell ref="BP37:BT37"/>
    <mergeCell ref="BL38:BN38"/>
  </mergeCells>
  <dataValidations count="5">
    <dataValidation type="custom" allowBlank="1" showInputMessage="1" showErrorMessage="1" sqref="N341" xr:uid="{8217C3C7-8133-4A52-A7E7-216EC414173D}">
      <formula1>OR(N341=0, N342=0)</formula1>
    </dataValidation>
    <dataValidation type="custom" allowBlank="1" showInputMessage="1" showErrorMessage="1" sqref="N345" xr:uid="{91F44865-1DA2-4E25-9ADD-B554750FA011}">
      <formula1>OR(N342=0, N345=0)</formula1>
    </dataValidation>
    <dataValidation type="custom" allowBlank="1" showInputMessage="1" showErrorMessage="1" sqref="N342:N343" xr:uid="{D3845CBB-1EF7-454B-9007-68DFBFDFF050}">
      <formula1>OR(N341=0, N342=0)</formula1>
    </dataValidation>
    <dataValidation type="custom" allowBlank="1" showInputMessage="1" showErrorMessage="1" sqref="N344" xr:uid="{4C48DF1D-55D3-4133-88D9-8CD7BC0BF759}">
      <formula1>OR(N342=0, N344=0)</formula1>
    </dataValidation>
    <dataValidation type="list" allowBlank="1" showInputMessage="1" showErrorMessage="1" sqref="Q19" xr:uid="{52D49448-9937-483C-A07A-7EBB3231E563}">
      <formula1>"Yes,No"</formula1>
    </dataValidation>
  </dataValidations>
  <printOptions horizontalCentered="1" verticalCentered="1"/>
  <pageMargins left="0.25" right="0.25" top="0.25" bottom="0.25" header="0.3" footer="0.3"/>
  <pageSetup scale="16"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F11B8-99EE-4DB1-B972-D9E0E5F1BB8D}">
  <sheetPr codeName="Sheet14"/>
  <dimension ref="A1:BY258"/>
  <sheetViews>
    <sheetView workbookViewId="0">
      <selection activeCell="C35" sqref="C35"/>
    </sheetView>
  </sheetViews>
  <sheetFormatPr defaultColWidth="9.140625" defaultRowHeight="16.5"/>
  <cols>
    <col min="1" max="1" width="9.7109375" style="385" customWidth="1"/>
    <col min="2" max="2" width="20.7109375" style="385" customWidth="1"/>
    <col min="3" max="3" width="35.7109375" style="385" customWidth="1"/>
    <col min="4" max="4" width="11.5703125" style="385" bestFit="1" customWidth="1"/>
    <col min="5" max="5" width="8.28515625" style="385" bestFit="1" customWidth="1"/>
    <col min="6" max="6" width="12.7109375" style="385" customWidth="1"/>
    <col min="7" max="7" width="1.7109375" style="385" customWidth="1"/>
    <col min="8" max="8" width="1.7109375" style="385" hidden="1" customWidth="1"/>
    <col min="9" max="9" width="11.5703125" style="385" bestFit="1" customWidth="1"/>
    <col min="10" max="10" width="8.28515625" style="385" bestFit="1" customWidth="1"/>
    <col min="11" max="11" width="12.7109375" style="385" customWidth="1"/>
    <col min="12" max="12" width="1.7109375" style="385" customWidth="1"/>
    <col min="13" max="13" width="1.7109375" style="385" hidden="1" customWidth="1"/>
    <col min="14" max="14" width="11.5703125" style="385" bestFit="1" customWidth="1"/>
    <col min="15" max="15" width="8.28515625" style="385" bestFit="1" customWidth="1"/>
    <col min="16" max="16" width="12.7109375" style="385" customWidth="1"/>
    <col min="17" max="17" width="1.7109375" style="385" customWidth="1"/>
    <col min="18" max="18" width="1.7109375" style="385" hidden="1" customWidth="1"/>
    <col min="19" max="19" width="11.5703125" style="385" bestFit="1" customWidth="1"/>
    <col min="20" max="20" width="8.28515625" style="385" bestFit="1" customWidth="1"/>
    <col min="21" max="21" width="12.7109375" style="385" customWidth="1"/>
    <col min="22" max="22" width="1.7109375" style="385" customWidth="1"/>
    <col min="23" max="23" width="1.7109375" style="385" hidden="1" customWidth="1"/>
    <col min="24" max="24" width="11.5703125" style="385" bestFit="1" customWidth="1"/>
    <col min="25" max="25" width="8.28515625" style="385" bestFit="1" customWidth="1"/>
    <col min="26" max="26" width="12.7109375" style="385" customWidth="1"/>
    <col min="27" max="27" width="1.7109375" style="385" customWidth="1"/>
    <col min="28" max="28" width="1.7109375" style="385" hidden="1" customWidth="1"/>
    <col min="29" max="29" width="11.5703125" style="385" bestFit="1" customWidth="1"/>
    <col min="30" max="30" width="8.28515625" style="385" bestFit="1" customWidth="1"/>
    <col min="31" max="31" width="12.7109375" style="385" customWidth="1"/>
    <col min="32" max="32" width="11.7109375" style="385" customWidth="1"/>
    <col min="33" max="33" width="8.85546875" style="385"/>
    <col min="34" max="34" width="22.28515625" style="385" bestFit="1" customWidth="1"/>
    <col min="35" max="35" width="8.85546875" style="385" customWidth="1"/>
    <col min="36" max="16384" width="9.140625" style="396"/>
  </cols>
  <sheetData>
    <row r="1" spans="1:77" s="385" customFormat="1">
      <c r="A1" s="558" t="s">
        <v>1021</v>
      </c>
      <c r="B1" s="384"/>
      <c r="C1" s="1435" t="s">
        <v>1088</v>
      </c>
      <c r="D1" s="1436"/>
      <c r="E1" s="1436"/>
      <c r="F1" s="1436"/>
      <c r="G1" s="559"/>
      <c r="I1" s="384"/>
      <c r="J1" s="384"/>
      <c r="K1" s="384"/>
      <c r="L1" s="559"/>
      <c r="N1" s="384"/>
      <c r="O1" s="384"/>
      <c r="P1" s="384"/>
      <c r="Q1" s="559"/>
      <c r="S1" s="384"/>
      <c r="T1" s="384"/>
      <c r="U1" s="384"/>
      <c r="V1" s="559"/>
      <c r="X1" s="384"/>
      <c r="Y1" s="384"/>
      <c r="Z1" s="384"/>
      <c r="AA1" s="559"/>
      <c r="AC1" s="384"/>
      <c r="AD1" s="384"/>
      <c r="AE1" s="384"/>
      <c r="AF1" s="559"/>
      <c r="AG1" s="384"/>
      <c r="AH1" s="384"/>
      <c r="AI1" s="559"/>
      <c r="AJ1" s="559"/>
      <c r="AK1" s="559"/>
      <c r="AL1" s="559"/>
      <c r="AM1" s="559"/>
      <c r="AN1" s="559"/>
      <c r="AO1" s="559"/>
      <c r="AP1" s="559"/>
      <c r="AQ1" s="559"/>
      <c r="AR1" s="559"/>
      <c r="AS1" s="559"/>
      <c r="AT1" s="559"/>
      <c r="AU1" s="559"/>
      <c r="AV1" s="559"/>
      <c r="AW1" s="559"/>
      <c r="AX1" s="559"/>
      <c r="AY1" s="559"/>
      <c r="AZ1" s="559"/>
      <c r="BA1" s="559"/>
      <c r="BB1" s="559"/>
      <c r="BC1" s="559"/>
      <c r="BD1" s="559"/>
      <c r="BE1" s="559"/>
      <c r="BF1" s="559"/>
      <c r="BG1" s="559"/>
      <c r="BH1" s="559"/>
      <c r="BI1" s="559"/>
      <c r="BJ1" s="559"/>
      <c r="BK1" s="559"/>
      <c r="BL1" s="559"/>
      <c r="BM1" s="559"/>
      <c r="BN1" s="559"/>
      <c r="BO1" s="559"/>
      <c r="BP1" s="559"/>
      <c r="BQ1" s="559"/>
      <c r="BR1" s="559"/>
      <c r="BS1" s="559"/>
      <c r="BT1" s="559"/>
      <c r="BU1" s="559"/>
      <c r="BV1" s="559"/>
      <c r="BW1" s="559"/>
      <c r="BX1" s="559"/>
      <c r="BY1" s="559"/>
    </row>
    <row r="2" spans="1:77" s="385" customFormat="1" ht="17.25" thickBot="1">
      <c r="A2" s="386" t="s">
        <v>989</v>
      </c>
      <c r="B2" s="386"/>
      <c r="C2" s="386"/>
      <c r="D2" s="1437" t="s">
        <v>0</v>
      </c>
      <c r="E2" s="1438"/>
      <c r="F2" s="1438"/>
      <c r="G2" s="565"/>
      <c r="H2" s="387"/>
      <c r="I2" s="1437" t="s">
        <v>1</v>
      </c>
      <c r="J2" s="1438"/>
      <c r="K2" s="1438"/>
      <c r="L2" s="565"/>
      <c r="M2" s="387"/>
      <c r="N2" s="1437" t="s">
        <v>990</v>
      </c>
      <c r="O2" s="1438"/>
      <c r="P2" s="1438"/>
      <c r="Q2" s="565"/>
      <c r="R2" s="387"/>
      <c r="S2" s="1437" t="s">
        <v>3</v>
      </c>
      <c r="T2" s="1438"/>
      <c r="U2" s="1438"/>
      <c r="V2" s="565"/>
      <c r="W2" s="387"/>
      <c r="X2" s="1437" t="s">
        <v>4</v>
      </c>
      <c r="Y2" s="1438"/>
      <c r="Z2" s="1438"/>
      <c r="AA2" s="565"/>
      <c r="AB2" s="387"/>
      <c r="AC2" s="1437" t="s">
        <v>187</v>
      </c>
      <c r="AD2" s="1438"/>
      <c r="AE2" s="1438"/>
      <c r="AF2" s="565"/>
      <c r="AG2" s="386"/>
      <c r="AH2" s="386" t="s">
        <v>991</v>
      </c>
      <c r="AI2" s="559"/>
      <c r="AJ2" s="559"/>
      <c r="AK2" s="559"/>
      <c r="AL2" s="559"/>
      <c r="AM2" s="559"/>
      <c r="AN2" s="559"/>
      <c r="AO2" s="559"/>
      <c r="AP2" s="559"/>
      <c r="AQ2" s="559"/>
      <c r="AR2" s="559"/>
      <c r="AS2" s="559"/>
      <c r="AT2" s="559"/>
      <c r="AU2" s="559"/>
      <c r="AV2" s="559"/>
      <c r="AW2" s="559"/>
      <c r="AX2" s="559"/>
      <c r="AY2" s="559"/>
      <c r="AZ2" s="559"/>
      <c r="BA2" s="559"/>
      <c r="BB2" s="559"/>
      <c r="BC2" s="559"/>
      <c r="BD2" s="559"/>
      <c r="BE2" s="559"/>
      <c r="BF2" s="559"/>
      <c r="BG2" s="559"/>
      <c r="BH2" s="559"/>
      <c r="BI2" s="559"/>
      <c r="BJ2" s="559"/>
      <c r="BK2" s="559"/>
      <c r="BL2" s="559"/>
      <c r="BM2" s="559"/>
      <c r="BN2" s="559"/>
      <c r="BO2" s="559"/>
      <c r="BP2" s="559"/>
      <c r="BQ2" s="559"/>
      <c r="BR2" s="559"/>
      <c r="BS2" s="559"/>
      <c r="BT2" s="559"/>
      <c r="BU2" s="559"/>
      <c r="BV2" s="559"/>
      <c r="BW2" s="559"/>
      <c r="BX2" s="559"/>
      <c r="BY2" s="559"/>
    </row>
    <row r="3" spans="1:77" s="385" customFormat="1" ht="54.75" thickBot="1">
      <c r="A3" s="386"/>
      <c r="B3" s="386"/>
      <c r="C3" s="386"/>
      <c r="D3" s="388" t="s">
        <v>992</v>
      </c>
      <c r="E3" s="388" t="s">
        <v>993</v>
      </c>
      <c r="F3" s="389" t="s">
        <v>994</v>
      </c>
      <c r="G3" s="565"/>
      <c r="H3" s="387"/>
      <c r="I3" s="388" t="s">
        <v>992</v>
      </c>
      <c r="J3" s="388" t="s">
        <v>993</v>
      </c>
      <c r="K3" s="389" t="s">
        <v>994</v>
      </c>
      <c r="L3" s="565"/>
      <c r="M3" s="387"/>
      <c r="N3" s="388" t="s">
        <v>992</v>
      </c>
      <c r="O3" s="388" t="s">
        <v>993</v>
      </c>
      <c r="P3" s="389" t="s">
        <v>994</v>
      </c>
      <c r="Q3" s="565"/>
      <c r="R3" s="387"/>
      <c r="S3" s="388" t="s">
        <v>992</v>
      </c>
      <c r="T3" s="388" t="s">
        <v>993</v>
      </c>
      <c r="U3" s="389" t="s">
        <v>994</v>
      </c>
      <c r="V3" s="565"/>
      <c r="W3" s="387"/>
      <c r="X3" s="388" t="s">
        <v>992</v>
      </c>
      <c r="Y3" s="388" t="s">
        <v>993</v>
      </c>
      <c r="Z3" s="389" t="s">
        <v>994</v>
      </c>
      <c r="AA3" s="565"/>
      <c r="AB3" s="387"/>
      <c r="AC3" s="388" t="s">
        <v>992</v>
      </c>
      <c r="AD3" s="388" t="s">
        <v>993</v>
      </c>
      <c r="AE3" s="389" t="s">
        <v>994</v>
      </c>
      <c r="AF3" s="387"/>
      <c r="AG3" s="386"/>
      <c r="AH3" s="386"/>
      <c r="AI3" s="559"/>
      <c r="AJ3" s="559"/>
      <c r="AK3" s="559"/>
      <c r="AL3" s="559"/>
      <c r="AM3" s="559"/>
      <c r="AN3" s="559"/>
      <c r="AO3" s="559"/>
      <c r="AP3" s="559"/>
      <c r="AQ3" s="559"/>
      <c r="AR3" s="559"/>
      <c r="AS3" s="559"/>
      <c r="AT3" s="559"/>
      <c r="AU3" s="559"/>
      <c r="AV3" s="559"/>
      <c r="AW3" s="559"/>
      <c r="AX3" s="559"/>
      <c r="AY3" s="559"/>
      <c r="AZ3" s="559"/>
      <c r="BA3" s="559"/>
      <c r="BB3" s="559"/>
      <c r="BC3" s="559"/>
      <c r="BD3" s="559"/>
      <c r="BE3" s="559"/>
      <c r="BF3" s="559"/>
      <c r="BG3" s="559"/>
      <c r="BH3" s="559"/>
      <c r="BI3" s="559"/>
      <c r="BJ3" s="559"/>
      <c r="BK3" s="559"/>
      <c r="BL3" s="559"/>
      <c r="BM3" s="559"/>
      <c r="BN3" s="559"/>
      <c r="BO3" s="559"/>
      <c r="BP3" s="559"/>
      <c r="BQ3" s="559"/>
      <c r="BR3" s="559"/>
      <c r="BS3" s="559"/>
      <c r="BT3" s="559"/>
      <c r="BU3" s="559"/>
      <c r="BV3" s="559"/>
      <c r="BW3" s="559"/>
      <c r="BX3" s="559"/>
      <c r="BY3" s="559"/>
    </row>
    <row r="4" spans="1:77" s="385" customFormat="1">
      <c r="A4" s="559"/>
      <c r="B4" s="559" t="s">
        <v>1022</v>
      </c>
      <c r="C4" s="559"/>
      <c r="D4" s="559"/>
      <c r="E4" s="559"/>
      <c r="F4" s="559"/>
      <c r="G4" s="559"/>
      <c r="H4" s="559"/>
      <c r="I4" s="559"/>
      <c r="J4" s="559"/>
      <c r="K4" s="559"/>
      <c r="L4" s="559"/>
      <c r="M4" s="559"/>
      <c r="N4" s="559"/>
      <c r="O4" s="559"/>
      <c r="P4" s="559"/>
      <c r="Q4" s="559"/>
      <c r="R4" s="559"/>
      <c r="S4" s="559"/>
      <c r="T4" s="559"/>
      <c r="U4" s="559"/>
      <c r="V4" s="559"/>
      <c r="W4" s="559"/>
      <c r="X4" s="559"/>
      <c r="Y4" s="559"/>
      <c r="Z4" s="559"/>
      <c r="AA4" s="559"/>
      <c r="AB4" s="559"/>
      <c r="AC4" s="559"/>
      <c r="AD4" s="559"/>
      <c r="AE4" s="559"/>
      <c r="AF4" s="559"/>
      <c r="AG4" s="559"/>
      <c r="AH4" s="559"/>
      <c r="AI4" s="559"/>
      <c r="AJ4" s="559"/>
      <c r="AK4" s="559"/>
      <c r="AL4" s="559"/>
      <c r="AM4" s="559"/>
      <c r="AN4" s="559"/>
      <c r="AO4" s="559"/>
      <c r="AP4" s="559"/>
      <c r="AQ4" s="559"/>
      <c r="AR4" s="559"/>
      <c r="AS4" s="559"/>
      <c r="AT4" s="559"/>
      <c r="AU4" s="559"/>
      <c r="AV4" s="559"/>
      <c r="AW4" s="559"/>
      <c r="AX4" s="559"/>
      <c r="AY4" s="559"/>
      <c r="AZ4" s="559"/>
      <c r="BA4" s="559"/>
      <c r="BB4" s="559"/>
      <c r="BC4" s="559"/>
      <c r="BD4" s="559"/>
      <c r="BE4" s="559"/>
      <c r="BF4" s="559"/>
      <c r="BG4" s="559"/>
      <c r="BH4" s="559"/>
      <c r="BI4" s="559"/>
      <c r="BJ4" s="559"/>
      <c r="BK4" s="559"/>
      <c r="BL4" s="559"/>
      <c r="BM4" s="559"/>
      <c r="BN4" s="559"/>
      <c r="BO4" s="559"/>
      <c r="BP4" s="559"/>
      <c r="BQ4" s="559"/>
      <c r="BR4" s="559"/>
      <c r="BS4" s="559"/>
      <c r="BT4" s="559"/>
      <c r="BU4" s="559"/>
      <c r="BV4" s="559"/>
      <c r="BW4" s="559"/>
      <c r="BX4" s="559"/>
      <c r="BY4" s="559"/>
    </row>
    <row r="5" spans="1:77" s="385" customFormat="1">
      <c r="A5" s="559"/>
      <c r="B5" s="559"/>
      <c r="C5" s="559">
        <f>'DetailedBudget---TXST'!E4</f>
        <v>0</v>
      </c>
      <c r="D5" s="559"/>
      <c r="E5" s="390">
        <f>'DetailedBudget---TXST'!M24</f>
        <v>0</v>
      </c>
      <c r="F5" s="561">
        <f>'DetailedBudget---TXST'!O24</f>
        <v>0</v>
      </c>
      <c r="G5" s="559"/>
      <c r="H5" s="559"/>
      <c r="I5" s="559"/>
      <c r="J5" s="390">
        <f>'DetailedBudget---TXST'!R24</f>
        <v>0</v>
      </c>
      <c r="K5" s="496">
        <f>'DetailedBudget---TXST'!T24</f>
        <v>0</v>
      </c>
      <c r="L5" s="559"/>
      <c r="M5" s="559"/>
      <c r="N5" s="559"/>
      <c r="O5" s="390">
        <f>'DetailedBudget---TXST'!W24</f>
        <v>0</v>
      </c>
      <c r="P5" s="561">
        <f>'DetailedBudget---TXST'!Y24</f>
        <v>0</v>
      </c>
      <c r="Q5" s="559"/>
      <c r="R5" s="559"/>
      <c r="S5" s="559"/>
      <c r="T5" s="390">
        <f>'DetailedBudget---TXST'!AB24</f>
        <v>0</v>
      </c>
      <c r="U5" s="561">
        <f>'DetailedBudget---TXST'!AD24</f>
        <v>0</v>
      </c>
      <c r="V5" s="559"/>
      <c r="W5" s="559"/>
      <c r="X5" s="559"/>
      <c r="Y5" s="390">
        <f>'DetailedBudget---TXST'!AG24</f>
        <v>0</v>
      </c>
      <c r="Z5" s="496">
        <f>'DetailedBudget---TXST'!AI24</f>
        <v>0</v>
      </c>
      <c r="AA5" s="559"/>
      <c r="AB5" s="559"/>
      <c r="AC5" s="559"/>
      <c r="AD5" s="390">
        <f>'DetailedBudget---TXST'!AL24</f>
        <v>0</v>
      </c>
      <c r="AE5" s="561">
        <f>'DetailedBudget---TXST'!AN24</f>
        <v>0</v>
      </c>
      <c r="AF5" s="559"/>
      <c r="AG5" s="559"/>
      <c r="AH5" s="499">
        <f t="shared" ref="AH5:AH14" si="0">AE5+U5+P5+K5+F5+Z5</f>
        <v>0</v>
      </c>
      <c r="AI5" s="559"/>
      <c r="AJ5" s="559"/>
      <c r="AK5" s="559"/>
      <c r="AL5" s="559"/>
      <c r="AM5" s="559"/>
      <c r="AN5" s="559"/>
      <c r="AO5" s="559"/>
      <c r="AP5" s="559"/>
      <c r="AQ5" s="559"/>
      <c r="AR5" s="559"/>
      <c r="AS5" s="559"/>
      <c r="AT5" s="559"/>
      <c r="AU5" s="559"/>
      <c r="AV5" s="559"/>
      <c r="AW5" s="559"/>
      <c r="AX5" s="559"/>
      <c r="AY5" s="559"/>
      <c r="AZ5" s="559"/>
      <c r="BA5" s="559"/>
      <c r="BB5" s="559"/>
      <c r="BC5" s="559"/>
      <c r="BD5" s="559"/>
      <c r="BE5" s="559"/>
      <c r="BF5" s="559"/>
      <c r="BG5" s="559"/>
      <c r="BH5" s="559"/>
      <c r="BI5" s="559"/>
      <c r="BJ5" s="559"/>
      <c r="BK5" s="559"/>
      <c r="BL5" s="559"/>
      <c r="BM5" s="559"/>
      <c r="BN5" s="559"/>
      <c r="BO5" s="559"/>
      <c r="BP5" s="559"/>
      <c r="BQ5" s="559"/>
      <c r="BR5" s="559"/>
      <c r="BS5" s="559"/>
      <c r="BT5" s="559"/>
      <c r="BU5" s="559"/>
      <c r="BV5" s="559"/>
      <c r="BW5" s="559"/>
      <c r="BX5" s="559"/>
      <c r="BY5" s="559"/>
    </row>
    <row r="6" spans="1:77" s="385" customFormat="1">
      <c r="A6" s="559"/>
      <c r="B6" s="559"/>
      <c r="C6" s="559" t="str">
        <f>_xlfn.CONCAT('DetailedBudget---TXST'!C25,"Co-PI")</f>
        <v>Co-PI</v>
      </c>
      <c r="D6" s="559"/>
      <c r="E6" s="390">
        <f>'DetailedBudget---TXST'!M25</f>
        <v>0</v>
      </c>
      <c r="F6" s="561">
        <f>'DetailedBudget---TXST'!O25</f>
        <v>0</v>
      </c>
      <c r="G6" s="559"/>
      <c r="H6" s="559"/>
      <c r="I6" s="559"/>
      <c r="J6" s="390">
        <f>'DetailedBudget---TXST'!R25</f>
        <v>0</v>
      </c>
      <c r="K6" s="496">
        <f>'DetailedBudget---TXST'!T25</f>
        <v>0</v>
      </c>
      <c r="L6" s="559"/>
      <c r="M6" s="559"/>
      <c r="N6" s="559"/>
      <c r="O6" s="390">
        <f>'DetailedBudget---TXST'!W25</f>
        <v>0</v>
      </c>
      <c r="P6" s="561">
        <f>'DetailedBudget---TXST'!Y25</f>
        <v>0</v>
      </c>
      <c r="Q6" s="559"/>
      <c r="R6" s="559"/>
      <c r="S6" s="559"/>
      <c r="T6" s="390">
        <f>'DetailedBudget---TXST'!AB25</f>
        <v>0</v>
      </c>
      <c r="U6" s="561">
        <f>'DetailedBudget---TXST'!AD25</f>
        <v>0</v>
      </c>
      <c r="V6" s="559"/>
      <c r="W6" s="559"/>
      <c r="X6" s="559"/>
      <c r="Y6" s="390">
        <f>'DetailedBudget---TXST'!AG25</f>
        <v>0</v>
      </c>
      <c r="Z6" s="496">
        <f>'DetailedBudget---TXST'!AI25</f>
        <v>0</v>
      </c>
      <c r="AA6" s="559"/>
      <c r="AB6" s="559"/>
      <c r="AC6" s="559"/>
      <c r="AD6" s="390">
        <f>'DetailedBudget---TXST'!AL25</f>
        <v>0</v>
      </c>
      <c r="AE6" s="561">
        <f>'DetailedBudget---TXST'!AN25</f>
        <v>0</v>
      </c>
      <c r="AF6" s="559"/>
      <c r="AG6" s="559"/>
      <c r="AH6" s="499">
        <f t="shared" si="0"/>
        <v>0</v>
      </c>
      <c r="AI6" s="559"/>
      <c r="AJ6" s="559"/>
      <c r="AK6" s="559"/>
      <c r="AL6" s="559"/>
      <c r="AM6" s="559"/>
      <c r="AN6" s="559"/>
      <c r="AO6" s="559"/>
      <c r="AP6" s="559"/>
      <c r="AQ6" s="559"/>
      <c r="AR6" s="559"/>
      <c r="AS6" s="559"/>
      <c r="AT6" s="559"/>
      <c r="AU6" s="559"/>
      <c r="AV6" s="559"/>
      <c r="AW6" s="559"/>
      <c r="AX6" s="559"/>
      <c r="AY6" s="559"/>
      <c r="AZ6" s="559"/>
      <c r="BA6" s="559"/>
      <c r="BB6" s="559"/>
      <c r="BC6" s="559"/>
      <c r="BD6" s="559"/>
      <c r="BE6" s="559"/>
      <c r="BF6" s="559"/>
      <c r="BG6" s="559"/>
      <c r="BH6" s="559"/>
      <c r="BI6" s="559"/>
      <c r="BJ6" s="559"/>
      <c r="BK6" s="559"/>
      <c r="BL6" s="559"/>
      <c r="BM6" s="559"/>
      <c r="BN6" s="559"/>
      <c r="BO6" s="559"/>
      <c r="BP6" s="559"/>
      <c r="BQ6" s="559"/>
      <c r="BR6" s="559"/>
      <c r="BS6" s="559"/>
      <c r="BT6" s="559"/>
      <c r="BU6" s="559"/>
      <c r="BV6" s="559"/>
      <c r="BW6" s="559"/>
      <c r="BX6" s="559"/>
      <c r="BY6" s="559"/>
    </row>
    <row r="7" spans="1:77" s="385" customFormat="1">
      <c r="A7" s="559"/>
      <c r="B7" s="559"/>
      <c r="C7" s="559" t="str">
        <f>_xlfn.CONCAT('DetailedBudget---TXST'!C26,": ", 'DetailedBudget---TXST'!F25)</f>
        <v xml:space="preserve">: </v>
      </c>
      <c r="D7" s="559"/>
      <c r="E7" s="390">
        <f>'DetailedBudget---TXST'!M26</f>
        <v>0</v>
      </c>
      <c r="F7" s="561">
        <f>'DetailedBudget---TXST'!O26</f>
        <v>0</v>
      </c>
      <c r="G7" s="559"/>
      <c r="H7" s="559"/>
      <c r="I7" s="559"/>
      <c r="J7" s="390">
        <f>'DetailedBudget---TXST'!R26</f>
        <v>0</v>
      </c>
      <c r="K7" s="496">
        <f>'DetailedBudget---TXST'!T26</f>
        <v>0</v>
      </c>
      <c r="L7" s="559"/>
      <c r="M7" s="559"/>
      <c r="N7" s="559"/>
      <c r="O7" s="390">
        <f>'DetailedBudget---TXST'!W26</f>
        <v>0</v>
      </c>
      <c r="P7" s="561">
        <f>'DetailedBudget---TXST'!Y26</f>
        <v>0</v>
      </c>
      <c r="Q7" s="559"/>
      <c r="R7" s="559"/>
      <c r="S7" s="559"/>
      <c r="T7" s="390">
        <f>'DetailedBudget---TXST'!AB26</f>
        <v>0</v>
      </c>
      <c r="U7" s="561">
        <f>'DetailedBudget---TXST'!AD26</f>
        <v>0</v>
      </c>
      <c r="V7" s="559"/>
      <c r="W7" s="559"/>
      <c r="X7" s="559"/>
      <c r="Y7" s="390">
        <f>'DetailedBudget---TXST'!AG26</f>
        <v>0</v>
      </c>
      <c r="Z7" s="496">
        <f>'DetailedBudget---TXST'!AI26</f>
        <v>0</v>
      </c>
      <c r="AA7" s="559"/>
      <c r="AB7" s="559"/>
      <c r="AC7" s="559"/>
      <c r="AD7" s="390">
        <f>'DetailedBudget---TXST'!AL26</f>
        <v>0</v>
      </c>
      <c r="AE7" s="561">
        <f>'DetailedBudget---TXST'!AN26</f>
        <v>0</v>
      </c>
      <c r="AF7" s="559"/>
      <c r="AG7" s="559"/>
      <c r="AH7" s="499">
        <f t="shared" si="0"/>
        <v>0</v>
      </c>
      <c r="AI7" s="559"/>
      <c r="AJ7" s="559"/>
      <c r="AK7" s="559"/>
      <c r="AL7" s="559"/>
      <c r="AM7" s="559"/>
      <c r="AN7" s="559"/>
      <c r="AO7" s="559"/>
      <c r="AP7" s="559"/>
      <c r="AQ7" s="559"/>
      <c r="AR7" s="559"/>
      <c r="AS7" s="559"/>
      <c r="AT7" s="559"/>
      <c r="AU7" s="559"/>
      <c r="AV7" s="559"/>
      <c r="AW7" s="559"/>
      <c r="AX7" s="559"/>
      <c r="AY7" s="559"/>
      <c r="AZ7" s="559"/>
      <c r="BA7" s="559"/>
      <c r="BB7" s="559"/>
      <c r="BC7" s="559"/>
      <c r="BD7" s="559"/>
      <c r="BE7" s="559"/>
      <c r="BF7" s="559"/>
      <c r="BG7" s="559"/>
      <c r="BH7" s="559"/>
      <c r="BI7" s="559"/>
      <c r="BJ7" s="559"/>
      <c r="BK7" s="559"/>
      <c r="BL7" s="559"/>
      <c r="BM7" s="559"/>
      <c r="BN7" s="559"/>
      <c r="BO7" s="559"/>
      <c r="BP7" s="559"/>
      <c r="BQ7" s="559"/>
      <c r="BR7" s="559"/>
      <c r="BS7" s="559"/>
      <c r="BT7" s="559"/>
      <c r="BU7" s="559"/>
      <c r="BV7" s="559"/>
      <c r="BW7" s="559"/>
      <c r="BX7" s="559"/>
      <c r="BY7" s="559"/>
    </row>
    <row r="8" spans="1:77" s="385" customFormat="1">
      <c r="A8" s="559"/>
      <c r="B8" s="559"/>
      <c r="C8" s="559" t="str">
        <f>_xlfn.CONCAT('DetailedBudget---TXST'!C27,": ", 'DetailedBudget---TXST'!F26)</f>
        <v xml:space="preserve">: </v>
      </c>
      <c r="D8" s="559"/>
      <c r="E8" s="390">
        <f>'DetailedBudget---TXST'!M27</f>
        <v>0</v>
      </c>
      <c r="F8" s="561">
        <f>'DetailedBudget---TXST'!O27</f>
        <v>0</v>
      </c>
      <c r="G8" s="559"/>
      <c r="H8" s="559"/>
      <c r="I8" s="559"/>
      <c r="J8" s="390">
        <f>'DetailedBudget---TXST'!R27</f>
        <v>0</v>
      </c>
      <c r="K8" s="496">
        <f>'DetailedBudget---TXST'!T27</f>
        <v>0</v>
      </c>
      <c r="L8" s="559"/>
      <c r="M8" s="559"/>
      <c r="N8" s="559"/>
      <c r="O8" s="390">
        <f>'DetailedBudget---TXST'!W27</f>
        <v>0</v>
      </c>
      <c r="P8" s="561">
        <f>'DetailedBudget---TXST'!Y27</f>
        <v>0</v>
      </c>
      <c r="Q8" s="559"/>
      <c r="R8" s="559"/>
      <c r="S8" s="559"/>
      <c r="T8" s="390">
        <f>'DetailedBudget---TXST'!AB27</f>
        <v>0</v>
      </c>
      <c r="U8" s="561">
        <f>'DetailedBudget---TXST'!AD27</f>
        <v>0</v>
      </c>
      <c r="V8" s="559"/>
      <c r="W8" s="559"/>
      <c r="X8" s="559"/>
      <c r="Y8" s="390">
        <f>'DetailedBudget---TXST'!AG27</f>
        <v>0</v>
      </c>
      <c r="Z8" s="496">
        <f>'DetailedBudget---TXST'!AI27</f>
        <v>0</v>
      </c>
      <c r="AA8" s="559"/>
      <c r="AB8" s="559"/>
      <c r="AC8" s="559"/>
      <c r="AD8" s="390">
        <f>'DetailedBudget---TXST'!AL27</f>
        <v>0</v>
      </c>
      <c r="AE8" s="561">
        <f>'DetailedBudget---TXST'!AN27</f>
        <v>0</v>
      </c>
      <c r="AF8" s="559"/>
      <c r="AG8" s="559"/>
      <c r="AH8" s="499">
        <f t="shared" si="0"/>
        <v>0</v>
      </c>
      <c r="AI8" s="559"/>
      <c r="AJ8" s="559"/>
      <c r="AK8" s="559"/>
      <c r="AL8" s="559"/>
      <c r="AM8" s="559"/>
      <c r="AN8" s="559"/>
      <c r="AO8" s="559"/>
      <c r="AP8" s="559"/>
      <c r="AQ8" s="559"/>
      <c r="AR8" s="559"/>
      <c r="AS8" s="559"/>
      <c r="AT8" s="559"/>
      <c r="AU8" s="559"/>
      <c r="AV8" s="559"/>
      <c r="AW8" s="559"/>
      <c r="AX8" s="559"/>
      <c r="AY8" s="559"/>
      <c r="AZ8" s="559"/>
      <c r="BA8" s="559"/>
      <c r="BB8" s="559"/>
      <c r="BC8" s="559"/>
      <c r="BD8" s="559"/>
      <c r="BE8" s="559"/>
      <c r="BF8" s="559"/>
      <c r="BG8" s="559"/>
      <c r="BH8" s="559"/>
      <c r="BI8" s="559"/>
      <c r="BJ8" s="559"/>
      <c r="BK8" s="559"/>
      <c r="BL8" s="559"/>
      <c r="BM8" s="559"/>
      <c r="BN8" s="559"/>
      <c r="BO8" s="559"/>
      <c r="BP8" s="559"/>
      <c r="BQ8" s="559"/>
      <c r="BR8" s="559"/>
      <c r="BS8" s="559"/>
      <c r="BT8" s="559"/>
      <c r="BU8" s="559"/>
      <c r="BV8" s="559"/>
      <c r="BW8" s="559"/>
      <c r="BX8" s="559"/>
      <c r="BY8" s="559"/>
    </row>
    <row r="9" spans="1:77" s="385" customFormat="1">
      <c r="A9" s="559"/>
      <c r="B9" s="559"/>
      <c r="C9" s="559" t="str">
        <f>_xlfn.CONCAT('DetailedBudget---TXST'!C28,": ", 'DetailedBudget---TXST'!F27)</f>
        <v xml:space="preserve">: </v>
      </c>
      <c r="D9" s="559"/>
      <c r="E9" s="390">
        <f>'DetailedBudget---TXST'!M28</f>
        <v>0</v>
      </c>
      <c r="F9" s="561">
        <f>'DetailedBudget---TXST'!O28</f>
        <v>0</v>
      </c>
      <c r="G9" s="559"/>
      <c r="H9" s="559"/>
      <c r="I9" s="559"/>
      <c r="J9" s="390">
        <f>'DetailedBudget---TXST'!R28</f>
        <v>0</v>
      </c>
      <c r="K9" s="496">
        <f>'DetailedBudget---TXST'!T28</f>
        <v>0</v>
      </c>
      <c r="L9" s="559"/>
      <c r="M9" s="559"/>
      <c r="N9" s="559"/>
      <c r="O9" s="390">
        <f>'DetailedBudget---TXST'!W28</f>
        <v>0</v>
      </c>
      <c r="P9" s="561">
        <f>'DetailedBudget---TXST'!Y28</f>
        <v>0</v>
      </c>
      <c r="Q9" s="559"/>
      <c r="R9" s="559"/>
      <c r="S9" s="559"/>
      <c r="T9" s="390">
        <f>'DetailedBudget---TXST'!AB28</f>
        <v>0</v>
      </c>
      <c r="U9" s="561">
        <f>'DetailedBudget---TXST'!AD28</f>
        <v>0</v>
      </c>
      <c r="V9" s="559"/>
      <c r="W9" s="559"/>
      <c r="X9" s="559"/>
      <c r="Y9" s="390">
        <f>'DetailedBudget---TXST'!AG28</f>
        <v>0</v>
      </c>
      <c r="Z9" s="496">
        <f>'DetailedBudget---TXST'!AI28</f>
        <v>0</v>
      </c>
      <c r="AA9" s="559"/>
      <c r="AB9" s="559"/>
      <c r="AC9" s="559"/>
      <c r="AD9" s="390">
        <f>'DetailedBudget---TXST'!AL28</f>
        <v>0</v>
      </c>
      <c r="AE9" s="561">
        <f>'DetailedBudget---TXST'!AN28</f>
        <v>0</v>
      </c>
      <c r="AF9" s="559"/>
      <c r="AG9" s="559"/>
      <c r="AH9" s="499">
        <f t="shared" si="0"/>
        <v>0</v>
      </c>
      <c r="AI9" s="559"/>
      <c r="AJ9" s="559"/>
      <c r="AK9" s="559"/>
      <c r="AL9" s="559"/>
      <c r="AM9" s="559"/>
      <c r="AN9" s="559"/>
      <c r="AO9" s="559"/>
      <c r="AP9" s="559"/>
      <c r="AQ9" s="559"/>
      <c r="AR9" s="559"/>
      <c r="AS9" s="559"/>
      <c r="AT9" s="559"/>
      <c r="AU9" s="559"/>
      <c r="AV9" s="559"/>
      <c r="AW9" s="559"/>
      <c r="AX9" s="559"/>
      <c r="AY9" s="559"/>
      <c r="AZ9" s="559"/>
      <c r="BA9" s="559"/>
      <c r="BB9" s="559"/>
      <c r="BC9" s="559"/>
      <c r="BD9" s="559"/>
      <c r="BE9" s="559"/>
      <c r="BF9" s="559"/>
      <c r="BG9" s="559"/>
      <c r="BH9" s="559"/>
      <c r="BI9" s="559"/>
      <c r="BJ9" s="559"/>
      <c r="BK9" s="559"/>
      <c r="BL9" s="559"/>
      <c r="BM9" s="559"/>
      <c r="BN9" s="559"/>
      <c r="BO9" s="559"/>
      <c r="BP9" s="559"/>
      <c r="BQ9" s="559"/>
      <c r="BR9" s="559"/>
      <c r="BS9" s="559"/>
      <c r="BT9" s="559"/>
      <c r="BU9" s="559"/>
      <c r="BV9" s="559"/>
      <c r="BW9" s="559"/>
      <c r="BX9" s="559"/>
      <c r="BY9" s="559"/>
    </row>
    <row r="10" spans="1:77" s="385" customFormat="1">
      <c r="A10" s="559"/>
      <c r="B10" s="559"/>
      <c r="C10" s="559" t="str">
        <f>_xlfn.CONCAT('DetailedBudget---TXST'!C29,": ", 'DetailedBudget---TXST'!F28)</f>
        <v xml:space="preserve"> : </v>
      </c>
      <c r="D10" s="559"/>
      <c r="E10" s="390">
        <f>'DetailedBudget---TXST'!M29</f>
        <v>0</v>
      </c>
      <c r="F10" s="561">
        <f>'DetailedBudget---TXST'!O29</f>
        <v>0</v>
      </c>
      <c r="G10" s="559"/>
      <c r="H10" s="559"/>
      <c r="I10" s="559"/>
      <c r="J10" s="390">
        <f>'DetailedBudget---TXST'!R29</f>
        <v>0</v>
      </c>
      <c r="K10" s="496">
        <f>'DetailedBudget---TXST'!T29</f>
        <v>0</v>
      </c>
      <c r="L10" s="559"/>
      <c r="M10" s="559"/>
      <c r="N10" s="559"/>
      <c r="O10" s="390">
        <f>'DetailedBudget---TXST'!W29</f>
        <v>0</v>
      </c>
      <c r="P10" s="561">
        <f>'DetailedBudget---TXST'!Y29</f>
        <v>0</v>
      </c>
      <c r="Q10" s="559"/>
      <c r="R10" s="559"/>
      <c r="S10" s="559"/>
      <c r="T10" s="390">
        <f>'DetailedBudget---TXST'!AB29</f>
        <v>0</v>
      </c>
      <c r="U10" s="561">
        <f>'DetailedBudget---TXST'!AD29</f>
        <v>0</v>
      </c>
      <c r="V10" s="559"/>
      <c r="W10" s="559"/>
      <c r="X10" s="559"/>
      <c r="Y10" s="390">
        <f>'DetailedBudget---TXST'!AG29</f>
        <v>0</v>
      </c>
      <c r="Z10" s="496">
        <f>'DetailedBudget---TXST'!AI29</f>
        <v>0</v>
      </c>
      <c r="AA10" s="559"/>
      <c r="AB10" s="559"/>
      <c r="AC10" s="559"/>
      <c r="AD10" s="390">
        <f>'DetailedBudget---TXST'!AL29</f>
        <v>0</v>
      </c>
      <c r="AE10" s="561">
        <f>'DetailedBudget---TXST'!AN29</f>
        <v>0</v>
      </c>
      <c r="AF10" s="559"/>
      <c r="AG10" s="559"/>
      <c r="AH10" s="499">
        <f t="shared" si="0"/>
        <v>0</v>
      </c>
      <c r="AI10" s="559"/>
      <c r="AJ10" s="559"/>
      <c r="AK10" s="559"/>
      <c r="AL10" s="559"/>
      <c r="AM10" s="559"/>
      <c r="AN10" s="559"/>
      <c r="AO10" s="559"/>
      <c r="AP10" s="559"/>
      <c r="AQ10" s="559"/>
      <c r="AR10" s="559"/>
      <c r="AS10" s="559"/>
      <c r="AT10" s="559"/>
      <c r="AU10" s="559"/>
      <c r="AV10" s="559"/>
      <c r="AW10" s="559"/>
      <c r="AX10" s="559"/>
      <c r="AY10" s="559"/>
      <c r="AZ10" s="559"/>
      <c r="BA10" s="559"/>
      <c r="BB10" s="559"/>
      <c r="BC10" s="559"/>
      <c r="BD10" s="559"/>
      <c r="BE10" s="559"/>
      <c r="BF10" s="559"/>
      <c r="BG10" s="559"/>
      <c r="BH10" s="559"/>
      <c r="BI10" s="559"/>
      <c r="BJ10" s="559"/>
      <c r="BK10" s="559"/>
      <c r="BL10" s="559"/>
      <c r="BM10" s="559"/>
      <c r="BN10" s="559"/>
      <c r="BO10" s="559"/>
      <c r="BP10" s="559"/>
      <c r="BQ10" s="559"/>
      <c r="BR10" s="559"/>
      <c r="BS10" s="559"/>
      <c r="BT10" s="559"/>
      <c r="BU10" s="559"/>
      <c r="BV10" s="559"/>
      <c r="BW10" s="559"/>
      <c r="BX10" s="559"/>
      <c r="BY10" s="559"/>
    </row>
    <row r="11" spans="1:77" s="385" customFormat="1">
      <c r="A11" s="559"/>
      <c r="B11" s="559"/>
      <c r="C11" s="559" t="str">
        <f>_xlfn.CONCAT('DetailedBudget---TXST'!C30,": ", 'DetailedBudget---TXST'!F29)</f>
        <v> :  </v>
      </c>
      <c r="D11" s="559"/>
      <c r="E11" s="390">
        <f>'DetailedBudget---TXST'!M30</f>
        <v>0</v>
      </c>
      <c r="F11" s="561">
        <f>'DetailedBudget---TXST'!O30</f>
        <v>0</v>
      </c>
      <c r="G11" s="559"/>
      <c r="H11" s="559"/>
      <c r="I11" s="559"/>
      <c r="J11" s="390">
        <f>'DetailedBudget---TXST'!R30</f>
        <v>0</v>
      </c>
      <c r="K11" s="496">
        <f>'DetailedBudget---TXST'!T30</f>
        <v>0</v>
      </c>
      <c r="L11" s="559"/>
      <c r="M11" s="559"/>
      <c r="N11" s="559"/>
      <c r="O11" s="390">
        <f>'DetailedBudget---TXST'!W30</f>
        <v>0</v>
      </c>
      <c r="P11" s="561">
        <f>'DetailedBudget---TXST'!Y30</f>
        <v>0</v>
      </c>
      <c r="Q11" s="559"/>
      <c r="R11" s="559"/>
      <c r="S11" s="559"/>
      <c r="T11" s="390">
        <f>'DetailedBudget---TXST'!AB30</f>
        <v>0</v>
      </c>
      <c r="U11" s="561">
        <f>'DetailedBudget---TXST'!AD30</f>
        <v>0</v>
      </c>
      <c r="V11" s="559"/>
      <c r="W11" s="559"/>
      <c r="X11" s="559"/>
      <c r="Y11" s="390">
        <f>'DetailedBudget---TXST'!AG30</f>
        <v>0</v>
      </c>
      <c r="Z11" s="496">
        <f>'DetailedBudget---TXST'!AI30</f>
        <v>0</v>
      </c>
      <c r="AA11" s="559"/>
      <c r="AB11" s="559"/>
      <c r="AC11" s="559"/>
      <c r="AD11" s="390">
        <f>'DetailedBudget---TXST'!AL30</f>
        <v>0</v>
      </c>
      <c r="AE11" s="561">
        <f>'DetailedBudget---TXST'!AN30</f>
        <v>0</v>
      </c>
      <c r="AF11" s="559"/>
      <c r="AG11" s="559"/>
      <c r="AH11" s="499">
        <f t="shared" si="0"/>
        <v>0</v>
      </c>
      <c r="AI11" s="559"/>
      <c r="AJ11" s="559"/>
      <c r="AK11" s="559"/>
      <c r="AL11" s="559"/>
      <c r="AM11" s="559"/>
      <c r="AN11" s="559"/>
      <c r="AO11" s="559"/>
      <c r="AP11" s="559"/>
      <c r="AQ11" s="559"/>
      <c r="AR11" s="559"/>
      <c r="AS11" s="559"/>
      <c r="AT11" s="559"/>
      <c r="AU11" s="559"/>
      <c r="AV11" s="559"/>
      <c r="AW11" s="559"/>
      <c r="AX11" s="559"/>
      <c r="AY11" s="559"/>
      <c r="AZ11" s="559"/>
      <c r="BA11" s="559"/>
      <c r="BB11" s="559"/>
      <c r="BC11" s="559"/>
      <c r="BD11" s="559"/>
      <c r="BE11" s="559"/>
      <c r="BF11" s="559"/>
      <c r="BG11" s="559"/>
      <c r="BH11" s="559"/>
      <c r="BI11" s="559"/>
      <c r="BJ11" s="559"/>
      <c r="BK11" s="559"/>
      <c r="BL11" s="559"/>
      <c r="BM11" s="559"/>
      <c r="BN11" s="559"/>
      <c r="BO11" s="559"/>
      <c r="BP11" s="559"/>
      <c r="BQ11" s="559"/>
      <c r="BR11" s="559"/>
      <c r="BS11" s="559"/>
      <c r="BT11" s="559"/>
      <c r="BU11" s="559"/>
      <c r="BV11" s="559"/>
      <c r="BW11" s="559"/>
      <c r="BX11" s="559"/>
      <c r="BY11" s="559"/>
    </row>
    <row r="12" spans="1:77" s="385" customFormat="1">
      <c r="A12" s="559"/>
      <c r="B12" s="559"/>
      <c r="C12" s="559" t="str">
        <f>_xlfn.CONCAT('DetailedBudget---TXST'!C31,": ", 'DetailedBudget---TXST'!F30)</f>
        <v> :  </v>
      </c>
      <c r="D12" s="559"/>
      <c r="E12" s="390">
        <f>'DetailedBudget---TXST'!M31</f>
        <v>0</v>
      </c>
      <c r="F12" s="561">
        <f>'DetailedBudget---TXST'!O31</f>
        <v>0</v>
      </c>
      <c r="G12" s="559"/>
      <c r="H12" s="559"/>
      <c r="I12" s="559"/>
      <c r="J12" s="390">
        <f>'DetailedBudget---TXST'!R31</f>
        <v>0</v>
      </c>
      <c r="K12" s="496">
        <f>'DetailedBudget---TXST'!T31</f>
        <v>0</v>
      </c>
      <c r="L12" s="559"/>
      <c r="M12" s="559"/>
      <c r="N12" s="559"/>
      <c r="O12" s="390">
        <f>'DetailedBudget---TXST'!W31</f>
        <v>0</v>
      </c>
      <c r="P12" s="561">
        <f>'DetailedBudget---TXST'!Y31</f>
        <v>0</v>
      </c>
      <c r="Q12" s="559"/>
      <c r="R12" s="559"/>
      <c r="S12" s="559"/>
      <c r="T12" s="390">
        <f>'DetailedBudget---TXST'!AB31</f>
        <v>0</v>
      </c>
      <c r="U12" s="561">
        <f>'DetailedBudget---TXST'!AD31</f>
        <v>0</v>
      </c>
      <c r="V12" s="559"/>
      <c r="W12" s="559"/>
      <c r="X12" s="559"/>
      <c r="Y12" s="390">
        <f>'DetailedBudget---TXST'!AG31</f>
        <v>0</v>
      </c>
      <c r="Z12" s="496">
        <f>'DetailedBudget---TXST'!AI31</f>
        <v>0</v>
      </c>
      <c r="AA12" s="559"/>
      <c r="AB12" s="559"/>
      <c r="AC12" s="559"/>
      <c r="AD12" s="390">
        <f>'DetailedBudget---TXST'!AL31</f>
        <v>0</v>
      </c>
      <c r="AE12" s="561">
        <f>'DetailedBudget---TXST'!AN31</f>
        <v>0</v>
      </c>
      <c r="AF12" s="559"/>
      <c r="AG12" s="559"/>
      <c r="AH12" s="499">
        <f t="shared" si="0"/>
        <v>0</v>
      </c>
      <c r="AI12" s="559"/>
      <c r="AJ12" s="559"/>
      <c r="AK12" s="559"/>
      <c r="AL12" s="559"/>
      <c r="AM12" s="559"/>
      <c r="AN12" s="559"/>
      <c r="AO12" s="559"/>
      <c r="AP12" s="559"/>
      <c r="AQ12" s="559"/>
      <c r="AR12" s="559"/>
      <c r="AS12" s="559"/>
      <c r="AT12" s="559"/>
      <c r="AU12" s="559"/>
      <c r="AV12" s="559"/>
      <c r="AW12" s="559"/>
      <c r="AX12" s="559"/>
      <c r="AY12" s="559"/>
      <c r="AZ12" s="559"/>
      <c r="BA12" s="559"/>
      <c r="BB12" s="559"/>
      <c r="BC12" s="559"/>
      <c r="BD12" s="559"/>
      <c r="BE12" s="559"/>
      <c r="BF12" s="559"/>
      <c r="BG12" s="559"/>
      <c r="BH12" s="559"/>
      <c r="BI12" s="559"/>
      <c r="BJ12" s="559"/>
      <c r="BK12" s="559"/>
      <c r="BL12" s="559"/>
      <c r="BM12" s="559"/>
      <c r="BN12" s="559"/>
      <c r="BO12" s="559"/>
      <c r="BP12" s="559"/>
      <c r="BQ12" s="559"/>
      <c r="BR12" s="559"/>
      <c r="BS12" s="559"/>
      <c r="BT12" s="559"/>
      <c r="BU12" s="559"/>
      <c r="BV12" s="559"/>
      <c r="BW12" s="559"/>
      <c r="BX12" s="559"/>
      <c r="BY12" s="559"/>
    </row>
    <row r="13" spans="1:77" s="385" customFormat="1">
      <c r="A13" s="559"/>
      <c r="B13" s="559"/>
      <c r="C13" s="559" t="str">
        <f>_xlfn.CONCAT('DetailedBudget---TXST'!C32,": ", 'DetailedBudget---TXST'!F31)</f>
        <v> :  </v>
      </c>
      <c r="D13" s="559"/>
      <c r="E13" s="390">
        <f>'DetailedBudget---TXST'!M32</f>
        <v>0</v>
      </c>
      <c r="F13" s="561">
        <f>'DetailedBudget---TXST'!O32</f>
        <v>0</v>
      </c>
      <c r="G13" s="559"/>
      <c r="H13" s="559"/>
      <c r="I13" s="559"/>
      <c r="J13" s="390">
        <f>'DetailedBudget---TXST'!R32</f>
        <v>0</v>
      </c>
      <c r="K13" s="496">
        <f>'DetailedBudget---TXST'!T32</f>
        <v>0</v>
      </c>
      <c r="L13" s="559"/>
      <c r="M13" s="559"/>
      <c r="N13" s="559"/>
      <c r="O13" s="390">
        <f>'DetailedBudget---TXST'!W32</f>
        <v>0</v>
      </c>
      <c r="P13" s="561">
        <f>'DetailedBudget---TXST'!Y32</f>
        <v>0</v>
      </c>
      <c r="Q13" s="559"/>
      <c r="R13" s="559"/>
      <c r="S13" s="559"/>
      <c r="T13" s="390">
        <f>'DetailedBudget---TXST'!AB32</f>
        <v>0</v>
      </c>
      <c r="U13" s="561">
        <f>'DetailedBudget---TXST'!AD32</f>
        <v>0</v>
      </c>
      <c r="V13" s="559"/>
      <c r="W13" s="559"/>
      <c r="X13" s="559"/>
      <c r="Y13" s="390">
        <f>'DetailedBudget---TXST'!AG32</f>
        <v>0</v>
      </c>
      <c r="Z13" s="496">
        <f>'DetailedBudget---TXST'!AI32</f>
        <v>0</v>
      </c>
      <c r="AA13" s="559"/>
      <c r="AB13" s="559"/>
      <c r="AC13" s="559"/>
      <c r="AD13" s="390">
        <f>'DetailedBudget---TXST'!AL32</f>
        <v>0</v>
      </c>
      <c r="AE13" s="561">
        <f>'DetailedBudget---TXST'!AN32</f>
        <v>0</v>
      </c>
      <c r="AF13" s="559"/>
      <c r="AG13" s="559"/>
      <c r="AH13" s="499">
        <f t="shared" si="0"/>
        <v>0</v>
      </c>
      <c r="AI13" s="559"/>
      <c r="AJ13" s="559"/>
      <c r="AK13" s="559"/>
      <c r="AL13" s="559"/>
      <c r="AM13" s="559"/>
      <c r="AN13" s="559"/>
      <c r="AO13" s="559"/>
      <c r="AP13" s="559"/>
      <c r="AQ13" s="559"/>
      <c r="AR13" s="559"/>
      <c r="AS13" s="559"/>
      <c r="AT13" s="559"/>
      <c r="AU13" s="559"/>
      <c r="AV13" s="559"/>
      <c r="AW13" s="559"/>
      <c r="AX13" s="559"/>
      <c r="AY13" s="559"/>
      <c r="AZ13" s="559"/>
      <c r="BA13" s="559"/>
      <c r="BB13" s="559"/>
      <c r="BC13" s="559"/>
      <c r="BD13" s="559"/>
      <c r="BE13" s="559"/>
      <c r="BF13" s="559"/>
      <c r="BG13" s="559"/>
      <c r="BH13" s="559"/>
      <c r="BI13" s="559"/>
      <c r="BJ13" s="559"/>
      <c r="BK13" s="559"/>
      <c r="BL13" s="559"/>
      <c r="BM13" s="559"/>
      <c r="BN13" s="559"/>
      <c r="BO13" s="559"/>
      <c r="BP13" s="559"/>
      <c r="BQ13" s="559"/>
      <c r="BR13" s="559"/>
      <c r="BS13" s="559"/>
      <c r="BT13" s="559"/>
      <c r="BU13" s="559"/>
      <c r="BV13" s="559"/>
      <c r="BW13" s="559"/>
      <c r="BX13" s="559"/>
      <c r="BY13" s="559"/>
    </row>
    <row r="14" spans="1:77" s="385" customFormat="1">
      <c r="A14" s="559"/>
      <c r="B14" s="559"/>
      <c r="C14" s="559" t="str">
        <f>_xlfn.CONCAT('DetailedBudget---TXST'!C33,": ", 'DetailedBudget---TXST'!F32)</f>
        <v> :  </v>
      </c>
      <c r="D14" s="559"/>
      <c r="E14" s="390">
        <f>'DetailedBudget---TXST'!M33</f>
        <v>0</v>
      </c>
      <c r="F14" s="561">
        <f>'DetailedBudget---TXST'!O33</f>
        <v>0</v>
      </c>
      <c r="G14" s="559"/>
      <c r="H14" s="559"/>
      <c r="I14" s="559"/>
      <c r="J14" s="390">
        <f>'DetailedBudget---TXST'!R33</f>
        <v>0</v>
      </c>
      <c r="K14" s="496">
        <f>'DetailedBudget---TXST'!T33</f>
        <v>0</v>
      </c>
      <c r="L14" s="559"/>
      <c r="M14" s="559"/>
      <c r="N14" s="559"/>
      <c r="O14" s="390">
        <f>'DetailedBudget---TXST'!W33</f>
        <v>0</v>
      </c>
      <c r="P14" s="561">
        <f>'DetailedBudget---TXST'!Y33</f>
        <v>0</v>
      </c>
      <c r="Q14" s="559"/>
      <c r="R14" s="559"/>
      <c r="S14" s="559"/>
      <c r="T14" s="390">
        <f>'DetailedBudget---TXST'!AB33</f>
        <v>0</v>
      </c>
      <c r="U14" s="561">
        <f>'DetailedBudget---TXST'!AD33</f>
        <v>0</v>
      </c>
      <c r="V14" s="559"/>
      <c r="W14" s="559"/>
      <c r="X14" s="559"/>
      <c r="Y14" s="390">
        <f>'DetailedBudget---TXST'!AG33</f>
        <v>0</v>
      </c>
      <c r="Z14" s="496">
        <f>'DetailedBudget---TXST'!AI33</f>
        <v>0</v>
      </c>
      <c r="AA14" s="559"/>
      <c r="AB14" s="559"/>
      <c r="AC14" s="559"/>
      <c r="AD14" s="390">
        <f>'DetailedBudget---TXST'!AL33</f>
        <v>0</v>
      </c>
      <c r="AE14" s="561">
        <f>'DetailedBudget---TXST'!AN33</f>
        <v>0</v>
      </c>
      <c r="AF14" s="559"/>
      <c r="AG14" s="559"/>
      <c r="AH14" s="499">
        <f t="shared" si="0"/>
        <v>0</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59"/>
      <c r="BW14" s="559"/>
      <c r="BX14" s="559"/>
      <c r="BY14" s="559"/>
    </row>
    <row r="15" spans="1:77" s="385" customFormat="1" ht="9.9499999999999993" customHeight="1">
      <c r="A15" s="559"/>
      <c r="B15" s="559"/>
      <c r="C15" s="559"/>
      <c r="D15" s="559"/>
      <c r="E15" s="559"/>
      <c r="F15" s="560"/>
      <c r="G15" s="559"/>
      <c r="H15" s="559"/>
      <c r="I15" s="559"/>
      <c r="J15" s="559"/>
      <c r="K15" s="560"/>
      <c r="L15" s="559"/>
      <c r="M15" s="559"/>
      <c r="N15" s="559"/>
      <c r="O15" s="559"/>
      <c r="P15" s="560"/>
      <c r="Q15" s="559"/>
      <c r="R15" s="559"/>
      <c r="S15" s="559"/>
      <c r="T15" s="559"/>
      <c r="U15" s="560"/>
      <c r="V15" s="559"/>
      <c r="W15" s="559"/>
      <c r="X15" s="559"/>
      <c r="Y15" s="559"/>
      <c r="Z15" s="560"/>
      <c r="AA15" s="559"/>
      <c r="AB15" s="559"/>
      <c r="AC15" s="559"/>
      <c r="AD15" s="559"/>
      <c r="AE15" s="560"/>
      <c r="AF15" s="559"/>
      <c r="AG15" s="559"/>
      <c r="AH15" s="560"/>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59"/>
      <c r="BW15" s="559"/>
      <c r="BX15" s="559"/>
      <c r="BY15" s="559"/>
    </row>
    <row r="16" spans="1:77" s="385" customFormat="1">
      <c r="A16" s="559"/>
      <c r="B16" s="559" t="s">
        <v>995</v>
      </c>
      <c r="C16" s="559"/>
      <c r="D16" s="559"/>
      <c r="E16" s="559"/>
      <c r="F16" s="560"/>
      <c r="G16" s="559"/>
      <c r="H16" s="559"/>
      <c r="I16" s="559"/>
      <c r="J16" s="559"/>
      <c r="K16" s="560"/>
      <c r="L16" s="559"/>
      <c r="M16" s="559"/>
      <c r="N16" s="559"/>
      <c r="O16" s="559"/>
      <c r="P16" s="560"/>
      <c r="Q16" s="559"/>
      <c r="R16" s="559"/>
      <c r="S16" s="559"/>
      <c r="T16" s="559"/>
      <c r="U16" s="560"/>
      <c r="V16" s="559"/>
      <c r="W16" s="559"/>
      <c r="X16" s="559"/>
      <c r="Y16" s="559"/>
      <c r="Z16" s="560"/>
      <c r="AA16" s="559"/>
      <c r="AB16" s="559"/>
      <c r="AC16" s="559"/>
      <c r="AD16" s="559"/>
      <c r="AE16" s="560"/>
      <c r="AF16" s="559"/>
      <c r="AG16" s="559"/>
      <c r="AH16" s="560"/>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59"/>
      <c r="BW16" s="559"/>
      <c r="BX16" s="559"/>
      <c r="BY16" s="559"/>
    </row>
    <row r="17" spans="1:77" s="385" customFormat="1">
      <c r="A17" s="559"/>
      <c r="B17" s="559"/>
      <c r="C17" s="559" t="s">
        <v>996</v>
      </c>
      <c r="D17" s="500">
        <f>SUM('DetailedBudget---TXST'!C53:C55)</f>
        <v>0</v>
      </c>
      <c r="E17" s="391">
        <f>SUM('DetailedBudget---TXST'!M53:M55)</f>
        <v>0</v>
      </c>
      <c r="F17" s="561">
        <f>SUM('DetailedBudget---TXST'!O53:O55)</f>
        <v>0</v>
      </c>
      <c r="G17" s="559"/>
      <c r="I17" s="500">
        <f>SUM('DetailedBudget---TXST'!C53:C55)</f>
        <v>0</v>
      </c>
      <c r="J17" s="391">
        <f>SUM('DetailedBudget---TXST'!R53:R55)</f>
        <v>0</v>
      </c>
      <c r="K17" s="561">
        <f>SUM('DetailedBudget---TXST'!T53:T55)</f>
        <v>0</v>
      </c>
      <c r="L17" s="559"/>
      <c r="N17" s="500">
        <f>SUM('DetailedBudget---TXST'!C53:C55)</f>
        <v>0</v>
      </c>
      <c r="O17" s="391">
        <f>SUM('DetailedBudget---TXST'!W53:W55)</f>
        <v>0</v>
      </c>
      <c r="P17" s="561">
        <f>SUM('DetailedBudget---TXST'!W53:W55)</f>
        <v>0</v>
      </c>
      <c r="Q17" s="559"/>
      <c r="S17" s="500">
        <f>SUM('DetailedBudget---TXST'!C53:C55)</f>
        <v>0</v>
      </c>
      <c r="T17" s="391">
        <f>SUM('DetailedBudget---TXST'!AG53:AG55)</f>
        <v>0</v>
      </c>
      <c r="U17" s="561">
        <f>SUM('DetailedBudget---TXST'!AD53:AD55)</f>
        <v>0</v>
      </c>
      <c r="V17" s="559"/>
      <c r="X17" s="500">
        <f>SUM('DetailedBudget---TXST'!C53:C55)</f>
        <v>0</v>
      </c>
      <c r="Y17" s="391">
        <f>SUM('DetailedBudget---TXST'!AL53:AL55)</f>
        <v>0</v>
      </c>
      <c r="Z17" s="561">
        <f>SUM('DetailedBudget---TXST'!AE53:AE55)</f>
        <v>0</v>
      </c>
      <c r="AC17" s="500">
        <f>SUM('DetailedBudget---TXST'!C53:C55)</f>
        <v>0</v>
      </c>
      <c r="AD17" s="391">
        <f>SUM('DetailedBudget---TXST'!AQ53:AQ55)</f>
        <v>0</v>
      </c>
      <c r="AE17" s="561">
        <f>SUM('DetailedBudget---TXST'!AI53:AI55)</f>
        <v>0</v>
      </c>
      <c r="AF17" s="559"/>
      <c r="AG17" s="559"/>
      <c r="AH17" s="561">
        <f t="shared" ref="AH17:AH22" si="1">AE17+U17+P17+K17+F17+Z17</f>
        <v>0</v>
      </c>
      <c r="AI17" s="559"/>
      <c r="AJ17" s="559"/>
      <c r="AK17" s="559"/>
      <c r="AL17" s="559"/>
      <c r="AM17" s="559"/>
      <c r="AN17" s="559"/>
      <c r="AO17" s="559"/>
      <c r="AP17" s="559"/>
      <c r="AQ17" s="559"/>
      <c r="AR17" s="559"/>
      <c r="AS17" s="559"/>
      <c r="AT17" s="559"/>
      <c r="AU17" s="559"/>
      <c r="AV17" s="559"/>
      <c r="AW17" s="559"/>
      <c r="AX17" s="559"/>
      <c r="AY17" s="559"/>
      <c r="AZ17" s="559"/>
      <c r="BA17" s="559"/>
      <c r="BB17" s="559"/>
      <c r="BC17" s="559"/>
      <c r="BD17" s="559"/>
      <c r="BE17" s="559"/>
      <c r="BF17" s="559"/>
      <c r="BG17" s="559"/>
      <c r="BH17" s="559"/>
      <c r="BI17" s="559"/>
      <c r="BJ17" s="559"/>
      <c r="BK17" s="559"/>
      <c r="BL17" s="559"/>
      <c r="BM17" s="559"/>
      <c r="BN17" s="559"/>
      <c r="BO17" s="559"/>
      <c r="BP17" s="559"/>
      <c r="BQ17" s="559"/>
      <c r="BR17" s="559"/>
      <c r="BS17" s="559"/>
      <c r="BT17" s="559"/>
      <c r="BU17" s="559"/>
      <c r="BV17" s="559"/>
      <c r="BW17" s="559"/>
      <c r="BX17" s="559"/>
      <c r="BY17" s="559"/>
    </row>
    <row r="18" spans="1:77" s="385" customFormat="1">
      <c r="A18" s="559"/>
      <c r="B18" s="559"/>
      <c r="C18" s="559" t="s">
        <v>997</v>
      </c>
      <c r="D18" s="500">
        <f>SUM('DetailedBudget---TXST'!C45:C48)</f>
        <v>0</v>
      </c>
      <c r="E18" s="391">
        <f>SUM('DetailedBudget---TXST'!M45:M48)</f>
        <v>0</v>
      </c>
      <c r="F18" s="561">
        <f>SUM('DetailedBudget---TXST'!O45:O48)</f>
        <v>0</v>
      </c>
      <c r="G18" s="559"/>
      <c r="I18" s="500">
        <f>SUM('DetailedBudget---TXST'!C45:C48)</f>
        <v>0</v>
      </c>
      <c r="J18" s="391">
        <f>SUM('DetailedBudget---TXST'!R45:R48)</f>
        <v>0</v>
      </c>
      <c r="K18" s="561">
        <f>SUM('DetailedBudget---TXST'!T45:T48)</f>
        <v>0</v>
      </c>
      <c r="L18" s="559"/>
      <c r="N18" s="500">
        <f>SUM('DetailedBudget---TXST'!C45:C48)</f>
        <v>0</v>
      </c>
      <c r="O18" s="391">
        <f>SUM('DetailedBudget---TXST'!W45:W48)</f>
        <v>0</v>
      </c>
      <c r="P18" s="561">
        <f>SUM('DetailedBudget---TXST'!Y45:Y48)</f>
        <v>0</v>
      </c>
      <c r="Q18" s="559"/>
      <c r="S18" s="500">
        <f>SUM('DetailedBudget---TXST'!C45:C48)</f>
        <v>0</v>
      </c>
      <c r="T18" s="391">
        <f>SUM('DetailedBudget---TXST'!AB45:AB48)</f>
        <v>0</v>
      </c>
      <c r="U18" s="561">
        <f>SUM('DetailedBudget---TXST'!AD45:AD48)</f>
        <v>0</v>
      </c>
      <c r="V18" s="559"/>
      <c r="X18" s="500">
        <f>SUM('DetailedBudget---TXST'!C45:C48)</f>
        <v>0</v>
      </c>
      <c r="Y18" s="391">
        <f>SUM('DetailedBudget---TXST'!AG45:AG48)</f>
        <v>0</v>
      </c>
      <c r="Z18" s="561">
        <f>SUM('DetailedBudget---TXST'!AI45:AI48)</f>
        <v>0</v>
      </c>
      <c r="AC18" s="500">
        <f>SUM('DetailedBudget---TXST'!C45:C48)</f>
        <v>0</v>
      </c>
      <c r="AD18" s="391">
        <f>SUM('DetailedBudget---TXST'!AL45:AL48)</f>
        <v>0</v>
      </c>
      <c r="AE18" s="561">
        <f>SUM('DetailedBudget---TXST'!AN45:AN48)</f>
        <v>0</v>
      </c>
      <c r="AF18" s="559"/>
      <c r="AG18" s="559"/>
      <c r="AH18" s="499">
        <f t="shared" si="1"/>
        <v>0</v>
      </c>
      <c r="AI18" s="559"/>
      <c r="AJ18" s="559"/>
      <c r="AK18" s="559"/>
      <c r="AL18" s="559"/>
      <c r="AM18" s="559"/>
      <c r="AN18" s="559"/>
      <c r="AO18" s="559"/>
      <c r="AP18" s="559"/>
      <c r="AQ18" s="559"/>
      <c r="AR18" s="559"/>
      <c r="AS18" s="559"/>
      <c r="AT18" s="559"/>
      <c r="AU18" s="559"/>
      <c r="AV18" s="559"/>
      <c r="AW18" s="559"/>
      <c r="AX18" s="559"/>
      <c r="AY18" s="559"/>
      <c r="AZ18" s="559"/>
      <c r="BA18" s="559"/>
      <c r="BB18" s="559"/>
      <c r="BC18" s="559"/>
      <c r="BD18" s="559"/>
      <c r="BE18" s="559"/>
      <c r="BF18" s="559"/>
      <c r="BG18" s="559"/>
      <c r="BH18" s="559"/>
      <c r="BI18" s="559"/>
      <c r="BJ18" s="559"/>
      <c r="BK18" s="559"/>
      <c r="BL18" s="559"/>
      <c r="BM18" s="559"/>
      <c r="BN18" s="559"/>
      <c r="BO18" s="559"/>
      <c r="BP18" s="559"/>
      <c r="BQ18" s="559"/>
      <c r="BR18" s="559"/>
      <c r="BS18" s="559"/>
      <c r="BT18" s="559"/>
      <c r="BU18" s="559"/>
      <c r="BV18" s="559"/>
      <c r="BW18" s="559"/>
      <c r="BX18" s="559"/>
      <c r="BY18" s="559"/>
    </row>
    <row r="19" spans="1:77" s="385" customFormat="1">
      <c r="A19" s="559"/>
      <c r="B19" s="559"/>
      <c r="C19" s="559" t="s">
        <v>998</v>
      </c>
      <c r="D19" s="500">
        <f>SUM('DetailedBudget---TXST'!C56:C61)</f>
        <v>0</v>
      </c>
      <c r="E19" s="391">
        <f>SUM('DetailedBudget---TXST'!M56:M61)</f>
        <v>0</v>
      </c>
      <c r="F19" s="561">
        <f>SUM('DetailedBudget---TXST'!O56:O61)</f>
        <v>0</v>
      </c>
      <c r="G19" s="559"/>
      <c r="I19" s="500">
        <f>SUM('DetailedBudget---TXST'!C56:C61)</f>
        <v>0</v>
      </c>
      <c r="J19" s="391">
        <f>SUM('DetailedBudget---TXST'!R56:R61)</f>
        <v>0</v>
      </c>
      <c r="K19" s="561">
        <f>SUM('DetailedBudget---TXST'!T56:T61)</f>
        <v>0</v>
      </c>
      <c r="L19" s="559"/>
      <c r="N19" s="500">
        <f>SUM('DetailedBudget---TXST'!C56:C61)</f>
        <v>0</v>
      </c>
      <c r="O19" s="391">
        <f>SUM('DetailedBudget---TXST'!W56:W61)</f>
        <v>0</v>
      </c>
      <c r="P19" s="561">
        <f>SUM('DetailedBudget---TXST'!Y56:Y61)</f>
        <v>0</v>
      </c>
      <c r="Q19" s="559"/>
      <c r="S19" s="500">
        <f>SUM('DetailedBudget---TXST'!C56:C61)</f>
        <v>0</v>
      </c>
      <c r="T19" s="391">
        <f>SUM('DetailedBudget---TXST'!AB56:AB61)</f>
        <v>0</v>
      </c>
      <c r="U19" s="561">
        <f>SUM('DetailedBudget---TXST'!AD56:AD61)</f>
        <v>0</v>
      </c>
      <c r="V19" s="559"/>
      <c r="X19" s="500">
        <f>SUM('DetailedBudget---TXST'!C56:C61)</f>
        <v>0</v>
      </c>
      <c r="Y19" s="391">
        <f>SUM('DetailedBudget---TXST'!AG56:AG61)</f>
        <v>0</v>
      </c>
      <c r="Z19" s="561">
        <f>SUM('DetailedBudget---TXST'!AI56:AI61)</f>
        <v>0</v>
      </c>
      <c r="AC19" s="500">
        <f>SUM('DetailedBudget---TXST'!C56:C61)</f>
        <v>0</v>
      </c>
      <c r="AD19" s="391">
        <f>SUM('DetailedBudget---TXST'!AL56:AL61)</f>
        <v>0</v>
      </c>
      <c r="AE19" s="561">
        <f>SUM('DetailedBudget---TXST'!AN56:AN61)</f>
        <v>0</v>
      </c>
      <c r="AF19" s="559"/>
      <c r="AG19" s="559"/>
      <c r="AH19" s="499">
        <f t="shared" si="1"/>
        <v>0</v>
      </c>
      <c r="AI19" s="559"/>
      <c r="AJ19" s="559"/>
      <c r="AK19" s="559"/>
      <c r="AL19" s="559"/>
      <c r="AM19" s="559"/>
      <c r="AN19" s="559"/>
      <c r="AO19" s="559"/>
      <c r="AP19" s="559"/>
      <c r="AQ19" s="559"/>
      <c r="AR19" s="559"/>
      <c r="AS19" s="559"/>
      <c r="AT19" s="559"/>
      <c r="AU19" s="559"/>
      <c r="AV19" s="559"/>
      <c r="AW19" s="559"/>
      <c r="AX19" s="559"/>
      <c r="AY19" s="559"/>
      <c r="AZ19" s="559"/>
      <c r="BA19" s="559"/>
      <c r="BB19" s="559"/>
      <c r="BC19" s="559"/>
      <c r="BD19" s="559"/>
      <c r="BE19" s="559"/>
      <c r="BF19" s="559"/>
      <c r="BG19" s="559"/>
      <c r="BH19" s="559"/>
      <c r="BI19" s="559"/>
      <c r="BJ19" s="559"/>
      <c r="BK19" s="559"/>
      <c r="BL19" s="559"/>
      <c r="BM19" s="559"/>
      <c r="BN19" s="559"/>
      <c r="BO19" s="559"/>
      <c r="BP19" s="559"/>
      <c r="BQ19" s="559"/>
      <c r="BR19" s="559"/>
      <c r="BS19" s="559"/>
      <c r="BT19" s="559"/>
      <c r="BU19" s="559"/>
      <c r="BV19" s="559"/>
      <c r="BW19" s="559"/>
      <c r="BX19" s="559"/>
      <c r="BY19" s="559"/>
    </row>
    <row r="20" spans="1:77" s="385" customFormat="1">
      <c r="A20" s="559"/>
      <c r="B20" s="559"/>
      <c r="C20" s="559" t="s">
        <v>999</v>
      </c>
      <c r="D20" s="500">
        <f>SUM('DetailedBudget---TXST'!C62:C64)</f>
        <v>0</v>
      </c>
      <c r="E20" s="391">
        <f>SUM('DetailedBudget---TXST'!M62:M64)</f>
        <v>0</v>
      </c>
      <c r="F20" s="561">
        <f>SUM('DetailedBudget---TXST'!O62:O64)</f>
        <v>0</v>
      </c>
      <c r="G20" s="559"/>
      <c r="I20" s="500">
        <f>SUM('DetailedBudget---TXST'!C62:C64)</f>
        <v>0</v>
      </c>
      <c r="J20" s="391">
        <f>SUM('DetailedBudget---TXST'!R62:R64)</f>
        <v>0</v>
      </c>
      <c r="K20" s="561">
        <f>SUM('DetailedBudget---TXST'!T62:T64)</f>
        <v>0</v>
      </c>
      <c r="L20" s="559"/>
      <c r="N20" s="500">
        <f>SUM('DetailedBudget---TXST'!C62:C64)</f>
        <v>0</v>
      </c>
      <c r="O20" s="391">
        <f>SUM('DetailedBudget---TXST'!W62:W64)</f>
        <v>0</v>
      </c>
      <c r="P20" s="561">
        <f>SUM('DetailedBudget---TXST'!Y62:Y64)</f>
        <v>0</v>
      </c>
      <c r="Q20" s="559"/>
      <c r="S20" s="500">
        <f>SUM('DetailedBudget---TXST'!C62:C64)</f>
        <v>0</v>
      </c>
      <c r="T20" s="391">
        <f>SUM('DetailedBudget---TXST'!AB62:AB64)</f>
        <v>0</v>
      </c>
      <c r="U20" s="561">
        <f>SUM('DetailedBudget---TXST'!AD62:AD64)</f>
        <v>0</v>
      </c>
      <c r="V20" s="559"/>
      <c r="X20" s="500">
        <f>SUM('DetailedBudget---TXST'!C62:C64)</f>
        <v>0</v>
      </c>
      <c r="Y20" s="391">
        <f>SUM('DetailedBudget---TXST'!AG62:AG64)</f>
        <v>0</v>
      </c>
      <c r="Z20" s="561">
        <f>SUM('DetailedBudget---TXST'!AI62:AI64)</f>
        <v>0</v>
      </c>
      <c r="AC20" s="500">
        <f>SUM('DetailedBudget---TXST'!C62:C64)</f>
        <v>0</v>
      </c>
      <c r="AD20" s="391">
        <f>SUM('DetailedBudget---TXST'!AL62:AL64)</f>
        <v>0</v>
      </c>
      <c r="AE20" s="561">
        <f>SUM('DetailedBudget---TXST'!AN62:AN64)</f>
        <v>0</v>
      </c>
      <c r="AF20" s="559"/>
      <c r="AG20" s="559"/>
      <c r="AH20" s="499">
        <f t="shared" si="1"/>
        <v>0</v>
      </c>
      <c r="AI20" s="559"/>
      <c r="AJ20" s="559"/>
      <c r="AK20" s="559"/>
      <c r="AL20" s="559"/>
      <c r="AM20" s="559"/>
      <c r="AN20" s="559"/>
      <c r="AO20" s="559"/>
      <c r="AP20" s="559"/>
      <c r="AQ20" s="559"/>
      <c r="AR20" s="559"/>
      <c r="AS20" s="559"/>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c r="BR20" s="559"/>
      <c r="BS20" s="559"/>
      <c r="BT20" s="559"/>
      <c r="BU20" s="559"/>
      <c r="BV20" s="559"/>
      <c r="BW20" s="559"/>
      <c r="BX20" s="559"/>
      <c r="BY20" s="559"/>
    </row>
    <row r="21" spans="1:77" s="385" customFormat="1">
      <c r="A21" s="559"/>
      <c r="B21" s="559"/>
      <c r="C21" s="559" t="s">
        <v>1000</v>
      </c>
      <c r="D21" s="500">
        <f>SUM('DetailedBudget---TXST'!C49:C50)</f>
        <v>0</v>
      </c>
      <c r="E21" s="391">
        <f>SUM('DetailedBudget---TXST'!M49:M50)</f>
        <v>0</v>
      </c>
      <c r="F21" s="561">
        <f>SUM('DetailedBudget---TXST'!O49:O50)</f>
        <v>0</v>
      </c>
      <c r="G21" s="559"/>
      <c r="I21" s="500">
        <f>D21</f>
        <v>0</v>
      </c>
      <c r="J21" s="391">
        <f>SUM('DetailedBudget---TXST'!R49:R50)</f>
        <v>0</v>
      </c>
      <c r="K21" s="561">
        <f>SUM('DetailedBudget---TXST'!T49:T50)</f>
        <v>0</v>
      </c>
      <c r="L21" s="559"/>
      <c r="N21" s="500">
        <f>I21</f>
        <v>0</v>
      </c>
      <c r="O21" s="391">
        <f>SUM('DetailedBudget---TXST'!W49:W50)</f>
        <v>0</v>
      </c>
      <c r="P21" s="561">
        <f>SUM('DetailedBudget---TXST'!Y49:Y50)</f>
        <v>0</v>
      </c>
      <c r="Q21" s="559"/>
      <c r="S21" s="500">
        <f>N21</f>
        <v>0</v>
      </c>
      <c r="T21" s="391">
        <f>SUM('DetailedBudget---TXST'!AB49:AB50)</f>
        <v>0</v>
      </c>
      <c r="U21" s="561">
        <f>SUM('DetailedBudget---TXST'!AD49:AD50)</f>
        <v>0</v>
      </c>
      <c r="V21" s="559"/>
      <c r="X21" s="500">
        <f>S21</f>
        <v>0</v>
      </c>
      <c r="Y21" s="391">
        <f>SUM('DetailedBudget---TXST'!AG49:AG50)</f>
        <v>0</v>
      </c>
      <c r="Z21" s="561">
        <f>SUM('DetailedBudget---TXST'!AI49:AI50)</f>
        <v>0</v>
      </c>
      <c r="AC21" s="500">
        <f>X21</f>
        <v>0</v>
      </c>
      <c r="AD21" s="391">
        <f>SUM('DetailedBudget---TXST'!AL49:AL50)</f>
        <v>0</v>
      </c>
      <c r="AE21" s="561">
        <f>SUM('DetailedBudget---TXST'!AN49:AN50)</f>
        <v>0</v>
      </c>
      <c r="AF21" s="559"/>
      <c r="AG21" s="559"/>
      <c r="AH21" s="499">
        <f t="shared" si="1"/>
        <v>0</v>
      </c>
      <c r="AI21" s="559"/>
      <c r="AJ21" s="559"/>
      <c r="AK21" s="559"/>
      <c r="AL21" s="559"/>
      <c r="AM21" s="559"/>
      <c r="AN21" s="559"/>
      <c r="AO21" s="559"/>
      <c r="AP21" s="559"/>
      <c r="AQ21" s="559"/>
      <c r="AR21" s="559"/>
      <c r="AS21" s="559"/>
      <c r="AT21" s="559"/>
      <c r="AU21" s="559"/>
      <c r="AV21" s="559"/>
      <c r="AW21" s="559"/>
      <c r="AX21" s="559"/>
      <c r="AY21" s="559"/>
      <c r="AZ21" s="559"/>
      <c r="BA21" s="559"/>
      <c r="BB21" s="559"/>
      <c r="BC21" s="559"/>
      <c r="BD21" s="559"/>
      <c r="BE21" s="559"/>
      <c r="BF21" s="559"/>
      <c r="BG21" s="559"/>
      <c r="BH21" s="559"/>
      <c r="BI21" s="559"/>
      <c r="BJ21" s="559"/>
      <c r="BK21" s="559"/>
      <c r="BL21" s="559"/>
      <c r="BM21" s="559"/>
      <c r="BN21" s="559"/>
      <c r="BO21" s="559"/>
      <c r="BP21" s="559"/>
      <c r="BQ21" s="559"/>
      <c r="BR21" s="559"/>
      <c r="BS21" s="559"/>
      <c r="BT21" s="559"/>
      <c r="BU21" s="559"/>
      <c r="BV21" s="559"/>
      <c r="BW21" s="559"/>
      <c r="BX21" s="559"/>
      <c r="BY21" s="559"/>
    </row>
    <row r="22" spans="1:77" s="385" customFormat="1">
      <c r="A22" s="559"/>
      <c r="B22" s="559"/>
      <c r="C22" s="559" t="s">
        <v>6</v>
      </c>
      <c r="D22" s="500">
        <f>SUM('DetailedBudget---TXST'!C51:C52)</f>
        <v>0</v>
      </c>
      <c r="E22" s="391">
        <f>SUM('DetailedBudget---TXST'!M51:M52)</f>
        <v>0</v>
      </c>
      <c r="F22" s="561">
        <f>SUM('DetailedBudget---TXST'!O51:O52)</f>
        <v>0</v>
      </c>
      <c r="G22" s="559"/>
      <c r="I22" s="500">
        <f>D22</f>
        <v>0</v>
      </c>
      <c r="J22" s="391">
        <f>SUM('DetailedBudget---TXST'!R51:R52)</f>
        <v>0</v>
      </c>
      <c r="K22" s="561">
        <f>SUM('DetailedBudget---TXST'!T51:T52)</f>
        <v>0</v>
      </c>
      <c r="L22" s="559"/>
      <c r="N22" s="500">
        <f>I22</f>
        <v>0</v>
      </c>
      <c r="O22" s="391">
        <f>SUM('DetailedBudget---TXST'!W51:W52)</f>
        <v>0</v>
      </c>
      <c r="P22" s="561">
        <f>SUM('DetailedBudget---TXST'!Y51:Y52)</f>
        <v>0</v>
      </c>
      <c r="Q22" s="559"/>
      <c r="S22" s="500">
        <f>N22</f>
        <v>0</v>
      </c>
      <c r="T22" s="391">
        <f>SUM('DetailedBudget---TXST'!AB51:AB52)</f>
        <v>0</v>
      </c>
      <c r="U22" s="561">
        <f>SUM('DetailedBudget---TXST'!AD51:AD52)</f>
        <v>0</v>
      </c>
      <c r="V22" s="559"/>
      <c r="X22" s="500">
        <f>N22</f>
        <v>0</v>
      </c>
      <c r="Y22" s="391">
        <f>SUM('DetailedBudget---TXST'!AG51:AG52)</f>
        <v>0</v>
      </c>
      <c r="Z22" s="561">
        <f>SUM('DetailedBudget---TXST'!AI51:AI52)</f>
        <v>0</v>
      </c>
      <c r="AC22" s="500">
        <f>S22</f>
        <v>0</v>
      </c>
      <c r="AD22" s="391">
        <f>SUM('DetailedBudget---TXST'!AL51:AL52)</f>
        <v>0</v>
      </c>
      <c r="AE22" s="561">
        <f>SUM('DetailedBudget---TXST'!AN51:AN52)</f>
        <v>0</v>
      </c>
      <c r="AF22" s="559"/>
      <c r="AG22" s="559"/>
      <c r="AH22" s="499">
        <f t="shared" si="1"/>
        <v>0</v>
      </c>
      <c r="AI22" s="559"/>
      <c r="AJ22" s="559"/>
      <c r="AK22" s="559"/>
      <c r="AL22" s="559"/>
      <c r="AM22" s="559"/>
      <c r="AN22" s="559"/>
      <c r="AO22" s="559"/>
      <c r="AP22" s="559"/>
      <c r="AQ22" s="559"/>
      <c r="AR22" s="559"/>
      <c r="AS22" s="559"/>
      <c r="AT22" s="559"/>
      <c r="AU22" s="559"/>
      <c r="AV22" s="559"/>
      <c r="AW22" s="559"/>
      <c r="AX22" s="559"/>
      <c r="AY22" s="559"/>
      <c r="AZ22" s="559"/>
      <c r="BA22" s="559"/>
      <c r="BB22" s="559"/>
      <c r="BC22" s="559"/>
      <c r="BD22" s="559"/>
      <c r="BE22" s="559"/>
      <c r="BF22" s="559"/>
      <c r="BG22" s="559"/>
      <c r="BH22" s="559"/>
      <c r="BI22" s="559"/>
      <c r="BJ22" s="559"/>
      <c r="BK22" s="559"/>
      <c r="BL22" s="559"/>
      <c r="BM22" s="559"/>
      <c r="BN22" s="559"/>
      <c r="BO22" s="559"/>
      <c r="BP22" s="559"/>
      <c r="BQ22" s="559"/>
      <c r="BR22" s="559"/>
      <c r="BS22" s="559"/>
      <c r="BT22" s="559"/>
      <c r="BU22" s="559"/>
      <c r="BV22" s="559"/>
      <c r="BW22" s="559"/>
      <c r="BX22" s="559"/>
      <c r="BY22" s="559"/>
    </row>
    <row r="23" spans="1:77" s="385" customFormat="1" ht="9.9499999999999993" customHeight="1">
      <c r="A23" s="559"/>
      <c r="B23" s="559"/>
      <c r="C23" s="559"/>
      <c r="D23" s="559"/>
      <c r="E23" s="559"/>
      <c r="F23" s="560"/>
      <c r="G23" s="559"/>
      <c r="H23" s="559"/>
      <c r="I23" s="559"/>
      <c r="J23" s="559"/>
      <c r="K23" s="560"/>
      <c r="L23" s="559"/>
      <c r="M23" s="559"/>
      <c r="N23" s="559"/>
      <c r="O23" s="559"/>
      <c r="P23" s="560"/>
      <c r="Q23" s="559"/>
      <c r="R23" s="559"/>
      <c r="S23" s="559"/>
      <c r="T23" s="559"/>
      <c r="U23" s="560"/>
      <c r="V23" s="559"/>
      <c r="W23" s="559"/>
      <c r="X23" s="559"/>
      <c r="Y23" s="559"/>
      <c r="Z23" s="560"/>
      <c r="AA23" s="559"/>
      <c r="AB23" s="559"/>
      <c r="AC23" s="559"/>
      <c r="AD23" s="559"/>
      <c r="AE23" s="560"/>
      <c r="AF23" s="559"/>
      <c r="AG23" s="559"/>
      <c r="AH23" s="560"/>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c r="BP23" s="559"/>
      <c r="BQ23" s="559"/>
      <c r="BR23" s="559"/>
      <c r="BS23" s="559"/>
      <c r="BT23" s="559"/>
      <c r="BU23" s="559"/>
      <c r="BV23" s="559"/>
      <c r="BW23" s="559"/>
      <c r="BX23" s="559"/>
      <c r="BY23" s="559"/>
    </row>
    <row r="24" spans="1:77" s="385" customFormat="1">
      <c r="A24" s="559"/>
      <c r="B24" s="559" t="s">
        <v>1001</v>
      </c>
      <c r="C24" s="559"/>
      <c r="D24" s="559"/>
      <c r="E24" s="559"/>
      <c r="F24" s="561">
        <f>'DetailedBudget---TXST'!O75</f>
        <v>0</v>
      </c>
      <c r="G24" s="559"/>
      <c r="H24" s="559"/>
      <c r="I24" s="559"/>
      <c r="J24" s="559"/>
      <c r="K24" s="561">
        <f>'DetailedBudget---TXST'!T75</f>
        <v>0</v>
      </c>
      <c r="L24" s="559"/>
      <c r="M24" s="559"/>
      <c r="N24" s="559"/>
      <c r="O24" s="559"/>
      <c r="P24" s="561">
        <f>'DetailedBudget---TXST'!Y75</f>
        <v>0</v>
      </c>
      <c r="Q24" s="559"/>
      <c r="R24" s="559"/>
      <c r="S24" s="559"/>
      <c r="T24" s="559"/>
      <c r="U24" s="561">
        <f>'DetailedBudget---TXST'!AD75</f>
        <v>0</v>
      </c>
      <c r="V24" s="559"/>
      <c r="W24" s="559"/>
      <c r="X24" s="559"/>
      <c r="Y24" s="559"/>
      <c r="Z24" s="561">
        <f>'DetailedBudget---TXST'!AI75</f>
        <v>0</v>
      </c>
      <c r="AA24" s="559"/>
      <c r="AB24" s="559"/>
      <c r="AC24" s="559"/>
      <c r="AD24" s="559"/>
      <c r="AE24" s="561">
        <f>'DetailedBudget---TXST'!AN75</f>
        <v>0</v>
      </c>
      <c r="AF24" s="559"/>
      <c r="AG24" s="559"/>
      <c r="AH24" s="499">
        <f>SUM(F24:AE24)</f>
        <v>0</v>
      </c>
      <c r="AI24" s="559"/>
      <c r="AJ24" s="559"/>
      <c r="AK24" s="559"/>
      <c r="AL24" s="559"/>
      <c r="AM24" s="559"/>
      <c r="AN24" s="559"/>
      <c r="AO24" s="559"/>
      <c r="AP24" s="559"/>
      <c r="AQ24" s="559"/>
      <c r="AR24" s="559"/>
      <c r="AS24" s="559"/>
      <c r="AT24" s="559"/>
      <c r="AU24" s="559"/>
      <c r="AV24" s="559"/>
      <c r="AW24" s="559"/>
      <c r="AX24" s="559"/>
      <c r="AY24" s="559"/>
      <c r="AZ24" s="559"/>
      <c r="BA24" s="559"/>
      <c r="BB24" s="559"/>
      <c r="BC24" s="559"/>
      <c r="BD24" s="559"/>
      <c r="BE24" s="559"/>
      <c r="BF24" s="559"/>
      <c r="BG24" s="559"/>
      <c r="BH24" s="559"/>
      <c r="BI24" s="559"/>
      <c r="BJ24" s="559"/>
      <c r="BK24" s="559"/>
      <c r="BL24" s="559"/>
      <c r="BM24" s="559"/>
      <c r="BN24" s="559"/>
      <c r="BO24" s="559"/>
      <c r="BP24" s="559"/>
      <c r="BQ24" s="559"/>
      <c r="BR24" s="559"/>
      <c r="BS24" s="559"/>
      <c r="BT24" s="559"/>
      <c r="BU24" s="559"/>
      <c r="BV24" s="559"/>
      <c r="BW24" s="559"/>
      <c r="BX24" s="559"/>
      <c r="BY24" s="559"/>
    </row>
    <row r="25" spans="1:77" s="385" customFormat="1" ht="9.9499999999999993" customHeight="1">
      <c r="A25" s="559"/>
      <c r="B25" s="559"/>
      <c r="C25" s="559"/>
      <c r="D25" s="559"/>
      <c r="E25" s="559"/>
      <c r="F25" s="559"/>
      <c r="G25" s="559"/>
      <c r="H25" s="559"/>
      <c r="I25" s="559"/>
      <c r="J25" s="559"/>
      <c r="K25" s="559"/>
      <c r="L25" s="559"/>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c r="BP25" s="559"/>
      <c r="BQ25" s="559"/>
      <c r="BR25" s="559"/>
      <c r="BS25" s="559"/>
      <c r="BT25" s="559"/>
      <c r="BU25" s="559"/>
      <c r="BV25" s="559"/>
      <c r="BW25" s="559"/>
      <c r="BX25" s="559"/>
      <c r="BY25" s="559"/>
    </row>
    <row r="26" spans="1:77" s="385" customFormat="1">
      <c r="A26" s="558" t="s">
        <v>1002</v>
      </c>
      <c r="B26" s="384"/>
      <c r="C26" s="384"/>
      <c r="D26" s="384"/>
      <c r="E26" s="384"/>
      <c r="F26" s="384"/>
      <c r="I26" s="384"/>
      <c r="J26" s="384"/>
      <c r="K26" s="384"/>
      <c r="N26" s="384"/>
      <c r="O26" s="384"/>
      <c r="P26" s="384"/>
      <c r="S26" s="384"/>
      <c r="T26" s="384"/>
      <c r="U26" s="384"/>
      <c r="X26" s="384"/>
      <c r="Y26" s="384"/>
      <c r="Z26" s="384"/>
      <c r="AC26" s="384"/>
      <c r="AD26" s="384"/>
      <c r="AE26" s="384"/>
      <c r="AF26" s="559"/>
      <c r="AG26" s="384"/>
      <c r="AH26" s="384"/>
      <c r="AI26" s="559"/>
      <c r="AJ26" s="559"/>
      <c r="AK26" s="559"/>
      <c r="AL26" s="559"/>
      <c r="AM26" s="559"/>
      <c r="AN26" s="559"/>
      <c r="AO26" s="559"/>
      <c r="AP26" s="559"/>
      <c r="AQ26" s="559"/>
      <c r="AR26" s="559"/>
      <c r="AS26" s="559"/>
      <c r="AT26" s="559"/>
      <c r="AU26" s="559"/>
      <c r="AV26" s="559"/>
      <c r="AW26" s="559"/>
      <c r="AX26" s="559"/>
      <c r="AY26" s="559"/>
      <c r="AZ26" s="559"/>
      <c r="BA26" s="559"/>
      <c r="BB26" s="559"/>
      <c r="BC26" s="559"/>
      <c r="BD26" s="559"/>
      <c r="BE26" s="559"/>
      <c r="BF26" s="559"/>
      <c r="BG26" s="559"/>
      <c r="BH26" s="559"/>
      <c r="BI26" s="559"/>
      <c r="BJ26" s="559"/>
      <c r="BK26" s="559"/>
      <c r="BL26" s="559"/>
      <c r="BM26" s="559"/>
      <c r="BN26" s="559"/>
      <c r="BO26" s="559"/>
      <c r="BP26" s="559"/>
      <c r="BQ26" s="559"/>
      <c r="BR26" s="559"/>
      <c r="BS26" s="559"/>
      <c r="BT26" s="559"/>
      <c r="BU26" s="559"/>
      <c r="BV26" s="559"/>
      <c r="BW26" s="559"/>
      <c r="BX26" s="559"/>
      <c r="BY26" s="559"/>
    </row>
    <row r="27" spans="1:77" s="385" customFormat="1" ht="36" hidden="1">
      <c r="A27" s="386" t="s">
        <v>989</v>
      </c>
      <c r="B27" s="386"/>
      <c r="C27" s="386"/>
      <c r="D27" s="386"/>
      <c r="E27" s="386"/>
      <c r="F27" s="392" t="s">
        <v>0</v>
      </c>
      <c r="I27" s="386"/>
      <c r="J27" s="386"/>
      <c r="K27" s="386" t="s">
        <v>1</v>
      </c>
      <c r="N27" s="386"/>
      <c r="O27" s="386"/>
      <c r="P27" s="386" t="s">
        <v>990</v>
      </c>
      <c r="S27" s="386"/>
      <c r="T27" s="386"/>
      <c r="U27" s="386" t="s">
        <v>3</v>
      </c>
      <c r="X27" s="386"/>
      <c r="Y27" s="386"/>
      <c r="Z27" s="386" t="s">
        <v>4</v>
      </c>
      <c r="AC27" s="386"/>
      <c r="AD27" s="386"/>
      <c r="AE27" s="386" t="s">
        <v>4</v>
      </c>
      <c r="AF27" s="559"/>
      <c r="AG27" s="386"/>
      <c r="AH27" s="386" t="s">
        <v>991</v>
      </c>
      <c r="AI27" s="559"/>
      <c r="AJ27" s="559"/>
      <c r="AK27" s="559"/>
      <c r="AL27" s="559"/>
      <c r="AM27" s="559"/>
      <c r="AN27" s="559"/>
      <c r="AO27" s="559"/>
      <c r="AP27" s="559"/>
      <c r="AQ27" s="559"/>
      <c r="AR27" s="559"/>
      <c r="AS27" s="559"/>
      <c r="AT27" s="559"/>
      <c r="AU27" s="559"/>
      <c r="AV27" s="559"/>
      <c r="AW27" s="559"/>
      <c r="AX27" s="559"/>
      <c r="AY27" s="559"/>
      <c r="AZ27" s="559"/>
      <c r="BA27" s="559"/>
      <c r="BB27" s="559"/>
      <c r="BC27" s="559"/>
      <c r="BD27" s="559"/>
      <c r="BE27" s="559"/>
      <c r="BF27" s="559"/>
      <c r="BG27" s="559"/>
      <c r="BH27" s="559"/>
      <c r="BI27" s="559"/>
      <c r="BJ27" s="559"/>
      <c r="BK27" s="559"/>
      <c r="BL27" s="559"/>
      <c r="BM27" s="559"/>
      <c r="BN27" s="559"/>
      <c r="BO27" s="559"/>
      <c r="BP27" s="559"/>
      <c r="BQ27" s="559"/>
      <c r="BR27" s="559"/>
      <c r="BS27" s="559"/>
      <c r="BT27" s="559"/>
      <c r="BU27" s="559"/>
      <c r="BV27" s="559"/>
      <c r="BW27" s="559"/>
      <c r="BX27" s="559"/>
      <c r="BY27" s="559"/>
    </row>
    <row r="28" spans="1:77" s="385" customFormat="1" ht="36" hidden="1">
      <c r="A28" s="386"/>
      <c r="B28" s="386"/>
      <c r="C28" s="386"/>
      <c r="D28" s="386"/>
      <c r="E28" s="386"/>
      <c r="F28" s="393" t="s">
        <v>994</v>
      </c>
      <c r="I28" s="386"/>
      <c r="J28" s="386"/>
      <c r="K28" s="394" t="s">
        <v>994</v>
      </c>
      <c r="N28" s="386"/>
      <c r="O28" s="386"/>
      <c r="P28" s="394" t="s">
        <v>994</v>
      </c>
      <c r="S28" s="386"/>
      <c r="T28" s="386"/>
      <c r="U28" s="394" t="s">
        <v>994</v>
      </c>
      <c r="X28" s="386"/>
      <c r="Y28" s="386"/>
      <c r="Z28" s="394" t="s">
        <v>994</v>
      </c>
      <c r="AC28" s="386"/>
      <c r="AD28" s="386"/>
      <c r="AE28" s="394" t="s">
        <v>994</v>
      </c>
      <c r="AF28" s="559"/>
      <c r="AG28" s="386"/>
      <c r="AH28" s="386"/>
      <c r="AI28" s="559"/>
      <c r="AJ28" s="559"/>
      <c r="AK28" s="559"/>
      <c r="AL28" s="559"/>
      <c r="AM28" s="559"/>
      <c r="AN28" s="559"/>
      <c r="AO28" s="559"/>
      <c r="AP28" s="559"/>
      <c r="AQ28" s="559"/>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59"/>
      <c r="BU28" s="559"/>
      <c r="BV28" s="559"/>
      <c r="BW28" s="559"/>
      <c r="BX28" s="559"/>
      <c r="BY28" s="559"/>
    </row>
    <row r="29" spans="1:77" s="385" customFormat="1">
      <c r="A29" s="559"/>
      <c r="B29" s="559" t="s">
        <v>1003</v>
      </c>
      <c r="C29" s="559"/>
      <c r="D29" s="559"/>
      <c r="E29" s="559"/>
      <c r="F29" s="559"/>
      <c r="G29" s="559"/>
      <c r="H29" s="559"/>
      <c r="I29" s="559"/>
      <c r="J29" s="559"/>
      <c r="K29" s="559"/>
      <c r="L29" s="559"/>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59"/>
      <c r="BU29" s="559"/>
      <c r="BV29" s="559"/>
      <c r="BW29" s="559"/>
      <c r="BX29" s="559"/>
      <c r="BY29" s="559"/>
    </row>
    <row r="30" spans="1:77" s="385" customFormat="1">
      <c r="A30" s="559"/>
      <c r="B30" s="559"/>
      <c r="C30" s="559" t="str">
        <f>'DetailedBudget---TXST'!D82</f>
        <v>enter computer hardware item</v>
      </c>
      <c r="D30" s="559"/>
      <c r="E30" s="559"/>
      <c r="F30" s="561">
        <f>'DetailedBudget---TXST'!O82</f>
        <v>0</v>
      </c>
      <c r="G30" s="560"/>
      <c r="H30" s="560"/>
      <c r="I30" s="560"/>
      <c r="J30" s="560"/>
      <c r="K30" s="561">
        <f>'DetailedBudget---TXST'!T82</f>
        <v>0</v>
      </c>
      <c r="L30" s="560"/>
      <c r="M30" s="560"/>
      <c r="N30" s="560"/>
      <c r="O30" s="560"/>
      <c r="P30" s="561">
        <f>'DetailedBudget---TXST'!Y82</f>
        <v>0</v>
      </c>
      <c r="Q30" s="560"/>
      <c r="R30" s="560"/>
      <c r="S30" s="560"/>
      <c r="T30" s="560"/>
      <c r="U30" s="561">
        <f>'DetailedBudget---TXST'!AD82</f>
        <v>0</v>
      </c>
      <c r="V30" s="560"/>
      <c r="W30" s="560"/>
      <c r="X30" s="560"/>
      <c r="Y30" s="560"/>
      <c r="Z30" s="561">
        <f>'DetailedBudget---TXST'!AI82</f>
        <v>0</v>
      </c>
      <c r="AA30" s="560"/>
      <c r="AB30" s="560"/>
      <c r="AC30" s="560"/>
      <c r="AD30" s="560"/>
      <c r="AE30" s="561">
        <f>'DetailedBudget---TXST'!AN82</f>
        <v>0</v>
      </c>
      <c r="AF30" s="559"/>
      <c r="AG30" s="559"/>
      <c r="AH30" s="499">
        <f t="shared" ref="AH30:AH47" si="2">SUM(F30:AE30)</f>
        <v>0</v>
      </c>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row>
    <row r="31" spans="1:77" s="385" customFormat="1">
      <c r="A31" s="559"/>
      <c r="B31" s="559"/>
      <c r="C31" s="559" t="str">
        <f>'DetailedBudget---TXST'!D83</f>
        <v>enter computer hardware item</v>
      </c>
      <c r="D31" s="559"/>
      <c r="E31" s="559"/>
      <c r="F31" s="561">
        <f>'DetailedBudget---TXST'!O83</f>
        <v>0</v>
      </c>
      <c r="G31" s="560"/>
      <c r="H31" s="560"/>
      <c r="I31" s="560"/>
      <c r="J31" s="560"/>
      <c r="K31" s="561">
        <f>'DetailedBudget---TXST'!T83</f>
        <v>0</v>
      </c>
      <c r="L31" s="560"/>
      <c r="M31" s="560"/>
      <c r="N31" s="560"/>
      <c r="O31" s="560"/>
      <c r="P31" s="561">
        <f>'DetailedBudget---TXST'!Y83</f>
        <v>0</v>
      </c>
      <c r="Q31" s="560"/>
      <c r="R31" s="560"/>
      <c r="S31" s="560"/>
      <c r="T31" s="560"/>
      <c r="U31" s="561">
        <f>'DetailedBudget---TXST'!AD83</f>
        <v>0</v>
      </c>
      <c r="V31" s="560"/>
      <c r="W31" s="560"/>
      <c r="X31" s="560"/>
      <c r="Y31" s="560"/>
      <c r="Z31" s="561">
        <f>'DetailedBudget---TXST'!AI83</f>
        <v>0</v>
      </c>
      <c r="AA31" s="560"/>
      <c r="AB31" s="560"/>
      <c r="AC31" s="560"/>
      <c r="AD31" s="560"/>
      <c r="AE31" s="561">
        <f>'DetailedBudget---TXST'!AN83</f>
        <v>0</v>
      </c>
      <c r="AF31" s="559"/>
      <c r="AG31" s="559"/>
      <c r="AH31" s="499">
        <f t="shared" si="2"/>
        <v>0</v>
      </c>
      <c r="AI31" s="559"/>
      <c r="AJ31" s="559"/>
      <c r="AK31" s="559"/>
      <c r="AL31" s="559"/>
      <c r="AM31" s="559"/>
      <c r="AN31" s="559"/>
      <c r="AO31" s="559"/>
      <c r="AP31" s="559"/>
      <c r="AQ31" s="559"/>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row>
    <row r="32" spans="1:77" s="385" customFormat="1">
      <c r="A32" s="559"/>
      <c r="B32" s="559"/>
      <c r="C32" s="559" t="str">
        <f>'DetailedBudget---TXST'!D84</f>
        <v>enter computer hardware item</v>
      </c>
      <c r="D32" s="559"/>
      <c r="E32" s="559"/>
      <c r="F32" s="561">
        <f>'DetailedBudget---TXST'!O84</f>
        <v>0</v>
      </c>
      <c r="G32" s="560"/>
      <c r="H32" s="560"/>
      <c r="I32" s="560"/>
      <c r="J32" s="560"/>
      <c r="K32" s="561">
        <f>'DetailedBudget---TXST'!T84</f>
        <v>0</v>
      </c>
      <c r="L32" s="560"/>
      <c r="M32" s="560"/>
      <c r="N32" s="560"/>
      <c r="O32" s="560"/>
      <c r="P32" s="561">
        <f>'DetailedBudget---TXST'!Y84</f>
        <v>0</v>
      </c>
      <c r="Q32" s="560"/>
      <c r="R32" s="560"/>
      <c r="S32" s="560"/>
      <c r="T32" s="560"/>
      <c r="U32" s="561">
        <f>'DetailedBudget---TXST'!AD84</f>
        <v>0</v>
      </c>
      <c r="V32" s="560"/>
      <c r="W32" s="560"/>
      <c r="X32" s="560"/>
      <c r="Y32" s="560"/>
      <c r="Z32" s="561">
        <f>'DetailedBudget---TXST'!AI84</f>
        <v>0</v>
      </c>
      <c r="AA32" s="560"/>
      <c r="AB32" s="560"/>
      <c r="AC32" s="560"/>
      <c r="AD32" s="560"/>
      <c r="AE32" s="561">
        <f>'DetailedBudget---TXST'!AN84</f>
        <v>0</v>
      </c>
      <c r="AF32" s="559"/>
      <c r="AG32" s="559"/>
      <c r="AH32" s="499">
        <f t="shared" si="2"/>
        <v>0</v>
      </c>
      <c r="AI32" s="559"/>
      <c r="AJ32" s="559"/>
      <c r="AK32" s="559"/>
      <c r="AL32" s="559"/>
      <c r="AM32" s="559"/>
      <c r="AN32" s="559"/>
      <c r="AO32" s="559"/>
      <c r="AP32" s="559"/>
      <c r="AQ32" s="559"/>
      <c r="AR32" s="559"/>
      <c r="AS32" s="559"/>
      <c r="AT32" s="559"/>
      <c r="AU32" s="559"/>
      <c r="AV32" s="559"/>
      <c r="AW32" s="559"/>
      <c r="AX32" s="559"/>
      <c r="AY32" s="559"/>
      <c r="AZ32" s="559"/>
      <c r="BA32" s="559"/>
      <c r="BB32" s="559"/>
      <c r="BC32" s="559"/>
      <c r="BD32" s="559"/>
      <c r="BE32" s="559"/>
      <c r="BF32" s="559"/>
      <c r="BG32" s="559"/>
      <c r="BH32" s="559"/>
      <c r="BI32" s="559"/>
      <c r="BJ32" s="559"/>
      <c r="BK32" s="559"/>
      <c r="BL32" s="559"/>
      <c r="BM32" s="559"/>
      <c r="BN32" s="559"/>
      <c r="BO32" s="559"/>
      <c r="BP32" s="559"/>
      <c r="BQ32" s="559"/>
      <c r="BR32" s="559"/>
      <c r="BS32" s="559"/>
      <c r="BT32" s="559"/>
      <c r="BU32" s="559"/>
      <c r="BV32" s="559"/>
      <c r="BW32" s="559"/>
      <c r="BX32" s="559"/>
      <c r="BY32" s="559"/>
    </row>
    <row r="33" spans="1:77" s="385" customFormat="1" hidden="1">
      <c r="A33" s="559"/>
      <c r="B33" s="559"/>
      <c r="C33" s="559"/>
      <c r="D33" s="559"/>
      <c r="E33" s="559"/>
      <c r="F33" s="561"/>
      <c r="G33" s="560"/>
      <c r="H33" s="560"/>
      <c r="I33" s="560"/>
      <c r="J33" s="560"/>
      <c r="K33" s="561"/>
      <c r="L33" s="560"/>
      <c r="M33" s="560"/>
      <c r="N33" s="560"/>
      <c r="O33" s="560"/>
      <c r="P33" s="561"/>
      <c r="Q33" s="560"/>
      <c r="R33" s="560"/>
      <c r="S33" s="560"/>
      <c r="T33" s="560"/>
      <c r="U33" s="561"/>
      <c r="V33" s="560"/>
      <c r="W33" s="560"/>
      <c r="X33" s="560"/>
      <c r="Y33" s="560"/>
      <c r="Z33" s="561"/>
      <c r="AA33" s="560"/>
      <c r="AB33" s="560"/>
      <c r="AC33" s="560"/>
      <c r="AD33" s="560"/>
      <c r="AE33" s="561"/>
      <c r="AF33" s="559"/>
      <c r="AG33" s="559"/>
      <c r="AH33" s="499">
        <f t="shared" si="2"/>
        <v>0</v>
      </c>
      <c r="AI33" s="559"/>
      <c r="AJ33" s="559"/>
      <c r="AK33" s="559"/>
      <c r="AL33" s="559"/>
      <c r="AM33" s="559"/>
      <c r="AN33" s="559"/>
      <c r="AO33" s="559"/>
      <c r="AP33" s="559"/>
      <c r="AQ33" s="559"/>
      <c r="AR33" s="559"/>
      <c r="AS33" s="559"/>
      <c r="AT33" s="559"/>
      <c r="AU33" s="559"/>
      <c r="AV33" s="559"/>
      <c r="AW33" s="559"/>
      <c r="AX33" s="559"/>
      <c r="AY33" s="559"/>
      <c r="AZ33" s="559"/>
      <c r="BA33" s="559"/>
      <c r="BB33" s="559"/>
      <c r="BC33" s="559"/>
      <c r="BD33" s="559"/>
      <c r="BE33" s="559"/>
      <c r="BF33" s="559"/>
      <c r="BG33" s="559"/>
      <c r="BH33" s="559"/>
      <c r="BI33" s="559"/>
      <c r="BJ33" s="559"/>
      <c r="BK33" s="559"/>
      <c r="BL33" s="559"/>
      <c r="BM33" s="559"/>
      <c r="BN33" s="559"/>
      <c r="BO33" s="559"/>
      <c r="BP33" s="559"/>
      <c r="BQ33" s="559"/>
      <c r="BR33" s="559"/>
      <c r="BS33" s="559"/>
      <c r="BT33" s="559"/>
      <c r="BU33" s="559"/>
      <c r="BV33" s="559"/>
      <c r="BW33" s="559"/>
      <c r="BX33" s="559"/>
      <c r="BY33" s="559"/>
    </row>
    <row r="34" spans="1:77" s="385" customFormat="1" hidden="1">
      <c r="A34" s="559"/>
      <c r="B34" s="559"/>
      <c r="C34" s="559"/>
      <c r="D34" s="559"/>
      <c r="E34" s="559"/>
      <c r="F34" s="561"/>
      <c r="G34" s="560"/>
      <c r="H34" s="560"/>
      <c r="I34" s="560"/>
      <c r="J34" s="560"/>
      <c r="K34" s="561"/>
      <c r="L34" s="560"/>
      <c r="M34" s="560"/>
      <c r="N34" s="560"/>
      <c r="O34" s="560"/>
      <c r="P34" s="561"/>
      <c r="Q34" s="560"/>
      <c r="R34" s="560"/>
      <c r="S34" s="560"/>
      <c r="T34" s="560"/>
      <c r="U34" s="561"/>
      <c r="V34" s="560"/>
      <c r="W34" s="560"/>
      <c r="X34" s="560"/>
      <c r="Y34" s="560"/>
      <c r="Z34" s="561"/>
      <c r="AA34" s="560"/>
      <c r="AB34" s="560"/>
      <c r="AC34" s="560"/>
      <c r="AD34" s="560"/>
      <c r="AE34" s="561"/>
      <c r="AF34" s="559"/>
      <c r="AG34" s="559"/>
      <c r="AH34" s="499">
        <f t="shared" si="2"/>
        <v>0</v>
      </c>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row>
    <row r="35" spans="1:77" s="385" customFormat="1">
      <c r="A35" s="559"/>
      <c r="B35" s="559"/>
      <c r="C35" s="559" t="str">
        <f>'DetailedBudget---TXST'!D87</f>
        <v>enter computer software item</v>
      </c>
      <c r="D35" s="559"/>
      <c r="E35" s="559"/>
      <c r="F35" s="561">
        <f>'DetailedBudget---TXST'!O87</f>
        <v>0</v>
      </c>
      <c r="G35" s="560"/>
      <c r="H35" s="560"/>
      <c r="I35" s="560"/>
      <c r="J35" s="560"/>
      <c r="K35" s="561">
        <f>'DetailedBudget---TXST'!T87</f>
        <v>0</v>
      </c>
      <c r="L35" s="560"/>
      <c r="M35" s="560"/>
      <c r="N35" s="560"/>
      <c r="O35" s="560"/>
      <c r="P35" s="561">
        <f>'DetailedBudget---TXST'!Y87</f>
        <v>0</v>
      </c>
      <c r="Q35" s="560"/>
      <c r="R35" s="560"/>
      <c r="S35" s="560"/>
      <c r="T35" s="560"/>
      <c r="U35" s="561">
        <f>'DetailedBudget---TXST'!AD87</f>
        <v>0</v>
      </c>
      <c r="V35" s="560"/>
      <c r="W35" s="560"/>
      <c r="X35" s="560"/>
      <c r="Y35" s="560"/>
      <c r="Z35" s="561">
        <f>'DetailedBudget---TXST'!AI87</f>
        <v>0</v>
      </c>
      <c r="AA35" s="560"/>
      <c r="AB35" s="560"/>
      <c r="AC35" s="560"/>
      <c r="AD35" s="560"/>
      <c r="AE35" s="561">
        <f>'DetailedBudget---TXST'!AN87</f>
        <v>0</v>
      </c>
      <c r="AF35" s="559"/>
      <c r="AG35" s="559"/>
      <c r="AH35" s="499">
        <f t="shared" si="2"/>
        <v>0</v>
      </c>
      <c r="AI35" s="559"/>
      <c r="AJ35" s="559"/>
      <c r="AK35" s="559"/>
      <c r="AL35" s="559"/>
      <c r="AM35" s="559"/>
      <c r="AN35" s="559"/>
      <c r="AO35" s="559"/>
      <c r="AP35" s="559"/>
      <c r="AQ35" s="559"/>
      <c r="AR35" s="559"/>
      <c r="AS35" s="559"/>
      <c r="AT35" s="559"/>
      <c r="AU35" s="559"/>
      <c r="AV35" s="559"/>
      <c r="AW35" s="559"/>
      <c r="AX35" s="559"/>
      <c r="AY35" s="559"/>
      <c r="AZ35" s="559"/>
      <c r="BA35" s="559"/>
      <c r="BB35" s="559"/>
      <c r="BC35" s="559"/>
      <c r="BD35" s="559"/>
      <c r="BE35" s="559"/>
      <c r="BF35" s="559"/>
      <c r="BG35" s="559"/>
      <c r="BH35" s="559"/>
      <c r="BI35" s="559"/>
      <c r="BJ35" s="559"/>
      <c r="BK35" s="559"/>
      <c r="BL35" s="559"/>
      <c r="BM35" s="559"/>
      <c r="BN35" s="559"/>
      <c r="BO35" s="559"/>
      <c r="BP35" s="559"/>
      <c r="BQ35" s="559"/>
      <c r="BR35" s="559"/>
      <c r="BS35" s="559"/>
      <c r="BT35" s="559"/>
      <c r="BU35" s="559"/>
      <c r="BV35" s="559"/>
      <c r="BW35" s="559"/>
      <c r="BX35" s="559"/>
      <c r="BY35" s="559"/>
    </row>
    <row r="36" spans="1:77" s="385" customFormat="1">
      <c r="A36" s="559"/>
      <c r="B36" s="559"/>
      <c r="C36" s="559" t="str">
        <f>'DetailedBudget---TXST'!D88</f>
        <v>enter computer software item</v>
      </c>
      <c r="D36" s="559"/>
      <c r="E36" s="559"/>
      <c r="F36" s="561">
        <f>'DetailedBudget---TXST'!O88</f>
        <v>0</v>
      </c>
      <c r="G36" s="560"/>
      <c r="H36" s="560"/>
      <c r="I36" s="560"/>
      <c r="J36" s="560"/>
      <c r="K36" s="561">
        <f>'DetailedBudget---TXST'!T88</f>
        <v>0</v>
      </c>
      <c r="L36" s="560"/>
      <c r="M36" s="560"/>
      <c r="N36" s="560"/>
      <c r="O36" s="560"/>
      <c r="P36" s="561">
        <f>'DetailedBudget---TXST'!Y88</f>
        <v>0</v>
      </c>
      <c r="Q36" s="560"/>
      <c r="R36" s="560"/>
      <c r="S36" s="560"/>
      <c r="T36" s="560"/>
      <c r="U36" s="561">
        <f>'DetailedBudget---TXST'!AD88</f>
        <v>0</v>
      </c>
      <c r="V36" s="560"/>
      <c r="W36" s="560"/>
      <c r="X36" s="560"/>
      <c r="Y36" s="560"/>
      <c r="Z36" s="561">
        <f>'DetailedBudget---TXST'!AI88</f>
        <v>0</v>
      </c>
      <c r="AA36" s="560"/>
      <c r="AB36" s="560"/>
      <c r="AC36" s="560"/>
      <c r="AD36" s="560"/>
      <c r="AE36" s="561">
        <f>'DetailedBudget---TXST'!AN88</f>
        <v>0</v>
      </c>
      <c r="AF36" s="559"/>
      <c r="AG36" s="559"/>
      <c r="AH36" s="499">
        <f t="shared" si="2"/>
        <v>0</v>
      </c>
      <c r="AI36" s="559"/>
      <c r="AJ36" s="559"/>
      <c r="AK36" s="559"/>
      <c r="AL36" s="559"/>
      <c r="AM36" s="559"/>
      <c r="AN36" s="559"/>
      <c r="AO36" s="559"/>
      <c r="AP36" s="559"/>
      <c r="AQ36" s="559"/>
      <c r="AR36" s="559"/>
      <c r="AS36" s="559"/>
      <c r="AT36" s="559"/>
      <c r="AU36" s="559"/>
      <c r="AV36" s="559"/>
      <c r="AW36" s="559"/>
      <c r="AX36" s="559"/>
      <c r="AY36" s="559"/>
      <c r="AZ36" s="559"/>
      <c r="BA36" s="559"/>
      <c r="BB36" s="559"/>
      <c r="BC36" s="559"/>
      <c r="BD36" s="559"/>
      <c r="BE36" s="559"/>
      <c r="BF36" s="559"/>
      <c r="BG36" s="559"/>
      <c r="BH36" s="559"/>
      <c r="BI36" s="559"/>
      <c r="BJ36" s="559"/>
      <c r="BK36" s="559"/>
      <c r="BL36" s="559"/>
      <c r="BM36" s="559"/>
      <c r="BN36" s="559"/>
      <c r="BO36" s="559"/>
      <c r="BP36" s="559"/>
      <c r="BQ36" s="559"/>
      <c r="BR36" s="559"/>
      <c r="BS36" s="559"/>
      <c r="BT36" s="559"/>
      <c r="BU36" s="559"/>
      <c r="BV36" s="559"/>
      <c r="BW36" s="559"/>
      <c r="BX36" s="559"/>
      <c r="BY36" s="559"/>
    </row>
    <row r="37" spans="1:77" s="385" customFormat="1">
      <c r="A37" s="559"/>
      <c r="B37" s="559"/>
      <c r="C37" s="559" t="str">
        <f>'DetailedBudget---TXST'!D89</f>
        <v>enter computer software item</v>
      </c>
      <c r="D37" s="559"/>
      <c r="E37" s="559"/>
      <c r="F37" s="561">
        <f>'DetailedBudget---TXST'!O89</f>
        <v>0</v>
      </c>
      <c r="G37" s="560"/>
      <c r="H37" s="560"/>
      <c r="I37" s="560"/>
      <c r="J37" s="560"/>
      <c r="K37" s="561">
        <f>'DetailedBudget---TXST'!T89</f>
        <v>0</v>
      </c>
      <c r="L37" s="560"/>
      <c r="M37" s="560"/>
      <c r="N37" s="560"/>
      <c r="O37" s="560"/>
      <c r="P37" s="561">
        <f>'DetailedBudget---TXST'!Y89</f>
        <v>0</v>
      </c>
      <c r="Q37" s="560"/>
      <c r="R37" s="560"/>
      <c r="S37" s="560"/>
      <c r="T37" s="560"/>
      <c r="U37" s="561">
        <f>'DetailedBudget---TXST'!AD89</f>
        <v>0</v>
      </c>
      <c r="V37" s="560"/>
      <c r="W37" s="560"/>
      <c r="X37" s="560"/>
      <c r="Y37" s="560"/>
      <c r="Z37" s="561">
        <f>'DetailedBudget---TXST'!AI89</f>
        <v>0</v>
      </c>
      <c r="AA37" s="560"/>
      <c r="AB37" s="560"/>
      <c r="AC37" s="560"/>
      <c r="AD37" s="560"/>
      <c r="AE37" s="561">
        <f>'DetailedBudget---TXST'!AN89</f>
        <v>0</v>
      </c>
      <c r="AF37" s="559"/>
      <c r="AG37" s="559"/>
      <c r="AH37" s="499">
        <f t="shared" si="2"/>
        <v>0</v>
      </c>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559"/>
      <c r="BL37" s="559"/>
      <c r="BM37" s="559"/>
      <c r="BN37" s="559"/>
      <c r="BO37" s="559"/>
      <c r="BP37" s="559"/>
      <c r="BQ37" s="559"/>
      <c r="BR37" s="559"/>
      <c r="BS37" s="559"/>
      <c r="BT37" s="559"/>
      <c r="BU37" s="559"/>
      <c r="BV37" s="559"/>
      <c r="BW37" s="559"/>
      <c r="BX37" s="559"/>
      <c r="BY37" s="559"/>
    </row>
    <row r="38" spans="1:77" s="385" customFormat="1" hidden="1">
      <c r="A38" s="559"/>
      <c r="B38" s="559"/>
      <c r="C38" s="559"/>
      <c r="D38" s="559"/>
      <c r="E38" s="559"/>
      <c r="F38" s="561"/>
      <c r="G38" s="560"/>
      <c r="H38" s="560"/>
      <c r="I38" s="560"/>
      <c r="J38" s="560"/>
      <c r="K38" s="561"/>
      <c r="L38" s="560"/>
      <c r="M38" s="560"/>
      <c r="N38" s="560"/>
      <c r="O38" s="560"/>
      <c r="P38" s="561"/>
      <c r="Q38" s="560"/>
      <c r="R38" s="560"/>
      <c r="S38" s="560"/>
      <c r="T38" s="560"/>
      <c r="U38" s="561"/>
      <c r="V38" s="560"/>
      <c r="W38" s="560"/>
      <c r="X38" s="560"/>
      <c r="Y38" s="560"/>
      <c r="Z38" s="561"/>
      <c r="AA38" s="560"/>
      <c r="AB38" s="560"/>
      <c r="AC38" s="560"/>
      <c r="AD38" s="560"/>
      <c r="AE38" s="561"/>
      <c r="AF38" s="559"/>
      <c r="AG38" s="559"/>
      <c r="AH38" s="499">
        <f t="shared" si="2"/>
        <v>0</v>
      </c>
      <c r="AI38" s="559"/>
      <c r="AJ38" s="559"/>
      <c r="AK38" s="559"/>
      <c r="AL38" s="559"/>
      <c r="AM38" s="559"/>
      <c r="AN38" s="559"/>
      <c r="AO38" s="559"/>
      <c r="AP38" s="559"/>
      <c r="AQ38" s="559"/>
      <c r="AR38" s="559"/>
      <c r="AS38" s="559"/>
      <c r="AT38" s="559"/>
      <c r="AU38" s="559"/>
      <c r="AV38" s="559"/>
      <c r="AW38" s="559"/>
      <c r="AX38" s="559"/>
      <c r="AY38" s="559"/>
      <c r="AZ38" s="559"/>
      <c r="BA38" s="559"/>
      <c r="BB38" s="559"/>
      <c r="BC38" s="559"/>
      <c r="BD38" s="559"/>
      <c r="BE38" s="559"/>
      <c r="BF38" s="559"/>
      <c r="BG38" s="559"/>
      <c r="BH38" s="559"/>
      <c r="BI38" s="559"/>
      <c r="BJ38" s="559"/>
      <c r="BK38" s="559"/>
      <c r="BL38" s="559"/>
      <c r="BM38" s="559"/>
      <c r="BN38" s="559"/>
      <c r="BO38" s="559"/>
      <c r="BP38" s="559"/>
      <c r="BQ38" s="559"/>
      <c r="BR38" s="559"/>
      <c r="BS38" s="559"/>
      <c r="BT38" s="559"/>
      <c r="BU38" s="559"/>
      <c r="BV38" s="559"/>
      <c r="BW38" s="559"/>
      <c r="BX38" s="559"/>
      <c r="BY38" s="559"/>
    </row>
    <row r="39" spans="1:77" s="385" customFormat="1" hidden="1">
      <c r="A39" s="559"/>
      <c r="B39" s="559"/>
      <c r="C39" s="559"/>
      <c r="D39" s="559"/>
      <c r="E39" s="559"/>
      <c r="F39" s="561"/>
      <c r="G39" s="560"/>
      <c r="H39" s="560"/>
      <c r="I39" s="560"/>
      <c r="J39" s="560"/>
      <c r="K39" s="561"/>
      <c r="L39" s="560"/>
      <c r="M39" s="560"/>
      <c r="N39" s="560"/>
      <c r="O39" s="560"/>
      <c r="P39" s="561"/>
      <c r="Q39" s="560"/>
      <c r="R39" s="560"/>
      <c r="S39" s="560"/>
      <c r="T39" s="560"/>
      <c r="U39" s="561"/>
      <c r="V39" s="560"/>
      <c r="W39" s="560"/>
      <c r="X39" s="560"/>
      <c r="Y39" s="560"/>
      <c r="Z39" s="561"/>
      <c r="AA39" s="560"/>
      <c r="AB39" s="560"/>
      <c r="AC39" s="560"/>
      <c r="AD39" s="560"/>
      <c r="AE39" s="561"/>
      <c r="AF39" s="559"/>
      <c r="AG39" s="559"/>
      <c r="AH39" s="499">
        <f t="shared" si="2"/>
        <v>0</v>
      </c>
      <c r="AI39" s="559"/>
      <c r="AJ39" s="559"/>
      <c r="AK39" s="559"/>
      <c r="AL39" s="559"/>
      <c r="AM39" s="559"/>
      <c r="AN39" s="559"/>
      <c r="AO39" s="559"/>
      <c r="AP39" s="559"/>
      <c r="AQ39" s="559"/>
      <c r="AR39" s="559"/>
      <c r="AS39" s="559"/>
      <c r="AT39" s="559"/>
      <c r="AU39" s="559"/>
      <c r="AV39" s="559"/>
      <c r="AW39" s="559"/>
      <c r="AX39" s="559"/>
      <c r="AY39" s="559"/>
      <c r="AZ39" s="559"/>
      <c r="BA39" s="559"/>
      <c r="BB39" s="559"/>
      <c r="BC39" s="559"/>
      <c r="BD39" s="559"/>
      <c r="BE39" s="559"/>
      <c r="BF39" s="559"/>
      <c r="BG39" s="559"/>
      <c r="BH39" s="559"/>
      <c r="BI39" s="559"/>
      <c r="BJ39" s="559"/>
      <c r="BK39" s="559"/>
      <c r="BL39" s="559"/>
      <c r="BM39" s="559"/>
      <c r="BN39" s="559"/>
      <c r="BO39" s="559"/>
      <c r="BP39" s="559"/>
      <c r="BQ39" s="559"/>
      <c r="BR39" s="559"/>
      <c r="BS39" s="559"/>
      <c r="BT39" s="559"/>
      <c r="BU39" s="559"/>
      <c r="BV39" s="559"/>
      <c r="BW39" s="559"/>
      <c r="BX39" s="559"/>
      <c r="BY39" s="559"/>
    </row>
    <row r="40" spans="1:77" s="385" customFormat="1">
      <c r="A40" s="559"/>
      <c r="B40" s="559"/>
      <c r="C40" s="559" t="str">
        <f>'DetailedBudget---TXST'!D92</f>
        <v>enter computer lease item</v>
      </c>
      <c r="D40" s="559"/>
      <c r="E40" s="559"/>
      <c r="F40" s="561">
        <f>'DetailedBudget---TXST'!O92</f>
        <v>0</v>
      </c>
      <c r="G40" s="560"/>
      <c r="H40" s="560"/>
      <c r="I40" s="560"/>
      <c r="J40" s="560"/>
      <c r="K40" s="561">
        <f>'DetailedBudget---TXST'!T92</f>
        <v>0</v>
      </c>
      <c r="L40" s="560"/>
      <c r="M40" s="560"/>
      <c r="N40" s="560"/>
      <c r="O40" s="560"/>
      <c r="P40" s="561">
        <f>'DetailedBudget---TXST'!Y92</f>
        <v>0</v>
      </c>
      <c r="Q40" s="560"/>
      <c r="R40" s="560"/>
      <c r="S40" s="560"/>
      <c r="T40" s="560"/>
      <c r="U40" s="561">
        <f>'DetailedBudget---TXST'!AD92</f>
        <v>0</v>
      </c>
      <c r="V40" s="560"/>
      <c r="W40" s="560"/>
      <c r="X40" s="560"/>
      <c r="Y40" s="560"/>
      <c r="Z40" s="561">
        <f>'DetailedBudget---TXST'!AI92</f>
        <v>0</v>
      </c>
      <c r="AA40" s="560"/>
      <c r="AB40" s="560"/>
      <c r="AC40" s="560"/>
      <c r="AD40" s="560"/>
      <c r="AE40" s="561">
        <f>'DetailedBudget---TXST'!AN92</f>
        <v>0</v>
      </c>
      <c r="AF40" s="559"/>
      <c r="AG40" s="559"/>
      <c r="AH40" s="499">
        <f t="shared" si="2"/>
        <v>0</v>
      </c>
      <c r="AI40" s="559"/>
      <c r="AJ40" s="559"/>
      <c r="AK40" s="559"/>
      <c r="AL40" s="559"/>
      <c r="AM40" s="559"/>
      <c r="AN40" s="559"/>
      <c r="AO40" s="559"/>
      <c r="AP40" s="559"/>
      <c r="AQ40" s="559"/>
      <c r="AR40" s="559"/>
      <c r="AS40" s="559"/>
      <c r="AT40" s="559"/>
      <c r="AU40" s="559"/>
      <c r="AV40" s="559"/>
      <c r="AW40" s="559"/>
      <c r="AX40" s="559"/>
      <c r="AY40" s="559"/>
      <c r="AZ40" s="559"/>
      <c r="BA40" s="559"/>
      <c r="BB40" s="559"/>
      <c r="BC40" s="559"/>
      <c r="BD40" s="559"/>
      <c r="BE40" s="559"/>
      <c r="BF40" s="559"/>
      <c r="BG40" s="559"/>
      <c r="BH40" s="559"/>
      <c r="BI40" s="559"/>
      <c r="BJ40" s="559"/>
      <c r="BK40" s="559"/>
      <c r="BL40" s="559"/>
      <c r="BM40" s="559"/>
      <c r="BN40" s="559"/>
      <c r="BO40" s="559"/>
      <c r="BP40" s="559"/>
      <c r="BQ40" s="559"/>
      <c r="BR40" s="559"/>
      <c r="BS40" s="559"/>
      <c r="BT40" s="559"/>
      <c r="BU40" s="559"/>
      <c r="BV40" s="559"/>
      <c r="BW40" s="559"/>
      <c r="BX40" s="559"/>
      <c r="BY40" s="559"/>
    </row>
    <row r="41" spans="1:77" s="385" customFormat="1">
      <c r="A41" s="559"/>
      <c r="B41" s="559"/>
      <c r="C41" s="559" t="str">
        <f>'DetailedBudget---TXST'!D93</f>
        <v>enter computer lease item</v>
      </c>
      <c r="D41" s="559"/>
      <c r="E41" s="559"/>
      <c r="F41" s="561">
        <f>'DetailedBudget---TXST'!O93</f>
        <v>0</v>
      </c>
      <c r="G41" s="560"/>
      <c r="H41" s="560"/>
      <c r="I41" s="560"/>
      <c r="J41" s="560"/>
      <c r="K41" s="561">
        <f>'DetailedBudget---TXST'!T93</f>
        <v>0</v>
      </c>
      <c r="L41" s="560"/>
      <c r="M41" s="560"/>
      <c r="N41" s="560"/>
      <c r="O41" s="560"/>
      <c r="P41" s="561">
        <f>'DetailedBudget---TXST'!Y93</f>
        <v>0</v>
      </c>
      <c r="Q41" s="560"/>
      <c r="R41" s="560"/>
      <c r="S41" s="560"/>
      <c r="T41" s="560"/>
      <c r="U41" s="561">
        <f>'DetailedBudget---TXST'!AD93</f>
        <v>0</v>
      </c>
      <c r="V41" s="560"/>
      <c r="W41" s="560"/>
      <c r="X41" s="560"/>
      <c r="Y41" s="560"/>
      <c r="Z41" s="561">
        <f>'DetailedBudget---TXST'!AI93</f>
        <v>0</v>
      </c>
      <c r="AA41" s="560"/>
      <c r="AB41" s="560"/>
      <c r="AC41" s="560"/>
      <c r="AD41" s="560"/>
      <c r="AE41" s="561">
        <f>'DetailedBudget---TXST'!AN93</f>
        <v>0</v>
      </c>
      <c r="AF41" s="559"/>
      <c r="AG41" s="559"/>
      <c r="AH41" s="499">
        <f t="shared" si="2"/>
        <v>0</v>
      </c>
      <c r="AI41" s="559"/>
      <c r="AJ41" s="559"/>
      <c r="AK41" s="559"/>
      <c r="AL41" s="559"/>
      <c r="AM41" s="559"/>
      <c r="AN41" s="559"/>
      <c r="AO41" s="559"/>
      <c r="AP41" s="559"/>
      <c r="AQ41" s="559"/>
      <c r="AR41" s="559"/>
      <c r="AS41" s="559"/>
      <c r="AT41" s="559"/>
      <c r="AU41" s="559"/>
      <c r="AV41" s="559"/>
      <c r="AW41" s="559"/>
      <c r="AX41" s="559"/>
      <c r="AY41" s="559"/>
      <c r="AZ41" s="559"/>
      <c r="BA41" s="559"/>
      <c r="BB41" s="559"/>
      <c r="BC41" s="559"/>
      <c r="BD41" s="559"/>
      <c r="BE41" s="559"/>
      <c r="BF41" s="559"/>
      <c r="BG41" s="559"/>
      <c r="BH41" s="559"/>
      <c r="BI41" s="559"/>
      <c r="BJ41" s="559"/>
      <c r="BK41" s="559"/>
      <c r="BL41" s="559"/>
      <c r="BM41" s="559"/>
      <c r="BN41" s="559"/>
      <c r="BO41" s="559"/>
      <c r="BP41" s="559"/>
      <c r="BQ41" s="559"/>
      <c r="BR41" s="559"/>
      <c r="BS41" s="559"/>
      <c r="BT41" s="559"/>
      <c r="BU41" s="559"/>
      <c r="BV41" s="559"/>
      <c r="BW41" s="559"/>
      <c r="BX41" s="559"/>
      <c r="BY41" s="559"/>
    </row>
    <row r="42" spans="1:77" s="385" customFormat="1">
      <c r="A42" s="559"/>
      <c r="B42" s="559"/>
      <c r="C42" s="559" t="str">
        <f>'DetailedBudget---TXST'!D94</f>
        <v>enter computer lease item</v>
      </c>
      <c r="D42" s="559"/>
      <c r="E42" s="559"/>
      <c r="F42" s="561">
        <f>'DetailedBudget---TXST'!O94</f>
        <v>0</v>
      </c>
      <c r="G42" s="560"/>
      <c r="H42" s="560"/>
      <c r="I42" s="560"/>
      <c r="J42" s="560"/>
      <c r="K42" s="561">
        <f>'DetailedBudget---TXST'!T94</f>
        <v>0</v>
      </c>
      <c r="L42" s="560"/>
      <c r="M42" s="560"/>
      <c r="N42" s="560"/>
      <c r="O42" s="560"/>
      <c r="P42" s="561">
        <f>'DetailedBudget---TXST'!Y94</f>
        <v>0</v>
      </c>
      <c r="Q42" s="560"/>
      <c r="R42" s="560"/>
      <c r="S42" s="560"/>
      <c r="T42" s="560"/>
      <c r="U42" s="561">
        <f>'DetailedBudget---TXST'!AD94</f>
        <v>0</v>
      </c>
      <c r="V42" s="560"/>
      <c r="W42" s="560"/>
      <c r="X42" s="560"/>
      <c r="Y42" s="560"/>
      <c r="Z42" s="561">
        <f>'DetailedBudget---TXST'!AI94</f>
        <v>0</v>
      </c>
      <c r="AA42" s="560"/>
      <c r="AB42" s="560"/>
      <c r="AC42" s="560"/>
      <c r="AD42" s="560"/>
      <c r="AE42" s="561">
        <f>'DetailedBudget---TXST'!AN94</f>
        <v>0</v>
      </c>
      <c r="AF42" s="559"/>
      <c r="AG42" s="559"/>
      <c r="AH42" s="499">
        <f t="shared" si="2"/>
        <v>0</v>
      </c>
      <c r="AI42" s="559"/>
      <c r="AJ42" s="559"/>
      <c r="AK42" s="559"/>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row>
    <row r="43" spans="1:77" s="385" customFormat="1" hidden="1">
      <c r="A43" s="559"/>
      <c r="B43" s="559"/>
      <c r="C43" s="559"/>
      <c r="D43" s="559"/>
      <c r="E43" s="559"/>
      <c r="F43" s="561"/>
      <c r="G43" s="560"/>
      <c r="H43" s="560"/>
      <c r="I43" s="560"/>
      <c r="J43" s="560"/>
      <c r="K43" s="561"/>
      <c r="L43" s="560"/>
      <c r="M43" s="560"/>
      <c r="N43" s="560"/>
      <c r="O43" s="560"/>
      <c r="P43" s="561"/>
      <c r="Q43" s="560"/>
      <c r="R43" s="560"/>
      <c r="S43" s="560"/>
      <c r="T43" s="560"/>
      <c r="U43" s="561"/>
      <c r="V43" s="560"/>
      <c r="W43" s="560"/>
      <c r="X43" s="560"/>
      <c r="Y43" s="560"/>
      <c r="Z43" s="561"/>
      <c r="AA43" s="560"/>
      <c r="AB43" s="560"/>
      <c r="AC43" s="560"/>
      <c r="AD43" s="560"/>
      <c r="AE43" s="561"/>
      <c r="AF43" s="559"/>
      <c r="AG43" s="559"/>
      <c r="AH43" s="499">
        <f t="shared" si="2"/>
        <v>0</v>
      </c>
      <c r="AI43" s="559"/>
      <c r="AJ43" s="559"/>
      <c r="AK43" s="559"/>
      <c r="AL43" s="559"/>
      <c r="AM43" s="559"/>
      <c r="AN43" s="559"/>
      <c r="AO43" s="559"/>
      <c r="AP43" s="559"/>
      <c r="AQ43" s="559"/>
      <c r="AR43" s="559"/>
      <c r="AS43" s="559"/>
      <c r="AT43" s="559"/>
      <c r="AU43" s="559"/>
      <c r="AV43" s="559"/>
      <c r="AW43" s="559"/>
      <c r="AX43" s="559"/>
      <c r="AY43" s="559"/>
      <c r="AZ43" s="559"/>
      <c r="BA43" s="559"/>
      <c r="BB43" s="559"/>
      <c r="BC43" s="559"/>
      <c r="BD43" s="559"/>
      <c r="BE43" s="559"/>
      <c r="BF43" s="559"/>
      <c r="BG43" s="559"/>
      <c r="BH43" s="559"/>
      <c r="BI43" s="559"/>
      <c r="BJ43" s="559"/>
      <c r="BK43" s="559"/>
      <c r="BL43" s="559"/>
      <c r="BM43" s="559"/>
      <c r="BN43" s="559"/>
      <c r="BO43" s="559"/>
      <c r="BP43" s="559"/>
      <c r="BQ43" s="559"/>
      <c r="BR43" s="559"/>
      <c r="BS43" s="559"/>
      <c r="BT43" s="559"/>
      <c r="BU43" s="559"/>
      <c r="BV43" s="559"/>
      <c r="BW43" s="559"/>
      <c r="BX43" s="559"/>
      <c r="BY43" s="559"/>
    </row>
    <row r="44" spans="1:77" s="385" customFormat="1" hidden="1">
      <c r="A44" s="559"/>
      <c r="B44" s="559"/>
      <c r="C44" s="559"/>
      <c r="D44" s="559"/>
      <c r="E44" s="559"/>
      <c r="F44" s="561"/>
      <c r="G44" s="560"/>
      <c r="H44" s="560"/>
      <c r="I44" s="560"/>
      <c r="J44" s="560"/>
      <c r="K44" s="561"/>
      <c r="L44" s="560"/>
      <c r="M44" s="560"/>
      <c r="N44" s="560"/>
      <c r="O44" s="560"/>
      <c r="P44" s="561"/>
      <c r="Q44" s="560"/>
      <c r="R44" s="560"/>
      <c r="S44" s="560"/>
      <c r="T44" s="560"/>
      <c r="U44" s="561"/>
      <c r="V44" s="560"/>
      <c r="W44" s="560"/>
      <c r="X44" s="560"/>
      <c r="Y44" s="560"/>
      <c r="Z44" s="561"/>
      <c r="AA44" s="560"/>
      <c r="AB44" s="560"/>
      <c r="AC44" s="560"/>
      <c r="AD44" s="560"/>
      <c r="AE44" s="561"/>
      <c r="AF44" s="559"/>
      <c r="AG44" s="559"/>
      <c r="AH44" s="499">
        <f t="shared" si="2"/>
        <v>0</v>
      </c>
      <c r="AI44" s="559"/>
      <c r="AJ44" s="559"/>
      <c r="AK44" s="559"/>
      <c r="AL44" s="559"/>
      <c r="AM44" s="559"/>
      <c r="AN44" s="559"/>
      <c r="AO44" s="559"/>
      <c r="AP44" s="559"/>
      <c r="AQ44" s="559"/>
      <c r="AR44" s="559"/>
      <c r="AS44" s="559"/>
      <c r="AT44" s="559"/>
      <c r="AU44" s="559"/>
      <c r="AV44" s="559"/>
      <c r="AW44" s="559"/>
      <c r="AX44" s="559"/>
      <c r="AY44" s="559"/>
      <c r="AZ44" s="559"/>
      <c r="BA44" s="559"/>
      <c r="BB44" s="559"/>
      <c r="BC44" s="559"/>
      <c r="BD44" s="559"/>
      <c r="BE44" s="559"/>
      <c r="BF44" s="559"/>
      <c r="BG44" s="559"/>
      <c r="BH44" s="559"/>
      <c r="BI44" s="559"/>
      <c r="BJ44" s="559"/>
      <c r="BK44" s="559"/>
      <c r="BL44" s="559"/>
      <c r="BM44" s="559"/>
      <c r="BN44" s="559"/>
      <c r="BO44" s="559"/>
      <c r="BP44" s="559"/>
      <c r="BQ44" s="559"/>
      <c r="BR44" s="559"/>
      <c r="BS44" s="559"/>
      <c r="BT44" s="559"/>
      <c r="BU44" s="559"/>
      <c r="BV44" s="559"/>
      <c r="BW44" s="559"/>
      <c r="BX44" s="559"/>
      <c r="BY44" s="559"/>
    </row>
    <row r="45" spans="1:77" s="385" customFormat="1">
      <c r="A45" s="559"/>
      <c r="B45" s="559"/>
      <c r="C45" s="559" t="str">
        <f>'DetailedBudget---TXST'!D97</f>
        <v>enter equipment or furniture item</v>
      </c>
      <c r="D45" s="559"/>
      <c r="E45" s="559"/>
      <c r="F45" s="561">
        <f>'DetailedBudget---TXST'!O97</f>
        <v>0</v>
      </c>
      <c r="G45" s="560"/>
      <c r="H45" s="560"/>
      <c r="I45" s="560"/>
      <c r="J45" s="560"/>
      <c r="K45" s="561">
        <f>'DetailedBudget---TXST'!T97</f>
        <v>0</v>
      </c>
      <c r="L45" s="560"/>
      <c r="M45" s="560"/>
      <c r="N45" s="560"/>
      <c r="O45" s="560"/>
      <c r="P45" s="561">
        <f>'DetailedBudget---TXST'!Y97</f>
        <v>0</v>
      </c>
      <c r="Q45" s="560"/>
      <c r="R45" s="560"/>
      <c r="S45" s="560"/>
      <c r="T45" s="560"/>
      <c r="U45" s="561">
        <f>'DetailedBudget---TXST'!AD97</f>
        <v>0</v>
      </c>
      <c r="V45" s="560"/>
      <c r="W45" s="560"/>
      <c r="X45" s="560"/>
      <c r="Y45" s="560"/>
      <c r="Z45" s="561">
        <f>'DetailedBudget---TXST'!AI97</f>
        <v>0</v>
      </c>
      <c r="AA45" s="560"/>
      <c r="AB45" s="560"/>
      <c r="AC45" s="560"/>
      <c r="AD45" s="560"/>
      <c r="AE45" s="561">
        <f>'DetailedBudget---TXST'!AN97</f>
        <v>0</v>
      </c>
      <c r="AF45" s="559"/>
      <c r="AG45" s="559"/>
      <c r="AH45" s="499">
        <f t="shared" si="2"/>
        <v>0</v>
      </c>
      <c r="AI45" s="559"/>
      <c r="AJ45" s="559"/>
      <c r="AK45" s="559"/>
      <c r="AL45" s="559"/>
      <c r="AM45" s="559"/>
      <c r="AN45" s="559"/>
      <c r="AO45" s="559"/>
      <c r="AP45" s="559"/>
      <c r="AQ45" s="559"/>
      <c r="AR45" s="559"/>
      <c r="AS45" s="559"/>
      <c r="AT45" s="559"/>
      <c r="AU45" s="559"/>
      <c r="AV45" s="559"/>
      <c r="AW45" s="559"/>
      <c r="AX45" s="559"/>
      <c r="AY45" s="559"/>
      <c r="AZ45" s="559"/>
      <c r="BA45" s="559"/>
      <c r="BB45" s="559"/>
      <c r="BC45" s="559"/>
      <c r="BD45" s="559"/>
      <c r="BE45" s="559"/>
      <c r="BF45" s="559"/>
      <c r="BG45" s="559"/>
      <c r="BH45" s="559"/>
      <c r="BI45" s="559"/>
      <c r="BJ45" s="559"/>
      <c r="BK45" s="559"/>
      <c r="BL45" s="559"/>
      <c r="BM45" s="559"/>
      <c r="BN45" s="559"/>
      <c r="BO45" s="559"/>
      <c r="BP45" s="559"/>
      <c r="BQ45" s="559"/>
      <c r="BR45" s="559"/>
      <c r="BS45" s="559"/>
      <c r="BT45" s="559"/>
      <c r="BU45" s="559"/>
      <c r="BV45" s="559"/>
      <c r="BW45" s="559"/>
      <c r="BX45" s="559"/>
      <c r="BY45" s="559"/>
    </row>
    <row r="46" spans="1:77" s="385" customFormat="1">
      <c r="A46" s="559"/>
      <c r="B46" s="559"/>
      <c r="C46" s="559" t="str">
        <f>'DetailedBudget---TXST'!D98</f>
        <v>enter equipment or furniture item</v>
      </c>
      <c r="D46" s="559"/>
      <c r="E46" s="559"/>
      <c r="F46" s="561">
        <f>'DetailedBudget---TXST'!O98</f>
        <v>0</v>
      </c>
      <c r="G46" s="560"/>
      <c r="H46" s="560"/>
      <c r="I46" s="560"/>
      <c r="J46" s="560"/>
      <c r="K46" s="561">
        <f>'DetailedBudget---TXST'!T98</f>
        <v>0</v>
      </c>
      <c r="L46" s="560"/>
      <c r="M46" s="560"/>
      <c r="N46" s="560"/>
      <c r="O46" s="560"/>
      <c r="P46" s="561">
        <f>'DetailedBudget---TXST'!Y98</f>
        <v>0</v>
      </c>
      <c r="Q46" s="560"/>
      <c r="R46" s="560"/>
      <c r="S46" s="560"/>
      <c r="T46" s="560"/>
      <c r="U46" s="561">
        <f>'DetailedBudget---TXST'!AD98</f>
        <v>0</v>
      </c>
      <c r="V46" s="560"/>
      <c r="W46" s="560"/>
      <c r="X46" s="560"/>
      <c r="Y46" s="560"/>
      <c r="Z46" s="561">
        <f>'DetailedBudget---TXST'!AI98</f>
        <v>0</v>
      </c>
      <c r="AA46" s="560"/>
      <c r="AB46" s="560"/>
      <c r="AC46" s="560"/>
      <c r="AD46" s="560"/>
      <c r="AE46" s="561">
        <f>'DetailedBudget---TXST'!AN98</f>
        <v>0</v>
      </c>
      <c r="AF46" s="559"/>
      <c r="AG46" s="559"/>
      <c r="AH46" s="499">
        <f t="shared" si="2"/>
        <v>0</v>
      </c>
      <c r="AI46" s="559"/>
      <c r="AJ46" s="559"/>
      <c r="AK46" s="559"/>
      <c r="AL46" s="559"/>
      <c r="AM46" s="559"/>
      <c r="AN46" s="559"/>
      <c r="AO46" s="559"/>
      <c r="AP46" s="559"/>
      <c r="AQ46" s="559"/>
      <c r="AR46" s="559"/>
      <c r="AS46" s="559"/>
      <c r="AT46" s="559"/>
      <c r="AU46" s="559"/>
      <c r="AV46" s="559"/>
      <c r="AW46" s="559"/>
      <c r="AX46" s="559"/>
      <c r="AY46" s="559"/>
      <c r="AZ46" s="559"/>
      <c r="BA46" s="559"/>
      <c r="BB46" s="559"/>
      <c r="BC46" s="559"/>
      <c r="BD46" s="559"/>
      <c r="BE46" s="559"/>
      <c r="BF46" s="559"/>
      <c r="BG46" s="559"/>
      <c r="BH46" s="559"/>
      <c r="BI46" s="559"/>
      <c r="BJ46" s="559"/>
      <c r="BK46" s="559"/>
      <c r="BL46" s="559"/>
      <c r="BM46" s="559"/>
      <c r="BN46" s="559"/>
      <c r="BO46" s="559"/>
      <c r="BP46" s="559"/>
      <c r="BQ46" s="559"/>
      <c r="BR46" s="559"/>
      <c r="BS46" s="559"/>
      <c r="BT46" s="559"/>
      <c r="BU46" s="559"/>
      <c r="BV46" s="559"/>
      <c r="BW46" s="559"/>
      <c r="BX46" s="559"/>
      <c r="BY46" s="559"/>
    </row>
    <row r="47" spans="1:77" s="385" customFormat="1">
      <c r="A47" s="559"/>
      <c r="B47" s="559"/>
      <c r="C47" s="559" t="str">
        <f>'DetailedBudget---TXST'!D99</f>
        <v>enter equipment or furniture item</v>
      </c>
      <c r="D47" s="559"/>
      <c r="E47" s="559"/>
      <c r="F47" s="561">
        <f>'DetailedBudget---TXST'!O99</f>
        <v>0</v>
      </c>
      <c r="G47" s="560"/>
      <c r="H47" s="560"/>
      <c r="I47" s="560"/>
      <c r="J47" s="560"/>
      <c r="K47" s="561">
        <f>'DetailedBudget---TXST'!T99</f>
        <v>0</v>
      </c>
      <c r="L47" s="560"/>
      <c r="M47" s="560"/>
      <c r="N47" s="560"/>
      <c r="O47" s="560"/>
      <c r="P47" s="561">
        <f>'DetailedBudget---TXST'!Y99</f>
        <v>0</v>
      </c>
      <c r="Q47" s="560"/>
      <c r="R47" s="560"/>
      <c r="S47" s="560"/>
      <c r="T47" s="560"/>
      <c r="U47" s="561">
        <f>'DetailedBudget---TXST'!AD99</f>
        <v>0</v>
      </c>
      <c r="V47" s="560"/>
      <c r="W47" s="560"/>
      <c r="X47" s="560"/>
      <c r="Y47" s="560"/>
      <c r="Z47" s="561">
        <f>'DetailedBudget---TXST'!AI99</f>
        <v>0</v>
      </c>
      <c r="AA47" s="560"/>
      <c r="AB47" s="560"/>
      <c r="AC47" s="560"/>
      <c r="AD47" s="560"/>
      <c r="AE47" s="561">
        <f>'DetailedBudget---TXST'!AN99</f>
        <v>0</v>
      </c>
      <c r="AF47" s="559"/>
      <c r="AG47" s="559"/>
      <c r="AH47" s="499">
        <f t="shared" si="2"/>
        <v>0</v>
      </c>
      <c r="AI47" s="559"/>
      <c r="AJ47" s="559"/>
      <c r="AK47" s="559"/>
      <c r="AL47" s="559"/>
      <c r="AM47" s="559"/>
      <c r="AN47" s="559"/>
      <c r="AO47" s="559"/>
      <c r="AP47" s="559"/>
      <c r="AQ47" s="559"/>
      <c r="AR47" s="559"/>
      <c r="AS47" s="559"/>
      <c r="AT47" s="559"/>
      <c r="AU47" s="559"/>
      <c r="AV47" s="559"/>
      <c r="AW47" s="559"/>
      <c r="AX47" s="559"/>
      <c r="AY47" s="559"/>
      <c r="AZ47" s="559"/>
      <c r="BA47" s="559"/>
      <c r="BB47" s="559"/>
      <c r="BC47" s="559"/>
      <c r="BD47" s="559"/>
      <c r="BE47" s="559"/>
      <c r="BF47" s="559"/>
      <c r="BG47" s="559"/>
      <c r="BH47" s="559"/>
      <c r="BI47" s="559"/>
      <c r="BJ47" s="559"/>
      <c r="BK47" s="559"/>
      <c r="BL47" s="559"/>
      <c r="BM47" s="559"/>
      <c r="BN47" s="559"/>
      <c r="BO47" s="559"/>
      <c r="BP47" s="559"/>
      <c r="BQ47" s="559"/>
      <c r="BR47" s="559"/>
      <c r="BS47" s="559"/>
      <c r="BT47" s="559"/>
      <c r="BU47" s="559"/>
      <c r="BV47" s="559"/>
      <c r="BW47" s="559"/>
      <c r="BX47" s="559"/>
      <c r="BY47" s="559"/>
    </row>
    <row r="48" spans="1:77" s="385" customFormat="1" ht="9.9499999999999993" customHeight="1">
      <c r="A48" s="559"/>
      <c r="B48" s="559"/>
      <c r="C48" s="559"/>
      <c r="D48" s="559"/>
      <c r="E48" s="559"/>
      <c r="F48" s="559"/>
      <c r="G48" s="559"/>
      <c r="H48" s="559"/>
      <c r="I48" s="559"/>
      <c r="J48" s="559"/>
      <c r="K48" s="559"/>
      <c r="L48" s="559"/>
      <c r="M48" s="559"/>
      <c r="N48" s="559"/>
      <c r="O48" s="559"/>
      <c r="P48" s="559"/>
      <c r="Q48" s="559"/>
      <c r="R48" s="559"/>
      <c r="S48" s="559"/>
      <c r="T48" s="559"/>
      <c r="U48" s="559"/>
      <c r="V48" s="559"/>
      <c r="W48" s="559"/>
      <c r="X48" s="559"/>
      <c r="Y48" s="559"/>
      <c r="Z48" s="559"/>
      <c r="AA48" s="559"/>
      <c r="AB48" s="559"/>
      <c r="AC48" s="559"/>
      <c r="AD48" s="559"/>
      <c r="AE48" s="559"/>
      <c r="AF48" s="559"/>
      <c r="AG48" s="559"/>
      <c r="AH48" s="560"/>
      <c r="AI48" s="559"/>
      <c r="AJ48" s="559"/>
      <c r="AK48" s="559"/>
      <c r="AL48" s="559"/>
      <c r="AM48" s="559"/>
      <c r="AN48" s="559"/>
      <c r="AO48" s="559"/>
      <c r="AP48" s="559"/>
      <c r="AQ48" s="559"/>
      <c r="AR48" s="559"/>
      <c r="AS48" s="559"/>
      <c r="AT48" s="559"/>
      <c r="AU48" s="559"/>
      <c r="AV48" s="559"/>
      <c r="AW48" s="559"/>
      <c r="AX48" s="559"/>
      <c r="AY48" s="559"/>
      <c r="AZ48" s="559"/>
      <c r="BA48" s="559"/>
      <c r="BB48" s="559"/>
      <c r="BC48" s="559"/>
      <c r="BD48" s="559"/>
      <c r="BE48" s="559"/>
      <c r="BF48" s="559"/>
      <c r="BG48" s="559"/>
      <c r="BH48" s="559"/>
      <c r="BI48" s="559"/>
      <c r="BJ48" s="559"/>
      <c r="BK48" s="559"/>
      <c r="BL48" s="559"/>
      <c r="BM48" s="559"/>
      <c r="BN48" s="559"/>
      <c r="BO48" s="559"/>
      <c r="BP48" s="559"/>
      <c r="BQ48" s="559"/>
      <c r="BR48" s="559"/>
      <c r="BS48" s="559"/>
      <c r="BT48" s="559"/>
      <c r="BU48" s="559"/>
      <c r="BV48" s="559"/>
      <c r="BW48" s="559"/>
      <c r="BX48" s="559"/>
      <c r="BY48" s="559"/>
    </row>
    <row r="49" spans="1:77" s="385" customFormat="1">
      <c r="A49" s="559"/>
      <c r="B49" s="559" t="s">
        <v>1004</v>
      </c>
      <c r="C49" s="559"/>
      <c r="D49" s="559"/>
      <c r="E49" s="559"/>
      <c r="F49" s="559"/>
      <c r="G49" s="559"/>
      <c r="H49" s="559"/>
      <c r="I49" s="559"/>
      <c r="J49" s="559"/>
      <c r="K49" s="559"/>
      <c r="L49" s="559"/>
      <c r="M49" s="559"/>
      <c r="N49" s="559"/>
      <c r="O49" s="559"/>
      <c r="P49" s="559"/>
      <c r="Q49" s="559"/>
      <c r="R49" s="559"/>
      <c r="S49" s="559"/>
      <c r="T49" s="559"/>
      <c r="U49" s="559"/>
      <c r="V49" s="559"/>
      <c r="W49" s="559"/>
      <c r="X49" s="559"/>
      <c r="Y49" s="559"/>
      <c r="Z49" s="559"/>
      <c r="AA49" s="559"/>
      <c r="AB49" s="559"/>
      <c r="AC49" s="559"/>
      <c r="AD49" s="559"/>
      <c r="AE49" s="559"/>
      <c r="AF49" s="559"/>
      <c r="AG49" s="559"/>
      <c r="AH49" s="560"/>
      <c r="AI49" s="559"/>
      <c r="AJ49" s="559"/>
      <c r="AK49" s="559"/>
      <c r="AL49" s="559"/>
      <c r="AM49" s="559"/>
      <c r="AN49" s="559"/>
      <c r="AO49" s="559"/>
      <c r="AP49" s="559"/>
      <c r="AQ49" s="559"/>
      <c r="AR49" s="559"/>
      <c r="AS49" s="559"/>
      <c r="AT49" s="559"/>
      <c r="AU49" s="559"/>
      <c r="AV49" s="559"/>
      <c r="AW49" s="559"/>
      <c r="AX49" s="559"/>
      <c r="AY49" s="559"/>
      <c r="AZ49" s="559"/>
      <c r="BA49" s="559"/>
      <c r="BB49" s="559"/>
      <c r="BC49" s="559"/>
      <c r="BD49" s="559"/>
      <c r="BE49" s="559"/>
      <c r="BF49" s="559"/>
      <c r="BG49" s="559"/>
      <c r="BH49" s="559"/>
      <c r="BI49" s="559"/>
      <c r="BJ49" s="559"/>
      <c r="BK49" s="559"/>
      <c r="BL49" s="559"/>
      <c r="BM49" s="559"/>
      <c r="BN49" s="559"/>
      <c r="BO49" s="559"/>
      <c r="BP49" s="559"/>
      <c r="BQ49" s="559"/>
      <c r="BR49" s="559"/>
      <c r="BS49" s="559"/>
      <c r="BT49" s="559"/>
      <c r="BU49" s="559"/>
      <c r="BV49" s="559"/>
      <c r="BW49" s="559"/>
      <c r="BX49" s="559"/>
      <c r="BY49" s="559"/>
    </row>
    <row r="50" spans="1:77" s="385" customFormat="1">
      <c r="A50" s="559"/>
      <c r="B50" s="559"/>
      <c r="C50" s="559" t="s">
        <v>1005</v>
      </c>
      <c r="D50" s="559"/>
      <c r="E50" s="559"/>
      <c r="F50" s="561">
        <f>SUM('DetailedBudget---TXST'!O106:O113)</f>
        <v>0</v>
      </c>
      <c r="G50" s="560"/>
      <c r="H50" s="560"/>
      <c r="I50" s="560"/>
      <c r="J50" s="560"/>
      <c r="K50" s="561">
        <f>SUM('DetailedBudget---TXST'!T106:T113)</f>
        <v>0</v>
      </c>
      <c r="L50" s="560"/>
      <c r="M50" s="560"/>
      <c r="N50" s="560"/>
      <c r="O50" s="560"/>
      <c r="P50" s="561">
        <f>SUM('DetailedBudget---TXST'!Y106:Y113)</f>
        <v>0</v>
      </c>
      <c r="Q50" s="560"/>
      <c r="R50" s="560"/>
      <c r="S50" s="560"/>
      <c r="T50" s="560"/>
      <c r="U50" s="561">
        <f>SUM('DetailedBudget---TXST'!AD106:AD113)</f>
        <v>0</v>
      </c>
      <c r="V50" s="560"/>
      <c r="W50" s="560"/>
      <c r="X50" s="560"/>
      <c r="Y50" s="560"/>
      <c r="Z50" s="561">
        <f>SUM('DetailedBudget---TXST'!AI106:AI113)</f>
        <v>0</v>
      </c>
      <c r="AA50" s="560"/>
      <c r="AB50" s="560"/>
      <c r="AC50" s="560"/>
      <c r="AD50" s="560"/>
      <c r="AE50" s="561">
        <f>SUM('DetailedBudget---TXST'!AN106:AN113)</f>
        <v>0</v>
      </c>
      <c r="AF50" s="559"/>
      <c r="AG50" s="559"/>
      <c r="AH50" s="499">
        <f>SUM(F50:AE50)</f>
        <v>0</v>
      </c>
      <c r="AI50" s="559"/>
      <c r="AJ50" s="559"/>
      <c r="AK50" s="559"/>
      <c r="AL50" s="559"/>
      <c r="AM50" s="559"/>
      <c r="AN50" s="559"/>
      <c r="AO50" s="559"/>
      <c r="AP50" s="559"/>
      <c r="AQ50" s="559"/>
      <c r="AR50" s="559"/>
      <c r="AS50" s="559"/>
      <c r="AT50" s="559"/>
      <c r="AU50" s="559"/>
      <c r="AV50" s="559"/>
      <c r="AW50" s="559"/>
      <c r="AX50" s="559"/>
      <c r="AY50" s="559"/>
      <c r="AZ50" s="559"/>
      <c r="BA50" s="559"/>
      <c r="BB50" s="559"/>
      <c r="BC50" s="559"/>
      <c r="BD50" s="559"/>
      <c r="BE50" s="559"/>
      <c r="BF50" s="559"/>
      <c r="BG50" s="559"/>
      <c r="BH50" s="559"/>
      <c r="BI50" s="559"/>
      <c r="BJ50" s="559"/>
      <c r="BK50" s="559"/>
      <c r="BL50" s="559"/>
      <c r="BM50" s="559"/>
      <c r="BN50" s="559"/>
      <c r="BO50" s="559"/>
      <c r="BP50" s="559"/>
      <c r="BQ50" s="559"/>
      <c r="BR50" s="559"/>
      <c r="BS50" s="559"/>
      <c r="BT50" s="559"/>
      <c r="BU50" s="559"/>
      <c r="BV50" s="559"/>
      <c r="BW50" s="559"/>
      <c r="BX50" s="559"/>
      <c r="BY50" s="559"/>
    </row>
    <row r="51" spans="1:77" s="385" customFormat="1">
      <c r="A51" s="559"/>
      <c r="B51" s="559"/>
      <c r="C51" s="559" t="s">
        <v>208</v>
      </c>
      <c r="D51" s="559"/>
      <c r="E51" s="559"/>
      <c r="F51" s="561">
        <f>SUM('DetailedBudget---TXST'!O117:O119)</f>
        <v>0</v>
      </c>
      <c r="G51" s="560"/>
      <c r="H51" s="560"/>
      <c r="I51" s="560"/>
      <c r="J51" s="560"/>
      <c r="K51" s="561">
        <f>SUM('DetailedBudget---TXST'!T117:T119)</f>
        <v>0</v>
      </c>
      <c r="L51" s="560"/>
      <c r="M51" s="560"/>
      <c r="N51" s="560"/>
      <c r="O51" s="560"/>
      <c r="P51" s="561">
        <f>SUM('DetailedBudget---TXST'!Y117:Y119)</f>
        <v>0</v>
      </c>
      <c r="Q51" s="560"/>
      <c r="R51" s="560"/>
      <c r="S51" s="560"/>
      <c r="T51" s="560"/>
      <c r="U51" s="561">
        <f>SUM('DetailedBudget---TXST'!AD117:AD119)</f>
        <v>0</v>
      </c>
      <c r="V51" s="560"/>
      <c r="W51" s="560"/>
      <c r="X51" s="560"/>
      <c r="Y51" s="560"/>
      <c r="Z51" s="561">
        <f>SUM('DetailedBudget---TXST'!AI117:AI119)</f>
        <v>0</v>
      </c>
      <c r="AA51" s="560"/>
      <c r="AB51" s="560"/>
      <c r="AC51" s="560"/>
      <c r="AD51" s="560"/>
      <c r="AE51" s="561">
        <f>SUM('DetailedBudget---TXST'!AN117:AN119)</f>
        <v>0</v>
      </c>
      <c r="AF51" s="559"/>
      <c r="AG51" s="559"/>
      <c r="AH51" s="499">
        <f>SUM(F51:AE51)</f>
        <v>0</v>
      </c>
      <c r="AI51" s="559"/>
      <c r="AJ51" s="559"/>
      <c r="AK51" s="559"/>
      <c r="AL51" s="559"/>
      <c r="AM51" s="559"/>
      <c r="AN51" s="559"/>
      <c r="AO51" s="559"/>
      <c r="AP51" s="559"/>
      <c r="AQ51" s="559"/>
      <c r="AR51" s="559"/>
      <c r="AS51" s="559"/>
      <c r="AT51" s="559"/>
      <c r="AU51" s="559"/>
      <c r="AV51" s="559"/>
      <c r="AW51" s="559"/>
      <c r="AX51" s="559"/>
      <c r="AY51" s="559"/>
      <c r="AZ51" s="559"/>
      <c r="BA51" s="559"/>
      <c r="BB51" s="559"/>
      <c r="BC51" s="559"/>
      <c r="BD51" s="559"/>
      <c r="BE51" s="559"/>
      <c r="BF51" s="559"/>
      <c r="BG51" s="559"/>
      <c r="BH51" s="559"/>
      <c r="BI51" s="559"/>
      <c r="BJ51" s="559"/>
      <c r="BK51" s="559"/>
      <c r="BL51" s="559"/>
      <c r="BM51" s="559"/>
      <c r="BN51" s="559"/>
      <c r="BO51" s="559"/>
      <c r="BP51" s="559"/>
      <c r="BQ51" s="559"/>
      <c r="BR51" s="559"/>
      <c r="BS51" s="559"/>
      <c r="BT51" s="559"/>
      <c r="BU51" s="559"/>
      <c r="BV51" s="559"/>
      <c r="BW51" s="559"/>
      <c r="BX51" s="559"/>
      <c r="BY51" s="559"/>
    </row>
    <row r="52" spans="1:77" s="385" customFormat="1" ht="9.9499999999999993" customHeight="1">
      <c r="A52" s="559"/>
      <c r="B52" s="559"/>
      <c r="C52" s="559"/>
      <c r="D52" s="559"/>
      <c r="E52" s="559"/>
      <c r="F52" s="559"/>
      <c r="G52" s="559"/>
      <c r="H52" s="559"/>
      <c r="I52" s="559"/>
      <c r="J52" s="559"/>
      <c r="K52" s="559"/>
      <c r="L52" s="559"/>
      <c r="M52" s="559"/>
      <c r="N52" s="559"/>
      <c r="O52" s="559"/>
      <c r="P52" s="559"/>
      <c r="Q52" s="559"/>
      <c r="R52" s="559"/>
      <c r="S52" s="559"/>
      <c r="T52" s="559"/>
      <c r="U52" s="559"/>
      <c r="V52" s="559"/>
      <c r="W52" s="559"/>
      <c r="X52" s="559"/>
      <c r="Y52" s="559"/>
      <c r="Z52" s="559"/>
      <c r="AA52" s="559"/>
      <c r="AB52" s="559"/>
      <c r="AC52" s="559"/>
      <c r="AD52" s="559"/>
      <c r="AE52" s="559"/>
      <c r="AF52" s="559"/>
      <c r="AG52" s="559"/>
      <c r="AH52" s="560"/>
      <c r="AI52" s="559"/>
      <c r="AJ52" s="559"/>
      <c r="AK52" s="559"/>
      <c r="AL52" s="559"/>
      <c r="AM52" s="559"/>
      <c r="AN52" s="559"/>
      <c r="AO52" s="559"/>
      <c r="AP52" s="559"/>
      <c r="AQ52" s="559"/>
      <c r="AR52" s="559"/>
      <c r="AS52" s="559"/>
      <c r="AT52" s="559"/>
      <c r="AU52" s="559"/>
      <c r="AV52" s="559"/>
      <c r="AW52" s="559"/>
      <c r="AX52" s="559"/>
      <c r="AY52" s="559"/>
      <c r="AZ52" s="559"/>
      <c r="BA52" s="559"/>
      <c r="BB52" s="559"/>
      <c r="BC52" s="559"/>
      <c r="BD52" s="559"/>
      <c r="BE52" s="559"/>
      <c r="BF52" s="559"/>
      <c r="BG52" s="559"/>
      <c r="BH52" s="559"/>
      <c r="BI52" s="559"/>
      <c r="BJ52" s="559"/>
      <c r="BK52" s="559"/>
      <c r="BL52" s="559"/>
      <c r="BM52" s="559"/>
      <c r="BN52" s="559"/>
      <c r="BO52" s="559"/>
      <c r="BP52" s="559"/>
      <c r="BQ52" s="559"/>
      <c r="BR52" s="559"/>
      <c r="BS52" s="559"/>
      <c r="BT52" s="559"/>
      <c r="BU52" s="559"/>
      <c r="BV52" s="559"/>
      <c r="BW52" s="559"/>
      <c r="BX52" s="559"/>
      <c r="BY52" s="559"/>
    </row>
    <row r="53" spans="1:77" s="385" customFormat="1">
      <c r="A53" s="559"/>
      <c r="B53" s="559" t="s">
        <v>1006</v>
      </c>
      <c r="C53" s="559"/>
      <c r="D53" s="559"/>
      <c r="E53" s="559"/>
      <c r="F53" s="559"/>
      <c r="G53" s="559"/>
      <c r="H53" s="559"/>
      <c r="I53" s="559"/>
      <c r="J53" s="559"/>
      <c r="K53" s="559"/>
      <c r="L53" s="559"/>
      <c r="M53" s="559"/>
      <c r="N53" s="559"/>
      <c r="O53" s="559"/>
      <c r="P53" s="559"/>
      <c r="Q53" s="559"/>
      <c r="R53" s="559"/>
      <c r="S53" s="559"/>
      <c r="T53" s="559"/>
      <c r="U53" s="559"/>
      <c r="V53" s="559"/>
      <c r="W53" s="559"/>
      <c r="X53" s="559"/>
      <c r="Y53" s="559"/>
      <c r="Z53" s="559"/>
      <c r="AA53" s="559"/>
      <c r="AB53" s="559"/>
      <c r="AC53" s="559"/>
      <c r="AD53" s="559"/>
      <c r="AE53" s="559"/>
      <c r="AF53" s="559"/>
      <c r="AG53" s="559"/>
      <c r="AH53" s="560"/>
      <c r="AI53" s="559"/>
      <c r="AJ53" s="559"/>
      <c r="AK53" s="559"/>
      <c r="AL53" s="559"/>
      <c r="AM53" s="559"/>
      <c r="AN53" s="559"/>
      <c r="AO53" s="559"/>
      <c r="AP53" s="559"/>
      <c r="AQ53" s="559"/>
      <c r="AR53" s="559"/>
      <c r="AS53" s="559"/>
      <c r="AT53" s="559"/>
      <c r="AU53" s="559"/>
      <c r="AV53" s="559"/>
      <c r="AW53" s="559"/>
      <c r="AX53" s="559"/>
      <c r="AY53" s="559"/>
      <c r="AZ53" s="559"/>
      <c r="BA53" s="559"/>
      <c r="BB53" s="559"/>
      <c r="BC53" s="559"/>
      <c r="BD53" s="559"/>
      <c r="BE53" s="559"/>
      <c r="BF53" s="559"/>
      <c r="BG53" s="559"/>
      <c r="BH53" s="559"/>
      <c r="BI53" s="559"/>
      <c r="BJ53" s="559"/>
      <c r="BK53" s="559"/>
      <c r="BL53" s="559"/>
      <c r="BM53" s="559"/>
      <c r="BN53" s="559"/>
      <c r="BO53" s="559"/>
      <c r="BP53" s="559"/>
      <c r="BQ53" s="559"/>
      <c r="BR53" s="559"/>
      <c r="BS53" s="559"/>
      <c r="BT53" s="559"/>
      <c r="BU53" s="559"/>
      <c r="BV53" s="559"/>
      <c r="BW53" s="559"/>
      <c r="BX53" s="559"/>
      <c r="BY53" s="559"/>
    </row>
    <row r="54" spans="1:77" s="385" customFormat="1">
      <c r="A54" s="559"/>
      <c r="B54" s="559"/>
      <c r="C54" s="559" t="s">
        <v>1007</v>
      </c>
      <c r="D54" s="562">
        <f>'DetailedBudget---TXST'!O146</f>
        <v>0</v>
      </c>
      <c r="E54" s="563"/>
      <c r="F54" s="563"/>
      <c r="G54" s="563"/>
      <c r="H54" s="503"/>
      <c r="I54" s="502">
        <f>'DetailedBudget---TXST'!T146</f>
        <v>0</v>
      </c>
      <c r="J54" s="563"/>
      <c r="K54" s="563"/>
      <c r="L54" s="563"/>
      <c r="M54" s="503"/>
      <c r="N54" s="502">
        <f>'DetailedBudget---TXST'!Y146</f>
        <v>0</v>
      </c>
      <c r="O54" s="563"/>
      <c r="P54" s="563"/>
      <c r="Q54" s="563"/>
      <c r="R54" s="503"/>
      <c r="S54" s="502">
        <f>'DetailedBudget---TXST'!AD146</f>
        <v>0</v>
      </c>
      <c r="T54" s="563"/>
      <c r="U54" s="563"/>
      <c r="V54" s="563"/>
      <c r="W54" s="503"/>
      <c r="X54" s="502">
        <f>'DetailedBudget---TXST'!AI146</f>
        <v>0</v>
      </c>
      <c r="Y54" s="563"/>
      <c r="Z54" s="563"/>
      <c r="AA54" s="563"/>
      <c r="AB54" s="503"/>
      <c r="AC54" s="502">
        <f>'DetailedBudget---TXST'!AN146</f>
        <v>0</v>
      </c>
      <c r="AD54" s="563"/>
      <c r="AE54" s="563"/>
      <c r="AF54" s="566"/>
      <c r="AG54" s="504">
        <f>AC54+S54+N54+I54+D54</f>
        <v>0</v>
      </c>
      <c r="AH54" s="560"/>
      <c r="AI54" s="568"/>
      <c r="AJ54" s="559"/>
      <c r="AK54" s="559"/>
      <c r="AL54" s="559"/>
      <c r="AM54" s="559"/>
      <c r="AN54" s="559"/>
      <c r="AO54" s="559"/>
      <c r="AP54" s="559"/>
      <c r="AQ54" s="559"/>
      <c r="AR54" s="559"/>
      <c r="AS54" s="559"/>
      <c r="AT54" s="559"/>
      <c r="AU54" s="559"/>
      <c r="AV54" s="559"/>
      <c r="AW54" s="559"/>
      <c r="AX54" s="559"/>
      <c r="AY54" s="559"/>
      <c r="AZ54" s="559"/>
      <c r="BA54" s="559"/>
      <c r="BB54" s="559"/>
      <c r="BC54" s="559"/>
      <c r="BD54" s="559"/>
      <c r="BE54" s="559"/>
      <c r="BF54" s="559"/>
      <c r="BG54" s="559"/>
      <c r="BH54" s="559"/>
      <c r="BI54" s="559"/>
      <c r="BJ54" s="559"/>
      <c r="BK54" s="559"/>
      <c r="BL54" s="559"/>
      <c r="BM54" s="559"/>
      <c r="BN54" s="559"/>
      <c r="BO54" s="559"/>
      <c r="BP54" s="559"/>
      <c r="BQ54" s="559"/>
      <c r="BR54" s="559"/>
      <c r="BS54" s="559"/>
      <c r="BT54" s="559"/>
      <c r="BU54" s="559"/>
      <c r="BV54" s="559"/>
      <c r="BW54" s="559"/>
      <c r="BX54" s="559"/>
      <c r="BY54" s="559"/>
    </row>
    <row r="55" spans="1:77" s="385" customFormat="1">
      <c r="A55" s="559"/>
      <c r="B55" s="559"/>
      <c r="C55" s="559" t="s">
        <v>7</v>
      </c>
      <c r="D55" s="559"/>
      <c r="E55" s="559"/>
      <c r="F55" s="561">
        <f>SUM('DetailedBudget---TXST'!O125:O127)</f>
        <v>0</v>
      </c>
      <c r="G55" s="560"/>
      <c r="H55" s="497"/>
      <c r="I55" s="560"/>
      <c r="J55" s="560"/>
      <c r="K55" s="561">
        <f>SUM('DetailedBudget---TXST'!T125:T127)</f>
        <v>0</v>
      </c>
      <c r="L55" s="560"/>
      <c r="M55" s="560"/>
      <c r="N55" s="560"/>
      <c r="O55" s="560"/>
      <c r="P55" s="561">
        <f>SUM('DetailedBudget---TXST'!Y125:Y127)</f>
        <v>0</v>
      </c>
      <c r="Q55" s="560"/>
      <c r="R55" s="560"/>
      <c r="S55" s="560"/>
      <c r="T55" s="560"/>
      <c r="U55" s="561">
        <f>SUM('DetailedBudget---TXST'!AD125:AD127)</f>
        <v>0</v>
      </c>
      <c r="V55" s="560"/>
      <c r="W55" s="560"/>
      <c r="X55" s="560"/>
      <c r="Y55" s="560"/>
      <c r="Z55" s="561">
        <f>SUM('DetailedBudget---TXST'!AI125:AI127)</f>
        <v>0</v>
      </c>
      <c r="AA55" s="560"/>
      <c r="AB55" s="560"/>
      <c r="AC55" s="560"/>
      <c r="AD55" s="560"/>
      <c r="AE55" s="561">
        <f>SUM('DetailedBudget---TXST'!AN125:AN127)</f>
        <v>0</v>
      </c>
      <c r="AF55" s="559"/>
      <c r="AG55" s="559"/>
      <c r="AH55" s="499">
        <f>SUM(F55:AE55)</f>
        <v>0</v>
      </c>
      <c r="AI55" s="559"/>
      <c r="AJ55" s="559"/>
      <c r="AK55" s="559"/>
      <c r="AL55" s="559"/>
      <c r="AM55" s="559"/>
      <c r="AN55" s="559"/>
      <c r="AO55" s="559"/>
      <c r="AP55" s="559"/>
      <c r="AQ55" s="559"/>
      <c r="AR55" s="559"/>
      <c r="AS55" s="559"/>
      <c r="AT55" s="559"/>
      <c r="AU55" s="559"/>
      <c r="AV55" s="559"/>
      <c r="AW55" s="559"/>
      <c r="AX55" s="559"/>
      <c r="AY55" s="559"/>
      <c r="AZ55" s="559"/>
      <c r="BA55" s="559"/>
      <c r="BB55" s="559"/>
      <c r="BC55" s="559"/>
      <c r="BD55" s="559"/>
      <c r="BE55" s="559"/>
      <c r="BF55" s="559"/>
      <c r="BG55" s="559"/>
      <c r="BH55" s="559"/>
      <c r="BI55" s="559"/>
      <c r="BJ55" s="559"/>
      <c r="BK55" s="559"/>
      <c r="BL55" s="559"/>
      <c r="BM55" s="559"/>
      <c r="BN55" s="559"/>
      <c r="BO55" s="559"/>
      <c r="BP55" s="559"/>
      <c r="BQ55" s="559"/>
      <c r="BR55" s="559"/>
      <c r="BS55" s="559"/>
      <c r="BT55" s="559"/>
      <c r="BU55" s="559"/>
      <c r="BV55" s="559"/>
      <c r="BW55" s="559"/>
      <c r="BX55" s="559"/>
      <c r="BY55" s="559"/>
    </row>
    <row r="56" spans="1:77" s="385" customFormat="1">
      <c r="A56" s="559"/>
      <c r="B56" s="559"/>
      <c r="C56" s="559" t="s">
        <v>5</v>
      </c>
      <c r="D56" s="559"/>
      <c r="E56" s="559"/>
      <c r="F56" s="561">
        <f>SUM('DetailedBudget---TXST'!O130:O132)</f>
        <v>0</v>
      </c>
      <c r="G56" s="560"/>
      <c r="H56" s="497"/>
      <c r="I56" s="560"/>
      <c r="J56" s="560"/>
      <c r="K56" s="561">
        <f>SUM('DetailedBudget---TXST'!T130:T132)</f>
        <v>0</v>
      </c>
      <c r="L56" s="560"/>
      <c r="M56" s="560"/>
      <c r="N56" s="560"/>
      <c r="O56" s="560"/>
      <c r="P56" s="561">
        <f>SUM('DetailedBudget---TXST'!Y130:Y132)</f>
        <v>0</v>
      </c>
      <c r="Q56" s="560"/>
      <c r="R56" s="560"/>
      <c r="S56" s="560"/>
      <c r="T56" s="560"/>
      <c r="U56" s="561">
        <f>SUM('DetailedBudget---TXST'!AD130:AD132)</f>
        <v>0</v>
      </c>
      <c r="V56" s="560"/>
      <c r="W56" s="560"/>
      <c r="X56" s="560"/>
      <c r="Y56" s="560"/>
      <c r="Z56" s="561">
        <f>SUM('DetailedBudget---TXST'!AI130:AI132)</f>
        <v>0</v>
      </c>
      <c r="AA56" s="560"/>
      <c r="AB56" s="560"/>
      <c r="AC56" s="560"/>
      <c r="AD56" s="560"/>
      <c r="AE56" s="561">
        <f>SUM('DetailedBudget---TXST'!AN130:AN132)</f>
        <v>0</v>
      </c>
      <c r="AF56" s="559"/>
      <c r="AG56" s="559"/>
      <c r="AH56" s="499">
        <f>SUM(F56:AE56)</f>
        <v>0</v>
      </c>
      <c r="AI56" s="559"/>
      <c r="AJ56" s="559"/>
      <c r="AK56" s="559"/>
      <c r="AL56" s="559"/>
      <c r="AM56" s="559"/>
      <c r="AN56" s="559"/>
      <c r="AO56" s="559"/>
      <c r="AP56" s="559"/>
      <c r="AQ56" s="559"/>
      <c r="AR56" s="559"/>
      <c r="AS56" s="559"/>
      <c r="AT56" s="559"/>
      <c r="AU56" s="559"/>
      <c r="AV56" s="559"/>
      <c r="AW56" s="559"/>
      <c r="AX56" s="559"/>
      <c r="AY56" s="559"/>
      <c r="AZ56" s="559"/>
      <c r="BA56" s="559"/>
      <c r="BB56" s="559"/>
      <c r="BC56" s="559"/>
      <c r="BD56" s="559"/>
      <c r="BE56" s="559"/>
      <c r="BF56" s="559"/>
      <c r="BG56" s="559"/>
      <c r="BH56" s="559"/>
      <c r="BI56" s="559"/>
      <c r="BJ56" s="559"/>
      <c r="BK56" s="559"/>
      <c r="BL56" s="559"/>
      <c r="BM56" s="559"/>
      <c r="BN56" s="559"/>
      <c r="BO56" s="559"/>
      <c r="BP56" s="559"/>
      <c r="BQ56" s="559"/>
      <c r="BR56" s="559"/>
      <c r="BS56" s="559"/>
      <c r="BT56" s="559"/>
      <c r="BU56" s="559"/>
      <c r="BV56" s="559"/>
      <c r="BW56" s="559"/>
      <c r="BX56" s="559"/>
      <c r="BY56" s="559"/>
    </row>
    <row r="57" spans="1:77" s="385" customFormat="1">
      <c r="A57" s="559"/>
      <c r="B57" s="559"/>
      <c r="C57" s="559" t="s">
        <v>8</v>
      </c>
      <c r="D57" s="559"/>
      <c r="E57" s="559"/>
      <c r="F57" s="561">
        <f>SUM('DetailedBudget---TXST'!O135:O137)</f>
        <v>0</v>
      </c>
      <c r="G57" s="560"/>
      <c r="H57" s="497"/>
      <c r="I57" s="560"/>
      <c r="J57" s="560"/>
      <c r="K57" s="561">
        <f>SUM('DetailedBudget---TXST'!T135:T137)</f>
        <v>0</v>
      </c>
      <c r="L57" s="560"/>
      <c r="M57" s="560"/>
      <c r="N57" s="560"/>
      <c r="O57" s="560"/>
      <c r="P57" s="561">
        <f>SUM('DetailedBudget---TXST'!Y135:Y137)</f>
        <v>0</v>
      </c>
      <c r="Q57" s="560"/>
      <c r="R57" s="560"/>
      <c r="S57" s="560"/>
      <c r="T57" s="560"/>
      <c r="U57" s="561">
        <f>SUM('DetailedBudget---TXST'!AD135:AD137)</f>
        <v>0</v>
      </c>
      <c r="V57" s="560"/>
      <c r="W57" s="560"/>
      <c r="X57" s="560"/>
      <c r="Y57" s="560"/>
      <c r="Z57" s="561">
        <f>SUM('DetailedBudget---TXST'!AI135:AI137)</f>
        <v>0</v>
      </c>
      <c r="AA57" s="560"/>
      <c r="AB57" s="560"/>
      <c r="AC57" s="560"/>
      <c r="AD57" s="560"/>
      <c r="AE57" s="561">
        <f>SUM('DetailedBudget---TXST'!AN135:AN137)</f>
        <v>0</v>
      </c>
      <c r="AF57" s="559"/>
      <c r="AG57" s="559"/>
      <c r="AH57" s="499">
        <f>SUM(F57:AE57)</f>
        <v>0</v>
      </c>
      <c r="AI57" s="559"/>
      <c r="AJ57" s="559"/>
      <c r="AK57" s="559"/>
      <c r="AL57" s="559"/>
      <c r="AM57" s="559"/>
      <c r="AN57" s="559"/>
      <c r="AO57" s="559"/>
      <c r="AP57" s="559"/>
      <c r="AQ57" s="559"/>
      <c r="AR57" s="559"/>
      <c r="AS57" s="559"/>
      <c r="AT57" s="559"/>
      <c r="AU57" s="559"/>
      <c r="AV57" s="559"/>
      <c r="AW57" s="559"/>
      <c r="AX57" s="559"/>
      <c r="AY57" s="559"/>
      <c r="AZ57" s="559"/>
      <c r="BA57" s="559"/>
      <c r="BB57" s="559"/>
      <c r="BC57" s="559"/>
      <c r="BD57" s="559"/>
      <c r="BE57" s="559"/>
      <c r="BF57" s="559"/>
      <c r="BG57" s="559"/>
      <c r="BH57" s="559"/>
      <c r="BI57" s="559"/>
      <c r="BJ57" s="559"/>
      <c r="BK57" s="559"/>
      <c r="BL57" s="559"/>
      <c r="BM57" s="559"/>
      <c r="BN57" s="559"/>
      <c r="BO57" s="559"/>
      <c r="BP57" s="559"/>
      <c r="BQ57" s="559"/>
      <c r="BR57" s="559"/>
      <c r="BS57" s="559"/>
      <c r="BT57" s="559"/>
      <c r="BU57" s="559"/>
      <c r="BV57" s="559"/>
      <c r="BW57" s="559"/>
      <c r="BX57" s="559"/>
      <c r="BY57" s="559"/>
    </row>
    <row r="58" spans="1:77" s="385" customFormat="1">
      <c r="A58" s="559"/>
      <c r="B58" s="559"/>
      <c r="C58" s="559" t="s">
        <v>6</v>
      </c>
      <c r="D58" s="559"/>
      <c r="E58" s="559"/>
      <c r="F58" s="561">
        <f>SUM('DetailedBudget---TXST'!O140:O142)</f>
        <v>0</v>
      </c>
      <c r="G58" s="560"/>
      <c r="H58" s="497"/>
      <c r="I58" s="560"/>
      <c r="J58" s="560"/>
      <c r="K58" s="561">
        <f>SUM('DetailedBudget---TXST'!T140:T142)</f>
        <v>0</v>
      </c>
      <c r="L58" s="560"/>
      <c r="M58" s="560"/>
      <c r="N58" s="560"/>
      <c r="O58" s="560"/>
      <c r="P58" s="561">
        <f>SUM('DetailedBudget---TXST'!Y140:Y142)</f>
        <v>0</v>
      </c>
      <c r="Q58" s="560"/>
      <c r="R58" s="560"/>
      <c r="S58" s="560"/>
      <c r="T58" s="560"/>
      <c r="U58" s="561">
        <f>SUM('DetailedBudget---TXST'!AD140:AD142)</f>
        <v>0</v>
      </c>
      <c r="V58" s="560"/>
      <c r="W58" s="560"/>
      <c r="X58" s="560"/>
      <c r="Y58" s="560"/>
      <c r="Z58" s="561">
        <f>SUM('DetailedBudget---TXST'!AI140:AI142)</f>
        <v>0</v>
      </c>
      <c r="AA58" s="560"/>
      <c r="AB58" s="560"/>
      <c r="AC58" s="560"/>
      <c r="AD58" s="560"/>
      <c r="AE58" s="561">
        <f>SUM('DetailedBudget---TXST'!AN140:AN142)</f>
        <v>0</v>
      </c>
      <c r="AF58" s="559"/>
      <c r="AG58" s="559"/>
      <c r="AH58" s="499">
        <f>SUM(F58:AE58)</f>
        <v>0</v>
      </c>
      <c r="AI58" s="559"/>
      <c r="AJ58" s="559"/>
      <c r="AK58" s="559"/>
      <c r="AL58" s="559"/>
      <c r="AM58" s="559"/>
      <c r="AN58" s="559"/>
      <c r="AO58" s="559"/>
      <c r="AP58" s="559"/>
      <c r="AQ58" s="559"/>
      <c r="AR58" s="559"/>
      <c r="AS58" s="559"/>
      <c r="AT58" s="559"/>
      <c r="AU58" s="559"/>
      <c r="AV58" s="559"/>
      <c r="AW58" s="559"/>
      <c r="AX58" s="559"/>
      <c r="AY58" s="559"/>
      <c r="AZ58" s="559"/>
      <c r="BA58" s="559"/>
      <c r="BB58" s="559"/>
      <c r="BC58" s="559"/>
      <c r="BD58" s="559"/>
      <c r="BE58" s="559"/>
      <c r="BF58" s="559"/>
      <c r="BG58" s="559"/>
      <c r="BH58" s="559"/>
      <c r="BI58" s="559"/>
      <c r="BJ58" s="559"/>
      <c r="BK58" s="559"/>
      <c r="BL58" s="559"/>
      <c r="BM58" s="559"/>
      <c r="BN58" s="559"/>
      <c r="BO58" s="559"/>
      <c r="BP58" s="559"/>
      <c r="BQ58" s="559"/>
      <c r="BR58" s="559"/>
      <c r="BS58" s="559"/>
      <c r="BT58" s="559"/>
      <c r="BU58" s="559"/>
      <c r="BV58" s="559"/>
      <c r="BW58" s="559"/>
      <c r="BX58" s="559"/>
      <c r="BY58" s="559"/>
    </row>
    <row r="59" spans="1:77" s="385" customFormat="1" ht="9.9499999999999993" customHeight="1">
      <c r="A59" s="559"/>
      <c r="B59" s="559"/>
      <c r="C59" s="559"/>
      <c r="D59" s="559"/>
      <c r="E59" s="559"/>
      <c r="F59" s="560"/>
      <c r="G59" s="560"/>
      <c r="H59" s="497"/>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59"/>
      <c r="AG59" s="559"/>
      <c r="AH59" s="560"/>
      <c r="AI59" s="559"/>
      <c r="AJ59" s="559"/>
      <c r="AK59" s="559"/>
      <c r="AL59" s="559"/>
      <c r="AM59" s="559"/>
      <c r="AN59" s="559"/>
      <c r="AO59" s="559"/>
      <c r="AP59" s="559"/>
      <c r="AQ59" s="559"/>
      <c r="AR59" s="559"/>
      <c r="AS59" s="559"/>
      <c r="AT59" s="559"/>
      <c r="AU59" s="559"/>
      <c r="AV59" s="559"/>
      <c r="AW59" s="559"/>
      <c r="AX59" s="559"/>
      <c r="AY59" s="559"/>
      <c r="AZ59" s="559"/>
      <c r="BA59" s="559"/>
      <c r="BB59" s="559"/>
      <c r="BC59" s="559"/>
      <c r="BD59" s="559"/>
      <c r="BE59" s="559"/>
      <c r="BF59" s="559"/>
      <c r="BG59" s="559"/>
      <c r="BH59" s="559"/>
      <c r="BI59" s="559"/>
      <c r="BJ59" s="559"/>
      <c r="BK59" s="559"/>
      <c r="BL59" s="559"/>
      <c r="BM59" s="559"/>
      <c r="BN59" s="559"/>
      <c r="BO59" s="559"/>
      <c r="BP59" s="559"/>
      <c r="BQ59" s="559"/>
      <c r="BR59" s="559"/>
      <c r="BS59" s="559"/>
      <c r="BT59" s="559"/>
      <c r="BU59" s="559"/>
      <c r="BV59" s="559"/>
      <c r="BW59" s="559"/>
      <c r="BX59" s="559"/>
      <c r="BY59" s="559"/>
    </row>
    <row r="60" spans="1:77" s="385" customFormat="1">
      <c r="A60" s="559"/>
      <c r="B60" s="559" t="s">
        <v>1008</v>
      </c>
      <c r="C60" s="559"/>
      <c r="D60" s="559"/>
      <c r="E60" s="559"/>
      <c r="F60" s="560"/>
      <c r="G60" s="560"/>
      <c r="H60" s="497"/>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59"/>
      <c r="AG60" s="559"/>
      <c r="AH60" s="560"/>
      <c r="AI60" s="559"/>
      <c r="AJ60" s="559"/>
      <c r="AK60" s="559"/>
      <c r="AL60" s="559"/>
      <c r="AM60" s="559"/>
      <c r="AN60" s="559"/>
      <c r="AO60" s="559"/>
      <c r="AP60" s="559"/>
      <c r="AQ60" s="559"/>
      <c r="AR60" s="559"/>
      <c r="AS60" s="559"/>
      <c r="AT60" s="559"/>
      <c r="AU60" s="559"/>
      <c r="AV60" s="559"/>
      <c r="AW60" s="559"/>
      <c r="AX60" s="559"/>
      <c r="AY60" s="559"/>
      <c r="AZ60" s="559"/>
      <c r="BA60" s="559"/>
      <c r="BB60" s="559"/>
      <c r="BC60" s="559"/>
      <c r="BD60" s="559"/>
      <c r="BE60" s="559"/>
      <c r="BF60" s="559"/>
      <c r="BG60" s="559"/>
      <c r="BH60" s="559"/>
      <c r="BI60" s="559"/>
      <c r="BJ60" s="559"/>
      <c r="BK60" s="559"/>
      <c r="BL60" s="559"/>
      <c r="BM60" s="559"/>
      <c r="BN60" s="559"/>
      <c r="BO60" s="559"/>
      <c r="BP60" s="559"/>
      <c r="BQ60" s="559"/>
      <c r="BR60" s="559"/>
      <c r="BS60" s="559"/>
      <c r="BT60" s="559"/>
      <c r="BU60" s="559"/>
      <c r="BV60" s="559"/>
      <c r="BW60" s="559"/>
      <c r="BX60" s="559"/>
      <c r="BY60" s="559"/>
    </row>
    <row r="61" spans="1:77" s="385" customFormat="1">
      <c r="A61" s="559"/>
      <c r="B61" s="559"/>
      <c r="C61" s="559" t="s">
        <v>9</v>
      </c>
      <c r="D61" s="559"/>
      <c r="E61" s="559"/>
      <c r="F61" s="561">
        <f>SUM('DetailedBudget---TXST'!O151:O160)</f>
        <v>0</v>
      </c>
      <c r="G61" s="560"/>
      <c r="H61" s="497"/>
      <c r="I61" s="560"/>
      <c r="J61" s="560"/>
      <c r="K61" s="561">
        <f>SUM('DetailedBudget---TXST'!T151:T160)</f>
        <v>0</v>
      </c>
      <c r="L61" s="560"/>
      <c r="M61" s="560"/>
      <c r="N61" s="560"/>
      <c r="O61" s="560"/>
      <c r="P61" s="561">
        <f>SUM('DetailedBudget---TXST'!Y151:Y160)</f>
        <v>0</v>
      </c>
      <c r="Q61" s="560"/>
      <c r="R61" s="560"/>
      <c r="S61" s="560"/>
      <c r="T61" s="560"/>
      <c r="U61" s="561">
        <f>SUM('DetailedBudget---TXST'!AD151:AD160)</f>
        <v>0</v>
      </c>
      <c r="V61" s="560"/>
      <c r="W61" s="560"/>
      <c r="X61" s="560"/>
      <c r="Y61" s="560"/>
      <c r="Z61" s="561">
        <f>SUM('DetailedBudget---TXST'!AI151:AI160)</f>
        <v>0</v>
      </c>
      <c r="AA61" s="560"/>
      <c r="AB61" s="560"/>
      <c r="AC61" s="560"/>
      <c r="AD61" s="560"/>
      <c r="AE61" s="561">
        <f>SUM('DetailedBudget---TXST'!AN151:AN160)</f>
        <v>0</v>
      </c>
      <c r="AF61" s="567"/>
      <c r="AG61" s="567"/>
      <c r="AH61" s="499">
        <f>SUM(F61:AE61)</f>
        <v>0</v>
      </c>
      <c r="AI61" s="559"/>
      <c r="AJ61" s="559"/>
      <c r="AK61" s="559"/>
      <c r="AL61" s="559"/>
      <c r="AM61" s="559"/>
      <c r="AN61" s="559"/>
      <c r="AO61" s="559"/>
      <c r="AP61" s="559"/>
      <c r="AQ61" s="559"/>
      <c r="AR61" s="559"/>
      <c r="AS61" s="559"/>
      <c r="AT61" s="559"/>
      <c r="AU61" s="559"/>
      <c r="AV61" s="559"/>
      <c r="AW61" s="559"/>
      <c r="AX61" s="559"/>
      <c r="AY61" s="559"/>
      <c r="AZ61" s="559"/>
      <c r="BA61" s="559"/>
      <c r="BB61" s="559"/>
      <c r="BC61" s="559"/>
      <c r="BD61" s="559"/>
      <c r="BE61" s="559"/>
      <c r="BF61" s="559"/>
      <c r="BG61" s="559"/>
      <c r="BH61" s="559"/>
      <c r="BI61" s="559"/>
      <c r="BJ61" s="559"/>
      <c r="BK61" s="559"/>
      <c r="BL61" s="559"/>
      <c r="BM61" s="559"/>
      <c r="BN61" s="559"/>
      <c r="BO61" s="559"/>
      <c r="BP61" s="559"/>
      <c r="BQ61" s="559"/>
      <c r="BR61" s="559"/>
      <c r="BS61" s="559"/>
      <c r="BT61" s="559"/>
      <c r="BU61" s="559"/>
      <c r="BV61" s="559"/>
      <c r="BW61" s="559"/>
      <c r="BX61" s="559"/>
      <c r="BY61" s="559"/>
    </row>
    <row r="62" spans="1:77" s="385" customFormat="1">
      <c r="A62" s="559"/>
      <c r="B62" s="559"/>
      <c r="C62" s="559" t="s">
        <v>1009</v>
      </c>
      <c r="D62" s="559"/>
      <c r="E62" s="559"/>
      <c r="F62" s="561">
        <f>'DetailedBudget---TXST'!O162</f>
        <v>0</v>
      </c>
      <c r="G62" s="560"/>
      <c r="H62" s="497"/>
      <c r="I62" s="560"/>
      <c r="J62" s="560"/>
      <c r="K62" s="561">
        <f>'DetailedBudget---TXST'!T162</f>
        <v>0</v>
      </c>
      <c r="L62" s="560"/>
      <c r="M62" s="560"/>
      <c r="N62" s="560"/>
      <c r="O62" s="560"/>
      <c r="P62" s="561">
        <f>'DetailedBudget---TXST'!Y162</f>
        <v>0</v>
      </c>
      <c r="Q62" s="560"/>
      <c r="R62" s="560"/>
      <c r="S62" s="560"/>
      <c r="T62" s="560"/>
      <c r="U62" s="561">
        <f>'DetailedBudget---TXST'!AD162</f>
        <v>0</v>
      </c>
      <c r="V62" s="560"/>
      <c r="W62" s="560"/>
      <c r="X62" s="560"/>
      <c r="Y62" s="560"/>
      <c r="Z62" s="561">
        <f>'DetailedBudget---TXST'!AI162</f>
        <v>0</v>
      </c>
      <c r="AA62" s="560"/>
      <c r="AB62" s="560"/>
      <c r="AC62" s="560"/>
      <c r="AD62" s="560"/>
      <c r="AE62" s="561">
        <f>'DetailedBudget---TXST'!AN162</f>
        <v>0</v>
      </c>
      <c r="AF62" s="567"/>
      <c r="AG62" s="567"/>
      <c r="AH62" s="499">
        <f>SUM(F62:AE62)</f>
        <v>0</v>
      </c>
      <c r="AI62" s="559"/>
      <c r="AJ62" s="559"/>
      <c r="AK62" s="559"/>
      <c r="AL62" s="559"/>
      <c r="AM62" s="559"/>
      <c r="AN62" s="559"/>
      <c r="AO62" s="559"/>
      <c r="AP62" s="559"/>
      <c r="AQ62" s="559"/>
      <c r="AR62" s="559"/>
      <c r="AS62" s="559"/>
      <c r="AT62" s="559"/>
      <c r="AU62" s="559"/>
      <c r="AV62" s="559"/>
      <c r="AW62" s="559"/>
      <c r="AX62" s="559"/>
      <c r="AY62" s="559"/>
      <c r="AZ62" s="559"/>
      <c r="BA62" s="559"/>
      <c r="BB62" s="559"/>
      <c r="BC62" s="559"/>
      <c r="BD62" s="559"/>
      <c r="BE62" s="559"/>
      <c r="BF62" s="559"/>
      <c r="BG62" s="559"/>
      <c r="BH62" s="559"/>
      <c r="BI62" s="559"/>
      <c r="BJ62" s="559"/>
      <c r="BK62" s="559"/>
      <c r="BL62" s="559"/>
      <c r="BM62" s="559"/>
      <c r="BN62" s="559"/>
      <c r="BO62" s="559"/>
      <c r="BP62" s="559"/>
      <c r="BQ62" s="559"/>
      <c r="BR62" s="559"/>
      <c r="BS62" s="559"/>
      <c r="BT62" s="559"/>
      <c r="BU62" s="559"/>
      <c r="BV62" s="559"/>
      <c r="BW62" s="559"/>
      <c r="BX62" s="559"/>
      <c r="BY62" s="559"/>
    </row>
    <row r="63" spans="1:77" s="385" customFormat="1">
      <c r="A63" s="559"/>
      <c r="B63" s="559"/>
      <c r="C63" s="559" t="s">
        <v>1010</v>
      </c>
      <c r="D63" s="559"/>
      <c r="E63" s="559"/>
      <c r="F63" s="561">
        <f>SUM('DetailedBudget---TXST'!O165:O169)</f>
        <v>0</v>
      </c>
      <c r="G63" s="560"/>
      <c r="H63" s="497"/>
      <c r="I63" s="560"/>
      <c r="J63" s="560"/>
      <c r="K63" s="561">
        <f>SUM('DetailedBudget---TXST'!T165:T169)</f>
        <v>0</v>
      </c>
      <c r="L63" s="560"/>
      <c r="M63" s="560"/>
      <c r="N63" s="560"/>
      <c r="O63" s="560"/>
      <c r="P63" s="561">
        <f>SUM('DetailedBudget---TXST'!Y165:Y169)</f>
        <v>0</v>
      </c>
      <c r="Q63" s="560"/>
      <c r="R63" s="560"/>
      <c r="S63" s="560"/>
      <c r="T63" s="560"/>
      <c r="U63" s="561">
        <f>SUM('DetailedBudget---TXST'!AD165:AD169)</f>
        <v>0</v>
      </c>
      <c r="V63" s="560"/>
      <c r="W63" s="560"/>
      <c r="X63" s="560"/>
      <c r="Y63" s="560"/>
      <c r="Z63" s="561">
        <f>SUM('DetailedBudget---TXST'!AI165:AI169)</f>
        <v>0</v>
      </c>
      <c r="AA63" s="560"/>
      <c r="AB63" s="560"/>
      <c r="AC63" s="560"/>
      <c r="AD63" s="560"/>
      <c r="AE63" s="561">
        <f>SUM('DetailedBudget---TXST'!AN165:AN169)</f>
        <v>0</v>
      </c>
      <c r="AF63" s="567"/>
      <c r="AG63" s="567"/>
      <c r="AH63" s="499">
        <f>SUM(F63:AE63)</f>
        <v>0</v>
      </c>
      <c r="AI63" s="559"/>
      <c r="AJ63" s="559"/>
      <c r="AK63" s="559"/>
      <c r="AL63" s="559"/>
      <c r="AM63" s="559"/>
      <c r="AN63" s="559"/>
      <c r="AO63" s="559"/>
      <c r="AP63" s="559"/>
      <c r="AQ63" s="559"/>
      <c r="AR63" s="559"/>
      <c r="AS63" s="559"/>
      <c r="AT63" s="559"/>
      <c r="AU63" s="559"/>
      <c r="AV63" s="559"/>
      <c r="AW63" s="559"/>
      <c r="AX63" s="559"/>
      <c r="AY63" s="559"/>
      <c r="AZ63" s="559"/>
      <c r="BA63" s="559"/>
      <c r="BB63" s="559"/>
      <c r="BC63" s="559"/>
      <c r="BD63" s="559"/>
      <c r="BE63" s="559"/>
      <c r="BF63" s="559"/>
      <c r="BG63" s="559"/>
      <c r="BH63" s="559"/>
      <c r="BI63" s="559"/>
      <c r="BJ63" s="559"/>
      <c r="BK63" s="559"/>
      <c r="BL63" s="559"/>
      <c r="BM63" s="559"/>
      <c r="BN63" s="559"/>
      <c r="BO63" s="559"/>
      <c r="BP63" s="559"/>
      <c r="BQ63" s="559"/>
      <c r="BR63" s="559"/>
      <c r="BS63" s="559"/>
      <c r="BT63" s="559"/>
      <c r="BU63" s="559"/>
      <c r="BV63" s="559"/>
      <c r="BW63" s="559"/>
      <c r="BX63" s="559"/>
      <c r="BY63" s="559"/>
    </row>
    <row r="64" spans="1:77" s="385" customFormat="1">
      <c r="A64" s="559"/>
      <c r="B64" s="559"/>
      <c r="C64" s="559" t="s">
        <v>218</v>
      </c>
      <c r="D64" s="559"/>
      <c r="E64" s="559"/>
      <c r="F64" s="561">
        <f>'DetailedBudget---TXST'!O171</f>
        <v>0</v>
      </c>
      <c r="G64" s="560"/>
      <c r="H64" s="497"/>
      <c r="I64" s="560"/>
      <c r="J64" s="560"/>
      <c r="K64" s="561">
        <f>'DetailedBudget---TXST'!T171</f>
        <v>0</v>
      </c>
      <c r="L64" s="560"/>
      <c r="M64" s="560"/>
      <c r="N64" s="560"/>
      <c r="O64" s="560"/>
      <c r="P64" s="561">
        <f>'DetailedBudget---TXST'!Y171</f>
        <v>0</v>
      </c>
      <c r="Q64" s="560"/>
      <c r="R64" s="560"/>
      <c r="S64" s="560"/>
      <c r="T64" s="560"/>
      <c r="U64" s="561">
        <f>'DetailedBudget---TXST'!AD171</f>
        <v>0</v>
      </c>
      <c r="V64" s="560"/>
      <c r="W64" s="560"/>
      <c r="X64" s="560"/>
      <c r="Y64" s="560"/>
      <c r="Z64" s="561">
        <f>'DetailedBudget---TXST'!AI171</f>
        <v>0</v>
      </c>
      <c r="AA64" s="560"/>
      <c r="AB64" s="560"/>
      <c r="AC64" s="560"/>
      <c r="AD64" s="560"/>
      <c r="AE64" s="561">
        <f>'DetailedBudget---TXST'!AN171</f>
        <v>0</v>
      </c>
      <c r="AF64" s="567"/>
      <c r="AG64" s="567"/>
      <c r="AH64" s="499">
        <f>SUM(F64:AE64)</f>
        <v>0</v>
      </c>
      <c r="AI64" s="559"/>
      <c r="AJ64" s="559"/>
      <c r="AK64" s="559"/>
      <c r="AL64" s="559"/>
      <c r="AM64" s="559"/>
      <c r="AN64" s="559"/>
      <c r="AO64" s="559"/>
      <c r="AP64" s="559"/>
      <c r="AQ64" s="559"/>
      <c r="AR64" s="559"/>
      <c r="AS64" s="559"/>
      <c r="AT64" s="559"/>
      <c r="AU64" s="559"/>
      <c r="AV64" s="559"/>
      <c r="AW64" s="559"/>
      <c r="AX64" s="559"/>
      <c r="AY64" s="559"/>
      <c r="AZ64" s="559"/>
      <c r="BA64" s="559"/>
      <c r="BB64" s="559"/>
      <c r="BC64" s="559"/>
      <c r="BD64" s="559"/>
      <c r="BE64" s="559"/>
      <c r="BF64" s="559"/>
      <c r="BG64" s="559"/>
      <c r="BH64" s="559"/>
      <c r="BI64" s="559"/>
      <c r="BJ64" s="559"/>
      <c r="BK64" s="559"/>
      <c r="BL64" s="559"/>
      <c r="BM64" s="559"/>
      <c r="BN64" s="559"/>
      <c r="BO64" s="559"/>
      <c r="BP64" s="559"/>
      <c r="BQ64" s="559"/>
      <c r="BR64" s="559"/>
      <c r="BS64" s="559"/>
      <c r="BT64" s="559"/>
      <c r="BU64" s="559"/>
      <c r="BV64" s="559"/>
      <c r="BW64" s="559"/>
      <c r="BX64" s="559"/>
      <c r="BY64" s="559"/>
    </row>
    <row r="65" spans="1:77" s="385" customFormat="1" ht="9.9499999999999993" customHeight="1">
      <c r="A65" s="559"/>
      <c r="B65" s="559"/>
      <c r="C65" s="559"/>
      <c r="D65" s="559"/>
      <c r="E65" s="559"/>
      <c r="F65" s="560"/>
      <c r="G65" s="560"/>
      <c r="H65" s="497"/>
      <c r="I65" s="560"/>
      <c r="J65" s="560"/>
      <c r="K65" s="560"/>
      <c r="L65" s="560"/>
      <c r="M65" s="560"/>
      <c r="N65" s="560"/>
      <c r="O65" s="560"/>
      <c r="P65" s="560"/>
      <c r="Q65" s="560"/>
      <c r="R65" s="560"/>
      <c r="S65" s="560"/>
      <c r="T65" s="560"/>
      <c r="U65" s="560"/>
      <c r="V65" s="560"/>
      <c r="W65" s="560"/>
      <c r="X65" s="560"/>
      <c r="Y65" s="560"/>
      <c r="Z65" s="560"/>
      <c r="AA65" s="560"/>
      <c r="AB65" s="560"/>
      <c r="AC65" s="560"/>
      <c r="AD65" s="560"/>
      <c r="AE65" s="560"/>
      <c r="AF65" s="567"/>
      <c r="AG65" s="567"/>
      <c r="AH65" s="560"/>
      <c r="AI65" s="559"/>
      <c r="AJ65" s="559"/>
      <c r="AK65" s="559"/>
      <c r="AL65" s="559"/>
      <c r="AM65" s="559"/>
      <c r="AN65" s="559"/>
      <c r="AO65" s="559"/>
      <c r="AP65" s="559"/>
      <c r="AQ65" s="559"/>
      <c r="AR65" s="559"/>
      <c r="AS65" s="559"/>
      <c r="AT65" s="559"/>
      <c r="AU65" s="559"/>
      <c r="AV65" s="559"/>
      <c r="AW65" s="559"/>
      <c r="AX65" s="559"/>
      <c r="AY65" s="559"/>
      <c r="AZ65" s="559"/>
      <c r="BA65" s="559"/>
      <c r="BB65" s="559"/>
      <c r="BC65" s="559"/>
      <c r="BD65" s="559"/>
      <c r="BE65" s="559"/>
      <c r="BF65" s="559"/>
      <c r="BG65" s="559"/>
      <c r="BH65" s="559"/>
      <c r="BI65" s="559"/>
      <c r="BJ65" s="559"/>
      <c r="BK65" s="559"/>
      <c r="BL65" s="559"/>
      <c r="BM65" s="559"/>
      <c r="BN65" s="559"/>
      <c r="BO65" s="559"/>
      <c r="BP65" s="559"/>
      <c r="BQ65" s="559"/>
      <c r="BR65" s="559"/>
      <c r="BS65" s="559"/>
      <c r="BT65" s="559"/>
      <c r="BU65" s="559"/>
      <c r="BV65" s="559"/>
      <c r="BW65" s="559"/>
      <c r="BX65" s="559"/>
      <c r="BY65" s="559"/>
    </row>
    <row r="66" spans="1:77" s="385" customFormat="1">
      <c r="A66" s="559"/>
      <c r="B66" s="559"/>
      <c r="C66" s="559" t="s">
        <v>1011</v>
      </c>
      <c r="D66" s="559"/>
      <c r="E66" s="559"/>
      <c r="F66" s="561">
        <f>SUM('DetailedBudget---TXST'!O217:O226)</f>
        <v>0</v>
      </c>
      <c r="G66" s="560"/>
      <c r="H66" s="560"/>
      <c r="I66" s="560"/>
      <c r="J66" s="560"/>
      <c r="K66" s="561">
        <f>SUM('DetailedBudget---TXST'!T217:T226)</f>
        <v>0</v>
      </c>
      <c r="L66" s="560"/>
      <c r="M66" s="560"/>
      <c r="N66" s="560"/>
      <c r="O66" s="560"/>
      <c r="P66" s="561">
        <f>SUM('DetailedBudget---TXST'!AA217:AA226)</f>
        <v>0</v>
      </c>
      <c r="Q66" s="560"/>
      <c r="R66" s="560"/>
      <c r="S66" s="560"/>
      <c r="T66" s="560"/>
      <c r="U66" s="561">
        <f>SUM('DetailedBudget---TXST'!AG217:AG226)</f>
        <v>0</v>
      </c>
      <c r="V66" s="560"/>
      <c r="W66" s="560"/>
      <c r="X66" s="560"/>
      <c r="Y66" s="560"/>
      <c r="Z66" s="561">
        <f>SUM('DetailedBudget---TXST'!AM217:AM226)</f>
        <v>0</v>
      </c>
      <c r="AA66" s="560"/>
      <c r="AB66" s="560"/>
      <c r="AC66" s="560"/>
      <c r="AD66" s="560"/>
      <c r="AE66" s="561">
        <f>SUM('DetailedBudget---TXST'!AS217:AS226)</f>
        <v>0</v>
      </c>
      <c r="AF66" s="567"/>
      <c r="AG66" s="567"/>
      <c r="AH66" s="499">
        <f>SUM(F66:AE66)</f>
        <v>0</v>
      </c>
      <c r="AI66" s="559"/>
      <c r="AJ66" s="559"/>
      <c r="AK66" s="559"/>
      <c r="AL66" s="559"/>
      <c r="AM66" s="559"/>
      <c r="AN66" s="559"/>
      <c r="AO66" s="559"/>
      <c r="AP66" s="559"/>
      <c r="AQ66" s="559"/>
      <c r="AR66" s="559"/>
      <c r="AS66" s="559"/>
      <c r="AT66" s="559"/>
      <c r="AU66" s="559"/>
      <c r="AV66" s="559"/>
      <c r="AW66" s="559"/>
      <c r="AX66" s="559"/>
      <c r="AY66" s="559"/>
      <c r="AZ66" s="559"/>
      <c r="BA66" s="559"/>
      <c r="BB66" s="559"/>
      <c r="BC66" s="559"/>
      <c r="BD66" s="559"/>
      <c r="BE66" s="559"/>
      <c r="BF66" s="559"/>
      <c r="BG66" s="559"/>
      <c r="BH66" s="559"/>
      <c r="BI66" s="559"/>
      <c r="BJ66" s="559"/>
      <c r="BK66" s="559"/>
      <c r="BL66" s="559"/>
      <c r="BM66" s="559"/>
      <c r="BN66" s="559"/>
      <c r="BO66" s="559"/>
      <c r="BP66" s="559"/>
      <c r="BQ66" s="559"/>
      <c r="BR66" s="559"/>
      <c r="BS66" s="559"/>
      <c r="BT66" s="559"/>
      <c r="BU66" s="559"/>
      <c r="BV66" s="559"/>
      <c r="BW66" s="559"/>
      <c r="BX66" s="559"/>
      <c r="BY66" s="559"/>
    </row>
    <row r="67" spans="1:77" s="385" customFormat="1" ht="9.9499999999999993" customHeight="1">
      <c r="A67" s="559"/>
      <c r="B67" s="559"/>
      <c r="C67" s="559"/>
      <c r="D67" s="559"/>
      <c r="E67" s="559"/>
      <c r="F67" s="560"/>
      <c r="G67" s="560"/>
      <c r="H67" s="497"/>
      <c r="I67" s="560"/>
      <c r="J67" s="560"/>
      <c r="K67" s="560"/>
      <c r="L67" s="560"/>
      <c r="M67" s="560"/>
      <c r="N67" s="560"/>
      <c r="O67" s="560"/>
      <c r="P67" s="560"/>
      <c r="Q67" s="560"/>
      <c r="R67" s="560"/>
      <c r="S67" s="560"/>
      <c r="T67" s="560"/>
      <c r="U67" s="560"/>
      <c r="V67" s="560"/>
      <c r="W67" s="560"/>
      <c r="X67" s="560"/>
      <c r="Y67" s="560"/>
      <c r="Z67" s="560"/>
      <c r="AA67" s="560"/>
      <c r="AB67" s="560"/>
      <c r="AC67" s="560"/>
      <c r="AD67" s="560"/>
      <c r="AE67" s="560"/>
      <c r="AF67" s="567"/>
      <c r="AG67" s="567"/>
      <c r="AH67" s="560"/>
      <c r="AI67" s="559"/>
      <c r="AJ67" s="559"/>
      <c r="AK67" s="559"/>
      <c r="AL67" s="559"/>
      <c r="AM67" s="559"/>
      <c r="AN67" s="559"/>
      <c r="AO67" s="559"/>
      <c r="AP67" s="559"/>
      <c r="AQ67" s="559"/>
      <c r="AR67" s="559"/>
      <c r="AS67" s="559"/>
      <c r="AT67" s="559"/>
      <c r="AU67" s="559"/>
      <c r="AV67" s="559"/>
      <c r="AW67" s="559"/>
      <c r="AX67" s="559"/>
      <c r="AY67" s="559"/>
      <c r="AZ67" s="559"/>
      <c r="BA67" s="559"/>
      <c r="BB67" s="559"/>
      <c r="BC67" s="559"/>
      <c r="BD67" s="559"/>
      <c r="BE67" s="559"/>
      <c r="BF67" s="559"/>
      <c r="BG67" s="559"/>
      <c r="BH67" s="559"/>
      <c r="BI67" s="559"/>
      <c r="BJ67" s="559"/>
      <c r="BK67" s="559"/>
      <c r="BL67" s="559"/>
      <c r="BM67" s="559"/>
      <c r="BN67" s="559"/>
      <c r="BO67" s="559"/>
      <c r="BP67" s="559"/>
      <c r="BQ67" s="559"/>
      <c r="BR67" s="559"/>
      <c r="BS67" s="559"/>
      <c r="BT67" s="559"/>
      <c r="BU67" s="559"/>
      <c r="BV67" s="559"/>
      <c r="BW67" s="559"/>
      <c r="BX67" s="559"/>
      <c r="BY67" s="559"/>
    </row>
    <row r="68" spans="1:77" s="385" customFormat="1" ht="17.25">
      <c r="A68" s="559"/>
      <c r="B68" s="559"/>
      <c r="C68" s="559" t="s">
        <v>1023</v>
      </c>
      <c r="D68" s="559"/>
      <c r="E68" s="559"/>
      <c r="F68" s="561">
        <f>SUM('DetailedBudget---TXST'!O229:O238)</f>
        <v>0</v>
      </c>
      <c r="G68" s="560"/>
      <c r="H68" s="497"/>
      <c r="I68" s="560"/>
      <c r="J68" s="560"/>
      <c r="K68" s="561">
        <f>SUM('DetailedBudget---TXST'!T229:T238)</f>
        <v>0</v>
      </c>
      <c r="L68" s="560"/>
      <c r="M68" s="560"/>
      <c r="N68" s="560"/>
      <c r="O68" s="560"/>
      <c r="P68" s="561">
        <f>SUM('DetailedBudget---TXST'!Y229:Y238)</f>
        <v>0</v>
      </c>
      <c r="Q68" s="560"/>
      <c r="R68" s="560"/>
      <c r="S68" s="560"/>
      <c r="T68" s="560"/>
      <c r="U68" s="561">
        <f>SUM('DetailedBudget---TXST'!AD229:AD238)</f>
        <v>0</v>
      </c>
      <c r="V68" s="560"/>
      <c r="W68" s="560"/>
      <c r="X68" s="560"/>
      <c r="Y68" s="560"/>
      <c r="Z68" s="561">
        <f>SUM('DetailedBudget---TXST'!AI229:AI238)</f>
        <v>0</v>
      </c>
      <c r="AA68" s="560"/>
      <c r="AB68" s="560"/>
      <c r="AC68" s="560"/>
      <c r="AD68" s="560"/>
      <c r="AE68" s="561">
        <f>SUM('DetailedBudget---TXST'!AN229:AN238)</f>
        <v>0</v>
      </c>
      <c r="AF68" s="567"/>
      <c r="AG68" s="567"/>
      <c r="AH68" s="499">
        <f>SUM(F68:AE68)</f>
        <v>0</v>
      </c>
      <c r="AI68" s="559"/>
      <c r="AJ68" s="559"/>
      <c r="AK68" s="559"/>
      <c r="AL68" s="559"/>
      <c r="AM68" s="559"/>
      <c r="AN68" s="559"/>
      <c r="AO68" s="559"/>
      <c r="AP68" s="559"/>
      <c r="AQ68" s="559"/>
      <c r="AR68" s="559"/>
      <c r="AS68" s="559"/>
      <c r="AT68" s="559"/>
      <c r="AU68" s="559"/>
      <c r="AV68" s="559"/>
      <c r="AW68" s="559"/>
      <c r="AX68" s="559"/>
      <c r="AY68" s="559"/>
      <c r="AZ68" s="559"/>
      <c r="BA68" s="559"/>
      <c r="BB68" s="559"/>
      <c r="BC68" s="559"/>
      <c r="BD68" s="559"/>
      <c r="BE68" s="559"/>
      <c r="BF68" s="559"/>
      <c r="BG68" s="559"/>
      <c r="BH68" s="559"/>
      <c r="BI68" s="559"/>
      <c r="BJ68" s="559"/>
      <c r="BK68" s="559"/>
      <c r="BL68" s="559"/>
      <c r="BM68" s="559"/>
      <c r="BN68" s="559"/>
      <c r="BO68" s="559"/>
      <c r="BP68" s="559"/>
      <c r="BQ68" s="559"/>
      <c r="BR68" s="559"/>
      <c r="BS68" s="559"/>
      <c r="BT68" s="559"/>
      <c r="BU68" s="559"/>
      <c r="BV68" s="559"/>
      <c r="BW68" s="559"/>
      <c r="BX68" s="559"/>
      <c r="BY68" s="559"/>
    </row>
    <row r="69" spans="1:77" s="385" customFormat="1" ht="9.9499999999999993" customHeight="1">
      <c r="A69" s="559"/>
      <c r="B69" s="559"/>
      <c r="C69" s="559"/>
      <c r="D69" s="559"/>
      <c r="E69" s="559"/>
      <c r="F69" s="564"/>
      <c r="G69" s="560"/>
      <c r="H69" s="497"/>
      <c r="I69" s="560"/>
      <c r="J69" s="560"/>
      <c r="K69" s="564"/>
      <c r="L69" s="560"/>
      <c r="M69" s="560"/>
      <c r="N69" s="560"/>
      <c r="O69" s="560"/>
      <c r="P69" s="564"/>
      <c r="Q69" s="560"/>
      <c r="R69" s="560"/>
      <c r="S69" s="560"/>
      <c r="T69" s="560"/>
      <c r="U69" s="564"/>
      <c r="V69" s="560"/>
      <c r="W69" s="560"/>
      <c r="X69" s="560"/>
      <c r="Y69" s="560"/>
      <c r="Z69" s="564"/>
      <c r="AA69" s="560"/>
      <c r="AB69" s="560"/>
      <c r="AC69" s="560"/>
      <c r="AD69" s="560"/>
      <c r="AE69" s="564"/>
      <c r="AF69" s="567"/>
      <c r="AG69" s="567"/>
      <c r="AH69" s="498"/>
      <c r="AI69" s="559"/>
      <c r="AJ69" s="559"/>
      <c r="AK69" s="559"/>
      <c r="AL69" s="559"/>
      <c r="AM69" s="559"/>
      <c r="AN69" s="559"/>
      <c r="AO69" s="559"/>
      <c r="AP69" s="559"/>
      <c r="AQ69" s="559"/>
      <c r="AR69" s="559"/>
      <c r="AS69" s="559"/>
      <c r="AT69" s="559"/>
      <c r="AU69" s="559"/>
      <c r="AV69" s="559"/>
      <c r="AW69" s="559"/>
      <c r="AX69" s="559"/>
      <c r="AY69" s="559"/>
      <c r="AZ69" s="559"/>
      <c r="BA69" s="559"/>
      <c r="BB69" s="559"/>
      <c r="BC69" s="559"/>
      <c r="BD69" s="559"/>
      <c r="BE69" s="559"/>
      <c r="BF69" s="559"/>
      <c r="BG69" s="559"/>
      <c r="BH69" s="559"/>
      <c r="BI69" s="559"/>
      <c r="BJ69" s="559"/>
      <c r="BK69" s="559"/>
      <c r="BL69" s="559"/>
      <c r="BM69" s="559"/>
      <c r="BN69" s="559"/>
      <c r="BO69" s="559"/>
      <c r="BP69" s="559"/>
      <c r="BQ69" s="559"/>
      <c r="BR69" s="559"/>
      <c r="BS69" s="559"/>
      <c r="BT69" s="559"/>
      <c r="BU69" s="559"/>
      <c r="BV69" s="559"/>
      <c r="BW69" s="559"/>
      <c r="BX69" s="559"/>
      <c r="BY69" s="559"/>
    </row>
    <row r="70" spans="1:77" s="385" customFormat="1">
      <c r="A70" s="559"/>
      <c r="B70" s="559"/>
      <c r="C70" s="559" t="s">
        <v>1012</v>
      </c>
      <c r="D70" s="559"/>
      <c r="E70" s="559"/>
      <c r="F70" s="561">
        <f>'DetailedBudget---TXST'!O211+'DetailedBudget---TXST'!O207+'DetailedBudget---TXST'!O203+'DetailedBudget---TXST'!O199+'DetailedBudget---TXST'!O195+'DetailedBudget---TXST'!O191+'DetailedBudget---TXST'!O187+'DetailedBudget---TXST'!O183+'DetailedBudget---TXST'!O179+'DetailedBudget---TXST'!O175</f>
        <v>0</v>
      </c>
      <c r="G70" s="560"/>
      <c r="H70" s="497"/>
      <c r="I70" s="560"/>
      <c r="J70" s="560"/>
      <c r="K70" s="561">
        <f>'DetailedBudget---TXST'!T211+'DetailedBudget---TXST'!T207+'DetailedBudget---TXST'!T203+'DetailedBudget---TXST'!T199+'DetailedBudget---TXST'!T195+'DetailedBudget---TXST'!T191+'DetailedBudget---TXST'!T187+'DetailedBudget---TXST'!T183+'DetailedBudget---TXST'!T179+'DetailedBudget---TXST'!T175</f>
        <v>0</v>
      </c>
      <c r="L70" s="560"/>
      <c r="M70" s="560"/>
      <c r="N70" s="560"/>
      <c r="O70" s="560"/>
      <c r="P70" s="561">
        <f>'DetailedBudget---TXST'!Y211+'DetailedBudget---TXST'!Y207+'DetailedBudget---TXST'!Y203+'DetailedBudget---TXST'!Y199+'DetailedBudget---TXST'!Y195+'DetailedBudget---TXST'!Y191+'DetailedBudget---TXST'!Y187+'DetailedBudget---TXST'!Y183+'DetailedBudget---TXST'!Y179+'DetailedBudget---TXST'!Y175</f>
        <v>0</v>
      </c>
      <c r="Q70" s="560"/>
      <c r="R70" s="560"/>
      <c r="S70" s="560"/>
      <c r="T70" s="560"/>
      <c r="U70" s="561">
        <f>'DetailedBudget---TXST'!AD211+'DetailedBudget---TXST'!AD207+'DetailedBudget---TXST'!AD203+'DetailedBudget---TXST'!AD199+'DetailedBudget---TXST'!AD195+'DetailedBudget---TXST'!AD191+'DetailedBudget---TXST'!AD187+'DetailedBudget---TXST'!AD183+'DetailedBudget---TXST'!AD179+'DetailedBudget---TXST'!AD175</f>
        <v>0</v>
      </c>
      <c r="V70" s="560"/>
      <c r="W70" s="560"/>
      <c r="X70" s="560"/>
      <c r="Y70" s="560"/>
      <c r="Z70" s="561">
        <f>'DetailedBudget---TXST'!AI211+'DetailedBudget---TXST'!AI207+'DetailedBudget---TXST'!AI203+'DetailedBudget---TXST'!AI199+'DetailedBudget---TXST'!AI195+'DetailedBudget---TXST'!AI191+'DetailedBudget---TXST'!AI187+'DetailedBudget---TXST'!AI183+'DetailedBudget---TXST'!AI179+'DetailedBudget---TXST'!AI175</f>
        <v>0</v>
      </c>
      <c r="AA70" s="560"/>
      <c r="AB70" s="560"/>
      <c r="AC70" s="560"/>
      <c r="AD70" s="560"/>
      <c r="AE70" s="561">
        <f>'DetailedBudget---TXST'!AN211+'DetailedBudget---TXST'!AN207+'DetailedBudget---TXST'!AN203+'DetailedBudget---TXST'!AN199+'DetailedBudget---TXST'!AN195+'DetailedBudget---TXST'!AN191+'DetailedBudget---TXST'!AN187+'DetailedBudget---TXST'!AN183+'DetailedBudget---TXST'!AN179+'DetailedBudget---TXST'!AN175</f>
        <v>0</v>
      </c>
      <c r="AF70" s="567"/>
      <c r="AG70" s="567"/>
      <c r="AH70" s="499">
        <f>SUM(F70:AE70)</f>
        <v>0</v>
      </c>
      <c r="AI70" s="559"/>
      <c r="AJ70" s="559"/>
      <c r="AK70" s="559"/>
      <c r="AL70" s="559"/>
      <c r="AM70" s="559"/>
      <c r="AN70" s="559"/>
      <c r="AO70" s="559"/>
      <c r="AP70" s="559"/>
      <c r="AQ70" s="559"/>
      <c r="AR70" s="559"/>
      <c r="AS70" s="559"/>
      <c r="AT70" s="559"/>
      <c r="AU70" s="559"/>
      <c r="AV70" s="559"/>
      <c r="AW70" s="559"/>
      <c r="AX70" s="559"/>
      <c r="AY70" s="559"/>
      <c r="AZ70" s="559"/>
      <c r="BA70" s="559"/>
      <c r="BB70" s="559"/>
      <c r="BC70" s="559"/>
      <c r="BD70" s="559"/>
      <c r="BE70" s="559"/>
      <c r="BF70" s="559"/>
      <c r="BG70" s="559"/>
      <c r="BH70" s="559"/>
      <c r="BI70" s="559"/>
      <c r="BJ70" s="559"/>
      <c r="BK70" s="559"/>
      <c r="BL70" s="559"/>
      <c r="BM70" s="559"/>
      <c r="BN70" s="559"/>
      <c r="BO70" s="559"/>
      <c r="BP70" s="559"/>
      <c r="BQ70" s="559"/>
      <c r="BR70" s="559"/>
      <c r="BS70" s="559"/>
      <c r="BT70" s="559"/>
      <c r="BU70" s="559"/>
      <c r="BV70" s="559"/>
      <c r="BW70" s="559"/>
      <c r="BX70" s="559"/>
      <c r="BY70" s="559"/>
    </row>
    <row r="71" spans="1:77" s="385" customFormat="1">
      <c r="A71" s="559"/>
      <c r="B71" s="559"/>
      <c r="C71" s="559" t="s">
        <v>1013</v>
      </c>
      <c r="D71" s="559"/>
      <c r="E71" s="559"/>
      <c r="F71" s="561">
        <f>'DetailedBudget---TXST'!O176+'DetailedBudget---TXST'!O180+'DetailedBudget---TXST'!O184+'DetailedBudget---TXST'!O188+'DetailedBudget---TXST'!O192+'DetailedBudget---TXST'!O196+'DetailedBudget---TXST'!O200+'DetailedBudget---TXST'!O204+'DetailedBudget---TXST'!O208+'DetailedBudget---TXST'!O212</f>
        <v>0</v>
      </c>
      <c r="G71" s="560"/>
      <c r="H71" s="497"/>
      <c r="I71" s="560"/>
      <c r="J71" s="560"/>
      <c r="K71" s="561">
        <f>'DetailedBudget---TXST'!T176+'DetailedBudget---TXST'!T180+'DetailedBudget---TXST'!T184+'DetailedBudget---TXST'!T188+'DetailedBudget---TXST'!T192+'DetailedBudget---TXST'!T196+'DetailedBudget---TXST'!T200+'DetailedBudget---TXST'!T204+'DetailedBudget---TXST'!T208+'DetailedBudget---TXST'!T212</f>
        <v>0</v>
      </c>
      <c r="L71" s="560"/>
      <c r="M71" s="560"/>
      <c r="N71" s="560"/>
      <c r="O71" s="560"/>
      <c r="P71" s="561">
        <f>'DetailedBudget---TXST'!Y176+'DetailedBudget---TXST'!Y180+'DetailedBudget---TXST'!Y184+'DetailedBudget---TXST'!Y188+'DetailedBudget---TXST'!Y192+'DetailedBudget---TXST'!Y196+'DetailedBudget---TXST'!Y200+'DetailedBudget---TXST'!Y204+'DetailedBudget---TXST'!Y208+'DetailedBudget---TXST'!Y212</f>
        <v>0</v>
      </c>
      <c r="Q71" s="560"/>
      <c r="R71" s="560"/>
      <c r="S71" s="560"/>
      <c r="T71" s="560"/>
      <c r="U71" s="561">
        <f>'DetailedBudget---TXST'!AD176+'DetailedBudget---TXST'!AD180+'DetailedBudget---TXST'!AD184+'DetailedBudget---TXST'!AD188+'DetailedBudget---TXST'!AD192+'DetailedBudget---TXST'!AD196+'DetailedBudget---TXST'!AD200+'DetailedBudget---TXST'!AD204+'DetailedBudget---TXST'!AD208+'DetailedBudget---TXST'!AD212</f>
        <v>0</v>
      </c>
      <c r="V71" s="560"/>
      <c r="W71" s="560"/>
      <c r="X71" s="560"/>
      <c r="Y71" s="560"/>
      <c r="Z71" s="561">
        <f>'DetailedBudget---TXST'!AI176+'DetailedBudget---TXST'!AI180+'DetailedBudget---TXST'!AI184+'DetailedBudget---TXST'!AI188+'DetailedBudget---TXST'!AI192+'DetailedBudget---TXST'!AI196+'DetailedBudget---TXST'!AI200+'DetailedBudget---TXST'!AI204+'DetailedBudget---TXST'!AI208+'DetailedBudget---TXST'!AI212</f>
        <v>0</v>
      </c>
      <c r="AA71" s="560"/>
      <c r="AB71" s="560"/>
      <c r="AC71" s="560"/>
      <c r="AD71" s="560"/>
      <c r="AE71" s="561">
        <f>'DetailedBudget---TXST'!AN176+'DetailedBudget---TXST'!AN180+'DetailedBudget---TXST'!AN184+'DetailedBudget---TXST'!AN188+'DetailedBudget---TXST'!AN192+'DetailedBudget---TXST'!AN196+'DetailedBudget---TXST'!AN200+'DetailedBudget---TXST'!AN204+'DetailedBudget---TXST'!AN208+'DetailedBudget---TXST'!AN212</f>
        <v>0</v>
      </c>
      <c r="AF71" s="567"/>
      <c r="AG71" s="567"/>
      <c r="AH71" s="499">
        <f>SUM(F71:AE71)</f>
        <v>0</v>
      </c>
      <c r="AI71" s="559"/>
      <c r="AJ71" s="559"/>
      <c r="AK71" s="559"/>
      <c r="AL71" s="559"/>
      <c r="AM71" s="559"/>
      <c r="AN71" s="559"/>
      <c r="AO71" s="559"/>
      <c r="AP71" s="559"/>
      <c r="AQ71" s="559"/>
      <c r="AR71" s="559"/>
      <c r="AS71" s="559"/>
      <c r="AT71" s="559"/>
      <c r="AU71" s="559"/>
      <c r="AV71" s="559"/>
      <c r="AW71" s="559"/>
      <c r="AX71" s="559"/>
      <c r="AY71" s="559"/>
      <c r="AZ71" s="559"/>
      <c r="BA71" s="559"/>
      <c r="BB71" s="559"/>
      <c r="BC71" s="559"/>
      <c r="BD71" s="559"/>
      <c r="BE71" s="559"/>
      <c r="BF71" s="559"/>
      <c r="BG71" s="559"/>
      <c r="BH71" s="559"/>
      <c r="BI71" s="559"/>
      <c r="BJ71" s="559"/>
      <c r="BK71" s="559"/>
      <c r="BL71" s="559"/>
      <c r="BM71" s="559"/>
      <c r="BN71" s="559"/>
      <c r="BO71" s="559"/>
      <c r="BP71" s="559"/>
      <c r="BQ71" s="559"/>
      <c r="BR71" s="559"/>
      <c r="BS71" s="559"/>
      <c r="BT71" s="559"/>
      <c r="BU71" s="559"/>
      <c r="BV71" s="559"/>
      <c r="BW71" s="559"/>
      <c r="BX71" s="559"/>
      <c r="BY71" s="559"/>
    </row>
    <row r="72" spans="1:77" s="385" customFormat="1" ht="9.9499999999999993" customHeight="1">
      <c r="A72" s="559"/>
      <c r="B72" s="559"/>
      <c r="C72" s="559"/>
      <c r="D72" s="559"/>
      <c r="E72" s="559"/>
      <c r="F72" s="560"/>
      <c r="G72" s="560"/>
      <c r="H72" s="497"/>
      <c r="I72" s="560"/>
      <c r="J72" s="560"/>
      <c r="K72" s="560"/>
      <c r="L72" s="560"/>
      <c r="M72" s="560"/>
      <c r="N72" s="560"/>
      <c r="O72" s="560"/>
      <c r="P72" s="560"/>
      <c r="Q72" s="560"/>
      <c r="R72" s="560"/>
      <c r="S72" s="560"/>
      <c r="T72" s="560"/>
      <c r="U72" s="560"/>
      <c r="V72" s="560"/>
      <c r="W72" s="560"/>
      <c r="X72" s="560"/>
      <c r="Y72" s="560"/>
      <c r="Z72" s="560"/>
      <c r="AA72" s="560"/>
      <c r="AB72" s="560"/>
      <c r="AC72" s="560"/>
      <c r="AD72" s="560"/>
      <c r="AE72" s="560"/>
      <c r="AF72" s="559"/>
      <c r="AG72" s="559"/>
      <c r="AH72" s="498"/>
      <c r="AI72" s="559"/>
      <c r="AJ72" s="559"/>
      <c r="AK72" s="559"/>
      <c r="AL72" s="559"/>
      <c r="AM72" s="559"/>
      <c r="AN72" s="559"/>
      <c r="AO72" s="559"/>
      <c r="AP72" s="559"/>
      <c r="AQ72" s="559"/>
      <c r="AR72" s="559"/>
      <c r="AS72" s="559"/>
      <c r="AT72" s="559"/>
      <c r="AU72" s="559"/>
      <c r="AV72" s="559"/>
      <c r="AW72" s="559"/>
      <c r="AX72" s="559"/>
      <c r="AY72" s="559"/>
      <c r="AZ72" s="559"/>
      <c r="BA72" s="559"/>
      <c r="BB72" s="559"/>
      <c r="BC72" s="559"/>
      <c r="BD72" s="559"/>
      <c r="BE72" s="559"/>
      <c r="BF72" s="559"/>
      <c r="BG72" s="559"/>
      <c r="BH72" s="559"/>
      <c r="BI72" s="559"/>
      <c r="BJ72" s="559"/>
      <c r="BK72" s="559"/>
      <c r="BL72" s="559"/>
      <c r="BM72" s="559"/>
      <c r="BN72" s="559"/>
      <c r="BO72" s="559"/>
      <c r="BP72" s="559"/>
      <c r="BQ72" s="559"/>
      <c r="BR72" s="559"/>
      <c r="BS72" s="559"/>
      <c r="BT72" s="559"/>
      <c r="BU72" s="559"/>
      <c r="BV72" s="559"/>
      <c r="BW72" s="559"/>
      <c r="BX72" s="559"/>
      <c r="BY72" s="559"/>
    </row>
    <row r="73" spans="1:77" s="385" customFormat="1">
      <c r="A73" s="559"/>
      <c r="B73" s="559" t="s">
        <v>1014</v>
      </c>
      <c r="C73" s="559" t="s">
        <v>1015</v>
      </c>
      <c r="D73" s="559"/>
      <c r="E73" s="559"/>
      <c r="F73" s="499">
        <f>SUM(F30:F71)+F24+SUM(F5:F22)</f>
        <v>0</v>
      </c>
      <c r="G73" s="560"/>
      <c r="H73" s="560"/>
      <c r="I73" s="560"/>
      <c r="J73" s="560"/>
      <c r="K73" s="499">
        <f>SUM(K30:K71)+K24+SUM(K5:K22)</f>
        <v>0</v>
      </c>
      <c r="L73" s="560"/>
      <c r="M73" s="560"/>
      <c r="N73" s="560"/>
      <c r="O73" s="560"/>
      <c r="P73" s="499">
        <f>SUM(P30:P71)+P24+SUM(P5:P22)</f>
        <v>0</v>
      </c>
      <c r="Q73" s="560"/>
      <c r="R73" s="560"/>
      <c r="S73" s="560"/>
      <c r="T73" s="560"/>
      <c r="U73" s="499">
        <f>SUM(U30:U71)+U24+SUM(U5:U22)</f>
        <v>0</v>
      </c>
      <c r="V73" s="560"/>
      <c r="W73" s="560"/>
      <c r="X73" s="560"/>
      <c r="Y73" s="560"/>
      <c r="Z73" s="499">
        <f>SUM(Z30:Z71)+Z24+SUM(Z5:Z22)</f>
        <v>0</v>
      </c>
      <c r="AA73" s="560"/>
      <c r="AB73" s="560"/>
      <c r="AC73" s="560"/>
      <c r="AD73" s="560"/>
      <c r="AE73" s="499">
        <f>SUM(AE30:AE71)+AE24+SUM(AE5:AE22)</f>
        <v>0</v>
      </c>
      <c r="AF73" s="567"/>
      <c r="AG73" s="567"/>
      <c r="AH73" s="499">
        <f>SUM(F73:AE73)</f>
        <v>0</v>
      </c>
      <c r="AI73" s="559"/>
      <c r="AJ73" s="559"/>
      <c r="AK73" s="559"/>
      <c r="AL73" s="559"/>
      <c r="AM73" s="559"/>
      <c r="AN73" s="559"/>
      <c r="AO73" s="559"/>
      <c r="AP73" s="559"/>
      <c r="AQ73" s="559"/>
      <c r="AR73" s="559"/>
      <c r="AS73" s="559"/>
      <c r="AT73" s="559"/>
      <c r="AU73" s="559"/>
      <c r="AV73" s="559"/>
      <c r="AW73" s="559"/>
      <c r="AX73" s="559"/>
      <c r="AY73" s="559"/>
      <c r="AZ73" s="559"/>
      <c r="BA73" s="559"/>
      <c r="BB73" s="559"/>
      <c r="BC73" s="559"/>
      <c r="BD73" s="559"/>
      <c r="BE73" s="559"/>
      <c r="BF73" s="559"/>
      <c r="BG73" s="559"/>
      <c r="BH73" s="559"/>
      <c r="BI73" s="559"/>
      <c r="BJ73" s="559"/>
      <c r="BK73" s="559"/>
      <c r="BL73" s="559"/>
      <c r="BM73" s="559"/>
      <c r="BN73" s="559"/>
      <c r="BO73" s="559"/>
      <c r="BP73" s="559"/>
      <c r="BQ73" s="559"/>
      <c r="BR73" s="559"/>
      <c r="BS73" s="559"/>
      <c r="BT73" s="559"/>
      <c r="BU73" s="559"/>
      <c r="BV73" s="559"/>
      <c r="BW73" s="559"/>
      <c r="BX73" s="559"/>
      <c r="BY73" s="559"/>
    </row>
    <row r="74" spans="1:77" s="385" customFormat="1" ht="9.9499999999999993" customHeight="1">
      <c r="A74" s="559"/>
      <c r="B74" s="559"/>
      <c r="C74" s="559"/>
      <c r="D74" s="559"/>
      <c r="E74" s="559"/>
      <c r="F74" s="559"/>
      <c r="G74" s="559"/>
      <c r="H74" s="559"/>
      <c r="I74" s="559"/>
      <c r="J74" s="559"/>
      <c r="K74" s="559"/>
      <c r="L74" s="559"/>
      <c r="M74" s="559"/>
      <c r="N74" s="559"/>
      <c r="O74" s="559"/>
      <c r="P74" s="559"/>
      <c r="Q74" s="559"/>
      <c r="R74" s="559"/>
      <c r="S74" s="559"/>
      <c r="T74" s="559"/>
      <c r="U74" s="559"/>
      <c r="V74" s="559"/>
      <c r="W74" s="559"/>
      <c r="X74" s="559"/>
      <c r="Y74" s="559"/>
      <c r="Z74" s="559"/>
      <c r="AA74" s="559"/>
      <c r="AB74" s="559"/>
      <c r="AC74" s="559"/>
      <c r="AD74" s="559"/>
      <c r="AE74" s="559"/>
      <c r="AF74" s="559"/>
      <c r="AG74" s="559"/>
      <c r="AI74" s="559"/>
      <c r="AJ74" s="559"/>
      <c r="AK74" s="559"/>
      <c r="AL74" s="559"/>
      <c r="AM74" s="559"/>
      <c r="AN74" s="559"/>
      <c r="AO74" s="559"/>
      <c r="AP74" s="559"/>
      <c r="AQ74" s="559"/>
      <c r="AR74" s="559"/>
      <c r="AS74" s="559"/>
      <c r="AT74" s="559"/>
      <c r="AU74" s="559"/>
      <c r="AV74" s="559"/>
      <c r="AW74" s="559"/>
      <c r="AX74" s="559"/>
      <c r="AY74" s="559"/>
      <c r="AZ74" s="559"/>
      <c r="BA74" s="559"/>
      <c r="BB74" s="559"/>
      <c r="BC74" s="559"/>
      <c r="BD74" s="559"/>
      <c r="BE74" s="559"/>
      <c r="BF74" s="559"/>
      <c r="BG74" s="559"/>
      <c r="BH74" s="559"/>
      <c r="BI74" s="559"/>
      <c r="BJ74" s="559"/>
      <c r="BK74" s="559"/>
      <c r="BL74" s="559"/>
      <c r="BM74" s="559"/>
      <c r="BN74" s="559"/>
      <c r="BO74" s="559"/>
      <c r="BP74" s="559"/>
      <c r="BQ74" s="559"/>
      <c r="BR74" s="559"/>
      <c r="BS74" s="559"/>
      <c r="BT74" s="559"/>
      <c r="BU74" s="559"/>
      <c r="BV74" s="559"/>
      <c r="BW74" s="559"/>
      <c r="BX74" s="559"/>
      <c r="BY74" s="559"/>
    </row>
    <row r="75" spans="1:77" s="385" customFormat="1">
      <c r="A75" s="558" t="s">
        <v>1016</v>
      </c>
      <c r="B75" s="384"/>
      <c r="C75" s="384"/>
      <c r="D75" s="384"/>
      <c r="E75" s="384"/>
      <c r="F75" s="384"/>
      <c r="G75" s="559"/>
      <c r="I75" s="384"/>
      <c r="J75" s="384"/>
      <c r="K75" s="384"/>
      <c r="L75" s="559"/>
      <c r="N75" s="384"/>
      <c r="O75" s="384"/>
      <c r="P75" s="384"/>
      <c r="Q75" s="559"/>
      <c r="S75" s="384"/>
      <c r="T75" s="384"/>
      <c r="U75" s="384"/>
      <c r="V75" s="559"/>
      <c r="X75" s="384"/>
      <c r="Y75" s="384"/>
      <c r="Z75" s="384"/>
      <c r="AA75" s="559"/>
      <c r="AC75" s="384"/>
      <c r="AD75" s="384"/>
      <c r="AE75" s="384"/>
      <c r="AF75" s="559"/>
      <c r="AG75" s="384"/>
      <c r="AH75" s="384"/>
      <c r="AI75" s="559"/>
      <c r="AJ75" s="559"/>
      <c r="AK75" s="559"/>
      <c r="AL75" s="559"/>
      <c r="AM75" s="559"/>
      <c r="AN75" s="559"/>
      <c r="AO75" s="559"/>
      <c r="AP75" s="559"/>
      <c r="AQ75" s="559"/>
      <c r="AR75" s="559"/>
      <c r="AS75" s="559"/>
      <c r="AT75" s="559"/>
      <c r="AU75" s="559"/>
      <c r="AV75" s="559"/>
      <c r="AW75" s="559"/>
      <c r="AX75" s="559"/>
      <c r="AY75" s="559"/>
      <c r="AZ75" s="559"/>
      <c r="BA75" s="559"/>
      <c r="BB75" s="559"/>
      <c r="BC75" s="559"/>
      <c r="BD75" s="559"/>
      <c r="BE75" s="559"/>
      <c r="BF75" s="559"/>
      <c r="BG75" s="559"/>
      <c r="BH75" s="559"/>
      <c r="BI75" s="559"/>
      <c r="BJ75" s="559"/>
      <c r="BK75" s="559"/>
      <c r="BL75" s="559"/>
      <c r="BM75" s="559"/>
      <c r="BN75" s="559"/>
      <c r="BO75" s="559"/>
      <c r="BP75" s="559"/>
      <c r="BQ75" s="559"/>
      <c r="BR75" s="559"/>
      <c r="BS75" s="559"/>
      <c r="BT75" s="559"/>
      <c r="BU75" s="559"/>
      <c r="BV75" s="559"/>
      <c r="BW75" s="559"/>
      <c r="BX75" s="559"/>
      <c r="BY75" s="559"/>
    </row>
    <row r="76" spans="1:77" s="385" customFormat="1">
      <c r="A76" s="386" t="s">
        <v>989</v>
      </c>
      <c r="B76" s="386"/>
      <c r="C76" s="386"/>
      <c r="D76" s="1439" t="s">
        <v>0</v>
      </c>
      <c r="E76" s="1440"/>
      <c r="F76" s="1440"/>
      <c r="G76" s="559"/>
      <c r="I76" s="1439" t="s">
        <v>1</v>
      </c>
      <c r="J76" s="1440"/>
      <c r="K76" s="1440"/>
      <c r="L76" s="559"/>
      <c r="N76" s="1439" t="s">
        <v>2</v>
      </c>
      <c r="O76" s="1440"/>
      <c r="P76" s="1440"/>
      <c r="Q76" s="559"/>
      <c r="S76" s="1439" t="s">
        <v>3</v>
      </c>
      <c r="T76" s="1440"/>
      <c r="U76" s="1440"/>
      <c r="V76" s="559"/>
      <c r="X76" s="1439" t="s">
        <v>4</v>
      </c>
      <c r="Y76" s="1440"/>
      <c r="Z76" s="1440"/>
      <c r="AA76" s="559"/>
      <c r="AC76" s="1439" t="s">
        <v>187</v>
      </c>
      <c r="AD76" s="1440"/>
      <c r="AE76" s="1440"/>
      <c r="AF76" s="559"/>
      <c r="AG76" s="386"/>
      <c r="AH76" s="386" t="s">
        <v>991</v>
      </c>
      <c r="AI76" s="559"/>
      <c r="AJ76" s="559"/>
      <c r="AK76" s="559"/>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row>
    <row r="77" spans="1:77" s="385" customFormat="1">
      <c r="A77" s="386"/>
      <c r="B77" s="386"/>
      <c r="C77" s="386"/>
      <c r="D77" s="395" t="s">
        <v>1017</v>
      </c>
      <c r="E77" s="386" t="s">
        <v>1018</v>
      </c>
      <c r="F77" s="386" t="s">
        <v>994</v>
      </c>
      <c r="G77" s="559"/>
      <c r="I77" s="395" t="s">
        <v>1017</v>
      </c>
      <c r="J77" s="386" t="s">
        <v>1018</v>
      </c>
      <c r="K77" s="386" t="s">
        <v>994</v>
      </c>
      <c r="L77" s="559"/>
      <c r="N77" s="395" t="s">
        <v>1017</v>
      </c>
      <c r="O77" s="386" t="s">
        <v>1018</v>
      </c>
      <c r="P77" s="386" t="s">
        <v>994</v>
      </c>
      <c r="Q77" s="559"/>
      <c r="S77" s="395" t="s">
        <v>1017</v>
      </c>
      <c r="T77" s="386" t="s">
        <v>1018</v>
      </c>
      <c r="U77" s="386" t="s">
        <v>994</v>
      </c>
      <c r="V77" s="559"/>
      <c r="X77" s="395" t="s">
        <v>1017</v>
      </c>
      <c r="Y77" s="386" t="s">
        <v>1018</v>
      </c>
      <c r="Z77" s="386" t="s">
        <v>994</v>
      </c>
      <c r="AA77" s="559"/>
      <c r="AC77" s="395" t="s">
        <v>1017</v>
      </c>
      <c r="AD77" s="386" t="s">
        <v>1018</v>
      </c>
      <c r="AE77" s="386" t="s">
        <v>994</v>
      </c>
      <c r="AF77" s="559"/>
      <c r="AG77" s="386"/>
      <c r="AH77" s="386"/>
      <c r="AI77" s="559"/>
      <c r="AJ77" s="559"/>
      <c r="AK77" s="559"/>
      <c r="AL77" s="559"/>
      <c r="AM77" s="559"/>
      <c r="AN77" s="559"/>
      <c r="AO77" s="559"/>
      <c r="AP77" s="559"/>
      <c r="AQ77" s="559"/>
      <c r="AR77" s="559"/>
      <c r="AS77" s="559"/>
      <c r="AT77" s="559"/>
      <c r="AU77" s="559"/>
      <c r="AV77" s="559"/>
      <c r="AW77" s="559"/>
      <c r="AX77" s="559"/>
      <c r="AY77" s="559"/>
      <c r="AZ77" s="559"/>
      <c r="BA77" s="559"/>
      <c r="BB77" s="559"/>
      <c r="BC77" s="559"/>
      <c r="BD77" s="559"/>
      <c r="BE77" s="559"/>
      <c r="BF77" s="559"/>
      <c r="BG77" s="559"/>
      <c r="BH77" s="559"/>
      <c r="BI77" s="559"/>
      <c r="BJ77" s="559"/>
      <c r="BK77" s="559"/>
      <c r="BL77" s="559"/>
      <c r="BM77" s="559"/>
      <c r="BN77" s="559"/>
      <c r="BO77" s="559"/>
      <c r="BP77" s="559"/>
      <c r="BQ77" s="559"/>
      <c r="BR77" s="559"/>
      <c r="BS77" s="559"/>
      <c r="BT77" s="559"/>
      <c r="BU77" s="559"/>
      <c r="BV77" s="559"/>
      <c r="BW77" s="559"/>
      <c r="BX77" s="559"/>
      <c r="BY77" s="559"/>
    </row>
    <row r="78" spans="1:77" s="385" customFormat="1">
      <c r="A78" s="559"/>
      <c r="B78" s="559" t="s">
        <v>1019</v>
      </c>
      <c r="C78" s="559"/>
      <c r="D78" s="570">
        <f>'DetailedBudget---TXST'!$J$246</f>
        <v>0.505</v>
      </c>
      <c r="E78" s="560">
        <f>F73-F71-F68-SUM(F55:F58)-SUM(F30:F47)</f>
        <v>0</v>
      </c>
      <c r="F78" s="560">
        <f>'DetailedBudget---TXST'!O248</f>
        <v>0</v>
      </c>
      <c r="G78" s="559"/>
      <c r="H78" s="559"/>
      <c r="I78" s="570">
        <f>'DetailedBudget---TXST'!$J$246</f>
        <v>0.505</v>
      </c>
      <c r="J78" s="560">
        <f>K73-K71-K68-SUM(K55:K58)-SUM(K30:K47)</f>
        <v>0</v>
      </c>
      <c r="K78" s="560">
        <f>'DetailedBudget---TXST'!T248</f>
        <v>0</v>
      </c>
      <c r="L78" s="559"/>
      <c r="M78" s="559"/>
      <c r="N78" s="570">
        <f>'DetailedBudget---TXST'!$J$246</f>
        <v>0.505</v>
      </c>
      <c r="O78" s="560">
        <f>P73-P71-P68-SUM(P55:P58)-SUM(P30:P47)</f>
        <v>0</v>
      </c>
      <c r="P78" s="560">
        <f>'DetailedBudget---TXST'!Y248</f>
        <v>0</v>
      </c>
      <c r="Q78" s="559"/>
      <c r="R78" s="559"/>
      <c r="S78" s="570">
        <f>'DetailedBudget---TXST'!$J$246</f>
        <v>0.505</v>
      </c>
      <c r="T78" s="560">
        <f>U73-U71-U68-SUM(U55:U58)-SUM(U30:U47)</f>
        <v>0</v>
      </c>
      <c r="U78" s="560">
        <f>'DetailedBudget---TXST'!AD248</f>
        <v>0</v>
      </c>
      <c r="V78" s="559"/>
      <c r="W78" s="559"/>
      <c r="X78" s="570">
        <f>'DetailedBudget---TXST'!$J$246</f>
        <v>0.505</v>
      </c>
      <c r="Y78" s="560">
        <f>Z73-Z71-Z68-SUM(Z55:Z58)-SUM(Z30:Z47)</f>
        <v>0</v>
      </c>
      <c r="Z78" s="560">
        <f>'DetailedBudget---TXST'!AI248</f>
        <v>0</v>
      </c>
      <c r="AA78" s="559"/>
      <c r="AB78" s="559"/>
      <c r="AC78" s="570">
        <f>'DetailedBudget---TXST'!$J$246</f>
        <v>0.505</v>
      </c>
      <c r="AD78" s="560">
        <f>AE73-AE71-AE68-SUM(AE55:AE58)-SUM(AE30:AE47)</f>
        <v>0</v>
      </c>
      <c r="AE78" s="560">
        <f>'DetailedBudget---TXST'!AN248</f>
        <v>0</v>
      </c>
      <c r="AF78" s="559"/>
      <c r="AG78" s="559"/>
      <c r="AH78" s="499">
        <f>AE78+U78+P78+K78+F78+Z78</f>
        <v>0</v>
      </c>
      <c r="AI78" s="559"/>
      <c r="AJ78" s="559"/>
      <c r="AK78" s="559"/>
      <c r="AL78" s="559"/>
      <c r="AM78" s="559"/>
      <c r="AN78" s="559"/>
      <c r="AO78" s="559"/>
      <c r="AP78" s="559"/>
      <c r="AQ78" s="559"/>
      <c r="AR78" s="559"/>
      <c r="AS78" s="559"/>
      <c r="AT78" s="559"/>
      <c r="AU78" s="559"/>
      <c r="AV78" s="559"/>
      <c r="AW78" s="559"/>
      <c r="AX78" s="559"/>
      <c r="AY78" s="559"/>
      <c r="AZ78" s="559"/>
      <c r="BA78" s="559"/>
      <c r="BB78" s="559"/>
      <c r="BC78" s="559"/>
      <c r="BD78" s="559"/>
      <c r="BE78" s="559"/>
      <c r="BF78" s="559"/>
      <c r="BG78" s="559"/>
      <c r="BH78" s="559"/>
      <c r="BI78" s="559"/>
      <c r="BJ78" s="559"/>
      <c r="BK78" s="559"/>
      <c r="BL78" s="559"/>
      <c r="BM78" s="559"/>
      <c r="BN78" s="559"/>
      <c r="BO78" s="559"/>
      <c r="BP78" s="559"/>
      <c r="BQ78" s="559"/>
      <c r="BR78" s="559"/>
      <c r="BS78" s="559"/>
      <c r="BT78" s="559"/>
      <c r="BU78" s="559"/>
      <c r="BV78" s="559"/>
      <c r="BW78" s="559"/>
      <c r="BX78" s="559"/>
      <c r="BY78" s="559"/>
    </row>
    <row r="79" spans="1:77" s="385" customFormat="1" ht="9.9499999999999993" customHeight="1">
      <c r="A79" s="559"/>
      <c r="B79" s="559"/>
      <c r="C79" s="559"/>
      <c r="D79" s="559"/>
      <c r="E79" s="559"/>
      <c r="F79" s="559"/>
      <c r="G79" s="559"/>
      <c r="H79" s="559"/>
      <c r="I79" s="559"/>
      <c r="J79" s="559"/>
      <c r="K79" s="559"/>
      <c r="L79" s="559"/>
      <c r="M79" s="559"/>
      <c r="N79" s="559"/>
      <c r="O79" s="559"/>
      <c r="P79" s="559"/>
      <c r="Q79" s="559"/>
      <c r="R79" s="559"/>
      <c r="S79" s="559"/>
      <c r="T79" s="559"/>
      <c r="U79" s="559"/>
      <c r="V79" s="559"/>
      <c r="W79" s="559"/>
      <c r="X79" s="559"/>
      <c r="Y79" s="559"/>
      <c r="Z79" s="559"/>
      <c r="AA79" s="559"/>
      <c r="AB79" s="559"/>
      <c r="AC79" s="559"/>
      <c r="AD79" s="559"/>
      <c r="AE79" s="559"/>
      <c r="AF79" s="559"/>
      <c r="AG79" s="559"/>
      <c r="AI79" s="559"/>
      <c r="AJ79" s="559"/>
      <c r="AK79" s="559"/>
      <c r="AL79" s="559"/>
      <c r="AM79" s="559"/>
      <c r="AN79" s="559"/>
      <c r="AO79" s="559"/>
      <c r="AP79" s="559"/>
      <c r="AQ79" s="559"/>
      <c r="AR79" s="559"/>
      <c r="AS79" s="559"/>
      <c r="AT79" s="559"/>
      <c r="AU79" s="559"/>
      <c r="AV79" s="559"/>
      <c r="AW79" s="559"/>
      <c r="AX79" s="559"/>
      <c r="AY79" s="559"/>
      <c r="AZ79" s="559"/>
      <c r="BA79" s="559"/>
      <c r="BB79" s="559"/>
      <c r="BC79" s="559"/>
      <c r="BD79" s="559"/>
      <c r="BE79" s="559"/>
      <c r="BF79" s="559"/>
      <c r="BG79" s="559"/>
      <c r="BH79" s="559"/>
      <c r="BI79" s="559"/>
      <c r="BJ79" s="559"/>
      <c r="BK79" s="559"/>
      <c r="BL79" s="559"/>
      <c r="BM79" s="559"/>
      <c r="BN79" s="559"/>
      <c r="BO79" s="559"/>
      <c r="BP79" s="559"/>
      <c r="BQ79" s="559"/>
      <c r="BR79" s="559"/>
      <c r="BS79" s="559"/>
      <c r="BT79" s="559"/>
      <c r="BU79" s="559"/>
      <c r="BV79" s="559"/>
      <c r="BW79" s="559"/>
      <c r="BX79" s="559"/>
      <c r="BY79" s="559"/>
    </row>
    <row r="80" spans="1:77" s="385" customFormat="1">
      <c r="A80" s="559"/>
      <c r="B80" s="559" t="s">
        <v>1020</v>
      </c>
      <c r="C80" s="559"/>
      <c r="D80" s="559"/>
      <c r="E80" s="559"/>
      <c r="F80" s="501">
        <f>'DetailedBudget---TXST'!O251</f>
        <v>0</v>
      </c>
      <c r="G80" s="559"/>
      <c r="H80" s="559"/>
      <c r="I80" s="559"/>
      <c r="J80" s="559"/>
      <c r="K80" s="501">
        <f>'DetailedBudget---TXST'!T251</f>
        <v>0</v>
      </c>
      <c r="L80" s="559"/>
      <c r="M80" s="559"/>
      <c r="N80" s="559"/>
      <c r="O80" s="559"/>
      <c r="P80" s="501">
        <f>'DetailedBudget---TXST'!Y251</f>
        <v>0</v>
      </c>
      <c r="Q80" s="559"/>
      <c r="R80" s="559"/>
      <c r="S80" s="559"/>
      <c r="T80" s="559"/>
      <c r="U80" s="501">
        <f>'DetailedBudget---TXST'!AD251</f>
        <v>0</v>
      </c>
      <c r="V80" s="559"/>
      <c r="W80" s="559"/>
      <c r="X80" s="559"/>
      <c r="Y80" s="559"/>
      <c r="Z80" s="501">
        <f>'DetailedBudget---TXST'!AI251</f>
        <v>0</v>
      </c>
      <c r="AA80" s="559"/>
      <c r="AB80" s="559"/>
      <c r="AC80" s="559"/>
      <c r="AD80" s="559"/>
      <c r="AE80" s="501">
        <f>'DetailedBudget---TXST'!AN251</f>
        <v>0</v>
      </c>
      <c r="AF80" s="559"/>
      <c r="AG80" s="559"/>
      <c r="AH80" s="501">
        <f>SUM(F80:AE80)</f>
        <v>0</v>
      </c>
      <c r="AI80" s="559"/>
      <c r="AJ80" s="559"/>
      <c r="AK80" s="559"/>
      <c r="AL80" s="559"/>
      <c r="AM80" s="559"/>
      <c r="AN80" s="559"/>
      <c r="AO80" s="559"/>
      <c r="AP80" s="559"/>
      <c r="AQ80" s="559"/>
      <c r="AR80" s="559"/>
      <c r="AS80" s="559"/>
      <c r="AT80" s="559"/>
      <c r="AU80" s="559"/>
      <c r="AV80" s="559"/>
      <c r="AW80" s="559"/>
      <c r="AX80" s="559"/>
      <c r="AY80" s="559"/>
      <c r="AZ80" s="559"/>
      <c r="BA80" s="559"/>
      <c r="BB80" s="559"/>
      <c r="BC80" s="559"/>
      <c r="BD80" s="559"/>
      <c r="BE80" s="559"/>
      <c r="BF80" s="559"/>
      <c r="BG80" s="559"/>
      <c r="BH80" s="559"/>
      <c r="BI80" s="559"/>
      <c r="BJ80" s="559"/>
      <c r="BK80" s="559"/>
      <c r="BL80" s="559"/>
      <c r="BM80" s="559"/>
      <c r="BN80" s="559"/>
      <c r="BO80" s="559"/>
      <c r="BP80" s="559"/>
      <c r="BQ80" s="559"/>
      <c r="BR80" s="559"/>
      <c r="BS80" s="559"/>
      <c r="BT80" s="559"/>
      <c r="BU80" s="559"/>
      <c r="BV80" s="559"/>
      <c r="BW80" s="559"/>
      <c r="BX80" s="559"/>
      <c r="BY80" s="559"/>
    </row>
    <row r="81" spans="1:77" s="385" customFormat="1">
      <c r="A81" s="559"/>
      <c r="B81" s="559"/>
      <c r="C81" s="559"/>
      <c r="D81" s="559"/>
      <c r="E81" s="559"/>
      <c r="F81" s="559"/>
      <c r="G81" s="559"/>
      <c r="H81" s="559"/>
      <c r="I81" s="559"/>
      <c r="J81" s="559"/>
      <c r="K81" s="559"/>
      <c r="L81" s="559"/>
      <c r="M81" s="559"/>
      <c r="N81" s="559"/>
      <c r="O81" s="559"/>
      <c r="P81" s="559"/>
      <c r="Q81" s="559"/>
      <c r="R81" s="559"/>
      <c r="S81" s="559"/>
      <c r="T81" s="559"/>
      <c r="U81" s="559"/>
      <c r="V81" s="559"/>
      <c r="W81" s="559"/>
      <c r="X81" s="559"/>
      <c r="Y81" s="559"/>
      <c r="Z81" s="560"/>
      <c r="AA81" s="559"/>
      <c r="AB81" s="559"/>
      <c r="AC81" s="559"/>
      <c r="AD81" s="559"/>
      <c r="AE81" s="559"/>
      <c r="AF81" s="559"/>
      <c r="AG81" s="559"/>
      <c r="AH81" s="559"/>
      <c r="AI81" s="559"/>
      <c r="AJ81" s="559"/>
      <c r="AK81" s="559"/>
      <c r="AL81" s="559"/>
      <c r="AM81" s="559"/>
      <c r="AN81" s="559"/>
      <c r="AO81" s="559"/>
      <c r="AP81" s="559"/>
      <c r="AQ81" s="559"/>
      <c r="AR81" s="559"/>
      <c r="AS81" s="559"/>
      <c r="AT81" s="559"/>
      <c r="AU81" s="559"/>
      <c r="AV81" s="559"/>
      <c r="AW81" s="559"/>
      <c r="AX81" s="559"/>
      <c r="AY81" s="559"/>
      <c r="AZ81" s="559"/>
      <c r="BA81" s="559"/>
      <c r="BB81" s="559"/>
      <c r="BC81" s="559"/>
      <c r="BD81" s="559"/>
      <c r="BE81" s="559"/>
      <c r="BF81" s="559"/>
      <c r="BG81" s="559"/>
      <c r="BH81" s="559"/>
      <c r="BI81" s="559"/>
      <c r="BJ81" s="559"/>
      <c r="BK81" s="559"/>
      <c r="BL81" s="559"/>
      <c r="BM81" s="559"/>
      <c r="BN81" s="559"/>
      <c r="BO81" s="559"/>
      <c r="BP81" s="559"/>
      <c r="BQ81" s="559"/>
      <c r="BR81" s="559"/>
      <c r="BS81" s="559"/>
      <c r="BT81" s="559"/>
      <c r="BU81" s="559"/>
      <c r="BV81" s="559"/>
      <c r="BW81" s="559"/>
      <c r="BX81" s="559"/>
      <c r="BY81" s="559"/>
    </row>
    <row r="82" spans="1:77" s="385" customFormat="1">
      <c r="A82" s="559"/>
      <c r="B82" s="559"/>
      <c r="C82" s="559"/>
      <c r="D82" s="559"/>
      <c r="E82" s="559"/>
      <c r="F82" s="559"/>
      <c r="G82" s="559"/>
      <c r="H82" s="559"/>
      <c r="I82" s="559"/>
      <c r="J82" s="559"/>
      <c r="K82" s="559"/>
      <c r="L82" s="559"/>
      <c r="M82" s="559"/>
      <c r="N82" s="559"/>
      <c r="O82" s="559"/>
      <c r="P82" s="559"/>
      <c r="Q82" s="559"/>
      <c r="R82" s="559"/>
      <c r="S82" s="559"/>
      <c r="T82" s="559"/>
      <c r="U82" s="559"/>
      <c r="V82" s="559"/>
      <c r="W82" s="559"/>
      <c r="X82" s="559"/>
      <c r="Y82" s="559"/>
      <c r="Z82" s="559"/>
      <c r="AA82" s="559"/>
      <c r="AB82" s="559"/>
      <c r="AC82" s="559"/>
      <c r="AD82" s="559"/>
      <c r="AE82" s="559"/>
      <c r="AF82" s="559"/>
      <c r="AG82" s="559"/>
      <c r="AH82" s="559"/>
      <c r="AI82" s="559"/>
      <c r="AJ82" s="559"/>
      <c r="AK82" s="559"/>
      <c r="AL82" s="559"/>
      <c r="AM82" s="559"/>
      <c r="AN82" s="559"/>
      <c r="AO82" s="559"/>
      <c r="AP82" s="559"/>
      <c r="AQ82" s="559"/>
      <c r="AR82" s="559"/>
      <c r="AS82" s="559"/>
      <c r="AT82" s="559"/>
      <c r="AU82" s="559"/>
      <c r="AV82" s="559"/>
      <c r="AW82" s="559"/>
      <c r="AX82" s="559"/>
      <c r="AY82" s="559"/>
      <c r="AZ82" s="559"/>
      <c r="BA82" s="559"/>
      <c r="BB82" s="559"/>
      <c r="BC82" s="559"/>
      <c r="BD82" s="559"/>
      <c r="BE82" s="559"/>
      <c r="BF82" s="559"/>
      <c r="BG82" s="559"/>
      <c r="BH82" s="559"/>
      <c r="BI82" s="559"/>
      <c r="BJ82" s="559"/>
      <c r="BK82" s="559"/>
      <c r="BL82" s="559"/>
      <c r="BM82" s="559"/>
      <c r="BN82" s="559"/>
      <c r="BO82" s="559"/>
      <c r="BP82" s="559"/>
      <c r="BQ82" s="559"/>
      <c r="BR82" s="559"/>
      <c r="BS82" s="559"/>
      <c r="BT82" s="559"/>
      <c r="BU82" s="559"/>
      <c r="BV82" s="559"/>
      <c r="BW82" s="559"/>
      <c r="BX82" s="559"/>
      <c r="BY82" s="559"/>
    </row>
    <row r="83" spans="1:77" s="385" customFormat="1">
      <c r="A83" s="559"/>
      <c r="B83" s="559"/>
      <c r="C83" s="559"/>
      <c r="D83" s="559"/>
      <c r="E83" s="559"/>
      <c r="F83" s="559"/>
      <c r="G83" s="559"/>
      <c r="H83" s="559"/>
      <c r="I83" s="559"/>
      <c r="J83" s="559"/>
      <c r="K83" s="559"/>
      <c r="L83" s="559"/>
      <c r="M83" s="559"/>
      <c r="N83" s="559"/>
      <c r="O83" s="559"/>
      <c r="P83" s="559"/>
      <c r="Q83" s="559"/>
      <c r="R83" s="559"/>
      <c r="S83" s="559"/>
      <c r="T83" s="559"/>
      <c r="U83" s="559"/>
      <c r="V83" s="559"/>
      <c r="W83" s="559"/>
      <c r="X83" s="559"/>
      <c r="Y83" s="559"/>
      <c r="Z83" s="559"/>
      <c r="AA83" s="559"/>
      <c r="AB83" s="559"/>
      <c r="AC83" s="559"/>
      <c r="AD83" s="559"/>
      <c r="AE83" s="559"/>
      <c r="AF83" s="559"/>
      <c r="AG83" s="559"/>
      <c r="AH83" s="559"/>
      <c r="AI83" s="559"/>
      <c r="AJ83" s="559"/>
      <c r="AK83" s="559"/>
      <c r="AL83" s="559"/>
      <c r="AM83" s="559"/>
      <c r="AN83" s="559"/>
      <c r="AO83" s="559"/>
      <c r="AP83" s="559"/>
      <c r="AQ83" s="559"/>
      <c r="AR83" s="559"/>
      <c r="AS83" s="559"/>
      <c r="AT83" s="559"/>
      <c r="AU83" s="559"/>
      <c r="AV83" s="559"/>
      <c r="AW83" s="559"/>
      <c r="AX83" s="559"/>
      <c r="AY83" s="559"/>
      <c r="AZ83" s="559"/>
      <c r="BA83" s="559"/>
      <c r="BB83" s="559"/>
      <c r="BC83" s="559"/>
      <c r="BD83" s="559"/>
      <c r="BE83" s="559"/>
      <c r="BF83" s="559"/>
      <c r="BG83" s="559"/>
      <c r="BH83" s="559"/>
      <c r="BI83" s="559"/>
      <c r="BJ83" s="559"/>
      <c r="BK83" s="559"/>
      <c r="BL83" s="559"/>
      <c r="BM83" s="559"/>
      <c r="BN83" s="559"/>
      <c r="BO83" s="559"/>
      <c r="BP83" s="559"/>
      <c r="BQ83" s="559"/>
      <c r="BR83" s="559"/>
      <c r="BS83" s="559"/>
      <c r="BT83" s="559"/>
      <c r="BU83" s="559"/>
      <c r="BV83" s="559"/>
      <c r="BW83" s="559"/>
      <c r="BX83" s="559"/>
      <c r="BY83" s="559"/>
    </row>
    <row r="84" spans="1:77" s="385" customFormat="1">
      <c r="A84" s="559"/>
      <c r="B84" s="559"/>
      <c r="C84" s="559"/>
      <c r="D84" s="559"/>
      <c r="E84" s="559"/>
      <c r="F84" s="559"/>
      <c r="G84" s="559"/>
      <c r="H84" s="559"/>
      <c r="I84" s="559"/>
      <c r="J84" s="559"/>
      <c r="K84" s="559"/>
      <c r="L84" s="559"/>
      <c r="M84" s="559"/>
      <c r="N84" s="559"/>
      <c r="O84" s="559"/>
      <c r="P84" s="559"/>
      <c r="Q84" s="559"/>
      <c r="R84" s="559"/>
      <c r="S84" s="559"/>
      <c r="T84" s="559"/>
      <c r="U84" s="559"/>
      <c r="V84" s="559"/>
      <c r="W84" s="559"/>
      <c r="X84" s="559"/>
      <c r="Y84" s="559"/>
      <c r="Z84" s="559"/>
      <c r="AA84" s="559"/>
      <c r="AB84" s="559"/>
      <c r="AC84" s="559"/>
      <c r="AD84" s="559"/>
      <c r="AE84" s="559"/>
      <c r="AF84" s="559"/>
      <c r="AG84" s="559"/>
      <c r="AH84" s="559"/>
      <c r="AI84" s="559"/>
      <c r="AJ84" s="559"/>
      <c r="AK84" s="559"/>
      <c r="AL84" s="559"/>
      <c r="AM84" s="559"/>
      <c r="AN84" s="559"/>
      <c r="AO84" s="559"/>
      <c r="AP84" s="559"/>
      <c r="AQ84" s="559"/>
      <c r="AR84" s="559"/>
      <c r="AS84" s="559"/>
      <c r="AT84" s="559"/>
      <c r="AU84" s="559"/>
      <c r="AV84" s="559"/>
      <c r="AW84" s="559"/>
      <c r="AX84" s="559"/>
      <c r="AY84" s="559"/>
      <c r="AZ84" s="559"/>
      <c r="BA84" s="559"/>
      <c r="BB84" s="559"/>
      <c r="BC84" s="559"/>
      <c r="BD84" s="559"/>
      <c r="BE84" s="559"/>
      <c r="BF84" s="559"/>
      <c r="BG84" s="559"/>
      <c r="BH84" s="559"/>
      <c r="BI84" s="559"/>
      <c r="BJ84" s="559"/>
      <c r="BK84" s="559"/>
      <c r="BL84" s="559"/>
      <c r="BM84" s="559"/>
      <c r="BN84" s="559"/>
      <c r="BO84" s="559"/>
      <c r="BP84" s="559"/>
      <c r="BQ84" s="559"/>
      <c r="BR84" s="559"/>
      <c r="BS84" s="559"/>
      <c r="BT84" s="559"/>
      <c r="BU84" s="559"/>
      <c r="BV84" s="559"/>
      <c r="BW84" s="559"/>
      <c r="BX84" s="559"/>
      <c r="BY84" s="559"/>
    </row>
    <row r="85" spans="1:77" s="385" customFormat="1">
      <c r="A85" s="559"/>
      <c r="B85" s="559"/>
      <c r="C85" s="559"/>
      <c r="D85" s="559"/>
      <c r="E85" s="559"/>
      <c r="F85" s="559"/>
      <c r="G85" s="559"/>
      <c r="H85" s="559"/>
      <c r="I85" s="559"/>
      <c r="J85" s="559"/>
      <c r="K85" s="559"/>
      <c r="L85" s="559"/>
      <c r="M85" s="559"/>
      <c r="N85" s="559"/>
      <c r="O85" s="559"/>
      <c r="P85" s="559"/>
      <c r="Q85" s="559"/>
      <c r="R85" s="559"/>
      <c r="S85" s="559"/>
      <c r="T85" s="559"/>
      <c r="U85" s="559"/>
      <c r="V85" s="559"/>
      <c r="W85" s="559"/>
      <c r="X85" s="559"/>
      <c r="Y85" s="559"/>
      <c r="Z85" s="559"/>
      <c r="AA85" s="559"/>
      <c r="AB85" s="559"/>
      <c r="AC85" s="559"/>
      <c r="AD85" s="559"/>
      <c r="AE85" s="559"/>
      <c r="AF85" s="559"/>
      <c r="AG85" s="559"/>
      <c r="AH85" s="559"/>
      <c r="AI85" s="559"/>
      <c r="AJ85" s="559"/>
      <c r="AK85" s="559"/>
      <c r="AL85" s="559"/>
      <c r="AM85" s="559"/>
      <c r="AN85" s="559"/>
      <c r="AO85" s="559"/>
      <c r="AP85" s="559"/>
      <c r="AQ85" s="559"/>
      <c r="AR85" s="559"/>
      <c r="AS85" s="559"/>
      <c r="AT85" s="559"/>
      <c r="AU85" s="559"/>
      <c r="AV85" s="559"/>
      <c r="AW85" s="559"/>
      <c r="AX85" s="559"/>
      <c r="AY85" s="559"/>
      <c r="AZ85" s="559"/>
      <c r="BA85" s="559"/>
      <c r="BB85" s="559"/>
      <c r="BC85" s="559"/>
      <c r="BD85" s="559"/>
      <c r="BE85" s="559"/>
      <c r="BF85" s="559"/>
      <c r="BG85" s="559"/>
      <c r="BH85" s="559"/>
      <c r="BI85" s="559"/>
      <c r="BJ85" s="559"/>
      <c r="BK85" s="559"/>
      <c r="BL85" s="559"/>
      <c r="BM85" s="559"/>
      <c r="BN85" s="559"/>
      <c r="BO85" s="559"/>
      <c r="BP85" s="559"/>
      <c r="BQ85" s="559"/>
      <c r="BR85" s="559"/>
      <c r="BS85" s="559"/>
      <c r="BT85" s="559"/>
      <c r="BU85" s="559"/>
      <c r="BV85" s="559"/>
      <c r="BW85" s="559"/>
      <c r="BX85" s="559"/>
      <c r="BY85" s="559"/>
    </row>
    <row r="86" spans="1:77" s="385" customFormat="1">
      <c r="A86" s="559"/>
      <c r="B86" s="559"/>
      <c r="C86" s="559"/>
      <c r="D86" s="559"/>
      <c r="E86" s="559"/>
      <c r="F86" s="559"/>
      <c r="G86" s="559"/>
      <c r="H86" s="559"/>
      <c r="I86" s="559"/>
      <c r="J86" s="559"/>
      <c r="K86" s="559"/>
      <c r="L86" s="559"/>
      <c r="M86" s="559"/>
      <c r="N86" s="559"/>
      <c r="O86" s="559"/>
      <c r="P86" s="559"/>
      <c r="Q86" s="559"/>
      <c r="R86" s="559"/>
      <c r="S86" s="559"/>
      <c r="T86" s="559"/>
      <c r="U86" s="559"/>
      <c r="V86" s="559"/>
      <c r="W86" s="559"/>
      <c r="X86" s="559"/>
      <c r="Y86" s="559"/>
      <c r="Z86" s="559"/>
      <c r="AA86" s="559"/>
      <c r="AB86" s="559"/>
      <c r="AC86" s="559"/>
      <c r="AD86" s="559"/>
      <c r="AE86" s="559"/>
      <c r="AF86" s="559"/>
      <c r="AG86" s="559"/>
      <c r="AH86" s="559"/>
      <c r="AI86" s="559"/>
      <c r="AJ86" s="559"/>
      <c r="AK86" s="559"/>
      <c r="AL86" s="559"/>
      <c r="AM86" s="559"/>
      <c r="AN86" s="559"/>
      <c r="AO86" s="559"/>
      <c r="AP86" s="559"/>
      <c r="AQ86" s="559"/>
      <c r="AR86" s="559"/>
      <c r="AS86" s="559"/>
      <c r="AT86" s="559"/>
      <c r="AU86" s="559"/>
      <c r="AV86" s="559"/>
      <c r="AW86" s="559"/>
      <c r="AX86" s="559"/>
      <c r="AY86" s="559"/>
      <c r="AZ86" s="559"/>
      <c r="BA86" s="559"/>
      <c r="BB86" s="559"/>
      <c r="BC86" s="559"/>
      <c r="BD86" s="559"/>
      <c r="BE86" s="559"/>
      <c r="BF86" s="559"/>
      <c r="BG86" s="559"/>
      <c r="BH86" s="559"/>
      <c r="BI86" s="559"/>
      <c r="BJ86" s="559"/>
      <c r="BK86" s="559"/>
      <c r="BL86" s="559"/>
      <c r="BM86" s="559"/>
      <c r="BN86" s="559"/>
      <c r="BO86" s="559"/>
      <c r="BP86" s="559"/>
      <c r="BQ86" s="559"/>
      <c r="BR86" s="559"/>
      <c r="BS86" s="559"/>
      <c r="BT86" s="559"/>
      <c r="BU86" s="559"/>
      <c r="BV86" s="559"/>
      <c r="BW86" s="559"/>
      <c r="BX86" s="559"/>
      <c r="BY86" s="559"/>
    </row>
    <row r="87" spans="1:77" s="385" customFormat="1">
      <c r="A87" s="559"/>
      <c r="B87" s="559"/>
      <c r="C87" s="559"/>
      <c r="D87" s="559"/>
      <c r="E87" s="559"/>
      <c r="F87" s="559"/>
      <c r="G87" s="559"/>
      <c r="H87" s="559"/>
      <c r="I87" s="559"/>
      <c r="J87" s="559"/>
      <c r="K87" s="559"/>
      <c r="L87" s="559"/>
      <c r="M87" s="559"/>
      <c r="N87" s="559"/>
      <c r="O87" s="559"/>
      <c r="P87" s="559"/>
      <c r="Q87" s="559"/>
      <c r="R87" s="559"/>
      <c r="S87" s="559"/>
      <c r="T87" s="559"/>
      <c r="U87" s="559"/>
      <c r="V87" s="559"/>
      <c r="W87" s="559"/>
      <c r="X87" s="559"/>
      <c r="Y87" s="559"/>
      <c r="Z87" s="559"/>
      <c r="AA87" s="559"/>
      <c r="AB87" s="559"/>
      <c r="AC87" s="559"/>
      <c r="AD87" s="559"/>
      <c r="AE87" s="559"/>
      <c r="AF87" s="559"/>
      <c r="AG87" s="559"/>
      <c r="AH87" s="559"/>
      <c r="AI87" s="559"/>
      <c r="AJ87" s="559"/>
      <c r="AK87" s="559"/>
      <c r="AL87" s="559"/>
      <c r="AM87" s="559"/>
      <c r="AN87" s="559"/>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row>
    <row r="88" spans="1:77" s="385" customFormat="1">
      <c r="A88" s="559"/>
      <c r="B88" s="559"/>
      <c r="C88" s="559"/>
      <c r="D88" s="559"/>
      <c r="E88" s="559"/>
      <c r="F88" s="559"/>
      <c r="G88" s="559"/>
      <c r="H88" s="559"/>
      <c r="I88" s="559"/>
      <c r="J88" s="559"/>
      <c r="K88" s="559"/>
      <c r="L88" s="559"/>
      <c r="M88" s="559"/>
      <c r="N88" s="559"/>
      <c r="O88" s="559"/>
      <c r="P88" s="559"/>
      <c r="Q88" s="559"/>
      <c r="R88" s="559"/>
      <c r="S88" s="559"/>
      <c r="T88" s="559"/>
      <c r="U88" s="559"/>
      <c r="V88" s="559"/>
      <c r="W88" s="559"/>
      <c r="X88" s="559"/>
      <c r="Y88" s="559"/>
      <c r="Z88" s="559"/>
      <c r="AA88" s="559"/>
      <c r="AB88" s="559"/>
      <c r="AC88" s="559"/>
      <c r="AD88" s="559"/>
      <c r="AE88" s="559"/>
      <c r="AF88" s="559"/>
      <c r="AG88" s="559"/>
      <c r="AH88" s="559"/>
      <c r="AI88" s="559"/>
      <c r="AJ88" s="559"/>
      <c r="AK88" s="559"/>
      <c r="AL88" s="559"/>
      <c r="AM88" s="559"/>
      <c r="AN88" s="559"/>
      <c r="AO88" s="559"/>
      <c r="AP88" s="559"/>
      <c r="AQ88" s="559"/>
      <c r="AR88" s="559"/>
      <c r="AS88" s="559"/>
      <c r="AT88" s="559"/>
      <c r="AU88" s="559"/>
      <c r="AV88" s="559"/>
      <c r="AW88" s="559"/>
      <c r="AX88" s="559"/>
      <c r="AY88" s="559"/>
      <c r="AZ88" s="559"/>
      <c r="BA88" s="559"/>
      <c r="BB88" s="559"/>
      <c r="BC88" s="559"/>
      <c r="BD88" s="559"/>
      <c r="BE88" s="559"/>
      <c r="BF88" s="559"/>
      <c r="BG88" s="559"/>
      <c r="BH88" s="559"/>
      <c r="BI88" s="559"/>
      <c r="BJ88" s="559"/>
      <c r="BK88" s="559"/>
      <c r="BL88" s="559"/>
      <c r="BM88" s="559"/>
      <c r="BN88" s="559"/>
      <c r="BO88" s="559"/>
      <c r="BP88" s="559"/>
      <c r="BQ88" s="559"/>
      <c r="BR88" s="559"/>
      <c r="BS88" s="559"/>
      <c r="BT88" s="559"/>
      <c r="BU88" s="559"/>
      <c r="BV88" s="559"/>
      <c r="BW88" s="559"/>
      <c r="BX88" s="559"/>
      <c r="BY88" s="559"/>
    </row>
    <row r="89" spans="1:77" s="385" customFormat="1">
      <c r="A89" s="559"/>
      <c r="B89" s="559"/>
      <c r="C89" s="559"/>
      <c r="D89" s="559"/>
      <c r="E89" s="559"/>
      <c r="F89" s="559"/>
      <c r="G89" s="559"/>
      <c r="H89" s="559"/>
      <c r="I89" s="559"/>
      <c r="J89" s="559"/>
      <c r="K89" s="559"/>
      <c r="L89" s="559"/>
      <c r="M89" s="559"/>
      <c r="N89" s="559"/>
      <c r="O89" s="559"/>
      <c r="P89" s="559"/>
      <c r="Q89" s="559"/>
      <c r="R89" s="559"/>
      <c r="S89" s="559"/>
      <c r="T89" s="559"/>
      <c r="U89" s="559"/>
      <c r="V89" s="559"/>
      <c r="W89" s="559"/>
      <c r="X89" s="559"/>
      <c r="Y89" s="559"/>
      <c r="Z89" s="559"/>
      <c r="AA89" s="559"/>
      <c r="AB89" s="559"/>
      <c r="AC89" s="559"/>
      <c r="AD89" s="559"/>
      <c r="AE89" s="559"/>
      <c r="AF89" s="559"/>
      <c r="AG89" s="559"/>
      <c r="AH89" s="559"/>
      <c r="AI89" s="559"/>
      <c r="AJ89" s="559"/>
      <c r="AK89" s="559"/>
      <c r="AL89" s="559"/>
      <c r="AM89" s="559"/>
      <c r="AN89" s="559"/>
      <c r="AO89" s="559"/>
      <c r="AP89" s="559"/>
      <c r="AQ89" s="559"/>
      <c r="AR89" s="559"/>
      <c r="AS89" s="559"/>
      <c r="AT89" s="559"/>
      <c r="AU89" s="559"/>
      <c r="AV89" s="559"/>
      <c r="AW89" s="559"/>
      <c r="AX89" s="559"/>
      <c r="AY89" s="559"/>
      <c r="AZ89" s="559"/>
      <c r="BA89" s="559"/>
      <c r="BB89" s="559"/>
      <c r="BC89" s="559"/>
      <c r="BD89" s="559"/>
      <c r="BE89" s="559"/>
      <c r="BF89" s="559"/>
      <c r="BG89" s="559"/>
      <c r="BH89" s="559"/>
      <c r="BI89" s="559"/>
      <c r="BJ89" s="559"/>
      <c r="BK89" s="559"/>
      <c r="BL89" s="559"/>
      <c r="BM89" s="559"/>
      <c r="BN89" s="559"/>
      <c r="BO89" s="559"/>
      <c r="BP89" s="559"/>
      <c r="BQ89" s="559"/>
      <c r="BR89" s="559"/>
      <c r="BS89" s="559"/>
      <c r="BT89" s="559"/>
      <c r="BU89" s="559"/>
      <c r="BV89" s="559"/>
      <c r="BW89" s="559"/>
      <c r="BX89" s="559"/>
      <c r="BY89" s="559"/>
    </row>
    <row r="90" spans="1:77" s="385" customFormat="1">
      <c r="A90" s="559"/>
      <c r="B90" s="559"/>
      <c r="C90" s="559"/>
      <c r="D90" s="559"/>
      <c r="E90" s="559"/>
      <c r="F90" s="559"/>
      <c r="G90" s="559"/>
      <c r="H90" s="559"/>
      <c r="I90" s="559"/>
      <c r="J90" s="559"/>
      <c r="K90" s="559"/>
      <c r="L90" s="559"/>
      <c r="M90" s="559"/>
      <c r="N90" s="559"/>
      <c r="O90" s="559"/>
      <c r="P90" s="559"/>
      <c r="Q90" s="559"/>
      <c r="R90" s="559"/>
      <c r="S90" s="559"/>
      <c r="T90" s="559"/>
      <c r="U90" s="559"/>
      <c r="V90" s="559"/>
      <c r="W90" s="559"/>
      <c r="X90" s="559"/>
      <c r="Y90" s="559"/>
      <c r="Z90" s="559"/>
      <c r="AA90" s="559"/>
      <c r="AB90" s="559"/>
      <c r="AC90" s="559"/>
      <c r="AD90" s="559"/>
      <c r="AE90" s="559"/>
      <c r="AF90" s="559"/>
      <c r="AG90" s="559"/>
      <c r="AH90" s="559"/>
      <c r="AI90" s="559"/>
      <c r="AJ90" s="559"/>
      <c r="AK90" s="559"/>
      <c r="AL90" s="559"/>
      <c r="AM90" s="559"/>
      <c r="AN90" s="559"/>
      <c r="AO90" s="559"/>
      <c r="AP90" s="559"/>
      <c r="AQ90" s="559"/>
      <c r="AR90" s="559"/>
      <c r="AS90" s="559"/>
      <c r="AT90" s="559"/>
      <c r="AU90" s="559"/>
      <c r="AV90" s="559"/>
      <c r="AW90" s="559"/>
      <c r="AX90" s="559"/>
      <c r="AY90" s="559"/>
      <c r="AZ90" s="559"/>
      <c r="BA90" s="559"/>
      <c r="BB90" s="559"/>
      <c r="BC90" s="559"/>
      <c r="BD90" s="559"/>
      <c r="BE90" s="559"/>
      <c r="BF90" s="559"/>
      <c r="BG90" s="559"/>
      <c r="BH90" s="559"/>
      <c r="BI90" s="559"/>
      <c r="BJ90" s="559"/>
      <c r="BK90" s="559"/>
      <c r="BL90" s="559"/>
      <c r="BM90" s="559"/>
      <c r="BN90" s="559"/>
      <c r="BO90" s="559"/>
      <c r="BP90" s="559"/>
      <c r="BQ90" s="559"/>
      <c r="BR90" s="559"/>
      <c r="BS90" s="559"/>
      <c r="BT90" s="559"/>
      <c r="BU90" s="559"/>
      <c r="BV90" s="559"/>
      <c r="BW90" s="559"/>
      <c r="BX90" s="559"/>
      <c r="BY90" s="559"/>
    </row>
    <row r="91" spans="1:77" s="385" customFormat="1">
      <c r="A91" s="559"/>
      <c r="B91" s="559"/>
      <c r="C91" s="559"/>
      <c r="D91" s="559"/>
      <c r="E91" s="559"/>
      <c r="F91" s="559"/>
      <c r="G91" s="559"/>
      <c r="H91" s="559"/>
      <c r="I91" s="559"/>
      <c r="J91" s="559"/>
      <c r="K91" s="559"/>
      <c r="L91" s="559"/>
      <c r="M91" s="559"/>
      <c r="N91" s="559"/>
      <c r="O91" s="559"/>
      <c r="P91" s="559"/>
      <c r="Q91" s="559"/>
      <c r="R91" s="559"/>
      <c r="S91" s="559"/>
      <c r="T91" s="559"/>
      <c r="U91" s="559"/>
      <c r="V91" s="559"/>
      <c r="W91" s="559"/>
      <c r="X91" s="559"/>
      <c r="Y91" s="559"/>
      <c r="Z91" s="559"/>
      <c r="AA91" s="559"/>
      <c r="AB91" s="559"/>
      <c r="AC91" s="559"/>
      <c r="AD91" s="559"/>
      <c r="AE91" s="559"/>
      <c r="AF91" s="559"/>
      <c r="AG91" s="559"/>
      <c r="AH91" s="559"/>
      <c r="AI91" s="559"/>
      <c r="AJ91" s="559"/>
      <c r="AK91" s="559"/>
      <c r="AL91" s="559"/>
      <c r="AM91" s="559"/>
      <c r="AN91" s="559"/>
      <c r="AO91" s="559"/>
      <c r="AP91" s="559"/>
      <c r="AQ91" s="559"/>
      <c r="AR91" s="559"/>
      <c r="AS91" s="559"/>
      <c r="AT91" s="559"/>
      <c r="AU91" s="559"/>
      <c r="AV91" s="559"/>
      <c r="AW91" s="559"/>
      <c r="AX91" s="559"/>
      <c r="AY91" s="559"/>
      <c r="AZ91" s="559"/>
      <c r="BA91" s="559"/>
      <c r="BB91" s="559"/>
      <c r="BC91" s="559"/>
      <c r="BD91" s="559"/>
      <c r="BE91" s="559"/>
      <c r="BF91" s="559"/>
      <c r="BG91" s="559"/>
      <c r="BH91" s="559"/>
      <c r="BI91" s="559"/>
      <c r="BJ91" s="559"/>
      <c r="BK91" s="559"/>
      <c r="BL91" s="559"/>
      <c r="BM91" s="559"/>
      <c r="BN91" s="559"/>
      <c r="BO91" s="559"/>
      <c r="BP91" s="559"/>
      <c r="BQ91" s="559"/>
      <c r="BR91" s="559"/>
      <c r="BS91" s="559"/>
      <c r="BT91" s="559"/>
      <c r="BU91" s="559"/>
      <c r="BV91" s="559"/>
      <c r="BW91" s="559"/>
      <c r="BX91" s="559"/>
      <c r="BY91" s="559"/>
    </row>
    <row r="92" spans="1:77">
      <c r="A92" s="559"/>
      <c r="B92" s="559"/>
      <c r="C92" s="559"/>
      <c r="D92" s="559"/>
      <c r="E92" s="559"/>
      <c r="F92" s="559"/>
      <c r="G92" s="559"/>
      <c r="H92" s="559"/>
      <c r="I92" s="559"/>
      <c r="J92" s="559"/>
      <c r="K92" s="559"/>
      <c r="L92" s="559"/>
      <c r="M92" s="559"/>
      <c r="N92" s="559"/>
      <c r="O92" s="559"/>
      <c r="P92" s="559"/>
      <c r="Q92" s="559"/>
      <c r="R92" s="559"/>
      <c r="S92" s="559"/>
      <c r="T92" s="559"/>
      <c r="U92" s="559"/>
      <c r="V92" s="559"/>
      <c r="W92" s="559"/>
      <c r="X92" s="559"/>
      <c r="Y92" s="559"/>
      <c r="Z92" s="559"/>
      <c r="AA92" s="559"/>
      <c r="AB92" s="559"/>
      <c r="AC92" s="559"/>
      <c r="AD92" s="559"/>
      <c r="AE92" s="559"/>
      <c r="AF92" s="559"/>
      <c r="AG92" s="559"/>
      <c r="AH92" s="559"/>
      <c r="AI92" s="559"/>
      <c r="AJ92" s="569"/>
      <c r="AK92" s="569"/>
      <c r="AL92" s="569"/>
      <c r="AM92" s="569"/>
      <c r="AN92" s="569"/>
      <c r="AO92" s="569"/>
      <c r="AP92" s="569"/>
      <c r="AQ92" s="569"/>
      <c r="AR92" s="569"/>
      <c r="AS92" s="569"/>
      <c r="AT92" s="569"/>
      <c r="AU92" s="569"/>
      <c r="AV92" s="569"/>
      <c r="AW92" s="569"/>
      <c r="AX92" s="569"/>
      <c r="AY92" s="569"/>
      <c r="AZ92" s="569"/>
      <c r="BA92" s="569"/>
      <c r="BB92" s="569"/>
      <c r="BC92" s="569"/>
      <c r="BD92" s="569"/>
      <c r="BE92" s="569"/>
      <c r="BF92" s="569"/>
      <c r="BG92" s="569"/>
      <c r="BH92" s="569"/>
      <c r="BI92" s="569"/>
      <c r="BJ92" s="569"/>
      <c r="BK92" s="569"/>
      <c r="BL92" s="569"/>
      <c r="BM92" s="569"/>
      <c r="BN92" s="569"/>
      <c r="BO92" s="569"/>
      <c r="BP92" s="569"/>
      <c r="BQ92" s="569"/>
      <c r="BR92" s="569"/>
      <c r="BS92" s="569"/>
      <c r="BT92" s="569"/>
      <c r="BU92" s="569"/>
      <c r="BV92" s="569"/>
      <c r="BW92" s="569"/>
      <c r="BX92" s="569"/>
      <c r="BY92" s="569"/>
    </row>
    <row r="93" spans="1:77">
      <c r="A93" s="559"/>
      <c r="B93" s="559"/>
      <c r="C93" s="559"/>
      <c r="D93" s="559"/>
      <c r="E93" s="559"/>
      <c r="F93" s="559"/>
      <c r="G93" s="559"/>
      <c r="H93" s="559"/>
      <c r="I93" s="559"/>
      <c r="J93" s="559"/>
      <c r="K93" s="559"/>
      <c r="L93" s="559"/>
      <c r="M93" s="559"/>
      <c r="N93" s="559"/>
      <c r="O93" s="559"/>
      <c r="P93" s="559"/>
      <c r="Q93" s="559"/>
      <c r="R93" s="559"/>
      <c r="S93" s="559"/>
      <c r="T93" s="559"/>
      <c r="U93" s="559"/>
      <c r="V93" s="559"/>
      <c r="W93" s="559"/>
      <c r="X93" s="559"/>
      <c r="Y93" s="559"/>
      <c r="Z93" s="559"/>
      <c r="AA93" s="559"/>
      <c r="AB93" s="559"/>
      <c r="AC93" s="559"/>
      <c r="AD93" s="559"/>
      <c r="AE93" s="559"/>
      <c r="AF93" s="559"/>
      <c r="AG93" s="559"/>
      <c r="AH93" s="559"/>
      <c r="AI93" s="559"/>
      <c r="AJ93" s="569"/>
      <c r="AK93" s="569"/>
      <c r="AL93" s="569"/>
      <c r="AM93" s="569"/>
      <c r="AN93" s="569"/>
      <c r="AO93" s="569"/>
      <c r="AP93" s="569"/>
      <c r="AQ93" s="569"/>
      <c r="AR93" s="569"/>
      <c r="AS93" s="569"/>
      <c r="AT93" s="569"/>
      <c r="AU93" s="569"/>
      <c r="AV93" s="569"/>
      <c r="AW93" s="569"/>
      <c r="AX93" s="569"/>
      <c r="AY93" s="569"/>
      <c r="AZ93" s="569"/>
      <c r="BA93" s="569"/>
      <c r="BB93" s="569"/>
      <c r="BC93" s="569"/>
      <c r="BD93" s="569"/>
      <c r="BE93" s="569"/>
      <c r="BF93" s="569"/>
      <c r="BG93" s="569"/>
      <c r="BH93" s="569"/>
      <c r="BI93" s="569"/>
      <c r="BJ93" s="569"/>
      <c r="BK93" s="569"/>
      <c r="BL93" s="569"/>
      <c r="BM93" s="569"/>
      <c r="BN93" s="569"/>
      <c r="BO93" s="569"/>
      <c r="BP93" s="569"/>
      <c r="BQ93" s="569"/>
      <c r="BR93" s="569"/>
      <c r="BS93" s="569"/>
      <c r="BT93" s="569"/>
      <c r="BU93" s="569"/>
      <c r="BV93" s="569"/>
      <c r="BW93" s="569"/>
      <c r="BX93" s="569"/>
      <c r="BY93" s="569"/>
    </row>
    <row r="94" spans="1:77">
      <c r="A94" s="559"/>
      <c r="B94" s="559"/>
      <c r="C94" s="559"/>
      <c r="D94" s="559"/>
      <c r="E94" s="559"/>
      <c r="F94" s="559"/>
      <c r="G94" s="559"/>
      <c r="H94" s="559"/>
      <c r="I94" s="559"/>
      <c r="J94" s="559"/>
      <c r="K94" s="559"/>
      <c r="L94" s="559"/>
      <c r="M94" s="559"/>
      <c r="N94" s="559"/>
      <c r="O94" s="559"/>
      <c r="P94" s="559"/>
      <c r="Q94" s="559"/>
      <c r="R94" s="559"/>
      <c r="S94" s="559"/>
      <c r="T94" s="559"/>
      <c r="U94" s="559"/>
      <c r="V94" s="559"/>
      <c r="W94" s="559"/>
      <c r="X94" s="559"/>
      <c r="Y94" s="559"/>
      <c r="Z94" s="559"/>
      <c r="AA94" s="559"/>
      <c r="AB94" s="559"/>
      <c r="AC94" s="559"/>
      <c r="AD94" s="559"/>
      <c r="AE94" s="559"/>
      <c r="AF94" s="559"/>
      <c r="AG94" s="559"/>
      <c r="AH94" s="559"/>
      <c r="AI94" s="559"/>
      <c r="AJ94" s="569"/>
      <c r="AK94" s="569"/>
      <c r="AL94" s="569"/>
      <c r="AM94" s="569"/>
      <c r="AN94" s="569"/>
      <c r="AO94" s="569"/>
      <c r="AP94" s="569"/>
      <c r="AQ94" s="569"/>
      <c r="AR94" s="569"/>
      <c r="AS94" s="569"/>
      <c r="AT94" s="569"/>
      <c r="AU94" s="569"/>
      <c r="AV94" s="569"/>
      <c r="AW94" s="569"/>
      <c r="AX94" s="569"/>
      <c r="AY94" s="569"/>
      <c r="AZ94" s="569"/>
      <c r="BA94" s="569"/>
      <c r="BB94" s="569"/>
      <c r="BC94" s="569"/>
      <c r="BD94" s="569"/>
      <c r="BE94" s="569"/>
      <c r="BF94" s="569"/>
      <c r="BG94" s="569"/>
      <c r="BH94" s="569"/>
      <c r="BI94" s="569"/>
      <c r="BJ94" s="569"/>
      <c r="BK94" s="569"/>
      <c r="BL94" s="569"/>
      <c r="BM94" s="569"/>
      <c r="BN94" s="569"/>
      <c r="BO94" s="569"/>
      <c r="BP94" s="569"/>
      <c r="BQ94" s="569"/>
      <c r="BR94" s="569"/>
      <c r="BS94" s="569"/>
      <c r="BT94" s="569"/>
      <c r="BU94" s="569"/>
      <c r="BV94" s="569"/>
      <c r="BW94" s="569"/>
      <c r="BX94" s="569"/>
      <c r="BY94" s="569"/>
    </row>
    <row r="95" spans="1:77">
      <c r="A95" s="559"/>
      <c r="B95" s="559"/>
      <c r="C95" s="559"/>
      <c r="D95" s="559"/>
      <c r="E95" s="559"/>
      <c r="F95" s="559"/>
      <c r="G95" s="559"/>
      <c r="H95" s="559"/>
      <c r="I95" s="559"/>
      <c r="J95" s="559"/>
      <c r="K95" s="559"/>
      <c r="L95" s="559"/>
      <c r="M95" s="559"/>
      <c r="N95" s="559"/>
      <c r="O95" s="559"/>
      <c r="P95" s="559"/>
      <c r="Q95" s="559"/>
      <c r="R95" s="559"/>
      <c r="S95" s="559"/>
      <c r="T95" s="559"/>
      <c r="U95" s="559"/>
      <c r="V95" s="559"/>
      <c r="W95" s="559"/>
      <c r="X95" s="559"/>
      <c r="Y95" s="559"/>
      <c r="Z95" s="559"/>
      <c r="AA95" s="559"/>
      <c r="AB95" s="559"/>
      <c r="AC95" s="559"/>
      <c r="AD95" s="559"/>
      <c r="AE95" s="559"/>
      <c r="AF95" s="559"/>
      <c r="AG95" s="559"/>
      <c r="AH95" s="559"/>
      <c r="AI95" s="559"/>
      <c r="AJ95" s="569"/>
      <c r="AK95" s="569"/>
      <c r="AL95" s="569"/>
      <c r="AM95" s="569"/>
      <c r="AN95" s="569"/>
      <c r="AO95" s="569"/>
      <c r="AP95" s="569"/>
      <c r="AQ95" s="569"/>
      <c r="AR95" s="569"/>
      <c r="AS95" s="569"/>
      <c r="AT95" s="569"/>
      <c r="AU95" s="569"/>
      <c r="AV95" s="569"/>
      <c r="AW95" s="569"/>
      <c r="AX95" s="569"/>
      <c r="AY95" s="569"/>
      <c r="AZ95" s="569"/>
      <c r="BA95" s="569"/>
      <c r="BB95" s="569"/>
      <c r="BC95" s="569"/>
      <c r="BD95" s="569"/>
      <c r="BE95" s="569"/>
      <c r="BF95" s="569"/>
      <c r="BG95" s="569"/>
      <c r="BH95" s="569"/>
      <c r="BI95" s="569"/>
      <c r="BJ95" s="569"/>
      <c r="BK95" s="569"/>
      <c r="BL95" s="569"/>
      <c r="BM95" s="569"/>
      <c r="BN95" s="569"/>
      <c r="BO95" s="569"/>
      <c r="BP95" s="569"/>
      <c r="BQ95" s="569"/>
      <c r="BR95" s="569"/>
      <c r="BS95" s="569"/>
      <c r="BT95" s="569"/>
      <c r="BU95" s="569"/>
      <c r="BV95" s="569"/>
      <c r="BW95" s="569"/>
      <c r="BX95" s="569"/>
      <c r="BY95" s="569"/>
    </row>
    <row r="96" spans="1:77">
      <c r="A96" s="559"/>
      <c r="B96" s="559"/>
      <c r="C96" s="559"/>
      <c r="D96" s="559"/>
      <c r="E96" s="559"/>
      <c r="F96" s="559"/>
      <c r="G96" s="559"/>
      <c r="H96" s="559"/>
      <c r="I96" s="559"/>
      <c r="J96" s="559"/>
      <c r="K96" s="559"/>
      <c r="L96" s="559"/>
      <c r="M96" s="559"/>
      <c r="N96" s="559"/>
      <c r="O96" s="559"/>
      <c r="P96" s="559"/>
      <c r="Q96" s="559"/>
      <c r="R96" s="559"/>
      <c r="S96" s="559"/>
      <c r="T96" s="559"/>
      <c r="U96" s="559"/>
      <c r="V96" s="559"/>
      <c r="W96" s="559"/>
      <c r="X96" s="559"/>
      <c r="Y96" s="559"/>
      <c r="Z96" s="559"/>
      <c r="AA96" s="559"/>
      <c r="AB96" s="559"/>
      <c r="AC96" s="559"/>
      <c r="AD96" s="559"/>
      <c r="AE96" s="559"/>
      <c r="AF96" s="559"/>
      <c r="AG96" s="559"/>
      <c r="AH96" s="559"/>
      <c r="AI96" s="559"/>
      <c r="AJ96" s="569"/>
      <c r="AK96" s="569"/>
      <c r="AL96" s="569"/>
      <c r="AM96" s="569"/>
      <c r="AN96" s="569"/>
      <c r="AO96" s="569"/>
      <c r="AP96" s="569"/>
      <c r="AQ96" s="569"/>
      <c r="AR96" s="569"/>
      <c r="AS96" s="569"/>
      <c r="AT96" s="569"/>
      <c r="AU96" s="569"/>
      <c r="AV96" s="569"/>
      <c r="AW96" s="569"/>
      <c r="AX96" s="569"/>
      <c r="AY96" s="569"/>
      <c r="AZ96" s="569"/>
      <c r="BA96" s="569"/>
      <c r="BB96" s="569"/>
      <c r="BC96" s="569"/>
      <c r="BD96" s="569"/>
      <c r="BE96" s="569"/>
      <c r="BF96" s="569"/>
      <c r="BG96" s="569"/>
      <c r="BH96" s="569"/>
      <c r="BI96" s="569"/>
      <c r="BJ96" s="569"/>
      <c r="BK96" s="569"/>
      <c r="BL96" s="569"/>
      <c r="BM96" s="569"/>
      <c r="BN96" s="569"/>
      <c r="BO96" s="569"/>
      <c r="BP96" s="569"/>
      <c r="BQ96" s="569"/>
      <c r="BR96" s="569"/>
      <c r="BS96" s="569"/>
      <c r="BT96" s="569"/>
      <c r="BU96" s="569"/>
      <c r="BV96" s="569"/>
      <c r="BW96" s="569"/>
      <c r="BX96" s="569"/>
      <c r="BY96" s="569"/>
    </row>
    <row r="97" spans="1:77">
      <c r="A97" s="559"/>
      <c r="B97" s="559"/>
      <c r="C97" s="559"/>
      <c r="D97" s="559"/>
      <c r="E97" s="559"/>
      <c r="F97" s="559"/>
      <c r="G97" s="559"/>
      <c r="H97" s="559"/>
      <c r="I97" s="559"/>
      <c r="J97" s="559"/>
      <c r="K97" s="559"/>
      <c r="L97" s="559"/>
      <c r="M97" s="559"/>
      <c r="N97" s="559"/>
      <c r="O97" s="559"/>
      <c r="P97" s="559"/>
      <c r="Q97" s="559"/>
      <c r="R97" s="559"/>
      <c r="S97" s="559"/>
      <c r="T97" s="559"/>
      <c r="U97" s="559"/>
      <c r="V97" s="559"/>
      <c r="W97" s="559"/>
      <c r="X97" s="559"/>
      <c r="Y97" s="559"/>
      <c r="Z97" s="559"/>
      <c r="AA97" s="559"/>
      <c r="AB97" s="559"/>
      <c r="AC97" s="559"/>
      <c r="AD97" s="559"/>
      <c r="AE97" s="559"/>
      <c r="AF97" s="559"/>
      <c r="AG97" s="559"/>
      <c r="AH97" s="559"/>
      <c r="AI97" s="559"/>
      <c r="AJ97" s="569"/>
      <c r="AK97" s="569"/>
      <c r="AL97" s="569"/>
      <c r="AM97" s="569"/>
      <c r="AN97" s="569"/>
      <c r="AO97" s="569"/>
      <c r="AP97" s="569"/>
      <c r="AQ97" s="569"/>
      <c r="AR97" s="569"/>
      <c r="AS97" s="569"/>
      <c r="AT97" s="569"/>
      <c r="AU97" s="569"/>
      <c r="AV97" s="569"/>
      <c r="AW97" s="569"/>
      <c r="AX97" s="569"/>
      <c r="AY97" s="569"/>
      <c r="AZ97" s="569"/>
      <c r="BA97" s="569"/>
      <c r="BB97" s="569"/>
      <c r="BC97" s="569"/>
      <c r="BD97" s="569"/>
      <c r="BE97" s="569"/>
      <c r="BF97" s="569"/>
      <c r="BG97" s="569"/>
      <c r="BH97" s="569"/>
      <c r="BI97" s="569"/>
      <c r="BJ97" s="569"/>
      <c r="BK97" s="569"/>
      <c r="BL97" s="569"/>
      <c r="BM97" s="569"/>
      <c r="BN97" s="569"/>
      <c r="BO97" s="569"/>
      <c r="BP97" s="569"/>
      <c r="BQ97" s="569"/>
      <c r="BR97" s="569"/>
      <c r="BS97" s="569"/>
      <c r="BT97" s="569"/>
      <c r="BU97" s="569"/>
      <c r="BV97" s="569"/>
      <c r="BW97" s="569"/>
      <c r="BX97" s="569"/>
      <c r="BY97" s="569"/>
    </row>
    <row r="98" spans="1:77">
      <c r="A98" s="559"/>
      <c r="B98" s="559"/>
      <c r="C98" s="559"/>
      <c r="D98" s="559"/>
      <c r="E98" s="559"/>
      <c r="F98" s="559"/>
      <c r="G98" s="559"/>
      <c r="H98" s="559"/>
      <c r="I98" s="559"/>
      <c r="J98" s="559"/>
      <c r="K98" s="559"/>
      <c r="L98" s="559"/>
      <c r="M98" s="559"/>
      <c r="N98" s="559"/>
      <c r="O98" s="559"/>
      <c r="P98" s="559"/>
      <c r="Q98" s="559"/>
      <c r="R98" s="559"/>
      <c r="S98" s="559"/>
      <c r="T98" s="559"/>
      <c r="U98" s="559"/>
      <c r="V98" s="559"/>
      <c r="W98" s="559"/>
      <c r="X98" s="559"/>
      <c r="Y98" s="559"/>
      <c r="Z98" s="559"/>
      <c r="AA98" s="559"/>
      <c r="AB98" s="559"/>
      <c r="AC98" s="559"/>
      <c r="AD98" s="559"/>
      <c r="AE98" s="559"/>
      <c r="AF98" s="559"/>
      <c r="AG98" s="559"/>
      <c r="AH98" s="559"/>
      <c r="AI98" s="559"/>
      <c r="AJ98" s="569"/>
      <c r="AK98" s="569"/>
      <c r="AL98" s="569"/>
      <c r="AM98" s="569"/>
      <c r="AN98" s="569"/>
      <c r="AO98" s="569"/>
      <c r="AP98" s="569"/>
      <c r="AQ98" s="569"/>
      <c r="AR98" s="569"/>
      <c r="AS98" s="569"/>
      <c r="AT98" s="569"/>
      <c r="AU98" s="569"/>
      <c r="AV98" s="569"/>
      <c r="AW98" s="569"/>
      <c r="AX98" s="569"/>
      <c r="AY98" s="569"/>
      <c r="AZ98" s="569"/>
      <c r="BA98" s="569"/>
      <c r="BB98" s="569"/>
      <c r="BC98" s="569"/>
      <c r="BD98" s="569"/>
      <c r="BE98" s="569"/>
      <c r="BF98" s="569"/>
      <c r="BG98" s="569"/>
      <c r="BH98" s="569"/>
      <c r="BI98" s="569"/>
      <c r="BJ98" s="569"/>
      <c r="BK98" s="569"/>
      <c r="BL98" s="569"/>
      <c r="BM98" s="569"/>
      <c r="BN98" s="569"/>
      <c r="BO98" s="569"/>
      <c r="BP98" s="569"/>
      <c r="BQ98" s="569"/>
      <c r="BR98" s="569"/>
      <c r="BS98" s="569"/>
      <c r="BT98" s="569"/>
      <c r="BU98" s="569"/>
      <c r="BV98" s="569"/>
      <c r="BW98" s="569"/>
      <c r="BX98" s="569"/>
      <c r="BY98" s="569"/>
    </row>
    <row r="99" spans="1:77">
      <c r="A99" s="559"/>
      <c r="B99" s="559"/>
      <c r="C99" s="559"/>
      <c r="D99" s="559"/>
      <c r="E99" s="559"/>
      <c r="F99" s="559"/>
      <c r="G99" s="559"/>
      <c r="H99" s="559"/>
      <c r="I99" s="559"/>
      <c r="J99" s="559"/>
      <c r="K99" s="559"/>
      <c r="L99" s="559"/>
      <c r="M99" s="559"/>
      <c r="N99" s="559"/>
      <c r="O99" s="559"/>
      <c r="P99" s="559"/>
      <c r="Q99" s="559"/>
      <c r="R99" s="559"/>
      <c r="S99" s="559"/>
      <c r="T99" s="559"/>
      <c r="U99" s="559"/>
      <c r="V99" s="559"/>
      <c r="W99" s="559"/>
      <c r="X99" s="559"/>
      <c r="Y99" s="559"/>
      <c r="Z99" s="559"/>
      <c r="AA99" s="559"/>
      <c r="AB99" s="559"/>
      <c r="AC99" s="559"/>
      <c r="AD99" s="559"/>
      <c r="AE99" s="559"/>
      <c r="AF99" s="559"/>
      <c r="AG99" s="559"/>
      <c r="AH99" s="559"/>
      <c r="AI99" s="559"/>
      <c r="AJ99" s="569"/>
      <c r="AK99" s="569"/>
      <c r="AL99" s="569"/>
      <c r="AM99" s="569"/>
      <c r="AN99" s="569"/>
      <c r="AO99" s="569"/>
      <c r="AP99" s="569"/>
      <c r="AQ99" s="569"/>
      <c r="AR99" s="569"/>
      <c r="AS99" s="569"/>
      <c r="AT99" s="569"/>
      <c r="AU99" s="569"/>
      <c r="AV99" s="569"/>
      <c r="AW99" s="569"/>
      <c r="AX99" s="569"/>
      <c r="AY99" s="569"/>
      <c r="AZ99" s="569"/>
      <c r="BA99" s="569"/>
      <c r="BB99" s="569"/>
      <c r="BC99" s="569"/>
      <c r="BD99" s="569"/>
      <c r="BE99" s="569"/>
      <c r="BF99" s="569"/>
      <c r="BG99" s="569"/>
      <c r="BH99" s="569"/>
      <c r="BI99" s="569"/>
      <c r="BJ99" s="569"/>
      <c r="BK99" s="569"/>
      <c r="BL99" s="569"/>
      <c r="BM99" s="569"/>
      <c r="BN99" s="569"/>
      <c r="BO99" s="569"/>
      <c r="BP99" s="569"/>
      <c r="BQ99" s="569"/>
      <c r="BR99" s="569"/>
      <c r="BS99" s="569"/>
      <c r="BT99" s="569"/>
      <c r="BU99" s="569"/>
      <c r="BV99" s="569"/>
      <c r="BW99" s="569"/>
      <c r="BX99" s="569"/>
      <c r="BY99" s="569"/>
    </row>
    <row r="100" spans="1:77">
      <c r="A100" s="559"/>
      <c r="B100" s="559"/>
      <c r="C100" s="559"/>
      <c r="D100" s="559"/>
      <c r="E100" s="559"/>
      <c r="F100" s="559"/>
      <c r="G100" s="559"/>
      <c r="H100" s="559"/>
      <c r="I100" s="559"/>
      <c r="J100" s="559"/>
      <c r="K100" s="559"/>
      <c r="L100" s="559"/>
      <c r="M100" s="559"/>
      <c r="N100" s="559"/>
      <c r="O100" s="559"/>
      <c r="P100" s="559"/>
      <c r="Q100" s="559"/>
      <c r="R100" s="559"/>
      <c r="S100" s="559"/>
      <c r="T100" s="559"/>
      <c r="U100" s="559"/>
      <c r="V100" s="559"/>
      <c r="W100" s="559"/>
      <c r="X100" s="559"/>
      <c r="Y100" s="559"/>
      <c r="Z100" s="559"/>
      <c r="AA100" s="559"/>
      <c r="AB100" s="559"/>
      <c r="AC100" s="559"/>
      <c r="AD100" s="559"/>
      <c r="AE100" s="559"/>
      <c r="AF100" s="559"/>
      <c r="AG100" s="559"/>
      <c r="AH100" s="559"/>
      <c r="AI100" s="559"/>
      <c r="AJ100" s="569"/>
      <c r="AK100" s="569"/>
      <c r="AL100" s="569"/>
      <c r="AM100" s="569"/>
      <c r="AN100" s="569"/>
      <c r="AO100" s="569"/>
      <c r="AP100" s="569"/>
      <c r="AQ100" s="569"/>
      <c r="AR100" s="569"/>
      <c r="AS100" s="569"/>
      <c r="AT100" s="569"/>
      <c r="AU100" s="569"/>
      <c r="AV100" s="569"/>
      <c r="AW100" s="569"/>
      <c r="AX100" s="569"/>
      <c r="AY100" s="569"/>
      <c r="AZ100" s="569"/>
      <c r="BA100" s="569"/>
      <c r="BB100" s="569"/>
      <c r="BC100" s="569"/>
      <c r="BD100" s="569"/>
      <c r="BE100" s="569"/>
      <c r="BF100" s="569"/>
      <c r="BG100" s="569"/>
      <c r="BH100" s="569"/>
      <c r="BI100" s="569"/>
      <c r="BJ100" s="569"/>
      <c r="BK100" s="569"/>
      <c r="BL100" s="569"/>
      <c r="BM100" s="569"/>
      <c r="BN100" s="569"/>
      <c r="BO100" s="569"/>
      <c r="BP100" s="569"/>
      <c r="BQ100" s="569"/>
      <c r="BR100" s="569"/>
      <c r="BS100" s="569"/>
      <c r="BT100" s="569"/>
      <c r="BU100" s="569"/>
      <c r="BV100" s="569"/>
      <c r="BW100" s="569"/>
      <c r="BX100" s="569"/>
      <c r="BY100" s="569"/>
    </row>
    <row r="101" spans="1:77">
      <c r="A101" s="559"/>
      <c r="B101" s="559"/>
      <c r="C101" s="559"/>
      <c r="D101" s="559"/>
      <c r="E101" s="559"/>
      <c r="F101" s="559"/>
      <c r="G101" s="559"/>
      <c r="H101" s="559"/>
      <c r="I101" s="559"/>
      <c r="J101" s="559"/>
      <c r="K101" s="559"/>
      <c r="L101" s="559"/>
      <c r="M101" s="559"/>
      <c r="N101" s="559"/>
      <c r="O101" s="559"/>
      <c r="P101" s="559"/>
      <c r="Q101" s="559"/>
      <c r="R101" s="559"/>
      <c r="S101" s="559"/>
      <c r="T101" s="559"/>
      <c r="U101" s="559"/>
      <c r="V101" s="559"/>
      <c r="W101" s="559"/>
      <c r="X101" s="559"/>
      <c r="Y101" s="559"/>
      <c r="Z101" s="559"/>
      <c r="AA101" s="559"/>
      <c r="AB101" s="559"/>
      <c r="AC101" s="559"/>
      <c r="AD101" s="559"/>
      <c r="AE101" s="559"/>
      <c r="AF101" s="559"/>
      <c r="AG101" s="559"/>
      <c r="AH101" s="559"/>
      <c r="AI101" s="559"/>
      <c r="AJ101" s="569"/>
      <c r="AK101" s="569"/>
      <c r="AL101" s="569"/>
      <c r="AM101" s="569"/>
      <c r="AN101" s="569"/>
      <c r="AO101" s="569"/>
      <c r="AP101" s="569"/>
      <c r="AQ101" s="569"/>
      <c r="AR101" s="569"/>
      <c r="AS101" s="569"/>
      <c r="AT101" s="569"/>
      <c r="AU101" s="569"/>
      <c r="AV101" s="569"/>
      <c r="AW101" s="569"/>
      <c r="AX101" s="569"/>
      <c r="AY101" s="569"/>
      <c r="AZ101" s="569"/>
      <c r="BA101" s="569"/>
      <c r="BB101" s="569"/>
      <c r="BC101" s="569"/>
      <c r="BD101" s="569"/>
      <c r="BE101" s="569"/>
      <c r="BF101" s="569"/>
      <c r="BG101" s="569"/>
      <c r="BH101" s="569"/>
      <c r="BI101" s="569"/>
      <c r="BJ101" s="569"/>
      <c r="BK101" s="569"/>
      <c r="BL101" s="569"/>
      <c r="BM101" s="569"/>
      <c r="BN101" s="569"/>
      <c r="BO101" s="569"/>
      <c r="BP101" s="569"/>
      <c r="BQ101" s="569"/>
      <c r="BR101" s="569"/>
      <c r="BS101" s="569"/>
      <c r="BT101" s="569"/>
      <c r="BU101" s="569"/>
      <c r="BV101" s="569"/>
      <c r="BW101" s="569"/>
      <c r="BX101" s="569"/>
      <c r="BY101" s="569"/>
    </row>
    <row r="102" spans="1:77">
      <c r="A102" s="559"/>
      <c r="B102" s="559"/>
      <c r="C102" s="559"/>
      <c r="D102" s="559"/>
      <c r="E102" s="559"/>
      <c r="F102" s="559"/>
      <c r="G102" s="559"/>
      <c r="H102" s="559"/>
      <c r="I102" s="559"/>
      <c r="J102" s="559"/>
      <c r="K102" s="559"/>
      <c r="L102" s="559"/>
      <c r="M102" s="559"/>
      <c r="N102" s="559"/>
      <c r="O102" s="559"/>
      <c r="P102" s="559"/>
      <c r="Q102" s="559"/>
      <c r="R102" s="559"/>
      <c r="S102" s="559"/>
      <c r="T102" s="559"/>
      <c r="U102" s="559"/>
      <c r="V102" s="559"/>
      <c r="W102" s="559"/>
      <c r="X102" s="559"/>
      <c r="Y102" s="559"/>
      <c r="Z102" s="559"/>
      <c r="AA102" s="559"/>
      <c r="AB102" s="559"/>
      <c r="AC102" s="559"/>
      <c r="AD102" s="559"/>
      <c r="AE102" s="559"/>
      <c r="AF102" s="559"/>
      <c r="AG102" s="559"/>
      <c r="AH102" s="559"/>
      <c r="AI102" s="559"/>
      <c r="AJ102" s="569"/>
      <c r="AK102" s="569"/>
      <c r="AL102" s="569"/>
      <c r="AM102" s="569"/>
      <c r="AN102" s="569"/>
      <c r="AO102" s="569"/>
      <c r="AP102" s="569"/>
      <c r="AQ102" s="569"/>
      <c r="AR102" s="569"/>
      <c r="AS102" s="569"/>
      <c r="AT102" s="569"/>
      <c r="AU102" s="569"/>
      <c r="AV102" s="569"/>
      <c r="AW102" s="569"/>
      <c r="AX102" s="569"/>
      <c r="AY102" s="569"/>
      <c r="AZ102" s="569"/>
      <c r="BA102" s="569"/>
      <c r="BB102" s="569"/>
      <c r="BC102" s="569"/>
      <c r="BD102" s="569"/>
      <c r="BE102" s="569"/>
      <c r="BF102" s="569"/>
      <c r="BG102" s="569"/>
      <c r="BH102" s="569"/>
      <c r="BI102" s="569"/>
      <c r="BJ102" s="569"/>
      <c r="BK102" s="569"/>
      <c r="BL102" s="569"/>
      <c r="BM102" s="569"/>
      <c r="BN102" s="569"/>
      <c r="BO102" s="569"/>
      <c r="BP102" s="569"/>
      <c r="BQ102" s="569"/>
      <c r="BR102" s="569"/>
      <c r="BS102" s="569"/>
      <c r="BT102" s="569"/>
      <c r="BU102" s="569"/>
      <c r="BV102" s="569"/>
      <c r="BW102" s="569"/>
      <c r="BX102" s="569"/>
      <c r="BY102" s="569"/>
    </row>
    <row r="103" spans="1:77">
      <c r="A103" s="559"/>
      <c r="B103" s="559"/>
      <c r="C103" s="559"/>
      <c r="D103" s="559"/>
      <c r="E103" s="559"/>
      <c r="F103" s="559"/>
      <c r="G103" s="559"/>
      <c r="H103" s="559"/>
      <c r="I103" s="559"/>
      <c r="J103" s="559"/>
      <c r="K103" s="559"/>
      <c r="L103" s="559"/>
      <c r="M103" s="559"/>
      <c r="N103" s="559"/>
      <c r="O103" s="559"/>
      <c r="P103" s="559"/>
      <c r="Q103" s="559"/>
      <c r="R103" s="559"/>
      <c r="S103" s="559"/>
      <c r="T103" s="559"/>
      <c r="U103" s="559"/>
      <c r="V103" s="559"/>
      <c r="W103" s="559"/>
      <c r="X103" s="559"/>
      <c r="Y103" s="559"/>
      <c r="Z103" s="559"/>
      <c r="AA103" s="559"/>
      <c r="AB103" s="559"/>
      <c r="AC103" s="559"/>
      <c r="AD103" s="559"/>
      <c r="AE103" s="559"/>
      <c r="AF103" s="559"/>
      <c r="AG103" s="559"/>
      <c r="AH103" s="559"/>
      <c r="AI103" s="559"/>
      <c r="AJ103" s="569"/>
      <c r="AK103" s="569"/>
      <c r="AL103" s="569"/>
      <c r="AM103" s="569"/>
      <c r="AN103" s="569"/>
      <c r="AO103" s="569"/>
      <c r="AP103" s="569"/>
      <c r="AQ103" s="569"/>
      <c r="AR103" s="569"/>
      <c r="AS103" s="569"/>
      <c r="AT103" s="569"/>
      <c r="AU103" s="569"/>
      <c r="AV103" s="569"/>
      <c r="AW103" s="569"/>
      <c r="AX103" s="569"/>
      <c r="AY103" s="569"/>
      <c r="AZ103" s="569"/>
      <c r="BA103" s="569"/>
      <c r="BB103" s="569"/>
      <c r="BC103" s="569"/>
      <c r="BD103" s="569"/>
      <c r="BE103" s="569"/>
      <c r="BF103" s="569"/>
      <c r="BG103" s="569"/>
      <c r="BH103" s="569"/>
      <c r="BI103" s="569"/>
      <c r="BJ103" s="569"/>
      <c r="BK103" s="569"/>
      <c r="BL103" s="569"/>
      <c r="BM103" s="569"/>
      <c r="BN103" s="569"/>
      <c r="BO103" s="569"/>
      <c r="BP103" s="569"/>
      <c r="BQ103" s="569"/>
      <c r="BR103" s="569"/>
      <c r="BS103" s="569"/>
      <c r="BT103" s="569"/>
      <c r="BU103" s="569"/>
      <c r="BV103" s="569"/>
      <c r="BW103" s="569"/>
      <c r="BX103" s="569"/>
      <c r="BY103" s="569"/>
    </row>
    <row r="104" spans="1:77">
      <c r="A104" s="559"/>
      <c r="B104" s="559"/>
      <c r="C104" s="559"/>
      <c r="D104" s="559"/>
      <c r="E104" s="559"/>
      <c r="F104" s="559"/>
      <c r="G104" s="559"/>
      <c r="H104" s="559"/>
      <c r="I104" s="559"/>
      <c r="J104" s="559"/>
      <c r="K104" s="559"/>
      <c r="L104" s="559"/>
      <c r="M104" s="559"/>
      <c r="N104" s="559"/>
      <c r="O104" s="559"/>
      <c r="P104" s="559"/>
      <c r="Q104" s="559"/>
      <c r="R104" s="559"/>
      <c r="S104" s="559"/>
      <c r="T104" s="559"/>
      <c r="U104" s="559"/>
      <c r="V104" s="559"/>
      <c r="W104" s="559"/>
      <c r="X104" s="559"/>
      <c r="Y104" s="559"/>
      <c r="Z104" s="559"/>
      <c r="AA104" s="559"/>
      <c r="AB104" s="559"/>
      <c r="AC104" s="559"/>
      <c r="AD104" s="559"/>
      <c r="AE104" s="559"/>
      <c r="AF104" s="559"/>
      <c r="AG104" s="559"/>
      <c r="AH104" s="559"/>
      <c r="AI104" s="559"/>
      <c r="AJ104" s="569"/>
      <c r="AK104" s="569"/>
      <c r="AL104" s="569"/>
      <c r="AM104" s="569"/>
      <c r="AN104" s="569"/>
      <c r="AO104" s="569"/>
      <c r="AP104" s="569"/>
      <c r="AQ104" s="569"/>
      <c r="AR104" s="569"/>
      <c r="AS104" s="569"/>
      <c r="AT104" s="569"/>
      <c r="AU104" s="569"/>
      <c r="AV104" s="569"/>
      <c r="AW104" s="569"/>
      <c r="AX104" s="569"/>
      <c r="AY104" s="569"/>
      <c r="AZ104" s="569"/>
      <c r="BA104" s="569"/>
      <c r="BB104" s="569"/>
      <c r="BC104" s="569"/>
      <c r="BD104" s="569"/>
      <c r="BE104" s="569"/>
      <c r="BF104" s="569"/>
      <c r="BG104" s="569"/>
      <c r="BH104" s="569"/>
      <c r="BI104" s="569"/>
      <c r="BJ104" s="569"/>
      <c r="BK104" s="569"/>
      <c r="BL104" s="569"/>
      <c r="BM104" s="569"/>
      <c r="BN104" s="569"/>
      <c r="BO104" s="569"/>
      <c r="BP104" s="569"/>
      <c r="BQ104" s="569"/>
      <c r="BR104" s="569"/>
      <c r="BS104" s="569"/>
      <c r="BT104" s="569"/>
      <c r="BU104" s="569"/>
      <c r="BV104" s="569"/>
      <c r="BW104" s="569"/>
      <c r="BX104" s="569"/>
      <c r="BY104" s="569"/>
    </row>
    <row r="105" spans="1:77">
      <c r="A105" s="559"/>
      <c r="B105" s="559"/>
      <c r="C105" s="559"/>
      <c r="D105" s="559"/>
      <c r="E105" s="559"/>
      <c r="F105" s="559"/>
      <c r="G105" s="559"/>
      <c r="H105" s="559"/>
      <c r="I105" s="559"/>
      <c r="J105" s="559"/>
      <c r="K105" s="559"/>
      <c r="L105" s="559"/>
      <c r="M105" s="559"/>
      <c r="N105" s="559"/>
      <c r="O105" s="559"/>
      <c r="P105" s="559"/>
      <c r="Q105" s="559"/>
      <c r="R105" s="559"/>
      <c r="S105" s="559"/>
      <c r="T105" s="559"/>
      <c r="U105" s="559"/>
      <c r="V105" s="559"/>
      <c r="W105" s="559"/>
      <c r="X105" s="559"/>
      <c r="Y105" s="559"/>
      <c r="Z105" s="559"/>
      <c r="AA105" s="559"/>
      <c r="AB105" s="559"/>
      <c r="AC105" s="559"/>
      <c r="AD105" s="559"/>
      <c r="AE105" s="559"/>
      <c r="AF105" s="559"/>
      <c r="AG105" s="559"/>
      <c r="AH105" s="559"/>
      <c r="AI105" s="559"/>
      <c r="AJ105" s="569"/>
      <c r="AK105" s="569"/>
      <c r="AL105" s="569"/>
      <c r="AM105" s="569"/>
      <c r="AN105" s="569"/>
      <c r="AO105" s="569"/>
      <c r="AP105" s="569"/>
      <c r="AQ105" s="569"/>
      <c r="AR105" s="569"/>
      <c r="AS105" s="569"/>
      <c r="AT105" s="569"/>
      <c r="AU105" s="569"/>
      <c r="AV105" s="569"/>
      <c r="AW105" s="569"/>
      <c r="AX105" s="569"/>
      <c r="AY105" s="569"/>
      <c r="AZ105" s="569"/>
      <c r="BA105" s="569"/>
      <c r="BB105" s="569"/>
      <c r="BC105" s="569"/>
      <c r="BD105" s="569"/>
      <c r="BE105" s="569"/>
      <c r="BF105" s="569"/>
      <c r="BG105" s="569"/>
      <c r="BH105" s="569"/>
      <c r="BI105" s="569"/>
      <c r="BJ105" s="569"/>
      <c r="BK105" s="569"/>
      <c r="BL105" s="569"/>
      <c r="BM105" s="569"/>
      <c r="BN105" s="569"/>
      <c r="BO105" s="569"/>
      <c r="BP105" s="569"/>
      <c r="BQ105" s="569"/>
      <c r="BR105" s="569"/>
      <c r="BS105" s="569"/>
      <c r="BT105" s="569"/>
      <c r="BU105" s="569"/>
      <c r="BV105" s="569"/>
      <c r="BW105" s="569"/>
      <c r="BX105" s="569"/>
      <c r="BY105" s="569"/>
    </row>
    <row r="106" spans="1:77">
      <c r="A106" s="559"/>
      <c r="B106" s="559"/>
      <c r="C106" s="559"/>
      <c r="D106" s="559"/>
      <c r="E106" s="559"/>
      <c r="F106" s="559"/>
      <c r="G106" s="559"/>
      <c r="H106" s="559"/>
      <c r="I106" s="559"/>
      <c r="J106" s="559"/>
      <c r="K106" s="559"/>
      <c r="L106" s="559"/>
      <c r="M106" s="559"/>
      <c r="N106" s="559"/>
      <c r="O106" s="559"/>
      <c r="P106" s="559"/>
      <c r="Q106" s="559"/>
      <c r="R106" s="559"/>
      <c r="S106" s="559"/>
      <c r="T106" s="559"/>
      <c r="U106" s="559"/>
      <c r="V106" s="559"/>
      <c r="W106" s="559"/>
      <c r="X106" s="559"/>
      <c r="Y106" s="559"/>
      <c r="Z106" s="559"/>
      <c r="AA106" s="559"/>
      <c r="AB106" s="559"/>
      <c r="AC106" s="559"/>
      <c r="AD106" s="559"/>
      <c r="AE106" s="559"/>
      <c r="AF106" s="559"/>
      <c r="AG106" s="559"/>
      <c r="AH106" s="559"/>
      <c r="AI106" s="559"/>
      <c r="AJ106" s="569"/>
      <c r="AK106" s="569"/>
      <c r="AL106" s="569"/>
      <c r="AM106" s="569"/>
      <c r="AN106" s="569"/>
      <c r="AO106" s="569"/>
      <c r="AP106" s="569"/>
      <c r="AQ106" s="569"/>
      <c r="AR106" s="569"/>
      <c r="AS106" s="569"/>
      <c r="AT106" s="569"/>
      <c r="AU106" s="569"/>
      <c r="AV106" s="569"/>
      <c r="AW106" s="569"/>
      <c r="AX106" s="569"/>
      <c r="AY106" s="569"/>
      <c r="AZ106" s="569"/>
      <c r="BA106" s="569"/>
      <c r="BB106" s="569"/>
      <c r="BC106" s="569"/>
      <c r="BD106" s="569"/>
      <c r="BE106" s="569"/>
      <c r="BF106" s="569"/>
      <c r="BG106" s="569"/>
      <c r="BH106" s="569"/>
      <c r="BI106" s="569"/>
      <c r="BJ106" s="569"/>
      <c r="BK106" s="569"/>
      <c r="BL106" s="569"/>
      <c r="BM106" s="569"/>
      <c r="BN106" s="569"/>
      <c r="BO106" s="569"/>
      <c r="BP106" s="569"/>
      <c r="BQ106" s="569"/>
      <c r="BR106" s="569"/>
      <c r="BS106" s="569"/>
      <c r="BT106" s="569"/>
      <c r="BU106" s="569"/>
      <c r="BV106" s="569"/>
      <c r="BW106" s="569"/>
      <c r="BX106" s="569"/>
      <c r="BY106" s="569"/>
    </row>
    <row r="107" spans="1:77">
      <c r="A107" s="559"/>
      <c r="B107" s="559"/>
      <c r="C107" s="559"/>
      <c r="D107" s="559"/>
      <c r="E107" s="559"/>
      <c r="F107" s="559"/>
      <c r="G107" s="559"/>
      <c r="H107" s="559"/>
      <c r="I107" s="559"/>
      <c r="J107" s="559"/>
      <c r="K107" s="559"/>
      <c r="L107" s="559"/>
      <c r="M107" s="559"/>
      <c r="N107" s="559"/>
      <c r="O107" s="559"/>
      <c r="P107" s="559"/>
      <c r="Q107" s="559"/>
      <c r="R107" s="559"/>
      <c r="S107" s="559"/>
      <c r="T107" s="559"/>
      <c r="U107" s="559"/>
      <c r="V107" s="559"/>
      <c r="W107" s="559"/>
      <c r="X107" s="559"/>
      <c r="Y107" s="559"/>
      <c r="Z107" s="559"/>
      <c r="AA107" s="559"/>
      <c r="AB107" s="559"/>
      <c r="AC107" s="559"/>
      <c r="AD107" s="559"/>
      <c r="AE107" s="559"/>
      <c r="AF107" s="559"/>
      <c r="AG107" s="559"/>
      <c r="AH107" s="559"/>
      <c r="AI107" s="559"/>
      <c r="AJ107" s="569"/>
      <c r="AK107" s="569"/>
      <c r="AL107" s="569"/>
      <c r="AM107" s="569"/>
      <c r="AN107" s="569"/>
      <c r="AO107" s="569"/>
      <c r="AP107" s="569"/>
      <c r="AQ107" s="569"/>
      <c r="AR107" s="569"/>
      <c r="AS107" s="569"/>
      <c r="AT107" s="569"/>
      <c r="AU107" s="569"/>
      <c r="AV107" s="569"/>
      <c r="AW107" s="569"/>
      <c r="AX107" s="569"/>
      <c r="AY107" s="569"/>
      <c r="AZ107" s="569"/>
      <c r="BA107" s="569"/>
      <c r="BB107" s="569"/>
      <c r="BC107" s="569"/>
      <c r="BD107" s="569"/>
      <c r="BE107" s="569"/>
      <c r="BF107" s="569"/>
      <c r="BG107" s="569"/>
      <c r="BH107" s="569"/>
      <c r="BI107" s="569"/>
      <c r="BJ107" s="569"/>
      <c r="BK107" s="569"/>
      <c r="BL107" s="569"/>
      <c r="BM107" s="569"/>
      <c r="BN107" s="569"/>
      <c r="BO107" s="569"/>
      <c r="BP107" s="569"/>
      <c r="BQ107" s="569"/>
      <c r="BR107" s="569"/>
      <c r="BS107" s="569"/>
      <c r="BT107" s="569"/>
      <c r="BU107" s="569"/>
      <c r="BV107" s="569"/>
      <c r="BW107" s="569"/>
      <c r="BX107" s="569"/>
      <c r="BY107" s="569"/>
    </row>
    <row r="108" spans="1:77">
      <c r="A108" s="559"/>
      <c r="B108" s="559"/>
      <c r="C108" s="559"/>
      <c r="D108" s="559"/>
      <c r="E108" s="559"/>
      <c r="F108" s="559"/>
      <c r="G108" s="559"/>
      <c r="H108" s="559"/>
      <c r="I108" s="559"/>
      <c r="J108" s="559"/>
      <c r="K108" s="559"/>
      <c r="L108" s="559"/>
      <c r="M108" s="559"/>
      <c r="N108" s="559"/>
      <c r="O108" s="559"/>
      <c r="P108" s="559"/>
      <c r="Q108" s="559"/>
      <c r="R108" s="559"/>
      <c r="S108" s="559"/>
      <c r="T108" s="559"/>
      <c r="U108" s="559"/>
      <c r="V108" s="559"/>
      <c r="W108" s="559"/>
      <c r="X108" s="559"/>
      <c r="Y108" s="559"/>
      <c r="Z108" s="559"/>
      <c r="AA108" s="559"/>
      <c r="AB108" s="559"/>
      <c r="AC108" s="559"/>
      <c r="AD108" s="559"/>
      <c r="AE108" s="559"/>
      <c r="AF108" s="559"/>
      <c r="AG108" s="559"/>
      <c r="AH108" s="559"/>
      <c r="AI108" s="559"/>
      <c r="AJ108" s="569"/>
      <c r="AK108" s="569"/>
      <c r="AL108" s="569"/>
      <c r="AM108" s="569"/>
      <c r="AN108" s="569"/>
      <c r="AO108" s="569"/>
      <c r="AP108" s="569"/>
      <c r="AQ108" s="569"/>
      <c r="AR108" s="569"/>
      <c r="AS108" s="569"/>
      <c r="AT108" s="569"/>
      <c r="AU108" s="569"/>
      <c r="AV108" s="569"/>
      <c r="AW108" s="569"/>
      <c r="AX108" s="569"/>
      <c r="AY108" s="569"/>
      <c r="AZ108" s="569"/>
      <c r="BA108" s="569"/>
      <c r="BB108" s="569"/>
      <c r="BC108" s="569"/>
      <c r="BD108" s="569"/>
      <c r="BE108" s="569"/>
      <c r="BF108" s="569"/>
      <c r="BG108" s="569"/>
      <c r="BH108" s="569"/>
      <c r="BI108" s="569"/>
      <c r="BJ108" s="569"/>
      <c r="BK108" s="569"/>
      <c r="BL108" s="569"/>
      <c r="BM108" s="569"/>
      <c r="BN108" s="569"/>
      <c r="BO108" s="569"/>
      <c r="BP108" s="569"/>
      <c r="BQ108" s="569"/>
      <c r="BR108" s="569"/>
      <c r="BS108" s="569"/>
      <c r="BT108" s="569"/>
      <c r="BU108" s="569"/>
      <c r="BV108" s="569"/>
      <c r="BW108" s="569"/>
      <c r="BX108" s="569"/>
      <c r="BY108" s="569"/>
    </row>
    <row r="109" spans="1:77">
      <c r="A109" s="559"/>
      <c r="B109" s="559"/>
      <c r="C109" s="559"/>
      <c r="D109" s="559"/>
      <c r="E109" s="559"/>
      <c r="F109" s="559"/>
      <c r="G109" s="559"/>
      <c r="H109" s="559"/>
      <c r="I109" s="559"/>
      <c r="J109" s="559"/>
      <c r="K109" s="559"/>
      <c r="L109" s="559"/>
      <c r="M109" s="559"/>
      <c r="N109" s="559"/>
      <c r="O109" s="559"/>
      <c r="P109" s="559"/>
      <c r="Q109" s="559"/>
      <c r="R109" s="559"/>
      <c r="S109" s="559"/>
      <c r="T109" s="559"/>
      <c r="U109" s="559"/>
      <c r="V109" s="559"/>
      <c r="W109" s="559"/>
      <c r="X109" s="559"/>
      <c r="Y109" s="559"/>
      <c r="Z109" s="559"/>
      <c r="AA109" s="559"/>
      <c r="AB109" s="559"/>
      <c r="AC109" s="559"/>
      <c r="AD109" s="559"/>
      <c r="AE109" s="559"/>
      <c r="AF109" s="559"/>
      <c r="AG109" s="559"/>
      <c r="AH109" s="559"/>
      <c r="AI109" s="559"/>
      <c r="AJ109" s="569"/>
      <c r="AK109" s="569"/>
      <c r="AL109" s="569"/>
      <c r="AM109" s="569"/>
      <c r="AN109" s="569"/>
      <c r="AO109" s="569"/>
      <c r="AP109" s="569"/>
      <c r="AQ109" s="569"/>
      <c r="AR109" s="569"/>
      <c r="AS109" s="569"/>
      <c r="AT109" s="569"/>
      <c r="AU109" s="569"/>
      <c r="AV109" s="569"/>
      <c r="AW109" s="569"/>
      <c r="AX109" s="569"/>
      <c r="AY109" s="569"/>
      <c r="AZ109" s="569"/>
      <c r="BA109" s="569"/>
      <c r="BB109" s="569"/>
      <c r="BC109" s="569"/>
      <c r="BD109" s="569"/>
      <c r="BE109" s="569"/>
      <c r="BF109" s="569"/>
      <c r="BG109" s="569"/>
      <c r="BH109" s="569"/>
      <c r="BI109" s="569"/>
      <c r="BJ109" s="569"/>
      <c r="BK109" s="569"/>
      <c r="BL109" s="569"/>
      <c r="BM109" s="569"/>
      <c r="BN109" s="569"/>
      <c r="BO109" s="569"/>
      <c r="BP109" s="569"/>
      <c r="BQ109" s="569"/>
      <c r="BR109" s="569"/>
      <c r="BS109" s="569"/>
      <c r="BT109" s="569"/>
      <c r="BU109" s="569"/>
      <c r="BV109" s="569"/>
      <c r="BW109" s="569"/>
      <c r="BX109" s="569"/>
      <c r="BY109" s="569"/>
    </row>
    <row r="110" spans="1:77">
      <c r="A110" s="559"/>
      <c r="B110" s="559"/>
      <c r="C110" s="559"/>
      <c r="D110" s="559"/>
      <c r="E110" s="559"/>
      <c r="F110" s="559"/>
      <c r="G110" s="559"/>
      <c r="H110" s="559"/>
      <c r="I110" s="559"/>
      <c r="J110" s="559"/>
      <c r="K110" s="559"/>
      <c r="L110" s="559"/>
      <c r="M110" s="559"/>
      <c r="N110" s="559"/>
      <c r="O110" s="559"/>
      <c r="P110" s="559"/>
      <c r="Q110" s="559"/>
      <c r="R110" s="559"/>
      <c r="S110" s="559"/>
      <c r="T110" s="559"/>
      <c r="U110" s="559"/>
      <c r="V110" s="559"/>
      <c r="W110" s="559"/>
      <c r="X110" s="559"/>
      <c r="Y110" s="559"/>
      <c r="Z110" s="559"/>
      <c r="AA110" s="559"/>
      <c r="AB110" s="559"/>
      <c r="AC110" s="559"/>
      <c r="AD110" s="559"/>
      <c r="AE110" s="559"/>
      <c r="AF110" s="559"/>
      <c r="AG110" s="559"/>
      <c r="AH110" s="559"/>
      <c r="AI110" s="559"/>
      <c r="AJ110" s="569"/>
      <c r="AK110" s="569"/>
      <c r="AL110" s="569"/>
      <c r="AM110" s="569"/>
      <c r="AN110" s="569"/>
      <c r="AO110" s="569"/>
      <c r="AP110" s="569"/>
      <c r="AQ110" s="569"/>
      <c r="AR110" s="569"/>
      <c r="AS110" s="569"/>
      <c r="AT110" s="569"/>
      <c r="AU110" s="569"/>
      <c r="AV110" s="569"/>
      <c r="AW110" s="569"/>
      <c r="AX110" s="569"/>
      <c r="AY110" s="569"/>
      <c r="AZ110" s="569"/>
      <c r="BA110" s="569"/>
      <c r="BB110" s="569"/>
      <c r="BC110" s="569"/>
      <c r="BD110" s="569"/>
      <c r="BE110" s="569"/>
      <c r="BF110" s="569"/>
      <c r="BG110" s="569"/>
      <c r="BH110" s="569"/>
      <c r="BI110" s="569"/>
      <c r="BJ110" s="569"/>
      <c r="BK110" s="569"/>
      <c r="BL110" s="569"/>
      <c r="BM110" s="569"/>
      <c r="BN110" s="569"/>
      <c r="BO110" s="569"/>
      <c r="BP110" s="569"/>
      <c r="BQ110" s="569"/>
      <c r="BR110" s="569"/>
      <c r="BS110" s="569"/>
      <c r="BT110" s="569"/>
      <c r="BU110" s="569"/>
      <c r="BV110" s="569"/>
      <c r="BW110" s="569"/>
      <c r="BX110" s="569"/>
      <c r="BY110" s="569"/>
    </row>
    <row r="111" spans="1:77">
      <c r="A111" s="559"/>
      <c r="B111" s="559"/>
      <c r="C111" s="559"/>
      <c r="D111" s="559"/>
      <c r="E111" s="559"/>
      <c r="F111" s="559"/>
      <c r="G111" s="559"/>
      <c r="H111" s="559"/>
      <c r="I111" s="559"/>
      <c r="J111" s="559"/>
      <c r="K111" s="559"/>
      <c r="L111" s="559"/>
      <c r="M111" s="559"/>
      <c r="N111" s="559"/>
      <c r="O111" s="559"/>
      <c r="P111" s="559"/>
      <c r="Q111" s="559"/>
      <c r="R111" s="559"/>
      <c r="S111" s="559"/>
      <c r="T111" s="559"/>
      <c r="U111" s="559"/>
      <c r="V111" s="559"/>
      <c r="W111" s="559"/>
      <c r="X111" s="559"/>
      <c r="Y111" s="559"/>
      <c r="Z111" s="559"/>
      <c r="AA111" s="559"/>
      <c r="AB111" s="559"/>
      <c r="AC111" s="559"/>
      <c r="AD111" s="559"/>
      <c r="AE111" s="559"/>
      <c r="AF111" s="559"/>
      <c r="AG111" s="559"/>
      <c r="AH111" s="559"/>
      <c r="AI111" s="559"/>
      <c r="AJ111" s="569"/>
      <c r="AK111" s="569"/>
      <c r="AL111" s="569"/>
      <c r="AM111" s="569"/>
      <c r="AN111" s="569"/>
      <c r="AO111" s="569"/>
      <c r="AP111" s="569"/>
      <c r="AQ111" s="569"/>
      <c r="AR111" s="569"/>
      <c r="AS111" s="569"/>
      <c r="AT111" s="569"/>
      <c r="AU111" s="569"/>
      <c r="AV111" s="569"/>
      <c r="AW111" s="569"/>
      <c r="AX111" s="569"/>
      <c r="AY111" s="569"/>
      <c r="AZ111" s="569"/>
      <c r="BA111" s="569"/>
      <c r="BB111" s="569"/>
      <c r="BC111" s="569"/>
      <c r="BD111" s="569"/>
      <c r="BE111" s="569"/>
      <c r="BF111" s="569"/>
      <c r="BG111" s="569"/>
      <c r="BH111" s="569"/>
      <c r="BI111" s="569"/>
      <c r="BJ111" s="569"/>
      <c r="BK111" s="569"/>
      <c r="BL111" s="569"/>
      <c r="BM111" s="569"/>
      <c r="BN111" s="569"/>
      <c r="BO111" s="569"/>
      <c r="BP111" s="569"/>
      <c r="BQ111" s="569"/>
      <c r="BR111" s="569"/>
      <c r="BS111" s="569"/>
      <c r="BT111" s="569"/>
      <c r="BU111" s="569"/>
      <c r="BV111" s="569"/>
      <c r="BW111" s="569"/>
      <c r="BX111" s="569"/>
      <c r="BY111" s="569"/>
    </row>
    <row r="112" spans="1:77">
      <c r="A112" s="559"/>
      <c r="B112" s="559"/>
      <c r="C112" s="559"/>
      <c r="D112" s="559"/>
      <c r="E112" s="559"/>
      <c r="F112" s="559"/>
      <c r="G112" s="559"/>
      <c r="H112" s="559"/>
      <c r="I112" s="559"/>
      <c r="J112" s="559"/>
      <c r="K112" s="559"/>
      <c r="L112" s="559"/>
      <c r="M112" s="559"/>
      <c r="N112" s="559"/>
      <c r="O112" s="559"/>
      <c r="P112" s="559"/>
      <c r="Q112" s="559"/>
      <c r="R112" s="559"/>
      <c r="S112" s="559"/>
      <c r="T112" s="559"/>
      <c r="U112" s="559"/>
      <c r="V112" s="559"/>
      <c r="W112" s="559"/>
      <c r="X112" s="559"/>
      <c r="Y112" s="559"/>
      <c r="Z112" s="559"/>
      <c r="AA112" s="559"/>
      <c r="AB112" s="559"/>
      <c r="AC112" s="559"/>
      <c r="AD112" s="559"/>
      <c r="AE112" s="559"/>
      <c r="AF112" s="559"/>
      <c r="AG112" s="559"/>
      <c r="AH112" s="559"/>
      <c r="AI112" s="55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row>
    <row r="113" spans="1:77">
      <c r="A113" s="559"/>
      <c r="B113" s="559"/>
      <c r="C113" s="559"/>
      <c r="D113" s="559"/>
      <c r="E113" s="559"/>
      <c r="F113" s="559"/>
      <c r="G113" s="559"/>
      <c r="H113" s="559"/>
      <c r="I113" s="559"/>
      <c r="J113" s="559"/>
      <c r="K113" s="559"/>
      <c r="L113" s="559"/>
      <c r="M113" s="559"/>
      <c r="N113" s="559"/>
      <c r="O113" s="559"/>
      <c r="P113" s="559"/>
      <c r="Q113" s="559"/>
      <c r="R113" s="559"/>
      <c r="S113" s="559"/>
      <c r="T113" s="559"/>
      <c r="U113" s="559"/>
      <c r="V113" s="559"/>
      <c r="W113" s="559"/>
      <c r="X113" s="559"/>
      <c r="Y113" s="559"/>
      <c r="Z113" s="559"/>
      <c r="AA113" s="559"/>
      <c r="AB113" s="559"/>
      <c r="AC113" s="559"/>
      <c r="AD113" s="559"/>
      <c r="AE113" s="559"/>
      <c r="AF113" s="559"/>
      <c r="AG113" s="559"/>
      <c r="AH113" s="559"/>
      <c r="AI113" s="559"/>
      <c r="AJ113" s="569"/>
      <c r="AK113" s="569"/>
      <c r="AL113" s="569"/>
      <c r="AM113" s="569"/>
      <c r="AN113" s="569"/>
      <c r="AO113" s="569"/>
      <c r="AP113" s="569"/>
      <c r="AQ113" s="569"/>
      <c r="AR113" s="569"/>
      <c r="AS113" s="569"/>
      <c r="AT113" s="569"/>
      <c r="AU113" s="569"/>
      <c r="AV113" s="569"/>
      <c r="AW113" s="569"/>
      <c r="AX113" s="569"/>
      <c r="AY113" s="569"/>
      <c r="AZ113" s="569"/>
      <c r="BA113" s="569"/>
      <c r="BB113" s="569"/>
      <c r="BC113" s="569"/>
      <c r="BD113" s="569"/>
      <c r="BE113" s="569"/>
      <c r="BF113" s="569"/>
      <c r="BG113" s="569"/>
      <c r="BH113" s="569"/>
      <c r="BI113" s="569"/>
      <c r="BJ113" s="569"/>
      <c r="BK113" s="569"/>
      <c r="BL113" s="569"/>
      <c r="BM113" s="569"/>
      <c r="BN113" s="569"/>
      <c r="BO113" s="569"/>
      <c r="BP113" s="569"/>
      <c r="BQ113" s="569"/>
      <c r="BR113" s="569"/>
      <c r="BS113" s="569"/>
      <c r="BT113" s="569"/>
      <c r="BU113" s="569"/>
      <c r="BV113" s="569"/>
      <c r="BW113" s="569"/>
      <c r="BX113" s="569"/>
      <c r="BY113" s="569"/>
    </row>
    <row r="114" spans="1:77">
      <c r="A114" s="559"/>
      <c r="B114" s="559"/>
      <c r="C114" s="559"/>
      <c r="D114" s="559"/>
      <c r="E114" s="559"/>
      <c r="F114" s="559"/>
      <c r="G114" s="559"/>
      <c r="H114" s="559"/>
      <c r="I114" s="559"/>
      <c r="J114" s="559"/>
      <c r="K114" s="559"/>
      <c r="L114" s="559"/>
      <c r="M114" s="559"/>
      <c r="N114" s="559"/>
      <c r="O114" s="559"/>
      <c r="P114" s="559"/>
      <c r="Q114" s="559"/>
      <c r="R114" s="559"/>
      <c r="S114" s="559"/>
      <c r="T114" s="559"/>
      <c r="U114" s="559"/>
      <c r="V114" s="559"/>
      <c r="W114" s="559"/>
      <c r="X114" s="559"/>
      <c r="Y114" s="559"/>
      <c r="Z114" s="559"/>
      <c r="AA114" s="559"/>
      <c r="AB114" s="559"/>
      <c r="AC114" s="559"/>
      <c r="AD114" s="559"/>
      <c r="AE114" s="559"/>
      <c r="AF114" s="559"/>
      <c r="AG114" s="559"/>
      <c r="AH114" s="559"/>
      <c r="AI114" s="559"/>
      <c r="AJ114" s="569"/>
      <c r="AK114" s="569"/>
      <c r="AL114" s="569"/>
      <c r="AM114" s="569"/>
      <c r="AN114" s="569"/>
      <c r="AO114" s="569"/>
      <c r="AP114" s="569"/>
      <c r="AQ114" s="569"/>
      <c r="AR114" s="569"/>
      <c r="AS114" s="569"/>
      <c r="AT114" s="569"/>
      <c r="AU114" s="569"/>
      <c r="AV114" s="569"/>
      <c r="AW114" s="569"/>
      <c r="AX114" s="569"/>
      <c r="AY114" s="569"/>
      <c r="AZ114" s="569"/>
      <c r="BA114" s="569"/>
      <c r="BB114" s="569"/>
      <c r="BC114" s="569"/>
      <c r="BD114" s="569"/>
      <c r="BE114" s="569"/>
      <c r="BF114" s="569"/>
      <c r="BG114" s="569"/>
      <c r="BH114" s="569"/>
      <c r="BI114" s="569"/>
      <c r="BJ114" s="569"/>
      <c r="BK114" s="569"/>
      <c r="BL114" s="569"/>
      <c r="BM114" s="569"/>
      <c r="BN114" s="569"/>
      <c r="BO114" s="569"/>
      <c r="BP114" s="569"/>
      <c r="BQ114" s="569"/>
      <c r="BR114" s="569"/>
      <c r="BS114" s="569"/>
      <c r="BT114" s="569"/>
      <c r="BU114" s="569"/>
      <c r="BV114" s="569"/>
      <c r="BW114" s="569"/>
      <c r="BX114" s="569"/>
      <c r="BY114" s="569"/>
    </row>
    <row r="115" spans="1:77">
      <c r="A115" s="559"/>
      <c r="B115" s="559"/>
      <c r="C115" s="559"/>
      <c r="D115" s="559"/>
      <c r="E115" s="559"/>
      <c r="F115" s="559"/>
      <c r="G115" s="559"/>
      <c r="H115" s="559"/>
      <c r="I115" s="559"/>
      <c r="J115" s="559"/>
      <c r="K115" s="559"/>
      <c r="L115" s="559"/>
      <c r="M115" s="559"/>
      <c r="N115" s="559"/>
      <c r="O115" s="559"/>
      <c r="P115" s="559"/>
      <c r="Q115" s="559"/>
      <c r="R115" s="559"/>
      <c r="S115" s="559"/>
      <c r="T115" s="559"/>
      <c r="U115" s="559"/>
      <c r="V115" s="559"/>
      <c r="W115" s="559"/>
      <c r="X115" s="559"/>
      <c r="Y115" s="559"/>
      <c r="Z115" s="559"/>
      <c r="AA115" s="559"/>
      <c r="AB115" s="559"/>
      <c r="AC115" s="559"/>
      <c r="AD115" s="559"/>
      <c r="AE115" s="559"/>
      <c r="AF115" s="559"/>
      <c r="AG115" s="559"/>
      <c r="AH115" s="559"/>
      <c r="AI115" s="559"/>
      <c r="AJ115" s="569"/>
      <c r="AK115" s="569"/>
      <c r="AL115" s="569"/>
      <c r="AM115" s="569"/>
      <c r="AN115" s="569"/>
      <c r="AO115" s="569"/>
      <c r="AP115" s="569"/>
      <c r="AQ115" s="569"/>
      <c r="AR115" s="569"/>
      <c r="AS115" s="569"/>
      <c r="AT115" s="569"/>
      <c r="AU115" s="569"/>
      <c r="AV115" s="569"/>
      <c r="AW115" s="569"/>
      <c r="AX115" s="569"/>
      <c r="AY115" s="569"/>
      <c r="AZ115" s="569"/>
      <c r="BA115" s="569"/>
      <c r="BB115" s="569"/>
      <c r="BC115" s="569"/>
      <c r="BD115" s="569"/>
      <c r="BE115" s="569"/>
      <c r="BF115" s="569"/>
      <c r="BG115" s="569"/>
      <c r="BH115" s="569"/>
      <c r="BI115" s="569"/>
      <c r="BJ115" s="569"/>
      <c r="BK115" s="569"/>
      <c r="BL115" s="569"/>
      <c r="BM115" s="569"/>
      <c r="BN115" s="569"/>
      <c r="BO115" s="569"/>
      <c r="BP115" s="569"/>
      <c r="BQ115" s="569"/>
      <c r="BR115" s="569"/>
      <c r="BS115" s="569"/>
      <c r="BT115" s="569"/>
      <c r="BU115" s="569"/>
      <c r="BV115" s="569"/>
      <c r="BW115" s="569"/>
      <c r="BX115" s="569"/>
      <c r="BY115" s="569"/>
    </row>
    <row r="116" spans="1:77">
      <c r="A116" s="559"/>
      <c r="B116" s="559"/>
      <c r="C116" s="559"/>
      <c r="D116" s="559"/>
      <c r="E116" s="559"/>
      <c r="F116" s="559"/>
      <c r="G116" s="559"/>
      <c r="H116" s="559"/>
      <c r="I116" s="559"/>
      <c r="J116" s="559"/>
      <c r="K116" s="559"/>
      <c r="L116" s="559"/>
      <c r="M116" s="559"/>
      <c r="N116" s="559"/>
      <c r="O116" s="559"/>
      <c r="P116" s="559"/>
      <c r="Q116" s="559"/>
      <c r="R116" s="559"/>
      <c r="S116" s="559"/>
      <c r="T116" s="559"/>
      <c r="U116" s="559"/>
      <c r="V116" s="559"/>
      <c r="W116" s="559"/>
      <c r="X116" s="559"/>
      <c r="Y116" s="559"/>
      <c r="Z116" s="559"/>
      <c r="AA116" s="559"/>
      <c r="AB116" s="559"/>
      <c r="AC116" s="559"/>
      <c r="AD116" s="559"/>
      <c r="AE116" s="559"/>
      <c r="AF116" s="559"/>
      <c r="AG116" s="559"/>
      <c r="AH116" s="559"/>
      <c r="AI116" s="559"/>
      <c r="AJ116" s="569"/>
      <c r="AK116" s="569"/>
      <c r="AL116" s="569"/>
      <c r="AM116" s="569"/>
      <c r="AN116" s="569"/>
      <c r="AO116" s="569"/>
      <c r="AP116" s="569"/>
      <c r="AQ116" s="569"/>
      <c r="AR116" s="569"/>
      <c r="AS116" s="569"/>
      <c r="AT116" s="569"/>
      <c r="AU116" s="569"/>
      <c r="AV116" s="569"/>
      <c r="AW116" s="569"/>
      <c r="AX116" s="569"/>
      <c r="AY116" s="569"/>
      <c r="AZ116" s="569"/>
      <c r="BA116" s="569"/>
      <c r="BB116" s="569"/>
      <c r="BC116" s="569"/>
      <c r="BD116" s="569"/>
      <c r="BE116" s="569"/>
      <c r="BF116" s="569"/>
      <c r="BG116" s="569"/>
      <c r="BH116" s="569"/>
      <c r="BI116" s="569"/>
      <c r="BJ116" s="569"/>
      <c r="BK116" s="569"/>
      <c r="BL116" s="569"/>
      <c r="BM116" s="569"/>
      <c r="BN116" s="569"/>
      <c r="BO116" s="569"/>
      <c r="BP116" s="569"/>
      <c r="BQ116" s="569"/>
      <c r="BR116" s="569"/>
      <c r="BS116" s="569"/>
      <c r="BT116" s="569"/>
      <c r="BU116" s="569"/>
      <c r="BV116" s="569"/>
      <c r="BW116" s="569"/>
      <c r="BX116" s="569"/>
      <c r="BY116" s="569"/>
    </row>
    <row r="117" spans="1:77">
      <c r="F117" s="559"/>
      <c r="G117" s="559"/>
      <c r="H117" s="559"/>
      <c r="I117" s="559"/>
      <c r="J117" s="559"/>
      <c r="K117" s="559"/>
      <c r="L117" s="559"/>
      <c r="M117" s="559"/>
      <c r="N117" s="559"/>
      <c r="O117" s="559"/>
      <c r="P117" s="559"/>
      <c r="Q117" s="559"/>
      <c r="R117" s="559"/>
      <c r="S117" s="559"/>
      <c r="T117" s="559"/>
      <c r="U117" s="559"/>
      <c r="V117" s="559"/>
      <c r="W117" s="559"/>
      <c r="X117" s="559"/>
      <c r="Y117" s="559"/>
      <c r="Z117" s="559"/>
      <c r="AA117" s="559"/>
      <c r="AB117" s="559"/>
      <c r="AC117" s="559"/>
      <c r="AD117" s="559"/>
      <c r="AE117" s="559"/>
      <c r="AF117" s="559"/>
      <c r="AG117" s="559"/>
      <c r="AH117" s="559"/>
      <c r="AI117" s="559"/>
      <c r="AJ117" s="569"/>
      <c r="AK117" s="569"/>
      <c r="AL117" s="569"/>
      <c r="AM117" s="569"/>
      <c r="AN117" s="569"/>
      <c r="AO117" s="569"/>
      <c r="AP117" s="569"/>
      <c r="AQ117" s="569"/>
      <c r="AR117" s="569"/>
      <c r="AS117" s="569"/>
      <c r="AT117" s="569"/>
      <c r="AU117" s="569"/>
      <c r="AV117" s="569"/>
      <c r="AW117" s="569"/>
      <c r="AX117" s="569"/>
      <c r="AY117" s="569"/>
      <c r="AZ117" s="569"/>
      <c r="BA117" s="569"/>
      <c r="BB117" s="569"/>
      <c r="BC117" s="569"/>
      <c r="BD117" s="569"/>
      <c r="BE117" s="569"/>
      <c r="BF117" s="569"/>
      <c r="BG117" s="569"/>
      <c r="BH117" s="569"/>
      <c r="BI117" s="569"/>
      <c r="BJ117" s="569"/>
      <c r="BK117" s="569"/>
      <c r="BL117" s="569"/>
      <c r="BM117" s="569"/>
      <c r="BN117" s="569"/>
      <c r="BO117" s="569"/>
      <c r="BP117" s="569"/>
      <c r="BQ117" s="569"/>
      <c r="BR117" s="569"/>
      <c r="BS117" s="569"/>
      <c r="BT117" s="569"/>
      <c r="BU117" s="569"/>
      <c r="BV117" s="569"/>
      <c r="BW117" s="569"/>
      <c r="BX117" s="569"/>
      <c r="BY117" s="569"/>
    </row>
    <row r="118" spans="1:77">
      <c r="F118" s="559"/>
      <c r="G118" s="559"/>
      <c r="H118" s="559"/>
      <c r="I118" s="559"/>
      <c r="J118" s="559"/>
      <c r="K118" s="559"/>
      <c r="L118" s="559"/>
      <c r="M118" s="559"/>
      <c r="N118" s="559"/>
      <c r="O118" s="559"/>
      <c r="P118" s="559"/>
      <c r="Q118" s="559"/>
      <c r="R118" s="559"/>
      <c r="S118" s="559"/>
      <c r="T118" s="559"/>
      <c r="U118" s="559"/>
      <c r="V118" s="559"/>
      <c r="W118" s="559"/>
      <c r="X118" s="559"/>
      <c r="Y118" s="559"/>
      <c r="Z118" s="559"/>
      <c r="AA118" s="559"/>
      <c r="AB118" s="559"/>
      <c r="AC118" s="559"/>
      <c r="AD118" s="559"/>
      <c r="AE118" s="559"/>
      <c r="AF118" s="559"/>
      <c r="AG118" s="559"/>
      <c r="AH118" s="559"/>
      <c r="AI118" s="559"/>
      <c r="AJ118" s="569"/>
      <c r="AK118" s="569"/>
      <c r="AL118" s="569"/>
      <c r="AM118" s="569"/>
      <c r="AN118" s="569"/>
      <c r="AO118" s="569"/>
      <c r="AP118" s="569"/>
      <c r="AQ118" s="569"/>
      <c r="AR118" s="569"/>
      <c r="AS118" s="569"/>
      <c r="AT118" s="569"/>
      <c r="AU118" s="569"/>
      <c r="AV118" s="569"/>
      <c r="AW118" s="569"/>
      <c r="AX118" s="569"/>
      <c r="AY118" s="569"/>
      <c r="AZ118" s="569"/>
      <c r="BA118" s="569"/>
      <c r="BB118" s="569"/>
      <c r="BC118" s="569"/>
      <c r="BD118" s="569"/>
      <c r="BE118" s="569"/>
      <c r="BF118" s="569"/>
      <c r="BG118" s="569"/>
      <c r="BH118" s="569"/>
      <c r="BI118" s="569"/>
      <c r="BJ118" s="569"/>
      <c r="BK118" s="569"/>
      <c r="BL118" s="569"/>
      <c r="BM118" s="569"/>
      <c r="BN118" s="569"/>
      <c r="BO118" s="569"/>
      <c r="BP118" s="569"/>
      <c r="BQ118" s="569"/>
      <c r="BR118" s="569"/>
      <c r="BS118" s="569"/>
      <c r="BT118" s="569"/>
      <c r="BU118" s="569"/>
      <c r="BV118" s="569"/>
      <c r="BW118" s="569"/>
      <c r="BX118" s="569"/>
      <c r="BY118" s="569"/>
    </row>
    <row r="119" spans="1:77">
      <c r="F119" s="559"/>
      <c r="G119" s="559"/>
      <c r="H119" s="559"/>
      <c r="I119" s="559"/>
      <c r="J119" s="559"/>
      <c r="K119" s="559"/>
      <c r="L119" s="559"/>
      <c r="M119" s="559"/>
      <c r="N119" s="559"/>
      <c r="O119" s="559"/>
      <c r="P119" s="559"/>
      <c r="Q119" s="559"/>
      <c r="R119" s="559"/>
      <c r="S119" s="559"/>
      <c r="T119" s="559"/>
      <c r="U119" s="559"/>
      <c r="V119" s="559"/>
      <c r="W119" s="559"/>
      <c r="X119" s="559"/>
      <c r="Y119" s="559"/>
      <c r="Z119" s="559"/>
      <c r="AA119" s="559"/>
      <c r="AB119" s="559"/>
      <c r="AC119" s="559"/>
      <c r="AD119" s="559"/>
      <c r="AE119" s="559"/>
      <c r="AF119" s="559"/>
      <c r="AG119" s="559"/>
      <c r="AH119" s="559"/>
      <c r="AI119" s="559"/>
      <c r="AJ119" s="569"/>
      <c r="AK119" s="569"/>
      <c r="AL119" s="569"/>
      <c r="AM119" s="569"/>
      <c r="AN119" s="569"/>
      <c r="AO119" s="569"/>
      <c r="AP119" s="569"/>
      <c r="AQ119" s="569"/>
      <c r="AR119" s="569"/>
      <c r="AS119" s="569"/>
      <c r="AT119" s="569"/>
      <c r="AU119" s="569"/>
      <c r="AV119" s="569"/>
      <c r="AW119" s="569"/>
      <c r="AX119" s="569"/>
      <c r="AY119" s="569"/>
      <c r="AZ119" s="569"/>
      <c r="BA119" s="569"/>
      <c r="BB119" s="569"/>
      <c r="BC119" s="569"/>
      <c r="BD119" s="569"/>
      <c r="BE119" s="569"/>
      <c r="BF119" s="569"/>
      <c r="BG119" s="569"/>
      <c r="BH119" s="569"/>
      <c r="BI119" s="569"/>
      <c r="BJ119" s="569"/>
      <c r="BK119" s="569"/>
      <c r="BL119" s="569"/>
      <c r="BM119" s="569"/>
      <c r="BN119" s="569"/>
      <c r="BO119" s="569"/>
      <c r="BP119" s="569"/>
      <c r="BQ119" s="569"/>
      <c r="BR119" s="569"/>
      <c r="BS119" s="569"/>
      <c r="BT119" s="569"/>
      <c r="BU119" s="569"/>
      <c r="BV119" s="569"/>
      <c r="BW119" s="569"/>
      <c r="BX119" s="569"/>
      <c r="BY119" s="569"/>
    </row>
    <row r="120" spans="1:77">
      <c r="F120" s="559"/>
      <c r="G120" s="559"/>
      <c r="H120" s="559"/>
      <c r="I120" s="559"/>
      <c r="J120" s="559"/>
      <c r="K120" s="559"/>
      <c r="L120" s="559"/>
      <c r="M120" s="559"/>
      <c r="N120" s="559"/>
      <c r="O120" s="559"/>
      <c r="P120" s="559"/>
      <c r="Q120" s="559"/>
      <c r="R120" s="559"/>
      <c r="S120" s="559"/>
      <c r="T120" s="559"/>
      <c r="U120" s="559"/>
      <c r="V120" s="559"/>
      <c r="W120" s="559"/>
      <c r="X120" s="559"/>
      <c r="Y120" s="559"/>
      <c r="Z120" s="559"/>
      <c r="AA120" s="559"/>
      <c r="AB120" s="559"/>
      <c r="AC120" s="559"/>
      <c r="AD120" s="559"/>
      <c r="AE120" s="559"/>
      <c r="AF120" s="559"/>
      <c r="AG120" s="559"/>
      <c r="AH120" s="559"/>
      <c r="AI120" s="559"/>
      <c r="AJ120" s="569"/>
      <c r="AK120" s="569"/>
      <c r="AL120" s="569"/>
      <c r="AM120" s="569"/>
      <c r="AN120" s="569"/>
      <c r="AO120" s="569"/>
      <c r="AP120" s="569"/>
      <c r="AQ120" s="569"/>
      <c r="AR120" s="569"/>
      <c r="AS120" s="569"/>
      <c r="AT120" s="569"/>
      <c r="AU120" s="569"/>
      <c r="AV120" s="569"/>
      <c r="AW120" s="569"/>
      <c r="AX120" s="569"/>
      <c r="AY120" s="569"/>
      <c r="AZ120" s="569"/>
      <c r="BA120" s="569"/>
      <c r="BB120" s="569"/>
      <c r="BC120" s="569"/>
      <c r="BD120" s="569"/>
      <c r="BE120" s="569"/>
      <c r="BF120" s="569"/>
      <c r="BG120" s="569"/>
      <c r="BH120" s="569"/>
      <c r="BI120" s="569"/>
      <c r="BJ120" s="569"/>
      <c r="BK120" s="569"/>
      <c r="BL120" s="569"/>
      <c r="BM120" s="569"/>
      <c r="BN120" s="569"/>
      <c r="BO120" s="569"/>
      <c r="BP120" s="569"/>
      <c r="BQ120" s="569"/>
      <c r="BR120" s="569"/>
      <c r="BS120" s="569"/>
      <c r="BT120" s="569"/>
      <c r="BU120" s="569"/>
      <c r="BV120" s="569"/>
      <c r="BW120" s="569"/>
      <c r="BX120" s="569"/>
      <c r="BY120" s="569"/>
    </row>
    <row r="121" spans="1:77">
      <c r="F121" s="559"/>
      <c r="G121" s="559"/>
      <c r="H121" s="559"/>
      <c r="I121" s="559"/>
      <c r="J121" s="559"/>
      <c r="K121" s="559"/>
      <c r="L121" s="559"/>
      <c r="M121" s="559"/>
      <c r="N121" s="559"/>
      <c r="O121" s="559"/>
      <c r="P121" s="559"/>
      <c r="Q121" s="559"/>
      <c r="R121" s="559"/>
      <c r="S121" s="559"/>
      <c r="T121" s="559"/>
      <c r="U121" s="559"/>
      <c r="V121" s="559"/>
      <c r="W121" s="559"/>
      <c r="X121" s="559"/>
      <c r="Y121" s="559"/>
      <c r="Z121" s="559"/>
      <c r="AA121" s="559"/>
      <c r="AB121" s="559"/>
      <c r="AC121" s="559"/>
      <c r="AD121" s="559"/>
      <c r="AE121" s="559"/>
      <c r="AF121" s="559"/>
      <c r="AG121" s="559"/>
      <c r="AH121" s="559"/>
      <c r="AI121" s="559"/>
      <c r="AJ121" s="569"/>
      <c r="AK121" s="569"/>
      <c r="AL121" s="569"/>
      <c r="AM121" s="569"/>
      <c r="AN121" s="569"/>
      <c r="AO121" s="569"/>
      <c r="AP121" s="569"/>
      <c r="AQ121" s="569"/>
      <c r="AR121" s="569"/>
      <c r="AS121" s="569"/>
      <c r="AT121" s="569"/>
      <c r="AU121" s="569"/>
      <c r="AV121" s="569"/>
      <c r="AW121" s="569"/>
      <c r="AX121" s="569"/>
      <c r="AY121" s="569"/>
      <c r="AZ121" s="569"/>
      <c r="BA121" s="569"/>
      <c r="BB121" s="569"/>
      <c r="BC121" s="569"/>
      <c r="BD121" s="569"/>
      <c r="BE121" s="569"/>
      <c r="BF121" s="569"/>
      <c r="BG121" s="569"/>
      <c r="BH121" s="569"/>
      <c r="BI121" s="569"/>
      <c r="BJ121" s="569"/>
      <c r="BK121" s="569"/>
      <c r="BL121" s="569"/>
      <c r="BM121" s="569"/>
      <c r="BN121" s="569"/>
      <c r="BO121" s="569"/>
      <c r="BP121" s="569"/>
      <c r="BQ121" s="569"/>
      <c r="BR121" s="569"/>
      <c r="BS121" s="569"/>
      <c r="BT121" s="569"/>
      <c r="BU121" s="569"/>
      <c r="BV121" s="569"/>
      <c r="BW121" s="569"/>
      <c r="BX121" s="569"/>
      <c r="BY121" s="569"/>
    </row>
    <row r="122" spans="1:77">
      <c r="F122" s="559"/>
      <c r="G122" s="559"/>
      <c r="H122" s="559"/>
      <c r="I122" s="559"/>
      <c r="J122" s="559"/>
      <c r="K122" s="559"/>
      <c r="L122" s="559"/>
      <c r="M122" s="559"/>
      <c r="N122" s="559"/>
      <c r="O122" s="559"/>
      <c r="P122" s="559"/>
      <c r="Q122" s="559"/>
      <c r="R122" s="559"/>
      <c r="S122" s="559"/>
      <c r="T122" s="559"/>
      <c r="U122" s="559"/>
      <c r="V122" s="559"/>
      <c r="W122" s="559"/>
      <c r="X122" s="559"/>
      <c r="Y122" s="559"/>
      <c r="Z122" s="559"/>
      <c r="AA122" s="559"/>
      <c r="AB122" s="559"/>
      <c r="AC122" s="559"/>
      <c r="AD122" s="559"/>
      <c r="AE122" s="559"/>
      <c r="AF122" s="559"/>
      <c r="AG122" s="559"/>
      <c r="AH122" s="559"/>
      <c r="AI122" s="559"/>
      <c r="AJ122" s="569"/>
      <c r="AK122" s="569"/>
      <c r="AL122" s="569"/>
      <c r="AM122" s="569"/>
      <c r="AN122" s="569"/>
      <c r="AO122" s="569"/>
      <c r="AP122" s="569"/>
      <c r="AQ122" s="569"/>
      <c r="AR122" s="569"/>
      <c r="AS122" s="569"/>
      <c r="AT122" s="569"/>
      <c r="AU122" s="569"/>
      <c r="AV122" s="569"/>
      <c r="AW122" s="569"/>
      <c r="AX122" s="569"/>
      <c r="AY122" s="569"/>
      <c r="AZ122" s="569"/>
      <c r="BA122" s="569"/>
      <c r="BB122" s="569"/>
      <c r="BC122" s="569"/>
      <c r="BD122" s="569"/>
      <c r="BE122" s="569"/>
      <c r="BF122" s="569"/>
      <c r="BG122" s="569"/>
      <c r="BH122" s="569"/>
      <c r="BI122" s="569"/>
      <c r="BJ122" s="569"/>
      <c r="BK122" s="569"/>
      <c r="BL122" s="569"/>
      <c r="BM122" s="569"/>
      <c r="BN122" s="569"/>
      <c r="BO122" s="569"/>
      <c r="BP122" s="569"/>
      <c r="BQ122" s="569"/>
      <c r="BR122" s="569"/>
      <c r="BS122" s="569"/>
      <c r="BT122" s="569"/>
      <c r="BU122" s="569"/>
      <c r="BV122" s="569"/>
      <c r="BW122" s="569"/>
      <c r="BX122" s="569"/>
      <c r="BY122" s="569"/>
    </row>
    <row r="123" spans="1:77">
      <c r="F123" s="559"/>
      <c r="G123" s="559"/>
      <c r="H123" s="559"/>
      <c r="I123" s="559"/>
      <c r="J123" s="559"/>
      <c r="K123" s="559"/>
      <c r="L123" s="559"/>
      <c r="M123" s="559"/>
      <c r="N123" s="559"/>
      <c r="O123" s="559"/>
      <c r="P123" s="559"/>
      <c r="Q123" s="559"/>
      <c r="R123" s="559"/>
      <c r="S123" s="559"/>
      <c r="T123" s="559"/>
      <c r="U123" s="559"/>
      <c r="V123" s="559"/>
      <c r="W123" s="559"/>
      <c r="X123" s="559"/>
      <c r="Y123" s="559"/>
      <c r="Z123" s="559"/>
      <c r="AA123" s="559"/>
      <c r="AB123" s="559"/>
      <c r="AC123" s="559"/>
      <c r="AD123" s="559"/>
      <c r="AE123" s="559"/>
      <c r="AF123" s="559"/>
      <c r="AG123" s="559"/>
      <c r="AH123" s="559"/>
      <c r="AI123" s="559"/>
      <c r="AJ123" s="569"/>
      <c r="AK123" s="569"/>
      <c r="AL123" s="569"/>
      <c r="AM123" s="569"/>
      <c r="AN123" s="569"/>
      <c r="AO123" s="569"/>
      <c r="AP123" s="569"/>
      <c r="AQ123" s="569"/>
      <c r="AR123" s="569"/>
      <c r="AS123" s="569"/>
      <c r="AT123" s="569"/>
      <c r="AU123" s="569"/>
      <c r="AV123" s="569"/>
      <c r="AW123" s="569"/>
      <c r="AX123" s="569"/>
      <c r="AY123" s="569"/>
      <c r="AZ123" s="569"/>
      <c r="BA123" s="569"/>
      <c r="BB123" s="569"/>
      <c r="BC123" s="569"/>
      <c r="BD123" s="569"/>
      <c r="BE123" s="569"/>
      <c r="BF123" s="569"/>
      <c r="BG123" s="569"/>
      <c r="BH123" s="569"/>
      <c r="BI123" s="569"/>
      <c r="BJ123" s="569"/>
      <c r="BK123" s="569"/>
      <c r="BL123" s="569"/>
      <c r="BM123" s="569"/>
      <c r="BN123" s="569"/>
      <c r="BO123" s="569"/>
      <c r="BP123" s="569"/>
      <c r="BQ123" s="569"/>
      <c r="BR123" s="569"/>
      <c r="BS123" s="569"/>
      <c r="BT123" s="569"/>
      <c r="BU123" s="569"/>
      <c r="BV123" s="569"/>
      <c r="BW123" s="569"/>
      <c r="BX123" s="569"/>
      <c r="BY123" s="569"/>
    </row>
    <row r="124" spans="1:77">
      <c r="F124" s="559"/>
      <c r="G124" s="559"/>
      <c r="H124" s="559"/>
      <c r="I124" s="559"/>
      <c r="J124" s="559"/>
      <c r="K124" s="559"/>
      <c r="L124" s="559"/>
      <c r="M124" s="559"/>
      <c r="N124" s="559"/>
      <c r="O124" s="559"/>
      <c r="P124" s="559"/>
      <c r="Q124" s="559"/>
      <c r="R124" s="559"/>
      <c r="S124" s="559"/>
      <c r="T124" s="559"/>
      <c r="U124" s="559"/>
      <c r="V124" s="559"/>
      <c r="W124" s="559"/>
      <c r="X124" s="559"/>
      <c r="Y124" s="559"/>
      <c r="Z124" s="559"/>
      <c r="AA124" s="559"/>
      <c r="AB124" s="559"/>
      <c r="AC124" s="559"/>
      <c r="AD124" s="559"/>
      <c r="AE124" s="559"/>
      <c r="AF124" s="559"/>
      <c r="AG124" s="559"/>
      <c r="AH124" s="559"/>
      <c r="AI124" s="559"/>
      <c r="AJ124" s="569"/>
      <c r="AK124" s="569"/>
      <c r="AL124" s="569"/>
      <c r="AM124" s="569"/>
      <c r="AN124" s="569"/>
      <c r="AO124" s="569"/>
      <c r="AP124" s="569"/>
      <c r="AQ124" s="569"/>
      <c r="AR124" s="569"/>
      <c r="AS124" s="569"/>
      <c r="AT124" s="569"/>
      <c r="AU124" s="569"/>
      <c r="AV124" s="569"/>
      <c r="AW124" s="569"/>
      <c r="AX124" s="569"/>
      <c r="AY124" s="569"/>
      <c r="AZ124" s="569"/>
      <c r="BA124" s="569"/>
      <c r="BB124" s="569"/>
      <c r="BC124" s="569"/>
      <c r="BD124" s="569"/>
      <c r="BE124" s="569"/>
      <c r="BF124" s="569"/>
      <c r="BG124" s="569"/>
      <c r="BH124" s="569"/>
      <c r="BI124" s="569"/>
      <c r="BJ124" s="569"/>
      <c r="BK124" s="569"/>
      <c r="BL124" s="569"/>
      <c r="BM124" s="569"/>
      <c r="BN124" s="569"/>
      <c r="BO124" s="569"/>
      <c r="BP124" s="569"/>
      <c r="BQ124" s="569"/>
      <c r="BR124" s="569"/>
      <c r="BS124" s="569"/>
      <c r="BT124" s="569"/>
      <c r="BU124" s="569"/>
      <c r="BV124" s="569"/>
      <c r="BW124" s="569"/>
      <c r="BX124" s="569"/>
      <c r="BY124" s="569"/>
    </row>
    <row r="125" spans="1:77">
      <c r="F125" s="559"/>
      <c r="G125" s="559"/>
      <c r="H125" s="559"/>
      <c r="I125" s="559"/>
      <c r="J125" s="559"/>
      <c r="K125" s="559"/>
      <c r="L125" s="559"/>
      <c r="M125" s="559"/>
      <c r="N125" s="559"/>
      <c r="O125" s="559"/>
      <c r="P125" s="559"/>
      <c r="Q125" s="559"/>
      <c r="R125" s="559"/>
      <c r="S125" s="559"/>
      <c r="T125" s="559"/>
      <c r="U125" s="559"/>
      <c r="V125" s="559"/>
      <c r="W125" s="559"/>
      <c r="X125" s="559"/>
      <c r="Y125" s="559"/>
      <c r="Z125" s="559"/>
      <c r="AA125" s="559"/>
      <c r="AB125" s="559"/>
      <c r="AC125" s="559"/>
      <c r="AD125" s="559"/>
      <c r="AE125" s="559"/>
      <c r="AF125" s="559"/>
      <c r="AG125" s="559"/>
      <c r="AH125" s="559"/>
      <c r="AI125" s="559"/>
      <c r="AJ125" s="569"/>
      <c r="AK125" s="569"/>
      <c r="AL125" s="569"/>
      <c r="AM125" s="569"/>
      <c r="AN125" s="569"/>
      <c r="AO125" s="569"/>
      <c r="AP125" s="569"/>
      <c r="AQ125" s="569"/>
      <c r="AR125" s="569"/>
      <c r="AS125" s="569"/>
      <c r="AT125" s="569"/>
      <c r="AU125" s="569"/>
      <c r="AV125" s="569"/>
      <c r="AW125" s="569"/>
      <c r="AX125" s="569"/>
      <c r="AY125" s="569"/>
      <c r="AZ125" s="569"/>
      <c r="BA125" s="569"/>
      <c r="BB125" s="569"/>
      <c r="BC125" s="569"/>
      <c r="BD125" s="569"/>
      <c r="BE125" s="569"/>
      <c r="BF125" s="569"/>
      <c r="BG125" s="569"/>
      <c r="BH125" s="569"/>
      <c r="BI125" s="569"/>
      <c r="BJ125" s="569"/>
      <c r="BK125" s="569"/>
      <c r="BL125" s="569"/>
      <c r="BM125" s="569"/>
      <c r="BN125" s="569"/>
      <c r="BO125" s="569"/>
      <c r="BP125" s="569"/>
      <c r="BQ125" s="569"/>
      <c r="BR125" s="569"/>
      <c r="BS125" s="569"/>
      <c r="BT125" s="569"/>
      <c r="BU125" s="569"/>
      <c r="BV125" s="569"/>
      <c r="BW125" s="569"/>
      <c r="BX125" s="569"/>
      <c r="BY125" s="569"/>
    </row>
    <row r="126" spans="1:77">
      <c r="F126" s="559"/>
      <c r="G126" s="559"/>
      <c r="H126" s="559"/>
      <c r="I126" s="559"/>
      <c r="J126" s="559"/>
      <c r="K126" s="559"/>
      <c r="L126" s="559"/>
      <c r="M126" s="559"/>
      <c r="N126" s="559"/>
      <c r="O126" s="559"/>
      <c r="P126" s="559"/>
      <c r="Q126" s="559"/>
      <c r="R126" s="559"/>
      <c r="S126" s="559"/>
      <c r="T126" s="559"/>
      <c r="U126" s="559"/>
      <c r="V126" s="559"/>
      <c r="W126" s="559"/>
      <c r="X126" s="559"/>
      <c r="Y126" s="559"/>
      <c r="Z126" s="559"/>
      <c r="AA126" s="559"/>
      <c r="AB126" s="559"/>
      <c r="AC126" s="559"/>
      <c r="AD126" s="559"/>
      <c r="AE126" s="559"/>
      <c r="AF126" s="559"/>
      <c r="AG126" s="559"/>
      <c r="AH126" s="559"/>
      <c r="AI126" s="559"/>
      <c r="AJ126" s="569"/>
      <c r="AK126" s="569"/>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row>
    <row r="127" spans="1:77">
      <c r="F127" s="559"/>
      <c r="G127" s="559"/>
      <c r="H127" s="559"/>
      <c r="I127" s="559"/>
      <c r="J127" s="559"/>
      <c r="K127" s="559"/>
      <c r="L127" s="559"/>
      <c r="M127" s="559"/>
      <c r="N127" s="559"/>
      <c r="O127" s="559"/>
      <c r="P127" s="559"/>
      <c r="Q127" s="559"/>
      <c r="R127" s="559"/>
      <c r="S127" s="559"/>
      <c r="T127" s="559"/>
      <c r="U127" s="559"/>
      <c r="V127" s="559"/>
      <c r="W127" s="559"/>
      <c r="X127" s="559"/>
      <c r="Y127" s="559"/>
      <c r="Z127" s="559"/>
      <c r="AA127" s="559"/>
      <c r="AB127" s="559"/>
      <c r="AC127" s="559"/>
      <c r="AD127" s="559"/>
      <c r="AE127" s="559"/>
      <c r="AF127" s="559"/>
      <c r="AG127" s="559"/>
      <c r="AH127" s="559"/>
      <c r="AI127" s="559"/>
      <c r="AJ127" s="569"/>
      <c r="AK127" s="569"/>
      <c r="AL127" s="569"/>
      <c r="AM127" s="569"/>
      <c r="AN127" s="569"/>
      <c r="AO127" s="569"/>
      <c r="AP127" s="569"/>
      <c r="AQ127" s="569"/>
      <c r="AR127" s="569"/>
      <c r="AS127" s="569"/>
      <c r="AT127" s="569"/>
      <c r="AU127" s="569"/>
      <c r="AV127" s="569"/>
      <c r="AW127" s="569"/>
      <c r="AX127" s="569"/>
      <c r="AY127" s="569"/>
      <c r="AZ127" s="569"/>
      <c r="BA127" s="569"/>
      <c r="BB127" s="569"/>
      <c r="BC127" s="569"/>
      <c r="BD127" s="569"/>
      <c r="BE127" s="569"/>
      <c r="BF127" s="569"/>
      <c r="BG127" s="569"/>
      <c r="BH127" s="569"/>
      <c r="BI127" s="569"/>
      <c r="BJ127" s="569"/>
      <c r="BK127" s="569"/>
      <c r="BL127" s="569"/>
      <c r="BM127" s="569"/>
      <c r="BN127" s="569"/>
      <c r="BO127" s="569"/>
      <c r="BP127" s="569"/>
      <c r="BQ127" s="569"/>
      <c r="BR127" s="569"/>
      <c r="BS127" s="569"/>
      <c r="BT127" s="569"/>
      <c r="BU127" s="569"/>
      <c r="BV127" s="569"/>
      <c r="BW127" s="569"/>
      <c r="BX127" s="569"/>
      <c r="BY127" s="569"/>
    </row>
    <row r="128" spans="1:77">
      <c r="F128" s="559"/>
      <c r="G128" s="559"/>
      <c r="H128" s="559"/>
      <c r="I128" s="559"/>
      <c r="J128" s="559"/>
      <c r="K128" s="559"/>
      <c r="L128" s="559"/>
      <c r="M128" s="559"/>
      <c r="N128" s="559"/>
      <c r="O128" s="559"/>
      <c r="P128" s="559"/>
      <c r="Q128" s="559"/>
      <c r="R128" s="559"/>
      <c r="S128" s="559"/>
      <c r="T128" s="559"/>
      <c r="U128" s="559"/>
      <c r="V128" s="559"/>
      <c r="W128" s="559"/>
      <c r="X128" s="559"/>
      <c r="Y128" s="559"/>
      <c r="Z128" s="559"/>
      <c r="AA128" s="559"/>
      <c r="AB128" s="559"/>
      <c r="AC128" s="559"/>
      <c r="AD128" s="559"/>
      <c r="AE128" s="559"/>
      <c r="AF128" s="559"/>
      <c r="AG128" s="559"/>
      <c r="AH128" s="559"/>
      <c r="AI128" s="559"/>
      <c r="AJ128" s="569"/>
      <c r="AK128" s="569"/>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F128" s="569"/>
      <c r="BG128" s="569"/>
      <c r="BH128" s="569"/>
      <c r="BI128" s="569"/>
      <c r="BJ128" s="569"/>
      <c r="BK128" s="569"/>
      <c r="BL128" s="569"/>
      <c r="BM128" s="569"/>
      <c r="BN128" s="569"/>
      <c r="BO128" s="569"/>
      <c r="BP128" s="569"/>
      <c r="BQ128" s="569"/>
      <c r="BR128" s="569"/>
      <c r="BS128" s="569"/>
      <c r="BT128" s="569"/>
      <c r="BU128" s="569"/>
      <c r="BV128" s="569"/>
      <c r="BW128" s="569"/>
      <c r="BX128" s="569"/>
      <c r="BY128" s="569"/>
    </row>
    <row r="129" spans="6:77">
      <c r="F129" s="559"/>
      <c r="G129" s="559"/>
      <c r="H129" s="559"/>
      <c r="I129" s="559"/>
      <c r="J129" s="559"/>
      <c r="K129" s="559"/>
      <c r="L129" s="559"/>
      <c r="M129" s="559"/>
      <c r="N129" s="559"/>
      <c r="O129" s="559"/>
      <c r="P129" s="559"/>
      <c r="Q129" s="559"/>
      <c r="R129" s="559"/>
      <c r="S129" s="559"/>
      <c r="T129" s="559"/>
      <c r="U129" s="559"/>
      <c r="V129" s="559"/>
      <c r="W129" s="559"/>
      <c r="X129" s="559"/>
      <c r="Y129" s="559"/>
      <c r="Z129" s="559"/>
      <c r="AA129" s="559"/>
      <c r="AB129" s="559"/>
      <c r="AC129" s="559"/>
      <c r="AD129" s="559"/>
      <c r="AE129" s="559"/>
      <c r="AF129" s="559"/>
      <c r="AG129" s="559"/>
      <c r="AH129" s="559"/>
      <c r="AI129" s="559"/>
      <c r="AJ129" s="569"/>
      <c r="AK129" s="569"/>
      <c r="AL129" s="569"/>
      <c r="AM129" s="569"/>
      <c r="AN129" s="569"/>
      <c r="AO129" s="569"/>
      <c r="AP129" s="569"/>
      <c r="AQ129" s="569"/>
      <c r="AR129" s="569"/>
      <c r="AS129" s="569"/>
      <c r="AT129" s="569"/>
      <c r="AU129" s="569"/>
      <c r="AV129" s="569"/>
      <c r="AW129" s="569"/>
      <c r="AX129" s="569"/>
      <c r="AY129" s="569"/>
      <c r="AZ129" s="569"/>
      <c r="BA129" s="569"/>
      <c r="BB129" s="569"/>
      <c r="BC129" s="569"/>
      <c r="BD129" s="569"/>
      <c r="BE129" s="569"/>
      <c r="BF129" s="569"/>
      <c r="BG129" s="569"/>
      <c r="BH129" s="569"/>
      <c r="BI129" s="569"/>
      <c r="BJ129" s="569"/>
      <c r="BK129" s="569"/>
      <c r="BL129" s="569"/>
      <c r="BM129" s="569"/>
      <c r="BN129" s="569"/>
      <c r="BO129" s="569"/>
      <c r="BP129" s="569"/>
      <c r="BQ129" s="569"/>
      <c r="BR129" s="569"/>
      <c r="BS129" s="569"/>
      <c r="BT129" s="569"/>
      <c r="BU129" s="569"/>
      <c r="BV129" s="569"/>
      <c r="BW129" s="569"/>
      <c r="BX129" s="569"/>
      <c r="BY129" s="569"/>
    </row>
    <row r="130" spans="6:77">
      <c r="F130" s="559"/>
      <c r="G130" s="559"/>
      <c r="H130" s="559"/>
      <c r="I130" s="559"/>
      <c r="J130" s="559"/>
      <c r="K130" s="559"/>
      <c r="L130" s="559"/>
      <c r="M130" s="559"/>
      <c r="N130" s="559"/>
      <c r="O130" s="559"/>
      <c r="P130" s="559"/>
      <c r="Q130" s="559"/>
      <c r="R130" s="559"/>
      <c r="S130" s="559"/>
      <c r="T130" s="559"/>
      <c r="U130" s="559"/>
      <c r="V130" s="559"/>
      <c r="W130" s="559"/>
      <c r="X130" s="559"/>
      <c r="Y130" s="559"/>
      <c r="Z130" s="559"/>
      <c r="AA130" s="559"/>
      <c r="AB130" s="559"/>
      <c r="AC130" s="559"/>
      <c r="AD130" s="559"/>
      <c r="AE130" s="559"/>
      <c r="AF130" s="559"/>
      <c r="AG130" s="559"/>
      <c r="AH130" s="559"/>
      <c r="AI130" s="559"/>
      <c r="AJ130" s="569"/>
      <c r="AK130" s="569"/>
      <c r="AL130" s="569"/>
      <c r="AM130" s="569"/>
      <c r="AN130" s="569"/>
      <c r="AO130" s="569"/>
      <c r="AP130" s="569"/>
      <c r="AQ130" s="569"/>
      <c r="AR130" s="569"/>
      <c r="AS130" s="569"/>
      <c r="AT130" s="569"/>
      <c r="AU130" s="569"/>
      <c r="AV130" s="569"/>
      <c r="AW130" s="569"/>
      <c r="AX130" s="569"/>
      <c r="AY130" s="569"/>
      <c r="AZ130" s="569"/>
      <c r="BA130" s="569"/>
      <c r="BB130" s="569"/>
      <c r="BC130" s="569"/>
      <c r="BD130" s="569"/>
      <c r="BE130" s="569"/>
      <c r="BF130" s="569"/>
      <c r="BG130" s="569"/>
      <c r="BH130" s="569"/>
      <c r="BI130" s="569"/>
      <c r="BJ130" s="569"/>
      <c r="BK130" s="569"/>
      <c r="BL130" s="569"/>
      <c r="BM130" s="569"/>
      <c r="BN130" s="569"/>
      <c r="BO130" s="569"/>
      <c r="BP130" s="569"/>
      <c r="BQ130" s="569"/>
      <c r="BR130" s="569"/>
      <c r="BS130" s="569"/>
      <c r="BT130" s="569"/>
      <c r="BU130" s="569"/>
      <c r="BV130" s="569"/>
      <c r="BW130" s="569"/>
      <c r="BX130" s="569"/>
      <c r="BY130" s="569"/>
    </row>
    <row r="131" spans="6:77">
      <c r="F131" s="559"/>
      <c r="G131" s="559"/>
      <c r="H131" s="559"/>
      <c r="I131" s="559"/>
      <c r="J131" s="559"/>
      <c r="K131" s="559"/>
      <c r="L131" s="559"/>
      <c r="M131" s="559"/>
      <c r="N131" s="559"/>
      <c r="O131" s="559"/>
      <c r="P131" s="559"/>
      <c r="Q131" s="559"/>
      <c r="R131" s="559"/>
      <c r="S131" s="559"/>
      <c r="T131" s="559"/>
      <c r="U131" s="559"/>
      <c r="V131" s="559"/>
      <c r="W131" s="559"/>
      <c r="X131" s="559"/>
      <c r="Y131" s="559"/>
      <c r="Z131" s="559"/>
      <c r="AA131" s="559"/>
      <c r="AB131" s="559"/>
      <c r="AC131" s="559"/>
      <c r="AD131" s="559"/>
      <c r="AE131" s="559"/>
      <c r="AF131" s="559"/>
      <c r="AG131" s="559"/>
      <c r="AH131" s="559"/>
      <c r="AI131" s="559"/>
      <c r="AJ131" s="569"/>
      <c r="AK131" s="569"/>
      <c r="AL131" s="569"/>
      <c r="AM131" s="569"/>
      <c r="AN131" s="569"/>
      <c r="AO131" s="569"/>
      <c r="AP131" s="569"/>
      <c r="AQ131" s="569"/>
      <c r="AR131" s="569"/>
      <c r="AS131" s="569"/>
      <c r="AT131" s="569"/>
      <c r="AU131" s="569"/>
      <c r="AV131" s="569"/>
      <c r="AW131" s="569"/>
      <c r="AX131" s="569"/>
      <c r="AY131" s="569"/>
      <c r="AZ131" s="569"/>
      <c r="BA131" s="569"/>
      <c r="BB131" s="569"/>
      <c r="BC131" s="569"/>
      <c r="BD131" s="569"/>
      <c r="BE131" s="569"/>
      <c r="BF131" s="569"/>
      <c r="BG131" s="569"/>
      <c r="BH131" s="569"/>
      <c r="BI131" s="569"/>
      <c r="BJ131" s="569"/>
      <c r="BK131" s="569"/>
      <c r="BL131" s="569"/>
      <c r="BM131" s="569"/>
      <c r="BN131" s="569"/>
      <c r="BO131" s="569"/>
      <c r="BP131" s="569"/>
      <c r="BQ131" s="569"/>
      <c r="BR131" s="569"/>
      <c r="BS131" s="569"/>
      <c r="BT131" s="569"/>
      <c r="BU131" s="569"/>
      <c r="BV131" s="569"/>
      <c r="BW131" s="569"/>
      <c r="BX131" s="569"/>
      <c r="BY131" s="569"/>
    </row>
    <row r="132" spans="6:77">
      <c r="F132" s="559"/>
      <c r="G132" s="559"/>
      <c r="H132" s="559"/>
      <c r="I132" s="559"/>
      <c r="J132" s="559"/>
      <c r="K132" s="559"/>
      <c r="L132" s="559"/>
      <c r="M132" s="559"/>
      <c r="N132" s="559"/>
      <c r="O132" s="559"/>
      <c r="P132" s="559"/>
      <c r="Q132" s="559"/>
      <c r="R132" s="559"/>
      <c r="S132" s="559"/>
      <c r="T132" s="559"/>
      <c r="U132" s="559"/>
      <c r="V132" s="559"/>
      <c r="W132" s="559"/>
      <c r="X132" s="559"/>
      <c r="Y132" s="559"/>
      <c r="Z132" s="559"/>
      <c r="AA132" s="559"/>
      <c r="AB132" s="559"/>
      <c r="AC132" s="559"/>
      <c r="AD132" s="559"/>
      <c r="AE132" s="559"/>
      <c r="AF132" s="559"/>
      <c r="AG132" s="559"/>
      <c r="AH132" s="559"/>
      <c r="AI132" s="559"/>
      <c r="AJ132" s="569"/>
      <c r="AK132" s="569"/>
      <c r="AL132" s="569"/>
      <c r="AM132" s="569"/>
      <c r="AN132" s="569"/>
      <c r="AO132" s="569"/>
      <c r="AP132" s="569"/>
      <c r="AQ132" s="569"/>
      <c r="AR132" s="569"/>
      <c r="AS132" s="569"/>
      <c r="AT132" s="569"/>
      <c r="AU132" s="569"/>
      <c r="AV132" s="569"/>
      <c r="AW132" s="569"/>
      <c r="AX132" s="569"/>
      <c r="AY132" s="569"/>
      <c r="AZ132" s="569"/>
      <c r="BA132" s="569"/>
      <c r="BB132" s="569"/>
      <c r="BC132" s="569"/>
      <c r="BD132" s="569"/>
      <c r="BE132" s="569"/>
      <c r="BF132" s="569"/>
      <c r="BG132" s="569"/>
      <c r="BH132" s="569"/>
      <c r="BI132" s="569"/>
      <c r="BJ132" s="569"/>
      <c r="BK132" s="569"/>
      <c r="BL132" s="569"/>
      <c r="BM132" s="569"/>
      <c r="BN132" s="569"/>
      <c r="BO132" s="569"/>
      <c r="BP132" s="569"/>
      <c r="BQ132" s="569"/>
      <c r="BR132" s="569"/>
      <c r="BS132" s="569"/>
      <c r="BT132" s="569"/>
      <c r="BU132" s="569"/>
      <c r="BV132" s="569"/>
      <c r="BW132" s="569"/>
      <c r="BX132" s="569"/>
      <c r="BY132" s="569"/>
    </row>
    <row r="133" spans="6:77">
      <c r="F133" s="559"/>
      <c r="G133" s="559"/>
      <c r="H133" s="559"/>
      <c r="I133" s="559"/>
      <c r="J133" s="559"/>
      <c r="K133" s="559"/>
      <c r="L133" s="559"/>
      <c r="M133" s="559"/>
      <c r="N133" s="559"/>
      <c r="O133" s="559"/>
      <c r="P133" s="559"/>
      <c r="Q133" s="559"/>
      <c r="R133" s="559"/>
      <c r="S133" s="559"/>
      <c r="T133" s="559"/>
      <c r="U133" s="559"/>
      <c r="V133" s="559"/>
      <c r="W133" s="559"/>
      <c r="X133" s="559"/>
      <c r="Y133" s="559"/>
      <c r="Z133" s="559"/>
      <c r="AA133" s="559"/>
      <c r="AB133" s="559"/>
      <c r="AC133" s="559"/>
      <c r="AD133" s="559"/>
      <c r="AE133" s="559"/>
      <c r="AF133" s="559"/>
      <c r="AG133" s="559"/>
      <c r="AH133" s="559"/>
      <c r="AI133" s="559"/>
      <c r="AJ133" s="569"/>
      <c r="AK133" s="569"/>
      <c r="AL133" s="569"/>
      <c r="AM133" s="569"/>
      <c r="AN133" s="569"/>
      <c r="AO133" s="569"/>
      <c r="AP133" s="569"/>
      <c r="AQ133" s="569"/>
      <c r="AR133" s="569"/>
      <c r="AS133" s="569"/>
      <c r="AT133" s="569"/>
      <c r="AU133" s="569"/>
      <c r="AV133" s="569"/>
      <c r="AW133" s="569"/>
      <c r="AX133" s="569"/>
      <c r="AY133" s="569"/>
      <c r="AZ133" s="569"/>
      <c r="BA133" s="569"/>
      <c r="BB133" s="569"/>
      <c r="BC133" s="569"/>
      <c r="BD133" s="569"/>
      <c r="BE133" s="569"/>
      <c r="BF133" s="569"/>
      <c r="BG133" s="569"/>
      <c r="BH133" s="569"/>
      <c r="BI133" s="569"/>
      <c r="BJ133" s="569"/>
      <c r="BK133" s="569"/>
      <c r="BL133" s="569"/>
      <c r="BM133" s="569"/>
      <c r="BN133" s="569"/>
      <c r="BO133" s="569"/>
      <c r="BP133" s="569"/>
      <c r="BQ133" s="569"/>
      <c r="BR133" s="569"/>
      <c r="BS133" s="569"/>
      <c r="BT133" s="569"/>
      <c r="BU133" s="569"/>
      <c r="BV133" s="569"/>
      <c r="BW133" s="569"/>
      <c r="BX133" s="569"/>
      <c r="BY133" s="569"/>
    </row>
    <row r="134" spans="6:77">
      <c r="F134" s="559"/>
      <c r="G134" s="559"/>
      <c r="H134" s="559"/>
      <c r="I134" s="559"/>
      <c r="J134" s="559"/>
      <c r="K134" s="559"/>
      <c r="L134" s="559"/>
      <c r="M134" s="559"/>
      <c r="N134" s="559"/>
      <c r="O134" s="559"/>
      <c r="P134" s="559"/>
      <c r="Q134" s="559"/>
      <c r="R134" s="559"/>
      <c r="S134" s="559"/>
      <c r="T134" s="559"/>
      <c r="U134" s="559"/>
      <c r="V134" s="559"/>
      <c r="W134" s="559"/>
      <c r="X134" s="559"/>
      <c r="Y134" s="559"/>
      <c r="Z134" s="559"/>
      <c r="AA134" s="559"/>
      <c r="AB134" s="559"/>
      <c r="AC134" s="559"/>
      <c r="AD134" s="559"/>
      <c r="AE134" s="559"/>
      <c r="AF134" s="559"/>
      <c r="AG134" s="559"/>
      <c r="AH134" s="559"/>
      <c r="AI134" s="559"/>
      <c r="AJ134" s="569"/>
      <c r="AK134" s="569"/>
      <c r="AL134" s="569"/>
      <c r="AM134" s="569"/>
      <c r="AN134" s="569"/>
      <c r="AO134" s="569"/>
      <c r="AP134" s="569"/>
      <c r="AQ134" s="569"/>
      <c r="AR134" s="569"/>
      <c r="AS134" s="569"/>
      <c r="AT134" s="569"/>
      <c r="AU134" s="569"/>
      <c r="AV134" s="569"/>
      <c r="AW134" s="569"/>
      <c r="AX134" s="569"/>
      <c r="AY134" s="569"/>
      <c r="AZ134" s="569"/>
      <c r="BA134" s="569"/>
      <c r="BB134" s="569"/>
      <c r="BC134" s="569"/>
      <c r="BD134" s="569"/>
      <c r="BE134" s="569"/>
      <c r="BF134" s="569"/>
      <c r="BG134" s="569"/>
      <c r="BH134" s="569"/>
      <c r="BI134" s="569"/>
      <c r="BJ134" s="569"/>
      <c r="BK134" s="569"/>
      <c r="BL134" s="569"/>
      <c r="BM134" s="569"/>
      <c r="BN134" s="569"/>
      <c r="BO134" s="569"/>
      <c r="BP134" s="569"/>
      <c r="BQ134" s="569"/>
      <c r="BR134" s="569"/>
      <c r="BS134" s="569"/>
      <c r="BT134" s="569"/>
      <c r="BU134" s="569"/>
      <c r="BV134" s="569"/>
      <c r="BW134" s="569"/>
      <c r="BX134" s="569"/>
      <c r="BY134" s="569"/>
    </row>
    <row r="135" spans="6:77">
      <c r="F135" s="559"/>
      <c r="G135" s="559"/>
      <c r="H135" s="559"/>
      <c r="I135" s="559"/>
      <c r="J135" s="559"/>
      <c r="K135" s="559"/>
      <c r="L135" s="559"/>
      <c r="M135" s="559"/>
      <c r="N135" s="559"/>
      <c r="O135" s="559"/>
      <c r="P135" s="559"/>
      <c r="Q135" s="559"/>
      <c r="R135" s="559"/>
      <c r="S135" s="559"/>
      <c r="T135" s="559"/>
      <c r="U135" s="559"/>
      <c r="V135" s="559"/>
      <c r="W135" s="559"/>
      <c r="X135" s="559"/>
      <c r="Y135" s="559"/>
      <c r="Z135" s="559"/>
      <c r="AA135" s="559"/>
      <c r="AB135" s="559"/>
      <c r="AC135" s="559"/>
      <c r="AD135" s="559"/>
      <c r="AE135" s="559"/>
      <c r="AF135" s="559"/>
      <c r="AG135" s="559"/>
      <c r="AH135" s="559"/>
      <c r="AI135" s="559"/>
      <c r="AJ135" s="569"/>
      <c r="AK135" s="569"/>
      <c r="AL135" s="569"/>
      <c r="AM135" s="569"/>
      <c r="AN135" s="569"/>
      <c r="AO135" s="569"/>
      <c r="AP135" s="569"/>
      <c r="AQ135" s="569"/>
      <c r="AR135" s="569"/>
      <c r="AS135" s="569"/>
      <c r="AT135" s="569"/>
      <c r="AU135" s="569"/>
      <c r="AV135" s="569"/>
      <c r="AW135" s="569"/>
      <c r="AX135" s="569"/>
      <c r="AY135" s="569"/>
      <c r="AZ135" s="569"/>
      <c r="BA135" s="569"/>
      <c r="BB135" s="569"/>
      <c r="BC135" s="569"/>
      <c r="BD135" s="569"/>
      <c r="BE135" s="569"/>
      <c r="BF135" s="569"/>
      <c r="BG135" s="569"/>
      <c r="BH135" s="569"/>
      <c r="BI135" s="569"/>
      <c r="BJ135" s="569"/>
      <c r="BK135" s="569"/>
      <c r="BL135" s="569"/>
      <c r="BM135" s="569"/>
      <c r="BN135" s="569"/>
      <c r="BO135" s="569"/>
      <c r="BP135" s="569"/>
      <c r="BQ135" s="569"/>
      <c r="BR135" s="569"/>
      <c r="BS135" s="569"/>
      <c r="BT135" s="569"/>
      <c r="BU135" s="569"/>
      <c r="BV135" s="569"/>
      <c r="BW135" s="569"/>
      <c r="BX135" s="569"/>
      <c r="BY135" s="569"/>
    </row>
    <row r="136" spans="6:77">
      <c r="F136" s="559"/>
      <c r="G136" s="559"/>
      <c r="H136" s="559"/>
      <c r="I136" s="559"/>
      <c r="J136" s="559"/>
      <c r="K136" s="559"/>
      <c r="L136" s="559"/>
      <c r="M136" s="559"/>
      <c r="N136" s="559"/>
      <c r="O136" s="559"/>
      <c r="P136" s="559"/>
      <c r="Q136" s="559"/>
      <c r="R136" s="559"/>
      <c r="S136" s="559"/>
      <c r="T136" s="559"/>
      <c r="U136" s="559"/>
      <c r="V136" s="559"/>
      <c r="W136" s="559"/>
      <c r="X136" s="559"/>
      <c r="Y136" s="559"/>
      <c r="Z136" s="559"/>
      <c r="AA136" s="559"/>
      <c r="AB136" s="559"/>
      <c r="AC136" s="559"/>
      <c r="AD136" s="559"/>
      <c r="AE136" s="559"/>
      <c r="AF136" s="559"/>
      <c r="AG136" s="559"/>
      <c r="AH136" s="559"/>
      <c r="AI136" s="559"/>
      <c r="AJ136" s="569"/>
      <c r="AK136" s="569"/>
      <c r="AL136" s="569"/>
      <c r="AM136" s="569"/>
      <c r="AN136" s="569"/>
      <c r="AO136" s="569"/>
      <c r="AP136" s="569"/>
      <c r="AQ136" s="569"/>
      <c r="AR136" s="569"/>
      <c r="AS136" s="569"/>
      <c r="AT136" s="569"/>
      <c r="AU136" s="569"/>
      <c r="AV136" s="569"/>
      <c r="AW136" s="569"/>
      <c r="AX136" s="569"/>
      <c r="AY136" s="569"/>
      <c r="AZ136" s="569"/>
      <c r="BA136" s="569"/>
      <c r="BB136" s="569"/>
      <c r="BC136" s="569"/>
      <c r="BD136" s="569"/>
      <c r="BE136" s="569"/>
      <c r="BF136" s="569"/>
      <c r="BG136" s="569"/>
      <c r="BH136" s="569"/>
      <c r="BI136" s="569"/>
      <c r="BJ136" s="569"/>
      <c r="BK136" s="569"/>
      <c r="BL136" s="569"/>
      <c r="BM136" s="569"/>
      <c r="BN136" s="569"/>
      <c r="BO136" s="569"/>
      <c r="BP136" s="569"/>
      <c r="BQ136" s="569"/>
      <c r="BR136" s="569"/>
      <c r="BS136" s="569"/>
      <c r="BT136" s="569"/>
      <c r="BU136" s="569"/>
      <c r="BV136" s="569"/>
      <c r="BW136" s="569"/>
      <c r="BX136" s="569"/>
      <c r="BY136" s="569"/>
    </row>
    <row r="137" spans="6:77">
      <c r="F137" s="559"/>
      <c r="G137" s="559"/>
      <c r="H137" s="559"/>
      <c r="I137" s="559"/>
      <c r="J137" s="559"/>
      <c r="K137" s="559"/>
      <c r="L137" s="559"/>
      <c r="M137" s="559"/>
      <c r="N137" s="559"/>
      <c r="O137" s="559"/>
      <c r="P137" s="559"/>
      <c r="Q137" s="559"/>
      <c r="R137" s="559"/>
      <c r="S137" s="559"/>
      <c r="T137" s="559"/>
      <c r="U137" s="559"/>
      <c r="V137" s="559"/>
      <c r="W137" s="559"/>
      <c r="X137" s="559"/>
      <c r="Y137" s="559"/>
      <c r="Z137" s="559"/>
      <c r="AA137" s="559"/>
      <c r="AB137" s="559"/>
      <c r="AC137" s="559"/>
      <c r="AD137" s="559"/>
      <c r="AE137" s="559"/>
      <c r="AF137" s="559"/>
      <c r="AG137" s="559"/>
      <c r="AH137" s="559"/>
      <c r="AI137" s="559"/>
      <c r="AJ137" s="569"/>
      <c r="AK137" s="569"/>
      <c r="AL137" s="569"/>
      <c r="AM137" s="569"/>
      <c r="AN137" s="569"/>
      <c r="AO137" s="569"/>
      <c r="AP137" s="569"/>
      <c r="AQ137" s="569"/>
      <c r="AR137" s="569"/>
      <c r="AS137" s="569"/>
      <c r="AT137" s="569"/>
      <c r="AU137" s="569"/>
      <c r="AV137" s="569"/>
      <c r="AW137" s="569"/>
      <c r="AX137" s="569"/>
      <c r="AY137" s="569"/>
      <c r="AZ137" s="569"/>
      <c r="BA137" s="569"/>
      <c r="BB137" s="569"/>
      <c r="BC137" s="569"/>
      <c r="BD137" s="569"/>
      <c r="BE137" s="569"/>
      <c r="BF137" s="569"/>
      <c r="BG137" s="569"/>
      <c r="BH137" s="569"/>
      <c r="BI137" s="569"/>
      <c r="BJ137" s="569"/>
      <c r="BK137" s="569"/>
      <c r="BL137" s="569"/>
      <c r="BM137" s="569"/>
      <c r="BN137" s="569"/>
      <c r="BO137" s="569"/>
      <c r="BP137" s="569"/>
      <c r="BQ137" s="569"/>
      <c r="BR137" s="569"/>
      <c r="BS137" s="569"/>
      <c r="BT137" s="569"/>
      <c r="BU137" s="569"/>
      <c r="BV137" s="569"/>
      <c r="BW137" s="569"/>
      <c r="BX137" s="569"/>
      <c r="BY137" s="569"/>
    </row>
    <row r="138" spans="6:77">
      <c r="F138" s="559"/>
      <c r="G138" s="559"/>
      <c r="H138" s="559"/>
      <c r="I138" s="559"/>
      <c r="J138" s="559"/>
      <c r="K138" s="559"/>
      <c r="L138" s="559"/>
      <c r="M138" s="559"/>
      <c r="N138" s="559"/>
      <c r="O138" s="559"/>
      <c r="P138" s="559"/>
      <c r="Q138" s="559"/>
      <c r="R138" s="559"/>
      <c r="S138" s="559"/>
      <c r="T138" s="559"/>
      <c r="U138" s="559"/>
      <c r="V138" s="559"/>
      <c r="W138" s="559"/>
      <c r="X138" s="559"/>
      <c r="Y138" s="559"/>
      <c r="Z138" s="559"/>
      <c r="AA138" s="559"/>
      <c r="AB138" s="559"/>
      <c r="AC138" s="559"/>
      <c r="AD138" s="559"/>
      <c r="AE138" s="559"/>
      <c r="AF138" s="559"/>
      <c r="AG138" s="559"/>
      <c r="AH138" s="559"/>
      <c r="AI138" s="559"/>
      <c r="AJ138" s="569"/>
      <c r="AK138" s="569"/>
      <c r="AL138" s="569"/>
      <c r="AM138" s="569"/>
      <c r="AN138" s="569"/>
      <c r="AO138" s="569"/>
      <c r="AP138" s="569"/>
      <c r="AQ138" s="569"/>
      <c r="AR138" s="569"/>
      <c r="AS138" s="569"/>
      <c r="AT138" s="569"/>
      <c r="AU138" s="569"/>
      <c r="AV138" s="569"/>
      <c r="AW138" s="569"/>
      <c r="AX138" s="569"/>
      <c r="AY138" s="569"/>
      <c r="AZ138" s="569"/>
      <c r="BA138" s="569"/>
      <c r="BB138" s="569"/>
      <c r="BC138" s="569"/>
      <c r="BD138" s="569"/>
      <c r="BE138" s="569"/>
      <c r="BF138" s="569"/>
      <c r="BG138" s="569"/>
      <c r="BH138" s="569"/>
      <c r="BI138" s="569"/>
      <c r="BJ138" s="569"/>
      <c r="BK138" s="569"/>
      <c r="BL138" s="569"/>
      <c r="BM138" s="569"/>
      <c r="BN138" s="569"/>
      <c r="BO138" s="569"/>
      <c r="BP138" s="569"/>
      <c r="BQ138" s="569"/>
      <c r="BR138" s="569"/>
      <c r="BS138" s="569"/>
      <c r="BT138" s="569"/>
      <c r="BU138" s="569"/>
      <c r="BV138" s="569"/>
      <c r="BW138" s="569"/>
      <c r="BX138" s="569"/>
      <c r="BY138" s="569"/>
    </row>
    <row r="139" spans="6:77">
      <c r="F139" s="559"/>
      <c r="G139" s="559"/>
      <c r="H139" s="559"/>
      <c r="I139" s="559"/>
      <c r="J139" s="559"/>
      <c r="K139" s="559"/>
      <c r="L139" s="559"/>
      <c r="M139" s="559"/>
      <c r="N139" s="559"/>
      <c r="O139" s="559"/>
      <c r="P139" s="559"/>
      <c r="Q139" s="559"/>
      <c r="R139" s="559"/>
      <c r="S139" s="559"/>
      <c r="T139" s="559"/>
      <c r="U139" s="559"/>
      <c r="V139" s="559"/>
      <c r="W139" s="559"/>
      <c r="X139" s="559"/>
      <c r="Y139" s="559"/>
      <c r="Z139" s="559"/>
      <c r="AA139" s="559"/>
      <c r="AB139" s="559"/>
      <c r="AC139" s="559"/>
      <c r="AD139" s="559"/>
      <c r="AE139" s="559"/>
      <c r="AF139" s="559"/>
      <c r="AG139" s="559"/>
      <c r="AH139" s="559"/>
      <c r="AI139" s="559"/>
      <c r="AJ139" s="569"/>
      <c r="AK139" s="569"/>
      <c r="AL139" s="569"/>
      <c r="AM139" s="569"/>
      <c r="AN139" s="569"/>
      <c r="AO139" s="569"/>
      <c r="AP139" s="569"/>
      <c r="AQ139" s="569"/>
      <c r="AR139" s="569"/>
      <c r="AS139" s="569"/>
      <c r="AT139" s="569"/>
      <c r="AU139" s="569"/>
      <c r="AV139" s="569"/>
      <c r="AW139" s="569"/>
      <c r="AX139" s="569"/>
      <c r="AY139" s="569"/>
      <c r="AZ139" s="569"/>
      <c r="BA139" s="569"/>
      <c r="BB139" s="569"/>
      <c r="BC139" s="569"/>
      <c r="BD139" s="569"/>
      <c r="BE139" s="569"/>
      <c r="BF139" s="569"/>
      <c r="BG139" s="569"/>
      <c r="BH139" s="569"/>
      <c r="BI139" s="569"/>
      <c r="BJ139" s="569"/>
      <c r="BK139" s="569"/>
      <c r="BL139" s="569"/>
      <c r="BM139" s="569"/>
      <c r="BN139" s="569"/>
      <c r="BO139" s="569"/>
      <c r="BP139" s="569"/>
      <c r="BQ139" s="569"/>
      <c r="BR139" s="569"/>
      <c r="BS139" s="569"/>
      <c r="BT139" s="569"/>
      <c r="BU139" s="569"/>
      <c r="BV139" s="569"/>
      <c r="BW139" s="569"/>
      <c r="BX139" s="569"/>
      <c r="BY139" s="569"/>
    </row>
    <row r="140" spans="6:77">
      <c r="F140" s="559"/>
      <c r="G140" s="559"/>
      <c r="H140" s="559"/>
      <c r="I140" s="559"/>
      <c r="J140" s="559"/>
      <c r="K140" s="559"/>
      <c r="L140" s="559"/>
      <c r="M140" s="559"/>
      <c r="N140" s="559"/>
      <c r="O140" s="559"/>
      <c r="P140" s="559"/>
      <c r="Q140" s="559"/>
      <c r="R140" s="559"/>
      <c r="S140" s="559"/>
      <c r="T140" s="559"/>
      <c r="U140" s="559"/>
      <c r="V140" s="559"/>
      <c r="W140" s="559"/>
      <c r="X140" s="559"/>
      <c r="Y140" s="559"/>
      <c r="Z140" s="559"/>
      <c r="AA140" s="559"/>
      <c r="AB140" s="559"/>
      <c r="AC140" s="559"/>
      <c r="AD140" s="559"/>
      <c r="AE140" s="559"/>
      <c r="AF140" s="559"/>
      <c r="AG140" s="559"/>
      <c r="AH140" s="559"/>
      <c r="AI140" s="559"/>
      <c r="AJ140" s="569"/>
      <c r="AK140" s="569"/>
      <c r="AL140" s="569"/>
      <c r="AM140" s="569"/>
      <c r="AN140" s="569"/>
      <c r="AO140" s="569"/>
      <c r="AP140" s="569"/>
      <c r="AQ140" s="569"/>
      <c r="AR140" s="569"/>
      <c r="AS140" s="569"/>
      <c r="AT140" s="569"/>
      <c r="AU140" s="569"/>
      <c r="AV140" s="569"/>
      <c r="AW140" s="569"/>
      <c r="AX140" s="569"/>
      <c r="AY140" s="569"/>
      <c r="AZ140" s="569"/>
      <c r="BA140" s="569"/>
      <c r="BB140" s="569"/>
      <c r="BC140" s="569"/>
      <c r="BD140" s="569"/>
      <c r="BE140" s="569"/>
      <c r="BF140" s="569"/>
      <c r="BG140" s="569"/>
      <c r="BH140" s="569"/>
      <c r="BI140" s="569"/>
      <c r="BJ140" s="569"/>
      <c r="BK140" s="569"/>
      <c r="BL140" s="569"/>
      <c r="BM140" s="569"/>
      <c r="BN140" s="569"/>
      <c r="BO140" s="569"/>
      <c r="BP140" s="569"/>
      <c r="BQ140" s="569"/>
      <c r="BR140" s="569"/>
      <c r="BS140" s="569"/>
      <c r="BT140" s="569"/>
      <c r="BU140" s="569"/>
      <c r="BV140" s="569"/>
      <c r="BW140" s="569"/>
      <c r="BX140" s="569"/>
      <c r="BY140" s="569"/>
    </row>
    <row r="141" spans="6:77">
      <c r="F141" s="559"/>
      <c r="G141" s="559"/>
      <c r="H141" s="559"/>
      <c r="I141" s="559"/>
      <c r="J141" s="559"/>
      <c r="K141" s="559"/>
      <c r="L141" s="559"/>
      <c r="M141" s="559"/>
      <c r="N141" s="559"/>
      <c r="O141" s="559"/>
      <c r="P141" s="559"/>
      <c r="Q141" s="559"/>
      <c r="R141" s="559"/>
      <c r="S141" s="559"/>
      <c r="T141" s="559"/>
      <c r="U141" s="559"/>
      <c r="V141" s="559"/>
      <c r="W141" s="559"/>
      <c r="X141" s="559"/>
      <c r="Y141" s="559"/>
      <c r="Z141" s="559"/>
      <c r="AA141" s="559"/>
      <c r="AB141" s="559"/>
      <c r="AC141" s="559"/>
      <c r="AD141" s="559"/>
      <c r="AE141" s="559"/>
      <c r="AF141" s="559"/>
      <c r="AG141" s="559"/>
      <c r="AH141" s="559"/>
      <c r="AI141" s="559"/>
      <c r="AJ141" s="569"/>
      <c r="AK141" s="569"/>
      <c r="AL141" s="569"/>
      <c r="AM141" s="569"/>
      <c r="AN141" s="569"/>
      <c r="AO141" s="569"/>
      <c r="AP141" s="569"/>
      <c r="AQ141" s="569"/>
      <c r="AR141" s="569"/>
      <c r="AS141" s="569"/>
      <c r="AT141" s="569"/>
      <c r="AU141" s="569"/>
      <c r="AV141" s="569"/>
      <c r="AW141" s="569"/>
      <c r="AX141" s="569"/>
      <c r="AY141" s="569"/>
      <c r="AZ141" s="569"/>
      <c r="BA141" s="569"/>
      <c r="BB141" s="569"/>
      <c r="BC141" s="569"/>
      <c r="BD141" s="569"/>
      <c r="BE141" s="569"/>
      <c r="BF141" s="569"/>
      <c r="BG141" s="569"/>
      <c r="BH141" s="569"/>
      <c r="BI141" s="569"/>
      <c r="BJ141" s="569"/>
      <c r="BK141" s="569"/>
      <c r="BL141" s="569"/>
      <c r="BM141" s="569"/>
      <c r="BN141" s="569"/>
      <c r="BO141" s="569"/>
      <c r="BP141" s="569"/>
      <c r="BQ141" s="569"/>
      <c r="BR141" s="569"/>
      <c r="BS141" s="569"/>
      <c r="BT141" s="569"/>
      <c r="BU141" s="569"/>
      <c r="BV141" s="569"/>
      <c r="BW141" s="569"/>
      <c r="BX141" s="569"/>
      <c r="BY141" s="569"/>
    </row>
    <row r="142" spans="6:77">
      <c r="F142" s="559"/>
      <c r="G142" s="559"/>
      <c r="H142" s="559"/>
      <c r="I142" s="559"/>
      <c r="J142" s="559"/>
      <c r="K142" s="559"/>
      <c r="L142" s="559"/>
      <c r="M142" s="559"/>
      <c r="N142" s="559"/>
      <c r="O142" s="559"/>
      <c r="P142" s="559"/>
      <c r="Q142" s="559"/>
      <c r="R142" s="559"/>
      <c r="S142" s="559"/>
      <c r="T142" s="559"/>
      <c r="U142" s="559"/>
      <c r="V142" s="559"/>
      <c r="W142" s="559"/>
      <c r="X142" s="559"/>
      <c r="Y142" s="559"/>
      <c r="Z142" s="559"/>
      <c r="AA142" s="559"/>
      <c r="AB142" s="559"/>
      <c r="AC142" s="559"/>
      <c r="AD142" s="559"/>
      <c r="AE142" s="559"/>
      <c r="AF142" s="559"/>
      <c r="AG142" s="559"/>
      <c r="AH142" s="559"/>
      <c r="AI142" s="559"/>
      <c r="AJ142" s="569"/>
      <c r="AK142" s="569"/>
      <c r="AL142" s="569"/>
      <c r="AM142" s="569"/>
      <c r="AN142" s="569"/>
      <c r="AO142" s="569"/>
      <c r="AP142" s="569"/>
      <c r="AQ142" s="569"/>
      <c r="AR142" s="569"/>
      <c r="AS142" s="569"/>
      <c r="AT142" s="569"/>
      <c r="AU142" s="569"/>
      <c r="AV142" s="569"/>
      <c r="AW142" s="569"/>
      <c r="AX142" s="569"/>
      <c r="AY142" s="569"/>
      <c r="AZ142" s="569"/>
      <c r="BA142" s="569"/>
      <c r="BB142" s="569"/>
      <c r="BC142" s="569"/>
      <c r="BD142" s="569"/>
      <c r="BE142" s="569"/>
      <c r="BF142" s="569"/>
      <c r="BG142" s="569"/>
      <c r="BH142" s="569"/>
      <c r="BI142" s="569"/>
      <c r="BJ142" s="569"/>
      <c r="BK142" s="569"/>
      <c r="BL142" s="569"/>
      <c r="BM142" s="569"/>
      <c r="BN142" s="569"/>
      <c r="BO142" s="569"/>
      <c r="BP142" s="569"/>
      <c r="BQ142" s="569"/>
      <c r="BR142" s="569"/>
      <c r="BS142" s="569"/>
      <c r="BT142" s="569"/>
      <c r="BU142" s="569"/>
      <c r="BV142" s="569"/>
      <c r="BW142" s="569"/>
      <c r="BX142" s="569"/>
      <c r="BY142" s="569"/>
    </row>
    <row r="143" spans="6:77">
      <c r="F143" s="559"/>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c r="AJ143" s="569"/>
      <c r="AK143" s="569"/>
      <c r="AL143" s="569"/>
      <c r="AM143" s="569"/>
      <c r="AN143" s="569"/>
      <c r="AO143" s="569"/>
      <c r="AP143" s="569"/>
      <c r="AQ143" s="569"/>
      <c r="AR143" s="569"/>
      <c r="AS143" s="569"/>
      <c r="AT143" s="569"/>
      <c r="AU143" s="569"/>
      <c r="AV143" s="569"/>
      <c r="AW143" s="569"/>
      <c r="AX143" s="569"/>
      <c r="AY143" s="569"/>
      <c r="AZ143" s="569"/>
      <c r="BA143" s="569"/>
      <c r="BB143" s="569"/>
      <c r="BC143" s="569"/>
      <c r="BD143" s="569"/>
      <c r="BE143" s="569"/>
      <c r="BF143" s="569"/>
      <c r="BG143" s="569"/>
      <c r="BH143" s="569"/>
      <c r="BI143" s="569"/>
      <c r="BJ143" s="569"/>
      <c r="BK143" s="569"/>
      <c r="BL143" s="569"/>
      <c r="BM143" s="569"/>
      <c r="BN143" s="569"/>
      <c r="BO143" s="569"/>
      <c r="BP143" s="569"/>
      <c r="BQ143" s="569"/>
      <c r="BR143" s="569"/>
      <c r="BS143" s="569"/>
      <c r="BT143" s="569"/>
      <c r="BU143" s="569"/>
      <c r="BV143" s="569"/>
      <c r="BW143" s="569"/>
      <c r="BX143" s="569"/>
      <c r="BY143" s="569"/>
    </row>
    <row r="144" spans="6:77">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c r="AJ144" s="569"/>
      <c r="AK144" s="569"/>
      <c r="AL144" s="569"/>
      <c r="AM144" s="569"/>
      <c r="AN144" s="569"/>
      <c r="AO144" s="569"/>
      <c r="AP144" s="569"/>
      <c r="AQ144" s="569"/>
      <c r="AR144" s="569"/>
      <c r="AS144" s="569"/>
      <c r="AT144" s="569"/>
      <c r="AU144" s="569"/>
      <c r="AV144" s="569"/>
      <c r="AW144" s="569"/>
      <c r="AX144" s="569"/>
      <c r="AY144" s="569"/>
      <c r="AZ144" s="569"/>
      <c r="BA144" s="569"/>
      <c r="BB144" s="569"/>
      <c r="BC144" s="569"/>
      <c r="BD144" s="569"/>
      <c r="BE144" s="569"/>
      <c r="BF144" s="569"/>
      <c r="BG144" s="569"/>
      <c r="BH144" s="569"/>
      <c r="BI144" s="569"/>
      <c r="BJ144" s="569"/>
      <c r="BK144" s="569"/>
      <c r="BL144" s="569"/>
      <c r="BM144" s="569"/>
      <c r="BN144" s="569"/>
      <c r="BO144" s="569"/>
      <c r="BP144" s="569"/>
      <c r="BQ144" s="569"/>
      <c r="BR144" s="569"/>
      <c r="BS144" s="569"/>
      <c r="BT144" s="569"/>
      <c r="BU144" s="569"/>
      <c r="BV144" s="569"/>
      <c r="BW144" s="569"/>
      <c r="BX144" s="569"/>
      <c r="BY144" s="569"/>
    </row>
    <row r="145" spans="6:77">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c r="AJ145" s="569"/>
      <c r="AK145" s="569"/>
      <c r="AL145" s="569"/>
      <c r="AM145" s="569"/>
      <c r="AN145" s="569"/>
      <c r="AO145" s="569"/>
      <c r="AP145" s="569"/>
      <c r="AQ145" s="569"/>
      <c r="AR145" s="569"/>
      <c r="AS145" s="569"/>
      <c r="AT145" s="569"/>
      <c r="AU145" s="569"/>
      <c r="AV145" s="569"/>
      <c r="AW145" s="569"/>
      <c r="AX145" s="569"/>
      <c r="AY145" s="569"/>
      <c r="AZ145" s="569"/>
      <c r="BA145" s="569"/>
      <c r="BB145" s="569"/>
      <c r="BC145" s="569"/>
      <c r="BD145" s="569"/>
      <c r="BE145" s="569"/>
      <c r="BF145" s="569"/>
      <c r="BG145" s="569"/>
      <c r="BH145" s="569"/>
      <c r="BI145" s="569"/>
      <c r="BJ145" s="569"/>
      <c r="BK145" s="569"/>
      <c r="BL145" s="569"/>
      <c r="BM145" s="569"/>
      <c r="BN145" s="569"/>
      <c r="BO145" s="569"/>
      <c r="BP145" s="569"/>
      <c r="BQ145" s="569"/>
      <c r="BR145" s="569"/>
      <c r="BS145" s="569"/>
      <c r="BT145" s="569"/>
      <c r="BU145" s="569"/>
      <c r="BV145" s="569"/>
      <c r="BW145" s="569"/>
      <c r="BX145" s="569"/>
      <c r="BY145" s="569"/>
    </row>
    <row r="146" spans="6:77">
      <c r="F146" s="559"/>
      <c r="G146" s="559"/>
      <c r="H146" s="559"/>
      <c r="I146" s="559"/>
      <c r="J146" s="559"/>
      <c r="K146" s="559"/>
      <c r="L146" s="559"/>
      <c r="M146" s="559"/>
      <c r="N146" s="559"/>
      <c r="O146" s="559"/>
      <c r="P146" s="559"/>
      <c r="Q146" s="559"/>
      <c r="R146" s="559"/>
      <c r="S146" s="559"/>
      <c r="T146" s="559"/>
      <c r="U146" s="559"/>
      <c r="V146" s="559"/>
      <c r="W146" s="559"/>
      <c r="X146" s="559"/>
      <c r="Y146" s="559"/>
      <c r="Z146" s="559"/>
      <c r="AA146" s="559"/>
      <c r="AB146" s="559"/>
      <c r="AC146" s="559"/>
      <c r="AD146" s="559"/>
      <c r="AE146" s="559"/>
      <c r="AF146" s="559"/>
      <c r="AG146" s="559"/>
      <c r="AH146" s="559"/>
      <c r="AI146" s="559"/>
      <c r="AJ146" s="569"/>
      <c r="AK146" s="569"/>
      <c r="AL146" s="569"/>
      <c r="AM146" s="569"/>
      <c r="AN146" s="569"/>
      <c r="AO146" s="569"/>
      <c r="AP146" s="569"/>
      <c r="AQ146" s="569"/>
      <c r="AR146" s="569"/>
      <c r="AS146" s="569"/>
      <c r="AT146" s="569"/>
      <c r="AU146" s="569"/>
      <c r="AV146" s="569"/>
      <c r="AW146" s="569"/>
      <c r="AX146" s="569"/>
      <c r="AY146" s="569"/>
      <c r="AZ146" s="569"/>
      <c r="BA146" s="569"/>
      <c r="BB146" s="569"/>
      <c r="BC146" s="569"/>
      <c r="BD146" s="569"/>
      <c r="BE146" s="569"/>
      <c r="BF146" s="569"/>
      <c r="BG146" s="569"/>
      <c r="BH146" s="569"/>
      <c r="BI146" s="569"/>
      <c r="BJ146" s="569"/>
      <c r="BK146" s="569"/>
      <c r="BL146" s="569"/>
      <c r="BM146" s="569"/>
      <c r="BN146" s="569"/>
      <c r="BO146" s="569"/>
      <c r="BP146" s="569"/>
      <c r="BQ146" s="569"/>
      <c r="BR146" s="569"/>
      <c r="BS146" s="569"/>
      <c r="BT146" s="569"/>
      <c r="BU146" s="569"/>
      <c r="BV146" s="569"/>
      <c r="BW146" s="569"/>
      <c r="BX146" s="569"/>
      <c r="BY146" s="569"/>
    </row>
    <row r="147" spans="6:77">
      <c r="F147" s="559"/>
      <c r="G147" s="559"/>
      <c r="H147" s="559"/>
      <c r="I147" s="559"/>
      <c r="J147" s="559"/>
      <c r="K147" s="559"/>
      <c r="L147" s="559"/>
      <c r="M147" s="559"/>
      <c r="N147" s="559"/>
      <c r="O147" s="559"/>
      <c r="P147" s="559"/>
      <c r="Q147" s="559"/>
      <c r="R147" s="559"/>
      <c r="S147" s="559"/>
      <c r="T147" s="559"/>
      <c r="U147" s="559"/>
      <c r="V147" s="559"/>
      <c r="W147" s="559"/>
      <c r="X147" s="559"/>
      <c r="Y147" s="559"/>
      <c r="Z147" s="559"/>
      <c r="AA147" s="559"/>
      <c r="AB147" s="559"/>
      <c r="AC147" s="559"/>
      <c r="AD147" s="559"/>
      <c r="AE147" s="559"/>
      <c r="AF147" s="559"/>
      <c r="AG147" s="559"/>
      <c r="AH147" s="559"/>
      <c r="AI147" s="559"/>
      <c r="AJ147" s="569"/>
      <c r="AK147" s="569"/>
      <c r="AL147" s="569"/>
      <c r="AM147" s="569"/>
      <c r="AN147" s="569"/>
      <c r="AO147" s="569"/>
      <c r="AP147" s="569"/>
      <c r="AQ147" s="569"/>
      <c r="AR147" s="569"/>
      <c r="AS147" s="569"/>
      <c r="AT147" s="569"/>
      <c r="AU147" s="569"/>
      <c r="AV147" s="569"/>
      <c r="AW147" s="569"/>
      <c r="AX147" s="569"/>
      <c r="AY147" s="569"/>
      <c r="AZ147" s="569"/>
      <c r="BA147" s="569"/>
      <c r="BB147" s="569"/>
      <c r="BC147" s="569"/>
      <c r="BD147" s="569"/>
      <c r="BE147" s="569"/>
      <c r="BF147" s="569"/>
      <c r="BG147" s="569"/>
      <c r="BH147" s="569"/>
      <c r="BI147" s="569"/>
      <c r="BJ147" s="569"/>
      <c r="BK147" s="569"/>
      <c r="BL147" s="569"/>
      <c r="BM147" s="569"/>
      <c r="BN147" s="569"/>
      <c r="BO147" s="569"/>
      <c r="BP147" s="569"/>
      <c r="BQ147" s="569"/>
      <c r="BR147" s="569"/>
      <c r="BS147" s="569"/>
      <c r="BT147" s="569"/>
      <c r="BU147" s="569"/>
      <c r="BV147" s="569"/>
      <c r="BW147" s="569"/>
      <c r="BX147" s="569"/>
      <c r="BY147" s="569"/>
    </row>
    <row r="148" spans="6:77">
      <c r="F148" s="559"/>
      <c r="G148" s="559"/>
      <c r="H148" s="559"/>
      <c r="I148" s="559"/>
      <c r="J148" s="559"/>
      <c r="K148" s="559"/>
      <c r="L148" s="559"/>
      <c r="M148" s="559"/>
      <c r="N148" s="559"/>
      <c r="O148" s="559"/>
      <c r="P148" s="559"/>
      <c r="Q148" s="559"/>
      <c r="R148" s="559"/>
      <c r="S148" s="559"/>
      <c r="T148" s="559"/>
      <c r="U148" s="559"/>
      <c r="V148" s="559"/>
      <c r="W148" s="559"/>
      <c r="X148" s="559"/>
      <c r="Y148" s="559"/>
      <c r="Z148" s="559"/>
      <c r="AA148" s="559"/>
      <c r="AB148" s="559"/>
      <c r="AC148" s="559"/>
      <c r="AD148" s="559"/>
      <c r="AE148" s="559"/>
      <c r="AF148" s="559"/>
      <c r="AG148" s="559"/>
      <c r="AH148" s="559"/>
      <c r="AI148" s="559"/>
      <c r="AJ148" s="569"/>
      <c r="AK148" s="569"/>
      <c r="AL148" s="569"/>
      <c r="AM148" s="569"/>
      <c r="AN148" s="569"/>
      <c r="AO148" s="569"/>
      <c r="AP148" s="569"/>
      <c r="AQ148" s="569"/>
      <c r="AR148" s="569"/>
      <c r="AS148" s="569"/>
      <c r="AT148" s="569"/>
      <c r="AU148" s="569"/>
      <c r="AV148" s="569"/>
      <c r="AW148" s="569"/>
      <c r="AX148" s="569"/>
      <c r="AY148" s="569"/>
      <c r="AZ148" s="569"/>
      <c r="BA148" s="569"/>
      <c r="BB148" s="569"/>
      <c r="BC148" s="569"/>
      <c r="BD148" s="569"/>
      <c r="BE148" s="569"/>
      <c r="BF148" s="569"/>
      <c r="BG148" s="569"/>
      <c r="BH148" s="569"/>
      <c r="BI148" s="569"/>
      <c r="BJ148" s="569"/>
      <c r="BK148" s="569"/>
      <c r="BL148" s="569"/>
      <c r="BM148" s="569"/>
      <c r="BN148" s="569"/>
      <c r="BO148" s="569"/>
      <c r="BP148" s="569"/>
      <c r="BQ148" s="569"/>
      <c r="BR148" s="569"/>
      <c r="BS148" s="569"/>
      <c r="BT148" s="569"/>
      <c r="BU148" s="569"/>
      <c r="BV148" s="569"/>
      <c r="BW148" s="569"/>
      <c r="BX148" s="569"/>
      <c r="BY148" s="569"/>
    </row>
    <row r="149" spans="6:77">
      <c r="F149" s="559"/>
      <c r="G149" s="559"/>
      <c r="H149" s="559"/>
      <c r="I149" s="559"/>
      <c r="J149" s="559"/>
      <c r="K149" s="559"/>
      <c r="L149" s="559"/>
      <c r="M149" s="559"/>
      <c r="N149" s="559"/>
      <c r="O149" s="559"/>
      <c r="P149" s="559"/>
      <c r="Q149" s="559"/>
      <c r="R149" s="559"/>
      <c r="S149" s="559"/>
      <c r="T149" s="559"/>
      <c r="U149" s="559"/>
      <c r="V149" s="559"/>
      <c r="W149" s="559"/>
      <c r="X149" s="559"/>
      <c r="Y149" s="559"/>
      <c r="Z149" s="559"/>
      <c r="AA149" s="559"/>
      <c r="AB149" s="559"/>
      <c r="AC149" s="559"/>
      <c r="AD149" s="559"/>
      <c r="AE149" s="559"/>
      <c r="AF149" s="559"/>
      <c r="AG149" s="559"/>
      <c r="AH149" s="559"/>
      <c r="AI149" s="559"/>
      <c r="AJ149" s="569"/>
      <c r="AK149" s="569"/>
      <c r="AL149" s="569"/>
      <c r="AM149" s="569"/>
      <c r="AN149" s="569"/>
      <c r="AO149" s="569"/>
      <c r="AP149" s="569"/>
      <c r="AQ149" s="569"/>
      <c r="AR149" s="569"/>
      <c r="AS149" s="569"/>
      <c r="AT149" s="569"/>
      <c r="AU149" s="569"/>
      <c r="AV149" s="569"/>
      <c r="AW149" s="569"/>
      <c r="AX149" s="569"/>
      <c r="AY149" s="569"/>
      <c r="AZ149" s="569"/>
      <c r="BA149" s="569"/>
      <c r="BB149" s="569"/>
      <c r="BC149" s="569"/>
      <c r="BD149" s="569"/>
      <c r="BE149" s="569"/>
      <c r="BF149" s="569"/>
      <c r="BG149" s="569"/>
      <c r="BH149" s="569"/>
      <c r="BI149" s="569"/>
      <c r="BJ149" s="569"/>
      <c r="BK149" s="569"/>
      <c r="BL149" s="569"/>
      <c r="BM149" s="569"/>
      <c r="BN149" s="569"/>
      <c r="BO149" s="569"/>
      <c r="BP149" s="569"/>
      <c r="BQ149" s="569"/>
      <c r="BR149" s="569"/>
      <c r="BS149" s="569"/>
      <c r="BT149" s="569"/>
      <c r="BU149" s="569"/>
      <c r="BV149" s="569"/>
      <c r="BW149" s="569"/>
      <c r="BX149" s="569"/>
      <c r="BY149" s="569"/>
    </row>
    <row r="150" spans="6:77">
      <c r="AI150" s="559"/>
      <c r="AJ150" s="569"/>
      <c r="AK150" s="569"/>
      <c r="AL150" s="569"/>
      <c r="AM150" s="569"/>
      <c r="AN150" s="569"/>
      <c r="AO150" s="569"/>
      <c r="AP150" s="569"/>
      <c r="AQ150" s="569"/>
      <c r="AR150" s="569"/>
      <c r="AS150" s="569"/>
      <c r="AT150" s="569"/>
      <c r="AU150" s="569"/>
      <c r="AV150" s="569"/>
      <c r="AW150" s="569"/>
      <c r="AX150" s="569"/>
      <c r="AY150" s="569"/>
      <c r="AZ150" s="569"/>
      <c r="BA150" s="569"/>
      <c r="BB150" s="569"/>
      <c r="BC150" s="569"/>
      <c r="BD150" s="569"/>
      <c r="BE150" s="569"/>
      <c r="BF150" s="569"/>
      <c r="BG150" s="569"/>
      <c r="BH150" s="569"/>
      <c r="BI150" s="569"/>
      <c r="BJ150" s="569"/>
      <c r="BK150" s="569"/>
      <c r="BL150" s="569"/>
      <c r="BM150" s="569"/>
      <c r="BN150" s="569"/>
      <c r="BO150" s="569"/>
      <c r="BP150" s="569"/>
      <c r="BQ150" s="569"/>
      <c r="BR150" s="569"/>
      <c r="BS150" s="569"/>
      <c r="BT150" s="569"/>
      <c r="BU150" s="569"/>
      <c r="BV150" s="569"/>
      <c r="BW150" s="569"/>
      <c r="BX150" s="569"/>
      <c r="BY150" s="569"/>
    </row>
    <row r="151" spans="6:77">
      <c r="AI151" s="559"/>
      <c r="AJ151" s="569"/>
      <c r="AK151" s="569"/>
      <c r="AL151" s="569"/>
      <c r="AM151" s="569"/>
      <c r="AN151" s="569"/>
      <c r="AO151" s="569"/>
      <c r="AP151" s="569"/>
      <c r="AQ151" s="569"/>
      <c r="AR151" s="569"/>
      <c r="AS151" s="569"/>
      <c r="AT151" s="569"/>
      <c r="AU151" s="569"/>
      <c r="AV151" s="569"/>
      <c r="AW151" s="569"/>
      <c r="AX151" s="569"/>
      <c r="AY151" s="569"/>
      <c r="AZ151" s="569"/>
      <c r="BA151" s="569"/>
      <c r="BB151" s="569"/>
      <c r="BC151" s="569"/>
      <c r="BD151" s="569"/>
      <c r="BE151" s="569"/>
      <c r="BF151" s="569"/>
      <c r="BG151" s="569"/>
      <c r="BH151" s="569"/>
      <c r="BI151" s="569"/>
      <c r="BJ151" s="569"/>
      <c r="BK151" s="569"/>
      <c r="BL151" s="569"/>
      <c r="BM151" s="569"/>
      <c r="BN151" s="569"/>
      <c r="BO151" s="569"/>
      <c r="BP151" s="569"/>
      <c r="BQ151" s="569"/>
      <c r="BR151" s="569"/>
      <c r="BS151" s="569"/>
      <c r="BT151" s="569"/>
      <c r="BU151" s="569"/>
      <c r="BV151" s="569"/>
      <c r="BW151" s="569"/>
      <c r="BX151" s="569"/>
      <c r="BY151" s="569"/>
    </row>
    <row r="152" spans="6:77">
      <c r="AI152" s="559"/>
      <c r="AJ152" s="569"/>
      <c r="AK152" s="569"/>
      <c r="AL152" s="569"/>
      <c r="AM152" s="569"/>
      <c r="AN152" s="569"/>
      <c r="AO152" s="569"/>
      <c r="AP152" s="569"/>
      <c r="AQ152" s="569"/>
      <c r="AR152" s="569"/>
      <c r="AS152" s="569"/>
      <c r="AT152" s="569"/>
      <c r="AU152" s="569"/>
      <c r="AV152" s="569"/>
      <c r="AW152" s="569"/>
      <c r="AX152" s="569"/>
      <c r="AY152" s="569"/>
      <c r="AZ152" s="569"/>
      <c r="BA152" s="569"/>
      <c r="BB152" s="569"/>
      <c r="BC152" s="569"/>
      <c r="BD152" s="569"/>
      <c r="BE152" s="569"/>
      <c r="BF152" s="569"/>
      <c r="BG152" s="569"/>
      <c r="BH152" s="569"/>
      <c r="BI152" s="569"/>
      <c r="BJ152" s="569"/>
      <c r="BK152" s="569"/>
      <c r="BL152" s="569"/>
      <c r="BM152" s="569"/>
      <c r="BN152" s="569"/>
      <c r="BO152" s="569"/>
      <c r="BP152" s="569"/>
      <c r="BQ152" s="569"/>
      <c r="BR152" s="569"/>
      <c r="BS152" s="569"/>
      <c r="BT152" s="569"/>
      <c r="BU152" s="569"/>
      <c r="BV152" s="569"/>
      <c r="BW152" s="569"/>
      <c r="BX152" s="569"/>
      <c r="BY152" s="569"/>
    </row>
    <row r="153" spans="6:77">
      <c r="AI153" s="559"/>
      <c r="AJ153" s="569"/>
      <c r="AK153" s="569"/>
      <c r="AL153" s="569"/>
      <c r="AM153" s="569"/>
      <c r="AN153" s="569"/>
      <c r="AO153" s="569"/>
      <c r="AP153" s="569"/>
      <c r="AQ153" s="569"/>
      <c r="AR153" s="569"/>
      <c r="AS153" s="569"/>
      <c r="AT153" s="569"/>
      <c r="AU153" s="569"/>
      <c r="AV153" s="569"/>
      <c r="AW153" s="569"/>
      <c r="AX153" s="569"/>
      <c r="AY153" s="569"/>
      <c r="AZ153" s="569"/>
      <c r="BA153" s="569"/>
      <c r="BB153" s="569"/>
      <c r="BC153" s="569"/>
      <c r="BD153" s="569"/>
      <c r="BE153" s="569"/>
      <c r="BF153" s="569"/>
      <c r="BG153" s="569"/>
      <c r="BH153" s="569"/>
      <c r="BI153" s="569"/>
      <c r="BJ153" s="569"/>
      <c r="BK153" s="569"/>
      <c r="BL153" s="569"/>
      <c r="BM153" s="569"/>
      <c r="BN153" s="569"/>
      <c r="BO153" s="569"/>
      <c r="BP153" s="569"/>
      <c r="BQ153" s="569"/>
      <c r="BR153" s="569"/>
      <c r="BS153" s="569"/>
      <c r="BT153" s="569"/>
      <c r="BU153" s="569"/>
      <c r="BV153" s="569"/>
      <c r="BW153" s="569"/>
      <c r="BX153" s="569"/>
      <c r="BY153" s="569"/>
    </row>
    <row r="154" spans="6:77">
      <c r="AI154" s="559"/>
      <c r="AJ154" s="569"/>
      <c r="AK154" s="569"/>
      <c r="AL154" s="569"/>
      <c r="AM154" s="569"/>
      <c r="AN154" s="569"/>
      <c r="AO154" s="569"/>
      <c r="AP154" s="569"/>
      <c r="AQ154" s="569"/>
      <c r="AR154" s="569"/>
      <c r="AS154" s="569"/>
      <c r="AT154" s="569"/>
      <c r="AU154" s="569"/>
      <c r="AV154" s="569"/>
      <c r="AW154" s="569"/>
      <c r="AX154" s="569"/>
      <c r="AY154" s="569"/>
      <c r="AZ154" s="569"/>
      <c r="BA154" s="569"/>
      <c r="BB154" s="569"/>
      <c r="BC154" s="569"/>
      <c r="BD154" s="569"/>
      <c r="BE154" s="569"/>
      <c r="BF154" s="569"/>
      <c r="BG154" s="569"/>
      <c r="BH154" s="569"/>
      <c r="BI154" s="569"/>
      <c r="BJ154" s="569"/>
      <c r="BK154" s="569"/>
      <c r="BL154" s="569"/>
      <c r="BM154" s="569"/>
      <c r="BN154" s="569"/>
      <c r="BO154" s="569"/>
      <c r="BP154" s="569"/>
      <c r="BQ154" s="569"/>
      <c r="BR154" s="569"/>
      <c r="BS154" s="569"/>
      <c r="BT154" s="569"/>
      <c r="BU154" s="569"/>
      <c r="BV154" s="569"/>
      <c r="BW154" s="569"/>
      <c r="BX154" s="569"/>
      <c r="BY154" s="569"/>
    </row>
    <row r="155" spans="6:77">
      <c r="AI155" s="559"/>
      <c r="AJ155" s="569"/>
      <c r="AK155" s="569"/>
      <c r="AL155" s="569"/>
      <c r="AM155" s="569"/>
      <c r="AN155" s="569"/>
      <c r="AO155" s="569"/>
      <c r="AP155" s="569"/>
      <c r="AQ155" s="569"/>
      <c r="AR155" s="569"/>
      <c r="AS155" s="569"/>
      <c r="AT155" s="569"/>
      <c r="AU155" s="569"/>
      <c r="AV155" s="569"/>
      <c r="AW155" s="569"/>
      <c r="AX155" s="569"/>
      <c r="AY155" s="569"/>
      <c r="AZ155" s="569"/>
      <c r="BA155" s="569"/>
      <c r="BB155" s="569"/>
      <c r="BC155" s="569"/>
      <c r="BD155" s="569"/>
      <c r="BE155" s="569"/>
      <c r="BF155" s="569"/>
      <c r="BG155" s="569"/>
      <c r="BH155" s="569"/>
      <c r="BI155" s="569"/>
      <c r="BJ155" s="569"/>
      <c r="BK155" s="569"/>
      <c r="BL155" s="569"/>
      <c r="BM155" s="569"/>
      <c r="BN155" s="569"/>
      <c r="BO155" s="569"/>
      <c r="BP155" s="569"/>
      <c r="BQ155" s="569"/>
      <c r="BR155" s="569"/>
      <c r="BS155" s="569"/>
      <c r="BT155" s="569"/>
      <c r="BU155" s="569"/>
      <c r="BV155" s="569"/>
      <c r="BW155" s="569"/>
      <c r="BX155" s="569"/>
      <c r="BY155" s="569"/>
    </row>
    <row r="156" spans="6:77">
      <c r="AI156" s="559"/>
      <c r="AJ156" s="569"/>
      <c r="AK156" s="569"/>
      <c r="AL156" s="569"/>
      <c r="AM156" s="569"/>
      <c r="AN156" s="569"/>
      <c r="AO156" s="569"/>
      <c r="AP156" s="569"/>
      <c r="AQ156" s="569"/>
      <c r="AR156" s="569"/>
      <c r="AS156" s="569"/>
      <c r="AT156" s="569"/>
      <c r="AU156" s="569"/>
      <c r="AV156" s="569"/>
      <c r="AW156" s="569"/>
      <c r="AX156" s="569"/>
      <c r="AY156" s="569"/>
      <c r="AZ156" s="569"/>
      <c r="BA156" s="569"/>
      <c r="BB156" s="569"/>
      <c r="BC156" s="569"/>
      <c r="BD156" s="569"/>
      <c r="BE156" s="569"/>
      <c r="BF156" s="569"/>
      <c r="BG156" s="569"/>
      <c r="BH156" s="569"/>
      <c r="BI156" s="569"/>
      <c r="BJ156" s="569"/>
      <c r="BK156" s="569"/>
      <c r="BL156" s="569"/>
      <c r="BM156" s="569"/>
      <c r="BN156" s="569"/>
      <c r="BO156" s="569"/>
      <c r="BP156" s="569"/>
      <c r="BQ156" s="569"/>
      <c r="BR156" s="569"/>
      <c r="BS156" s="569"/>
      <c r="BT156" s="569"/>
      <c r="BU156" s="569"/>
      <c r="BV156" s="569"/>
      <c r="BW156" s="569"/>
      <c r="BX156" s="569"/>
      <c r="BY156" s="569"/>
    </row>
    <row r="157" spans="6:77">
      <c r="AI157" s="559"/>
      <c r="AJ157" s="569"/>
      <c r="AK157" s="569"/>
      <c r="AL157" s="569"/>
      <c r="AM157" s="569"/>
      <c r="AN157" s="569"/>
      <c r="AO157" s="569"/>
      <c r="AP157" s="569"/>
      <c r="AQ157" s="569"/>
      <c r="AR157" s="569"/>
      <c r="AS157" s="569"/>
      <c r="AT157" s="569"/>
      <c r="AU157" s="569"/>
      <c r="AV157" s="569"/>
      <c r="AW157" s="569"/>
      <c r="AX157" s="569"/>
      <c r="AY157" s="569"/>
      <c r="AZ157" s="569"/>
      <c r="BA157" s="569"/>
      <c r="BB157" s="569"/>
      <c r="BC157" s="569"/>
      <c r="BD157" s="569"/>
      <c r="BE157" s="569"/>
      <c r="BF157" s="569"/>
      <c r="BG157" s="569"/>
      <c r="BH157" s="569"/>
      <c r="BI157" s="569"/>
      <c r="BJ157" s="569"/>
      <c r="BK157" s="569"/>
      <c r="BL157" s="569"/>
      <c r="BM157" s="569"/>
      <c r="BN157" s="569"/>
      <c r="BO157" s="569"/>
      <c r="BP157" s="569"/>
      <c r="BQ157" s="569"/>
      <c r="BR157" s="569"/>
      <c r="BS157" s="569"/>
      <c r="BT157" s="569"/>
      <c r="BU157" s="569"/>
      <c r="BV157" s="569"/>
      <c r="BW157" s="569"/>
      <c r="BX157" s="569"/>
      <c r="BY157" s="569"/>
    </row>
    <row r="158" spans="6:77">
      <c r="AI158" s="559"/>
      <c r="AJ158" s="569"/>
      <c r="AK158" s="569"/>
      <c r="AL158" s="569"/>
      <c r="AM158" s="569"/>
      <c r="AN158" s="569"/>
      <c r="AO158" s="569"/>
      <c r="AP158" s="569"/>
      <c r="AQ158" s="569"/>
      <c r="AR158" s="569"/>
      <c r="AS158" s="569"/>
      <c r="AT158" s="569"/>
      <c r="AU158" s="569"/>
      <c r="AV158" s="569"/>
      <c r="AW158" s="569"/>
      <c r="AX158" s="569"/>
      <c r="AY158" s="569"/>
      <c r="AZ158" s="569"/>
      <c r="BA158" s="569"/>
      <c r="BB158" s="569"/>
      <c r="BC158" s="569"/>
      <c r="BD158" s="569"/>
      <c r="BE158" s="569"/>
      <c r="BF158" s="569"/>
      <c r="BG158" s="569"/>
      <c r="BH158" s="569"/>
      <c r="BI158" s="569"/>
      <c r="BJ158" s="569"/>
      <c r="BK158" s="569"/>
      <c r="BL158" s="569"/>
      <c r="BM158" s="569"/>
      <c r="BN158" s="569"/>
      <c r="BO158" s="569"/>
      <c r="BP158" s="569"/>
      <c r="BQ158" s="569"/>
      <c r="BR158" s="569"/>
      <c r="BS158" s="569"/>
      <c r="BT158" s="569"/>
      <c r="BU158" s="569"/>
      <c r="BV158" s="569"/>
      <c r="BW158" s="569"/>
      <c r="BX158" s="569"/>
      <c r="BY158" s="569"/>
    </row>
    <row r="159" spans="6:77">
      <c r="AI159" s="559"/>
      <c r="AJ159" s="569"/>
      <c r="AK159" s="569"/>
      <c r="AL159" s="569"/>
      <c r="AM159" s="569"/>
      <c r="AN159" s="569"/>
      <c r="AO159" s="569"/>
      <c r="AP159" s="569"/>
      <c r="AQ159" s="569"/>
      <c r="AR159" s="569"/>
      <c r="AS159" s="569"/>
      <c r="AT159" s="569"/>
      <c r="AU159" s="569"/>
      <c r="AV159" s="569"/>
      <c r="AW159" s="569"/>
      <c r="AX159" s="569"/>
      <c r="AY159" s="569"/>
      <c r="AZ159" s="569"/>
      <c r="BA159" s="569"/>
      <c r="BB159" s="569"/>
      <c r="BC159" s="569"/>
      <c r="BD159" s="569"/>
      <c r="BE159" s="569"/>
      <c r="BF159" s="569"/>
      <c r="BG159" s="569"/>
      <c r="BH159" s="569"/>
      <c r="BI159" s="569"/>
      <c r="BJ159" s="569"/>
      <c r="BK159" s="569"/>
      <c r="BL159" s="569"/>
      <c r="BM159" s="569"/>
      <c r="BN159" s="569"/>
      <c r="BO159" s="569"/>
      <c r="BP159" s="569"/>
      <c r="BQ159" s="569"/>
      <c r="BR159" s="569"/>
      <c r="BS159" s="569"/>
      <c r="BT159" s="569"/>
      <c r="BU159" s="569"/>
      <c r="BV159" s="569"/>
      <c r="BW159" s="569"/>
      <c r="BX159" s="569"/>
      <c r="BY159" s="569"/>
    </row>
    <row r="160" spans="6:77">
      <c r="AI160" s="559"/>
      <c r="AJ160" s="569"/>
      <c r="AK160" s="569"/>
      <c r="AL160" s="569"/>
      <c r="AM160" s="569"/>
      <c r="AN160" s="569"/>
      <c r="AO160" s="569"/>
      <c r="AP160" s="569"/>
      <c r="AQ160" s="569"/>
      <c r="AR160" s="569"/>
      <c r="AS160" s="569"/>
      <c r="AT160" s="569"/>
      <c r="AU160" s="569"/>
      <c r="AV160" s="569"/>
      <c r="AW160" s="569"/>
      <c r="AX160" s="569"/>
      <c r="AY160" s="569"/>
      <c r="AZ160" s="569"/>
      <c r="BA160" s="569"/>
      <c r="BB160" s="569"/>
      <c r="BC160" s="569"/>
      <c r="BD160" s="569"/>
      <c r="BE160" s="569"/>
      <c r="BF160" s="569"/>
      <c r="BG160" s="569"/>
      <c r="BH160" s="569"/>
      <c r="BI160" s="569"/>
      <c r="BJ160" s="569"/>
      <c r="BK160" s="569"/>
      <c r="BL160" s="569"/>
      <c r="BM160" s="569"/>
      <c r="BN160" s="569"/>
      <c r="BO160" s="569"/>
      <c r="BP160" s="569"/>
      <c r="BQ160" s="569"/>
      <c r="BR160" s="569"/>
      <c r="BS160" s="569"/>
      <c r="BT160" s="569"/>
      <c r="BU160" s="569"/>
      <c r="BV160" s="569"/>
      <c r="BW160" s="569"/>
      <c r="BX160" s="569"/>
      <c r="BY160" s="569"/>
    </row>
    <row r="161" spans="35:77">
      <c r="AI161" s="559"/>
      <c r="AJ161" s="569"/>
      <c r="AK161" s="569"/>
      <c r="AL161" s="569"/>
      <c r="AM161" s="569"/>
      <c r="AN161" s="569"/>
      <c r="AO161" s="569"/>
      <c r="AP161" s="569"/>
      <c r="AQ161" s="569"/>
      <c r="AR161" s="569"/>
      <c r="AS161" s="569"/>
      <c r="AT161" s="569"/>
      <c r="AU161" s="569"/>
      <c r="AV161" s="569"/>
      <c r="AW161" s="569"/>
      <c r="AX161" s="569"/>
      <c r="AY161" s="569"/>
      <c r="AZ161" s="569"/>
      <c r="BA161" s="569"/>
      <c r="BB161" s="569"/>
      <c r="BC161" s="569"/>
      <c r="BD161" s="569"/>
      <c r="BE161" s="569"/>
      <c r="BF161" s="569"/>
      <c r="BG161" s="569"/>
      <c r="BH161" s="569"/>
      <c r="BI161" s="569"/>
      <c r="BJ161" s="569"/>
      <c r="BK161" s="569"/>
      <c r="BL161" s="569"/>
      <c r="BM161" s="569"/>
      <c r="BN161" s="569"/>
      <c r="BO161" s="569"/>
      <c r="BP161" s="569"/>
      <c r="BQ161" s="569"/>
      <c r="BR161" s="569"/>
      <c r="BS161" s="569"/>
      <c r="BT161" s="569"/>
      <c r="BU161" s="569"/>
      <c r="BV161" s="569"/>
      <c r="BW161" s="569"/>
      <c r="BX161" s="569"/>
      <c r="BY161" s="569"/>
    </row>
    <row r="162" spans="35:77">
      <c r="AI162" s="559"/>
      <c r="AJ162" s="569"/>
      <c r="AK162" s="569"/>
      <c r="AL162" s="569"/>
      <c r="AM162" s="569"/>
      <c r="AN162" s="569"/>
      <c r="AO162" s="569"/>
      <c r="AP162" s="569"/>
      <c r="AQ162" s="569"/>
      <c r="AR162" s="569"/>
      <c r="AS162" s="569"/>
      <c r="AT162" s="569"/>
      <c r="AU162" s="569"/>
      <c r="AV162" s="569"/>
      <c r="AW162" s="569"/>
      <c r="AX162" s="569"/>
      <c r="AY162" s="569"/>
      <c r="AZ162" s="569"/>
      <c r="BA162" s="569"/>
      <c r="BB162" s="569"/>
      <c r="BC162" s="569"/>
      <c r="BD162" s="569"/>
      <c r="BE162" s="569"/>
      <c r="BF162" s="569"/>
      <c r="BG162" s="569"/>
      <c r="BH162" s="569"/>
      <c r="BI162" s="569"/>
      <c r="BJ162" s="569"/>
      <c r="BK162" s="569"/>
      <c r="BL162" s="569"/>
      <c r="BM162" s="569"/>
      <c r="BN162" s="569"/>
      <c r="BO162" s="569"/>
      <c r="BP162" s="569"/>
      <c r="BQ162" s="569"/>
      <c r="BR162" s="569"/>
      <c r="BS162" s="569"/>
      <c r="BT162" s="569"/>
      <c r="BU162" s="569"/>
      <c r="BV162" s="569"/>
      <c r="BW162" s="569"/>
      <c r="BX162" s="569"/>
      <c r="BY162" s="569"/>
    </row>
    <row r="163" spans="35:77">
      <c r="AI163" s="559"/>
      <c r="AJ163" s="569"/>
      <c r="AK163" s="569"/>
      <c r="AL163" s="569"/>
      <c r="AM163" s="569"/>
      <c r="AN163" s="569"/>
      <c r="AO163" s="569"/>
      <c r="AP163" s="569"/>
      <c r="AQ163" s="569"/>
      <c r="AR163" s="569"/>
      <c r="AS163" s="569"/>
      <c r="AT163" s="569"/>
      <c r="AU163" s="569"/>
      <c r="AV163" s="569"/>
      <c r="AW163" s="569"/>
      <c r="AX163" s="569"/>
      <c r="AY163" s="569"/>
      <c r="AZ163" s="569"/>
      <c r="BA163" s="569"/>
      <c r="BB163" s="569"/>
      <c r="BC163" s="569"/>
      <c r="BD163" s="569"/>
      <c r="BE163" s="569"/>
      <c r="BF163" s="569"/>
      <c r="BG163" s="569"/>
      <c r="BH163" s="569"/>
      <c r="BI163" s="569"/>
      <c r="BJ163" s="569"/>
      <c r="BK163" s="569"/>
      <c r="BL163" s="569"/>
      <c r="BM163" s="569"/>
      <c r="BN163" s="569"/>
      <c r="BO163" s="569"/>
      <c r="BP163" s="569"/>
      <c r="BQ163" s="569"/>
      <c r="BR163" s="569"/>
      <c r="BS163" s="569"/>
      <c r="BT163" s="569"/>
      <c r="BU163" s="569"/>
      <c r="BV163" s="569"/>
      <c r="BW163" s="569"/>
      <c r="BX163" s="569"/>
      <c r="BY163" s="569"/>
    </row>
    <row r="164" spans="35:77">
      <c r="AI164" s="559"/>
      <c r="AJ164" s="569"/>
      <c r="AK164" s="569"/>
      <c r="AL164" s="569"/>
      <c r="AM164" s="569"/>
      <c r="AN164" s="569"/>
      <c r="AO164" s="569"/>
      <c r="AP164" s="569"/>
      <c r="AQ164" s="569"/>
      <c r="AR164" s="569"/>
      <c r="AS164" s="569"/>
      <c r="AT164" s="569"/>
      <c r="AU164" s="569"/>
      <c r="AV164" s="569"/>
      <c r="AW164" s="569"/>
      <c r="AX164" s="569"/>
      <c r="AY164" s="569"/>
      <c r="AZ164" s="569"/>
      <c r="BA164" s="569"/>
      <c r="BB164" s="569"/>
      <c r="BC164" s="569"/>
      <c r="BD164" s="569"/>
      <c r="BE164" s="569"/>
      <c r="BF164" s="569"/>
      <c r="BG164" s="569"/>
      <c r="BH164" s="569"/>
      <c r="BI164" s="569"/>
      <c r="BJ164" s="569"/>
      <c r="BK164" s="569"/>
      <c r="BL164" s="569"/>
      <c r="BM164" s="569"/>
      <c r="BN164" s="569"/>
      <c r="BO164" s="569"/>
      <c r="BP164" s="569"/>
      <c r="BQ164" s="569"/>
      <c r="BR164" s="569"/>
      <c r="BS164" s="569"/>
      <c r="BT164" s="569"/>
      <c r="BU164" s="569"/>
      <c r="BV164" s="569"/>
      <c r="BW164" s="569"/>
      <c r="BX164" s="569"/>
      <c r="BY164" s="569"/>
    </row>
    <row r="165" spans="35:77">
      <c r="AI165" s="559"/>
      <c r="AJ165" s="569"/>
      <c r="AK165" s="569"/>
      <c r="AL165" s="569"/>
      <c r="AM165" s="569"/>
      <c r="AN165" s="569"/>
      <c r="AO165" s="569"/>
      <c r="AP165" s="569"/>
      <c r="AQ165" s="569"/>
      <c r="AR165" s="569"/>
      <c r="AS165" s="569"/>
      <c r="AT165" s="569"/>
      <c r="AU165" s="569"/>
      <c r="AV165" s="569"/>
      <c r="AW165" s="569"/>
      <c r="AX165" s="569"/>
      <c r="AY165" s="569"/>
      <c r="AZ165" s="569"/>
      <c r="BA165" s="569"/>
      <c r="BB165" s="569"/>
      <c r="BC165" s="569"/>
      <c r="BD165" s="569"/>
      <c r="BE165" s="569"/>
      <c r="BF165" s="569"/>
      <c r="BG165" s="569"/>
      <c r="BH165" s="569"/>
      <c r="BI165" s="569"/>
      <c r="BJ165" s="569"/>
      <c r="BK165" s="569"/>
      <c r="BL165" s="569"/>
      <c r="BM165" s="569"/>
      <c r="BN165" s="569"/>
      <c r="BO165" s="569"/>
      <c r="BP165" s="569"/>
      <c r="BQ165" s="569"/>
      <c r="BR165" s="569"/>
      <c r="BS165" s="569"/>
      <c r="BT165" s="569"/>
      <c r="BU165" s="569"/>
      <c r="BV165" s="569"/>
      <c r="BW165" s="569"/>
      <c r="BX165" s="569"/>
      <c r="BY165" s="569"/>
    </row>
    <row r="166" spans="35:77">
      <c r="AI166" s="559"/>
      <c r="AJ166" s="569"/>
      <c r="AK166" s="569"/>
      <c r="AL166" s="569"/>
      <c r="AM166" s="569"/>
      <c r="AN166" s="569"/>
      <c r="AO166" s="569"/>
      <c r="AP166" s="569"/>
      <c r="AQ166" s="569"/>
      <c r="AR166" s="569"/>
      <c r="AS166" s="569"/>
      <c r="AT166" s="569"/>
      <c r="AU166" s="569"/>
      <c r="AV166" s="569"/>
      <c r="AW166" s="569"/>
      <c r="AX166" s="569"/>
      <c r="AY166" s="569"/>
      <c r="AZ166" s="569"/>
      <c r="BA166" s="569"/>
      <c r="BB166" s="569"/>
      <c r="BC166" s="569"/>
      <c r="BD166" s="569"/>
      <c r="BE166" s="569"/>
      <c r="BF166" s="569"/>
      <c r="BG166" s="569"/>
      <c r="BH166" s="569"/>
      <c r="BI166" s="569"/>
      <c r="BJ166" s="569"/>
      <c r="BK166" s="569"/>
      <c r="BL166" s="569"/>
      <c r="BM166" s="569"/>
      <c r="BN166" s="569"/>
      <c r="BO166" s="569"/>
      <c r="BP166" s="569"/>
      <c r="BQ166" s="569"/>
      <c r="BR166" s="569"/>
      <c r="BS166" s="569"/>
      <c r="BT166" s="569"/>
      <c r="BU166" s="569"/>
      <c r="BV166" s="569"/>
      <c r="BW166" s="569"/>
      <c r="BX166" s="569"/>
      <c r="BY166" s="569"/>
    </row>
    <row r="167" spans="35:77">
      <c r="AI167" s="559"/>
      <c r="AJ167" s="569"/>
      <c r="AK167" s="569"/>
      <c r="AL167" s="569"/>
      <c r="AM167" s="569"/>
      <c r="AN167" s="569"/>
      <c r="AO167" s="569"/>
      <c r="AP167" s="569"/>
      <c r="AQ167" s="569"/>
      <c r="AR167" s="569"/>
      <c r="AS167" s="569"/>
      <c r="AT167" s="569"/>
      <c r="AU167" s="569"/>
      <c r="AV167" s="569"/>
      <c r="AW167" s="569"/>
      <c r="AX167" s="569"/>
      <c r="AY167" s="569"/>
      <c r="AZ167" s="569"/>
      <c r="BA167" s="569"/>
      <c r="BB167" s="569"/>
      <c r="BC167" s="569"/>
      <c r="BD167" s="569"/>
      <c r="BE167" s="569"/>
      <c r="BF167" s="569"/>
      <c r="BG167" s="569"/>
      <c r="BH167" s="569"/>
      <c r="BI167" s="569"/>
      <c r="BJ167" s="569"/>
      <c r="BK167" s="569"/>
      <c r="BL167" s="569"/>
      <c r="BM167" s="569"/>
      <c r="BN167" s="569"/>
      <c r="BO167" s="569"/>
      <c r="BP167" s="569"/>
      <c r="BQ167" s="569"/>
      <c r="BR167" s="569"/>
      <c r="BS167" s="569"/>
      <c r="BT167" s="569"/>
      <c r="BU167" s="569"/>
      <c r="BV167" s="569"/>
      <c r="BW167" s="569"/>
      <c r="BX167" s="569"/>
      <c r="BY167" s="569"/>
    </row>
    <row r="168" spans="35:77">
      <c r="AI168" s="559"/>
      <c r="AJ168" s="569"/>
      <c r="AK168" s="569"/>
      <c r="AL168" s="569"/>
      <c r="AM168" s="569"/>
      <c r="AN168" s="569"/>
      <c r="AO168" s="569"/>
      <c r="AP168" s="569"/>
      <c r="AQ168" s="569"/>
      <c r="AR168" s="569"/>
      <c r="AS168" s="569"/>
      <c r="AT168" s="569"/>
      <c r="AU168" s="569"/>
      <c r="AV168" s="569"/>
      <c r="AW168" s="569"/>
      <c r="AX168" s="569"/>
      <c r="AY168" s="569"/>
      <c r="AZ168" s="569"/>
      <c r="BA168" s="569"/>
      <c r="BB168" s="569"/>
      <c r="BC168" s="569"/>
      <c r="BD168" s="569"/>
      <c r="BE168" s="569"/>
      <c r="BF168" s="569"/>
      <c r="BG168" s="569"/>
      <c r="BH168" s="569"/>
      <c r="BI168" s="569"/>
      <c r="BJ168" s="569"/>
      <c r="BK168" s="569"/>
      <c r="BL168" s="569"/>
      <c r="BM168" s="569"/>
      <c r="BN168" s="569"/>
      <c r="BO168" s="569"/>
      <c r="BP168" s="569"/>
      <c r="BQ168" s="569"/>
      <c r="BR168" s="569"/>
      <c r="BS168" s="569"/>
      <c r="BT168" s="569"/>
      <c r="BU168" s="569"/>
      <c r="BV168" s="569"/>
      <c r="BW168" s="569"/>
      <c r="BX168" s="569"/>
      <c r="BY168" s="569"/>
    </row>
    <row r="169" spans="35:77">
      <c r="AI169" s="559"/>
      <c r="AJ169" s="569"/>
      <c r="AK169" s="569"/>
      <c r="AL169" s="569"/>
      <c r="AM169" s="569"/>
      <c r="AN169" s="569"/>
      <c r="AO169" s="569"/>
      <c r="AP169" s="569"/>
      <c r="AQ169" s="569"/>
      <c r="AR169" s="569"/>
      <c r="AS169" s="569"/>
      <c r="AT169" s="569"/>
      <c r="AU169" s="569"/>
      <c r="AV169" s="569"/>
      <c r="AW169" s="569"/>
      <c r="AX169" s="569"/>
      <c r="AY169" s="569"/>
      <c r="AZ169" s="569"/>
      <c r="BA169" s="569"/>
      <c r="BB169" s="569"/>
      <c r="BC169" s="569"/>
      <c r="BD169" s="569"/>
      <c r="BE169" s="569"/>
      <c r="BF169" s="569"/>
      <c r="BG169" s="569"/>
      <c r="BH169" s="569"/>
      <c r="BI169" s="569"/>
      <c r="BJ169" s="569"/>
      <c r="BK169" s="569"/>
      <c r="BL169" s="569"/>
      <c r="BM169" s="569"/>
      <c r="BN169" s="569"/>
      <c r="BO169" s="569"/>
      <c r="BP169" s="569"/>
      <c r="BQ169" s="569"/>
      <c r="BR169" s="569"/>
      <c r="BS169" s="569"/>
      <c r="BT169" s="569"/>
      <c r="BU169" s="569"/>
      <c r="BV169" s="569"/>
      <c r="BW169" s="569"/>
      <c r="BX169" s="569"/>
      <c r="BY169" s="569"/>
    </row>
    <row r="170" spans="35:77">
      <c r="AI170" s="559"/>
      <c r="AJ170" s="569"/>
      <c r="AK170" s="569"/>
      <c r="AL170" s="569"/>
      <c r="AM170" s="569"/>
      <c r="AN170" s="569"/>
      <c r="AO170" s="569"/>
      <c r="AP170" s="569"/>
      <c r="AQ170" s="569"/>
      <c r="AR170" s="569"/>
      <c r="AS170" s="569"/>
      <c r="AT170" s="569"/>
      <c r="AU170" s="569"/>
      <c r="AV170" s="569"/>
      <c r="AW170" s="569"/>
      <c r="AX170" s="569"/>
      <c r="AY170" s="569"/>
      <c r="AZ170" s="569"/>
      <c r="BA170" s="569"/>
      <c r="BB170" s="569"/>
      <c r="BC170" s="569"/>
      <c r="BD170" s="569"/>
      <c r="BE170" s="569"/>
      <c r="BF170" s="569"/>
      <c r="BG170" s="569"/>
      <c r="BH170" s="569"/>
      <c r="BI170" s="569"/>
      <c r="BJ170" s="569"/>
      <c r="BK170" s="569"/>
      <c r="BL170" s="569"/>
      <c r="BM170" s="569"/>
      <c r="BN170" s="569"/>
      <c r="BO170" s="569"/>
      <c r="BP170" s="569"/>
      <c r="BQ170" s="569"/>
      <c r="BR170" s="569"/>
      <c r="BS170" s="569"/>
      <c r="BT170" s="569"/>
      <c r="BU170" s="569"/>
      <c r="BV170" s="569"/>
      <c r="BW170" s="569"/>
      <c r="BX170" s="569"/>
      <c r="BY170" s="569"/>
    </row>
    <row r="171" spans="35:77">
      <c r="AI171" s="559"/>
      <c r="AJ171" s="569"/>
      <c r="AK171" s="569"/>
      <c r="AL171" s="569"/>
      <c r="AM171" s="569"/>
      <c r="AN171" s="569"/>
      <c r="AO171" s="569"/>
      <c r="AP171" s="569"/>
      <c r="AQ171" s="569"/>
      <c r="AR171" s="569"/>
      <c r="AS171" s="569"/>
      <c r="AT171" s="569"/>
      <c r="AU171" s="569"/>
      <c r="AV171" s="569"/>
      <c r="AW171" s="569"/>
      <c r="AX171" s="569"/>
      <c r="AY171" s="569"/>
      <c r="AZ171" s="569"/>
      <c r="BA171" s="569"/>
      <c r="BB171" s="569"/>
      <c r="BC171" s="569"/>
      <c r="BD171" s="569"/>
      <c r="BE171" s="569"/>
      <c r="BF171" s="569"/>
      <c r="BG171" s="569"/>
      <c r="BH171" s="569"/>
      <c r="BI171" s="569"/>
      <c r="BJ171" s="569"/>
      <c r="BK171" s="569"/>
      <c r="BL171" s="569"/>
      <c r="BM171" s="569"/>
      <c r="BN171" s="569"/>
      <c r="BO171" s="569"/>
      <c r="BP171" s="569"/>
      <c r="BQ171" s="569"/>
      <c r="BR171" s="569"/>
      <c r="BS171" s="569"/>
      <c r="BT171" s="569"/>
      <c r="BU171" s="569"/>
      <c r="BV171" s="569"/>
      <c r="BW171" s="569"/>
      <c r="BX171" s="569"/>
      <c r="BY171" s="569"/>
    </row>
    <row r="172" spans="35:77">
      <c r="AI172" s="559"/>
      <c r="AJ172" s="569"/>
      <c r="AK172" s="569"/>
      <c r="AL172" s="569"/>
      <c r="AM172" s="569"/>
      <c r="AN172" s="569"/>
      <c r="AO172" s="569"/>
      <c r="AP172" s="569"/>
      <c r="AQ172" s="569"/>
      <c r="AR172" s="569"/>
      <c r="AS172" s="569"/>
      <c r="AT172" s="569"/>
      <c r="AU172" s="569"/>
      <c r="AV172" s="569"/>
      <c r="AW172" s="569"/>
      <c r="AX172" s="569"/>
      <c r="AY172" s="569"/>
      <c r="AZ172" s="569"/>
      <c r="BA172" s="569"/>
      <c r="BB172" s="569"/>
      <c r="BC172" s="569"/>
      <c r="BD172" s="569"/>
      <c r="BE172" s="569"/>
      <c r="BF172" s="569"/>
      <c r="BG172" s="569"/>
      <c r="BH172" s="569"/>
      <c r="BI172" s="569"/>
      <c r="BJ172" s="569"/>
      <c r="BK172" s="569"/>
      <c r="BL172" s="569"/>
      <c r="BM172" s="569"/>
      <c r="BN172" s="569"/>
      <c r="BO172" s="569"/>
      <c r="BP172" s="569"/>
      <c r="BQ172" s="569"/>
      <c r="BR172" s="569"/>
      <c r="BS172" s="569"/>
      <c r="BT172" s="569"/>
      <c r="BU172" s="569"/>
      <c r="BV172" s="569"/>
      <c r="BW172" s="569"/>
      <c r="BX172" s="569"/>
      <c r="BY172" s="569"/>
    </row>
    <row r="173" spans="35:77">
      <c r="AI173" s="559"/>
      <c r="AJ173" s="569"/>
      <c r="AK173" s="569"/>
      <c r="AL173" s="569"/>
      <c r="AM173" s="569"/>
      <c r="AN173" s="569"/>
      <c r="AO173" s="569"/>
      <c r="AP173" s="569"/>
      <c r="AQ173" s="569"/>
      <c r="AR173" s="569"/>
      <c r="AS173" s="569"/>
      <c r="AT173" s="569"/>
      <c r="AU173" s="569"/>
      <c r="AV173" s="569"/>
      <c r="AW173" s="569"/>
      <c r="AX173" s="569"/>
      <c r="AY173" s="569"/>
      <c r="AZ173" s="569"/>
      <c r="BA173" s="569"/>
      <c r="BB173" s="569"/>
      <c r="BC173" s="569"/>
      <c r="BD173" s="569"/>
      <c r="BE173" s="569"/>
      <c r="BF173" s="569"/>
      <c r="BG173" s="569"/>
      <c r="BH173" s="569"/>
      <c r="BI173" s="569"/>
      <c r="BJ173" s="569"/>
      <c r="BK173" s="569"/>
      <c r="BL173" s="569"/>
      <c r="BM173" s="569"/>
      <c r="BN173" s="569"/>
      <c r="BO173" s="569"/>
      <c r="BP173" s="569"/>
      <c r="BQ173" s="569"/>
      <c r="BR173" s="569"/>
      <c r="BS173" s="569"/>
      <c r="BT173" s="569"/>
      <c r="BU173" s="569"/>
      <c r="BV173" s="569"/>
      <c r="BW173" s="569"/>
      <c r="BX173" s="569"/>
      <c r="BY173" s="569"/>
    </row>
    <row r="174" spans="35:77">
      <c r="AI174" s="559"/>
      <c r="AJ174" s="569"/>
      <c r="AK174" s="569"/>
      <c r="AL174" s="569"/>
      <c r="AM174" s="569"/>
      <c r="AN174" s="569"/>
      <c r="AO174" s="569"/>
      <c r="AP174" s="569"/>
      <c r="AQ174" s="569"/>
      <c r="AR174" s="569"/>
      <c r="AS174" s="569"/>
      <c r="AT174" s="569"/>
      <c r="AU174" s="569"/>
      <c r="AV174" s="569"/>
      <c r="AW174" s="569"/>
      <c r="AX174" s="569"/>
      <c r="AY174" s="569"/>
      <c r="AZ174" s="569"/>
      <c r="BA174" s="569"/>
      <c r="BB174" s="569"/>
      <c r="BC174" s="569"/>
      <c r="BD174" s="569"/>
      <c r="BE174" s="569"/>
      <c r="BF174" s="569"/>
      <c r="BG174" s="569"/>
      <c r="BH174" s="569"/>
      <c r="BI174" s="569"/>
      <c r="BJ174" s="569"/>
      <c r="BK174" s="569"/>
      <c r="BL174" s="569"/>
      <c r="BM174" s="569"/>
      <c r="BN174" s="569"/>
      <c r="BO174" s="569"/>
      <c r="BP174" s="569"/>
      <c r="BQ174" s="569"/>
      <c r="BR174" s="569"/>
      <c r="BS174" s="569"/>
      <c r="BT174" s="569"/>
      <c r="BU174" s="569"/>
      <c r="BV174" s="569"/>
      <c r="BW174" s="569"/>
      <c r="BX174" s="569"/>
      <c r="BY174" s="569"/>
    </row>
    <row r="175" spans="35:77">
      <c r="AI175" s="559"/>
      <c r="AJ175" s="569"/>
      <c r="AK175" s="569"/>
      <c r="AL175" s="569"/>
      <c r="AM175" s="569"/>
      <c r="AN175" s="569"/>
      <c r="AO175" s="569"/>
      <c r="AP175" s="569"/>
      <c r="AQ175" s="569"/>
      <c r="AR175" s="569"/>
      <c r="AS175" s="569"/>
      <c r="AT175" s="569"/>
      <c r="AU175" s="569"/>
      <c r="AV175" s="569"/>
      <c r="AW175" s="569"/>
      <c r="AX175" s="569"/>
      <c r="AY175" s="569"/>
      <c r="AZ175" s="569"/>
      <c r="BA175" s="569"/>
      <c r="BB175" s="569"/>
      <c r="BC175" s="569"/>
      <c r="BD175" s="569"/>
      <c r="BE175" s="569"/>
      <c r="BF175" s="569"/>
      <c r="BG175" s="569"/>
      <c r="BH175" s="569"/>
      <c r="BI175" s="569"/>
      <c r="BJ175" s="569"/>
      <c r="BK175" s="569"/>
      <c r="BL175" s="569"/>
      <c r="BM175" s="569"/>
      <c r="BN175" s="569"/>
      <c r="BO175" s="569"/>
      <c r="BP175" s="569"/>
      <c r="BQ175" s="569"/>
      <c r="BR175" s="569"/>
      <c r="BS175" s="569"/>
      <c r="BT175" s="569"/>
      <c r="BU175" s="569"/>
      <c r="BV175" s="569"/>
      <c r="BW175" s="569"/>
      <c r="BX175" s="569"/>
      <c r="BY175" s="569"/>
    </row>
    <row r="176" spans="35:77">
      <c r="AI176" s="559"/>
      <c r="AJ176" s="569"/>
      <c r="AK176" s="569"/>
      <c r="AL176" s="569"/>
      <c r="AM176" s="569"/>
      <c r="AN176" s="569"/>
      <c r="AO176" s="569"/>
      <c r="AP176" s="569"/>
      <c r="AQ176" s="569"/>
      <c r="AR176" s="569"/>
      <c r="AS176" s="569"/>
      <c r="AT176" s="569"/>
      <c r="AU176" s="569"/>
      <c r="AV176" s="569"/>
      <c r="AW176" s="569"/>
      <c r="AX176" s="569"/>
      <c r="AY176" s="569"/>
      <c r="AZ176" s="569"/>
      <c r="BA176" s="569"/>
      <c r="BB176" s="569"/>
      <c r="BC176" s="569"/>
      <c r="BD176" s="569"/>
      <c r="BE176" s="569"/>
      <c r="BF176" s="569"/>
      <c r="BG176" s="569"/>
      <c r="BH176" s="569"/>
      <c r="BI176" s="569"/>
      <c r="BJ176" s="569"/>
      <c r="BK176" s="569"/>
      <c r="BL176" s="569"/>
      <c r="BM176" s="569"/>
      <c r="BN176" s="569"/>
      <c r="BO176" s="569"/>
      <c r="BP176" s="569"/>
      <c r="BQ176" s="569"/>
      <c r="BR176" s="569"/>
      <c r="BS176" s="569"/>
      <c r="BT176" s="569"/>
      <c r="BU176" s="569"/>
      <c r="BV176" s="569"/>
      <c r="BW176" s="569"/>
      <c r="BX176" s="569"/>
      <c r="BY176" s="569"/>
    </row>
    <row r="177" spans="35:77">
      <c r="AI177" s="559"/>
      <c r="AJ177" s="569"/>
      <c r="AK177" s="569"/>
      <c r="AL177" s="569"/>
      <c r="AM177" s="569"/>
      <c r="AN177" s="569"/>
      <c r="AO177" s="569"/>
      <c r="AP177" s="569"/>
      <c r="AQ177" s="569"/>
      <c r="AR177" s="569"/>
      <c r="AS177" s="569"/>
      <c r="AT177" s="569"/>
      <c r="AU177" s="569"/>
      <c r="AV177" s="569"/>
      <c r="AW177" s="569"/>
      <c r="AX177" s="569"/>
      <c r="AY177" s="569"/>
      <c r="AZ177" s="569"/>
      <c r="BA177" s="569"/>
      <c r="BB177" s="569"/>
      <c r="BC177" s="569"/>
      <c r="BD177" s="569"/>
      <c r="BE177" s="569"/>
      <c r="BF177" s="569"/>
      <c r="BG177" s="569"/>
      <c r="BH177" s="569"/>
      <c r="BI177" s="569"/>
      <c r="BJ177" s="569"/>
      <c r="BK177" s="569"/>
      <c r="BL177" s="569"/>
      <c r="BM177" s="569"/>
      <c r="BN177" s="569"/>
      <c r="BO177" s="569"/>
      <c r="BP177" s="569"/>
      <c r="BQ177" s="569"/>
      <c r="BR177" s="569"/>
      <c r="BS177" s="569"/>
      <c r="BT177" s="569"/>
      <c r="BU177" s="569"/>
      <c r="BV177" s="569"/>
      <c r="BW177" s="569"/>
      <c r="BX177" s="569"/>
      <c r="BY177" s="569"/>
    </row>
    <row r="178" spans="35:77">
      <c r="AI178" s="559"/>
      <c r="AJ178" s="569"/>
      <c r="AK178" s="569"/>
      <c r="AL178" s="569"/>
      <c r="AM178" s="569"/>
      <c r="AN178" s="569"/>
      <c r="AO178" s="569"/>
      <c r="AP178" s="569"/>
      <c r="AQ178" s="569"/>
      <c r="AR178" s="569"/>
      <c r="AS178" s="569"/>
      <c r="AT178" s="569"/>
      <c r="AU178" s="569"/>
      <c r="AV178" s="569"/>
      <c r="AW178" s="569"/>
      <c r="AX178" s="569"/>
      <c r="AY178" s="569"/>
      <c r="AZ178" s="569"/>
      <c r="BA178" s="569"/>
      <c r="BB178" s="569"/>
      <c r="BC178" s="569"/>
      <c r="BD178" s="569"/>
      <c r="BE178" s="569"/>
      <c r="BF178" s="569"/>
      <c r="BG178" s="569"/>
      <c r="BH178" s="569"/>
      <c r="BI178" s="569"/>
      <c r="BJ178" s="569"/>
      <c r="BK178" s="569"/>
      <c r="BL178" s="569"/>
      <c r="BM178" s="569"/>
      <c r="BN178" s="569"/>
      <c r="BO178" s="569"/>
      <c r="BP178" s="569"/>
      <c r="BQ178" s="569"/>
      <c r="BR178" s="569"/>
      <c r="BS178" s="569"/>
      <c r="BT178" s="569"/>
      <c r="BU178" s="569"/>
      <c r="BV178" s="569"/>
      <c r="BW178" s="569"/>
      <c r="BX178" s="569"/>
      <c r="BY178" s="569"/>
    </row>
    <row r="179" spans="35:77">
      <c r="AI179" s="559"/>
      <c r="AJ179" s="569"/>
      <c r="AK179" s="569"/>
      <c r="AL179" s="569"/>
      <c r="AM179" s="569"/>
      <c r="AN179" s="569"/>
      <c r="AO179" s="569"/>
      <c r="AP179" s="569"/>
      <c r="AQ179" s="569"/>
      <c r="AR179" s="569"/>
      <c r="AS179" s="569"/>
      <c r="AT179" s="569"/>
      <c r="AU179" s="569"/>
      <c r="AV179" s="569"/>
      <c r="AW179" s="569"/>
      <c r="AX179" s="569"/>
      <c r="AY179" s="569"/>
      <c r="AZ179" s="569"/>
      <c r="BA179" s="569"/>
      <c r="BB179" s="569"/>
      <c r="BC179" s="569"/>
      <c r="BD179" s="569"/>
      <c r="BE179" s="569"/>
      <c r="BF179" s="569"/>
      <c r="BG179" s="569"/>
      <c r="BH179" s="569"/>
      <c r="BI179" s="569"/>
      <c r="BJ179" s="569"/>
      <c r="BK179" s="569"/>
      <c r="BL179" s="569"/>
      <c r="BM179" s="569"/>
      <c r="BN179" s="569"/>
      <c r="BO179" s="569"/>
      <c r="BP179" s="569"/>
      <c r="BQ179" s="569"/>
      <c r="BR179" s="569"/>
      <c r="BS179" s="569"/>
      <c r="BT179" s="569"/>
      <c r="BU179" s="569"/>
      <c r="BV179" s="569"/>
      <c r="BW179" s="569"/>
      <c r="BX179" s="569"/>
      <c r="BY179" s="569"/>
    </row>
    <row r="180" spans="35:77">
      <c r="AI180" s="559"/>
      <c r="AJ180" s="569"/>
      <c r="AK180" s="569"/>
      <c r="AL180" s="569"/>
      <c r="AM180" s="569"/>
      <c r="AN180" s="569"/>
      <c r="AO180" s="569"/>
      <c r="AP180" s="569"/>
      <c r="AQ180" s="569"/>
      <c r="AR180" s="569"/>
      <c r="AS180" s="569"/>
      <c r="AT180" s="569"/>
      <c r="AU180" s="569"/>
      <c r="AV180" s="569"/>
      <c r="AW180" s="569"/>
      <c r="AX180" s="569"/>
      <c r="AY180" s="569"/>
      <c r="AZ180" s="569"/>
      <c r="BA180" s="569"/>
      <c r="BB180" s="569"/>
      <c r="BC180" s="569"/>
      <c r="BD180" s="569"/>
      <c r="BE180" s="569"/>
      <c r="BF180" s="569"/>
      <c r="BG180" s="569"/>
      <c r="BH180" s="569"/>
      <c r="BI180" s="569"/>
      <c r="BJ180" s="569"/>
      <c r="BK180" s="569"/>
      <c r="BL180" s="569"/>
      <c r="BM180" s="569"/>
      <c r="BN180" s="569"/>
      <c r="BO180" s="569"/>
      <c r="BP180" s="569"/>
      <c r="BQ180" s="569"/>
      <c r="BR180" s="569"/>
      <c r="BS180" s="569"/>
      <c r="BT180" s="569"/>
      <c r="BU180" s="569"/>
      <c r="BV180" s="569"/>
      <c r="BW180" s="569"/>
      <c r="BX180" s="569"/>
      <c r="BY180" s="569"/>
    </row>
    <row r="181" spans="35:77">
      <c r="AI181" s="559"/>
      <c r="AJ181" s="569"/>
      <c r="AK181" s="569"/>
      <c r="AL181" s="569"/>
      <c r="AM181" s="569"/>
      <c r="AN181" s="569"/>
      <c r="AO181" s="569"/>
      <c r="AP181" s="569"/>
      <c r="AQ181" s="569"/>
      <c r="AR181" s="569"/>
      <c r="AS181" s="569"/>
      <c r="AT181" s="569"/>
      <c r="AU181" s="569"/>
      <c r="AV181" s="569"/>
      <c r="AW181" s="569"/>
      <c r="AX181" s="569"/>
      <c r="AY181" s="569"/>
      <c r="AZ181" s="569"/>
      <c r="BA181" s="569"/>
      <c r="BB181" s="569"/>
      <c r="BC181" s="569"/>
      <c r="BD181" s="569"/>
      <c r="BE181" s="569"/>
      <c r="BF181" s="569"/>
      <c r="BG181" s="569"/>
      <c r="BH181" s="569"/>
      <c r="BI181" s="569"/>
      <c r="BJ181" s="569"/>
      <c r="BK181" s="569"/>
      <c r="BL181" s="569"/>
      <c r="BM181" s="569"/>
      <c r="BN181" s="569"/>
      <c r="BO181" s="569"/>
      <c r="BP181" s="569"/>
      <c r="BQ181" s="569"/>
      <c r="BR181" s="569"/>
      <c r="BS181" s="569"/>
      <c r="BT181" s="569"/>
      <c r="BU181" s="569"/>
      <c r="BV181" s="569"/>
      <c r="BW181" s="569"/>
      <c r="BX181" s="569"/>
      <c r="BY181" s="569"/>
    </row>
    <row r="182" spans="35:77">
      <c r="AI182" s="559"/>
      <c r="AJ182" s="569"/>
      <c r="AK182" s="569"/>
      <c r="AL182" s="569"/>
      <c r="AM182" s="569"/>
      <c r="AN182" s="569"/>
      <c r="AO182" s="569"/>
      <c r="AP182" s="569"/>
      <c r="AQ182" s="569"/>
      <c r="AR182" s="569"/>
      <c r="AS182" s="569"/>
      <c r="AT182" s="569"/>
      <c r="AU182" s="569"/>
      <c r="AV182" s="569"/>
      <c r="AW182" s="569"/>
      <c r="AX182" s="569"/>
      <c r="AY182" s="569"/>
      <c r="AZ182" s="569"/>
      <c r="BA182" s="569"/>
      <c r="BB182" s="569"/>
      <c r="BC182" s="569"/>
      <c r="BD182" s="569"/>
      <c r="BE182" s="569"/>
      <c r="BF182" s="569"/>
      <c r="BG182" s="569"/>
      <c r="BH182" s="569"/>
      <c r="BI182" s="569"/>
      <c r="BJ182" s="569"/>
      <c r="BK182" s="569"/>
      <c r="BL182" s="569"/>
      <c r="BM182" s="569"/>
      <c r="BN182" s="569"/>
      <c r="BO182" s="569"/>
      <c r="BP182" s="569"/>
      <c r="BQ182" s="569"/>
      <c r="BR182" s="569"/>
      <c r="BS182" s="569"/>
      <c r="BT182" s="569"/>
      <c r="BU182" s="569"/>
      <c r="BV182" s="569"/>
      <c r="BW182" s="569"/>
      <c r="BX182" s="569"/>
      <c r="BY182" s="569"/>
    </row>
    <row r="183" spans="35:77">
      <c r="AI183" s="559"/>
      <c r="AJ183" s="569"/>
      <c r="AK183" s="569"/>
      <c r="AL183" s="569"/>
      <c r="AM183" s="569"/>
      <c r="AN183" s="569"/>
      <c r="AO183" s="569"/>
      <c r="AP183" s="569"/>
      <c r="AQ183" s="569"/>
      <c r="AR183" s="569"/>
      <c r="AS183" s="569"/>
      <c r="AT183" s="569"/>
      <c r="AU183" s="569"/>
      <c r="AV183" s="569"/>
      <c r="AW183" s="569"/>
      <c r="AX183" s="569"/>
      <c r="AY183" s="569"/>
      <c r="AZ183" s="569"/>
      <c r="BA183" s="569"/>
      <c r="BB183" s="569"/>
      <c r="BC183" s="569"/>
      <c r="BD183" s="569"/>
      <c r="BE183" s="569"/>
      <c r="BF183" s="569"/>
      <c r="BG183" s="569"/>
      <c r="BH183" s="569"/>
      <c r="BI183" s="569"/>
      <c r="BJ183" s="569"/>
      <c r="BK183" s="569"/>
      <c r="BL183" s="569"/>
      <c r="BM183" s="569"/>
      <c r="BN183" s="569"/>
      <c r="BO183" s="569"/>
      <c r="BP183" s="569"/>
      <c r="BQ183" s="569"/>
      <c r="BR183" s="569"/>
      <c r="BS183" s="569"/>
      <c r="BT183" s="569"/>
      <c r="BU183" s="569"/>
      <c r="BV183" s="569"/>
      <c r="BW183" s="569"/>
      <c r="BX183" s="569"/>
      <c r="BY183" s="569"/>
    </row>
    <row r="184" spans="35:77">
      <c r="AI184" s="559"/>
      <c r="AJ184" s="569"/>
      <c r="AK184" s="569"/>
      <c r="AL184" s="569"/>
      <c r="AM184" s="569"/>
      <c r="AN184" s="569"/>
      <c r="AO184" s="569"/>
      <c r="AP184" s="569"/>
      <c r="AQ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c r="BV184" s="569"/>
      <c r="BW184" s="569"/>
      <c r="BX184" s="569"/>
      <c r="BY184" s="569"/>
    </row>
    <row r="185" spans="35:77">
      <c r="AI185" s="559"/>
      <c r="AJ185" s="569"/>
      <c r="AK185" s="569"/>
      <c r="AL185" s="569"/>
      <c r="AM185" s="569"/>
      <c r="AN185" s="569"/>
      <c r="AO185" s="569"/>
      <c r="AP185" s="569"/>
      <c r="AQ185" s="569"/>
      <c r="AR185" s="569"/>
      <c r="AS185" s="569"/>
      <c r="AT185" s="569"/>
      <c r="AU185" s="569"/>
      <c r="AV185" s="569"/>
      <c r="AW185" s="569"/>
      <c r="AX185" s="569"/>
      <c r="AY185" s="569"/>
      <c r="AZ185" s="569"/>
      <c r="BA185" s="569"/>
      <c r="BB185" s="569"/>
      <c r="BC185" s="569"/>
      <c r="BD185" s="569"/>
      <c r="BE185" s="569"/>
      <c r="BF185" s="569"/>
      <c r="BG185" s="569"/>
      <c r="BH185" s="569"/>
      <c r="BI185" s="569"/>
      <c r="BJ185" s="569"/>
      <c r="BK185" s="569"/>
      <c r="BL185" s="569"/>
      <c r="BM185" s="569"/>
      <c r="BN185" s="569"/>
      <c r="BO185" s="569"/>
      <c r="BP185" s="569"/>
      <c r="BQ185" s="569"/>
      <c r="BR185" s="569"/>
      <c r="BS185" s="569"/>
      <c r="BT185" s="569"/>
      <c r="BU185" s="569"/>
      <c r="BV185" s="569"/>
      <c r="BW185" s="569"/>
      <c r="BX185" s="569"/>
      <c r="BY185" s="569"/>
    </row>
    <row r="186" spans="35:77">
      <c r="AI186" s="559"/>
      <c r="AJ186" s="569"/>
      <c r="AK186" s="569"/>
      <c r="AL186" s="569"/>
      <c r="AM186" s="569"/>
      <c r="AN186" s="569"/>
      <c r="AO186" s="569"/>
      <c r="AP186" s="569"/>
      <c r="AQ186" s="569"/>
      <c r="AR186" s="569"/>
      <c r="AS186" s="569"/>
      <c r="AT186" s="569"/>
      <c r="AU186" s="569"/>
      <c r="AV186" s="569"/>
      <c r="AW186" s="569"/>
      <c r="AX186" s="569"/>
      <c r="AY186" s="569"/>
      <c r="AZ186" s="569"/>
      <c r="BA186" s="569"/>
      <c r="BB186" s="569"/>
      <c r="BC186" s="569"/>
      <c r="BD186" s="569"/>
      <c r="BE186" s="569"/>
      <c r="BF186" s="569"/>
      <c r="BG186" s="569"/>
      <c r="BH186" s="569"/>
      <c r="BI186" s="569"/>
      <c r="BJ186" s="569"/>
      <c r="BK186" s="569"/>
      <c r="BL186" s="569"/>
      <c r="BM186" s="569"/>
      <c r="BN186" s="569"/>
      <c r="BO186" s="569"/>
      <c r="BP186" s="569"/>
      <c r="BQ186" s="569"/>
      <c r="BR186" s="569"/>
      <c r="BS186" s="569"/>
      <c r="BT186" s="569"/>
      <c r="BU186" s="569"/>
      <c r="BV186" s="569"/>
      <c r="BW186" s="569"/>
      <c r="BX186" s="569"/>
      <c r="BY186" s="569"/>
    </row>
    <row r="187" spans="35:77">
      <c r="AI187" s="559"/>
      <c r="AJ187" s="569"/>
      <c r="AK187" s="569"/>
      <c r="AL187" s="569"/>
      <c r="AM187" s="569"/>
      <c r="AN187" s="569"/>
      <c r="AO187" s="569"/>
      <c r="AP187" s="569"/>
      <c r="AQ187" s="569"/>
      <c r="AR187" s="569"/>
      <c r="AS187" s="569"/>
      <c r="AT187" s="569"/>
      <c r="AU187" s="569"/>
      <c r="AV187" s="569"/>
      <c r="AW187" s="569"/>
      <c r="AX187" s="569"/>
      <c r="AY187" s="569"/>
      <c r="AZ187" s="569"/>
      <c r="BA187" s="569"/>
      <c r="BB187" s="569"/>
      <c r="BC187" s="569"/>
      <c r="BD187" s="569"/>
      <c r="BE187" s="569"/>
      <c r="BF187" s="569"/>
      <c r="BG187" s="569"/>
      <c r="BH187" s="569"/>
      <c r="BI187" s="569"/>
      <c r="BJ187" s="569"/>
      <c r="BK187" s="569"/>
      <c r="BL187" s="569"/>
      <c r="BM187" s="569"/>
      <c r="BN187" s="569"/>
      <c r="BO187" s="569"/>
      <c r="BP187" s="569"/>
      <c r="BQ187" s="569"/>
      <c r="BR187" s="569"/>
      <c r="BS187" s="569"/>
      <c r="BT187" s="569"/>
      <c r="BU187" s="569"/>
      <c r="BV187" s="569"/>
      <c r="BW187" s="569"/>
      <c r="BX187" s="569"/>
      <c r="BY187" s="569"/>
    </row>
    <row r="188" spans="35:77">
      <c r="AI188" s="559"/>
      <c r="AJ188" s="569"/>
      <c r="AK188" s="569"/>
      <c r="AL188" s="569"/>
      <c r="AM188" s="569"/>
      <c r="AN188" s="569"/>
      <c r="AO188" s="569"/>
      <c r="AP188" s="569"/>
      <c r="AQ188" s="569"/>
      <c r="AR188" s="569"/>
      <c r="AS188" s="569"/>
      <c r="AT188" s="569"/>
      <c r="AU188" s="569"/>
      <c r="AV188" s="569"/>
      <c r="AW188" s="569"/>
      <c r="AX188" s="569"/>
      <c r="AY188" s="569"/>
      <c r="AZ188" s="569"/>
      <c r="BA188" s="569"/>
      <c r="BB188" s="569"/>
      <c r="BC188" s="569"/>
      <c r="BD188" s="569"/>
      <c r="BE188" s="569"/>
      <c r="BF188" s="569"/>
      <c r="BG188" s="569"/>
      <c r="BH188" s="569"/>
      <c r="BI188" s="569"/>
      <c r="BJ188" s="569"/>
      <c r="BK188" s="569"/>
      <c r="BL188" s="569"/>
      <c r="BM188" s="569"/>
      <c r="BN188" s="569"/>
      <c r="BO188" s="569"/>
      <c r="BP188" s="569"/>
      <c r="BQ188" s="569"/>
      <c r="BR188" s="569"/>
      <c r="BS188" s="569"/>
      <c r="BT188" s="569"/>
      <c r="BU188" s="569"/>
      <c r="BV188" s="569"/>
      <c r="BW188" s="569"/>
      <c r="BX188" s="569"/>
      <c r="BY188" s="569"/>
    </row>
    <row r="189" spans="35:77">
      <c r="AI189" s="559"/>
      <c r="AJ189" s="569"/>
      <c r="AK189" s="569"/>
      <c r="AL189" s="569"/>
      <c r="AM189" s="569"/>
      <c r="AN189" s="569"/>
      <c r="AO189" s="569"/>
      <c r="AP189" s="569"/>
      <c r="AQ189" s="569"/>
      <c r="AR189" s="569"/>
      <c r="AS189" s="569"/>
      <c r="AT189" s="569"/>
      <c r="AU189" s="569"/>
      <c r="AV189" s="569"/>
      <c r="AW189" s="569"/>
      <c r="AX189" s="569"/>
      <c r="AY189" s="569"/>
      <c r="AZ189" s="569"/>
      <c r="BA189" s="569"/>
      <c r="BB189" s="569"/>
      <c r="BC189" s="569"/>
      <c r="BD189" s="569"/>
      <c r="BE189" s="569"/>
      <c r="BF189" s="569"/>
      <c r="BG189" s="569"/>
      <c r="BH189" s="569"/>
      <c r="BI189" s="569"/>
      <c r="BJ189" s="569"/>
      <c r="BK189" s="569"/>
      <c r="BL189" s="569"/>
      <c r="BM189" s="569"/>
      <c r="BN189" s="569"/>
      <c r="BO189" s="569"/>
      <c r="BP189" s="569"/>
      <c r="BQ189" s="569"/>
      <c r="BR189" s="569"/>
      <c r="BS189" s="569"/>
      <c r="BT189" s="569"/>
      <c r="BU189" s="569"/>
      <c r="BV189" s="569"/>
      <c r="BW189" s="569"/>
      <c r="BX189" s="569"/>
      <c r="BY189" s="569"/>
    </row>
    <row r="190" spans="35:77">
      <c r="AI190" s="559"/>
      <c r="AJ190" s="569"/>
      <c r="AK190" s="569"/>
      <c r="AL190" s="569"/>
      <c r="AM190" s="569"/>
      <c r="AN190" s="569"/>
      <c r="AO190" s="569"/>
      <c r="AP190" s="569"/>
      <c r="AQ190" s="569"/>
      <c r="AR190" s="569"/>
      <c r="AS190" s="569"/>
      <c r="AT190" s="569"/>
      <c r="AU190" s="569"/>
      <c r="AV190" s="569"/>
      <c r="AW190" s="569"/>
      <c r="AX190" s="569"/>
      <c r="AY190" s="569"/>
      <c r="AZ190" s="569"/>
      <c r="BA190" s="569"/>
      <c r="BB190" s="569"/>
      <c r="BC190" s="569"/>
      <c r="BD190" s="569"/>
      <c r="BE190" s="569"/>
      <c r="BF190" s="569"/>
      <c r="BG190" s="569"/>
      <c r="BH190" s="569"/>
      <c r="BI190" s="569"/>
      <c r="BJ190" s="569"/>
      <c r="BK190" s="569"/>
      <c r="BL190" s="569"/>
      <c r="BM190" s="569"/>
      <c r="BN190" s="569"/>
      <c r="BO190" s="569"/>
      <c r="BP190" s="569"/>
      <c r="BQ190" s="569"/>
      <c r="BR190" s="569"/>
      <c r="BS190" s="569"/>
      <c r="BT190" s="569"/>
      <c r="BU190" s="569"/>
      <c r="BV190" s="569"/>
      <c r="BW190" s="569"/>
      <c r="BX190" s="569"/>
      <c r="BY190" s="569"/>
    </row>
    <row r="191" spans="35:77">
      <c r="AI191" s="559"/>
      <c r="AJ191" s="569"/>
      <c r="AK191" s="569"/>
      <c r="AL191" s="569"/>
      <c r="AM191" s="569"/>
      <c r="AN191" s="569"/>
      <c r="AO191" s="569"/>
      <c r="AP191" s="569"/>
      <c r="AQ191" s="569"/>
      <c r="AR191" s="569"/>
      <c r="AS191" s="569"/>
      <c r="AT191" s="569"/>
      <c r="AU191" s="569"/>
      <c r="AV191" s="569"/>
      <c r="AW191" s="569"/>
      <c r="AX191" s="569"/>
      <c r="AY191" s="569"/>
      <c r="AZ191" s="569"/>
      <c r="BA191" s="569"/>
      <c r="BB191" s="569"/>
      <c r="BC191" s="569"/>
      <c r="BD191" s="569"/>
      <c r="BE191" s="569"/>
      <c r="BF191" s="569"/>
      <c r="BG191" s="569"/>
      <c r="BH191" s="569"/>
      <c r="BI191" s="569"/>
      <c r="BJ191" s="569"/>
      <c r="BK191" s="569"/>
      <c r="BL191" s="569"/>
      <c r="BM191" s="569"/>
      <c r="BN191" s="569"/>
      <c r="BO191" s="569"/>
      <c r="BP191" s="569"/>
      <c r="BQ191" s="569"/>
      <c r="BR191" s="569"/>
      <c r="BS191" s="569"/>
      <c r="BT191" s="569"/>
      <c r="BU191" s="569"/>
      <c r="BV191" s="569"/>
      <c r="BW191" s="569"/>
      <c r="BX191" s="569"/>
      <c r="BY191" s="569"/>
    </row>
    <row r="192" spans="35:77">
      <c r="AI192" s="559"/>
      <c r="AJ192" s="569"/>
      <c r="AK192" s="569"/>
      <c r="AL192" s="569"/>
      <c r="AM192" s="569"/>
      <c r="AN192" s="569"/>
      <c r="AO192" s="569"/>
      <c r="AP192" s="569"/>
      <c r="AQ192" s="569"/>
      <c r="AR192" s="569"/>
      <c r="AS192" s="569"/>
      <c r="AT192" s="569"/>
      <c r="AU192" s="569"/>
      <c r="AV192" s="569"/>
      <c r="AW192" s="569"/>
      <c r="AX192" s="569"/>
      <c r="AY192" s="569"/>
      <c r="AZ192" s="569"/>
      <c r="BA192" s="569"/>
      <c r="BB192" s="569"/>
      <c r="BC192" s="569"/>
      <c r="BD192" s="569"/>
      <c r="BE192" s="569"/>
      <c r="BF192" s="569"/>
      <c r="BG192" s="569"/>
      <c r="BH192" s="569"/>
      <c r="BI192" s="569"/>
      <c r="BJ192" s="569"/>
      <c r="BK192" s="569"/>
      <c r="BL192" s="569"/>
      <c r="BM192" s="569"/>
      <c r="BN192" s="569"/>
      <c r="BO192" s="569"/>
      <c r="BP192" s="569"/>
      <c r="BQ192" s="569"/>
      <c r="BR192" s="569"/>
      <c r="BS192" s="569"/>
      <c r="BT192" s="569"/>
      <c r="BU192" s="569"/>
      <c r="BV192" s="569"/>
      <c r="BW192" s="569"/>
      <c r="BX192" s="569"/>
      <c r="BY192" s="569"/>
    </row>
    <row r="193" spans="35:77">
      <c r="AI193" s="559"/>
      <c r="AJ193" s="569"/>
      <c r="AK193" s="569"/>
      <c r="AL193" s="569"/>
      <c r="AM193" s="569"/>
      <c r="AN193" s="569"/>
      <c r="AO193" s="569"/>
      <c r="AP193" s="569"/>
      <c r="AQ193" s="569"/>
      <c r="AR193" s="569"/>
      <c r="AS193" s="569"/>
      <c r="AT193" s="569"/>
      <c r="AU193" s="569"/>
      <c r="AV193" s="569"/>
      <c r="AW193" s="569"/>
      <c r="AX193" s="569"/>
      <c r="AY193" s="569"/>
      <c r="AZ193" s="569"/>
      <c r="BA193" s="569"/>
      <c r="BB193" s="569"/>
      <c r="BC193" s="569"/>
      <c r="BD193" s="569"/>
      <c r="BE193" s="569"/>
      <c r="BF193" s="569"/>
      <c r="BG193" s="569"/>
      <c r="BH193" s="569"/>
      <c r="BI193" s="569"/>
      <c r="BJ193" s="569"/>
      <c r="BK193" s="569"/>
      <c r="BL193" s="569"/>
      <c r="BM193" s="569"/>
      <c r="BN193" s="569"/>
      <c r="BO193" s="569"/>
      <c r="BP193" s="569"/>
      <c r="BQ193" s="569"/>
      <c r="BR193" s="569"/>
      <c r="BS193" s="569"/>
      <c r="BT193" s="569"/>
      <c r="BU193" s="569"/>
      <c r="BV193" s="569"/>
      <c r="BW193" s="569"/>
      <c r="BX193" s="569"/>
      <c r="BY193" s="569"/>
    </row>
    <row r="194" spans="35:77">
      <c r="AI194" s="559"/>
      <c r="AJ194" s="569"/>
      <c r="AK194" s="569"/>
      <c r="AL194" s="569"/>
      <c r="AM194" s="569"/>
      <c r="AN194" s="569"/>
      <c r="AO194" s="569"/>
      <c r="AP194" s="569"/>
      <c r="AQ194" s="569"/>
      <c r="AR194" s="569"/>
      <c r="AS194" s="569"/>
      <c r="AT194" s="569"/>
      <c r="AU194" s="569"/>
      <c r="AV194" s="569"/>
      <c r="AW194" s="569"/>
      <c r="AX194" s="569"/>
      <c r="AY194" s="569"/>
      <c r="AZ194" s="569"/>
      <c r="BA194" s="569"/>
      <c r="BB194" s="569"/>
      <c r="BC194" s="569"/>
      <c r="BD194" s="569"/>
      <c r="BE194" s="569"/>
      <c r="BF194" s="569"/>
      <c r="BG194" s="569"/>
      <c r="BH194" s="569"/>
      <c r="BI194" s="569"/>
      <c r="BJ194" s="569"/>
      <c r="BK194" s="569"/>
      <c r="BL194" s="569"/>
      <c r="BM194" s="569"/>
      <c r="BN194" s="569"/>
      <c r="BO194" s="569"/>
      <c r="BP194" s="569"/>
      <c r="BQ194" s="569"/>
      <c r="BR194" s="569"/>
      <c r="BS194" s="569"/>
      <c r="BT194" s="569"/>
      <c r="BU194" s="569"/>
      <c r="BV194" s="569"/>
      <c r="BW194" s="569"/>
      <c r="BX194" s="569"/>
      <c r="BY194" s="569"/>
    </row>
    <row r="195" spans="35:77">
      <c r="AI195" s="559"/>
      <c r="AJ195" s="569"/>
      <c r="AK195" s="569"/>
      <c r="AL195" s="569"/>
      <c r="AM195" s="569"/>
      <c r="AN195" s="569"/>
      <c r="AO195" s="569"/>
      <c r="AP195" s="569"/>
      <c r="AQ195" s="569"/>
      <c r="AR195" s="569"/>
      <c r="AS195" s="569"/>
      <c r="AT195" s="569"/>
      <c r="AU195" s="569"/>
      <c r="AV195" s="569"/>
      <c r="AW195" s="569"/>
      <c r="AX195" s="569"/>
      <c r="AY195" s="569"/>
      <c r="AZ195" s="569"/>
      <c r="BA195" s="569"/>
      <c r="BB195" s="569"/>
      <c r="BC195" s="569"/>
      <c r="BD195" s="569"/>
      <c r="BE195" s="569"/>
      <c r="BF195" s="569"/>
      <c r="BG195" s="569"/>
      <c r="BH195" s="569"/>
      <c r="BI195" s="569"/>
      <c r="BJ195" s="569"/>
      <c r="BK195" s="569"/>
      <c r="BL195" s="569"/>
      <c r="BM195" s="569"/>
      <c r="BN195" s="569"/>
      <c r="BO195" s="569"/>
      <c r="BP195" s="569"/>
      <c r="BQ195" s="569"/>
      <c r="BR195" s="569"/>
      <c r="BS195" s="569"/>
      <c r="BT195" s="569"/>
      <c r="BU195" s="569"/>
      <c r="BV195" s="569"/>
      <c r="BW195" s="569"/>
      <c r="BX195" s="569"/>
      <c r="BY195" s="569"/>
    </row>
    <row r="196" spans="35:77">
      <c r="AI196" s="559"/>
      <c r="AJ196" s="569"/>
      <c r="AK196" s="569"/>
      <c r="AL196" s="569"/>
      <c r="AM196" s="569"/>
      <c r="AN196" s="569"/>
      <c r="AO196" s="569"/>
      <c r="AP196" s="569"/>
      <c r="AQ196" s="569"/>
      <c r="AR196" s="569"/>
      <c r="AS196" s="569"/>
      <c r="AT196" s="569"/>
      <c r="AU196" s="569"/>
      <c r="AV196" s="569"/>
      <c r="AW196" s="569"/>
      <c r="AX196" s="569"/>
      <c r="AY196" s="569"/>
      <c r="AZ196" s="569"/>
      <c r="BA196" s="569"/>
      <c r="BB196" s="569"/>
      <c r="BC196" s="569"/>
      <c r="BD196" s="569"/>
      <c r="BE196" s="569"/>
      <c r="BF196" s="569"/>
      <c r="BG196" s="569"/>
      <c r="BH196" s="569"/>
      <c r="BI196" s="569"/>
      <c r="BJ196" s="569"/>
      <c r="BK196" s="569"/>
      <c r="BL196" s="569"/>
      <c r="BM196" s="569"/>
      <c r="BN196" s="569"/>
      <c r="BO196" s="569"/>
      <c r="BP196" s="569"/>
      <c r="BQ196" s="569"/>
      <c r="BR196" s="569"/>
      <c r="BS196" s="569"/>
      <c r="BT196" s="569"/>
      <c r="BU196" s="569"/>
      <c r="BV196" s="569"/>
      <c r="BW196" s="569"/>
      <c r="BX196" s="569"/>
      <c r="BY196" s="569"/>
    </row>
    <row r="197" spans="35:77">
      <c r="AI197" s="559"/>
      <c r="AJ197" s="569"/>
      <c r="AK197" s="569"/>
      <c r="AL197" s="569"/>
      <c r="AM197" s="569"/>
      <c r="AN197" s="569"/>
      <c r="AO197" s="569"/>
      <c r="AP197" s="569"/>
      <c r="AQ197" s="569"/>
      <c r="AR197" s="569"/>
      <c r="AS197" s="569"/>
      <c r="AT197" s="569"/>
      <c r="AU197" s="569"/>
      <c r="AV197" s="569"/>
      <c r="AW197" s="569"/>
      <c r="AX197" s="569"/>
      <c r="AY197" s="569"/>
      <c r="AZ197" s="569"/>
      <c r="BA197" s="569"/>
      <c r="BB197" s="569"/>
      <c r="BC197" s="569"/>
      <c r="BD197" s="569"/>
      <c r="BE197" s="569"/>
      <c r="BF197" s="569"/>
      <c r="BG197" s="569"/>
      <c r="BH197" s="569"/>
      <c r="BI197" s="569"/>
      <c r="BJ197" s="569"/>
      <c r="BK197" s="569"/>
      <c r="BL197" s="569"/>
      <c r="BM197" s="569"/>
      <c r="BN197" s="569"/>
      <c r="BO197" s="569"/>
      <c r="BP197" s="569"/>
      <c r="BQ197" s="569"/>
      <c r="BR197" s="569"/>
      <c r="BS197" s="569"/>
      <c r="BT197" s="569"/>
      <c r="BU197" s="569"/>
      <c r="BV197" s="569"/>
      <c r="BW197" s="569"/>
      <c r="BX197" s="569"/>
      <c r="BY197" s="569"/>
    </row>
    <row r="198" spans="35:77">
      <c r="AI198" s="559"/>
      <c r="AJ198" s="569"/>
      <c r="AK198" s="569"/>
      <c r="AL198" s="569"/>
      <c r="AM198" s="569"/>
      <c r="AN198" s="569"/>
      <c r="AO198" s="569"/>
      <c r="AP198" s="569"/>
      <c r="AQ198" s="569"/>
      <c r="AR198" s="569"/>
      <c r="AS198" s="569"/>
      <c r="AT198" s="569"/>
      <c r="AU198" s="569"/>
      <c r="AV198" s="569"/>
      <c r="AW198" s="569"/>
      <c r="AX198" s="569"/>
      <c r="AY198" s="569"/>
      <c r="AZ198" s="569"/>
      <c r="BA198" s="569"/>
      <c r="BB198" s="569"/>
      <c r="BC198" s="569"/>
      <c r="BD198" s="569"/>
      <c r="BE198" s="569"/>
      <c r="BF198" s="569"/>
      <c r="BG198" s="569"/>
      <c r="BH198" s="569"/>
      <c r="BI198" s="569"/>
      <c r="BJ198" s="569"/>
      <c r="BK198" s="569"/>
      <c r="BL198" s="569"/>
      <c r="BM198" s="569"/>
      <c r="BN198" s="569"/>
      <c r="BO198" s="569"/>
      <c r="BP198" s="569"/>
      <c r="BQ198" s="569"/>
      <c r="BR198" s="569"/>
      <c r="BS198" s="569"/>
      <c r="BT198" s="569"/>
      <c r="BU198" s="569"/>
      <c r="BV198" s="569"/>
      <c r="BW198" s="569"/>
      <c r="BX198" s="569"/>
      <c r="BY198" s="569"/>
    </row>
    <row r="199" spans="35:77">
      <c r="AI199" s="559"/>
      <c r="AJ199" s="569"/>
      <c r="AK199" s="569"/>
      <c r="AL199" s="569"/>
      <c r="AM199" s="569"/>
      <c r="AN199" s="569"/>
      <c r="AO199" s="569"/>
      <c r="AP199" s="569"/>
      <c r="AQ199" s="569"/>
      <c r="AR199" s="569"/>
      <c r="AS199" s="569"/>
      <c r="AT199" s="569"/>
      <c r="AU199" s="569"/>
      <c r="AV199" s="569"/>
      <c r="AW199" s="569"/>
      <c r="AX199" s="569"/>
      <c r="AY199" s="569"/>
      <c r="AZ199" s="569"/>
      <c r="BA199" s="569"/>
      <c r="BB199" s="569"/>
      <c r="BC199" s="569"/>
      <c r="BD199" s="569"/>
      <c r="BE199" s="569"/>
      <c r="BF199" s="569"/>
      <c r="BG199" s="569"/>
      <c r="BH199" s="569"/>
      <c r="BI199" s="569"/>
      <c r="BJ199" s="569"/>
      <c r="BK199" s="569"/>
      <c r="BL199" s="569"/>
      <c r="BM199" s="569"/>
      <c r="BN199" s="569"/>
      <c r="BO199" s="569"/>
      <c r="BP199" s="569"/>
      <c r="BQ199" s="569"/>
      <c r="BR199" s="569"/>
      <c r="BS199" s="569"/>
      <c r="BT199" s="569"/>
      <c r="BU199" s="569"/>
      <c r="BV199" s="569"/>
      <c r="BW199" s="569"/>
      <c r="BX199" s="569"/>
      <c r="BY199" s="569"/>
    </row>
    <row r="200" spans="35:77">
      <c r="AI200" s="559"/>
      <c r="AJ200" s="569"/>
      <c r="AK200" s="569"/>
      <c r="AL200" s="569"/>
      <c r="AM200" s="569"/>
      <c r="AN200" s="569"/>
      <c r="AO200" s="569"/>
      <c r="AP200" s="569"/>
      <c r="AQ200" s="569"/>
      <c r="AR200" s="569"/>
      <c r="AS200" s="569"/>
      <c r="AT200" s="569"/>
      <c r="AU200" s="569"/>
      <c r="AV200" s="569"/>
      <c r="AW200" s="569"/>
      <c r="AX200" s="569"/>
      <c r="AY200" s="569"/>
      <c r="AZ200" s="569"/>
      <c r="BA200" s="569"/>
      <c r="BB200" s="569"/>
      <c r="BC200" s="569"/>
      <c r="BD200" s="569"/>
      <c r="BE200" s="569"/>
      <c r="BF200" s="569"/>
      <c r="BG200" s="569"/>
      <c r="BH200" s="569"/>
      <c r="BI200" s="569"/>
      <c r="BJ200" s="569"/>
      <c r="BK200" s="569"/>
      <c r="BL200" s="569"/>
      <c r="BM200" s="569"/>
      <c r="BN200" s="569"/>
      <c r="BO200" s="569"/>
      <c r="BP200" s="569"/>
      <c r="BQ200" s="569"/>
      <c r="BR200" s="569"/>
      <c r="BS200" s="569"/>
      <c r="BT200" s="569"/>
      <c r="BU200" s="569"/>
      <c r="BV200" s="569"/>
      <c r="BW200" s="569"/>
      <c r="BX200" s="569"/>
      <c r="BY200" s="569"/>
    </row>
    <row r="201" spans="35:77">
      <c r="AI201" s="559"/>
      <c r="AJ201" s="569"/>
      <c r="AK201" s="569"/>
      <c r="AL201" s="569"/>
      <c r="AM201" s="569"/>
      <c r="AN201" s="569"/>
      <c r="AO201" s="569"/>
      <c r="AP201" s="569"/>
      <c r="AQ201" s="569"/>
      <c r="AR201" s="569"/>
      <c r="AS201" s="569"/>
      <c r="AT201" s="569"/>
      <c r="AU201" s="569"/>
      <c r="AV201" s="569"/>
      <c r="AW201" s="569"/>
      <c r="AX201" s="569"/>
      <c r="AY201" s="569"/>
      <c r="AZ201" s="569"/>
      <c r="BA201" s="569"/>
      <c r="BB201" s="569"/>
      <c r="BC201" s="569"/>
      <c r="BD201" s="569"/>
      <c r="BE201" s="569"/>
      <c r="BF201" s="569"/>
      <c r="BG201" s="569"/>
      <c r="BH201" s="569"/>
      <c r="BI201" s="569"/>
      <c r="BJ201" s="569"/>
      <c r="BK201" s="569"/>
      <c r="BL201" s="569"/>
      <c r="BM201" s="569"/>
      <c r="BN201" s="569"/>
      <c r="BO201" s="569"/>
      <c r="BP201" s="569"/>
      <c r="BQ201" s="569"/>
      <c r="BR201" s="569"/>
      <c r="BS201" s="569"/>
      <c r="BT201" s="569"/>
      <c r="BU201" s="569"/>
      <c r="BV201" s="569"/>
      <c r="BW201" s="569"/>
      <c r="BX201" s="569"/>
      <c r="BY201" s="569"/>
    </row>
    <row r="202" spans="35:77">
      <c r="AI202" s="559"/>
      <c r="AJ202" s="569"/>
      <c r="AK202" s="569"/>
      <c r="AL202" s="569"/>
      <c r="AM202" s="569"/>
      <c r="AN202" s="569"/>
      <c r="AO202" s="569"/>
      <c r="AP202" s="569"/>
      <c r="AQ202" s="569"/>
      <c r="AR202" s="569"/>
      <c r="AS202" s="569"/>
      <c r="AT202" s="569"/>
      <c r="AU202" s="569"/>
      <c r="AV202" s="569"/>
      <c r="AW202" s="569"/>
      <c r="AX202" s="569"/>
      <c r="AY202" s="569"/>
      <c r="AZ202" s="569"/>
      <c r="BA202" s="569"/>
      <c r="BB202" s="569"/>
      <c r="BC202" s="569"/>
      <c r="BD202" s="569"/>
      <c r="BE202" s="569"/>
      <c r="BF202" s="569"/>
      <c r="BG202" s="569"/>
      <c r="BH202" s="569"/>
      <c r="BI202" s="569"/>
      <c r="BJ202" s="569"/>
      <c r="BK202" s="569"/>
      <c r="BL202" s="569"/>
      <c r="BM202" s="569"/>
      <c r="BN202" s="569"/>
      <c r="BO202" s="569"/>
      <c r="BP202" s="569"/>
      <c r="BQ202" s="569"/>
      <c r="BR202" s="569"/>
      <c r="BS202" s="569"/>
      <c r="BT202" s="569"/>
      <c r="BU202" s="569"/>
      <c r="BV202" s="569"/>
      <c r="BW202" s="569"/>
      <c r="BX202" s="569"/>
      <c r="BY202" s="569"/>
    </row>
    <row r="203" spans="35:77">
      <c r="AI203" s="559"/>
      <c r="AJ203" s="569"/>
      <c r="AK203" s="569"/>
      <c r="AL203" s="569"/>
      <c r="AM203" s="569"/>
      <c r="AN203" s="569"/>
      <c r="AO203" s="569"/>
      <c r="AP203" s="569"/>
      <c r="AQ203" s="569"/>
      <c r="AR203" s="569"/>
      <c r="AS203" s="569"/>
      <c r="AT203" s="569"/>
      <c r="AU203" s="569"/>
      <c r="AV203" s="569"/>
      <c r="AW203" s="569"/>
      <c r="AX203" s="569"/>
      <c r="AY203" s="569"/>
      <c r="AZ203" s="569"/>
      <c r="BA203" s="569"/>
      <c r="BB203" s="569"/>
      <c r="BC203" s="569"/>
      <c r="BD203" s="569"/>
      <c r="BE203" s="569"/>
      <c r="BF203" s="569"/>
      <c r="BG203" s="569"/>
      <c r="BH203" s="569"/>
      <c r="BI203" s="569"/>
      <c r="BJ203" s="569"/>
      <c r="BK203" s="569"/>
      <c r="BL203" s="569"/>
      <c r="BM203" s="569"/>
      <c r="BN203" s="569"/>
      <c r="BO203" s="569"/>
      <c r="BP203" s="569"/>
      <c r="BQ203" s="569"/>
      <c r="BR203" s="569"/>
      <c r="BS203" s="569"/>
      <c r="BT203" s="569"/>
      <c r="BU203" s="569"/>
      <c r="BV203" s="569"/>
      <c r="BW203" s="569"/>
      <c r="BX203" s="569"/>
      <c r="BY203" s="569"/>
    </row>
    <row r="204" spans="35:77">
      <c r="AI204" s="559"/>
      <c r="AJ204" s="569"/>
      <c r="AK204" s="569"/>
      <c r="AL204" s="569"/>
      <c r="AM204" s="569"/>
      <c r="AN204" s="569"/>
      <c r="AO204" s="569"/>
      <c r="AP204" s="569"/>
      <c r="AQ204" s="569"/>
      <c r="AR204" s="569"/>
      <c r="AS204" s="569"/>
      <c r="AT204" s="569"/>
      <c r="AU204" s="569"/>
      <c r="AV204" s="569"/>
      <c r="AW204" s="569"/>
      <c r="AX204" s="569"/>
      <c r="AY204" s="569"/>
      <c r="AZ204" s="569"/>
      <c r="BA204" s="569"/>
      <c r="BB204" s="569"/>
      <c r="BC204" s="569"/>
      <c r="BD204" s="569"/>
      <c r="BE204" s="569"/>
      <c r="BF204" s="569"/>
      <c r="BG204" s="569"/>
      <c r="BH204" s="569"/>
      <c r="BI204" s="569"/>
      <c r="BJ204" s="569"/>
      <c r="BK204" s="569"/>
      <c r="BL204" s="569"/>
      <c r="BM204" s="569"/>
      <c r="BN204" s="569"/>
      <c r="BO204" s="569"/>
      <c r="BP204" s="569"/>
      <c r="BQ204" s="569"/>
      <c r="BR204" s="569"/>
      <c r="BS204" s="569"/>
      <c r="BT204" s="569"/>
      <c r="BU204" s="569"/>
      <c r="BV204" s="569"/>
      <c r="BW204" s="569"/>
      <c r="BX204" s="569"/>
      <c r="BY204" s="569"/>
    </row>
    <row r="205" spans="35:77">
      <c r="AI205" s="559"/>
      <c r="AJ205" s="569"/>
      <c r="AK205" s="569"/>
      <c r="AL205" s="569"/>
      <c r="AM205" s="569"/>
      <c r="AN205" s="569"/>
      <c r="AO205" s="569"/>
      <c r="AP205" s="569"/>
      <c r="AQ205" s="569"/>
      <c r="AR205" s="569"/>
      <c r="AS205" s="569"/>
      <c r="AT205" s="569"/>
      <c r="AU205" s="569"/>
      <c r="AV205" s="569"/>
      <c r="AW205" s="569"/>
      <c r="AX205" s="569"/>
      <c r="AY205" s="569"/>
      <c r="AZ205" s="569"/>
      <c r="BA205" s="569"/>
      <c r="BB205" s="569"/>
      <c r="BC205" s="569"/>
      <c r="BD205" s="569"/>
      <c r="BE205" s="569"/>
      <c r="BF205" s="569"/>
      <c r="BG205" s="569"/>
      <c r="BH205" s="569"/>
      <c r="BI205" s="569"/>
      <c r="BJ205" s="569"/>
      <c r="BK205" s="569"/>
      <c r="BL205" s="569"/>
      <c r="BM205" s="569"/>
      <c r="BN205" s="569"/>
      <c r="BO205" s="569"/>
      <c r="BP205" s="569"/>
      <c r="BQ205" s="569"/>
      <c r="BR205" s="569"/>
      <c r="BS205" s="569"/>
      <c r="BT205" s="569"/>
      <c r="BU205" s="569"/>
      <c r="BV205" s="569"/>
      <c r="BW205" s="569"/>
      <c r="BX205" s="569"/>
      <c r="BY205" s="569"/>
    </row>
    <row r="206" spans="35:77">
      <c r="AI206" s="559"/>
      <c r="AJ206" s="569"/>
      <c r="AK206" s="569"/>
      <c r="AL206" s="569"/>
      <c r="AM206" s="569"/>
      <c r="AN206" s="569"/>
      <c r="AO206" s="569"/>
      <c r="AP206" s="569"/>
      <c r="AQ206" s="569"/>
      <c r="AR206" s="569"/>
      <c r="AS206" s="569"/>
      <c r="AT206" s="569"/>
      <c r="AU206" s="569"/>
      <c r="AV206" s="569"/>
      <c r="AW206" s="569"/>
      <c r="AX206" s="569"/>
      <c r="AY206" s="569"/>
      <c r="AZ206" s="569"/>
      <c r="BA206" s="569"/>
      <c r="BB206" s="569"/>
      <c r="BC206" s="569"/>
      <c r="BD206" s="569"/>
      <c r="BE206" s="569"/>
      <c r="BF206" s="569"/>
      <c r="BG206" s="569"/>
      <c r="BH206" s="569"/>
      <c r="BI206" s="569"/>
      <c r="BJ206" s="569"/>
      <c r="BK206" s="569"/>
      <c r="BL206" s="569"/>
      <c r="BM206" s="569"/>
      <c r="BN206" s="569"/>
      <c r="BO206" s="569"/>
      <c r="BP206" s="569"/>
      <c r="BQ206" s="569"/>
      <c r="BR206" s="569"/>
      <c r="BS206" s="569"/>
      <c r="BT206" s="569"/>
      <c r="BU206" s="569"/>
      <c r="BV206" s="569"/>
      <c r="BW206" s="569"/>
      <c r="BX206" s="569"/>
      <c r="BY206" s="569"/>
    </row>
    <row r="207" spans="35:77">
      <c r="AI207" s="559"/>
      <c r="AJ207" s="569"/>
      <c r="AK207" s="569"/>
      <c r="AL207" s="569"/>
      <c r="AM207" s="569"/>
      <c r="AN207" s="569"/>
      <c r="AO207" s="569"/>
      <c r="AP207" s="569"/>
      <c r="AQ207" s="569"/>
      <c r="AR207" s="569"/>
      <c r="AS207" s="569"/>
      <c r="AT207" s="569"/>
      <c r="AU207" s="569"/>
      <c r="AV207" s="569"/>
      <c r="AW207" s="569"/>
      <c r="AX207" s="569"/>
      <c r="AY207" s="569"/>
      <c r="AZ207" s="569"/>
      <c r="BA207" s="569"/>
      <c r="BB207" s="569"/>
      <c r="BC207" s="569"/>
      <c r="BD207" s="569"/>
      <c r="BE207" s="569"/>
      <c r="BF207" s="569"/>
      <c r="BG207" s="569"/>
      <c r="BH207" s="569"/>
      <c r="BI207" s="569"/>
      <c r="BJ207" s="569"/>
      <c r="BK207" s="569"/>
      <c r="BL207" s="569"/>
      <c r="BM207" s="569"/>
      <c r="BN207" s="569"/>
      <c r="BO207" s="569"/>
      <c r="BP207" s="569"/>
      <c r="BQ207" s="569"/>
      <c r="BR207" s="569"/>
      <c r="BS207" s="569"/>
      <c r="BT207" s="569"/>
      <c r="BU207" s="569"/>
      <c r="BV207" s="569"/>
      <c r="BW207" s="569"/>
      <c r="BX207" s="569"/>
      <c r="BY207" s="569"/>
    </row>
    <row r="208" spans="35:77">
      <c r="AI208" s="559"/>
      <c r="AJ208" s="569"/>
      <c r="AK208" s="569"/>
      <c r="AL208" s="569"/>
      <c r="AM208" s="569"/>
      <c r="AN208" s="569"/>
      <c r="AO208" s="569"/>
      <c r="AP208" s="569"/>
      <c r="AQ208" s="569"/>
      <c r="AR208" s="569"/>
      <c r="AS208" s="569"/>
      <c r="AT208" s="569"/>
      <c r="AU208" s="569"/>
      <c r="AV208" s="569"/>
      <c r="AW208" s="569"/>
      <c r="AX208" s="569"/>
      <c r="AY208" s="569"/>
      <c r="AZ208" s="569"/>
      <c r="BA208" s="569"/>
      <c r="BB208" s="569"/>
      <c r="BC208" s="569"/>
      <c r="BD208" s="569"/>
      <c r="BE208" s="569"/>
      <c r="BF208" s="569"/>
      <c r="BG208" s="569"/>
      <c r="BH208" s="569"/>
      <c r="BI208" s="569"/>
      <c r="BJ208" s="569"/>
      <c r="BK208" s="569"/>
      <c r="BL208" s="569"/>
      <c r="BM208" s="569"/>
      <c r="BN208" s="569"/>
      <c r="BO208" s="569"/>
      <c r="BP208" s="569"/>
      <c r="BQ208" s="569"/>
      <c r="BR208" s="569"/>
      <c r="BS208" s="569"/>
      <c r="BT208" s="569"/>
      <c r="BU208" s="569"/>
      <c r="BV208" s="569"/>
      <c r="BW208" s="569"/>
      <c r="BX208" s="569"/>
      <c r="BY208" s="569"/>
    </row>
    <row r="209" spans="35:77">
      <c r="AI209" s="559"/>
      <c r="AJ209" s="569"/>
      <c r="AK209" s="569"/>
      <c r="AL209" s="569"/>
      <c r="AM209" s="569"/>
      <c r="AN209" s="569"/>
      <c r="AO209" s="569"/>
      <c r="AP209" s="569"/>
      <c r="AQ209" s="569"/>
      <c r="AR209" s="569"/>
      <c r="AS209" s="569"/>
      <c r="AT209" s="569"/>
      <c r="AU209" s="569"/>
      <c r="AV209" s="569"/>
      <c r="AW209" s="569"/>
      <c r="AX209" s="569"/>
      <c r="AY209" s="569"/>
      <c r="AZ209" s="569"/>
      <c r="BA209" s="569"/>
      <c r="BB209" s="569"/>
      <c r="BC209" s="569"/>
      <c r="BD209" s="569"/>
      <c r="BE209" s="569"/>
      <c r="BF209" s="569"/>
      <c r="BG209" s="569"/>
      <c r="BH209" s="569"/>
      <c r="BI209" s="569"/>
      <c r="BJ209" s="569"/>
      <c r="BK209" s="569"/>
      <c r="BL209" s="569"/>
      <c r="BM209" s="569"/>
      <c r="BN209" s="569"/>
      <c r="BO209" s="569"/>
      <c r="BP209" s="569"/>
      <c r="BQ209" s="569"/>
      <c r="BR209" s="569"/>
      <c r="BS209" s="569"/>
      <c r="BT209" s="569"/>
      <c r="BU209" s="569"/>
      <c r="BV209" s="569"/>
      <c r="BW209" s="569"/>
      <c r="BX209" s="569"/>
      <c r="BY209" s="569"/>
    </row>
    <row r="210" spans="35:77">
      <c r="AI210" s="559"/>
      <c r="AJ210" s="569"/>
      <c r="AK210" s="569"/>
      <c r="AL210" s="569"/>
      <c r="AM210" s="569"/>
      <c r="AN210" s="569"/>
      <c r="AO210" s="569"/>
      <c r="AP210" s="569"/>
      <c r="AQ210" s="569"/>
      <c r="AR210" s="569"/>
      <c r="AS210" s="569"/>
      <c r="AT210" s="569"/>
      <c r="AU210" s="569"/>
      <c r="AV210" s="569"/>
      <c r="AW210" s="569"/>
      <c r="AX210" s="569"/>
      <c r="AY210" s="569"/>
      <c r="AZ210" s="569"/>
      <c r="BA210" s="569"/>
      <c r="BB210" s="569"/>
      <c r="BC210" s="569"/>
      <c r="BD210" s="569"/>
      <c r="BE210" s="569"/>
      <c r="BF210" s="569"/>
      <c r="BG210" s="569"/>
      <c r="BH210" s="569"/>
      <c r="BI210" s="569"/>
      <c r="BJ210" s="569"/>
      <c r="BK210" s="569"/>
      <c r="BL210" s="569"/>
      <c r="BM210" s="569"/>
      <c r="BN210" s="569"/>
      <c r="BO210" s="569"/>
      <c r="BP210" s="569"/>
      <c r="BQ210" s="569"/>
      <c r="BR210" s="569"/>
      <c r="BS210" s="569"/>
      <c r="BT210" s="569"/>
      <c r="BU210" s="569"/>
      <c r="BV210" s="569"/>
      <c r="BW210" s="569"/>
      <c r="BX210" s="569"/>
      <c r="BY210" s="569"/>
    </row>
    <row r="211" spans="35:77">
      <c r="AI211" s="559"/>
      <c r="AJ211" s="569"/>
      <c r="AK211" s="569"/>
      <c r="AL211" s="569"/>
      <c r="AM211" s="569"/>
      <c r="AN211" s="569"/>
      <c r="AO211" s="569"/>
      <c r="AP211" s="569"/>
      <c r="AQ211" s="569"/>
      <c r="AR211" s="569"/>
      <c r="AS211" s="569"/>
      <c r="AT211" s="569"/>
      <c r="AU211" s="569"/>
      <c r="AV211" s="569"/>
      <c r="AW211" s="569"/>
      <c r="AX211" s="569"/>
      <c r="AY211" s="569"/>
      <c r="AZ211" s="569"/>
      <c r="BA211" s="569"/>
      <c r="BB211" s="569"/>
      <c r="BC211" s="569"/>
      <c r="BD211" s="569"/>
      <c r="BE211" s="569"/>
      <c r="BF211" s="569"/>
      <c r="BG211" s="569"/>
      <c r="BH211" s="569"/>
      <c r="BI211" s="569"/>
      <c r="BJ211" s="569"/>
      <c r="BK211" s="569"/>
      <c r="BL211" s="569"/>
      <c r="BM211" s="569"/>
      <c r="BN211" s="569"/>
      <c r="BO211" s="569"/>
      <c r="BP211" s="569"/>
      <c r="BQ211" s="569"/>
      <c r="BR211" s="569"/>
      <c r="BS211" s="569"/>
      <c r="BT211" s="569"/>
      <c r="BU211" s="569"/>
      <c r="BV211" s="569"/>
      <c r="BW211" s="569"/>
      <c r="BX211" s="569"/>
      <c r="BY211" s="569"/>
    </row>
    <row r="212" spans="35:77">
      <c r="AI212" s="559"/>
      <c r="AJ212" s="569"/>
      <c r="AK212" s="569"/>
      <c r="AL212" s="569"/>
      <c r="AM212" s="569"/>
      <c r="AN212" s="569"/>
      <c r="AO212" s="569"/>
      <c r="AP212" s="569"/>
      <c r="AQ212" s="569"/>
      <c r="AR212" s="569"/>
      <c r="AS212" s="569"/>
      <c r="AT212" s="569"/>
      <c r="AU212" s="569"/>
      <c r="AV212" s="569"/>
      <c r="AW212" s="569"/>
      <c r="AX212" s="569"/>
      <c r="AY212" s="569"/>
      <c r="AZ212" s="569"/>
      <c r="BA212" s="569"/>
      <c r="BB212" s="569"/>
      <c r="BC212" s="569"/>
      <c r="BD212" s="569"/>
      <c r="BE212" s="569"/>
      <c r="BF212" s="569"/>
      <c r="BG212" s="569"/>
      <c r="BH212" s="569"/>
      <c r="BI212" s="569"/>
      <c r="BJ212" s="569"/>
      <c r="BK212" s="569"/>
      <c r="BL212" s="569"/>
      <c r="BM212" s="569"/>
      <c r="BN212" s="569"/>
      <c r="BO212" s="569"/>
      <c r="BP212" s="569"/>
      <c r="BQ212" s="569"/>
      <c r="BR212" s="569"/>
      <c r="BS212" s="569"/>
      <c r="BT212" s="569"/>
      <c r="BU212" s="569"/>
      <c r="BV212" s="569"/>
      <c r="BW212" s="569"/>
      <c r="BX212" s="569"/>
      <c r="BY212" s="569"/>
    </row>
    <row r="213" spans="35:77">
      <c r="AI213" s="559"/>
      <c r="AJ213" s="569"/>
      <c r="AK213" s="569"/>
      <c r="AL213" s="569"/>
      <c r="AM213" s="569"/>
      <c r="AN213" s="569"/>
      <c r="AO213" s="569"/>
      <c r="AP213" s="569"/>
      <c r="AQ213" s="569"/>
      <c r="AR213" s="569"/>
      <c r="AS213" s="569"/>
      <c r="AT213" s="569"/>
      <c r="AU213" s="569"/>
      <c r="AV213" s="569"/>
      <c r="AW213" s="569"/>
      <c r="AX213" s="569"/>
      <c r="AY213" s="569"/>
      <c r="AZ213" s="569"/>
      <c r="BA213" s="569"/>
      <c r="BB213" s="569"/>
      <c r="BC213" s="569"/>
      <c r="BD213" s="569"/>
      <c r="BE213" s="569"/>
      <c r="BF213" s="569"/>
      <c r="BG213" s="569"/>
      <c r="BH213" s="569"/>
      <c r="BI213" s="569"/>
      <c r="BJ213" s="569"/>
      <c r="BK213" s="569"/>
      <c r="BL213" s="569"/>
      <c r="BM213" s="569"/>
      <c r="BN213" s="569"/>
      <c r="BO213" s="569"/>
      <c r="BP213" s="569"/>
      <c r="BQ213" s="569"/>
      <c r="BR213" s="569"/>
      <c r="BS213" s="569"/>
      <c r="BT213" s="569"/>
      <c r="BU213" s="569"/>
      <c r="BV213" s="569"/>
      <c r="BW213" s="569"/>
      <c r="BX213" s="569"/>
      <c r="BY213" s="569"/>
    </row>
    <row r="214" spans="35:77">
      <c r="AI214" s="559"/>
      <c r="AJ214" s="569"/>
      <c r="AK214" s="569"/>
      <c r="AL214" s="569"/>
      <c r="AM214" s="569"/>
      <c r="AN214" s="569"/>
      <c r="AO214" s="569"/>
      <c r="AP214" s="569"/>
      <c r="AQ214" s="569"/>
      <c r="AR214" s="569"/>
      <c r="AS214" s="569"/>
      <c r="AT214" s="569"/>
      <c r="AU214" s="569"/>
      <c r="AV214" s="569"/>
      <c r="AW214" s="569"/>
      <c r="AX214" s="569"/>
      <c r="AY214" s="569"/>
      <c r="AZ214" s="569"/>
      <c r="BA214" s="569"/>
      <c r="BB214" s="569"/>
      <c r="BC214" s="569"/>
      <c r="BD214" s="569"/>
      <c r="BE214" s="569"/>
      <c r="BF214" s="569"/>
      <c r="BG214" s="569"/>
      <c r="BH214" s="569"/>
      <c r="BI214" s="569"/>
      <c r="BJ214" s="569"/>
      <c r="BK214" s="569"/>
      <c r="BL214" s="569"/>
      <c r="BM214" s="569"/>
      <c r="BN214" s="569"/>
      <c r="BO214" s="569"/>
      <c r="BP214" s="569"/>
      <c r="BQ214" s="569"/>
      <c r="BR214" s="569"/>
      <c r="BS214" s="569"/>
      <c r="BT214" s="569"/>
      <c r="BU214" s="569"/>
      <c r="BV214" s="569"/>
      <c r="BW214" s="569"/>
      <c r="BX214" s="569"/>
      <c r="BY214" s="569"/>
    </row>
    <row r="215" spans="35:77">
      <c r="AI215" s="559"/>
      <c r="AJ215" s="569"/>
      <c r="AK215" s="569"/>
      <c r="AL215" s="569"/>
      <c r="AM215" s="569"/>
      <c r="AN215" s="569"/>
      <c r="AO215" s="569"/>
      <c r="AP215" s="569"/>
      <c r="AQ215" s="569"/>
      <c r="AR215" s="569"/>
      <c r="AS215" s="569"/>
      <c r="AT215" s="569"/>
      <c r="AU215" s="569"/>
      <c r="AV215" s="569"/>
      <c r="AW215" s="569"/>
      <c r="AX215" s="569"/>
      <c r="AY215" s="569"/>
      <c r="AZ215" s="569"/>
      <c r="BA215" s="569"/>
      <c r="BB215" s="569"/>
      <c r="BC215" s="569"/>
      <c r="BD215" s="569"/>
      <c r="BE215" s="569"/>
      <c r="BF215" s="569"/>
      <c r="BG215" s="569"/>
      <c r="BH215" s="569"/>
      <c r="BI215" s="569"/>
      <c r="BJ215" s="569"/>
      <c r="BK215" s="569"/>
      <c r="BL215" s="569"/>
      <c r="BM215" s="569"/>
      <c r="BN215" s="569"/>
      <c r="BO215" s="569"/>
      <c r="BP215" s="569"/>
      <c r="BQ215" s="569"/>
      <c r="BR215" s="569"/>
      <c r="BS215" s="569"/>
      <c r="BT215" s="569"/>
      <c r="BU215" s="569"/>
      <c r="BV215" s="569"/>
      <c r="BW215" s="569"/>
      <c r="BX215" s="569"/>
      <c r="BY215" s="569"/>
    </row>
    <row r="216" spans="35:77">
      <c r="AI216" s="559"/>
      <c r="AJ216" s="569"/>
      <c r="AK216" s="569"/>
      <c r="AL216" s="569"/>
      <c r="AM216" s="569"/>
      <c r="AN216" s="569"/>
      <c r="AO216" s="569"/>
      <c r="AP216" s="569"/>
      <c r="AQ216" s="569"/>
      <c r="AR216" s="569"/>
      <c r="AS216" s="569"/>
      <c r="AT216" s="569"/>
      <c r="AU216" s="569"/>
      <c r="AV216" s="569"/>
      <c r="AW216" s="569"/>
      <c r="AX216" s="569"/>
      <c r="AY216" s="569"/>
      <c r="AZ216" s="569"/>
      <c r="BA216" s="569"/>
      <c r="BB216" s="569"/>
      <c r="BC216" s="569"/>
      <c r="BD216" s="569"/>
      <c r="BE216" s="569"/>
      <c r="BF216" s="569"/>
      <c r="BG216" s="569"/>
      <c r="BH216" s="569"/>
      <c r="BI216" s="569"/>
      <c r="BJ216" s="569"/>
      <c r="BK216" s="569"/>
      <c r="BL216" s="569"/>
      <c r="BM216" s="569"/>
      <c r="BN216" s="569"/>
      <c r="BO216" s="569"/>
      <c r="BP216" s="569"/>
      <c r="BQ216" s="569"/>
      <c r="BR216" s="569"/>
      <c r="BS216" s="569"/>
      <c r="BT216" s="569"/>
      <c r="BU216" s="569"/>
      <c r="BV216" s="569"/>
      <c r="BW216" s="569"/>
      <c r="BX216" s="569"/>
      <c r="BY216" s="569"/>
    </row>
    <row r="217" spans="35:77">
      <c r="AI217" s="559"/>
      <c r="AJ217" s="569"/>
      <c r="AK217" s="569"/>
      <c r="AL217" s="569"/>
      <c r="AM217" s="569"/>
      <c r="AN217" s="569"/>
      <c r="AO217" s="569"/>
      <c r="AP217" s="569"/>
      <c r="AQ217" s="569"/>
      <c r="AR217" s="569"/>
      <c r="AS217" s="569"/>
      <c r="AT217" s="569"/>
      <c r="AU217" s="569"/>
      <c r="AV217" s="569"/>
      <c r="AW217" s="569"/>
      <c r="AX217" s="569"/>
      <c r="AY217" s="569"/>
      <c r="AZ217" s="569"/>
      <c r="BA217" s="569"/>
      <c r="BB217" s="569"/>
      <c r="BC217" s="569"/>
      <c r="BD217" s="569"/>
      <c r="BE217" s="569"/>
      <c r="BF217" s="569"/>
      <c r="BG217" s="569"/>
      <c r="BH217" s="569"/>
      <c r="BI217" s="569"/>
      <c r="BJ217" s="569"/>
      <c r="BK217" s="569"/>
      <c r="BL217" s="569"/>
      <c r="BM217" s="569"/>
      <c r="BN217" s="569"/>
      <c r="BO217" s="569"/>
      <c r="BP217" s="569"/>
      <c r="BQ217" s="569"/>
      <c r="BR217" s="569"/>
      <c r="BS217" s="569"/>
      <c r="BT217" s="569"/>
      <c r="BU217" s="569"/>
      <c r="BV217" s="569"/>
      <c r="BW217" s="569"/>
      <c r="BX217" s="569"/>
      <c r="BY217" s="569"/>
    </row>
    <row r="218" spans="35:77">
      <c r="AI218" s="559"/>
      <c r="AJ218" s="569"/>
      <c r="AK218" s="569"/>
      <c r="AL218" s="569"/>
      <c r="AM218" s="569"/>
      <c r="AN218" s="569"/>
      <c r="AO218" s="569"/>
      <c r="AP218" s="569"/>
      <c r="AQ218" s="569"/>
      <c r="AR218" s="569"/>
      <c r="AS218" s="569"/>
      <c r="AT218" s="569"/>
      <c r="AU218" s="569"/>
      <c r="AV218" s="569"/>
      <c r="AW218" s="569"/>
      <c r="AX218" s="569"/>
      <c r="AY218" s="569"/>
      <c r="AZ218" s="569"/>
      <c r="BA218" s="569"/>
      <c r="BB218" s="569"/>
      <c r="BC218" s="569"/>
      <c r="BD218" s="569"/>
      <c r="BE218" s="569"/>
      <c r="BF218" s="569"/>
      <c r="BG218" s="569"/>
      <c r="BH218" s="569"/>
      <c r="BI218" s="569"/>
      <c r="BJ218" s="569"/>
      <c r="BK218" s="569"/>
      <c r="BL218" s="569"/>
      <c r="BM218" s="569"/>
      <c r="BN218" s="569"/>
      <c r="BO218" s="569"/>
      <c r="BP218" s="569"/>
      <c r="BQ218" s="569"/>
      <c r="BR218" s="569"/>
      <c r="BS218" s="569"/>
      <c r="BT218" s="569"/>
      <c r="BU218" s="569"/>
      <c r="BV218" s="569"/>
      <c r="BW218" s="569"/>
      <c r="BX218" s="569"/>
      <c r="BY218" s="569"/>
    </row>
    <row r="219" spans="35:77">
      <c r="AI219" s="559"/>
      <c r="AJ219" s="569"/>
      <c r="AK219" s="569"/>
      <c r="AL219" s="569"/>
      <c r="AM219" s="569"/>
      <c r="AN219" s="569"/>
      <c r="AO219" s="569"/>
      <c r="AP219" s="569"/>
      <c r="AQ219" s="569"/>
      <c r="AR219" s="569"/>
      <c r="AS219" s="569"/>
      <c r="AT219" s="569"/>
      <c r="AU219" s="569"/>
      <c r="AV219" s="569"/>
      <c r="AW219" s="569"/>
      <c r="AX219" s="569"/>
      <c r="AY219" s="569"/>
      <c r="AZ219" s="569"/>
      <c r="BA219" s="569"/>
      <c r="BB219" s="569"/>
      <c r="BC219" s="569"/>
      <c r="BD219" s="569"/>
      <c r="BE219" s="569"/>
      <c r="BF219" s="569"/>
      <c r="BG219" s="569"/>
      <c r="BH219" s="569"/>
      <c r="BI219" s="569"/>
      <c r="BJ219" s="569"/>
      <c r="BK219" s="569"/>
      <c r="BL219" s="569"/>
      <c r="BM219" s="569"/>
      <c r="BN219" s="569"/>
      <c r="BO219" s="569"/>
      <c r="BP219" s="569"/>
      <c r="BQ219" s="569"/>
      <c r="BR219" s="569"/>
      <c r="BS219" s="569"/>
      <c r="BT219" s="569"/>
      <c r="BU219" s="569"/>
      <c r="BV219" s="569"/>
      <c r="BW219" s="569"/>
      <c r="BX219" s="569"/>
      <c r="BY219" s="569"/>
    </row>
    <row r="220" spans="35:77">
      <c r="AI220" s="559"/>
      <c r="AJ220" s="569"/>
      <c r="AK220" s="569"/>
      <c r="AL220" s="569"/>
      <c r="AM220" s="569"/>
      <c r="AN220" s="569"/>
      <c r="AO220" s="569"/>
      <c r="AP220" s="569"/>
      <c r="AQ220" s="569"/>
      <c r="AR220" s="569"/>
      <c r="AS220" s="569"/>
      <c r="AT220" s="569"/>
      <c r="AU220" s="569"/>
      <c r="AV220" s="569"/>
      <c r="AW220" s="569"/>
      <c r="AX220" s="569"/>
      <c r="AY220" s="569"/>
      <c r="AZ220" s="569"/>
      <c r="BA220" s="569"/>
      <c r="BB220" s="569"/>
      <c r="BC220" s="569"/>
      <c r="BD220" s="569"/>
      <c r="BE220" s="569"/>
      <c r="BF220" s="569"/>
      <c r="BG220" s="569"/>
      <c r="BH220" s="569"/>
      <c r="BI220" s="569"/>
      <c r="BJ220" s="569"/>
      <c r="BK220" s="569"/>
      <c r="BL220" s="569"/>
      <c r="BM220" s="569"/>
      <c r="BN220" s="569"/>
      <c r="BO220" s="569"/>
      <c r="BP220" s="569"/>
      <c r="BQ220" s="569"/>
      <c r="BR220" s="569"/>
      <c r="BS220" s="569"/>
      <c r="BT220" s="569"/>
      <c r="BU220" s="569"/>
      <c r="BV220" s="569"/>
      <c r="BW220" s="569"/>
      <c r="BX220" s="569"/>
      <c r="BY220" s="569"/>
    </row>
    <row r="221" spans="35:77">
      <c r="AI221" s="559"/>
      <c r="AJ221" s="569"/>
      <c r="AK221" s="569"/>
      <c r="AL221" s="569"/>
      <c r="AM221" s="569"/>
      <c r="AN221" s="569"/>
      <c r="AO221" s="569"/>
      <c r="AP221" s="569"/>
      <c r="AQ221" s="569"/>
      <c r="AR221" s="569"/>
      <c r="AS221" s="569"/>
      <c r="AT221" s="569"/>
      <c r="AU221" s="569"/>
      <c r="AV221" s="569"/>
      <c r="AW221" s="569"/>
      <c r="AX221" s="569"/>
      <c r="AY221" s="569"/>
      <c r="AZ221" s="569"/>
      <c r="BA221" s="569"/>
      <c r="BB221" s="569"/>
      <c r="BC221" s="569"/>
      <c r="BD221" s="569"/>
      <c r="BE221" s="569"/>
      <c r="BF221" s="569"/>
      <c r="BG221" s="569"/>
      <c r="BH221" s="569"/>
      <c r="BI221" s="569"/>
      <c r="BJ221" s="569"/>
      <c r="BK221" s="569"/>
      <c r="BL221" s="569"/>
      <c r="BM221" s="569"/>
      <c r="BN221" s="569"/>
      <c r="BO221" s="569"/>
      <c r="BP221" s="569"/>
      <c r="BQ221" s="569"/>
      <c r="BR221" s="569"/>
      <c r="BS221" s="569"/>
      <c r="BT221" s="569"/>
      <c r="BU221" s="569"/>
      <c r="BV221" s="569"/>
      <c r="BW221" s="569"/>
      <c r="BX221" s="569"/>
      <c r="BY221" s="569"/>
    </row>
    <row r="222" spans="35:77">
      <c r="AI222" s="559"/>
      <c r="AJ222" s="569"/>
      <c r="AK222" s="569"/>
      <c r="AL222" s="569"/>
      <c r="AM222" s="569"/>
      <c r="AN222" s="569"/>
      <c r="AO222" s="569"/>
      <c r="AP222" s="569"/>
      <c r="AQ222" s="569"/>
      <c r="AR222" s="569"/>
      <c r="AS222" s="569"/>
      <c r="AT222" s="569"/>
      <c r="AU222" s="569"/>
      <c r="AV222" s="569"/>
      <c r="AW222" s="569"/>
      <c r="AX222" s="569"/>
      <c r="AY222" s="569"/>
      <c r="AZ222" s="569"/>
      <c r="BA222" s="569"/>
      <c r="BB222" s="569"/>
      <c r="BC222" s="569"/>
      <c r="BD222" s="569"/>
      <c r="BE222" s="569"/>
      <c r="BF222" s="569"/>
      <c r="BG222" s="569"/>
      <c r="BH222" s="569"/>
      <c r="BI222" s="569"/>
      <c r="BJ222" s="569"/>
      <c r="BK222" s="569"/>
      <c r="BL222" s="569"/>
      <c r="BM222" s="569"/>
      <c r="BN222" s="569"/>
      <c r="BO222" s="569"/>
      <c r="BP222" s="569"/>
      <c r="BQ222" s="569"/>
      <c r="BR222" s="569"/>
      <c r="BS222" s="569"/>
      <c r="BT222" s="569"/>
      <c r="BU222" s="569"/>
      <c r="BV222" s="569"/>
      <c r="BW222" s="569"/>
      <c r="BX222" s="569"/>
      <c r="BY222" s="569"/>
    </row>
    <row r="223" spans="35:77">
      <c r="AI223" s="559"/>
      <c r="AJ223" s="569"/>
      <c r="AK223" s="569"/>
      <c r="AL223" s="569"/>
      <c r="AM223" s="569"/>
      <c r="AN223" s="569"/>
      <c r="AO223" s="569"/>
      <c r="AP223" s="569"/>
      <c r="AQ223" s="569"/>
      <c r="AR223" s="569"/>
      <c r="AS223" s="569"/>
      <c r="AT223" s="569"/>
      <c r="AU223" s="569"/>
      <c r="AV223" s="569"/>
      <c r="AW223" s="569"/>
      <c r="AX223" s="569"/>
      <c r="AY223" s="569"/>
      <c r="AZ223" s="569"/>
      <c r="BA223" s="569"/>
      <c r="BB223" s="569"/>
      <c r="BC223" s="569"/>
      <c r="BD223" s="569"/>
      <c r="BE223" s="569"/>
      <c r="BF223" s="569"/>
      <c r="BG223" s="569"/>
      <c r="BH223" s="569"/>
      <c r="BI223" s="569"/>
      <c r="BJ223" s="569"/>
      <c r="BK223" s="569"/>
      <c r="BL223" s="569"/>
      <c r="BM223" s="569"/>
      <c r="BN223" s="569"/>
      <c r="BO223" s="569"/>
      <c r="BP223" s="569"/>
      <c r="BQ223" s="569"/>
      <c r="BR223" s="569"/>
      <c r="BS223" s="569"/>
      <c r="BT223" s="569"/>
      <c r="BU223" s="569"/>
      <c r="BV223" s="569"/>
      <c r="BW223" s="569"/>
      <c r="BX223" s="569"/>
      <c r="BY223" s="569"/>
    </row>
    <row r="224" spans="35:77">
      <c r="AI224" s="559"/>
      <c r="AJ224" s="569"/>
      <c r="AK224" s="569"/>
      <c r="AL224" s="569"/>
      <c r="AM224" s="569"/>
      <c r="AN224" s="569"/>
      <c r="AO224" s="569"/>
      <c r="AP224" s="569"/>
      <c r="AQ224" s="569"/>
      <c r="AR224" s="569"/>
      <c r="AS224" s="569"/>
      <c r="AT224" s="569"/>
      <c r="AU224" s="569"/>
      <c r="AV224" s="569"/>
      <c r="AW224" s="569"/>
      <c r="AX224" s="569"/>
      <c r="AY224" s="569"/>
      <c r="AZ224" s="569"/>
      <c r="BA224" s="569"/>
      <c r="BB224" s="569"/>
      <c r="BC224" s="569"/>
      <c r="BD224" s="569"/>
      <c r="BE224" s="569"/>
      <c r="BF224" s="569"/>
      <c r="BG224" s="569"/>
      <c r="BH224" s="569"/>
      <c r="BI224" s="569"/>
      <c r="BJ224" s="569"/>
      <c r="BK224" s="569"/>
      <c r="BL224" s="569"/>
      <c r="BM224" s="569"/>
      <c r="BN224" s="569"/>
      <c r="BO224" s="569"/>
      <c r="BP224" s="569"/>
      <c r="BQ224" s="569"/>
      <c r="BR224" s="569"/>
      <c r="BS224" s="569"/>
      <c r="BT224" s="569"/>
      <c r="BU224" s="569"/>
      <c r="BV224" s="569"/>
      <c r="BW224" s="569"/>
      <c r="BX224" s="569"/>
      <c r="BY224" s="569"/>
    </row>
    <row r="225" spans="35:77">
      <c r="AI225" s="559"/>
      <c r="AJ225" s="569"/>
      <c r="AK225" s="569"/>
      <c r="AL225" s="569"/>
      <c r="AM225" s="569"/>
      <c r="AN225" s="569"/>
      <c r="AO225" s="569"/>
      <c r="AP225" s="569"/>
      <c r="AQ225" s="569"/>
      <c r="AR225" s="569"/>
      <c r="AS225" s="569"/>
      <c r="AT225" s="569"/>
      <c r="AU225" s="569"/>
      <c r="AV225" s="569"/>
      <c r="AW225" s="569"/>
      <c r="AX225" s="569"/>
      <c r="AY225" s="569"/>
      <c r="AZ225" s="569"/>
      <c r="BA225" s="569"/>
      <c r="BB225" s="569"/>
      <c r="BC225" s="569"/>
      <c r="BD225" s="569"/>
      <c r="BE225" s="569"/>
      <c r="BF225" s="569"/>
      <c r="BG225" s="569"/>
      <c r="BH225" s="569"/>
      <c r="BI225" s="569"/>
      <c r="BJ225" s="569"/>
      <c r="BK225" s="569"/>
      <c r="BL225" s="569"/>
      <c r="BM225" s="569"/>
      <c r="BN225" s="569"/>
      <c r="BO225" s="569"/>
      <c r="BP225" s="569"/>
      <c r="BQ225" s="569"/>
      <c r="BR225" s="569"/>
      <c r="BS225" s="569"/>
      <c r="BT225" s="569"/>
      <c r="BU225" s="569"/>
      <c r="BV225" s="569"/>
      <c r="BW225" s="569"/>
      <c r="BX225" s="569"/>
      <c r="BY225" s="569"/>
    </row>
    <row r="226" spans="35:77">
      <c r="AI226" s="559"/>
      <c r="AJ226" s="569"/>
      <c r="AK226" s="569"/>
      <c r="AL226" s="569"/>
      <c r="AM226" s="569"/>
      <c r="AN226" s="569"/>
      <c r="AO226" s="569"/>
      <c r="AP226" s="569"/>
      <c r="AQ226" s="569"/>
      <c r="AR226" s="569"/>
      <c r="AS226" s="569"/>
      <c r="AT226" s="569"/>
      <c r="AU226" s="569"/>
      <c r="AV226" s="569"/>
      <c r="AW226" s="569"/>
      <c r="AX226" s="569"/>
      <c r="AY226" s="569"/>
      <c r="AZ226" s="569"/>
      <c r="BA226" s="569"/>
      <c r="BB226" s="569"/>
      <c r="BC226" s="569"/>
      <c r="BD226" s="569"/>
      <c r="BE226" s="569"/>
      <c r="BF226" s="569"/>
      <c r="BG226" s="569"/>
      <c r="BH226" s="569"/>
      <c r="BI226" s="569"/>
      <c r="BJ226" s="569"/>
      <c r="BK226" s="569"/>
      <c r="BL226" s="569"/>
      <c r="BM226" s="569"/>
      <c r="BN226" s="569"/>
      <c r="BO226" s="569"/>
      <c r="BP226" s="569"/>
      <c r="BQ226" s="569"/>
      <c r="BR226" s="569"/>
      <c r="BS226" s="569"/>
      <c r="BT226" s="569"/>
      <c r="BU226" s="569"/>
      <c r="BV226" s="569"/>
      <c r="BW226" s="569"/>
      <c r="BX226" s="569"/>
      <c r="BY226" s="569"/>
    </row>
    <row r="227" spans="35:77">
      <c r="AI227" s="559"/>
      <c r="AJ227" s="569"/>
      <c r="AK227" s="569"/>
      <c r="AL227" s="569"/>
      <c r="AM227" s="569"/>
      <c r="AN227" s="569"/>
      <c r="AO227" s="569"/>
      <c r="AP227" s="569"/>
      <c r="AQ227" s="569"/>
      <c r="AR227" s="569"/>
      <c r="AS227" s="569"/>
      <c r="AT227" s="569"/>
      <c r="AU227" s="569"/>
      <c r="AV227" s="569"/>
      <c r="AW227" s="569"/>
      <c r="AX227" s="569"/>
      <c r="AY227" s="569"/>
      <c r="AZ227" s="569"/>
      <c r="BA227" s="569"/>
      <c r="BB227" s="569"/>
      <c r="BC227" s="569"/>
      <c r="BD227" s="569"/>
      <c r="BE227" s="569"/>
      <c r="BF227" s="569"/>
      <c r="BG227" s="569"/>
      <c r="BH227" s="569"/>
      <c r="BI227" s="569"/>
      <c r="BJ227" s="569"/>
      <c r="BK227" s="569"/>
      <c r="BL227" s="569"/>
      <c r="BM227" s="569"/>
      <c r="BN227" s="569"/>
      <c r="BO227" s="569"/>
      <c r="BP227" s="569"/>
      <c r="BQ227" s="569"/>
      <c r="BR227" s="569"/>
      <c r="BS227" s="569"/>
      <c r="BT227" s="569"/>
      <c r="BU227" s="569"/>
      <c r="BV227" s="569"/>
      <c r="BW227" s="569"/>
      <c r="BX227" s="569"/>
      <c r="BY227" s="569"/>
    </row>
    <row r="228" spans="35:77">
      <c r="AI228" s="559"/>
      <c r="AJ228" s="569"/>
      <c r="AK228" s="569"/>
      <c r="AL228" s="569"/>
      <c r="AM228" s="569"/>
      <c r="AN228" s="569"/>
      <c r="AO228" s="569"/>
      <c r="AP228" s="569"/>
      <c r="AQ228" s="569"/>
      <c r="AR228" s="569"/>
      <c r="AS228" s="569"/>
      <c r="AT228" s="569"/>
      <c r="AU228" s="569"/>
      <c r="AV228" s="569"/>
      <c r="AW228" s="569"/>
      <c r="AX228" s="569"/>
      <c r="AY228" s="569"/>
      <c r="AZ228" s="569"/>
      <c r="BA228" s="569"/>
      <c r="BB228" s="569"/>
      <c r="BC228" s="569"/>
      <c r="BD228" s="569"/>
      <c r="BE228" s="569"/>
      <c r="BF228" s="569"/>
      <c r="BG228" s="569"/>
      <c r="BH228" s="569"/>
      <c r="BI228" s="569"/>
      <c r="BJ228" s="569"/>
      <c r="BK228" s="569"/>
      <c r="BL228" s="569"/>
      <c r="BM228" s="569"/>
      <c r="BN228" s="569"/>
      <c r="BO228" s="569"/>
      <c r="BP228" s="569"/>
      <c r="BQ228" s="569"/>
      <c r="BR228" s="569"/>
      <c r="BS228" s="569"/>
      <c r="BT228" s="569"/>
      <c r="BU228" s="569"/>
      <c r="BV228" s="569"/>
      <c r="BW228" s="569"/>
      <c r="BX228" s="569"/>
      <c r="BY228" s="569"/>
    </row>
    <row r="229" spans="35:77">
      <c r="AI229" s="559"/>
      <c r="AJ229" s="569"/>
      <c r="AK229" s="569"/>
      <c r="AL229" s="569"/>
      <c r="AM229" s="569"/>
      <c r="AN229" s="569"/>
      <c r="AO229" s="569"/>
      <c r="AP229" s="569"/>
      <c r="AQ229" s="569"/>
      <c r="AR229" s="569"/>
      <c r="AS229" s="569"/>
      <c r="AT229" s="569"/>
      <c r="AU229" s="569"/>
      <c r="AV229" s="569"/>
      <c r="AW229" s="569"/>
      <c r="AX229" s="569"/>
      <c r="AY229" s="569"/>
      <c r="AZ229" s="569"/>
      <c r="BA229" s="569"/>
      <c r="BB229" s="569"/>
      <c r="BC229" s="569"/>
      <c r="BD229" s="569"/>
      <c r="BE229" s="569"/>
      <c r="BF229" s="569"/>
      <c r="BG229" s="569"/>
      <c r="BH229" s="569"/>
      <c r="BI229" s="569"/>
      <c r="BJ229" s="569"/>
      <c r="BK229" s="569"/>
      <c r="BL229" s="569"/>
      <c r="BM229" s="569"/>
      <c r="BN229" s="569"/>
      <c r="BO229" s="569"/>
      <c r="BP229" s="569"/>
      <c r="BQ229" s="569"/>
      <c r="BR229" s="569"/>
      <c r="BS229" s="569"/>
      <c r="BT229" s="569"/>
      <c r="BU229" s="569"/>
      <c r="BV229" s="569"/>
      <c r="BW229" s="569"/>
      <c r="BX229" s="569"/>
      <c r="BY229" s="569"/>
    </row>
    <row r="230" spans="35:77">
      <c r="AI230" s="559"/>
      <c r="AJ230" s="569"/>
      <c r="AK230" s="569"/>
      <c r="AL230" s="569"/>
      <c r="AM230" s="569"/>
      <c r="AN230" s="569"/>
      <c r="AO230" s="569"/>
      <c r="AP230" s="569"/>
      <c r="AQ230" s="569"/>
      <c r="AR230" s="569"/>
      <c r="AS230" s="569"/>
      <c r="AT230" s="569"/>
      <c r="AU230" s="569"/>
      <c r="AV230" s="569"/>
      <c r="AW230" s="569"/>
      <c r="AX230" s="569"/>
      <c r="AY230" s="569"/>
      <c r="AZ230" s="569"/>
      <c r="BA230" s="569"/>
      <c r="BB230" s="569"/>
      <c r="BC230" s="569"/>
      <c r="BD230" s="569"/>
      <c r="BE230" s="569"/>
      <c r="BF230" s="569"/>
      <c r="BG230" s="569"/>
      <c r="BH230" s="569"/>
      <c r="BI230" s="569"/>
      <c r="BJ230" s="569"/>
      <c r="BK230" s="569"/>
      <c r="BL230" s="569"/>
      <c r="BM230" s="569"/>
      <c r="BN230" s="569"/>
      <c r="BO230" s="569"/>
      <c r="BP230" s="569"/>
      <c r="BQ230" s="569"/>
      <c r="BR230" s="569"/>
      <c r="BS230" s="569"/>
      <c r="BT230" s="569"/>
      <c r="BU230" s="569"/>
      <c r="BV230" s="569"/>
      <c r="BW230" s="569"/>
      <c r="BX230" s="569"/>
      <c r="BY230" s="569"/>
    </row>
    <row r="231" spans="35:77">
      <c r="AI231" s="559"/>
      <c r="AJ231" s="569"/>
      <c r="AK231" s="569"/>
      <c r="AL231" s="569"/>
      <c r="AM231" s="569"/>
      <c r="AN231" s="569"/>
      <c r="AO231" s="569"/>
      <c r="AP231" s="569"/>
      <c r="AQ231" s="569"/>
      <c r="AR231" s="569"/>
      <c r="AS231" s="569"/>
      <c r="AT231" s="569"/>
      <c r="AU231" s="569"/>
      <c r="AV231" s="569"/>
      <c r="AW231" s="569"/>
      <c r="AX231" s="569"/>
      <c r="AY231" s="569"/>
      <c r="AZ231" s="569"/>
      <c r="BA231" s="569"/>
      <c r="BB231" s="569"/>
      <c r="BC231" s="569"/>
      <c r="BD231" s="569"/>
      <c r="BE231" s="569"/>
      <c r="BF231" s="569"/>
      <c r="BG231" s="569"/>
      <c r="BH231" s="569"/>
      <c r="BI231" s="569"/>
      <c r="BJ231" s="569"/>
      <c r="BK231" s="569"/>
      <c r="BL231" s="569"/>
      <c r="BM231" s="569"/>
      <c r="BN231" s="569"/>
      <c r="BO231" s="569"/>
      <c r="BP231" s="569"/>
      <c r="BQ231" s="569"/>
      <c r="BR231" s="569"/>
      <c r="BS231" s="569"/>
      <c r="BT231" s="569"/>
      <c r="BU231" s="569"/>
      <c r="BV231" s="569"/>
      <c r="BW231" s="569"/>
      <c r="BX231" s="569"/>
      <c r="BY231" s="569"/>
    </row>
    <row r="232" spans="35:77">
      <c r="AI232" s="559"/>
      <c r="AJ232" s="569"/>
      <c r="AK232" s="569"/>
      <c r="AL232" s="569"/>
      <c r="AM232" s="569"/>
      <c r="AN232" s="569"/>
      <c r="AO232" s="569"/>
      <c r="AP232" s="569"/>
      <c r="AQ232" s="569"/>
      <c r="AR232" s="569"/>
      <c r="AS232" s="569"/>
      <c r="AT232" s="569"/>
      <c r="AU232" s="569"/>
      <c r="AV232" s="569"/>
      <c r="AW232" s="569"/>
      <c r="AX232" s="569"/>
      <c r="AY232" s="569"/>
      <c r="AZ232" s="569"/>
      <c r="BA232" s="569"/>
      <c r="BB232" s="569"/>
      <c r="BC232" s="569"/>
      <c r="BD232" s="569"/>
      <c r="BE232" s="569"/>
      <c r="BF232" s="569"/>
      <c r="BG232" s="569"/>
      <c r="BH232" s="569"/>
      <c r="BI232" s="569"/>
      <c r="BJ232" s="569"/>
      <c r="BK232" s="569"/>
      <c r="BL232" s="569"/>
      <c r="BM232" s="569"/>
      <c r="BN232" s="569"/>
      <c r="BO232" s="569"/>
      <c r="BP232" s="569"/>
      <c r="BQ232" s="569"/>
      <c r="BR232" s="569"/>
      <c r="BS232" s="569"/>
      <c r="BT232" s="569"/>
      <c r="BU232" s="569"/>
      <c r="BV232" s="569"/>
      <c r="BW232" s="569"/>
      <c r="BX232" s="569"/>
      <c r="BY232" s="569"/>
    </row>
    <row r="233" spans="35:77">
      <c r="AI233" s="559"/>
      <c r="AJ233" s="569"/>
      <c r="AK233" s="569"/>
      <c r="AL233" s="569"/>
      <c r="AM233" s="569"/>
      <c r="AN233" s="569"/>
      <c r="AO233" s="569"/>
      <c r="AP233" s="569"/>
      <c r="AQ233" s="569"/>
      <c r="AR233" s="569"/>
      <c r="AS233" s="569"/>
      <c r="AT233" s="569"/>
      <c r="AU233" s="569"/>
      <c r="AV233" s="569"/>
      <c r="AW233" s="569"/>
      <c r="AX233" s="569"/>
      <c r="AY233" s="569"/>
      <c r="AZ233" s="569"/>
      <c r="BA233" s="569"/>
      <c r="BB233" s="569"/>
      <c r="BC233" s="569"/>
      <c r="BD233" s="569"/>
      <c r="BE233" s="569"/>
      <c r="BF233" s="569"/>
      <c r="BG233" s="569"/>
      <c r="BH233" s="569"/>
      <c r="BI233" s="569"/>
      <c r="BJ233" s="569"/>
      <c r="BK233" s="569"/>
      <c r="BL233" s="569"/>
      <c r="BM233" s="569"/>
      <c r="BN233" s="569"/>
      <c r="BO233" s="569"/>
      <c r="BP233" s="569"/>
      <c r="BQ233" s="569"/>
      <c r="BR233" s="569"/>
      <c r="BS233" s="569"/>
      <c r="BT233" s="569"/>
      <c r="BU233" s="569"/>
      <c r="BV233" s="569"/>
      <c r="BW233" s="569"/>
      <c r="BX233" s="569"/>
      <c r="BY233" s="569"/>
    </row>
    <row r="234" spans="35:77">
      <c r="AI234" s="559"/>
      <c r="AJ234" s="569"/>
      <c r="AK234" s="569"/>
      <c r="AL234" s="569"/>
      <c r="AM234" s="569"/>
      <c r="AN234" s="569"/>
      <c r="AO234" s="569"/>
      <c r="AP234" s="569"/>
      <c r="AQ234" s="569"/>
      <c r="AR234" s="569"/>
      <c r="AS234" s="569"/>
      <c r="AT234" s="569"/>
      <c r="AU234" s="569"/>
      <c r="AV234" s="569"/>
      <c r="AW234" s="569"/>
      <c r="AX234" s="569"/>
      <c r="AY234" s="569"/>
      <c r="AZ234" s="569"/>
      <c r="BA234" s="569"/>
      <c r="BB234" s="569"/>
      <c r="BC234" s="569"/>
      <c r="BD234" s="569"/>
      <c r="BE234" s="569"/>
      <c r="BF234" s="569"/>
      <c r="BG234" s="569"/>
      <c r="BH234" s="569"/>
      <c r="BI234" s="569"/>
      <c r="BJ234" s="569"/>
      <c r="BK234" s="569"/>
      <c r="BL234" s="569"/>
      <c r="BM234" s="569"/>
      <c r="BN234" s="569"/>
      <c r="BO234" s="569"/>
      <c r="BP234" s="569"/>
      <c r="BQ234" s="569"/>
      <c r="BR234" s="569"/>
      <c r="BS234" s="569"/>
      <c r="BT234" s="569"/>
      <c r="BU234" s="569"/>
      <c r="BV234" s="569"/>
      <c r="BW234" s="569"/>
      <c r="BX234" s="569"/>
      <c r="BY234" s="569"/>
    </row>
    <row r="235" spans="35:77">
      <c r="AI235" s="559"/>
      <c r="AJ235" s="569"/>
      <c r="AK235" s="569"/>
      <c r="AL235" s="569"/>
      <c r="AM235" s="569"/>
      <c r="AN235" s="569"/>
      <c r="AO235" s="569"/>
      <c r="AP235" s="569"/>
      <c r="AQ235" s="569"/>
      <c r="AR235" s="569"/>
      <c r="AS235" s="569"/>
      <c r="AT235" s="569"/>
      <c r="AU235" s="569"/>
      <c r="AV235" s="569"/>
      <c r="AW235" s="569"/>
      <c r="AX235" s="569"/>
      <c r="AY235" s="569"/>
      <c r="AZ235" s="569"/>
      <c r="BA235" s="569"/>
      <c r="BB235" s="569"/>
      <c r="BC235" s="569"/>
      <c r="BD235" s="569"/>
      <c r="BE235" s="569"/>
      <c r="BF235" s="569"/>
      <c r="BG235" s="569"/>
      <c r="BH235" s="569"/>
      <c r="BI235" s="569"/>
      <c r="BJ235" s="569"/>
      <c r="BK235" s="569"/>
      <c r="BL235" s="569"/>
      <c r="BM235" s="569"/>
      <c r="BN235" s="569"/>
      <c r="BO235" s="569"/>
      <c r="BP235" s="569"/>
      <c r="BQ235" s="569"/>
      <c r="BR235" s="569"/>
      <c r="BS235" s="569"/>
      <c r="BT235" s="569"/>
      <c r="BU235" s="569"/>
      <c r="BV235" s="569"/>
      <c r="BW235" s="569"/>
      <c r="BX235" s="569"/>
      <c r="BY235" s="569"/>
    </row>
    <row r="236" spans="35:77">
      <c r="AI236" s="559"/>
      <c r="AJ236" s="569"/>
      <c r="AK236" s="569"/>
      <c r="AL236" s="569"/>
      <c r="AM236" s="569"/>
      <c r="AN236" s="569"/>
      <c r="AO236" s="569"/>
      <c r="AP236" s="569"/>
      <c r="AQ236" s="569"/>
      <c r="AR236" s="569"/>
      <c r="AS236" s="569"/>
      <c r="AT236" s="569"/>
      <c r="AU236" s="569"/>
      <c r="AV236" s="569"/>
      <c r="AW236" s="569"/>
      <c r="AX236" s="569"/>
      <c r="AY236" s="569"/>
      <c r="AZ236" s="569"/>
      <c r="BA236" s="569"/>
      <c r="BB236" s="569"/>
      <c r="BC236" s="569"/>
      <c r="BD236" s="569"/>
      <c r="BE236" s="569"/>
      <c r="BF236" s="569"/>
      <c r="BG236" s="569"/>
      <c r="BH236" s="569"/>
      <c r="BI236" s="569"/>
      <c r="BJ236" s="569"/>
      <c r="BK236" s="569"/>
      <c r="BL236" s="569"/>
      <c r="BM236" s="569"/>
      <c r="BN236" s="569"/>
      <c r="BO236" s="569"/>
      <c r="BP236" s="569"/>
      <c r="BQ236" s="569"/>
      <c r="BR236" s="569"/>
      <c r="BS236" s="569"/>
      <c r="BT236" s="569"/>
      <c r="BU236" s="569"/>
      <c r="BV236" s="569"/>
      <c r="BW236" s="569"/>
      <c r="BX236" s="569"/>
      <c r="BY236" s="569"/>
    </row>
    <row r="237" spans="35:77">
      <c r="AI237" s="559"/>
      <c r="AJ237" s="569"/>
      <c r="AK237" s="569"/>
      <c r="AL237" s="569"/>
      <c r="AM237" s="569"/>
      <c r="AN237" s="569"/>
      <c r="AO237" s="569"/>
      <c r="AP237" s="569"/>
      <c r="AQ237" s="569"/>
      <c r="AR237" s="569"/>
      <c r="AS237" s="569"/>
      <c r="AT237" s="569"/>
      <c r="AU237" s="569"/>
      <c r="AV237" s="569"/>
      <c r="AW237" s="569"/>
      <c r="AX237" s="569"/>
      <c r="AY237" s="569"/>
      <c r="AZ237" s="569"/>
      <c r="BA237" s="569"/>
      <c r="BB237" s="569"/>
      <c r="BC237" s="569"/>
      <c r="BD237" s="569"/>
      <c r="BE237" s="569"/>
      <c r="BF237" s="569"/>
      <c r="BG237" s="569"/>
      <c r="BH237" s="569"/>
      <c r="BI237" s="569"/>
      <c r="BJ237" s="569"/>
      <c r="BK237" s="569"/>
      <c r="BL237" s="569"/>
      <c r="BM237" s="569"/>
      <c r="BN237" s="569"/>
      <c r="BO237" s="569"/>
      <c r="BP237" s="569"/>
      <c r="BQ237" s="569"/>
      <c r="BR237" s="569"/>
      <c r="BS237" s="569"/>
      <c r="BT237" s="569"/>
      <c r="BU237" s="569"/>
      <c r="BV237" s="569"/>
      <c r="BW237" s="569"/>
      <c r="BX237" s="569"/>
      <c r="BY237" s="569"/>
    </row>
    <row r="238" spans="35:77">
      <c r="AI238" s="559"/>
      <c r="AJ238" s="569"/>
      <c r="AK238" s="569"/>
      <c r="AL238" s="569"/>
      <c r="AM238" s="569"/>
      <c r="AN238" s="569"/>
      <c r="AO238" s="569"/>
      <c r="AP238" s="569"/>
      <c r="AQ238" s="569"/>
      <c r="AR238" s="569"/>
      <c r="AS238" s="569"/>
      <c r="AT238" s="569"/>
      <c r="AU238" s="569"/>
      <c r="AV238" s="569"/>
      <c r="AW238" s="569"/>
      <c r="AX238" s="569"/>
      <c r="AY238" s="569"/>
      <c r="AZ238" s="569"/>
      <c r="BA238" s="569"/>
      <c r="BB238" s="569"/>
      <c r="BC238" s="569"/>
      <c r="BD238" s="569"/>
      <c r="BE238" s="569"/>
      <c r="BF238" s="569"/>
      <c r="BG238" s="569"/>
      <c r="BH238" s="569"/>
      <c r="BI238" s="569"/>
      <c r="BJ238" s="569"/>
      <c r="BK238" s="569"/>
      <c r="BL238" s="569"/>
      <c r="BM238" s="569"/>
      <c r="BN238" s="569"/>
      <c r="BO238" s="569"/>
      <c r="BP238" s="569"/>
      <c r="BQ238" s="569"/>
      <c r="BR238" s="569"/>
      <c r="BS238" s="569"/>
      <c r="BT238" s="569"/>
      <c r="BU238" s="569"/>
      <c r="BV238" s="569"/>
      <c r="BW238" s="569"/>
      <c r="BX238" s="569"/>
      <c r="BY238" s="569"/>
    </row>
    <row r="239" spans="35:77">
      <c r="AI239" s="559"/>
      <c r="AJ239" s="569"/>
      <c r="AK239" s="569"/>
      <c r="AL239" s="569"/>
      <c r="AM239" s="569"/>
      <c r="AN239" s="569"/>
      <c r="AO239" s="569"/>
      <c r="AP239" s="569"/>
      <c r="AQ239" s="569"/>
      <c r="AR239" s="569"/>
      <c r="AS239" s="569"/>
      <c r="AT239" s="569"/>
      <c r="AU239" s="569"/>
      <c r="AV239" s="569"/>
      <c r="AW239" s="569"/>
      <c r="AX239" s="569"/>
      <c r="AY239" s="569"/>
      <c r="AZ239" s="569"/>
      <c r="BA239" s="569"/>
      <c r="BB239" s="569"/>
      <c r="BC239" s="569"/>
      <c r="BD239" s="569"/>
      <c r="BE239" s="569"/>
      <c r="BF239" s="569"/>
      <c r="BG239" s="569"/>
      <c r="BH239" s="569"/>
      <c r="BI239" s="569"/>
      <c r="BJ239" s="569"/>
      <c r="BK239" s="569"/>
      <c r="BL239" s="569"/>
      <c r="BM239" s="569"/>
      <c r="BN239" s="569"/>
      <c r="BO239" s="569"/>
      <c r="BP239" s="569"/>
      <c r="BQ239" s="569"/>
      <c r="BR239" s="569"/>
      <c r="BS239" s="569"/>
      <c r="BT239" s="569"/>
      <c r="BU239" s="569"/>
      <c r="BV239" s="569"/>
      <c r="BW239" s="569"/>
      <c r="BX239" s="569"/>
      <c r="BY239" s="569"/>
    </row>
    <row r="240" spans="35:77">
      <c r="AI240" s="559"/>
      <c r="AJ240" s="569"/>
      <c r="AK240" s="569"/>
      <c r="AL240" s="569"/>
      <c r="AM240" s="569"/>
      <c r="AN240" s="569"/>
      <c r="AO240" s="569"/>
      <c r="AP240" s="569"/>
      <c r="AQ240" s="569"/>
      <c r="AR240" s="569"/>
      <c r="AS240" s="569"/>
      <c r="AT240" s="569"/>
      <c r="AU240" s="569"/>
      <c r="AV240" s="569"/>
      <c r="AW240" s="569"/>
      <c r="AX240" s="569"/>
      <c r="AY240" s="569"/>
      <c r="AZ240" s="569"/>
      <c r="BA240" s="569"/>
      <c r="BB240" s="569"/>
      <c r="BC240" s="569"/>
      <c r="BD240" s="569"/>
      <c r="BE240" s="569"/>
      <c r="BF240" s="569"/>
      <c r="BG240" s="569"/>
      <c r="BH240" s="569"/>
      <c r="BI240" s="569"/>
      <c r="BJ240" s="569"/>
      <c r="BK240" s="569"/>
      <c r="BL240" s="569"/>
      <c r="BM240" s="569"/>
      <c r="BN240" s="569"/>
      <c r="BO240" s="569"/>
      <c r="BP240" s="569"/>
      <c r="BQ240" s="569"/>
      <c r="BR240" s="569"/>
      <c r="BS240" s="569"/>
      <c r="BT240" s="569"/>
      <c r="BU240" s="569"/>
      <c r="BV240" s="569"/>
      <c r="BW240" s="569"/>
      <c r="BX240" s="569"/>
      <c r="BY240" s="569"/>
    </row>
    <row r="241" spans="35:77">
      <c r="AI241" s="559"/>
      <c r="AJ241" s="569"/>
      <c r="AK241" s="569"/>
      <c r="AL241" s="569"/>
      <c r="AM241" s="569"/>
      <c r="AN241" s="569"/>
      <c r="AO241" s="569"/>
      <c r="AP241" s="569"/>
      <c r="AQ241" s="569"/>
      <c r="AR241" s="569"/>
      <c r="AS241" s="569"/>
      <c r="AT241" s="569"/>
      <c r="AU241" s="569"/>
      <c r="AV241" s="569"/>
      <c r="AW241" s="569"/>
      <c r="AX241" s="569"/>
      <c r="AY241" s="569"/>
      <c r="AZ241" s="569"/>
      <c r="BA241" s="569"/>
      <c r="BB241" s="569"/>
      <c r="BC241" s="569"/>
      <c r="BD241" s="569"/>
      <c r="BE241" s="569"/>
      <c r="BF241" s="569"/>
      <c r="BG241" s="569"/>
      <c r="BH241" s="569"/>
      <c r="BI241" s="569"/>
      <c r="BJ241" s="569"/>
      <c r="BK241" s="569"/>
      <c r="BL241" s="569"/>
      <c r="BM241" s="569"/>
      <c r="BN241" s="569"/>
      <c r="BO241" s="569"/>
      <c r="BP241" s="569"/>
      <c r="BQ241" s="569"/>
      <c r="BR241" s="569"/>
      <c r="BS241" s="569"/>
      <c r="BT241" s="569"/>
      <c r="BU241" s="569"/>
      <c r="BV241" s="569"/>
      <c r="BW241" s="569"/>
      <c r="BX241" s="569"/>
      <c r="BY241" s="569"/>
    </row>
    <row r="242" spans="35:77">
      <c r="AI242" s="559"/>
      <c r="AJ242" s="569"/>
      <c r="AK242" s="569"/>
      <c r="AL242" s="569"/>
      <c r="AM242" s="569"/>
      <c r="AN242" s="569"/>
      <c r="AO242" s="569"/>
      <c r="AP242" s="569"/>
      <c r="AQ242" s="569"/>
      <c r="AR242" s="569"/>
      <c r="AS242" s="569"/>
      <c r="AT242" s="569"/>
      <c r="AU242" s="569"/>
      <c r="AV242" s="569"/>
      <c r="AW242" s="569"/>
      <c r="AX242" s="569"/>
      <c r="AY242" s="569"/>
      <c r="AZ242" s="569"/>
      <c r="BA242" s="569"/>
      <c r="BB242" s="569"/>
      <c r="BC242" s="569"/>
      <c r="BD242" s="569"/>
      <c r="BE242" s="569"/>
      <c r="BF242" s="569"/>
      <c r="BG242" s="569"/>
      <c r="BH242" s="569"/>
      <c r="BI242" s="569"/>
      <c r="BJ242" s="569"/>
      <c r="BK242" s="569"/>
      <c r="BL242" s="569"/>
      <c r="BM242" s="569"/>
      <c r="BN242" s="569"/>
      <c r="BO242" s="569"/>
      <c r="BP242" s="569"/>
      <c r="BQ242" s="569"/>
      <c r="BR242" s="569"/>
      <c r="BS242" s="569"/>
      <c r="BT242" s="569"/>
      <c r="BU242" s="569"/>
      <c r="BV242" s="569"/>
      <c r="BW242" s="569"/>
      <c r="BX242" s="569"/>
      <c r="BY242" s="569"/>
    </row>
    <row r="243" spans="35:77">
      <c r="AI243" s="559"/>
      <c r="AJ243" s="569"/>
      <c r="AK243" s="569"/>
      <c r="AL243" s="569"/>
      <c r="AM243" s="569"/>
      <c r="AN243" s="569"/>
      <c r="AO243" s="569"/>
      <c r="AP243" s="569"/>
      <c r="AQ243" s="569"/>
      <c r="AR243" s="569"/>
      <c r="AS243" s="569"/>
      <c r="AT243" s="569"/>
      <c r="AU243" s="569"/>
      <c r="AV243" s="569"/>
      <c r="AW243" s="569"/>
      <c r="AX243" s="569"/>
      <c r="AY243" s="569"/>
      <c r="AZ243" s="569"/>
      <c r="BA243" s="569"/>
      <c r="BB243" s="569"/>
      <c r="BC243" s="569"/>
      <c r="BD243" s="569"/>
      <c r="BE243" s="569"/>
      <c r="BF243" s="569"/>
      <c r="BG243" s="569"/>
      <c r="BH243" s="569"/>
      <c r="BI243" s="569"/>
      <c r="BJ243" s="569"/>
      <c r="BK243" s="569"/>
      <c r="BL243" s="569"/>
      <c r="BM243" s="569"/>
      <c r="BN243" s="569"/>
      <c r="BO243" s="569"/>
      <c r="BP243" s="569"/>
      <c r="BQ243" s="569"/>
      <c r="BR243" s="569"/>
      <c r="BS243" s="569"/>
      <c r="BT243" s="569"/>
      <c r="BU243" s="569"/>
      <c r="BV243" s="569"/>
      <c r="BW243" s="569"/>
      <c r="BX243" s="569"/>
      <c r="BY243" s="569"/>
    </row>
    <row r="244" spans="35:77">
      <c r="AI244" s="559"/>
      <c r="AJ244" s="569"/>
      <c r="AK244" s="569"/>
      <c r="AL244" s="569"/>
      <c r="AM244" s="569"/>
      <c r="AN244" s="569"/>
      <c r="AO244" s="569"/>
      <c r="AP244" s="569"/>
      <c r="AQ244" s="569"/>
      <c r="AR244" s="569"/>
      <c r="AS244" s="569"/>
      <c r="AT244" s="569"/>
      <c r="AU244" s="569"/>
      <c r="AV244" s="569"/>
      <c r="AW244" s="569"/>
      <c r="AX244" s="569"/>
      <c r="AY244" s="569"/>
      <c r="AZ244" s="569"/>
      <c r="BA244" s="569"/>
      <c r="BB244" s="569"/>
      <c r="BC244" s="569"/>
      <c r="BD244" s="569"/>
      <c r="BE244" s="569"/>
      <c r="BF244" s="569"/>
      <c r="BG244" s="569"/>
      <c r="BH244" s="569"/>
      <c r="BI244" s="569"/>
      <c r="BJ244" s="569"/>
      <c r="BK244" s="569"/>
      <c r="BL244" s="569"/>
      <c r="BM244" s="569"/>
      <c r="BN244" s="569"/>
      <c r="BO244" s="569"/>
      <c r="BP244" s="569"/>
      <c r="BQ244" s="569"/>
      <c r="BR244" s="569"/>
      <c r="BS244" s="569"/>
      <c r="BT244" s="569"/>
      <c r="BU244" s="569"/>
      <c r="BV244" s="569"/>
      <c r="BW244" s="569"/>
      <c r="BX244" s="569"/>
      <c r="BY244" s="569"/>
    </row>
    <row r="245" spans="35:77">
      <c r="AI245" s="559"/>
      <c r="AJ245" s="569"/>
      <c r="AK245" s="569"/>
      <c r="AL245" s="569"/>
      <c r="AM245" s="569"/>
      <c r="AN245" s="569"/>
      <c r="AO245" s="569"/>
      <c r="AP245" s="569"/>
      <c r="AQ245" s="569"/>
      <c r="AR245" s="569"/>
      <c r="AS245" s="569"/>
      <c r="AT245" s="569"/>
      <c r="AU245" s="569"/>
      <c r="AV245" s="569"/>
      <c r="AW245" s="569"/>
      <c r="AX245" s="569"/>
      <c r="AY245" s="569"/>
      <c r="AZ245" s="569"/>
      <c r="BA245" s="569"/>
      <c r="BB245" s="569"/>
      <c r="BC245" s="569"/>
      <c r="BD245" s="569"/>
      <c r="BE245" s="569"/>
      <c r="BF245" s="569"/>
      <c r="BG245" s="569"/>
      <c r="BH245" s="569"/>
      <c r="BI245" s="569"/>
      <c r="BJ245" s="569"/>
      <c r="BK245" s="569"/>
      <c r="BL245" s="569"/>
      <c r="BM245" s="569"/>
      <c r="BN245" s="569"/>
      <c r="BO245" s="569"/>
      <c r="BP245" s="569"/>
      <c r="BQ245" s="569"/>
      <c r="BR245" s="569"/>
      <c r="BS245" s="569"/>
      <c r="BT245" s="569"/>
      <c r="BU245" s="569"/>
      <c r="BV245" s="569"/>
      <c r="BW245" s="569"/>
      <c r="BX245" s="569"/>
      <c r="BY245" s="569"/>
    </row>
    <row r="246" spans="35:77">
      <c r="AI246" s="559"/>
      <c r="AJ246" s="569"/>
      <c r="AK246" s="569"/>
      <c r="AL246" s="569"/>
      <c r="AM246" s="569"/>
      <c r="AN246" s="569"/>
      <c r="AO246" s="569"/>
      <c r="AP246" s="569"/>
      <c r="AQ246" s="569"/>
      <c r="AR246" s="569"/>
      <c r="AS246" s="569"/>
      <c r="AT246" s="569"/>
      <c r="AU246" s="569"/>
      <c r="AV246" s="569"/>
      <c r="AW246" s="569"/>
      <c r="AX246" s="569"/>
      <c r="AY246" s="569"/>
      <c r="AZ246" s="569"/>
      <c r="BA246" s="569"/>
      <c r="BB246" s="569"/>
      <c r="BC246" s="569"/>
      <c r="BD246" s="569"/>
      <c r="BE246" s="569"/>
      <c r="BF246" s="569"/>
      <c r="BG246" s="569"/>
      <c r="BH246" s="569"/>
      <c r="BI246" s="569"/>
      <c r="BJ246" s="569"/>
      <c r="BK246" s="569"/>
      <c r="BL246" s="569"/>
      <c r="BM246" s="569"/>
      <c r="BN246" s="569"/>
      <c r="BO246" s="569"/>
      <c r="BP246" s="569"/>
      <c r="BQ246" s="569"/>
      <c r="BR246" s="569"/>
      <c r="BS246" s="569"/>
      <c r="BT246" s="569"/>
      <c r="BU246" s="569"/>
      <c r="BV246" s="569"/>
      <c r="BW246" s="569"/>
      <c r="BX246" s="569"/>
      <c r="BY246" s="569"/>
    </row>
    <row r="247" spans="35:77">
      <c r="AI247" s="559"/>
      <c r="AJ247" s="569"/>
      <c r="AK247" s="569"/>
      <c r="AL247" s="569"/>
      <c r="AM247" s="569"/>
      <c r="AN247" s="569"/>
      <c r="AO247" s="569"/>
      <c r="AP247" s="569"/>
      <c r="AQ247" s="569"/>
      <c r="AR247" s="569"/>
      <c r="AS247" s="569"/>
      <c r="AT247" s="569"/>
      <c r="AU247" s="569"/>
      <c r="AV247" s="569"/>
      <c r="AW247" s="569"/>
      <c r="AX247" s="569"/>
      <c r="AY247" s="569"/>
      <c r="AZ247" s="569"/>
      <c r="BA247" s="569"/>
      <c r="BB247" s="569"/>
      <c r="BC247" s="569"/>
      <c r="BD247" s="569"/>
      <c r="BE247" s="569"/>
      <c r="BF247" s="569"/>
      <c r="BG247" s="569"/>
      <c r="BH247" s="569"/>
      <c r="BI247" s="569"/>
      <c r="BJ247" s="569"/>
      <c r="BK247" s="569"/>
      <c r="BL247" s="569"/>
      <c r="BM247" s="569"/>
      <c r="BN247" s="569"/>
      <c r="BO247" s="569"/>
      <c r="BP247" s="569"/>
      <c r="BQ247" s="569"/>
      <c r="BR247" s="569"/>
      <c r="BS247" s="569"/>
      <c r="BT247" s="569"/>
      <c r="BU247" s="569"/>
      <c r="BV247" s="569"/>
      <c r="BW247" s="569"/>
      <c r="BX247" s="569"/>
      <c r="BY247" s="569"/>
    </row>
    <row r="248" spans="35:77">
      <c r="AI248" s="559"/>
      <c r="AJ248" s="569"/>
      <c r="AK248" s="569"/>
      <c r="AL248" s="569"/>
      <c r="AM248" s="569"/>
      <c r="AN248" s="569"/>
      <c r="AO248" s="569"/>
      <c r="AP248" s="569"/>
      <c r="AQ248" s="569"/>
      <c r="AR248" s="569"/>
      <c r="AS248" s="569"/>
      <c r="AT248" s="569"/>
      <c r="AU248" s="569"/>
      <c r="AV248" s="569"/>
      <c r="AW248" s="569"/>
      <c r="AX248" s="569"/>
      <c r="AY248" s="569"/>
      <c r="AZ248" s="569"/>
      <c r="BA248" s="569"/>
      <c r="BB248" s="569"/>
      <c r="BC248" s="569"/>
      <c r="BD248" s="569"/>
      <c r="BE248" s="569"/>
      <c r="BF248" s="569"/>
      <c r="BG248" s="569"/>
      <c r="BH248" s="569"/>
      <c r="BI248" s="569"/>
      <c r="BJ248" s="569"/>
      <c r="BK248" s="569"/>
      <c r="BL248" s="569"/>
      <c r="BM248" s="569"/>
      <c r="BN248" s="569"/>
      <c r="BO248" s="569"/>
      <c r="BP248" s="569"/>
      <c r="BQ248" s="569"/>
      <c r="BR248" s="569"/>
      <c r="BS248" s="569"/>
      <c r="BT248" s="569"/>
      <c r="BU248" s="569"/>
      <c r="BV248" s="569"/>
      <c r="BW248" s="569"/>
      <c r="BX248" s="569"/>
      <c r="BY248" s="569"/>
    </row>
    <row r="249" spans="35:77">
      <c r="AI249" s="559"/>
      <c r="AJ249" s="569"/>
      <c r="AK249" s="569"/>
      <c r="AL249" s="569"/>
      <c r="AM249" s="569"/>
      <c r="AN249" s="569"/>
      <c r="AO249" s="569"/>
      <c r="AP249" s="569"/>
      <c r="AQ249" s="569"/>
      <c r="AR249" s="569"/>
      <c r="AS249" s="569"/>
      <c r="AT249" s="569"/>
      <c r="AU249" s="569"/>
      <c r="AV249" s="569"/>
      <c r="AW249" s="569"/>
      <c r="AX249" s="569"/>
      <c r="AY249" s="569"/>
      <c r="AZ249" s="569"/>
      <c r="BA249" s="569"/>
      <c r="BB249" s="569"/>
      <c r="BC249" s="569"/>
      <c r="BD249" s="569"/>
      <c r="BE249" s="569"/>
      <c r="BF249" s="569"/>
      <c r="BG249" s="569"/>
      <c r="BH249" s="569"/>
      <c r="BI249" s="569"/>
      <c r="BJ249" s="569"/>
      <c r="BK249" s="569"/>
      <c r="BL249" s="569"/>
      <c r="BM249" s="569"/>
      <c r="BN249" s="569"/>
      <c r="BO249" s="569"/>
      <c r="BP249" s="569"/>
      <c r="BQ249" s="569"/>
      <c r="BR249" s="569"/>
      <c r="BS249" s="569"/>
      <c r="BT249" s="569"/>
      <c r="BU249" s="569"/>
      <c r="BV249" s="569"/>
      <c r="BW249" s="569"/>
      <c r="BX249" s="569"/>
      <c r="BY249" s="569"/>
    </row>
    <row r="250" spans="35:77">
      <c r="AI250" s="559"/>
      <c r="AJ250" s="569"/>
      <c r="AK250" s="569"/>
      <c r="AL250" s="569"/>
      <c r="AM250" s="569"/>
      <c r="AN250" s="569"/>
      <c r="AO250" s="569"/>
      <c r="AP250" s="569"/>
      <c r="AQ250" s="569"/>
      <c r="AR250" s="569"/>
      <c r="AS250" s="569"/>
      <c r="AT250" s="569"/>
      <c r="AU250" s="569"/>
      <c r="AV250" s="569"/>
      <c r="AW250" s="569"/>
      <c r="AX250" s="569"/>
      <c r="AY250" s="569"/>
      <c r="AZ250" s="569"/>
      <c r="BA250" s="569"/>
      <c r="BB250" s="569"/>
      <c r="BC250" s="569"/>
      <c r="BD250" s="569"/>
      <c r="BE250" s="569"/>
      <c r="BF250" s="569"/>
      <c r="BG250" s="569"/>
      <c r="BH250" s="569"/>
      <c r="BI250" s="569"/>
      <c r="BJ250" s="569"/>
      <c r="BK250" s="569"/>
      <c r="BL250" s="569"/>
      <c r="BM250" s="569"/>
      <c r="BN250" s="569"/>
      <c r="BO250" s="569"/>
      <c r="BP250" s="569"/>
      <c r="BQ250" s="569"/>
      <c r="BR250" s="569"/>
      <c r="BS250" s="569"/>
      <c r="BT250" s="569"/>
      <c r="BU250" s="569"/>
      <c r="BV250" s="569"/>
      <c r="BW250" s="569"/>
      <c r="BX250" s="569"/>
      <c r="BY250" s="569"/>
    </row>
    <row r="251" spans="35:77">
      <c r="AI251" s="559"/>
      <c r="AJ251" s="569"/>
      <c r="AK251" s="569"/>
      <c r="AL251" s="569"/>
      <c r="AM251" s="569"/>
      <c r="AN251" s="569"/>
      <c r="AO251" s="569"/>
      <c r="AP251" s="569"/>
      <c r="AQ251" s="569"/>
      <c r="AR251" s="569"/>
      <c r="AS251" s="569"/>
      <c r="AT251" s="569"/>
      <c r="AU251" s="569"/>
      <c r="AV251" s="569"/>
      <c r="AW251" s="569"/>
      <c r="AX251" s="569"/>
      <c r="AY251" s="569"/>
      <c r="AZ251" s="569"/>
      <c r="BA251" s="569"/>
      <c r="BB251" s="569"/>
      <c r="BC251" s="569"/>
      <c r="BD251" s="569"/>
      <c r="BE251" s="569"/>
      <c r="BF251" s="569"/>
      <c r="BG251" s="569"/>
      <c r="BH251" s="569"/>
      <c r="BI251" s="569"/>
      <c r="BJ251" s="569"/>
      <c r="BK251" s="569"/>
      <c r="BL251" s="569"/>
      <c r="BM251" s="569"/>
      <c r="BN251" s="569"/>
      <c r="BO251" s="569"/>
      <c r="BP251" s="569"/>
      <c r="BQ251" s="569"/>
      <c r="BR251" s="569"/>
      <c r="BS251" s="569"/>
      <c r="BT251" s="569"/>
      <c r="BU251" s="569"/>
      <c r="BV251" s="569"/>
      <c r="BW251" s="569"/>
      <c r="BX251" s="569"/>
      <c r="BY251" s="569"/>
    </row>
    <row r="252" spans="35:77">
      <c r="AI252" s="559"/>
      <c r="AJ252" s="569"/>
      <c r="AK252" s="569"/>
      <c r="AL252" s="569"/>
      <c r="AM252" s="569"/>
      <c r="AN252" s="569"/>
      <c r="AO252" s="569"/>
      <c r="AP252" s="569"/>
      <c r="AQ252" s="569"/>
      <c r="AR252" s="569"/>
      <c r="AS252" s="569"/>
      <c r="AT252" s="569"/>
      <c r="AU252" s="569"/>
      <c r="AV252" s="569"/>
      <c r="AW252" s="569"/>
      <c r="AX252" s="569"/>
      <c r="AY252" s="569"/>
      <c r="AZ252" s="569"/>
      <c r="BA252" s="569"/>
      <c r="BB252" s="569"/>
      <c r="BC252" s="569"/>
      <c r="BD252" s="569"/>
      <c r="BE252" s="569"/>
      <c r="BF252" s="569"/>
      <c r="BG252" s="569"/>
      <c r="BH252" s="569"/>
      <c r="BI252" s="569"/>
      <c r="BJ252" s="569"/>
      <c r="BK252" s="569"/>
      <c r="BL252" s="569"/>
      <c r="BM252" s="569"/>
      <c r="BN252" s="569"/>
      <c r="BO252" s="569"/>
      <c r="BP252" s="569"/>
      <c r="BQ252" s="569"/>
      <c r="BR252" s="569"/>
      <c r="BS252" s="569"/>
      <c r="BT252" s="569"/>
      <c r="BU252" s="569"/>
      <c r="BV252" s="569"/>
      <c r="BW252" s="569"/>
      <c r="BX252" s="569"/>
      <c r="BY252" s="569"/>
    </row>
    <row r="253" spans="35:77">
      <c r="AI253" s="559"/>
      <c r="AJ253" s="569"/>
      <c r="AK253" s="569"/>
      <c r="AL253" s="569"/>
      <c r="AM253" s="569"/>
      <c r="AN253" s="569"/>
      <c r="AO253" s="569"/>
      <c r="AP253" s="569"/>
      <c r="AQ253" s="569"/>
      <c r="AR253" s="569"/>
      <c r="AS253" s="569"/>
      <c r="AT253" s="569"/>
      <c r="AU253" s="569"/>
      <c r="AV253" s="569"/>
      <c r="AW253" s="569"/>
      <c r="AX253" s="569"/>
      <c r="AY253" s="569"/>
      <c r="AZ253" s="569"/>
      <c r="BA253" s="569"/>
      <c r="BB253" s="569"/>
      <c r="BC253" s="569"/>
      <c r="BD253" s="569"/>
      <c r="BE253" s="569"/>
      <c r="BF253" s="569"/>
      <c r="BG253" s="569"/>
      <c r="BH253" s="569"/>
      <c r="BI253" s="569"/>
      <c r="BJ253" s="569"/>
      <c r="BK253" s="569"/>
      <c r="BL253" s="569"/>
      <c r="BM253" s="569"/>
      <c r="BN253" s="569"/>
      <c r="BO253" s="569"/>
      <c r="BP253" s="569"/>
      <c r="BQ253" s="569"/>
      <c r="BR253" s="569"/>
      <c r="BS253" s="569"/>
      <c r="BT253" s="569"/>
      <c r="BU253" s="569"/>
      <c r="BV253" s="569"/>
      <c r="BW253" s="569"/>
      <c r="BX253" s="569"/>
      <c r="BY253" s="569"/>
    </row>
    <row r="254" spans="35:77">
      <c r="AI254" s="559"/>
      <c r="AJ254" s="569"/>
      <c r="AK254" s="569"/>
      <c r="AL254" s="569"/>
      <c r="AM254" s="569"/>
      <c r="AN254" s="569"/>
      <c r="AO254" s="569"/>
      <c r="AP254" s="569"/>
      <c r="AQ254" s="569"/>
      <c r="AR254" s="569"/>
      <c r="AS254" s="569"/>
      <c r="AT254" s="569"/>
      <c r="AU254" s="569"/>
      <c r="AV254" s="569"/>
      <c r="AW254" s="569"/>
      <c r="AX254" s="569"/>
      <c r="AY254" s="569"/>
      <c r="AZ254" s="569"/>
      <c r="BA254" s="569"/>
      <c r="BB254" s="569"/>
      <c r="BC254" s="569"/>
      <c r="BD254" s="569"/>
      <c r="BE254" s="569"/>
      <c r="BF254" s="569"/>
      <c r="BG254" s="569"/>
      <c r="BH254" s="569"/>
      <c r="BI254" s="569"/>
      <c r="BJ254" s="569"/>
      <c r="BK254" s="569"/>
      <c r="BL254" s="569"/>
      <c r="BM254" s="569"/>
      <c r="BN254" s="569"/>
      <c r="BO254" s="569"/>
      <c r="BP254" s="569"/>
      <c r="BQ254" s="569"/>
      <c r="BR254" s="569"/>
      <c r="BS254" s="569"/>
      <c r="BT254" s="569"/>
      <c r="BU254" s="569"/>
      <c r="BV254" s="569"/>
      <c r="BW254" s="569"/>
      <c r="BX254" s="569"/>
      <c r="BY254" s="569"/>
    </row>
    <row r="255" spans="35:77">
      <c r="AI255" s="559"/>
      <c r="AJ255" s="569"/>
      <c r="AK255" s="569"/>
      <c r="AL255" s="569"/>
      <c r="AM255" s="569"/>
      <c r="AN255" s="569"/>
      <c r="AO255" s="569"/>
      <c r="AP255" s="569"/>
      <c r="AQ255" s="569"/>
      <c r="AR255" s="569"/>
      <c r="AS255" s="569"/>
      <c r="AT255" s="569"/>
      <c r="AU255" s="569"/>
      <c r="AV255" s="569"/>
      <c r="AW255" s="569"/>
      <c r="AX255" s="569"/>
      <c r="AY255" s="569"/>
      <c r="AZ255" s="569"/>
      <c r="BA255" s="569"/>
      <c r="BB255" s="569"/>
      <c r="BC255" s="569"/>
      <c r="BD255" s="569"/>
      <c r="BE255" s="569"/>
      <c r="BF255" s="569"/>
      <c r="BG255" s="569"/>
      <c r="BH255" s="569"/>
      <c r="BI255" s="569"/>
      <c r="BJ255" s="569"/>
      <c r="BK255" s="569"/>
      <c r="BL255" s="569"/>
      <c r="BM255" s="569"/>
      <c r="BN255" s="569"/>
      <c r="BO255" s="569"/>
      <c r="BP255" s="569"/>
      <c r="BQ255" s="569"/>
      <c r="BR255" s="569"/>
      <c r="BS255" s="569"/>
      <c r="BT255" s="569"/>
      <c r="BU255" s="569"/>
      <c r="BV255" s="569"/>
      <c r="BW255" s="569"/>
      <c r="BX255" s="569"/>
      <c r="BY255" s="569"/>
    </row>
    <row r="256" spans="35:77">
      <c r="AI256" s="559"/>
      <c r="AJ256" s="569"/>
      <c r="AK256" s="569"/>
      <c r="AL256" s="569"/>
      <c r="AM256" s="569"/>
      <c r="AN256" s="569"/>
      <c r="AO256" s="569"/>
      <c r="AP256" s="569"/>
      <c r="AQ256" s="569"/>
      <c r="AR256" s="569"/>
      <c r="AS256" s="569"/>
      <c r="AT256" s="569"/>
      <c r="AU256" s="569"/>
      <c r="AV256" s="569"/>
      <c r="AW256" s="569"/>
      <c r="AX256" s="569"/>
      <c r="AY256" s="569"/>
      <c r="AZ256" s="569"/>
      <c r="BA256" s="569"/>
      <c r="BB256" s="569"/>
      <c r="BC256" s="569"/>
      <c r="BD256" s="569"/>
      <c r="BE256" s="569"/>
      <c r="BF256" s="569"/>
      <c r="BG256" s="569"/>
      <c r="BH256" s="569"/>
      <c r="BI256" s="569"/>
      <c r="BJ256" s="569"/>
      <c r="BK256" s="569"/>
      <c r="BL256" s="569"/>
      <c r="BM256" s="569"/>
      <c r="BN256" s="569"/>
      <c r="BO256" s="569"/>
      <c r="BP256" s="569"/>
      <c r="BQ256" s="569"/>
      <c r="BR256" s="569"/>
      <c r="BS256" s="569"/>
      <c r="BT256" s="569"/>
      <c r="BU256" s="569"/>
      <c r="BV256" s="569"/>
      <c r="BW256" s="569"/>
      <c r="BX256" s="569"/>
      <c r="BY256" s="569"/>
    </row>
    <row r="257" spans="35:77">
      <c r="AI257" s="559"/>
      <c r="AJ257" s="569"/>
      <c r="AK257" s="569"/>
      <c r="AL257" s="569"/>
      <c r="AM257" s="569"/>
      <c r="AN257" s="569"/>
      <c r="AO257" s="569"/>
      <c r="AP257" s="569"/>
      <c r="AQ257" s="569"/>
      <c r="AR257" s="569"/>
      <c r="AS257" s="569"/>
      <c r="AT257" s="569"/>
      <c r="AU257" s="569"/>
      <c r="AV257" s="569"/>
      <c r="AW257" s="569"/>
      <c r="AX257" s="569"/>
      <c r="AY257" s="569"/>
      <c r="AZ257" s="569"/>
      <c r="BA257" s="569"/>
      <c r="BB257" s="569"/>
      <c r="BC257" s="569"/>
      <c r="BD257" s="569"/>
      <c r="BE257" s="569"/>
      <c r="BF257" s="569"/>
      <c r="BG257" s="569"/>
      <c r="BH257" s="569"/>
      <c r="BI257" s="569"/>
      <c r="BJ257" s="569"/>
      <c r="BK257" s="569"/>
      <c r="BL257" s="569"/>
      <c r="BM257" s="569"/>
      <c r="BN257" s="569"/>
      <c r="BO257" s="569"/>
      <c r="BP257" s="569"/>
      <c r="BQ257" s="569"/>
      <c r="BR257" s="569"/>
      <c r="BS257" s="569"/>
      <c r="BT257" s="569"/>
      <c r="BU257" s="569"/>
      <c r="BV257" s="569"/>
      <c r="BW257" s="569"/>
      <c r="BX257" s="569"/>
      <c r="BY257" s="569"/>
    </row>
    <row r="258" spans="35:77">
      <c r="AI258" s="559"/>
      <c r="AJ258" s="569"/>
      <c r="AK258" s="569"/>
      <c r="AL258" s="569"/>
      <c r="AM258" s="569"/>
      <c r="AN258" s="569"/>
      <c r="AO258" s="569"/>
      <c r="AP258" s="569"/>
      <c r="AQ258" s="569"/>
      <c r="AR258" s="569"/>
      <c r="AS258" s="569"/>
      <c r="AT258" s="569"/>
      <c r="AU258" s="569"/>
      <c r="AV258" s="569"/>
      <c r="AW258" s="569"/>
      <c r="AX258" s="569"/>
      <c r="AY258" s="569"/>
      <c r="AZ258" s="569"/>
      <c r="BA258" s="569"/>
      <c r="BB258" s="569"/>
      <c r="BC258" s="569"/>
      <c r="BD258" s="569"/>
      <c r="BE258" s="569"/>
      <c r="BF258" s="569"/>
      <c r="BG258" s="569"/>
      <c r="BH258" s="569"/>
      <c r="BI258" s="569"/>
      <c r="BJ258" s="569"/>
      <c r="BK258" s="569"/>
      <c r="BL258" s="569"/>
      <c r="BM258" s="569"/>
      <c r="BN258" s="569"/>
      <c r="BO258" s="569"/>
      <c r="BP258" s="569"/>
      <c r="BQ258" s="569"/>
      <c r="BR258" s="569"/>
      <c r="BS258" s="569"/>
      <c r="BT258" s="569"/>
      <c r="BU258" s="569"/>
      <c r="BV258" s="569"/>
      <c r="BW258" s="569"/>
      <c r="BX258" s="569"/>
      <c r="BY258" s="569"/>
    </row>
  </sheetData>
  <mergeCells count="13">
    <mergeCell ref="AC2:AE2"/>
    <mergeCell ref="X2:Z2"/>
    <mergeCell ref="D76:F76"/>
    <mergeCell ref="I76:K76"/>
    <mergeCell ref="N76:P76"/>
    <mergeCell ref="S76:U76"/>
    <mergeCell ref="AC76:AE76"/>
    <mergeCell ref="X76:Z76"/>
    <mergeCell ref="C1:F1"/>
    <mergeCell ref="D2:F2"/>
    <mergeCell ref="I2:K2"/>
    <mergeCell ref="N2:P2"/>
    <mergeCell ref="S2:U2"/>
  </mergeCells>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096C5-1128-451F-9A45-1B6DFBA26951}">
  <sheetPr codeName="Sheet15"/>
  <dimension ref="A1:BD76"/>
  <sheetViews>
    <sheetView workbookViewId="0">
      <selection sqref="A1:B1"/>
    </sheetView>
  </sheetViews>
  <sheetFormatPr defaultRowHeight="15"/>
  <cols>
    <col min="1" max="1" width="25.7109375" customWidth="1"/>
    <col min="2" max="2" width="29.7109375" customWidth="1"/>
    <col min="3" max="3" width="33.7109375" customWidth="1"/>
    <col min="4" max="4" width="4.7109375" customWidth="1"/>
    <col min="5" max="5" width="20.7109375" customWidth="1"/>
    <col min="6" max="6" width="1.7109375" customWidth="1"/>
    <col min="7" max="7" width="32.7109375" customWidth="1"/>
    <col min="8" max="8" width="49.7109375" customWidth="1"/>
    <col min="9" max="9" width="33.7109375" customWidth="1"/>
    <col min="10" max="10" width="4.7109375" customWidth="1"/>
    <col min="11" max="11" width="20.7109375" customWidth="1"/>
  </cols>
  <sheetData>
    <row r="1" spans="1:31" ht="19.899999999999999" customHeight="1" thickBot="1">
      <c r="A1" s="1448" t="s">
        <v>1120</v>
      </c>
      <c r="B1" s="1449"/>
      <c r="C1" s="1454">
        <v>0.67</v>
      </c>
      <c r="D1" s="1455"/>
      <c r="E1" s="1456"/>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row>
    <row r="2" spans="1:31" ht="79.900000000000006" customHeight="1" thickBot="1">
      <c r="A2" s="1450" t="s">
        <v>298</v>
      </c>
      <c r="B2" s="1451"/>
      <c r="C2" s="1451"/>
      <c r="D2" s="1451"/>
      <c r="E2" s="1451"/>
      <c r="F2" s="1452"/>
      <c r="G2" s="1452"/>
      <c r="H2" s="1452"/>
      <c r="I2" s="1452"/>
      <c r="J2" s="1452"/>
      <c r="K2" s="1453"/>
      <c r="L2" s="494"/>
      <c r="M2" s="494"/>
      <c r="N2" s="494"/>
      <c r="O2" s="494"/>
      <c r="P2" s="494"/>
      <c r="Q2" s="494"/>
      <c r="R2" s="494"/>
      <c r="S2" s="494"/>
      <c r="T2" s="494"/>
      <c r="U2" s="494"/>
      <c r="V2" s="494"/>
      <c r="W2" s="494"/>
      <c r="X2" s="494"/>
      <c r="Y2" s="494"/>
      <c r="Z2" s="494"/>
      <c r="AA2" s="494"/>
      <c r="AB2" s="494"/>
      <c r="AC2" s="494"/>
      <c r="AD2" s="494"/>
      <c r="AE2" s="494"/>
    </row>
    <row r="3" spans="1:31" s="494" customFormat="1" ht="10.15" customHeight="1" thickBot="1">
      <c r="A3" s="345"/>
      <c r="B3" s="345"/>
      <c r="C3" s="345"/>
      <c r="D3" s="345"/>
      <c r="E3" s="345"/>
    </row>
    <row r="4" spans="1:31" ht="40.15" customHeight="1" thickBot="1">
      <c r="A4" s="302" t="s">
        <v>299</v>
      </c>
      <c r="B4" s="1445" t="s">
        <v>300</v>
      </c>
      <c r="C4" s="1446"/>
      <c r="D4" s="1446"/>
      <c r="E4" s="1447"/>
      <c r="F4" s="494"/>
      <c r="G4" s="286" t="s">
        <v>319</v>
      </c>
      <c r="H4" s="1445" t="s">
        <v>300</v>
      </c>
      <c r="I4" s="1446"/>
      <c r="J4" s="1446"/>
      <c r="K4" s="1447"/>
      <c r="L4" s="494"/>
      <c r="M4" s="494"/>
      <c r="N4" s="494"/>
      <c r="O4" s="494"/>
      <c r="P4" s="494"/>
      <c r="Q4" s="494"/>
      <c r="R4" s="494"/>
      <c r="S4" s="494"/>
      <c r="T4" s="494"/>
      <c r="U4" s="494"/>
      <c r="V4" s="494"/>
      <c r="W4" s="494"/>
      <c r="X4" s="494"/>
      <c r="Y4" s="494"/>
      <c r="Z4" s="494"/>
      <c r="AA4" s="494"/>
      <c r="AB4" s="494"/>
      <c r="AC4" s="494"/>
      <c r="AD4" s="494"/>
      <c r="AE4" s="494"/>
    </row>
    <row r="5" spans="1:31" ht="39.950000000000003" customHeight="1" thickTop="1">
      <c r="A5" s="303" t="s">
        <v>301</v>
      </c>
      <c r="B5" s="304" t="s">
        <v>302</v>
      </c>
      <c r="C5" s="305" t="s">
        <v>303</v>
      </c>
      <c r="D5" s="306"/>
      <c r="E5" s="287">
        <f>ROUND(SUM(E7:E19),'Initial Information'!$B$27)</f>
        <v>0</v>
      </c>
      <c r="F5" s="494"/>
      <c r="G5" s="328" t="s">
        <v>320</v>
      </c>
      <c r="H5" s="329" t="s">
        <v>321</v>
      </c>
      <c r="I5" s="298" t="s">
        <v>303</v>
      </c>
      <c r="J5" s="330"/>
      <c r="K5" s="299">
        <f>ROUND(SUM(K7:K19),'Initial Information'!$B$27)</f>
        <v>0</v>
      </c>
      <c r="L5" s="494"/>
      <c r="M5" s="494"/>
      <c r="N5" s="494"/>
      <c r="O5" s="494"/>
      <c r="P5" s="494"/>
      <c r="Q5" s="494"/>
      <c r="R5" s="494"/>
      <c r="S5" s="494"/>
      <c r="T5" s="494"/>
      <c r="U5" s="494"/>
      <c r="V5" s="494"/>
      <c r="W5" s="494"/>
      <c r="X5" s="494"/>
      <c r="Y5" s="494"/>
      <c r="Z5" s="494"/>
      <c r="AA5" s="494"/>
      <c r="AB5" s="494"/>
      <c r="AC5" s="494"/>
      <c r="AD5" s="494"/>
      <c r="AE5" s="494"/>
    </row>
    <row r="6" spans="1:31" ht="19.899999999999999" customHeight="1">
      <c r="A6" s="307"/>
      <c r="B6" s="288" t="s">
        <v>304</v>
      </c>
      <c r="C6" s="289" t="s">
        <v>305</v>
      </c>
      <c r="D6" s="309"/>
      <c r="E6" s="310"/>
      <c r="F6" s="494"/>
      <c r="G6" s="307"/>
      <c r="H6" s="288" t="s">
        <v>304</v>
      </c>
      <c r="I6" s="308" t="s">
        <v>305</v>
      </c>
      <c r="J6" s="309"/>
      <c r="K6" s="310"/>
      <c r="L6" s="494"/>
      <c r="M6" s="494"/>
      <c r="N6" s="494"/>
      <c r="O6" s="494"/>
      <c r="P6" s="494"/>
      <c r="Q6" s="494"/>
      <c r="R6" s="494"/>
      <c r="S6" s="494"/>
      <c r="T6" s="494"/>
      <c r="U6" s="494"/>
      <c r="V6" s="494"/>
      <c r="W6" s="494"/>
      <c r="X6" s="494"/>
      <c r="Y6" s="494"/>
      <c r="Z6" s="494"/>
      <c r="AA6" s="494"/>
      <c r="AB6" s="494"/>
      <c r="AC6" s="494"/>
      <c r="AD6" s="494"/>
      <c r="AE6" s="494"/>
    </row>
    <row r="7" spans="1:31" ht="19.899999999999999" customHeight="1">
      <c r="A7" s="311"/>
      <c r="B7" s="290" t="s">
        <v>306</v>
      </c>
      <c r="C7" s="312"/>
      <c r="D7" s="309"/>
      <c r="E7" s="313"/>
      <c r="F7" s="494"/>
      <c r="G7" s="307"/>
      <c r="H7" s="292" t="s">
        <v>306</v>
      </c>
      <c r="I7" s="312"/>
      <c r="J7" s="309"/>
      <c r="K7" s="313"/>
      <c r="L7" s="494"/>
      <c r="M7" s="494"/>
      <c r="N7" s="494"/>
      <c r="O7" s="494"/>
      <c r="P7" s="494"/>
      <c r="Q7" s="494"/>
      <c r="R7" s="494"/>
      <c r="S7" s="494"/>
      <c r="T7" s="494"/>
      <c r="U7" s="494"/>
      <c r="V7" s="494"/>
      <c r="W7" s="494"/>
      <c r="X7" s="494"/>
      <c r="Y7" s="494"/>
      <c r="Z7" s="494"/>
      <c r="AA7" s="494"/>
      <c r="AB7" s="494"/>
      <c r="AC7" s="494"/>
      <c r="AD7" s="494"/>
      <c r="AE7" s="494"/>
    </row>
    <row r="8" spans="1:31" ht="19.899999999999999" customHeight="1">
      <c r="A8" s="311"/>
      <c r="B8" s="292" t="s">
        <v>307</v>
      </c>
      <c r="C8" s="291">
        <f>C7-1</f>
        <v>-1</v>
      </c>
      <c r="D8" s="309"/>
      <c r="E8" s="313"/>
      <c r="F8" s="494"/>
      <c r="G8" s="307"/>
      <c r="H8" s="292" t="s">
        <v>307</v>
      </c>
      <c r="I8" s="291">
        <f>I7-1</f>
        <v>-1</v>
      </c>
      <c r="J8" s="309"/>
      <c r="K8" s="313"/>
      <c r="L8" s="494"/>
      <c r="M8" s="494"/>
      <c r="N8" s="494"/>
      <c r="O8" s="494"/>
      <c r="P8" s="494"/>
      <c r="Q8" s="494"/>
      <c r="R8" s="494"/>
      <c r="S8" s="494"/>
      <c r="T8" s="494"/>
      <c r="U8" s="494"/>
      <c r="V8" s="494"/>
      <c r="W8" s="494"/>
      <c r="X8" s="494"/>
      <c r="Y8" s="494"/>
      <c r="Z8" s="494"/>
      <c r="AA8" s="494"/>
      <c r="AB8" s="494"/>
      <c r="AC8" s="494"/>
      <c r="AD8" s="494"/>
      <c r="AE8" s="494"/>
    </row>
    <row r="9" spans="1:31" ht="19.899999999999999" customHeight="1">
      <c r="A9" s="307"/>
      <c r="B9" s="292" t="s">
        <v>308</v>
      </c>
      <c r="C9" s="312"/>
      <c r="D9" s="309"/>
      <c r="E9" s="313"/>
      <c r="F9" s="494"/>
      <c r="G9" s="307"/>
      <c r="H9" s="292" t="s">
        <v>308</v>
      </c>
      <c r="I9" s="312"/>
      <c r="J9" s="309"/>
      <c r="K9" s="313"/>
      <c r="L9" s="494"/>
      <c r="M9" s="494"/>
      <c r="N9" s="494"/>
      <c r="O9" s="494"/>
      <c r="P9" s="494"/>
      <c r="Q9" s="494"/>
      <c r="R9" s="494"/>
      <c r="S9" s="494"/>
      <c r="T9" s="494"/>
      <c r="U9" s="494"/>
      <c r="V9" s="494"/>
      <c r="W9" s="494"/>
      <c r="X9" s="494"/>
      <c r="Y9" s="494"/>
      <c r="Z9" s="494"/>
      <c r="AA9" s="494"/>
      <c r="AB9" s="494"/>
      <c r="AC9" s="494"/>
      <c r="AD9" s="494"/>
      <c r="AE9" s="494"/>
    </row>
    <row r="10" spans="1:31" ht="19.899999999999999" customHeight="1" thickBot="1">
      <c r="A10" s="311"/>
      <c r="B10" s="292" t="s">
        <v>309</v>
      </c>
      <c r="C10" s="315"/>
      <c r="D10" s="309"/>
      <c r="E10" s="293">
        <f>ROUND($C10*$C9,'Initial Information'!$B$27)*E6</f>
        <v>0</v>
      </c>
      <c r="F10" s="494"/>
      <c r="G10" s="307"/>
      <c r="H10" s="292" t="s">
        <v>309</v>
      </c>
      <c r="I10" s="315"/>
      <c r="J10" s="309"/>
      <c r="K10" s="293">
        <f>ROUND($I10*$I9,'Initial Information'!$B$27)*K6</f>
        <v>0</v>
      </c>
      <c r="L10" s="494"/>
      <c r="M10" s="494"/>
      <c r="N10" s="494"/>
      <c r="O10" s="494"/>
      <c r="P10" s="494"/>
      <c r="Q10" s="494"/>
      <c r="R10" s="494"/>
      <c r="S10" s="494"/>
      <c r="T10" s="494"/>
      <c r="U10" s="494"/>
      <c r="V10" s="494"/>
      <c r="W10" s="494"/>
      <c r="X10" s="494"/>
      <c r="Y10" s="494"/>
      <c r="Z10" s="494"/>
      <c r="AA10" s="494"/>
      <c r="AB10" s="494"/>
      <c r="AC10" s="494"/>
      <c r="AD10" s="494"/>
      <c r="AE10" s="494"/>
    </row>
    <row r="11" spans="1:31" ht="19.899999999999999" customHeight="1">
      <c r="A11" s="317" t="s">
        <v>330</v>
      </c>
      <c r="B11" s="290" t="s">
        <v>1199</v>
      </c>
      <c r="C11" s="315">
        <v>20</v>
      </c>
      <c r="D11" s="309"/>
      <c r="E11" s="293">
        <f>ROUND($C11*$C9*$C7,'Initial Information'!$B$27)*E6</f>
        <v>0</v>
      </c>
      <c r="F11" s="494"/>
      <c r="G11" s="307"/>
      <c r="H11" s="292" t="s">
        <v>1199</v>
      </c>
      <c r="I11" s="315">
        <v>20</v>
      </c>
      <c r="J11" s="309"/>
      <c r="K11" s="293">
        <f>ROUND($I11*$I9*$I7,'Initial Information'!$B$27)*K6</f>
        <v>0</v>
      </c>
      <c r="L11" s="494"/>
      <c r="M11" s="494"/>
      <c r="N11" s="494"/>
      <c r="O11" s="494"/>
      <c r="P11" s="494"/>
      <c r="Q11" s="494"/>
      <c r="R11" s="494"/>
      <c r="S11" s="494"/>
      <c r="T11" s="494"/>
      <c r="U11" s="494"/>
      <c r="V11" s="494"/>
      <c r="W11" s="494"/>
      <c r="X11" s="494"/>
      <c r="Y11" s="494"/>
      <c r="Z11" s="494"/>
      <c r="AA11" s="494"/>
      <c r="AB11" s="494"/>
      <c r="AC11" s="494"/>
      <c r="AD11" s="494"/>
      <c r="AE11" s="494"/>
    </row>
    <row r="12" spans="1:31" ht="19.899999999999999" customHeight="1" thickBot="1">
      <c r="A12" s="318">
        <f>'GSA.gov rates updated 7-2023'!Y1</f>
        <v>0.14000000000000001</v>
      </c>
      <c r="B12" s="290" t="s">
        <v>310</v>
      </c>
      <c r="C12" s="315">
        <v>60</v>
      </c>
      <c r="D12" s="309"/>
      <c r="E12" s="293">
        <f>ROUND($C12*$C9,'Initial Information'!$B$27)*E6</f>
        <v>0</v>
      </c>
      <c r="F12" s="494"/>
      <c r="G12" s="307"/>
      <c r="H12" s="292" t="s">
        <v>322</v>
      </c>
      <c r="I12" s="315">
        <v>60</v>
      </c>
      <c r="J12" s="309"/>
      <c r="K12" s="293">
        <f>ROUND($I12*$I9,'Initial Information'!$B$27)*K6</f>
        <v>0</v>
      </c>
      <c r="L12" s="494"/>
      <c r="M12" s="494"/>
      <c r="N12" s="494"/>
      <c r="O12" s="494"/>
      <c r="P12" s="494"/>
      <c r="Q12" s="494"/>
      <c r="R12" s="494"/>
      <c r="S12" s="494"/>
      <c r="T12" s="494"/>
      <c r="U12" s="494"/>
      <c r="V12" s="494"/>
      <c r="W12" s="494"/>
      <c r="X12" s="494"/>
      <c r="Y12" s="494"/>
      <c r="Z12" s="494"/>
      <c r="AA12" s="494"/>
      <c r="AB12" s="494"/>
      <c r="AC12" s="494"/>
      <c r="AD12" s="494"/>
      <c r="AE12" s="494"/>
    </row>
    <row r="13" spans="1:31" ht="19.899999999999999" customHeight="1">
      <c r="A13" s="311"/>
      <c r="B13" s="290" t="s">
        <v>311</v>
      </c>
      <c r="C13" s="315"/>
      <c r="D13" s="309"/>
      <c r="E13" s="293">
        <f>ROUND($C13*E6*$C9,'Initial Information'!$B$27)</f>
        <v>0</v>
      </c>
      <c r="F13" s="494"/>
      <c r="G13" s="307"/>
      <c r="H13" s="292" t="s">
        <v>311</v>
      </c>
      <c r="I13" s="315">
        <v>0</v>
      </c>
      <c r="J13" s="309"/>
      <c r="K13" s="293">
        <f>ROUND($I13*K6*$I9,'Initial Information'!$B$27)</f>
        <v>0</v>
      </c>
      <c r="L13" s="494"/>
      <c r="M13" s="494"/>
      <c r="N13" s="494"/>
      <c r="O13" s="494"/>
      <c r="P13" s="494"/>
      <c r="Q13" s="494"/>
      <c r="R13" s="494"/>
      <c r="S13" s="494"/>
      <c r="T13" s="494"/>
      <c r="U13" s="494"/>
      <c r="V13" s="494"/>
      <c r="W13" s="494"/>
      <c r="X13" s="494"/>
      <c r="Y13" s="494"/>
      <c r="Z13" s="494"/>
      <c r="AA13" s="494"/>
      <c r="AB13" s="494"/>
      <c r="AC13" s="494"/>
      <c r="AD13" s="494"/>
      <c r="AE13" s="494"/>
    </row>
    <row r="14" spans="1:31" ht="19.899999999999999" customHeight="1">
      <c r="A14" s="311"/>
      <c r="B14" s="292" t="s">
        <v>312</v>
      </c>
      <c r="C14" s="319"/>
      <c r="D14" s="309"/>
      <c r="E14" s="293">
        <f>ROUND($C$1*$C14,'Initial Information'!$B$27)*E6*$C9</f>
        <v>0</v>
      </c>
      <c r="F14" s="494"/>
      <c r="G14" s="311"/>
      <c r="H14" s="292" t="s">
        <v>312</v>
      </c>
      <c r="I14" s="319">
        <v>64</v>
      </c>
      <c r="J14" s="309"/>
      <c r="K14" s="293">
        <f>ROUND($C$1*$I14,'Initial Information'!$B$27)*K6*$I9</f>
        <v>0</v>
      </c>
      <c r="L14" s="494"/>
      <c r="M14" s="494"/>
      <c r="N14" s="494"/>
      <c r="O14" s="494"/>
      <c r="P14" s="494"/>
      <c r="Q14" s="494"/>
      <c r="R14" s="494"/>
      <c r="S14" s="494"/>
      <c r="T14" s="494"/>
      <c r="U14" s="494"/>
      <c r="V14" s="494"/>
      <c r="W14" s="494"/>
      <c r="X14" s="494"/>
      <c r="Y14" s="494"/>
      <c r="Z14" s="494"/>
      <c r="AA14" s="494"/>
      <c r="AB14" s="494"/>
      <c r="AC14" s="494"/>
      <c r="AD14" s="494"/>
      <c r="AE14" s="494"/>
    </row>
    <row r="15" spans="1:31" ht="19.899999999999999" customHeight="1">
      <c r="A15" s="311"/>
      <c r="B15" s="294" t="s">
        <v>313</v>
      </c>
      <c r="C15" s="319"/>
      <c r="D15" s="309"/>
      <c r="E15" s="293">
        <f>ROUND($C$1*$C15,'Initial Information'!$B$27)*E6</f>
        <v>0</v>
      </c>
      <c r="F15" s="494"/>
      <c r="G15" s="311"/>
      <c r="H15" s="314"/>
      <c r="I15" s="319"/>
      <c r="J15" s="309"/>
      <c r="K15" s="316"/>
      <c r="L15" s="494"/>
      <c r="M15" s="494"/>
      <c r="N15" s="494"/>
      <c r="O15" s="494"/>
      <c r="P15" s="494"/>
      <c r="Q15" s="494"/>
      <c r="R15" s="494"/>
      <c r="S15" s="494"/>
      <c r="T15" s="494"/>
      <c r="U15" s="494"/>
      <c r="V15" s="494"/>
      <c r="W15" s="494"/>
      <c r="X15" s="494"/>
      <c r="Y15" s="494"/>
      <c r="Z15" s="494"/>
      <c r="AA15" s="494"/>
      <c r="AB15" s="494"/>
      <c r="AC15" s="494"/>
      <c r="AD15" s="494"/>
      <c r="AE15" s="494"/>
    </row>
    <row r="16" spans="1:31" ht="19.899999999999999" customHeight="1" thickBot="1">
      <c r="A16" s="320"/>
      <c r="B16" s="294" t="s">
        <v>314</v>
      </c>
      <c r="C16" s="319"/>
      <c r="D16" s="309"/>
      <c r="E16" s="293">
        <f>$C16*E6</f>
        <v>0</v>
      </c>
      <c r="F16" s="494"/>
      <c r="G16" s="311"/>
      <c r="H16" s="294" t="s">
        <v>313</v>
      </c>
      <c r="I16" s="319"/>
      <c r="J16" s="309"/>
      <c r="K16" s="293">
        <f>ROUND($C$1*$I16,'Initial Information'!$B$27)*K6</f>
        <v>0</v>
      </c>
      <c r="L16" s="494"/>
      <c r="M16" s="494"/>
      <c r="N16" s="494"/>
      <c r="O16" s="494"/>
      <c r="P16" s="494"/>
      <c r="Q16" s="494"/>
      <c r="R16" s="494"/>
      <c r="S16" s="494"/>
      <c r="T16" s="494"/>
      <c r="U16" s="494"/>
      <c r="V16" s="494"/>
      <c r="W16" s="494"/>
      <c r="X16" s="494"/>
      <c r="Y16" s="494"/>
      <c r="Z16" s="494"/>
      <c r="AA16" s="494"/>
      <c r="AB16" s="494"/>
      <c r="AC16" s="494"/>
      <c r="AD16" s="494"/>
      <c r="AE16" s="494"/>
    </row>
    <row r="17" spans="1:31" ht="19.899999999999999" customHeight="1" thickBot="1">
      <c r="A17" s="321"/>
      <c r="B17" s="295" t="s">
        <v>315</v>
      </c>
      <c r="C17" s="322">
        <v>44.25</v>
      </c>
      <c r="D17" s="309"/>
      <c r="E17" s="1441">
        <f>(ROUND($C9*$C18*($C7-2),'Initial Information'!$B$27)*E6)+(ROUNDUP($C17*2*$C9,'Initial Information'!$B$27)*E6)</f>
        <v>0</v>
      </c>
      <c r="F17" s="494"/>
      <c r="G17" s="331"/>
      <c r="H17" s="294" t="s">
        <v>314</v>
      </c>
      <c r="I17" s="319"/>
      <c r="J17" s="309"/>
      <c r="K17" s="293">
        <f>$I17*K6</f>
        <v>0</v>
      </c>
      <c r="L17" s="494"/>
      <c r="M17" s="494"/>
      <c r="N17" s="494"/>
      <c r="O17" s="494"/>
      <c r="P17" s="494"/>
      <c r="Q17" s="494"/>
      <c r="R17" s="494"/>
      <c r="S17" s="494"/>
      <c r="T17" s="494"/>
      <c r="U17" s="494"/>
      <c r="V17" s="494"/>
      <c r="W17" s="494"/>
      <c r="X17" s="494"/>
      <c r="Y17" s="494"/>
      <c r="Z17" s="494"/>
      <c r="AA17" s="494"/>
      <c r="AB17" s="494"/>
      <c r="AC17" s="494"/>
      <c r="AD17" s="494"/>
      <c r="AE17" s="494"/>
    </row>
    <row r="18" spans="1:31" ht="19.899999999999999" customHeight="1">
      <c r="A18" s="323" t="s">
        <v>316</v>
      </c>
      <c r="B18" s="295" t="s">
        <v>317</v>
      </c>
      <c r="C18" s="324">
        <v>59</v>
      </c>
      <c r="D18" s="309"/>
      <c r="E18" s="1442"/>
      <c r="F18" s="494"/>
      <c r="G18" s="1443" t="s">
        <v>323</v>
      </c>
      <c r="H18" s="290" t="s">
        <v>324</v>
      </c>
      <c r="I18" s="332"/>
      <c r="J18" s="309"/>
      <c r="K18" s="293">
        <f>ROUNDUP($I18*$I9,'Initial Information'!$B$27)*$I7*K6</f>
        <v>0</v>
      </c>
      <c r="L18" s="494"/>
      <c r="M18" s="494"/>
      <c r="N18" s="494"/>
      <c r="O18" s="494"/>
      <c r="P18" s="494"/>
      <c r="Q18" s="494"/>
      <c r="R18" s="494"/>
      <c r="S18" s="494"/>
      <c r="T18" s="494"/>
      <c r="U18" s="494"/>
      <c r="V18" s="494"/>
      <c r="W18" s="494"/>
      <c r="X18" s="494"/>
      <c r="Y18" s="494"/>
      <c r="Z18" s="494"/>
      <c r="AA18" s="494"/>
      <c r="AB18" s="494"/>
      <c r="AC18" s="494"/>
      <c r="AD18" s="494"/>
      <c r="AE18" s="494"/>
    </row>
    <row r="19" spans="1:31" ht="19.899999999999999" customHeight="1" thickBot="1">
      <c r="A19" s="325"/>
      <c r="B19" s="296" t="s">
        <v>318</v>
      </c>
      <c r="C19" s="326">
        <v>96</v>
      </c>
      <c r="D19" s="327"/>
      <c r="E19" s="297">
        <f>ROUND((1+$A12)*$C19*$C9*$C8,'Initial Information'!$B$27)*E6</f>
        <v>0</v>
      </c>
      <c r="F19" s="494"/>
      <c r="G19" s="1444"/>
      <c r="H19" s="300" t="s">
        <v>326</v>
      </c>
      <c r="I19" s="333"/>
      <c r="J19" s="327"/>
      <c r="K19" s="301">
        <f>ROUND($I19*$I9*$I8,'Initial Information'!$B$27)*K6</f>
        <v>0</v>
      </c>
      <c r="L19" s="494"/>
      <c r="M19" s="494"/>
      <c r="N19" s="494"/>
      <c r="O19" s="494"/>
      <c r="P19" s="494"/>
      <c r="Q19" s="494"/>
      <c r="R19" s="494"/>
      <c r="S19" s="494"/>
      <c r="T19" s="494"/>
      <c r="U19" s="494"/>
      <c r="V19" s="494"/>
      <c r="W19" s="494"/>
      <c r="X19" s="494"/>
      <c r="Y19" s="494"/>
      <c r="Z19" s="494"/>
      <c r="AA19" s="494"/>
      <c r="AB19" s="494"/>
      <c r="AC19" s="494"/>
      <c r="AD19" s="494"/>
      <c r="AE19" s="494"/>
    </row>
    <row r="20" spans="1:31" ht="19.899999999999999" customHeight="1">
      <c r="A20" s="495" t="s">
        <v>327</v>
      </c>
      <c r="B20" s="345"/>
      <c r="C20" s="345"/>
      <c r="D20" s="345"/>
      <c r="E20" s="345"/>
      <c r="F20" s="494"/>
      <c r="G20" s="515" t="s">
        <v>325</v>
      </c>
      <c r="H20" s="494"/>
      <c r="I20" s="494"/>
      <c r="J20" s="494"/>
      <c r="K20" s="494"/>
      <c r="L20" s="494"/>
      <c r="M20" s="494"/>
      <c r="N20" s="494"/>
      <c r="O20" s="494"/>
      <c r="P20" s="494"/>
      <c r="Q20" s="494"/>
      <c r="R20" s="494"/>
      <c r="S20" s="494"/>
      <c r="T20" s="494"/>
      <c r="U20" s="494"/>
      <c r="V20" s="494"/>
      <c r="W20" s="494"/>
      <c r="X20" s="494"/>
      <c r="Y20" s="494"/>
      <c r="Z20" s="494"/>
      <c r="AA20" s="494"/>
      <c r="AB20" s="494"/>
      <c r="AC20" s="494"/>
      <c r="AD20" s="494"/>
      <c r="AE20" s="494"/>
    </row>
    <row r="21" spans="1:31" ht="15.75" thickBot="1">
      <c r="A21" s="494"/>
      <c r="B21" s="494"/>
      <c r="C21" s="494"/>
      <c r="D21" s="494"/>
      <c r="E21" s="494"/>
      <c r="F21" s="494"/>
      <c r="G21" s="494"/>
      <c r="H21" s="494"/>
      <c r="I21" s="494"/>
      <c r="J21" s="494"/>
      <c r="K21" s="494"/>
      <c r="L21" s="494"/>
      <c r="M21" s="494"/>
      <c r="N21" s="494"/>
      <c r="O21" s="494"/>
      <c r="P21" s="494"/>
      <c r="Q21" s="494"/>
      <c r="R21" s="494"/>
      <c r="S21" s="494"/>
      <c r="T21" s="494"/>
      <c r="U21" s="494"/>
      <c r="V21" s="494"/>
      <c r="W21" s="494"/>
      <c r="X21" s="494"/>
      <c r="Y21" s="494"/>
      <c r="Z21" s="494"/>
      <c r="AA21" s="494"/>
      <c r="AB21" s="494"/>
      <c r="AC21" s="494"/>
      <c r="AD21" s="494"/>
      <c r="AE21" s="494"/>
    </row>
    <row r="22" spans="1:31" ht="40.15" customHeight="1" thickBot="1">
      <c r="A22" s="302" t="s">
        <v>299</v>
      </c>
      <c r="B22" s="1445" t="s">
        <v>300</v>
      </c>
      <c r="C22" s="1446"/>
      <c r="D22" s="1446"/>
      <c r="E22" s="1447"/>
      <c r="F22" s="494"/>
      <c r="G22" s="286" t="s">
        <v>319</v>
      </c>
      <c r="H22" s="1445" t="s">
        <v>300</v>
      </c>
      <c r="I22" s="1446"/>
      <c r="J22" s="1446"/>
      <c r="K22" s="1447"/>
      <c r="L22" s="494"/>
      <c r="M22" s="494"/>
      <c r="N22" s="494"/>
      <c r="O22" s="494"/>
      <c r="P22" s="494"/>
      <c r="Q22" s="494"/>
      <c r="R22" s="494"/>
      <c r="S22" s="494"/>
      <c r="T22" s="494"/>
      <c r="U22" s="494"/>
      <c r="V22" s="494"/>
      <c r="W22" s="494"/>
      <c r="X22" s="494"/>
      <c r="Y22" s="494"/>
      <c r="Z22" s="494"/>
      <c r="AA22" s="494"/>
      <c r="AB22" s="494"/>
      <c r="AC22" s="494"/>
      <c r="AD22" s="494"/>
      <c r="AE22" s="494"/>
    </row>
    <row r="23" spans="1:31" ht="39.950000000000003" customHeight="1" thickTop="1">
      <c r="A23" s="303" t="s">
        <v>301</v>
      </c>
      <c r="B23" s="304" t="s">
        <v>302</v>
      </c>
      <c r="C23" s="305" t="s">
        <v>303</v>
      </c>
      <c r="D23" s="306"/>
      <c r="E23" s="287">
        <f>ROUND(SUM(E25:E37),'Initial Information'!$B$27)</f>
        <v>0</v>
      </c>
      <c r="F23" s="494"/>
      <c r="G23" s="328" t="s">
        <v>320</v>
      </c>
      <c r="H23" s="329" t="s">
        <v>321</v>
      </c>
      <c r="I23" s="298" t="s">
        <v>303</v>
      </c>
      <c r="J23" s="330"/>
      <c r="K23" s="299">
        <f>ROUND(SUM(K25:K37),'Initial Information'!$B$27)</f>
        <v>0</v>
      </c>
      <c r="L23" s="494"/>
      <c r="M23" s="494"/>
      <c r="N23" s="494"/>
      <c r="O23" s="494"/>
      <c r="P23" s="494"/>
      <c r="Q23" s="494"/>
      <c r="R23" s="494"/>
      <c r="S23" s="494"/>
      <c r="T23" s="494"/>
      <c r="U23" s="494"/>
      <c r="V23" s="494"/>
      <c r="W23" s="494"/>
      <c r="X23" s="494"/>
      <c r="Y23" s="494"/>
      <c r="Z23" s="494"/>
      <c r="AA23" s="494"/>
      <c r="AB23" s="494"/>
      <c r="AC23" s="494"/>
      <c r="AD23" s="494"/>
      <c r="AE23" s="494"/>
    </row>
    <row r="24" spans="1:31" ht="19.899999999999999" customHeight="1">
      <c r="A24" s="307"/>
      <c r="B24" s="288" t="s">
        <v>304</v>
      </c>
      <c r="C24" s="289" t="s">
        <v>305</v>
      </c>
      <c r="D24" s="309"/>
      <c r="E24" s="310"/>
      <c r="F24" s="494"/>
      <c r="G24" s="307"/>
      <c r="H24" s="288" t="s">
        <v>304</v>
      </c>
      <c r="I24" s="308" t="s">
        <v>305</v>
      </c>
      <c r="J24" s="309"/>
      <c r="K24" s="310"/>
      <c r="L24" s="494"/>
      <c r="M24" s="494"/>
      <c r="N24" s="494"/>
      <c r="O24" s="494"/>
      <c r="P24" s="494"/>
      <c r="Q24" s="494"/>
      <c r="R24" s="494"/>
      <c r="S24" s="494"/>
      <c r="T24" s="494"/>
      <c r="U24" s="494"/>
      <c r="V24" s="494"/>
      <c r="W24" s="494"/>
      <c r="X24" s="494"/>
      <c r="Y24" s="494"/>
      <c r="Z24" s="494"/>
      <c r="AA24" s="494"/>
      <c r="AB24" s="494"/>
      <c r="AC24" s="494"/>
      <c r="AD24" s="494"/>
      <c r="AE24" s="494"/>
    </row>
    <row r="25" spans="1:31" ht="19.899999999999999" customHeight="1">
      <c r="A25" s="311"/>
      <c r="B25" s="290" t="s">
        <v>306</v>
      </c>
      <c r="C25" s="312"/>
      <c r="D25" s="309"/>
      <c r="E25" s="313"/>
      <c r="F25" s="494"/>
      <c r="G25" s="307"/>
      <c r="H25" s="292" t="s">
        <v>306</v>
      </c>
      <c r="I25" s="312"/>
      <c r="J25" s="309"/>
      <c r="K25" s="313"/>
      <c r="L25" s="494"/>
      <c r="M25" s="494"/>
      <c r="N25" s="494"/>
      <c r="O25" s="494"/>
      <c r="P25" s="494"/>
      <c r="Q25" s="494"/>
      <c r="R25" s="494"/>
      <c r="S25" s="494"/>
      <c r="T25" s="494"/>
      <c r="U25" s="494"/>
      <c r="V25" s="494"/>
      <c r="W25" s="494"/>
      <c r="X25" s="494"/>
      <c r="Y25" s="494"/>
      <c r="Z25" s="494"/>
      <c r="AA25" s="494"/>
      <c r="AB25" s="494"/>
      <c r="AC25" s="494"/>
      <c r="AD25" s="494"/>
      <c r="AE25" s="494"/>
    </row>
    <row r="26" spans="1:31" ht="19.899999999999999" customHeight="1">
      <c r="A26" s="311"/>
      <c r="B26" s="292" t="s">
        <v>307</v>
      </c>
      <c r="C26" s="291">
        <f>C25-1</f>
        <v>-1</v>
      </c>
      <c r="D26" s="309"/>
      <c r="E26" s="313"/>
      <c r="F26" s="494"/>
      <c r="G26" s="307"/>
      <c r="H26" s="292" t="s">
        <v>307</v>
      </c>
      <c r="I26" s="291">
        <f>I25-1</f>
        <v>-1</v>
      </c>
      <c r="J26" s="309"/>
      <c r="K26" s="313"/>
      <c r="L26" s="494"/>
      <c r="M26" s="494"/>
      <c r="N26" s="494"/>
      <c r="O26" s="494"/>
      <c r="P26" s="494"/>
      <c r="Q26" s="494"/>
      <c r="R26" s="494"/>
      <c r="S26" s="494"/>
      <c r="T26" s="494"/>
      <c r="U26" s="494"/>
      <c r="V26" s="494"/>
      <c r="W26" s="494"/>
      <c r="X26" s="494"/>
      <c r="Y26" s="494"/>
      <c r="Z26" s="494"/>
      <c r="AA26" s="494"/>
      <c r="AB26" s="494"/>
      <c r="AC26" s="494"/>
      <c r="AD26" s="494"/>
      <c r="AE26" s="494"/>
    </row>
    <row r="27" spans="1:31" ht="19.899999999999999" customHeight="1">
      <c r="A27" s="307"/>
      <c r="B27" s="292" t="s">
        <v>308</v>
      </c>
      <c r="C27" s="312"/>
      <c r="D27" s="309"/>
      <c r="E27" s="313"/>
      <c r="F27" s="494"/>
      <c r="G27" s="307"/>
      <c r="H27" s="292" t="s">
        <v>308</v>
      </c>
      <c r="I27" s="312"/>
      <c r="J27" s="309"/>
      <c r="K27" s="313"/>
      <c r="L27" s="494"/>
      <c r="M27" s="494"/>
      <c r="N27" s="494"/>
      <c r="O27" s="494"/>
      <c r="P27" s="494"/>
      <c r="Q27" s="494"/>
      <c r="R27" s="494"/>
      <c r="S27" s="494"/>
      <c r="T27" s="494"/>
      <c r="U27" s="494"/>
      <c r="V27" s="494"/>
      <c r="W27" s="494"/>
      <c r="X27" s="494"/>
      <c r="Y27" s="494"/>
      <c r="Z27" s="494"/>
      <c r="AA27" s="494"/>
      <c r="AB27" s="494"/>
      <c r="AC27" s="494"/>
      <c r="AD27" s="494"/>
      <c r="AE27" s="494"/>
    </row>
    <row r="28" spans="1:31" ht="19.899999999999999" customHeight="1" thickBot="1">
      <c r="A28" s="311"/>
      <c r="B28" s="292" t="s">
        <v>309</v>
      </c>
      <c r="C28" s="315"/>
      <c r="D28" s="309"/>
      <c r="E28" s="293">
        <f>ROUND($C28*$C27,'Initial Information'!$B$27)*E24</f>
        <v>0</v>
      </c>
      <c r="F28" s="494"/>
      <c r="G28" s="307"/>
      <c r="H28" s="292" t="s">
        <v>309</v>
      </c>
      <c r="I28" s="315"/>
      <c r="J28" s="309"/>
      <c r="K28" s="293">
        <f>ROUND($I28*$I27,'Initial Information'!$B$27)*K24</f>
        <v>0</v>
      </c>
      <c r="L28" s="494"/>
      <c r="M28" s="494"/>
      <c r="N28" s="494"/>
      <c r="O28" s="494"/>
      <c r="P28" s="494"/>
      <c r="Q28" s="494"/>
      <c r="R28" s="494"/>
      <c r="S28" s="494"/>
      <c r="T28" s="494"/>
      <c r="U28" s="494"/>
      <c r="V28" s="494"/>
      <c r="W28" s="494"/>
      <c r="X28" s="494"/>
      <c r="Y28" s="494"/>
      <c r="Z28" s="494"/>
      <c r="AA28" s="494"/>
      <c r="AB28" s="494"/>
      <c r="AC28" s="494"/>
      <c r="AD28" s="494"/>
      <c r="AE28" s="494"/>
    </row>
    <row r="29" spans="1:31" ht="19.899999999999999" customHeight="1">
      <c r="A29" s="317" t="s">
        <v>330</v>
      </c>
      <c r="B29" s="290" t="s">
        <v>1199</v>
      </c>
      <c r="C29" s="315">
        <v>20</v>
      </c>
      <c r="D29" s="309"/>
      <c r="E29" s="293">
        <f>ROUND($C29*$C27*$C25,'Initial Information'!$B$27)*E24</f>
        <v>0</v>
      </c>
      <c r="F29" s="494"/>
      <c r="G29" s="307"/>
      <c r="H29" s="292" t="s">
        <v>1199</v>
      </c>
      <c r="I29" s="315">
        <v>20</v>
      </c>
      <c r="J29" s="309"/>
      <c r="K29" s="293">
        <f>ROUND($I29*$I27*$I25,'Initial Information'!$B$27)*K24</f>
        <v>0</v>
      </c>
      <c r="L29" s="494"/>
      <c r="M29" s="494"/>
      <c r="N29" s="494"/>
      <c r="O29" s="494"/>
      <c r="P29" s="494"/>
      <c r="Q29" s="494"/>
      <c r="R29" s="494"/>
      <c r="S29" s="494"/>
      <c r="T29" s="494"/>
      <c r="U29" s="494"/>
      <c r="V29" s="494"/>
      <c r="W29" s="494"/>
      <c r="X29" s="494"/>
      <c r="Y29" s="494"/>
      <c r="Z29" s="494"/>
      <c r="AA29" s="494"/>
      <c r="AB29" s="494"/>
      <c r="AC29" s="494"/>
      <c r="AD29" s="494"/>
      <c r="AE29" s="494"/>
    </row>
    <row r="30" spans="1:31" ht="19.899999999999999" customHeight="1" thickBot="1">
      <c r="A30" s="318">
        <f>'GSA.gov rates updated 7-2023'!Y19</f>
        <v>0.14949999999999999</v>
      </c>
      <c r="B30" s="290" t="s">
        <v>310</v>
      </c>
      <c r="C30" s="315">
        <v>60</v>
      </c>
      <c r="D30" s="309"/>
      <c r="E30" s="293">
        <f>ROUND($C30*$C27,'Initial Information'!$B$27)*E24</f>
        <v>0</v>
      </c>
      <c r="F30" s="494"/>
      <c r="G30" s="307"/>
      <c r="H30" s="292" t="s">
        <v>322</v>
      </c>
      <c r="I30" s="315">
        <v>60</v>
      </c>
      <c r="J30" s="309"/>
      <c r="K30" s="293">
        <f>ROUND($I30*$I27,'Initial Information'!$B$27)*K24</f>
        <v>0</v>
      </c>
      <c r="L30" s="494"/>
      <c r="M30" s="494"/>
      <c r="N30" s="494"/>
      <c r="O30" s="494"/>
      <c r="P30" s="494"/>
      <c r="Q30" s="494"/>
      <c r="R30" s="494"/>
      <c r="S30" s="494"/>
      <c r="T30" s="494"/>
      <c r="U30" s="494"/>
      <c r="V30" s="494"/>
      <c r="W30" s="494"/>
      <c r="X30" s="494"/>
      <c r="Y30" s="494"/>
      <c r="Z30" s="494"/>
      <c r="AA30" s="494"/>
      <c r="AB30" s="494"/>
      <c r="AC30" s="494"/>
      <c r="AD30" s="494"/>
      <c r="AE30" s="494"/>
    </row>
    <row r="31" spans="1:31" ht="19.899999999999999" customHeight="1">
      <c r="A31" s="311"/>
      <c r="B31" s="290" t="s">
        <v>311</v>
      </c>
      <c r="C31" s="315"/>
      <c r="D31" s="309"/>
      <c r="E31" s="293">
        <f>ROUND($C31*E24*$C27,'Initial Information'!$B$27)</f>
        <v>0</v>
      </c>
      <c r="F31" s="494"/>
      <c r="G31" s="307"/>
      <c r="H31" s="292" t="s">
        <v>311</v>
      </c>
      <c r="I31" s="315">
        <v>0</v>
      </c>
      <c r="J31" s="309"/>
      <c r="K31" s="293">
        <f>ROUND($I31*K24*$I27,'Initial Information'!$B$27)</f>
        <v>0</v>
      </c>
      <c r="L31" s="494"/>
      <c r="M31" s="494"/>
      <c r="N31" s="494"/>
      <c r="O31" s="494"/>
      <c r="P31" s="494"/>
      <c r="Q31" s="494"/>
      <c r="R31" s="494"/>
      <c r="S31" s="494"/>
      <c r="T31" s="494"/>
      <c r="U31" s="494"/>
      <c r="V31" s="494"/>
      <c r="W31" s="494"/>
      <c r="X31" s="494"/>
      <c r="Y31" s="494"/>
      <c r="Z31" s="494"/>
      <c r="AA31" s="494"/>
      <c r="AB31" s="494"/>
      <c r="AC31" s="494"/>
      <c r="AD31" s="494"/>
      <c r="AE31" s="494"/>
    </row>
    <row r="32" spans="1:31" ht="19.899999999999999" customHeight="1">
      <c r="A32" s="311"/>
      <c r="B32" s="292" t="s">
        <v>312</v>
      </c>
      <c r="C32" s="319"/>
      <c r="D32" s="309"/>
      <c r="E32" s="293">
        <f>ROUND($C$1*$C32,'Initial Information'!$B$27)*E24*$C27</f>
        <v>0</v>
      </c>
      <c r="F32" s="494"/>
      <c r="G32" s="311"/>
      <c r="H32" s="292" t="s">
        <v>312</v>
      </c>
      <c r="I32" s="319">
        <v>64</v>
      </c>
      <c r="J32" s="309"/>
      <c r="K32" s="293">
        <f>ROUND($C$1*$I32,'Initial Information'!$B$27)*K24*$I27</f>
        <v>0</v>
      </c>
      <c r="L32" s="494"/>
      <c r="M32" s="494"/>
      <c r="N32" s="494"/>
      <c r="O32" s="494"/>
      <c r="P32" s="494"/>
      <c r="Q32" s="494"/>
      <c r="R32" s="494"/>
      <c r="S32" s="494"/>
      <c r="T32" s="494"/>
      <c r="U32" s="494"/>
      <c r="V32" s="494"/>
      <c r="W32" s="494"/>
      <c r="X32" s="494"/>
      <c r="Y32" s="494"/>
      <c r="Z32" s="494"/>
      <c r="AA32" s="494"/>
      <c r="AB32" s="494"/>
      <c r="AC32" s="494"/>
      <c r="AD32" s="494"/>
      <c r="AE32" s="494"/>
    </row>
    <row r="33" spans="1:56" ht="19.899999999999999" customHeight="1">
      <c r="A33" s="311"/>
      <c r="B33" s="294" t="s">
        <v>313</v>
      </c>
      <c r="C33" s="319"/>
      <c r="D33" s="309"/>
      <c r="E33" s="293">
        <f>ROUND($C$1*$C33,'Initial Information'!$B$27)*E24</f>
        <v>0</v>
      </c>
      <c r="F33" s="494"/>
      <c r="G33" s="311"/>
      <c r="H33" s="314"/>
      <c r="I33" s="319"/>
      <c r="J33" s="309"/>
      <c r="K33" s="316"/>
      <c r="L33" s="494"/>
      <c r="M33" s="494"/>
      <c r="N33" s="494"/>
      <c r="O33" s="494"/>
      <c r="P33" s="494"/>
      <c r="Q33" s="494"/>
      <c r="R33" s="494"/>
      <c r="S33" s="494"/>
      <c r="T33" s="494"/>
      <c r="U33" s="494"/>
      <c r="V33" s="494"/>
      <c r="W33" s="494"/>
      <c r="X33" s="494"/>
      <c r="Y33" s="494"/>
      <c r="Z33" s="494"/>
      <c r="AA33" s="494"/>
      <c r="AB33" s="494"/>
      <c r="AC33" s="494"/>
      <c r="AD33" s="494"/>
      <c r="AE33" s="494"/>
    </row>
    <row r="34" spans="1:56" ht="19.899999999999999" customHeight="1" thickBot="1">
      <c r="A34" s="320"/>
      <c r="B34" s="294" t="s">
        <v>314</v>
      </c>
      <c r="C34" s="319"/>
      <c r="D34" s="309"/>
      <c r="E34" s="293">
        <f>$C34*E24</f>
        <v>0</v>
      </c>
      <c r="F34" s="494"/>
      <c r="G34" s="311"/>
      <c r="H34" s="294" t="s">
        <v>313</v>
      </c>
      <c r="I34" s="319"/>
      <c r="J34" s="309"/>
      <c r="K34" s="293">
        <f>ROUND($C$1*$I34,'Initial Information'!$B$27)*K24</f>
        <v>0</v>
      </c>
      <c r="L34" s="494"/>
      <c r="M34" s="494"/>
      <c r="N34" s="494"/>
      <c r="O34" s="494"/>
      <c r="P34" s="494"/>
      <c r="Q34" s="494"/>
      <c r="R34" s="494"/>
      <c r="S34" s="494"/>
      <c r="T34" s="494"/>
      <c r="U34" s="494"/>
      <c r="V34" s="494"/>
      <c r="W34" s="494"/>
      <c r="X34" s="494"/>
      <c r="Y34" s="494"/>
      <c r="Z34" s="494"/>
      <c r="AA34" s="494"/>
      <c r="AB34" s="494"/>
      <c r="AC34" s="494"/>
      <c r="AD34" s="494"/>
      <c r="AE34" s="494"/>
    </row>
    <row r="35" spans="1:56" ht="19.899999999999999" customHeight="1" thickBot="1">
      <c r="A35" s="321"/>
      <c r="B35" s="295" t="s">
        <v>315</v>
      </c>
      <c r="C35" s="322">
        <v>44.25</v>
      </c>
      <c r="D35" s="309"/>
      <c r="E35" s="1441">
        <f>(ROUND($C27*$C36*($C25-2),'Initial Information'!$B$27)*E24)+(ROUNDUP($C35*2*$C27,'Initial Information'!$B$27)*E24)</f>
        <v>0</v>
      </c>
      <c r="F35" s="494"/>
      <c r="G35" s="331"/>
      <c r="H35" s="294" t="s">
        <v>314</v>
      </c>
      <c r="I35" s="319"/>
      <c r="J35" s="309"/>
      <c r="K35" s="293">
        <f>$I35*K24</f>
        <v>0</v>
      </c>
      <c r="L35" s="494"/>
      <c r="M35" s="494"/>
      <c r="N35" s="494"/>
      <c r="O35" s="494"/>
      <c r="P35" s="494"/>
      <c r="Q35" s="494"/>
      <c r="R35" s="494"/>
      <c r="S35" s="494"/>
      <c r="T35" s="494"/>
      <c r="U35" s="494"/>
      <c r="V35" s="494"/>
      <c r="W35" s="494"/>
      <c r="X35" s="494"/>
      <c r="Y35" s="494"/>
      <c r="Z35" s="494"/>
      <c r="AA35" s="494"/>
      <c r="AB35" s="494"/>
      <c r="AC35" s="494"/>
      <c r="AD35" s="494"/>
      <c r="AE35" s="494"/>
    </row>
    <row r="36" spans="1:56" ht="19.899999999999999" customHeight="1">
      <c r="A36" s="323" t="s">
        <v>316</v>
      </c>
      <c r="B36" s="295" t="s">
        <v>317</v>
      </c>
      <c r="C36" s="324">
        <v>59</v>
      </c>
      <c r="D36" s="309"/>
      <c r="E36" s="1442"/>
      <c r="F36" s="494"/>
      <c r="G36" s="1443" t="s">
        <v>323</v>
      </c>
      <c r="H36" s="290" t="s">
        <v>324</v>
      </c>
      <c r="I36" s="332"/>
      <c r="J36" s="309"/>
      <c r="K36" s="293">
        <f>ROUNDUP($I36*$I27,'Initial Information'!$B$27)*$I25*K24</f>
        <v>0</v>
      </c>
      <c r="L36" s="494"/>
      <c r="M36" s="494"/>
      <c r="N36" s="494"/>
      <c r="O36" s="494"/>
      <c r="P36" s="494"/>
      <c r="Q36" s="494"/>
      <c r="R36" s="494"/>
      <c r="S36" s="494"/>
      <c r="T36" s="494"/>
      <c r="U36" s="494"/>
      <c r="V36" s="494"/>
      <c r="W36" s="494"/>
      <c r="X36" s="494"/>
      <c r="Y36" s="494"/>
      <c r="Z36" s="494"/>
      <c r="AA36" s="494"/>
      <c r="AB36" s="494"/>
      <c r="AC36" s="494"/>
      <c r="AD36" s="494"/>
      <c r="AE36" s="494"/>
    </row>
    <row r="37" spans="1:56" ht="19.899999999999999" customHeight="1" thickBot="1">
      <c r="A37" s="325"/>
      <c r="B37" s="296" t="s">
        <v>318</v>
      </c>
      <c r="C37" s="326">
        <v>96</v>
      </c>
      <c r="D37" s="327"/>
      <c r="E37" s="297">
        <f>ROUND((1+$A30)*$C37*$C27*$C26,'Initial Information'!$B$27)*E24</f>
        <v>0</v>
      </c>
      <c r="F37" s="494"/>
      <c r="G37" s="1444"/>
      <c r="H37" s="300" t="s">
        <v>326</v>
      </c>
      <c r="I37" s="333"/>
      <c r="J37" s="327"/>
      <c r="K37" s="301">
        <f>ROUND($I37*$I27*$I26,'Initial Information'!$B$27)*K24</f>
        <v>0</v>
      </c>
      <c r="L37" s="494"/>
      <c r="M37" s="494"/>
      <c r="N37" s="494"/>
      <c r="O37" s="494"/>
      <c r="P37" s="494"/>
      <c r="Q37" s="494"/>
      <c r="R37" s="494"/>
      <c r="S37" s="494"/>
      <c r="T37" s="494"/>
      <c r="U37" s="494"/>
      <c r="V37" s="494"/>
      <c r="W37" s="494"/>
      <c r="X37" s="494"/>
      <c r="Y37" s="494"/>
      <c r="Z37" s="494"/>
      <c r="AA37" s="494"/>
      <c r="AB37" s="494"/>
      <c r="AC37" s="494"/>
      <c r="AD37" s="494"/>
      <c r="AE37" s="494"/>
    </row>
    <row r="38" spans="1:56" ht="19.899999999999999" customHeight="1">
      <c r="A38" s="495" t="s">
        <v>327</v>
      </c>
      <c r="B38" s="345"/>
      <c r="C38" s="345"/>
      <c r="D38" s="345"/>
      <c r="E38" s="345"/>
      <c r="F38" s="494"/>
      <c r="G38" s="515" t="s">
        <v>325</v>
      </c>
      <c r="H38" s="494"/>
      <c r="I38" s="494"/>
      <c r="J38" s="494"/>
      <c r="K38" s="494"/>
      <c r="L38" s="494"/>
      <c r="M38" s="494"/>
      <c r="N38" s="494"/>
      <c r="O38" s="494"/>
      <c r="P38" s="494"/>
      <c r="Q38" s="494"/>
      <c r="R38" s="494"/>
      <c r="S38" s="494"/>
      <c r="T38" s="494"/>
      <c r="U38" s="494"/>
      <c r="V38" s="494"/>
      <c r="W38" s="494"/>
      <c r="X38" s="494"/>
      <c r="Y38" s="494"/>
      <c r="Z38" s="494"/>
      <c r="AA38" s="494"/>
      <c r="AB38" s="494"/>
      <c r="AC38" s="494"/>
      <c r="AD38" s="494"/>
      <c r="AE38" s="494"/>
    </row>
    <row r="39" spans="1:56">
      <c r="A39" s="494"/>
      <c r="B39" s="494"/>
      <c r="C39" s="494"/>
      <c r="D39" s="494"/>
      <c r="E39" s="494"/>
      <c r="F39" s="494"/>
      <c r="G39" s="494"/>
      <c r="H39" s="494"/>
      <c r="I39" s="494"/>
      <c r="J39" s="494"/>
      <c r="K39" s="494"/>
      <c r="L39" s="494"/>
      <c r="M39" s="494"/>
      <c r="N39" s="494"/>
      <c r="O39" s="494"/>
      <c r="P39" s="494"/>
      <c r="Q39" s="494"/>
      <c r="R39" s="494"/>
      <c r="S39" s="494"/>
      <c r="T39" s="494"/>
      <c r="U39" s="494"/>
      <c r="V39" s="494"/>
      <c r="W39" s="494"/>
      <c r="X39" s="494"/>
      <c r="Y39" s="494"/>
      <c r="Z39" s="494"/>
      <c r="AA39" s="494"/>
      <c r="AB39" s="494"/>
      <c r="AC39" s="494"/>
      <c r="AD39" s="494"/>
      <c r="AE39" s="494"/>
    </row>
    <row r="40" spans="1:56" ht="15.75" thickBot="1">
      <c r="A40" s="494"/>
      <c r="B40" s="494"/>
      <c r="C40" s="494"/>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c r="AB40" s="494"/>
      <c r="AC40" s="494"/>
      <c r="AD40" s="494"/>
      <c r="AE40" s="494"/>
      <c r="AF40" s="494"/>
      <c r="AG40" s="494"/>
      <c r="AH40" s="494"/>
      <c r="AI40" s="494"/>
      <c r="AJ40" s="494"/>
      <c r="AK40" s="494"/>
      <c r="AL40" s="494"/>
      <c r="AM40" s="494"/>
      <c r="AN40" s="494"/>
      <c r="AO40" s="494"/>
      <c r="AP40" s="494"/>
      <c r="AQ40" s="494"/>
      <c r="AR40" s="494"/>
      <c r="AS40" s="494"/>
      <c r="AT40" s="494"/>
      <c r="AU40" s="494"/>
      <c r="AV40" s="494"/>
      <c r="AW40" s="494"/>
      <c r="AX40" s="494"/>
      <c r="AY40" s="494"/>
      <c r="AZ40" s="494"/>
      <c r="BA40" s="494"/>
      <c r="BB40" s="494"/>
      <c r="BC40" s="494"/>
      <c r="BD40" s="494"/>
    </row>
    <row r="41" spans="1:56" ht="40.15" customHeight="1" thickBot="1">
      <c r="A41" s="302" t="s">
        <v>299</v>
      </c>
      <c r="B41" s="1445" t="s">
        <v>300</v>
      </c>
      <c r="C41" s="1446"/>
      <c r="D41" s="1446"/>
      <c r="E41" s="1447"/>
      <c r="F41" s="494"/>
      <c r="G41" s="286" t="s">
        <v>319</v>
      </c>
      <c r="H41" s="1445" t="s">
        <v>300</v>
      </c>
      <c r="I41" s="1446"/>
      <c r="J41" s="1446"/>
      <c r="K41" s="1447"/>
      <c r="L41" s="494"/>
      <c r="M41" s="494"/>
      <c r="N41" s="494"/>
      <c r="O41" s="494"/>
      <c r="P41" s="494"/>
      <c r="Q41" s="494"/>
      <c r="R41" s="494"/>
      <c r="S41" s="494"/>
      <c r="T41" s="494"/>
      <c r="U41" s="494"/>
      <c r="V41" s="494"/>
      <c r="W41" s="494"/>
      <c r="X41" s="494"/>
      <c r="Y41" s="494"/>
      <c r="Z41" s="494"/>
      <c r="AA41" s="494"/>
      <c r="AB41" s="494"/>
      <c r="AC41" s="494"/>
      <c r="AD41" s="494"/>
      <c r="AE41" s="494"/>
    </row>
    <row r="42" spans="1:56" ht="39.950000000000003" customHeight="1" thickTop="1">
      <c r="A42" s="303" t="s">
        <v>301</v>
      </c>
      <c r="B42" s="304" t="s">
        <v>302</v>
      </c>
      <c r="C42" s="305" t="s">
        <v>303</v>
      </c>
      <c r="D42" s="306"/>
      <c r="E42" s="287">
        <f>ROUND(SUM(E44:E56),'Initial Information'!$B$27)</f>
        <v>0</v>
      </c>
      <c r="F42" s="494"/>
      <c r="G42" s="328" t="s">
        <v>320</v>
      </c>
      <c r="H42" s="329" t="s">
        <v>321</v>
      </c>
      <c r="I42" s="298" t="s">
        <v>303</v>
      </c>
      <c r="J42" s="330"/>
      <c r="K42" s="299">
        <f>ROUND(SUM(K44:K56),'Initial Information'!$B$27)</f>
        <v>0</v>
      </c>
      <c r="L42" s="494"/>
      <c r="M42" s="494"/>
      <c r="N42" s="494"/>
      <c r="O42" s="494"/>
      <c r="P42" s="494"/>
      <c r="Q42" s="494"/>
      <c r="R42" s="494"/>
      <c r="S42" s="494"/>
      <c r="T42" s="494"/>
      <c r="U42" s="494"/>
      <c r="V42" s="494"/>
      <c r="W42" s="494"/>
      <c r="X42" s="494"/>
      <c r="Y42" s="494"/>
      <c r="Z42" s="494"/>
      <c r="AA42" s="494"/>
      <c r="AB42" s="494"/>
      <c r="AC42" s="494"/>
      <c r="AD42" s="494"/>
      <c r="AE42" s="494"/>
    </row>
    <row r="43" spans="1:56" ht="20.100000000000001" customHeight="1">
      <c r="A43" s="307"/>
      <c r="B43" s="288" t="s">
        <v>304</v>
      </c>
      <c r="C43" s="289" t="s">
        <v>305</v>
      </c>
      <c r="D43" s="309"/>
      <c r="E43" s="310"/>
      <c r="F43" s="494"/>
      <c r="G43" s="307"/>
      <c r="H43" s="288" t="s">
        <v>304</v>
      </c>
      <c r="I43" s="308" t="s">
        <v>305</v>
      </c>
      <c r="J43" s="309"/>
      <c r="K43" s="310"/>
      <c r="L43" s="494"/>
      <c r="M43" s="494"/>
      <c r="N43" s="494"/>
      <c r="O43" s="494"/>
      <c r="P43" s="494"/>
      <c r="Q43" s="494"/>
      <c r="R43" s="494"/>
      <c r="S43" s="494"/>
      <c r="T43" s="494"/>
      <c r="U43" s="494"/>
      <c r="V43" s="494"/>
      <c r="W43" s="494"/>
      <c r="X43" s="494"/>
      <c r="Y43" s="494"/>
      <c r="Z43" s="494"/>
      <c r="AA43" s="494"/>
      <c r="AB43" s="494"/>
      <c r="AC43" s="494"/>
      <c r="AD43" s="494"/>
      <c r="AE43" s="494"/>
    </row>
    <row r="44" spans="1:56" ht="20.100000000000001" customHeight="1">
      <c r="A44" s="311"/>
      <c r="B44" s="290" t="s">
        <v>306</v>
      </c>
      <c r="C44" s="312"/>
      <c r="D44" s="309"/>
      <c r="E44" s="313"/>
      <c r="F44" s="494"/>
      <c r="G44" s="307"/>
      <c r="H44" s="292" t="s">
        <v>306</v>
      </c>
      <c r="I44" s="312"/>
      <c r="J44" s="309"/>
      <c r="K44" s="313"/>
      <c r="L44" s="494"/>
      <c r="M44" s="494"/>
      <c r="N44" s="494"/>
      <c r="O44" s="494"/>
      <c r="P44" s="494"/>
      <c r="Q44" s="494"/>
      <c r="R44" s="494"/>
      <c r="S44" s="494"/>
      <c r="T44" s="494"/>
      <c r="U44" s="494"/>
      <c r="V44" s="494"/>
      <c r="W44" s="494"/>
      <c r="X44" s="494"/>
      <c r="Y44" s="494"/>
      <c r="Z44" s="494"/>
      <c r="AA44" s="494"/>
      <c r="AB44" s="494"/>
      <c r="AC44" s="494"/>
      <c r="AD44" s="494"/>
      <c r="AE44" s="494"/>
    </row>
    <row r="45" spans="1:56" ht="20.100000000000001" customHeight="1">
      <c r="A45" s="311"/>
      <c r="B45" s="292" t="s">
        <v>307</v>
      </c>
      <c r="C45" s="291">
        <f>C44-1</f>
        <v>-1</v>
      </c>
      <c r="D45" s="309"/>
      <c r="E45" s="313"/>
      <c r="F45" s="494"/>
      <c r="G45" s="307"/>
      <c r="H45" s="292" t="s">
        <v>307</v>
      </c>
      <c r="I45" s="291">
        <f>I44-1</f>
        <v>-1</v>
      </c>
      <c r="J45" s="309"/>
      <c r="K45" s="313"/>
      <c r="L45" s="494"/>
      <c r="M45" s="494"/>
      <c r="N45" s="494"/>
      <c r="O45" s="494"/>
      <c r="P45" s="494"/>
      <c r="Q45" s="494"/>
      <c r="R45" s="494"/>
      <c r="S45" s="494"/>
      <c r="T45" s="494"/>
      <c r="U45" s="494"/>
      <c r="V45" s="494"/>
      <c r="W45" s="494"/>
      <c r="X45" s="494"/>
      <c r="Y45" s="494"/>
      <c r="Z45" s="494"/>
      <c r="AA45" s="494"/>
      <c r="AB45" s="494"/>
      <c r="AC45" s="494"/>
      <c r="AD45" s="494"/>
      <c r="AE45" s="494"/>
    </row>
    <row r="46" spans="1:56" ht="20.100000000000001" customHeight="1">
      <c r="A46" s="307"/>
      <c r="B46" s="292" t="s">
        <v>308</v>
      </c>
      <c r="C46" s="312"/>
      <c r="D46" s="309"/>
      <c r="E46" s="313"/>
      <c r="F46" s="494"/>
      <c r="G46" s="307"/>
      <c r="H46" s="292" t="s">
        <v>308</v>
      </c>
      <c r="I46" s="312"/>
      <c r="J46" s="309"/>
      <c r="K46" s="313"/>
      <c r="L46" s="494"/>
      <c r="M46" s="494"/>
      <c r="N46" s="494"/>
      <c r="O46" s="494"/>
      <c r="P46" s="494"/>
      <c r="Q46" s="494"/>
      <c r="R46" s="494"/>
      <c r="S46" s="494"/>
      <c r="T46" s="494"/>
      <c r="U46" s="494"/>
      <c r="V46" s="494"/>
      <c r="W46" s="494"/>
      <c r="X46" s="494"/>
      <c r="Y46" s="494"/>
      <c r="Z46" s="494"/>
      <c r="AA46" s="494"/>
      <c r="AB46" s="494"/>
      <c r="AC46" s="494"/>
      <c r="AD46" s="494"/>
      <c r="AE46" s="494"/>
    </row>
    <row r="47" spans="1:56" ht="20.100000000000001" customHeight="1" thickBot="1">
      <c r="A47" s="311"/>
      <c r="B47" s="292" t="s">
        <v>309</v>
      </c>
      <c r="C47" s="315"/>
      <c r="D47" s="309"/>
      <c r="E47" s="293">
        <f>ROUND($C47*$C46,'Initial Information'!$B$27)*E43</f>
        <v>0</v>
      </c>
      <c r="F47" s="494"/>
      <c r="G47" s="307"/>
      <c r="H47" s="292" t="s">
        <v>309</v>
      </c>
      <c r="I47" s="315"/>
      <c r="J47" s="309"/>
      <c r="K47" s="293">
        <f>ROUND($I47*$I46,'Initial Information'!$B$27)*K43</f>
        <v>0</v>
      </c>
      <c r="L47" s="494"/>
      <c r="M47" s="494"/>
      <c r="N47" s="494"/>
      <c r="O47" s="494"/>
      <c r="P47" s="494"/>
      <c r="Q47" s="494"/>
      <c r="R47" s="494"/>
      <c r="S47" s="494"/>
      <c r="T47" s="494"/>
      <c r="U47" s="494"/>
      <c r="V47" s="494"/>
      <c r="W47" s="494"/>
      <c r="X47" s="494"/>
      <c r="Y47" s="494"/>
      <c r="Z47" s="494"/>
      <c r="AA47" s="494"/>
      <c r="AB47" s="494"/>
      <c r="AC47" s="494"/>
      <c r="AD47" s="494"/>
      <c r="AE47" s="494"/>
    </row>
    <row r="48" spans="1:56" ht="20.100000000000001" customHeight="1">
      <c r="A48" s="317" t="s">
        <v>330</v>
      </c>
      <c r="B48" s="290" t="s">
        <v>1199</v>
      </c>
      <c r="C48" s="315">
        <v>20</v>
      </c>
      <c r="D48" s="309"/>
      <c r="E48" s="293">
        <f>ROUND($C48*$C46*$C44,'Initial Information'!$B$27)*E43</f>
        <v>0</v>
      </c>
      <c r="F48" s="494"/>
      <c r="G48" s="307"/>
      <c r="H48" s="292" t="s">
        <v>1199</v>
      </c>
      <c r="I48" s="315">
        <v>20</v>
      </c>
      <c r="J48" s="309"/>
      <c r="K48" s="293">
        <f>ROUND($I48*$I46*$I44,'Initial Information'!$B$27)*K43</f>
        <v>0</v>
      </c>
      <c r="L48" s="494"/>
      <c r="M48" s="494"/>
      <c r="N48" s="494"/>
      <c r="O48" s="494"/>
      <c r="P48" s="494"/>
      <c r="Q48" s="494"/>
      <c r="R48" s="494"/>
      <c r="S48" s="494"/>
      <c r="T48" s="494"/>
      <c r="U48" s="494"/>
      <c r="V48" s="494"/>
      <c r="W48" s="494"/>
      <c r="X48" s="494"/>
      <c r="Y48" s="494"/>
      <c r="Z48" s="494"/>
      <c r="AA48" s="494"/>
      <c r="AB48" s="494"/>
      <c r="AC48" s="494"/>
      <c r="AD48" s="494"/>
      <c r="AE48" s="494"/>
    </row>
    <row r="49" spans="1:31" ht="20.100000000000001" customHeight="1" thickBot="1">
      <c r="A49" s="318">
        <f>'GSA.gov rates updated 7-2023'!Y38</f>
        <v>0</v>
      </c>
      <c r="B49" s="290" t="s">
        <v>310</v>
      </c>
      <c r="C49" s="315">
        <v>60</v>
      </c>
      <c r="D49" s="309"/>
      <c r="E49" s="293">
        <f>ROUND($C49*$C46,'Initial Information'!$B$27)*E43</f>
        <v>0</v>
      </c>
      <c r="F49" s="494"/>
      <c r="G49" s="307"/>
      <c r="H49" s="292" t="s">
        <v>322</v>
      </c>
      <c r="I49" s="315">
        <v>60</v>
      </c>
      <c r="J49" s="309"/>
      <c r="K49" s="293">
        <f>ROUND($I49*$I46,'Initial Information'!$B$27)*K43</f>
        <v>0</v>
      </c>
      <c r="L49" s="494"/>
      <c r="M49" s="494"/>
      <c r="N49" s="494"/>
      <c r="O49" s="494"/>
      <c r="P49" s="494"/>
      <c r="Q49" s="494"/>
      <c r="R49" s="494"/>
      <c r="S49" s="494"/>
      <c r="T49" s="494"/>
      <c r="U49" s="494"/>
      <c r="V49" s="494"/>
      <c r="W49" s="494"/>
      <c r="X49" s="494"/>
      <c r="Y49" s="494"/>
      <c r="Z49" s="494"/>
      <c r="AA49" s="494"/>
      <c r="AB49" s="494"/>
      <c r="AC49" s="494"/>
      <c r="AD49" s="494"/>
      <c r="AE49" s="494"/>
    </row>
    <row r="50" spans="1:31" ht="20.100000000000001" customHeight="1">
      <c r="A50" s="311"/>
      <c r="B50" s="290" t="s">
        <v>311</v>
      </c>
      <c r="C50" s="315"/>
      <c r="D50" s="309"/>
      <c r="E50" s="293">
        <f>ROUND($C50*E43*$C46,'Initial Information'!$B$27)</f>
        <v>0</v>
      </c>
      <c r="F50" s="494"/>
      <c r="G50" s="307"/>
      <c r="H50" s="292" t="s">
        <v>311</v>
      </c>
      <c r="I50" s="315">
        <v>0</v>
      </c>
      <c r="J50" s="309"/>
      <c r="K50" s="293">
        <f>ROUND($I50*K43*$I46,'Initial Information'!$B$27)</f>
        <v>0</v>
      </c>
      <c r="L50" s="494"/>
      <c r="M50" s="494"/>
      <c r="N50" s="494"/>
      <c r="O50" s="494"/>
      <c r="P50" s="494"/>
      <c r="Q50" s="494"/>
      <c r="R50" s="494"/>
      <c r="S50" s="494"/>
      <c r="T50" s="494"/>
      <c r="U50" s="494"/>
      <c r="V50" s="494"/>
      <c r="W50" s="494"/>
      <c r="X50" s="494"/>
      <c r="Y50" s="494"/>
      <c r="Z50" s="494"/>
      <c r="AA50" s="494"/>
      <c r="AB50" s="494"/>
      <c r="AC50" s="494"/>
      <c r="AD50" s="494"/>
      <c r="AE50" s="494"/>
    </row>
    <row r="51" spans="1:31" ht="20.100000000000001" customHeight="1">
      <c r="A51" s="311"/>
      <c r="B51" s="292" t="s">
        <v>312</v>
      </c>
      <c r="C51" s="319"/>
      <c r="D51" s="309"/>
      <c r="E51" s="293">
        <f>ROUND($C$1*$C51,'Initial Information'!$B$27)*E43*$C46</f>
        <v>0</v>
      </c>
      <c r="F51" s="494"/>
      <c r="G51" s="311"/>
      <c r="H51" s="292" t="s">
        <v>312</v>
      </c>
      <c r="I51" s="319">
        <v>64</v>
      </c>
      <c r="J51" s="309"/>
      <c r="K51" s="293">
        <f>ROUND($C$1*$I51,'Initial Information'!$B$27)*K43*$I46</f>
        <v>0</v>
      </c>
      <c r="L51" s="494"/>
      <c r="M51" s="494"/>
      <c r="N51" s="494"/>
      <c r="O51" s="494"/>
      <c r="P51" s="494"/>
      <c r="Q51" s="494"/>
      <c r="R51" s="494"/>
      <c r="S51" s="494"/>
      <c r="T51" s="494"/>
      <c r="U51" s="494"/>
      <c r="V51" s="494"/>
      <c r="W51" s="494"/>
      <c r="X51" s="494"/>
      <c r="Y51" s="494"/>
      <c r="Z51" s="494"/>
      <c r="AA51" s="494"/>
      <c r="AB51" s="494"/>
      <c r="AC51" s="494"/>
      <c r="AD51" s="494"/>
      <c r="AE51" s="494"/>
    </row>
    <row r="52" spans="1:31" ht="20.100000000000001" customHeight="1">
      <c r="A52" s="311"/>
      <c r="B52" s="294" t="s">
        <v>313</v>
      </c>
      <c r="C52" s="319"/>
      <c r="D52" s="309"/>
      <c r="E52" s="293">
        <f>ROUND($C$1*$C52,'Initial Information'!$B$27)*E43</f>
        <v>0</v>
      </c>
      <c r="F52" s="494"/>
      <c r="G52" s="311"/>
      <c r="H52" s="314"/>
      <c r="I52" s="319"/>
      <c r="J52" s="309"/>
      <c r="K52" s="316"/>
      <c r="L52" s="494"/>
      <c r="M52" s="494"/>
      <c r="N52" s="494"/>
      <c r="O52" s="494"/>
      <c r="P52" s="494"/>
      <c r="Q52" s="494"/>
      <c r="R52" s="494"/>
      <c r="S52" s="494"/>
      <c r="T52" s="494"/>
      <c r="U52" s="494"/>
      <c r="V52" s="494"/>
      <c r="W52" s="494"/>
      <c r="X52" s="494"/>
      <c r="Y52" s="494"/>
      <c r="Z52" s="494"/>
      <c r="AA52" s="494"/>
      <c r="AB52" s="494"/>
      <c r="AC52" s="494"/>
      <c r="AD52" s="494"/>
      <c r="AE52" s="494"/>
    </row>
    <row r="53" spans="1:31" ht="20.100000000000001" customHeight="1" thickBot="1">
      <c r="A53" s="320"/>
      <c r="B53" s="294" t="s">
        <v>314</v>
      </c>
      <c r="C53" s="319"/>
      <c r="D53" s="309"/>
      <c r="E53" s="293">
        <f>$C53*E43</f>
        <v>0</v>
      </c>
      <c r="F53" s="494"/>
      <c r="G53" s="311"/>
      <c r="H53" s="294" t="s">
        <v>313</v>
      </c>
      <c r="I53" s="319"/>
      <c r="J53" s="309"/>
      <c r="K53" s="293">
        <f>ROUND($C$1*$I53,'Initial Information'!$B$27)*K43</f>
        <v>0</v>
      </c>
      <c r="L53" s="494"/>
      <c r="M53" s="494"/>
      <c r="N53" s="494"/>
      <c r="O53" s="494"/>
      <c r="P53" s="494"/>
      <c r="Q53" s="494"/>
      <c r="R53" s="494"/>
      <c r="S53" s="494"/>
      <c r="T53" s="494"/>
      <c r="U53" s="494"/>
      <c r="V53" s="494"/>
      <c r="W53" s="494"/>
      <c r="X53" s="494"/>
      <c r="Y53" s="494"/>
      <c r="Z53" s="494"/>
      <c r="AA53" s="494"/>
      <c r="AB53" s="494"/>
      <c r="AC53" s="494"/>
      <c r="AD53" s="494"/>
      <c r="AE53" s="494"/>
    </row>
    <row r="54" spans="1:31" ht="20.100000000000001" customHeight="1" thickBot="1">
      <c r="A54" s="321"/>
      <c r="B54" s="295" t="s">
        <v>315</v>
      </c>
      <c r="C54" s="322">
        <v>44.25</v>
      </c>
      <c r="D54" s="309"/>
      <c r="E54" s="1441">
        <f>(ROUND($C46*$C55*($C44-2),'Initial Information'!$B$27)*E43)+(ROUNDUP($C54*2*$C46,'Initial Information'!$B$27)*E43)</f>
        <v>0</v>
      </c>
      <c r="F54" s="494"/>
      <c r="G54" s="331"/>
      <c r="H54" s="294" t="s">
        <v>314</v>
      </c>
      <c r="I54" s="319"/>
      <c r="J54" s="309"/>
      <c r="K54" s="293">
        <f>$I54*K43</f>
        <v>0</v>
      </c>
      <c r="L54" s="494"/>
      <c r="M54" s="494"/>
      <c r="N54" s="494"/>
      <c r="O54" s="494"/>
      <c r="P54" s="494"/>
      <c r="Q54" s="494"/>
      <c r="R54" s="494"/>
      <c r="S54" s="494"/>
      <c r="T54" s="494"/>
      <c r="U54" s="494"/>
      <c r="V54" s="494"/>
      <c r="W54" s="494"/>
      <c r="X54" s="494"/>
      <c r="Y54" s="494"/>
      <c r="Z54" s="494"/>
      <c r="AA54" s="494"/>
      <c r="AB54" s="494"/>
      <c r="AC54" s="494"/>
      <c r="AD54" s="494"/>
      <c r="AE54" s="494"/>
    </row>
    <row r="55" spans="1:31" ht="20.100000000000001" customHeight="1">
      <c r="A55" s="323" t="s">
        <v>316</v>
      </c>
      <c r="B55" s="295" t="s">
        <v>317</v>
      </c>
      <c r="C55" s="324">
        <v>59</v>
      </c>
      <c r="D55" s="309"/>
      <c r="E55" s="1442"/>
      <c r="F55" s="494"/>
      <c r="G55" s="1443" t="s">
        <v>323</v>
      </c>
      <c r="H55" s="290" t="s">
        <v>324</v>
      </c>
      <c r="I55" s="332"/>
      <c r="J55" s="309"/>
      <c r="K55" s="293">
        <f>ROUNDUP($I55*$I46,'Initial Information'!$B$27)*$I44*K43</f>
        <v>0</v>
      </c>
      <c r="L55" s="494"/>
      <c r="M55" s="494"/>
      <c r="N55" s="494"/>
      <c r="O55" s="494"/>
      <c r="P55" s="494"/>
      <c r="Q55" s="494"/>
      <c r="R55" s="494"/>
      <c r="S55" s="494"/>
      <c r="T55" s="494"/>
      <c r="U55" s="494"/>
      <c r="V55" s="494"/>
      <c r="W55" s="494"/>
      <c r="X55" s="494"/>
      <c r="Y55" s="494"/>
      <c r="Z55" s="494"/>
      <c r="AA55" s="494"/>
      <c r="AB55" s="494"/>
      <c r="AC55" s="494"/>
      <c r="AD55" s="494"/>
      <c r="AE55" s="494"/>
    </row>
    <row r="56" spans="1:31" ht="20.100000000000001" customHeight="1" thickBot="1">
      <c r="A56" s="325"/>
      <c r="B56" s="296" t="s">
        <v>318</v>
      </c>
      <c r="C56" s="326">
        <v>96</v>
      </c>
      <c r="D56" s="327"/>
      <c r="E56" s="297">
        <f>ROUND((1+$A49)*$C56*$C46*$C45,'Initial Information'!$B$27)*E43</f>
        <v>0</v>
      </c>
      <c r="F56" s="494"/>
      <c r="G56" s="1444"/>
      <c r="H56" s="300" t="s">
        <v>326</v>
      </c>
      <c r="I56" s="333"/>
      <c r="J56" s="327"/>
      <c r="K56" s="301">
        <f>ROUND($I56*$I46*$I45,'Initial Information'!$B$27)*K43</f>
        <v>0</v>
      </c>
      <c r="L56" s="494"/>
      <c r="M56" s="494"/>
      <c r="N56" s="494"/>
      <c r="O56" s="494"/>
      <c r="P56" s="494"/>
      <c r="Q56" s="494"/>
      <c r="R56" s="494"/>
      <c r="S56" s="494"/>
      <c r="T56" s="494"/>
      <c r="U56" s="494"/>
      <c r="V56" s="494"/>
      <c r="W56" s="494"/>
      <c r="X56" s="494"/>
      <c r="Y56" s="494"/>
      <c r="Z56" s="494"/>
      <c r="AA56" s="494"/>
      <c r="AB56" s="494"/>
      <c r="AC56" s="494"/>
      <c r="AD56" s="494"/>
      <c r="AE56" s="494"/>
    </row>
    <row r="57" spans="1:31" ht="20.100000000000001" customHeight="1">
      <c r="A57" s="495" t="s">
        <v>327</v>
      </c>
      <c r="B57" s="345"/>
      <c r="C57" s="345"/>
      <c r="D57" s="345"/>
      <c r="E57" s="345"/>
      <c r="F57" s="494"/>
      <c r="G57" s="515" t="s">
        <v>325</v>
      </c>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c r="AE57" s="494"/>
    </row>
    <row r="58" spans="1:31" ht="15.75" thickBot="1">
      <c r="A58" s="494"/>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c r="AE58" s="494"/>
    </row>
    <row r="59" spans="1:31" ht="40.15" customHeight="1" thickBot="1">
      <c r="A59" s="302" t="s">
        <v>299</v>
      </c>
      <c r="B59" s="1445" t="s">
        <v>300</v>
      </c>
      <c r="C59" s="1446"/>
      <c r="D59" s="1446"/>
      <c r="E59" s="1447"/>
      <c r="F59" s="494"/>
      <c r="G59" s="286" t="s">
        <v>319</v>
      </c>
      <c r="H59" s="1445" t="s">
        <v>300</v>
      </c>
      <c r="I59" s="1446"/>
      <c r="J59" s="1446"/>
      <c r="K59" s="1447"/>
      <c r="L59" s="494"/>
      <c r="M59" s="494"/>
      <c r="N59" s="494"/>
      <c r="O59" s="494"/>
      <c r="P59" s="494"/>
      <c r="Q59" s="494"/>
      <c r="R59" s="494"/>
      <c r="S59" s="494"/>
      <c r="T59" s="494"/>
      <c r="U59" s="494"/>
      <c r="V59" s="494"/>
      <c r="W59" s="494"/>
      <c r="X59" s="494"/>
      <c r="Y59" s="494"/>
      <c r="Z59" s="494"/>
      <c r="AA59" s="494"/>
      <c r="AB59" s="494"/>
      <c r="AC59" s="494"/>
      <c r="AD59" s="494"/>
      <c r="AE59" s="494"/>
    </row>
    <row r="60" spans="1:31" ht="39.950000000000003" customHeight="1" thickTop="1">
      <c r="A60" s="303" t="s">
        <v>301</v>
      </c>
      <c r="B60" s="304" t="s">
        <v>302</v>
      </c>
      <c r="C60" s="305" t="s">
        <v>303</v>
      </c>
      <c r="D60" s="306"/>
      <c r="E60" s="287">
        <f>ROUND(SUM(E62:E74),'Initial Information'!$B$27)</f>
        <v>0</v>
      </c>
      <c r="F60" s="494"/>
      <c r="G60" s="328" t="s">
        <v>320</v>
      </c>
      <c r="H60" s="329" t="s">
        <v>321</v>
      </c>
      <c r="I60" s="298" t="s">
        <v>303</v>
      </c>
      <c r="J60" s="330"/>
      <c r="K60" s="299">
        <f>ROUND(SUM(K62:K74),'Initial Information'!$B$27)</f>
        <v>0</v>
      </c>
      <c r="L60" s="494"/>
      <c r="M60" s="494"/>
      <c r="N60" s="494"/>
      <c r="O60" s="494"/>
      <c r="P60" s="494"/>
      <c r="Q60" s="494"/>
      <c r="R60" s="494"/>
      <c r="S60" s="494"/>
      <c r="T60" s="494"/>
      <c r="U60" s="494"/>
      <c r="V60" s="494"/>
      <c r="W60" s="494"/>
      <c r="X60" s="494"/>
      <c r="Y60" s="494"/>
      <c r="Z60" s="494"/>
      <c r="AA60" s="494"/>
      <c r="AB60" s="494"/>
      <c r="AC60" s="494"/>
      <c r="AD60" s="494"/>
      <c r="AE60" s="494"/>
    </row>
    <row r="61" spans="1:31" ht="19.899999999999999" customHeight="1">
      <c r="A61" s="307"/>
      <c r="B61" s="288" t="s">
        <v>304</v>
      </c>
      <c r="C61" s="289" t="s">
        <v>305</v>
      </c>
      <c r="D61" s="309"/>
      <c r="E61" s="310"/>
      <c r="F61" s="494"/>
      <c r="G61" s="307"/>
      <c r="H61" s="288" t="s">
        <v>304</v>
      </c>
      <c r="I61" s="308" t="s">
        <v>305</v>
      </c>
      <c r="J61" s="309"/>
      <c r="K61" s="310"/>
      <c r="L61" s="494"/>
      <c r="M61" s="494"/>
      <c r="N61" s="494"/>
      <c r="O61" s="494"/>
      <c r="P61" s="494"/>
      <c r="Q61" s="494"/>
      <c r="R61" s="494"/>
      <c r="S61" s="494"/>
      <c r="T61" s="494"/>
      <c r="U61" s="494"/>
      <c r="V61" s="494"/>
      <c r="W61" s="494"/>
      <c r="X61" s="494"/>
      <c r="Y61" s="494"/>
      <c r="Z61" s="494"/>
      <c r="AA61" s="494"/>
      <c r="AB61" s="494"/>
      <c r="AC61" s="494"/>
      <c r="AD61" s="494"/>
      <c r="AE61" s="494"/>
    </row>
    <row r="62" spans="1:31" ht="19.899999999999999" customHeight="1">
      <c r="A62" s="311"/>
      <c r="B62" s="290" t="s">
        <v>306</v>
      </c>
      <c r="C62" s="312"/>
      <c r="D62" s="309"/>
      <c r="E62" s="313"/>
      <c r="F62" s="494"/>
      <c r="G62" s="307"/>
      <c r="H62" s="292" t="s">
        <v>306</v>
      </c>
      <c r="I62" s="312"/>
      <c r="J62" s="309"/>
      <c r="K62" s="313"/>
      <c r="L62" s="494"/>
      <c r="M62" s="494"/>
      <c r="N62" s="494"/>
      <c r="O62" s="494"/>
      <c r="P62" s="494"/>
      <c r="Q62" s="494"/>
      <c r="R62" s="494"/>
      <c r="S62" s="494"/>
      <c r="T62" s="494"/>
      <c r="U62" s="494"/>
      <c r="V62" s="494"/>
      <c r="W62" s="494"/>
      <c r="X62" s="494"/>
      <c r="Y62" s="494"/>
      <c r="Z62" s="494"/>
      <c r="AA62" s="494"/>
      <c r="AB62" s="494"/>
      <c r="AC62" s="494"/>
      <c r="AD62" s="494"/>
      <c r="AE62" s="494"/>
    </row>
    <row r="63" spans="1:31" ht="19.899999999999999" customHeight="1">
      <c r="A63" s="311"/>
      <c r="B63" s="292" t="s">
        <v>307</v>
      </c>
      <c r="C63" s="291">
        <f>C62-1</f>
        <v>-1</v>
      </c>
      <c r="D63" s="309"/>
      <c r="E63" s="313"/>
      <c r="F63" s="494"/>
      <c r="G63" s="307"/>
      <c r="H63" s="292" t="s">
        <v>307</v>
      </c>
      <c r="I63" s="291">
        <f>I62-1</f>
        <v>-1</v>
      </c>
      <c r="J63" s="309"/>
      <c r="K63" s="313"/>
      <c r="L63" s="494"/>
      <c r="M63" s="494"/>
      <c r="N63" s="494"/>
      <c r="O63" s="494"/>
      <c r="P63" s="494"/>
      <c r="Q63" s="494"/>
      <c r="R63" s="494"/>
      <c r="S63" s="494"/>
      <c r="T63" s="494"/>
      <c r="U63" s="494"/>
      <c r="V63" s="494"/>
      <c r="W63" s="494"/>
      <c r="X63" s="494"/>
      <c r="Y63" s="494"/>
      <c r="Z63" s="494"/>
      <c r="AA63" s="494"/>
      <c r="AB63" s="494"/>
      <c r="AC63" s="494"/>
      <c r="AD63" s="494"/>
      <c r="AE63" s="494"/>
    </row>
    <row r="64" spans="1:31" ht="19.899999999999999" customHeight="1">
      <c r="A64" s="307"/>
      <c r="B64" s="292" t="s">
        <v>308</v>
      </c>
      <c r="C64" s="312"/>
      <c r="D64" s="309"/>
      <c r="E64" s="313"/>
      <c r="F64" s="494"/>
      <c r="G64" s="307"/>
      <c r="H64" s="292" t="s">
        <v>308</v>
      </c>
      <c r="I64" s="312"/>
      <c r="J64" s="309"/>
      <c r="K64" s="313"/>
      <c r="L64" s="494"/>
      <c r="M64" s="494"/>
      <c r="N64" s="494"/>
      <c r="O64" s="494"/>
      <c r="P64" s="494"/>
      <c r="Q64" s="494"/>
      <c r="R64" s="494"/>
      <c r="S64" s="494"/>
      <c r="T64" s="494"/>
      <c r="U64" s="494"/>
      <c r="V64" s="494"/>
      <c r="W64" s="494"/>
      <c r="X64" s="494"/>
      <c r="Y64" s="494"/>
      <c r="Z64" s="494"/>
      <c r="AA64" s="494"/>
      <c r="AB64" s="494"/>
      <c r="AC64" s="494"/>
      <c r="AD64" s="494"/>
      <c r="AE64" s="494"/>
    </row>
    <row r="65" spans="1:31" ht="19.899999999999999" customHeight="1" thickBot="1">
      <c r="A65" s="311"/>
      <c r="B65" s="292" t="s">
        <v>309</v>
      </c>
      <c r="C65" s="315"/>
      <c r="D65" s="309"/>
      <c r="E65" s="293">
        <f>ROUND($C65*$C64,'Initial Information'!$B$27)*E61</f>
        <v>0</v>
      </c>
      <c r="F65" s="494"/>
      <c r="G65" s="307"/>
      <c r="H65" s="292" t="s">
        <v>309</v>
      </c>
      <c r="I65" s="315"/>
      <c r="J65" s="309"/>
      <c r="K65" s="293">
        <f>ROUND($I65*$I64,'Initial Information'!$B$27)*K61</f>
        <v>0</v>
      </c>
      <c r="L65" s="494"/>
      <c r="M65" s="494"/>
      <c r="N65" s="494"/>
      <c r="O65" s="494"/>
      <c r="P65" s="494"/>
      <c r="Q65" s="494"/>
      <c r="R65" s="494"/>
      <c r="S65" s="494"/>
      <c r="T65" s="494"/>
      <c r="U65" s="494"/>
      <c r="V65" s="494"/>
      <c r="W65" s="494"/>
      <c r="X65" s="494"/>
      <c r="Y65" s="494"/>
      <c r="Z65" s="494"/>
      <c r="AA65" s="494"/>
      <c r="AB65" s="494"/>
      <c r="AC65" s="494"/>
      <c r="AD65" s="494"/>
      <c r="AE65" s="494"/>
    </row>
    <row r="66" spans="1:31" ht="19.899999999999999" customHeight="1">
      <c r="A66" s="317" t="s">
        <v>330</v>
      </c>
      <c r="B66" s="290" t="s">
        <v>1199</v>
      </c>
      <c r="C66" s="315">
        <v>20</v>
      </c>
      <c r="D66" s="309"/>
      <c r="E66" s="293">
        <f>ROUND($C66*$C64*$C62,'Initial Information'!$B$27)*E61</f>
        <v>0</v>
      </c>
      <c r="F66" s="494"/>
      <c r="G66" s="307"/>
      <c r="H66" s="292" t="s">
        <v>1199</v>
      </c>
      <c r="I66" s="315">
        <v>20</v>
      </c>
      <c r="J66" s="309"/>
      <c r="K66" s="293">
        <f>ROUND($I66*$I64*$I62,'Initial Information'!$B$27)*K61</f>
        <v>0</v>
      </c>
      <c r="L66" s="494"/>
      <c r="M66" s="494"/>
      <c r="N66" s="494"/>
      <c r="O66" s="494"/>
      <c r="P66" s="494"/>
      <c r="Q66" s="494"/>
      <c r="R66" s="494"/>
      <c r="S66" s="494"/>
      <c r="T66" s="494"/>
      <c r="U66" s="494"/>
      <c r="V66" s="494"/>
      <c r="W66" s="494"/>
      <c r="X66" s="494"/>
      <c r="Y66" s="494"/>
      <c r="Z66" s="494"/>
      <c r="AA66" s="494"/>
      <c r="AB66" s="494"/>
      <c r="AC66" s="494"/>
      <c r="AD66" s="494"/>
      <c r="AE66" s="494"/>
    </row>
    <row r="67" spans="1:31" ht="19.899999999999999" customHeight="1" thickBot="1">
      <c r="A67" s="318">
        <f>'GSA.gov rates updated 7-2023'!Y56</f>
        <v>0</v>
      </c>
      <c r="B67" s="290" t="s">
        <v>310</v>
      </c>
      <c r="C67" s="315">
        <v>60</v>
      </c>
      <c r="D67" s="309"/>
      <c r="E67" s="293">
        <f>ROUND($C67*$C64,'Initial Information'!$B$27)*E61</f>
        <v>0</v>
      </c>
      <c r="F67" s="494"/>
      <c r="G67" s="307"/>
      <c r="H67" s="292" t="s">
        <v>322</v>
      </c>
      <c r="I67" s="315">
        <v>60</v>
      </c>
      <c r="J67" s="309"/>
      <c r="K67" s="293">
        <f>ROUND($I67*$I64,'Initial Information'!$B$27)*K61</f>
        <v>0</v>
      </c>
      <c r="L67" s="494"/>
      <c r="M67" s="494"/>
      <c r="N67" s="494"/>
      <c r="O67" s="494"/>
      <c r="P67" s="494"/>
      <c r="Q67" s="494"/>
      <c r="R67" s="494"/>
      <c r="S67" s="494"/>
      <c r="T67" s="494"/>
      <c r="U67" s="494"/>
      <c r="V67" s="494"/>
      <c r="W67" s="494"/>
      <c r="X67" s="494"/>
      <c r="Y67" s="494"/>
      <c r="Z67" s="494"/>
      <c r="AA67" s="494"/>
      <c r="AB67" s="494"/>
      <c r="AC67" s="494"/>
      <c r="AD67" s="494"/>
      <c r="AE67" s="494"/>
    </row>
    <row r="68" spans="1:31" ht="19.899999999999999" customHeight="1">
      <c r="A68" s="311"/>
      <c r="B68" s="290" t="s">
        <v>311</v>
      </c>
      <c r="C68" s="315"/>
      <c r="D68" s="309"/>
      <c r="E68" s="293">
        <f>ROUND($C68*E61*$C64,'Initial Information'!$B$27)</f>
        <v>0</v>
      </c>
      <c r="F68" s="494"/>
      <c r="G68" s="307"/>
      <c r="H68" s="292" t="s">
        <v>311</v>
      </c>
      <c r="I68" s="315">
        <v>0</v>
      </c>
      <c r="J68" s="309"/>
      <c r="K68" s="293">
        <f>ROUND($I68*K61*$I64,'Initial Information'!$B$27)</f>
        <v>0</v>
      </c>
      <c r="L68" s="494"/>
      <c r="M68" s="494"/>
      <c r="N68" s="494"/>
      <c r="O68" s="494"/>
      <c r="P68" s="494"/>
      <c r="Q68" s="494"/>
      <c r="R68" s="494"/>
      <c r="S68" s="494"/>
      <c r="T68" s="494"/>
      <c r="U68" s="494"/>
      <c r="V68" s="494"/>
      <c r="W68" s="494"/>
      <c r="X68" s="494"/>
      <c r="Y68" s="494"/>
      <c r="Z68" s="494"/>
      <c r="AA68" s="494"/>
      <c r="AB68" s="494"/>
      <c r="AC68" s="494"/>
      <c r="AD68" s="494"/>
      <c r="AE68" s="494"/>
    </row>
    <row r="69" spans="1:31" ht="19.899999999999999" customHeight="1">
      <c r="A69" s="311"/>
      <c r="B69" s="292" t="s">
        <v>312</v>
      </c>
      <c r="C69" s="319"/>
      <c r="D69" s="309"/>
      <c r="E69" s="293">
        <f>ROUND($C$1*$C69,'Initial Information'!$B$27)*E61*$C64</f>
        <v>0</v>
      </c>
      <c r="F69" s="494"/>
      <c r="G69" s="311"/>
      <c r="H69" s="292" t="s">
        <v>312</v>
      </c>
      <c r="I69" s="319">
        <v>64</v>
      </c>
      <c r="J69" s="309"/>
      <c r="K69" s="293">
        <f>ROUND($C$1*$I69,'Initial Information'!$B$27)*K61*$I64</f>
        <v>0</v>
      </c>
      <c r="L69" s="494"/>
      <c r="M69" s="494"/>
      <c r="N69" s="494"/>
      <c r="O69" s="494"/>
      <c r="P69" s="494"/>
      <c r="Q69" s="494"/>
      <c r="R69" s="494"/>
      <c r="S69" s="494"/>
      <c r="T69" s="494"/>
      <c r="U69" s="494"/>
      <c r="V69" s="494"/>
      <c r="W69" s="494"/>
      <c r="X69" s="494"/>
      <c r="Y69" s="494"/>
      <c r="Z69" s="494"/>
      <c r="AA69" s="494"/>
      <c r="AB69" s="494"/>
      <c r="AC69" s="494"/>
      <c r="AD69" s="494"/>
      <c r="AE69" s="494"/>
    </row>
    <row r="70" spans="1:31" ht="19.899999999999999" customHeight="1">
      <c r="A70" s="311"/>
      <c r="B70" s="294" t="s">
        <v>313</v>
      </c>
      <c r="C70" s="319"/>
      <c r="D70" s="309"/>
      <c r="E70" s="293">
        <f>ROUND($C$1*$C70,'Initial Information'!$B$27)*E61</f>
        <v>0</v>
      </c>
      <c r="F70" s="494"/>
      <c r="G70" s="311"/>
      <c r="H70" s="314"/>
      <c r="I70" s="319"/>
      <c r="J70" s="309"/>
      <c r="K70" s="316"/>
      <c r="L70" s="494"/>
      <c r="M70" s="494"/>
      <c r="N70" s="494"/>
      <c r="O70" s="494"/>
      <c r="P70" s="494"/>
      <c r="Q70" s="494"/>
      <c r="R70" s="494"/>
      <c r="S70" s="494"/>
      <c r="T70" s="494"/>
      <c r="U70" s="494"/>
      <c r="V70" s="494"/>
      <c r="W70" s="494"/>
      <c r="X70" s="494"/>
      <c r="Y70" s="494"/>
      <c r="Z70" s="494"/>
      <c r="AA70" s="494"/>
      <c r="AB70" s="494"/>
      <c r="AC70" s="494"/>
      <c r="AD70" s="494"/>
      <c r="AE70" s="494"/>
    </row>
    <row r="71" spans="1:31" ht="19.899999999999999" customHeight="1" thickBot="1">
      <c r="A71" s="320"/>
      <c r="B71" s="294" t="s">
        <v>314</v>
      </c>
      <c r="C71" s="319"/>
      <c r="D71" s="309"/>
      <c r="E71" s="293">
        <f>$C71*E61</f>
        <v>0</v>
      </c>
      <c r="F71" s="494"/>
      <c r="G71" s="311"/>
      <c r="H71" s="294" t="s">
        <v>313</v>
      </c>
      <c r="I71" s="319"/>
      <c r="J71" s="309"/>
      <c r="K71" s="293">
        <f>ROUND($C$1*$I71,'Initial Information'!$B$27)*K61</f>
        <v>0</v>
      </c>
      <c r="L71" s="494"/>
      <c r="M71" s="494"/>
      <c r="N71" s="494"/>
      <c r="O71" s="494"/>
      <c r="P71" s="494"/>
      <c r="Q71" s="494"/>
      <c r="R71" s="494"/>
      <c r="S71" s="494"/>
      <c r="T71" s="494"/>
      <c r="U71" s="494"/>
      <c r="V71" s="494"/>
      <c r="W71" s="494"/>
      <c r="X71" s="494"/>
      <c r="Y71" s="494"/>
      <c r="Z71" s="494"/>
      <c r="AA71" s="494"/>
      <c r="AB71" s="494"/>
      <c r="AC71" s="494"/>
      <c r="AD71" s="494"/>
      <c r="AE71" s="494"/>
    </row>
    <row r="72" spans="1:31" ht="19.899999999999999" customHeight="1" thickBot="1">
      <c r="A72" s="321"/>
      <c r="B72" s="295" t="s">
        <v>315</v>
      </c>
      <c r="C72" s="322">
        <v>44.25</v>
      </c>
      <c r="D72" s="309"/>
      <c r="E72" s="1441">
        <f>(ROUND($C64*$C73*($C62-2),'Initial Information'!$B$27)*E61)+(ROUNDUP($C72*2*$C64,'Initial Information'!$B$27)*E61)</f>
        <v>0</v>
      </c>
      <c r="F72" s="494"/>
      <c r="G72" s="331"/>
      <c r="H72" s="294" t="s">
        <v>314</v>
      </c>
      <c r="I72" s="319"/>
      <c r="J72" s="309"/>
      <c r="K72" s="293">
        <f>$I72*K61</f>
        <v>0</v>
      </c>
      <c r="L72" s="494"/>
      <c r="M72" s="494"/>
      <c r="N72" s="494"/>
      <c r="O72" s="494"/>
      <c r="P72" s="494"/>
      <c r="Q72" s="494"/>
      <c r="R72" s="494"/>
      <c r="S72" s="494"/>
      <c r="T72" s="494"/>
      <c r="U72" s="494"/>
      <c r="V72" s="494"/>
      <c r="W72" s="494"/>
      <c r="X72" s="494"/>
      <c r="Y72" s="494"/>
      <c r="Z72" s="494"/>
      <c r="AA72" s="494"/>
      <c r="AB72" s="494"/>
      <c r="AC72" s="494"/>
      <c r="AD72" s="494"/>
      <c r="AE72" s="494"/>
    </row>
    <row r="73" spans="1:31" ht="19.899999999999999" customHeight="1">
      <c r="A73" s="323" t="s">
        <v>316</v>
      </c>
      <c r="B73" s="295" t="s">
        <v>317</v>
      </c>
      <c r="C73" s="324">
        <v>59</v>
      </c>
      <c r="D73" s="309"/>
      <c r="E73" s="1442"/>
      <c r="F73" s="494"/>
      <c r="G73" s="1443" t="s">
        <v>323</v>
      </c>
      <c r="H73" s="290" t="s">
        <v>324</v>
      </c>
      <c r="I73" s="332"/>
      <c r="J73" s="309"/>
      <c r="K73" s="293">
        <f>ROUNDUP($I73*$I64,'Initial Information'!$B$27)*$I62*K61</f>
        <v>0</v>
      </c>
      <c r="L73" s="494"/>
      <c r="M73" s="494"/>
      <c r="N73" s="494"/>
      <c r="O73" s="494"/>
      <c r="P73" s="494"/>
      <c r="Q73" s="494"/>
      <c r="R73" s="494"/>
      <c r="S73" s="494"/>
      <c r="T73" s="494"/>
      <c r="U73" s="494"/>
      <c r="V73" s="494"/>
      <c r="W73" s="494"/>
      <c r="X73" s="494"/>
      <c r="Y73" s="494"/>
      <c r="Z73" s="494"/>
      <c r="AA73" s="494"/>
      <c r="AB73" s="494"/>
      <c r="AC73" s="494"/>
      <c r="AD73" s="494"/>
      <c r="AE73" s="494"/>
    </row>
    <row r="74" spans="1:31" ht="19.899999999999999" customHeight="1" thickBot="1">
      <c r="A74" s="325"/>
      <c r="B74" s="296" t="s">
        <v>318</v>
      </c>
      <c r="C74" s="326">
        <v>96</v>
      </c>
      <c r="D74" s="327"/>
      <c r="E74" s="297">
        <f>ROUND((1+$A67)*$C74*$C64*$C63,'Initial Information'!$B$27)*E61</f>
        <v>0</v>
      </c>
      <c r="F74" s="494"/>
      <c r="G74" s="1444"/>
      <c r="H74" s="300" t="s">
        <v>326</v>
      </c>
      <c r="I74" s="333"/>
      <c r="J74" s="327"/>
      <c r="K74" s="301">
        <f>ROUND($I74*$I64*$I63,'Initial Information'!$B$27)*K61</f>
        <v>0</v>
      </c>
      <c r="L74" s="494"/>
      <c r="M74" s="494"/>
      <c r="N74" s="494"/>
      <c r="O74" s="494"/>
      <c r="P74" s="494"/>
      <c r="Q74" s="494"/>
      <c r="R74" s="494"/>
      <c r="S74" s="494"/>
      <c r="T74" s="494"/>
      <c r="U74" s="494"/>
      <c r="V74" s="494"/>
      <c r="W74" s="494"/>
      <c r="X74" s="494"/>
      <c r="Y74" s="494"/>
      <c r="Z74" s="494"/>
      <c r="AA74" s="494"/>
      <c r="AB74" s="494"/>
      <c r="AC74" s="494"/>
      <c r="AD74" s="494"/>
      <c r="AE74" s="494"/>
    </row>
    <row r="75" spans="1:31" ht="19.899999999999999" customHeight="1">
      <c r="A75" s="495" t="s">
        <v>327</v>
      </c>
      <c r="B75" s="345"/>
      <c r="C75" s="345"/>
      <c r="D75" s="345"/>
      <c r="E75" s="345"/>
      <c r="F75" s="494"/>
      <c r="G75" s="515" t="s">
        <v>325</v>
      </c>
      <c r="H75" s="494"/>
      <c r="I75" s="494"/>
      <c r="J75" s="494"/>
      <c r="K75" s="494"/>
      <c r="L75" s="494"/>
      <c r="M75" s="494"/>
      <c r="N75" s="494"/>
      <c r="O75" s="494"/>
      <c r="P75" s="494"/>
      <c r="Q75" s="494"/>
      <c r="R75" s="494"/>
      <c r="S75" s="494"/>
      <c r="T75" s="494"/>
      <c r="U75" s="494"/>
      <c r="V75" s="494"/>
      <c r="W75" s="494"/>
      <c r="X75" s="494"/>
      <c r="Y75" s="494"/>
      <c r="Z75" s="494"/>
      <c r="AA75" s="494"/>
      <c r="AB75" s="494"/>
      <c r="AC75" s="494"/>
      <c r="AD75" s="494"/>
      <c r="AE75" s="494"/>
    </row>
    <row r="76" spans="1:31">
      <c r="A76" s="494"/>
      <c r="B76" s="494"/>
      <c r="C76" s="494"/>
      <c r="D76" s="494"/>
      <c r="E76" s="494"/>
      <c r="F76" s="494"/>
      <c r="G76" s="494"/>
      <c r="H76" s="494"/>
      <c r="I76" s="494"/>
      <c r="J76" s="494"/>
      <c r="K76" s="494"/>
      <c r="L76" s="494"/>
      <c r="M76" s="494"/>
      <c r="N76" s="494"/>
      <c r="O76" s="494"/>
      <c r="P76" s="494"/>
      <c r="Q76" s="494"/>
      <c r="R76" s="494"/>
      <c r="S76" s="494"/>
      <c r="T76" s="494"/>
      <c r="U76" s="494"/>
      <c r="V76" s="494"/>
      <c r="W76" s="494"/>
      <c r="X76" s="494"/>
      <c r="Y76" s="494"/>
      <c r="Z76" s="494"/>
      <c r="AA76" s="494"/>
      <c r="AB76" s="494"/>
      <c r="AC76" s="494"/>
      <c r="AD76" s="494"/>
      <c r="AE76" s="494"/>
    </row>
  </sheetData>
  <mergeCells count="19">
    <mergeCell ref="B4:E4"/>
    <mergeCell ref="E17:E18"/>
    <mergeCell ref="H4:K4"/>
    <mergeCell ref="A1:B1"/>
    <mergeCell ref="A2:K2"/>
    <mergeCell ref="C1:E1"/>
    <mergeCell ref="G18:G19"/>
    <mergeCell ref="B22:E22"/>
    <mergeCell ref="H22:K22"/>
    <mergeCell ref="E35:E36"/>
    <mergeCell ref="G36:G37"/>
    <mergeCell ref="B41:E41"/>
    <mergeCell ref="H41:K41"/>
    <mergeCell ref="E54:E55"/>
    <mergeCell ref="G55:G56"/>
    <mergeCell ref="B59:E59"/>
    <mergeCell ref="H59:K59"/>
    <mergeCell ref="E72:E73"/>
    <mergeCell ref="G73:G74"/>
  </mergeCells>
  <hyperlinks>
    <hyperlink ref="G20" r:id="rId1" xr:uid="{24ABBF52-F2C7-4811-862E-66CD66D2E3F4}"/>
    <hyperlink ref="G38" r:id="rId2" xr:uid="{4DC19FAE-0666-4F26-96F3-C210A0F110B8}"/>
    <hyperlink ref="G57" r:id="rId3" xr:uid="{FB4AF424-842F-405B-AEBD-ECD91C3C670A}"/>
    <hyperlink ref="G75" r:id="rId4" xr:uid="{73B726E6-EB6D-4FFC-BC07-E672C1195FB8}"/>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066CA-4258-4AC9-B25F-DB3CFA99855B}">
  <sheetPr codeName="Sheet16"/>
  <dimension ref="A1:V69"/>
  <sheetViews>
    <sheetView workbookViewId="0">
      <selection activeCell="J16" sqref="J16"/>
    </sheetView>
  </sheetViews>
  <sheetFormatPr defaultRowHeight="15"/>
  <cols>
    <col min="1" max="1" width="35.42578125" style="14" customWidth="1"/>
    <col min="2" max="2" width="25.7109375" style="14" customWidth="1"/>
    <col min="3" max="4" width="16.7109375" style="336" customWidth="1"/>
    <col min="5" max="6" width="12.7109375" style="336" customWidth="1"/>
    <col min="7" max="7" width="12.7109375" style="14" customWidth="1"/>
    <col min="8" max="9" width="9.140625" style="14"/>
    <col min="10" max="22" width="9.140625" style="494"/>
  </cols>
  <sheetData>
    <row r="1" spans="1:9">
      <c r="A1" s="626" t="s">
        <v>1126</v>
      </c>
      <c r="B1" s="626"/>
      <c r="C1" s="629"/>
      <c r="D1" s="629"/>
      <c r="E1" s="629"/>
      <c r="F1" s="629"/>
      <c r="G1" s="626"/>
      <c r="H1" s="281"/>
      <c r="I1" s="281"/>
    </row>
    <row r="2" spans="1:9">
      <c r="A2" s="618"/>
      <c r="B2" s="618"/>
      <c r="C2" s="1460" t="s">
        <v>1127</v>
      </c>
      <c r="D2" s="1460"/>
      <c r="E2" s="1460" t="s">
        <v>1128</v>
      </c>
      <c r="F2" s="1460"/>
      <c r="G2" s="1461"/>
      <c r="H2" s="281"/>
      <c r="I2" s="281"/>
    </row>
    <row r="3" spans="1:9" ht="60">
      <c r="A3" s="610" t="s">
        <v>1129</v>
      </c>
      <c r="B3" s="610" t="s">
        <v>1130</v>
      </c>
      <c r="C3" s="610" t="s">
        <v>1131</v>
      </c>
      <c r="D3" s="610" t="s">
        <v>1132</v>
      </c>
      <c r="E3" s="610" t="s">
        <v>1133</v>
      </c>
      <c r="F3" s="610" t="s">
        <v>1134</v>
      </c>
      <c r="G3" s="610" t="s">
        <v>1135</v>
      </c>
      <c r="H3" s="611"/>
      <c r="I3" s="611"/>
    </row>
    <row r="4" spans="1:9">
      <c r="A4" s="623" t="str">
        <f>'Initial Information'!E7</f>
        <v xml:space="preserve"> </v>
      </c>
      <c r="B4" s="623">
        <f>'Initial Information'!E8</f>
        <v>0</v>
      </c>
      <c r="C4" s="613"/>
      <c r="D4" s="613"/>
      <c r="E4" s="613">
        <f>'DetailedBudget---TXST'!AQ251</f>
        <v>0</v>
      </c>
      <c r="F4" s="613">
        <f>CostShareBudget!F4</f>
        <v>0</v>
      </c>
      <c r="G4" s="614">
        <f>SUM(C4:F4)</f>
        <v>0</v>
      </c>
      <c r="H4" s="281"/>
      <c r="I4" s="281"/>
    </row>
    <row r="5" spans="1:9">
      <c r="A5" s="612"/>
      <c r="B5" s="612"/>
      <c r="C5" s="613"/>
      <c r="D5" s="613"/>
      <c r="E5" s="613"/>
      <c r="F5" s="613"/>
      <c r="G5" s="614"/>
      <c r="H5" s="281"/>
      <c r="I5" s="281"/>
    </row>
    <row r="6" spans="1:9">
      <c r="A6" s="612"/>
      <c r="B6" s="612"/>
      <c r="C6" s="613"/>
      <c r="D6" s="613"/>
      <c r="E6" s="613"/>
      <c r="F6" s="613"/>
      <c r="G6" s="614"/>
      <c r="H6" s="281"/>
      <c r="I6" s="281"/>
    </row>
    <row r="7" spans="1:9">
      <c r="A7" s="612"/>
      <c r="B7" s="612"/>
      <c r="C7" s="613"/>
      <c r="D7" s="613"/>
      <c r="E7" s="613"/>
      <c r="F7" s="613"/>
      <c r="G7" s="614"/>
      <c r="H7" s="281"/>
      <c r="I7" s="281"/>
    </row>
    <row r="8" spans="1:9">
      <c r="A8" s="281"/>
      <c r="B8" s="281"/>
      <c r="C8" s="615"/>
      <c r="D8" s="615"/>
      <c r="E8" s="615"/>
      <c r="F8" s="615"/>
      <c r="G8" s="616"/>
      <c r="H8" s="281"/>
      <c r="I8" s="281"/>
    </row>
    <row r="9" spans="1:9">
      <c r="A9" s="626" t="s">
        <v>1136</v>
      </c>
      <c r="B9" s="626"/>
      <c r="C9" s="628"/>
      <c r="D9" s="628"/>
      <c r="E9" s="628"/>
      <c r="F9" s="628"/>
      <c r="G9" s="616"/>
      <c r="H9" s="281"/>
      <c r="I9" s="281"/>
    </row>
    <row r="10" spans="1:9">
      <c r="A10" s="1461" t="s">
        <v>1137</v>
      </c>
      <c r="B10" s="1458" t="s">
        <v>1138</v>
      </c>
      <c r="C10" s="1458"/>
      <c r="D10" s="1458"/>
      <c r="E10" s="1458"/>
      <c r="F10" s="1458"/>
      <c r="G10" s="616"/>
      <c r="H10" s="281"/>
      <c r="I10" s="281"/>
    </row>
    <row r="11" spans="1:9">
      <c r="A11" s="1461"/>
      <c r="B11" s="617" t="s">
        <v>1139</v>
      </c>
      <c r="C11" s="617" t="s">
        <v>1140</v>
      </c>
      <c r="D11" s="617" t="s">
        <v>1141</v>
      </c>
      <c r="E11" s="617" t="s">
        <v>1142</v>
      </c>
      <c r="F11" s="1462" t="s">
        <v>1143</v>
      </c>
      <c r="G11" s="616"/>
      <c r="H11" s="281"/>
      <c r="I11" s="281"/>
    </row>
    <row r="12" spans="1:9">
      <c r="A12" s="1461"/>
      <c r="B12" s="612" t="str">
        <f>A4</f>
        <v xml:space="preserve"> </v>
      </c>
      <c r="C12" s="612">
        <f>A5</f>
        <v>0</v>
      </c>
      <c r="D12" s="612">
        <f>A6</f>
        <v>0</v>
      </c>
      <c r="E12" s="612">
        <f>A7</f>
        <v>0</v>
      </c>
      <c r="F12" s="1463"/>
      <c r="G12" s="615"/>
      <c r="H12" s="611"/>
      <c r="I12" s="611"/>
    </row>
    <row r="13" spans="1:9">
      <c r="A13" s="618" t="s">
        <v>1144</v>
      </c>
      <c r="B13" s="614">
        <f>'DetailedBudget---TXST'!AQ68</f>
        <v>0</v>
      </c>
      <c r="C13" s="613"/>
      <c r="D13" s="613"/>
      <c r="E13" s="613"/>
      <c r="F13" s="613">
        <f t="shared" ref="F13:F23" si="0">SUM(B13:E13)</f>
        <v>0</v>
      </c>
      <c r="G13" s="616"/>
      <c r="H13" s="281"/>
      <c r="I13" s="281"/>
    </row>
    <row r="14" spans="1:9">
      <c r="A14" s="618" t="s">
        <v>1145</v>
      </c>
      <c r="B14" s="614">
        <f>'DetailedBudget---TXST'!AQ75</f>
        <v>0</v>
      </c>
      <c r="C14" s="613"/>
      <c r="D14" s="613"/>
      <c r="E14" s="613"/>
      <c r="F14" s="613">
        <f t="shared" si="0"/>
        <v>0</v>
      </c>
      <c r="G14" s="616"/>
      <c r="H14" s="281"/>
      <c r="I14" s="281"/>
    </row>
    <row r="15" spans="1:9">
      <c r="A15" s="618" t="s">
        <v>1146</v>
      </c>
      <c r="B15" s="614">
        <f>'DetailedBudget---TXST'!AQ120</f>
        <v>0</v>
      </c>
      <c r="C15" s="613"/>
      <c r="D15" s="613"/>
      <c r="E15" s="613"/>
      <c r="F15" s="613">
        <f t="shared" si="0"/>
        <v>0</v>
      </c>
      <c r="G15" s="616"/>
      <c r="H15" s="281"/>
      <c r="I15" s="281"/>
    </row>
    <row r="16" spans="1:9">
      <c r="A16" s="618" t="s">
        <v>1147</v>
      </c>
      <c r="B16" s="614"/>
      <c r="C16" s="613"/>
      <c r="D16" s="613"/>
      <c r="E16" s="613"/>
      <c r="F16" s="613">
        <f t="shared" si="0"/>
        <v>0</v>
      </c>
      <c r="G16" s="616"/>
      <c r="H16" s="281"/>
      <c r="I16" s="281"/>
    </row>
    <row r="17" spans="1:22">
      <c r="A17" s="618" t="s">
        <v>1148</v>
      </c>
      <c r="B17" s="614">
        <f>SUM('DetailedBudget---TXST'!AQ151:AQ163)</f>
        <v>0</v>
      </c>
      <c r="C17" s="613"/>
      <c r="D17" s="613"/>
      <c r="E17" s="613"/>
      <c r="F17" s="613">
        <f t="shared" si="0"/>
        <v>0</v>
      </c>
      <c r="G17" s="616"/>
      <c r="H17" s="281"/>
      <c r="I17" s="281"/>
    </row>
    <row r="18" spans="1:22">
      <c r="A18" s="618" t="s">
        <v>1149</v>
      </c>
      <c r="B18" s="614">
        <f>SUM('DetailedBudget---TXST'!AQ165:AQ215)</f>
        <v>0</v>
      </c>
      <c r="C18" s="613"/>
      <c r="D18" s="613"/>
      <c r="E18" s="613"/>
      <c r="F18" s="613">
        <f t="shared" si="0"/>
        <v>0</v>
      </c>
      <c r="G18" s="616"/>
      <c r="H18" s="281"/>
      <c r="I18" s="281"/>
    </row>
    <row r="19" spans="1:22">
      <c r="A19" s="618" t="s">
        <v>1150</v>
      </c>
      <c r="B19" s="614"/>
      <c r="C19" s="613"/>
      <c r="D19" s="613"/>
      <c r="E19" s="613"/>
      <c r="F19" s="613">
        <f t="shared" si="0"/>
        <v>0</v>
      </c>
      <c r="G19" s="616"/>
      <c r="H19" s="281"/>
      <c r="I19" s="281"/>
    </row>
    <row r="20" spans="1:22">
      <c r="A20" s="618" t="s">
        <v>1151</v>
      </c>
      <c r="B20" s="614">
        <f>'DetailedBudget---TXST'!AQ243-'G.G Non-Construction'!B13-'G.G Non-Construction'!B14-'G.G Non-Construction'!B15-'G.G Non-Construction'!B16-'G.G Non-Construction'!B17-'G.G Non-Construction'!B18-'G.G Non-Construction'!B19</f>
        <v>0</v>
      </c>
      <c r="C20" s="613"/>
      <c r="D20" s="613"/>
      <c r="E20" s="613"/>
      <c r="F20" s="613">
        <f t="shared" si="0"/>
        <v>0</v>
      </c>
      <c r="G20" s="616"/>
      <c r="H20" s="281"/>
      <c r="I20" s="281"/>
    </row>
    <row r="21" spans="1:22">
      <c r="A21" s="618" t="s">
        <v>1152</v>
      </c>
      <c r="B21" s="614">
        <f>'DetailedBudget---TXST'!AQ243</f>
        <v>0</v>
      </c>
      <c r="C21" s="613"/>
      <c r="D21" s="613"/>
      <c r="E21" s="613"/>
      <c r="F21" s="613">
        <f t="shared" si="0"/>
        <v>0</v>
      </c>
      <c r="G21" s="616"/>
      <c r="H21" s="281"/>
      <c r="I21" s="281"/>
    </row>
    <row r="22" spans="1:22">
      <c r="A22" s="618" t="s">
        <v>1153</v>
      </c>
      <c r="B22" s="614">
        <f>'DetailedBudget---TXST'!AQ248</f>
        <v>0</v>
      </c>
      <c r="C22" s="613"/>
      <c r="D22" s="613"/>
      <c r="E22" s="613"/>
      <c r="F22" s="613">
        <f t="shared" si="0"/>
        <v>0</v>
      </c>
      <c r="G22" s="616"/>
      <c r="H22" s="281"/>
      <c r="I22" s="281"/>
    </row>
    <row r="23" spans="1:22">
      <c r="A23" s="618" t="s">
        <v>1154</v>
      </c>
      <c r="B23" s="614">
        <f>B21+B22</f>
        <v>0</v>
      </c>
      <c r="C23" s="613"/>
      <c r="D23" s="613"/>
      <c r="E23" s="613"/>
      <c r="F23" s="613">
        <f t="shared" si="0"/>
        <v>0</v>
      </c>
      <c r="G23" s="616"/>
      <c r="H23" s="281"/>
      <c r="I23" s="281"/>
    </row>
    <row r="24" spans="1:22">
      <c r="A24" s="281"/>
      <c r="B24" s="616"/>
      <c r="C24" s="619"/>
      <c r="D24" s="619"/>
      <c r="E24" s="619"/>
      <c r="F24" s="619"/>
      <c r="G24" s="620"/>
      <c r="H24" s="281"/>
      <c r="I24" s="281"/>
    </row>
    <row r="25" spans="1:22">
      <c r="A25" s="618" t="s">
        <v>1155</v>
      </c>
      <c r="B25" s="614">
        <v>0</v>
      </c>
      <c r="C25" s="621"/>
      <c r="D25" s="621"/>
      <c r="E25" s="621"/>
      <c r="F25" s="621"/>
      <c r="G25" s="620"/>
      <c r="H25" s="281"/>
      <c r="I25" s="281"/>
    </row>
    <row r="26" spans="1:22">
      <c r="A26" s="281"/>
      <c r="B26" s="281"/>
      <c r="C26" s="619"/>
      <c r="D26" s="619"/>
      <c r="E26" s="619"/>
      <c r="F26" s="619"/>
      <c r="G26" s="620"/>
      <c r="H26" s="281"/>
      <c r="I26" s="281"/>
    </row>
    <row r="27" spans="1:22">
      <c r="A27" s="626" t="s">
        <v>1156</v>
      </c>
      <c r="B27" s="626"/>
      <c r="C27" s="627"/>
      <c r="D27" s="627"/>
      <c r="E27" s="627"/>
      <c r="F27" s="620"/>
      <c r="G27" s="281"/>
      <c r="H27" s="281"/>
      <c r="I27" s="494"/>
      <c r="V27"/>
    </row>
    <row r="28" spans="1:22">
      <c r="A28" s="612" t="s">
        <v>1157</v>
      </c>
      <c r="B28" s="612" t="s">
        <v>1158</v>
      </c>
      <c r="C28" s="612" t="s">
        <v>1159</v>
      </c>
      <c r="D28" s="612" t="s">
        <v>1160</v>
      </c>
      <c r="E28" s="612" t="s">
        <v>1161</v>
      </c>
      <c r="F28" s="14"/>
      <c r="G28" s="281"/>
      <c r="H28" s="281"/>
      <c r="I28" s="494"/>
      <c r="V28"/>
    </row>
    <row r="29" spans="1:22">
      <c r="A29" s="624" t="str">
        <f>CONCATENATE("8. ", A4)</f>
        <v xml:space="preserve">8.  </v>
      </c>
      <c r="B29" s="621">
        <f>F4</f>
        <v>0</v>
      </c>
      <c r="C29" s="621">
        <v>0</v>
      </c>
      <c r="D29" s="621">
        <v>0</v>
      </c>
      <c r="E29" s="621">
        <f>SUM(B29:D29)</f>
        <v>0</v>
      </c>
      <c r="F29" s="281"/>
      <c r="G29" s="281"/>
      <c r="H29" s="281"/>
      <c r="I29" s="494"/>
      <c r="V29"/>
    </row>
    <row r="30" spans="1:22">
      <c r="A30" s="624" t="str">
        <f>CONCATENATE("9. ", A5)</f>
        <v xml:space="preserve">9. </v>
      </c>
      <c r="B30" s="621">
        <f>F5</f>
        <v>0</v>
      </c>
      <c r="C30" s="621">
        <v>0</v>
      </c>
      <c r="D30" s="621">
        <v>0</v>
      </c>
      <c r="E30" s="621">
        <f>SUM(B30:D30)</f>
        <v>0</v>
      </c>
      <c r="F30" s="281"/>
      <c r="G30" s="281"/>
      <c r="H30" s="281"/>
      <c r="I30" s="494"/>
      <c r="V30"/>
    </row>
    <row r="31" spans="1:22">
      <c r="A31" s="624" t="str">
        <f>CONCATENATE("10. ", A6)</f>
        <v xml:space="preserve">10. </v>
      </c>
      <c r="B31" s="621">
        <f>F6</f>
        <v>0</v>
      </c>
      <c r="C31" s="621">
        <v>0</v>
      </c>
      <c r="D31" s="621">
        <v>0</v>
      </c>
      <c r="E31" s="621">
        <f>SUM(B31:D31)</f>
        <v>0</v>
      </c>
      <c r="F31" s="281"/>
      <c r="G31" s="281"/>
      <c r="H31" s="281"/>
      <c r="I31" s="494"/>
      <c r="V31"/>
    </row>
    <row r="32" spans="1:22">
      <c r="A32" s="624" t="str">
        <f>CONCATENATE("11. ", A7)</f>
        <v xml:space="preserve">11. </v>
      </c>
      <c r="B32" s="621">
        <f>F7</f>
        <v>0</v>
      </c>
      <c r="C32" s="621">
        <v>0</v>
      </c>
      <c r="D32" s="621">
        <v>0</v>
      </c>
      <c r="E32" s="621">
        <f>SUM(B32:D32)</f>
        <v>0</v>
      </c>
      <c r="F32" s="281"/>
      <c r="G32" s="281"/>
      <c r="H32" s="281"/>
      <c r="I32" s="494"/>
      <c r="V32"/>
    </row>
    <row r="33" spans="1:22">
      <c r="A33" s="625" t="s">
        <v>1162</v>
      </c>
      <c r="B33" s="614">
        <f>SUM(B30:B32)</f>
        <v>0</v>
      </c>
      <c r="C33" s="614">
        <f>SUM(C30:C32)</f>
        <v>0</v>
      </c>
      <c r="D33" s="614">
        <f>SUM(D30:D32)</f>
        <v>0</v>
      </c>
      <c r="E33" s="613">
        <f>SUM(B33:D33)</f>
        <v>0</v>
      </c>
      <c r="F33" s="281"/>
      <c r="G33" s="281"/>
      <c r="H33" s="281"/>
      <c r="I33" s="494"/>
      <c r="V33"/>
    </row>
    <row r="34" spans="1:22">
      <c r="A34" s="281"/>
      <c r="B34" s="616"/>
      <c r="C34" s="615"/>
      <c r="D34" s="615"/>
      <c r="E34" s="615"/>
      <c r="F34" s="281"/>
      <c r="G34" s="281"/>
      <c r="H34" s="281"/>
      <c r="I34" s="494"/>
      <c r="V34"/>
    </row>
    <row r="35" spans="1:22">
      <c r="A35" s="1457" t="s">
        <v>1163</v>
      </c>
      <c r="B35" s="1457"/>
      <c r="C35" s="1457"/>
      <c r="D35" s="1457"/>
      <c r="E35" s="1457"/>
      <c r="F35" s="1457"/>
      <c r="G35" s="281"/>
      <c r="H35" s="281"/>
      <c r="I35" s="281"/>
    </row>
    <row r="36" spans="1:22">
      <c r="A36" s="618"/>
      <c r="B36" s="618" t="s">
        <v>1164</v>
      </c>
      <c r="C36" s="612" t="s">
        <v>1165</v>
      </c>
      <c r="D36" s="612" t="s">
        <v>1166</v>
      </c>
      <c r="E36" s="612" t="s">
        <v>1167</v>
      </c>
      <c r="F36" s="612" t="s">
        <v>1168</v>
      </c>
      <c r="G36" s="281"/>
      <c r="H36" s="281"/>
      <c r="I36" s="281"/>
    </row>
    <row r="37" spans="1:22">
      <c r="A37" s="618" t="s">
        <v>1169</v>
      </c>
      <c r="B37" s="614">
        <f>SUM(C37:F37)</f>
        <v>0</v>
      </c>
      <c r="C37" s="613">
        <f>ROUND('DetailedBudget---TXST'!O251/4,0)</f>
        <v>0</v>
      </c>
      <c r="D37" s="613">
        <f>C37</f>
        <v>0</v>
      </c>
      <c r="E37" s="613">
        <f>D37</f>
        <v>0</v>
      </c>
      <c r="F37" s="613">
        <f>'DetailedBudget---TXST'!O251-'G.G Non-Construction'!C37-D37-E37</f>
        <v>0</v>
      </c>
      <c r="G37" s="281"/>
      <c r="H37" s="281"/>
      <c r="I37" s="281"/>
    </row>
    <row r="38" spans="1:22">
      <c r="A38" s="618" t="s">
        <v>1170</v>
      </c>
      <c r="B38" s="614">
        <f>SUM(C38:F38)</f>
        <v>0</v>
      </c>
      <c r="C38" s="613">
        <v>0</v>
      </c>
      <c r="D38" s="613">
        <f>C38</f>
        <v>0</v>
      </c>
      <c r="E38" s="613">
        <f>D38</f>
        <v>0</v>
      </c>
      <c r="F38" s="613">
        <v>0</v>
      </c>
      <c r="G38" s="281"/>
      <c r="H38" s="281"/>
      <c r="I38" s="281"/>
    </row>
    <row r="39" spans="1:22">
      <c r="A39" s="618" t="s">
        <v>1171</v>
      </c>
      <c r="B39" s="614">
        <f>SUM(B37:B38)</f>
        <v>0</v>
      </c>
      <c r="C39" s="614">
        <f>SUM(C37:C38)</f>
        <v>0</v>
      </c>
      <c r="D39" s="614">
        <f>SUM(D37:D38)</f>
        <v>0</v>
      </c>
      <c r="E39" s="614">
        <f>SUM(E37:E38)</f>
        <v>0</v>
      </c>
      <c r="F39" s="614">
        <f>SUM(F37:F38)</f>
        <v>0</v>
      </c>
      <c r="G39" s="281"/>
      <c r="H39" s="281"/>
      <c r="I39" s="281"/>
    </row>
    <row r="40" spans="1:22">
      <c r="A40" s="281"/>
      <c r="B40" s="281"/>
      <c r="C40" s="611"/>
      <c r="D40" s="611"/>
      <c r="E40" s="611"/>
      <c r="F40" s="611"/>
      <c r="G40" s="281"/>
      <c r="H40" s="281"/>
      <c r="I40" s="281"/>
    </row>
    <row r="41" spans="1:22">
      <c r="A41" s="1457" t="s">
        <v>1172</v>
      </c>
      <c r="B41" s="1457"/>
      <c r="C41" s="1457"/>
      <c r="D41" s="1457"/>
      <c r="E41" s="1457"/>
      <c r="F41" s="1457"/>
      <c r="G41" s="281"/>
      <c r="H41" s="281"/>
      <c r="I41" s="281"/>
    </row>
    <row r="42" spans="1:22">
      <c r="A42" s="618"/>
      <c r="B42" s="618" t="s">
        <v>1157</v>
      </c>
      <c r="C42" s="1458" t="s">
        <v>1173</v>
      </c>
      <c r="D42" s="1459"/>
      <c r="E42" s="1459"/>
      <c r="F42" s="1459"/>
      <c r="G42" s="281"/>
      <c r="H42" s="281"/>
      <c r="I42" s="281"/>
    </row>
    <row r="43" spans="1:22">
      <c r="A43" s="622" t="s">
        <v>1174</v>
      </c>
      <c r="B43" s="618" t="str">
        <f>A4</f>
        <v xml:space="preserve"> </v>
      </c>
      <c r="C43" s="618" t="s">
        <v>1175</v>
      </c>
      <c r="D43" s="612" t="s">
        <v>1176</v>
      </c>
      <c r="E43" s="612" t="s">
        <v>1177</v>
      </c>
      <c r="F43" s="612" t="s">
        <v>1178</v>
      </c>
      <c r="G43" s="281"/>
      <c r="H43" s="281"/>
      <c r="I43" s="281"/>
    </row>
    <row r="44" spans="1:22">
      <c r="A44" s="622" t="s">
        <v>1179</v>
      </c>
      <c r="B44" s="618">
        <f>A5</f>
        <v>0</v>
      </c>
      <c r="C44" s="621">
        <f>'DetailedBudget---TXST'!T251</f>
        <v>0</v>
      </c>
      <c r="D44" s="621">
        <f>'DetailedBudget---TXST'!Y251</f>
        <v>0</v>
      </c>
      <c r="E44" s="621">
        <f>'DetailedBudget---TXST'!AD251</f>
        <v>0</v>
      </c>
      <c r="F44" s="621">
        <f>'DetailedBudget---TXST'!AI251</f>
        <v>0</v>
      </c>
      <c r="G44" s="281"/>
      <c r="H44" s="281"/>
      <c r="I44" s="281"/>
    </row>
    <row r="45" spans="1:22">
      <c r="A45" s="622" t="s">
        <v>1180</v>
      </c>
      <c r="B45" s="618">
        <f>A6</f>
        <v>0</v>
      </c>
      <c r="C45" s="621"/>
      <c r="D45" s="621"/>
      <c r="E45" s="621"/>
      <c r="F45" s="621"/>
      <c r="G45" s="281"/>
      <c r="H45" s="281"/>
      <c r="I45" s="281"/>
    </row>
    <row r="46" spans="1:22">
      <c r="A46" s="622" t="s">
        <v>1181</v>
      </c>
      <c r="B46" s="618">
        <f>A7</f>
        <v>0</v>
      </c>
      <c r="C46" s="621"/>
      <c r="D46" s="621"/>
      <c r="E46" s="621"/>
      <c r="F46" s="621"/>
      <c r="G46" s="281"/>
      <c r="H46" s="281"/>
      <c r="I46" s="281"/>
    </row>
    <row r="47" spans="1:22">
      <c r="A47" s="618" t="s">
        <v>1182</v>
      </c>
      <c r="B47" s="618"/>
      <c r="C47" s="621"/>
      <c r="D47" s="621"/>
      <c r="E47" s="621"/>
      <c r="F47" s="621"/>
      <c r="G47" s="281"/>
      <c r="H47" s="281"/>
      <c r="I47" s="281"/>
    </row>
    <row r="48" spans="1:22">
      <c r="A48" s="281"/>
      <c r="B48" s="281"/>
      <c r="C48" s="611"/>
      <c r="D48" s="611"/>
      <c r="E48" s="611"/>
      <c r="F48" s="611"/>
      <c r="G48" s="281"/>
      <c r="H48" s="281"/>
      <c r="I48" s="281"/>
    </row>
    <row r="49" spans="1:9">
      <c r="A49" s="1457" t="s">
        <v>1183</v>
      </c>
      <c r="B49" s="1457"/>
      <c r="C49" s="611"/>
      <c r="D49" s="611"/>
      <c r="E49" s="611"/>
      <c r="F49" s="611"/>
      <c r="G49" s="281"/>
      <c r="H49" s="281"/>
      <c r="I49" s="281"/>
    </row>
    <row r="50" spans="1:9">
      <c r="A50" s="618" t="s">
        <v>1184</v>
      </c>
      <c r="B50" s="614">
        <f>'DetailedBudget---TXST'!AQ243</f>
        <v>0</v>
      </c>
      <c r="C50" s="611"/>
      <c r="D50" s="611"/>
      <c r="E50" s="611"/>
      <c r="F50" s="611"/>
      <c r="G50" s="281"/>
      <c r="H50" s="281"/>
      <c r="I50" s="281"/>
    </row>
    <row r="51" spans="1:9">
      <c r="A51" s="618" t="s">
        <v>1185</v>
      </c>
      <c r="B51" s="614">
        <f>'DetailedBudget---TXST'!AQ248</f>
        <v>0</v>
      </c>
      <c r="C51" s="611"/>
      <c r="D51" s="611"/>
      <c r="E51" s="611"/>
      <c r="F51" s="611"/>
      <c r="G51" s="281"/>
      <c r="H51" s="281"/>
      <c r="I51" s="281"/>
    </row>
    <row r="52" spans="1:9" ht="140.1" customHeight="1">
      <c r="A52" s="618" t="s">
        <v>1186</v>
      </c>
      <c r="B52" s="630" t="s">
        <v>1187</v>
      </c>
      <c r="C52" s="611"/>
      <c r="D52" s="611"/>
      <c r="E52" s="611"/>
      <c r="F52" s="611"/>
      <c r="G52" s="281"/>
      <c r="H52" s="281"/>
      <c r="I52" s="281"/>
    </row>
    <row r="53" spans="1:9">
      <c r="A53" s="281"/>
      <c r="B53" s="281"/>
      <c r="C53" s="611"/>
      <c r="D53" s="611"/>
      <c r="E53" s="611"/>
      <c r="F53" s="611"/>
      <c r="G53" s="281"/>
      <c r="H53" s="281"/>
      <c r="I53" s="281"/>
    </row>
    <row r="54" spans="1:9">
      <c r="A54" s="281"/>
      <c r="B54" s="281"/>
      <c r="C54" s="611"/>
      <c r="D54" s="611"/>
      <c r="E54" s="611"/>
      <c r="F54" s="611"/>
      <c r="G54" s="281"/>
      <c r="H54" s="281"/>
      <c r="I54" s="281"/>
    </row>
    <row r="55" spans="1:9">
      <c r="A55" s="281"/>
      <c r="B55" s="281"/>
      <c r="C55" s="611"/>
      <c r="D55" s="611"/>
      <c r="E55" s="611"/>
      <c r="F55" s="611"/>
      <c r="G55" s="281"/>
      <c r="H55" s="281"/>
      <c r="I55" s="281"/>
    </row>
    <row r="56" spans="1:9">
      <c r="A56" s="281"/>
      <c r="B56" s="281"/>
      <c r="C56" s="611"/>
      <c r="D56" s="611"/>
      <c r="E56" s="611"/>
      <c r="F56" s="611"/>
      <c r="G56" s="281"/>
      <c r="H56" s="281"/>
      <c r="I56" s="281"/>
    </row>
    <row r="57" spans="1:9">
      <c r="A57" s="281"/>
      <c r="B57" s="281"/>
      <c r="C57" s="611"/>
      <c r="D57" s="611"/>
      <c r="E57" s="611"/>
      <c r="F57" s="611"/>
      <c r="G57" s="281"/>
      <c r="H57" s="281"/>
      <c r="I57" s="281"/>
    </row>
    <row r="58" spans="1:9">
      <c r="A58" s="281"/>
      <c r="B58" s="281"/>
      <c r="C58" s="611"/>
      <c r="D58" s="611"/>
      <c r="E58" s="611"/>
      <c r="F58" s="611"/>
      <c r="G58" s="281"/>
      <c r="H58" s="281"/>
      <c r="I58" s="281"/>
    </row>
    <row r="59" spans="1:9">
      <c r="A59" s="281"/>
      <c r="B59" s="281"/>
      <c r="C59" s="611"/>
      <c r="D59" s="611"/>
      <c r="E59" s="611"/>
      <c r="F59" s="611"/>
      <c r="G59" s="281"/>
      <c r="H59" s="281"/>
      <c r="I59" s="281"/>
    </row>
    <row r="60" spans="1:9">
      <c r="A60" s="281"/>
      <c r="B60" s="281"/>
      <c r="C60" s="611"/>
      <c r="D60" s="611"/>
      <c r="E60" s="611"/>
      <c r="F60" s="611"/>
      <c r="G60" s="281"/>
      <c r="H60" s="281"/>
      <c r="I60" s="281"/>
    </row>
    <row r="61" spans="1:9">
      <c r="A61" s="281"/>
      <c r="B61" s="281"/>
      <c r="C61" s="611"/>
      <c r="D61" s="611"/>
      <c r="E61" s="611"/>
      <c r="F61" s="611"/>
      <c r="G61" s="281"/>
      <c r="H61" s="281"/>
      <c r="I61" s="281"/>
    </row>
    <row r="62" spans="1:9">
      <c r="A62" s="281"/>
      <c r="B62" s="281"/>
      <c r="C62" s="611"/>
      <c r="D62" s="611"/>
      <c r="E62" s="611"/>
      <c r="F62" s="611"/>
      <c r="G62" s="281"/>
      <c r="H62" s="281"/>
      <c r="I62" s="281"/>
    </row>
    <row r="63" spans="1:9">
      <c r="A63" s="281"/>
      <c r="B63" s="281"/>
      <c r="C63" s="611"/>
      <c r="D63" s="611"/>
      <c r="E63" s="611"/>
      <c r="F63" s="611"/>
      <c r="G63" s="281"/>
      <c r="H63" s="281"/>
      <c r="I63" s="281"/>
    </row>
    <row r="64" spans="1:9">
      <c r="A64" s="281"/>
      <c r="B64" s="281"/>
      <c r="C64" s="611"/>
      <c r="D64" s="611"/>
      <c r="E64" s="611"/>
      <c r="F64" s="611"/>
      <c r="G64" s="281"/>
      <c r="H64" s="281"/>
      <c r="I64" s="281"/>
    </row>
    <row r="65" spans="1:9">
      <c r="A65" s="281"/>
      <c r="B65" s="281"/>
      <c r="C65" s="611"/>
      <c r="D65" s="611"/>
      <c r="E65" s="611"/>
      <c r="F65" s="611"/>
      <c r="G65" s="281"/>
      <c r="H65" s="281"/>
      <c r="I65" s="281"/>
    </row>
    <row r="66" spans="1:9">
      <c r="A66" s="281"/>
      <c r="B66" s="281"/>
      <c r="C66" s="611"/>
      <c r="D66" s="611"/>
      <c r="E66" s="611"/>
      <c r="F66" s="611"/>
      <c r="G66" s="281"/>
      <c r="H66" s="281"/>
      <c r="I66" s="281"/>
    </row>
    <row r="67" spans="1:9">
      <c r="A67" s="281"/>
      <c r="B67" s="281"/>
      <c r="C67" s="611"/>
      <c r="D67" s="611"/>
      <c r="E67" s="611"/>
      <c r="F67" s="611"/>
      <c r="G67" s="281"/>
      <c r="H67" s="281"/>
      <c r="I67" s="281"/>
    </row>
    <row r="68" spans="1:9">
      <c r="A68" s="281"/>
      <c r="B68" s="281"/>
      <c r="C68" s="611"/>
      <c r="D68" s="611"/>
      <c r="E68" s="611"/>
      <c r="F68" s="611"/>
      <c r="G68" s="281"/>
      <c r="H68" s="281"/>
      <c r="I68" s="281"/>
    </row>
    <row r="69" spans="1:9">
      <c r="A69" s="281"/>
      <c r="B69" s="281"/>
      <c r="C69" s="611"/>
      <c r="D69" s="611"/>
      <c r="E69" s="611"/>
      <c r="F69" s="611"/>
      <c r="G69" s="281"/>
      <c r="H69" s="281"/>
      <c r="I69" s="281"/>
    </row>
  </sheetData>
  <mergeCells count="9">
    <mergeCell ref="A41:F41"/>
    <mergeCell ref="C42:F42"/>
    <mergeCell ref="A49:B49"/>
    <mergeCell ref="C2:D2"/>
    <mergeCell ref="E2:G2"/>
    <mergeCell ref="A10:A12"/>
    <mergeCell ref="B10:F10"/>
    <mergeCell ref="F11:F12"/>
    <mergeCell ref="A35:F3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8E09E-982B-4D2A-8884-606A0DB99352}">
  <sheetPr codeName="Sheet17"/>
  <dimension ref="A1:AG320"/>
  <sheetViews>
    <sheetView zoomScale="80" zoomScaleNormal="80" workbookViewId="0"/>
  </sheetViews>
  <sheetFormatPr defaultColWidth="9.140625" defaultRowHeight="15"/>
  <cols>
    <col min="1" max="1" width="9.140625" style="357"/>
    <col min="2" max="2" width="32.7109375" style="14" customWidth="1"/>
    <col min="3" max="3" width="40.7109375" style="14" customWidth="1"/>
    <col min="4" max="15" width="9.140625" style="336"/>
    <col min="16" max="16" width="1.7109375" style="14" customWidth="1"/>
    <col min="17" max="17" width="32.7109375" style="14" hidden="1" customWidth="1"/>
    <col min="18" max="18" width="40.7109375" style="14" hidden="1" customWidth="1"/>
    <col min="19" max="19" width="9.140625" style="336"/>
    <col min="20" max="20" width="12" style="336" hidden="1" customWidth="1"/>
    <col min="21" max="22" width="9.140625" style="336" hidden="1" customWidth="1"/>
    <col min="23" max="23" width="10.85546875" style="336" hidden="1" customWidth="1"/>
    <col min="24" max="24" width="15" style="336" bestFit="1" customWidth="1"/>
    <col min="25" max="25" width="9.7109375" style="336" bestFit="1" customWidth="1"/>
    <col min="26" max="16384" width="9.140625" style="14"/>
  </cols>
  <sheetData>
    <row r="1" spans="1:33" s="342" customFormat="1" ht="20.100000000000001" customHeight="1">
      <c r="A1" s="355"/>
      <c r="B1" s="341"/>
      <c r="C1" s="1472" t="s">
        <v>374</v>
      </c>
      <c r="D1" s="1472"/>
      <c r="E1" s="1472"/>
      <c r="F1" s="1472"/>
      <c r="G1" s="1472"/>
      <c r="H1" s="1472"/>
      <c r="I1" s="1472"/>
      <c r="J1" s="1472"/>
      <c r="K1" s="1472"/>
      <c r="L1" s="1472"/>
      <c r="M1" s="1472"/>
      <c r="N1" s="1472"/>
      <c r="O1" s="1472"/>
      <c r="Q1" s="1472" t="s">
        <v>375</v>
      </c>
      <c r="R1" s="1472"/>
      <c r="S1" s="1472"/>
      <c r="T1" s="1472"/>
      <c r="U1" s="1472"/>
      <c r="V1" s="1472"/>
      <c r="W1" s="1472"/>
      <c r="X1" s="1472"/>
      <c r="Y1" s="369">
        <f>ROUND(AVERAGE(Y2:AB320),4)</f>
        <v>0.14000000000000001</v>
      </c>
      <c r="AA1" s="485" t="s">
        <v>1057</v>
      </c>
      <c r="AG1" s="371"/>
    </row>
    <row r="2" spans="1:33" ht="20.100000000000001" customHeight="1">
      <c r="A2" s="1478" t="s">
        <v>331</v>
      </c>
      <c r="B2" s="1479"/>
      <c r="C2" s="1222" t="s">
        <v>333</v>
      </c>
      <c r="D2" s="337">
        <v>2022</v>
      </c>
      <c r="E2" s="1473" t="s">
        <v>335</v>
      </c>
      <c r="F2" s="1473" t="s">
        <v>336</v>
      </c>
      <c r="G2" s="337">
        <v>2023</v>
      </c>
      <c r="H2" s="1473" t="s">
        <v>338</v>
      </c>
      <c r="I2" s="1473" t="s">
        <v>339</v>
      </c>
      <c r="J2" s="1473" t="s">
        <v>340</v>
      </c>
      <c r="K2" s="1473" t="s">
        <v>341</v>
      </c>
      <c r="L2" s="1473" t="s">
        <v>342</v>
      </c>
      <c r="M2" s="1473" t="s">
        <v>343</v>
      </c>
      <c r="N2" s="1473" t="s">
        <v>344</v>
      </c>
      <c r="O2" s="1473" t="s">
        <v>345</v>
      </c>
      <c r="Q2" s="337" t="s">
        <v>331</v>
      </c>
      <c r="R2" s="1459" t="s">
        <v>333</v>
      </c>
      <c r="S2" s="1473" t="s">
        <v>376</v>
      </c>
      <c r="T2" s="1473" t="s">
        <v>384</v>
      </c>
      <c r="U2" s="1473" t="s">
        <v>377</v>
      </c>
      <c r="V2" s="1473" t="s">
        <v>378</v>
      </c>
      <c r="W2" s="337" t="s">
        <v>379</v>
      </c>
      <c r="X2" s="337" t="s">
        <v>381</v>
      </c>
    </row>
    <row r="3" spans="1:33" ht="20.100000000000001" customHeight="1">
      <c r="A3" s="1480" t="s">
        <v>965</v>
      </c>
      <c r="B3" s="1479"/>
      <c r="C3" s="1222"/>
      <c r="D3" s="337" t="s">
        <v>334</v>
      </c>
      <c r="E3" s="1473"/>
      <c r="F3" s="1473"/>
      <c r="G3" s="337" t="s">
        <v>337</v>
      </c>
      <c r="H3" s="1473"/>
      <c r="I3" s="1473"/>
      <c r="J3" s="1473"/>
      <c r="K3" s="1473"/>
      <c r="L3" s="1473"/>
      <c r="M3" s="1473"/>
      <c r="N3" s="1473"/>
      <c r="O3" s="1473"/>
      <c r="Q3" s="338" t="s">
        <v>332</v>
      </c>
      <c r="R3" s="1459"/>
      <c r="S3" s="1473"/>
      <c r="T3" s="1467"/>
      <c r="U3" s="1473"/>
      <c r="V3" s="1473"/>
      <c r="W3" s="337" t="s">
        <v>380</v>
      </c>
      <c r="X3" s="338" t="s">
        <v>382</v>
      </c>
    </row>
    <row r="4" spans="1:33" s="343" customFormat="1" ht="30" customHeight="1">
      <c r="A4" s="356"/>
      <c r="B4" s="370" t="str">
        <f>_xlfn.CONCAT("Standard Rate (",Y1,")")</f>
        <v>Standard Rate (0.14)</v>
      </c>
      <c r="C4" s="344" t="s">
        <v>371</v>
      </c>
      <c r="D4" s="1481">
        <v>98</v>
      </c>
      <c r="E4" s="1243"/>
      <c r="F4" s="1243"/>
      <c r="G4" s="1243"/>
      <c r="H4" s="1243"/>
      <c r="I4" s="1243"/>
      <c r="J4" s="1243"/>
      <c r="K4" s="1243"/>
      <c r="L4" s="1243"/>
      <c r="M4" s="1243"/>
      <c r="N4" s="1243"/>
      <c r="O4" s="1479"/>
      <c r="Q4" s="361" t="s">
        <v>370</v>
      </c>
      <c r="R4" s="362" t="s">
        <v>371</v>
      </c>
      <c r="S4" s="364">
        <v>59</v>
      </c>
      <c r="T4" s="364">
        <v>13</v>
      </c>
      <c r="U4" s="364">
        <v>15</v>
      </c>
      <c r="V4" s="364">
        <v>26</v>
      </c>
      <c r="W4" s="364">
        <v>5</v>
      </c>
      <c r="X4" s="364">
        <v>44.25</v>
      </c>
      <c r="Y4" s="367"/>
    </row>
    <row r="5" spans="1:33" ht="39.950000000000003" customHeight="1">
      <c r="A5" s="1487" t="s">
        <v>393</v>
      </c>
      <c r="B5" s="348" t="s">
        <v>966</v>
      </c>
      <c r="C5" s="360" t="s">
        <v>347</v>
      </c>
      <c r="D5" s="1482">
        <v>167</v>
      </c>
      <c r="E5" s="1483"/>
      <c r="F5" s="1483"/>
      <c r="G5" s="1483"/>
      <c r="H5" s="1483"/>
      <c r="I5" s="1483"/>
      <c r="J5" s="1483"/>
      <c r="K5" s="1483"/>
      <c r="L5" s="1483"/>
      <c r="M5" s="1483"/>
      <c r="N5" s="1483"/>
      <c r="O5" s="1484"/>
      <c r="Q5" s="335" t="s">
        <v>346</v>
      </c>
      <c r="R5" s="335" t="s">
        <v>347</v>
      </c>
      <c r="S5" s="365">
        <v>64</v>
      </c>
      <c r="T5" s="365">
        <v>14</v>
      </c>
      <c r="U5" s="365">
        <v>16</v>
      </c>
      <c r="V5" s="365">
        <v>29</v>
      </c>
      <c r="W5" s="365">
        <v>5</v>
      </c>
      <c r="X5" s="365">
        <v>48</v>
      </c>
      <c r="Y5" s="372">
        <v>0.15</v>
      </c>
      <c r="Z5" s="372">
        <v>0.15</v>
      </c>
      <c r="AA5" s="372">
        <v>0.13</v>
      </c>
      <c r="AC5" s="368"/>
    </row>
    <row r="6" spans="1:33" ht="20.100000000000001" customHeight="1">
      <c r="A6" s="1488"/>
      <c r="B6" s="335" t="s">
        <v>967</v>
      </c>
      <c r="C6" s="335" t="s">
        <v>349</v>
      </c>
      <c r="D6" s="339">
        <v>158</v>
      </c>
      <c r="E6" s="1466">
        <v>140</v>
      </c>
      <c r="F6" s="1467"/>
      <c r="G6" s="1467"/>
      <c r="H6" s="1464">
        <v>161</v>
      </c>
      <c r="I6" s="1465"/>
      <c r="J6" s="1465"/>
      <c r="K6" s="1465"/>
      <c r="L6" s="1465"/>
      <c r="M6" s="1466">
        <v>131</v>
      </c>
      <c r="N6" s="1467"/>
      <c r="O6" s="339">
        <v>158</v>
      </c>
      <c r="Q6" s="335" t="s">
        <v>348</v>
      </c>
      <c r="R6" s="335" t="s">
        <v>349</v>
      </c>
      <c r="S6" s="365">
        <v>64</v>
      </c>
      <c r="T6" s="365">
        <v>14</v>
      </c>
      <c r="U6" s="365">
        <v>16</v>
      </c>
      <c r="V6" s="365">
        <v>29</v>
      </c>
      <c r="W6" s="365">
        <v>5</v>
      </c>
      <c r="X6" s="365">
        <v>48</v>
      </c>
      <c r="Y6" s="372">
        <v>0.17</v>
      </c>
    </row>
    <row r="7" spans="1:33" ht="20.100000000000001" customHeight="1">
      <c r="A7" s="1488"/>
      <c r="B7" s="335" t="s">
        <v>968</v>
      </c>
      <c r="C7" s="335" t="s">
        <v>351</v>
      </c>
      <c r="D7" s="1464">
        <v>136</v>
      </c>
      <c r="E7" s="1465"/>
      <c r="F7" s="1465"/>
      <c r="G7" s="1465"/>
      <c r="H7" s="1465"/>
      <c r="I7" s="1465"/>
      <c r="J7" s="1465"/>
      <c r="K7" s="1465"/>
      <c r="L7" s="1465"/>
      <c r="M7" s="1465"/>
      <c r="N7" s="1465"/>
      <c r="O7" s="1465"/>
      <c r="Q7" s="335" t="s">
        <v>350</v>
      </c>
      <c r="R7" s="335" t="s">
        <v>351</v>
      </c>
      <c r="S7" s="365">
        <v>64</v>
      </c>
      <c r="T7" s="365">
        <v>14</v>
      </c>
      <c r="U7" s="365">
        <v>16</v>
      </c>
      <c r="V7" s="365">
        <v>29</v>
      </c>
      <c r="W7" s="365">
        <v>5</v>
      </c>
      <c r="X7" s="365">
        <v>48</v>
      </c>
      <c r="Y7" s="372">
        <v>0.13</v>
      </c>
    </row>
    <row r="8" spans="1:33" ht="20.100000000000001" customHeight="1">
      <c r="A8" s="1488"/>
      <c r="B8" s="335" t="s">
        <v>969</v>
      </c>
      <c r="C8" s="335" t="s">
        <v>353</v>
      </c>
      <c r="D8" s="1464">
        <v>104</v>
      </c>
      <c r="E8" s="1465"/>
      <c r="F8" s="1465"/>
      <c r="G8" s="1465"/>
      <c r="H8" s="1465"/>
      <c r="I8" s="1465"/>
      <c r="J8" s="1465"/>
      <c r="K8" s="1465"/>
      <c r="L8" s="1465"/>
      <c r="M8" s="1465"/>
      <c r="N8" s="1465"/>
      <c r="O8" s="1465"/>
      <c r="Q8" s="335" t="s">
        <v>352</v>
      </c>
      <c r="R8" s="335" t="s">
        <v>353</v>
      </c>
      <c r="S8" s="365">
        <v>64</v>
      </c>
      <c r="T8" s="365">
        <v>14</v>
      </c>
      <c r="U8" s="365">
        <v>16</v>
      </c>
      <c r="V8" s="365">
        <v>29</v>
      </c>
      <c r="W8" s="365">
        <v>5</v>
      </c>
      <c r="X8" s="365">
        <v>48</v>
      </c>
      <c r="Y8" s="372">
        <v>0.15</v>
      </c>
    </row>
    <row r="9" spans="1:33" ht="20.100000000000001" customHeight="1">
      <c r="A9" s="1488"/>
      <c r="B9" s="335" t="s">
        <v>970</v>
      </c>
      <c r="C9" s="335" t="s">
        <v>354</v>
      </c>
      <c r="D9" s="1464">
        <v>161</v>
      </c>
      <c r="E9" s="1465"/>
      <c r="F9" s="1466">
        <v>154</v>
      </c>
      <c r="G9" s="1467"/>
      <c r="H9" s="1467"/>
      <c r="I9" s="1467"/>
      <c r="J9" s="1467"/>
      <c r="K9" s="1467"/>
      <c r="L9" s="1467"/>
      <c r="M9" s="1467"/>
      <c r="N9" s="1467"/>
      <c r="O9" s="366">
        <v>161</v>
      </c>
      <c r="Q9" s="335" t="s">
        <v>354</v>
      </c>
      <c r="R9" s="335" t="s">
        <v>354</v>
      </c>
      <c r="S9" s="365">
        <v>69</v>
      </c>
      <c r="T9" s="365">
        <v>16</v>
      </c>
      <c r="U9" s="365">
        <v>17</v>
      </c>
      <c r="V9" s="365">
        <v>31</v>
      </c>
      <c r="W9" s="365">
        <v>5</v>
      </c>
      <c r="X9" s="365">
        <v>51.75</v>
      </c>
      <c r="Y9" s="372">
        <v>0.13</v>
      </c>
    </row>
    <row r="10" spans="1:33" ht="20.100000000000001" customHeight="1">
      <c r="A10" s="1488"/>
      <c r="B10" s="335" t="s">
        <v>971</v>
      </c>
      <c r="C10" s="335" t="s">
        <v>355</v>
      </c>
      <c r="D10" s="1466">
        <v>99</v>
      </c>
      <c r="E10" s="1467"/>
      <c r="F10" s="1467"/>
      <c r="G10" s="1467"/>
      <c r="H10" s="1467"/>
      <c r="I10" s="1467"/>
      <c r="J10" s="1467"/>
      <c r="K10" s="1467"/>
      <c r="L10" s="1464">
        <v>139</v>
      </c>
      <c r="M10" s="1465"/>
      <c r="N10" s="1466">
        <v>99</v>
      </c>
      <c r="O10" s="1467"/>
      <c r="Q10" s="335" t="s">
        <v>355</v>
      </c>
      <c r="R10" s="335" t="s">
        <v>355</v>
      </c>
      <c r="S10" s="365">
        <v>64</v>
      </c>
      <c r="T10" s="365">
        <v>14</v>
      </c>
      <c r="U10" s="365">
        <v>16</v>
      </c>
      <c r="V10" s="365">
        <v>29</v>
      </c>
      <c r="W10" s="365">
        <v>5</v>
      </c>
      <c r="X10" s="365">
        <v>48</v>
      </c>
      <c r="Y10" s="372">
        <v>0.15</v>
      </c>
    </row>
    <row r="11" spans="1:33" ht="20.100000000000001" customHeight="1">
      <c r="A11" s="1488"/>
      <c r="B11" s="335" t="s">
        <v>972</v>
      </c>
      <c r="C11" s="335" t="s">
        <v>357</v>
      </c>
      <c r="D11" s="1464">
        <v>122</v>
      </c>
      <c r="E11" s="1465"/>
      <c r="F11" s="1465"/>
      <c r="G11" s="1465"/>
      <c r="H11" s="1465"/>
      <c r="I11" s="1465"/>
      <c r="J11" s="1465"/>
      <c r="K11" s="1465"/>
      <c r="L11" s="1465"/>
      <c r="M11" s="1465"/>
      <c r="N11" s="1465"/>
      <c r="O11" s="1465"/>
      <c r="Q11" s="335" t="s">
        <v>356</v>
      </c>
      <c r="R11" s="335" t="s">
        <v>357</v>
      </c>
      <c r="S11" s="365">
        <v>69</v>
      </c>
      <c r="T11" s="365">
        <v>16</v>
      </c>
      <c r="U11" s="365">
        <v>17</v>
      </c>
      <c r="V11" s="365">
        <v>31</v>
      </c>
      <c r="W11" s="365">
        <v>5</v>
      </c>
      <c r="X11" s="365">
        <v>51.75</v>
      </c>
      <c r="Y11" s="372">
        <v>0.13</v>
      </c>
    </row>
    <row r="12" spans="1:33" ht="20.100000000000001" customHeight="1">
      <c r="A12" s="1488"/>
      <c r="B12" s="335" t="s">
        <v>973</v>
      </c>
      <c r="C12" s="335" t="s">
        <v>359</v>
      </c>
      <c r="D12" s="1464">
        <v>183</v>
      </c>
      <c r="E12" s="1465"/>
      <c r="F12" s="1465"/>
      <c r="G12" s="1465"/>
      <c r="H12" s="1465"/>
      <c r="I12" s="1465"/>
      <c r="J12" s="1465"/>
      <c r="K12" s="1465"/>
      <c r="L12" s="1465"/>
      <c r="M12" s="1465"/>
      <c r="N12" s="1465"/>
      <c r="O12" s="1465"/>
      <c r="Q12" s="335" t="s">
        <v>358</v>
      </c>
      <c r="R12" s="335" t="s">
        <v>359</v>
      </c>
      <c r="S12" s="365">
        <v>64</v>
      </c>
      <c r="T12" s="365">
        <v>14</v>
      </c>
      <c r="U12" s="365">
        <v>16</v>
      </c>
      <c r="V12" s="365">
        <v>29</v>
      </c>
      <c r="W12" s="365">
        <v>5</v>
      </c>
      <c r="X12" s="365">
        <v>48</v>
      </c>
      <c r="Y12" s="372">
        <v>7.0000000000000007E-2</v>
      </c>
      <c r="Z12" s="372">
        <v>7.0000000000000007E-2</v>
      </c>
    </row>
    <row r="13" spans="1:33" ht="20.100000000000001" customHeight="1">
      <c r="A13" s="1488"/>
      <c r="B13" s="335" t="s">
        <v>975</v>
      </c>
      <c r="C13" s="335" t="s">
        <v>361</v>
      </c>
      <c r="D13" s="1464">
        <v>134</v>
      </c>
      <c r="E13" s="1465"/>
      <c r="F13" s="1465"/>
      <c r="G13" s="1465"/>
      <c r="H13" s="1465"/>
      <c r="I13" s="1465"/>
      <c r="J13" s="1465"/>
      <c r="K13" s="1465"/>
      <c r="L13" s="1465"/>
      <c r="M13" s="1465"/>
      <c r="N13" s="1465"/>
      <c r="O13" s="1465"/>
      <c r="Q13" s="335" t="s">
        <v>360</v>
      </c>
      <c r="R13" s="335" t="s">
        <v>361</v>
      </c>
      <c r="S13" s="365">
        <v>59</v>
      </c>
      <c r="T13" s="365">
        <v>13</v>
      </c>
      <c r="U13" s="365">
        <v>15</v>
      </c>
      <c r="V13" s="365">
        <v>26</v>
      </c>
      <c r="W13" s="365">
        <v>5</v>
      </c>
      <c r="X13" s="365">
        <v>44.25</v>
      </c>
      <c r="Y13" s="372">
        <v>0.13</v>
      </c>
    </row>
    <row r="14" spans="1:33" ht="20.100000000000001" customHeight="1">
      <c r="A14" s="1488"/>
      <c r="B14" s="335" t="s">
        <v>974</v>
      </c>
      <c r="C14" s="335" t="s">
        <v>363</v>
      </c>
      <c r="D14" s="1464">
        <v>122</v>
      </c>
      <c r="E14" s="1465"/>
      <c r="F14" s="1465"/>
      <c r="G14" s="1465"/>
      <c r="H14" s="1465"/>
      <c r="I14" s="1465"/>
      <c r="J14" s="1465"/>
      <c r="K14" s="1465"/>
      <c r="L14" s="1465"/>
      <c r="M14" s="1465"/>
      <c r="N14" s="1465"/>
      <c r="O14" s="1465"/>
      <c r="Q14" s="335" t="s">
        <v>362</v>
      </c>
      <c r="R14" s="335" t="s">
        <v>363</v>
      </c>
      <c r="S14" s="365">
        <v>64</v>
      </c>
      <c r="T14" s="365">
        <v>14</v>
      </c>
      <c r="U14" s="365">
        <v>16</v>
      </c>
      <c r="V14" s="365">
        <v>29</v>
      </c>
      <c r="W14" s="365">
        <v>5</v>
      </c>
      <c r="X14" s="365">
        <v>48</v>
      </c>
      <c r="Y14" s="372">
        <v>0.13</v>
      </c>
    </row>
    <row r="15" spans="1:33" ht="20.100000000000001" customHeight="1">
      <c r="A15" s="1488"/>
      <c r="B15" s="335" t="s">
        <v>976</v>
      </c>
      <c r="C15" s="335" t="s">
        <v>365</v>
      </c>
      <c r="D15" s="1464">
        <v>102</v>
      </c>
      <c r="E15" s="1465"/>
      <c r="F15" s="1465"/>
      <c r="G15" s="1465"/>
      <c r="H15" s="1465"/>
      <c r="I15" s="1465"/>
      <c r="J15" s="1465"/>
      <c r="K15" s="1465"/>
      <c r="L15" s="1465"/>
      <c r="M15" s="1465"/>
      <c r="N15" s="1465"/>
      <c r="O15" s="1465"/>
      <c r="Q15" s="335" t="s">
        <v>364</v>
      </c>
      <c r="R15" s="335" t="s">
        <v>365</v>
      </c>
      <c r="S15" s="365">
        <v>64</v>
      </c>
      <c r="T15" s="365">
        <v>14</v>
      </c>
      <c r="U15" s="365">
        <v>16</v>
      </c>
      <c r="V15" s="365">
        <v>29</v>
      </c>
      <c r="W15" s="365">
        <v>5</v>
      </c>
      <c r="X15" s="365">
        <v>48</v>
      </c>
      <c r="Y15" s="372">
        <v>0.17</v>
      </c>
    </row>
    <row r="16" spans="1:33" ht="20.100000000000001" customHeight="1">
      <c r="A16" s="1488"/>
      <c r="B16" s="335" t="s">
        <v>977</v>
      </c>
      <c r="C16" s="335" t="s">
        <v>367</v>
      </c>
      <c r="D16" s="1464">
        <v>124</v>
      </c>
      <c r="E16" s="1465"/>
      <c r="F16" s="1465"/>
      <c r="G16" s="1465"/>
      <c r="H16" s="1465"/>
      <c r="I16" s="1465"/>
      <c r="J16" s="1465"/>
      <c r="K16" s="1465"/>
      <c r="L16" s="1465"/>
      <c r="M16" s="1465"/>
      <c r="N16" s="1465"/>
      <c r="O16" s="1465"/>
      <c r="Q16" s="335" t="s">
        <v>366</v>
      </c>
      <c r="R16" s="335" t="s">
        <v>367</v>
      </c>
      <c r="S16" s="365">
        <v>64</v>
      </c>
      <c r="T16" s="365">
        <v>14</v>
      </c>
      <c r="U16" s="365">
        <v>16</v>
      </c>
      <c r="V16" s="365">
        <v>29</v>
      </c>
      <c r="W16" s="365">
        <v>5</v>
      </c>
      <c r="X16" s="365">
        <v>48</v>
      </c>
      <c r="Y16" s="372">
        <v>0.17</v>
      </c>
    </row>
    <row r="17" spans="1:27" ht="20.100000000000001" customHeight="1">
      <c r="A17" s="1488"/>
      <c r="B17" s="335" t="s">
        <v>978</v>
      </c>
      <c r="C17" s="335" t="s">
        <v>369</v>
      </c>
      <c r="D17" s="1466">
        <v>99</v>
      </c>
      <c r="E17" s="1467"/>
      <c r="F17" s="1467"/>
      <c r="G17" s="1467"/>
      <c r="H17" s="1467"/>
      <c r="I17" s="1464">
        <v>115</v>
      </c>
      <c r="J17" s="1465"/>
      <c r="K17" s="1465"/>
      <c r="L17" s="1465"/>
      <c r="M17" s="1465"/>
      <c r="N17" s="1466">
        <v>99</v>
      </c>
      <c r="O17" s="1467"/>
      <c r="Q17" s="335" t="s">
        <v>368</v>
      </c>
      <c r="R17" s="335" t="s">
        <v>369</v>
      </c>
      <c r="S17" s="365">
        <v>59</v>
      </c>
      <c r="T17" s="365">
        <v>13</v>
      </c>
      <c r="U17" s="365">
        <v>15</v>
      </c>
      <c r="V17" s="365">
        <v>26</v>
      </c>
      <c r="W17" s="365">
        <v>5</v>
      </c>
      <c r="X17" s="365">
        <v>44.25</v>
      </c>
      <c r="Y17" s="372">
        <v>0.17</v>
      </c>
    </row>
    <row r="18" spans="1:27" ht="20.100000000000001" customHeight="1">
      <c r="A18" s="1489"/>
      <c r="B18" s="335" t="s">
        <v>979</v>
      </c>
      <c r="C18" s="335" t="s">
        <v>373</v>
      </c>
      <c r="D18" s="1466">
        <v>107</v>
      </c>
      <c r="E18" s="1467"/>
      <c r="F18" s="1467"/>
      <c r="G18" s="1467"/>
      <c r="H18" s="1467"/>
      <c r="I18" s="1464">
        <v>123</v>
      </c>
      <c r="J18" s="1465"/>
      <c r="K18" s="1466">
        <v>107</v>
      </c>
      <c r="L18" s="1467"/>
      <c r="M18" s="1467"/>
      <c r="N18" s="1467"/>
      <c r="O18" s="1467"/>
      <c r="Q18" s="335" t="s">
        <v>372</v>
      </c>
      <c r="R18" s="335" t="s">
        <v>373</v>
      </c>
      <c r="S18" s="365">
        <v>64</v>
      </c>
      <c r="T18" s="365">
        <v>14</v>
      </c>
      <c r="U18" s="365">
        <v>16</v>
      </c>
      <c r="V18" s="365">
        <v>29</v>
      </c>
      <c r="W18" s="365">
        <v>5</v>
      </c>
      <c r="X18" s="365">
        <v>48</v>
      </c>
      <c r="Y18" s="372">
        <v>0.17</v>
      </c>
    </row>
    <row r="19" spans="1:27" ht="44.25">
      <c r="A19" s="359" t="s">
        <v>964</v>
      </c>
      <c r="B19" s="486" t="s">
        <v>1111</v>
      </c>
      <c r="C19" s="486" t="s">
        <v>385</v>
      </c>
      <c r="D19" s="488">
        <v>257</v>
      </c>
      <c r="E19" s="1468">
        <v>188</v>
      </c>
      <c r="F19" s="1469"/>
      <c r="G19" s="1469"/>
      <c r="H19" s="1469"/>
      <c r="I19" s="1470">
        <v>258</v>
      </c>
      <c r="J19" s="1471"/>
      <c r="K19" s="1471"/>
      <c r="L19" s="1471"/>
      <c r="M19" s="1468">
        <v>172</v>
      </c>
      <c r="N19" s="1469"/>
      <c r="O19" s="488">
        <v>257</v>
      </c>
      <c r="Q19" s="486" t="s">
        <v>383</v>
      </c>
      <c r="R19" s="486"/>
      <c r="S19" s="487">
        <v>79</v>
      </c>
      <c r="T19" s="487">
        <v>18</v>
      </c>
      <c r="U19" s="487">
        <v>20</v>
      </c>
      <c r="V19" s="487">
        <v>36</v>
      </c>
      <c r="W19" s="487">
        <v>5</v>
      </c>
      <c r="X19" s="487">
        <v>59.25</v>
      </c>
      <c r="Y19" s="372">
        <v>0.14949999999999999</v>
      </c>
    </row>
    <row r="20" spans="1:27" ht="50.1" customHeight="1">
      <c r="A20" s="1474" t="s">
        <v>399</v>
      </c>
      <c r="B20" s="335" t="s">
        <v>394</v>
      </c>
      <c r="C20" s="335" t="s">
        <v>395</v>
      </c>
      <c r="D20" s="1464">
        <v>113</v>
      </c>
      <c r="E20" s="1465"/>
      <c r="F20" s="1465"/>
      <c r="G20" s="1465"/>
      <c r="H20" s="1465"/>
      <c r="I20" s="1465"/>
      <c r="J20" s="1465"/>
      <c r="K20" s="1465"/>
      <c r="L20" s="1465"/>
      <c r="M20" s="1465"/>
      <c r="N20" s="1465"/>
      <c r="O20" s="1465"/>
      <c r="Q20" s="335" t="s">
        <v>394</v>
      </c>
      <c r="R20" s="335" t="s">
        <v>395</v>
      </c>
      <c r="S20" s="354">
        <v>69</v>
      </c>
      <c r="T20" s="354"/>
      <c r="U20" s="354"/>
      <c r="V20" s="354"/>
      <c r="W20" s="354"/>
      <c r="X20" s="354">
        <v>51.75</v>
      </c>
      <c r="Y20" s="372"/>
    </row>
    <row r="21" spans="1:27" ht="49.5" customHeight="1">
      <c r="A21" s="1474"/>
      <c r="B21" s="335" t="s">
        <v>396</v>
      </c>
      <c r="C21" s="335" t="s">
        <v>397</v>
      </c>
      <c r="D21" s="1466">
        <v>137</v>
      </c>
      <c r="E21" s="1467"/>
      <c r="F21" s="1467"/>
      <c r="G21" s="1467"/>
      <c r="H21" s="1467"/>
      <c r="I21" s="1466">
        <v>161</v>
      </c>
      <c r="J21" s="1467"/>
      <c r="K21" s="1467"/>
      <c r="L21" s="1464">
        <v>237</v>
      </c>
      <c r="M21" s="1465"/>
      <c r="N21" s="1466">
        <v>137</v>
      </c>
      <c r="O21" s="1467"/>
      <c r="Q21" s="335" t="s">
        <v>396</v>
      </c>
      <c r="R21" s="335" t="s">
        <v>397</v>
      </c>
      <c r="S21" s="354">
        <v>69</v>
      </c>
      <c r="T21" s="354"/>
      <c r="U21" s="354"/>
      <c r="V21" s="354"/>
      <c r="W21" s="354"/>
      <c r="X21" s="354">
        <v>51.75</v>
      </c>
      <c r="Y21" s="372"/>
    </row>
    <row r="22" spans="1:27" ht="50.1" customHeight="1">
      <c r="A22" s="1474"/>
      <c r="B22" s="335" t="s">
        <v>398</v>
      </c>
      <c r="C22" s="335" t="s">
        <v>398</v>
      </c>
      <c r="D22" s="1466">
        <v>100</v>
      </c>
      <c r="E22" s="1467"/>
      <c r="F22" s="1467"/>
      <c r="G22" s="1464">
        <v>114</v>
      </c>
      <c r="H22" s="1465"/>
      <c r="I22" s="1465"/>
      <c r="J22" s="1466">
        <v>100</v>
      </c>
      <c r="K22" s="1467"/>
      <c r="L22" s="1467"/>
      <c r="M22" s="1467"/>
      <c r="N22" s="1467"/>
      <c r="O22" s="1467"/>
      <c r="Q22" s="335" t="s">
        <v>398</v>
      </c>
      <c r="R22" s="335" t="s">
        <v>398</v>
      </c>
      <c r="S22" s="354">
        <v>59</v>
      </c>
      <c r="T22" s="354"/>
      <c r="U22" s="354"/>
      <c r="V22" s="354"/>
      <c r="W22" s="354"/>
      <c r="X22" s="354">
        <v>44.25</v>
      </c>
      <c r="Y22" s="372"/>
    </row>
    <row r="23" spans="1:27" ht="50.1" customHeight="1">
      <c r="A23" s="1475" t="s">
        <v>410</v>
      </c>
      <c r="B23" s="358" t="s">
        <v>400</v>
      </c>
      <c r="C23" s="358" t="s">
        <v>401</v>
      </c>
      <c r="D23" s="366">
        <v>138</v>
      </c>
      <c r="E23" s="1466">
        <v>103</v>
      </c>
      <c r="F23" s="1467"/>
      <c r="G23" s="1467"/>
      <c r="H23" s="1467"/>
      <c r="I23" s="1466">
        <v>127</v>
      </c>
      <c r="J23" s="1467"/>
      <c r="K23" s="1464">
        <v>138</v>
      </c>
      <c r="L23" s="1465"/>
      <c r="M23" s="1465"/>
      <c r="N23" s="1465"/>
      <c r="O23" s="1465"/>
      <c r="Q23" s="358" t="s">
        <v>400</v>
      </c>
      <c r="R23" s="358" t="s">
        <v>401</v>
      </c>
      <c r="S23" s="354">
        <v>74</v>
      </c>
      <c r="T23" s="354"/>
      <c r="U23" s="354"/>
      <c r="V23" s="354"/>
      <c r="W23" s="354"/>
      <c r="X23" s="354">
        <v>55.5</v>
      </c>
      <c r="Y23" s="372"/>
      <c r="Z23" s="372"/>
    </row>
    <row r="24" spans="1:27" ht="24.95" customHeight="1">
      <c r="A24" s="1476"/>
      <c r="B24" s="358" t="s">
        <v>402</v>
      </c>
      <c r="C24" s="358" t="s">
        <v>403</v>
      </c>
      <c r="D24" s="366">
        <v>134</v>
      </c>
      <c r="E24" s="1466">
        <v>115</v>
      </c>
      <c r="F24" s="1467"/>
      <c r="G24" s="1467"/>
      <c r="H24" s="1467"/>
      <c r="I24" s="1464">
        <v>134</v>
      </c>
      <c r="J24" s="1465"/>
      <c r="K24" s="1465"/>
      <c r="L24" s="1465"/>
      <c r="M24" s="1465"/>
      <c r="N24" s="1465"/>
      <c r="O24" s="1465"/>
      <c r="Q24" s="358" t="s">
        <v>402</v>
      </c>
      <c r="R24" s="358" t="s">
        <v>403</v>
      </c>
      <c r="S24" s="354">
        <v>64</v>
      </c>
      <c r="T24" s="354"/>
      <c r="U24" s="354"/>
      <c r="V24" s="354"/>
      <c r="W24" s="354"/>
      <c r="X24" s="354">
        <v>48</v>
      </c>
      <c r="Y24" s="372"/>
    </row>
    <row r="25" spans="1:27" ht="24.95" customHeight="1">
      <c r="A25" s="1476"/>
      <c r="B25" s="358" t="s">
        <v>404</v>
      </c>
      <c r="C25" s="358" t="s">
        <v>405</v>
      </c>
      <c r="D25" s="1466">
        <v>151</v>
      </c>
      <c r="E25" s="1467"/>
      <c r="F25" s="1467"/>
      <c r="G25" s="1467"/>
      <c r="H25" s="1464">
        <v>205</v>
      </c>
      <c r="I25" s="1465"/>
      <c r="J25" s="1466">
        <v>151</v>
      </c>
      <c r="K25" s="1467"/>
      <c r="L25" s="1466">
        <v>103</v>
      </c>
      <c r="M25" s="1467"/>
      <c r="N25" s="1467"/>
      <c r="O25" s="339">
        <v>151</v>
      </c>
      <c r="Q25" s="358" t="s">
        <v>404</v>
      </c>
      <c r="R25" s="358" t="s">
        <v>405</v>
      </c>
      <c r="S25" s="354">
        <v>69</v>
      </c>
      <c r="T25" s="354"/>
      <c r="U25" s="354"/>
      <c r="V25" s="354"/>
      <c r="W25" s="354"/>
      <c r="X25" s="354">
        <v>51.75</v>
      </c>
      <c r="Y25" s="372"/>
      <c r="Z25" s="372"/>
    </row>
    <row r="26" spans="1:27" ht="24.95" customHeight="1">
      <c r="A26" s="1476"/>
      <c r="B26" s="358" t="s">
        <v>406</v>
      </c>
      <c r="C26" s="358" t="s">
        <v>407</v>
      </c>
      <c r="D26" s="1464">
        <v>247</v>
      </c>
      <c r="E26" s="1465"/>
      <c r="F26" s="1465"/>
      <c r="G26" s="1466">
        <v>198</v>
      </c>
      <c r="H26" s="1467"/>
      <c r="I26" s="1466">
        <v>310</v>
      </c>
      <c r="J26" s="1467"/>
      <c r="K26" s="1466">
        <v>215</v>
      </c>
      <c r="L26" s="1467"/>
      <c r="M26" s="1467"/>
      <c r="N26" s="1467"/>
      <c r="O26" s="366">
        <v>247</v>
      </c>
      <c r="Q26" s="358" t="s">
        <v>406</v>
      </c>
      <c r="R26" s="358" t="s">
        <v>407</v>
      </c>
      <c r="S26" s="354">
        <v>79</v>
      </c>
      <c r="T26" s="354"/>
      <c r="U26" s="354"/>
      <c r="V26" s="354"/>
      <c r="W26" s="354"/>
      <c r="X26" s="354">
        <v>59.25</v>
      </c>
      <c r="Y26" s="372"/>
    </row>
    <row r="27" spans="1:27" ht="24.95" customHeight="1">
      <c r="A27" s="1477"/>
      <c r="B27" s="358" t="s">
        <v>408</v>
      </c>
      <c r="C27" s="358" t="s">
        <v>409</v>
      </c>
      <c r="D27" s="1466">
        <v>104</v>
      </c>
      <c r="E27" s="1467"/>
      <c r="F27" s="1467"/>
      <c r="G27" s="1464">
        <v>145</v>
      </c>
      <c r="H27" s="1465"/>
      <c r="I27" s="1465"/>
      <c r="J27" s="1466">
        <v>104</v>
      </c>
      <c r="K27" s="1467"/>
      <c r="L27" s="1467"/>
      <c r="M27" s="1467"/>
      <c r="N27" s="1467"/>
      <c r="O27" s="1467"/>
      <c r="Q27" s="358" t="s">
        <v>408</v>
      </c>
      <c r="R27" s="358" t="s">
        <v>409</v>
      </c>
      <c r="S27" s="354">
        <v>64</v>
      </c>
      <c r="T27" s="354"/>
      <c r="U27" s="354"/>
      <c r="V27" s="354"/>
      <c r="W27" s="354"/>
      <c r="X27" s="354">
        <v>48</v>
      </c>
      <c r="Y27" s="372"/>
    </row>
    <row r="28" spans="1:27" ht="149.25">
      <c r="A28" s="359" t="s">
        <v>411</v>
      </c>
      <c r="B28" s="358" t="s">
        <v>412</v>
      </c>
      <c r="C28" s="358" t="s">
        <v>413</v>
      </c>
      <c r="D28" s="1464">
        <v>103</v>
      </c>
      <c r="E28" s="1465"/>
      <c r="F28" s="1465"/>
      <c r="G28" s="1465"/>
      <c r="H28" s="1465"/>
      <c r="I28" s="1465"/>
      <c r="J28" s="1465"/>
      <c r="K28" s="1465"/>
      <c r="L28" s="1465"/>
      <c r="M28" s="1465"/>
      <c r="N28" s="1465"/>
      <c r="O28" s="1465"/>
      <c r="Q28" s="358" t="s">
        <v>412</v>
      </c>
      <c r="R28" s="358" t="s">
        <v>413</v>
      </c>
      <c r="S28" s="354">
        <v>64</v>
      </c>
      <c r="T28" s="354"/>
      <c r="U28" s="354"/>
      <c r="V28" s="354"/>
      <c r="W28" s="354"/>
      <c r="X28" s="354">
        <v>48</v>
      </c>
      <c r="Y28" s="372"/>
    </row>
    <row r="29" spans="1:27" ht="20.100000000000001" customHeight="1">
      <c r="A29" s="1475" t="s">
        <v>414</v>
      </c>
      <c r="B29" s="335" t="s">
        <v>415</v>
      </c>
      <c r="C29" s="335" t="s">
        <v>416</v>
      </c>
      <c r="D29" s="1490">
        <v>165</v>
      </c>
      <c r="E29" s="1491"/>
      <c r="F29" s="1491"/>
      <c r="G29" s="1491"/>
      <c r="H29" s="1491"/>
      <c r="I29" s="1491"/>
      <c r="J29" s="1491"/>
      <c r="K29" s="1491"/>
      <c r="L29" s="1491"/>
      <c r="M29" s="1491"/>
      <c r="N29" s="1491"/>
      <c r="O29" s="1492"/>
      <c r="Q29" s="335" t="s">
        <v>415</v>
      </c>
      <c r="R29" s="335" t="s">
        <v>416</v>
      </c>
      <c r="S29" s="339">
        <v>74</v>
      </c>
      <c r="T29" s="363">
        <v>17</v>
      </c>
      <c r="U29" s="363">
        <v>18</v>
      </c>
      <c r="V29" s="363">
        <v>34</v>
      </c>
      <c r="W29" s="363">
        <v>5</v>
      </c>
      <c r="X29" s="340">
        <v>55.5</v>
      </c>
      <c r="Y29" s="372"/>
      <c r="Z29" s="372"/>
      <c r="AA29" s="372"/>
    </row>
    <row r="30" spans="1:27" ht="20.100000000000001" customHeight="1">
      <c r="A30" s="1485"/>
      <c r="B30" s="335" t="s">
        <v>417</v>
      </c>
      <c r="C30" s="335" t="s">
        <v>418</v>
      </c>
      <c r="D30" s="1490">
        <v>123</v>
      </c>
      <c r="E30" s="1491"/>
      <c r="F30" s="1491"/>
      <c r="G30" s="1491"/>
      <c r="H30" s="1491"/>
      <c r="I30" s="1491"/>
      <c r="J30" s="1491"/>
      <c r="K30" s="1491"/>
      <c r="L30" s="1491"/>
      <c r="M30" s="1491"/>
      <c r="N30" s="1491"/>
      <c r="O30" s="1492"/>
      <c r="Q30" s="335" t="s">
        <v>417</v>
      </c>
      <c r="R30" s="335" t="s">
        <v>418</v>
      </c>
      <c r="S30" s="339">
        <v>64</v>
      </c>
      <c r="T30" s="363">
        <v>14</v>
      </c>
      <c r="U30" s="363">
        <v>16</v>
      </c>
      <c r="V30" s="363">
        <v>29</v>
      </c>
      <c r="W30" s="363">
        <v>5</v>
      </c>
      <c r="X30" s="340">
        <v>48</v>
      </c>
      <c r="Y30" s="372"/>
      <c r="Z30" s="372"/>
    </row>
    <row r="31" spans="1:27" ht="20.100000000000001" customHeight="1">
      <c r="A31" s="1485"/>
      <c r="B31" s="335" t="s">
        <v>419</v>
      </c>
      <c r="C31" s="335" t="s">
        <v>420</v>
      </c>
      <c r="D31" s="1490">
        <v>120</v>
      </c>
      <c r="E31" s="1491"/>
      <c r="F31" s="1491"/>
      <c r="G31" s="1491"/>
      <c r="H31" s="1491"/>
      <c r="I31" s="1491"/>
      <c r="J31" s="1491"/>
      <c r="K31" s="1491"/>
      <c r="L31" s="1491"/>
      <c r="M31" s="1491"/>
      <c r="N31" s="1491"/>
      <c r="O31" s="1492"/>
      <c r="Q31" s="335" t="s">
        <v>419</v>
      </c>
      <c r="R31" s="335" t="s">
        <v>420</v>
      </c>
      <c r="S31" s="339">
        <v>64</v>
      </c>
      <c r="T31" s="363">
        <v>14</v>
      </c>
      <c r="U31" s="363">
        <v>16</v>
      </c>
      <c r="V31" s="363">
        <v>29</v>
      </c>
      <c r="W31" s="363">
        <v>5</v>
      </c>
      <c r="X31" s="340">
        <v>48</v>
      </c>
      <c r="Y31" s="372"/>
      <c r="Z31" s="372"/>
      <c r="AA31" s="372"/>
    </row>
    <row r="32" spans="1:27" ht="20.100000000000001" customHeight="1">
      <c r="A32" s="1485"/>
      <c r="B32" s="335" t="s">
        <v>421</v>
      </c>
      <c r="C32" s="335" t="s">
        <v>422</v>
      </c>
      <c r="D32" s="366">
        <v>130</v>
      </c>
      <c r="E32" s="1493">
        <v>116</v>
      </c>
      <c r="F32" s="1243"/>
      <c r="G32" s="1479"/>
      <c r="H32" s="1490">
        <v>130</v>
      </c>
      <c r="I32" s="1491"/>
      <c r="J32" s="1491"/>
      <c r="K32" s="1491"/>
      <c r="L32" s="1491"/>
      <c r="M32" s="1491"/>
      <c r="N32" s="1491"/>
      <c r="O32" s="1492"/>
      <c r="Q32" s="335" t="s">
        <v>421</v>
      </c>
      <c r="R32" s="335" t="s">
        <v>422</v>
      </c>
      <c r="S32" s="339">
        <v>69</v>
      </c>
      <c r="T32" s="363">
        <v>16</v>
      </c>
      <c r="U32" s="363">
        <v>17</v>
      </c>
      <c r="V32" s="363">
        <v>31</v>
      </c>
      <c r="W32" s="363">
        <v>5</v>
      </c>
      <c r="X32" s="340">
        <v>51.75</v>
      </c>
      <c r="Y32" s="372"/>
    </row>
    <row r="33" spans="1:27" ht="20.100000000000001" customHeight="1">
      <c r="A33" s="1485"/>
      <c r="B33" s="335" t="s">
        <v>423</v>
      </c>
      <c r="C33" s="335" t="s">
        <v>424</v>
      </c>
      <c r="D33" s="1493">
        <v>118</v>
      </c>
      <c r="E33" s="1243"/>
      <c r="F33" s="1243"/>
      <c r="G33" s="1243"/>
      <c r="H33" s="1243"/>
      <c r="I33" s="1243"/>
      <c r="J33" s="1243"/>
      <c r="K33" s="1479"/>
      <c r="L33" s="1490">
        <v>169</v>
      </c>
      <c r="M33" s="1491"/>
      <c r="N33" s="1492"/>
      <c r="O33" s="339">
        <v>118</v>
      </c>
      <c r="Q33" s="335" t="s">
        <v>423</v>
      </c>
      <c r="R33" s="335" t="s">
        <v>424</v>
      </c>
      <c r="S33" s="339">
        <v>69</v>
      </c>
      <c r="T33" s="363">
        <v>16</v>
      </c>
      <c r="U33" s="363">
        <v>17</v>
      </c>
      <c r="V33" s="363">
        <v>31</v>
      </c>
      <c r="W33" s="363">
        <v>5</v>
      </c>
      <c r="X33" s="340">
        <v>51.75</v>
      </c>
      <c r="Y33" s="372"/>
      <c r="Z33" s="372"/>
      <c r="AA33" s="372"/>
    </row>
    <row r="34" spans="1:27" ht="20.100000000000001" customHeight="1">
      <c r="A34" s="1485"/>
      <c r="B34" s="335" t="s">
        <v>425</v>
      </c>
      <c r="C34" s="335" t="s">
        <v>425</v>
      </c>
      <c r="D34" s="1490">
        <v>113</v>
      </c>
      <c r="E34" s="1491"/>
      <c r="F34" s="1491"/>
      <c r="G34" s="1491"/>
      <c r="H34" s="1491"/>
      <c r="I34" s="1491"/>
      <c r="J34" s="1491"/>
      <c r="K34" s="1491"/>
      <c r="L34" s="1491"/>
      <c r="M34" s="1491"/>
      <c r="N34" s="1491"/>
      <c r="O34" s="1492"/>
      <c r="Q34" s="335" t="s">
        <v>425</v>
      </c>
      <c r="R34" s="335" t="s">
        <v>425</v>
      </c>
      <c r="S34" s="339">
        <v>69</v>
      </c>
      <c r="T34" s="363">
        <v>16</v>
      </c>
      <c r="U34" s="363">
        <v>17</v>
      </c>
      <c r="V34" s="363">
        <v>31</v>
      </c>
      <c r="W34" s="363">
        <v>5</v>
      </c>
      <c r="X34" s="340">
        <v>51.75</v>
      </c>
      <c r="Y34" s="372"/>
    </row>
    <row r="35" spans="1:27" ht="30">
      <c r="A35" s="1485"/>
      <c r="B35" s="335" t="s">
        <v>1112</v>
      </c>
      <c r="C35" s="335" t="s">
        <v>427</v>
      </c>
      <c r="D35" s="366">
        <v>182</v>
      </c>
      <c r="E35" s="1494">
        <v>168</v>
      </c>
      <c r="F35" s="1495"/>
      <c r="G35" s="1490">
        <v>182</v>
      </c>
      <c r="H35" s="1491"/>
      <c r="I35" s="1491"/>
      <c r="J35" s="1491"/>
      <c r="K35" s="1491"/>
      <c r="L35" s="1491"/>
      <c r="M35" s="1491"/>
      <c r="N35" s="1491"/>
      <c r="O35" s="1492"/>
      <c r="Q35" s="335" t="s">
        <v>426</v>
      </c>
      <c r="R35" s="335" t="s">
        <v>427</v>
      </c>
      <c r="S35" s="339">
        <v>74</v>
      </c>
      <c r="T35" s="363">
        <v>17</v>
      </c>
      <c r="U35" s="363">
        <v>18</v>
      </c>
      <c r="V35" s="363">
        <v>34</v>
      </c>
      <c r="W35" s="363">
        <v>5</v>
      </c>
      <c r="X35" s="340">
        <v>55.5</v>
      </c>
      <c r="Y35" s="372">
        <v>0.14000000000000001</v>
      </c>
    </row>
    <row r="36" spans="1:27" ht="20.100000000000001" customHeight="1">
      <c r="A36" s="1485"/>
      <c r="B36" s="335" t="s">
        <v>428</v>
      </c>
      <c r="C36" s="335" t="s">
        <v>429</v>
      </c>
      <c r="D36" s="1493">
        <v>138</v>
      </c>
      <c r="E36" s="1479"/>
      <c r="F36" s="1490">
        <v>156</v>
      </c>
      <c r="G36" s="1491"/>
      <c r="H36" s="1491"/>
      <c r="I36" s="1491"/>
      <c r="J36" s="1491"/>
      <c r="K36" s="1491"/>
      <c r="L36" s="1492"/>
      <c r="M36" s="1493">
        <v>138</v>
      </c>
      <c r="N36" s="1243"/>
      <c r="O36" s="1479"/>
      <c r="Q36" s="335" t="s">
        <v>428</v>
      </c>
      <c r="R36" s="335" t="s">
        <v>429</v>
      </c>
      <c r="S36" s="339">
        <v>79</v>
      </c>
      <c r="T36" s="363">
        <v>18</v>
      </c>
      <c r="U36" s="363">
        <v>20</v>
      </c>
      <c r="V36" s="363">
        <v>36</v>
      </c>
      <c r="W36" s="363">
        <v>5</v>
      </c>
      <c r="X36" s="340">
        <v>59.25</v>
      </c>
      <c r="Y36" s="372"/>
    </row>
    <row r="37" spans="1:27" ht="20.100000000000001" customHeight="1">
      <c r="A37" s="1485"/>
      <c r="B37" s="335" t="s">
        <v>430</v>
      </c>
      <c r="C37" s="335" t="s">
        <v>431</v>
      </c>
      <c r="D37" s="366">
        <v>189</v>
      </c>
      <c r="E37" s="1493">
        <v>166</v>
      </c>
      <c r="F37" s="1243"/>
      <c r="G37" s="1243"/>
      <c r="H37" s="1243"/>
      <c r="I37" s="1243"/>
      <c r="J37" s="1243"/>
      <c r="K37" s="1479"/>
      <c r="L37" s="1490">
        <v>189</v>
      </c>
      <c r="M37" s="1491"/>
      <c r="N37" s="1491"/>
      <c r="O37" s="1492"/>
      <c r="Q37" s="335" t="s">
        <v>430</v>
      </c>
      <c r="R37" s="335" t="s">
        <v>431</v>
      </c>
      <c r="S37" s="339">
        <v>74</v>
      </c>
      <c r="T37" s="363">
        <v>17</v>
      </c>
      <c r="U37" s="363">
        <v>18</v>
      </c>
      <c r="V37" s="363">
        <v>34</v>
      </c>
      <c r="W37" s="363">
        <v>5</v>
      </c>
      <c r="X37" s="340">
        <v>55.5</v>
      </c>
      <c r="Y37" s="372"/>
      <c r="Z37" s="372"/>
      <c r="AA37" s="372"/>
    </row>
    <row r="38" spans="1:27" ht="20.100000000000001" customHeight="1">
      <c r="A38" s="1485"/>
      <c r="B38" s="335" t="s">
        <v>432</v>
      </c>
      <c r="C38" s="335" t="s">
        <v>432</v>
      </c>
      <c r="D38" s="1493">
        <v>166</v>
      </c>
      <c r="E38" s="1243"/>
      <c r="F38" s="1243"/>
      <c r="G38" s="1243"/>
      <c r="H38" s="1243"/>
      <c r="I38" s="1243"/>
      <c r="J38" s="1243"/>
      <c r="K38" s="1479"/>
      <c r="L38" s="1490">
        <v>240</v>
      </c>
      <c r="M38" s="1491"/>
      <c r="N38" s="1492"/>
      <c r="O38" s="339">
        <v>166</v>
      </c>
      <c r="Q38" s="335" t="s">
        <v>432</v>
      </c>
      <c r="R38" s="335" t="s">
        <v>432</v>
      </c>
      <c r="S38" s="339">
        <v>74</v>
      </c>
      <c r="T38" s="363">
        <v>17</v>
      </c>
      <c r="U38" s="363">
        <v>18</v>
      </c>
      <c r="V38" s="363">
        <v>34</v>
      </c>
      <c r="W38" s="363">
        <v>5</v>
      </c>
      <c r="X38" s="340">
        <v>55.5</v>
      </c>
      <c r="Y38" s="372"/>
    </row>
    <row r="39" spans="1:27" ht="20.100000000000001" customHeight="1">
      <c r="A39" s="1485"/>
      <c r="B39" s="335" t="s">
        <v>433</v>
      </c>
      <c r="C39" s="335" t="s">
        <v>433</v>
      </c>
      <c r="D39" s="1490">
        <v>231</v>
      </c>
      <c r="E39" s="1492"/>
      <c r="F39" s="1493">
        <v>189</v>
      </c>
      <c r="G39" s="1243"/>
      <c r="H39" s="1479"/>
      <c r="I39" s="1490">
        <v>231</v>
      </c>
      <c r="J39" s="1491"/>
      <c r="K39" s="1491"/>
      <c r="L39" s="1491"/>
      <c r="M39" s="1491"/>
      <c r="N39" s="1491"/>
      <c r="O39" s="1492"/>
      <c r="Q39" s="335" t="s">
        <v>433</v>
      </c>
      <c r="R39" s="335" t="s">
        <v>433</v>
      </c>
      <c r="S39" s="339">
        <v>79</v>
      </c>
      <c r="T39" s="363">
        <v>18</v>
      </c>
      <c r="U39" s="363">
        <v>20</v>
      </c>
      <c r="V39" s="363">
        <v>36</v>
      </c>
      <c r="W39" s="363">
        <v>5</v>
      </c>
      <c r="X39" s="340">
        <v>59.25</v>
      </c>
      <c r="Y39" s="372"/>
    </row>
    <row r="40" spans="1:27" ht="20.100000000000001" customHeight="1">
      <c r="A40" s="1485"/>
      <c r="B40" s="335" t="s">
        <v>434</v>
      </c>
      <c r="C40" s="335" t="s">
        <v>435</v>
      </c>
      <c r="D40" s="1493">
        <v>111</v>
      </c>
      <c r="E40" s="1243"/>
      <c r="F40" s="1243"/>
      <c r="G40" s="1243"/>
      <c r="H40" s="1243"/>
      <c r="I40" s="1243"/>
      <c r="J40" s="1479"/>
      <c r="K40" s="1490">
        <v>139</v>
      </c>
      <c r="L40" s="1491"/>
      <c r="M40" s="1491"/>
      <c r="N40" s="1491"/>
      <c r="O40" s="1492"/>
      <c r="Q40" s="335" t="s">
        <v>434</v>
      </c>
      <c r="R40" s="335" t="s">
        <v>435</v>
      </c>
      <c r="S40" s="339">
        <v>69</v>
      </c>
      <c r="T40" s="363">
        <v>16</v>
      </c>
      <c r="U40" s="363">
        <v>17</v>
      </c>
      <c r="V40" s="363">
        <v>31</v>
      </c>
      <c r="W40" s="363">
        <v>5</v>
      </c>
      <c r="X40" s="340">
        <v>51.75</v>
      </c>
      <c r="Y40" s="372"/>
    </row>
    <row r="41" spans="1:27" ht="20.100000000000001" customHeight="1">
      <c r="A41" s="1485"/>
      <c r="B41" s="335" t="s">
        <v>436</v>
      </c>
      <c r="C41" s="335" t="s">
        <v>437</v>
      </c>
      <c r="D41" s="1493">
        <v>189</v>
      </c>
      <c r="E41" s="1243"/>
      <c r="F41" s="1243"/>
      <c r="G41" s="1243"/>
      <c r="H41" s="1243"/>
      <c r="I41" s="1243"/>
      <c r="J41" s="1243"/>
      <c r="K41" s="1243"/>
      <c r="L41" s="1243"/>
      <c r="M41" s="1243"/>
      <c r="N41" s="1243"/>
      <c r="O41" s="1479"/>
      <c r="Q41" s="335" t="s">
        <v>436</v>
      </c>
      <c r="R41" s="335" t="s">
        <v>437</v>
      </c>
      <c r="S41" s="339">
        <v>74</v>
      </c>
      <c r="T41" s="363">
        <v>17</v>
      </c>
      <c r="U41" s="363">
        <v>18</v>
      </c>
      <c r="V41" s="363">
        <v>34</v>
      </c>
      <c r="W41" s="363">
        <v>5</v>
      </c>
      <c r="X41" s="340">
        <v>55.5</v>
      </c>
      <c r="Y41" s="372"/>
    </row>
    <row r="42" spans="1:27" ht="20.100000000000001" customHeight="1">
      <c r="A42" s="1485"/>
      <c r="B42" s="335" t="s">
        <v>438</v>
      </c>
      <c r="C42" s="335" t="s">
        <v>439</v>
      </c>
      <c r="D42" s="1493">
        <v>165</v>
      </c>
      <c r="E42" s="1243"/>
      <c r="F42" s="1243"/>
      <c r="G42" s="1243"/>
      <c r="H42" s="1243"/>
      <c r="I42" s="1243"/>
      <c r="J42" s="1479"/>
      <c r="K42" s="1493">
        <v>126</v>
      </c>
      <c r="L42" s="1243"/>
      <c r="M42" s="1243"/>
      <c r="N42" s="1243"/>
      <c r="O42" s="1479"/>
      <c r="Q42" s="335" t="s">
        <v>438</v>
      </c>
      <c r="R42" s="335" t="s">
        <v>439</v>
      </c>
      <c r="S42" s="339">
        <v>69</v>
      </c>
      <c r="T42" s="363">
        <v>16</v>
      </c>
      <c r="U42" s="363">
        <v>17</v>
      </c>
      <c r="V42" s="363">
        <v>31</v>
      </c>
      <c r="W42" s="363">
        <v>5</v>
      </c>
      <c r="X42" s="340">
        <v>51.75</v>
      </c>
      <c r="Y42" s="372"/>
    </row>
    <row r="43" spans="1:27" ht="20.100000000000001" customHeight="1">
      <c r="A43" s="1485"/>
      <c r="B43" s="335" t="s">
        <v>440</v>
      </c>
      <c r="C43" s="335" t="s">
        <v>441</v>
      </c>
      <c r="D43" s="1493">
        <v>133</v>
      </c>
      <c r="E43" s="1243"/>
      <c r="F43" s="1243"/>
      <c r="G43" s="1243"/>
      <c r="H43" s="1243"/>
      <c r="I43" s="1243"/>
      <c r="J43" s="1243"/>
      <c r="K43" s="1243"/>
      <c r="L43" s="1243"/>
      <c r="M43" s="1243"/>
      <c r="N43" s="1243"/>
      <c r="O43" s="1479"/>
      <c r="Q43" s="335" t="s">
        <v>440</v>
      </c>
      <c r="R43" s="335" t="s">
        <v>441</v>
      </c>
      <c r="S43" s="339">
        <v>79</v>
      </c>
      <c r="T43" s="363">
        <v>18</v>
      </c>
      <c r="U43" s="363">
        <v>20</v>
      </c>
      <c r="V43" s="363">
        <v>36</v>
      </c>
      <c r="W43" s="363">
        <v>5</v>
      </c>
      <c r="X43" s="340">
        <v>59.25</v>
      </c>
      <c r="Y43" s="372"/>
      <c r="Z43" s="372"/>
    </row>
    <row r="44" spans="1:27" ht="20.100000000000001" customHeight="1">
      <c r="A44" s="1485"/>
      <c r="B44" s="335" t="s">
        <v>442</v>
      </c>
      <c r="C44" s="335" t="s">
        <v>442</v>
      </c>
      <c r="D44" s="1493">
        <v>145</v>
      </c>
      <c r="E44" s="1243"/>
      <c r="F44" s="1243"/>
      <c r="G44" s="1243"/>
      <c r="H44" s="1243"/>
      <c r="I44" s="1243"/>
      <c r="J44" s="1243"/>
      <c r="K44" s="1243"/>
      <c r="L44" s="1243"/>
      <c r="M44" s="1243"/>
      <c r="N44" s="1243"/>
      <c r="O44" s="1479"/>
      <c r="Q44" s="335" t="s">
        <v>442</v>
      </c>
      <c r="R44" s="335" t="s">
        <v>442</v>
      </c>
      <c r="S44" s="339">
        <v>69</v>
      </c>
      <c r="T44" s="363">
        <v>16</v>
      </c>
      <c r="U44" s="363">
        <v>17</v>
      </c>
      <c r="V44" s="363">
        <v>31</v>
      </c>
      <c r="W44" s="363">
        <v>5</v>
      </c>
      <c r="X44" s="340">
        <v>51.75</v>
      </c>
      <c r="Y44" s="372"/>
    </row>
    <row r="45" spans="1:27" ht="20.100000000000001" customHeight="1">
      <c r="A45" s="1485"/>
      <c r="B45" s="335" t="s">
        <v>443</v>
      </c>
      <c r="C45" s="335" t="s">
        <v>443</v>
      </c>
      <c r="D45" s="1493">
        <v>161</v>
      </c>
      <c r="E45" s="1243"/>
      <c r="F45" s="1243"/>
      <c r="G45" s="1479"/>
      <c r="H45" s="1493">
        <v>181</v>
      </c>
      <c r="I45" s="1243"/>
      <c r="J45" s="1243"/>
      <c r="K45" s="1479"/>
      <c r="L45" s="1493">
        <v>186</v>
      </c>
      <c r="M45" s="1243"/>
      <c r="N45" s="1479"/>
      <c r="O45" s="339">
        <v>161</v>
      </c>
      <c r="Q45" s="335" t="s">
        <v>443</v>
      </c>
      <c r="R45" s="335" t="s">
        <v>443</v>
      </c>
      <c r="S45" s="339">
        <v>74</v>
      </c>
      <c r="T45" s="363">
        <v>17</v>
      </c>
      <c r="U45" s="363">
        <v>18</v>
      </c>
      <c r="V45" s="363">
        <v>34</v>
      </c>
      <c r="W45" s="363">
        <v>5</v>
      </c>
      <c r="X45" s="340">
        <v>55.5</v>
      </c>
      <c r="Y45" s="372"/>
    </row>
    <row r="46" spans="1:27" ht="20.100000000000001" customHeight="1">
      <c r="A46" s="1485"/>
      <c r="B46" s="335" t="s">
        <v>444</v>
      </c>
      <c r="C46" s="335" t="s">
        <v>444</v>
      </c>
      <c r="D46" s="1493">
        <v>288</v>
      </c>
      <c r="E46" s="1243"/>
      <c r="F46" s="1479"/>
      <c r="G46" s="1493">
        <v>333</v>
      </c>
      <c r="H46" s="1243"/>
      <c r="I46" s="1479"/>
      <c r="J46" s="1493">
        <v>270</v>
      </c>
      <c r="K46" s="1243"/>
      <c r="L46" s="1243"/>
      <c r="M46" s="1243"/>
      <c r="N46" s="1479"/>
      <c r="O46" s="339">
        <v>288</v>
      </c>
      <c r="Q46" s="335" t="s">
        <v>444</v>
      </c>
      <c r="R46" s="335" t="s">
        <v>444</v>
      </c>
      <c r="S46" s="339">
        <v>79</v>
      </c>
      <c r="T46" s="363">
        <v>18</v>
      </c>
      <c r="U46" s="363">
        <v>20</v>
      </c>
      <c r="V46" s="363">
        <v>36</v>
      </c>
      <c r="W46" s="363">
        <v>5</v>
      </c>
      <c r="X46" s="340">
        <v>59.25</v>
      </c>
      <c r="Y46" s="372"/>
    </row>
    <row r="47" spans="1:27" ht="20.100000000000001" customHeight="1">
      <c r="A47" s="1485"/>
      <c r="B47" s="335" t="s">
        <v>445</v>
      </c>
      <c r="C47" s="335" t="s">
        <v>445</v>
      </c>
      <c r="D47" s="1493">
        <v>149</v>
      </c>
      <c r="E47" s="1243"/>
      <c r="F47" s="1243"/>
      <c r="G47" s="1243"/>
      <c r="H47" s="1243"/>
      <c r="I47" s="1243"/>
      <c r="J47" s="1243"/>
      <c r="K47" s="1479"/>
      <c r="L47" s="1493">
        <v>191</v>
      </c>
      <c r="M47" s="1243"/>
      <c r="N47" s="1479"/>
      <c r="O47" s="339">
        <v>149</v>
      </c>
      <c r="Q47" s="335" t="s">
        <v>445</v>
      </c>
      <c r="R47" s="335" t="s">
        <v>445</v>
      </c>
      <c r="S47" s="339">
        <v>74</v>
      </c>
      <c r="T47" s="363">
        <v>17</v>
      </c>
      <c r="U47" s="363">
        <v>18</v>
      </c>
      <c r="V47" s="363">
        <v>34</v>
      </c>
      <c r="W47" s="363">
        <v>5</v>
      </c>
      <c r="X47" s="340">
        <v>55.5</v>
      </c>
      <c r="Y47" s="372"/>
    </row>
    <row r="48" spans="1:27" ht="39.950000000000003" customHeight="1">
      <c r="A48" s="1485"/>
      <c r="B48" s="335" t="s">
        <v>446</v>
      </c>
      <c r="C48" s="335" t="s">
        <v>447</v>
      </c>
      <c r="D48" s="1493">
        <v>222</v>
      </c>
      <c r="E48" s="1243"/>
      <c r="F48" s="1243"/>
      <c r="G48" s="1243"/>
      <c r="H48" s="1243"/>
      <c r="I48" s="1243"/>
      <c r="J48" s="1243"/>
      <c r="K48" s="1243"/>
      <c r="L48" s="1243"/>
      <c r="M48" s="1243"/>
      <c r="N48" s="1243"/>
      <c r="O48" s="1479"/>
      <c r="Q48" s="335" t="s">
        <v>446</v>
      </c>
      <c r="R48" s="335" t="s">
        <v>447</v>
      </c>
      <c r="S48" s="339">
        <v>74</v>
      </c>
      <c r="T48" s="363">
        <v>17</v>
      </c>
      <c r="U48" s="363">
        <v>18</v>
      </c>
      <c r="V48" s="363">
        <v>34</v>
      </c>
      <c r="W48" s="363">
        <v>5</v>
      </c>
      <c r="X48" s="340">
        <v>55.5</v>
      </c>
      <c r="Y48" s="372"/>
      <c r="Z48" s="372"/>
      <c r="AA48" s="372"/>
    </row>
    <row r="49" spans="1:27" ht="20.100000000000001" customHeight="1">
      <c r="A49" s="1485"/>
      <c r="B49" s="335" t="s">
        <v>448</v>
      </c>
      <c r="C49" s="335" t="s">
        <v>448</v>
      </c>
      <c r="D49" s="1493">
        <v>214</v>
      </c>
      <c r="E49" s="1243"/>
      <c r="F49" s="1243"/>
      <c r="G49" s="1243"/>
      <c r="H49" s="1243"/>
      <c r="I49" s="1243"/>
      <c r="J49" s="1243"/>
      <c r="K49" s="1243"/>
      <c r="L49" s="1479"/>
      <c r="M49" s="1493">
        <v>289</v>
      </c>
      <c r="N49" s="1479"/>
      <c r="O49" s="339">
        <v>214</v>
      </c>
      <c r="Q49" s="335" t="s">
        <v>448</v>
      </c>
      <c r="R49" s="335" t="s">
        <v>448</v>
      </c>
      <c r="S49" s="339">
        <v>74</v>
      </c>
      <c r="T49" s="363">
        <v>17</v>
      </c>
      <c r="U49" s="363">
        <v>18</v>
      </c>
      <c r="V49" s="363">
        <v>34</v>
      </c>
      <c r="W49" s="363">
        <v>5</v>
      </c>
      <c r="X49" s="340">
        <v>55.5</v>
      </c>
      <c r="Y49" s="372"/>
    </row>
    <row r="50" spans="1:27" ht="20.100000000000001" customHeight="1">
      <c r="A50" s="1485"/>
      <c r="B50" s="335" t="s">
        <v>449</v>
      </c>
      <c r="C50" s="335" t="s">
        <v>449</v>
      </c>
      <c r="D50" s="1493">
        <v>128</v>
      </c>
      <c r="E50" s="1243"/>
      <c r="F50" s="1243"/>
      <c r="G50" s="1243"/>
      <c r="H50" s="1243"/>
      <c r="I50" s="1243"/>
      <c r="J50" s="1243"/>
      <c r="K50" s="1479"/>
      <c r="L50" s="1493">
        <v>172</v>
      </c>
      <c r="M50" s="1243"/>
      <c r="N50" s="1479"/>
      <c r="O50" s="339">
        <v>128</v>
      </c>
      <c r="Q50" s="335" t="s">
        <v>449</v>
      </c>
      <c r="R50" s="335" t="s">
        <v>449</v>
      </c>
      <c r="S50" s="339">
        <v>69</v>
      </c>
      <c r="T50" s="363">
        <v>16</v>
      </c>
      <c r="U50" s="363">
        <v>17</v>
      </c>
      <c r="V50" s="363">
        <v>31</v>
      </c>
      <c r="W50" s="363">
        <v>5</v>
      </c>
      <c r="X50" s="340">
        <v>51.75</v>
      </c>
      <c r="Y50" s="372"/>
    </row>
    <row r="51" spans="1:27" ht="20.100000000000001" customHeight="1">
      <c r="A51" s="1485"/>
      <c r="B51" s="335" t="s">
        <v>450</v>
      </c>
      <c r="C51" s="335" t="s">
        <v>451</v>
      </c>
      <c r="D51" s="1493">
        <v>239</v>
      </c>
      <c r="E51" s="1243"/>
      <c r="F51" s="1243"/>
      <c r="G51" s="1243"/>
      <c r="H51" s="1243"/>
      <c r="I51" s="1243"/>
      <c r="J51" s="1243"/>
      <c r="K51" s="1479"/>
      <c r="L51" s="1493">
        <v>284</v>
      </c>
      <c r="M51" s="1243"/>
      <c r="N51" s="1479"/>
      <c r="O51" s="339">
        <v>239</v>
      </c>
      <c r="Q51" s="335" t="s">
        <v>450</v>
      </c>
      <c r="R51" s="335" t="s">
        <v>451</v>
      </c>
      <c r="S51" s="339">
        <v>79</v>
      </c>
      <c r="T51" s="363">
        <v>18</v>
      </c>
      <c r="U51" s="363">
        <v>20</v>
      </c>
      <c r="V51" s="363">
        <v>36</v>
      </c>
      <c r="W51" s="363">
        <v>5</v>
      </c>
      <c r="X51" s="340">
        <v>59.25</v>
      </c>
      <c r="Y51" s="372"/>
    </row>
    <row r="52" spans="1:27" ht="20.100000000000001" customHeight="1">
      <c r="A52" s="1485"/>
      <c r="B52" s="335" t="s">
        <v>452</v>
      </c>
      <c r="C52" s="335" t="s">
        <v>453</v>
      </c>
      <c r="D52" s="1493">
        <v>157</v>
      </c>
      <c r="E52" s="1243"/>
      <c r="F52" s="1243"/>
      <c r="G52" s="1243"/>
      <c r="H52" s="1243"/>
      <c r="I52" s="1243"/>
      <c r="J52" s="1243"/>
      <c r="K52" s="1243"/>
      <c r="L52" s="1243"/>
      <c r="M52" s="1243"/>
      <c r="N52" s="1243"/>
      <c r="O52" s="1479"/>
      <c r="Q52" s="335" t="s">
        <v>452</v>
      </c>
      <c r="R52" s="335" t="s">
        <v>453</v>
      </c>
      <c r="S52" s="339">
        <v>74</v>
      </c>
      <c r="T52" s="363">
        <v>17</v>
      </c>
      <c r="U52" s="363">
        <v>18</v>
      </c>
      <c r="V52" s="363">
        <v>34</v>
      </c>
      <c r="W52" s="363">
        <v>5</v>
      </c>
      <c r="X52" s="340">
        <v>55.5</v>
      </c>
      <c r="Y52" s="372"/>
    </row>
    <row r="53" spans="1:27" ht="20.100000000000001" customHeight="1">
      <c r="A53" s="1485"/>
      <c r="B53" s="335" t="s">
        <v>454</v>
      </c>
      <c r="C53" s="335" t="s">
        <v>455</v>
      </c>
      <c r="D53" s="1493">
        <v>148</v>
      </c>
      <c r="E53" s="1243"/>
      <c r="F53" s="1479"/>
      <c r="G53" s="1493">
        <v>121</v>
      </c>
      <c r="H53" s="1243"/>
      <c r="I53" s="1243"/>
      <c r="J53" s="1243"/>
      <c r="K53" s="1243"/>
      <c r="L53" s="1479"/>
      <c r="M53" s="1493">
        <v>148</v>
      </c>
      <c r="N53" s="1243"/>
      <c r="O53" s="1479"/>
      <c r="Q53" s="335" t="s">
        <v>454</v>
      </c>
      <c r="R53" s="335" t="s">
        <v>455</v>
      </c>
      <c r="S53" s="339">
        <v>74</v>
      </c>
      <c r="T53" s="363">
        <v>17</v>
      </c>
      <c r="U53" s="363">
        <v>18</v>
      </c>
      <c r="V53" s="363">
        <v>34</v>
      </c>
      <c r="W53" s="363">
        <v>5</v>
      </c>
      <c r="X53" s="340">
        <v>55.5</v>
      </c>
      <c r="Y53" s="372"/>
    </row>
    <row r="54" spans="1:27" ht="20.100000000000001" customHeight="1">
      <c r="A54" s="1485"/>
      <c r="B54" s="335" t="s">
        <v>456</v>
      </c>
      <c r="C54" s="335" t="s">
        <v>457</v>
      </c>
      <c r="D54" s="1493">
        <v>140</v>
      </c>
      <c r="E54" s="1243"/>
      <c r="F54" s="1243"/>
      <c r="G54" s="1243"/>
      <c r="H54" s="1243"/>
      <c r="I54" s="1243"/>
      <c r="J54" s="1243"/>
      <c r="K54" s="1243"/>
      <c r="L54" s="1243"/>
      <c r="M54" s="1243"/>
      <c r="N54" s="1243"/>
      <c r="O54" s="1479"/>
      <c r="Q54" s="335" t="s">
        <v>456</v>
      </c>
      <c r="R54" s="335" t="s">
        <v>457</v>
      </c>
      <c r="S54" s="339">
        <v>74</v>
      </c>
      <c r="T54" s="363">
        <v>17</v>
      </c>
      <c r="U54" s="363">
        <v>18</v>
      </c>
      <c r="V54" s="363">
        <v>34</v>
      </c>
      <c r="W54" s="363">
        <v>5</v>
      </c>
      <c r="X54" s="340">
        <v>55.5</v>
      </c>
      <c r="Y54" s="372"/>
    </row>
    <row r="55" spans="1:27" ht="20.100000000000001" customHeight="1">
      <c r="A55" s="1485"/>
      <c r="B55" s="335" t="s">
        <v>458</v>
      </c>
      <c r="C55" s="335" t="s">
        <v>459</v>
      </c>
      <c r="D55" s="1493">
        <v>245</v>
      </c>
      <c r="E55" s="1243"/>
      <c r="F55" s="1243"/>
      <c r="G55" s="1243"/>
      <c r="H55" s="1243"/>
      <c r="I55" s="1243"/>
      <c r="J55" s="1243"/>
      <c r="K55" s="1243"/>
      <c r="L55" s="1243"/>
      <c r="M55" s="1243"/>
      <c r="N55" s="1243"/>
      <c r="O55" s="1479"/>
      <c r="Q55" s="335" t="s">
        <v>458</v>
      </c>
      <c r="R55" s="335" t="s">
        <v>459</v>
      </c>
      <c r="S55" s="339">
        <v>74</v>
      </c>
      <c r="T55" s="363">
        <v>17</v>
      </c>
      <c r="U55" s="363">
        <v>18</v>
      </c>
      <c r="V55" s="363">
        <v>34</v>
      </c>
      <c r="W55" s="363">
        <v>5</v>
      </c>
      <c r="X55" s="340">
        <v>55.5</v>
      </c>
      <c r="Y55" s="372"/>
      <c r="Z55" s="372"/>
      <c r="AA55" s="372"/>
    </row>
    <row r="56" spans="1:27" ht="20.100000000000001" customHeight="1">
      <c r="A56" s="1485"/>
      <c r="B56" s="335" t="s">
        <v>460</v>
      </c>
      <c r="C56" s="335" t="s">
        <v>461</v>
      </c>
      <c r="D56" s="1493">
        <v>124</v>
      </c>
      <c r="E56" s="1243"/>
      <c r="F56" s="1243"/>
      <c r="G56" s="1243"/>
      <c r="H56" s="1243"/>
      <c r="I56" s="1243"/>
      <c r="J56" s="1243"/>
      <c r="K56" s="1243"/>
      <c r="L56" s="1243"/>
      <c r="M56" s="1243"/>
      <c r="N56" s="1243"/>
      <c r="O56" s="1479"/>
      <c r="Q56" s="335" t="s">
        <v>460</v>
      </c>
      <c r="R56" s="335" t="s">
        <v>461</v>
      </c>
      <c r="S56" s="339">
        <v>74</v>
      </c>
      <c r="T56" s="363">
        <v>17</v>
      </c>
      <c r="U56" s="363">
        <v>18</v>
      </c>
      <c r="V56" s="363">
        <v>34</v>
      </c>
      <c r="W56" s="363">
        <v>5</v>
      </c>
      <c r="X56" s="340">
        <v>55.5</v>
      </c>
      <c r="Y56" s="372"/>
    </row>
    <row r="57" spans="1:27" ht="20.100000000000001" customHeight="1">
      <c r="A57" s="1485"/>
      <c r="B57" s="335" t="s">
        <v>462</v>
      </c>
      <c r="C57" s="335" t="s">
        <v>463</v>
      </c>
      <c r="D57" s="1493">
        <v>154</v>
      </c>
      <c r="E57" s="1243"/>
      <c r="F57" s="1243"/>
      <c r="G57" s="1243"/>
      <c r="H57" s="1479"/>
      <c r="I57" s="1493">
        <v>126</v>
      </c>
      <c r="J57" s="1243"/>
      <c r="K57" s="1479"/>
      <c r="L57" s="1493">
        <v>160</v>
      </c>
      <c r="M57" s="1243"/>
      <c r="N57" s="1479"/>
      <c r="O57" s="339">
        <v>154</v>
      </c>
      <c r="Q57" s="335" t="s">
        <v>462</v>
      </c>
      <c r="R57" s="335" t="s">
        <v>463</v>
      </c>
      <c r="S57" s="339">
        <v>79</v>
      </c>
      <c r="T57" s="363">
        <v>18</v>
      </c>
      <c r="U57" s="363">
        <v>20</v>
      </c>
      <c r="V57" s="363">
        <v>36</v>
      </c>
      <c r="W57" s="363">
        <v>5</v>
      </c>
      <c r="X57" s="340">
        <v>59.25</v>
      </c>
      <c r="Y57" s="372"/>
    </row>
    <row r="58" spans="1:27" ht="20.100000000000001" customHeight="1">
      <c r="A58" s="1485"/>
      <c r="B58" s="335" t="s">
        <v>464</v>
      </c>
      <c r="C58" s="335" t="s">
        <v>465</v>
      </c>
      <c r="D58" s="1493">
        <v>125</v>
      </c>
      <c r="E58" s="1243"/>
      <c r="F58" s="1243"/>
      <c r="G58" s="1243"/>
      <c r="H58" s="1243"/>
      <c r="I58" s="1243"/>
      <c r="J58" s="1243"/>
      <c r="K58" s="1243"/>
      <c r="L58" s="1243"/>
      <c r="M58" s="1243"/>
      <c r="N58" s="1243"/>
      <c r="O58" s="1479"/>
      <c r="Q58" s="335" t="s">
        <v>464</v>
      </c>
      <c r="R58" s="335" t="s">
        <v>465</v>
      </c>
      <c r="S58" s="339">
        <v>69</v>
      </c>
      <c r="T58" s="363">
        <v>16</v>
      </c>
      <c r="U58" s="363">
        <v>17</v>
      </c>
      <c r="V58" s="363">
        <v>31</v>
      </c>
      <c r="W58" s="363">
        <v>5</v>
      </c>
      <c r="X58" s="340">
        <v>51.75</v>
      </c>
      <c r="Y58" s="372"/>
    </row>
    <row r="59" spans="1:27" ht="20.100000000000001" customHeight="1">
      <c r="A59" s="1485"/>
      <c r="B59" s="335" t="s">
        <v>466</v>
      </c>
      <c r="C59" s="335" t="s">
        <v>467</v>
      </c>
      <c r="D59" s="1493">
        <v>133</v>
      </c>
      <c r="E59" s="1243"/>
      <c r="F59" s="1243"/>
      <c r="G59" s="1243"/>
      <c r="H59" s="1243"/>
      <c r="I59" s="1243"/>
      <c r="J59" s="1243"/>
      <c r="K59" s="1243"/>
      <c r="L59" s="1243"/>
      <c r="M59" s="1243"/>
      <c r="N59" s="1243"/>
      <c r="O59" s="1479"/>
      <c r="Q59" s="335" t="s">
        <v>466</v>
      </c>
      <c r="R59" s="335" t="s">
        <v>467</v>
      </c>
      <c r="S59" s="339">
        <v>69</v>
      </c>
      <c r="T59" s="363">
        <v>16</v>
      </c>
      <c r="U59" s="363">
        <v>17</v>
      </c>
      <c r="V59" s="363">
        <v>31</v>
      </c>
      <c r="W59" s="363">
        <v>5</v>
      </c>
      <c r="X59" s="340">
        <v>51.75</v>
      </c>
      <c r="Y59" s="372"/>
      <c r="Z59" s="372"/>
    </row>
    <row r="60" spans="1:27" ht="20.100000000000001" customHeight="1">
      <c r="A60" s="1486"/>
      <c r="B60" s="335" t="s">
        <v>468</v>
      </c>
      <c r="C60" s="335" t="s">
        <v>469</v>
      </c>
      <c r="D60" s="1493">
        <v>127</v>
      </c>
      <c r="E60" s="1479"/>
      <c r="F60" s="1493">
        <v>141</v>
      </c>
      <c r="G60" s="1243"/>
      <c r="H60" s="1243"/>
      <c r="I60" s="1243"/>
      <c r="J60" s="1243"/>
      <c r="K60" s="1243"/>
      <c r="L60" s="1243"/>
      <c r="M60" s="1243"/>
      <c r="N60" s="1479"/>
      <c r="O60" s="339">
        <v>127</v>
      </c>
      <c r="Q60" s="335" t="s">
        <v>468</v>
      </c>
      <c r="R60" s="335" t="s">
        <v>469</v>
      </c>
      <c r="S60" s="339">
        <v>79</v>
      </c>
      <c r="T60" s="363">
        <v>18</v>
      </c>
      <c r="U60" s="363">
        <v>20</v>
      </c>
      <c r="V60" s="363">
        <v>36</v>
      </c>
      <c r="W60" s="363">
        <v>5</v>
      </c>
      <c r="X60" s="340">
        <v>59.25</v>
      </c>
      <c r="Y60" s="372"/>
    </row>
    <row r="61" spans="1:27" ht="20.100000000000001" customHeight="1">
      <c r="A61" s="1475" t="s">
        <v>470</v>
      </c>
      <c r="B61" s="335" t="s">
        <v>471</v>
      </c>
      <c r="C61" s="335" t="s">
        <v>472</v>
      </c>
      <c r="D61" s="1493">
        <v>188</v>
      </c>
      <c r="E61" s="1479"/>
      <c r="F61" s="1493">
        <v>375</v>
      </c>
      <c r="G61" s="1243"/>
      <c r="H61" s="1243"/>
      <c r="I61" s="1479"/>
      <c r="J61" s="1493">
        <v>147</v>
      </c>
      <c r="K61" s="1479"/>
      <c r="L61" s="1493">
        <v>235</v>
      </c>
      <c r="M61" s="1243"/>
      <c r="N61" s="1479"/>
      <c r="O61" s="339">
        <v>188</v>
      </c>
      <c r="Q61" s="335" t="s">
        <v>471</v>
      </c>
      <c r="R61" s="335" t="s">
        <v>472</v>
      </c>
      <c r="S61" s="339">
        <v>79</v>
      </c>
      <c r="T61" s="363">
        <v>18</v>
      </c>
      <c r="U61" s="363">
        <v>20</v>
      </c>
      <c r="V61" s="363">
        <v>36</v>
      </c>
      <c r="W61" s="363">
        <v>5</v>
      </c>
      <c r="X61" s="340">
        <v>59.25</v>
      </c>
      <c r="Y61" s="372"/>
    </row>
    <row r="62" spans="1:27" ht="20.100000000000001" customHeight="1">
      <c r="A62" s="1485"/>
      <c r="B62" s="335" t="s">
        <v>473</v>
      </c>
      <c r="C62" s="335" t="s">
        <v>473</v>
      </c>
      <c r="D62" s="1493">
        <v>128</v>
      </c>
      <c r="E62" s="1243"/>
      <c r="F62" s="1243"/>
      <c r="G62" s="1243"/>
      <c r="H62" s="1243"/>
      <c r="I62" s="1243"/>
      <c r="J62" s="1479"/>
      <c r="K62" s="1493">
        <v>160</v>
      </c>
      <c r="L62" s="1243"/>
      <c r="M62" s="1243"/>
      <c r="N62" s="1479"/>
      <c r="O62" s="339">
        <v>128</v>
      </c>
      <c r="Q62" s="335" t="s">
        <v>473</v>
      </c>
      <c r="R62" s="335" t="s">
        <v>473</v>
      </c>
      <c r="S62" s="339">
        <v>69</v>
      </c>
      <c r="T62" s="363">
        <v>16</v>
      </c>
      <c r="U62" s="363">
        <v>17</v>
      </c>
      <c r="V62" s="363">
        <v>31</v>
      </c>
      <c r="W62" s="363">
        <v>5</v>
      </c>
      <c r="X62" s="340">
        <v>51.75</v>
      </c>
      <c r="Y62" s="372"/>
      <c r="Z62" s="372"/>
    </row>
    <row r="63" spans="1:27" ht="20.100000000000001" customHeight="1">
      <c r="A63" s="1485"/>
      <c r="B63" s="335" t="s">
        <v>474</v>
      </c>
      <c r="C63" s="335" t="s">
        <v>475</v>
      </c>
      <c r="D63" s="1493">
        <v>121</v>
      </c>
      <c r="E63" s="1243"/>
      <c r="F63" s="1243"/>
      <c r="G63" s="1243"/>
      <c r="H63" s="1243"/>
      <c r="I63" s="1243"/>
      <c r="J63" s="1243"/>
      <c r="K63" s="1479"/>
      <c r="L63" s="1493">
        <v>178</v>
      </c>
      <c r="M63" s="1243"/>
      <c r="N63" s="1479"/>
      <c r="O63" s="339">
        <v>121</v>
      </c>
      <c r="Q63" s="335" t="s">
        <v>474</v>
      </c>
      <c r="R63" s="335" t="s">
        <v>475</v>
      </c>
      <c r="S63" s="339">
        <v>69</v>
      </c>
      <c r="T63" s="363">
        <v>16</v>
      </c>
      <c r="U63" s="363">
        <v>17</v>
      </c>
      <c r="V63" s="363">
        <v>31</v>
      </c>
      <c r="W63" s="363">
        <v>5</v>
      </c>
      <c r="X63" s="340">
        <v>51.75</v>
      </c>
      <c r="Y63" s="372"/>
    </row>
    <row r="64" spans="1:27" ht="20.100000000000001" customHeight="1">
      <c r="A64" s="1485"/>
      <c r="B64" s="335" t="s">
        <v>476</v>
      </c>
      <c r="C64" s="335" t="s">
        <v>477</v>
      </c>
      <c r="D64" s="339">
        <v>134</v>
      </c>
      <c r="E64" s="1493">
        <v>98</v>
      </c>
      <c r="F64" s="1243"/>
      <c r="G64" s="1243"/>
      <c r="H64" s="1243"/>
      <c r="I64" s="1243"/>
      <c r="J64" s="1479"/>
      <c r="K64" s="1493">
        <v>134</v>
      </c>
      <c r="L64" s="1243"/>
      <c r="M64" s="1243"/>
      <c r="N64" s="1243"/>
      <c r="O64" s="1479"/>
      <c r="Q64" s="335" t="s">
        <v>476</v>
      </c>
      <c r="R64" s="335" t="s">
        <v>477</v>
      </c>
      <c r="S64" s="339">
        <v>64</v>
      </c>
      <c r="T64" s="363">
        <v>14</v>
      </c>
      <c r="U64" s="363">
        <v>16</v>
      </c>
      <c r="V64" s="363">
        <v>29</v>
      </c>
      <c r="W64" s="363">
        <v>5</v>
      </c>
      <c r="X64" s="340">
        <v>48</v>
      </c>
      <c r="Y64" s="372"/>
    </row>
    <row r="65" spans="1:26" ht="20.100000000000001" customHeight="1">
      <c r="A65" s="1485"/>
      <c r="B65" s="335" t="s">
        <v>478</v>
      </c>
      <c r="C65" s="335" t="s">
        <v>479</v>
      </c>
      <c r="D65" s="1493">
        <v>147</v>
      </c>
      <c r="E65" s="1479"/>
      <c r="F65" s="1493">
        <v>175</v>
      </c>
      <c r="G65" s="1243"/>
      <c r="H65" s="1243"/>
      <c r="I65" s="1479"/>
      <c r="J65" s="1493">
        <v>106</v>
      </c>
      <c r="K65" s="1479"/>
      <c r="L65" s="1493">
        <v>147</v>
      </c>
      <c r="M65" s="1243"/>
      <c r="N65" s="1243"/>
      <c r="O65" s="1479"/>
      <c r="Q65" s="335" t="s">
        <v>478</v>
      </c>
      <c r="R65" s="335" t="s">
        <v>479</v>
      </c>
      <c r="S65" s="339">
        <v>74</v>
      </c>
      <c r="T65" s="363">
        <v>17</v>
      </c>
      <c r="U65" s="363">
        <v>18</v>
      </c>
      <c r="V65" s="363">
        <v>34</v>
      </c>
      <c r="W65" s="363">
        <v>5</v>
      </c>
      <c r="X65" s="340">
        <v>55.5</v>
      </c>
      <c r="Y65" s="372"/>
      <c r="Z65" s="372"/>
    </row>
    <row r="66" spans="1:26" ht="20.100000000000001" customHeight="1">
      <c r="A66" s="1485"/>
      <c r="B66" s="335" t="s">
        <v>480</v>
      </c>
      <c r="C66" s="335" t="s">
        <v>481</v>
      </c>
      <c r="D66" s="339">
        <v>199</v>
      </c>
      <c r="E66" s="1493">
        <v>153</v>
      </c>
      <c r="F66" s="1479"/>
      <c r="G66" s="1493">
        <v>162</v>
      </c>
      <c r="H66" s="1243"/>
      <c r="I66" s="1479"/>
      <c r="J66" s="1493">
        <v>199</v>
      </c>
      <c r="K66" s="1243"/>
      <c r="L66" s="1243"/>
      <c r="M66" s="1243"/>
      <c r="N66" s="1243"/>
      <c r="O66" s="1479"/>
      <c r="Q66" s="335" t="s">
        <v>480</v>
      </c>
      <c r="R66" s="335" t="s">
        <v>481</v>
      </c>
      <c r="S66" s="339">
        <v>79</v>
      </c>
      <c r="T66" s="363">
        <v>18</v>
      </c>
      <c r="U66" s="363">
        <v>20</v>
      </c>
      <c r="V66" s="363">
        <v>36</v>
      </c>
      <c r="W66" s="363">
        <v>5</v>
      </c>
      <c r="X66" s="340">
        <v>59.25</v>
      </c>
      <c r="Y66" s="372"/>
      <c r="Z66" s="372"/>
    </row>
    <row r="67" spans="1:26" ht="20.100000000000001" customHeight="1">
      <c r="A67" s="1485"/>
      <c r="B67" s="335" t="s">
        <v>482</v>
      </c>
      <c r="C67" s="335" t="s">
        <v>482</v>
      </c>
      <c r="D67" s="1493">
        <v>115</v>
      </c>
      <c r="E67" s="1243"/>
      <c r="F67" s="1243"/>
      <c r="G67" s="1243"/>
      <c r="H67" s="1243"/>
      <c r="I67" s="1243"/>
      <c r="J67" s="1243"/>
      <c r="K67" s="1479"/>
      <c r="L67" s="1493">
        <v>140</v>
      </c>
      <c r="M67" s="1243"/>
      <c r="N67" s="1479"/>
      <c r="O67" s="339">
        <v>115</v>
      </c>
      <c r="Q67" s="335" t="s">
        <v>482</v>
      </c>
      <c r="R67" s="335" t="s">
        <v>482</v>
      </c>
      <c r="S67" s="339">
        <v>69</v>
      </c>
      <c r="T67" s="363">
        <v>16</v>
      </c>
      <c r="U67" s="363">
        <v>17</v>
      </c>
      <c r="V67" s="363">
        <v>31</v>
      </c>
      <c r="W67" s="363">
        <v>5</v>
      </c>
      <c r="X67" s="340">
        <v>51.75</v>
      </c>
      <c r="Y67" s="372"/>
    </row>
    <row r="68" spans="1:26" ht="20.100000000000001" customHeight="1">
      <c r="A68" s="1485"/>
      <c r="B68" s="335" t="s">
        <v>483</v>
      </c>
      <c r="C68" s="335" t="s">
        <v>484</v>
      </c>
      <c r="D68" s="1493">
        <v>116</v>
      </c>
      <c r="E68" s="1243"/>
      <c r="F68" s="1243"/>
      <c r="G68" s="1243"/>
      <c r="H68" s="1243"/>
      <c r="I68" s="1243"/>
      <c r="J68" s="1243"/>
      <c r="K68" s="1479"/>
      <c r="L68" s="1493">
        <v>179</v>
      </c>
      <c r="M68" s="1243"/>
      <c r="N68" s="1243"/>
      <c r="O68" s="1479"/>
      <c r="Q68" s="335" t="s">
        <v>483</v>
      </c>
      <c r="R68" s="335" t="s">
        <v>484</v>
      </c>
      <c r="S68" s="339">
        <v>74</v>
      </c>
      <c r="T68" s="363">
        <v>17</v>
      </c>
      <c r="U68" s="363">
        <v>18</v>
      </c>
      <c r="V68" s="363">
        <v>34</v>
      </c>
      <c r="W68" s="363">
        <v>5</v>
      </c>
      <c r="X68" s="340">
        <v>55.5</v>
      </c>
      <c r="Y68" s="372"/>
    </row>
    <row r="69" spans="1:26" ht="20.100000000000001" customHeight="1">
      <c r="A69" s="1485"/>
      <c r="B69" s="335" t="s">
        <v>485</v>
      </c>
      <c r="C69" s="335" t="s">
        <v>486</v>
      </c>
      <c r="D69" s="1493">
        <v>113</v>
      </c>
      <c r="E69" s="1243"/>
      <c r="F69" s="1243"/>
      <c r="G69" s="1243"/>
      <c r="H69" s="1243"/>
      <c r="I69" s="1243"/>
      <c r="J69" s="1243"/>
      <c r="K69" s="1243"/>
      <c r="L69" s="1243"/>
      <c r="M69" s="1243"/>
      <c r="N69" s="1243"/>
      <c r="O69" s="1479"/>
      <c r="Q69" s="335" t="s">
        <v>485</v>
      </c>
      <c r="R69" s="335" t="s">
        <v>486</v>
      </c>
      <c r="S69" s="339">
        <v>69</v>
      </c>
      <c r="T69" s="363">
        <v>16</v>
      </c>
      <c r="U69" s="363">
        <v>17</v>
      </c>
      <c r="V69" s="363">
        <v>31</v>
      </c>
      <c r="W69" s="363">
        <v>5</v>
      </c>
      <c r="X69" s="340">
        <v>51.75</v>
      </c>
      <c r="Y69" s="372"/>
      <c r="Z69" s="372"/>
    </row>
    <row r="70" spans="1:26" ht="20.100000000000001" customHeight="1">
      <c r="A70" s="1485"/>
      <c r="B70" s="335" t="s">
        <v>487</v>
      </c>
      <c r="C70" s="335" t="s">
        <v>488</v>
      </c>
      <c r="D70" s="1493">
        <v>164</v>
      </c>
      <c r="E70" s="1479"/>
      <c r="F70" s="1493">
        <v>278</v>
      </c>
      <c r="G70" s="1243"/>
      <c r="H70" s="1243"/>
      <c r="I70" s="1479"/>
      <c r="J70" s="1493">
        <v>121</v>
      </c>
      <c r="K70" s="1479"/>
      <c r="L70" s="1493">
        <v>164</v>
      </c>
      <c r="M70" s="1243"/>
      <c r="N70" s="1243"/>
      <c r="O70" s="1479"/>
      <c r="Q70" s="335" t="s">
        <v>487</v>
      </c>
      <c r="R70" s="335" t="s">
        <v>488</v>
      </c>
      <c r="S70" s="339">
        <v>79</v>
      </c>
      <c r="T70" s="363">
        <v>18</v>
      </c>
      <c r="U70" s="363">
        <v>20</v>
      </c>
      <c r="V70" s="363">
        <v>36</v>
      </c>
      <c r="W70" s="363">
        <v>5</v>
      </c>
      <c r="X70" s="340">
        <v>59.25</v>
      </c>
      <c r="Y70" s="372"/>
    </row>
    <row r="71" spans="1:26" ht="20.100000000000001" customHeight="1">
      <c r="A71" s="1485"/>
      <c r="B71" s="335" t="s">
        <v>489</v>
      </c>
      <c r="C71" s="335" t="s">
        <v>489</v>
      </c>
      <c r="D71" s="1493">
        <v>106</v>
      </c>
      <c r="E71" s="1243"/>
      <c r="F71" s="1243"/>
      <c r="G71" s="1243"/>
      <c r="H71" s="1243"/>
      <c r="I71" s="1243"/>
      <c r="J71" s="1243"/>
      <c r="K71" s="1479"/>
      <c r="L71" s="1493">
        <v>131</v>
      </c>
      <c r="M71" s="1243"/>
      <c r="N71" s="1243"/>
      <c r="O71" s="1479"/>
      <c r="Q71" s="335" t="s">
        <v>489</v>
      </c>
      <c r="R71" s="335" t="s">
        <v>489</v>
      </c>
      <c r="S71" s="339">
        <v>69</v>
      </c>
      <c r="T71" s="363">
        <v>16</v>
      </c>
      <c r="U71" s="363">
        <v>17</v>
      </c>
      <c r="V71" s="363">
        <v>31</v>
      </c>
      <c r="W71" s="363">
        <v>5</v>
      </c>
      <c r="X71" s="340">
        <v>51.75</v>
      </c>
      <c r="Y71" s="372"/>
    </row>
    <row r="72" spans="1:26" ht="20.100000000000001" customHeight="1">
      <c r="A72" s="1485"/>
      <c r="B72" s="335" t="s">
        <v>490</v>
      </c>
      <c r="C72" s="335" t="s">
        <v>491</v>
      </c>
      <c r="D72" s="1493">
        <v>185</v>
      </c>
      <c r="E72" s="1479"/>
      <c r="F72" s="1493">
        <v>332</v>
      </c>
      <c r="G72" s="1243"/>
      <c r="H72" s="1243"/>
      <c r="I72" s="1479"/>
      <c r="J72" s="1493">
        <v>132</v>
      </c>
      <c r="K72" s="1479"/>
      <c r="L72" s="1493">
        <v>185</v>
      </c>
      <c r="M72" s="1243"/>
      <c r="N72" s="1243"/>
      <c r="O72" s="1479"/>
      <c r="Q72" s="335" t="s">
        <v>490</v>
      </c>
      <c r="R72" s="335" t="s">
        <v>491</v>
      </c>
      <c r="S72" s="339">
        <v>79</v>
      </c>
      <c r="T72" s="363">
        <v>18</v>
      </c>
      <c r="U72" s="363">
        <v>20</v>
      </c>
      <c r="V72" s="363">
        <v>36</v>
      </c>
      <c r="W72" s="363">
        <v>5</v>
      </c>
      <c r="X72" s="340">
        <v>59.25</v>
      </c>
      <c r="Y72" s="372"/>
      <c r="Z72" s="372"/>
    </row>
    <row r="73" spans="1:26" ht="20.100000000000001" customHeight="1">
      <c r="A73" s="1485"/>
      <c r="B73" s="335" t="s">
        <v>492</v>
      </c>
      <c r="C73" s="335" t="s">
        <v>493</v>
      </c>
      <c r="D73" s="1493">
        <v>135</v>
      </c>
      <c r="E73" s="1479"/>
      <c r="F73" s="1493">
        <v>181</v>
      </c>
      <c r="G73" s="1243"/>
      <c r="H73" s="1243"/>
      <c r="I73" s="1479"/>
      <c r="J73" s="1493">
        <v>98</v>
      </c>
      <c r="K73" s="1479"/>
      <c r="L73" s="1493">
        <v>135</v>
      </c>
      <c r="M73" s="1243"/>
      <c r="N73" s="1243"/>
      <c r="O73" s="1479"/>
      <c r="Q73" s="335" t="s">
        <v>492</v>
      </c>
      <c r="R73" s="335" t="s">
        <v>493</v>
      </c>
      <c r="S73" s="339">
        <v>79</v>
      </c>
      <c r="T73" s="363">
        <v>18</v>
      </c>
      <c r="U73" s="363">
        <v>20</v>
      </c>
      <c r="V73" s="363">
        <v>36</v>
      </c>
      <c r="W73" s="363">
        <v>5</v>
      </c>
      <c r="X73" s="340">
        <v>59.25</v>
      </c>
      <c r="Y73" s="372"/>
    </row>
    <row r="74" spans="1:26" ht="20.100000000000001" customHeight="1">
      <c r="A74" s="1485"/>
      <c r="B74" s="335" t="s">
        <v>494</v>
      </c>
      <c r="C74" s="335" t="s">
        <v>495</v>
      </c>
      <c r="D74" s="1493">
        <v>197</v>
      </c>
      <c r="E74" s="1479"/>
      <c r="F74" s="1493">
        <v>418</v>
      </c>
      <c r="G74" s="1243"/>
      <c r="H74" s="1243"/>
      <c r="I74" s="1479"/>
      <c r="J74" s="1493">
        <v>197</v>
      </c>
      <c r="K74" s="1243"/>
      <c r="L74" s="1243"/>
      <c r="M74" s="1243"/>
      <c r="N74" s="1243"/>
      <c r="O74" s="1479"/>
      <c r="Q74" s="335" t="s">
        <v>494</v>
      </c>
      <c r="R74" s="335" t="s">
        <v>495</v>
      </c>
      <c r="S74" s="339">
        <v>79</v>
      </c>
      <c r="T74" s="363">
        <v>18</v>
      </c>
      <c r="U74" s="363">
        <v>20</v>
      </c>
      <c r="V74" s="363">
        <v>36</v>
      </c>
      <c r="W74" s="363">
        <v>5</v>
      </c>
      <c r="X74" s="340">
        <v>59.25</v>
      </c>
      <c r="Y74" s="372"/>
    </row>
    <row r="75" spans="1:26" ht="20.100000000000001" customHeight="1">
      <c r="A75" s="1486"/>
      <c r="B75" s="335" t="s">
        <v>496</v>
      </c>
      <c r="C75" s="335" t="s">
        <v>497</v>
      </c>
      <c r="D75" s="1493">
        <v>208</v>
      </c>
      <c r="E75" s="1479"/>
      <c r="F75" s="1493">
        <v>485</v>
      </c>
      <c r="G75" s="1243"/>
      <c r="H75" s="1243"/>
      <c r="I75" s="1479"/>
      <c r="J75" s="1493">
        <v>208</v>
      </c>
      <c r="K75" s="1243"/>
      <c r="L75" s="1243"/>
      <c r="M75" s="1243"/>
      <c r="N75" s="1243"/>
      <c r="O75" s="1479"/>
      <c r="Q75" s="335" t="s">
        <v>496</v>
      </c>
      <c r="R75" s="335" t="s">
        <v>497</v>
      </c>
      <c r="S75" s="339">
        <v>79</v>
      </c>
      <c r="T75" s="363">
        <v>18</v>
      </c>
      <c r="U75" s="363">
        <v>20</v>
      </c>
      <c r="V75" s="363">
        <v>36</v>
      </c>
      <c r="W75" s="363">
        <v>5</v>
      </c>
      <c r="X75" s="340">
        <v>59.25</v>
      </c>
      <c r="Y75" s="372"/>
    </row>
    <row r="76" spans="1:26" ht="54" customHeight="1">
      <c r="A76" s="1475" t="s">
        <v>504</v>
      </c>
      <c r="B76" s="335" t="s">
        <v>498</v>
      </c>
      <c r="C76" s="335" t="s">
        <v>499</v>
      </c>
      <c r="D76" s="1493">
        <v>125</v>
      </c>
      <c r="E76" s="1243"/>
      <c r="F76" s="1243"/>
      <c r="G76" s="1243"/>
      <c r="H76" s="1243"/>
      <c r="I76" s="1243"/>
      <c r="J76" s="1243"/>
      <c r="K76" s="1243"/>
      <c r="L76" s="1243"/>
      <c r="M76" s="1243"/>
      <c r="N76" s="1243"/>
      <c r="O76" s="1479"/>
      <c r="Q76" s="335" t="s">
        <v>498</v>
      </c>
      <c r="R76" s="335" t="s">
        <v>499</v>
      </c>
      <c r="S76" s="339">
        <v>69</v>
      </c>
      <c r="T76" s="363">
        <v>16</v>
      </c>
      <c r="U76" s="363">
        <v>17</v>
      </c>
      <c r="V76" s="363">
        <v>31</v>
      </c>
      <c r="W76" s="363">
        <v>5</v>
      </c>
      <c r="X76" s="340">
        <v>51.75</v>
      </c>
      <c r="Y76" s="372"/>
      <c r="Z76" s="372"/>
    </row>
    <row r="77" spans="1:26" ht="54" customHeight="1">
      <c r="A77" s="1485"/>
      <c r="B77" s="335" t="s">
        <v>500</v>
      </c>
      <c r="C77" s="335" t="s">
        <v>500</v>
      </c>
      <c r="D77" s="1493">
        <v>132</v>
      </c>
      <c r="E77" s="1243"/>
      <c r="F77" s="1243"/>
      <c r="G77" s="1243"/>
      <c r="H77" s="1243"/>
      <c r="I77" s="1243"/>
      <c r="J77" s="1243"/>
      <c r="K77" s="1243"/>
      <c r="L77" s="1243"/>
      <c r="M77" s="1243"/>
      <c r="N77" s="1243"/>
      <c r="O77" s="1479"/>
      <c r="Q77" s="335" t="s">
        <v>500</v>
      </c>
      <c r="R77" s="335" t="s">
        <v>500</v>
      </c>
      <c r="S77" s="339">
        <v>69</v>
      </c>
      <c r="T77" s="363">
        <v>16</v>
      </c>
      <c r="U77" s="363">
        <v>17</v>
      </c>
      <c r="V77" s="363">
        <v>31</v>
      </c>
      <c r="W77" s="363">
        <v>5</v>
      </c>
      <c r="X77" s="340">
        <v>51.75</v>
      </c>
      <c r="Y77" s="372"/>
    </row>
    <row r="78" spans="1:26" ht="54" customHeight="1">
      <c r="A78" s="1485"/>
      <c r="B78" s="335" t="s">
        <v>501</v>
      </c>
      <c r="C78" s="335" t="s">
        <v>501</v>
      </c>
      <c r="D78" s="1493">
        <v>114</v>
      </c>
      <c r="E78" s="1243"/>
      <c r="F78" s="1243"/>
      <c r="G78" s="1243"/>
      <c r="H78" s="1243"/>
      <c r="I78" s="1243"/>
      <c r="J78" s="1243"/>
      <c r="K78" s="1243"/>
      <c r="L78" s="1243"/>
      <c r="M78" s="1243"/>
      <c r="N78" s="1243"/>
      <c r="O78" s="1479"/>
      <c r="Q78" s="335" t="s">
        <v>501</v>
      </c>
      <c r="R78" s="335" t="s">
        <v>501</v>
      </c>
      <c r="S78" s="339">
        <v>69</v>
      </c>
      <c r="T78" s="363">
        <v>16</v>
      </c>
      <c r="U78" s="363">
        <v>17</v>
      </c>
      <c r="V78" s="363">
        <v>31</v>
      </c>
      <c r="W78" s="363">
        <v>5</v>
      </c>
      <c r="X78" s="340">
        <v>51.75</v>
      </c>
      <c r="Y78" s="372"/>
    </row>
    <row r="79" spans="1:26" ht="54" customHeight="1">
      <c r="A79" s="1486"/>
      <c r="B79" s="335" t="s">
        <v>502</v>
      </c>
      <c r="C79" s="335" t="s">
        <v>503</v>
      </c>
      <c r="D79" s="1493">
        <v>107</v>
      </c>
      <c r="E79" s="1243"/>
      <c r="F79" s="1243"/>
      <c r="G79" s="1243"/>
      <c r="H79" s="1243"/>
      <c r="I79" s="1243"/>
      <c r="J79" s="1243"/>
      <c r="K79" s="1243"/>
      <c r="L79" s="1243"/>
      <c r="M79" s="1243"/>
      <c r="N79" s="1243"/>
      <c r="O79" s="1479"/>
      <c r="Q79" s="335" t="s">
        <v>502</v>
      </c>
      <c r="R79" s="335" t="s">
        <v>503</v>
      </c>
      <c r="S79" s="339">
        <v>69</v>
      </c>
      <c r="T79" s="363">
        <v>16</v>
      </c>
      <c r="U79" s="363">
        <v>17</v>
      </c>
      <c r="V79" s="363">
        <v>31</v>
      </c>
      <c r="W79" s="363">
        <v>5</v>
      </c>
      <c r="X79" s="340">
        <v>51.75</v>
      </c>
      <c r="Y79" s="372"/>
      <c r="Z79" s="372"/>
    </row>
    <row r="80" spans="1:26" ht="86.1" customHeight="1">
      <c r="A80" s="1475" t="s">
        <v>505</v>
      </c>
      <c r="B80" s="335" t="s">
        <v>508</v>
      </c>
      <c r="C80" s="335" t="s">
        <v>509</v>
      </c>
      <c r="D80" s="1493">
        <v>113</v>
      </c>
      <c r="E80" s="1243"/>
      <c r="F80" s="1243"/>
      <c r="G80" s="1243"/>
      <c r="H80" s="1243"/>
      <c r="I80" s="1243"/>
      <c r="J80" s="1479"/>
      <c r="K80" s="1493">
        <v>174</v>
      </c>
      <c r="L80" s="1479"/>
      <c r="M80" s="1493">
        <v>279</v>
      </c>
      <c r="N80" s="1479"/>
      <c r="O80" s="339">
        <v>113</v>
      </c>
      <c r="Q80" s="335" t="s">
        <v>508</v>
      </c>
      <c r="R80" s="335" t="s">
        <v>509</v>
      </c>
      <c r="S80" s="339">
        <v>64</v>
      </c>
      <c r="T80" s="363">
        <v>14</v>
      </c>
      <c r="U80" s="363">
        <v>16</v>
      </c>
      <c r="V80" s="363">
        <v>29</v>
      </c>
      <c r="W80" s="363">
        <v>5</v>
      </c>
      <c r="X80" s="340">
        <v>48</v>
      </c>
      <c r="Y80" s="372"/>
    </row>
    <row r="81" spans="1:27" ht="86.1" customHeight="1">
      <c r="A81" s="1486"/>
      <c r="B81" s="335" t="s">
        <v>506</v>
      </c>
      <c r="C81" s="335" t="s">
        <v>507</v>
      </c>
      <c r="D81" s="1493">
        <v>131</v>
      </c>
      <c r="E81" s="1243"/>
      <c r="F81" s="1243"/>
      <c r="G81" s="1243"/>
      <c r="H81" s="1243"/>
      <c r="I81" s="1243"/>
      <c r="J81" s="1243"/>
      <c r="K81" s="1243"/>
      <c r="L81" s="1243"/>
      <c r="M81" s="1243"/>
      <c r="N81" s="1243"/>
      <c r="O81" s="1479"/>
      <c r="Q81" s="335" t="s">
        <v>506</v>
      </c>
      <c r="R81" s="335" t="s">
        <v>507</v>
      </c>
      <c r="S81" s="339">
        <v>64</v>
      </c>
      <c r="T81" s="363">
        <v>14</v>
      </c>
      <c r="U81" s="363">
        <v>16</v>
      </c>
      <c r="V81" s="363">
        <v>29</v>
      </c>
      <c r="W81" s="363">
        <v>5</v>
      </c>
      <c r="X81" s="340">
        <v>48</v>
      </c>
      <c r="Y81" s="372"/>
    </row>
    <row r="82" spans="1:27" ht="39.950000000000003" customHeight="1">
      <c r="A82" s="1475" t="s">
        <v>510</v>
      </c>
      <c r="B82" s="335" t="s">
        <v>511</v>
      </c>
      <c r="C82" s="335" t="s">
        <v>512</v>
      </c>
      <c r="D82" s="1493">
        <v>134</v>
      </c>
      <c r="E82" s="1479"/>
      <c r="F82" s="1493">
        <v>209</v>
      </c>
      <c r="G82" s="1243"/>
      <c r="H82" s="1243"/>
      <c r="I82" s="1243"/>
      <c r="J82" s="1479"/>
      <c r="K82" s="1493">
        <v>134</v>
      </c>
      <c r="L82" s="1243"/>
      <c r="M82" s="1243"/>
      <c r="N82" s="1243"/>
      <c r="O82" s="1479"/>
      <c r="Q82" s="335" t="s">
        <v>511</v>
      </c>
      <c r="R82" s="335" t="s">
        <v>512</v>
      </c>
      <c r="S82" s="339">
        <v>69</v>
      </c>
      <c r="T82" s="363">
        <v>16</v>
      </c>
      <c r="U82" s="363">
        <v>17</v>
      </c>
      <c r="V82" s="363">
        <v>31</v>
      </c>
      <c r="W82" s="363">
        <v>5</v>
      </c>
      <c r="X82" s="340">
        <v>51.75</v>
      </c>
      <c r="Y82" s="372"/>
      <c r="Z82" s="372"/>
      <c r="AA82" s="372"/>
    </row>
    <row r="83" spans="1:27" ht="20.100000000000001" customHeight="1">
      <c r="A83" s="1485"/>
      <c r="B83" s="335" t="s">
        <v>513</v>
      </c>
      <c r="C83" s="335" t="s">
        <v>514</v>
      </c>
      <c r="D83" s="1493">
        <v>129</v>
      </c>
      <c r="E83" s="1243"/>
      <c r="F83" s="1243"/>
      <c r="G83" s="1479"/>
      <c r="H83" s="1493">
        <v>208</v>
      </c>
      <c r="I83" s="1479"/>
      <c r="J83" s="1493">
        <v>129</v>
      </c>
      <c r="K83" s="1243"/>
      <c r="L83" s="1243"/>
      <c r="M83" s="1243"/>
      <c r="N83" s="1243"/>
      <c r="O83" s="1479"/>
      <c r="Q83" s="335" t="s">
        <v>513</v>
      </c>
      <c r="R83" s="335" t="s">
        <v>514</v>
      </c>
      <c r="S83" s="339">
        <v>64</v>
      </c>
      <c r="T83" s="363">
        <v>14</v>
      </c>
      <c r="U83" s="363">
        <v>16</v>
      </c>
      <c r="V83" s="363">
        <v>29</v>
      </c>
      <c r="W83" s="363">
        <v>5</v>
      </c>
      <c r="X83" s="340">
        <v>48</v>
      </c>
      <c r="Y83" s="372"/>
    </row>
    <row r="84" spans="1:27" ht="20.100000000000001" customHeight="1">
      <c r="A84" s="1485"/>
      <c r="B84" s="335" t="s">
        <v>515</v>
      </c>
      <c r="C84" s="335" t="s">
        <v>516</v>
      </c>
      <c r="D84" s="1493">
        <v>144</v>
      </c>
      <c r="E84" s="1243"/>
      <c r="F84" s="1243"/>
      <c r="G84" s="1479"/>
      <c r="H84" s="1493">
        <v>183</v>
      </c>
      <c r="I84" s="1479"/>
      <c r="J84" s="1493">
        <v>144</v>
      </c>
      <c r="K84" s="1243"/>
      <c r="L84" s="1243"/>
      <c r="M84" s="1243"/>
      <c r="N84" s="1243"/>
      <c r="O84" s="1479"/>
      <c r="Q84" s="335" t="s">
        <v>515</v>
      </c>
      <c r="R84" s="335" t="s">
        <v>516</v>
      </c>
      <c r="S84" s="339">
        <v>74</v>
      </c>
      <c r="T84" s="363">
        <v>17</v>
      </c>
      <c r="U84" s="363">
        <v>18</v>
      </c>
      <c r="V84" s="363">
        <v>34</v>
      </c>
      <c r="W84" s="363">
        <v>5</v>
      </c>
      <c r="X84" s="340">
        <v>55.5</v>
      </c>
      <c r="Y84" s="372"/>
    </row>
    <row r="85" spans="1:27" ht="20.100000000000001" customHeight="1">
      <c r="A85" s="1485"/>
      <c r="B85" s="335" t="s">
        <v>517</v>
      </c>
      <c r="C85" s="335" t="s">
        <v>518</v>
      </c>
      <c r="D85" s="1493">
        <v>116</v>
      </c>
      <c r="E85" s="1243"/>
      <c r="F85" s="1243"/>
      <c r="G85" s="1479"/>
      <c r="H85" s="1493">
        <v>156</v>
      </c>
      <c r="I85" s="1479"/>
      <c r="J85" s="1493">
        <v>135</v>
      </c>
      <c r="K85" s="1243"/>
      <c r="L85" s="1243"/>
      <c r="M85" s="1479"/>
      <c r="N85" s="1493">
        <v>116</v>
      </c>
      <c r="O85" s="1479"/>
      <c r="Q85" s="335" t="s">
        <v>517</v>
      </c>
      <c r="R85" s="335" t="s">
        <v>518</v>
      </c>
      <c r="S85" s="339">
        <v>69</v>
      </c>
      <c r="T85" s="363">
        <v>16</v>
      </c>
      <c r="U85" s="363">
        <v>17</v>
      </c>
      <c r="V85" s="363">
        <v>31</v>
      </c>
      <c r="W85" s="363">
        <v>5</v>
      </c>
      <c r="X85" s="340">
        <v>51.75</v>
      </c>
      <c r="Y85" s="372"/>
    </row>
    <row r="86" spans="1:27" ht="20.100000000000001" customHeight="1">
      <c r="A86" s="1485"/>
      <c r="B86" s="335" t="s">
        <v>519</v>
      </c>
      <c r="C86" s="335" t="s">
        <v>520</v>
      </c>
      <c r="D86" s="1493">
        <v>183</v>
      </c>
      <c r="E86" s="1243"/>
      <c r="F86" s="1479"/>
      <c r="G86" s="1493">
        <v>221</v>
      </c>
      <c r="H86" s="1243"/>
      <c r="I86" s="1243"/>
      <c r="J86" s="1479"/>
      <c r="K86" s="1493">
        <v>150</v>
      </c>
      <c r="L86" s="1243"/>
      <c r="M86" s="1243"/>
      <c r="N86" s="1243"/>
      <c r="O86" s="1479"/>
      <c r="Q86" s="335" t="s">
        <v>519</v>
      </c>
      <c r="R86" s="335" t="s">
        <v>520</v>
      </c>
      <c r="S86" s="339">
        <v>69</v>
      </c>
      <c r="T86" s="363">
        <v>16</v>
      </c>
      <c r="U86" s="363">
        <v>17</v>
      </c>
      <c r="V86" s="363">
        <v>31</v>
      </c>
      <c r="W86" s="363">
        <v>5</v>
      </c>
      <c r="X86" s="340">
        <v>51.75</v>
      </c>
      <c r="Y86" s="372"/>
    </row>
    <row r="87" spans="1:27" ht="20.100000000000001" customHeight="1">
      <c r="A87" s="1485"/>
      <c r="B87" s="335" t="s">
        <v>521</v>
      </c>
      <c r="C87" s="335" t="s">
        <v>522</v>
      </c>
      <c r="D87" s="1493">
        <v>124</v>
      </c>
      <c r="E87" s="1479"/>
      <c r="F87" s="1493">
        <v>164</v>
      </c>
      <c r="G87" s="1479"/>
      <c r="H87" s="1493">
        <v>252</v>
      </c>
      <c r="I87" s="1479"/>
      <c r="J87" s="1493">
        <v>124</v>
      </c>
      <c r="K87" s="1243"/>
      <c r="L87" s="1243"/>
      <c r="M87" s="1243"/>
      <c r="N87" s="1243"/>
      <c r="O87" s="1479"/>
      <c r="Q87" s="335" t="s">
        <v>521</v>
      </c>
      <c r="R87" s="335" t="s">
        <v>522</v>
      </c>
      <c r="S87" s="339">
        <v>64</v>
      </c>
      <c r="T87" s="363">
        <v>14</v>
      </c>
      <c r="U87" s="363">
        <v>16</v>
      </c>
      <c r="V87" s="363">
        <v>29</v>
      </c>
      <c r="W87" s="363">
        <v>5</v>
      </c>
      <c r="X87" s="340">
        <v>48</v>
      </c>
      <c r="Y87" s="372"/>
    </row>
    <row r="88" spans="1:27" ht="40.15" customHeight="1">
      <c r="A88" s="1485"/>
      <c r="B88" s="335" t="s">
        <v>523</v>
      </c>
      <c r="C88" s="335" t="s">
        <v>524</v>
      </c>
      <c r="D88" s="339">
        <v>186</v>
      </c>
      <c r="E88" s="1493">
        <v>109</v>
      </c>
      <c r="F88" s="1243"/>
      <c r="G88" s="1243"/>
      <c r="H88" s="1479"/>
      <c r="I88" s="1493">
        <v>191</v>
      </c>
      <c r="J88" s="1243"/>
      <c r="K88" s="1479"/>
      <c r="L88" s="1493">
        <v>305</v>
      </c>
      <c r="M88" s="1479"/>
      <c r="N88" s="1493">
        <v>186</v>
      </c>
      <c r="O88" s="1479"/>
      <c r="Q88" s="335" t="s">
        <v>523</v>
      </c>
      <c r="R88" s="335" t="s">
        <v>524</v>
      </c>
      <c r="S88" s="339">
        <v>69</v>
      </c>
      <c r="T88" s="363">
        <v>16</v>
      </c>
      <c r="U88" s="363">
        <v>17</v>
      </c>
      <c r="V88" s="363">
        <v>31</v>
      </c>
      <c r="W88" s="363">
        <v>5</v>
      </c>
      <c r="X88" s="340">
        <v>51.75</v>
      </c>
      <c r="Y88" s="372"/>
      <c r="Z88" s="372"/>
      <c r="AA88" s="372"/>
    </row>
    <row r="89" spans="1:27" ht="20.100000000000001" customHeight="1">
      <c r="A89" s="1485"/>
      <c r="B89" s="335" t="s">
        <v>525</v>
      </c>
      <c r="C89" s="335" t="s">
        <v>452</v>
      </c>
      <c r="D89" s="1493">
        <v>130</v>
      </c>
      <c r="E89" s="1243"/>
      <c r="F89" s="1243"/>
      <c r="G89" s="1243"/>
      <c r="H89" s="1479"/>
      <c r="I89" s="1493">
        <v>162</v>
      </c>
      <c r="J89" s="1243"/>
      <c r="K89" s="1479"/>
      <c r="L89" s="1493">
        <v>252</v>
      </c>
      <c r="M89" s="1479"/>
      <c r="N89" s="1493">
        <v>130</v>
      </c>
      <c r="O89" s="1479"/>
      <c r="Q89" s="335" t="s">
        <v>525</v>
      </c>
      <c r="R89" s="335" t="s">
        <v>452</v>
      </c>
      <c r="S89" s="339">
        <v>59</v>
      </c>
      <c r="T89" s="363">
        <v>13</v>
      </c>
      <c r="U89" s="363">
        <v>15</v>
      </c>
      <c r="V89" s="363">
        <v>26</v>
      </c>
      <c r="W89" s="363">
        <v>5</v>
      </c>
      <c r="X89" s="340">
        <v>44.25</v>
      </c>
      <c r="Y89" s="372"/>
    </row>
    <row r="90" spans="1:27" ht="20.100000000000001" customHeight="1">
      <c r="A90" s="1485"/>
      <c r="B90" s="335" t="s">
        <v>526</v>
      </c>
      <c r="C90" s="335" t="s">
        <v>527</v>
      </c>
      <c r="D90" s="1493">
        <v>289</v>
      </c>
      <c r="E90" s="1479"/>
      <c r="F90" s="1493">
        <v>429</v>
      </c>
      <c r="G90" s="1243"/>
      <c r="H90" s="1243"/>
      <c r="I90" s="1243"/>
      <c r="J90" s="1479"/>
      <c r="K90" s="1493">
        <v>329</v>
      </c>
      <c r="L90" s="1243"/>
      <c r="M90" s="1479"/>
      <c r="N90" s="1493">
        <v>255</v>
      </c>
      <c r="O90" s="1479"/>
      <c r="Q90" s="335" t="s">
        <v>526</v>
      </c>
      <c r="R90" s="335" t="s">
        <v>527</v>
      </c>
      <c r="S90" s="339">
        <v>69</v>
      </c>
      <c r="T90" s="363">
        <v>16</v>
      </c>
      <c r="U90" s="363">
        <v>17</v>
      </c>
      <c r="V90" s="363">
        <v>31</v>
      </c>
      <c r="W90" s="363">
        <v>5</v>
      </c>
      <c r="X90" s="340">
        <v>51.75</v>
      </c>
      <c r="Y90" s="372"/>
    </row>
    <row r="91" spans="1:27" ht="20.100000000000001" customHeight="1">
      <c r="A91" s="1485"/>
      <c r="B91" s="335" t="s">
        <v>528</v>
      </c>
      <c r="C91" s="335" t="s">
        <v>529</v>
      </c>
      <c r="D91" s="1493">
        <v>146</v>
      </c>
      <c r="E91" s="1479"/>
      <c r="F91" s="1493">
        <v>215</v>
      </c>
      <c r="G91" s="1243"/>
      <c r="H91" s="1243"/>
      <c r="I91" s="1479"/>
      <c r="J91" s="1493">
        <v>151</v>
      </c>
      <c r="K91" s="1479"/>
      <c r="L91" s="1493">
        <v>142</v>
      </c>
      <c r="M91" s="1243"/>
      <c r="N91" s="1243"/>
      <c r="O91" s="1479"/>
      <c r="Q91" s="335" t="s">
        <v>528</v>
      </c>
      <c r="R91" s="335" t="s">
        <v>529</v>
      </c>
      <c r="S91" s="339">
        <v>69</v>
      </c>
      <c r="T91" s="363">
        <v>16</v>
      </c>
      <c r="U91" s="363">
        <v>17</v>
      </c>
      <c r="V91" s="363">
        <v>31</v>
      </c>
      <c r="W91" s="363">
        <v>5</v>
      </c>
      <c r="X91" s="340">
        <v>51.75</v>
      </c>
      <c r="Y91" s="372"/>
    </row>
    <row r="92" spans="1:27" ht="20.100000000000001" customHeight="1">
      <c r="A92" s="1485"/>
      <c r="B92" s="335" t="s">
        <v>530</v>
      </c>
      <c r="C92" s="335" t="s">
        <v>531</v>
      </c>
      <c r="D92" s="1493">
        <v>157</v>
      </c>
      <c r="E92" s="1479"/>
      <c r="F92" s="1493">
        <v>246</v>
      </c>
      <c r="G92" s="1479"/>
      <c r="H92" s="1493">
        <v>316</v>
      </c>
      <c r="I92" s="1243"/>
      <c r="J92" s="1479"/>
      <c r="K92" s="1493">
        <v>157</v>
      </c>
      <c r="L92" s="1243"/>
      <c r="M92" s="1243"/>
      <c r="N92" s="1243"/>
      <c r="O92" s="1479"/>
      <c r="Q92" s="335" t="s">
        <v>530</v>
      </c>
      <c r="R92" s="335" t="s">
        <v>531</v>
      </c>
      <c r="S92" s="339">
        <v>69</v>
      </c>
      <c r="T92" s="363">
        <v>16</v>
      </c>
      <c r="U92" s="363">
        <v>17</v>
      </c>
      <c r="V92" s="363">
        <v>31</v>
      </c>
      <c r="W92" s="363">
        <v>5</v>
      </c>
      <c r="X92" s="340">
        <v>51.75</v>
      </c>
      <c r="Y92" s="372"/>
    </row>
    <row r="93" spans="1:27" ht="20.100000000000001" customHeight="1">
      <c r="A93" s="1485"/>
      <c r="B93" s="335" t="s">
        <v>532</v>
      </c>
      <c r="C93" s="335" t="s">
        <v>533</v>
      </c>
      <c r="D93" s="1493">
        <v>129</v>
      </c>
      <c r="E93" s="1243"/>
      <c r="F93" s="1479"/>
      <c r="G93" s="1493">
        <v>159</v>
      </c>
      <c r="H93" s="1243"/>
      <c r="I93" s="1479"/>
      <c r="J93" s="1493">
        <v>129</v>
      </c>
      <c r="K93" s="1243"/>
      <c r="L93" s="1243"/>
      <c r="M93" s="1243"/>
      <c r="N93" s="1243"/>
      <c r="O93" s="1479"/>
      <c r="Q93" s="335" t="s">
        <v>532</v>
      </c>
      <c r="R93" s="335" t="s">
        <v>533</v>
      </c>
      <c r="S93" s="339">
        <v>69</v>
      </c>
      <c r="T93" s="363">
        <v>16</v>
      </c>
      <c r="U93" s="363">
        <v>17</v>
      </c>
      <c r="V93" s="363">
        <v>31</v>
      </c>
      <c r="W93" s="363">
        <v>5</v>
      </c>
      <c r="X93" s="340">
        <v>51.75</v>
      </c>
      <c r="Y93" s="372"/>
    </row>
    <row r="94" spans="1:27" ht="20.100000000000001" customHeight="1">
      <c r="A94" s="1485"/>
      <c r="B94" s="335" t="s">
        <v>534</v>
      </c>
      <c r="C94" s="335" t="s">
        <v>535</v>
      </c>
      <c r="D94" s="1493">
        <v>146</v>
      </c>
      <c r="E94" s="1243"/>
      <c r="F94" s="1243"/>
      <c r="G94" s="1243"/>
      <c r="H94" s="1479"/>
      <c r="I94" s="1493">
        <v>165</v>
      </c>
      <c r="J94" s="1243"/>
      <c r="K94" s="1479"/>
      <c r="L94" s="1493">
        <v>258</v>
      </c>
      <c r="M94" s="1479"/>
      <c r="N94" s="1493">
        <v>146</v>
      </c>
      <c r="O94" s="1479"/>
      <c r="Q94" s="335" t="s">
        <v>534</v>
      </c>
      <c r="R94" s="335" t="s">
        <v>535</v>
      </c>
      <c r="S94" s="339">
        <v>64</v>
      </c>
      <c r="T94" s="363">
        <v>14</v>
      </c>
      <c r="U94" s="363">
        <v>16</v>
      </c>
      <c r="V94" s="363">
        <v>29</v>
      </c>
      <c r="W94" s="363">
        <v>5</v>
      </c>
      <c r="X94" s="340">
        <v>48</v>
      </c>
      <c r="Y94" s="372"/>
    </row>
    <row r="95" spans="1:27" ht="20.100000000000001" customHeight="1">
      <c r="A95" s="1485"/>
      <c r="B95" s="335" t="s">
        <v>536</v>
      </c>
      <c r="C95" s="335" t="s">
        <v>537</v>
      </c>
      <c r="D95" s="1493">
        <v>133</v>
      </c>
      <c r="E95" s="1243"/>
      <c r="F95" s="1243"/>
      <c r="G95" s="1243"/>
      <c r="H95" s="1479"/>
      <c r="I95" s="1493">
        <v>152</v>
      </c>
      <c r="J95" s="1243"/>
      <c r="K95" s="1479"/>
      <c r="L95" s="1493">
        <v>214</v>
      </c>
      <c r="M95" s="1479"/>
      <c r="N95" s="1493">
        <v>133</v>
      </c>
      <c r="O95" s="1479"/>
      <c r="Q95" s="335" t="s">
        <v>536</v>
      </c>
      <c r="R95" s="335" t="s">
        <v>537</v>
      </c>
      <c r="S95" s="339">
        <v>64</v>
      </c>
      <c r="T95" s="363">
        <v>14</v>
      </c>
      <c r="U95" s="363">
        <v>16</v>
      </c>
      <c r="V95" s="363">
        <v>29</v>
      </c>
      <c r="W95" s="363">
        <v>5</v>
      </c>
      <c r="X95" s="340">
        <v>48</v>
      </c>
      <c r="Y95" s="372"/>
    </row>
    <row r="96" spans="1:27" ht="20.100000000000001" customHeight="1">
      <c r="A96" s="1485"/>
      <c r="B96" s="335" t="s">
        <v>538</v>
      </c>
      <c r="C96" s="335" t="s">
        <v>539</v>
      </c>
      <c r="D96" s="1493">
        <v>98</v>
      </c>
      <c r="E96" s="1243"/>
      <c r="F96" s="1243"/>
      <c r="G96" s="1479"/>
      <c r="H96" s="1493">
        <v>191</v>
      </c>
      <c r="I96" s="1479"/>
      <c r="J96" s="1493">
        <v>98</v>
      </c>
      <c r="K96" s="1243"/>
      <c r="L96" s="1243"/>
      <c r="M96" s="1243"/>
      <c r="N96" s="1243"/>
      <c r="O96" s="1479"/>
      <c r="Q96" s="335" t="s">
        <v>538</v>
      </c>
      <c r="R96" s="335" t="s">
        <v>539</v>
      </c>
      <c r="S96" s="339">
        <v>64</v>
      </c>
      <c r="T96" s="363">
        <v>14</v>
      </c>
      <c r="U96" s="363">
        <v>16</v>
      </c>
      <c r="V96" s="363">
        <v>29</v>
      </c>
      <c r="W96" s="363">
        <v>5</v>
      </c>
      <c r="X96" s="340">
        <v>48</v>
      </c>
      <c r="Y96" s="372"/>
    </row>
    <row r="97" spans="1:28" ht="20.100000000000001" customHeight="1">
      <c r="A97" s="1485"/>
      <c r="B97" s="335" t="s">
        <v>540</v>
      </c>
      <c r="C97" s="335" t="s">
        <v>540</v>
      </c>
      <c r="D97" s="1493">
        <v>130</v>
      </c>
      <c r="E97" s="1243"/>
      <c r="F97" s="1243"/>
      <c r="G97" s="1479"/>
      <c r="H97" s="1493">
        <v>197</v>
      </c>
      <c r="I97" s="1243"/>
      <c r="J97" s="1479"/>
      <c r="K97" s="1493">
        <v>130</v>
      </c>
      <c r="L97" s="1243"/>
      <c r="M97" s="1243"/>
      <c r="N97" s="1243"/>
      <c r="O97" s="1479"/>
      <c r="Q97" s="335" t="s">
        <v>540</v>
      </c>
      <c r="R97" s="335" t="s">
        <v>540</v>
      </c>
      <c r="S97" s="339">
        <v>69</v>
      </c>
      <c r="T97" s="363">
        <v>16</v>
      </c>
      <c r="U97" s="363">
        <v>17</v>
      </c>
      <c r="V97" s="363">
        <v>31</v>
      </c>
      <c r="W97" s="363">
        <v>5</v>
      </c>
      <c r="X97" s="340">
        <v>51.75</v>
      </c>
      <c r="Y97" s="372"/>
    </row>
    <row r="98" spans="1:28" ht="20.100000000000001" customHeight="1">
      <c r="A98" s="1485"/>
      <c r="B98" s="335" t="s">
        <v>541</v>
      </c>
      <c r="C98" s="335" t="s">
        <v>542</v>
      </c>
      <c r="D98" s="1493">
        <v>104</v>
      </c>
      <c r="E98" s="1243"/>
      <c r="F98" s="1243"/>
      <c r="G98" s="1479"/>
      <c r="H98" s="1493">
        <v>186</v>
      </c>
      <c r="I98" s="1479"/>
      <c r="J98" s="1493">
        <v>104</v>
      </c>
      <c r="K98" s="1243"/>
      <c r="L98" s="1243"/>
      <c r="M98" s="1243"/>
      <c r="N98" s="1243"/>
      <c r="O98" s="1479"/>
      <c r="Q98" s="335" t="s">
        <v>541</v>
      </c>
      <c r="R98" s="335" t="s">
        <v>542</v>
      </c>
      <c r="S98" s="339">
        <v>64</v>
      </c>
      <c r="T98" s="363">
        <v>14</v>
      </c>
      <c r="U98" s="363">
        <v>16</v>
      </c>
      <c r="V98" s="363">
        <v>29</v>
      </c>
      <c r="W98" s="363">
        <v>5</v>
      </c>
      <c r="X98" s="340">
        <v>48</v>
      </c>
      <c r="Y98" s="372"/>
    </row>
    <row r="99" spans="1:28" ht="20.100000000000001" customHeight="1">
      <c r="A99" s="1485"/>
      <c r="B99" s="335" t="s">
        <v>543</v>
      </c>
      <c r="C99" s="335" t="s">
        <v>544</v>
      </c>
      <c r="D99" s="1493">
        <v>139</v>
      </c>
      <c r="E99" s="1479"/>
      <c r="F99" s="1493">
        <v>159</v>
      </c>
      <c r="G99" s="1243"/>
      <c r="H99" s="1243"/>
      <c r="I99" s="1479"/>
      <c r="J99" s="1493">
        <v>139</v>
      </c>
      <c r="K99" s="1243"/>
      <c r="L99" s="1243"/>
      <c r="M99" s="1243"/>
      <c r="N99" s="1243"/>
      <c r="O99" s="1479"/>
      <c r="Q99" s="335" t="s">
        <v>543</v>
      </c>
      <c r="R99" s="335" t="s">
        <v>544</v>
      </c>
      <c r="S99" s="339">
        <v>69</v>
      </c>
      <c r="T99" s="363">
        <v>16</v>
      </c>
      <c r="U99" s="363">
        <v>17</v>
      </c>
      <c r="V99" s="363">
        <v>31</v>
      </c>
      <c r="W99" s="363">
        <v>5</v>
      </c>
      <c r="X99" s="340">
        <v>51.75</v>
      </c>
      <c r="Y99" s="372"/>
    </row>
    <row r="100" spans="1:28" ht="20.100000000000001" customHeight="1">
      <c r="A100" s="1485"/>
      <c r="B100" s="335" t="s">
        <v>545</v>
      </c>
      <c r="C100" s="335" t="s">
        <v>546</v>
      </c>
      <c r="D100" s="1493">
        <v>126</v>
      </c>
      <c r="E100" s="1243"/>
      <c r="F100" s="1243"/>
      <c r="G100" s="1479"/>
      <c r="H100" s="1493">
        <v>192</v>
      </c>
      <c r="I100" s="1479"/>
      <c r="J100" s="1493">
        <v>126</v>
      </c>
      <c r="K100" s="1243"/>
      <c r="L100" s="1243"/>
      <c r="M100" s="1243"/>
      <c r="N100" s="1243"/>
      <c r="O100" s="1479"/>
      <c r="Q100" s="335" t="s">
        <v>545</v>
      </c>
      <c r="R100" s="335" t="s">
        <v>546</v>
      </c>
      <c r="S100" s="339">
        <v>69</v>
      </c>
      <c r="T100" s="363">
        <v>16</v>
      </c>
      <c r="U100" s="363">
        <v>17</v>
      </c>
      <c r="V100" s="363">
        <v>31</v>
      </c>
      <c r="W100" s="363">
        <v>5</v>
      </c>
      <c r="X100" s="340">
        <v>51.75</v>
      </c>
      <c r="Y100" s="372"/>
    </row>
    <row r="101" spans="1:28" ht="20.100000000000001" customHeight="1">
      <c r="A101" s="1485"/>
      <c r="B101" s="335" t="s">
        <v>547</v>
      </c>
      <c r="C101" s="335" t="s">
        <v>548</v>
      </c>
      <c r="D101" s="1493">
        <v>111</v>
      </c>
      <c r="E101" s="1243"/>
      <c r="F101" s="1479"/>
      <c r="G101" s="1493">
        <v>148</v>
      </c>
      <c r="H101" s="1243"/>
      <c r="I101" s="1479"/>
      <c r="J101" s="1493">
        <v>111</v>
      </c>
      <c r="K101" s="1243"/>
      <c r="L101" s="1243"/>
      <c r="M101" s="1243"/>
      <c r="N101" s="1243"/>
      <c r="O101" s="1479"/>
      <c r="Q101" s="335" t="s">
        <v>547</v>
      </c>
      <c r="R101" s="335" t="s">
        <v>548</v>
      </c>
      <c r="S101" s="339">
        <v>64</v>
      </c>
      <c r="T101" s="363">
        <v>14</v>
      </c>
      <c r="U101" s="363">
        <v>16</v>
      </c>
      <c r="V101" s="363">
        <v>29</v>
      </c>
      <c r="W101" s="363">
        <v>5</v>
      </c>
      <c r="X101" s="340">
        <v>48</v>
      </c>
      <c r="Y101" s="372"/>
    </row>
    <row r="102" spans="1:28" ht="20.100000000000001" customHeight="1">
      <c r="A102" s="1485"/>
      <c r="B102" s="335" t="s">
        <v>549</v>
      </c>
      <c r="C102" s="335" t="s">
        <v>550</v>
      </c>
      <c r="D102" s="1493">
        <v>133</v>
      </c>
      <c r="E102" s="1243"/>
      <c r="F102" s="1479"/>
      <c r="G102" s="1493">
        <v>173</v>
      </c>
      <c r="H102" s="1243"/>
      <c r="I102" s="1243"/>
      <c r="J102" s="1479"/>
      <c r="K102" s="1493">
        <v>133</v>
      </c>
      <c r="L102" s="1243"/>
      <c r="M102" s="1243"/>
      <c r="N102" s="1243"/>
      <c r="O102" s="1479"/>
      <c r="Q102" s="335" t="s">
        <v>549</v>
      </c>
      <c r="R102" s="335" t="s">
        <v>550</v>
      </c>
      <c r="S102" s="339">
        <v>69</v>
      </c>
      <c r="T102" s="363">
        <v>16</v>
      </c>
      <c r="U102" s="363">
        <v>17</v>
      </c>
      <c r="V102" s="363">
        <v>31</v>
      </c>
      <c r="W102" s="363">
        <v>5</v>
      </c>
      <c r="X102" s="340">
        <v>51.75</v>
      </c>
      <c r="Y102" s="372"/>
      <c r="Z102" s="372"/>
    </row>
    <row r="103" spans="1:28" ht="20.100000000000001" customHeight="1">
      <c r="A103" s="1486"/>
      <c r="B103" s="335" t="s">
        <v>551</v>
      </c>
      <c r="C103" s="335" t="s">
        <v>552</v>
      </c>
      <c r="D103" s="1493">
        <v>150</v>
      </c>
      <c r="E103" s="1479"/>
      <c r="F103" s="1493">
        <v>204</v>
      </c>
      <c r="G103" s="1243"/>
      <c r="H103" s="1243"/>
      <c r="I103" s="1243"/>
      <c r="J103" s="1479"/>
      <c r="K103" s="1493">
        <v>150</v>
      </c>
      <c r="L103" s="1243"/>
      <c r="M103" s="1243"/>
      <c r="N103" s="1243"/>
      <c r="O103" s="1479"/>
      <c r="Q103" s="335" t="s">
        <v>551</v>
      </c>
      <c r="R103" s="335" t="s">
        <v>552</v>
      </c>
      <c r="S103" s="339">
        <v>69</v>
      </c>
      <c r="T103" s="363">
        <v>16</v>
      </c>
      <c r="U103" s="363">
        <v>17</v>
      </c>
      <c r="V103" s="363">
        <v>31</v>
      </c>
      <c r="W103" s="363">
        <v>5</v>
      </c>
      <c r="X103" s="340">
        <v>51.75</v>
      </c>
      <c r="Y103" s="372"/>
    </row>
    <row r="104" spans="1:28" ht="24.95" customHeight="1">
      <c r="A104" s="1475" t="s">
        <v>553</v>
      </c>
      <c r="B104" s="335" t="s">
        <v>554</v>
      </c>
      <c r="C104" s="335" t="s">
        <v>555</v>
      </c>
      <c r="D104" s="1493">
        <v>107</v>
      </c>
      <c r="E104" s="1243"/>
      <c r="F104" s="1243"/>
      <c r="G104" s="1243"/>
      <c r="H104" s="1243"/>
      <c r="I104" s="1243"/>
      <c r="J104" s="1243"/>
      <c r="K104" s="1243"/>
      <c r="L104" s="1243"/>
      <c r="M104" s="1243"/>
      <c r="N104" s="1243"/>
      <c r="O104" s="1479"/>
      <c r="Q104" s="335" t="s">
        <v>554</v>
      </c>
      <c r="R104" s="335" t="s">
        <v>555</v>
      </c>
      <c r="S104" s="339">
        <v>59</v>
      </c>
      <c r="T104" s="363">
        <v>13</v>
      </c>
      <c r="U104" s="363">
        <v>15</v>
      </c>
      <c r="V104" s="363">
        <v>26</v>
      </c>
      <c r="W104" s="363">
        <v>5</v>
      </c>
      <c r="X104" s="340">
        <v>44.25</v>
      </c>
      <c r="Y104" s="372"/>
      <c r="Z104" s="372"/>
      <c r="AA104" s="372"/>
      <c r="AB104" s="372"/>
    </row>
    <row r="105" spans="1:28" ht="24.95" customHeight="1">
      <c r="A105" s="1485"/>
      <c r="B105" s="335" t="s">
        <v>556</v>
      </c>
      <c r="C105" s="335" t="s">
        <v>557</v>
      </c>
      <c r="D105" s="1493">
        <v>163</v>
      </c>
      <c r="E105" s="1243"/>
      <c r="F105" s="1243"/>
      <c r="G105" s="1243"/>
      <c r="H105" s="1243"/>
      <c r="I105" s="1243"/>
      <c r="J105" s="1243"/>
      <c r="K105" s="1243"/>
      <c r="L105" s="1243"/>
      <c r="M105" s="1243"/>
      <c r="N105" s="1243"/>
      <c r="O105" s="1479"/>
      <c r="Q105" s="335" t="s">
        <v>556</v>
      </c>
      <c r="R105" s="335" t="s">
        <v>557</v>
      </c>
      <c r="S105" s="339">
        <v>74</v>
      </c>
      <c r="T105" s="363">
        <v>17</v>
      </c>
      <c r="U105" s="363">
        <v>18</v>
      </c>
      <c r="V105" s="363">
        <v>34</v>
      </c>
      <c r="W105" s="363">
        <v>5</v>
      </c>
      <c r="X105" s="340">
        <v>55.5</v>
      </c>
      <c r="Y105" s="372"/>
      <c r="Z105" s="372"/>
      <c r="AA105" s="372"/>
      <c r="AB105" s="372"/>
    </row>
    <row r="106" spans="1:28" ht="24.95" customHeight="1">
      <c r="A106" s="1485"/>
      <c r="B106" s="335" t="s">
        <v>558</v>
      </c>
      <c r="C106" s="335" t="s">
        <v>559</v>
      </c>
      <c r="D106" s="1493">
        <v>107</v>
      </c>
      <c r="E106" s="1243"/>
      <c r="F106" s="1243"/>
      <c r="G106" s="1243"/>
      <c r="H106" s="1243"/>
      <c r="I106" s="1243"/>
      <c r="J106" s="1243"/>
      <c r="K106" s="1243"/>
      <c r="L106" s="1243"/>
      <c r="M106" s="1243"/>
      <c r="N106" s="1243"/>
      <c r="O106" s="1479"/>
      <c r="Q106" s="335" t="s">
        <v>558</v>
      </c>
      <c r="R106" s="335" t="s">
        <v>559</v>
      </c>
      <c r="S106" s="339">
        <v>59</v>
      </c>
      <c r="T106" s="363">
        <v>13</v>
      </c>
      <c r="U106" s="363">
        <v>15</v>
      </c>
      <c r="V106" s="363">
        <v>26</v>
      </c>
      <c r="W106" s="363">
        <v>5</v>
      </c>
      <c r="X106" s="340">
        <v>44.25</v>
      </c>
      <c r="Y106" s="372"/>
      <c r="Z106" s="372"/>
      <c r="AA106" s="372"/>
      <c r="AB106" s="372"/>
    </row>
    <row r="107" spans="1:28" ht="24.95" customHeight="1">
      <c r="A107" s="1485"/>
      <c r="B107" s="335" t="s">
        <v>560</v>
      </c>
      <c r="C107" s="335" t="s">
        <v>561</v>
      </c>
      <c r="D107" s="1493">
        <v>161</v>
      </c>
      <c r="E107" s="1243"/>
      <c r="F107" s="1243"/>
      <c r="G107" s="1243"/>
      <c r="H107" s="1479"/>
      <c r="I107" s="1493">
        <v>206</v>
      </c>
      <c r="J107" s="1243"/>
      <c r="K107" s="1243"/>
      <c r="L107" s="1243"/>
      <c r="M107" s="1479"/>
      <c r="N107" s="1493">
        <v>161</v>
      </c>
      <c r="O107" s="1479"/>
      <c r="Q107" s="335" t="s">
        <v>560</v>
      </c>
      <c r="R107" s="335" t="s">
        <v>561</v>
      </c>
      <c r="S107" s="339">
        <v>79</v>
      </c>
      <c r="T107" s="363">
        <v>18</v>
      </c>
      <c r="U107" s="363">
        <v>20</v>
      </c>
      <c r="V107" s="363">
        <v>36</v>
      </c>
      <c r="W107" s="363">
        <v>5</v>
      </c>
      <c r="X107" s="340">
        <v>59.25</v>
      </c>
      <c r="Y107" s="372"/>
      <c r="Z107" s="372"/>
      <c r="AA107" s="372"/>
      <c r="AB107" s="372"/>
    </row>
    <row r="108" spans="1:28" ht="24.95" customHeight="1">
      <c r="A108" s="1485"/>
      <c r="B108" s="335" t="s">
        <v>562</v>
      </c>
      <c r="C108" s="335" t="s">
        <v>563</v>
      </c>
      <c r="D108" s="1493">
        <v>121</v>
      </c>
      <c r="E108" s="1243"/>
      <c r="F108" s="1243"/>
      <c r="G108" s="1243"/>
      <c r="H108" s="1243"/>
      <c r="I108" s="1243"/>
      <c r="J108" s="1243"/>
      <c r="K108" s="1243"/>
      <c r="L108" s="1243"/>
      <c r="M108" s="1243"/>
      <c r="N108" s="1243"/>
      <c r="O108" s="1479"/>
      <c r="Q108" s="335" t="s">
        <v>562</v>
      </c>
      <c r="R108" s="335" t="s">
        <v>563</v>
      </c>
      <c r="S108" s="339">
        <v>64</v>
      </c>
      <c r="T108" s="363">
        <v>14</v>
      </c>
      <c r="U108" s="363">
        <v>16</v>
      </c>
      <c r="V108" s="363">
        <v>29</v>
      </c>
      <c r="W108" s="363">
        <v>5</v>
      </c>
      <c r="X108" s="340">
        <v>48</v>
      </c>
      <c r="Y108" s="372"/>
      <c r="Z108" s="372"/>
      <c r="AA108" s="372"/>
      <c r="AB108" s="372"/>
    </row>
    <row r="109" spans="1:28" ht="24.95" customHeight="1">
      <c r="A109" s="1486"/>
      <c r="B109" s="335" t="s">
        <v>564</v>
      </c>
      <c r="C109" s="335" t="s">
        <v>565</v>
      </c>
      <c r="D109" s="1493">
        <v>130</v>
      </c>
      <c r="E109" s="1243"/>
      <c r="F109" s="1243"/>
      <c r="G109" s="1243"/>
      <c r="H109" s="1479"/>
      <c r="I109" s="1493">
        <v>147</v>
      </c>
      <c r="J109" s="1479"/>
      <c r="K109" s="1493">
        <v>130</v>
      </c>
      <c r="L109" s="1243"/>
      <c r="M109" s="1243"/>
      <c r="N109" s="1243"/>
      <c r="O109" s="1479"/>
      <c r="Q109" s="335" t="s">
        <v>564</v>
      </c>
      <c r="R109" s="335" t="s">
        <v>565</v>
      </c>
      <c r="S109" s="339">
        <v>69</v>
      </c>
      <c r="T109" s="363">
        <v>16</v>
      </c>
      <c r="U109" s="363">
        <v>17</v>
      </c>
      <c r="V109" s="363">
        <v>31</v>
      </c>
      <c r="W109" s="363">
        <v>5</v>
      </c>
      <c r="X109" s="340">
        <v>51.75</v>
      </c>
      <c r="Y109" s="372"/>
      <c r="Z109" s="372"/>
      <c r="AA109" s="372"/>
      <c r="AB109" s="372"/>
    </row>
    <row r="110" spans="1:28" ht="32.1" customHeight="1">
      <c r="A110" s="1475" t="s">
        <v>566</v>
      </c>
      <c r="B110" s="335" t="s">
        <v>567</v>
      </c>
      <c r="C110" s="335" t="s">
        <v>568</v>
      </c>
      <c r="D110" s="1493">
        <v>147</v>
      </c>
      <c r="E110" s="1243"/>
      <c r="F110" s="1243"/>
      <c r="G110" s="1243"/>
      <c r="H110" s="1243"/>
      <c r="I110" s="1243"/>
      <c r="J110" s="1243"/>
      <c r="K110" s="1243"/>
      <c r="L110" s="1243"/>
      <c r="M110" s="1243"/>
      <c r="N110" s="1243"/>
      <c r="O110" s="1479"/>
      <c r="Q110" s="335" t="s">
        <v>567</v>
      </c>
      <c r="R110" s="335" t="s">
        <v>568</v>
      </c>
      <c r="S110" s="339">
        <v>74</v>
      </c>
      <c r="T110" s="363">
        <v>17</v>
      </c>
      <c r="U110" s="363">
        <v>18</v>
      </c>
      <c r="V110" s="363">
        <v>34</v>
      </c>
      <c r="W110" s="363">
        <v>5</v>
      </c>
      <c r="X110" s="340">
        <v>55.5</v>
      </c>
      <c r="Y110" s="372"/>
      <c r="Z110" s="372"/>
      <c r="AA110" s="372"/>
      <c r="AB110" s="372"/>
    </row>
    <row r="111" spans="1:28" ht="32.1" customHeight="1">
      <c r="A111" s="1485"/>
      <c r="B111" s="335" t="s">
        <v>569</v>
      </c>
      <c r="C111" s="335" t="s">
        <v>570</v>
      </c>
      <c r="D111" s="1493">
        <v>105</v>
      </c>
      <c r="E111" s="1243"/>
      <c r="F111" s="1243"/>
      <c r="G111" s="1243"/>
      <c r="H111" s="1243"/>
      <c r="I111" s="1243"/>
      <c r="J111" s="1243"/>
      <c r="K111" s="1479"/>
      <c r="L111" s="1493">
        <v>179</v>
      </c>
      <c r="M111" s="1243"/>
      <c r="N111" s="1479"/>
      <c r="O111" s="339">
        <v>105</v>
      </c>
      <c r="Q111" s="335" t="s">
        <v>569</v>
      </c>
      <c r="R111" s="335" t="s">
        <v>570</v>
      </c>
      <c r="S111" s="339">
        <v>64</v>
      </c>
      <c r="T111" s="363">
        <v>14</v>
      </c>
      <c r="U111" s="363">
        <v>16</v>
      </c>
      <c r="V111" s="363">
        <v>29</v>
      </c>
      <c r="W111" s="363">
        <v>5</v>
      </c>
      <c r="X111" s="340">
        <v>48</v>
      </c>
      <c r="Y111" s="372"/>
      <c r="Z111" s="372"/>
      <c r="AA111" s="372"/>
      <c r="AB111" s="372"/>
    </row>
    <row r="112" spans="1:28" ht="32.1" customHeight="1">
      <c r="A112" s="1486"/>
      <c r="B112" s="335" t="s">
        <v>571</v>
      </c>
      <c r="C112" s="335" t="s">
        <v>572</v>
      </c>
      <c r="D112" s="1493">
        <v>165</v>
      </c>
      <c r="E112" s="1479"/>
      <c r="F112" s="1493">
        <v>288</v>
      </c>
      <c r="G112" s="1243"/>
      <c r="H112" s="1243"/>
      <c r="I112" s="1479"/>
      <c r="J112" s="1493">
        <v>149</v>
      </c>
      <c r="K112" s="1479"/>
      <c r="L112" s="1493">
        <v>275</v>
      </c>
      <c r="M112" s="1243"/>
      <c r="N112" s="1243"/>
      <c r="O112" s="1479"/>
      <c r="Q112" s="335" t="s">
        <v>571</v>
      </c>
      <c r="R112" s="335" t="s">
        <v>572</v>
      </c>
      <c r="S112" s="339">
        <v>74</v>
      </c>
      <c r="T112" s="363">
        <v>17</v>
      </c>
      <c r="U112" s="363">
        <v>18</v>
      </c>
      <c r="V112" s="363">
        <v>34</v>
      </c>
      <c r="W112" s="363">
        <v>5</v>
      </c>
      <c r="X112" s="340">
        <v>55.5</v>
      </c>
      <c r="Y112" s="372"/>
      <c r="Z112" s="372"/>
      <c r="AA112" s="372"/>
      <c r="AB112" s="372"/>
    </row>
    <row r="113" spans="1:28" ht="30" customHeight="1">
      <c r="A113" s="1475" t="s">
        <v>573</v>
      </c>
      <c r="B113" s="335" t="s">
        <v>574</v>
      </c>
      <c r="C113" s="335" t="s">
        <v>575</v>
      </c>
      <c r="D113" s="1493">
        <v>105</v>
      </c>
      <c r="E113" s="1243"/>
      <c r="F113" s="1243"/>
      <c r="G113" s="1243"/>
      <c r="H113" s="1243"/>
      <c r="I113" s="1243"/>
      <c r="J113" s="1243"/>
      <c r="K113" s="1243"/>
      <c r="L113" s="1243"/>
      <c r="M113" s="1243"/>
      <c r="N113" s="1243"/>
      <c r="O113" s="1479"/>
      <c r="Q113" s="335" t="s">
        <v>574</v>
      </c>
      <c r="R113" s="335" t="s">
        <v>575</v>
      </c>
      <c r="S113" s="339">
        <v>64</v>
      </c>
      <c r="T113" s="363">
        <v>14</v>
      </c>
      <c r="U113" s="363">
        <v>16</v>
      </c>
      <c r="V113" s="363">
        <v>29</v>
      </c>
      <c r="W113" s="363">
        <v>5</v>
      </c>
      <c r="X113" s="340">
        <v>48</v>
      </c>
      <c r="Y113" s="372"/>
      <c r="Z113" s="372"/>
      <c r="AA113" s="372"/>
      <c r="AB113" s="372"/>
    </row>
    <row r="114" spans="1:28" ht="30" customHeight="1">
      <c r="A114" s="1485"/>
      <c r="B114" s="335" t="s">
        <v>576</v>
      </c>
      <c r="C114" s="335" t="s">
        <v>577</v>
      </c>
      <c r="D114" s="1493">
        <v>218</v>
      </c>
      <c r="E114" s="1479"/>
      <c r="F114" s="1493">
        <v>134</v>
      </c>
      <c r="G114" s="1243"/>
      <c r="H114" s="1243"/>
      <c r="I114" s="1479"/>
      <c r="J114" s="1493">
        <v>216</v>
      </c>
      <c r="K114" s="1243"/>
      <c r="L114" s="1479"/>
      <c r="M114" s="1493">
        <v>187</v>
      </c>
      <c r="N114" s="1479"/>
      <c r="O114" s="339">
        <v>218</v>
      </c>
      <c r="Q114" s="335" t="s">
        <v>576</v>
      </c>
      <c r="R114" s="335" t="s">
        <v>577</v>
      </c>
      <c r="S114" s="339">
        <v>79</v>
      </c>
      <c r="T114" s="363">
        <v>18</v>
      </c>
      <c r="U114" s="363">
        <v>20</v>
      </c>
      <c r="V114" s="363">
        <v>36</v>
      </c>
      <c r="W114" s="363">
        <v>5</v>
      </c>
      <c r="X114" s="340">
        <v>59.25</v>
      </c>
      <c r="Y114" s="372"/>
      <c r="Z114" s="372"/>
      <c r="AA114" s="372"/>
      <c r="AB114" s="372"/>
    </row>
    <row r="115" spans="1:28" ht="30" customHeight="1">
      <c r="A115" s="1485"/>
      <c r="B115" s="335" t="s">
        <v>578</v>
      </c>
      <c r="C115" s="335" t="s">
        <v>579</v>
      </c>
      <c r="D115" s="1493">
        <v>141</v>
      </c>
      <c r="E115" s="1243"/>
      <c r="F115" s="1243"/>
      <c r="G115" s="1243"/>
      <c r="H115" s="1243"/>
      <c r="I115" s="1243"/>
      <c r="J115" s="1243"/>
      <c r="K115" s="1243"/>
      <c r="L115" s="1243"/>
      <c r="M115" s="1243"/>
      <c r="N115" s="1243"/>
      <c r="O115" s="1479"/>
      <c r="Q115" s="335" t="s">
        <v>578</v>
      </c>
      <c r="R115" s="335" t="s">
        <v>579</v>
      </c>
      <c r="S115" s="339">
        <v>64</v>
      </c>
      <c r="T115" s="363">
        <v>14</v>
      </c>
      <c r="U115" s="363">
        <v>16</v>
      </c>
      <c r="V115" s="363">
        <v>29</v>
      </c>
      <c r="W115" s="363">
        <v>5</v>
      </c>
      <c r="X115" s="340">
        <v>48</v>
      </c>
      <c r="Y115" s="372"/>
      <c r="Z115" s="372"/>
      <c r="AA115" s="372"/>
      <c r="AB115" s="372"/>
    </row>
    <row r="116" spans="1:28" ht="30" customHeight="1">
      <c r="A116" s="1486"/>
      <c r="B116" s="335" t="s">
        <v>580</v>
      </c>
      <c r="C116" s="335" t="s">
        <v>581</v>
      </c>
      <c r="D116" s="1493">
        <v>114</v>
      </c>
      <c r="E116" s="1243"/>
      <c r="F116" s="1243"/>
      <c r="G116" s="1243"/>
      <c r="H116" s="1243"/>
      <c r="I116" s="1243"/>
      <c r="J116" s="1243"/>
      <c r="K116" s="1243"/>
      <c r="L116" s="1243"/>
      <c r="M116" s="1243"/>
      <c r="N116" s="1243"/>
      <c r="O116" s="1479"/>
      <c r="Q116" s="335" t="s">
        <v>580</v>
      </c>
      <c r="R116" s="335" t="s">
        <v>581</v>
      </c>
      <c r="S116" s="339">
        <v>64</v>
      </c>
      <c r="T116" s="363">
        <v>14</v>
      </c>
      <c r="U116" s="363">
        <v>16</v>
      </c>
      <c r="V116" s="363">
        <v>29</v>
      </c>
      <c r="W116" s="363">
        <v>5</v>
      </c>
      <c r="X116" s="340">
        <v>48</v>
      </c>
      <c r="Y116" s="372"/>
      <c r="Z116" s="372"/>
      <c r="AA116" s="372"/>
      <c r="AB116" s="372"/>
    </row>
    <row r="117" spans="1:28" ht="20.100000000000001" customHeight="1">
      <c r="A117" s="1475" t="s">
        <v>582</v>
      </c>
      <c r="B117" s="335" t="s">
        <v>583</v>
      </c>
      <c r="C117" s="335" t="s">
        <v>527</v>
      </c>
      <c r="D117" s="1493">
        <v>98</v>
      </c>
      <c r="E117" s="1243"/>
      <c r="F117" s="1243"/>
      <c r="G117" s="1243"/>
      <c r="H117" s="1243"/>
      <c r="I117" s="1243"/>
      <c r="J117" s="1479"/>
      <c r="K117" s="1493">
        <v>106</v>
      </c>
      <c r="L117" s="1243"/>
      <c r="M117" s="1243"/>
      <c r="N117" s="1479"/>
      <c r="O117" s="339">
        <v>98</v>
      </c>
      <c r="Q117" s="335" t="s">
        <v>583</v>
      </c>
      <c r="R117" s="335" t="s">
        <v>527</v>
      </c>
      <c r="S117" s="339">
        <v>64</v>
      </c>
      <c r="T117" s="363">
        <v>14</v>
      </c>
      <c r="U117" s="363">
        <v>16</v>
      </c>
      <c r="V117" s="363">
        <v>29</v>
      </c>
      <c r="W117" s="363">
        <v>5</v>
      </c>
      <c r="X117" s="340">
        <v>48</v>
      </c>
      <c r="Y117" s="372"/>
      <c r="Z117" s="372"/>
      <c r="AA117" s="372"/>
      <c r="AB117" s="372"/>
    </row>
    <row r="118" spans="1:28" ht="20.100000000000001" customHeight="1">
      <c r="A118" s="1485"/>
      <c r="B118" s="335" t="s">
        <v>584</v>
      </c>
      <c r="C118" s="335" t="s">
        <v>585</v>
      </c>
      <c r="D118" s="1493">
        <v>108</v>
      </c>
      <c r="E118" s="1243"/>
      <c r="F118" s="1243"/>
      <c r="G118" s="1243"/>
      <c r="H118" s="1243"/>
      <c r="I118" s="1243"/>
      <c r="J118" s="1243"/>
      <c r="K118" s="1243"/>
      <c r="L118" s="1243"/>
      <c r="M118" s="1243"/>
      <c r="N118" s="1243"/>
      <c r="O118" s="1479"/>
      <c r="Q118" s="335" t="s">
        <v>584</v>
      </c>
      <c r="R118" s="335" t="s">
        <v>585</v>
      </c>
      <c r="S118" s="339">
        <v>64</v>
      </c>
      <c r="T118" s="363">
        <v>14</v>
      </c>
      <c r="U118" s="363">
        <v>16</v>
      </c>
      <c r="V118" s="363">
        <v>29</v>
      </c>
      <c r="W118" s="363">
        <v>5</v>
      </c>
      <c r="X118" s="340">
        <v>48</v>
      </c>
      <c r="Y118" s="372"/>
      <c r="Z118" s="372"/>
      <c r="AA118" s="372"/>
      <c r="AB118" s="372"/>
    </row>
    <row r="119" spans="1:28" ht="39.950000000000003" customHeight="1">
      <c r="A119" s="1485"/>
      <c r="B119" s="335" t="s">
        <v>586</v>
      </c>
      <c r="C119" s="335" t="s">
        <v>587</v>
      </c>
      <c r="D119" s="1493">
        <v>102</v>
      </c>
      <c r="E119" s="1243"/>
      <c r="F119" s="1243"/>
      <c r="G119" s="1243"/>
      <c r="H119" s="1243"/>
      <c r="I119" s="1243"/>
      <c r="J119" s="1243"/>
      <c r="K119" s="1243"/>
      <c r="L119" s="1243"/>
      <c r="M119" s="1243"/>
      <c r="N119" s="1243"/>
      <c r="O119" s="1479"/>
      <c r="Q119" s="335" t="s">
        <v>586</v>
      </c>
      <c r="R119" s="335" t="s">
        <v>587</v>
      </c>
      <c r="S119" s="339">
        <v>64</v>
      </c>
      <c r="T119" s="363">
        <v>14</v>
      </c>
      <c r="U119" s="363">
        <v>16</v>
      </c>
      <c r="V119" s="363">
        <v>29</v>
      </c>
      <c r="W119" s="363">
        <v>5</v>
      </c>
      <c r="X119" s="340">
        <v>48</v>
      </c>
      <c r="Y119" s="372"/>
      <c r="Z119" s="372"/>
      <c r="AA119" s="372"/>
      <c r="AB119" s="372"/>
    </row>
    <row r="120" spans="1:28" ht="20.100000000000001" customHeight="1">
      <c r="A120" s="1485"/>
      <c r="B120" s="335" t="s">
        <v>588</v>
      </c>
      <c r="C120" s="335" t="s">
        <v>589</v>
      </c>
      <c r="D120" s="1493">
        <v>127</v>
      </c>
      <c r="E120" s="1243"/>
      <c r="F120" s="1243"/>
      <c r="G120" s="1243"/>
      <c r="H120" s="1243"/>
      <c r="I120" s="1243"/>
      <c r="J120" s="1243"/>
      <c r="K120" s="1243"/>
      <c r="L120" s="1243"/>
      <c r="M120" s="1243"/>
      <c r="N120" s="1243"/>
      <c r="O120" s="1479"/>
      <c r="Q120" s="335" t="s">
        <v>588</v>
      </c>
      <c r="R120" s="335" t="s">
        <v>589</v>
      </c>
      <c r="S120" s="339">
        <v>69</v>
      </c>
      <c r="T120" s="363">
        <v>16</v>
      </c>
      <c r="U120" s="363">
        <v>17</v>
      </c>
      <c r="V120" s="363">
        <v>31</v>
      </c>
      <c r="W120" s="363">
        <v>5</v>
      </c>
      <c r="X120" s="340">
        <v>51.75</v>
      </c>
      <c r="Y120" s="372"/>
      <c r="Z120" s="372"/>
      <c r="AA120" s="372"/>
      <c r="AB120" s="372"/>
    </row>
    <row r="121" spans="1:28" ht="20.100000000000001" customHeight="1">
      <c r="A121" s="1486"/>
      <c r="B121" s="335" t="s">
        <v>590</v>
      </c>
      <c r="C121" s="335" t="s">
        <v>591</v>
      </c>
      <c r="D121" s="1493">
        <v>100</v>
      </c>
      <c r="E121" s="1243"/>
      <c r="F121" s="1243"/>
      <c r="G121" s="1243"/>
      <c r="H121" s="1243"/>
      <c r="I121" s="1243"/>
      <c r="J121" s="1243"/>
      <c r="K121" s="1243"/>
      <c r="L121" s="1243"/>
      <c r="M121" s="1479"/>
      <c r="N121" s="1493">
        <v>118</v>
      </c>
      <c r="O121" s="1479"/>
      <c r="Q121" s="335" t="s">
        <v>590</v>
      </c>
      <c r="R121" s="335" t="s">
        <v>591</v>
      </c>
      <c r="S121" s="339">
        <v>64</v>
      </c>
      <c r="T121" s="363">
        <v>14</v>
      </c>
      <c r="U121" s="363">
        <v>16</v>
      </c>
      <c r="V121" s="363">
        <v>29</v>
      </c>
      <c r="W121" s="363">
        <v>5</v>
      </c>
      <c r="X121" s="340">
        <v>48</v>
      </c>
      <c r="Y121" s="372"/>
      <c r="Z121" s="372"/>
      <c r="AA121" s="372"/>
      <c r="AB121" s="372"/>
    </row>
    <row r="122" spans="1:28" ht="47.1" customHeight="1">
      <c r="A122" s="1475" t="s">
        <v>592</v>
      </c>
      <c r="B122" s="335" t="s">
        <v>354</v>
      </c>
      <c r="C122" s="335" t="s">
        <v>354</v>
      </c>
      <c r="D122" s="1493">
        <v>105</v>
      </c>
      <c r="E122" s="1243"/>
      <c r="F122" s="1479"/>
      <c r="G122" s="1493">
        <v>111</v>
      </c>
      <c r="H122" s="1243"/>
      <c r="I122" s="1243"/>
      <c r="J122" s="1243"/>
      <c r="K122" s="1243"/>
      <c r="L122" s="1243"/>
      <c r="M122" s="1243"/>
      <c r="N122" s="1479"/>
      <c r="O122" s="339">
        <v>105</v>
      </c>
      <c r="Q122" s="335" t="s">
        <v>354</v>
      </c>
      <c r="R122" s="335" t="s">
        <v>354</v>
      </c>
      <c r="S122" s="339">
        <v>69</v>
      </c>
      <c r="T122" s="363">
        <v>16</v>
      </c>
      <c r="U122" s="363">
        <v>17</v>
      </c>
      <c r="V122" s="363">
        <v>31</v>
      </c>
      <c r="W122" s="363">
        <v>5</v>
      </c>
      <c r="X122" s="340">
        <v>51.75</v>
      </c>
      <c r="Y122" s="372"/>
      <c r="Z122" s="372"/>
      <c r="AA122" s="372"/>
      <c r="AB122" s="372"/>
    </row>
    <row r="123" spans="1:28" ht="47.1" customHeight="1">
      <c r="A123" s="1486"/>
      <c r="B123" s="335" t="s">
        <v>593</v>
      </c>
      <c r="C123" s="335" t="s">
        <v>594</v>
      </c>
      <c r="D123" s="1493">
        <v>111</v>
      </c>
      <c r="E123" s="1243"/>
      <c r="F123" s="1243"/>
      <c r="G123" s="1243"/>
      <c r="H123" s="1243"/>
      <c r="I123" s="1243"/>
      <c r="J123" s="1243"/>
      <c r="K123" s="1243"/>
      <c r="L123" s="1243"/>
      <c r="M123" s="1243"/>
      <c r="N123" s="1243"/>
      <c r="O123" s="1479"/>
      <c r="Q123" s="335" t="s">
        <v>593</v>
      </c>
      <c r="R123" s="335" t="s">
        <v>594</v>
      </c>
      <c r="S123" s="339">
        <v>64</v>
      </c>
      <c r="T123" s="363">
        <v>14</v>
      </c>
      <c r="U123" s="363">
        <v>16</v>
      </c>
      <c r="V123" s="363">
        <v>29</v>
      </c>
      <c r="W123" s="363">
        <v>5</v>
      </c>
      <c r="X123" s="340">
        <v>48</v>
      </c>
      <c r="Y123" s="372"/>
      <c r="Z123" s="372"/>
      <c r="AA123" s="372"/>
      <c r="AB123" s="372"/>
    </row>
    <row r="124" spans="1:28" ht="60.95" customHeight="1">
      <c r="A124" s="1475" t="s">
        <v>595</v>
      </c>
      <c r="B124" s="335" t="s">
        <v>596</v>
      </c>
      <c r="C124" s="335" t="s">
        <v>597</v>
      </c>
      <c r="D124" s="1493">
        <v>123</v>
      </c>
      <c r="E124" s="1243"/>
      <c r="F124" s="1243"/>
      <c r="G124" s="1243"/>
      <c r="H124" s="1243"/>
      <c r="I124" s="1243"/>
      <c r="J124" s="1243"/>
      <c r="K124" s="1243"/>
      <c r="L124" s="1243"/>
      <c r="M124" s="1243"/>
      <c r="N124" s="1243"/>
      <c r="O124" s="1479"/>
      <c r="Q124" s="335" t="s">
        <v>596</v>
      </c>
      <c r="R124" s="335" t="s">
        <v>597</v>
      </c>
      <c r="S124" s="339">
        <v>64</v>
      </c>
      <c r="T124" s="363">
        <v>14</v>
      </c>
      <c r="U124" s="363">
        <v>16</v>
      </c>
      <c r="V124" s="363">
        <v>29</v>
      </c>
      <c r="W124" s="363">
        <v>5</v>
      </c>
      <c r="X124" s="340">
        <v>48</v>
      </c>
      <c r="Y124" s="372"/>
      <c r="Z124" s="372"/>
      <c r="AA124" s="372"/>
      <c r="AB124" s="372"/>
    </row>
    <row r="125" spans="1:28" ht="60.95" customHeight="1">
      <c r="A125" s="1486"/>
      <c r="B125" s="335" t="s">
        <v>598</v>
      </c>
      <c r="C125" s="335" t="s">
        <v>599</v>
      </c>
      <c r="D125" s="1493">
        <v>103</v>
      </c>
      <c r="E125" s="1243"/>
      <c r="F125" s="1243"/>
      <c r="G125" s="1243"/>
      <c r="H125" s="1243"/>
      <c r="I125" s="1243"/>
      <c r="J125" s="1243"/>
      <c r="K125" s="1243"/>
      <c r="L125" s="1243"/>
      <c r="M125" s="1243"/>
      <c r="N125" s="1243"/>
      <c r="O125" s="1479"/>
      <c r="Q125" s="335" t="s">
        <v>598</v>
      </c>
      <c r="R125" s="335" t="s">
        <v>599</v>
      </c>
      <c r="S125" s="339">
        <v>64</v>
      </c>
      <c r="T125" s="363">
        <v>14</v>
      </c>
      <c r="U125" s="363">
        <v>16</v>
      </c>
      <c r="V125" s="363">
        <v>29</v>
      </c>
      <c r="W125" s="363">
        <v>5</v>
      </c>
      <c r="X125" s="340">
        <v>48</v>
      </c>
      <c r="Y125" s="372"/>
      <c r="Z125" s="372"/>
      <c r="AA125" s="372"/>
      <c r="AB125" s="372"/>
    </row>
    <row r="126" spans="1:28" ht="38.1" customHeight="1">
      <c r="A126" s="1475" t="s">
        <v>600</v>
      </c>
      <c r="B126" s="335" t="s">
        <v>601</v>
      </c>
      <c r="C126" s="335" t="s">
        <v>601</v>
      </c>
      <c r="D126" s="1493">
        <v>114</v>
      </c>
      <c r="E126" s="1243"/>
      <c r="F126" s="1243"/>
      <c r="G126" s="1243"/>
      <c r="H126" s="1243"/>
      <c r="I126" s="1243"/>
      <c r="J126" s="1243"/>
      <c r="K126" s="1243"/>
      <c r="L126" s="1243"/>
      <c r="M126" s="1243"/>
      <c r="N126" s="1243"/>
      <c r="O126" s="1479"/>
      <c r="Q126" s="335" t="s">
        <v>601</v>
      </c>
      <c r="R126" s="335" t="s">
        <v>601</v>
      </c>
      <c r="S126" s="339">
        <v>64</v>
      </c>
      <c r="T126" s="363">
        <v>14</v>
      </c>
      <c r="U126" s="363">
        <v>16</v>
      </c>
      <c r="V126" s="363">
        <v>29</v>
      </c>
      <c r="W126" s="363">
        <v>5</v>
      </c>
      <c r="X126" s="340">
        <v>48</v>
      </c>
      <c r="Y126" s="372"/>
      <c r="Z126" s="372"/>
      <c r="AA126" s="372"/>
      <c r="AB126" s="372"/>
    </row>
    <row r="127" spans="1:28" ht="38.1" customHeight="1">
      <c r="A127" s="1485"/>
      <c r="B127" s="335" t="s">
        <v>602</v>
      </c>
      <c r="C127" s="335" t="s">
        <v>602</v>
      </c>
      <c r="D127" s="1493">
        <v>151</v>
      </c>
      <c r="E127" s="1243"/>
      <c r="F127" s="1243"/>
      <c r="G127" s="1243"/>
      <c r="H127" s="1243"/>
      <c r="I127" s="1243"/>
      <c r="J127" s="1243"/>
      <c r="K127" s="1243"/>
      <c r="L127" s="1243"/>
      <c r="M127" s="1243"/>
      <c r="N127" s="1243"/>
      <c r="O127" s="1479"/>
      <c r="Q127" s="335" t="s">
        <v>602</v>
      </c>
      <c r="R127" s="335" t="s">
        <v>602</v>
      </c>
      <c r="S127" s="339">
        <v>74</v>
      </c>
      <c r="T127" s="363">
        <v>17</v>
      </c>
      <c r="U127" s="363">
        <v>18</v>
      </c>
      <c r="V127" s="363">
        <v>34</v>
      </c>
      <c r="W127" s="363">
        <v>5</v>
      </c>
      <c r="X127" s="340">
        <v>55.5</v>
      </c>
      <c r="Y127" s="372"/>
      <c r="Z127" s="372"/>
      <c r="AA127" s="372"/>
      <c r="AB127" s="372"/>
    </row>
    <row r="128" spans="1:28" ht="38.1" customHeight="1">
      <c r="A128" s="1485"/>
      <c r="B128" s="335" t="s">
        <v>603</v>
      </c>
      <c r="C128" s="335" t="s">
        <v>604</v>
      </c>
      <c r="D128" s="1493">
        <v>110</v>
      </c>
      <c r="E128" s="1243"/>
      <c r="F128" s="1243"/>
      <c r="G128" s="1243"/>
      <c r="H128" s="1243"/>
      <c r="I128" s="1243"/>
      <c r="J128" s="1243"/>
      <c r="K128" s="1243"/>
      <c r="L128" s="1243"/>
      <c r="M128" s="1243"/>
      <c r="N128" s="1243"/>
      <c r="O128" s="1479"/>
      <c r="Q128" s="335" t="s">
        <v>603</v>
      </c>
      <c r="R128" s="335" t="s">
        <v>604</v>
      </c>
      <c r="S128" s="339">
        <v>64</v>
      </c>
      <c r="T128" s="363">
        <v>14</v>
      </c>
      <c r="U128" s="363">
        <v>16</v>
      </c>
      <c r="V128" s="363">
        <v>29</v>
      </c>
      <c r="W128" s="363">
        <v>5</v>
      </c>
      <c r="X128" s="340">
        <v>48</v>
      </c>
      <c r="Y128" s="372"/>
      <c r="Z128" s="372"/>
      <c r="AA128" s="372"/>
      <c r="AB128" s="372"/>
    </row>
    <row r="129" spans="1:28" ht="38.1" customHeight="1">
      <c r="A129" s="1486"/>
      <c r="B129" s="335" t="s">
        <v>605</v>
      </c>
      <c r="C129" s="335" t="s">
        <v>395</v>
      </c>
      <c r="D129" s="1493">
        <v>131</v>
      </c>
      <c r="E129" s="1243"/>
      <c r="F129" s="1243"/>
      <c r="G129" s="1479"/>
      <c r="H129" s="1493">
        <v>139</v>
      </c>
      <c r="I129" s="1243"/>
      <c r="J129" s="1243"/>
      <c r="K129" s="1479"/>
      <c r="L129" s="1493">
        <v>131</v>
      </c>
      <c r="M129" s="1243"/>
      <c r="N129" s="1243"/>
      <c r="O129" s="1479"/>
      <c r="Q129" s="335" t="s">
        <v>605</v>
      </c>
      <c r="R129" s="335" t="s">
        <v>395</v>
      </c>
      <c r="S129" s="339">
        <v>64</v>
      </c>
      <c r="T129" s="363">
        <v>14</v>
      </c>
      <c r="U129" s="363">
        <v>16</v>
      </c>
      <c r="V129" s="363">
        <v>29</v>
      </c>
      <c r="W129" s="363">
        <v>5</v>
      </c>
      <c r="X129" s="340">
        <v>48</v>
      </c>
      <c r="Y129" s="372"/>
      <c r="Z129" s="372"/>
      <c r="AA129" s="372"/>
      <c r="AB129" s="372"/>
    </row>
    <row r="130" spans="1:28" ht="51" customHeight="1">
      <c r="A130" s="1475" t="s">
        <v>606</v>
      </c>
      <c r="B130" s="335" t="s">
        <v>612</v>
      </c>
      <c r="C130" s="335" t="s">
        <v>607</v>
      </c>
      <c r="D130" s="1493">
        <v>105</v>
      </c>
      <c r="E130" s="1243"/>
      <c r="F130" s="1243"/>
      <c r="G130" s="1243"/>
      <c r="H130" s="1243"/>
      <c r="I130" s="1243"/>
      <c r="J130" s="1243"/>
      <c r="K130" s="1243"/>
      <c r="L130" s="1243"/>
      <c r="M130" s="1243"/>
      <c r="N130" s="1243"/>
      <c r="O130" s="1479"/>
      <c r="Q130" s="335" t="s">
        <v>612</v>
      </c>
      <c r="R130" s="335" t="s">
        <v>607</v>
      </c>
      <c r="S130" s="339">
        <v>64</v>
      </c>
      <c r="T130" s="363">
        <v>14</v>
      </c>
      <c r="U130" s="363">
        <v>16</v>
      </c>
      <c r="V130" s="363">
        <v>29</v>
      </c>
      <c r="W130" s="363">
        <v>5</v>
      </c>
      <c r="X130" s="340">
        <v>48</v>
      </c>
      <c r="Y130" s="372"/>
      <c r="Z130" s="372"/>
      <c r="AA130" s="372"/>
      <c r="AB130" s="372"/>
    </row>
    <row r="131" spans="1:28" ht="51" customHeight="1">
      <c r="A131" s="1485"/>
      <c r="B131" s="335" t="s">
        <v>608</v>
      </c>
      <c r="C131" s="335" t="s">
        <v>609</v>
      </c>
      <c r="D131" s="1493">
        <v>106</v>
      </c>
      <c r="E131" s="1243"/>
      <c r="F131" s="1243"/>
      <c r="G131" s="1243"/>
      <c r="H131" s="1243"/>
      <c r="I131" s="1243"/>
      <c r="J131" s="1243"/>
      <c r="K131" s="1243"/>
      <c r="L131" s="1243"/>
      <c r="M131" s="1243"/>
      <c r="N131" s="1243"/>
      <c r="O131" s="1479"/>
      <c r="Q131" s="335" t="s">
        <v>608</v>
      </c>
      <c r="R131" s="335" t="s">
        <v>609</v>
      </c>
      <c r="S131" s="339">
        <v>69</v>
      </c>
      <c r="T131" s="363">
        <v>16</v>
      </c>
      <c r="U131" s="363">
        <v>17</v>
      </c>
      <c r="V131" s="363">
        <v>31</v>
      </c>
      <c r="W131" s="363">
        <v>5</v>
      </c>
      <c r="X131" s="340">
        <v>51.75</v>
      </c>
      <c r="Y131" s="372"/>
      <c r="Z131" s="372"/>
      <c r="AA131" s="372"/>
      <c r="AB131" s="372"/>
    </row>
    <row r="132" spans="1:28" ht="51" customHeight="1">
      <c r="A132" s="1486"/>
      <c r="B132" s="335" t="s">
        <v>610</v>
      </c>
      <c r="C132" s="335" t="s">
        <v>611</v>
      </c>
      <c r="D132" s="1493">
        <v>136</v>
      </c>
      <c r="E132" s="1243"/>
      <c r="F132" s="1479"/>
      <c r="G132" s="1493">
        <v>158</v>
      </c>
      <c r="H132" s="1243"/>
      <c r="I132" s="1243"/>
      <c r="J132" s="1243"/>
      <c r="K132" s="1479"/>
      <c r="L132" s="1493">
        <v>136</v>
      </c>
      <c r="M132" s="1243"/>
      <c r="N132" s="1243"/>
      <c r="O132" s="1479"/>
      <c r="Q132" s="335" t="s">
        <v>610</v>
      </c>
      <c r="R132" s="335" t="s">
        <v>611</v>
      </c>
      <c r="S132" s="339">
        <v>74</v>
      </c>
      <c r="T132" s="363">
        <v>17</v>
      </c>
      <c r="U132" s="363">
        <v>18</v>
      </c>
      <c r="V132" s="363">
        <v>34</v>
      </c>
      <c r="W132" s="363">
        <v>5</v>
      </c>
      <c r="X132" s="340">
        <v>55.5</v>
      </c>
      <c r="Y132" s="372"/>
      <c r="Z132" s="372"/>
      <c r="AA132" s="372"/>
      <c r="AB132" s="372"/>
    </row>
    <row r="133" spans="1:28" ht="33.950000000000003" customHeight="1">
      <c r="A133" s="1475" t="s">
        <v>613</v>
      </c>
      <c r="B133" s="335" t="s">
        <v>614</v>
      </c>
      <c r="C133" s="335" t="s">
        <v>615</v>
      </c>
      <c r="D133" s="339">
        <v>219</v>
      </c>
      <c r="E133" s="1493">
        <v>127</v>
      </c>
      <c r="F133" s="1243"/>
      <c r="G133" s="1243"/>
      <c r="H133" s="1243"/>
      <c r="I133" s="1243"/>
      <c r="J133" s="1243"/>
      <c r="K133" s="1243"/>
      <c r="L133" s="1479"/>
      <c r="M133" s="1493">
        <v>268</v>
      </c>
      <c r="N133" s="1479"/>
      <c r="O133" s="339">
        <v>219</v>
      </c>
      <c r="Q133" s="335" t="s">
        <v>614</v>
      </c>
      <c r="R133" s="335" t="s">
        <v>615</v>
      </c>
      <c r="S133" s="339">
        <v>74</v>
      </c>
      <c r="T133" s="363">
        <v>17</v>
      </c>
      <c r="U133" s="363">
        <v>18</v>
      </c>
      <c r="V133" s="363">
        <v>34</v>
      </c>
      <c r="W133" s="363">
        <v>5</v>
      </c>
      <c r="X133" s="340">
        <v>55.5</v>
      </c>
      <c r="Y133" s="372"/>
      <c r="Z133" s="372"/>
      <c r="AA133" s="372"/>
      <c r="AB133" s="372"/>
    </row>
    <row r="134" spans="1:28" ht="33.950000000000003" customHeight="1">
      <c r="A134" s="1485"/>
      <c r="B134" s="335" t="s">
        <v>616</v>
      </c>
      <c r="C134" s="335" t="s">
        <v>617</v>
      </c>
      <c r="D134" s="1493">
        <v>150</v>
      </c>
      <c r="E134" s="1243"/>
      <c r="F134" s="1243"/>
      <c r="G134" s="1243"/>
      <c r="H134" s="1243"/>
      <c r="I134" s="1243"/>
      <c r="J134" s="1243"/>
      <c r="K134" s="1243"/>
      <c r="L134" s="1243"/>
      <c r="M134" s="1479"/>
      <c r="N134" s="339">
        <v>206</v>
      </c>
      <c r="O134" s="339">
        <v>150</v>
      </c>
      <c r="Q134" s="335" t="s">
        <v>616</v>
      </c>
      <c r="R134" s="335" t="s">
        <v>617</v>
      </c>
      <c r="S134" s="339">
        <v>69</v>
      </c>
      <c r="T134" s="363">
        <v>16</v>
      </c>
      <c r="U134" s="363">
        <v>17</v>
      </c>
      <c r="V134" s="363">
        <v>31</v>
      </c>
      <c r="W134" s="363">
        <v>5</v>
      </c>
      <c r="X134" s="340">
        <v>51.75</v>
      </c>
      <c r="Y134" s="372"/>
      <c r="Z134" s="372"/>
      <c r="AA134" s="372"/>
      <c r="AB134" s="372"/>
    </row>
    <row r="135" spans="1:28" ht="33.950000000000003" customHeight="1">
      <c r="A135" s="1486"/>
      <c r="B135" s="335" t="s">
        <v>618</v>
      </c>
      <c r="C135" s="335" t="s">
        <v>619</v>
      </c>
      <c r="D135" s="339">
        <v>176</v>
      </c>
      <c r="E135" s="1493">
        <v>117</v>
      </c>
      <c r="F135" s="1243"/>
      <c r="G135" s="1243"/>
      <c r="H135" s="1243"/>
      <c r="I135" s="1243"/>
      <c r="J135" s="1243"/>
      <c r="K135" s="1243"/>
      <c r="L135" s="1479"/>
      <c r="M135" s="1493">
        <v>208</v>
      </c>
      <c r="N135" s="1479"/>
      <c r="O135" s="339">
        <v>176</v>
      </c>
      <c r="Q135" s="335" t="s">
        <v>618</v>
      </c>
      <c r="R135" s="335" t="s">
        <v>619</v>
      </c>
      <c r="S135" s="339">
        <v>64</v>
      </c>
      <c r="T135" s="363">
        <v>14</v>
      </c>
      <c r="U135" s="363">
        <v>16</v>
      </c>
      <c r="V135" s="363">
        <v>29</v>
      </c>
      <c r="W135" s="363">
        <v>5</v>
      </c>
      <c r="X135" s="340">
        <v>48</v>
      </c>
      <c r="Y135" s="372"/>
      <c r="Z135" s="372"/>
      <c r="AA135" s="372"/>
      <c r="AB135" s="372"/>
    </row>
    <row r="136" spans="1:28" ht="20.100000000000001" customHeight="1">
      <c r="A136" s="1475" t="s">
        <v>620</v>
      </c>
      <c r="B136" s="335" t="s">
        <v>621</v>
      </c>
      <c r="C136" s="335" t="s">
        <v>622</v>
      </c>
      <c r="D136" s="1493">
        <v>104</v>
      </c>
      <c r="E136" s="1243"/>
      <c r="F136" s="1243"/>
      <c r="G136" s="1243"/>
      <c r="H136" s="1243"/>
      <c r="I136" s="1243"/>
      <c r="J136" s="1243"/>
      <c r="K136" s="1243"/>
      <c r="L136" s="1243"/>
      <c r="M136" s="1243"/>
      <c r="N136" s="1243"/>
      <c r="O136" s="1479"/>
      <c r="Q136" s="335" t="s">
        <v>621</v>
      </c>
      <c r="R136" s="335" t="s">
        <v>622</v>
      </c>
      <c r="S136" s="339">
        <v>64</v>
      </c>
      <c r="T136" s="363">
        <v>14</v>
      </c>
      <c r="U136" s="363">
        <v>16</v>
      </c>
      <c r="V136" s="363">
        <v>29</v>
      </c>
      <c r="W136" s="363">
        <v>5</v>
      </c>
      <c r="X136" s="340">
        <v>48</v>
      </c>
      <c r="Y136" s="372"/>
      <c r="Z136" s="372"/>
      <c r="AA136" s="372"/>
      <c r="AB136" s="372"/>
    </row>
    <row r="137" spans="1:28" ht="20.100000000000001" customHeight="1">
      <c r="A137" s="1485"/>
      <c r="B137" s="335" t="s">
        <v>623</v>
      </c>
      <c r="C137" s="335" t="s">
        <v>624</v>
      </c>
      <c r="D137" s="339">
        <v>139</v>
      </c>
      <c r="E137" s="1493">
        <v>108</v>
      </c>
      <c r="F137" s="1243"/>
      <c r="G137" s="1243"/>
      <c r="H137" s="1243"/>
      <c r="I137" s="1243"/>
      <c r="J137" s="1479"/>
      <c r="K137" s="1493">
        <v>139</v>
      </c>
      <c r="L137" s="1243"/>
      <c r="M137" s="1243"/>
      <c r="N137" s="1243"/>
      <c r="O137" s="1479"/>
      <c r="Q137" s="335" t="s">
        <v>623</v>
      </c>
      <c r="R137" s="335" t="s">
        <v>624</v>
      </c>
      <c r="S137" s="339">
        <v>69</v>
      </c>
      <c r="T137" s="363">
        <v>16</v>
      </c>
      <c r="U137" s="363">
        <v>17</v>
      </c>
      <c r="V137" s="363">
        <v>31</v>
      </c>
      <c r="W137" s="363">
        <v>5</v>
      </c>
      <c r="X137" s="340">
        <v>51.75</v>
      </c>
      <c r="Y137" s="372"/>
      <c r="Z137" s="372"/>
      <c r="AA137" s="372"/>
      <c r="AB137" s="372"/>
    </row>
    <row r="138" spans="1:28" ht="20.100000000000001" customHeight="1">
      <c r="A138" s="1485"/>
      <c r="B138" s="335" t="s">
        <v>625</v>
      </c>
      <c r="C138" s="335" t="s">
        <v>625</v>
      </c>
      <c r="D138" s="1493">
        <v>137</v>
      </c>
      <c r="E138" s="1243"/>
      <c r="F138" s="1243"/>
      <c r="G138" s="1243"/>
      <c r="H138" s="1479"/>
      <c r="I138" s="1493">
        <v>151</v>
      </c>
      <c r="J138" s="1243"/>
      <c r="K138" s="1243"/>
      <c r="L138" s="1479"/>
      <c r="M138" s="1493">
        <v>137</v>
      </c>
      <c r="N138" s="1243"/>
      <c r="O138" s="1479"/>
      <c r="Q138" s="335" t="s">
        <v>625</v>
      </c>
      <c r="R138" s="335" t="s">
        <v>625</v>
      </c>
      <c r="S138" s="339">
        <v>69</v>
      </c>
      <c r="T138" s="363">
        <v>16</v>
      </c>
      <c r="U138" s="363">
        <v>17</v>
      </c>
      <c r="V138" s="363">
        <v>31</v>
      </c>
      <c r="W138" s="363">
        <v>5</v>
      </c>
      <c r="X138" s="340">
        <v>51.75</v>
      </c>
      <c r="Y138" s="372"/>
      <c r="Z138" s="372"/>
      <c r="AA138" s="372"/>
      <c r="AB138" s="372"/>
    </row>
    <row r="139" spans="1:28" ht="20.100000000000001" customHeight="1">
      <c r="A139" s="1485"/>
      <c r="B139" s="335" t="s">
        <v>626</v>
      </c>
      <c r="C139" s="335" t="s">
        <v>627</v>
      </c>
      <c r="D139" s="1493">
        <v>101</v>
      </c>
      <c r="E139" s="1243"/>
      <c r="F139" s="1243"/>
      <c r="G139" s="1243"/>
      <c r="H139" s="1243"/>
      <c r="I139" s="1243"/>
      <c r="J139" s="1243"/>
      <c r="K139" s="1243"/>
      <c r="L139" s="1243"/>
      <c r="M139" s="1243"/>
      <c r="N139" s="1243"/>
      <c r="O139" s="1479"/>
      <c r="Q139" s="335" t="s">
        <v>626</v>
      </c>
      <c r="R139" s="335" t="s">
        <v>627</v>
      </c>
      <c r="S139" s="339">
        <v>64</v>
      </c>
      <c r="T139" s="363">
        <v>14</v>
      </c>
      <c r="U139" s="363">
        <v>16</v>
      </c>
      <c r="V139" s="363">
        <v>29</v>
      </c>
      <c r="W139" s="363">
        <v>5</v>
      </c>
      <c r="X139" s="340">
        <v>48</v>
      </c>
      <c r="Y139" s="372"/>
      <c r="Z139" s="372"/>
      <c r="AA139" s="372"/>
      <c r="AB139" s="372"/>
    </row>
    <row r="140" spans="1:28" ht="20.100000000000001" customHeight="1">
      <c r="A140" s="1485"/>
      <c r="B140" s="335" t="s">
        <v>628</v>
      </c>
      <c r="C140" s="335" t="s">
        <v>629</v>
      </c>
      <c r="D140" s="1493">
        <v>123</v>
      </c>
      <c r="E140" s="1243"/>
      <c r="F140" s="1243"/>
      <c r="G140" s="1243"/>
      <c r="H140" s="1243"/>
      <c r="I140" s="1243"/>
      <c r="J140" s="1243"/>
      <c r="K140" s="1479"/>
      <c r="L140" s="1493">
        <v>184</v>
      </c>
      <c r="M140" s="1243"/>
      <c r="N140" s="1479"/>
      <c r="O140" s="339">
        <v>123</v>
      </c>
      <c r="Q140" s="335" t="s">
        <v>628</v>
      </c>
      <c r="R140" s="335" t="s">
        <v>629</v>
      </c>
      <c r="S140" s="339">
        <v>64</v>
      </c>
      <c r="T140" s="363">
        <v>14</v>
      </c>
      <c r="U140" s="363">
        <v>16</v>
      </c>
      <c r="V140" s="363">
        <v>29</v>
      </c>
      <c r="W140" s="363">
        <v>5</v>
      </c>
      <c r="X140" s="340">
        <v>48</v>
      </c>
      <c r="Y140" s="372"/>
      <c r="Z140" s="372"/>
      <c r="AA140" s="372"/>
      <c r="AB140" s="372"/>
    </row>
    <row r="141" spans="1:28" ht="20.100000000000001" customHeight="1">
      <c r="A141" s="1485"/>
      <c r="B141" s="335" t="s">
        <v>630</v>
      </c>
      <c r="C141" s="335" t="s">
        <v>631</v>
      </c>
      <c r="D141" s="1493">
        <v>126</v>
      </c>
      <c r="E141" s="1243"/>
      <c r="F141" s="1243"/>
      <c r="G141" s="1243"/>
      <c r="H141" s="1243"/>
      <c r="I141" s="1243"/>
      <c r="J141" s="1243"/>
      <c r="K141" s="1243"/>
      <c r="L141" s="1243"/>
      <c r="M141" s="1243"/>
      <c r="N141" s="1243"/>
      <c r="O141" s="1479"/>
      <c r="Q141" s="335" t="s">
        <v>630</v>
      </c>
      <c r="R141" s="335" t="s">
        <v>631</v>
      </c>
      <c r="S141" s="339">
        <v>64</v>
      </c>
      <c r="T141" s="363">
        <v>14</v>
      </c>
      <c r="U141" s="363">
        <v>16</v>
      </c>
      <c r="V141" s="363">
        <v>29</v>
      </c>
      <c r="W141" s="363">
        <v>5</v>
      </c>
      <c r="X141" s="340">
        <v>48</v>
      </c>
      <c r="Y141" s="372"/>
      <c r="Z141" s="372"/>
      <c r="AA141" s="372"/>
      <c r="AB141" s="372"/>
    </row>
    <row r="142" spans="1:28" ht="20.100000000000001" customHeight="1">
      <c r="A142" s="1485"/>
      <c r="B142" s="335" t="s">
        <v>632</v>
      </c>
      <c r="C142" s="335" t="s">
        <v>351</v>
      </c>
      <c r="D142" s="1493">
        <v>106</v>
      </c>
      <c r="E142" s="1243"/>
      <c r="F142" s="1243"/>
      <c r="G142" s="1243"/>
      <c r="H142" s="1243"/>
      <c r="I142" s="1243"/>
      <c r="J142" s="1243"/>
      <c r="K142" s="1243"/>
      <c r="L142" s="1243"/>
      <c r="M142" s="1243"/>
      <c r="N142" s="1243"/>
      <c r="O142" s="1479"/>
      <c r="Q142" s="335" t="s">
        <v>632</v>
      </c>
      <c r="R142" s="335" t="s">
        <v>351</v>
      </c>
      <c r="S142" s="339">
        <v>69</v>
      </c>
      <c r="T142" s="363">
        <v>16</v>
      </c>
      <c r="U142" s="363">
        <v>17</v>
      </c>
      <c r="V142" s="363">
        <v>31</v>
      </c>
      <c r="W142" s="363">
        <v>5</v>
      </c>
      <c r="X142" s="340">
        <v>51.75</v>
      </c>
      <c r="Y142" s="372"/>
      <c r="Z142" s="372"/>
      <c r="AA142" s="372"/>
      <c r="AB142" s="372"/>
    </row>
    <row r="143" spans="1:28" ht="20.100000000000001" customHeight="1">
      <c r="A143" s="1485"/>
      <c r="B143" s="335" t="s">
        <v>633</v>
      </c>
      <c r="C143" s="335" t="s">
        <v>633</v>
      </c>
      <c r="D143" s="1493">
        <v>100</v>
      </c>
      <c r="E143" s="1243"/>
      <c r="F143" s="1243"/>
      <c r="G143" s="1243"/>
      <c r="H143" s="1243"/>
      <c r="I143" s="1243"/>
      <c r="J143" s="1243"/>
      <c r="K143" s="1243"/>
      <c r="L143" s="1243"/>
      <c r="M143" s="1243"/>
      <c r="N143" s="1243"/>
      <c r="O143" s="1479"/>
      <c r="Q143" s="335" t="s">
        <v>633</v>
      </c>
      <c r="R143" s="335" t="s">
        <v>633</v>
      </c>
      <c r="S143" s="339">
        <v>64</v>
      </c>
      <c r="T143" s="363">
        <v>14</v>
      </c>
      <c r="U143" s="363">
        <v>16</v>
      </c>
      <c r="V143" s="363">
        <v>29</v>
      </c>
      <c r="W143" s="363">
        <v>5</v>
      </c>
      <c r="X143" s="340">
        <v>48</v>
      </c>
      <c r="Y143" s="372"/>
      <c r="Z143" s="372"/>
      <c r="AA143" s="372"/>
      <c r="AB143" s="372"/>
    </row>
    <row r="144" spans="1:28" ht="20.100000000000001" customHeight="1">
      <c r="A144" s="1486"/>
      <c r="B144" s="335" t="s">
        <v>634</v>
      </c>
      <c r="C144" s="335" t="s">
        <v>635</v>
      </c>
      <c r="D144" s="1493">
        <v>130</v>
      </c>
      <c r="E144" s="1243"/>
      <c r="F144" s="1243"/>
      <c r="G144" s="1243"/>
      <c r="H144" s="1243"/>
      <c r="I144" s="1243"/>
      <c r="J144" s="1243"/>
      <c r="K144" s="1243"/>
      <c r="L144" s="1479"/>
      <c r="M144" s="1493">
        <v>325</v>
      </c>
      <c r="N144" s="1479"/>
      <c r="O144" s="339">
        <v>130</v>
      </c>
      <c r="Q144" s="335" t="s">
        <v>634</v>
      </c>
      <c r="R144" s="335" t="s">
        <v>635</v>
      </c>
      <c r="S144" s="339">
        <v>69</v>
      </c>
      <c r="T144" s="363">
        <v>16</v>
      </c>
      <c r="U144" s="363">
        <v>17</v>
      </c>
      <c r="V144" s="363">
        <v>31</v>
      </c>
      <c r="W144" s="363">
        <v>5</v>
      </c>
      <c r="X144" s="340">
        <v>51.75</v>
      </c>
      <c r="Y144" s="372"/>
      <c r="Z144" s="372"/>
      <c r="AA144" s="372"/>
      <c r="AB144" s="372"/>
    </row>
    <row r="145" spans="1:28" ht="20.100000000000001" customHeight="1">
      <c r="A145" s="1475" t="s">
        <v>636</v>
      </c>
      <c r="B145" s="335" t="s">
        <v>637</v>
      </c>
      <c r="C145" s="335" t="s">
        <v>638</v>
      </c>
      <c r="D145" s="1493">
        <v>123</v>
      </c>
      <c r="E145" s="1243"/>
      <c r="F145" s="1243"/>
      <c r="G145" s="1243"/>
      <c r="H145" s="1243"/>
      <c r="I145" s="1243"/>
      <c r="J145" s="1243"/>
      <c r="K145" s="1243"/>
      <c r="L145" s="1243"/>
      <c r="M145" s="1243"/>
      <c r="N145" s="1243"/>
      <c r="O145" s="1479"/>
      <c r="Q145" s="335" t="s">
        <v>637</v>
      </c>
      <c r="R145" s="335" t="s">
        <v>638</v>
      </c>
      <c r="S145" s="339">
        <v>64</v>
      </c>
      <c r="T145" s="363">
        <v>14</v>
      </c>
      <c r="U145" s="363">
        <v>16</v>
      </c>
      <c r="V145" s="363">
        <v>29</v>
      </c>
      <c r="W145" s="363">
        <v>5</v>
      </c>
      <c r="X145" s="340">
        <v>48</v>
      </c>
      <c r="Y145" s="372"/>
      <c r="Z145" s="372"/>
      <c r="AA145" s="372"/>
      <c r="AB145" s="372"/>
    </row>
    <row r="146" spans="1:28" ht="20.100000000000001" customHeight="1">
      <c r="A146" s="1485"/>
      <c r="B146" s="335" t="s">
        <v>639</v>
      </c>
      <c r="C146" s="335" t="s">
        <v>640</v>
      </c>
      <c r="D146" s="339">
        <v>309</v>
      </c>
      <c r="E146" s="1493">
        <v>185</v>
      </c>
      <c r="F146" s="1243"/>
      <c r="G146" s="1243"/>
      <c r="H146" s="1479"/>
      <c r="I146" s="1493">
        <v>281</v>
      </c>
      <c r="J146" s="1243"/>
      <c r="K146" s="1243"/>
      <c r="L146" s="1479"/>
      <c r="M146" s="1493">
        <v>264</v>
      </c>
      <c r="N146" s="1479"/>
      <c r="O146" s="339">
        <v>309</v>
      </c>
      <c r="Q146" s="335" t="s">
        <v>639</v>
      </c>
      <c r="R146" s="335" t="s">
        <v>640</v>
      </c>
      <c r="S146" s="339">
        <v>79</v>
      </c>
      <c r="T146" s="363">
        <v>18</v>
      </c>
      <c r="U146" s="363">
        <v>20</v>
      </c>
      <c r="V146" s="363">
        <v>36</v>
      </c>
      <c r="W146" s="363">
        <v>5</v>
      </c>
      <c r="X146" s="340">
        <v>59.25</v>
      </c>
      <c r="Y146" s="372"/>
      <c r="Z146" s="372"/>
      <c r="AA146" s="372"/>
      <c r="AB146" s="372"/>
    </row>
    <row r="147" spans="1:28" ht="20.100000000000001" customHeight="1">
      <c r="A147" s="1485"/>
      <c r="B147" s="335" t="s">
        <v>641</v>
      </c>
      <c r="C147" s="335" t="s">
        <v>642</v>
      </c>
      <c r="D147" s="339">
        <v>168</v>
      </c>
      <c r="E147" s="1493">
        <v>142</v>
      </c>
      <c r="F147" s="1243"/>
      <c r="G147" s="1243"/>
      <c r="H147" s="1243"/>
      <c r="I147" s="1243"/>
      <c r="J147" s="1479"/>
      <c r="K147" s="1493">
        <v>168</v>
      </c>
      <c r="L147" s="1243"/>
      <c r="M147" s="1243"/>
      <c r="N147" s="1243"/>
      <c r="O147" s="1479"/>
      <c r="Q147" s="335" t="s">
        <v>641</v>
      </c>
      <c r="R147" s="335" t="s">
        <v>642</v>
      </c>
      <c r="S147" s="339">
        <v>69</v>
      </c>
      <c r="T147" s="363">
        <v>16</v>
      </c>
      <c r="U147" s="363">
        <v>17</v>
      </c>
      <c r="V147" s="363">
        <v>31</v>
      </c>
      <c r="W147" s="363">
        <v>5</v>
      </c>
      <c r="X147" s="340">
        <v>51.75</v>
      </c>
      <c r="Y147" s="372"/>
      <c r="Z147" s="372"/>
      <c r="AA147" s="372"/>
      <c r="AB147" s="372"/>
    </row>
    <row r="148" spans="1:28" ht="20.100000000000001" customHeight="1">
      <c r="A148" s="1485"/>
      <c r="B148" s="335" t="s">
        <v>643</v>
      </c>
      <c r="C148" s="335" t="s">
        <v>644</v>
      </c>
      <c r="D148" s="1493">
        <v>171</v>
      </c>
      <c r="E148" s="1243"/>
      <c r="F148" s="1243"/>
      <c r="G148" s="1243"/>
      <c r="H148" s="1243"/>
      <c r="I148" s="1243"/>
      <c r="J148" s="1479"/>
      <c r="K148" s="1493">
        <v>231</v>
      </c>
      <c r="L148" s="1479"/>
      <c r="M148" s="1493">
        <v>383</v>
      </c>
      <c r="N148" s="1479"/>
      <c r="O148" s="339">
        <v>171</v>
      </c>
      <c r="Q148" s="335" t="s">
        <v>643</v>
      </c>
      <c r="R148" s="335" t="s">
        <v>644</v>
      </c>
      <c r="S148" s="339">
        <v>69</v>
      </c>
      <c r="T148" s="363">
        <v>16</v>
      </c>
      <c r="U148" s="363">
        <v>17</v>
      </c>
      <c r="V148" s="363">
        <v>31</v>
      </c>
      <c r="W148" s="363">
        <v>5</v>
      </c>
      <c r="X148" s="340">
        <v>51.75</v>
      </c>
      <c r="Y148" s="372"/>
      <c r="Z148" s="372"/>
      <c r="AA148" s="372"/>
      <c r="AB148" s="372"/>
    </row>
    <row r="149" spans="1:28" ht="20.100000000000001" customHeight="1">
      <c r="A149" s="1485"/>
      <c r="B149" s="335" t="s">
        <v>645</v>
      </c>
      <c r="C149" s="335" t="s">
        <v>646</v>
      </c>
      <c r="D149" s="1493">
        <v>126</v>
      </c>
      <c r="E149" s="1243"/>
      <c r="F149" s="1243"/>
      <c r="G149" s="1243"/>
      <c r="H149" s="1243"/>
      <c r="I149" s="1243"/>
      <c r="J149" s="1243"/>
      <c r="K149" s="1243"/>
      <c r="L149" s="1479"/>
      <c r="M149" s="1493">
        <v>232</v>
      </c>
      <c r="N149" s="1479"/>
      <c r="O149" s="339">
        <v>126</v>
      </c>
      <c r="Q149" s="335" t="s">
        <v>645</v>
      </c>
      <c r="R149" s="335" t="s">
        <v>646</v>
      </c>
      <c r="S149" s="339">
        <v>69</v>
      </c>
      <c r="T149" s="363">
        <v>16</v>
      </c>
      <c r="U149" s="363">
        <v>17</v>
      </c>
      <c r="V149" s="363">
        <v>31</v>
      </c>
      <c r="W149" s="363">
        <v>5</v>
      </c>
      <c r="X149" s="340">
        <v>51.75</v>
      </c>
      <c r="Y149" s="372"/>
      <c r="Z149" s="372"/>
      <c r="AA149" s="372"/>
      <c r="AB149" s="372"/>
    </row>
    <row r="150" spans="1:28" ht="20.100000000000001" customHeight="1">
      <c r="A150" s="1485"/>
      <c r="B150" s="335" t="s">
        <v>647</v>
      </c>
      <c r="C150" s="335" t="s">
        <v>648</v>
      </c>
      <c r="D150" s="1493">
        <v>202</v>
      </c>
      <c r="E150" s="1243"/>
      <c r="F150" s="1243"/>
      <c r="G150" s="1243"/>
      <c r="H150" s="1243"/>
      <c r="I150" s="1243"/>
      <c r="J150" s="1243"/>
      <c r="K150" s="1479"/>
      <c r="L150" s="1493">
        <v>411</v>
      </c>
      <c r="M150" s="1243"/>
      <c r="N150" s="1243"/>
      <c r="O150" s="1479"/>
      <c r="Q150" s="335" t="s">
        <v>647</v>
      </c>
      <c r="R150" s="335" t="s">
        <v>648</v>
      </c>
      <c r="S150" s="339">
        <v>79</v>
      </c>
      <c r="T150" s="363">
        <v>18</v>
      </c>
      <c r="U150" s="363">
        <v>20</v>
      </c>
      <c r="V150" s="363">
        <v>36</v>
      </c>
      <c r="W150" s="363">
        <v>5</v>
      </c>
      <c r="X150" s="340">
        <v>59.25</v>
      </c>
      <c r="Y150" s="372"/>
      <c r="Z150" s="372"/>
      <c r="AA150" s="372"/>
      <c r="AB150" s="372"/>
    </row>
    <row r="151" spans="1:28" ht="20.100000000000001" customHeight="1">
      <c r="A151" s="1485"/>
      <c r="B151" s="335" t="s">
        <v>649</v>
      </c>
      <c r="C151" s="335" t="s">
        <v>649</v>
      </c>
      <c r="D151" s="1493">
        <v>217</v>
      </c>
      <c r="E151" s="1243"/>
      <c r="F151" s="1243"/>
      <c r="G151" s="1243"/>
      <c r="H151" s="1243"/>
      <c r="I151" s="1243"/>
      <c r="J151" s="1243"/>
      <c r="K151" s="1479"/>
      <c r="L151" s="1493">
        <v>459</v>
      </c>
      <c r="M151" s="1243"/>
      <c r="N151" s="1243"/>
      <c r="O151" s="1479"/>
      <c r="Q151" s="335" t="s">
        <v>649</v>
      </c>
      <c r="R151" s="335" t="s">
        <v>649</v>
      </c>
      <c r="S151" s="339">
        <v>79</v>
      </c>
      <c r="T151" s="363">
        <v>18</v>
      </c>
      <c r="U151" s="363">
        <v>20</v>
      </c>
      <c r="V151" s="363">
        <v>36</v>
      </c>
      <c r="W151" s="363">
        <v>5</v>
      </c>
      <c r="X151" s="340">
        <v>59.25</v>
      </c>
      <c r="Y151" s="372"/>
      <c r="Z151" s="372"/>
      <c r="AA151" s="372"/>
      <c r="AB151" s="372"/>
    </row>
    <row r="152" spans="1:28" ht="20.100000000000001" customHeight="1">
      <c r="A152" s="1485"/>
      <c r="B152" s="335" t="s">
        <v>650</v>
      </c>
      <c r="C152" s="335" t="s">
        <v>651</v>
      </c>
      <c r="D152" s="1493">
        <v>128</v>
      </c>
      <c r="E152" s="1243"/>
      <c r="F152" s="1243"/>
      <c r="G152" s="1243"/>
      <c r="H152" s="1243"/>
      <c r="I152" s="1243"/>
      <c r="J152" s="1243"/>
      <c r="K152" s="1243"/>
      <c r="L152" s="1243"/>
      <c r="M152" s="1243"/>
      <c r="N152" s="1243"/>
      <c r="O152" s="1479"/>
      <c r="Q152" s="335" t="s">
        <v>650</v>
      </c>
      <c r="R152" s="335" t="s">
        <v>651</v>
      </c>
      <c r="S152" s="339">
        <v>69</v>
      </c>
      <c r="T152" s="363">
        <v>16</v>
      </c>
      <c r="U152" s="363">
        <v>17</v>
      </c>
      <c r="V152" s="363">
        <v>31</v>
      </c>
      <c r="W152" s="363">
        <v>5</v>
      </c>
      <c r="X152" s="340">
        <v>51.75</v>
      </c>
      <c r="Y152" s="372"/>
      <c r="Z152" s="372"/>
      <c r="AA152" s="372"/>
      <c r="AB152" s="372"/>
    </row>
    <row r="153" spans="1:28" ht="20.100000000000001" customHeight="1">
      <c r="A153" s="1485"/>
      <c r="B153" s="335" t="s">
        <v>652</v>
      </c>
      <c r="C153" s="335" t="s">
        <v>653</v>
      </c>
      <c r="D153" s="1493">
        <v>125</v>
      </c>
      <c r="E153" s="1243"/>
      <c r="F153" s="1243"/>
      <c r="G153" s="1243"/>
      <c r="H153" s="1243"/>
      <c r="I153" s="1243"/>
      <c r="J153" s="1243"/>
      <c r="K153" s="1479"/>
      <c r="L153" s="1493">
        <v>155</v>
      </c>
      <c r="M153" s="1243"/>
      <c r="N153" s="1479"/>
      <c r="O153" s="339">
        <v>125</v>
      </c>
      <c r="Q153" s="335" t="s">
        <v>652</v>
      </c>
      <c r="R153" s="335" t="s">
        <v>653</v>
      </c>
      <c r="S153" s="339">
        <v>64</v>
      </c>
      <c r="T153" s="363">
        <v>14</v>
      </c>
      <c r="U153" s="363">
        <v>16</v>
      </c>
      <c r="V153" s="363">
        <v>29</v>
      </c>
      <c r="W153" s="363">
        <v>5</v>
      </c>
      <c r="X153" s="340">
        <v>48</v>
      </c>
      <c r="Y153" s="372"/>
      <c r="Z153" s="372"/>
      <c r="AA153" s="372"/>
      <c r="AB153" s="372"/>
    </row>
    <row r="154" spans="1:28" ht="39.950000000000003" customHeight="1">
      <c r="A154" s="1485"/>
      <c r="B154" s="335" t="s">
        <v>654</v>
      </c>
      <c r="C154" s="335" t="s">
        <v>655</v>
      </c>
      <c r="D154" s="1493">
        <v>113</v>
      </c>
      <c r="E154" s="1243"/>
      <c r="F154" s="1243"/>
      <c r="G154" s="1243"/>
      <c r="H154" s="1243"/>
      <c r="I154" s="1243"/>
      <c r="J154" s="1243"/>
      <c r="K154" s="1243"/>
      <c r="L154" s="1243"/>
      <c r="M154" s="1243"/>
      <c r="N154" s="1243"/>
      <c r="O154" s="1479"/>
      <c r="Q154" s="335" t="s">
        <v>654</v>
      </c>
      <c r="R154" s="335" t="s">
        <v>655</v>
      </c>
      <c r="S154" s="339">
        <v>69</v>
      </c>
      <c r="T154" s="363">
        <v>16</v>
      </c>
      <c r="U154" s="363">
        <v>17</v>
      </c>
      <c r="V154" s="363">
        <v>31</v>
      </c>
      <c r="W154" s="363">
        <v>5</v>
      </c>
      <c r="X154" s="340">
        <v>51.75</v>
      </c>
      <c r="Y154" s="372"/>
      <c r="Z154" s="372"/>
      <c r="AA154" s="372"/>
      <c r="AB154" s="372"/>
    </row>
    <row r="155" spans="1:28" ht="20.100000000000001" customHeight="1">
      <c r="A155" s="1485"/>
      <c r="B155" s="335" t="s">
        <v>656</v>
      </c>
      <c r="C155" s="335" t="s">
        <v>657</v>
      </c>
      <c r="D155" s="1493">
        <v>150</v>
      </c>
      <c r="E155" s="1243"/>
      <c r="F155" s="1243"/>
      <c r="G155" s="1243"/>
      <c r="H155" s="1243"/>
      <c r="I155" s="1243"/>
      <c r="J155" s="1243"/>
      <c r="K155" s="1243"/>
      <c r="L155" s="1243"/>
      <c r="M155" s="1243"/>
      <c r="N155" s="1243"/>
      <c r="O155" s="1479"/>
      <c r="Q155" s="335" t="s">
        <v>656</v>
      </c>
      <c r="R155" s="335" t="s">
        <v>657</v>
      </c>
      <c r="S155" s="339">
        <v>69</v>
      </c>
      <c r="T155" s="363">
        <v>16</v>
      </c>
      <c r="U155" s="363">
        <v>17</v>
      </c>
      <c r="V155" s="363">
        <v>31</v>
      </c>
      <c r="W155" s="363">
        <v>5</v>
      </c>
      <c r="X155" s="340">
        <v>51.75</v>
      </c>
      <c r="Y155" s="372"/>
      <c r="Z155" s="372"/>
      <c r="AA155" s="372"/>
      <c r="AB155" s="372"/>
    </row>
    <row r="156" spans="1:28" ht="20.100000000000001" customHeight="1">
      <c r="A156" s="1485"/>
      <c r="B156" s="335" t="s">
        <v>658</v>
      </c>
      <c r="C156" s="335" t="s">
        <v>659</v>
      </c>
      <c r="D156" s="1493">
        <v>115</v>
      </c>
      <c r="E156" s="1243"/>
      <c r="F156" s="1243"/>
      <c r="G156" s="1243"/>
      <c r="H156" s="1243"/>
      <c r="I156" s="1243"/>
      <c r="J156" s="1243"/>
      <c r="K156" s="1243"/>
      <c r="L156" s="1243"/>
      <c r="M156" s="1243"/>
      <c r="N156" s="1243"/>
      <c r="O156" s="1479"/>
      <c r="Q156" s="335" t="s">
        <v>658</v>
      </c>
      <c r="R156" s="335" t="s">
        <v>659</v>
      </c>
      <c r="S156" s="339">
        <v>64</v>
      </c>
      <c r="T156" s="363">
        <v>14</v>
      </c>
      <c r="U156" s="363">
        <v>16</v>
      </c>
      <c r="V156" s="363">
        <v>29</v>
      </c>
      <c r="W156" s="363">
        <v>5</v>
      </c>
      <c r="X156" s="340">
        <v>48</v>
      </c>
      <c r="Y156" s="372"/>
      <c r="Z156" s="372"/>
      <c r="AA156" s="372"/>
      <c r="AB156" s="372"/>
    </row>
    <row r="157" spans="1:28" ht="20.100000000000001" customHeight="1">
      <c r="A157" s="1486"/>
      <c r="B157" s="335" t="s">
        <v>635</v>
      </c>
      <c r="C157" s="335" t="s">
        <v>635</v>
      </c>
      <c r="D157" s="1493">
        <v>125</v>
      </c>
      <c r="E157" s="1243"/>
      <c r="F157" s="1243"/>
      <c r="G157" s="1243"/>
      <c r="H157" s="1243"/>
      <c r="I157" s="1243"/>
      <c r="J157" s="1243"/>
      <c r="K157" s="1243"/>
      <c r="L157" s="1243"/>
      <c r="M157" s="1243"/>
      <c r="N157" s="1243"/>
      <c r="O157" s="1479"/>
      <c r="Q157" s="335" t="s">
        <v>635</v>
      </c>
      <c r="R157" s="335" t="s">
        <v>635</v>
      </c>
      <c r="S157" s="339">
        <v>69</v>
      </c>
      <c r="T157" s="363">
        <v>16</v>
      </c>
      <c r="U157" s="363">
        <v>17</v>
      </c>
      <c r="V157" s="363">
        <v>31</v>
      </c>
      <c r="W157" s="363">
        <v>5</v>
      </c>
      <c r="X157" s="340">
        <v>51.75</v>
      </c>
      <c r="Y157" s="372"/>
      <c r="Z157" s="372"/>
      <c r="AA157" s="372"/>
      <c r="AB157" s="372"/>
    </row>
    <row r="158" spans="1:28" ht="20.100000000000001" customHeight="1">
      <c r="A158" s="1475" t="s">
        <v>660</v>
      </c>
      <c r="B158" s="335" t="s">
        <v>661</v>
      </c>
      <c r="C158" s="335" t="s">
        <v>662</v>
      </c>
      <c r="D158" s="1493">
        <v>118</v>
      </c>
      <c r="E158" s="1243"/>
      <c r="F158" s="1243"/>
      <c r="G158" s="1243"/>
      <c r="H158" s="1243"/>
      <c r="I158" s="1243"/>
      <c r="J158" s="1479"/>
      <c r="K158" s="1493">
        <v>134</v>
      </c>
      <c r="L158" s="1243"/>
      <c r="M158" s="1243"/>
      <c r="N158" s="1479"/>
      <c r="O158" s="339">
        <v>118</v>
      </c>
      <c r="Q158" s="335" t="s">
        <v>661</v>
      </c>
      <c r="R158" s="335" t="s">
        <v>662</v>
      </c>
      <c r="S158" s="339">
        <v>69</v>
      </c>
      <c r="T158" s="363">
        <v>16</v>
      </c>
      <c r="U158" s="363">
        <v>17</v>
      </c>
      <c r="V158" s="363">
        <v>31</v>
      </c>
      <c r="W158" s="363">
        <v>5</v>
      </c>
      <c r="X158" s="340">
        <v>51.75</v>
      </c>
      <c r="Y158" s="372"/>
      <c r="Z158" s="372"/>
      <c r="AA158" s="372"/>
      <c r="AB158" s="372"/>
    </row>
    <row r="159" spans="1:28" ht="20.100000000000001" customHeight="1">
      <c r="A159" s="1485"/>
      <c r="B159" s="335" t="s">
        <v>663</v>
      </c>
      <c r="C159" s="335" t="s">
        <v>664</v>
      </c>
      <c r="D159" s="1493">
        <v>133</v>
      </c>
      <c r="E159" s="1243"/>
      <c r="F159" s="1243"/>
      <c r="G159" s="1243"/>
      <c r="H159" s="1243"/>
      <c r="I159" s="1243"/>
      <c r="J159" s="1243"/>
      <c r="K159" s="1243"/>
      <c r="L159" s="1243"/>
      <c r="M159" s="1243"/>
      <c r="N159" s="1243"/>
      <c r="O159" s="1479"/>
      <c r="Q159" s="335" t="s">
        <v>663</v>
      </c>
      <c r="R159" s="335" t="s">
        <v>664</v>
      </c>
      <c r="S159" s="339">
        <v>64</v>
      </c>
      <c r="T159" s="363">
        <v>14</v>
      </c>
      <c r="U159" s="363">
        <v>16</v>
      </c>
      <c r="V159" s="363">
        <v>29</v>
      </c>
      <c r="W159" s="363">
        <v>5</v>
      </c>
      <c r="X159" s="340">
        <v>48</v>
      </c>
      <c r="Y159" s="372"/>
      <c r="Z159" s="372"/>
      <c r="AA159" s="372"/>
      <c r="AB159" s="372"/>
    </row>
    <row r="160" spans="1:28" ht="20.100000000000001" customHeight="1">
      <c r="A160" s="1485"/>
      <c r="B160" s="335" t="s">
        <v>665</v>
      </c>
      <c r="C160" s="335" t="s">
        <v>666</v>
      </c>
      <c r="D160" s="1493">
        <v>106</v>
      </c>
      <c r="E160" s="1243"/>
      <c r="F160" s="1243"/>
      <c r="G160" s="1243"/>
      <c r="H160" s="1243"/>
      <c r="I160" s="1243"/>
      <c r="J160" s="1243"/>
      <c r="K160" s="1243"/>
      <c r="L160" s="1243"/>
      <c r="M160" s="1243"/>
      <c r="N160" s="1243"/>
      <c r="O160" s="1479"/>
      <c r="Q160" s="335" t="s">
        <v>665</v>
      </c>
      <c r="R160" s="335" t="s">
        <v>666</v>
      </c>
      <c r="S160" s="339">
        <v>64</v>
      </c>
      <c r="T160" s="363">
        <v>14</v>
      </c>
      <c r="U160" s="363">
        <v>16</v>
      </c>
      <c r="V160" s="363">
        <v>29</v>
      </c>
      <c r="W160" s="363">
        <v>5</v>
      </c>
      <c r="X160" s="340">
        <v>48</v>
      </c>
      <c r="Y160" s="372"/>
      <c r="Z160" s="372"/>
      <c r="AA160" s="372"/>
      <c r="AB160" s="372"/>
    </row>
    <row r="161" spans="1:28" ht="20.100000000000001" customHeight="1">
      <c r="A161" s="1485"/>
      <c r="B161" s="335" t="s">
        <v>667</v>
      </c>
      <c r="C161" s="335" t="s">
        <v>668</v>
      </c>
      <c r="D161" s="1493">
        <v>114</v>
      </c>
      <c r="E161" s="1243"/>
      <c r="F161" s="1243"/>
      <c r="G161" s="1243"/>
      <c r="H161" s="1243"/>
      <c r="I161" s="1243"/>
      <c r="J161" s="1243"/>
      <c r="K161" s="1243"/>
      <c r="L161" s="1243"/>
      <c r="M161" s="1243"/>
      <c r="N161" s="1243"/>
      <c r="O161" s="1479"/>
      <c r="Q161" s="335" t="s">
        <v>667</v>
      </c>
      <c r="R161" s="335" t="s">
        <v>668</v>
      </c>
      <c r="S161" s="339">
        <v>64</v>
      </c>
      <c r="T161" s="363">
        <v>14</v>
      </c>
      <c r="U161" s="363">
        <v>16</v>
      </c>
      <c r="V161" s="363">
        <v>29</v>
      </c>
      <c r="W161" s="363">
        <v>5</v>
      </c>
      <c r="X161" s="340">
        <v>48</v>
      </c>
      <c r="Y161" s="372"/>
      <c r="Z161" s="372"/>
      <c r="AA161" s="372"/>
      <c r="AB161" s="372"/>
    </row>
    <row r="162" spans="1:28" ht="20.100000000000001" customHeight="1">
      <c r="A162" s="1485"/>
      <c r="B162" s="335" t="s">
        <v>669</v>
      </c>
      <c r="C162" s="335" t="s">
        <v>670</v>
      </c>
      <c r="D162" s="1493">
        <v>120</v>
      </c>
      <c r="E162" s="1243"/>
      <c r="F162" s="1243"/>
      <c r="G162" s="1243"/>
      <c r="H162" s="1243"/>
      <c r="I162" s="1243"/>
      <c r="J162" s="1479"/>
      <c r="K162" s="1493">
        <v>122</v>
      </c>
      <c r="L162" s="1479"/>
      <c r="M162" s="1493">
        <v>120</v>
      </c>
      <c r="N162" s="1243"/>
      <c r="O162" s="1479"/>
      <c r="Q162" s="335" t="s">
        <v>669</v>
      </c>
      <c r="R162" s="335" t="s">
        <v>670</v>
      </c>
      <c r="S162" s="339">
        <v>64</v>
      </c>
      <c r="T162" s="363">
        <v>14</v>
      </c>
      <c r="U162" s="363">
        <v>16</v>
      </c>
      <c r="V162" s="363">
        <v>29</v>
      </c>
      <c r="W162" s="363">
        <v>5</v>
      </c>
      <c r="X162" s="340">
        <v>48</v>
      </c>
      <c r="Y162" s="372"/>
      <c r="Z162" s="372"/>
      <c r="AA162" s="372"/>
      <c r="AB162" s="372"/>
    </row>
    <row r="163" spans="1:28" ht="20.100000000000001" customHeight="1">
      <c r="A163" s="1485"/>
      <c r="B163" s="335" t="s">
        <v>671</v>
      </c>
      <c r="C163" s="335" t="s">
        <v>672</v>
      </c>
      <c r="D163" s="1493">
        <v>104</v>
      </c>
      <c r="E163" s="1243"/>
      <c r="F163" s="1243"/>
      <c r="G163" s="1243"/>
      <c r="H163" s="1243"/>
      <c r="I163" s="1243"/>
      <c r="J163" s="1243"/>
      <c r="K163" s="1243"/>
      <c r="L163" s="1243"/>
      <c r="M163" s="1243"/>
      <c r="N163" s="1243"/>
      <c r="O163" s="1479"/>
      <c r="Q163" s="335" t="s">
        <v>671</v>
      </c>
      <c r="R163" s="335" t="s">
        <v>672</v>
      </c>
      <c r="S163" s="339">
        <v>64</v>
      </c>
      <c r="T163" s="363">
        <v>14</v>
      </c>
      <c r="U163" s="363">
        <v>16</v>
      </c>
      <c r="V163" s="363">
        <v>29</v>
      </c>
      <c r="W163" s="363">
        <v>5</v>
      </c>
      <c r="X163" s="340">
        <v>48</v>
      </c>
      <c r="Y163" s="372"/>
      <c r="Z163" s="372"/>
      <c r="AA163" s="372"/>
      <c r="AB163" s="372"/>
    </row>
    <row r="164" spans="1:28" ht="20.100000000000001" customHeight="1">
      <c r="A164" s="1485"/>
      <c r="B164" s="335" t="s">
        <v>673</v>
      </c>
      <c r="C164" s="335" t="s">
        <v>674</v>
      </c>
      <c r="D164" s="1493">
        <v>114</v>
      </c>
      <c r="E164" s="1243"/>
      <c r="F164" s="1243"/>
      <c r="G164" s="1243"/>
      <c r="H164" s="1243"/>
      <c r="I164" s="1243"/>
      <c r="J164" s="1243"/>
      <c r="K164" s="1243"/>
      <c r="L164" s="1479"/>
      <c r="M164" s="1493">
        <v>180</v>
      </c>
      <c r="N164" s="1479"/>
      <c r="O164" s="339">
        <v>114</v>
      </c>
      <c r="Q164" s="335" t="s">
        <v>673</v>
      </c>
      <c r="R164" s="335" t="s">
        <v>674</v>
      </c>
      <c r="S164" s="339">
        <v>74</v>
      </c>
      <c r="T164" s="363">
        <v>17</v>
      </c>
      <c r="U164" s="363">
        <v>18</v>
      </c>
      <c r="V164" s="363">
        <v>34</v>
      </c>
      <c r="W164" s="363">
        <v>5</v>
      </c>
      <c r="X164" s="340">
        <v>55.5</v>
      </c>
      <c r="Y164" s="372"/>
      <c r="Z164" s="372"/>
      <c r="AA164" s="372"/>
      <c r="AB164" s="372"/>
    </row>
    <row r="165" spans="1:28" ht="20.100000000000001" customHeight="1">
      <c r="A165" s="1485"/>
      <c r="B165" s="335" t="s">
        <v>675</v>
      </c>
      <c r="C165" s="335" t="s">
        <v>675</v>
      </c>
      <c r="D165" s="1493">
        <v>119</v>
      </c>
      <c r="E165" s="1243"/>
      <c r="F165" s="1243"/>
      <c r="G165" s="1243"/>
      <c r="H165" s="1243"/>
      <c r="I165" s="1243"/>
      <c r="J165" s="1243"/>
      <c r="K165" s="1243"/>
      <c r="L165" s="1243"/>
      <c r="M165" s="1243"/>
      <c r="N165" s="1243"/>
      <c r="O165" s="1479"/>
      <c r="Q165" s="335" t="s">
        <v>675</v>
      </c>
      <c r="R165" s="335" t="s">
        <v>675</v>
      </c>
      <c r="S165" s="339">
        <v>59</v>
      </c>
      <c r="T165" s="363">
        <v>13</v>
      </c>
      <c r="U165" s="363">
        <v>15</v>
      </c>
      <c r="V165" s="363">
        <v>26</v>
      </c>
      <c r="W165" s="363">
        <v>5</v>
      </c>
      <c r="X165" s="340">
        <v>44.25</v>
      </c>
      <c r="Y165" s="372"/>
      <c r="Z165" s="372"/>
      <c r="AA165" s="372"/>
      <c r="AB165" s="372"/>
    </row>
    <row r="166" spans="1:28" ht="20.100000000000001" customHeight="1">
      <c r="A166" s="1485"/>
      <c r="B166" s="335" t="s">
        <v>676</v>
      </c>
      <c r="C166" s="335" t="s">
        <v>676</v>
      </c>
      <c r="D166" s="1493">
        <v>98</v>
      </c>
      <c r="E166" s="1243"/>
      <c r="F166" s="1243"/>
      <c r="G166" s="1243"/>
      <c r="H166" s="1243"/>
      <c r="I166" s="1243"/>
      <c r="J166" s="1243"/>
      <c r="K166" s="1479"/>
      <c r="L166" s="1493">
        <v>130</v>
      </c>
      <c r="M166" s="1243"/>
      <c r="N166" s="1479"/>
      <c r="O166" s="339">
        <v>98</v>
      </c>
      <c r="Q166" s="335" t="s">
        <v>676</v>
      </c>
      <c r="R166" s="335" t="s">
        <v>676</v>
      </c>
      <c r="S166" s="339">
        <v>64</v>
      </c>
      <c r="T166" s="363">
        <v>14</v>
      </c>
      <c r="U166" s="363">
        <v>16</v>
      </c>
      <c r="V166" s="363">
        <v>29</v>
      </c>
      <c r="W166" s="363">
        <v>5</v>
      </c>
      <c r="X166" s="340">
        <v>48</v>
      </c>
      <c r="Y166" s="372"/>
      <c r="Z166" s="372"/>
      <c r="AA166" s="372"/>
      <c r="AB166" s="372"/>
    </row>
    <row r="167" spans="1:28" ht="20.100000000000001" customHeight="1">
      <c r="A167" s="1485"/>
      <c r="B167" s="335" t="s">
        <v>677</v>
      </c>
      <c r="C167" s="335" t="s">
        <v>678</v>
      </c>
      <c r="D167" s="1493">
        <v>132</v>
      </c>
      <c r="E167" s="1243"/>
      <c r="F167" s="1243"/>
      <c r="G167" s="1243"/>
      <c r="H167" s="1243"/>
      <c r="I167" s="1243"/>
      <c r="J167" s="1243"/>
      <c r="K167" s="1243"/>
      <c r="L167" s="1479"/>
      <c r="M167" s="1493">
        <v>226</v>
      </c>
      <c r="N167" s="1479"/>
      <c r="O167" s="339">
        <v>132</v>
      </c>
      <c r="Q167" s="335" t="s">
        <v>677</v>
      </c>
      <c r="R167" s="335" t="s">
        <v>678</v>
      </c>
      <c r="S167" s="339">
        <v>64</v>
      </c>
      <c r="T167" s="363">
        <v>14</v>
      </c>
      <c r="U167" s="363">
        <v>16</v>
      </c>
      <c r="V167" s="363">
        <v>29</v>
      </c>
      <c r="W167" s="363">
        <v>5</v>
      </c>
      <c r="X167" s="340">
        <v>48</v>
      </c>
      <c r="Y167" s="372"/>
      <c r="Z167" s="372"/>
      <c r="AA167" s="372"/>
      <c r="AB167" s="372"/>
    </row>
    <row r="168" spans="1:28" ht="20.100000000000001" customHeight="1">
      <c r="A168" s="1485"/>
      <c r="B168" s="335" t="s">
        <v>679</v>
      </c>
      <c r="C168" s="335" t="s">
        <v>436</v>
      </c>
      <c r="D168" s="1493">
        <v>117</v>
      </c>
      <c r="E168" s="1243"/>
      <c r="F168" s="1243"/>
      <c r="G168" s="1243"/>
      <c r="H168" s="1243"/>
      <c r="I168" s="1243"/>
      <c r="J168" s="1243"/>
      <c r="K168" s="1243"/>
      <c r="L168" s="1243"/>
      <c r="M168" s="1243"/>
      <c r="N168" s="1243"/>
      <c r="O168" s="1479"/>
      <c r="Q168" s="335" t="s">
        <v>679</v>
      </c>
      <c r="R168" s="335" t="s">
        <v>436</v>
      </c>
      <c r="S168" s="339">
        <v>64</v>
      </c>
      <c r="T168" s="363">
        <v>14</v>
      </c>
      <c r="U168" s="363">
        <v>16</v>
      </c>
      <c r="V168" s="363">
        <v>29</v>
      </c>
      <c r="W168" s="363">
        <v>5</v>
      </c>
      <c r="X168" s="340">
        <v>48</v>
      </c>
      <c r="Y168" s="372"/>
      <c r="Z168" s="372"/>
      <c r="AA168" s="372"/>
      <c r="AB168" s="372"/>
    </row>
    <row r="169" spans="1:28" ht="20.100000000000001" customHeight="1">
      <c r="A169" s="1485"/>
      <c r="B169" s="335" t="s">
        <v>680</v>
      </c>
      <c r="C169" s="335" t="s">
        <v>681</v>
      </c>
      <c r="D169" s="1493">
        <v>98</v>
      </c>
      <c r="E169" s="1243"/>
      <c r="F169" s="1243"/>
      <c r="G169" s="1243"/>
      <c r="H169" s="1243"/>
      <c r="I169" s="1243"/>
      <c r="J169" s="1243"/>
      <c r="K169" s="1479"/>
      <c r="L169" s="1493">
        <v>121</v>
      </c>
      <c r="M169" s="1243"/>
      <c r="N169" s="1479"/>
      <c r="O169" s="339">
        <v>98</v>
      </c>
      <c r="Q169" s="335" t="s">
        <v>680</v>
      </c>
      <c r="R169" s="335" t="s">
        <v>681</v>
      </c>
      <c r="S169" s="339">
        <v>64</v>
      </c>
      <c r="T169" s="363">
        <v>14</v>
      </c>
      <c r="U169" s="363">
        <v>16</v>
      </c>
      <c r="V169" s="363">
        <v>29</v>
      </c>
      <c r="W169" s="363">
        <v>5</v>
      </c>
      <c r="X169" s="340">
        <v>48</v>
      </c>
      <c r="Y169" s="372"/>
      <c r="Z169" s="372"/>
      <c r="AA169" s="372"/>
      <c r="AB169" s="372"/>
    </row>
    <row r="170" spans="1:28" ht="20.100000000000001" customHeight="1">
      <c r="A170" s="1486"/>
      <c r="B170" s="335" t="s">
        <v>682</v>
      </c>
      <c r="C170" s="335" t="s">
        <v>683</v>
      </c>
      <c r="D170" s="1493">
        <v>125</v>
      </c>
      <c r="E170" s="1243"/>
      <c r="F170" s="1243"/>
      <c r="G170" s="1243"/>
      <c r="H170" s="1243"/>
      <c r="I170" s="1243"/>
      <c r="J170" s="1243"/>
      <c r="K170" s="1243"/>
      <c r="L170" s="1479"/>
      <c r="M170" s="1493">
        <v>234</v>
      </c>
      <c r="N170" s="1479"/>
      <c r="O170" s="339">
        <v>125</v>
      </c>
      <c r="Q170" s="335" t="s">
        <v>682</v>
      </c>
      <c r="R170" s="335" t="s">
        <v>683</v>
      </c>
      <c r="S170" s="339">
        <v>64</v>
      </c>
      <c r="T170" s="363">
        <v>14</v>
      </c>
      <c r="U170" s="363">
        <v>16</v>
      </c>
      <c r="V170" s="363">
        <v>29</v>
      </c>
      <c r="W170" s="363">
        <v>5</v>
      </c>
      <c r="X170" s="340">
        <v>48</v>
      </c>
      <c r="Y170" s="372"/>
      <c r="Z170" s="372"/>
      <c r="AA170" s="372"/>
      <c r="AB170" s="372"/>
    </row>
    <row r="171" spans="1:28" ht="44.1" customHeight="1">
      <c r="A171" s="1475" t="s">
        <v>684</v>
      </c>
      <c r="B171" s="335" t="s">
        <v>685</v>
      </c>
      <c r="C171" s="335" t="s">
        <v>686</v>
      </c>
      <c r="D171" s="339">
        <v>194</v>
      </c>
      <c r="E171" s="1493">
        <v>140</v>
      </c>
      <c r="F171" s="1243"/>
      <c r="G171" s="1243"/>
      <c r="H171" s="1243"/>
      <c r="I171" s="1243"/>
      <c r="J171" s="1243"/>
      <c r="K171" s="1479"/>
      <c r="L171" s="1493">
        <v>194</v>
      </c>
      <c r="M171" s="1243"/>
      <c r="N171" s="1243"/>
      <c r="O171" s="1479"/>
      <c r="Q171" s="335" t="s">
        <v>685</v>
      </c>
      <c r="R171" s="335" t="s">
        <v>686</v>
      </c>
      <c r="S171" s="339">
        <v>79</v>
      </c>
      <c r="T171" s="363">
        <v>18</v>
      </c>
      <c r="U171" s="363">
        <v>20</v>
      </c>
      <c r="V171" s="363">
        <v>36</v>
      </c>
      <c r="W171" s="363">
        <v>5</v>
      </c>
      <c r="X171" s="340">
        <v>59.25</v>
      </c>
      <c r="Y171" s="372"/>
      <c r="Z171" s="372"/>
      <c r="AA171" s="372"/>
      <c r="AB171" s="372"/>
    </row>
    <row r="172" spans="1:28" ht="44.1" customHeight="1">
      <c r="A172" s="1485"/>
      <c r="B172" s="335" t="s">
        <v>687</v>
      </c>
      <c r="C172" s="335" t="s">
        <v>688</v>
      </c>
      <c r="D172" s="1493">
        <v>100</v>
      </c>
      <c r="E172" s="1243"/>
      <c r="F172" s="1243"/>
      <c r="G172" s="1243"/>
      <c r="H172" s="1243"/>
      <c r="I172" s="1243"/>
      <c r="J172" s="1243"/>
      <c r="K172" s="1243"/>
      <c r="L172" s="1243"/>
      <c r="M172" s="1243"/>
      <c r="N172" s="1243"/>
      <c r="O172" s="1479"/>
      <c r="Q172" s="335" t="s">
        <v>687</v>
      </c>
      <c r="R172" s="335" t="s">
        <v>688</v>
      </c>
      <c r="S172" s="339">
        <v>69</v>
      </c>
      <c r="T172" s="363">
        <v>16</v>
      </c>
      <c r="U172" s="363">
        <v>17</v>
      </c>
      <c r="V172" s="363">
        <v>31</v>
      </c>
      <c r="W172" s="363">
        <v>5</v>
      </c>
      <c r="X172" s="340">
        <v>51.75</v>
      </c>
      <c r="Y172" s="372"/>
      <c r="Z172" s="372"/>
      <c r="AA172" s="372"/>
      <c r="AB172" s="372"/>
    </row>
    <row r="173" spans="1:28" ht="44.1" customHeight="1">
      <c r="A173" s="1485"/>
      <c r="B173" s="335" t="s">
        <v>689</v>
      </c>
      <c r="C173" s="335" t="s">
        <v>690</v>
      </c>
      <c r="D173" s="1493">
        <v>148</v>
      </c>
      <c r="E173" s="1243"/>
      <c r="F173" s="1243"/>
      <c r="G173" s="1243"/>
      <c r="H173" s="1243"/>
      <c r="I173" s="1243"/>
      <c r="J173" s="1243"/>
      <c r="K173" s="1243"/>
      <c r="L173" s="1243"/>
      <c r="M173" s="1243"/>
      <c r="N173" s="1243"/>
      <c r="O173" s="1479"/>
      <c r="Q173" s="335" t="s">
        <v>689</v>
      </c>
      <c r="R173" s="335" t="s">
        <v>690</v>
      </c>
      <c r="S173" s="339">
        <v>79</v>
      </c>
      <c r="T173" s="363">
        <v>18</v>
      </c>
      <c r="U173" s="363">
        <v>20</v>
      </c>
      <c r="V173" s="363">
        <v>36</v>
      </c>
      <c r="W173" s="363">
        <v>5</v>
      </c>
      <c r="X173" s="340">
        <v>59.25</v>
      </c>
      <c r="Y173" s="372"/>
      <c r="Z173" s="372"/>
      <c r="AA173" s="372"/>
      <c r="AB173" s="372"/>
    </row>
    <row r="174" spans="1:28" ht="44.1" customHeight="1">
      <c r="A174" s="1486"/>
      <c r="B174" s="335" t="s">
        <v>691</v>
      </c>
      <c r="C174" s="335" t="s">
        <v>692</v>
      </c>
      <c r="D174" s="1493">
        <v>133</v>
      </c>
      <c r="E174" s="1243"/>
      <c r="F174" s="1243"/>
      <c r="G174" s="1243"/>
      <c r="H174" s="1243"/>
      <c r="I174" s="1243"/>
      <c r="J174" s="1243"/>
      <c r="K174" s="1243"/>
      <c r="L174" s="1243"/>
      <c r="M174" s="1243"/>
      <c r="N174" s="1243"/>
      <c r="O174" s="1479"/>
      <c r="Q174" s="335" t="s">
        <v>691</v>
      </c>
      <c r="R174" s="335" t="s">
        <v>692</v>
      </c>
      <c r="S174" s="339">
        <v>64</v>
      </c>
      <c r="T174" s="363">
        <v>14</v>
      </c>
      <c r="U174" s="363">
        <v>16</v>
      </c>
      <c r="V174" s="363">
        <v>29</v>
      </c>
      <c r="W174" s="363">
        <v>5</v>
      </c>
      <c r="X174" s="340">
        <v>48</v>
      </c>
      <c r="Y174" s="372"/>
      <c r="Z174" s="372"/>
      <c r="AA174" s="372"/>
      <c r="AB174" s="372"/>
    </row>
    <row r="175" spans="1:28" ht="56.1" customHeight="1">
      <c r="A175" s="1475" t="s">
        <v>693</v>
      </c>
      <c r="B175" s="335" t="s">
        <v>694</v>
      </c>
      <c r="C175" s="335" t="s">
        <v>695</v>
      </c>
      <c r="D175" s="1493">
        <v>103</v>
      </c>
      <c r="E175" s="1243"/>
      <c r="F175" s="1243"/>
      <c r="G175" s="1243"/>
      <c r="H175" s="1243"/>
      <c r="I175" s="1243"/>
      <c r="J175" s="1243"/>
      <c r="K175" s="1243"/>
      <c r="L175" s="1243"/>
      <c r="M175" s="1243"/>
      <c r="N175" s="1243"/>
      <c r="O175" s="1479"/>
      <c r="Q175" s="335" t="s">
        <v>694</v>
      </c>
      <c r="R175" s="335" t="s">
        <v>695</v>
      </c>
      <c r="S175" s="339">
        <v>64</v>
      </c>
      <c r="T175" s="363">
        <v>14</v>
      </c>
      <c r="U175" s="363">
        <v>16</v>
      </c>
      <c r="V175" s="363">
        <v>29</v>
      </c>
      <c r="W175" s="363">
        <v>5</v>
      </c>
      <c r="X175" s="340">
        <v>48</v>
      </c>
      <c r="Y175" s="372"/>
      <c r="Z175" s="372"/>
      <c r="AA175" s="372"/>
      <c r="AB175" s="372"/>
    </row>
    <row r="176" spans="1:28" ht="56.1" customHeight="1">
      <c r="A176" s="1485"/>
      <c r="B176" s="335" t="s">
        <v>696</v>
      </c>
      <c r="C176" s="335" t="s">
        <v>697</v>
      </c>
      <c r="D176" s="1493">
        <v>111</v>
      </c>
      <c r="E176" s="1243"/>
      <c r="F176" s="1243"/>
      <c r="G176" s="1243"/>
      <c r="H176" s="1243"/>
      <c r="I176" s="1243"/>
      <c r="J176" s="1243"/>
      <c r="K176" s="1243"/>
      <c r="L176" s="1243"/>
      <c r="M176" s="1243"/>
      <c r="N176" s="1243"/>
      <c r="O176" s="1479"/>
      <c r="Q176" s="335" t="s">
        <v>696</v>
      </c>
      <c r="R176" s="335" t="s">
        <v>697</v>
      </c>
      <c r="S176" s="339">
        <v>59</v>
      </c>
      <c r="T176" s="363">
        <v>13</v>
      </c>
      <c r="U176" s="363">
        <v>15</v>
      </c>
      <c r="V176" s="363">
        <v>26</v>
      </c>
      <c r="W176" s="363">
        <v>5</v>
      </c>
      <c r="X176" s="340">
        <v>44.25</v>
      </c>
      <c r="Y176" s="372"/>
      <c r="Z176" s="372"/>
      <c r="AA176" s="372"/>
      <c r="AB176" s="372"/>
    </row>
    <row r="177" spans="1:28" ht="56.1" customHeight="1">
      <c r="A177" s="1486"/>
      <c r="B177" s="335" t="s">
        <v>698</v>
      </c>
      <c r="C177" s="335" t="s">
        <v>699</v>
      </c>
      <c r="D177" s="1493">
        <v>106</v>
      </c>
      <c r="E177" s="1243"/>
      <c r="F177" s="1243"/>
      <c r="G177" s="1243"/>
      <c r="H177" s="1243"/>
      <c r="I177" s="1243"/>
      <c r="J177" s="1243"/>
      <c r="K177" s="1243"/>
      <c r="L177" s="1243"/>
      <c r="M177" s="1243"/>
      <c r="N177" s="1243"/>
      <c r="O177" s="1479"/>
      <c r="Q177" s="335" t="s">
        <v>698</v>
      </c>
      <c r="R177" s="335" t="s">
        <v>699</v>
      </c>
      <c r="S177" s="339">
        <v>64</v>
      </c>
      <c r="T177" s="363">
        <v>14</v>
      </c>
      <c r="U177" s="363">
        <v>16</v>
      </c>
      <c r="V177" s="363">
        <v>29</v>
      </c>
      <c r="W177" s="363">
        <v>5</v>
      </c>
      <c r="X177" s="340">
        <v>48</v>
      </c>
      <c r="Y177" s="372"/>
      <c r="Z177" s="372"/>
      <c r="AA177" s="372"/>
      <c r="AB177" s="372"/>
    </row>
    <row r="178" spans="1:28" ht="75" customHeight="1">
      <c r="A178" s="1475" t="s">
        <v>700</v>
      </c>
      <c r="B178" s="335" t="s">
        <v>701</v>
      </c>
      <c r="C178" s="335" t="s">
        <v>702</v>
      </c>
      <c r="D178" s="1493">
        <v>123</v>
      </c>
      <c r="E178" s="1243"/>
      <c r="F178" s="1243"/>
      <c r="G178" s="1243"/>
      <c r="H178" s="1243"/>
      <c r="I178" s="1243"/>
      <c r="J178" s="1243"/>
      <c r="K178" s="1243"/>
      <c r="L178" s="1243"/>
      <c r="M178" s="1243"/>
      <c r="N178" s="1243"/>
      <c r="O178" s="1479"/>
      <c r="Q178" s="335" t="s">
        <v>701</v>
      </c>
      <c r="R178" s="335" t="s">
        <v>702</v>
      </c>
      <c r="S178" s="339">
        <v>64</v>
      </c>
      <c r="T178" s="363">
        <v>14</v>
      </c>
      <c r="U178" s="363">
        <v>16</v>
      </c>
      <c r="V178" s="363">
        <v>29</v>
      </c>
      <c r="W178" s="363">
        <v>5</v>
      </c>
      <c r="X178" s="340">
        <v>48</v>
      </c>
      <c r="Y178" s="372"/>
      <c r="Z178" s="372"/>
      <c r="AA178" s="372"/>
      <c r="AB178" s="372"/>
    </row>
    <row r="179" spans="1:28" ht="75" customHeight="1">
      <c r="A179" s="1486"/>
      <c r="B179" s="335" t="s">
        <v>686</v>
      </c>
      <c r="C179" s="335" t="s">
        <v>703</v>
      </c>
      <c r="D179" s="1493">
        <v>141</v>
      </c>
      <c r="E179" s="1243"/>
      <c r="F179" s="1243"/>
      <c r="G179" s="1243"/>
      <c r="H179" s="1243"/>
      <c r="I179" s="1243"/>
      <c r="J179" s="1243"/>
      <c r="K179" s="1243"/>
      <c r="L179" s="1243"/>
      <c r="M179" s="1243"/>
      <c r="N179" s="1243"/>
      <c r="O179" s="1479"/>
      <c r="Q179" s="335" t="s">
        <v>686</v>
      </c>
      <c r="R179" s="335" t="s">
        <v>703</v>
      </c>
      <c r="S179" s="339">
        <v>64</v>
      </c>
      <c r="T179" s="363">
        <v>14</v>
      </c>
      <c r="U179" s="363">
        <v>16</v>
      </c>
      <c r="V179" s="363">
        <v>29</v>
      </c>
      <c r="W179" s="363">
        <v>5</v>
      </c>
      <c r="X179" s="340">
        <v>48</v>
      </c>
      <c r="Y179" s="372"/>
      <c r="Z179" s="372"/>
      <c r="AA179" s="372"/>
      <c r="AB179" s="372"/>
    </row>
    <row r="180" spans="1:28" ht="38.1" customHeight="1">
      <c r="A180" s="1475" t="s">
        <v>704</v>
      </c>
      <c r="B180" s="335" t="s">
        <v>705</v>
      </c>
      <c r="C180" s="335" t="s">
        <v>706</v>
      </c>
      <c r="D180" s="1493">
        <v>151</v>
      </c>
      <c r="E180" s="1243"/>
      <c r="F180" s="1243"/>
      <c r="G180" s="1243"/>
      <c r="H180" s="1243"/>
      <c r="I180" s="1243"/>
      <c r="J180" s="1243"/>
      <c r="K180" s="1479"/>
      <c r="L180" s="1493">
        <v>279</v>
      </c>
      <c r="M180" s="1243"/>
      <c r="N180" s="1243"/>
      <c r="O180" s="1479"/>
      <c r="Q180" s="335" t="s">
        <v>705</v>
      </c>
      <c r="R180" s="335" t="s">
        <v>706</v>
      </c>
      <c r="S180" s="339">
        <v>79</v>
      </c>
      <c r="T180" s="363">
        <v>18</v>
      </c>
      <c r="U180" s="363">
        <v>20</v>
      </c>
      <c r="V180" s="363">
        <v>36</v>
      </c>
      <c r="W180" s="363">
        <v>5</v>
      </c>
      <c r="X180" s="340">
        <v>59.25</v>
      </c>
      <c r="Y180" s="372"/>
      <c r="Z180" s="372"/>
      <c r="AA180" s="372"/>
      <c r="AB180" s="372"/>
    </row>
    <row r="181" spans="1:28" ht="38.1" customHeight="1">
      <c r="A181" s="1485"/>
      <c r="B181" s="335" t="s">
        <v>707</v>
      </c>
      <c r="C181" s="335" t="s">
        <v>708</v>
      </c>
      <c r="D181" s="1493">
        <v>107</v>
      </c>
      <c r="E181" s="1243"/>
      <c r="F181" s="1243"/>
      <c r="G181" s="1243"/>
      <c r="H181" s="1243"/>
      <c r="I181" s="1243"/>
      <c r="J181" s="1243"/>
      <c r="K181" s="1243"/>
      <c r="L181" s="1243"/>
      <c r="M181" s="1243"/>
      <c r="N181" s="1243"/>
      <c r="O181" s="1479"/>
      <c r="Q181" s="335" t="s">
        <v>707</v>
      </c>
      <c r="R181" s="335" t="s">
        <v>708</v>
      </c>
      <c r="S181" s="339">
        <v>64</v>
      </c>
      <c r="T181" s="363">
        <v>14</v>
      </c>
      <c r="U181" s="363">
        <v>16</v>
      </c>
      <c r="V181" s="363">
        <v>29</v>
      </c>
      <c r="W181" s="363">
        <v>5</v>
      </c>
      <c r="X181" s="340">
        <v>48</v>
      </c>
      <c r="Y181" s="372"/>
      <c r="Z181" s="372"/>
      <c r="AA181" s="372"/>
      <c r="AB181" s="372"/>
    </row>
    <row r="182" spans="1:28" ht="38.1" customHeight="1">
      <c r="A182" s="1485"/>
      <c r="B182" s="335" t="s">
        <v>709</v>
      </c>
      <c r="C182" s="335" t="s">
        <v>710</v>
      </c>
      <c r="D182" s="1493">
        <v>118</v>
      </c>
      <c r="E182" s="1243"/>
      <c r="F182" s="1243"/>
      <c r="G182" s="1243"/>
      <c r="H182" s="1243"/>
      <c r="I182" s="1243"/>
      <c r="J182" s="1243"/>
      <c r="K182" s="1243"/>
      <c r="L182" s="1479"/>
      <c r="M182" s="1493">
        <v>243</v>
      </c>
      <c r="N182" s="1479"/>
      <c r="O182" s="339">
        <v>118</v>
      </c>
      <c r="Q182" s="335" t="s">
        <v>709</v>
      </c>
      <c r="R182" s="335" t="s">
        <v>710</v>
      </c>
      <c r="S182" s="339">
        <v>64</v>
      </c>
      <c r="T182" s="363">
        <v>14</v>
      </c>
      <c r="U182" s="363">
        <v>16</v>
      </c>
      <c r="V182" s="363">
        <v>29</v>
      </c>
      <c r="W182" s="363">
        <v>5</v>
      </c>
      <c r="X182" s="340">
        <v>48</v>
      </c>
      <c r="Y182" s="372"/>
      <c r="Z182" s="372"/>
      <c r="AA182" s="372"/>
      <c r="AB182" s="372"/>
    </row>
    <row r="183" spans="1:28" ht="38.1" customHeight="1">
      <c r="A183" s="1486"/>
      <c r="B183" s="335" t="s">
        <v>711</v>
      </c>
      <c r="C183" s="335" t="s">
        <v>711</v>
      </c>
      <c r="D183" s="1493">
        <v>106</v>
      </c>
      <c r="E183" s="1243"/>
      <c r="F183" s="1243"/>
      <c r="G183" s="1243"/>
      <c r="H183" s="1243"/>
      <c r="I183" s="1243"/>
      <c r="J183" s="1243"/>
      <c r="K183" s="1479"/>
      <c r="L183" s="1493">
        <v>167</v>
      </c>
      <c r="M183" s="1243"/>
      <c r="N183" s="1243"/>
      <c r="O183" s="1479"/>
      <c r="Q183" s="335" t="s">
        <v>711</v>
      </c>
      <c r="R183" s="335" t="s">
        <v>711</v>
      </c>
      <c r="S183" s="339">
        <v>69</v>
      </c>
      <c r="T183" s="363">
        <v>16</v>
      </c>
      <c r="U183" s="363">
        <v>17</v>
      </c>
      <c r="V183" s="363">
        <v>31</v>
      </c>
      <c r="W183" s="363">
        <v>5</v>
      </c>
      <c r="X183" s="340">
        <v>51.75</v>
      </c>
      <c r="Y183" s="372"/>
      <c r="Z183" s="372"/>
      <c r="AA183" s="372"/>
      <c r="AB183" s="372"/>
    </row>
    <row r="184" spans="1:28" ht="147.75">
      <c r="A184" s="359" t="s">
        <v>712</v>
      </c>
      <c r="B184" s="335" t="s">
        <v>713</v>
      </c>
      <c r="C184" s="335" t="s">
        <v>482</v>
      </c>
      <c r="D184" s="1493">
        <v>110</v>
      </c>
      <c r="E184" s="1243"/>
      <c r="F184" s="1243"/>
      <c r="G184" s="1243"/>
      <c r="H184" s="1243"/>
      <c r="I184" s="1243"/>
      <c r="J184" s="1243"/>
      <c r="K184" s="1243"/>
      <c r="L184" s="1243"/>
      <c r="M184" s="1243"/>
      <c r="N184" s="1243"/>
      <c r="O184" s="1479"/>
      <c r="Q184" s="335" t="s">
        <v>713</v>
      </c>
      <c r="R184" s="335" t="s">
        <v>482</v>
      </c>
      <c r="S184" s="339">
        <v>64</v>
      </c>
      <c r="T184" s="363">
        <v>14</v>
      </c>
      <c r="U184" s="363">
        <v>16</v>
      </c>
      <c r="V184" s="363">
        <v>29</v>
      </c>
      <c r="W184" s="363">
        <v>5</v>
      </c>
      <c r="X184" s="340">
        <v>48</v>
      </c>
      <c r="Y184" s="372"/>
      <c r="Z184" s="372"/>
      <c r="AA184" s="372"/>
      <c r="AB184" s="372"/>
    </row>
    <row r="185" spans="1:28" ht="59.1" customHeight="1">
      <c r="A185" s="1475" t="s">
        <v>714</v>
      </c>
      <c r="B185" s="335" t="s">
        <v>715</v>
      </c>
      <c r="C185" s="335" t="s">
        <v>716</v>
      </c>
      <c r="D185" s="1493">
        <v>114</v>
      </c>
      <c r="E185" s="1243"/>
      <c r="F185" s="1243"/>
      <c r="G185" s="1243"/>
      <c r="H185" s="1243"/>
      <c r="I185" s="1243"/>
      <c r="J185" s="1243"/>
      <c r="K185" s="1243"/>
      <c r="L185" s="1479"/>
      <c r="M185" s="1493">
        <v>150</v>
      </c>
      <c r="N185" s="1479"/>
      <c r="O185" s="339">
        <v>114</v>
      </c>
      <c r="Q185" s="335" t="s">
        <v>715</v>
      </c>
      <c r="R185" s="335" t="s">
        <v>716</v>
      </c>
      <c r="S185" s="339">
        <v>69</v>
      </c>
      <c r="T185" s="363">
        <v>16</v>
      </c>
      <c r="U185" s="363">
        <v>17</v>
      </c>
      <c r="V185" s="363">
        <v>31</v>
      </c>
      <c r="W185" s="363">
        <v>5</v>
      </c>
      <c r="X185" s="340">
        <v>51.75</v>
      </c>
      <c r="Y185" s="372"/>
      <c r="Z185" s="372"/>
      <c r="AA185" s="372"/>
      <c r="AB185" s="372"/>
    </row>
    <row r="186" spans="1:28" ht="59.1" customHeight="1">
      <c r="A186" s="1486"/>
      <c r="B186" s="335" t="s">
        <v>717</v>
      </c>
      <c r="C186" s="335" t="s">
        <v>718</v>
      </c>
      <c r="D186" s="1493">
        <v>120</v>
      </c>
      <c r="E186" s="1243"/>
      <c r="F186" s="1243"/>
      <c r="G186" s="1243"/>
      <c r="H186" s="1243"/>
      <c r="I186" s="1243"/>
      <c r="J186" s="1243"/>
      <c r="K186" s="1243"/>
      <c r="L186" s="1243"/>
      <c r="M186" s="1243"/>
      <c r="N186" s="1243"/>
      <c r="O186" s="1479"/>
      <c r="Q186" s="335" t="s">
        <v>717</v>
      </c>
      <c r="R186" s="335" t="s">
        <v>718</v>
      </c>
      <c r="S186" s="339">
        <v>69</v>
      </c>
      <c r="T186" s="363">
        <v>16</v>
      </c>
      <c r="U186" s="363">
        <v>17</v>
      </c>
      <c r="V186" s="363">
        <v>31</v>
      </c>
      <c r="W186" s="363">
        <v>5</v>
      </c>
      <c r="X186" s="340">
        <v>51.75</v>
      </c>
      <c r="Y186" s="372"/>
      <c r="Z186" s="372"/>
      <c r="AA186" s="372"/>
      <c r="AB186" s="372"/>
    </row>
    <row r="187" spans="1:28" ht="32.1" customHeight="1">
      <c r="A187" s="1475" t="s">
        <v>719</v>
      </c>
      <c r="B187" s="335" t="s">
        <v>720</v>
      </c>
      <c r="C187" s="335" t="s">
        <v>721</v>
      </c>
      <c r="D187" s="1493">
        <v>114</v>
      </c>
      <c r="E187" s="1243"/>
      <c r="F187" s="1243"/>
      <c r="G187" s="1243"/>
      <c r="H187" s="1243"/>
      <c r="I187" s="1243"/>
      <c r="J187" s="1243"/>
      <c r="K187" s="1243"/>
      <c r="L187" s="1243"/>
      <c r="M187" s="1243"/>
      <c r="N187" s="1243"/>
      <c r="O187" s="1479"/>
      <c r="Q187" s="335" t="s">
        <v>720</v>
      </c>
      <c r="R187" s="335" t="s">
        <v>721</v>
      </c>
      <c r="S187" s="339">
        <v>64</v>
      </c>
      <c r="T187" s="363">
        <v>14</v>
      </c>
      <c r="U187" s="363">
        <v>16</v>
      </c>
      <c r="V187" s="363">
        <v>29</v>
      </c>
      <c r="W187" s="363">
        <v>5</v>
      </c>
      <c r="X187" s="340">
        <v>48</v>
      </c>
      <c r="Y187" s="372"/>
      <c r="Z187" s="372"/>
      <c r="AA187" s="372"/>
      <c r="AB187" s="372"/>
    </row>
    <row r="188" spans="1:28" ht="32.1" customHeight="1">
      <c r="A188" s="1485"/>
      <c r="B188" s="335" t="s">
        <v>722</v>
      </c>
      <c r="C188" s="335" t="s">
        <v>723</v>
      </c>
      <c r="D188" s="1493">
        <v>133</v>
      </c>
      <c r="E188" s="1243"/>
      <c r="F188" s="1243"/>
      <c r="G188" s="1243"/>
      <c r="H188" s="1479"/>
      <c r="I188" s="1493">
        <v>116</v>
      </c>
      <c r="J188" s="1243"/>
      <c r="K188" s="1243"/>
      <c r="L188" s="1479"/>
      <c r="M188" s="1493">
        <v>164</v>
      </c>
      <c r="N188" s="1479"/>
      <c r="O188" s="339">
        <v>133</v>
      </c>
      <c r="Q188" s="335" t="s">
        <v>722</v>
      </c>
      <c r="R188" s="335" t="s">
        <v>723</v>
      </c>
      <c r="S188" s="339">
        <v>69</v>
      </c>
      <c r="T188" s="363">
        <v>16</v>
      </c>
      <c r="U188" s="363">
        <v>17</v>
      </c>
      <c r="V188" s="363">
        <v>31</v>
      </c>
      <c r="W188" s="363">
        <v>5</v>
      </c>
      <c r="X188" s="340">
        <v>51.75</v>
      </c>
      <c r="Y188" s="372"/>
      <c r="Z188" s="372"/>
      <c r="AA188" s="372"/>
      <c r="AB188" s="372"/>
    </row>
    <row r="189" spans="1:28" ht="32.1" customHeight="1">
      <c r="A189" s="1485"/>
      <c r="B189" s="335" t="s">
        <v>724</v>
      </c>
      <c r="C189" s="335" t="s">
        <v>725</v>
      </c>
      <c r="D189" s="1493">
        <v>110</v>
      </c>
      <c r="E189" s="1243"/>
      <c r="F189" s="1243"/>
      <c r="G189" s="1243"/>
      <c r="H189" s="1243"/>
      <c r="I189" s="1243"/>
      <c r="J189" s="1243"/>
      <c r="K189" s="1243"/>
      <c r="L189" s="1479"/>
      <c r="M189" s="1493">
        <v>143</v>
      </c>
      <c r="N189" s="1479"/>
      <c r="O189" s="339">
        <v>110</v>
      </c>
      <c r="Q189" s="335" t="s">
        <v>724</v>
      </c>
      <c r="R189" s="335" t="s">
        <v>725</v>
      </c>
      <c r="S189" s="339">
        <v>59</v>
      </c>
      <c r="T189" s="363">
        <v>13</v>
      </c>
      <c r="U189" s="363">
        <v>15</v>
      </c>
      <c r="V189" s="363">
        <v>26</v>
      </c>
      <c r="W189" s="363">
        <v>5</v>
      </c>
      <c r="X189" s="340">
        <v>44.25</v>
      </c>
      <c r="Y189" s="372"/>
      <c r="Z189" s="372"/>
      <c r="AA189" s="372"/>
      <c r="AB189" s="372"/>
    </row>
    <row r="190" spans="1:28" ht="32.1" customHeight="1">
      <c r="A190" s="1485"/>
      <c r="B190" s="335" t="s">
        <v>726</v>
      </c>
      <c r="C190" s="335" t="s">
        <v>727</v>
      </c>
      <c r="D190" s="339">
        <v>171</v>
      </c>
      <c r="E190" s="1493">
        <v>136</v>
      </c>
      <c r="F190" s="1243"/>
      <c r="G190" s="1243"/>
      <c r="H190" s="1243"/>
      <c r="I190" s="1243"/>
      <c r="J190" s="1243"/>
      <c r="K190" s="1479"/>
      <c r="L190" s="1493">
        <v>171</v>
      </c>
      <c r="M190" s="1243"/>
      <c r="N190" s="1243"/>
      <c r="O190" s="1479"/>
      <c r="Q190" s="335" t="s">
        <v>726</v>
      </c>
      <c r="R190" s="335" t="s">
        <v>727</v>
      </c>
      <c r="S190" s="339">
        <v>64</v>
      </c>
      <c r="T190" s="363">
        <v>14</v>
      </c>
      <c r="U190" s="363">
        <v>16</v>
      </c>
      <c r="V190" s="363">
        <v>29</v>
      </c>
      <c r="W190" s="363">
        <v>5</v>
      </c>
      <c r="X190" s="340">
        <v>48</v>
      </c>
      <c r="Y190" s="372"/>
      <c r="Z190" s="372"/>
      <c r="AA190" s="372"/>
      <c r="AB190" s="372"/>
    </row>
    <row r="191" spans="1:28" ht="32.1" customHeight="1">
      <c r="A191" s="1485"/>
      <c r="B191" s="335" t="s">
        <v>728</v>
      </c>
      <c r="C191" s="335" t="s">
        <v>729</v>
      </c>
      <c r="D191" s="1493">
        <v>146</v>
      </c>
      <c r="E191" s="1243"/>
      <c r="F191" s="1243"/>
      <c r="G191" s="1243"/>
      <c r="H191" s="1243"/>
      <c r="I191" s="1243"/>
      <c r="J191" s="1243"/>
      <c r="K191" s="1243"/>
      <c r="L191" s="1243"/>
      <c r="M191" s="1243"/>
      <c r="N191" s="1243"/>
      <c r="O191" s="1479"/>
      <c r="Q191" s="335" t="s">
        <v>728</v>
      </c>
      <c r="R191" s="335" t="s">
        <v>729</v>
      </c>
      <c r="S191" s="339">
        <v>59</v>
      </c>
      <c r="T191" s="363">
        <v>13</v>
      </c>
      <c r="U191" s="363">
        <v>15</v>
      </c>
      <c r="V191" s="363">
        <v>26</v>
      </c>
      <c r="W191" s="363">
        <v>5</v>
      </c>
      <c r="X191" s="340">
        <v>44.25</v>
      </c>
      <c r="Y191" s="372"/>
      <c r="Z191" s="372"/>
      <c r="AA191" s="372"/>
      <c r="AB191" s="372"/>
    </row>
    <row r="192" spans="1:28" ht="32.1" customHeight="1">
      <c r="A192" s="1485"/>
      <c r="B192" s="335" t="s">
        <v>730</v>
      </c>
      <c r="C192" s="335" t="s">
        <v>731</v>
      </c>
      <c r="D192" s="1493">
        <v>124</v>
      </c>
      <c r="E192" s="1243"/>
      <c r="F192" s="1243"/>
      <c r="G192" s="1243"/>
      <c r="H192" s="1479"/>
      <c r="I192" s="1493">
        <v>111</v>
      </c>
      <c r="J192" s="1479"/>
      <c r="K192" s="1493">
        <v>124</v>
      </c>
      <c r="L192" s="1243"/>
      <c r="M192" s="1243"/>
      <c r="N192" s="1243"/>
      <c r="O192" s="1479"/>
      <c r="Q192" s="335" t="s">
        <v>730</v>
      </c>
      <c r="R192" s="335" t="s">
        <v>731</v>
      </c>
      <c r="S192" s="339">
        <v>64</v>
      </c>
      <c r="T192" s="363">
        <v>14</v>
      </c>
      <c r="U192" s="363">
        <v>16</v>
      </c>
      <c r="V192" s="363">
        <v>29</v>
      </c>
      <c r="W192" s="363">
        <v>5</v>
      </c>
      <c r="X192" s="340">
        <v>48</v>
      </c>
      <c r="Y192" s="372"/>
      <c r="Z192" s="372"/>
      <c r="AA192" s="372"/>
      <c r="AB192" s="372"/>
    </row>
    <row r="193" spans="1:28" ht="32.1" customHeight="1">
      <c r="A193" s="1486"/>
      <c r="B193" s="335" t="s">
        <v>732</v>
      </c>
      <c r="C193" s="335" t="s">
        <v>733</v>
      </c>
      <c r="D193" s="339">
        <v>154</v>
      </c>
      <c r="E193" s="1493">
        <v>116</v>
      </c>
      <c r="F193" s="1243"/>
      <c r="G193" s="1243"/>
      <c r="H193" s="1243"/>
      <c r="I193" s="1243"/>
      <c r="J193" s="1243"/>
      <c r="K193" s="1243"/>
      <c r="L193" s="1479"/>
      <c r="M193" s="1493">
        <v>184</v>
      </c>
      <c r="N193" s="1479"/>
      <c r="O193" s="339">
        <v>154</v>
      </c>
      <c r="Q193" s="335" t="s">
        <v>732</v>
      </c>
      <c r="R193" s="335" t="s">
        <v>733</v>
      </c>
      <c r="S193" s="339">
        <v>64</v>
      </c>
      <c r="T193" s="363">
        <v>14</v>
      </c>
      <c r="U193" s="363">
        <v>16</v>
      </c>
      <c r="V193" s="363">
        <v>29</v>
      </c>
      <c r="W193" s="363">
        <v>5</v>
      </c>
      <c r="X193" s="340">
        <v>48</v>
      </c>
      <c r="Y193" s="372"/>
      <c r="Z193" s="372"/>
      <c r="AA193" s="372"/>
      <c r="AB193" s="372"/>
    </row>
    <row r="194" spans="1:28" ht="20.100000000000001" customHeight="1">
      <c r="A194" s="1475" t="s">
        <v>734</v>
      </c>
      <c r="B194" s="335" t="s">
        <v>735</v>
      </c>
      <c r="C194" s="335" t="s">
        <v>736</v>
      </c>
      <c r="D194" s="1493">
        <v>102</v>
      </c>
      <c r="E194" s="1243"/>
      <c r="F194" s="1243"/>
      <c r="G194" s="1243"/>
      <c r="H194" s="1243"/>
      <c r="I194" s="1243"/>
      <c r="J194" s="1243"/>
      <c r="K194" s="1243"/>
      <c r="L194" s="1243"/>
      <c r="M194" s="1243"/>
      <c r="N194" s="1243"/>
      <c r="O194" s="1479"/>
      <c r="Q194" s="335" t="s">
        <v>735</v>
      </c>
      <c r="R194" s="335" t="s">
        <v>736</v>
      </c>
      <c r="S194" s="339">
        <v>69</v>
      </c>
      <c r="T194" s="363">
        <v>16</v>
      </c>
      <c r="U194" s="363">
        <v>17</v>
      </c>
      <c r="V194" s="363">
        <v>31</v>
      </c>
      <c r="W194" s="363">
        <v>5</v>
      </c>
      <c r="X194" s="340">
        <v>51.75</v>
      </c>
      <c r="Y194" s="372"/>
      <c r="Z194" s="372"/>
      <c r="AA194" s="372"/>
      <c r="AB194" s="372"/>
    </row>
    <row r="195" spans="1:28" ht="20.100000000000001" customHeight="1">
      <c r="A195" s="1485"/>
      <c r="B195" s="335" t="s">
        <v>737</v>
      </c>
      <c r="C195" s="335" t="s">
        <v>738</v>
      </c>
      <c r="D195" s="1493">
        <v>127</v>
      </c>
      <c r="E195" s="1243"/>
      <c r="F195" s="1243"/>
      <c r="G195" s="1243"/>
      <c r="H195" s="1243"/>
      <c r="I195" s="1243"/>
      <c r="J195" s="1243"/>
      <c r="K195" s="1243"/>
      <c r="L195" s="1243"/>
      <c r="M195" s="1243"/>
      <c r="N195" s="1243"/>
      <c r="O195" s="1479"/>
      <c r="Q195" s="335" t="s">
        <v>737</v>
      </c>
      <c r="R195" s="335" t="s">
        <v>738</v>
      </c>
      <c r="S195" s="339">
        <v>69</v>
      </c>
      <c r="T195" s="363">
        <v>16</v>
      </c>
      <c r="U195" s="363">
        <v>17</v>
      </c>
      <c r="V195" s="363">
        <v>31</v>
      </c>
      <c r="W195" s="363">
        <v>5</v>
      </c>
      <c r="X195" s="340">
        <v>51.75</v>
      </c>
      <c r="Y195" s="372"/>
      <c r="Z195" s="372"/>
      <c r="AA195" s="372"/>
      <c r="AB195" s="372"/>
    </row>
    <row r="196" spans="1:28" ht="20.100000000000001" customHeight="1">
      <c r="A196" s="1485"/>
      <c r="B196" s="335" t="s">
        <v>739</v>
      </c>
      <c r="C196" s="335" t="s">
        <v>740</v>
      </c>
      <c r="D196" s="1493">
        <v>116</v>
      </c>
      <c r="E196" s="1243"/>
      <c r="F196" s="1243"/>
      <c r="G196" s="1243"/>
      <c r="H196" s="1243"/>
      <c r="I196" s="1243"/>
      <c r="J196" s="1243"/>
      <c r="K196" s="1243"/>
      <c r="L196" s="1243"/>
      <c r="M196" s="1243"/>
      <c r="N196" s="1243"/>
      <c r="O196" s="1479"/>
      <c r="Q196" s="335" t="s">
        <v>739</v>
      </c>
      <c r="R196" s="335" t="s">
        <v>740</v>
      </c>
      <c r="S196" s="339">
        <v>69</v>
      </c>
      <c r="T196" s="363">
        <v>16</v>
      </c>
      <c r="U196" s="363">
        <v>17</v>
      </c>
      <c r="V196" s="363">
        <v>31</v>
      </c>
      <c r="W196" s="363">
        <v>5</v>
      </c>
      <c r="X196" s="340">
        <v>51.75</v>
      </c>
      <c r="Y196" s="372"/>
      <c r="Z196" s="372"/>
      <c r="AA196" s="372"/>
      <c r="AB196" s="372"/>
    </row>
    <row r="197" spans="1:28" ht="20.100000000000001" customHeight="1">
      <c r="A197" s="1485"/>
      <c r="B197" s="335" t="s">
        <v>741</v>
      </c>
      <c r="C197" s="335" t="s">
        <v>742</v>
      </c>
      <c r="D197" s="1493">
        <v>126</v>
      </c>
      <c r="E197" s="1243"/>
      <c r="F197" s="1243"/>
      <c r="G197" s="1243"/>
      <c r="H197" s="1243"/>
      <c r="I197" s="1243"/>
      <c r="J197" s="1243"/>
      <c r="K197" s="1243"/>
      <c r="L197" s="1243"/>
      <c r="M197" s="1243"/>
      <c r="N197" s="1243"/>
      <c r="O197" s="1479"/>
      <c r="Q197" s="335" t="s">
        <v>741</v>
      </c>
      <c r="R197" s="335" t="s">
        <v>742</v>
      </c>
      <c r="S197" s="339">
        <v>69</v>
      </c>
      <c r="T197" s="363">
        <v>16</v>
      </c>
      <c r="U197" s="363">
        <v>17</v>
      </c>
      <c r="V197" s="363">
        <v>31</v>
      </c>
      <c r="W197" s="363">
        <v>5</v>
      </c>
      <c r="X197" s="340">
        <v>51.75</v>
      </c>
      <c r="Y197" s="372"/>
      <c r="Z197" s="372"/>
      <c r="AA197" s="372"/>
      <c r="AB197" s="372"/>
    </row>
    <row r="198" spans="1:28" ht="20.100000000000001" customHeight="1">
      <c r="A198" s="1485"/>
      <c r="B198" s="335" t="s">
        <v>743</v>
      </c>
      <c r="C198" s="335" t="s">
        <v>744</v>
      </c>
      <c r="D198" s="1493">
        <v>147</v>
      </c>
      <c r="E198" s="1243"/>
      <c r="F198" s="1243"/>
      <c r="G198" s="1243"/>
      <c r="H198" s="1243"/>
      <c r="I198" s="1243"/>
      <c r="J198" s="1243"/>
      <c r="K198" s="1243"/>
      <c r="L198" s="1243"/>
      <c r="M198" s="1243"/>
      <c r="N198" s="1243"/>
      <c r="O198" s="1479"/>
      <c r="Q198" s="335" t="s">
        <v>743</v>
      </c>
      <c r="R198" s="335" t="s">
        <v>744</v>
      </c>
      <c r="S198" s="339">
        <v>69</v>
      </c>
      <c r="T198" s="363">
        <v>16</v>
      </c>
      <c r="U198" s="363">
        <v>17</v>
      </c>
      <c r="V198" s="363">
        <v>31</v>
      </c>
      <c r="W198" s="363">
        <v>5</v>
      </c>
      <c r="X198" s="340">
        <v>51.75</v>
      </c>
      <c r="Y198" s="372"/>
      <c r="Z198" s="372"/>
      <c r="AA198" s="372"/>
      <c r="AB198" s="372"/>
    </row>
    <row r="199" spans="1:28" ht="20.100000000000001" customHeight="1">
      <c r="A199" s="1485"/>
      <c r="B199" s="335" t="s">
        <v>745</v>
      </c>
      <c r="C199" s="335" t="s">
        <v>746</v>
      </c>
      <c r="D199" s="1493">
        <v>161</v>
      </c>
      <c r="E199" s="1243"/>
      <c r="F199" s="1243"/>
      <c r="G199" s="1243"/>
      <c r="H199" s="1243"/>
      <c r="I199" s="1243"/>
      <c r="J199" s="1243"/>
      <c r="K199" s="1243"/>
      <c r="L199" s="1243"/>
      <c r="M199" s="1243"/>
      <c r="N199" s="1243"/>
      <c r="O199" s="1479"/>
      <c r="Q199" s="335" t="s">
        <v>745</v>
      </c>
      <c r="R199" s="335" t="s">
        <v>746</v>
      </c>
      <c r="S199" s="339">
        <v>69</v>
      </c>
      <c r="T199" s="363">
        <v>16</v>
      </c>
      <c r="U199" s="363">
        <v>17</v>
      </c>
      <c r="V199" s="363">
        <v>31</v>
      </c>
      <c r="W199" s="363">
        <v>5</v>
      </c>
      <c r="X199" s="340">
        <v>51.75</v>
      </c>
      <c r="Y199" s="372"/>
      <c r="Z199" s="372"/>
      <c r="AA199" s="372"/>
      <c r="AB199" s="372"/>
    </row>
    <row r="200" spans="1:28" ht="20.100000000000001" customHeight="1">
      <c r="A200" s="1485"/>
      <c r="B200" s="335" t="s">
        <v>747</v>
      </c>
      <c r="C200" s="335" t="s">
        <v>748</v>
      </c>
      <c r="D200" s="1493">
        <v>137</v>
      </c>
      <c r="E200" s="1243"/>
      <c r="F200" s="1243"/>
      <c r="G200" s="1243"/>
      <c r="H200" s="1243"/>
      <c r="I200" s="1243"/>
      <c r="J200" s="1243"/>
      <c r="K200" s="1243"/>
      <c r="L200" s="1243"/>
      <c r="M200" s="1243"/>
      <c r="N200" s="1243"/>
      <c r="O200" s="1479"/>
      <c r="Q200" s="335" t="s">
        <v>747</v>
      </c>
      <c r="R200" s="335" t="s">
        <v>748</v>
      </c>
      <c r="S200" s="339">
        <v>69</v>
      </c>
      <c r="T200" s="363">
        <v>16</v>
      </c>
      <c r="U200" s="363">
        <v>17</v>
      </c>
      <c r="V200" s="363">
        <v>31</v>
      </c>
      <c r="W200" s="363">
        <v>5</v>
      </c>
      <c r="X200" s="340">
        <v>51.75</v>
      </c>
      <c r="Y200" s="372"/>
      <c r="Z200" s="372"/>
      <c r="AA200" s="372"/>
      <c r="AB200" s="372"/>
    </row>
    <row r="201" spans="1:28" ht="20.100000000000001" customHeight="1">
      <c r="A201" s="1485"/>
      <c r="B201" s="335" t="s">
        <v>749</v>
      </c>
      <c r="C201" s="335" t="s">
        <v>749</v>
      </c>
      <c r="D201" s="1493">
        <v>153</v>
      </c>
      <c r="E201" s="1243"/>
      <c r="F201" s="1243"/>
      <c r="G201" s="1243"/>
      <c r="H201" s="1243"/>
      <c r="I201" s="1243"/>
      <c r="J201" s="1243"/>
      <c r="K201" s="1243"/>
      <c r="L201" s="1243"/>
      <c r="M201" s="1243"/>
      <c r="N201" s="1243"/>
      <c r="O201" s="1479"/>
      <c r="Q201" s="335" t="s">
        <v>749</v>
      </c>
      <c r="R201" s="335" t="s">
        <v>749</v>
      </c>
      <c r="S201" s="339">
        <v>64</v>
      </c>
      <c r="T201" s="363">
        <v>14</v>
      </c>
      <c r="U201" s="363">
        <v>16</v>
      </c>
      <c r="V201" s="363">
        <v>29</v>
      </c>
      <c r="W201" s="363">
        <v>5</v>
      </c>
      <c r="X201" s="340">
        <v>48</v>
      </c>
      <c r="Y201" s="372"/>
      <c r="Z201" s="372"/>
      <c r="AA201" s="372"/>
      <c r="AB201" s="372"/>
    </row>
    <row r="202" spans="1:28" ht="39.950000000000003" customHeight="1">
      <c r="A202" s="1485"/>
      <c r="B202" s="335" t="s">
        <v>750</v>
      </c>
      <c r="C202" s="335" t="s">
        <v>751</v>
      </c>
      <c r="D202" s="1493">
        <v>126</v>
      </c>
      <c r="E202" s="1243"/>
      <c r="F202" s="1243"/>
      <c r="G202" s="1243"/>
      <c r="H202" s="1243"/>
      <c r="I202" s="1243"/>
      <c r="J202" s="1243"/>
      <c r="K202" s="1243"/>
      <c r="L202" s="1243"/>
      <c r="M202" s="1243"/>
      <c r="N202" s="1243"/>
      <c r="O202" s="1479"/>
      <c r="Q202" s="335" t="s">
        <v>750</v>
      </c>
      <c r="R202" s="335" t="s">
        <v>751</v>
      </c>
      <c r="S202" s="339">
        <v>69</v>
      </c>
      <c r="T202" s="363">
        <v>16</v>
      </c>
      <c r="U202" s="363">
        <v>17</v>
      </c>
      <c r="V202" s="363">
        <v>31</v>
      </c>
      <c r="W202" s="363">
        <v>5</v>
      </c>
      <c r="X202" s="340">
        <v>51.75</v>
      </c>
      <c r="Y202" s="372"/>
      <c r="Z202" s="372"/>
      <c r="AA202" s="372"/>
      <c r="AB202" s="372"/>
    </row>
    <row r="203" spans="1:28" ht="20.100000000000001" customHeight="1">
      <c r="A203" s="1486"/>
      <c r="B203" s="335" t="s">
        <v>752</v>
      </c>
      <c r="C203" s="335" t="s">
        <v>753</v>
      </c>
      <c r="D203" s="1493">
        <v>129</v>
      </c>
      <c r="E203" s="1243"/>
      <c r="F203" s="1243"/>
      <c r="G203" s="1243"/>
      <c r="H203" s="1243"/>
      <c r="I203" s="1243"/>
      <c r="J203" s="1243"/>
      <c r="K203" s="1243"/>
      <c r="L203" s="1479"/>
      <c r="M203" s="1493">
        <v>181</v>
      </c>
      <c r="N203" s="1479"/>
      <c r="O203" s="339">
        <v>129</v>
      </c>
      <c r="Q203" s="335" t="s">
        <v>752</v>
      </c>
      <c r="R203" s="335" t="s">
        <v>753</v>
      </c>
      <c r="S203" s="339">
        <v>69</v>
      </c>
      <c r="T203" s="363">
        <v>16</v>
      </c>
      <c r="U203" s="363">
        <v>17</v>
      </c>
      <c r="V203" s="363">
        <v>31</v>
      </c>
      <c r="W203" s="363">
        <v>5</v>
      </c>
      <c r="X203" s="340">
        <v>51.75</v>
      </c>
      <c r="Y203" s="372"/>
      <c r="Z203" s="372"/>
      <c r="AA203" s="372"/>
      <c r="AB203" s="372"/>
    </row>
    <row r="204" spans="1:28" ht="50.1" customHeight="1">
      <c r="A204" s="1475" t="s">
        <v>754</v>
      </c>
      <c r="B204" s="335" t="s">
        <v>755</v>
      </c>
      <c r="C204" s="335" t="s">
        <v>756</v>
      </c>
      <c r="D204" s="1493">
        <v>121</v>
      </c>
      <c r="E204" s="1243"/>
      <c r="F204" s="1243"/>
      <c r="G204" s="1243"/>
      <c r="H204" s="1243"/>
      <c r="I204" s="1243"/>
      <c r="J204" s="1243"/>
      <c r="K204" s="1243"/>
      <c r="L204" s="1243"/>
      <c r="M204" s="1243"/>
      <c r="N204" s="1243"/>
      <c r="O204" s="1479"/>
      <c r="Q204" s="335" t="s">
        <v>755</v>
      </c>
      <c r="R204" s="335" t="s">
        <v>756</v>
      </c>
      <c r="S204" s="339">
        <v>69</v>
      </c>
      <c r="T204" s="363">
        <v>16</v>
      </c>
      <c r="U204" s="363">
        <v>17</v>
      </c>
      <c r="V204" s="363">
        <v>31</v>
      </c>
      <c r="W204" s="363">
        <v>5</v>
      </c>
      <c r="X204" s="340">
        <v>51.75</v>
      </c>
      <c r="Y204" s="372"/>
      <c r="Z204" s="372"/>
      <c r="AA204" s="372"/>
      <c r="AB204" s="372"/>
    </row>
    <row r="205" spans="1:28" ht="50.1" customHeight="1">
      <c r="A205" s="1485"/>
      <c r="B205" s="335" t="s">
        <v>757</v>
      </c>
      <c r="C205" s="335" t="s">
        <v>758</v>
      </c>
      <c r="D205" s="1493">
        <v>212</v>
      </c>
      <c r="E205" s="1243"/>
      <c r="F205" s="1243"/>
      <c r="G205" s="1243"/>
      <c r="H205" s="1243"/>
      <c r="I205" s="1243"/>
      <c r="J205" s="1243"/>
      <c r="K205" s="1243"/>
      <c r="L205" s="1243"/>
      <c r="M205" s="1243"/>
      <c r="N205" s="1243"/>
      <c r="O205" s="1479"/>
      <c r="Q205" s="335" t="s">
        <v>757</v>
      </c>
      <c r="R205" s="335" t="s">
        <v>758</v>
      </c>
      <c r="S205" s="339">
        <v>64</v>
      </c>
      <c r="T205" s="363">
        <v>14</v>
      </c>
      <c r="U205" s="363">
        <v>16</v>
      </c>
      <c r="V205" s="363">
        <v>29</v>
      </c>
      <c r="W205" s="363">
        <v>5</v>
      </c>
      <c r="X205" s="340">
        <v>48</v>
      </c>
      <c r="Y205" s="372"/>
      <c r="Z205" s="372"/>
      <c r="AA205" s="372"/>
      <c r="AB205" s="372"/>
    </row>
    <row r="206" spans="1:28" ht="50.1" customHeight="1">
      <c r="A206" s="1485"/>
      <c r="B206" s="335" t="s">
        <v>759</v>
      </c>
      <c r="C206" s="335" t="s">
        <v>759</v>
      </c>
      <c r="D206" s="1493">
        <v>141</v>
      </c>
      <c r="E206" s="1243"/>
      <c r="F206" s="1479"/>
      <c r="G206" s="1493">
        <v>109</v>
      </c>
      <c r="H206" s="1479"/>
      <c r="I206" s="1493">
        <v>141</v>
      </c>
      <c r="J206" s="1243"/>
      <c r="K206" s="1243"/>
      <c r="L206" s="1243"/>
      <c r="M206" s="1243"/>
      <c r="N206" s="1243"/>
      <c r="O206" s="1479"/>
      <c r="Q206" s="335" t="s">
        <v>759</v>
      </c>
      <c r="R206" s="335" t="s">
        <v>759</v>
      </c>
      <c r="S206" s="339">
        <v>69</v>
      </c>
      <c r="T206" s="363">
        <v>16</v>
      </c>
      <c r="U206" s="363">
        <v>17</v>
      </c>
      <c r="V206" s="363">
        <v>31</v>
      </c>
      <c r="W206" s="363">
        <v>5</v>
      </c>
      <c r="X206" s="340">
        <v>51.75</v>
      </c>
      <c r="Y206" s="372"/>
      <c r="Z206" s="372"/>
      <c r="AA206" s="372"/>
      <c r="AB206" s="372"/>
    </row>
    <row r="207" spans="1:28" ht="50.1" customHeight="1">
      <c r="A207" s="1486"/>
      <c r="B207" s="335" t="s">
        <v>760</v>
      </c>
      <c r="C207" s="335" t="s">
        <v>760</v>
      </c>
      <c r="D207" s="1493">
        <v>112</v>
      </c>
      <c r="E207" s="1243"/>
      <c r="F207" s="1243"/>
      <c r="G207" s="1243"/>
      <c r="H207" s="1243"/>
      <c r="I207" s="1243"/>
      <c r="J207" s="1243"/>
      <c r="K207" s="1243"/>
      <c r="L207" s="1243"/>
      <c r="M207" s="1243"/>
      <c r="N207" s="1243"/>
      <c r="O207" s="1479"/>
      <c r="Q207" s="335" t="s">
        <v>760</v>
      </c>
      <c r="R207" s="335" t="s">
        <v>760</v>
      </c>
      <c r="S207" s="339">
        <v>64</v>
      </c>
      <c r="T207" s="363">
        <v>14</v>
      </c>
      <c r="U207" s="363">
        <v>16</v>
      </c>
      <c r="V207" s="363">
        <v>29</v>
      </c>
      <c r="W207" s="363">
        <v>5</v>
      </c>
      <c r="X207" s="340">
        <v>48</v>
      </c>
      <c r="Y207" s="372"/>
      <c r="Z207" s="372"/>
      <c r="AA207" s="372"/>
      <c r="AB207" s="372"/>
    </row>
    <row r="208" spans="1:28" ht="20.100000000000001" customHeight="1">
      <c r="A208" s="1475" t="s">
        <v>761</v>
      </c>
      <c r="B208" s="335" t="s">
        <v>762</v>
      </c>
      <c r="C208" s="335" t="s">
        <v>762</v>
      </c>
      <c r="D208" s="1493">
        <v>114</v>
      </c>
      <c r="E208" s="1243"/>
      <c r="F208" s="1243"/>
      <c r="G208" s="1243"/>
      <c r="H208" s="1243"/>
      <c r="I208" s="1243"/>
      <c r="J208" s="1243"/>
      <c r="K208" s="1243"/>
      <c r="L208" s="1243"/>
      <c r="M208" s="1243"/>
      <c r="N208" s="1243"/>
      <c r="O208" s="1479"/>
      <c r="Q208" s="335" t="s">
        <v>762</v>
      </c>
      <c r="R208" s="335" t="s">
        <v>762</v>
      </c>
      <c r="S208" s="339">
        <v>69</v>
      </c>
      <c r="T208" s="363">
        <v>16</v>
      </c>
      <c r="U208" s="363">
        <v>17</v>
      </c>
      <c r="V208" s="363">
        <v>31</v>
      </c>
      <c r="W208" s="363">
        <v>5</v>
      </c>
      <c r="X208" s="340">
        <v>51.75</v>
      </c>
      <c r="Y208" s="372"/>
      <c r="Z208" s="372"/>
      <c r="AA208" s="372"/>
      <c r="AB208" s="372"/>
    </row>
    <row r="209" spans="1:28" ht="20.100000000000001" customHeight="1">
      <c r="A209" s="1485"/>
      <c r="B209" s="335" t="s">
        <v>763</v>
      </c>
      <c r="C209" s="335" t="s">
        <v>764</v>
      </c>
      <c r="D209" s="1493">
        <v>101</v>
      </c>
      <c r="E209" s="1243"/>
      <c r="F209" s="1243"/>
      <c r="G209" s="1243"/>
      <c r="H209" s="1243"/>
      <c r="I209" s="1243"/>
      <c r="J209" s="1243"/>
      <c r="K209" s="1243"/>
      <c r="L209" s="1243"/>
      <c r="M209" s="1243"/>
      <c r="N209" s="1243"/>
      <c r="O209" s="1479"/>
      <c r="Q209" s="335" t="s">
        <v>763</v>
      </c>
      <c r="R209" s="335" t="s">
        <v>764</v>
      </c>
      <c r="S209" s="339">
        <v>64</v>
      </c>
      <c r="T209" s="363">
        <v>14</v>
      </c>
      <c r="U209" s="363">
        <v>16</v>
      </c>
      <c r="V209" s="363">
        <v>29</v>
      </c>
      <c r="W209" s="363">
        <v>5</v>
      </c>
      <c r="X209" s="340">
        <v>48</v>
      </c>
      <c r="Y209" s="372"/>
      <c r="Z209" s="372"/>
      <c r="AA209" s="372"/>
      <c r="AB209" s="372"/>
    </row>
    <row r="210" spans="1:28" ht="20.100000000000001" customHeight="1">
      <c r="A210" s="1485"/>
      <c r="B210" s="335" t="s">
        <v>765</v>
      </c>
      <c r="C210" s="335" t="s">
        <v>766</v>
      </c>
      <c r="D210" s="1493">
        <v>106</v>
      </c>
      <c r="E210" s="1243"/>
      <c r="F210" s="1243"/>
      <c r="G210" s="1243"/>
      <c r="H210" s="1243"/>
      <c r="I210" s="1243"/>
      <c r="J210" s="1243"/>
      <c r="K210" s="1243"/>
      <c r="L210" s="1243"/>
      <c r="M210" s="1243"/>
      <c r="N210" s="1243"/>
      <c r="O210" s="1479"/>
      <c r="Q210" s="335" t="s">
        <v>765</v>
      </c>
      <c r="R210" s="335" t="s">
        <v>766</v>
      </c>
      <c r="S210" s="339">
        <v>69</v>
      </c>
      <c r="T210" s="363">
        <v>16</v>
      </c>
      <c r="U210" s="363">
        <v>17</v>
      </c>
      <c r="V210" s="363">
        <v>31</v>
      </c>
      <c r="W210" s="363">
        <v>5</v>
      </c>
      <c r="X210" s="340">
        <v>51.75</v>
      </c>
      <c r="Y210" s="372"/>
      <c r="Z210" s="372"/>
      <c r="AA210" s="372"/>
      <c r="AB210" s="372"/>
    </row>
    <row r="211" spans="1:28" ht="39.950000000000003" customHeight="1">
      <c r="A211" s="1485"/>
      <c r="B211" s="335" t="s">
        <v>767</v>
      </c>
      <c r="C211" s="335" t="s">
        <v>768</v>
      </c>
      <c r="D211" s="1493">
        <v>150</v>
      </c>
      <c r="E211" s="1243"/>
      <c r="F211" s="1243"/>
      <c r="G211" s="1243"/>
      <c r="H211" s="1243"/>
      <c r="I211" s="1243"/>
      <c r="J211" s="1243"/>
      <c r="K211" s="1243"/>
      <c r="L211" s="1243"/>
      <c r="M211" s="1243"/>
      <c r="N211" s="1243"/>
      <c r="O211" s="1479"/>
      <c r="Q211" s="335" t="s">
        <v>767</v>
      </c>
      <c r="R211" s="335" t="s">
        <v>768</v>
      </c>
      <c r="S211" s="339">
        <v>74</v>
      </c>
      <c r="T211" s="363">
        <v>17</v>
      </c>
      <c r="U211" s="363">
        <v>18</v>
      </c>
      <c r="V211" s="363">
        <v>34</v>
      </c>
      <c r="W211" s="363">
        <v>5</v>
      </c>
      <c r="X211" s="340">
        <v>55.5</v>
      </c>
      <c r="Y211" s="372"/>
      <c r="Z211" s="372"/>
      <c r="AA211" s="372"/>
      <c r="AB211" s="372"/>
    </row>
    <row r="212" spans="1:28" ht="20.100000000000001" customHeight="1">
      <c r="A212" s="1485"/>
      <c r="B212" s="335" t="s">
        <v>769</v>
      </c>
      <c r="C212" s="335" t="s">
        <v>770</v>
      </c>
      <c r="D212" s="1493">
        <v>119</v>
      </c>
      <c r="E212" s="1243"/>
      <c r="F212" s="1243"/>
      <c r="G212" s="1243"/>
      <c r="H212" s="1243"/>
      <c r="I212" s="1243"/>
      <c r="J212" s="1243"/>
      <c r="K212" s="1243"/>
      <c r="L212" s="1479"/>
      <c r="M212" s="1493">
        <v>198</v>
      </c>
      <c r="N212" s="1479"/>
      <c r="O212" s="339">
        <v>119</v>
      </c>
      <c r="Q212" s="335" t="s">
        <v>769</v>
      </c>
      <c r="R212" s="335" t="s">
        <v>770</v>
      </c>
      <c r="S212" s="339">
        <v>69</v>
      </c>
      <c r="T212" s="363">
        <v>16</v>
      </c>
      <c r="U212" s="363">
        <v>17</v>
      </c>
      <c r="V212" s="363">
        <v>31</v>
      </c>
      <c r="W212" s="363">
        <v>5</v>
      </c>
      <c r="X212" s="340">
        <v>51.75</v>
      </c>
      <c r="Y212" s="372"/>
      <c r="Z212" s="372"/>
      <c r="AA212" s="372"/>
      <c r="AB212" s="372"/>
    </row>
    <row r="213" spans="1:28" ht="20.100000000000001" customHeight="1">
      <c r="A213" s="1485"/>
      <c r="B213" s="335" t="s">
        <v>771</v>
      </c>
      <c r="C213" s="335" t="s">
        <v>772</v>
      </c>
      <c r="D213" s="1493">
        <v>134</v>
      </c>
      <c r="E213" s="1479"/>
      <c r="F213" s="1493">
        <v>106</v>
      </c>
      <c r="G213" s="1479"/>
      <c r="H213" s="1493">
        <v>134</v>
      </c>
      <c r="I213" s="1243"/>
      <c r="J213" s="1243"/>
      <c r="K213" s="1243"/>
      <c r="L213" s="1243"/>
      <c r="M213" s="1243"/>
      <c r="N213" s="1243"/>
      <c r="O213" s="1479"/>
      <c r="Q213" s="335" t="s">
        <v>771</v>
      </c>
      <c r="R213" s="335" t="s">
        <v>772</v>
      </c>
      <c r="S213" s="339">
        <v>74</v>
      </c>
      <c r="T213" s="363">
        <v>17</v>
      </c>
      <c r="U213" s="363">
        <v>18</v>
      </c>
      <c r="V213" s="363">
        <v>34</v>
      </c>
      <c r="W213" s="363">
        <v>5</v>
      </c>
      <c r="X213" s="340">
        <v>55.5</v>
      </c>
      <c r="Y213" s="372"/>
      <c r="Z213" s="372"/>
      <c r="AA213" s="372"/>
      <c r="AB213" s="372"/>
    </row>
    <row r="214" spans="1:28" ht="20.100000000000001" customHeight="1">
      <c r="A214" s="1485"/>
      <c r="B214" s="335" t="s">
        <v>773</v>
      </c>
      <c r="C214" s="335" t="s">
        <v>774</v>
      </c>
      <c r="D214" s="1493">
        <v>119</v>
      </c>
      <c r="E214" s="1243"/>
      <c r="F214" s="1243"/>
      <c r="G214" s="1243"/>
      <c r="H214" s="1243"/>
      <c r="I214" s="1243"/>
      <c r="J214" s="1243"/>
      <c r="K214" s="1243"/>
      <c r="L214" s="1243"/>
      <c r="M214" s="1243"/>
      <c r="N214" s="1243"/>
      <c r="O214" s="1479"/>
      <c r="Q214" s="335" t="s">
        <v>773</v>
      </c>
      <c r="R214" s="335" t="s">
        <v>774</v>
      </c>
      <c r="S214" s="339">
        <v>69</v>
      </c>
      <c r="T214" s="363">
        <v>16</v>
      </c>
      <c r="U214" s="363">
        <v>17</v>
      </c>
      <c r="V214" s="363">
        <v>31</v>
      </c>
      <c r="W214" s="363">
        <v>5</v>
      </c>
      <c r="X214" s="340">
        <v>51.75</v>
      </c>
      <c r="Y214" s="372"/>
      <c r="Z214" s="372"/>
      <c r="AA214" s="372"/>
      <c r="AB214" s="372"/>
    </row>
    <row r="215" spans="1:28" ht="20.100000000000001" customHeight="1">
      <c r="A215" s="1485"/>
      <c r="B215" s="335" t="s">
        <v>775</v>
      </c>
      <c r="C215" s="335" t="s">
        <v>638</v>
      </c>
      <c r="D215" s="1493">
        <v>145</v>
      </c>
      <c r="E215" s="1243"/>
      <c r="F215" s="1243"/>
      <c r="G215" s="1243"/>
      <c r="H215" s="1479"/>
      <c r="I215" s="1493">
        <v>123</v>
      </c>
      <c r="J215" s="1243"/>
      <c r="K215" s="1243"/>
      <c r="L215" s="1479"/>
      <c r="M215" s="1493">
        <v>207</v>
      </c>
      <c r="N215" s="1479"/>
      <c r="O215" s="339">
        <v>145</v>
      </c>
      <c r="Q215" s="335" t="s">
        <v>775</v>
      </c>
      <c r="R215" s="335" t="s">
        <v>638</v>
      </c>
      <c r="S215" s="339">
        <v>79</v>
      </c>
      <c r="T215" s="363">
        <v>18</v>
      </c>
      <c r="U215" s="363">
        <v>20</v>
      </c>
      <c r="V215" s="363">
        <v>36</v>
      </c>
      <c r="W215" s="363">
        <v>5</v>
      </c>
      <c r="X215" s="340">
        <v>59.25</v>
      </c>
      <c r="Y215" s="372"/>
      <c r="Z215" s="372"/>
      <c r="AA215" s="372"/>
      <c r="AB215" s="372"/>
    </row>
    <row r="216" spans="1:28" ht="39.950000000000003" customHeight="1">
      <c r="A216" s="1485"/>
      <c r="B216" s="335" t="s">
        <v>776</v>
      </c>
      <c r="C216" s="335" t="s">
        <v>777</v>
      </c>
      <c r="D216" s="1493">
        <v>286</v>
      </c>
      <c r="E216" s="1243"/>
      <c r="F216" s="1479"/>
      <c r="G216" s="1493">
        <v>159</v>
      </c>
      <c r="H216" s="1479"/>
      <c r="I216" s="1493">
        <v>258</v>
      </c>
      <c r="J216" s="1243"/>
      <c r="K216" s="1243"/>
      <c r="L216" s="1479"/>
      <c r="M216" s="1493">
        <v>220</v>
      </c>
      <c r="N216" s="1479"/>
      <c r="O216" s="339">
        <v>286</v>
      </c>
      <c r="Q216" s="335" t="s">
        <v>776</v>
      </c>
      <c r="R216" s="335" t="s">
        <v>777</v>
      </c>
      <c r="S216" s="339">
        <v>79</v>
      </c>
      <c r="T216" s="363">
        <v>18</v>
      </c>
      <c r="U216" s="363">
        <v>20</v>
      </c>
      <c r="V216" s="363">
        <v>36</v>
      </c>
      <c r="W216" s="363">
        <v>5</v>
      </c>
      <c r="X216" s="340">
        <v>59.25</v>
      </c>
      <c r="Y216" s="372"/>
      <c r="Z216" s="372"/>
      <c r="AA216" s="372"/>
      <c r="AB216" s="372"/>
    </row>
    <row r="217" spans="1:28" ht="20.100000000000001" customHeight="1">
      <c r="A217" s="1485"/>
      <c r="B217" s="335" t="s">
        <v>778</v>
      </c>
      <c r="C217" s="335" t="s">
        <v>779</v>
      </c>
      <c r="D217" s="1493">
        <v>98</v>
      </c>
      <c r="E217" s="1243"/>
      <c r="F217" s="1243"/>
      <c r="G217" s="1243"/>
      <c r="H217" s="1243"/>
      <c r="I217" s="1243"/>
      <c r="J217" s="1243"/>
      <c r="K217" s="1479"/>
      <c r="L217" s="1493">
        <v>133</v>
      </c>
      <c r="M217" s="1243"/>
      <c r="N217" s="1479"/>
      <c r="O217" s="339">
        <v>98</v>
      </c>
      <c r="Q217" s="335" t="s">
        <v>778</v>
      </c>
      <c r="R217" s="335" t="s">
        <v>779</v>
      </c>
      <c r="S217" s="339">
        <v>69</v>
      </c>
      <c r="T217" s="363">
        <v>16</v>
      </c>
      <c r="U217" s="363">
        <v>17</v>
      </c>
      <c r="V217" s="363">
        <v>31</v>
      </c>
      <c r="W217" s="363">
        <v>5</v>
      </c>
      <c r="X217" s="340">
        <v>51.75</v>
      </c>
      <c r="Y217" s="372"/>
      <c r="Z217" s="372"/>
      <c r="AA217" s="372"/>
      <c r="AB217" s="372"/>
    </row>
    <row r="218" spans="1:28" ht="20.100000000000001" customHeight="1">
      <c r="A218" s="1485"/>
      <c r="B218" s="335" t="s">
        <v>780</v>
      </c>
      <c r="C218" s="335" t="s">
        <v>781</v>
      </c>
      <c r="D218" s="1493">
        <v>117</v>
      </c>
      <c r="E218" s="1243"/>
      <c r="F218" s="1243"/>
      <c r="G218" s="1243"/>
      <c r="H218" s="1243"/>
      <c r="I218" s="1243"/>
      <c r="J218" s="1243"/>
      <c r="K218" s="1243"/>
      <c r="L218" s="1243"/>
      <c r="M218" s="1243"/>
      <c r="N218" s="1243"/>
      <c r="O218" s="1479"/>
      <c r="Q218" s="335" t="s">
        <v>780</v>
      </c>
      <c r="R218" s="335" t="s">
        <v>781</v>
      </c>
      <c r="S218" s="339">
        <v>69</v>
      </c>
      <c r="T218" s="363">
        <v>16</v>
      </c>
      <c r="U218" s="363">
        <v>17</v>
      </c>
      <c r="V218" s="363">
        <v>31</v>
      </c>
      <c r="W218" s="363">
        <v>5</v>
      </c>
      <c r="X218" s="340">
        <v>51.75</v>
      </c>
      <c r="Y218" s="372"/>
      <c r="Z218" s="372"/>
      <c r="AA218" s="372"/>
      <c r="AB218" s="372"/>
    </row>
    <row r="219" spans="1:28" ht="20.100000000000001" customHeight="1">
      <c r="A219" s="1485"/>
      <c r="B219" s="335" t="s">
        <v>782</v>
      </c>
      <c r="C219" s="335" t="s">
        <v>783</v>
      </c>
      <c r="D219" s="1493">
        <v>108</v>
      </c>
      <c r="E219" s="1243"/>
      <c r="F219" s="1243"/>
      <c r="G219" s="1243"/>
      <c r="H219" s="1243"/>
      <c r="I219" s="1243"/>
      <c r="J219" s="1243"/>
      <c r="K219" s="1243"/>
      <c r="L219" s="1243"/>
      <c r="M219" s="1243"/>
      <c r="N219" s="1243"/>
      <c r="O219" s="1479"/>
      <c r="Q219" s="335" t="s">
        <v>782</v>
      </c>
      <c r="R219" s="335" t="s">
        <v>783</v>
      </c>
      <c r="S219" s="339">
        <v>69</v>
      </c>
      <c r="T219" s="363">
        <v>16</v>
      </c>
      <c r="U219" s="363">
        <v>17</v>
      </c>
      <c r="V219" s="363">
        <v>31</v>
      </c>
      <c r="W219" s="363">
        <v>5</v>
      </c>
      <c r="X219" s="340">
        <v>51.75</v>
      </c>
      <c r="Y219" s="372"/>
      <c r="Z219" s="372"/>
      <c r="AA219" s="372"/>
      <c r="AB219" s="372"/>
    </row>
    <row r="220" spans="1:28" ht="39.950000000000003" customHeight="1">
      <c r="A220" s="1485"/>
      <c r="B220" s="335" t="s">
        <v>784</v>
      </c>
      <c r="C220" s="335" t="s">
        <v>785</v>
      </c>
      <c r="D220" s="1493">
        <v>147</v>
      </c>
      <c r="E220" s="1243"/>
      <c r="F220" s="1243"/>
      <c r="G220" s="1243"/>
      <c r="H220" s="1243"/>
      <c r="I220" s="1243"/>
      <c r="J220" s="1243"/>
      <c r="K220" s="1243"/>
      <c r="L220" s="1243"/>
      <c r="M220" s="1243"/>
      <c r="N220" s="1243"/>
      <c r="O220" s="1479"/>
      <c r="Q220" s="335" t="s">
        <v>784</v>
      </c>
      <c r="R220" s="335" t="s">
        <v>785</v>
      </c>
      <c r="S220" s="339">
        <v>69</v>
      </c>
      <c r="T220" s="363">
        <v>16</v>
      </c>
      <c r="U220" s="363">
        <v>17</v>
      </c>
      <c r="V220" s="363">
        <v>31</v>
      </c>
      <c r="W220" s="363">
        <v>5</v>
      </c>
      <c r="X220" s="340">
        <v>51.75</v>
      </c>
      <c r="Y220" s="372"/>
      <c r="Z220" s="372"/>
      <c r="AA220" s="372"/>
      <c r="AB220" s="372"/>
    </row>
    <row r="221" spans="1:28" ht="20.100000000000001" customHeight="1">
      <c r="A221" s="1485"/>
      <c r="B221" s="335" t="s">
        <v>691</v>
      </c>
      <c r="C221" s="335" t="s">
        <v>527</v>
      </c>
      <c r="D221" s="1493">
        <v>114</v>
      </c>
      <c r="E221" s="1243"/>
      <c r="F221" s="1243"/>
      <c r="G221" s="1243"/>
      <c r="H221" s="1243"/>
      <c r="I221" s="1243"/>
      <c r="J221" s="1243"/>
      <c r="K221" s="1243"/>
      <c r="L221" s="1243"/>
      <c r="M221" s="1243"/>
      <c r="N221" s="1243"/>
      <c r="O221" s="1479"/>
      <c r="Q221" s="335" t="s">
        <v>691</v>
      </c>
      <c r="R221" s="335" t="s">
        <v>527</v>
      </c>
      <c r="S221" s="339">
        <v>69</v>
      </c>
      <c r="T221" s="363">
        <v>16</v>
      </c>
      <c r="U221" s="363">
        <v>17</v>
      </c>
      <c r="V221" s="363">
        <v>31</v>
      </c>
      <c r="W221" s="363">
        <v>5</v>
      </c>
      <c r="X221" s="340">
        <v>51.75</v>
      </c>
      <c r="Y221" s="372"/>
      <c r="Z221" s="372"/>
      <c r="AA221" s="372"/>
      <c r="AB221" s="372"/>
    </row>
    <row r="222" spans="1:28" ht="20.100000000000001" customHeight="1">
      <c r="A222" s="1485"/>
      <c r="B222" s="335" t="s">
        <v>786</v>
      </c>
      <c r="C222" s="335" t="s">
        <v>787</v>
      </c>
      <c r="D222" s="1493">
        <v>116</v>
      </c>
      <c r="E222" s="1243"/>
      <c r="F222" s="1243"/>
      <c r="G222" s="1243"/>
      <c r="H222" s="1243"/>
      <c r="I222" s="1243"/>
      <c r="J222" s="1243"/>
      <c r="K222" s="1243"/>
      <c r="L222" s="1479"/>
      <c r="M222" s="1493">
        <v>183</v>
      </c>
      <c r="N222" s="1479"/>
      <c r="O222" s="339">
        <v>116</v>
      </c>
      <c r="Q222" s="335" t="s">
        <v>786</v>
      </c>
      <c r="R222" s="335" t="s">
        <v>787</v>
      </c>
      <c r="S222" s="339">
        <v>64</v>
      </c>
      <c r="T222" s="363">
        <v>14</v>
      </c>
      <c r="U222" s="363">
        <v>16</v>
      </c>
      <c r="V222" s="363">
        <v>29</v>
      </c>
      <c r="W222" s="363">
        <v>5</v>
      </c>
      <c r="X222" s="340">
        <v>48</v>
      </c>
      <c r="Y222" s="372"/>
      <c r="Z222" s="372"/>
      <c r="AA222" s="372"/>
      <c r="AB222" s="372"/>
    </row>
    <row r="223" spans="1:28" ht="20.100000000000001" customHeight="1">
      <c r="A223" s="1485"/>
      <c r="B223" s="335" t="s">
        <v>788</v>
      </c>
      <c r="C223" s="335" t="s">
        <v>789</v>
      </c>
      <c r="D223" s="1493">
        <v>101</v>
      </c>
      <c r="E223" s="1243"/>
      <c r="F223" s="1243"/>
      <c r="G223" s="1243"/>
      <c r="H223" s="1243"/>
      <c r="I223" s="1243"/>
      <c r="J223" s="1243"/>
      <c r="K223" s="1243"/>
      <c r="L223" s="1243"/>
      <c r="M223" s="1243"/>
      <c r="N223" s="1243"/>
      <c r="O223" s="1479"/>
      <c r="Q223" s="335" t="s">
        <v>788</v>
      </c>
      <c r="R223" s="335" t="s">
        <v>789</v>
      </c>
      <c r="S223" s="339">
        <v>64</v>
      </c>
      <c r="T223" s="363">
        <v>14</v>
      </c>
      <c r="U223" s="363">
        <v>16</v>
      </c>
      <c r="V223" s="363">
        <v>29</v>
      </c>
      <c r="W223" s="363">
        <v>5</v>
      </c>
      <c r="X223" s="340">
        <v>48</v>
      </c>
      <c r="Y223" s="372"/>
      <c r="Z223" s="372"/>
      <c r="AA223" s="372"/>
      <c r="AB223" s="372"/>
    </row>
    <row r="224" spans="1:28" ht="39.950000000000003" customHeight="1">
      <c r="A224" s="1485"/>
      <c r="B224" s="335" t="s">
        <v>790</v>
      </c>
      <c r="C224" s="335" t="s">
        <v>791</v>
      </c>
      <c r="D224" s="1493">
        <v>142</v>
      </c>
      <c r="E224" s="1243"/>
      <c r="F224" s="1243"/>
      <c r="G224" s="1243"/>
      <c r="H224" s="1243"/>
      <c r="I224" s="1243"/>
      <c r="J224" s="1243"/>
      <c r="K224" s="1243"/>
      <c r="L224" s="1243"/>
      <c r="M224" s="1243"/>
      <c r="N224" s="1243"/>
      <c r="O224" s="1479"/>
      <c r="Q224" s="335" t="s">
        <v>790</v>
      </c>
      <c r="R224" s="335" t="s">
        <v>791</v>
      </c>
      <c r="S224" s="339">
        <v>74</v>
      </c>
      <c r="T224" s="363">
        <v>17</v>
      </c>
      <c r="U224" s="363">
        <v>18</v>
      </c>
      <c r="V224" s="363">
        <v>34</v>
      </c>
      <c r="W224" s="363">
        <v>5</v>
      </c>
      <c r="X224" s="340">
        <v>55.5</v>
      </c>
      <c r="Y224" s="372"/>
      <c r="Z224" s="372"/>
      <c r="AA224" s="372"/>
      <c r="AB224" s="372"/>
    </row>
    <row r="225" spans="1:28" ht="20.100000000000001" customHeight="1">
      <c r="A225" s="1485"/>
      <c r="B225" s="335" t="s">
        <v>792</v>
      </c>
      <c r="C225" s="335" t="s">
        <v>793</v>
      </c>
      <c r="D225" s="1493">
        <v>108</v>
      </c>
      <c r="E225" s="1243"/>
      <c r="F225" s="1243"/>
      <c r="G225" s="1243"/>
      <c r="H225" s="1243"/>
      <c r="I225" s="1243"/>
      <c r="J225" s="1243"/>
      <c r="K225" s="1243"/>
      <c r="L225" s="1243"/>
      <c r="M225" s="1243"/>
      <c r="N225" s="1243"/>
      <c r="O225" s="1479"/>
      <c r="Q225" s="335" t="s">
        <v>792</v>
      </c>
      <c r="R225" s="335" t="s">
        <v>793</v>
      </c>
      <c r="S225" s="339">
        <v>64</v>
      </c>
      <c r="T225" s="363">
        <v>14</v>
      </c>
      <c r="U225" s="363">
        <v>16</v>
      </c>
      <c r="V225" s="363">
        <v>29</v>
      </c>
      <c r="W225" s="363">
        <v>5</v>
      </c>
      <c r="X225" s="340">
        <v>48</v>
      </c>
      <c r="Y225" s="372"/>
      <c r="Z225" s="372"/>
      <c r="AA225" s="372"/>
      <c r="AB225" s="372"/>
    </row>
    <row r="226" spans="1:28" ht="20.100000000000001" customHeight="1">
      <c r="A226" s="1486"/>
      <c r="B226" s="335" t="s">
        <v>794</v>
      </c>
      <c r="C226" s="335" t="s">
        <v>533</v>
      </c>
      <c r="D226" s="1493">
        <v>118</v>
      </c>
      <c r="E226" s="1243"/>
      <c r="F226" s="1243"/>
      <c r="G226" s="1243"/>
      <c r="H226" s="1243"/>
      <c r="I226" s="1243"/>
      <c r="J226" s="1243"/>
      <c r="K226" s="1243"/>
      <c r="L226" s="1243"/>
      <c r="M226" s="1243"/>
      <c r="N226" s="1243"/>
      <c r="O226" s="1479"/>
      <c r="Q226" s="335" t="s">
        <v>794</v>
      </c>
      <c r="R226" s="335" t="s">
        <v>533</v>
      </c>
      <c r="S226" s="339">
        <v>64</v>
      </c>
      <c r="T226" s="363">
        <v>14</v>
      </c>
      <c r="U226" s="363">
        <v>16</v>
      </c>
      <c r="V226" s="363">
        <v>29</v>
      </c>
      <c r="W226" s="363">
        <v>5</v>
      </c>
      <c r="X226" s="340">
        <v>48</v>
      </c>
      <c r="Y226" s="372"/>
      <c r="Z226" s="372"/>
      <c r="AA226" s="372"/>
      <c r="AB226" s="372"/>
    </row>
    <row r="227" spans="1:28" ht="20.100000000000001" customHeight="1">
      <c r="A227" s="1475" t="s">
        <v>795</v>
      </c>
      <c r="B227" s="335" t="s">
        <v>796</v>
      </c>
      <c r="C227" s="335" t="s">
        <v>797</v>
      </c>
      <c r="D227" s="1493">
        <v>130</v>
      </c>
      <c r="E227" s="1243"/>
      <c r="F227" s="1479"/>
      <c r="G227" s="1493">
        <v>106</v>
      </c>
      <c r="H227" s="1243"/>
      <c r="I227" s="1479"/>
      <c r="J227" s="1493">
        <v>130</v>
      </c>
      <c r="K227" s="1243"/>
      <c r="L227" s="1243"/>
      <c r="M227" s="1243"/>
      <c r="N227" s="1243"/>
      <c r="O227" s="1479"/>
      <c r="Q227" s="335" t="s">
        <v>796</v>
      </c>
      <c r="R227" s="335" t="s">
        <v>797</v>
      </c>
      <c r="S227" s="339">
        <v>64</v>
      </c>
      <c r="T227" s="363">
        <v>14</v>
      </c>
      <c r="U227" s="363">
        <v>16</v>
      </c>
      <c r="V227" s="363">
        <v>29</v>
      </c>
      <c r="W227" s="363">
        <v>5</v>
      </c>
      <c r="X227" s="340">
        <v>48</v>
      </c>
      <c r="Y227" s="372"/>
      <c r="Z227" s="372"/>
      <c r="AA227" s="372"/>
      <c r="AB227" s="372"/>
    </row>
    <row r="228" spans="1:28" ht="20.100000000000001" customHeight="1">
      <c r="A228" s="1485"/>
      <c r="B228" s="335" t="s">
        <v>798</v>
      </c>
      <c r="C228" s="335" t="s">
        <v>799</v>
      </c>
      <c r="D228" s="1493">
        <v>111</v>
      </c>
      <c r="E228" s="1243"/>
      <c r="F228" s="1243"/>
      <c r="G228" s="1243"/>
      <c r="H228" s="1479"/>
      <c r="I228" s="1493">
        <v>148</v>
      </c>
      <c r="J228" s="1243"/>
      <c r="K228" s="1243"/>
      <c r="L228" s="1243"/>
      <c r="M228" s="1243"/>
      <c r="N228" s="1479"/>
      <c r="O228" s="339">
        <v>111</v>
      </c>
      <c r="Q228" s="335" t="s">
        <v>798</v>
      </c>
      <c r="R228" s="335" t="s">
        <v>799</v>
      </c>
      <c r="S228" s="339">
        <v>64</v>
      </c>
      <c r="T228" s="363">
        <v>14</v>
      </c>
      <c r="U228" s="363">
        <v>16</v>
      </c>
      <c r="V228" s="363">
        <v>29</v>
      </c>
      <c r="W228" s="363">
        <v>5</v>
      </c>
      <c r="X228" s="340">
        <v>48</v>
      </c>
      <c r="Y228" s="372"/>
      <c r="Z228" s="372"/>
      <c r="AA228" s="372"/>
      <c r="AB228" s="372"/>
    </row>
    <row r="229" spans="1:28" ht="20.100000000000001" customHeight="1">
      <c r="A229" s="1485"/>
      <c r="B229" s="335" t="s">
        <v>800</v>
      </c>
      <c r="C229" s="335" t="s">
        <v>533</v>
      </c>
      <c r="D229" s="1493">
        <v>113</v>
      </c>
      <c r="E229" s="1243"/>
      <c r="F229" s="1243"/>
      <c r="G229" s="1243"/>
      <c r="H229" s="1243"/>
      <c r="I229" s="1243"/>
      <c r="J229" s="1243"/>
      <c r="K229" s="1243"/>
      <c r="L229" s="1243"/>
      <c r="M229" s="1243"/>
      <c r="N229" s="1243"/>
      <c r="O229" s="1479"/>
      <c r="Q229" s="335" t="s">
        <v>800</v>
      </c>
      <c r="R229" s="335" t="s">
        <v>533</v>
      </c>
      <c r="S229" s="339">
        <v>74</v>
      </c>
      <c r="T229" s="363">
        <v>17</v>
      </c>
      <c r="U229" s="363">
        <v>18</v>
      </c>
      <c r="V229" s="363">
        <v>34</v>
      </c>
      <c r="W229" s="363">
        <v>5</v>
      </c>
      <c r="X229" s="340">
        <v>55.5</v>
      </c>
      <c r="Y229" s="372"/>
      <c r="Z229" s="372"/>
      <c r="AA229" s="372"/>
      <c r="AB229" s="372"/>
    </row>
    <row r="230" spans="1:28" ht="20.100000000000001" customHeight="1">
      <c r="A230" s="1485"/>
      <c r="B230" s="335" t="s">
        <v>539</v>
      </c>
      <c r="C230" s="335" t="s">
        <v>801</v>
      </c>
      <c r="D230" s="1493">
        <v>129</v>
      </c>
      <c r="E230" s="1243"/>
      <c r="F230" s="1243"/>
      <c r="G230" s="1243"/>
      <c r="H230" s="1243"/>
      <c r="I230" s="1243"/>
      <c r="J230" s="1243"/>
      <c r="K230" s="1243"/>
      <c r="L230" s="1243"/>
      <c r="M230" s="1243"/>
      <c r="N230" s="1243"/>
      <c r="O230" s="1479"/>
      <c r="Q230" s="335" t="s">
        <v>539</v>
      </c>
      <c r="R230" s="335" t="s">
        <v>801</v>
      </c>
      <c r="S230" s="339">
        <v>69</v>
      </c>
      <c r="T230" s="363">
        <v>16</v>
      </c>
      <c r="U230" s="363">
        <v>17</v>
      </c>
      <c r="V230" s="363">
        <v>31</v>
      </c>
      <c r="W230" s="363">
        <v>5</v>
      </c>
      <c r="X230" s="340">
        <v>51.75</v>
      </c>
      <c r="Y230" s="372"/>
      <c r="Z230" s="372"/>
      <c r="AA230" s="372"/>
      <c r="AB230" s="372"/>
    </row>
    <row r="231" spans="1:28" ht="20.100000000000001" customHeight="1">
      <c r="A231" s="1485"/>
      <c r="B231" s="335" t="s">
        <v>724</v>
      </c>
      <c r="C231" s="335" t="s">
        <v>724</v>
      </c>
      <c r="D231" s="1493">
        <v>115</v>
      </c>
      <c r="E231" s="1243"/>
      <c r="F231" s="1243"/>
      <c r="G231" s="1243"/>
      <c r="H231" s="1243"/>
      <c r="I231" s="1243"/>
      <c r="J231" s="1243"/>
      <c r="K231" s="1243"/>
      <c r="L231" s="1243"/>
      <c r="M231" s="1243"/>
      <c r="N231" s="1243"/>
      <c r="O231" s="1479"/>
      <c r="Q231" s="335" t="s">
        <v>724</v>
      </c>
      <c r="R231" s="335" t="s">
        <v>724</v>
      </c>
      <c r="S231" s="339">
        <v>64</v>
      </c>
      <c r="T231" s="363">
        <v>14</v>
      </c>
      <c r="U231" s="363">
        <v>16</v>
      </c>
      <c r="V231" s="363">
        <v>29</v>
      </c>
      <c r="W231" s="363">
        <v>5</v>
      </c>
      <c r="X231" s="340">
        <v>48</v>
      </c>
      <c r="Y231" s="372"/>
      <c r="Z231" s="372"/>
      <c r="AA231" s="372"/>
      <c r="AB231" s="372"/>
    </row>
    <row r="232" spans="1:28" ht="20.100000000000001" customHeight="1">
      <c r="A232" s="1485"/>
      <c r="B232" s="335" t="s">
        <v>802</v>
      </c>
      <c r="C232" s="335" t="s">
        <v>803</v>
      </c>
      <c r="D232" s="1493">
        <v>118</v>
      </c>
      <c r="E232" s="1243"/>
      <c r="F232" s="1243"/>
      <c r="G232" s="1243"/>
      <c r="H232" s="1243"/>
      <c r="I232" s="1243"/>
      <c r="J232" s="1243"/>
      <c r="K232" s="1243"/>
      <c r="L232" s="1243"/>
      <c r="M232" s="1243"/>
      <c r="N232" s="1243"/>
      <c r="O232" s="1479"/>
      <c r="Q232" s="335" t="s">
        <v>802</v>
      </c>
      <c r="R232" s="335" t="s">
        <v>803</v>
      </c>
      <c r="S232" s="339">
        <v>64</v>
      </c>
      <c r="T232" s="363">
        <v>14</v>
      </c>
      <c r="U232" s="363">
        <v>16</v>
      </c>
      <c r="V232" s="363">
        <v>29</v>
      </c>
      <c r="W232" s="363">
        <v>5</v>
      </c>
      <c r="X232" s="340">
        <v>48</v>
      </c>
      <c r="Y232" s="372"/>
      <c r="Z232" s="372"/>
      <c r="AA232" s="372"/>
      <c r="AB232" s="372"/>
    </row>
    <row r="233" spans="1:28" ht="20.100000000000001" customHeight="1">
      <c r="A233" s="1485"/>
      <c r="B233" s="335" t="s">
        <v>804</v>
      </c>
      <c r="C233" s="335" t="s">
        <v>805</v>
      </c>
      <c r="D233" s="1493">
        <v>112</v>
      </c>
      <c r="E233" s="1243"/>
      <c r="F233" s="1243"/>
      <c r="G233" s="1243"/>
      <c r="H233" s="1243"/>
      <c r="I233" s="1243"/>
      <c r="J233" s="1479"/>
      <c r="K233" s="1493">
        <v>103</v>
      </c>
      <c r="L233" s="1243"/>
      <c r="M233" s="1243"/>
      <c r="N233" s="1243"/>
      <c r="O233" s="1479"/>
      <c r="Q233" s="335" t="s">
        <v>804</v>
      </c>
      <c r="R233" s="335" t="s">
        <v>805</v>
      </c>
      <c r="S233" s="339">
        <v>64</v>
      </c>
      <c r="T233" s="363">
        <v>14</v>
      </c>
      <c r="U233" s="363">
        <v>16</v>
      </c>
      <c r="V233" s="363">
        <v>29</v>
      </c>
      <c r="W233" s="363">
        <v>5</v>
      </c>
      <c r="X233" s="340">
        <v>48</v>
      </c>
      <c r="Y233" s="372"/>
      <c r="Z233" s="372"/>
      <c r="AA233" s="372"/>
      <c r="AB233" s="372"/>
    </row>
    <row r="234" spans="1:28" ht="20.100000000000001" customHeight="1">
      <c r="A234" s="1485"/>
      <c r="B234" s="335" t="s">
        <v>806</v>
      </c>
      <c r="C234" s="335" t="s">
        <v>807</v>
      </c>
      <c r="D234" s="1493">
        <v>113</v>
      </c>
      <c r="E234" s="1243"/>
      <c r="F234" s="1243"/>
      <c r="G234" s="1243"/>
      <c r="H234" s="1243"/>
      <c r="I234" s="1479"/>
      <c r="J234" s="1493">
        <v>212</v>
      </c>
      <c r="K234" s="1243"/>
      <c r="L234" s="1243"/>
      <c r="M234" s="1243"/>
      <c r="N234" s="1243"/>
      <c r="O234" s="1479"/>
      <c r="Q234" s="335" t="s">
        <v>806</v>
      </c>
      <c r="R234" s="335" t="s">
        <v>807</v>
      </c>
      <c r="S234" s="339">
        <v>74</v>
      </c>
      <c r="T234" s="363">
        <v>17</v>
      </c>
      <c r="U234" s="363">
        <v>18</v>
      </c>
      <c r="V234" s="363">
        <v>34</v>
      </c>
      <c r="W234" s="363">
        <v>5</v>
      </c>
      <c r="X234" s="340">
        <v>55.5</v>
      </c>
      <c r="Y234" s="372"/>
      <c r="Z234" s="372"/>
      <c r="AA234" s="372"/>
      <c r="AB234" s="372"/>
    </row>
    <row r="235" spans="1:28" ht="20.100000000000001" customHeight="1">
      <c r="A235" s="1485"/>
      <c r="B235" s="335" t="s">
        <v>808</v>
      </c>
      <c r="C235" s="335" t="s">
        <v>809</v>
      </c>
      <c r="D235" s="1493">
        <v>123</v>
      </c>
      <c r="E235" s="1243"/>
      <c r="F235" s="1243"/>
      <c r="G235" s="1243"/>
      <c r="H235" s="1243"/>
      <c r="I235" s="1243"/>
      <c r="J235" s="1243"/>
      <c r="K235" s="1243"/>
      <c r="L235" s="1243"/>
      <c r="M235" s="1243"/>
      <c r="N235" s="1243"/>
      <c r="O235" s="1479"/>
      <c r="Q235" s="335" t="s">
        <v>808</v>
      </c>
      <c r="R235" s="335" t="s">
        <v>809</v>
      </c>
      <c r="S235" s="339">
        <v>64</v>
      </c>
      <c r="T235" s="363">
        <v>14</v>
      </c>
      <c r="U235" s="363">
        <v>16</v>
      </c>
      <c r="V235" s="363">
        <v>29</v>
      </c>
      <c r="W235" s="363">
        <v>5</v>
      </c>
      <c r="X235" s="340">
        <v>48</v>
      </c>
      <c r="Y235" s="372"/>
      <c r="Z235" s="372"/>
      <c r="AA235" s="372"/>
      <c r="AB235" s="372"/>
    </row>
    <row r="236" spans="1:28" ht="20.100000000000001" customHeight="1">
      <c r="A236" s="1486"/>
      <c r="B236" s="335" t="s">
        <v>506</v>
      </c>
      <c r="C236" s="335" t="s">
        <v>810</v>
      </c>
      <c r="D236" s="1493">
        <v>124</v>
      </c>
      <c r="E236" s="1243"/>
      <c r="F236" s="1243"/>
      <c r="G236" s="1243"/>
      <c r="H236" s="1243"/>
      <c r="I236" s="1243"/>
      <c r="J236" s="1243"/>
      <c r="K236" s="1243"/>
      <c r="L236" s="1243"/>
      <c r="M236" s="1243"/>
      <c r="N236" s="1243"/>
      <c r="O236" s="1479"/>
      <c r="Q236" s="335" t="s">
        <v>506</v>
      </c>
      <c r="R236" s="335" t="s">
        <v>810</v>
      </c>
      <c r="S236" s="339">
        <v>59</v>
      </c>
      <c r="T236" s="363">
        <v>13</v>
      </c>
      <c r="U236" s="363">
        <v>15</v>
      </c>
      <c r="V236" s="363">
        <v>26</v>
      </c>
      <c r="W236" s="363">
        <v>5</v>
      </c>
      <c r="X236" s="340">
        <v>44.25</v>
      </c>
      <c r="Y236" s="372"/>
      <c r="Z236" s="372"/>
      <c r="AA236" s="372"/>
      <c r="AB236" s="372"/>
    </row>
    <row r="237" spans="1:28" ht="20.100000000000001" customHeight="1">
      <c r="A237" s="1475" t="s">
        <v>811</v>
      </c>
      <c r="B237" s="335" t="s">
        <v>812</v>
      </c>
      <c r="C237" s="335" t="s">
        <v>491</v>
      </c>
      <c r="D237" s="1493">
        <v>99</v>
      </c>
      <c r="E237" s="1243"/>
      <c r="F237" s="1243"/>
      <c r="G237" s="1243"/>
      <c r="H237" s="1243"/>
      <c r="I237" s="1243"/>
      <c r="J237" s="1243"/>
      <c r="K237" s="1243"/>
      <c r="L237" s="1243"/>
      <c r="M237" s="1243"/>
      <c r="N237" s="1243"/>
      <c r="O237" s="1479"/>
      <c r="Q237" s="335" t="s">
        <v>812</v>
      </c>
      <c r="R237" s="335" t="s">
        <v>491</v>
      </c>
      <c r="S237" s="339">
        <v>64</v>
      </c>
      <c r="T237" s="363">
        <v>14</v>
      </c>
      <c r="U237" s="363">
        <v>16</v>
      </c>
      <c r="V237" s="363">
        <v>29</v>
      </c>
      <c r="W237" s="363">
        <v>5</v>
      </c>
      <c r="X237" s="340">
        <v>48</v>
      </c>
      <c r="Y237" s="372"/>
      <c r="Z237" s="372"/>
      <c r="AA237" s="372"/>
      <c r="AB237" s="372"/>
    </row>
    <row r="238" spans="1:28" ht="20.100000000000001" customHeight="1">
      <c r="A238" s="1485"/>
      <c r="B238" s="335" t="s">
        <v>813</v>
      </c>
      <c r="C238" s="335" t="s">
        <v>814</v>
      </c>
      <c r="D238" s="1493">
        <v>98</v>
      </c>
      <c r="E238" s="1243"/>
      <c r="F238" s="1243"/>
      <c r="G238" s="1243"/>
      <c r="H238" s="1243"/>
      <c r="I238" s="1243"/>
      <c r="J238" s="1243"/>
      <c r="K238" s="1243"/>
      <c r="L238" s="1479"/>
      <c r="M238" s="1493">
        <v>114</v>
      </c>
      <c r="N238" s="1479"/>
      <c r="O238" s="339">
        <v>98</v>
      </c>
      <c r="Q238" s="335" t="s">
        <v>813</v>
      </c>
      <c r="R238" s="335" t="s">
        <v>814</v>
      </c>
      <c r="S238" s="339">
        <v>64</v>
      </c>
      <c r="T238" s="363">
        <v>14</v>
      </c>
      <c r="U238" s="363">
        <v>16</v>
      </c>
      <c r="V238" s="363">
        <v>29</v>
      </c>
      <c r="W238" s="363">
        <v>5</v>
      </c>
      <c r="X238" s="340">
        <v>48</v>
      </c>
      <c r="Y238" s="372"/>
      <c r="Z238" s="372"/>
      <c r="AA238" s="372"/>
      <c r="AB238" s="372"/>
    </row>
    <row r="239" spans="1:28" ht="20.100000000000001" customHeight="1">
      <c r="A239" s="1485"/>
      <c r="B239" s="335" t="s">
        <v>815</v>
      </c>
      <c r="C239" s="335" t="s">
        <v>816</v>
      </c>
      <c r="D239" s="1493">
        <v>151</v>
      </c>
      <c r="E239" s="1243"/>
      <c r="F239" s="1243"/>
      <c r="G239" s="1243"/>
      <c r="H239" s="1243"/>
      <c r="I239" s="1243"/>
      <c r="J239" s="1243"/>
      <c r="K239" s="1243"/>
      <c r="L239" s="1243"/>
      <c r="M239" s="1243"/>
      <c r="N239" s="1243"/>
      <c r="O239" s="1479"/>
      <c r="Q239" s="335" t="s">
        <v>815</v>
      </c>
      <c r="R239" s="335" t="s">
        <v>816</v>
      </c>
      <c r="S239" s="339">
        <v>74</v>
      </c>
      <c r="T239" s="363">
        <v>17</v>
      </c>
      <c r="U239" s="363">
        <v>18</v>
      </c>
      <c r="V239" s="363">
        <v>34</v>
      </c>
      <c r="W239" s="363">
        <v>5</v>
      </c>
      <c r="X239" s="340">
        <v>55.5</v>
      </c>
      <c r="Y239" s="372"/>
      <c r="Z239" s="372"/>
      <c r="AA239" s="372"/>
      <c r="AB239" s="372"/>
    </row>
    <row r="240" spans="1:28" ht="20.100000000000001" customHeight="1">
      <c r="A240" s="1485"/>
      <c r="B240" s="335" t="s">
        <v>817</v>
      </c>
      <c r="C240" s="335" t="s">
        <v>818</v>
      </c>
      <c r="D240" s="1493">
        <v>137</v>
      </c>
      <c r="E240" s="1243"/>
      <c r="F240" s="1243"/>
      <c r="G240" s="1243"/>
      <c r="H240" s="1243"/>
      <c r="I240" s="1243"/>
      <c r="J240" s="1243"/>
      <c r="K240" s="1243"/>
      <c r="L240" s="1243"/>
      <c r="M240" s="1243"/>
      <c r="N240" s="1243"/>
      <c r="O240" s="1479"/>
      <c r="Q240" s="335" t="s">
        <v>817</v>
      </c>
      <c r="R240" s="335" t="s">
        <v>818</v>
      </c>
      <c r="S240" s="339">
        <v>69</v>
      </c>
      <c r="T240" s="363">
        <v>16</v>
      </c>
      <c r="U240" s="363">
        <v>17</v>
      </c>
      <c r="V240" s="363">
        <v>31</v>
      </c>
      <c r="W240" s="363">
        <v>5</v>
      </c>
      <c r="X240" s="340">
        <v>51.75</v>
      </c>
      <c r="Y240" s="372"/>
      <c r="Z240" s="372"/>
      <c r="AA240" s="372"/>
      <c r="AB240" s="372"/>
    </row>
    <row r="241" spans="1:28" ht="20.100000000000001" customHeight="1">
      <c r="A241" s="1485"/>
      <c r="B241" s="335" t="s">
        <v>819</v>
      </c>
      <c r="C241" s="335" t="s">
        <v>820</v>
      </c>
      <c r="D241" s="1493">
        <v>122</v>
      </c>
      <c r="E241" s="1243"/>
      <c r="F241" s="1243"/>
      <c r="G241" s="1243"/>
      <c r="H241" s="1243"/>
      <c r="I241" s="1243"/>
      <c r="J241" s="1243"/>
      <c r="K241" s="1243"/>
      <c r="L241" s="1243"/>
      <c r="M241" s="1243"/>
      <c r="N241" s="1243"/>
      <c r="O241" s="1479"/>
      <c r="Q241" s="335" t="s">
        <v>819</v>
      </c>
      <c r="R241" s="335" t="s">
        <v>820</v>
      </c>
      <c r="S241" s="339">
        <v>64</v>
      </c>
      <c r="T241" s="363">
        <v>14</v>
      </c>
      <c r="U241" s="363">
        <v>16</v>
      </c>
      <c r="V241" s="363">
        <v>29</v>
      </c>
      <c r="W241" s="363">
        <v>5</v>
      </c>
      <c r="X241" s="340">
        <v>48</v>
      </c>
      <c r="Y241" s="372"/>
      <c r="Z241" s="372"/>
      <c r="AA241" s="372"/>
      <c r="AB241" s="372"/>
    </row>
    <row r="242" spans="1:28" ht="20.100000000000001" customHeight="1">
      <c r="A242" s="1485"/>
      <c r="B242" s="335" t="s">
        <v>821</v>
      </c>
      <c r="C242" s="335" t="s">
        <v>822</v>
      </c>
      <c r="D242" s="1493">
        <v>109</v>
      </c>
      <c r="E242" s="1243"/>
      <c r="F242" s="1243"/>
      <c r="G242" s="1243"/>
      <c r="H242" s="1243"/>
      <c r="I242" s="1243"/>
      <c r="J242" s="1243"/>
      <c r="K242" s="1243"/>
      <c r="L242" s="1243"/>
      <c r="M242" s="1243"/>
      <c r="N242" s="1243"/>
      <c r="O242" s="1479"/>
      <c r="Q242" s="335" t="s">
        <v>821</v>
      </c>
      <c r="R242" s="335" t="s">
        <v>822</v>
      </c>
      <c r="S242" s="339">
        <v>64</v>
      </c>
      <c r="T242" s="363">
        <v>14</v>
      </c>
      <c r="U242" s="363">
        <v>16</v>
      </c>
      <c r="V242" s="363">
        <v>29</v>
      </c>
      <c r="W242" s="363">
        <v>5</v>
      </c>
      <c r="X242" s="340">
        <v>48</v>
      </c>
      <c r="Y242" s="372"/>
      <c r="Z242" s="372"/>
      <c r="AA242" s="372"/>
      <c r="AB242" s="372"/>
    </row>
    <row r="243" spans="1:28" ht="20.100000000000001" customHeight="1">
      <c r="A243" s="1485"/>
      <c r="B243" s="335" t="s">
        <v>823</v>
      </c>
      <c r="C243" s="335" t="s">
        <v>824</v>
      </c>
      <c r="D243" s="1493">
        <v>117</v>
      </c>
      <c r="E243" s="1243"/>
      <c r="F243" s="1243"/>
      <c r="G243" s="1243"/>
      <c r="H243" s="1243"/>
      <c r="I243" s="1243"/>
      <c r="J243" s="1243"/>
      <c r="K243" s="1243"/>
      <c r="L243" s="1243"/>
      <c r="M243" s="1243"/>
      <c r="N243" s="1243"/>
      <c r="O243" s="1479"/>
      <c r="Q243" s="335" t="s">
        <v>823</v>
      </c>
      <c r="R243" s="335" t="s">
        <v>824</v>
      </c>
      <c r="S243" s="339">
        <v>59</v>
      </c>
      <c r="T243" s="363">
        <v>13</v>
      </c>
      <c r="U243" s="363">
        <v>15</v>
      </c>
      <c r="V243" s="363">
        <v>26</v>
      </c>
      <c r="W243" s="363">
        <v>5</v>
      </c>
      <c r="X243" s="340">
        <v>44.25</v>
      </c>
      <c r="Y243" s="372"/>
      <c r="Z243" s="372"/>
      <c r="AA243" s="372"/>
      <c r="AB243" s="372"/>
    </row>
    <row r="244" spans="1:28" ht="20.100000000000001" customHeight="1">
      <c r="A244" s="1485"/>
      <c r="B244" s="335" t="s">
        <v>825</v>
      </c>
      <c r="C244" s="335" t="s">
        <v>587</v>
      </c>
      <c r="D244" s="1493">
        <v>105</v>
      </c>
      <c r="E244" s="1243"/>
      <c r="F244" s="1243"/>
      <c r="G244" s="1243"/>
      <c r="H244" s="1243"/>
      <c r="I244" s="1243"/>
      <c r="J244" s="1243"/>
      <c r="K244" s="1243"/>
      <c r="L244" s="1243"/>
      <c r="M244" s="1243"/>
      <c r="N244" s="1243"/>
      <c r="O244" s="1479"/>
      <c r="Q244" s="335" t="s">
        <v>825</v>
      </c>
      <c r="R244" s="335" t="s">
        <v>587</v>
      </c>
      <c r="S244" s="339">
        <v>59</v>
      </c>
      <c r="T244" s="363">
        <v>13</v>
      </c>
      <c r="U244" s="363">
        <v>15</v>
      </c>
      <c r="V244" s="363">
        <v>26</v>
      </c>
      <c r="W244" s="363">
        <v>5</v>
      </c>
      <c r="X244" s="340">
        <v>44.25</v>
      </c>
      <c r="Y244" s="372"/>
      <c r="Z244" s="372"/>
      <c r="AA244" s="372"/>
      <c r="AB244" s="372"/>
    </row>
    <row r="245" spans="1:28" ht="20.100000000000001" customHeight="1">
      <c r="A245" s="1485"/>
      <c r="B245" s="335" t="s">
        <v>826</v>
      </c>
      <c r="C245" s="335" t="s">
        <v>766</v>
      </c>
      <c r="D245" s="1493">
        <v>111</v>
      </c>
      <c r="E245" s="1243"/>
      <c r="F245" s="1243"/>
      <c r="G245" s="1243"/>
      <c r="H245" s="1479"/>
      <c r="I245" s="1493">
        <v>152</v>
      </c>
      <c r="J245" s="1243"/>
      <c r="K245" s="1243"/>
      <c r="L245" s="1243"/>
      <c r="M245" s="1243"/>
      <c r="N245" s="1479"/>
      <c r="O245" s="339">
        <v>111</v>
      </c>
      <c r="Q245" s="335" t="s">
        <v>826</v>
      </c>
      <c r="R245" s="335" t="s">
        <v>766</v>
      </c>
      <c r="S245" s="339">
        <v>64</v>
      </c>
      <c r="T245" s="363">
        <v>14</v>
      </c>
      <c r="U245" s="363">
        <v>16</v>
      </c>
      <c r="V245" s="363">
        <v>29</v>
      </c>
      <c r="W245" s="363">
        <v>5</v>
      </c>
      <c r="X245" s="340">
        <v>48</v>
      </c>
      <c r="Y245" s="372"/>
      <c r="Z245" s="372"/>
      <c r="AA245" s="372"/>
      <c r="AB245" s="372"/>
    </row>
    <row r="246" spans="1:28" ht="20.100000000000001" customHeight="1">
      <c r="A246" s="1486"/>
      <c r="B246" s="335" t="s">
        <v>827</v>
      </c>
      <c r="C246" s="335" t="s">
        <v>664</v>
      </c>
      <c r="D246" s="1493">
        <v>101</v>
      </c>
      <c r="E246" s="1243"/>
      <c r="F246" s="1243"/>
      <c r="G246" s="1243"/>
      <c r="H246" s="1243"/>
      <c r="I246" s="1243"/>
      <c r="J246" s="1243"/>
      <c r="K246" s="1243"/>
      <c r="L246" s="1243"/>
      <c r="M246" s="1243"/>
      <c r="N246" s="1243"/>
      <c r="O246" s="1479"/>
      <c r="Q246" s="335" t="s">
        <v>827</v>
      </c>
      <c r="R246" s="335" t="s">
        <v>664</v>
      </c>
      <c r="S246" s="339">
        <v>59</v>
      </c>
      <c r="T246" s="363">
        <v>13</v>
      </c>
      <c r="U246" s="363">
        <v>15</v>
      </c>
      <c r="V246" s="363">
        <v>26</v>
      </c>
      <c r="W246" s="363">
        <v>5</v>
      </c>
      <c r="X246" s="340">
        <v>44.25</v>
      </c>
      <c r="Y246" s="372"/>
      <c r="Z246" s="372"/>
      <c r="AA246" s="372"/>
      <c r="AB246" s="372"/>
    </row>
    <row r="247" spans="1:28" ht="87.6" customHeight="1">
      <c r="A247" s="359" t="s">
        <v>828</v>
      </c>
      <c r="B247" s="335" t="s">
        <v>829</v>
      </c>
      <c r="C247" s="335" t="s">
        <v>830</v>
      </c>
      <c r="D247" s="1493">
        <v>104</v>
      </c>
      <c r="E247" s="1243"/>
      <c r="F247" s="1243"/>
      <c r="G247" s="1243"/>
      <c r="H247" s="1243"/>
      <c r="I247" s="1243"/>
      <c r="J247" s="1243"/>
      <c r="K247" s="1243"/>
      <c r="L247" s="1243"/>
      <c r="M247" s="1243"/>
      <c r="N247" s="1243"/>
      <c r="O247" s="1479"/>
      <c r="Q247" s="335" t="s">
        <v>829</v>
      </c>
      <c r="R247" s="335" t="s">
        <v>830</v>
      </c>
      <c r="S247" s="339">
        <v>64</v>
      </c>
      <c r="T247" s="363">
        <v>14</v>
      </c>
      <c r="U247" s="363">
        <v>16</v>
      </c>
      <c r="V247" s="363">
        <v>29</v>
      </c>
      <c r="W247" s="363">
        <v>5</v>
      </c>
      <c r="X247" s="340">
        <v>48</v>
      </c>
      <c r="Y247" s="372"/>
      <c r="Z247" s="372"/>
      <c r="AA247" s="372"/>
      <c r="AB247" s="372"/>
    </row>
    <row r="248" spans="1:28" ht="20.100000000000001" customHeight="1">
      <c r="A248" s="1475" t="s">
        <v>831</v>
      </c>
      <c r="B248" s="335" t="s">
        <v>832</v>
      </c>
      <c r="C248" s="335" t="s">
        <v>833</v>
      </c>
      <c r="D248" s="1493">
        <v>136</v>
      </c>
      <c r="E248" s="1243"/>
      <c r="F248" s="1243"/>
      <c r="G248" s="1243"/>
      <c r="H248" s="1243"/>
      <c r="I248" s="1243"/>
      <c r="J248" s="1243"/>
      <c r="K248" s="1243"/>
      <c r="L248" s="1243"/>
      <c r="M248" s="1243"/>
      <c r="N248" s="1243"/>
      <c r="O248" s="1479"/>
      <c r="Q248" s="335" t="s">
        <v>832</v>
      </c>
      <c r="R248" s="335" t="s">
        <v>833</v>
      </c>
      <c r="S248" s="339">
        <v>64</v>
      </c>
      <c r="T248" s="363">
        <v>14</v>
      </c>
      <c r="U248" s="363">
        <v>16</v>
      </c>
      <c r="V248" s="363">
        <v>29</v>
      </c>
      <c r="W248" s="363">
        <v>5</v>
      </c>
      <c r="X248" s="340">
        <v>48</v>
      </c>
      <c r="Y248" s="372"/>
      <c r="Z248" s="372"/>
      <c r="AA248" s="372"/>
      <c r="AB248" s="372"/>
    </row>
    <row r="249" spans="1:28" ht="20.100000000000001" customHeight="1">
      <c r="A249" s="1485"/>
      <c r="B249" s="335" t="s">
        <v>834</v>
      </c>
      <c r="C249" s="335" t="s">
        <v>835</v>
      </c>
      <c r="D249" s="1493">
        <v>120</v>
      </c>
      <c r="E249" s="1243"/>
      <c r="F249" s="1243"/>
      <c r="G249" s="1243"/>
      <c r="H249" s="1243"/>
      <c r="I249" s="1243"/>
      <c r="J249" s="1243"/>
      <c r="K249" s="1479"/>
      <c r="L249" s="1493">
        <v>173</v>
      </c>
      <c r="M249" s="1243"/>
      <c r="N249" s="1479"/>
      <c r="O249" s="339">
        <v>120</v>
      </c>
      <c r="Q249" s="335" t="s">
        <v>834</v>
      </c>
      <c r="R249" s="335" t="s">
        <v>835</v>
      </c>
      <c r="S249" s="339">
        <v>64</v>
      </c>
      <c r="T249" s="363">
        <v>14</v>
      </c>
      <c r="U249" s="363">
        <v>16</v>
      </c>
      <c r="V249" s="363">
        <v>29</v>
      </c>
      <c r="W249" s="363">
        <v>5</v>
      </c>
      <c r="X249" s="340">
        <v>48</v>
      </c>
      <c r="Y249" s="372"/>
      <c r="Z249" s="372"/>
      <c r="AA249" s="372"/>
      <c r="AB249" s="372"/>
    </row>
    <row r="250" spans="1:28" ht="20.100000000000001" customHeight="1">
      <c r="A250" s="1485"/>
      <c r="B250" s="335" t="s">
        <v>836</v>
      </c>
      <c r="C250" s="335" t="s">
        <v>836</v>
      </c>
      <c r="D250" s="1493">
        <v>115</v>
      </c>
      <c r="E250" s="1243"/>
      <c r="F250" s="1243"/>
      <c r="G250" s="1243"/>
      <c r="H250" s="1243"/>
      <c r="I250" s="1243"/>
      <c r="J250" s="1243"/>
      <c r="K250" s="1479"/>
      <c r="L250" s="1493">
        <v>138</v>
      </c>
      <c r="M250" s="1243"/>
      <c r="N250" s="1479"/>
      <c r="O250" s="339">
        <v>115</v>
      </c>
      <c r="Q250" s="335" t="s">
        <v>836</v>
      </c>
      <c r="R250" s="335" t="s">
        <v>836</v>
      </c>
      <c r="S250" s="339">
        <v>64</v>
      </c>
      <c r="T250" s="363">
        <v>14</v>
      </c>
      <c r="U250" s="363">
        <v>16</v>
      </c>
      <c r="V250" s="363">
        <v>29</v>
      </c>
      <c r="W250" s="363">
        <v>5</v>
      </c>
      <c r="X250" s="340">
        <v>48</v>
      </c>
      <c r="Y250" s="372"/>
      <c r="Z250" s="372"/>
      <c r="AA250" s="372"/>
      <c r="AB250" s="372"/>
    </row>
    <row r="251" spans="1:28" ht="20.100000000000001" customHeight="1">
      <c r="A251" s="1485"/>
      <c r="B251" s="335" t="s">
        <v>837</v>
      </c>
      <c r="C251" s="335" t="s">
        <v>838</v>
      </c>
      <c r="D251" s="1493">
        <v>122</v>
      </c>
      <c r="E251" s="1243"/>
      <c r="F251" s="1243"/>
      <c r="G251" s="1243"/>
      <c r="H251" s="1243"/>
      <c r="I251" s="1243"/>
      <c r="J251" s="1243"/>
      <c r="K251" s="1243"/>
      <c r="L251" s="1243"/>
      <c r="M251" s="1243"/>
      <c r="N251" s="1243"/>
      <c r="O251" s="1479"/>
      <c r="Q251" s="335" t="s">
        <v>837</v>
      </c>
      <c r="R251" s="335" t="s">
        <v>838</v>
      </c>
      <c r="S251" s="339">
        <v>64</v>
      </c>
      <c r="T251" s="363">
        <v>14</v>
      </c>
      <c r="U251" s="363">
        <v>16</v>
      </c>
      <c r="V251" s="363">
        <v>29</v>
      </c>
      <c r="W251" s="363">
        <v>5</v>
      </c>
      <c r="X251" s="340">
        <v>48</v>
      </c>
      <c r="Y251" s="372"/>
      <c r="Z251" s="372"/>
      <c r="AA251" s="372"/>
      <c r="AB251" s="372"/>
    </row>
    <row r="252" spans="1:28" ht="20.100000000000001" customHeight="1">
      <c r="A252" s="1485"/>
      <c r="B252" s="335" t="s">
        <v>839</v>
      </c>
      <c r="C252" s="335" t="s">
        <v>840</v>
      </c>
      <c r="D252" s="1493">
        <v>131</v>
      </c>
      <c r="E252" s="1243"/>
      <c r="F252" s="1243"/>
      <c r="G252" s="1243"/>
      <c r="H252" s="1243"/>
      <c r="I252" s="1243"/>
      <c r="J252" s="1243"/>
      <c r="K252" s="1243"/>
      <c r="L252" s="1479"/>
      <c r="M252" s="1493">
        <v>202</v>
      </c>
      <c r="N252" s="1479"/>
      <c r="O252" s="339">
        <v>131</v>
      </c>
      <c r="Q252" s="335" t="s">
        <v>839</v>
      </c>
      <c r="R252" s="335" t="s">
        <v>840</v>
      </c>
      <c r="S252" s="339">
        <v>69</v>
      </c>
      <c r="T252" s="363">
        <v>16</v>
      </c>
      <c r="U252" s="363">
        <v>17</v>
      </c>
      <c r="V252" s="363">
        <v>31</v>
      </c>
      <c r="W252" s="363">
        <v>5</v>
      </c>
      <c r="X252" s="340">
        <v>51.75</v>
      </c>
      <c r="Y252" s="372"/>
      <c r="Z252" s="372"/>
      <c r="AA252" s="372"/>
      <c r="AB252" s="372"/>
    </row>
    <row r="253" spans="1:28" ht="20.100000000000001" customHeight="1">
      <c r="A253" s="1485"/>
      <c r="B253" s="335" t="s">
        <v>618</v>
      </c>
      <c r="C253" s="335" t="s">
        <v>841</v>
      </c>
      <c r="D253" s="339">
        <v>182</v>
      </c>
      <c r="E253" s="1493">
        <v>152</v>
      </c>
      <c r="F253" s="1243"/>
      <c r="G253" s="1243"/>
      <c r="H253" s="1243"/>
      <c r="I253" s="1243"/>
      <c r="J253" s="1243"/>
      <c r="K253" s="1479"/>
      <c r="L253" s="1493">
        <v>182</v>
      </c>
      <c r="M253" s="1243"/>
      <c r="N253" s="1243"/>
      <c r="O253" s="1479"/>
      <c r="Q253" s="335" t="s">
        <v>618</v>
      </c>
      <c r="R253" s="335" t="s">
        <v>841</v>
      </c>
      <c r="S253" s="339">
        <v>74</v>
      </c>
      <c r="T253" s="363">
        <v>17</v>
      </c>
      <c r="U253" s="363">
        <v>18</v>
      </c>
      <c r="V253" s="363">
        <v>34</v>
      </c>
      <c r="W253" s="363">
        <v>5</v>
      </c>
      <c r="X253" s="340">
        <v>55.5</v>
      </c>
      <c r="Y253" s="372"/>
      <c r="Z253" s="372"/>
      <c r="AA253" s="372"/>
      <c r="AB253" s="372"/>
    </row>
    <row r="254" spans="1:28" ht="20.100000000000001" customHeight="1">
      <c r="A254" s="1486"/>
      <c r="B254" s="335" t="s">
        <v>842</v>
      </c>
      <c r="C254" s="335" t="s">
        <v>843</v>
      </c>
      <c r="D254" s="1493">
        <v>121</v>
      </c>
      <c r="E254" s="1243"/>
      <c r="F254" s="1243"/>
      <c r="G254" s="1479"/>
      <c r="H254" s="1493">
        <v>131</v>
      </c>
      <c r="I254" s="1243"/>
      <c r="J254" s="1243"/>
      <c r="K254" s="1243"/>
      <c r="L254" s="1479"/>
      <c r="M254" s="1493">
        <v>222</v>
      </c>
      <c r="N254" s="1479"/>
      <c r="O254" s="339">
        <v>121</v>
      </c>
      <c r="Q254" s="335" t="s">
        <v>842</v>
      </c>
      <c r="R254" s="335" t="s">
        <v>843</v>
      </c>
      <c r="S254" s="339">
        <v>69</v>
      </c>
      <c r="T254" s="363">
        <v>16</v>
      </c>
      <c r="U254" s="363">
        <v>17</v>
      </c>
      <c r="V254" s="363">
        <v>31</v>
      </c>
      <c r="W254" s="363">
        <v>5</v>
      </c>
      <c r="X254" s="340">
        <v>51.75</v>
      </c>
      <c r="Y254" s="372"/>
      <c r="Z254" s="372"/>
      <c r="AA254" s="372"/>
      <c r="AB254" s="372"/>
    </row>
    <row r="255" spans="1:28" ht="20.100000000000001" customHeight="1">
      <c r="A255" s="1475" t="s">
        <v>844</v>
      </c>
      <c r="B255" s="335" t="s">
        <v>845</v>
      </c>
      <c r="C255" s="335" t="s">
        <v>846</v>
      </c>
      <c r="D255" s="1493">
        <v>109</v>
      </c>
      <c r="E255" s="1243"/>
      <c r="F255" s="1243"/>
      <c r="G255" s="1243"/>
      <c r="H255" s="1243"/>
      <c r="I255" s="1243"/>
      <c r="J255" s="1243"/>
      <c r="K255" s="1243"/>
      <c r="L255" s="1243"/>
      <c r="M255" s="1243"/>
      <c r="N255" s="1243"/>
      <c r="O255" s="1479"/>
      <c r="Q255" s="335" t="s">
        <v>845</v>
      </c>
      <c r="R255" s="335" t="s">
        <v>846</v>
      </c>
      <c r="S255" s="339">
        <v>64</v>
      </c>
      <c r="T255" s="363">
        <v>14</v>
      </c>
      <c r="U255" s="363">
        <v>16</v>
      </c>
      <c r="V255" s="363">
        <v>29</v>
      </c>
      <c r="W255" s="363">
        <v>5</v>
      </c>
      <c r="X255" s="340">
        <v>48</v>
      </c>
      <c r="Y255" s="372"/>
      <c r="Z255" s="372"/>
      <c r="AA255" s="372"/>
      <c r="AB255" s="372"/>
    </row>
    <row r="256" spans="1:28" ht="20.100000000000001" customHeight="1">
      <c r="A256" s="1485"/>
      <c r="B256" s="335" t="s">
        <v>847</v>
      </c>
      <c r="C256" s="335" t="s">
        <v>847</v>
      </c>
      <c r="D256" s="1493">
        <v>108</v>
      </c>
      <c r="E256" s="1243"/>
      <c r="F256" s="1243"/>
      <c r="G256" s="1243"/>
      <c r="H256" s="1243"/>
      <c r="I256" s="1243"/>
      <c r="J256" s="1243"/>
      <c r="K256" s="1479"/>
      <c r="L256" s="1493">
        <v>116</v>
      </c>
      <c r="M256" s="1479"/>
      <c r="N256" s="1493">
        <v>108</v>
      </c>
      <c r="O256" s="1479"/>
      <c r="Q256" s="335" t="s">
        <v>847</v>
      </c>
      <c r="R256" s="335" t="s">
        <v>847</v>
      </c>
      <c r="S256" s="339">
        <v>64</v>
      </c>
      <c r="T256" s="363">
        <v>14</v>
      </c>
      <c r="U256" s="363">
        <v>16</v>
      </c>
      <c r="V256" s="363">
        <v>29</v>
      </c>
      <c r="W256" s="363">
        <v>5</v>
      </c>
      <c r="X256" s="340">
        <v>48</v>
      </c>
      <c r="Y256" s="372"/>
      <c r="Z256" s="372"/>
      <c r="AA256" s="372"/>
      <c r="AB256" s="372"/>
    </row>
    <row r="257" spans="1:28" ht="20.100000000000001" customHeight="1">
      <c r="A257" s="1485"/>
      <c r="B257" s="335" t="s">
        <v>848</v>
      </c>
      <c r="C257" s="335" t="s">
        <v>849</v>
      </c>
      <c r="D257" s="1493">
        <v>119</v>
      </c>
      <c r="E257" s="1243"/>
      <c r="F257" s="1243"/>
      <c r="G257" s="1243"/>
      <c r="H257" s="1243"/>
      <c r="I257" s="1243"/>
      <c r="J257" s="1243"/>
      <c r="K257" s="1243"/>
      <c r="L257" s="1243"/>
      <c r="M257" s="1243"/>
      <c r="N257" s="1243"/>
      <c r="O257" s="1479"/>
      <c r="Q257" s="335" t="s">
        <v>848</v>
      </c>
      <c r="R257" s="335" t="s">
        <v>849</v>
      </c>
      <c r="S257" s="339">
        <v>64</v>
      </c>
      <c r="T257" s="363">
        <v>14</v>
      </c>
      <c r="U257" s="363">
        <v>16</v>
      </c>
      <c r="V257" s="363">
        <v>29</v>
      </c>
      <c r="W257" s="363">
        <v>5</v>
      </c>
      <c r="X257" s="340">
        <v>48</v>
      </c>
      <c r="Y257" s="372"/>
      <c r="Z257" s="372"/>
      <c r="AA257" s="372"/>
      <c r="AB257" s="372"/>
    </row>
    <row r="258" spans="1:28" ht="20.100000000000001" customHeight="1">
      <c r="A258" s="1485"/>
      <c r="B258" s="335" t="s">
        <v>766</v>
      </c>
      <c r="C258" s="335" t="s">
        <v>766</v>
      </c>
      <c r="D258" s="1493">
        <v>106</v>
      </c>
      <c r="E258" s="1243"/>
      <c r="F258" s="1243"/>
      <c r="G258" s="1243"/>
      <c r="H258" s="1243"/>
      <c r="I258" s="1243"/>
      <c r="J258" s="1243"/>
      <c r="K258" s="1243"/>
      <c r="L258" s="1243"/>
      <c r="M258" s="1243"/>
      <c r="N258" s="1243"/>
      <c r="O258" s="1479"/>
      <c r="Q258" s="335" t="s">
        <v>766</v>
      </c>
      <c r="R258" s="335" t="s">
        <v>766</v>
      </c>
      <c r="S258" s="339">
        <v>59</v>
      </c>
      <c r="T258" s="363">
        <v>13</v>
      </c>
      <c r="U258" s="363">
        <v>15</v>
      </c>
      <c r="V258" s="363">
        <v>26</v>
      </c>
      <c r="W258" s="363">
        <v>5</v>
      </c>
      <c r="X258" s="340">
        <v>44.25</v>
      </c>
      <c r="Y258" s="372"/>
      <c r="Z258" s="372"/>
      <c r="AA258" s="372"/>
      <c r="AB258" s="372"/>
    </row>
    <row r="259" spans="1:28" ht="20.100000000000001" customHeight="1">
      <c r="A259" s="1485"/>
      <c r="B259" s="335" t="s">
        <v>850</v>
      </c>
      <c r="C259" s="335" t="s">
        <v>851</v>
      </c>
      <c r="D259" s="339">
        <v>107</v>
      </c>
      <c r="E259" s="1493">
        <v>98</v>
      </c>
      <c r="F259" s="1243"/>
      <c r="G259" s="1243"/>
      <c r="H259" s="1243"/>
      <c r="I259" s="1479"/>
      <c r="J259" s="1493">
        <v>107</v>
      </c>
      <c r="K259" s="1243"/>
      <c r="L259" s="1243"/>
      <c r="M259" s="1243"/>
      <c r="N259" s="1243"/>
      <c r="O259" s="1479"/>
      <c r="Q259" s="335" t="s">
        <v>850</v>
      </c>
      <c r="R259" s="335" t="s">
        <v>851</v>
      </c>
      <c r="S259" s="339">
        <v>64</v>
      </c>
      <c r="T259" s="363">
        <v>14</v>
      </c>
      <c r="U259" s="363">
        <v>16</v>
      </c>
      <c r="V259" s="363">
        <v>29</v>
      </c>
      <c r="W259" s="363">
        <v>5</v>
      </c>
      <c r="X259" s="340">
        <v>48</v>
      </c>
      <c r="Y259" s="372"/>
      <c r="Z259" s="372"/>
      <c r="AA259" s="372"/>
      <c r="AB259" s="372"/>
    </row>
    <row r="260" spans="1:28" ht="20.100000000000001" customHeight="1">
      <c r="A260" s="1485"/>
      <c r="B260" s="335" t="s">
        <v>852</v>
      </c>
      <c r="C260" s="335" t="s">
        <v>853</v>
      </c>
      <c r="D260" s="1493">
        <v>117</v>
      </c>
      <c r="E260" s="1243"/>
      <c r="F260" s="1243"/>
      <c r="G260" s="1243"/>
      <c r="H260" s="1243"/>
      <c r="I260" s="1243"/>
      <c r="J260" s="1243"/>
      <c r="K260" s="1243"/>
      <c r="L260" s="1243"/>
      <c r="M260" s="1243"/>
      <c r="N260" s="1243"/>
      <c r="O260" s="1479"/>
      <c r="Q260" s="335" t="s">
        <v>852</v>
      </c>
      <c r="R260" s="335" t="s">
        <v>853</v>
      </c>
      <c r="S260" s="339">
        <v>64</v>
      </c>
      <c r="T260" s="363">
        <v>14</v>
      </c>
      <c r="U260" s="363">
        <v>16</v>
      </c>
      <c r="V260" s="363">
        <v>29</v>
      </c>
      <c r="W260" s="363">
        <v>5</v>
      </c>
      <c r="X260" s="340">
        <v>48</v>
      </c>
      <c r="Y260" s="372"/>
      <c r="Z260" s="372"/>
      <c r="AA260" s="372"/>
      <c r="AB260" s="372"/>
    </row>
    <row r="261" spans="1:28" ht="20.100000000000001" customHeight="1">
      <c r="A261" s="1485"/>
      <c r="B261" s="335" t="s">
        <v>854</v>
      </c>
      <c r="C261" s="335" t="s">
        <v>854</v>
      </c>
      <c r="D261" s="339">
        <v>144</v>
      </c>
      <c r="E261" s="1493">
        <v>119</v>
      </c>
      <c r="F261" s="1243"/>
      <c r="G261" s="1243"/>
      <c r="H261" s="1243"/>
      <c r="I261" s="1243"/>
      <c r="J261" s="1243"/>
      <c r="K261" s="1479"/>
      <c r="L261" s="1493">
        <v>184</v>
      </c>
      <c r="M261" s="1243"/>
      <c r="N261" s="1479"/>
      <c r="O261" s="339">
        <v>144</v>
      </c>
      <c r="Q261" s="335" t="s">
        <v>854</v>
      </c>
      <c r="R261" s="335" t="s">
        <v>854</v>
      </c>
      <c r="S261" s="339">
        <v>74</v>
      </c>
      <c r="T261" s="363">
        <v>17</v>
      </c>
      <c r="U261" s="363">
        <v>18</v>
      </c>
      <c r="V261" s="363">
        <v>34</v>
      </c>
      <c r="W261" s="363">
        <v>5</v>
      </c>
      <c r="X261" s="340">
        <v>55.5</v>
      </c>
      <c r="Y261" s="372"/>
      <c r="Z261" s="372"/>
      <c r="AA261" s="372"/>
      <c r="AB261" s="372"/>
    </row>
    <row r="262" spans="1:28" ht="20.100000000000001" customHeight="1">
      <c r="A262" s="1485"/>
      <c r="B262" s="335" t="s">
        <v>855</v>
      </c>
      <c r="C262" s="335" t="s">
        <v>855</v>
      </c>
      <c r="D262" s="1493">
        <v>109</v>
      </c>
      <c r="E262" s="1243"/>
      <c r="F262" s="1243"/>
      <c r="G262" s="1243"/>
      <c r="H262" s="1243"/>
      <c r="I262" s="1243"/>
      <c r="J262" s="1243"/>
      <c r="K262" s="1243"/>
      <c r="L262" s="1243"/>
      <c r="M262" s="1243"/>
      <c r="N262" s="1243"/>
      <c r="O262" s="1479"/>
      <c r="Q262" s="335" t="s">
        <v>855</v>
      </c>
      <c r="R262" s="335" t="s">
        <v>855</v>
      </c>
      <c r="S262" s="339">
        <v>59</v>
      </c>
      <c r="T262" s="363">
        <v>13</v>
      </c>
      <c r="U262" s="363">
        <v>15</v>
      </c>
      <c r="V262" s="363">
        <v>26</v>
      </c>
      <c r="W262" s="363">
        <v>5</v>
      </c>
      <c r="X262" s="340">
        <v>44.25</v>
      </c>
      <c r="Y262" s="372"/>
      <c r="Z262" s="372"/>
      <c r="AA262" s="372"/>
      <c r="AB262" s="372"/>
    </row>
    <row r="263" spans="1:28" ht="20.100000000000001" customHeight="1">
      <c r="A263" s="1485"/>
      <c r="B263" s="335" t="s">
        <v>856</v>
      </c>
      <c r="C263" s="335" t="s">
        <v>857</v>
      </c>
      <c r="D263" s="1493">
        <v>129</v>
      </c>
      <c r="E263" s="1243"/>
      <c r="F263" s="1243"/>
      <c r="G263" s="1243"/>
      <c r="H263" s="1243"/>
      <c r="I263" s="1243"/>
      <c r="J263" s="1243"/>
      <c r="K263" s="1243"/>
      <c r="L263" s="1243"/>
      <c r="M263" s="1243"/>
      <c r="N263" s="1243"/>
      <c r="O263" s="1479"/>
      <c r="Q263" s="335" t="s">
        <v>856</v>
      </c>
      <c r="R263" s="335" t="s">
        <v>857</v>
      </c>
      <c r="S263" s="339">
        <v>64</v>
      </c>
      <c r="T263" s="363">
        <v>14</v>
      </c>
      <c r="U263" s="363">
        <v>16</v>
      </c>
      <c r="V263" s="363">
        <v>29</v>
      </c>
      <c r="W263" s="363">
        <v>5</v>
      </c>
      <c r="X263" s="340">
        <v>48</v>
      </c>
      <c r="Y263" s="372"/>
      <c r="Z263" s="372"/>
      <c r="AA263" s="372"/>
      <c r="AB263" s="372"/>
    </row>
    <row r="264" spans="1:28" ht="20.100000000000001" customHeight="1">
      <c r="A264" s="1485"/>
      <c r="B264" s="335" t="s">
        <v>858</v>
      </c>
      <c r="C264" s="335" t="s">
        <v>858</v>
      </c>
      <c r="D264" s="1493">
        <v>126</v>
      </c>
      <c r="E264" s="1243"/>
      <c r="F264" s="1243"/>
      <c r="G264" s="1243"/>
      <c r="H264" s="1243"/>
      <c r="I264" s="1243"/>
      <c r="J264" s="1243"/>
      <c r="K264" s="1243"/>
      <c r="L264" s="1243"/>
      <c r="M264" s="1243"/>
      <c r="N264" s="1243"/>
      <c r="O264" s="1479"/>
      <c r="Q264" s="335" t="s">
        <v>858</v>
      </c>
      <c r="R264" s="335" t="s">
        <v>858</v>
      </c>
      <c r="S264" s="339">
        <v>69</v>
      </c>
      <c r="T264" s="363">
        <v>16</v>
      </c>
      <c r="U264" s="363">
        <v>17</v>
      </c>
      <c r="V264" s="363">
        <v>31</v>
      </c>
      <c r="W264" s="363">
        <v>5</v>
      </c>
      <c r="X264" s="340">
        <v>51.75</v>
      </c>
      <c r="Y264" s="372"/>
      <c r="Z264" s="372"/>
      <c r="AA264" s="372"/>
      <c r="AB264" s="372"/>
    </row>
    <row r="265" spans="1:28" ht="20.100000000000001" customHeight="1">
      <c r="A265" s="1485"/>
      <c r="B265" s="335" t="s">
        <v>859</v>
      </c>
      <c r="C265" s="335" t="s">
        <v>859</v>
      </c>
      <c r="D265" s="1493">
        <v>198</v>
      </c>
      <c r="E265" s="1479"/>
      <c r="F265" s="1493">
        <v>149</v>
      </c>
      <c r="G265" s="1243"/>
      <c r="H265" s="1479"/>
      <c r="I265" s="1493">
        <v>210</v>
      </c>
      <c r="J265" s="1243"/>
      <c r="K265" s="1243"/>
      <c r="L265" s="1479"/>
      <c r="M265" s="1493">
        <v>166</v>
      </c>
      <c r="N265" s="1479"/>
      <c r="O265" s="339">
        <v>198</v>
      </c>
      <c r="Q265" s="335" t="s">
        <v>859</v>
      </c>
      <c r="R265" s="335" t="s">
        <v>859</v>
      </c>
      <c r="S265" s="339">
        <v>79</v>
      </c>
      <c r="T265" s="363">
        <v>18</v>
      </c>
      <c r="U265" s="363">
        <v>20</v>
      </c>
      <c r="V265" s="363">
        <v>36</v>
      </c>
      <c r="W265" s="363">
        <v>5</v>
      </c>
      <c r="X265" s="340">
        <v>59.25</v>
      </c>
      <c r="Y265" s="372"/>
      <c r="Z265" s="372"/>
      <c r="AA265" s="372"/>
      <c r="AB265" s="372"/>
    </row>
    <row r="266" spans="1:28" ht="20.100000000000001" customHeight="1">
      <c r="A266" s="1485"/>
      <c r="B266" s="335" t="s">
        <v>860</v>
      </c>
      <c r="C266" s="335" t="s">
        <v>861</v>
      </c>
      <c r="D266" s="1493">
        <v>124</v>
      </c>
      <c r="E266" s="1243"/>
      <c r="F266" s="1243"/>
      <c r="G266" s="1243"/>
      <c r="H266" s="1243"/>
      <c r="I266" s="1243"/>
      <c r="J266" s="1243"/>
      <c r="K266" s="1243"/>
      <c r="L266" s="1243"/>
      <c r="M266" s="1243"/>
      <c r="N266" s="1243"/>
      <c r="O266" s="1479"/>
      <c r="Q266" s="335" t="s">
        <v>860</v>
      </c>
      <c r="R266" s="335" t="s">
        <v>861</v>
      </c>
      <c r="S266" s="339">
        <v>64</v>
      </c>
      <c r="T266" s="363">
        <v>14</v>
      </c>
      <c r="U266" s="363">
        <v>16</v>
      </c>
      <c r="V266" s="363">
        <v>29</v>
      </c>
      <c r="W266" s="363">
        <v>5</v>
      </c>
      <c r="X266" s="340">
        <v>48</v>
      </c>
      <c r="Y266" s="372"/>
      <c r="Z266" s="372"/>
      <c r="AA266" s="372"/>
      <c r="AB266" s="372"/>
    </row>
    <row r="267" spans="1:28" ht="20.100000000000001" customHeight="1">
      <c r="A267" s="1485"/>
      <c r="B267" s="335" t="s">
        <v>862</v>
      </c>
      <c r="C267" s="335" t="s">
        <v>863</v>
      </c>
      <c r="D267" s="1493">
        <v>111</v>
      </c>
      <c r="E267" s="1243"/>
      <c r="F267" s="1243"/>
      <c r="G267" s="1243"/>
      <c r="H267" s="1243"/>
      <c r="I267" s="1243"/>
      <c r="J267" s="1243"/>
      <c r="K267" s="1243"/>
      <c r="L267" s="1243"/>
      <c r="M267" s="1243"/>
      <c r="N267" s="1243"/>
      <c r="O267" s="1479"/>
      <c r="Q267" s="335" t="s">
        <v>862</v>
      </c>
      <c r="R267" s="335" t="s">
        <v>863</v>
      </c>
      <c r="S267" s="339">
        <v>59</v>
      </c>
      <c r="T267" s="363">
        <v>13</v>
      </c>
      <c r="U267" s="363">
        <v>15</v>
      </c>
      <c r="V267" s="363">
        <v>26</v>
      </c>
      <c r="W267" s="363">
        <v>5</v>
      </c>
      <c r="X267" s="340">
        <v>44.25</v>
      </c>
      <c r="Y267" s="372"/>
      <c r="Z267" s="372"/>
      <c r="AA267" s="372"/>
      <c r="AB267" s="372"/>
    </row>
    <row r="268" spans="1:28" ht="20.100000000000001" customHeight="1">
      <c r="A268" s="1486"/>
      <c r="B268" s="335" t="s">
        <v>864</v>
      </c>
      <c r="C268" s="335" t="s">
        <v>865</v>
      </c>
      <c r="D268" s="1493">
        <v>100</v>
      </c>
      <c r="E268" s="1243"/>
      <c r="F268" s="1243"/>
      <c r="G268" s="1243"/>
      <c r="H268" s="1243"/>
      <c r="I268" s="1243"/>
      <c r="J268" s="1243"/>
      <c r="K268" s="1243"/>
      <c r="L268" s="1243"/>
      <c r="M268" s="1243"/>
      <c r="N268" s="1243"/>
      <c r="O268" s="1479"/>
      <c r="Q268" s="335" t="s">
        <v>864</v>
      </c>
      <c r="R268" s="335" t="s">
        <v>865</v>
      </c>
      <c r="S268" s="339">
        <v>69</v>
      </c>
      <c r="T268" s="363">
        <v>16</v>
      </c>
      <c r="U268" s="363">
        <v>17</v>
      </c>
      <c r="V268" s="363">
        <v>31</v>
      </c>
      <c r="W268" s="363">
        <v>5</v>
      </c>
      <c r="X268" s="340">
        <v>51.75</v>
      </c>
      <c r="Y268" s="372"/>
      <c r="Z268" s="372"/>
      <c r="AA268" s="372"/>
      <c r="AB268" s="372"/>
    </row>
    <row r="269" spans="1:28" ht="74.099999999999994" customHeight="1">
      <c r="A269" s="1475" t="s">
        <v>866</v>
      </c>
      <c r="B269" s="335" t="s">
        <v>867</v>
      </c>
      <c r="C269" s="335" t="s">
        <v>668</v>
      </c>
      <c r="D269" s="1493">
        <v>106</v>
      </c>
      <c r="E269" s="1243"/>
      <c r="F269" s="1243"/>
      <c r="G269" s="1243"/>
      <c r="H269" s="1243"/>
      <c r="I269" s="1243"/>
      <c r="J269" s="1243"/>
      <c r="K269" s="1243"/>
      <c r="L269" s="1243"/>
      <c r="M269" s="1243"/>
      <c r="N269" s="1243"/>
      <c r="O269" s="1479"/>
      <c r="Q269" s="335" t="s">
        <v>867</v>
      </c>
      <c r="R269" s="335" t="s">
        <v>668</v>
      </c>
      <c r="S269" s="339">
        <v>69</v>
      </c>
      <c r="T269" s="363">
        <v>16</v>
      </c>
      <c r="U269" s="363">
        <v>17</v>
      </c>
      <c r="V269" s="363">
        <v>31</v>
      </c>
      <c r="W269" s="363">
        <v>5</v>
      </c>
      <c r="X269" s="340">
        <v>51.75</v>
      </c>
      <c r="Y269" s="372"/>
      <c r="Z269" s="372"/>
      <c r="AA269" s="372"/>
      <c r="AB269" s="372"/>
    </row>
    <row r="270" spans="1:28" ht="74.099999999999994" customHeight="1">
      <c r="A270" s="1485"/>
      <c r="B270" s="335" t="s">
        <v>868</v>
      </c>
      <c r="C270" s="335" t="s">
        <v>869</v>
      </c>
      <c r="D270" s="339">
        <v>194</v>
      </c>
      <c r="E270" s="1493">
        <v>120</v>
      </c>
      <c r="F270" s="1243"/>
      <c r="G270" s="1243"/>
      <c r="H270" s="1243"/>
      <c r="I270" s="1243"/>
      <c r="J270" s="1243"/>
      <c r="K270" s="1479"/>
      <c r="L270" s="1493">
        <v>243</v>
      </c>
      <c r="M270" s="1243"/>
      <c r="N270" s="1479"/>
      <c r="O270" s="339">
        <v>194</v>
      </c>
      <c r="Q270" s="335" t="s">
        <v>868</v>
      </c>
      <c r="R270" s="335" t="s">
        <v>869</v>
      </c>
      <c r="S270" s="339">
        <v>64</v>
      </c>
      <c r="T270" s="363">
        <v>14</v>
      </c>
      <c r="U270" s="363">
        <v>16</v>
      </c>
      <c r="V270" s="363">
        <v>29</v>
      </c>
      <c r="W270" s="363">
        <v>5</v>
      </c>
      <c r="X270" s="340">
        <v>48</v>
      </c>
      <c r="Y270" s="372"/>
      <c r="Z270" s="372"/>
      <c r="AA270" s="372"/>
      <c r="AB270" s="372"/>
    </row>
    <row r="271" spans="1:28" ht="74.099999999999994" customHeight="1">
      <c r="A271" s="1486"/>
      <c r="B271" s="335" t="s">
        <v>870</v>
      </c>
      <c r="C271" s="335" t="s">
        <v>870</v>
      </c>
      <c r="D271" s="1493">
        <v>155</v>
      </c>
      <c r="E271" s="1243"/>
      <c r="F271" s="1243"/>
      <c r="G271" s="1243"/>
      <c r="H271" s="1243"/>
      <c r="I271" s="1243"/>
      <c r="J271" s="1243"/>
      <c r="K271" s="1243"/>
      <c r="L271" s="1243"/>
      <c r="M271" s="1243"/>
      <c r="N271" s="1243"/>
      <c r="O271" s="1479"/>
      <c r="Q271" s="335" t="s">
        <v>870</v>
      </c>
      <c r="R271" s="335" t="s">
        <v>870</v>
      </c>
      <c r="S271" s="339">
        <v>64</v>
      </c>
      <c r="T271" s="363">
        <v>14</v>
      </c>
      <c r="U271" s="363">
        <v>16</v>
      </c>
      <c r="V271" s="363">
        <v>29</v>
      </c>
      <c r="W271" s="363">
        <v>5</v>
      </c>
      <c r="X271" s="340">
        <v>48</v>
      </c>
      <c r="Y271" s="372"/>
      <c r="Z271" s="372"/>
      <c r="AA271" s="372"/>
      <c r="AB271" s="372"/>
    </row>
    <row r="272" spans="1:28" ht="47.1" customHeight="1">
      <c r="A272" s="1475" t="s">
        <v>871</v>
      </c>
      <c r="B272" s="335" t="s">
        <v>872</v>
      </c>
      <c r="C272" s="335" t="s">
        <v>873</v>
      </c>
      <c r="D272" s="1493">
        <v>227</v>
      </c>
      <c r="E272" s="1479"/>
      <c r="F272" s="1493">
        <v>195</v>
      </c>
      <c r="G272" s="1243"/>
      <c r="H272" s="1479"/>
      <c r="I272" s="1493">
        <v>238</v>
      </c>
      <c r="J272" s="1243"/>
      <c r="K272" s="1479"/>
      <c r="L272" s="1493">
        <v>227</v>
      </c>
      <c r="M272" s="1243"/>
      <c r="N272" s="1243"/>
      <c r="O272" s="1479"/>
      <c r="Q272" s="335" t="s">
        <v>872</v>
      </c>
      <c r="R272" s="335" t="s">
        <v>873</v>
      </c>
      <c r="S272" s="339">
        <v>79</v>
      </c>
      <c r="T272" s="363">
        <v>18</v>
      </c>
      <c r="U272" s="363">
        <v>20</v>
      </c>
      <c r="V272" s="363">
        <v>36</v>
      </c>
      <c r="W272" s="363">
        <v>5</v>
      </c>
      <c r="X272" s="340">
        <v>59.25</v>
      </c>
      <c r="Y272" s="372"/>
      <c r="Z272" s="372"/>
      <c r="AA272" s="372"/>
      <c r="AB272" s="372"/>
    </row>
    <row r="273" spans="1:28" ht="47.1" customHeight="1">
      <c r="A273" s="1485"/>
      <c r="B273" s="335" t="s">
        <v>632</v>
      </c>
      <c r="C273" s="335" t="s">
        <v>874</v>
      </c>
      <c r="D273" s="1493">
        <v>112</v>
      </c>
      <c r="E273" s="1243"/>
      <c r="F273" s="1243"/>
      <c r="G273" s="1243"/>
      <c r="H273" s="1243"/>
      <c r="I273" s="1243"/>
      <c r="J273" s="1243"/>
      <c r="K273" s="1243"/>
      <c r="L273" s="1243"/>
      <c r="M273" s="1243"/>
      <c r="N273" s="1243"/>
      <c r="O273" s="1479"/>
      <c r="Q273" s="335" t="s">
        <v>632</v>
      </c>
      <c r="R273" s="335" t="s">
        <v>874</v>
      </c>
      <c r="S273" s="339">
        <v>64</v>
      </c>
      <c r="T273" s="363">
        <v>14</v>
      </c>
      <c r="U273" s="363">
        <v>16</v>
      </c>
      <c r="V273" s="363">
        <v>29</v>
      </c>
      <c r="W273" s="363">
        <v>5</v>
      </c>
      <c r="X273" s="340">
        <v>48</v>
      </c>
      <c r="Y273" s="372"/>
      <c r="Z273" s="372"/>
      <c r="AA273" s="372"/>
      <c r="AB273" s="372"/>
    </row>
    <row r="274" spans="1:28" ht="47.1" customHeight="1">
      <c r="A274" s="1485"/>
      <c r="B274" s="335" t="s">
        <v>875</v>
      </c>
      <c r="C274" s="335" t="s">
        <v>876</v>
      </c>
      <c r="D274" s="339">
        <v>162</v>
      </c>
      <c r="E274" s="1493">
        <v>122</v>
      </c>
      <c r="F274" s="1243"/>
      <c r="G274" s="1243"/>
      <c r="H274" s="1479"/>
      <c r="I274" s="1493">
        <v>172</v>
      </c>
      <c r="J274" s="1243"/>
      <c r="K274" s="1479"/>
      <c r="L274" s="1493">
        <v>235</v>
      </c>
      <c r="M274" s="1243"/>
      <c r="N274" s="1479"/>
      <c r="O274" s="339">
        <v>162</v>
      </c>
      <c r="Q274" s="335" t="s">
        <v>875</v>
      </c>
      <c r="R274" s="335" t="s">
        <v>876</v>
      </c>
      <c r="S274" s="339">
        <v>69</v>
      </c>
      <c r="T274" s="363">
        <v>16</v>
      </c>
      <c r="U274" s="363">
        <v>17</v>
      </c>
      <c r="V274" s="363">
        <v>31</v>
      </c>
      <c r="W274" s="363">
        <v>5</v>
      </c>
      <c r="X274" s="340">
        <v>51.75</v>
      </c>
      <c r="Y274" s="372"/>
      <c r="Z274" s="372"/>
      <c r="AA274" s="372"/>
      <c r="AB274" s="372"/>
    </row>
    <row r="275" spans="1:28" ht="47.1" customHeight="1">
      <c r="A275" s="1486"/>
      <c r="B275" s="335" t="s">
        <v>877</v>
      </c>
      <c r="C275" s="335" t="s">
        <v>878</v>
      </c>
      <c r="D275" s="1493">
        <v>104</v>
      </c>
      <c r="E275" s="1243"/>
      <c r="F275" s="1243"/>
      <c r="G275" s="1243"/>
      <c r="H275" s="1243"/>
      <c r="I275" s="1479"/>
      <c r="J275" s="1493">
        <v>129</v>
      </c>
      <c r="K275" s="1479"/>
      <c r="L275" s="1493">
        <v>203</v>
      </c>
      <c r="M275" s="1243"/>
      <c r="N275" s="1479"/>
      <c r="O275" s="339">
        <v>104</v>
      </c>
      <c r="Q275" s="335" t="s">
        <v>877</v>
      </c>
      <c r="R275" s="335" t="s">
        <v>878</v>
      </c>
      <c r="S275" s="339">
        <v>69</v>
      </c>
      <c r="T275" s="363">
        <v>16</v>
      </c>
      <c r="U275" s="363">
        <v>17</v>
      </c>
      <c r="V275" s="363">
        <v>31</v>
      </c>
      <c r="W275" s="363">
        <v>5</v>
      </c>
      <c r="X275" s="340">
        <v>51.75</v>
      </c>
      <c r="Y275" s="372"/>
      <c r="Z275" s="372"/>
      <c r="AA275" s="372"/>
      <c r="AB275" s="372"/>
    </row>
    <row r="276" spans="1:28" ht="51" customHeight="1">
      <c r="A276" s="1475" t="s">
        <v>879</v>
      </c>
      <c r="B276" s="335" t="s">
        <v>880</v>
      </c>
      <c r="C276" s="335" t="s">
        <v>881</v>
      </c>
      <c r="D276" s="1493">
        <v>98</v>
      </c>
      <c r="E276" s="1243"/>
      <c r="F276" s="1243"/>
      <c r="G276" s="1243"/>
      <c r="H276" s="1243"/>
      <c r="I276" s="1243"/>
      <c r="J276" s="1243"/>
      <c r="K276" s="1479"/>
      <c r="L276" s="1493">
        <v>157</v>
      </c>
      <c r="M276" s="1243"/>
      <c r="N276" s="1243"/>
      <c r="O276" s="1479"/>
      <c r="Q276" s="335" t="s">
        <v>880</v>
      </c>
      <c r="R276" s="335" t="s">
        <v>881</v>
      </c>
      <c r="S276" s="339">
        <v>74</v>
      </c>
      <c r="T276" s="363">
        <v>17</v>
      </c>
      <c r="U276" s="363">
        <v>18</v>
      </c>
      <c r="V276" s="363">
        <v>34</v>
      </c>
      <c r="W276" s="363">
        <v>5</v>
      </c>
      <c r="X276" s="340">
        <v>55.5</v>
      </c>
      <c r="Y276" s="372"/>
      <c r="Z276" s="372"/>
      <c r="AA276" s="372"/>
      <c r="AB276" s="372"/>
    </row>
    <row r="277" spans="1:28" ht="51" customHeight="1">
      <c r="A277" s="1485"/>
      <c r="B277" s="335" t="s">
        <v>412</v>
      </c>
      <c r="C277" s="335" t="s">
        <v>882</v>
      </c>
      <c r="D277" s="1493">
        <v>98</v>
      </c>
      <c r="E277" s="1243"/>
      <c r="F277" s="1243"/>
      <c r="G277" s="1243"/>
      <c r="H277" s="1243"/>
      <c r="I277" s="1243"/>
      <c r="J277" s="1243"/>
      <c r="K277" s="1479"/>
      <c r="L277" s="1493">
        <v>149</v>
      </c>
      <c r="M277" s="1243"/>
      <c r="N277" s="1243"/>
      <c r="O277" s="1479"/>
      <c r="Q277" s="335" t="s">
        <v>412</v>
      </c>
      <c r="R277" s="335" t="s">
        <v>882</v>
      </c>
      <c r="S277" s="339">
        <v>64</v>
      </c>
      <c r="T277" s="363">
        <v>14</v>
      </c>
      <c r="U277" s="363">
        <v>16</v>
      </c>
      <c r="V277" s="363">
        <v>29</v>
      </c>
      <c r="W277" s="363">
        <v>5</v>
      </c>
      <c r="X277" s="340">
        <v>48</v>
      </c>
      <c r="Y277" s="372"/>
      <c r="Z277" s="372"/>
      <c r="AA277" s="372"/>
      <c r="AB277" s="372"/>
    </row>
    <row r="278" spans="1:28" ht="51" customHeight="1">
      <c r="A278" s="1486"/>
      <c r="B278" s="335" t="s">
        <v>883</v>
      </c>
      <c r="C278" s="335" t="s">
        <v>884</v>
      </c>
      <c r="D278" s="1493">
        <v>98</v>
      </c>
      <c r="E278" s="1243"/>
      <c r="F278" s="1243"/>
      <c r="G278" s="1243"/>
      <c r="H278" s="1243"/>
      <c r="I278" s="1243"/>
      <c r="J278" s="1243"/>
      <c r="K278" s="1479"/>
      <c r="L278" s="1493">
        <v>169</v>
      </c>
      <c r="M278" s="1243"/>
      <c r="N278" s="1479"/>
      <c r="O278" s="339">
        <v>98</v>
      </c>
      <c r="Q278" s="335" t="s">
        <v>883</v>
      </c>
      <c r="R278" s="335" t="s">
        <v>884</v>
      </c>
      <c r="S278" s="339">
        <v>64</v>
      </c>
      <c r="T278" s="363">
        <v>14</v>
      </c>
      <c r="U278" s="363">
        <v>16</v>
      </c>
      <c r="V278" s="363">
        <v>29</v>
      </c>
      <c r="W278" s="363">
        <v>5</v>
      </c>
      <c r="X278" s="340">
        <v>48</v>
      </c>
      <c r="Y278" s="372"/>
      <c r="Z278" s="372"/>
      <c r="AA278" s="372"/>
      <c r="AB278" s="372"/>
    </row>
    <row r="279" spans="1:28" ht="36" customHeight="1">
      <c r="A279" s="1475" t="s">
        <v>885</v>
      </c>
      <c r="B279" s="335" t="s">
        <v>886</v>
      </c>
      <c r="C279" s="335" t="s">
        <v>365</v>
      </c>
      <c r="D279" s="1493">
        <v>125</v>
      </c>
      <c r="E279" s="1243"/>
      <c r="F279" s="1243"/>
      <c r="G279" s="1243"/>
      <c r="H279" s="1243"/>
      <c r="I279" s="1243"/>
      <c r="J279" s="1243"/>
      <c r="K279" s="1243"/>
      <c r="L279" s="1243"/>
      <c r="M279" s="1243"/>
      <c r="N279" s="1243"/>
      <c r="O279" s="1479"/>
      <c r="Q279" s="335" t="s">
        <v>886</v>
      </c>
      <c r="R279" s="335" t="s">
        <v>365</v>
      </c>
      <c r="S279" s="339">
        <v>69</v>
      </c>
      <c r="T279" s="363">
        <v>16</v>
      </c>
      <c r="U279" s="363">
        <v>17</v>
      </c>
      <c r="V279" s="363">
        <v>31</v>
      </c>
      <c r="W279" s="363">
        <v>5</v>
      </c>
      <c r="X279" s="340">
        <v>51.75</v>
      </c>
      <c r="Y279" s="372"/>
      <c r="Z279" s="372"/>
      <c r="AA279" s="372"/>
      <c r="AB279" s="372"/>
    </row>
    <row r="280" spans="1:28" ht="36" customHeight="1">
      <c r="A280" s="1485"/>
      <c r="B280" s="335" t="s">
        <v>887</v>
      </c>
      <c r="C280" s="335" t="s">
        <v>823</v>
      </c>
      <c r="D280" s="1493">
        <v>109</v>
      </c>
      <c r="E280" s="1243"/>
      <c r="F280" s="1243"/>
      <c r="G280" s="1243"/>
      <c r="H280" s="1243"/>
      <c r="I280" s="1243"/>
      <c r="J280" s="1243"/>
      <c r="K280" s="1243"/>
      <c r="L280" s="1243"/>
      <c r="M280" s="1243"/>
      <c r="N280" s="1243"/>
      <c r="O280" s="1479"/>
      <c r="Q280" s="335" t="s">
        <v>887</v>
      </c>
      <c r="R280" s="335" t="s">
        <v>823</v>
      </c>
      <c r="S280" s="339">
        <v>64</v>
      </c>
      <c r="T280" s="363">
        <v>14</v>
      </c>
      <c r="U280" s="363">
        <v>16</v>
      </c>
      <c r="V280" s="363">
        <v>29</v>
      </c>
      <c r="W280" s="363">
        <v>5</v>
      </c>
      <c r="X280" s="340">
        <v>48</v>
      </c>
      <c r="Y280" s="372"/>
      <c r="Z280" s="372"/>
      <c r="AA280" s="372"/>
      <c r="AB280" s="372"/>
    </row>
    <row r="281" spans="1:28" ht="36" customHeight="1">
      <c r="A281" s="1485"/>
      <c r="B281" s="335" t="s">
        <v>888</v>
      </c>
      <c r="C281" s="335" t="s">
        <v>889</v>
      </c>
      <c r="D281" s="1493">
        <v>103</v>
      </c>
      <c r="E281" s="1243"/>
      <c r="F281" s="1243"/>
      <c r="G281" s="1243"/>
      <c r="H281" s="1243"/>
      <c r="I281" s="1243"/>
      <c r="J281" s="1243"/>
      <c r="K281" s="1243"/>
      <c r="L281" s="1243"/>
      <c r="M281" s="1243"/>
      <c r="N281" s="1243"/>
      <c r="O281" s="1479"/>
      <c r="Q281" s="335" t="s">
        <v>888</v>
      </c>
      <c r="R281" s="335" t="s">
        <v>889</v>
      </c>
      <c r="S281" s="339">
        <v>64</v>
      </c>
      <c r="T281" s="363">
        <v>14</v>
      </c>
      <c r="U281" s="363">
        <v>16</v>
      </c>
      <c r="V281" s="363">
        <v>29</v>
      </c>
      <c r="W281" s="363">
        <v>5</v>
      </c>
      <c r="X281" s="340">
        <v>48</v>
      </c>
      <c r="Y281" s="372"/>
      <c r="Z281" s="372"/>
      <c r="AA281" s="372"/>
      <c r="AB281" s="372"/>
    </row>
    <row r="282" spans="1:28" ht="36" customHeight="1">
      <c r="A282" s="1485"/>
      <c r="B282" s="335" t="s">
        <v>890</v>
      </c>
      <c r="C282" s="335" t="s">
        <v>891</v>
      </c>
      <c r="D282" s="1493">
        <v>123</v>
      </c>
      <c r="E282" s="1243"/>
      <c r="F282" s="1243"/>
      <c r="G282" s="1243"/>
      <c r="H282" s="1243"/>
      <c r="I282" s="1243"/>
      <c r="J282" s="1243"/>
      <c r="K282" s="1243"/>
      <c r="L282" s="1243"/>
      <c r="M282" s="1243"/>
      <c r="N282" s="1243"/>
      <c r="O282" s="1479"/>
      <c r="Q282" s="335" t="s">
        <v>890</v>
      </c>
      <c r="R282" s="335" t="s">
        <v>891</v>
      </c>
      <c r="S282" s="339">
        <v>69</v>
      </c>
      <c r="T282" s="363">
        <v>16</v>
      </c>
      <c r="U282" s="363">
        <v>17</v>
      </c>
      <c r="V282" s="363">
        <v>31</v>
      </c>
      <c r="W282" s="363">
        <v>5</v>
      </c>
      <c r="X282" s="340">
        <v>51.75</v>
      </c>
      <c r="Y282" s="372"/>
      <c r="Z282" s="372"/>
      <c r="AA282" s="372"/>
      <c r="AB282" s="372"/>
    </row>
    <row r="283" spans="1:28" ht="36" customHeight="1">
      <c r="A283" s="1486"/>
      <c r="B283" s="335" t="s">
        <v>892</v>
      </c>
      <c r="C283" s="335" t="s">
        <v>893</v>
      </c>
      <c r="D283" s="1493">
        <v>234</v>
      </c>
      <c r="E283" s="1479"/>
      <c r="F283" s="1493">
        <v>187</v>
      </c>
      <c r="G283" s="1479"/>
      <c r="H283" s="1493">
        <v>230</v>
      </c>
      <c r="I283" s="1243"/>
      <c r="J283" s="1243"/>
      <c r="K283" s="1243"/>
      <c r="L283" s="1479"/>
      <c r="M283" s="1493">
        <v>207</v>
      </c>
      <c r="N283" s="1479"/>
      <c r="O283" s="339">
        <v>234</v>
      </c>
      <c r="Q283" s="335" t="s">
        <v>892</v>
      </c>
      <c r="R283" s="335" t="s">
        <v>893</v>
      </c>
      <c r="S283" s="339">
        <v>79</v>
      </c>
      <c r="T283" s="363">
        <v>18</v>
      </c>
      <c r="U283" s="363">
        <v>20</v>
      </c>
      <c r="V283" s="363">
        <v>36</v>
      </c>
      <c r="W283" s="363">
        <v>5</v>
      </c>
      <c r="X283" s="340">
        <v>59.25</v>
      </c>
      <c r="Y283" s="372"/>
      <c r="Z283" s="372"/>
      <c r="AA283" s="372"/>
      <c r="AB283" s="372"/>
    </row>
    <row r="284" spans="1:28" ht="21" customHeight="1">
      <c r="A284" s="1475" t="s">
        <v>894</v>
      </c>
      <c r="B284" s="335" t="s">
        <v>895</v>
      </c>
      <c r="C284" s="335" t="s">
        <v>488</v>
      </c>
      <c r="D284" s="339">
        <v>208</v>
      </c>
      <c r="E284" s="1493">
        <v>105</v>
      </c>
      <c r="F284" s="1243"/>
      <c r="G284" s="1243"/>
      <c r="H284" s="1479"/>
      <c r="I284" s="1493">
        <v>208</v>
      </c>
      <c r="J284" s="1243"/>
      <c r="K284" s="1243"/>
      <c r="L284" s="1243"/>
      <c r="M284" s="1243"/>
      <c r="N284" s="1243"/>
      <c r="O284" s="1479"/>
      <c r="Q284" s="335" t="s">
        <v>895</v>
      </c>
      <c r="R284" s="335" t="s">
        <v>488</v>
      </c>
      <c r="S284" s="339">
        <v>69</v>
      </c>
      <c r="T284" s="363">
        <v>16</v>
      </c>
      <c r="U284" s="363">
        <v>17</v>
      </c>
      <c r="V284" s="363">
        <v>31</v>
      </c>
      <c r="W284" s="363">
        <v>5</v>
      </c>
      <c r="X284" s="340">
        <v>51.75</v>
      </c>
      <c r="Y284" s="372"/>
      <c r="Z284" s="372"/>
      <c r="AA284" s="372"/>
      <c r="AB284" s="372"/>
    </row>
    <row r="285" spans="1:28" ht="21" customHeight="1">
      <c r="A285" s="1485"/>
      <c r="B285" s="335" t="s">
        <v>896</v>
      </c>
      <c r="C285" s="335" t="s">
        <v>491</v>
      </c>
      <c r="D285" s="1493">
        <v>182</v>
      </c>
      <c r="E285" s="1479"/>
      <c r="F285" s="1493">
        <v>342</v>
      </c>
      <c r="G285" s="1243"/>
      <c r="H285" s="1243"/>
      <c r="I285" s="1479"/>
      <c r="J285" s="1493">
        <v>182</v>
      </c>
      <c r="K285" s="1243"/>
      <c r="L285" s="1243"/>
      <c r="M285" s="1243"/>
      <c r="N285" s="1243"/>
      <c r="O285" s="1479"/>
      <c r="Q285" s="335" t="s">
        <v>896</v>
      </c>
      <c r="R285" s="335" t="s">
        <v>491</v>
      </c>
      <c r="S285" s="339">
        <v>79</v>
      </c>
      <c r="T285" s="363">
        <v>18</v>
      </c>
      <c r="U285" s="363">
        <v>20</v>
      </c>
      <c r="V285" s="363">
        <v>36</v>
      </c>
      <c r="W285" s="363">
        <v>5</v>
      </c>
      <c r="X285" s="340">
        <v>59.25</v>
      </c>
      <c r="Y285" s="372"/>
      <c r="Z285" s="372"/>
      <c r="AA285" s="372"/>
      <c r="AB285" s="372"/>
    </row>
    <row r="286" spans="1:28" ht="21" customHeight="1">
      <c r="A286" s="1485"/>
      <c r="B286" s="335" t="s">
        <v>897</v>
      </c>
      <c r="C286" s="335" t="s">
        <v>898</v>
      </c>
      <c r="D286" s="1493">
        <v>101</v>
      </c>
      <c r="E286" s="1243"/>
      <c r="F286" s="1243"/>
      <c r="G286" s="1243"/>
      <c r="H286" s="1243"/>
      <c r="I286" s="1243"/>
      <c r="J286" s="1243"/>
      <c r="K286" s="1243"/>
      <c r="L286" s="1243"/>
      <c r="M286" s="1243"/>
      <c r="N286" s="1243"/>
      <c r="O286" s="1479"/>
      <c r="Q286" s="335" t="s">
        <v>897</v>
      </c>
      <c r="R286" s="335" t="s">
        <v>898</v>
      </c>
      <c r="S286" s="339">
        <v>64</v>
      </c>
      <c r="T286" s="363">
        <v>14</v>
      </c>
      <c r="U286" s="363">
        <v>16</v>
      </c>
      <c r="V286" s="363">
        <v>29</v>
      </c>
      <c r="W286" s="363">
        <v>5</v>
      </c>
      <c r="X286" s="340">
        <v>48</v>
      </c>
      <c r="Y286" s="372"/>
      <c r="Z286" s="372"/>
      <c r="AA286" s="372"/>
      <c r="AB286" s="372"/>
    </row>
    <row r="287" spans="1:28" ht="21" customHeight="1">
      <c r="A287" s="1486"/>
      <c r="B287" s="335" t="s">
        <v>899</v>
      </c>
      <c r="C287" s="335" t="s">
        <v>900</v>
      </c>
      <c r="D287" s="1493">
        <v>128</v>
      </c>
      <c r="E287" s="1243"/>
      <c r="F287" s="1243"/>
      <c r="G287" s="1243"/>
      <c r="H287" s="1243"/>
      <c r="I287" s="1243"/>
      <c r="J287" s="1243"/>
      <c r="K287" s="1243"/>
      <c r="L287" s="1243"/>
      <c r="M287" s="1243"/>
      <c r="N287" s="1243"/>
      <c r="O287" s="1479"/>
      <c r="Q287" s="335" t="s">
        <v>899</v>
      </c>
      <c r="R287" s="335" t="s">
        <v>900</v>
      </c>
      <c r="S287" s="339">
        <v>64</v>
      </c>
      <c r="T287" s="363">
        <v>14</v>
      </c>
      <c r="U287" s="363">
        <v>16</v>
      </c>
      <c r="V287" s="363">
        <v>29</v>
      </c>
      <c r="W287" s="363">
        <v>5</v>
      </c>
      <c r="X287" s="340">
        <v>48</v>
      </c>
      <c r="Y287" s="372"/>
      <c r="Z287" s="372"/>
      <c r="AA287" s="372"/>
      <c r="AB287" s="372"/>
    </row>
    <row r="288" spans="1:28" ht="30" customHeight="1">
      <c r="A288" s="1475" t="s">
        <v>901</v>
      </c>
      <c r="B288" s="335" t="s">
        <v>902</v>
      </c>
      <c r="C288" s="335" t="s">
        <v>903</v>
      </c>
      <c r="D288" s="339">
        <v>154</v>
      </c>
      <c r="E288" s="1493">
        <v>111</v>
      </c>
      <c r="F288" s="1243"/>
      <c r="G288" s="1243"/>
      <c r="H288" s="1243"/>
      <c r="I288" s="1243"/>
      <c r="J288" s="1243"/>
      <c r="K288" s="1479"/>
      <c r="L288" s="1493">
        <v>154</v>
      </c>
      <c r="M288" s="1243"/>
      <c r="N288" s="1243"/>
      <c r="O288" s="1479"/>
      <c r="Q288" s="335" t="s">
        <v>902</v>
      </c>
      <c r="R288" s="335" t="s">
        <v>903</v>
      </c>
      <c r="S288" s="339">
        <v>69</v>
      </c>
      <c r="T288" s="363">
        <v>16</v>
      </c>
      <c r="U288" s="363">
        <v>17</v>
      </c>
      <c r="V288" s="363">
        <v>31</v>
      </c>
      <c r="W288" s="363">
        <v>5</v>
      </c>
      <c r="X288" s="340">
        <v>51.75</v>
      </c>
      <c r="Y288" s="372"/>
      <c r="Z288" s="372"/>
      <c r="AA288" s="372"/>
      <c r="AB288" s="372"/>
    </row>
    <row r="289" spans="1:28" ht="30" customHeight="1">
      <c r="A289" s="1485"/>
      <c r="B289" s="335" t="s">
        <v>730</v>
      </c>
      <c r="C289" s="335" t="s">
        <v>904</v>
      </c>
      <c r="D289" s="339">
        <v>215</v>
      </c>
      <c r="E289" s="1493">
        <v>172</v>
      </c>
      <c r="F289" s="1243"/>
      <c r="G289" s="1243"/>
      <c r="H289" s="1243"/>
      <c r="I289" s="1243"/>
      <c r="J289" s="1243"/>
      <c r="K289" s="1243"/>
      <c r="L289" s="1243"/>
      <c r="M289" s="1479"/>
      <c r="N289" s="1493">
        <v>215</v>
      </c>
      <c r="O289" s="1479"/>
      <c r="Q289" s="335" t="s">
        <v>730</v>
      </c>
      <c r="R289" s="335" t="s">
        <v>904</v>
      </c>
      <c r="S289" s="339">
        <v>79</v>
      </c>
      <c r="T289" s="363">
        <v>18</v>
      </c>
      <c r="U289" s="363">
        <v>20</v>
      </c>
      <c r="V289" s="363">
        <v>36</v>
      </c>
      <c r="W289" s="363">
        <v>5</v>
      </c>
      <c r="X289" s="340">
        <v>59.25</v>
      </c>
      <c r="Y289" s="372"/>
      <c r="Z289" s="372"/>
      <c r="AA289" s="372"/>
      <c r="AB289" s="372"/>
    </row>
    <row r="290" spans="1:28" ht="30" customHeight="1">
      <c r="A290" s="1485"/>
      <c r="B290" s="335" t="s">
        <v>905</v>
      </c>
      <c r="C290" s="335" t="s">
        <v>833</v>
      </c>
      <c r="D290" s="339">
        <v>179</v>
      </c>
      <c r="E290" s="1493">
        <v>134</v>
      </c>
      <c r="F290" s="1243"/>
      <c r="G290" s="1243"/>
      <c r="H290" s="1243"/>
      <c r="I290" s="1243"/>
      <c r="J290" s="1243"/>
      <c r="K290" s="1243"/>
      <c r="L290" s="1243"/>
      <c r="M290" s="1479"/>
      <c r="N290" s="1493">
        <v>179</v>
      </c>
      <c r="O290" s="1479"/>
      <c r="Q290" s="335" t="s">
        <v>905</v>
      </c>
      <c r="R290" s="335" t="s">
        <v>833</v>
      </c>
      <c r="S290" s="339">
        <v>69</v>
      </c>
      <c r="T290" s="363">
        <v>16</v>
      </c>
      <c r="U290" s="363">
        <v>17</v>
      </c>
      <c r="V290" s="363">
        <v>31</v>
      </c>
      <c r="W290" s="363">
        <v>5</v>
      </c>
      <c r="X290" s="340">
        <v>51.75</v>
      </c>
      <c r="Y290" s="372"/>
      <c r="Z290" s="372"/>
      <c r="AA290" s="372"/>
      <c r="AB290" s="372"/>
    </row>
    <row r="291" spans="1:28" ht="30" customHeight="1">
      <c r="A291" s="1485"/>
      <c r="B291" s="335" t="s">
        <v>906</v>
      </c>
      <c r="C291" s="335" t="s">
        <v>907</v>
      </c>
      <c r="D291" s="1493">
        <v>152</v>
      </c>
      <c r="E291" s="1479"/>
      <c r="F291" s="1493">
        <v>167</v>
      </c>
      <c r="G291" s="1243"/>
      <c r="H291" s="1479"/>
      <c r="I291" s="1493">
        <v>152</v>
      </c>
      <c r="J291" s="1243"/>
      <c r="K291" s="1243"/>
      <c r="L291" s="1243"/>
      <c r="M291" s="1243"/>
      <c r="N291" s="1243"/>
      <c r="O291" s="1479"/>
      <c r="Q291" s="335" t="s">
        <v>906</v>
      </c>
      <c r="R291" s="335" t="s">
        <v>907</v>
      </c>
      <c r="S291" s="339">
        <v>79</v>
      </c>
      <c r="T291" s="363">
        <v>18</v>
      </c>
      <c r="U291" s="363">
        <v>20</v>
      </c>
      <c r="V291" s="363">
        <v>36</v>
      </c>
      <c r="W291" s="363">
        <v>5</v>
      </c>
      <c r="X291" s="340">
        <v>59.25</v>
      </c>
      <c r="Y291" s="372"/>
      <c r="Z291" s="372"/>
      <c r="AA291" s="372"/>
      <c r="AB291" s="372"/>
    </row>
    <row r="292" spans="1:28" ht="30" customHeight="1">
      <c r="A292" s="1486"/>
      <c r="B292" s="335" t="s">
        <v>908</v>
      </c>
      <c r="C292" s="335" t="s">
        <v>909</v>
      </c>
      <c r="D292" s="339">
        <v>118</v>
      </c>
      <c r="E292" s="1493">
        <v>103</v>
      </c>
      <c r="F292" s="1243"/>
      <c r="G292" s="1243"/>
      <c r="H292" s="1243"/>
      <c r="I292" s="1243"/>
      <c r="J292" s="1243"/>
      <c r="K292" s="1479"/>
      <c r="L292" s="1493">
        <v>118</v>
      </c>
      <c r="M292" s="1243"/>
      <c r="N292" s="1243"/>
      <c r="O292" s="1479"/>
      <c r="Q292" s="335" t="s">
        <v>908</v>
      </c>
      <c r="R292" s="335" t="s">
        <v>909</v>
      </c>
      <c r="S292" s="339">
        <v>64</v>
      </c>
      <c r="T292" s="363">
        <v>14</v>
      </c>
      <c r="U292" s="363">
        <v>16</v>
      </c>
      <c r="V292" s="363">
        <v>29</v>
      </c>
      <c r="W292" s="363">
        <v>5</v>
      </c>
      <c r="X292" s="340">
        <v>48</v>
      </c>
      <c r="Y292" s="372"/>
      <c r="Z292" s="372"/>
      <c r="AA292" s="372"/>
      <c r="AB292" s="372"/>
    </row>
    <row r="293" spans="1:28" ht="20.100000000000001" customHeight="1">
      <c r="A293" s="1475" t="s">
        <v>910</v>
      </c>
      <c r="B293" s="335" t="s">
        <v>911</v>
      </c>
      <c r="C293" s="335" t="s">
        <v>858</v>
      </c>
      <c r="D293" s="339">
        <v>123</v>
      </c>
      <c r="E293" s="1493">
        <v>105</v>
      </c>
      <c r="F293" s="1243"/>
      <c r="G293" s="1243"/>
      <c r="H293" s="1243"/>
      <c r="I293" s="1243"/>
      <c r="J293" s="1243"/>
      <c r="K293" s="1243"/>
      <c r="L293" s="1479"/>
      <c r="M293" s="1493">
        <v>123</v>
      </c>
      <c r="N293" s="1243"/>
      <c r="O293" s="1479"/>
      <c r="Q293" s="335" t="s">
        <v>911</v>
      </c>
      <c r="R293" s="335" t="s">
        <v>858</v>
      </c>
      <c r="S293" s="339">
        <v>59</v>
      </c>
      <c r="T293" s="363">
        <v>13</v>
      </c>
      <c r="U293" s="363">
        <v>15</v>
      </c>
      <c r="V293" s="363">
        <v>26</v>
      </c>
      <c r="W293" s="363">
        <v>5</v>
      </c>
      <c r="X293" s="340">
        <v>44.25</v>
      </c>
      <c r="Y293" s="372"/>
      <c r="Z293" s="372"/>
      <c r="AA293" s="372"/>
      <c r="AB293" s="372"/>
    </row>
    <row r="294" spans="1:28" ht="20.100000000000001" customHeight="1">
      <c r="A294" s="1485"/>
      <c r="B294" s="335" t="s">
        <v>912</v>
      </c>
      <c r="C294" s="335" t="s">
        <v>913</v>
      </c>
      <c r="D294" s="1493">
        <v>126</v>
      </c>
      <c r="E294" s="1243"/>
      <c r="F294" s="1243"/>
      <c r="G294" s="1243"/>
      <c r="H294" s="1243"/>
      <c r="I294" s="1243"/>
      <c r="J294" s="1243"/>
      <c r="K294" s="1243"/>
      <c r="L294" s="1243"/>
      <c r="M294" s="1243"/>
      <c r="N294" s="1243"/>
      <c r="O294" s="1479"/>
      <c r="Q294" s="335" t="s">
        <v>912</v>
      </c>
      <c r="R294" s="335" t="s">
        <v>913</v>
      </c>
      <c r="S294" s="339">
        <v>69</v>
      </c>
      <c r="T294" s="363">
        <v>16</v>
      </c>
      <c r="U294" s="363">
        <v>17</v>
      </c>
      <c r="V294" s="363">
        <v>31</v>
      </c>
      <c r="W294" s="363">
        <v>5</v>
      </c>
      <c r="X294" s="340">
        <v>51.75</v>
      </c>
      <c r="Y294" s="372"/>
      <c r="Z294" s="372"/>
      <c r="AA294" s="372"/>
      <c r="AB294" s="372"/>
    </row>
    <row r="295" spans="1:28" ht="20.100000000000001" customHeight="1">
      <c r="A295" s="1485"/>
      <c r="B295" s="335" t="s">
        <v>914</v>
      </c>
      <c r="C295" s="335" t="s">
        <v>914</v>
      </c>
      <c r="D295" s="1493">
        <v>116</v>
      </c>
      <c r="E295" s="1243"/>
      <c r="F295" s="1243"/>
      <c r="G295" s="1243"/>
      <c r="H295" s="1243"/>
      <c r="I295" s="1243"/>
      <c r="J295" s="1243"/>
      <c r="K295" s="1243"/>
      <c r="L295" s="1243"/>
      <c r="M295" s="1243"/>
      <c r="N295" s="1243"/>
      <c r="O295" s="1479"/>
      <c r="Q295" s="335" t="s">
        <v>914</v>
      </c>
      <c r="R295" s="335" t="s">
        <v>914</v>
      </c>
      <c r="S295" s="339">
        <v>69</v>
      </c>
      <c r="T295" s="363">
        <v>16</v>
      </c>
      <c r="U295" s="363">
        <v>17</v>
      </c>
      <c r="V295" s="363">
        <v>31</v>
      </c>
      <c r="W295" s="363">
        <v>5</v>
      </c>
      <c r="X295" s="340">
        <v>51.75</v>
      </c>
      <c r="Y295" s="372"/>
      <c r="Z295" s="372"/>
      <c r="AA295" s="372"/>
      <c r="AB295" s="372"/>
    </row>
    <row r="296" spans="1:28" ht="20.100000000000001" customHeight="1">
      <c r="A296" s="1485"/>
      <c r="B296" s="335" t="s">
        <v>915</v>
      </c>
      <c r="C296" s="335" t="s">
        <v>916</v>
      </c>
      <c r="D296" s="1493">
        <v>105</v>
      </c>
      <c r="E296" s="1243"/>
      <c r="F296" s="1243"/>
      <c r="G296" s="1243"/>
      <c r="H296" s="1243"/>
      <c r="I296" s="1243"/>
      <c r="J296" s="1243"/>
      <c r="K296" s="1243"/>
      <c r="L296" s="1243"/>
      <c r="M296" s="1243"/>
      <c r="N296" s="1243"/>
      <c r="O296" s="1479"/>
      <c r="Q296" s="335" t="s">
        <v>915</v>
      </c>
      <c r="R296" s="335" t="s">
        <v>916</v>
      </c>
      <c r="S296" s="339">
        <v>64</v>
      </c>
      <c r="T296" s="363">
        <v>14</v>
      </c>
      <c r="U296" s="363">
        <v>16</v>
      </c>
      <c r="V296" s="363">
        <v>29</v>
      </c>
      <c r="W296" s="363">
        <v>5</v>
      </c>
      <c r="X296" s="340">
        <v>48</v>
      </c>
      <c r="Y296" s="372"/>
      <c r="Z296" s="372"/>
      <c r="AA296" s="372"/>
      <c r="AB296" s="372"/>
    </row>
    <row r="297" spans="1:28" ht="20.100000000000001" customHeight="1">
      <c r="A297" s="1485"/>
      <c r="B297" s="335" t="s">
        <v>559</v>
      </c>
      <c r="C297" s="335" t="s">
        <v>917</v>
      </c>
      <c r="D297" s="1493">
        <v>145</v>
      </c>
      <c r="E297" s="1243"/>
      <c r="F297" s="1243"/>
      <c r="G297" s="1243"/>
      <c r="H297" s="1243"/>
      <c r="I297" s="1243"/>
      <c r="J297" s="1243"/>
      <c r="K297" s="1243"/>
      <c r="L297" s="1243"/>
      <c r="M297" s="1243"/>
      <c r="N297" s="1243"/>
      <c r="O297" s="1479"/>
      <c r="Q297" s="335" t="s">
        <v>559</v>
      </c>
      <c r="R297" s="335" t="s">
        <v>917</v>
      </c>
      <c r="S297" s="339">
        <v>64</v>
      </c>
      <c r="T297" s="363">
        <v>14</v>
      </c>
      <c r="U297" s="363">
        <v>16</v>
      </c>
      <c r="V297" s="363">
        <v>29</v>
      </c>
      <c r="W297" s="363">
        <v>5</v>
      </c>
      <c r="X297" s="340">
        <v>48</v>
      </c>
      <c r="Y297" s="372"/>
      <c r="Z297" s="372"/>
      <c r="AA297" s="372"/>
      <c r="AB297" s="372"/>
    </row>
    <row r="298" spans="1:28" ht="20.100000000000001" customHeight="1">
      <c r="A298" s="1485"/>
      <c r="B298" s="335" t="s">
        <v>918</v>
      </c>
      <c r="C298" s="335" t="s">
        <v>919</v>
      </c>
      <c r="D298" s="1493">
        <v>122</v>
      </c>
      <c r="E298" s="1243"/>
      <c r="F298" s="1243"/>
      <c r="G298" s="1243"/>
      <c r="H298" s="1243"/>
      <c r="I298" s="1243"/>
      <c r="J298" s="1243"/>
      <c r="K298" s="1243"/>
      <c r="L298" s="1243"/>
      <c r="M298" s="1243"/>
      <c r="N298" s="1243"/>
      <c r="O298" s="1479"/>
      <c r="Q298" s="335" t="s">
        <v>918</v>
      </c>
      <c r="R298" s="335" t="s">
        <v>919</v>
      </c>
      <c r="S298" s="339">
        <v>59</v>
      </c>
      <c r="T298" s="363">
        <v>13</v>
      </c>
      <c r="U298" s="363">
        <v>15</v>
      </c>
      <c r="V298" s="363">
        <v>26</v>
      </c>
      <c r="W298" s="363">
        <v>5</v>
      </c>
      <c r="X298" s="340">
        <v>44.25</v>
      </c>
      <c r="Y298" s="372"/>
      <c r="Z298" s="372"/>
      <c r="AA298" s="372"/>
      <c r="AB298" s="372"/>
    </row>
    <row r="299" spans="1:28" ht="20.100000000000001" customHeight="1">
      <c r="A299" s="1485"/>
      <c r="B299" s="335" t="s">
        <v>920</v>
      </c>
      <c r="C299" s="335" t="s">
        <v>921</v>
      </c>
      <c r="D299" s="1493">
        <v>117</v>
      </c>
      <c r="E299" s="1243"/>
      <c r="F299" s="1243"/>
      <c r="G299" s="1243"/>
      <c r="H299" s="1243"/>
      <c r="I299" s="1243"/>
      <c r="J299" s="1243"/>
      <c r="K299" s="1479"/>
      <c r="L299" s="1493">
        <v>222</v>
      </c>
      <c r="M299" s="1243"/>
      <c r="N299" s="1479"/>
      <c r="O299" s="339">
        <v>117</v>
      </c>
      <c r="Q299" s="335" t="s">
        <v>920</v>
      </c>
      <c r="R299" s="335" t="s">
        <v>921</v>
      </c>
      <c r="S299" s="339">
        <v>64</v>
      </c>
      <c r="T299" s="363">
        <v>14</v>
      </c>
      <c r="U299" s="363">
        <v>16</v>
      </c>
      <c r="V299" s="363">
        <v>29</v>
      </c>
      <c r="W299" s="363">
        <v>5</v>
      </c>
      <c r="X299" s="340">
        <v>48</v>
      </c>
      <c r="Y299" s="372"/>
      <c r="Z299" s="372"/>
      <c r="AA299" s="372"/>
      <c r="AB299" s="372"/>
    </row>
    <row r="300" spans="1:28" ht="20.100000000000001" customHeight="1">
      <c r="A300" s="1485"/>
      <c r="B300" s="335" t="s">
        <v>922</v>
      </c>
      <c r="C300" s="335" t="s">
        <v>923</v>
      </c>
      <c r="D300" s="1493">
        <v>124</v>
      </c>
      <c r="E300" s="1243"/>
      <c r="F300" s="1243"/>
      <c r="G300" s="1243"/>
      <c r="H300" s="1243"/>
      <c r="I300" s="1243"/>
      <c r="J300" s="1243"/>
      <c r="K300" s="1243"/>
      <c r="L300" s="1479"/>
      <c r="M300" s="1493">
        <v>244</v>
      </c>
      <c r="N300" s="1479"/>
      <c r="O300" s="339">
        <v>124</v>
      </c>
      <c r="Q300" s="335" t="s">
        <v>922</v>
      </c>
      <c r="R300" s="335" t="s">
        <v>923</v>
      </c>
      <c r="S300" s="339">
        <v>64</v>
      </c>
      <c r="T300" s="363">
        <v>14</v>
      </c>
      <c r="U300" s="363">
        <v>16</v>
      </c>
      <c r="V300" s="363">
        <v>29</v>
      </c>
      <c r="W300" s="363">
        <v>5</v>
      </c>
      <c r="X300" s="340">
        <v>48</v>
      </c>
      <c r="Y300" s="372"/>
      <c r="Z300" s="372"/>
      <c r="AA300" s="372"/>
      <c r="AB300" s="372"/>
    </row>
    <row r="301" spans="1:28" ht="39.950000000000003" customHeight="1">
      <c r="A301" s="1486"/>
      <c r="B301" s="335" t="s">
        <v>924</v>
      </c>
      <c r="C301" s="335" t="s">
        <v>925</v>
      </c>
      <c r="D301" s="1493">
        <v>114</v>
      </c>
      <c r="E301" s="1243"/>
      <c r="F301" s="1479"/>
      <c r="G301" s="1493">
        <v>103</v>
      </c>
      <c r="H301" s="1243"/>
      <c r="I301" s="1479"/>
      <c r="J301" s="1493">
        <v>130</v>
      </c>
      <c r="K301" s="1243"/>
      <c r="L301" s="1243"/>
      <c r="M301" s="1243"/>
      <c r="N301" s="1479"/>
      <c r="O301" s="339">
        <v>114</v>
      </c>
      <c r="Q301" s="335" t="s">
        <v>924</v>
      </c>
      <c r="R301" s="335" t="s">
        <v>925</v>
      </c>
      <c r="S301" s="339">
        <v>64</v>
      </c>
      <c r="T301" s="363">
        <v>14</v>
      </c>
      <c r="U301" s="363">
        <v>16</v>
      </c>
      <c r="V301" s="363">
        <v>29</v>
      </c>
      <c r="W301" s="363">
        <v>5</v>
      </c>
      <c r="X301" s="340">
        <v>48</v>
      </c>
      <c r="Y301" s="372"/>
      <c r="Z301" s="372"/>
      <c r="AA301" s="372"/>
      <c r="AB301" s="372"/>
    </row>
    <row r="302" spans="1:28" ht="23.1" customHeight="1">
      <c r="A302" s="1475" t="s">
        <v>926</v>
      </c>
      <c r="B302" s="335" t="s">
        <v>927</v>
      </c>
      <c r="C302" s="335" t="s">
        <v>928</v>
      </c>
      <c r="D302" s="1493">
        <v>116</v>
      </c>
      <c r="E302" s="1243"/>
      <c r="F302" s="1243"/>
      <c r="G302" s="1243"/>
      <c r="H302" s="1243"/>
      <c r="I302" s="1243"/>
      <c r="J302" s="1243"/>
      <c r="K302" s="1479"/>
      <c r="L302" s="1493">
        <v>139</v>
      </c>
      <c r="M302" s="1243"/>
      <c r="N302" s="1479"/>
      <c r="O302" s="339">
        <v>116</v>
      </c>
      <c r="Q302" s="335" t="s">
        <v>927</v>
      </c>
      <c r="R302" s="335" t="s">
        <v>928</v>
      </c>
      <c r="S302" s="339">
        <v>74</v>
      </c>
      <c r="T302" s="363">
        <v>17</v>
      </c>
      <c r="U302" s="363">
        <v>18</v>
      </c>
      <c r="V302" s="363">
        <v>34</v>
      </c>
      <c r="W302" s="363">
        <v>5</v>
      </c>
      <c r="X302" s="340">
        <v>55.5</v>
      </c>
      <c r="Y302" s="372"/>
      <c r="Z302" s="372"/>
      <c r="AA302" s="372"/>
      <c r="AB302" s="372"/>
    </row>
    <row r="303" spans="1:28" ht="23.1" customHeight="1">
      <c r="A303" s="1485"/>
      <c r="B303" s="335" t="s">
        <v>929</v>
      </c>
      <c r="C303" s="335" t="s">
        <v>930</v>
      </c>
      <c r="D303" s="1493">
        <v>111</v>
      </c>
      <c r="E303" s="1243"/>
      <c r="F303" s="1243"/>
      <c r="G303" s="1243"/>
      <c r="H303" s="1243"/>
      <c r="I303" s="1243"/>
      <c r="J303" s="1243"/>
      <c r="K303" s="1243"/>
      <c r="L303" s="1479"/>
      <c r="M303" s="1493">
        <v>146</v>
      </c>
      <c r="N303" s="1479"/>
      <c r="O303" s="339">
        <v>111</v>
      </c>
      <c r="Q303" s="335" t="s">
        <v>929</v>
      </c>
      <c r="R303" s="335" t="s">
        <v>930</v>
      </c>
      <c r="S303" s="339">
        <v>74</v>
      </c>
      <c r="T303" s="363">
        <v>17</v>
      </c>
      <c r="U303" s="363">
        <v>18</v>
      </c>
      <c r="V303" s="363">
        <v>34</v>
      </c>
      <c r="W303" s="363">
        <v>5</v>
      </c>
      <c r="X303" s="340">
        <v>55.5</v>
      </c>
      <c r="Y303" s="372"/>
      <c r="Z303" s="372"/>
      <c r="AA303" s="372"/>
      <c r="AB303" s="372"/>
    </row>
    <row r="304" spans="1:28" ht="23.1" customHeight="1">
      <c r="A304" s="1485"/>
      <c r="B304" s="335" t="s">
        <v>931</v>
      </c>
      <c r="C304" s="335" t="s">
        <v>932</v>
      </c>
      <c r="D304" s="339">
        <v>120</v>
      </c>
      <c r="E304" s="1493">
        <v>140</v>
      </c>
      <c r="F304" s="1243"/>
      <c r="G304" s="1243"/>
      <c r="H304" s="1243"/>
      <c r="I304" s="1243"/>
      <c r="J304" s="1243"/>
      <c r="K304" s="1243"/>
      <c r="L304" s="1243"/>
      <c r="M304" s="1243"/>
      <c r="N304" s="1479"/>
      <c r="O304" s="339">
        <v>120</v>
      </c>
      <c r="Q304" s="335" t="s">
        <v>931</v>
      </c>
      <c r="R304" s="335" t="s">
        <v>932</v>
      </c>
      <c r="S304" s="339">
        <v>74</v>
      </c>
      <c r="T304" s="363">
        <v>17</v>
      </c>
      <c r="U304" s="363">
        <v>18</v>
      </c>
      <c r="V304" s="363">
        <v>34</v>
      </c>
      <c r="W304" s="363">
        <v>5</v>
      </c>
      <c r="X304" s="340">
        <v>55.5</v>
      </c>
      <c r="Y304" s="372"/>
      <c r="Z304" s="372"/>
      <c r="AA304" s="372"/>
      <c r="AB304" s="372"/>
    </row>
    <row r="305" spans="1:28" ht="23.1" customHeight="1">
      <c r="A305" s="1485"/>
      <c r="B305" s="335" t="s">
        <v>933</v>
      </c>
      <c r="C305" s="335" t="s">
        <v>934</v>
      </c>
      <c r="D305" s="1493">
        <v>113</v>
      </c>
      <c r="E305" s="1243"/>
      <c r="F305" s="1243"/>
      <c r="G305" s="1243"/>
      <c r="H305" s="1243"/>
      <c r="I305" s="1243"/>
      <c r="J305" s="1243"/>
      <c r="K305" s="1243"/>
      <c r="L305" s="1479"/>
      <c r="M305" s="1493">
        <v>206</v>
      </c>
      <c r="N305" s="1479"/>
      <c r="O305" s="339">
        <v>113</v>
      </c>
      <c r="Q305" s="335" t="s">
        <v>933</v>
      </c>
      <c r="R305" s="335" t="s">
        <v>934</v>
      </c>
      <c r="S305" s="339">
        <v>74</v>
      </c>
      <c r="T305" s="363">
        <v>17</v>
      </c>
      <c r="U305" s="363">
        <v>18</v>
      </c>
      <c r="V305" s="363">
        <v>34</v>
      </c>
      <c r="W305" s="363">
        <v>5</v>
      </c>
      <c r="X305" s="340">
        <v>55.5</v>
      </c>
      <c r="Y305" s="372"/>
      <c r="Z305" s="372"/>
      <c r="AA305" s="372"/>
      <c r="AB305" s="372"/>
    </row>
    <row r="306" spans="1:28" ht="23.1" customHeight="1">
      <c r="A306" s="1485"/>
      <c r="B306" s="335" t="s">
        <v>935</v>
      </c>
      <c r="C306" s="335" t="s">
        <v>936</v>
      </c>
      <c r="D306" s="1493">
        <v>105</v>
      </c>
      <c r="E306" s="1243"/>
      <c r="F306" s="1243"/>
      <c r="G306" s="1243"/>
      <c r="H306" s="1243"/>
      <c r="I306" s="1243"/>
      <c r="J306" s="1243"/>
      <c r="K306" s="1243"/>
      <c r="L306" s="1243"/>
      <c r="M306" s="1243"/>
      <c r="N306" s="1243"/>
      <c r="O306" s="1479"/>
      <c r="Q306" s="335" t="s">
        <v>935</v>
      </c>
      <c r="R306" s="335" t="s">
        <v>936</v>
      </c>
      <c r="S306" s="339">
        <v>69</v>
      </c>
      <c r="T306" s="363">
        <v>16</v>
      </c>
      <c r="U306" s="363">
        <v>17</v>
      </c>
      <c r="V306" s="363">
        <v>31</v>
      </c>
      <c r="W306" s="363">
        <v>5</v>
      </c>
      <c r="X306" s="340">
        <v>51.75</v>
      </c>
      <c r="Y306" s="372"/>
      <c r="Z306" s="372"/>
      <c r="AA306" s="372"/>
      <c r="AB306" s="372"/>
    </row>
    <row r="307" spans="1:28" ht="23.1" customHeight="1">
      <c r="A307" s="1485"/>
      <c r="B307" s="335" t="s">
        <v>937</v>
      </c>
      <c r="C307" s="335" t="s">
        <v>938</v>
      </c>
      <c r="D307" s="339">
        <v>232</v>
      </c>
      <c r="E307" s="1493">
        <v>176</v>
      </c>
      <c r="F307" s="1243"/>
      <c r="G307" s="1243"/>
      <c r="H307" s="1243"/>
      <c r="I307" s="1243"/>
      <c r="J307" s="1479"/>
      <c r="K307" s="1493">
        <v>232</v>
      </c>
      <c r="L307" s="1243"/>
      <c r="M307" s="1243"/>
      <c r="N307" s="1243"/>
      <c r="O307" s="1479"/>
      <c r="Q307" s="335" t="s">
        <v>937</v>
      </c>
      <c r="R307" s="335" t="s">
        <v>938</v>
      </c>
      <c r="S307" s="339">
        <v>79</v>
      </c>
      <c r="T307" s="363">
        <v>18</v>
      </c>
      <c r="U307" s="363">
        <v>20</v>
      </c>
      <c r="V307" s="363">
        <v>36</v>
      </c>
      <c r="W307" s="363">
        <v>5</v>
      </c>
      <c r="X307" s="340">
        <v>59.25</v>
      </c>
      <c r="Y307" s="372"/>
      <c r="Z307" s="372"/>
      <c r="AA307" s="372"/>
      <c r="AB307" s="372"/>
    </row>
    <row r="308" spans="1:28" ht="23.1" customHeight="1">
      <c r="A308" s="1485"/>
      <c r="B308" s="335" t="s">
        <v>939</v>
      </c>
      <c r="C308" s="335" t="s">
        <v>939</v>
      </c>
      <c r="D308" s="1493">
        <v>114</v>
      </c>
      <c r="E308" s="1243"/>
      <c r="F308" s="1243"/>
      <c r="G308" s="1243"/>
      <c r="H308" s="1243"/>
      <c r="I308" s="1243"/>
      <c r="J308" s="1243"/>
      <c r="K308" s="1243"/>
      <c r="L308" s="1243"/>
      <c r="M308" s="1243"/>
      <c r="N308" s="1243"/>
      <c r="O308" s="1479"/>
      <c r="Q308" s="335" t="s">
        <v>939</v>
      </c>
      <c r="R308" s="335" t="s">
        <v>939</v>
      </c>
      <c r="S308" s="339">
        <v>74</v>
      </c>
      <c r="T308" s="363">
        <v>17</v>
      </c>
      <c r="U308" s="363">
        <v>18</v>
      </c>
      <c r="V308" s="363">
        <v>34</v>
      </c>
      <c r="W308" s="363">
        <v>5</v>
      </c>
      <c r="X308" s="340">
        <v>55.5</v>
      </c>
      <c r="Y308" s="372"/>
      <c r="Z308" s="372"/>
      <c r="AA308" s="372"/>
      <c r="AB308" s="372"/>
    </row>
    <row r="309" spans="1:28" ht="23.1" customHeight="1">
      <c r="A309" s="1485"/>
      <c r="B309" s="335" t="s">
        <v>940</v>
      </c>
      <c r="C309" s="335" t="s">
        <v>941</v>
      </c>
      <c r="D309" s="1493">
        <v>126</v>
      </c>
      <c r="E309" s="1243"/>
      <c r="F309" s="1243"/>
      <c r="G309" s="1243"/>
      <c r="H309" s="1243"/>
      <c r="I309" s="1243"/>
      <c r="J309" s="1243"/>
      <c r="K309" s="1243"/>
      <c r="L309" s="1243"/>
      <c r="M309" s="1243"/>
      <c r="N309" s="1243"/>
      <c r="O309" s="1479"/>
      <c r="Q309" s="335" t="s">
        <v>940</v>
      </c>
      <c r="R309" s="335" t="s">
        <v>941</v>
      </c>
      <c r="S309" s="339">
        <v>69</v>
      </c>
      <c r="T309" s="363">
        <v>16</v>
      </c>
      <c r="U309" s="363">
        <v>17</v>
      </c>
      <c r="V309" s="363">
        <v>31</v>
      </c>
      <c r="W309" s="363">
        <v>5</v>
      </c>
      <c r="X309" s="340">
        <v>51.75</v>
      </c>
      <c r="Y309" s="372"/>
      <c r="Z309" s="372"/>
      <c r="AA309" s="372"/>
      <c r="AB309" s="372"/>
    </row>
    <row r="310" spans="1:28" ht="23.1" customHeight="1">
      <c r="A310" s="1486"/>
      <c r="B310" s="335" t="s">
        <v>942</v>
      </c>
      <c r="C310" s="335" t="s">
        <v>943</v>
      </c>
      <c r="D310" s="339">
        <v>182</v>
      </c>
      <c r="E310" s="1493">
        <v>152</v>
      </c>
      <c r="F310" s="1243"/>
      <c r="G310" s="1243"/>
      <c r="H310" s="1243"/>
      <c r="I310" s="1243"/>
      <c r="J310" s="1243"/>
      <c r="K310" s="1479"/>
      <c r="L310" s="1493">
        <v>182</v>
      </c>
      <c r="M310" s="1243"/>
      <c r="N310" s="1243"/>
      <c r="O310" s="1479"/>
      <c r="Q310" s="335" t="s">
        <v>942</v>
      </c>
      <c r="R310" s="335" t="s">
        <v>943</v>
      </c>
      <c r="S310" s="339">
        <v>74</v>
      </c>
      <c r="T310" s="363">
        <v>17</v>
      </c>
      <c r="U310" s="363">
        <v>18</v>
      </c>
      <c r="V310" s="363">
        <v>34</v>
      </c>
      <c r="W310" s="363">
        <v>5</v>
      </c>
      <c r="X310" s="340">
        <v>55.5</v>
      </c>
      <c r="Y310" s="372"/>
      <c r="Z310" s="372"/>
      <c r="AA310" s="372"/>
      <c r="AB310" s="372"/>
    </row>
    <row r="311" spans="1:28" ht="86.1" customHeight="1">
      <c r="A311" s="1475" t="s">
        <v>944</v>
      </c>
      <c r="B311" s="335" t="s">
        <v>872</v>
      </c>
      <c r="C311" s="335" t="s">
        <v>945</v>
      </c>
      <c r="D311" s="1493">
        <v>109</v>
      </c>
      <c r="E311" s="1243"/>
      <c r="F311" s="1243"/>
      <c r="G311" s="1243"/>
      <c r="H311" s="1243"/>
      <c r="I311" s="1243"/>
      <c r="J311" s="1243"/>
      <c r="K311" s="1243"/>
      <c r="L311" s="1243"/>
      <c r="M311" s="1243"/>
      <c r="N311" s="1243"/>
      <c r="O311" s="1479"/>
      <c r="Q311" s="335" t="s">
        <v>872</v>
      </c>
      <c r="R311" s="335" t="s">
        <v>945</v>
      </c>
      <c r="S311" s="339">
        <v>64</v>
      </c>
      <c r="T311" s="363">
        <v>14</v>
      </c>
      <c r="U311" s="363">
        <v>16</v>
      </c>
      <c r="V311" s="363">
        <v>29</v>
      </c>
      <c r="W311" s="363">
        <v>5</v>
      </c>
      <c r="X311" s="340">
        <v>48</v>
      </c>
      <c r="Y311" s="372"/>
      <c r="Z311" s="372"/>
      <c r="AA311" s="372"/>
      <c r="AB311" s="372"/>
    </row>
    <row r="312" spans="1:28" ht="86.1" customHeight="1">
      <c r="A312" s="1486"/>
      <c r="B312" s="335" t="s">
        <v>946</v>
      </c>
      <c r="C312" s="335" t="s">
        <v>947</v>
      </c>
      <c r="D312" s="1493">
        <v>99</v>
      </c>
      <c r="E312" s="1243"/>
      <c r="F312" s="1243"/>
      <c r="G312" s="1243"/>
      <c r="H312" s="1243"/>
      <c r="I312" s="1243"/>
      <c r="J312" s="1243"/>
      <c r="K312" s="1243"/>
      <c r="L312" s="1243"/>
      <c r="M312" s="1243"/>
      <c r="N312" s="1243"/>
      <c r="O312" s="1479"/>
      <c r="Q312" s="335" t="s">
        <v>946</v>
      </c>
      <c r="R312" s="335" t="s">
        <v>947</v>
      </c>
      <c r="S312" s="339">
        <v>59</v>
      </c>
      <c r="T312" s="363">
        <v>13</v>
      </c>
      <c r="U312" s="363">
        <v>15</v>
      </c>
      <c r="V312" s="363">
        <v>26</v>
      </c>
      <c r="W312" s="363">
        <v>5</v>
      </c>
      <c r="X312" s="340">
        <v>44.25</v>
      </c>
      <c r="Y312" s="372"/>
      <c r="Z312" s="372"/>
      <c r="AA312" s="372"/>
      <c r="AB312" s="372"/>
    </row>
    <row r="313" spans="1:28" ht="27.95" customHeight="1">
      <c r="A313" s="1475" t="s">
        <v>948</v>
      </c>
      <c r="B313" s="335" t="s">
        <v>949</v>
      </c>
      <c r="C313" s="335" t="s">
        <v>950</v>
      </c>
      <c r="D313" s="1493">
        <v>103</v>
      </c>
      <c r="E313" s="1243"/>
      <c r="F313" s="1243"/>
      <c r="G313" s="1243"/>
      <c r="H313" s="1243"/>
      <c r="I313" s="1243"/>
      <c r="J313" s="1243"/>
      <c r="K313" s="1243"/>
      <c r="L313" s="1243"/>
      <c r="M313" s="1243"/>
      <c r="N313" s="1243"/>
      <c r="O313" s="1479"/>
      <c r="Q313" s="335" t="s">
        <v>949</v>
      </c>
      <c r="R313" s="335" t="s">
        <v>950</v>
      </c>
      <c r="S313" s="339">
        <v>59</v>
      </c>
      <c r="T313" s="363">
        <v>13</v>
      </c>
      <c r="U313" s="363">
        <v>15</v>
      </c>
      <c r="V313" s="363">
        <v>26</v>
      </c>
      <c r="W313" s="363">
        <v>5</v>
      </c>
      <c r="X313" s="340">
        <v>44.25</v>
      </c>
      <c r="Y313" s="372"/>
      <c r="Z313" s="372"/>
      <c r="AA313" s="372"/>
      <c r="AB313" s="372"/>
    </row>
    <row r="314" spans="1:28" ht="27.95" customHeight="1">
      <c r="A314" s="1485"/>
      <c r="B314" s="335" t="s">
        <v>951</v>
      </c>
      <c r="C314" s="335" t="s">
        <v>952</v>
      </c>
      <c r="D314" s="1493">
        <v>103</v>
      </c>
      <c r="E314" s="1243"/>
      <c r="F314" s="1243"/>
      <c r="G314" s="1243"/>
      <c r="H314" s="1243"/>
      <c r="I314" s="1243"/>
      <c r="J314" s="1243"/>
      <c r="K314" s="1243"/>
      <c r="L314" s="1243"/>
      <c r="M314" s="1243"/>
      <c r="N314" s="1243"/>
      <c r="O314" s="1479"/>
      <c r="Q314" s="335" t="s">
        <v>951</v>
      </c>
      <c r="R314" s="335" t="s">
        <v>952</v>
      </c>
      <c r="S314" s="339">
        <v>64</v>
      </c>
      <c r="T314" s="363">
        <v>14</v>
      </c>
      <c r="U314" s="363">
        <v>16</v>
      </c>
      <c r="V314" s="363">
        <v>29</v>
      </c>
      <c r="W314" s="363">
        <v>5</v>
      </c>
      <c r="X314" s="340">
        <v>48</v>
      </c>
      <c r="Y314" s="372"/>
      <c r="Z314" s="372"/>
      <c r="AA314" s="372"/>
      <c r="AB314" s="372"/>
    </row>
    <row r="315" spans="1:28" ht="27.95" customHeight="1">
      <c r="A315" s="1485"/>
      <c r="B315" s="335" t="s">
        <v>953</v>
      </c>
      <c r="C315" s="335" t="s">
        <v>954</v>
      </c>
      <c r="D315" s="339">
        <v>131</v>
      </c>
      <c r="E315" s="1493">
        <v>109</v>
      </c>
      <c r="F315" s="1243"/>
      <c r="G315" s="1243"/>
      <c r="H315" s="1243"/>
      <c r="I315" s="1479"/>
      <c r="J315" s="1493">
        <v>131</v>
      </c>
      <c r="K315" s="1243"/>
      <c r="L315" s="1243"/>
      <c r="M315" s="1243"/>
      <c r="N315" s="1243"/>
      <c r="O315" s="1479"/>
      <c r="Q315" s="335" t="s">
        <v>953</v>
      </c>
      <c r="R315" s="335" t="s">
        <v>954</v>
      </c>
      <c r="S315" s="339">
        <v>64</v>
      </c>
      <c r="T315" s="363">
        <v>14</v>
      </c>
      <c r="U315" s="363">
        <v>16</v>
      </c>
      <c r="V315" s="363">
        <v>29</v>
      </c>
      <c r="W315" s="363">
        <v>5</v>
      </c>
      <c r="X315" s="340">
        <v>48</v>
      </c>
      <c r="Y315" s="372"/>
      <c r="Z315" s="372"/>
      <c r="AA315" s="372"/>
      <c r="AB315" s="372"/>
    </row>
    <row r="316" spans="1:28" ht="27.95" customHeight="1">
      <c r="A316" s="1485"/>
      <c r="B316" s="335" t="s">
        <v>955</v>
      </c>
      <c r="C316" s="335" t="s">
        <v>955</v>
      </c>
      <c r="D316" s="1493">
        <v>128</v>
      </c>
      <c r="E316" s="1243"/>
      <c r="F316" s="1243"/>
      <c r="G316" s="1243"/>
      <c r="H316" s="1243"/>
      <c r="I316" s="1243"/>
      <c r="J316" s="1243"/>
      <c r="K316" s="1479"/>
      <c r="L316" s="1493">
        <v>149</v>
      </c>
      <c r="M316" s="1479"/>
      <c r="N316" s="1493">
        <v>128</v>
      </c>
      <c r="O316" s="1479"/>
      <c r="Q316" s="335" t="s">
        <v>955</v>
      </c>
      <c r="R316" s="335" t="s">
        <v>955</v>
      </c>
      <c r="S316" s="339">
        <v>64</v>
      </c>
      <c r="T316" s="363">
        <v>14</v>
      </c>
      <c r="U316" s="363">
        <v>16</v>
      </c>
      <c r="V316" s="363">
        <v>29</v>
      </c>
      <c r="W316" s="363">
        <v>5</v>
      </c>
      <c r="X316" s="340">
        <v>48</v>
      </c>
      <c r="Y316" s="372"/>
      <c r="Z316" s="372"/>
      <c r="AA316" s="372"/>
      <c r="AB316" s="372"/>
    </row>
    <row r="317" spans="1:28" ht="27.95" customHeight="1">
      <c r="A317" s="1485"/>
      <c r="B317" s="335" t="s">
        <v>956</v>
      </c>
      <c r="C317" s="335" t="s">
        <v>957</v>
      </c>
      <c r="D317" s="339">
        <v>121</v>
      </c>
      <c r="E317" s="1493">
        <v>98</v>
      </c>
      <c r="F317" s="1243"/>
      <c r="G317" s="1243"/>
      <c r="H317" s="1243"/>
      <c r="I317" s="1243"/>
      <c r="J317" s="1243"/>
      <c r="K317" s="1479"/>
      <c r="L317" s="1493">
        <v>121</v>
      </c>
      <c r="M317" s="1243"/>
      <c r="N317" s="1243"/>
      <c r="O317" s="1479"/>
      <c r="Q317" s="335" t="s">
        <v>956</v>
      </c>
      <c r="R317" s="335" t="s">
        <v>957</v>
      </c>
      <c r="S317" s="339">
        <v>74</v>
      </c>
      <c r="T317" s="363">
        <v>17</v>
      </c>
      <c r="U317" s="363">
        <v>18</v>
      </c>
      <c r="V317" s="363">
        <v>34</v>
      </c>
      <c r="W317" s="363">
        <v>5</v>
      </c>
      <c r="X317" s="340">
        <v>55.5</v>
      </c>
      <c r="Y317" s="372"/>
      <c r="Z317" s="372"/>
      <c r="AA317" s="372"/>
      <c r="AB317" s="372"/>
    </row>
    <row r="318" spans="1:28" ht="27.95" customHeight="1">
      <c r="A318" s="1486"/>
      <c r="B318" s="335" t="s">
        <v>958</v>
      </c>
      <c r="C318" s="335" t="s">
        <v>632</v>
      </c>
      <c r="D318" s="1493">
        <v>104</v>
      </c>
      <c r="E318" s="1243"/>
      <c r="F318" s="1243"/>
      <c r="G318" s="1243"/>
      <c r="H318" s="1243"/>
      <c r="I318" s="1243"/>
      <c r="J318" s="1243"/>
      <c r="K318" s="1479"/>
      <c r="L318" s="1493">
        <v>132</v>
      </c>
      <c r="M318" s="1243"/>
      <c r="N318" s="1479"/>
      <c r="O318" s="339">
        <v>104</v>
      </c>
      <c r="Q318" s="335" t="s">
        <v>958</v>
      </c>
      <c r="R318" s="335" t="s">
        <v>632</v>
      </c>
      <c r="S318" s="339">
        <v>59</v>
      </c>
      <c r="T318" s="363">
        <v>13</v>
      </c>
      <c r="U318" s="363">
        <v>15</v>
      </c>
      <c r="V318" s="363">
        <v>26</v>
      </c>
      <c r="W318" s="363">
        <v>5</v>
      </c>
      <c r="X318" s="340">
        <v>44.25</v>
      </c>
      <c r="Y318" s="372"/>
      <c r="Z318" s="372"/>
      <c r="AA318" s="372"/>
      <c r="AB318" s="372"/>
    </row>
    <row r="319" spans="1:28" ht="80.099999999999994" customHeight="1">
      <c r="A319" s="1475" t="s">
        <v>959</v>
      </c>
      <c r="B319" s="335" t="s">
        <v>960</v>
      </c>
      <c r="C319" s="335" t="s">
        <v>961</v>
      </c>
      <c r="D319" s="1493">
        <v>162</v>
      </c>
      <c r="E319" s="1243"/>
      <c r="F319" s="1243"/>
      <c r="G319" s="1243"/>
      <c r="H319" s="1243"/>
      <c r="I319" s="1243"/>
      <c r="J319" s="1243"/>
      <c r="K319" s="1479"/>
      <c r="L319" s="1493">
        <v>282</v>
      </c>
      <c r="M319" s="1243"/>
      <c r="N319" s="1243"/>
      <c r="O319" s="1479"/>
      <c r="Q319" s="335" t="s">
        <v>960</v>
      </c>
      <c r="R319" s="335" t="s">
        <v>961</v>
      </c>
      <c r="S319" s="339">
        <v>69</v>
      </c>
      <c r="T319" s="363">
        <v>16</v>
      </c>
      <c r="U319" s="363">
        <v>17</v>
      </c>
      <c r="V319" s="363">
        <v>31</v>
      </c>
      <c r="W319" s="363">
        <v>5</v>
      </c>
      <c r="X319" s="340">
        <v>51.75</v>
      </c>
      <c r="Y319" s="372"/>
      <c r="Z319" s="372"/>
      <c r="AA319" s="372"/>
      <c r="AB319" s="372"/>
    </row>
    <row r="320" spans="1:28" ht="80.099999999999994" customHeight="1">
      <c r="A320" s="1486"/>
      <c r="B320" s="335" t="s">
        <v>962</v>
      </c>
      <c r="C320" s="335" t="s">
        <v>963</v>
      </c>
      <c r="D320" s="1493">
        <v>207</v>
      </c>
      <c r="E320" s="1243"/>
      <c r="F320" s="1243"/>
      <c r="G320" s="1243"/>
      <c r="H320" s="1243"/>
      <c r="I320" s="1243"/>
      <c r="J320" s="1243"/>
      <c r="K320" s="1479"/>
      <c r="L320" s="1493">
        <v>383</v>
      </c>
      <c r="M320" s="1243"/>
      <c r="N320" s="1243"/>
      <c r="O320" s="1479"/>
      <c r="Q320" s="335" t="s">
        <v>962</v>
      </c>
      <c r="R320" s="335" t="s">
        <v>963</v>
      </c>
      <c r="S320" s="339">
        <v>79</v>
      </c>
      <c r="T320" s="363">
        <v>18</v>
      </c>
      <c r="U320" s="363">
        <v>20</v>
      </c>
      <c r="V320" s="363">
        <v>36</v>
      </c>
      <c r="W320" s="363">
        <v>5</v>
      </c>
      <c r="X320" s="340">
        <v>59.25</v>
      </c>
      <c r="Y320" s="372"/>
      <c r="Z320" s="372"/>
      <c r="AA320" s="372"/>
      <c r="AB320" s="372"/>
    </row>
  </sheetData>
  <mergeCells count="641">
    <mergeCell ref="D318:K318"/>
    <mergeCell ref="L318:N318"/>
    <mergeCell ref="D319:K319"/>
    <mergeCell ref="L319:O319"/>
    <mergeCell ref="D320:K320"/>
    <mergeCell ref="L320:O320"/>
    <mergeCell ref="D316:K316"/>
    <mergeCell ref="L316:M316"/>
    <mergeCell ref="N316:O316"/>
    <mergeCell ref="E317:K317"/>
    <mergeCell ref="L317:O317"/>
    <mergeCell ref="D312:O312"/>
    <mergeCell ref="D313:O313"/>
    <mergeCell ref="D314:O314"/>
    <mergeCell ref="E315:I315"/>
    <mergeCell ref="J315:O315"/>
    <mergeCell ref="D308:O308"/>
    <mergeCell ref="D309:O309"/>
    <mergeCell ref="E310:K310"/>
    <mergeCell ref="L310:O310"/>
    <mergeCell ref="D311:O311"/>
    <mergeCell ref="D305:L305"/>
    <mergeCell ref="M305:N305"/>
    <mergeCell ref="D306:O306"/>
    <mergeCell ref="E307:J307"/>
    <mergeCell ref="K307:O307"/>
    <mergeCell ref="D302:K302"/>
    <mergeCell ref="L302:N302"/>
    <mergeCell ref="D303:L303"/>
    <mergeCell ref="M303:N303"/>
    <mergeCell ref="E304:N304"/>
    <mergeCell ref="D300:L300"/>
    <mergeCell ref="M300:N300"/>
    <mergeCell ref="D301:F301"/>
    <mergeCell ref="G301:I301"/>
    <mergeCell ref="J301:N301"/>
    <mergeCell ref="D295:O295"/>
    <mergeCell ref="D296:O296"/>
    <mergeCell ref="D297:O297"/>
    <mergeCell ref="D298:O298"/>
    <mergeCell ref="D299:K299"/>
    <mergeCell ref="L299:N299"/>
    <mergeCell ref="E292:K292"/>
    <mergeCell ref="L292:O292"/>
    <mergeCell ref="E293:L293"/>
    <mergeCell ref="M293:O293"/>
    <mergeCell ref="D294:O294"/>
    <mergeCell ref="E290:M290"/>
    <mergeCell ref="N290:O290"/>
    <mergeCell ref="D291:E291"/>
    <mergeCell ref="F291:H291"/>
    <mergeCell ref="I291:O291"/>
    <mergeCell ref="D286:O286"/>
    <mergeCell ref="D287:O287"/>
    <mergeCell ref="E288:K288"/>
    <mergeCell ref="L288:O288"/>
    <mergeCell ref="E289:M289"/>
    <mergeCell ref="N289:O289"/>
    <mergeCell ref="E284:H284"/>
    <mergeCell ref="I284:O284"/>
    <mergeCell ref="D285:E285"/>
    <mergeCell ref="F285:I285"/>
    <mergeCell ref="J285:O285"/>
    <mergeCell ref="D279:O279"/>
    <mergeCell ref="D280:O280"/>
    <mergeCell ref="D281:O281"/>
    <mergeCell ref="D282:O282"/>
    <mergeCell ref="D283:E283"/>
    <mergeCell ref="F283:G283"/>
    <mergeCell ref="H283:L283"/>
    <mergeCell ref="M283:N283"/>
    <mergeCell ref="D276:K276"/>
    <mergeCell ref="L276:O276"/>
    <mergeCell ref="D277:K277"/>
    <mergeCell ref="L277:O277"/>
    <mergeCell ref="D278:K278"/>
    <mergeCell ref="L278:N278"/>
    <mergeCell ref="D273:O273"/>
    <mergeCell ref="E274:H274"/>
    <mergeCell ref="I274:K274"/>
    <mergeCell ref="L274:N274"/>
    <mergeCell ref="D275:I275"/>
    <mergeCell ref="J275:K275"/>
    <mergeCell ref="L275:N275"/>
    <mergeCell ref="D271:O271"/>
    <mergeCell ref="D272:E272"/>
    <mergeCell ref="F272:H272"/>
    <mergeCell ref="I272:K272"/>
    <mergeCell ref="L272:O272"/>
    <mergeCell ref="D267:O267"/>
    <mergeCell ref="D268:O268"/>
    <mergeCell ref="D269:O269"/>
    <mergeCell ref="E270:K270"/>
    <mergeCell ref="L270:N270"/>
    <mergeCell ref="D265:E265"/>
    <mergeCell ref="F265:H265"/>
    <mergeCell ref="I265:L265"/>
    <mergeCell ref="M265:N265"/>
    <mergeCell ref="D266:O266"/>
    <mergeCell ref="E261:K261"/>
    <mergeCell ref="L261:N261"/>
    <mergeCell ref="D262:O262"/>
    <mergeCell ref="D263:O263"/>
    <mergeCell ref="D264:O264"/>
    <mergeCell ref="D257:O257"/>
    <mergeCell ref="D258:O258"/>
    <mergeCell ref="E259:I259"/>
    <mergeCell ref="J259:O259"/>
    <mergeCell ref="D260:O260"/>
    <mergeCell ref="D254:G254"/>
    <mergeCell ref="H254:L254"/>
    <mergeCell ref="M254:N254"/>
    <mergeCell ref="D255:O255"/>
    <mergeCell ref="D256:K256"/>
    <mergeCell ref="L256:M256"/>
    <mergeCell ref="N256:O256"/>
    <mergeCell ref="D251:O251"/>
    <mergeCell ref="D252:L252"/>
    <mergeCell ref="M252:N252"/>
    <mergeCell ref="E253:K253"/>
    <mergeCell ref="L253:O253"/>
    <mergeCell ref="D248:O248"/>
    <mergeCell ref="D249:K249"/>
    <mergeCell ref="L249:N249"/>
    <mergeCell ref="D250:K250"/>
    <mergeCell ref="L250:N250"/>
    <mergeCell ref="D244:O244"/>
    <mergeCell ref="D245:H245"/>
    <mergeCell ref="I245:N245"/>
    <mergeCell ref="D246:O246"/>
    <mergeCell ref="D247:O247"/>
    <mergeCell ref="D239:O239"/>
    <mergeCell ref="D240:O240"/>
    <mergeCell ref="D241:O241"/>
    <mergeCell ref="D242:O242"/>
    <mergeCell ref="D243:O243"/>
    <mergeCell ref="D235:O235"/>
    <mergeCell ref="D236:O236"/>
    <mergeCell ref="D237:O237"/>
    <mergeCell ref="D238:L238"/>
    <mergeCell ref="M238:N238"/>
    <mergeCell ref="D232:O232"/>
    <mergeCell ref="D233:J233"/>
    <mergeCell ref="K233:O233"/>
    <mergeCell ref="D234:I234"/>
    <mergeCell ref="J234:O234"/>
    <mergeCell ref="D228:H228"/>
    <mergeCell ref="I228:N228"/>
    <mergeCell ref="D229:O229"/>
    <mergeCell ref="D230:O230"/>
    <mergeCell ref="D231:O231"/>
    <mergeCell ref="D225:O225"/>
    <mergeCell ref="D226:O226"/>
    <mergeCell ref="D227:F227"/>
    <mergeCell ref="G227:I227"/>
    <mergeCell ref="J227:O227"/>
    <mergeCell ref="D221:O221"/>
    <mergeCell ref="D222:L222"/>
    <mergeCell ref="M222:N222"/>
    <mergeCell ref="D223:O223"/>
    <mergeCell ref="D224:O224"/>
    <mergeCell ref="D217:K217"/>
    <mergeCell ref="L217:N217"/>
    <mergeCell ref="D218:O218"/>
    <mergeCell ref="D219:O219"/>
    <mergeCell ref="D220:O220"/>
    <mergeCell ref="D214:O214"/>
    <mergeCell ref="D215:H215"/>
    <mergeCell ref="I215:L215"/>
    <mergeCell ref="M215:N215"/>
    <mergeCell ref="D216:F216"/>
    <mergeCell ref="G216:H216"/>
    <mergeCell ref="I216:L216"/>
    <mergeCell ref="M216:N216"/>
    <mergeCell ref="D212:L212"/>
    <mergeCell ref="M212:N212"/>
    <mergeCell ref="D213:E213"/>
    <mergeCell ref="F213:G213"/>
    <mergeCell ref="H213:O213"/>
    <mergeCell ref="D207:O207"/>
    <mergeCell ref="D208:O208"/>
    <mergeCell ref="D209:O209"/>
    <mergeCell ref="D210:O210"/>
    <mergeCell ref="D211:O211"/>
    <mergeCell ref="D204:O204"/>
    <mergeCell ref="D205:O205"/>
    <mergeCell ref="D206:F206"/>
    <mergeCell ref="G206:H206"/>
    <mergeCell ref="I206:O206"/>
    <mergeCell ref="D199:O199"/>
    <mergeCell ref="D200:O200"/>
    <mergeCell ref="D201:O201"/>
    <mergeCell ref="D202:O202"/>
    <mergeCell ref="D203:L203"/>
    <mergeCell ref="M203:N203"/>
    <mergeCell ref="D194:O194"/>
    <mergeCell ref="D195:O195"/>
    <mergeCell ref="D196:O196"/>
    <mergeCell ref="D197:O197"/>
    <mergeCell ref="D198:O198"/>
    <mergeCell ref="D192:H192"/>
    <mergeCell ref="I192:J192"/>
    <mergeCell ref="K192:O192"/>
    <mergeCell ref="E193:L193"/>
    <mergeCell ref="M193:N193"/>
    <mergeCell ref="D189:L189"/>
    <mergeCell ref="M189:N189"/>
    <mergeCell ref="E190:K190"/>
    <mergeCell ref="L190:O190"/>
    <mergeCell ref="D191:O191"/>
    <mergeCell ref="D185:L185"/>
    <mergeCell ref="M185:N185"/>
    <mergeCell ref="D186:O186"/>
    <mergeCell ref="D187:O187"/>
    <mergeCell ref="D188:H188"/>
    <mergeCell ref="I188:L188"/>
    <mergeCell ref="M188:N188"/>
    <mergeCell ref="D182:L182"/>
    <mergeCell ref="M182:N182"/>
    <mergeCell ref="D183:K183"/>
    <mergeCell ref="L183:O183"/>
    <mergeCell ref="D184:O184"/>
    <mergeCell ref="D178:O178"/>
    <mergeCell ref="D179:O179"/>
    <mergeCell ref="D180:K180"/>
    <mergeCell ref="L180:O180"/>
    <mergeCell ref="D181:O181"/>
    <mergeCell ref="D173:O173"/>
    <mergeCell ref="D174:O174"/>
    <mergeCell ref="D175:O175"/>
    <mergeCell ref="D176:O176"/>
    <mergeCell ref="D177:O177"/>
    <mergeCell ref="D170:L170"/>
    <mergeCell ref="M170:N170"/>
    <mergeCell ref="E171:K171"/>
    <mergeCell ref="L171:O171"/>
    <mergeCell ref="D172:O172"/>
    <mergeCell ref="D167:L167"/>
    <mergeCell ref="M167:N167"/>
    <mergeCell ref="D168:O168"/>
    <mergeCell ref="D169:K169"/>
    <mergeCell ref="L169:N169"/>
    <mergeCell ref="D164:L164"/>
    <mergeCell ref="M164:N164"/>
    <mergeCell ref="D165:O165"/>
    <mergeCell ref="D166:K166"/>
    <mergeCell ref="L166:N166"/>
    <mergeCell ref="D161:O161"/>
    <mergeCell ref="D162:J162"/>
    <mergeCell ref="K162:L162"/>
    <mergeCell ref="M162:O162"/>
    <mergeCell ref="D163:O163"/>
    <mergeCell ref="D157:O157"/>
    <mergeCell ref="D158:J158"/>
    <mergeCell ref="K158:N158"/>
    <mergeCell ref="D159:O159"/>
    <mergeCell ref="D160:O160"/>
    <mergeCell ref="D153:K153"/>
    <mergeCell ref="L153:N153"/>
    <mergeCell ref="D154:O154"/>
    <mergeCell ref="D155:O155"/>
    <mergeCell ref="D156:O156"/>
    <mergeCell ref="D150:K150"/>
    <mergeCell ref="L150:O150"/>
    <mergeCell ref="D151:K151"/>
    <mergeCell ref="L151:O151"/>
    <mergeCell ref="D152:O152"/>
    <mergeCell ref="D148:J148"/>
    <mergeCell ref="K148:L148"/>
    <mergeCell ref="M148:N148"/>
    <mergeCell ref="D149:L149"/>
    <mergeCell ref="M149:N149"/>
    <mergeCell ref="D145:O145"/>
    <mergeCell ref="E146:H146"/>
    <mergeCell ref="I146:L146"/>
    <mergeCell ref="M146:N146"/>
    <mergeCell ref="E147:J147"/>
    <mergeCell ref="K147:O147"/>
    <mergeCell ref="D141:O141"/>
    <mergeCell ref="D142:O142"/>
    <mergeCell ref="D143:O143"/>
    <mergeCell ref="D144:L144"/>
    <mergeCell ref="M144:N144"/>
    <mergeCell ref="D138:H138"/>
    <mergeCell ref="I138:L138"/>
    <mergeCell ref="M138:O138"/>
    <mergeCell ref="D139:O139"/>
    <mergeCell ref="D140:K140"/>
    <mergeCell ref="L140:N140"/>
    <mergeCell ref="D134:M134"/>
    <mergeCell ref="E135:L135"/>
    <mergeCell ref="M135:N135"/>
    <mergeCell ref="D136:O136"/>
    <mergeCell ref="E137:J137"/>
    <mergeCell ref="K137:O137"/>
    <mergeCell ref="D131:O131"/>
    <mergeCell ref="D132:F132"/>
    <mergeCell ref="G132:K132"/>
    <mergeCell ref="L132:O132"/>
    <mergeCell ref="E133:L133"/>
    <mergeCell ref="M133:N133"/>
    <mergeCell ref="D128:O128"/>
    <mergeCell ref="D129:G129"/>
    <mergeCell ref="H129:K129"/>
    <mergeCell ref="L129:O129"/>
    <mergeCell ref="D130:O130"/>
    <mergeCell ref="D123:O123"/>
    <mergeCell ref="D124:O124"/>
    <mergeCell ref="D125:O125"/>
    <mergeCell ref="D126:O126"/>
    <mergeCell ref="D127:O127"/>
    <mergeCell ref="D119:O119"/>
    <mergeCell ref="D120:O120"/>
    <mergeCell ref="D121:M121"/>
    <mergeCell ref="N121:O121"/>
    <mergeCell ref="D122:F122"/>
    <mergeCell ref="G122:N122"/>
    <mergeCell ref="D115:O115"/>
    <mergeCell ref="D116:O116"/>
    <mergeCell ref="D117:J117"/>
    <mergeCell ref="K117:N117"/>
    <mergeCell ref="D118:O118"/>
    <mergeCell ref="D113:O113"/>
    <mergeCell ref="D114:E114"/>
    <mergeCell ref="F114:I114"/>
    <mergeCell ref="J114:L114"/>
    <mergeCell ref="M114:N114"/>
    <mergeCell ref="D111:K111"/>
    <mergeCell ref="L111:N111"/>
    <mergeCell ref="D112:E112"/>
    <mergeCell ref="F112:I112"/>
    <mergeCell ref="J112:K112"/>
    <mergeCell ref="L112:O112"/>
    <mergeCell ref="D108:O108"/>
    <mergeCell ref="D109:H109"/>
    <mergeCell ref="I109:J109"/>
    <mergeCell ref="K109:O109"/>
    <mergeCell ref="D110:O110"/>
    <mergeCell ref="D104:O104"/>
    <mergeCell ref="D105:O105"/>
    <mergeCell ref="D106:O106"/>
    <mergeCell ref="D107:H107"/>
    <mergeCell ref="I107:M107"/>
    <mergeCell ref="N107:O107"/>
    <mergeCell ref="D102:F102"/>
    <mergeCell ref="G102:J102"/>
    <mergeCell ref="K102:O102"/>
    <mergeCell ref="D103:E103"/>
    <mergeCell ref="F103:J103"/>
    <mergeCell ref="K103:O103"/>
    <mergeCell ref="D100:G100"/>
    <mergeCell ref="H100:I100"/>
    <mergeCell ref="J100:O100"/>
    <mergeCell ref="D101:F101"/>
    <mergeCell ref="G101:I101"/>
    <mergeCell ref="J101:O101"/>
    <mergeCell ref="D98:G98"/>
    <mergeCell ref="H98:I98"/>
    <mergeCell ref="J98:O98"/>
    <mergeCell ref="D99:E99"/>
    <mergeCell ref="F99:I99"/>
    <mergeCell ref="J99:O99"/>
    <mergeCell ref="D96:G96"/>
    <mergeCell ref="H96:I96"/>
    <mergeCell ref="J96:O96"/>
    <mergeCell ref="D97:G97"/>
    <mergeCell ref="H97:J97"/>
    <mergeCell ref="K97:O97"/>
    <mergeCell ref="D94:H94"/>
    <mergeCell ref="I94:K94"/>
    <mergeCell ref="L94:M94"/>
    <mergeCell ref="N94:O94"/>
    <mergeCell ref="D95:H95"/>
    <mergeCell ref="I95:K95"/>
    <mergeCell ref="L95:M95"/>
    <mergeCell ref="N95:O95"/>
    <mergeCell ref="D92:E92"/>
    <mergeCell ref="F92:G92"/>
    <mergeCell ref="H92:J92"/>
    <mergeCell ref="K92:O92"/>
    <mergeCell ref="D93:F93"/>
    <mergeCell ref="G93:I93"/>
    <mergeCell ref="J93:O93"/>
    <mergeCell ref="D90:E90"/>
    <mergeCell ref="F90:J90"/>
    <mergeCell ref="K90:M90"/>
    <mergeCell ref="N90:O90"/>
    <mergeCell ref="D91:E91"/>
    <mergeCell ref="F91:I91"/>
    <mergeCell ref="J91:K91"/>
    <mergeCell ref="L91:O91"/>
    <mergeCell ref="E88:H88"/>
    <mergeCell ref="I88:K88"/>
    <mergeCell ref="L88:M88"/>
    <mergeCell ref="N88:O88"/>
    <mergeCell ref="D89:H89"/>
    <mergeCell ref="I89:K89"/>
    <mergeCell ref="L89:M89"/>
    <mergeCell ref="N89:O89"/>
    <mergeCell ref="D86:F86"/>
    <mergeCell ref="G86:J86"/>
    <mergeCell ref="K86:O86"/>
    <mergeCell ref="D87:E87"/>
    <mergeCell ref="F87:G87"/>
    <mergeCell ref="H87:I87"/>
    <mergeCell ref="J87:O87"/>
    <mergeCell ref="D84:G84"/>
    <mergeCell ref="H84:I84"/>
    <mergeCell ref="J84:O84"/>
    <mergeCell ref="D85:G85"/>
    <mergeCell ref="H85:I85"/>
    <mergeCell ref="J85:M85"/>
    <mergeCell ref="N85:O85"/>
    <mergeCell ref="D81:O81"/>
    <mergeCell ref="D82:E82"/>
    <mergeCell ref="F82:J82"/>
    <mergeCell ref="K82:O82"/>
    <mergeCell ref="D83:G83"/>
    <mergeCell ref="H83:I83"/>
    <mergeCell ref="J83:O83"/>
    <mergeCell ref="D76:O76"/>
    <mergeCell ref="D77:O77"/>
    <mergeCell ref="D78:O78"/>
    <mergeCell ref="D79:O79"/>
    <mergeCell ref="D80:J80"/>
    <mergeCell ref="K80:L80"/>
    <mergeCell ref="M80:N80"/>
    <mergeCell ref="D74:E74"/>
    <mergeCell ref="F74:I74"/>
    <mergeCell ref="J74:O74"/>
    <mergeCell ref="J73:K73"/>
    <mergeCell ref="D75:E75"/>
    <mergeCell ref="F75:I75"/>
    <mergeCell ref="J75:O75"/>
    <mergeCell ref="D72:E72"/>
    <mergeCell ref="F72:I72"/>
    <mergeCell ref="J72:K72"/>
    <mergeCell ref="L72:O72"/>
    <mergeCell ref="D73:E73"/>
    <mergeCell ref="F73:I73"/>
    <mergeCell ref="L73:O73"/>
    <mergeCell ref="D70:E70"/>
    <mergeCell ref="F70:I70"/>
    <mergeCell ref="J70:K70"/>
    <mergeCell ref="L70:O70"/>
    <mergeCell ref="D71:K71"/>
    <mergeCell ref="L71:O71"/>
    <mergeCell ref="D67:K67"/>
    <mergeCell ref="L67:N67"/>
    <mergeCell ref="D68:K68"/>
    <mergeCell ref="L68:O68"/>
    <mergeCell ref="D69:O69"/>
    <mergeCell ref="D65:E65"/>
    <mergeCell ref="F65:I65"/>
    <mergeCell ref="J65:K65"/>
    <mergeCell ref="L65:O65"/>
    <mergeCell ref="E66:F66"/>
    <mergeCell ref="G66:I66"/>
    <mergeCell ref="J66:O66"/>
    <mergeCell ref="D62:J62"/>
    <mergeCell ref="K62:N62"/>
    <mergeCell ref="D63:K63"/>
    <mergeCell ref="L63:N63"/>
    <mergeCell ref="E64:J64"/>
    <mergeCell ref="K64:O64"/>
    <mergeCell ref="D58:O58"/>
    <mergeCell ref="D59:O59"/>
    <mergeCell ref="D60:E60"/>
    <mergeCell ref="F60:N60"/>
    <mergeCell ref="D61:E61"/>
    <mergeCell ref="F61:I61"/>
    <mergeCell ref="J61:K61"/>
    <mergeCell ref="L61:N61"/>
    <mergeCell ref="D54:O54"/>
    <mergeCell ref="D55:O55"/>
    <mergeCell ref="D56:O56"/>
    <mergeCell ref="D57:H57"/>
    <mergeCell ref="I57:K57"/>
    <mergeCell ref="L57:N57"/>
    <mergeCell ref="D51:K51"/>
    <mergeCell ref="L51:N51"/>
    <mergeCell ref="D52:O52"/>
    <mergeCell ref="D53:F53"/>
    <mergeCell ref="G53:L53"/>
    <mergeCell ref="M53:O53"/>
    <mergeCell ref="D48:O48"/>
    <mergeCell ref="D49:L49"/>
    <mergeCell ref="M49:N49"/>
    <mergeCell ref="D50:K50"/>
    <mergeCell ref="L50:N50"/>
    <mergeCell ref="D46:F46"/>
    <mergeCell ref="G46:I46"/>
    <mergeCell ref="J46:N46"/>
    <mergeCell ref="D47:K47"/>
    <mergeCell ref="L47:N47"/>
    <mergeCell ref="D43:O43"/>
    <mergeCell ref="D44:O44"/>
    <mergeCell ref="D45:G45"/>
    <mergeCell ref="H45:K45"/>
    <mergeCell ref="L45:N45"/>
    <mergeCell ref="D40:J40"/>
    <mergeCell ref="K40:O40"/>
    <mergeCell ref="D41:O41"/>
    <mergeCell ref="D42:J42"/>
    <mergeCell ref="K42:O42"/>
    <mergeCell ref="E37:K37"/>
    <mergeCell ref="L37:O37"/>
    <mergeCell ref="D38:K38"/>
    <mergeCell ref="L38:N38"/>
    <mergeCell ref="D39:E39"/>
    <mergeCell ref="F39:H39"/>
    <mergeCell ref="I39:O39"/>
    <mergeCell ref="A313:A318"/>
    <mergeCell ref="A319:A320"/>
    <mergeCell ref="A5:A18"/>
    <mergeCell ref="D29:O29"/>
    <mergeCell ref="D30:O30"/>
    <mergeCell ref="D31:O31"/>
    <mergeCell ref="E32:G32"/>
    <mergeCell ref="H32:O32"/>
    <mergeCell ref="D33:K33"/>
    <mergeCell ref="L33:N33"/>
    <mergeCell ref="D34:O34"/>
    <mergeCell ref="E35:F35"/>
    <mergeCell ref="G35:O35"/>
    <mergeCell ref="D36:E36"/>
    <mergeCell ref="F36:L36"/>
    <mergeCell ref="M36:O36"/>
    <mergeCell ref="A284:A287"/>
    <mergeCell ref="A288:A292"/>
    <mergeCell ref="A293:A301"/>
    <mergeCell ref="A302:A310"/>
    <mergeCell ref="A311:A312"/>
    <mergeCell ref="A269:A271"/>
    <mergeCell ref="A272:A275"/>
    <mergeCell ref="A276:A278"/>
    <mergeCell ref="A279:A283"/>
    <mergeCell ref="A208:A226"/>
    <mergeCell ref="A227:A236"/>
    <mergeCell ref="A237:A246"/>
    <mergeCell ref="A248:A254"/>
    <mergeCell ref="A255:A268"/>
    <mergeCell ref="A180:A183"/>
    <mergeCell ref="A185:A186"/>
    <mergeCell ref="A187:A193"/>
    <mergeCell ref="A194:A203"/>
    <mergeCell ref="A204:A207"/>
    <mergeCell ref="A145:A157"/>
    <mergeCell ref="A158:A170"/>
    <mergeCell ref="A171:A174"/>
    <mergeCell ref="A175:A177"/>
    <mergeCell ref="A178:A179"/>
    <mergeCell ref="A124:A125"/>
    <mergeCell ref="A126:A129"/>
    <mergeCell ref="A130:A132"/>
    <mergeCell ref="A133:A135"/>
    <mergeCell ref="A136:A144"/>
    <mergeCell ref="A104:A109"/>
    <mergeCell ref="A110:A112"/>
    <mergeCell ref="A113:A116"/>
    <mergeCell ref="A117:A121"/>
    <mergeCell ref="A122:A123"/>
    <mergeCell ref="A29:A60"/>
    <mergeCell ref="A61:A75"/>
    <mergeCell ref="A76:A79"/>
    <mergeCell ref="A80:A81"/>
    <mergeCell ref="A82:A103"/>
    <mergeCell ref="D28:O28"/>
    <mergeCell ref="E23:H23"/>
    <mergeCell ref="I23:J23"/>
    <mergeCell ref="K23:O23"/>
    <mergeCell ref="E24:H24"/>
    <mergeCell ref="I24:O24"/>
    <mergeCell ref="D25:G25"/>
    <mergeCell ref="H25:I25"/>
    <mergeCell ref="J25:K25"/>
    <mergeCell ref="L25:N25"/>
    <mergeCell ref="D26:F26"/>
    <mergeCell ref="G26:H26"/>
    <mergeCell ref="I26:J26"/>
    <mergeCell ref="K26:N26"/>
    <mergeCell ref="D27:F27"/>
    <mergeCell ref="G27:I27"/>
    <mergeCell ref="D22:F22"/>
    <mergeCell ref="G22:I22"/>
    <mergeCell ref="J22:O22"/>
    <mergeCell ref="A20:A22"/>
    <mergeCell ref="A23:A27"/>
    <mergeCell ref="J27:O27"/>
    <mergeCell ref="A2:B2"/>
    <mergeCell ref="A3:B3"/>
    <mergeCell ref="D20:O20"/>
    <mergeCell ref="D21:H21"/>
    <mergeCell ref="I21:K21"/>
    <mergeCell ref="L21:M21"/>
    <mergeCell ref="N21:O21"/>
    <mergeCell ref="D7:O7"/>
    <mergeCell ref="D4:O4"/>
    <mergeCell ref="D5:O5"/>
    <mergeCell ref="E6:G6"/>
    <mergeCell ref="H6:L6"/>
    <mergeCell ref="M6:N6"/>
    <mergeCell ref="D16:O16"/>
    <mergeCell ref="D8:O8"/>
    <mergeCell ref="D9:E9"/>
    <mergeCell ref="F9:N9"/>
    <mergeCell ref="D10:K10"/>
    <mergeCell ref="Q1:X1"/>
    <mergeCell ref="C1:O1"/>
    <mergeCell ref="K2:K3"/>
    <mergeCell ref="L2:L3"/>
    <mergeCell ref="M2:M3"/>
    <mergeCell ref="N2:N3"/>
    <mergeCell ref="O2:O3"/>
    <mergeCell ref="R2:R3"/>
    <mergeCell ref="C2:C3"/>
    <mergeCell ref="E2:E3"/>
    <mergeCell ref="F2:F3"/>
    <mergeCell ref="H2:H3"/>
    <mergeCell ref="I2:I3"/>
    <mergeCell ref="J2:J3"/>
    <mergeCell ref="S2:S3"/>
    <mergeCell ref="U2:U3"/>
    <mergeCell ref="V2:V3"/>
    <mergeCell ref="T2:T3"/>
    <mergeCell ref="L10:M10"/>
    <mergeCell ref="N10:O10"/>
    <mergeCell ref="D11:O11"/>
    <mergeCell ref="D12:O12"/>
    <mergeCell ref="D13:O13"/>
    <mergeCell ref="D14:O14"/>
    <mergeCell ref="D15:O15"/>
    <mergeCell ref="E19:H19"/>
    <mergeCell ref="I19:L19"/>
    <mergeCell ref="M19:N19"/>
    <mergeCell ref="D17:H17"/>
    <mergeCell ref="I17:M17"/>
    <mergeCell ref="N17:O17"/>
    <mergeCell ref="D18:H18"/>
    <mergeCell ref="I18:J18"/>
    <mergeCell ref="K18:O1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91713-2880-4ECE-B3F5-559839F598A7}">
  <sheetPr codeName="Sheet18">
    <pageSetUpPr fitToPage="1"/>
  </sheetPr>
  <dimension ref="A1:AR259"/>
  <sheetViews>
    <sheetView workbookViewId="0"/>
  </sheetViews>
  <sheetFormatPr defaultColWidth="8.85546875" defaultRowHeight="16.5"/>
  <cols>
    <col min="1" max="1" width="34.5703125" style="10" bestFit="1" customWidth="1"/>
    <col min="2" max="2" width="12.42578125" style="10" bestFit="1" customWidth="1"/>
    <col min="3" max="3" width="17.5703125" style="10" bestFit="1" customWidth="1"/>
    <col min="4" max="4" width="26.7109375" style="10" customWidth="1"/>
    <col min="5" max="5" width="21.42578125" style="10" bestFit="1" customWidth="1"/>
    <col min="6" max="6" width="19" style="10" bestFit="1" customWidth="1"/>
    <col min="7" max="7" width="21.42578125" style="10" bestFit="1" customWidth="1"/>
    <col min="8" max="8" width="27.28515625" style="10" bestFit="1" customWidth="1"/>
    <col min="9" max="9" width="17.85546875" style="10" bestFit="1" customWidth="1"/>
    <col min="10" max="10" width="2.5703125" style="10" customWidth="1"/>
    <col min="11" max="11" width="20.7109375" style="10" customWidth="1"/>
    <col min="12" max="12" width="28.140625" style="10" bestFit="1" customWidth="1"/>
    <col min="13" max="14" width="8.85546875" style="9"/>
    <col min="15" max="44" width="8.85546875" style="345"/>
    <col min="45" max="16384" width="8.85546875" style="9"/>
  </cols>
  <sheetData>
    <row r="1" spans="1:44" customFormat="1" ht="18" thickBot="1">
      <c r="A1" s="556" t="s">
        <v>256</v>
      </c>
      <c r="B1" s="582"/>
      <c r="C1" s="575"/>
      <c r="D1" s="505"/>
      <c r="E1" s="505"/>
      <c r="F1" s="505"/>
      <c r="G1" s="505"/>
      <c r="H1" s="505"/>
      <c r="I1" s="505"/>
      <c r="J1" s="505"/>
      <c r="K1" s="505"/>
      <c r="L1" s="505"/>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c r="AL1" s="494"/>
      <c r="AM1" s="494"/>
      <c r="AN1" s="494"/>
      <c r="AO1" s="494"/>
      <c r="AP1" s="494"/>
      <c r="AQ1" s="494"/>
      <c r="AR1" s="494"/>
    </row>
    <row r="2" spans="1:44" ht="26.25" thickBot="1">
      <c r="A2" s="121" t="s">
        <v>71</v>
      </c>
      <c r="B2" s="11"/>
      <c r="C2" s="571"/>
      <c r="D2" s="495"/>
      <c r="E2" s="495"/>
      <c r="F2" s="495"/>
      <c r="G2" s="495"/>
      <c r="H2" s="495"/>
      <c r="I2" s="495"/>
      <c r="J2" s="495"/>
      <c r="K2" s="495"/>
      <c r="L2" s="495"/>
      <c r="M2" s="345"/>
      <c r="N2" s="345"/>
    </row>
    <row r="3" spans="1:44" ht="26.25" thickBot="1">
      <c r="A3" s="122" t="s">
        <v>111</v>
      </c>
      <c r="B3" s="123">
        <f>ROUND(B2*(2080/12),1)</f>
        <v>0</v>
      </c>
      <c r="C3" s="571"/>
      <c r="D3" s="495"/>
      <c r="E3" s="495"/>
      <c r="F3" s="495"/>
      <c r="G3" s="495"/>
      <c r="H3" s="495"/>
      <c r="I3" s="495"/>
      <c r="J3" s="495"/>
      <c r="K3" s="495"/>
      <c r="L3" s="495"/>
      <c r="M3" s="345"/>
      <c r="N3" s="345"/>
    </row>
    <row r="4" spans="1:44" ht="17.25" thickBot="1">
      <c r="A4" s="571"/>
      <c r="B4" s="571"/>
      <c r="C4" s="571"/>
      <c r="D4" s="495"/>
      <c r="E4" s="495"/>
      <c r="F4" s="495"/>
      <c r="G4" s="495"/>
      <c r="H4" s="495"/>
      <c r="I4" s="495"/>
      <c r="J4" s="495"/>
      <c r="K4" s="495"/>
      <c r="L4" s="495"/>
    </row>
    <row r="5" spans="1:44" ht="18" thickBot="1">
      <c r="A5" s="1496" t="s">
        <v>257</v>
      </c>
      <c r="B5" s="1497"/>
      <c r="C5" s="1498"/>
      <c r="D5" s="495"/>
      <c r="E5" s="495"/>
      <c r="F5" s="495"/>
      <c r="G5" s="495"/>
      <c r="H5" s="495"/>
      <c r="I5" s="495"/>
      <c r="J5" s="495"/>
      <c r="K5" s="495"/>
      <c r="L5" s="495"/>
      <c r="M5" s="345"/>
      <c r="N5" s="345"/>
    </row>
    <row r="6" spans="1:44" ht="26.25" thickBot="1">
      <c r="A6" s="121" t="s">
        <v>74</v>
      </c>
      <c r="B6" s="12"/>
      <c r="C6" s="126" t="s">
        <v>72</v>
      </c>
      <c r="D6" s="495"/>
      <c r="E6" s="495"/>
      <c r="F6" s="495"/>
      <c r="G6" s="495"/>
      <c r="H6" s="495"/>
      <c r="I6" s="495"/>
      <c r="J6" s="495"/>
      <c r="K6" s="495"/>
      <c r="L6" s="495"/>
      <c r="M6" s="345"/>
      <c r="N6" s="345"/>
    </row>
    <row r="7" spans="1:44" ht="26.25" thickBot="1">
      <c r="A7" s="122" t="s">
        <v>112</v>
      </c>
      <c r="B7" s="124">
        <f>ROUND(B6/(2080/12),3)</f>
        <v>0</v>
      </c>
      <c r="C7" s="125" t="s">
        <v>73</v>
      </c>
      <c r="D7" s="495"/>
      <c r="E7" s="495"/>
      <c r="F7" s="495"/>
      <c r="G7" s="495"/>
      <c r="H7" s="495"/>
      <c r="I7" s="495"/>
      <c r="J7" s="495"/>
      <c r="K7" s="495"/>
      <c r="L7" s="495"/>
      <c r="M7" s="345"/>
      <c r="N7" s="345"/>
    </row>
    <row r="8" spans="1:44" s="345" customFormat="1" ht="17.25" thickBot="1">
      <c r="A8" s="571"/>
      <c r="B8" s="571"/>
      <c r="C8" s="571"/>
      <c r="D8" s="495"/>
      <c r="E8" s="495"/>
      <c r="F8" s="495"/>
      <c r="G8" s="495"/>
      <c r="H8" s="495"/>
      <c r="I8" s="495"/>
      <c r="J8" s="495"/>
      <c r="K8" s="495"/>
      <c r="L8" s="495"/>
    </row>
    <row r="9" spans="1:44" ht="18" thickBot="1">
      <c r="A9" s="1496" t="s">
        <v>258</v>
      </c>
      <c r="B9" s="1497"/>
      <c r="C9" s="1498"/>
      <c r="D9" s="495"/>
      <c r="E9" s="495"/>
      <c r="F9" s="495"/>
      <c r="G9" s="495"/>
      <c r="H9" s="495"/>
      <c r="I9" s="495"/>
      <c r="J9" s="495"/>
      <c r="K9" s="495"/>
      <c r="L9" s="495"/>
      <c r="M9" s="345"/>
      <c r="N9" s="345"/>
    </row>
    <row r="10" spans="1:44" ht="26.25" thickBot="1">
      <c r="A10" s="121" t="s">
        <v>74</v>
      </c>
      <c r="B10" s="12"/>
      <c r="C10" s="126" t="s">
        <v>72</v>
      </c>
      <c r="D10" s="495"/>
      <c r="E10" s="495"/>
      <c r="F10" s="495"/>
      <c r="G10" s="495"/>
      <c r="H10" s="495"/>
      <c r="I10" s="495"/>
      <c r="J10" s="495"/>
      <c r="K10" s="495"/>
      <c r="L10" s="495"/>
      <c r="M10" s="345"/>
      <c r="N10" s="345"/>
    </row>
    <row r="11" spans="1:44" ht="26.25" thickBot="1">
      <c r="A11" s="122" t="s">
        <v>110</v>
      </c>
      <c r="B11" s="124">
        <f>ROUND(B10/(2080)*100,3)</f>
        <v>0</v>
      </c>
      <c r="C11" s="125" t="s">
        <v>75</v>
      </c>
      <c r="D11" s="495"/>
      <c r="E11" s="495"/>
      <c r="F11" s="495"/>
      <c r="G11" s="495"/>
      <c r="H11" s="495"/>
      <c r="I11" s="495"/>
      <c r="J11" s="495"/>
      <c r="K11" s="495"/>
      <c r="L11" s="572"/>
      <c r="M11" s="345"/>
      <c r="N11" s="345"/>
    </row>
    <row r="12" spans="1:44" s="345" customFormat="1" ht="17.25" thickBot="1">
      <c r="A12" s="571"/>
      <c r="B12" s="571"/>
      <c r="C12" s="571"/>
      <c r="D12" s="495"/>
      <c r="E12" s="495"/>
      <c r="F12" s="495"/>
      <c r="G12" s="495"/>
      <c r="H12" s="495"/>
      <c r="I12" s="495"/>
      <c r="J12" s="495"/>
      <c r="K12" s="495"/>
      <c r="L12" s="572"/>
    </row>
    <row r="13" spans="1:44" ht="18" thickBot="1">
      <c r="A13" s="1496" t="s">
        <v>258</v>
      </c>
      <c r="B13" s="1497"/>
      <c r="C13" s="1498"/>
      <c r="D13" s="495"/>
      <c r="E13" s="495"/>
      <c r="F13" s="495"/>
      <c r="G13" s="495"/>
      <c r="H13" s="495"/>
      <c r="I13" s="495"/>
      <c r="J13" s="495"/>
      <c r="K13" s="495"/>
      <c r="L13" s="495"/>
      <c r="M13" s="345"/>
      <c r="N13" s="345"/>
    </row>
    <row r="14" spans="1:44" ht="26.25" thickBot="1">
      <c r="A14" s="121" t="s">
        <v>71</v>
      </c>
      <c r="B14" s="12"/>
      <c r="C14" s="126" t="s">
        <v>113</v>
      </c>
      <c r="D14" s="495"/>
      <c r="E14" s="495"/>
      <c r="F14" s="495"/>
      <c r="G14" s="495"/>
      <c r="H14" s="495"/>
      <c r="I14" s="495"/>
      <c r="J14" s="495"/>
      <c r="K14" s="495"/>
      <c r="L14" s="571"/>
      <c r="M14" s="345"/>
      <c r="N14" s="345"/>
    </row>
    <row r="15" spans="1:44" ht="26.25" thickBot="1">
      <c r="A15" s="122" t="s">
        <v>110</v>
      </c>
      <c r="B15" s="124">
        <f>ROUND(B14/(12)*100,3)</f>
        <v>0</v>
      </c>
      <c r="C15" s="125" t="s">
        <v>75</v>
      </c>
      <c r="D15" s="495"/>
      <c r="E15" s="495"/>
      <c r="F15" s="495"/>
      <c r="G15" s="495"/>
      <c r="H15" s="495"/>
      <c r="I15" s="495"/>
      <c r="J15" s="495"/>
      <c r="K15" s="495"/>
      <c r="L15" s="571"/>
      <c r="M15" s="345"/>
      <c r="N15" s="345"/>
    </row>
    <row r="16" spans="1:44" s="345" customFormat="1">
      <c r="A16" s="571"/>
      <c r="B16" s="571"/>
      <c r="C16" s="571"/>
      <c r="D16" s="571"/>
      <c r="E16" s="571"/>
      <c r="F16" s="571"/>
      <c r="G16" s="571"/>
      <c r="H16" s="571"/>
      <c r="I16" s="571"/>
      <c r="J16" s="571"/>
      <c r="K16" s="571"/>
      <c r="L16" s="573"/>
      <c r="M16" s="574"/>
      <c r="N16" s="574"/>
      <c r="O16" s="574"/>
    </row>
    <row r="17" spans="1:12" s="494" customFormat="1" ht="33">
      <c r="A17" s="575" t="s">
        <v>10</v>
      </c>
      <c r="B17" s="575"/>
      <c r="C17" s="579"/>
      <c r="D17" s="576" t="s">
        <v>37</v>
      </c>
      <c r="E17" s="576" t="s">
        <v>38</v>
      </c>
      <c r="F17" s="576" t="s">
        <v>39</v>
      </c>
      <c r="G17" s="576" t="s">
        <v>40</v>
      </c>
      <c r="H17" s="576" t="s">
        <v>41</v>
      </c>
      <c r="I17" s="576" t="s">
        <v>42</v>
      </c>
      <c r="J17" s="575"/>
      <c r="K17" s="575"/>
      <c r="L17" s="575"/>
    </row>
    <row r="18" spans="1:12" s="494" customFormat="1">
      <c r="A18" s="575">
        <v>2080</v>
      </c>
      <c r="B18" s="575"/>
      <c r="C18" s="580" t="s">
        <v>14</v>
      </c>
      <c r="D18" s="577" t="s">
        <v>27</v>
      </c>
      <c r="E18" s="578" t="s">
        <v>29</v>
      </c>
      <c r="F18" s="577" t="s">
        <v>18</v>
      </c>
      <c r="G18" s="577" t="s">
        <v>21</v>
      </c>
      <c r="H18" s="577" t="s">
        <v>26</v>
      </c>
      <c r="I18" s="577" t="s">
        <v>23</v>
      </c>
      <c r="J18" s="575"/>
      <c r="K18" s="575"/>
      <c r="L18" s="575"/>
    </row>
    <row r="19" spans="1:12" s="494" customFormat="1">
      <c r="A19" s="575"/>
      <c r="B19" s="575"/>
      <c r="C19" s="580" t="s">
        <v>15</v>
      </c>
      <c r="D19" s="577" t="s">
        <v>25</v>
      </c>
      <c r="E19" s="578" t="s">
        <v>18</v>
      </c>
      <c r="F19" s="577" t="s">
        <v>17</v>
      </c>
      <c r="G19" s="577" t="s">
        <v>20</v>
      </c>
      <c r="H19" s="577" t="s">
        <v>23</v>
      </c>
      <c r="I19" s="577" t="s">
        <v>24</v>
      </c>
      <c r="J19" s="575"/>
      <c r="K19" s="575"/>
      <c r="L19" s="575"/>
    </row>
    <row r="20" spans="1:12" s="494" customFormat="1" ht="33">
      <c r="A20" s="575" t="s">
        <v>11</v>
      </c>
      <c r="B20" s="575"/>
      <c r="C20" s="580" t="s">
        <v>16</v>
      </c>
      <c r="D20" s="577" t="s">
        <v>33</v>
      </c>
      <c r="E20" s="578" t="s">
        <v>30</v>
      </c>
      <c r="F20" s="577" t="s">
        <v>19</v>
      </c>
      <c r="G20" s="577" t="s">
        <v>22</v>
      </c>
      <c r="H20" s="577" t="s">
        <v>27</v>
      </c>
      <c r="I20" s="577" t="s">
        <v>25</v>
      </c>
      <c r="J20" s="575"/>
      <c r="K20" s="575"/>
      <c r="L20" s="575"/>
    </row>
    <row r="21" spans="1:12" s="494" customFormat="1">
      <c r="A21" s="581">
        <f>A18/12</f>
        <v>173.33333333333334</v>
      </c>
      <c r="B21" s="575"/>
      <c r="C21" s="580" t="s">
        <v>28</v>
      </c>
      <c r="D21" s="577" t="s">
        <v>36</v>
      </c>
      <c r="E21" s="578" t="s">
        <v>35</v>
      </c>
      <c r="F21" s="577" t="s">
        <v>31</v>
      </c>
      <c r="G21" s="577" t="s">
        <v>32</v>
      </c>
      <c r="H21" s="577" t="s">
        <v>33</v>
      </c>
      <c r="I21" s="577" t="s">
        <v>34</v>
      </c>
      <c r="J21" s="575"/>
      <c r="K21" s="575"/>
      <c r="L21" s="575"/>
    </row>
    <row r="22" spans="1:12" s="494" customFormat="1">
      <c r="A22" s="575"/>
      <c r="B22" s="575"/>
      <c r="C22" s="575"/>
      <c r="D22" s="575"/>
      <c r="E22" s="575"/>
      <c r="F22" s="575"/>
      <c r="G22" s="575"/>
      <c r="H22" s="575"/>
      <c r="I22" s="575"/>
      <c r="J22" s="575"/>
      <c r="K22" s="575"/>
      <c r="L22" s="575"/>
    </row>
    <row r="23" spans="1:12" s="494" customFormat="1">
      <c r="A23" s="575" t="s">
        <v>12</v>
      </c>
      <c r="B23" s="575"/>
      <c r="C23" s="575"/>
      <c r="D23" s="575"/>
      <c r="E23" s="575"/>
      <c r="F23" s="575"/>
      <c r="G23" s="575"/>
      <c r="H23" s="575"/>
      <c r="I23" s="575"/>
      <c r="J23" s="575"/>
      <c r="K23" s="575"/>
      <c r="L23" s="575"/>
    </row>
    <row r="24" spans="1:12" s="494" customFormat="1">
      <c r="A24" s="575">
        <v>21.62</v>
      </c>
      <c r="B24" s="575"/>
      <c r="C24" s="575"/>
      <c r="D24" s="575"/>
      <c r="E24" s="575"/>
      <c r="F24" s="575"/>
      <c r="G24" s="575"/>
      <c r="H24" s="575"/>
      <c r="I24" s="575"/>
      <c r="J24" s="575"/>
      <c r="K24" s="575"/>
      <c r="L24" s="575"/>
    </row>
    <row r="25" spans="1:12" s="494" customFormat="1">
      <c r="A25" s="575"/>
      <c r="B25" s="575"/>
      <c r="C25" s="579"/>
      <c r="D25" s="576" t="s">
        <v>57</v>
      </c>
      <c r="E25" s="576" t="s">
        <v>58</v>
      </c>
      <c r="F25" s="576" t="s">
        <v>60</v>
      </c>
      <c r="G25" s="576" t="s">
        <v>59</v>
      </c>
      <c r="H25" s="576" t="s">
        <v>61</v>
      </c>
      <c r="I25" s="576" t="s">
        <v>62</v>
      </c>
      <c r="J25" s="575"/>
      <c r="K25" s="575"/>
      <c r="L25" s="575"/>
    </row>
    <row r="26" spans="1:12" s="494" customFormat="1">
      <c r="A26" s="575" t="s">
        <v>13</v>
      </c>
      <c r="B26" s="575"/>
      <c r="C26" s="580" t="s">
        <v>63</v>
      </c>
      <c r="D26" s="577">
        <f>ROUND(0.05*(2080/12),1)</f>
        <v>8.6999999999999993</v>
      </c>
      <c r="E26" s="577">
        <f>ROUND(0.1*(2080/12),1)</f>
        <v>17.3</v>
      </c>
      <c r="F26" s="577">
        <f>ROUND(1*(2080/12),1)</f>
        <v>173.3</v>
      </c>
      <c r="G26" s="577">
        <f>ROUND(1.125*(2080/12),1)</f>
        <v>195</v>
      </c>
      <c r="H26" s="577">
        <f>ROUND(3*(2080/12),1)</f>
        <v>520</v>
      </c>
      <c r="I26" s="577">
        <f>ROUND(6*(2080/12),1)</f>
        <v>1040</v>
      </c>
      <c r="J26" s="575"/>
      <c r="K26" s="575"/>
      <c r="L26" s="575"/>
    </row>
    <row r="27" spans="1:12" s="494" customFormat="1">
      <c r="A27" s="581">
        <v>4.3452400000000004</v>
      </c>
      <c r="B27" s="575"/>
      <c r="C27" s="575"/>
      <c r="D27" s="575"/>
      <c r="E27" s="575"/>
      <c r="F27" s="575"/>
      <c r="G27" s="575"/>
      <c r="H27" s="575"/>
      <c r="I27" s="575"/>
      <c r="J27" s="575"/>
      <c r="K27" s="575"/>
      <c r="L27" s="575"/>
    </row>
    <row r="28" spans="1:12" s="494" customFormat="1">
      <c r="A28" s="575"/>
      <c r="B28" s="575"/>
      <c r="C28" s="575"/>
      <c r="D28" s="575"/>
      <c r="E28" s="575"/>
      <c r="F28" s="575"/>
      <c r="G28" s="575"/>
      <c r="H28" s="575"/>
      <c r="I28" s="575"/>
      <c r="J28" s="575"/>
      <c r="K28" s="575"/>
      <c r="L28" s="575"/>
    </row>
    <row r="29" spans="1:12" s="494" customFormat="1">
      <c r="A29" s="575"/>
      <c r="B29" s="575"/>
      <c r="C29" s="575" t="s">
        <v>64</v>
      </c>
      <c r="D29" s="575"/>
      <c r="E29" s="575"/>
      <c r="F29" s="575"/>
      <c r="G29" s="575"/>
      <c r="H29" s="575"/>
      <c r="I29" s="575"/>
      <c r="J29" s="575"/>
      <c r="K29" s="575"/>
      <c r="L29" s="575"/>
    </row>
    <row r="30" spans="1:12" s="494" customFormat="1">
      <c r="A30" s="575"/>
      <c r="B30" s="575"/>
      <c r="C30" s="575" t="s">
        <v>65</v>
      </c>
      <c r="D30" s="575"/>
      <c r="E30" s="575"/>
      <c r="F30" s="575"/>
      <c r="G30" s="575"/>
      <c r="H30" s="575"/>
      <c r="I30" s="575"/>
      <c r="J30" s="575"/>
      <c r="K30" s="575"/>
      <c r="L30" s="575"/>
    </row>
    <row r="31" spans="1:12" s="494" customFormat="1">
      <c r="A31" s="575"/>
      <c r="B31" s="575"/>
      <c r="C31" s="575"/>
      <c r="D31" s="575"/>
      <c r="E31" s="575"/>
      <c r="F31" s="575"/>
      <c r="G31" s="575"/>
      <c r="H31" s="575"/>
      <c r="I31" s="575"/>
      <c r="J31" s="575"/>
      <c r="K31" s="575"/>
      <c r="L31" s="575"/>
    </row>
    <row r="32" spans="1:12" s="494" customFormat="1">
      <c r="A32" s="575"/>
      <c r="B32" s="575"/>
      <c r="C32" s="575" t="s">
        <v>67</v>
      </c>
      <c r="D32" s="575"/>
      <c r="E32" s="575"/>
      <c r="F32" s="575"/>
      <c r="G32" s="575"/>
      <c r="H32" s="575"/>
      <c r="I32" s="575"/>
      <c r="J32" s="575"/>
      <c r="K32" s="575"/>
      <c r="L32" s="575"/>
    </row>
    <row r="33" spans="1:12" s="494" customFormat="1">
      <c r="A33" s="575"/>
      <c r="B33" s="575"/>
      <c r="C33" s="575"/>
      <c r="D33" s="575"/>
      <c r="E33" s="575"/>
      <c r="F33" s="575"/>
      <c r="G33" s="575"/>
      <c r="H33" s="575"/>
      <c r="I33" s="575"/>
      <c r="J33" s="575"/>
      <c r="K33" s="575"/>
      <c r="L33" s="575"/>
    </row>
    <row r="34" spans="1:12" s="494" customFormat="1">
      <c r="A34" s="575"/>
      <c r="B34" s="575"/>
      <c r="C34" s="575" t="s">
        <v>68</v>
      </c>
      <c r="D34" s="575"/>
      <c r="E34" s="575"/>
      <c r="F34" s="575"/>
      <c r="G34" s="575"/>
      <c r="H34" s="575"/>
      <c r="I34" s="575"/>
      <c r="J34" s="575"/>
      <c r="K34" s="575"/>
      <c r="L34" s="575"/>
    </row>
    <row r="35" spans="1:12" s="494" customFormat="1">
      <c r="A35" s="575"/>
      <c r="B35" s="575"/>
      <c r="C35" s="575" t="s">
        <v>69</v>
      </c>
      <c r="D35" s="575"/>
      <c r="E35" s="575"/>
      <c r="F35" s="575"/>
      <c r="G35" s="575"/>
      <c r="H35" s="575"/>
      <c r="I35" s="575"/>
      <c r="J35" s="575"/>
      <c r="K35" s="575"/>
      <c r="L35" s="575"/>
    </row>
    <row r="36" spans="1:12" s="494" customFormat="1">
      <c r="A36" s="575"/>
      <c r="B36" s="575"/>
      <c r="C36" s="575"/>
      <c r="D36" s="575"/>
      <c r="E36" s="575"/>
      <c r="F36" s="575"/>
      <c r="G36" s="575"/>
      <c r="H36" s="575"/>
      <c r="I36" s="575"/>
      <c r="J36" s="575"/>
      <c r="K36" s="575"/>
      <c r="L36" s="575"/>
    </row>
    <row r="37" spans="1:12" s="494" customFormat="1">
      <c r="A37" s="575"/>
      <c r="B37" s="575"/>
      <c r="C37" s="575" t="s">
        <v>66</v>
      </c>
      <c r="D37" s="575"/>
      <c r="E37" s="575"/>
      <c r="F37" s="575"/>
      <c r="G37" s="575"/>
      <c r="H37" s="575"/>
      <c r="I37" s="575"/>
      <c r="J37" s="575"/>
      <c r="K37" s="575"/>
      <c r="L37" s="575"/>
    </row>
    <row r="38" spans="1:12" s="345" customFormat="1">
      <c r="A38" s="571"/>
      <c r="B38" s="571"/>
      <c r="C38" s="571"/>
      <c r="D38" s="571"/>
      <c r="E38" s="571"/>
      <c r="F38" s="571"/>
      <c r="G38" s="571"/>
      <c r="H38" s="571"/>
      <c r="I38" s="571"/>
      <c r="J38" s="571"/>
      <c r="K38" s="571"/>
      <c r="L38" s="571"/>
    </row>
    <row r="39" spans="1:12" s="345" customFormat="1">
      <c r="A39" s="571"/>
      <c r="B39" s="571"/>
      <c r="C39" s="571"/>
      <c r="D39" s="571"/>
      <c r="E39" s="571"/>
      <c r="F39" s="571"/>
      <c r="G39" s="571"/>
      <c r="H39" s="571"/>
      <c r="I39" s="571"/>
      <c r="J39" s="571"/>
      <c r="K39" s="571"/>
      <c r="L39" s="571"/>
    </row>
    <row r="40" spans="1:12" s="345" customFormat="1">
      <c r="A40" s="571"/>
      <c r="B40" s="571"/>
      <c r="C40" s="571"/>
      <c r="D40" s="571"/>
      <c r="E40" s="571"/>
      <c r="F40" s="571"/>
      <c r="G40" s="571"/>
      <c r="H40" s="571"/>
      <c r="I40" s="571"/>
      <c r="J40" s="571"/>
      <c r="K40" s="571"/>
      <c r="L40" s="571"/>
    </row>
    <row r="41" spans="1:12" s="345" customFormat="1">
      <c r="A41" s="571"/>
      <c r="B41" s="571"/>
      <c r="C41" s="571"/>
      <c r="D41" s="571"/>
      <c r="E41" s="571"/>
      <c r="F41" s="571"/>
      <c r="G41" s="571"/>
      <c r="H41" s="571"/>
      <c r="I41" s="571"/>
      <c r="J41" s="571"/>
      <c r="K41" s="571"/>
      <c r="L41" s="571"/>
    </row>
    <row r="42" spans="1:12" s="345" customFormat="1">
      <c r="A42" s="571"/>
      <c r="B42" s="571"/>
      <c r="C42" s="571"/>
      <c r="D42" s="571"/>
      <c r="E42" s="571"/>
      <c r="F42" s="571"/>
      <c r="G42" s="571"/>
      <c r="H42" s="571"/>
      <c r="I42" s="571"/>
      <c r="J42" s="571"/>
      <c r="K42" s="571"/>
      <c r="L42" s="571"/>
    </row>
    <row r="43" spans="1:12" s="345" customFormat="1">
      <c r="A43" s="571"/>
      <c r="B43" s="571"/>
      <c r="C43" s="571"/>
      <c r="D43" s="571"/>
      <c r="E43" s="571"/>
      <c r="F43" s="571"/>
      <c r="G43" s="571"/>
      <c r="H43" s="571"/>
      <c r="I43" s="571"/>
      <c r="J43" s="571"/>
      <c r="K43" s="571"/>
      <c r="L43" s="571"/>
    </row>
    <row r="44" spans="1:12" s="345" customFormat="1">
      <c r="A44" s="571"/>
      <c r="B44" s="571"/>
      <c r="C44" s="571"/>
      <c r="D44" s="571"/>
      <c r="E44" s="571"/>
      <c r="F44" s="571"/>
      <c r="G44" s="571"/>
      <c r="H44" s="571"/>
      <c r="I44" s="571"/>
      <c r="J44" s="571"/>
      <c r="K44" s="571"/>
      <c r="L44" s="571"/>
    </row>
    <row r="45" spans="1:12" s="345" customFormat="1">
      <c r="A45" s="571"/>
      <c r="B45" s="571"/>
      <c r="C45" s="571"/>
      <c r="D45" s="571"/>
      <c r="E45" s="571"/>
      <c r="F45" s="571"/>
      <c r="G45" s="571"/>
      <c r="H45" s="571"/>
      <c r="I45" s="571"/>
      <c r="J45" s="571"/>
      <c r="K45" s="571"/>
      <c r="L45" s="571"/>
    </row>
    <row r="46" spans="1:12" s="345" customFormat="1">
      <c r="A46" s="571"/>
      <c r="B46" s="571"/>
      <c r="C46" s="571"/>
      <c r="D46" s="571"/>
      <c r="E46" s="571"/>
      <c r="F46" s="571"/>
      <c r="G46" s="571"/>
      <c r="H46" s="571"/>
      <c r="I46" s="571"/>
      <c r="J46" s="571"/>
      <c r="K46" s="571"/>
      <c r="L46" s="571"/>
    </row>
    <row r="47" spans="1:12" s="345" customFormat="1">
      <c r="A47" s="571"/>
      <c r="B47" s="571"/>
      <c r="C47" s="571"/>
      <c r="D47" s="571"/>
      <c r="E47" s="571"/>
      <c r="F47" s="571"/>
      <c r="G47" s="571"/>
      <c r="H47" s="571"/>
      <c r="I47" s="571"/>
      <c r="J47" s="571"/>
      <c r="K47" s="571"/>
      <c r="L47" s="571"/>
    </row>
    <row r="48" spans="1:12" s="345" customFormat="1">
      <c r="A48" s="571"/>
      <c r="B48" s="571"/>
      <c r="C48" s="571"/>
      <c r="D48" s="571"/>
      <c r="E48" s="571"/>
      <c r="F48" s="571"/>
      <c r="G48" s="571"/>
      <c r="H48" s="571"/>
      <c r="I48" s="571"/>
      <c r="J48" s="571"/>
      <c r="K48" s="571"/>
      <c r="L48" s="571"/>
    </row>
    <row r="49" spans="1:12" s="345" customFormat="1">
      <c r="A49" s="571"/>
      <c r="B49" s="571"/>
      <c r="C49" s="571"/>
      <c r="D49" s="571"/>
      <c r="E49" s="571"/>
      <c r="F49" s="571"/>
      <c r="G49" s="571"/>
      <c r="H49" s="571"/>
      <c r="I49" s="571"/>
      <c r="J49" s="571"/>
      <c r="K49" s="571"/>
      <c r="L49" s="571"/>
    </row>
    <row r="50" spans="1:12" s="345" customFormat="1">
      <c r="A50" s="571"/>
      <c r="B50" s="571"/>
      <c r="C50" s="571"/>
      <c r="D50" s="571"/>
      <c r="E50" s="571"/>
      <c r="F50" s="571"/>
      <c r="G50" s="571"/>
      <c r="H50" s="571"/>
      <c r="I50" s="571"/>
      <c r="J50" s="571"/>
      <c r="K50" s="571"/>
      <c r="L50" s="571"/>
    </row>
    <row r="51" spans="1:12" s="345" customFormat="1">
      <c r="A51" s="571"/>
      <c r="B51" s="571"/>
      <c r="C51" s="571"/>
      <c r="D51" s="571"/>
      <c r="E51" s="571"/>
      <c r="F51" s="571"/>
      <c r="G51" s="571"/>
      <c r="H51" s="571"/>
      <c r="I51" s="571"/>
      <c r="J51" s="571"/>
      <c r="K51" s="571"/>
      <c r="L51" s="571"/>
    </row>
    <row r="52" spans="1:12" s="345" customFormat="1">
      <c r="A52" s="571"/>
      <c r="B52" s="571"/>
      <c r="C52" s="571"/>
      <c r="D52" s="571"/>
      <c r="E52" s="571"/>
      <c r="F52" s="571"/>
      <c r="G52" s="571"/>
      <c r="H52" s="571"/>
      <c r="I52" s="571"/>
      <c r="J52" s="571"/>
      <c r="K52" s="571"/>
      <c r="L52" s="571"/>
    </row>
    <row r="53" spans="1:12" s="345" customFormat="1">
      <c r="A53" s="571"/>
      <c r="B53" s="571"/>
      <c r="C53" s="571"/>
      <c r="D53" s="571"/>
      <c r="E53" s="571"/>
      <c r="F53" s="571"/>
      <c r="G53" s="571"/>
      <c r="H53" s="571"/>
      <c r="I53" s="571"/>
      <c r="J53" s="571"/>
      <c r="K53" s="571"/>
      <c r="L53" s="571"/>
    </row>
    <row r="54" spans="1:12" s="345" customFormat="1">
      <c r="A54" s="571"/>
      <c r="B54" s="571"/>
      <c r="C54" s="571"/>
      <c r="D54" s="571"/>
      <c r="E54" s="571"/>
      <c r="F54" s="571"/>
      <c r="G54" s="571"/>
      <c r="H54" s="571"/>
      <c r="I54" s="571"/>
      <c r="J54" s="571"/>
      <c r="K54" s="571"/>
      <c r="L54" s="571"/>
    </row>
    <row r="55" spans="1:12" s="345" customFormat="1">
      <c r="A55" s="571"/>
      <c r="B55" s="571"/>
      <c r="C55" s="571"/>
      <c r="D55" s="571"/>
      <c r="E55" s="571"/>
      <c r="F55" s="571"/>
      <c r="G55" s="571"/>
      <c r="H55" s="571"/>
      <c r="I55" s="571"/>
      <c r="J55" s="571"/>
      <c r="K55" s="571"/>
      <c r="L55" s="571"/>
    </row>
    <row r="56" spans="1:12" s="345" customFormat="1">
      <c r="A56" s="571"/>
      <c r="B56" s="571"/>
      <c r="C56" s="571"/>
      <c r="D56" s="571"/>
      <c r="E56" s="571"/>
      <c r="F56" s="571"/>
      <c r="G56" s="571"/>
      <c r="H56" s="571"/>
      <c r="I56" s="571"/>
      <c r="J56" s="571"/>
      <c r="K56" s="571"/>
      <c r="L56" s="571"/>
    </row>
    <row r="57" spans="1:12" s="345" customFormat="1">
      <c r="A57" s="571"/>
      <c r="B57" s="571"/>
      <c r="C57" s="571"/>
      <c r="D57" s="571"/>
      <c r="E57" s="571"/>
      <c r="F57" s="571"/>
      <c r="G57" s="571"/>
      <c r="H57" s="571"/>
      <c r="I57" s="571"/>
      <c r="J57" s="571"/>
      <c r="K57" s="571"/>
      <c r="L57" s="571"/>
    </row>
    <row r="58" spans="1:12" s="345" customFormat="1">
      <c r="A58" s="571"/>
      <c r="B58" s="571"/>
      <c r="C58" s="571"/>
      <c r="D58" s="571"/>
      <c r="E58" s="571"/>
      <c r="F58" s="571"/>
      <c r="G58" s="571"/>
      <c r="H58" s="571"/>
      <c r="I58" s="571"/>
      <c r="J58" s="571"/>
      <c r="K58" s="571"/>
      <c r="L58" s="571"/>
    </row>
    <row r="59" spans="1:12" s="345" customFormat="1">
      <c r="A59" s="571"/>
      <c r="B59" s="571"/>
      <c r="C59" s="571"/>
      <c r="D59" s="571"/>
      <c r="E59" s="571"/>
      <c r="F59" s="571"/>
      <c r="G59" s="571"/>
      <c r="H59" s="571"/>
      <c r="I59" s="571"/>
      <c r="J59" s="571"/>
      <c r="K59" s="571"/>
      <c r="L59" s="571"/>
    </row>
    <row r="60" spans="1:12" s="345" customFormat="1">
      <c r="A60" s="571"/>
      <c r="B60" s="571"/>
      <c r="C60" s="571"/>
      <c r="D60" s="571"/>
      <c r="E60" s="571"/>
      <c r="F60" s="571"/>
      <c r="G60" s="571"/>
      <c r="H60" s="571"/>
      <c r="I60" s="571"/>
      <c r="J60" s="571"/>
      <c r="K60" s="571"/>
      <c r="L60" s="571"/>
    </row>
    <row r="61" spans="1:12" s="345" customFormat="1">
      <c r="A61" s="571"/>
      <c r="B61" s="571"/>
      <c r="C61" s="571"/>
      <c r="D61" s="571"/>
      <c r="E61" s="571"/>
      <c r="F61" s="571"/>
      <c r="G61" s="571"/>
      <c r="H61" s="571"/>
      <c r="I61" s="571"/>
      <c r="J61" s="571"/>
      <c r="K61" s="571"/>
      <c r="L61" s="571"/>
    </row>
    <row r="62" spans="1:12" s="345" customFormat="1">
      <c r="A62" s="571"/>
      <c r="B62" s="571"/>
      <c r="C62" s="571"/>
      <c r="D62" s="571"/>
      <c r="E62" s="571"/>
      <c r="F62" s="571"/>
      <c r="G62" s="571"/>
      <c r="H62" s="571"/>
      <c r="I62" s="571"/>
      <c r="J62" s="571"/>
      <c r="K62" s="571"/>
      <c r="L62" s="571"/>
    </row>
    <row r="63" spans="1:12" s="345" customFormat="1">
      <c r="A63" s="571"/>
      <c r="B63" s="571"/>
      <c r="C63" s="571"/>
      <c r="D63" s="571"/>
      <c r="E63" s="571"/>
      <c r="F63" s="571"/>
      <c r="G63" s="571"/>
      <c r="H63" s="571"/>
      <c r="I63" s="571"/>
      <c r="J63" s="571"/>
      <c r="K63" s="571"/>
      <c r="L63" s="571"/>
    </row>
    <row r="64" spans="1:12" s="345" customFormat="1">
      <c r="A64" s="571"/>
      <c r="B64" s="571"/>
      <c r="C64" s="571"/>
      <c r="D64" s="571"/>
      <c r="E64" s="571"/>
      <c r="F64" s="571"/>
      <c r="G64" s="571"/>
      <c r="H64" s="571"/>
      <c r="I64" s="571"/>
      <c r="J64" s="571"/>
      <c r="K64" s="571"/>
      <c r="L64" s="571"/>
    </row>
    <row r="65" spans="1:12" s="345" customFormat="1">
      <c r="A65" s="571"/>
      <c r="B65" s="571"/>
      <c r="C65" s="571"/>
      <c r="D65" s="571"/>
      <c r="E65" s="571"/>
      <c r="F65" s="571"/>
      <c r="G65" s="571"/>
      <c r="H65" s="571"/>
      <c r="I65" s="571"/>
      <c r="J65" s="571"/>
      <c r="K65" s="571"/>
      <c r="L65" s="571"/>
    </row>
    <row r="66" spans="1:12" s="345" customFormat="1">
      <c r="A66" s="571"/>
      <c r="B66" s="571"/>
      <c r="C66" s="571"/>
      <c r="D66" s="571"/>
      <c r="E66" s="571"/>
      <c r="F66" s="571"/>
      <c r="G66" s="571"/>
      <c r="H66" s="571"/>
      <c r="I66" s="571"/>
      <c r="J66" s="571"/>
      <c r="K66" s="571"/>
      <c r="L66" s="571"/>
    </row>
    <row r="67" spans="1:12" s="345" customFormat="1">
      <c r="A67" s="571"/>
      <c r="B67" s="571"/>
      <c r="C67" s="571"/>
      <c r="D67" s="571"/>
      <c r="E67" s="571"/>
      <c r="F67" s="571"/>
      <c r="G67" s="571"/>
      <c r="H67" s="571"/>
      <c r="I67" s="571"/>
      <c r="J67" s="571"/>
      <c r="K67" s="571"/>
      <c r="L67" s="571"/>
    </row>
    <row r="68" spans="1:12" s="345" customFormat="1">
      <c r="A68" s="571"/>
      <c r="B68" s="571"/>
      <c r="C68" s="571"/>
      <c r="D68" s="571"/>
      <c r="E68" s="571"/>
      <c r="F68" s="571"/>
      <c r="G68" s="571"/>
      <c r="H68" s="571"/>
      <c r="I68" s="571"/>
      <c r="J68" s="571"/>
      <c r="K68" s="571"/>
      <c r="L68" s="571"/>
    </row>
    <row r="69" spans="1:12" s="345" customFormat="1">
      <c r="A69" s="571"/>
      <c r="B69" s="571"/>
      <c r="C69" s="571"/>
      <c r="D69" s="571"/>
      <c r="E69" s="571"/>
      <c r="F69" s="571"/>
      <c r="G69" s="571"/>
      <c r="H69" s="571"/>
      <c r="I69" s="571"/>
      <c r="J69" s="571"/>
      <c r="K69" s="571"/>
      <c r="L69" s="571"/>
    </row>
    <row r="70" spans="1:12" s="345" customFormat="1">
      <c r="A70" s="571"/>
      <c r="B70" s="571"/>
      <c r="C70" s="571"/>
      <c r="D70" s="571"/>
      <c r="E70" s="571"/>
      <c r="F70" s="571"/>
      <c r="G70" s="571"/>
      <c r="H70" s="571"/>
      <c r="I70" s="571"/>
      <c r="J70" s="571"/>
      <c r="K70" s="571"/>
      <c r="L70" s="571"/>
    </row>
    <row r="71" spans="1:12" s="345" customFormat="1">
      <c r="A71" s="571"/>
      <c r="B71" s="571"/>
      <c r="C71" s="571"/>
      <c r="D71" s="571"/>
      <c r="E71" s="571"/>
      <c r="F71" s="571"/>
      <c r="G71" s="571"/>
      <c r="H71" s="571"/>
      <c r="I71" s="571"/>
      <c r="J71" s="571"/>
      <c r="K71" s="571"/>
      <c r="L71" s="571"/>
    </row>
    <row r="72" spans="1:12" s="345" customFormat="1">
      <c r="A72" s="571"/>
      <c r="B72" s="571"/>
      <c r="C72" s="571"/>
      <c r="D72" s="571"/>
      <c r="E72" s="571"/>
      <c r="F72" s="571"/>
      <c r="G72" s="571"/>
      <c r="H72" s="571"/>
      <c r="I72" s="571"/>
      <c r="J72" s="571"/>
      <c r="K72" s="571"/>
      <c r="L72" s="571"/>
    </row>
    <row r="73" spans="1:12" s="345" customFormat="1">
      <c r="A73" s="571"/>
      <c r="B73" s="571"/>
      <c r="C73" s="571"/>
      <c r="D73" s="571"/>
      <c r="E73" s="571"/>
      <c r="F73" s="571"/>
      <c r="G73" s="571"/>
      <c r="H73" s="571"/>
      <c r="I73" s="571"/>
      <c r="J73" s="571"/>
      <c r="K73" s="571"/>
      <c r="L73" s="571"/>
    </row>
    <row r="74" spans="1:12" s="345" customFormat="1">
      <c r="A74" s="571"/>
      <c r="B74" s="571"/>
      <c r="C74" s="571"/>
      <c r="D74" s="571"/>
      <c r="E74" s="571"/>
      <c r="F74" s="571"/>
      <c r="G74" s="571"/>
      <c r="H74" s="571"/>
      <c r="I74" s="571"/>
      <c r="J74" s="571"/>
      <c r="K74" s="571"/>
      <c r="L74" s="571"/>
    </row>
    <row r="75" spans="1:12" s="345" customFormat="1">
      <c r="A75" s="571"/>
      <c r="B75" s="571"/>
      <c r="C75" s="571"/>
      <c r="D75" s="571"/>
      <c r="E75" s="571"/>
      <c r="F75" s="571"/>
      <c r="G75" s="571"/>
      <c r="H75" s="571"/>
      <c r="I75" s="571"/>
      <c r="J75" s="571"/>
      <c r="K75" s="571"/>
      <c r="L75" s="571"/>
    </row>
    <row r="76" spans="1:12" s="345" customFormat="1">
      <c r="A76" s="571"/>
      <c r="B76" s="571"/>
      <c r="C76" s="571"/>
      <c r="D76" s="571"/>
      <c r="E76" s="571"/>
      <c r="F76" s="571"/>
      <c r="G76" s="571"/>
      <c r="H76" s="571"/>
      <c r="I76" s="571"/>
      <c r="J76" s="571"/>
      <c r="K76" s="571"/>
      <c r="L76" s="571"/>
    </row>
    <row r="77" spans="1:12" s="345" customFormat="1">
      <c r="A77" s="571"/>
      <c r="B77" s="571"/>
      <c r="C77" s="571"/>
      <c r="D77" s="571"/>
      <c r="E77" s="571"/>
      <c r="F77" s="571"/>
      <c r="G77" s="571"/>
      <c r="H77" s="571"/>
      <c r="I77" s="571"/>
      <c r="J77" s="571"/>
      <c r="K77" s="571"/>
      <c r="L77" s="571"/>
    </row>
    <row r="78" spans="1:12" s="345" customFormat="1">
      <c r="A78" s="571"/>
      <c r="B78" s="571"/>
      <c r="C78" s="571"/>
      <c r="D78" s="571"/>
      <c r="E78" s="571"/>
      <c r="F78" s="571"/>
      <c r="G78" s="571"/>
      <c r="H78" s="571"/>
      <c r="I78" s="571"/>
      <c r="J78" s="571"/>
      <c r="K78" s="571"/>
      <c r="L78" s="571"/>
    </row>
    <row r="79" spans="1:12" s="345" customFormat="1">
      <c r="A79" s="571"/>
      <c r="B79" s="571"/>
      <c r="C79" s="571"/>
      <c r="D79" s="571"/>
      <c r="E79" s="571"/>
      <c r="F79" s="571"/>
      <c r="G79" s="571"/>
      <c r="H79" s="571"/>
      <c r="I79" s="571"/>
      <c r="J79" s="571"/>
      <c r="K79" s="571"/>
      <c r="L79" s="571"/>
    </row>
    <row r="80" spans="1:12" s="345" customFormat="1">
      <c r="A80" s="571"/>
      <c r="B80" s="571"/>
      <c r="C80" s="571"/>
      <c r="D80" s="571"/>
      <c r="E80" s="571"/>
      <c r="F80" s="571"/>
      <c r="G80" s="571"/>
      <c r="H80" s="571"/>
      <c r="I80" s="571"/>
      <c r="J80" s="571"/>
      <c r="K80" s="571"/>
      <c r="L80" s="571"/>
    </row>
    <row r="81" spans="1:12" s="345" customFormat="1">
      <c r="A81" s="571"/>
      <c r="B81" s="571"/>
      <c r="C81" s="571"/>
      <c r="D81" s="571"/>
      <c r="E81" s="571"/>
      <c r="F81" s="571"/>
      <c r="G81" s="571"/>
      <c r="H81" s="571"/>
      <c r="I81" s="571"/>
      <c r="J81" s="571"/>
      <c r="K81" s="571"/>
      <c r="L81" s="571"/>
    </row>
    <row r="82" spans="1:12" s="345" customFormat="1">
      <c r="A82" s="571"/>
      <c r="B82" s="571"/>
      <c r="C82" s="571"/>
      <c r="D82" s="571"/>
      <c r="E82" s="571"/>
      <c r="F82" s="571"/>
      <c r="G82" s="571"/>
      <c r="H82" s="571"/>
      <c r="I82" s="571"/>
      <c r="J82" s="571"/>
      <c r="K82" s="571"/>
      <c r="L82" s="571"/>
    </row>
    <row r="83" spans="1:12" s="345" customFormat="1">
      <c r="A83" s="571"/>
      <c r="B83" s="571"/>
      <c r="C83" s="571"/>
      <c r="D83" s="571"/>
      <c r="E83" s="571"/>
      <c r="F83" s="571"/>
      <c r="G83" s="571"/>
      <c r="H83" s="571"/>
      <c r="I83" s="571"/>
      <c r="J83" s="571"/>
      <c r="K83" s="571"/>
      <c r="L83" s="571"/>
    </row>
    <row r="84" spans="1:12" s="345" customFormat="1">
      <c r="A84" s="571"/>
      <c r="B84" s="571"/>
      <c r="C84" s="571"/>
      <c r="D84" s="571"/>
      <c r="E84" s="571"/>
      <c r="F84" s="571"/>
      <c r="G84" s="571"/>
      <c r="H84" s="571"/>
      <c r="I84" s="571"/>
      <c r="J84" s="571"/>
      <c r="K84" s="571"/>
      <c r="L84" s="571"/>
    </row>
    <row r="85" spans="1:12" s="345" customFormat="1">
      <c r="A85" s="571"/>
      <c r="B85" s="571"/>
      <c r="C85" s="571"/>
      <c r="D85" s="571"/>
      <c r="E85" s="571"/>
      <c r="F85" s="571"/>
      <c r="G85" s="571"/>
      <c r="H85" s="571"/>
      <c r="I85" s="571"/>
      <c r="J85" s="571"/>
      <c r="K85" s="571"/>
      <c r="L85" s="571"/>
    </row>
    <row r="86" spans="1:12" s="345" customFormat="1">
      <c r="A86" s="571"/>
      <c r="B86" s="571"/>
      <c r="C86" s="571"/>
      <c r="D86" s="571"/>
      <c r="E86" s="571"/>
      <c r="F86" s="571"/>
      <c r="G86" s="571"/>
      <c r="H86" s="571"/>
      <c r="I86" s="571"/>
      <c r="J86" s="571"/>
      <c r="K86" s="571"/>
      <c r="L86" s="571"/>
    </row>
    <row r="87" spans="1:12" s="345" customFormat="1">
      <c r="A87" s="571"/>
      <c r="B87" s="571"/>
      <c r="C87" s="571"/>
      <c r="D87" s="571"/>
      <c r="E87" s="571"/>
      <c r="F87" s="571"/>
      <c r="G87" s="571"/>
      <c r="H87" s="571"/>
      <c r="I87" s="571"/>
      <c r="J87" s="571"/>
      <c r="K87" s="571"/>
      <c r="L87" s="571"/>
    </row>
    <row r="88" spans="1:12" s="345" customFormat="1">
      <c r="A88" s="571"/>
      <c r="B88" s="571"/>
      <c r="C88" s="571"/>
      <c r="D88" s="571"/>
      <c r="E88" s="571"/>
      <c r="F88" s="571"/>
      <c r="G88" s="571"/>
      <c r="H88" s="571"/>
      <c r="I88" s="571"/>
      <c r="J88" s="571"/>
      <c r="K88" s="571"/>
      <c r="L88" s="571"/>
    </row>
    <row r="89" spans="1:12" s="345" customFormat="1">
      <c r="A89" s="571"/>
      <c r="B89" s="571"/>
      <c r="C89" s="571"/>
      <c r="D89" s="571"/>
      <c r="E89" s="571"/>
      <c r="F89" s="571"/>
      <c r="G89" s="571"/>
      <c r="H89" s="571"/>
      <c r="I89" s="571"/>
      <c r="J89" s="571"/>
      <c r="K89" s="571"/>
      <c r="L89" s="571"/>
    </row>
    <row r="90" spans="1:12" s="345" customFormat="1">
      <c r="A90" s="571"/>
      <c r="B90" s="571"/>
      <c r="C90" s="571"/>
      <c r="D90" s="571"/>
      <c r="E90" s="571"/>
      <c r="F90" s="571"/>
      <c r="G90" s="571"/>
      <c r="H90" s="571"/>
      <c r="I90" s="571"/>
      <c r="J90" s="571"/>
      <c r="K90" s="571"/>
      <c r="L90" s="571"/>
    </row>
    <row r="91" spans="1:12" s="345" customFormat="1">
      <c r="A91" s="571"/>
      <c r="B91" s="571"/>
      <c r="C91" s="571"/>
      <c r="D91" s="571"/>
      <c r="E91" s="571"/>
      <c r="F91" s="571"/>
      <c r="G91" s="571"/>
      <c r="H91" s="571"/>
      <c r="I91" s="571"/>
      <c r="J91" s="571"/>
      <c r="K91" s="571"/>
      <c r="L91" s="571"/>
    </row>
    <row r="92" spans="1:12" s="345" customFormat="1">
      <c r="A92" s="571"/>
      <c r="B92" s="571"/>
      <c r="C92" s="571"/>
      <c r="D92" s="571"/>
      <c r="E92" s="571"/>
      <c r="F92" s="571"/>
      <c r="G92" s="571"/>
      <c r="H92" s="571"/>
      <c r="I92" s="571"/>
      <c r="J92" s="571"/>
      <c r="K92" s="571"/>
      <c r="L92" s="571"/>
    </row>
    <row r="93" spans="1:12" s="345" customFormat="1">
      <c r="A93" s="571"/>
      <c r="B93" s="571"/>
      <c r="C93" s="571"/>
      <c r="D93" s="571"/>
      <c r="E93" s="571"/>
      <c r="F93" s="571"/>
      <c r="G93" s="571"/>
      <c r="H93" s="571"/>
      <c r="I93" s="571"/>
      <c r="J93" s="571"/>
      <c r="K93" s="571"/>
      <c r="L93" s="571"/>
    </row>
    <row r="94" spans="1:12" s="345" customFormat="1">
      <c r="A94" s="571"/>
      <c r="B94" s="571"/>
      <c r="C94" s="571"/>
      <c r="D94" s="571"/>
      <c r="E94" s="571"/>
      <c r="F94" s="571"/>
      <c r="G94" s="571"/>
      <c r="H94" s="571"/>
      <c r="I94" s="571"/>
      <c r="J94" s="571"/>
      <c r="K94" s="571"/>
      <c r="L94" s="571"/>
    </row>
    <row r="95" spans="1:12" s="345" customFormat="1">
      <c r="A95" s="571"/>
      <c r="B95" s="571"/>
      <c r="C95" s="571"/>
      <c r="D95" s="571"/>
      <c r="E95" s="571"/>
      <c r="F95" s="571"/>
      <c r="G95" s="571"/>
      <c r="H95" s="571"/>
      <c r="I95" s="571"/>
      <c r="J95" s="571"/>
      <c r="K95" s="571"/>
      <c r="L95" s="571"/>
    </row>
    <row r="96" spans="1:12" s="345" customFormat="1">
      <c r="A96" s="571"/>
      <c r="B96" s="571"/>
      <c r="C96" s="571"/>
      <c r="D96" s="571"/>
      <c r="E96" s="571"/>
      <c r="F96" s="571"/>
      <c r="G96" s="571"/>
      <c r="H96" s="571"/>
      <c r="I96" s="571"/>
      <c r="J96" s="571"/>
      <c r="K96" s="571"/>
      <c r="L96" s="571"/>
    </row>
    <row r="97" spans="1:12" s="345" customFormat="1">
      <c r="A97" s="571"/>
      <c r="B97" s="571"/>
      <c r="C97" s="571"/>
      <c r="D97" s="571"/>
      <c r="E97" s="571"/>
      <c r="F97" s="571"/>
      <c r="G97" s="571"/>
      <c r="H97" s="571"/>
      <c r="I97" s="571"/>
      <c r="J97" s="571"/>
      <c r="K97" s="571"/>
      <c r="L97" s="571"/>
    </row>
    <row r="98" spans="1:12" s="345" customFormat="1">
      <c r="A98" s="571"/>
      <c r="B98" s="571"/>
      <c r="C98" s="571"/>
      <c r="D98" s="571"/>
      <c r="E98" s="571"/>
      <c r="F98" s="571"/>
      <c r="G98" s="571"/>
      <c r="H98" s="571"/>
      <c r="I98" s="571"/>
      <c r="J98" s="571"/>
      <c r="K98" s="571"/>
      <c r="L98" s="571"/>
    </row>
    <row r="99" spans="1:12" s="345" customFormat="1">
      <c r="A99" s="571"/>
      <c r="B99" s="571"/>
      <c r="C99" s="571"/>
      <c r="D99" s="571"/>
      <c r="E99" s="571"/>
      <c r="F99" s="571"/>
      <c r="G99" s="571"/>
      <c r="H99" s="571"/>
      <c r="I99" s="571"/>
      <c r="J99" s="571"/>
      <c r="K99" s="571"/>
      <c r="L99" s="571"/>
    </row>
    <row r="100" spans="1:12" s="345" customFormat="1">
      <c r="A100" s="571"/>
      <c r="B100" s="571"/>
      <c r="C100" s="571"/>
      <c r="D100" s="571"/>
      <c r="E100" s="571"/>
      <c r="F100" s="571"/>
      <c r="G100" s="571"/>
      <c r="H100" s="571"/>
      <c r="I100" s="571"/>
      <c r="J100" s="571"/>
      <c r="K100" s="571"/>
      <c r="L100" s="571"/>
    </row>
    <row r="101" spans="1:12" s="345" customFormat="1">
      <c r="A101" s="571"/>
      <c r="B101" s="571"/>
      <c r="C101" s="571"/>
      <c r="D101" s="571"/>
      <c r="E101" s="571"/>
      <c r="F101" s="571"/>
      <c r="G101" s="571"/>
      <c r="H101" s="571"/>
      <c r="I101" s="571"/>
      <c r="J101" s="571"/>
      <c r="K101" s="571"/>
      <c r="L101" s="571"/>
    </row>
    <row r="102" spans="1:12" s="345" customFormat="1">
      <c r="A102" s="571"/>
      <c r="B102" s="571"/>
      <c r="C102" s="571"/>
      <c r="D102" s="571"/>
      <c r="E102" s="571"/>
      <c r="F102" s="571"/>
      <c r="G102" s="571"/>
      <c r="H102" s="571"/>
      <c r="I102" s="571"/>
      <c r="J102" s="571"/>
      <c r="K102" s="571"/>
      <c r="L102" s="571"/>
    </row>
    <row r="103" spans="1:12" s="345" customFormat="1">
      <c r="A103" s="571"/>
      <c r="B103" s="571"/>
      <c r="C103" s="571"/>
      <c r="D103" s="571"/>
      <c r="E103" s="571"/>
      <c r="F103" s="571"/>
      <c r="G103" s="571"/>
      <c r="H103" s="571"/>
      <c r="I103" s="571"/>
      <c r="J103" s="571"/>
      <c r="K103" s="571"/>
      <c r="L103" s="571"/>
    </row>
    <row r="104" spans="1:12" s="345" customFormat="1">
      <c r="A104" s="571"/>
      <c r="B104" s="571"/>
      <c r="C104" s="571"/>
      <c r="D104" s="571"/>
      <c r="E104" s="571"/>
      <c r="F104" s="571"/>
      <c r="G104" s="571"/>
      <c r="H104" s="571"/>
      <c r="I104" s="571"/>
      <c r="J104" s="571"/>
      <c r="K104" s="571"/>
      <c r="L104" s="571"/>
    </row>
    <row r="105" spans="1:12" s="345" customFormat="1">
      <c r="A105" s="571"/>
      <c r="B105" s="571"/>
      <c r="C105" s="571"/>
      <c r="D105" s="571"/>
      <c r="E105" s="571"/>
      <c r="F105" s="571"/>
      <c r="G105" s="571"/>
      <c r="H105" s="571"/>
      <c r="I105" s="571"/>
      <c r="J105" s="571"/>
      <c r="K105" s="571"/>
      <c r="L105" s="571"/>
    </row>
    <row r="106" spans="1:12" s="345" customFormat="1">
      <c r="A106" s="571"/>
      <c r="B106" s="571"/>
      <c r="C106" s="571"/>
      <c r="D106" s="571"/>
      <c r="E106" s="571"/>
      <c r="F106" s="571"/>
      <c r="G106" s="571"/>
      <c r="H106" s="571"/>
      <c r="I106" s="571"/>
      <c r="J106" s="571"/>
      <c r="K106" s="571"/>
      <c r="L106" s="571"/>
    </row>
    <row r="107" spans="1:12" s="345" customFormat="1">
      <c r="A107" s="571"/>
      <c r="B107" s="571"/>
      <c r="C107" s="571"/>
      <c r="D107" s="571"/>
      <c r="E107" s="571"/>
      <c r="F107" s="571"/>
      <c r="G107" s="571"/>
      <c r="H107" s="571"/>
      <c r="I107" s="571"/>
      <c r="J107" s="571"/>
      <c r="K107" s="571"/>
      <c r="L107" s="571"/>
    </row>
    <row r="108" spans="1:12" s="345" customFormat="1">
      <c r="A108" s="571"/>
      <c r="B108" s="571"/>
      <c r="C108" s="571"/>
      <c r="D108" s="571"/>
      <c r="E108" s="571"/>
      <c r="F108" s="571"/>
      <c r="G108" s="571"/>
      <c r="H108" s="571"/>
      <c r="I108" s="571"/>
      <c r="J108" s="571"/>
      <c r="K108" s="571"/>
      <c r="L108" s="571"/>
    </row>
    <row r="109" spans="1:12" s="345" customFormat="1">
      <c r="A109" s="571"/>
      <c r="B109" s="571"/>
      <c r="C109" s="571"/>
      <c r="D109" s="571"/>
      <c r="E109" s="571"/>
      <c r="F109" s="571"/>
      <c r="G109" s="571"/>
      <c r="H109" s="571"/>
      <c r="I109" s="571"/>
      <c r="J109" s="571"/>
      <c r="K109" s="571"/>
      <c r="L109" s="571"/>
    </row>
    <row r="110" spans="1:12" s="345" customFormat="1">
      <c r="A110" s="571"/>
      <c r="B110" s="571"/>
      <c r="C110" s="571"/>
      <c r="D110" s="571"/>
      <c r="E110" s="571"/>
      <c r="F110" s="571"/>
      <c r="G110" s="571"/>
      <c r="H110" s="571"/>
      <c r="I110" s="571"/>
      <c r="J110" s="571"/>
      <c r="K110" s="571"/>
      <c r="L110" s="571"/>
    </row>
    <row r="111" spans="1:12" s="345" customFormat="1">
      <c r="A111" s="571"/>
      <c r="B111" s="571"/>
      <c r="C111" s="571"/>
      <c r="D111" s="571"/>
      <c r="E111" s="571"/>
      <c r="F111" s="571"/>
      <c r="G111" s="571"/>
      <c r="H111" s="571"/>
      <c r="I111" s="571"/>
      <c r="J111" s="571"/>
      <c r="K111" s="571"/>
      <c r="L111" s="571"/>
    </row>
    <row r="112" spans="1:12" s="345" customFormat="1">
      <c r="A112" s="571"/>
      <c r="B112" s="571"/>
      <c r="C112" s="571"/>
      <c r="D112" s="571"/>
      <c r="E112" s="571"/>
      <c r="F112" s="571"/>
      <c r="G112" s="571"/>
      <c r="H112" s="571"/>
      <c r="I112" s="571"/>
      <c r="J112" s="571"/>
      <c r="K112" s="571"/>
      <c r="L112" s="571"/>
    </row>
    <row r="113" spans="1:12" s="345" customFormat="1">
      <c r="A113" s="571"/>
      <c r="B113" s="571"/>
      <c r="C113" s="571"/>
      <c r="D113" s="571"/>
      <c r="E113" s="571"/>
      <c r="F113" s="571"/>
      <c r="G113" s="571"/>
      <c r="H113" s="571"/>
      <c r="I113" s="571"/>
      <c r="J113" s="571"/>
      <c r="K113" s="571"/>
      <c r="L113" s="571"/>
    </row>
    <row r="114" spans="1:12" s="345" customFormat="1">
      <c r="A114" s="571"/>
      <c r="B114" s="571"/>
      <c r="C114" s="571"/>
      <c r="D114" s="571"/>
      <c r="E114" s="571"/>
      <c r="F114" s="571"/>
      <c r="G114" s="571"/>
      <c r="H114" s="571"/>
      <c r="I114" s="571"/>
      <c r="J114" s="571"/>
      <c r="K114" s="571"/>
      <c r="L114" s="571"/>
    </row>
    <row r="115" spans="1:12" s="345" customFormat="1">
      <c r="A115" s="571"/>
      <c r="B115" s="571"/>
      <c r="C115" s="571"/>
      <c r="D115" s="571"/>
      <c r="E115" s="571"/>
      <c r="F115" s="571"/>
      <c r="G115" s="571"/>
      <c r="H115" s="571"/>
      <c r="I115" s="571"/>
      <c r="J115" s="571"/>
      <c r="K115" s="571"/>
      <c r="L115" s="571"/>
    </row>
    <row r="116" spans="1:12" s="345" customFormat="1">
      <c r="A116" s="571"/>
      <c r="B116" s="571"/>
      <c r="C116" s="571"/>
      <c r="D116" s="571"/>
      <c r="E116" s="571"/>
      <c r="F116" s="571"/>
      <c r="G116" s="571"/>
      <c r="H116" s="571"/>
      <c r="I116" s="571"/>
      <c r="J116" s="571"/>
      <c r="K116" s="571"/>
      <c r="L116" s="571"/>
    </row>
    <row r="117" spans="1:12" s="345" customFormat="1">
      <c r="A117" s="571"/>
      <c r="B117" s="571"/>
      <c r="C117" s="571"/>
      <c r="D117" s="571"/>
      <c r="E117" s="571"/>
      <c r="F117" s="571"/>
      <c r="G117" s="571"/>
      <c r="H117" s="571"/>
      <c r="I117" s="571"/>
      <c r="J117" s="571"/>
      <c r="K117" s="571"/>
      <c r="L117" s="571"/>
    </row>
    <row r="118" spans="1:12" s="345" customFormat="1">
      <c r="A118" s="571"/>
      <c r="B118" s="571"/>
      <c r="C118" s="571"/>
      <c r="D118" s="571"/>
      <c r="E118" s="571"/>
      <c r="F118" s="571"/>
      <c r="G118" s="571"/>
      <c r="H118" s="571"/>
      <c r="I118" s="571"/>
      <c r="J118" s="571"/>
      <c r="K118" s="571"/>
      <c r="L118" s="571"/>
    </row>
    <row r="119" spans="1:12" s="345" customFormat="1">
      <c r="A119" s="571"/>
      <c r="B119" s="571"/>
      <c r="C119" s="571"/>
      <c r="D119" s="571"/>
      <c r="E119" s="571"/>
      <c r="F119" s="571"/>
      <c r="G119" s="571"/>
      <c r="H119" s="571"/>
      <c r="I119" s="571"/>
      <c r="J119" s="571"/>
      <c r="K119" s="571"/>
      <c r="L119" s="571"/>
    </row>
    <row r="120" spans="1:12" s="345" customFormat="1">
      <c r="A120" s="571"/>
      <c r="B120" s="571"/>
      <c r="C120" s="571"/>
      <c r="D120" s="571"/>
      <c r="E120" s="571"/>
      <c r="F120" s="571"/>
      <c r="G120" s="571"/>
      <c r="H120" s="571"/>
      <c r="I120" s="571"/>
      <c r="J120" s="571"/>
      <c r="K120" s="571"/>
      <c r="L120" s="571"/>
    </row>
    <row r="121" spans="1:12" s="345" customFormat="1">
      <c r="A121" s="571"/>
      <c r="B121" s="571"/>
      <c r="C121" s="571"/>
      <c r="D121" s="571"/>
      <c r="E121" s="571"/>
      <c r="F121" s="571"/>
      <c r="G121" s="571"/>
      <c r="H121" s="571"/>
      <c r="I121" s="571"/>
      <c r="J121" s="571"/>
      <c r="K121" s="571"/>
      <c r="L121" s="571"/>
    </row>
    <row r="122" spans="1:12" s="345" customFormat="1">
      <c r="A122" s="571"/>
      <c r="B122" s="571"/>
      <c r="C122" s="571"/>
      <c r="D122" s="571"/>
      <c r="E122" s="571"/>
      <c r="F122" s="571"/>
      <c r="G122" s="571"/>
      <c r="H122" s="571"/>
      <c r="I122" s="571"/>
      <c r="J122" s="571"/>
      <c r="K122" s="571"/>
      <c r="L122" s="571"/>
    </row>
    <row r="123" spans="1:12" s="345" customFormat="1">
      <c r="A123" s="571"/>
      <c r="B123" s="571"/>
      <c r="C123" s="571"/>
      <c r="D123" s="571"/>
      <c r="E123" s="571"/>
      <c r="F123" s="571"/>
      <c r="G123" s="571"/>
      <c r="H123" s="571"/>
      <c r="I123" s="571"/>
      <c r="J123" s="571"/>
      <c r="K123" s="571"/>
      <c r="L123" s="571"/>
    </row>
    <row r="124" spans="1:12" s="345" customFormat="1">
      <c r="A124" s="571"/>
      <c r="B124" s="571"/>
      <c r="C124" s="571"/>
      <c r="D124" s="571"/>
      <c r="E124" s="571"/>
      <c r="F124" s="571"/>
      <c r="G124" s="571"/>
      <c r="H124" s="571"/>
      <c r="I124" s="571"/>
      <c r="J124" s="571"/>
      <c r="K124" s="571"/>
      <c r="L124" s="571"/>
    </row>
    <row r="125" spans="1:12" s="345" customFormat="1">
      <c r="A125" s="571"/>
      <c r="B125" s="571"/>
      <c r="C125" s="571"/>
      <c r="D125" s="571"/>
      <c r="E125" s="571"/>
      <c r="F125" s="571"/>
      <c r="G125" s="571"/>
      <c r="H125" s="571"/>
      <c r="I125" s="571"/>
      <c r="J125" s="571"/>
      <c r="K125" s="571"/>
      <c r="L125" s="571"/>
    </row>
    <row r="126" spans="1:12" s="345" customFormat="1">
      <c r="A126" s="571"/>
      <c r="B126" s="571"/>
      <c r="C126" s="571"/>
      <c r="D126" s="571"/>
      <c r="E126" s="571"/>
      <c r="F126" s="571"/>
      <c r="G126" s="571"/>
      <c r="H126" s="571"/>
      <c r="I126" s="571"/>
      <c r="J126" s="571"/>
      <c r="K126" s="571"/>
      <c r="L126" s="571"/>
    </row>
    <row r="127" spans="1:12" s="345" customFormat="1">
      <c r="A127" s="571"/>
      <c r="B127" s="571"/>
      <c r="C127" s="571"/>
      <c r="D127" s="571"/>
      <c r="E127" s="571"/>
      <c r="F127" s="571"/>
      <c r="G127" s="571"/>
      <c r="H127" s="571"/>
      <c r="I127" s="571"/>
      <c r="J127" s="571"/>
      <c r="K127" s="571"/>
      <c r="L127" s="571"/>
    </row>
    <row r="128" spans="1:12" s="345" customFormat="1">
      <c r="A128" s="571"/>
      <c r="B128" s="571"/>
      <c r="C128" s="571"/>
      <c r="D128" s="571"/>
      <c r="E128" s="571"/>
      <c r="F128" s="571"/>
      <c r="G128" s="571"/>
      <c r="H128" s="571"/>
      <c r="I128" s="571"/>
      <c r="J128" s="571"/>
      <c r="K128" s="571"/>
      <c r="L128" s="571"/>
    </row>
    <row r="129" spans="1:12" s="345" customFormat="1">
      <c r="A129" s="571"/>
      <c r="B129" s="571"/>
      <c r="C129" s="571"/>
      <c r="D129" s="571"/>
      <c r="E129" s="571"/>
      <c r="F129" s="571"/>
      <c r="G129" s="571"/>
      <c r="H129" s="571"/>
      <c r="I129" s="571"/>
      <c r="J129" s="571"/>
      <c r="K129" s="571"/>
      <c r="L129" s="571"/>
    </row>
    <row r="130" spans="1:12" s="345" customFormat="1">
      <c r="A130" s="571"/>
      <c r="B130" s="571"/>
      <c r="C130" s="571"/>
      <c r="D130" s="571"/>
      <c r="E130" s="571"/>
      <c r="F130" s="571"/>
      <c r="G130" s="571"/>
      <c r="H130" s="571"/>
      <c r="I130" s="571"/>
      <c r="J130" s="571"/>
      <c r="K130" s="571"/>
      <c r="L130" s="571"/>
    </row>
    <row r="131" spans="1:12" s="345" customFormat="1">
      <c r="A131" s="571"/>
      <c r="B131" s="571"/>
      <c r="C131" s="571"/>
      <c r="D131" s="571"/>
      <c r="E131" s="571"/>
      <c r="F131" s="571"/>
      <c r="G131" s="571"/>
      <c r="H131" s="571"/>
      <c r="I131" s="571"/>
      <c r="J131" s="571"/>
      <c r="K131" s="571"/>
      <c r="L131" s="571"/>
    </row>
    <row r="132" spans="1:12" s="345" customFormat="1">
      <c r="A132" s="571"/>
      <c r="B132" s="571"/>
      <c r="C132" s="571"/>
      <c r="D132" s="571"/>
      <c r="E132" s="571"/>
      <c r="F132" s="571"/>
      <c r="G132" s="571"/>
      <c r="H132" s="571"/>
      <c r="I132" s="571"/>
      <c r="J132" s="571"/>
      <c r="K132" s="571"/>
      <c r="L132" s="571"/>
    </row>
    <row r="133" spans="1:12" s="345" customFormat="1">
      <c r="A133" s="571"/>
      <c r="B133" s="571"/>
      <c r="C133" s="571"/>
      <c r="D133" s="571"/>
      <c r="E133" s="571"/>
      <c r="F133" s="571"/>
      <c r="G133" s="571"/>
      <c r="H133" s="571"/>
      <c r="I133" s="571"/>
      <c r="J133" s="571"/>
      <c r="K133" s="571"/>
      <c r="L133" s="571"/>
    </row>
    <row r="134" spans="1:12" s="345" customFormat="1">
      <c r="A134" s="571"/>
      <c r="B134" s="571"/>
      <c r="C134" s="571"/>
      <c r="D134" s="571"/>
      <c r="E134" s="571"/>
      <c r="F134" s="571"/>
      <c r="G134" s="571"/>
      <c r="H134" s="571"/>
      <c r="I134" s="571"/>
      <c r="J134" s="571"/>
      <c r="K134" s="571"/>
      <c r="L134" s="571"/>
    </row>
    <row r="135" spans="1:12" s="345" customFormat="1">
      <c r="A135" s="571"/>
      <c r="B135" s="571"/>
      <c r="C135" s="571"/>
      <c r="D135" s="571"/>
      <c r="E135" s="571"/>
      <c r="F135" s="571"/>
      <c r="G135" s="571"/>
      <c r="H135" s="571"/>
      <c r="I135" s="571"/>
      <c r="J135" s="571"/>
      <c r="K135" s="571"/>
      <c r="L135" s="571"/>
    </row>
    <row r="136" spans="1:12" s="345" customFormat="1">
      <c r="A136" s="571"/>
      <c r="B136" s="571"/>
      <c r="C136" s="571"/>
      <c r="D136" s="571"/>
      <c r="E136" s="571"/>
      <c r="F136" s="571"/>
      <c r="G136" s="571"/>
      <c r="H136" s="571"/>
      <c r="I136" s="571"/>
      <c r="J136" s="571"/>
      <c r="K136" s="571"/>
      <c r="L136" s="571"/>
    </row>
    <row r="137" spans="1:12" s="345" customFormat="1">
      <c r="A137" s="571"/>
      <c r="B137" s="571"/>
      <c r="C137" s="571"/>
      <c r="D137" s="571"/>
      <c r="E137" s="571"/>
      <c r="F137" s="571"/>
      <c r="G137" s="571"/>
      <c r="H137" s="571"/>
      <c r="I137" s="571"/>
      <c r="J137" s="571"/>
      <c r="K137" s="571"/>
      <c r="L137" s="571"/>
    </row>
    <row r="138" spans="1:12" s="345" customFormat="1">
      <c r="A138" s="571"/>
      <c r="B138" s="571"/>
      <c r="C138" s="571"/>
      <c r="D138" s="571"/>
      <c r="E138" s="571"/>
      <c r="F138" s="571"/>
      <c r="G138" s="571"/>
      <c r="H138" s="571"/>
      <c r="I138" s="571"/>
      <c r="J138" s="571"/>
      <c r="K138" s="571"/>
      <c r="L138" s="571"/>
    </row>
    <row r="139" spans="1:12" s="345" customFormat="1">
      <c r="A139" s="571"/>
      <c r="B139" s="571"/>
      <c r="C139" s="571"/>
      <c r="D139" s="571"/>
      <c r="E139" s="571"/>
      <c r="F139" s="571"/>
      <c r="G139" s="571"/>
      <c r="H139" s="571"/>
      <c r="I139" s="571"/>
      <c r="J139" s="571"/>
      <c r="K139" s="571"/>
      <c r="L139" s="571"/>
    </row>
    <row r="140" spans="1:12" s="345" customFormat="1">
      <c r="A140" s="571"/>
      <c r="B140" s="571"/>
      <c r="C140" s="571"/>
      <c r="D140" s="571"/>
      <c r="E140" s="571"/>
      <c r="F140" s="571"/>
      <c r="G140" s="571"/>
      <c r="H140" s="571"/>
      <c r="I140" s="571"/>
      <c r="J140" s="571"/>
      <c r="K140" s="571"/>
      <c r="L140" s="571"/>
    </row>
    <row r="141" spans="1:12" s="345" customFormat="1">
      <c r="A141" s="571"/>
      <c r="B141" s="571"/>
      <c r="C141" s="571"/>
      <c r="D141" s="571"/>
      <c r="E141" s="571"/>
      <c r="F141" s="571"/>
      <c r="G141" s="571"/>
      <c r="H141" s="571"/>
      <c r="I141" s="571"/>
      <c r="J141" s="571"/>
      <c r="K141" s="571"/>
      <c r="L141" s="571"/>
    </row>
    <row r="142" spans="1:12" s="345" customFormat="1">
      <c r="A142" s="571"/>
      <c r="B142" s="571"/>
      <c r="C142" s="571"/>
      <c r="D142" s="571"/>
      <c r="E142" s="571"/>
      <c r="F142" s="571"/>
      <c r="G142" s="571"/>
      <c r="H142" s="571"/>
      <c r="I142" s="571"/>
      <c r="J142" s="571"/>
      <c r="K142" s="571"/>
      <c r="L142" s="571"/>
    </row>
    <row r="143" spans="1:12" s="345" customFormat="1">
      <c r="A143" s="571"/>
      <c r="B143" s="571"/>
      <c r="C143" s="571"/>
      <c r="D143" s="571"/>
      <c r="E143" s="571"/>
      <c r="F143" s="571"/>
      <c r="G143" s="571"/>
      <c r="H143" s="571"/>
      <c r="I143" s="571"/>
      <c r="J143" s="571"/>
      <c r="K143" s="571"/>
      <c r="L143" s="571"/>
    </row>
    <row r="144" spans="1:12" s="345" customFormat="1">
      <c r="A144" s="571"/>
      <c r="B144" s="571"/>
      <c r="C144" s="571"/>
      <c r="D144" s="571"/>
      <c r="E144" s="571"/>
      <c r="F144" s="571"/>
      <c r="G144" s="571"/>
      <c r="H144" s="571"/>
      <c r="I144" s="571"/>
      <c r="J144" s="571"/>
      <c r="K144" s="571"/>
      <c r="L144" s="571"/>
    </row>
    <row r="145" spans="1:12" s="345" customFormat="1">
      <c r="A145" s="571"/>
      <c r="B145" s="571"/>
      <c r="C145" s="571"/>
      <c r="D145" s="571"/>
      <c r="E145" s="571"/>
      <c r="F145" s="571"/>
      <c r="G145" s="571"/>
      <c r="H145" s="571"/>
      <c r="I145" s="571"/>
      <c r="J145" s="571"/>
      <c r="K145" s="571"/>
      <c r="L145" s="571"/>
    </row>
    <row r="146" spans="1:12" s="345" customFormat="1">
      <c r="A146" s="571"/>
      <c r="B146" s="571"/>
      <c r="C146" s="571"/>
      <c r="D146" s="571"/>
      <c r="E146" s="571"/>
      <c r="F146" s="571"/>
      <c r="G146" s="571"/>
      <c r="H146" s="571"/>
      <c r="I146" s="571"/>
      <c r="J146" s="571"/>
      <c r="K146" s="571"/>
      <c r="L146" s="571"/>
    </row>
    <row r="147" spans="1:12" s="345" customFormat="1">
      <c r="A147" s="571"/>
      <c r="B147" s="571"/>
      <c r="C147" s="571"/>
      <c r="D147" s="571"/>
      <c r="E147" s="571"/>
      <c r="F147" s="571"/>
      <c r="G147" s="571"/>
      <c r="H147" s="571"/>
      <c r="I147" s="571"/>
      <c r="J147" s="571"/>
      <c r="K147" s="571"/>
      <c r="L147" s="571"/>
    </row>
    <row r="148" spans="1:12" s="345" customFormat="1">
      <c r="A148" s="571"/>
      <c r="B148" s="571"/>
      <c r="C148" s="571"/>
      <c r="D148" s="571"/>
      <c r="E148" s="571"/>
      <c r="F148" s="571"/>
      <c r="G148" s="571"/>
      <c r="H148" s="571"/>
      <c r="I148" s="571"/>
      <c r="J148" s="571"/>
      <c r="K148" s="571"/>
      <c r="L148" s="571"/>
    </row>
    <row r="149" spans="1:12" s="345" customFormat="1">
      <c r="A149" s="571"/>
      <c r="B149" s="571"/>
      <c r="C149" s="571"/>
      <c r="D149" s="571"/>
      <c r="E149" s="571"/>
      <c r="F149" s="571"/>
      <c r="G149" s="571"/>
      <c r="H149" s="571"/>
      <c r="I149" s="571"/>
      <c r="J149" s="571"/>
      <c r="K149" s="571"/>
      <c r="L149" s="571"/>
    </row>
    <row r="150" spans="1:12" s="345" customFormat="1">
      <c r="A150" s="571"/>
      <c r="B150" s="571"/>
      <c r="C150" s="571"/>
      <c r="D150" s="571"/>
      <c r="E150" s="571"/>
      <c r="F150" s="571"/>
      <c r="G150" s="571"/>
      <c r="H150" s="571"/>
      <c r="I150" s="571"/>
      <c r="J150" s="571"/>
      <c r="K150" s="571"/>
      <c r="L150" s="571"/>
    </row>
    <row r="151" spans="1:12" s="345" customFormat="1">
      <c r="A151" s="571"/>
      <c r="B151" s="571"/>
      <c r="C151" s="571"/>
      <c r="D151" s="571"/>
      <c r="E151" s="571"/>
      <c r="F151" s="571"/>
      <c r="G151" s="571"/>
      <c r="H151" s="571"/>
      <c r="I151" s="571"/>
      <c r="J151" s="571"/>
      <c r="K151" s="571"/>
      <c r="L151" s="571"/>
    </row>
    <row r="152" spans="1:12" s="345" customFormat="1">
      <c r="A152" s="571"/>
      <c r="B152" s="571"/>
      <c r="C152" s="571"/>
      <c r="D152" s="571"/>
      <c r="E152" s="571"/>
      <c r="F152" s="571"/>
      <c r="G152" s="571"/>
      <c r="H152" s="571"/>
      <c r="I152" s="571"/>
      <c r="J152" s="571"/>
      <c r="K152" s="571"/>
      <c r="L152" s="571"/>
    </row>
    <row r="153" spans="1:12" s="345" customFormat="1">
      <c r="A153" s="571"/>
      <c r="B153" s="571"/>
      <c r="C153" s="571"/>
      <c r="D153" s="571"/>
      <c r="E153" s="571"/>
      <c r="F153" s="571"/>
      <c r="G153" s="571"/>
      <c r="H153" s="571"/>
      <c r="I153" s="571"/>
      <c r="J153" s="571"/>
      <c r="K153" s="571"/>
      <c r="L153" s="571"/>
    </row>
    <row r="154" spans="1:12" s="345" customFormat="1">
      <c r="A154" s="571"/>
      <c r="B154" s="571"/>
      <c r="C154" s="571"/>
      <c r="D154" s="571"/>
      <c r="E154" s="571"/>
      <c r="F154" s="571"/>
      <c r="G154" s="571"/>
      <c r="H154" s="571"/>
      <c r="I154" s="571"/>
      <c r="J154" s="571"/>
      <c r="K154" s="571"/>
      <c r="L154" s="571"/>
    </row>
    <row r="155" spans="1:12" s="345" customFormat="1">
      <c r="A155" s="571"/>
      <c r="B155" s="571"/>
      <c r="C155" s="571"/>
      <c r="D155" s="571"/>
      <c r="E155" s="571"/>
      <c r="F155" s="571"/>
      <c r="G155" s="571"/>
      <c r="H155" s="571"/>
      <c r="I155" s="571"/>
      <c r="J155" s="571"/>
      <c r="K155" s="571"/>
      <c r="L155" s="571"/>
    </row>
    <row r="156" spans="1:12" s="345" customFormat="1">
      <c r="A156" s="571"/>
      <c r="B156" s="571"/>
      <c r="C156" s="571"/>
      <c r="D156" s="571"/>
      <c r="E156" s="571"/>
      <c r="F156" s="571"/>
      <c r="G156" s="571"/>
      <c r="H156" s="571"/>
      <c r="I156" s="571"/>
      <c r="J156" s="571"/>
      <c r="K156" s="571"/>
      <c r="L156" s="571"/>
    </row>
    <row r="157" spans="1:12" s="345" customFormat="1">
      <c r="A157" s="571"/>
      <c r="B157" s="571"/>
      <c r="C157" s="571"/>
      <c r="D157" s="571"/>
      <c r="E157" s="571"/>
      <c r="F157" s="571"/>
      <c r="G157" s="571"/>
      <c r="H157" s="571"/>
      <c r="I157" s="571"/>
      <c r="J157" s="571"/>
      <c r="K157" s="571"/>
      <c r="L157" s="571"/>
    </row>
    <row r="158" spans="1:12" s="345" customFormat="1">
      <c r="A158" s="571"/>
      <c r="B158" s="571"/>
      <c r="C158" s="571"/>
      <c r="D158" s="571"/>
      <c r="E158" s="571"/>
      <c r="F158" s="571"/>
      <c r="G158" s="571"/>
      <c r="H158" s="571"/>
      <c r="I158" s="571"/>
      <c r="J158" s="571"/>
      <c r="K158" s="571"/>
      <c r="L158" s="571"/>
    </row>
    <row r="159" spans="1:12" s="345" customFormat="1">
      <c r="A159" s="571"/>
      <c r="B159" s="571"/>
      <c r="C159" s="571"/>
      <c r="D159" s="571"/>
      <c r="E159" s="571"/>
      <c r="F159" s="571"/>
      <c r="G159" s="571"/>
      <c r="H159" s="571"/>
      <c r="I159" s="571"/>
      <c r="J159" s="571"/>
      <c r="K159" s="571"/>
      <c r="L159" s="571"/>
    </row>
    <row r="160" spans="1:12" s="345" customFormat="1">
      <c r="A160" s="571"/>
      <c r="B160" s="571"/>
      <c r="C160" s="571"/>
      <c r="D160" s="571"/>
      <c r="E160" s="571"/>
      <c r="F160" s="571"/>
      <c r="G160" s="571"/>
      <c r="H160" s="571"/>
      <c r="I160" s="571"/>
      <c r="J160" s="571"/>
      <c r="K160" s="571"/>
      <c r="L160" s="571"/>
    </row>
    <row r="161" spans="1:12" s="345" customFormat="1">
      <c r="A161" s="571"/>
      <c r="B161" s="571"/>
      <c r="C161" s="571"/>
      <c r="D161" s="571"/>
      <c r="E161" s="571"/>
      <c r="F161" s="571"/>
      <c r="G161" s="571"/>
      <c r="H161" s="571"/>
      <c r="I161" s="571"/>
      <c r="J161" s="571"/>
      <c r="K161" s="571"/>
      <c r="L161" s="571"/>
    </row>
    <row r="162" spans="1:12" s="345" customFormat="1">
      <c r="A162" s="571"/>
      <c r="B162" s="571"/>
      <c r="C162" s="571"/>
      <c r="D162" s="571"/>
      <c r="E162" s="571"/>
      <c r="F162" s="571"/>
      <c r="G162" s="571"/>
      <c r="H162" s="571"/>
      <c r="I162" s="571"/>
      <c r="J162" s="571"/>
      <c r="K162" s="571"/>
      <c r="L162" s="571"/>
    </row>
    <row r="163" spans="1:12" s="345" customFormat="1">
      <c r="A163" s="571"/>
      <c r="B163" s="571"/>
      <c r="C163" s="571"/>
      <c r="D163" s="571"/>
      <c r="E163" s="571"/>
      <c r="F163" s="571"/>
      <c r="G163" s="571"/>
      <c r="H163" s="571"/>
      <c r="I163" s="571"/>
      <c r="J163" s="571"/>
      <c r="K163" s="571"/>
      <c r="L163" s="571"/>
    </row>
    <row r="164" spans="1:12" s="345" customFormat="1">
      <c r="A164" s="571"/>
      <c r="B164" s="571"/>
      <c r="C164" s="571"/>
      <c r="D164" s="571"/>
      <c r="E164" s="571"/>
      <c r="F164" s="571"/>
      <c r="G164" s="571"/>
      <c r="H164" s="571"/>
      <c r="I164" s="571"/>
      <c r="J164" s="571"/>
      <c r="K164" s="571"/>
      <c r="L164" s="571"/>
    </row>
    <row r="165" spans="1:12" s="345" customFormat="1">
      <c r="A165" s="571"/>
      <c r="B165" s="571"/>
      <c r="C165" s="571"/>
      <c r="D165" s="571"/>
      <c r="E165" s="571"/>
      <c r="F165" s="571"/>
      <c r="G165" s="571"/>
      <c r="H165" s="571"/>
      <c r="I165" s="571"/>
      <c r="J165" s="571"/>
      <c r="K165" s="571"/>
      <c r="L165" s="571"/>
    </row>
    <row r="166" spans="1:12" s="345" customFormat="1">
      <c r="A166" s="571"/>
      <c r="B166" s="571"/>
      <c r="C166" s="571"/>
      <c r="D166" s="571"/>
      <c r="E166" s="571"/>
      <c r="F166" s="571"/>
      <c r="G166" s="571"/>
      <c r="H166" s="571"/>
      <c r="I166" s="571"/>
      <c r="J166" s="571"/>
      <c r="K166" s="571"/>
      <c r="L166" s="571"/>
    </row>
    <row r="167" spans="1:12" s="345" customFormat="1">
      <c r="A167" s="571"/>
      <c r="B167" s="571"/>
      <c r="C167" s="571"/>
      <c r="D167" s="571"/>
      <c r="E167" s="571"/>
      <c r="F167" s="571"/>
      <c r="G167" s="571"/>
      <c r="H167" s="571"/>
      <c r="I167" s="571"/>
      <c r="J167" s="571"/>
      <c r="K167" s="571"/>
      <c r="L167" s="571"/>
    </row>
    <row r="168" spans="1:12" s="345" customFormat="1">
      <c r="A168" s="571"/>
      <c r="B168" s="571"/>
      <c r="C168" s="571"/>
      <c r="D168" s="571"/>
      <c r="E168" s="571"/>
      <c r="F168" s="571"/>
      <c r="G168" s="571"/>
      <c r="H168" s="571"/>
      <c r="I168" s="571"/>
      <c r="J168" s="571"/>
      <c r="K168" s="571"/>
      <c r="L168" s="571"/>
    </row>
    <row r="169" spans="1:12" s="345" customFormat="1">
      <c r="A169" s="571"/>
      <c r="B169" s="571"/>
      <c r="C169" s="571"/>
      <c r="D169" s="571"/>
      <c r="E169" s="571"/>
      <c r="F169" s="571"/>
      <c r="G169" s="571"/>
      <c r="H169" s="571"/>
      <c r="I169" s="571"/>
      <c r="J169" s="571"/>
      <c r="K169" s="571"/>
      <c r="L169" s="571"/>
    </row>
    <row r="170" spans="1:12" s="345" customFormat="1">
      <c r="A170" s="571"/>
      <c r="B170" s="571"/>
      <c r="C170" s="571"/>
      <c r="D170" s="571"/>
      <c r="E170" s="571"/>
      <c r="F170" s="571"/>
      <c r="G170" s="571"/>
      <c r="H170" s="571"/>
      <c r="I170" s="571"/>
      <c r="J170" s="571"/>
      <c r="K170" s="571"/>
      <c r="L170" s="571"/>
    </row>
    <row r="171" spans="1:12" s="345" customFormat="1">
      <c r="A171" s="571"/>
      <c r="B171" s="571"/>
      <c r="C171" s="571"/>
      <c r="D171" s="571"/>
      <c r="E171" s="571"/>
      <c r="F171" s="571"/>
      <c r="G171" s="571"/>
      <c r="H171" s="571"/>
      <c r="I171" s="571"/>
      <c r="J171" s="571"/>
      <c r="K171" s="571"/>
      <c r="L171" s="571"/>
    </row>
    <row r="172" spans="1:12" s="345" customFormat="1">
      <c r="A172" s="571"/>
      <c r="B172" s="571"/>
      <c r="C172" s="571"/>
      <c r="D172" s="571"/>
      <c r="E172" s="571"/>
      <c r="F172" s="571"/>
      <c r="G172" s="571"/>
      <c r="H172" s="571"/>
      <c r="I172" s="571"/>
      <c r="J172" s="571"/>
      <c r="K172" s="571"/>
      <c r="L172" s="571"/>
    </row>
    <row r="173" spans="1:12" s="345" customFormat="1">
      <c r="A173" s="571"/>
      <c r="B173" s="571"/>
      <c r="C173" s="571"/>
      <c r="D173" s="571"/>
      <c r="E173" s="571"/>
      <c r="F173" s="571"/>
      <c r="G173" s="571"/>
      <c r="H173" s="571"/>
      <c r="I173" s="571"/>
      <c r="J173" s="571"/>
      <c r="K173" s="571"/>
      <c r="L173" s="571"/>
    </row>
    <row r="174" spans="1:12" s="345" customFormat="1">
      <c r="A174" s="571"/>
      <c r="B174" s="571"/>
      <c r="C174" s="571"/>
      <c r="D174" s="571"/>
      <c r="E174" s="571"/>
      <c r="F174" s="571"/>
      <c r="G174" s="571"/>
      <c r="H174" s="571"/>
      <c r="I174" s="571"/>
      <c r="J174" s="571"/>
      <c r="K174" s="571"/>
      <c r="L174" s="571"/>
    </row>
    <row r="175" spans="1:12" s="345" customFormat="1">
      <c r="A175" s="571"/>
      <c r="B175" s="571"/>
      <c r="C175" s="571"/>
      <c r="D175" s="571"/>
      <c r="E175" s="571"/>
      <c r="F175" s="571"/>
      <c r="G175" s="571"/>
      <c r="H175" s="571"/>
      <c r="I175" s="571"/>
      <c r="J175" s="571"/>
      <c r="K175" s="571"/>
      <c r="L175" s="571"/>
    </row>
    <row r="176" spans="1:12" s="345" customFormat="1">
      <c r="A176" s="571"/>
      <c r="B176" s="571"/>
      <c r="C176" s="571"/>
      <c r="D176" s="571"/>
      <c r="E176" s="571"/>
      <c r="F176" s="571"/>
      <c r="G176" s="571"/>
      <c r="H176" s="571"/>
      <c r="I176" s="571"/>
      <c r="J176" s="571"/>
      <c r="K176" s="571"/>
      <c r="L176" s="571"/>
    </row>
    <row r="177" spans="1:12" s="345" customFormat="1">
      <c r="A177" s="571"/>
      <c r="B177" s="571"/>
      <c r="C177" s="571"/>
      <c r="D177" s="571"/>
      <c r="E177" s="571"/>
      <c r="F177" s="571"/>
      <c r="G177" s="571"/>
      <c r="H177" s="571"/>
      <c r="I177" s="571"/>
      <c r="J177" s="571"/>
      <c r="K177" s="571"/>
      <c r="L177" s="571"/>
    </row>
    <row r="178" spans="1:12" s="345" customFormat="1">
      <c r="A178" s="571"/>
      <c r="B178" s="571"/>
      <c r="C178" s="571"/>
      <c r="D178" s="571"/>
      <c r="E178" s="571"/>
      <c r="F178" s="571"/>
      <c r="G178" s="571"/>
      <c r="H178" s="571"/>
      <c r="I178" s="571"/>
      <c r="J178" s="571"/>
      <c r="K178" s="571"/>
      <c r="L178" s="571"/>
    </row>
    <row r="179" spans="1:12" s="345" customFormat="1">
      <c r="A179" s="571"/>
      <c r="B179" s="571"/>
      <c r="C179" s="571"/>
      <c r="D179" s="571"/>
      <c r="E179" s="571"/>
      <c r="F179" s="571"/>
      <c r="G179" s="571"/>
      <c r="H179" s="571"/>
      <c r="I179" s="571"/>
      <c r="J179" s="571"/>
      <c r="K179" s="571"/>
      <c r="L179" s="571"/>
    </row>
    <row r="180" spans="1:12" s="345" customFormat="1">
      <c r="A180" s="571"/>
      <c r="B180" s="571"/>
      <c r="C180" s="571"/>
      <c r="D180" s="571"/>
      <c r="E180" s="571"/>
      <c r="F180" s="571"/>
      <c r="G180" s="571"/>
      <c r="H180" s="571"/>
      <c r="I180" s="571"/>
      <c r="J180" s="571"/>
      <c r="K180" s="571"/>
      <c r="L180" s="571"/>
    </row>
    <row r="181" spans="1:12" s="345" customFormat="1">
      <c r="A181" s="571"/>
      <c r="B181" s="571"/>
      <c r="C181" s="571"/>
      <c r="D181" s="571"/>
      <c r="E181" s="571"/>
      <c r="F181" s="571"/>
      <c r="G181" s="571"/>
      <c r="H181" s="571"/>
      <c r="I181" s="571"/>
      <c r="J181" s="571"/>
      <c r="K181" s="571"/>
      <c r="L181" s="571"/>
    </row>
    <row r="182" spans="1:12" s="345" customFormat="1">
      <c r="A182" s="571"/>
      <c r="B182" s="571"/>
      <c r="C182" s="571"/>
      <c r="D182" s="571"/>
      <c r="E182" s="571"/>
      <c r="F182" s="571"/>
      <c r="G182" s="571"/>
      <c r="H182" s="571"/>
      <c r="I182" s="571"/>
      <c r="J182" s="571"/>
      <c r="K182" s="571"/>
      <c r="L182" s="571"/>
    </row>
    <row r="183" spans="1:12" s="345" customFormat="1">
      <c r="A183" s="571"/>
      <c r="B183" s="571"/>
      <c r="C183" s="571"/>
      <c r="D183" s="571"/>
      <c r="E183" s="571"/>
      <c r="F183" s="571"/>
      <c r="G183" s="571"/>
      <c r="H183" s="571"/>
      <c r="I183" s="571"/>
      <c r="J183" s="571"/>
      <c r="K183" s="571"/>
      <c r="L183" s="571"/>
    </row>
    <row r="184" spans="1:12" s="345" customFormat="1">
      <c r="A184" s="571"/>
      <c r="B184" s="571"/>
      <c r="C184" s="571"/>
      <c r="D184" s="571"/>
      <c r="E184" s="571"/>
      <c r="F184" s="571"/>
      <c r="G184" s="571"/>
      <c r="H184" s="571"/>
      <c r="I184" s="571"/>
      <c r="J184" s="571"/>
      <c r="K184" s="571"/>
      <c r="L184" s="571"/>
    </row>
    <row r="185" spans="1:12" s="345" customFormat="1">
      <c r="A185" s="571"/>
      <c r="B185" s="571"/>
      <c r="C185" s="571"/>
      <c r="D185" s="571"/>
      <c r="E185" s="571"/>
      <c r="F185" s="571"/>
      <c r="G185" s="571"/>
      <c r="H185" s="571"/>
      <c r="I185" s="571"/>
      <c r="J185" s="571"/>
      <c r="K185" s="571"/>
      <c r="L185" s="571"/>
    </row>
    <row r="186" spans="1:12" s="345" customFormat="1">
      <c r="A186" s="571"/>
      <c r="B186" s="571"/>
      <c r="C186" s="571"/>
      <c r="D186" s="571"/>
      <c r="E186" s="571"/>
      <c r="F186" s="571"/>
      <c r="G186" s="571"/>
      <c r="H186" s="571"/>
      <c r="I186" s="571"/>
      <c r="J186" s="571"/>
      <c r="K186" s="571"/>
      <c r="L186" s="571"/>
    </row>
    <row r="187" spans="1:12" s="345" customFormat="1">
      <c r="A187" s="571"/>
      <c r="B187" s="571"/>
      <c r="C187" s="571"/>
      <c r="D187" s="571"/>
      <c r="E187" s="571"/>
      <c r="F187" s="571"/>
      <c r="G187" s="571"/>
      <c r="H187" s="571"/>
      <c r="I187" s="571"/>
      <c r="J187" s="571"/>
      <c r="K187" s="571"/>
      <c r="L187" s="571"/>
    </row>
    <row r="188" spans="1:12" s="345" customFormat="1">
      <c r="A188" s="571"/>
      <c r="B188" s="571"/>
      <c r="C188" s="571"/>
      <c r="D188" s="571"/>
      <c r="E188" s="571"/>
      <c r="F188" s="571"/>
      <c r="G188" s="571"/>
      <c r="H188" s="571"/>
      <c r="I188" s="571"/>
      <c r="J188" s="571"/>
      <c r="K188" s="571"/>
      <c r="L188" s="571"/>
    </row>
    <row r="189" spans="1:12" s="345" customFormat="1">
      <c r="A189" s="571"/>
      <c r="B189" s="571"/>
      <c r="C189" s="571"/>
      <c r="D189" s="571"/>
      <c r="E189" s="571"/>
      <c r="F189" s="571"/>
      <c r="G189" s="571"/>
      <c r="H189" s="571"/>
      <c r="I189" s="571"/>
      <c r="J189" s="571"/>
      <c r="K189" s="571"/>
      <c r="L189" s="571"/>
    </row>
    <row r="190" spans="1:12" s="345" customFormat="1">
      <c r="A190" s="571"/>
      <c r="B190" s="571"/>
      <c r="C190" s="571"/>
      <c r="D190" s="571"/>
      <c r="E190" s="571"/>
      <c r="F190" s="571"/>
      <c r="G190" s="571"/>
      <c r="H190" s="571"/>
      <c r="I190" s="571"/>
      <c r="J190" s="571"/>
      <c r="K190" s="571"/>
      <c r="L190" s="571"/>
    </row>
    <row r="191" spans="1:12" s="345" customFormat="1">
      <c r="A191" s="571"/>
      <c r="B191" s="571"/>
      <c r="C191" s="571"/>
      <c r="D191" s="571"/>
      <c r="E191" s="571"/>
      <c r="F191" s="571"/>
      <c r="G191" s="571"/>
      <c r="H191" s="571"/>
      <c r="I191" s="571"/>
      <c r="J191" s="571"/>
      <c r="K191" s="571"/>
      <c r="L191" s="571"/>
    </row>
    <row r="192" spans="1:12" s="345" customFormat="1">
      <c r="A192" s="571"/>
      <c r="B192" s="571"/>
      <c r="C192" s="571"/>
      <c r="D192" s="571"/>
      <c r="E192" s="571"/>
      <c r="F192" s="571"/>
      <c r="G192" s="571"/>
      <c r="H192" s="571"/>
      <c r="I192" s="571"/>
      <c r="J192" s="571"/>
      <c r="K192" s="571"/>
      <c r="L192" s="571"/>
    </row>
    <row r="193" spans="1:12" s="345" customFormat="1">
      <c r="A193" s="571"/>
      <c r="B193" s="571"/>
      <c r="C193" s="571"/>
      <c r="D193" s="571"/>
      <c r="E193" s="571"/>
      <c r="F193" s="571"/>
      <c r="G193" s="571"/>
      <c r="H193" s="571"/>
      <c r="I193" s="571"/>
      <c r="J193" s="571"/>
      <c r="K193" s="571"/>
      <c r="L193" s="571"/>
    </row>
    <row r="194" spans="1:12" s="345" customFormat="1">
      <c r="A194" s="571"/>
      <c r="B194" s="571"/>
      <c r="C194" s="571"/>
      <c r="D194" s="571"/>
      <c r="E194" s="571"/>
      <c r="F194" s="571"/>
      <c r="G194" s="571"/>
      <c r="H194" s="571"/>
      <c r="I194" s="571"/>
      <c r="J194" s="571"/>
      <c r="K194" s="571"/>
      <c r="L194" s="571"/>
    </row>
    <row r="195" spans="1:12" s="345" customFormat="1">
      <c r="A195" s="571"/>
      <c r="B195" s="571"/>
      <c r="C195" s="571"/>
      <c r="D195" s="571"/>
      <c r="E195" s="571"/>
      <c r="F195" s="571"/>
      <c r="G195" s="571"/>
      <c r="H195" s="571"/>
      <c r="I195" s="571"/>
      <c r="J195" s="571"/>
      <c r="K195" s="571"/>
      <c r="L195" s="571"/>
    </row>
    <row r="196" spans="1:12" s="345" customFormat="1">
      <c r="A196" s="571"/>
      <c r="B196" s="571"/>
      <c r="C196" s="571"/>
      <c r="D196" s="571"/>
      <c r="E196" s="571"/>
      <c r="F196" s="571"/>
      <c r="G196" s="571"/>
      <c r="H196" s="571"/>
      <c r="I196" s="571"/>
      <c r="J196" s="571"/>
      <c r="K196" s="571"/>
      <c r="L196" s="571"/>
    </row>
    <row r="197" spans="1:12" s="345" customFormat="1">
      <c r="A197" s="571"/>
      <c r="B197" s="571"/>
      <c r="C197" s="571"/>
      <c r="D197" s="571"/>
      <c r="E197" s="571"/>
      <c r="F197" s="571"/>
      <c r="G197" s="571"/>
      <c r="H197" s="571"/>
      <c r="I197" s="571"/>
      <c r="J197" s="571"/>
      <c r="K197" s="571"/>
      <c r="L197" s="571"/>
    </row>
    <row r="198" spans="1:12" s="345" customFormat="1">
      <c r="A198" s="571"/>
      <c r="B198" s="571"/>
      <c r="C198" s="571"/>
      <c r="D198" s="571"/>
      <c r="E198" s="571"/>
      <c r="F198" s="571"/>
      <c r="G198" s="571"/>
      <c r="H198" s="571"/>
      <c r="I198" s="571"/>
      <c r="J198" s="571"/>
      <c r="K198" s="571"/>
      <c r="L198" s="571"/>
    </row>
    <row r="199" spans="1:12" s="345" customFormat="1">
      <c r="A199" s="571"/>
      <c r="B199" s="571"/>
      <c r="C199" s="571"/>
      <c r="D199" s="571"/>
      <c r="E199" s="571"/>
      <c r="F199" s="571"/>
      <c r="G199" s="571"/>
      <c r="H199" s="571"/>
      <c r="I199" s="571"/>
      <c r="J199" s="571"/>
      <c r="K199" s="571"/>
      <c r="L199" s="571"/>
    </row>
    <row r="200" spans="1:12" s="345" customFormat="1">
      <c r="A200" s="571"/>
      <c r="B200" s="571"/>
      <c r="C200" s="571"/>
      <c r="D200" s="571"/>
      <c r="E200" s="571"/>
      <c r="F200" s="571"/>
      <c r="G200" s="571"/>
      <c r="H200" s="571"/>
      <c r="I200" s="571"/>
      <c r="J200" s="571"/>
      <c r="K200" s="571"/>
      <c r="L200" s="571"/>
    </row>
    <row r="201" spans="1:12" s="345" customFormat="1">
      <c r="A201" s="571"/>
      <c r="B201" s="571"/>
      <c r="C201" s="571"/>
      <c r="D201" s="571"/>
      <c r="E201" s="571"/>
      <c r="F201" s="571"/>
      <c r="G201" s="571"/>
      <c r="H201" s="571"/>
      <c r="I201" s="571"/>
      <c r="J201" s="571"/>
      <c r="K201" s="571"/>
      <c r="L201" s="571"/>
    </row>
    <row r="202" spans="1:12" s="345" customFormat="1">
      <c r="A202" s="571"/>
      <c r="B202" s="571"/>
      <c r="C202" s="571"/>
      <c r="D202" s="571"/>
      <c r="E202" s="571"/>
      <c r="F202" s="571"/>
      <c r="G202" s="571"/>
      <c r="H202" s="571"/>
      <c r="I202" s="571"/>
      <c r="J202" s="571"/>
      <c r="K202" s="571"/>
      <c r="L202" s="571"/>
    </row>
    <row r="203" spans="1:12" s="345" customFormat="1">
      <c r="A203" s="571"/>
      <c r="B203" s="571"/>
      <c r="C203" s="571"/>
      <c r="D203" s="571"/>
      <c r="E203" s="571"/>
      <c r="F203" s="571"/>
      <c r="G203" s="571"/>
      <c r="H203" s="571"/>
      <c r="I203" s="571"/>
      <c r="J203" s="571"/>
      <c r="K203" s="571"/>
      <c r="L203" s="571"/>
    </row>
    <row r="204" spans="1:12" s="345" customFormat="1">
      <c r="A204" s="571"/>
      <c r="B204" s="571"/>
      <c r="C204" s="571"/>
      <c r="D204" s="571"/>
      <c r="E204" s="571"/>
      <c r="F204" s="571"/>
      <c r="G204" s="571"/>
      <c r="H204" s="571"/>
      <c r="I204" s="571"/>
      <c r="J204" s="571"/>
      <c r="K204" s="571"/>
      <c r="L204" s="571"/>
    </row>
    <row r="205" spans="1:12" s="345" customFormat="1">
      <c r="A205" s="571"/>
      <c r="B205" s="571"/>
      <c r="C205" s="571"/>
      <c r="D205" s="571"/>
      <c r="E205" s="571"/>
      <c r="F205" s="571"/>
      <c r="G205" s="571"/>
      <c r="H205" s="571"/>
      <c r="I205" s="571"/>
      <c r="J205" s="571"/>
      <c r="K205" s="571"/>
      <c r="L205" s="571"/>
    </row>
    <row r="206" spans="1:12" s="345" customFormat="1">
      <c r="A206" s="571"/>
      <c r="B206" s="571"/>
      <c r="C206" s="571"/>
      <c r="D206" s="571"/>
      <c r="E206" s="571"/>
      <c r="F206" s="571"/>
      <c r="G206" s="571"/>
      <c r="H206" s="571"/>
      <c r="I206" s="571"/>
      <c r="J206" s="571"/>
      <c r="K206" s="571"/>
      <c r="L206" s="571"/>
    </row>
    <row r="207" spans="1:12" s="345" customFormat="1">
      <c r="A207" s="571"/>
      <c r="B207" s="571"/>
      <c r="C207" s="571"/>
      <c r="D207" s="571"/>
      <c r="E207" s="571"/>
      <c r="F207" s="571"/>
      <c r="G207" s="571"/>
      <c r="H207" s="571"/>
      <c r="I207" s="571"/>
      <c r="J207" s="571"/>
      <c r="K207" s="571"/>
      <c r="L207" s="571"/>
    </row>
    <row r="208" spans="1:12" s="345" customFormat="1">
      <c r="A208" s="571"/>
      <c r="B208" s="571"/>
      <c r="C208" s="571"/>
      <c r="D208" s="571"/>
      <c r="E208" s="571"/>
      <c r="F208" s="571"/>
      <c r="G208" s="571"/>
      <c r="H208" s="571"/>
      <c r="I208" s="571"/>
      <c r="J208" s="571"/>
      <c r="K208" s="571"/>
      <c r="L208" s="571"/>
    </row>
    <row r="209" spans="1:12" s="345" customFormat="1">
      <c r="A209" s="571"/>
      <c r="B209" s="571"/>
      <c r="C209" s="571"/>
      <c r="D209" s="571"/>
      <c r="E209" s="571"/>
      <c r="F209" s="571"/>
      <c r="G209" s="571"/>
      <c r="H209" s="571"/>
      <c r="I209" s="571"/>
      <c r="J209" s="571"/>
      <c r="K209" s="571"/>
      <c r="L209" s="571"/>
    </row>
    <row r="210" spans="1:12" s="345" customFormat="1">
      <c r="A210" s="571"/>
      <c r="B210" s="571"/>
      <c r="C210" s="571"/>
      <c r="D210" s="571"/>
      <c r="E210" s="571"/>
      <c r="F210" s="571"/>
      <c r="G210" s="571"/>
      <c r="H210" s="571"/>
      <c r="I210" s="571"/>
      <c r="J210" s="571"/>
      <c r="K210" s="571"/>
      <c r="L210" s="571"/>
    </row>
    <row r="211" spans="1:12" s="345" customFormat="1">
      <c r="A211" s="571"/>
      <c r="B211" s="571"/>
      <c r="C211" s="571"/>
      <c r="D211" s="571"/>
      <c r="E211" s="571"/>
      <c r="F211" s="571"/>
      <c r="G211" s="571"/>
      <c r="H211" s="571"/>
      <c r="I211" s="571"/>
      <c r="J211" s="571"/>
      <c r="K211" s="571"/>
      <c r="L211" s="571"/>
    </row>
    <row r="212" spans="1:12" s="345" customFormat="1">
      <c r="A212" s="571"/>
      <c r="B212" s="571"/>
      <c r="C212" s="571"/>
      <c r="D212" s="571"/>
      <c r="E212" s="571"/>
      <c r="F212" s="571"/>
      <c r="G212" s="571"/>
      <c r="H212" s="571"/>
      <c r="I212" s="571"/>
      <c r="J212" s="571"/>
      <c r="K212" s="571"/>
      <c r="L212" s="571"/>
    </row>
    <row r="213" spans="1:12" s="345" customFormat="1">
      <c r="A213" s="571"/>
      <c r="B213" s="571"/>
      <c r="C213" s="571"/>
      <c r="D213" s="571"/>
      <c r="E213" s="571"/>
      <c r="F213" s="571"/>
      <c r="G213" s="571"/>
      <c r="H213" s="571"/>
      <c r="I213" s="571"/>
      <c r="J213" s="571"/>
      <c r="K213" s="571"/>
      <c r="L213" s="571"/>
    </row>
    <row r="214" spans="1:12" s="345" customFormat="1">
      <c r="A214" s="571"/>
      <c r="B214" s="571"/>
      <c r="C214" s="571"/>
      <c r="D214" s="571"/>
      <c r="E214" s="571"/>
      <c r="F214" s="571"/>
      <c r="G214" s="571"/>
      <c r="H214" s="571"/>
      <c r="I214" s="571"/>
      <c r="J214" s="571"/>
      <c r="K214" s="571"/>
      <c r="L214" s="571"/>
    </row>
    <row r="215" spans="1:12" s="345" customFormat="1">
      <c r="A215" s="571"/>
      <c r="B215" s="571"/>
      <c r="C215" s="571"/>
      <c r="D215" s="571"/>
      <c r="E215" s="571"/>
      <c r="F215" s="571"/>
      <c r="G215" s="571"/>
      <c r="H215" s="571"/>
      <c r="I215" s="571"/>
      <c r="J215" s="571"/>
      <c r="K215" s="571"/>
      <c r="L215" s="571"/>
    </row>
    <row r="216" spans="1:12" s="345" customFormat="1">
      <c r="A216" s="571"/>
      <c r="B216" s="571"/>
      <c r="C216" s="571"/>
      <c r="D216" s="571"/>
      <c r="E216" s="571"/>
      <c r="F216" s="571"/>
      <c r="G216" s="571"/>
      <c r="H216" s="571"/>
      <c r="I216" s="571"/>
      <c r="J216" s="571"/>
      <c r="K216" s="571"/>
      <c r="L216" s="571"/>
    </row>
    <row r="217" spans="1:12" s="345" customFormat="1">
      <c r="A217" s="571"/>
      <c r="B217" s="571"/>
      <c r="C217" s="571"/>
      <c r="D217" s="571"/>
      <c r="E217" s="571"/>
      <c r="F217" s="571"/>
      <c r="G217" s="571"/>
      <c r="H217" s="571"/>
      <c r="I217" s="571"/>
      <c r="J217" s="571"/>
      <c r="K217" s="571"/>
      <c r="L217" s="571"/>
    </row>
    <row r="218" spans="1:12" s="345" customFormat="1">
      <c r="A218" s="571"/>
      <c r="B218" s="571"/>
      <c r="C218" s="571"/>
      <c r="D218" s="571"/>
      <c r="E218" s="571"/>
      <c r="F218" s="571"/>
      <c r="G218" s="571"/>
      <c r="H218" s="571"/>
      <c r="I218" s="571"/>
      <c r="J218" s="571"/>
      <c r="K218" s="571"/>
      <c r="L218" s="571"/>
    </row>
    <row r="219" spans="1:12" s="345" customFormat="1">
      <c r="A219" s="571"/>
      <c r="B219" s="571"/>
      <c r="C219" s="571"/>
      <c r="D219" s="571"/>
      <c r="E219" s="571"/>
      <c r="F219" s="571"/>
      <c r="G219" s="571"/>
      <c r="H219" s="571"/>
      <c r="I219" s="571"/>
      <c r="J219" s="571"/>
      <c r="K219" s="571"/>
      <c r="L219" s="571"/>
    </row>
    <row r="220" spans="1:12" s="345" customFormat="1">
      <c r="A220" s="571"/>
      <c r="B220" s="571"/>
      <c r="C220" s="571"/>
      <c r="D220" s="571"/>
      <c r="E220" s="571"/>
      <c r="F220" s="571"/>
      <c r="G220" s="571"/>
      <c r="H220" s="571"/>
      <c r="I220" s="571"/>
      <c r="J220" s="571"/>
      <c r="K220" s="571"/>
      <c r="L220" s="571"/>
    </row>
    <row r="221" spans="1:12" s="345" customFormat="1">
      <c r="A221" s="571"/>
      <c r="B221" s="571"/>
      <c r="C221" s="571"/>
      <c r="D221" s="571"/>
      <c r="E221" s="571"/>
      <c r="F221" s="571"/>
      <c r="G221" s="571"/>
      <c r="H221" s="571"/>
      <c r="I221" s="571"/>
      <c r="J221" s="571"/>
      <c r="K221" s="571"/>
      <c r="L221" s="571"/>
    </row>
    <row r="222" spans="1:12" s="345" customFormat="1">
      <c r="A222" s="571"/>
      <c r="B222" s="571"/>
      <c r="C222" s="571"/>
      <c r="D222" s="571"/>
      <c r="E222" s="571"/>
      <c r="F222" s="571"/>
      <c r="G222" s="571"/>
      <c r="H222" s="571"/>
      <c r="I222" s="571"/>
      <c r="J222" s="571"/>
      <c r="K222" s="571"/>
      <c r="L222" s="571"/>
    </row>
    <row r="223" spans="1:12" s="345" customFormat="1">
      <c r="A223" s="571"/>
      <c r="B223" s="571"/>
      <c r="C223" s="571"/>
      <c r="D223" s="571"/>
      <c r="E223" s="571"/>
      <c r="F223" s="571"/>
      <c r="G223" s="571"/>
      <c r="H223" s="571"/>
      <c r="I223" s="571"/>
      <c r="J223" s="571"/>
      <c r="K223" s="571"/>
      <c r="L223" s="571"/>
    </row>
    <row r="224" spans="1:12" s="345" customFormat="1">
      <c r="A224" s="571"/>
      <c r="B224" s="571"/>
      <c r="C224" s="571"/>
      <c r="D224" s="571"/>
      <c r="E224" s="571"/>
      <c r="F224" s="571"/>
      <c r="G224" s="571"/>
      <c r="H224" s="571"/>
      <c r="I224" s="571"/>
      <c r="J224" s="571"/>
      <c r="K224" s="571"/>
      <c r="L224" s="571"/>
    </row>
    <row r="225" spans="1:12" s="345" customFormat="1">
      <c r="A225" s="571"/>
      <c r="B225" s="571"/>
      <c r="C225" s="571"/>
      <c r="D225" s="571"/>
      <c r="E225" s="571"/>
      <c r="F225" s="571"/>
      <c r="G225" s="571"/>
      <c r="H225" s="571"/>
      <c r="I225" s="571"/>
      <c r="J225" s="571"/>
      <c r="K225" s="571"/>
      <c r="L225" s="571"/>
    </row>
    <row r="226" spans="1:12" s="345" customFormat="1">
      <c r="A226" s="571"/>
      <c r="B226" s="571"/>
      <c r="C226" s="571"/>
      <c r="D226" s="571"/>
      <c r="E226" s="571"/>
      <c r="F226" s="571"/>
      <c r="G226" s="571"/>
      <c r="H226" s="571"/>
      <c r="I226" s="571"/>
      <c r="J226" s="571"/>
      <c r="K226" s="571"/>
      <c r="L226" s="571"/>
    </row>
    <row r="227" spans="1:12" s="345" customFormat="1">
      <c r="A227" s="571"/>
      <c r="B227" s="571"/>
      <c r="C227" s="571"/>
      <c r="D227" s="571"/>
      <c r="E227" s="571"/>
      <c r="F227" s="571"/>
      <c r="G227" s="571"/>
      <c r="H227" s="571"/>
      <c r="I227" s="571"/>
      <c r="J227" s="571"/>
      <c r="K227" s="571"/>
      <c r="L227" s="571"/>
    </row>
    <row r="228" spans="1:12" s="345" customFormat="1">
      <c r="A228" s="571"/>
      <c r="B228" s="571"/>
      <c r="C228" s="571"/>
      <c r="D228" s="571"/>
      <c r="E228" s="571"/>
      <c r="F228" s="571"/>
      <c r="G228" s="571"/>
      <c r="H228" s="571"/>
      <c r="I228" s="571"/>
      <c r="J228" s="571"/>
      <c r="K228" s="571"/>
      <c r="L228" s="571"/>
    </row>
    <row r="229" spans="1:12" s="345" customFormat="1">
      <c r="A229" s="571"/>
      <c r="B229" s="571"/>
      <c r="C229" s="571"/>
      <c r="D229" s="571"/>
      <c r="E229" s="571"/>
      <c r="F229" s="571"/>
      <c r="G229" s="571"/>
      <c r="H229" s="571"/>
      <c r="I229" s="571"/>
      <c r="J229" s="571"/>
      <c r="K229" s="571"/>
      <c r="L229" s="571"/>
    </row>
    <row r="230" spans="1:12" s="345" customFormat="1">
      <c r="A230" s="571"/>
      <c r="B230" s="571"/>
      <c r="C230" s="571"/>
      <c r="D230" s="571"/>
      <c r="E230" s="571"/>
      <c r="F230" s="571"/>
      <c r="G230" s="571"/>
      <c r="H230" s="571"/>
      <c r="I230" s="571"/>
      <c r="J230" s="571"/>
      <c r="K230" s="571"/>
      <c r="L230" s="571"/>
    </row>
    <row r="231" spans="1:12" s="345" customFormat="1">
      <c r="A231" s="571"/>
      <c r="B231" s="571"/>
      <c r="C231" s="571"/>
      <c r="D231" s="571"/>
      <c r="E231" s="571"/>
      <c r="F231" s="571"/>
      <c r="G231" s="571"/>
      <c r="H231" s="571"/>
      <c r="I231" s="571"/>
      <c r="J231" s="571"/>
      <c r="K231" s="571"/>
      <c r="L231" s="571"/>
    </row>
    <row r="232" spans="1:12" s="345" customFormat="1">
      <c r="A232" s="571"/>
      <c r="B232" s="571"/>
      <c r="C232" s="571"/>
      <c r="D232" s="571"/>
      <c r="E232" s="571"/>
      <c r="F232" s="571"/>
      <c r="G232" s="571"/>
      <c r="H232" s="571"/>
      <c r="I232" s="571"/>
      <c r="J232" s="571"/>
      <c r="K232" s="571"/>
      <c r="L232" s="571"/>
    </row>
    <row r="233" spans="1:12" s="345" customFormat="1">
      <c r="A233" s="571"/>
      <c r="B233" s="571"/>
      <c r="C233" s="571"/>
      <c r="D233" s="571"/>
      <c r="E233" s="571"/>
      <c r="F233" s="571"/>
      <c r="G233" s="571"/>
      <c r="H233" s="571"/>
      <c r="I233" s="571"/>
      <c r="J233" s="571"/>
      <c r="K233" s="571"/>
      <c r="L233" s="571"/>
    </row>
    <row r="234" spans="1:12" s="345" customFormat="1">
      <c r="A234" s="571"/>
      <c r="B234" s="571"/>
      <c r="C234" s="571"/>
      <c r="D234" s="571"/>
      <c r="E234" s="571"/>
      <c r="F234" s="571"/>
      <c r="G234" s="571"/>
      <c r="H234" s="571"/>
      <c r="I234" s="571"/>
      <c r="J234" s="571"/>
      <c r="K234" s="571"/>
      <c r="L234" s="571"/>
    </row>
    <row r="235" spans="1:12" s="345" customFormat="1">
      <c r="A235" s="571"/>
      <c r="B235" s="571"/>
      <c r="C235" s="571"/>
      <c r="D235" s="571"/>
      <c r="E235" s="571"/>
      <c r="F235" s="571"/>
      <c r="G235" s="571"/>
      <c r="H235" s="571"/>
      <c r="I235" s="571"/>
      <c r="J235" s="571"/>
      <c r="K235" s="571"/>
      <c r="L235" s="571"/>
    </row>
    <row r="236" spans="1:12" s="345" customFormat="1">
      <c r="A236" s="571"/>
      <c r="B236" s="571"/>
      <c r="C236" s="571"/>
      <c r="D236" s="571"/>
      <c r="E236" s="571"/>
      <c r="F236" s="571"/>
      <c r="G236" s="571"/>
      <c r="H236" s="571"/>
      <c r="I236" s="571"/>
      <c r="J236" s="571"/>
      <c r="K236" s="571"/>
      <c r="L236" s="571"/>
    </row>
    <row r="237" spans="1:12" s="345" customFormat="1">
      <c r="A237" s="571"/>
      <c r="B237" s="571"/>
      <c r="C237" s="571"/>
      <c r="D237" s="571"/>
      <c r="E237" s="571"/>
      <c r="F237" s="571"/>
      <c r="G237" s="571"/>
      <c r="H237" s="571"/>
      <c r="I237" s="571"/>
      <c r="J237" s="571"/>
      <c r="K237" s="571"/>
      <c r="L237" s="571"/>
    </row>
    <row r="238" spans="1:12" s="345" customFormat="1">
      <c r="A238" s="571"/>
      <c r="B238" s="571"/>
      <c r="C238" s="571"/>
      <c r="D238" s="571"/>
      <c r="E238" s="571"/>
      <c r="F238" s="571"/>
      <c r="G238" s="571"/>
      <c r="H238" s="571"/>
      <c r="I238" s="571"/>
      <c r="J238" s="571"/>
      <c r="K238" s="571"/>
      <c r="L238" s="571"/>
    </row>
    <row r="239" spans="1:12" s="345" customFormat="1">
      <c r="A239" s="571"/>
      <c r="B239" s="571"/>
      <c r="C239" s="571"/>
      <c r="D239" s="571"/>
      <c r="E239" s="571"/>
      <c r="F239" s="571"/>
      <c r="G239" s="571"/>
      <c r="H239" s="571"/>
      <c r="I239" s="571"/>
      <c r="J239" s="571"/>
      <c r="K239" s="571"/>
      <c r="L239" s="571"/>
    </row>
    <row r="240" spans="1:12" s="345" customFormat="1">
      <c r="A240" s="571"/>
      <c r="B240" s="571"/>
      <c r="C240" s="571"/>
      <c r="D240" s="571"/>
      <c r="E240" s="571"/>
      <c r="F240" s="571"/>
      <c r="G240" s="571"/>
      <c r="H240" s="571"/>
      <c r="I240" s="571"/>
      <c r="J240" s="571"/>
      <c r="K240" s="571"/>
      <c r="L240" s="571"/>
    </row>
    <row r="241" spans="1:12" s="345" customFormat="1">
      <c r="A241" s="571"/>
      <c r="B241" s="571"/>
      <c r="C241" s="571"/>
      <c r="D241" s="571"/>
      <c r="E241" s="571"/>
      <c r="F241" s="571"/>
      <c r="G241" s="571"/>
      <c r="H241" s="571"/>
      <c r="I241" s="571"/>
      <c r="J241" s="571"/>
      <c r="K241" s="571"/>
      <c r="L241" s="571"/>
    </row>
    <row r="242" spans="1:12" s="345" customFormat="1">
      <c r="A242" s="571"/>
      <c r="B242" s="571"/>
      <c r="C242" s="571"/>
      <c r="D242" s="571"/>
      <c r="E242" s="571"/>
      <c r="F242" s="571"/>
      <c r="G242" s="571"/>
      <c r="H242" s="571"/>
      <c r="I242" s="571"/>
      <c r="J242" s="571"/>
      <c r="K242" s="571"/>
      <c r="L242" s="571"/>
    </row>
    <row r="243" spans="1:12" s="345" customFormat="1">
      <c r="A243" s="571"/>
      <c r="B243" s="571"/>
      <c r="C243" s="571"/>
      <c r="D243" s="571"/>
      <c r="E243" s="571"/>
      <c r="F243" s="571"/>
      <c r="G243" s="571"/>
      <c r="H243" s="571"/>
      <c r="I243" s="571"/>
      <c r="J243" s="571"/>
      <c r="K243" s="571"/>
      <c r="L243" s="571"/>
    </row>
    <row r="244" spans="1:12" s="345" customFormat="1">
      <c r="A244" s="571"/>
      <c r="B244" s="571"/>
      <c r="C244" s="571"/>
      <c r="D244" s="571"/>
      <c r="E244" s="571"/>
      <c r="F244" s="571"/>
      <c r="G244" s="571"/>
      <c r="H244" s="571"/>
      <c r="I244" s="571"/>
      <c r="J244" s="571"/>
      <c r="K244" s="571"/>
      <c r="L244" s="571"/>
    </row>
    <row r="245" spans="1:12" s="345" customFormat="1">
      <c r="A245" s="571"/>
      <c r="B245" s="571"/>
      <c r="C245" s="571"/>
      <c r="D245" s="571"/>
      <c r="E245" s="571"/>
      <c r="F245" s="571"/>
      <c r="G245" s="571"/>
      <c r="H245" s="571"/>
      <c r="I245" s="571"/>
      <c r="J245" s="571"/>
      <c r="K245" s="571"/>
      <c r="L245" s="571"/>
    </row>
    <row r="246" spans="1:12" s="345" customFormat="1">
      <c r="A246" s="571"/>
      <c r="B246" s="571"/>
      <c r="C246" s="571"/>
      <c r="D246" s="571"/>
      <c r="E246" s="571"/>
      <c r="F246" s="571"/>
      <c r="G246" s="571"/>
      <c r="H246" s="571"/>
      <c r="I246" s="571"/>
      <c r="J246" s="571"/>
      <c r="K246" s="571"/>
      <c r="L246" s="571"/>
    </row>
    <row r="247" spans="1:12" s="345" customFormat="1">
      <c r="A247" s="571"/>
      <c r="B247" s="571"/>
      <c r="C247" s="571"/>
      <c r="D247" s="571"/>
      <c r="E247" s="571"/>
      <c r="F247" s="571"/>
      <c r="G247" s="571"/>
      <c r="H247" s="571"/>
      <c r="I247" s="571"/>
      <c r="J247" s="571"/>
      <c r="K247" s="571"/>
      <c r="L247" s="571"/>
    </row>
    <row r="248" spans="1:12" s="345" customFormat="1">
      <c r="A248" s="571"/>
      <c r="B248" s="571"/>
      <c r="C248" s="571"/>
      <c r="D248" s="571"/>
      <c r="E248" s="571"/>
      <c r="F248" s="571"/>
      <c r="G248" s="571"/>
      <c r="H248" s="571"/>
      <c r="I248" s="571"/>
      <c r="J248" s="571"/>
      <c r="K248" s="571"/>
      <c r="L248" s="571"/>
    </row>
    <row r="249" spans="1:12" s="345" customFormat="1">
      <c r="A249" s="571"/>
      <c r="B249" s="571"/>
      <c r="C249" s="571"/>
      <c r="D249" s="571"/>
      <c r="E249" s="571"/>
      <c r="F249" s="571"/>
      <c r="G249" s="571"/>
      <c r="H249" s="571"/>
      <c r="I249" s="571"/>
      <c r="J249" s="571"/>
      <c r="K249" s="571"/>
      <c r="L249" s="571"/>
    </row>
    <row r="250" spans="1:12" s="345" customFormat="1">
      <c r="A250" s="571"/>
      <c r="B250" s="571"/>
      <c r="C250" s="571"/>
      <c r="D250" s="571"/>
      <c r="E250" s="571"/>
      <c r="F250" s="571"/>
      <c r="G250" s="571"/>
      <c r="H250" s="571"/>
      <c r="I250" s="571"/>
      <c r="J250" s="571"/>
      <c r="K250" s="571"/>
      <c r="L250" s="571"/>
    </row>
    <row r="251" spans="1:12" s="345" customFormat="1">
      <c r="A251" s="571"/>
      <c r="B251" s="571"/>
      <c r="C251" s="571"/>
      <c r="D251" s="571"/>
      <c r="E251" s="571"/>
      <c r="F251" s="571"/>
      <c r="G251" s="571"/>
      <c r="H251" s="571"/>
      <c r="I251" s="571"/>
      <c r="J251" s="571"/>
      <c r="K251" s="571"/>
      <c r="L251" s="571"/>
    </row>
    <row r="252" spans="1:12" s="345" customFormat="1">
      <c r="A252" s="571"/>
      <c r="B252" s="571"/>
      <c r="C252" s="571"/>
      <c r="D252" s="571"/>
      <c r="E252" s="571"/>
      <c r="F252" s="571"/>
      <c r="G252" s="571"/>
      <c r="H252" s="571"/>
      <c r="I252" s="571"/>
      <c r="J252" s="571"/>
      <c r="K252" s="571"/>
      <c r="L252" s="571"/>
    </row>
    <row r="253" spans="1:12" s="345" customFormat="1">
      <c r="A253" s="571"/>
      <c r="B253" s="571"/>
      <c r="C253" s="571"/>
      <c r="D253" s="571"/>
      <c r="E253" s="571"/>
      <c r="F253" s="571"/>
      <c r="G253" s="571"/>
      <c r="H253" s="571"/>
      <c r="I253" s="571"/>
      <c r="J253" s="571"/>
      <c r="K253" s="571"/>
      <c r="L253" s="571"/>
    </row>
    <row r="254" spans="1:12" s="345" customFormat="1">
      <c r="A254" s="571"/>
      <c r="B254" s="571"/>
      <c r="C254" s="571"/>
      <c r="D254" s="571"/>
      <c r="E254" s="571"/>
      <c r="F254" s="571"/>
      <c r="G254" s="571"/>
      <c r="H254" s="571"/>
      <c r="I254" s="571"/>
      <c r="J254" s="571"/>
      <c r="K254" s="571"/>
      <c r="L254" s="571"/>
    </row>
    <row r="255" spans="1:12" s="345" customFormat="1">
      <c r="A255" s="571"/>
      <c r="B255" s="571"/>
      <c r="C255" s="571"/>
      <c r="D255" s="571"/>
      <c r="E255" s="571"/>
      <c r="F255" s="571"/>
      <c r="G255" s="571"/>
      <c r="H255" s="571"/>
      <c r="I255" s="571"/>
      <c r="J255" s="571"/>
      <c r="K255" s="571"/>
      <c r="L255" s="571"/>
    </row>
    <row r="256" spans="1:12" s="345" customFormat="1">
      <c r="A256" s="571"/>
      <c r="B256" s="571"/>
      <c r="C256" s="571"/>
      <c r="D256" s="571"/>
      <c r="E256" s="571"/>
      <c r="F256" s="571"/>
      <c r="G256" s="571"/>
      <c r="H256" s="571"/>
      <c r="I256" s="571"/>
      <c r="J256" s="571"/>
      <c r="K256" s="571"/>
      <c r="L256" s="571"/>
    </row>
    <row r="257" spans="1:12" s="345" customFormat="1">
      <c r="A257" s="571"/>
      <c r="B257" s="571"/>
      <c r="C257" s="571"/>
      <c r="D257" s="571"/>
      <c r="E257" s="571"/>
      <c r="F257" s="571"/>
      <c r="G257" s="571"/>
      <c r="H257" s="571"/>
      <c r="I257" s="571"/>
      <c r="J257" s="571"/>
      <c r="K257" s="571"/>
      <c r="L257" s="571"/>
    </row>
    <row r="258" spans="1:12" s="345" customFormat="1">
      <c r="A258" s="571"/>
      <c r="B258" s="571"/>
      <c r="C258" s="571"/>
      <c r="D258" s="571"/>
      <c r="E258" s="571"/>
      <c r="F258" s="571"/>
      <c r="G258" s="571"/>
      <c r="H258" s="571"/>
      <c r="I258" s="571"/>
      <c r="J258" s="571"/>
      <c r="K258" s="571"/>
      <c r="L258" s="571"/>
    </row>
    <row r="259" spans="1:12" s="345" customFormat="1">
      <c r="A259" s="571"/>
      <c r="B259" s="571"/>
      <c r="C259" s="571"/>
      <c r="D259" s="571"/>
      <c r="E259" s="571"/>
      <c r="F259" s="571"/>
      <c r="G259" s="571"/>
      <c r="H259" s="571"/>
      <c r="I259" s="571"/>
      <c r="J259" s="571"/>
      <c r="K259" s="571"/>
      <c r="L259" s="571"/>
    </row>
  </sheetData>
  <sheetProtection algorithmName="SHA-512" hashValue="37Zj4OeO/Y/BXFhY9fENQwNse98yjp9o2QUI+dDr4B/fx8LhxbTwGqBw9colqZQ2hmpWyjuQUXkueHmV13V0GA==" saltValue="rSKQS7G26Bf6RPT/mOn9Kw==" spinCount="100000" sheet="1" objects="1" scenarios="1" formatCells="0" formatColumns="0" formatRows="0" insertColumns="0" insertRows="0"/>
  <mergeCells count="3">
    <mergeCell ref="A5:C5"/>
    <mergeCell ref="A9:C9"/>
    <mergeCell ref="A13:C13"/>
  </mergeCells>
  <pageMargins left="0.25" right="0.25" top="0.75" bottom="0.75" header="0.3" footer="0.3"/>
  <pageSetup scale="67" orientation="landscape"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491D8-12EF-4C49-BC4C-FA25282DB664}">
  <sheetPr codeName="Sheet2">
    <pageSetUpPr fitToPage="1"/>
  </sheetPr>
  <dimension ref="A1:ES336"/>
  <sheetViews>
    <sheetView zoomScaleNormal="100" workbookViewId="0">
      <selection activeCell="R29" sqref="R29"/>
    </sheetView>
  </sheetViews>
  <sheetFormatPr defaultColWidth="8.85546875"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2.7109375" style="58" customWidth="1"/>
    <col min="11" max="12" width="1.140625" style="58" customWidth="1"/>
    <col min="13" max="13" width="12.7109375" style="58" customWidth="1"/>
    <col min="14" max="14" width="1.140625" style="58" customWidth="1"/>
    <col min="15" max="15" width="15.7109375" style="58" customWidth="1"/>
    <col min="16" max="17" width="1.140625" style="58" customWidth="1"/>
    <col min="18" max="18" width="12.7109375" style="58" customWidth="1"/>
    <col min="19" max="19" width="1.140625" style="58" customWidth="1"/>
    <col min="20" max="20" width="15.7109375" style="58" customWidth="1"/>
    <col min="21" max="22" width="1.140625" style="58" customWidth="1"/>
    <col min="23" max="23" width="12.7109375" style="58" customWidth="1"/>
    <col min="24" max="24" width="1.140625" style="58" customWidth="1"/>
    <col min="25" max="25" width="15.7109375" style="58" customWidth="1"/>
    <col min="26" max="27" width="1.140625" style="58" customWidth="1"/>
    <col min="28" max="28" width="12.7109375" style="58" customWidth="1"/>
    <col min="29" max="29" width="1.140625" style="58" customWidth="1"/>
    <col min="30" max="30" width="15.7109375" style="58" customWidth="1"/>
    <col min="31" max="32" width="1.140625" style="58" customWidth="1"/>
    <col min="33" max="33" width="12.7109375" style="58" customWidth="1"/>
    <col min="34" max="34" width="1.140625" style="58" customWidth="1"/>
    <col min="35" max="35" width="15.7109375" style="58" customWidth="1"/>
    <col min="36" max="37" width="1.140625" style="58" customWidth="1"/>
    <col min="38" max="38" width="12.7109375" style="58" customWidth="1"/>
    <col min="39" max="39" width="1.140625" style="58" customWidth="1"/>
    <col min="40" max="40" width="15.7109375" style="58" customWidth="1"/>
    <col min="41" max="42" width="1.140625" style="58" customWidth="1"/>
    <col min="43" max="43" width="15.7109375" style="58" customWidth="1"/>
    <col min="44" max="44" width="1.140625" style="58" customWidth="1"/>
    <col min="45" max="45" width="1.140625" style="127" customWidth="1"/>
    <col min="46" max="46" width="4.7109375" style="58" customWidth="1"/>
    <col min="47" max="47" width="30.7109375" style="9" customWidth="1"/>
    <col min="48" max="52" width="8.85546875" style="9" customWidth="1"/>
    <col min="53" max="53" width="47.7109375" style="9" customWidth="1"/>
    <col min="54" max="58" width="10.7109375" style="9" customWidth="1"/>
    <col min="59" max="59" width="35.7109375" style="9" customWidth="1"/>
    <col min="60" max="64" width="8.85546875" style="9" customWidth="1"/>
    <col min="65" max="65" width="27.7109375" style="9" customWidth="1"/>
    <col min="66" max="70" width="8.85546875" style="9" customWidth="1"/>
    <col min="71" max="71" width="20.7109375" style="9" customWidth="1"/>
    <col min="72" max="76" width="12.7109375" style="9" customWidth="1"/>
    <col min="77" max="77" width="20.7109375" style="9" customWidth="1"/>
    <col min="78" max="82" width="12.7109375" style="9" customWidth="1"/>
    <col min="83" max="83" width="21.7109375" style="9" customWidth="1"/>
    <col min="84" max="87" width="12.7109375" style="9" customWidth="1"/>
    <col min="88" max="88" width="13.7109375" style="9" customWidth="1"/>
    <col min="89" max="94" width="50.7109375" style="9" customWidth="1"/>
    <col min="95" max="95" width="30.7109375" style="9" hidden="1" customWidth="1"/>
    <col min="96" max="100" width="10.7109375" style="9" hidden="1" customWidth="1"/>
    <col min="101" max="101" width="34.7109375" style="9" hidden="1" customWidth="1"/>
    <col min="102" max="106" width="10.7109375" style="9" hidden="1" customWidth="1"/>
    <col min="107" max="107" width="38.7109375" style="9" hidden="1" customWidth="1"/>
    <col min="108" max="112" width="10.7109375" style="9" hidden="1" customWidth="1"/>
    <col min="113" max="113" width="14.7109375" style="9" customWidth="1"/>
    <col min="114" max="118" width="10.7109375" style="9" customWidth="1"/>
    <col min="119" max="149" width="8.85546875" style="345"/>
    <col min="150" max="16384" width="8.85546875" style="9"/>
  </cols>
  <sheetData>
    <row r="1" spans="1:149" s="94" customFormat="1" ht="20.25" customHeight="1" thickBot="1">
      <c r="A1" s="1168" t="s">
        <v>180</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70"/>
      <c r="AS1" s="725"/>
      <c r="AT1" s="59" t="s">
        <v>181</v>
      </c>
      <c r="AU1" s="1187" t="s">
        <v>123</v>
      </c>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8"/>
      <c r="DN1" s="1189"/>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c r="EM1" s="162"/>
      <c r="EN1" s="162"/>
      <c r="EO1" s="162"/>
      <c r="EP1" s="162"/>
      <c r="EQ1" s="162"/>
      <c r="ER1" s="162"/>
      <c r="ES1" s="162"/>
    </row>
    <row r="2" spans="1:149" s="94" customFormat="1" ht="20.25" customHeight="1">
      <c r="A2" s="1171">
        <f>'Initial Information'!E3</f>
        <v>0</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3"/>
      <c r="AS2" s="726"/>
      <c r="AT2" s="59" t="s">
        <v>181</v>
      </c>
      <c r="AU2" s="161" t="s">
        <v>181</v>
      </c>
      <c r="AV2" s="161" t="s">
        <v>181</v>
      </c>
      <c r="AW2" s="161" t="s">
        <v>181</v>
      </c>
      <c r="AX2" s="161" t="s">
        <v>181</v>
      </c>
      <c r="AY2" s="161" t="s">
        <v>181</v>
      </c>
      <c r="AZ2" s="161" t="s">
        <v>181</v>
      </c>
      <c r="BA2" s="161" t="s">
        <v>181</v>
      </c>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1" t="s">
        <v>181</v>
      </c>
      <c r="CX2" s="162"/>
      <c r="CY2" s="162"/>
      <c r="CZ2" s="162"/>
      <c r="DA2" s="162"/>
      <c r="DB2" s="162"/>
      <c r="DC2" s="161" t="s">
        <v>181</v>
      </c>
      <c r="DD2" s="162"/>
      <c r="DE2" s="162"/>
      <c r="DF2" s="162"/>
      <c r="DG2" s="162"/>
      <c r="DH2" s="162"/>
      <c r="DI2" s="161" t="s">
        <v>181</v>
      </c>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row>
    <row r="3" spans="1:149" s="58" customFormat="1" ht="20.25" customHeight="1" thickBot="1">
      <c r="A3" s="1174" t="s">
        <v>182</v>
      </c>
      <c r="B3" s="1175"/>
      <c r="C3" s="1175"/>
      <c r="D3" s="1176"/>
      <c r="E3" s="95" t="s">
        <v>181</v>
      </c>
      <c r="F3" s="420">
        <f>AQ251</f>
        <v>0</v>
      </c>
      <c r="G3" s="95" t="s">
        <v>181</v>
      </c>
      <c r="H3" s="95" t="s">
        <v>181</v>
      </c>
      <c r="I3" s="95" t="s">
        <v>181</v>
      </c>
      <c r="J3" s="95" t="s">
        <v>181</v>
      </c>
      <c r="K3" s="95" t="s">
        <v>181</v>
      </c>
      <c r="L3" s="95" t="s">
        <v>181</v>
      </c>
      <c r="M3" s="95" t="s">
        <v>181</v>
      </c>
      <c r="N3" s="95" t="s">
        <v>181</v>
      </c>
      <c r="O3" s="95" t="s">
        <v>181</v>
      </c>
      <c r="P3" s="95" t="s">
        <v>181</v>
      </c>
      <c r="Q3" s="95" t="s">
        <v>181</v>
      </c>
      <c r="R3" s="95" t="s">
        <v>181</v>
      </c>
      <c r="S3" s="95" t="s">
        <v>181</v>
      </c>
      <c r="T3" s="127"/>
      <c r="U3" s="127"/>
      <c r="V3" s="127"/>
      <c r="W3" s="127"/>
      <c r="X3" s="95" t="s">
        <v>181</v>
      </c>
      <c r="Y3" s="95" t="s">
        <v>181</v>
      </c>
      <c r="Z3" s="95" t="s">
        <v>181</v>
      </c>
      <c r="AA3" s="95" t="s">
        <v>181</v>
      </c>
      <c r="AB3" s="95" t="s">
        <v>181</v>
      </c>
      <c r="AC3" s="95" t="s">
        <v>181</v>
      </c>
      <c r="AD3" s="95" t="s">
        <v>181</v>
      </c>
      <c r="AE3" s="95" t="s">
        <v>181</v>
      </c>
      <c r="AF3" s="95" t="s">
        <v>181</v>
      </c>
      <c r="AG3" s="95" t="s">
        <v>181</v>
      </c>
      <c r="AH3" s="95" t="s">
        <v>181</v>
      </c>
      <c r="AI3" s="95" t="s">
        <v>181</v>
      </c>
      <c r="AJ3" s="95" t="s">
        <v>181</v>
      </c>
      <c r="AK3" s="95" t="s">
        <v>181</v>
      </c>
      <c r="AL3" s="95" t="s">
        <v>181</v>
      </c>
      <c r="AM3" s="95" t="s">
        <v>181</v>
      </c>
      <c r="AN3" s="95" t="s">
        <v>181</v>
      </c>
      <c r="AO3" s="95" t="s">
        <v>181</v>
      </c>
      <c r="AP3" s="95" t="s">
        <v>181</v>
      </c>
      <c r="AQ3" s="95" t="s">
        <v>181</v>
      </c>
      <c r="AR3" s="99" t="s">
        <v>181</v>
      </c>
      <c r="AS3" s="727"/>
      <c r="AT3" s="56" t="s">
        <v>181</v>
      </c>
      <c r="AU3" s="132"/>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281"/>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row>
    <row r="4" spans="1:149" s="58" customFormat="1" ht="20.25" customHeight="1">
      <c r="A4" s="639" t="s">
        <v>181</v>
      </c>
      <c r="B4" s="700" t="s">
        <v>181</v>
      </c>
      <c r="C4" s="1142" t="s">
        <v>152</v>
      </c>
      <c r="D4" s="1142"/>
      <c r="E4" s="1141">
        <f>'Initial Information'!E10</f>
        <v>0</v>
      </c>
      <c r="F4" s="1141"/>
      <c r="G4" s="1141"/>
      <c r="H4" s="1141"/>
      <c r="I4" s="1141"/>
      <c r="J4" s="1141"/>
      <c r="K4" s="1141"/>
      <c r="L4" s="1141"/>
      <c r="M4" s="1141"/>
      <c r="N4" s="1141"/>
      <c r="O4" s="1141"/>
      <c r="P4" s="700" t="s">
        <v>181</v>
      </c>
      <c r="Q4" s="700" t="s">
        <v>181</v>
      </c>
      <c r="R4" s="700" t="s">
        <v>181</v>
      </c>
      <c r="S4" s="700" t="s">
        <v>181</v>
      </c>
      <c r="T4" s="1142"/>
      <c r="U4" s="1142"/>
      <c r="V4" s="1142"/>
      <c r="W4" s="1142"/>
      <c r="X4" s="1142"/>
      <c r="Y4" s="1142"/>
      <c r="Z4" s="1142"/>
      <c r="AA4" s="1142"/>
      <c r="AB4" s="1177"/>
      <c r="AC4" s="1177"/>
      <c r="AD4" s="1177"/>
      <c r="AE4" s="1177"/>
      <c r="AF4" s="1177"/>
      <c r="AG4" s="1177"/>
      <c r="AH4" s="1177"/>
      <c r="AI4" s="1177"/>
      <c r="AJ4" s="1177"/>
      <c r="AK4" s="1177"/>
      <c r="AL4" s="1177"/>
      <c r="AM4" s="1177"/>
      <c r="AN4" s="1177"/>
      <c r="AO4" s="1177"/>
      <c r="AP4" s="1177"/>
      <c r="AQ4" s="1177"/>
      <c r="AR4" s="1178"/>
      <c r="AS4" s="728"/>
      <c r="AT4" s="56" t="s">
        <v>181</v>
      </c>
      <c r="AU4" s="265"/>
      <c r="AV4" s="127"/>
      <c r="AW4" s="127"/>
      <c r="AX4" s="280"/>
      <c r="AY4" s="132"/>
      <c r="AZ4" s="132"/>
      <c r="BA4" s="132"/>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32"/>
      <c r="CX4" s="127"/>
      <c r="CY4" s="127"/>
      <c r="CZ4" s="127"/>
      <c r="DA4" s="127"/>
      <c r="DB4" s="127"/>
      <c r="DC4" s="132"/>
      <c r="DD4" s="127"/>
      <c r="DE4" s="127"/>
      <c r="DF4" s="127"/>
      <c r="DG4" s="127"/>
      <c r="DH4" s="127"/>
      <c r="DI4" s="132"/>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c r="EM4" s="127"/>
      <c r="EN4" s="127"/>
      <c r="EO4" s="127"/>
      <c r="EP4" s="127"/>
      <c r="EQ4" s="127"/>
      <c r="ER4" s="127"/>
      <c r="ES4" s="127"/>
    </row>
    <row r="5" spans="1:149" s="58" customFormat="1" ht="4.9000000000000004" customHeight="1">
      <c r="A5" s="639"/>
      <c r="B5" s="700"/>
      <c r="C5" s="701"/>
      <c r="D5" s="702"/>
      <c r="E5" s="644"/>
      <c r="F5" s="645"/>
      <c r="G5" s="703"/>
      <c r="H5" s="704"/>
      <c r="I5" s="701"/>
      <c r="J5" s="701"/>
      <c r="K5" s="705"/>
      <c r="L5" s="701"/>
      <c r="M5" s="706"/>
      <c r="N5" s="702"/>
      <c r="O5" s="702"/>
      <c r="P5" s="707"/>
      <c r="Q5" s="707"/>
      <c r="R5" s="706"/>
      <c r="S5" s="700"/>
      <c r="T5" s="706"/>
      <c r="U5" s="708"/>
      <c r="V5" s="708"/>
      <c r="W5" s="706"/>
      <c r="X5" s="709"/>
      <c r="Y5" s="709"/>
      <c r="Z5" s="701"/>
      <c r="AA5" s="701"/>
      <c r="AB5" s="701"/>
      <c r="AC5" s="701"/>
      <c r="AD5" s="700"/>
      <c r="AE5" s="700"/>
      <c r="AF5" s="700"/>
      <c r="AG5" s="700"/>
      <c r="AH5" s="700"/>
      <c r="AI5" s="700"/>
      <c r="AJ5" s="700"/>
      <c r="AK5" s="700"/>
      <c r="AL5" s="700"/>
      <c r="AM5" s="700"/>
      <c r="AN5" s="700"/>
      <c r="AO5" s="700"/>
      <c r="AP5" s="700"/>
      <c r="AQ5" s="700"/>
      <c r="AR5" s="650"/>
      <c r="AS5" s="728"/>
      <c r="AT5" s="56"/>
      <c r="AU5" s="132"/>
      <c r="AV5" s="132"/>
      <c r="AW5" s="132"/>
      <c r="AX5" s="132"/>
      <c r="AY5" s="132"/>
      <c r="AZ5" s="132"/>
      <c r="BA5" s="132"/>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32"/>
      <c r="CX5" s="127"/>
      <c r="CY5" s="127"/>
      <c r="CZ5" s="127"/>
      <c r="DA5" s="127"/>
      <c r="DB5" s="127"/>
      <c r="DC5" s="132"/>
      <c r="DD5" s="127"/>
      <c r="DE5" s="127"/>
      <c r="DF5" s="127"/>
      <c r="DG5" s="127"/>
      <c r="DH5" s="127"/>
      <c r="DI5" s="132"/>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c r="EM5" s="127"/>
      <c r="EN5" s="127"/>
      <c r="EO5" s="127"/>
      <c r="EP5" s="127"/>
      <c r="EQ5" s="127"/>
      <c r="ER5" s="127"/>
      <c r="ES5" s="127"/>
    </row>
    <row r="6" spans="1:149" s="58" customFormat="1" ht="20.25" customHeight="1">
      <c r="A6" s="639" t="s">
        <v>181</v>
      </c>
      <c r="B6" s="700" t="s">
        <v>181</v>
      </c>
      <c r="C6" s="710" t="s">
        <v>181</v>
      </c>
      <c r="D6" s="702" t="s">
        <v>151</v>
      </c>
      <c r="E6" s="1140">
        <f>'Initial Information'!E5</f>
        <v>0</v>
      </c>
      <c r="F6" s="1106"/>
      <c r="G6" s="1106"/>
      <c r="H6" s="1106"/>
      <c r="I6" s="1106"/>
      <c r="J6" s="1106"/>
      <c r="K6" s="1106"/>
      <c r="L6" s="1106"/>
      <c r="M6" s="1106"/>
      <c r="N6" s="1106"/>
      <c r="O6" s="1106"/>
      <c r="P6" s="700"/>
      <c r="Q6" s="700"/>
      <c r="R6" s="1053" t="s">
        <v>181</v>
      </c>
      <c r="S6" s="1054"/>
      <c r="T6" s="1054"/>
      <c r="U6" s="1054"/>
      <c r="V6" s="1054"/>
      <c r="W6" s="1054"/>
      <c r="X6" s="1054"/>
      <c r="Y6" s="1054"/>
      <c r="Z6" s="1054"/>
      <c r="AA6" s="1054"/>
      <c r="AB6" s="1054"/>
      <c r="AC6" s="1054"/>
      <c r="AD6" s="1054"/>
      <c r="AE6" s="1054"/>
      <c r="AF6" s="1054"/>
      <c r="AG6" s="1054"/>
      <c r="AH6" s="1054"/>
      <c r="AI6" s="1054"/>
      <c r="AJ6" s="1054"/>
      <c r="AK6" s="1054"/>
      <c r="AL6" s="1054"/>
      <c r="AM6" s="1054"/>
      <c r="AN6" s="1054"/>
      <c r="AO6" s="1054"/>
      <c r="AP6" s="700" t="s">
        <v>181</v>
      </c>
      <c r="AQ6" s="700" t="s">
        <v>181</v>
      </c>
      <c r="AR6" s="651" t="s">
        <v>181</v>
      </c>
      <c r="AS6" s="727"/>
      <c r="AT6" s="56" t="s">
        <v>181</v>
      </c>
      <c r="AU6" s="132"/>
      <c r="AV6" s="281"/>
      <c r="AW6" s="132"/>
      <c r="AX6" s="132"/>
      <c r="AY6" s="132"/>
      <c r="AZ6" s="132"/>
      <c r="BA6" s="132"/>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27"/>
      <c r="CW6" s="132"/>
      <c r="CX6" s="127"/>
      <c r="CY6" s="127"/>
      <c r="CZ6" s="127"/>
      <c r="DA6" s="127"/>
      <c r="DB6" s="127"/>
      <c r="DC6" s="132"/>
      <c r="DD6" s="127"/>
      <c r="DE6" s="127"/>
      <c r="DF6" s="127"/>
      <c r="DG6" s="127"/>
      <c r="DH6" s="127"/>
      <c r="DI6" s="132"/>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row>
    <row r="7" spans="1:149" s="58" customFormat="1" ht="4.9000000000000004" customHeight="1">
      <c r="A7" s="639"/>
      <c r="B7" s="700"/>
      <c r="C7" s="701"/>
      <c r="D7" s="702"/>
      <c r="E7" s="644"/>
      <c r="F7" s="645"/>
      <c r="G7" s="703"/>
      <c r="H7" s="704"/>
      <c r="I7" s="701"/>
      <c r="J7" s="701"/>
      <c r="K7" s="705"/>
      <c r="L7" s="701"/>
      <c r="M7" s="706"/>
      <c r="N7" s="702"/>
      <c r="O7" s="702"/>
      <c r="P7" s="707"/>
      <c r="Q7" s="707"/>
      <c r="R7" s="1054"/>
      <c r="S7" s="1054"/>
      <c r="T7" s="1054"/>
      <c r="U7" s="1054"/>
      <c r="V7" s="1054"/>
      <c r="W7" s="1054"/>
      <c r="X7" s="1054"/>
      <c r="Y7" s="1054"/>
      <c r="Z7" s="1054"/>
      <c r="AA7" s="1054"/>
      <c r="AB7" s="1054"/>
      <c r="AC7" s="1054"/>
      <c r="AD7" s="1054"/>
      <c r="AE7" s="1054"/>
      <c r="AF7" s="1054"/>
      <c r="AG7" s="1054"/>
      <c r="AH7" s="1054"/>
      <c r="AI7" s="1054"/>
      <c r="AJ7" s="1054"/>
      <c r="AK7" s="1054"/>
      <c r="AL7" s="1054"/>
      <c r="AM7" s="1054"/>
      <c r="AN7" s="1054"/>
      <c r="AO7" s="1054"/>
      <c r="AP7" s="700"/>
      <c r="AQ7" s="700"/>
      <c r="AR7" s="650"/>
      <c r="AS7" s="728"/>
      <c r="AT7" s="56"/>
      <c r="AU7" s="132"/>
      <c r="AV7" s="132"/>
      <c r="AW7" s="132"/>
      <c r="AX7" s="132"/>
      <c r="AY7" s="132"/>
      <c r="AZ7" s="132"/>
      <c r="BA7" s="132"/>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27"/>
      <c r="CW7" s="132"/>
      <c r="CX7" s="127"/>
      <c r="CY7" s="127"/>
      <c r="CZ7" s="127"/>
      <c r="DA7" s="127"/>
      <c r="DB7" s="127"/>
      <c r="DC7" s="132"/>
      <c r="DD7" s="127"/>
      <c r="DE7" s="127"/>
      <c r="DF7" s="127"/>
      <c r="DG7" s="127"/>
      <c r="DH7" s="127"/>
      <c r="DI7" s="132"/>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row>
    <row r="8" spans="1:149" s="58" customFormat="1" ht="20.25" customHeight="1">
      <c r="A8" s="639" t="s">
        <v>181</v>
      </c>
      <c r="B8" s="1130" t="s">
        <v>1192</v>
      </c>
      <c r="C8" s="1131"/>
      <c r="D8" s="1131"/>
      <c r="E8" s="1140">
        <f>'Initial Information'!E6</f>
        <v>0</v>
      </c>
      <c r="F8" s="1106"/>
      <c r="G8" s="1106"/>
      <c r="H8" s="1106"/>
      <c r="I8" s="1106"/>
      <c r="J8" s="1106"/>
      <c r="K8" s="1106"/>
      <c r="L8" s="1106"/>
      <c r="M8" s="1106"/>
      <c r="N8" s="1106"/>
      <c r="O8" s="1106"/>
      <c r="P8" s="700"/>
      <c r="Q8" s="700"/>
      <c r="R8" s="1054"/>
      <c r="S8" s="1054"/>
      <c r="T8" s="1054"/>
      <c r="U8" s="1054"/>
      <c r="V8" s="1054"/>
      <c r="W8" s="1054"/>
      <c r="X8" s="1054"/>
      <c r="Y8" s="1054"/>
      <c r="Z8" s="1054"/>
      <c r="AA8" s="1054"/>
      <c r="AB8" s="1054"/>
      <c r="AC8" s="1054"/>
      <c r="AD8" s="1054"/>
      <c r="AE8" s="1054"/>
      <c r="AF8" s="1054"/>
      <c r="AG8" s="1054"/>
      <c r="AH8" s="1054"/>
      <c r="AI8" s="1054"/>
      <c r="AJ8" s="1054"/>
      <c r="AK8" s="1054"/>
      <c r="AL8" s="1054"/>
      <c r="AM8" s="1054"/>
      <c r="AN8" s="1054"/>
      <c r="AO8" s="1054"/>
      <c r="AP8" s="700" t="s">
        <v>181</v>
      </c>
      <c r="AQ8" s="700" t="s">
        <v>181</v>
      </c>
      <c r="AR8" s="651" t="s">
        <v>181</v>
      </c>
      <c r="AS8" s="727"/>
      <c r="AT8" s="56" t="s">
        <v>181</v>
      </c>
      <c r="AU8" s="132" t="s">
        <v>181</v>
      </c>
      <c r="AV8" s="132" t="s">
        <v>181</v>
      </c>
      <c r="AW8" s="132" t="s">
        <v>181</v>
      </c>
      <c r="AX8" s="132" t="s">
        <v>181</v>
      </c>
      <c r="AY8" s="132" t="s">
        <v>181</v>
      </c>
      <c r="AZ8" s="132" t="s">
        <v>181</v>
      </c>
      <c r="BA8" s="132" t="s">
        <v>181</v>
      </c>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27"/>
      <c r="CW8" s="132" t="s">
        <v>181</v>
      </c>
      <c r="CX8" s="127"/>
      <c r="CY8" s="127"/>
      <c r="CZ8" s="127"/>
      <c r="DA8" s="127"/>
      <c r="DB8" s="127"/>
      <c r="DC8" s="132" t="s">
        <v>181</v>
      </c>
      <c r="DD8" s="127"/>
      <c r="DE8" s="127"/>
      <c r="DF8" s="127"/>
      <c r="DG8" s="127"/>
      <c r="DH8" s="127"/>
      <c r="DI8" s="132" t="s">
        <v>181</v>
      </c>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row>
    <row r="9" spans="1:149" s="58" customFormat="1" ht="4.9000000000000004" customHeight="1">
      <c r="A9" s="639"/>
      <c r="B9" s="700"/>
      <c r="C9" s="701"/>
      <c r="D9" s="702"/>
      <c r="E9" s="644"/>
      <c r="F9" s="645"/>
      <c r="G9" s="703"/>
      <c r="H9" s="704"/>
      <c r="I9" s="701"/>
      <c r="J9" s="701"/>
      <c r="K9" s="705"/>
      <c r="L9" s="701"/>
      <c r="M9" s="706"/>
      <c r="N9" s="702"/>
      <c r="O9" s="702"/>
      <c r="P9" s="707"/>
      <c r="Q9" s="707"/>
      <c r="R9" s="1054"/>
      <c r="S9" s="1054"/>
      <c r="T9" s="1054"/>
      <c r="U9" s="1054"/>
      <c r="V9" s="1054"/>
      <c r="W9" s="1054"/>
      <c r="X9" s="1054"/>
      <c r="Y9" s="1054"/>
      <c r="Z9" s="1054"/>
      <c r="AA9" s="1054"/>
      <c r="AB9" s="1054"/>
      <c r="AC9" s="1054"/>
      <c r="AD9" s="1054"/>
      <c r="AE9" s="1054"/>
      <c r="AF9" s="1054"/>
      <c r="AG9" s="1054"/>
      <c r="AH9" s="1054"/>
      <c r="AI9" s="1054"/>
      <c r="AJ9" s="1054"/>
      <c r="AK9" s="1054"/>
      <c r="AL9" s="1054"/>
      <c r="AM9" s="1054"/>
      <c r="AN9" s="1054"/>
      <c r="AO9" s="1054"/>
      <c r="AP9" s="700"/>
      <c r="AQ9" s="700"/>
      <c r="AR9" s="650"/>
      <c r="AS9" s="728"/>
      <c r="AT9" s="56"/>
      <c r="AU9" s="132"/>
      <c r="AV9" s="132"/>
      <c r="AW9" s="132"/>
      <c r="AX9" s="132"/>
      <c r="AY9" s="132"/>
      <c r="AZ9" s="132"/>
      <c r="BA9" s="132"/>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32"/>
      <c r="CX9" s="127"/>
      <c r="CY9" s="127"/>
      <c r="CZ9" s="127"/>
      <c r="DA9" s="127"/>
      <c r="DB9" s="127"/>
      <c r="DC9" s="132"/>
      <c r="DD9" s="127"/>
      <c r="DE9" s="127"/>
      <c r="DF9" s="127"/>
      <c r="DG9" s="127"/>
      <c r="DH9" s="127"/>
      <c r="DI9" s="132"/>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row>
    <row r="10" spans="1:149" s="58" customFormat="1" ht="20.25" customHeight="1">
      <c r="A10" s="639" t="s">
        <v>181</v>
      </c>
      <c r="B10" s="1130" t="s">
        <v>1191</v>
      </c>
      <c r="C10" s="1131"/>
      <c r="D10" s="1131"/>
      <c r="E10" s="1140" t="str">
        <f>'Initial Information'!E7</f>
        <v xml:space="preserve"> </v>
      </c>
      <c r="F10" s="1106"/>
      <c r="G10" s="1106"/>
      <c r="H10" s="1106"/>
      <c r="I10" s="1106"/>
      <c r="J10" s="1106"/>
      <c r="K10" s="1106"/>
      <c r="L10" s="1106"/>
      <c r="M10" s="1106"/>
      <c r="N10" s="1106"/>
      <c r="O10" s="1106"/>
      <c r="P10" s="700"/>
      <c r="Q10" s="700"/>
      <c r="R10" s="1054"/>
      <c r="S10" s="1054"/>
      <c r="T10" s="1054"/>
      <c r="U10" s="1054"/>
      <c r="V10" s="1054"/>
      <c r="W10" s="1054"/>
      <c r="X10" s="1054"/>
      <c r="Y10" s="1054"/>
      <c r="Z10" s="1054"/>
      <c r="AA10" s="1054"/>
      <c r="AB10" s="1054"/>
      <c r="AC10" s="1054"/>
      <c r="AD10" s="1054"/>
      <c r="AE10" s="1054"/>
      <c r="AF10" s="1054"/>
      <c r="AG10" s="1054"/>
      <c r="AH10" s="1054"/>
      <c r="AI10" s="1054"/>
      <c r="AJ10" s="1054"/>
      <c r="AK10" s="1054"/>
      <c r="AL10" s="1054"/>
      <c r="AM10" s="1054"/>
      <c r="AN10" s="1054"/>
      <c r="AO10" s="1054"/>
      <c r="AP10" s="700" t="s">
        <v>181</v>
      </c>
      <c r="AQ10" s="700" t="s">
        <v>181</v>
      </c>
      <c r="AR10" s="651" t="s">
        <v>181</v>
      </c>
      <c r="AS10" s="727"/>
      <c r="AT10" s="56" t="s">
        <v>181</v>
      </c>
      <c r="AU10" s="132" t="s">
        <v>181</v>
      </c>
      <c r="AV10" s="132" t="s">
        <v>181</v>
      </c>
      <c r="AW10" s="132" t="s">
        <v>181</v>
      </c>
      <c r="AX10" s="132" t="s">
        <v>181</v>
      </c>
      <c r="AY10" s="132" t="s">
        <v>181</v>
      </c>
      <c r="AZ10" s="132" t="s">
        <v>181</v>
      </c>
      <c r="BA10" s="132" t="s">
        <v>181</v>
      </c>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32" t="s">
        <v>181</v>
      </c>
      <c r="CX10" s="127"/>
      <c r="CY10" s="127"/>
      <c r="CZ10" s="127"/>
      <c r="DA10" s="127"/>
      <c r="DB10" s="127"/>
      <c r="DC10" s="132" t="s">
        <v>181</v>
      </c>
      <c r="DD10" s="127"/>
      <c r="DE10" s="127"/>
      <c r="DF10" s="127"/>
      <c r="DG10" s="127"/>
      <c r="DH10" s="127"/>
      <c r="DI10" s="132" t="s">
        <v>181</v>
      </c>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row>
    <row r="11" spans="1:149" s="58" customFormat="1" ht="4.9000000000000004" customHeight="1">
      <c r="A11" s="639"/>
      <c r="B11" s="700"/>
      <c r="C11" s="701"/>
      <c r="D11" s="702"/>
      <c r="E11" s="644"/>
      <c r="F11" s="645"/>
      <c r="G11" s="703"/>
      <c r="H11" s="704"/>
      <c r="I11" s="701"/>
      <c r="J11" s="701"/>
      <c r="K11" s="705"/>
      <c r="L11" s="701"/>
      <c r="M11" s="706"/>
      <c r="N11" s="702"/>
      <c r="O11" s="702"/>
      <c r="P11" s="707"/>
      <c r="Q11" s="707"/>
      <c r="R11" s="1054"/>
      <c r="S11" s="1054"/>
      <c r="T11" s="1054"/>
      <c r="U11" s="1054"/>
      <c r="V11" s="1054"/>
      <c r="W11" s="1054"/>
      <c r="X11" s="1054"/>
      <c r="Y11" s="1054"/>
      <c r="Z11" s="1054"/>
      <c r="AA11" s="1054"/>
      <c r="AB11" s="1054"/>
      <c r="AC11" s="1054"/>
      <c r="AD11" s="1054"/>
      <c r="AE11" s="1054"/>
      <c r="AF11" s="1054"/>
      <c r="AG11" s="1054"/>
      <c r="AH11" s="1054"/>
      <c r="AI11" s="1054"/>
      <c r="AJ11" s="1054"/>
      <c r="AK11" s="1054"/>
      <c r="AL11" s="1054"/>
      <c r="AM11" s="1054"/>
      <c r="AN11" s="1054"/>
      <c r="AO11" s="1054"/>
      <c r="AP11" s="700"/>
      <c r="AQ11" s="700"/>
      <c r="AR11" s="650"/>
      <c r="AS11" s="728"/>
      <c r="AT11" s="56"/>
      <c r="AU11" s="132"/>
      <c r="AV11" s="132"/>
      <c r="AW11" s="132"/>
      <c r="AX11" s="132"/>
      <c r="AY11" s="132"/>
      <c r="AZ11" s="132"/>
      <c r="BA11" s="132"/>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32"/>
      <c r="CX11" s="127"/>
      <c r="CY11" s="127"/>
      <c r="CZ11" s="127"/>
      <c r="DA11" s="127"/>
      <c r="DB11" s="127"/>
      <c r="DC11" s="132"/>
      <c r="DD11" s="127"/>
      <c r="DE11" s="127"/>
      <c r="DF11" s="127"/>
      <c r="DG11" s="127"/>
      <c r="DH11" s="127"/>
      <c r="DI11" s="132"/>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row>
    <row r="12" spans="1:149" s="58" customFormat="1" ht="20.25" customHeight="1">
      <c r="A12" s="639" t="s">
        <v>181</v>
      </c>
      <c r="B12" s="1130" t="s">
        <v>1195</v>
      </c>
      <c r="C12" s="1131"/>
      <c r="D12" s="1131"/>
      <c r="E12" s="1104">
        <f>'Initial Information'!E8</f>
        <v>0</v>
      </c>
      <c r="F12" s="1105"/>
      <c r="G12" s="712"/>
      <c r="H12" s="1106">
        <f>'Initial Information'!E9</f>
        <v>0</v>
      </c>
      <c r="I12" s="1107"/>
      <c r="J12" s="1107"/>
      <c r="K12" s="1107"/>
      <c r="L12" s="1107"/>
      <c r="M12" s="1107"/>
      <c r="N12" s="1107"/>
      <c r="O12" s="1107"/>
      <c r="P12" s="700"/>
      <c r="Q12" s="700"/>
      <c r="R12" s="1054"/>
      <c r="S12" s="1054"/>
      <c r="T12" s="1054"/>
      <c r="U12" s="1054"/>
      <c r="V12" s="1054"/>
      <c r="W12" s="1054"/>
      <c r="X12" s="1054"/>
      <c r="Y12" s="1054"/>
      <c r="Z12" s="1054"/>
      <c r="AA12" s="1054"/>
      <c r="AB12" s="1054"/>
      <c r="AC12" s="1054"/>
      <c r="AD12" s="1054"/>
      <c r="AE12" s="1054"/>
      <c r="AF12" s="1054"/>
      <c r="AG12" s="1054"/>
      <c r="AH12" s="1054"/>
      <c r="AI12" s="1054"/>
      <c r="AJ12" s="1054"/>
      <c r="AK12" s="1054"/>
      <c r="AL12" s="1054"/>
      <c r="AM12" s="1054"/>
      <c r="AN12" s="1054"/>
      <c r="AO12" s="1054"/>
      <c r="AP12" s="700" t="s">
        <v>181</v>
      </c>
      <c r="AQ12" s="700" t="s">
        <v>181</v>
      </c>
      <c r="AR12" s="651" t="s">
        <v>181</v>
      </c>
      <c r="AS12" s="727"/>
      <c r="AT12" s="56" t="s">
        <v>181</v>
      </c>
      <c r="AU12" s="132" t="s">
        <v>181</v>
      </c>
      <c r="AV12" s="132" t="s">
        <v>181</v>
      </c>
      <c r="AW12" s="132" t="s">
        <v>181</v>
      </c>
      <c r="AX12" s="132" t="s">
        <v>181</v>
      </c>
      <c r="AY12" s="132" t="s">
        <v>181</v>
      </c>
      <c r="AZ12" s="132" t="s">
        <v>181</v>
      </c>
      <c r="BA12" s="132" t="s">
        <v>181</v>
      </c>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32" t="s">
        <v>181</v>
      </c>
      <c r="CX12" s="127"/>
      <c r="CY12" s="127"/>
      <c r="CZ12" s="127"/>
      <c r="DA12" s="127"/>
      <c r="DB12" s="127"/>
      <c r="DC12" s="132" t="s">
        <v>181</v>
      </c>
      <c r="DD12" s="127"/>
      <c r="DE12" s="127"/>
      <c r="DF12" s="127"/>
      <c r="DG12" s="127"/>
      <c r="DH12" s="127"/>
      <c r="DI12" s="132" t="s">
        <v>181</v>
      </c>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row>
    <row r="13" spans="1:149" s="58" customFormat="1" ht="4.9000000000000004" customHeight="1">
      <c r="A13" s="639"/>
      <c r="B13" s="700"/>
      <c r="C13" s="701"/>
      <c r="D13" s="702"/>
      <c r="E13" s="644"/>
      <c r="F13" s="645"/>
      <c r="G13" s="703"/>
      <c r="H13" s="704"/>
      <c r="I13" s="701"/>
      <c r="J13" s="701"/>
      <c r="K13" s="705"/>
      <c r="L13" s="701"/>
      <c r="M13" s="706"/>
      <c r="N13" s="702"/>
      <c r="O13" s="702"/>
      <c r="P13" s="707"/>
      <c r="Q13" s="707"/>
      <c r="R13" s="1054"/>
      <c r="S13" s="1054"/>
      <c r="T13" s="1054"/>
      <c r="U13" s="1054"/>
      <c r="V13" s="1054"/>
      <c r="W13" s="1054"/>
      <c r="X13" s="1054"/>
      <c r="Y13" s="1054"/>
      <c r="Z13" s="1054"/>
      <c r="AA13" s="1054"/>
      <c r="AB13" s="1054"/>
      <c r="AC13" s="1054"/>
      <c r="AD13" s="1054"/>
      <c r="AE13" s="1054"/>
      <c r="AF13" s="1054"/>
      <c r="AG13" s="1054"/>
      <c r="AH13" s="1054"/>
      <c r="AI13" s="1054"/>
      <c r="AJ13" s="1054"/>
      <c r="AK13" s="1054"/>
      <c r="AL13" s="1054"/>
      <c r="AM13" s="1054"/>
      <c r="AN13" s="1054"/>
      <c r="AO13" s="1054"/>
      <c r="AP13" s="700"/>
      <c r="AQ13" s="700"/>
      <c r="AR13" s="650"/>
      <c r="AS13" s="728"/>
      <c r="AT13" s="56"/>
      <c r="AU13" s="132"/>
      <c r="AV13" s="132"/>
      <c r="AW13" s="132"/>
      <c r="AX13" s="132"/>
      <c r="AY13" s="132"/>
      <c r="AZ13" s="132"/>
      <c r="BA13" s="132"/>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32"/>
      <c r="CX13" s="127"/>
      <c r="CY13" s="127"/>
      <c r="CZ13" s="127"/>
      <c r="DA13" s="127"/>
      <c r="DB13" s="127"/>
      <c r="DC13" s="132"/>
      <c r="DD13" s="127"/>
      <c r="DE13" s="127"/>
      <c r="DF13" s="127"/>
      <c r="DG13" s="127"/>
      <c r="DH13" s="127"/>
      <c r="DI13" s="132"/>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row>
    <row r="14" spans="1:149" s="58" customFormat="1" ht="20.25" customHeight="1">
      <c r="A14" s="639" t="s">
        <v>181</v>
      </c>
      <c r="B14" s="700" t="s">
        <v>181</v>
      </c>
      <c r="C14" s="706"/>
      <c r="D14" s="702" t="s">
        <v>183</v>
      </c>
      <c r="E14" s="1182">
        <f>'Initial Information'!E1</f>
        <v>45536</v>
      </c>
      <c r="F14" s="1183"/>
      <c r="G14" s="713"/>
      <c r="H14" s="713" t="s">
        <v>184</v>
      </c>
      <c r="I14" s="1182">
        <f>IF('Initial Information'!J1&lt;=12, 'DetailedBudget---TXST'!O20, IF('Initial Information'!J1&lt;=24, 'DetailedBudget---TXST'!T20, IF('Initial Information'!J1&lt;=36, 'DetailedBudget---TXST'!Y20, IF('Initial Information'!J1&lt;=48, 'DetailedBudget---TXST'!AD20, IF('Initial Information'!J1&lt;=60, 'DetailedBudget---TXST'!AI20, IF('Initial Information'!J1&lt;=100, 'DetailedBudget---TXST'!AN20))))))</f>
        <v>45900</v>
      </c>
      <c r="J14" s="1184"/>
      <c r="K14" s="1184"/>
      <c r="L14" s="1184"/>
      <c r="M14" s="1183"/>
      <c r="N14" s="706"/>
      <c r="O14" s="706"/>
      <c r="P14" s="706"/>
      <c r="Q14" s="706"/>
      <c r="R14" s="1054"/>
      <c r="S14" s="1054"/>
      <c r="T14" s="1054"/>
      <c r="U14" s="1054"/>
      <c r="V14" s="1054"/>
      <c r="W14" s="1054"/>
      <c r="X14" s="1054"/>
      <c r="Y14" s="1054"/>
      <c r="Z14" s="1054"/>
      <c r="AA14" s="1054"/>
      <c r="AB14" s="1054"/>
      <c r="AC14" s="1054"/>
      <c r="AD14" s="1054"/>
      <c r="AE14" s="1054"/>
      <c r="AF14" s="1054"/>
      <c r="AG14" s="1054"/>
      <c r="AH14" s="1054"/>
      <c r="AI14" s="1054"/>
      <c r="AJ14" s="1054"/>
      <c r="AK14" s="1054"/>
      <c r="AL14" s="1054"/>
      <c r="AM14" s="1054"/>
      <c r="AN14" s="1054"/>
      <c r="AO14" s="1054"/>
      <c r="AP14" s="700" t="s">
        <v>181</v>
      </c>
      <c r="AQ14" s="700" t="s">
        <v>181</v>
      </c>
      <c r="AR14" s="651" t="s">
        <v>181</v>
      </c>
      <c r="AS14" s="727"/>
      <c r="AT14" s="56" t="s">
        <v>181</v>
      </c>
      <c r="AU14" s="1023" t="s">
        <v>127</v>
      </c>
      <c r="AV14" s="1023"/>
      <c r="AW14" s="1023"/>
      <c r="AX14" s="1023"/>
      <c r="AY14" s="1023"/>
      <c r="AZ14" s="1023"/>
      <c r="BA14" s="1023"/>
      <c r="BB14" s="1023"/>
      <c r="BC14" s="1023"/>
      <c r="BD14" s="1023"/>
      <c r="BE14" s="1023"/>
      <c r="BF14" s="1023"/>
      <c r="BG14" s="1023"/>
      <c r="BH14" s="1023"/>
      <c r="BI14" s="1023"/>
      <c r="BJ14" s="1023"/>
      <c r="BK14" s="1023"/>
      <c r="BL14" s="1023"/>
      <c r="BM14" s="1023"/>
      <c r="BN14" s="1023"/>
      <c r="BO14" s="1023"/>
      <c r="BP14" s="1023"/>
      <c r="BQ14" s="1023"/>
      <c r="BR14" s="1023"/>
      <c r="BS14" s="1023"/>
      <c r="BT14" s="1023"/>
      <c r="BU14" s="1023"/>
      <c r="BV14" s="1023"/>
      <c r="BW14" s="1023"/>
      <c r="BX14" s="1023"/>
      <c r="BY14" s="1023"/>
      <c r="BZ14" s="1023"/>
      <c r="CA14" s="1023"/>
      <c r="CB14" s="1023"/>
      <c r="CC14" s="1023"/>
      <c r="CD14" s="1023"/>
      <c r="CE14" s="1023"/>
      <c r="CF14" s="1023"/>
      <c r="CG14" s="1023"/>
      <c r="CH14" s="1023"/>
      <c r="CI14" s="1023"/>
      <c r="CJ14" s="1023"/>
      <c r="CK14" s="1023"/>
      <c r="CL14" s="1023"/>
      <c r="CM14" s="1023"/>
      <c r="CN14" s="1023"/>
      <c r="CO14" s="1023"/>
      <c r="CP14" s="1023"/>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346"/>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row>
    <row r="15" spans="1:149" s="58" customFormat="1" ht="4.9000000000000004" customHeight="1">
      <c r="A15" s="639" t="s">
        <v>181</v>
      </c>
      <c r="B15" s="700" t="s">
        <v>181</v>
      </c>
      <c r="C15" s="701" t="s">
        <v>181</v>
      </c>
      <c r="D15" s="714" t="s">
        <v>181</v>
      </c>
      <c r="E15" s="644"/>
      <c r="F15" s="645"/>
      <c r="G15" s="703"/>
      <c r="H15" s="704"/>
      <c r="I15" s="701"/>
      <c r="J15" s="701"/>
      <c r="K15" s="705"/>
      <c r="L15" s="701"/>
      <c r="M15" s="706"/>
      <c r="N15" s="702"/>
      <c r="O15" s="702"/>
      <c r="P15" s="707"/>
      <c r="Q15" s="715" t="s">
        <v>181</v>
      </c>
      <c r="R15" s="1054"/>
      <c r="S15" s="1054"/>
      <c r="T15" s="1054"/>
      <c r="U15" s="1054"/>
      <c r="V15" s="1054"/>
      <c r="W15" s="1054"/>
      <c r="X15" s="1054"/>
      <c r="Y15" s="1054"/>
      <c r="Z15" s="1054"/>
      <c r="AA15" s="1054"/>
      <c r="AB15" s="1054"/>
      <c r="AC15" s="1054"/>
      <c r="AD15" s="1054"/>
      <c r="AE15" s="1054"/>
      <c r="AF15" s="1054"/>
      <c r="AG15" s="1054"/>
      <c r="AH15" s="1054"/>
      <c r="AI15" s="1054"/>
      <c r="AJ15" s="1054"/>
      <c r="AK15" s="1054"/>
      <c r="AL15" s="1054"/>
      <c r="AM15" s="1054"/>
      <c r="AN15" s="1054"/>
      <c r="AO15" s="1054"/>
      <c r="AP15" s="700" t="s">
        <v>181</v>
      </c>
      <c r="AQ15" s="700" t="s">
        <v>181</v>
      </c>
      <c r="AR15" s="651" t="s">
        <v>181</v>
      </c>
      <c r="AS15" s="727"/>
      <c r="AT15" s="56" t="s">
        <v>181</v>
      </c>
      <c r="AU15" s="132" t="s">
        <v>181</v>
      </c>
      <c r="AV15" s="132" t="s">
        <v>181</v>
      </c>
      <c r="AW15" s="132" t="s">
        <v>181</v>
      </c>
      <c r="AX15" s="132" t="s">
        <v>181</v>
      </c>
      <c r="AY15" s="132" t="s">
        <v>181</v>
      </c>
      <c r="AZ15" s="132" t="s">
        <v>181</v>
      </c>
      <c r="BA15" s="132" t="s">
        <v>181</v>
      </c>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27"/>
      <c r="CW15" s="132" t="s">
        <v>181</v>
      </c>
      <c r="CX15" s="127"/>
      <c r="CY15" s="127"/>
      <c r="CZ15" s="127"/>
      <c r="DA15" s="127"/>
      <c r="DB15" s="127"/>
      <c r="DC15" s="132" t="s">
        <v>181</v>
      </c>
      <c r="DD15" s="127"/>
      <c r="DE15" s="127"/>
      <c r="DF15" s="127"/>
      <c r="DG15" s="127"/>
      <c r="DH15" s="127"/>
      <c r="DI15" s="132" t="s">
        <v>181</v>
      </c>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row>
    <row r="16" spans="1:149" s="58" customFormat="1" ht="24.95" customHeight="1">
      <c r="A16" s="639" t="s">
        <v>181</v>
      </c>
      <c r="B16" s="700" t="s">
        <v>181</v>
      </c>
      <c r="C16" s="701" t="s">
        <v>181</v>
      </c>
      <c r="D16" s="702" t="s">
        <v>185</v>
      </c>
      <c r="E16" s="1185">
        <f>'Initial Information'!E11</f>
        <v>0</v>
      </c>
      <c r="F16" s="1186"/>
      <c r="G16" s="703"/>
      <c r="H16" s="1099" t="s">
        <v>1193</v>
      </c>
      <c r="I16" s="1100"/>
      <c r="J16" s="1100"/>
      <c r="K16" s="705"/>
      <c r="L16" s="1101" t="str">
        <f>_xlfn.CONCAT("KC #",'Initial Information'!E4)</f>
        <v>KC #</v>
      </c>
      <c r="M16" s="1102"/>
      <c r="N16" s="1103"/>
      <c r="O16" s="1103"/>
      <c r="P16" s="707"/>
      <c r="Q16" s="707"/>
      <c r="R16" s="1054"/>
      <c r="S16" s="1054"/>
      <c r="T16" s="1054"/>
      <c r="U16" s="1054"/>
      <c r="V16" s="1054"/>
      <c r="W16" s="1054"/>
      <c r="X16" s="1054"/>
      <c r="Y16" s="1054"/>
      <c r="Z16" s="1054"/>
      <c r="AA16" s="1054"/>
      <c r="AB16" s="1054"/>
      <c r="AC16" s="1054"/>
      <c r="AD16" s="1054"/>
      <c r="AE16" s="1054"/>
      <c r="AF16" s="1054"/>
      <c r="AG16" s="1054"/>
      <c r="AH16" s="1054"/>
      <c r="AI16" s="1054"/>
      <c r="AJ16" s="1054"/>
      <c r="AK16" s="1054"/>
      <c r="AL16" s="1054"/>
      <c r="AM16" s="1054"/>
      <c r="AN16" s="1054"/>
      <c r="AO16" s="1054"/>
      <c r="AP16" s="700" t="s">
        <v>181</v>
      </c>
      <c r="AQ16" s="700" t="s">
        <v>181</v>
      </c>
      <c r="AR16" s="651" t="s">
        <v>181</v>
      </c>
      <c r="AS16" s="727"/>
      <c r="AT16" s="56" t="s">
        <v>181</v>
      </c>
      <c r="AU16" s="1024" t="s">
        <v>116</v>
      </c>
      <c r="AV16" s="1024"/>
      <c r="AW16" s="1024"/>
      <c r="AX16" s="1024"/>
      <c r="AY16" s="1024"/>
      <c r="AZ16" s="1024"/>
      <c r="BA16" s="1024"/>
      <c r="BB16" s="1024"/>
      <c r="BC16" s="1024"/>
      <c r="BD16" s="1024"/>
      <c r="BE16" s="1024"/>
      <c r="BF16" s="1024"/>
      <c r="BG16" s="1024"/>
      <c r="BH16" s="1024"/>
      <c r="BI16" s="1024"/>
      <c r="BJ16" s="1024"/>
      <c r="BK16" s="1024"/>
      <c r="BL16" s="1024"/>
      <c r="BM16" s="1024"/>
      <c r="BN16" s="1024"/>
      <c r="BO16" s="1024"/>
      <c r="BP16" s="1024"/>
      <c r="BQ16" s="1024"/>
      <c r="BR16" s="1024"/>
      <c r="BS16" s="1024"/>
      <c r="BT16" s="1024"/>
      <c r="BU16" s="1024"/>
      <c r="BV16" s="1024"/>
      <c r="BW16" s="1024"/>
      <c r="BX16" s="1024"/>
      <c r="BY16" s="1024"/>
      <c r="BZ16" s="1024"/>
      <c r="CA16" s="1024"/>
      <c r="CB16" s="1024"/>
      <c r="CC16" s="1024"/>
      <c r="CD16" s="1024"/>
      <c r="CE16" s="1024"/>
      <c r="CF16" s="1024"/>
      <c r="CG16" s="1024"/>
      <c r="CH16" s="1024"/>
      <c r="CI16" s="1024"/>
      <c r="CJ16" s="1024"/>
      <c r="CK16" s="1024"/>
      <c r="CL16" s="1024"/>
      <c r="CM16" s="1024"/>
      <c r="CN16" s="1024"/>
      <c r="CO16" s="1024"/>
      <c r="CP16" s="1024"/>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34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row>
    <row r="17" spans="1:149" s="58" customFormat="1" ht="4.9000000000000004" customHeight="1">
      <c r="A17" s="639"/>
      <c r="B17" s="700"/>
      <c r="C17" s="701"/>
      <c r="D17" s="702"/>
      <c r="E17" s="644"/>
      <c r="F17" s="645"/>
      <c r="G17" s="703"/>
      <c r="H17" s="716"/>
      <c r="I17" s="701" t="s">
        <v>181</v>
      </c>
      <c r="J17" s="701" t="s">
        <v>181</v>
      </c>
      <c r="K17" s="705"/>
      <c r="L17" s="701" t="s">
        <v>181</v>
      </c>
      <c r="M17" s="706"/>
      <c r="N17" s="702"/>
      <c r="O17" s="702"/>
      <c r="P17" s="707"/>
      <c r="Q17" s="707"/>
      <c r="R17" s="1054"/>
      <c r="S17" s="1054"/>
      <c r="T17" s="1054"/>
      <c r="U17" s="1054"/>
      <c r="V17" s="1054"/>
      <c r="W17" s="1054"/>
      <c r="X17" s="1054"/>
      <c r="Y17" s="1054"/>
      <c r="Z17" s="1054"/>
      <c r="AA17" s="1054"/>
      <c r="AB17" s="1054"/>
      <c r="AC17" s="1054"/>
      <c r="AD17" s="1054"/>
      <c r="AE17" s="1054"/>
      <c r="AF17" s="1054"/>
      <c r="AG17" s="1054"/>
      <c r="AH17" s="1054"/>
      <c r="AI17" s="1054"/>
      <c r="AJ17" s="1054"/>
      <c r="AK17" s="1054"/>
      <c r="AL17" s="1054"/>
      <c r="AM17" s="1054"/>
      <c r="AN17" s="1054"/>
      <c r="AO17" s="1054"/>
      <c r="AP17" s="700"/>
      <c r="AQ17" s="700"/>
      <c r="AR17" s="651" t="s">
        <v>181</v>
      </c>
      <c r="AS17" s="727"/>
      <c r="AT17" s="56"/>
      <c r="AU17" s="831"/>
      <c r="AV17" s="831"/>
      <c r="AW17" s="831"/>
      <c r="AX17" s="831"/>
      <c r="AY17" s="831"/>
      <c r="AZ17" s="831"/>
      <c r="BA17" s="831"/>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127"/>
      <c r="CR17" s="127"/>
      <c r="CS17" s="127"/>
      <c r="CT17" s="127"/>
      <c r="CU17" s="127"/>
      <c r="CV17" s="127"/>
      <c r="CW17" s="132"/>
      <c r="CX17" s="127"/>
      <c r="CY17" s="127"/>
      <c r="CZ17" s="127"/>
      <c r="DA17" s="127"/>
      <c r="DB17" s="127"/>
      <c r="DC17" s="132"/>
      <c r="DD17" s="127"/>
      <c r="DE17" s="127"/>
      <c r="DF17" s="127"/>
      <c r="DG17" s="127"/>
      <c r="DH17" s="127"/>
      <c r="DI17" s="132"/>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row>
    <row r="18" spans="1:149" s="58" customFormat="1" ht="30" customHeight="1">
      <c r="A18" s="639"/>
      <c r="B18" s="1132" t="s">
        <v>1194</v>
      </c>
      <c r="C18" s="1133"/>
      <c r="D18" s="1133"/>
      <c r="E18" s="1134" t="e">
        <f ca="1">'Initial Information'!E14</f>
        <v>#NUM!</v>
      </c>
      <c r="F18" s="1135"/>
      <c r="G18" s="703"/>
      <c r="H18" s="717"/>
      <c r="I18" s="711"/>
      <c r="J18" s="711"/>
      <c r="K18" s="705"/>
      <c r="L18" s="706"/>
      <c r="M18" s="706"/>
      <c r="N18" s="702"/>
      <c r="O18" s="702"/>
      <c r="P18" s="703"/>
      <c r="Q18" s="703"/>
      <c r="R18" s="71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00"/>
      <c r="AQ18" s="700"/>
      <c r="AR18" s="651"/>
      <c r="AS18" s="727"/>
      <c r="AT18" s="56"/>
      <c r="AU18" s="1025" t="s">
        <v>115</v>
      </c>
      <c r="AV18" s="1026"/>
      <c r="AW18" s="1026"/>
      <c r="AX18" s="1026"/>
      <c r="AY18" s="1026"/>
      <c r="AZ18" s="1027"/>
      <c r="BA18" s="1031" t="s">
        <v>106</v>
      </c>
      <c r="BB18" s="1026"/>
      <c r="BC18" s="1026"/>
      <c r="BD18" s="1026"/>
      <c r="BE18" s="1026"/>
      <c r="BF18" s="1027"/>
      <c r="BG18" s="1032" t="s">
        <v>107</v>
      </c>
      <c r="BH18" s="1033"/>
      <c r="BI18" s="1033"/>
      <c r="BJ18" s="1033"/>
      <c r="BK18" s="1033"/>
      <c r="BL18" s="1034"/>
      <c r="BM18" s="1038" t="s">
        <v>108</v>
      </c>
      <c r="BN18" s="1039"/>
      <c r="BO18" s="1039"/>
      <c r="BP18" s="1039"/>
      <c r="BQ18" s="1039"/>
      <c r="BR18" s="1040"/>
      <c r="BS18" s="1055" t="s">
        <v>109</v>
      </c>
      <c r="BT18" s="1056"/>
      <c r="BU18" s="1056"/>
      <c r="BV18" s="1056"/>
      <c r="BW18" s="1056"/>
      <c r="BX18" s="1057"/>
      <c r="BY18" s="1061" t="s">
        <v>1206</v>
      </c>
      <c r="BZ18" s="1062"/>
      <c r="CA18" s="1062"/>
      <c r="CB18" s="1062"/>
      <c r="CC18" s="1062"/>
      <c r="CD18" s="1063"/>
      <c r="CE18" s="1055" t="s">
        <v>1207</v>
      </c>
      <c r="CF18" s="1056"/>
      <c r="CG18" s="1056"/>
      <c r="CH18" s="1056"/>
      <c r="CI18" s="1056"/>
      <c r="CJ18" s="1057"/>
      <c r="CK18" s="1044" t="s">
        <v>386</v>
      </c>
      <c r="CL18" s="1045"/>
      <c r="CM18" s="1045"/>
      <c r="CN18" s="1045"/>
      <c r="CO18" s="1045"/>
      <c r="CP18" s="1046"/>
      <c r="CQ18" s="1162" t="s">
        <v>1058</v>
      </c>
      <c r="CR18" s="1163"/>
      <c r="CS18" s="1163"/>
      <c r="CT18" s="1163"/>
      <c r="CU18" s="1163"/>
      <c r="CV18" s="1164"/>
      <c r="CW18" s="1196" t="s">
        <v>1059</v>
      </c>
      <c r="CX18" s="1197"/>
      <c r="CY18" s="1197"/>
      <c r="CZ18" s="1197"/>
      <c r="DA18" s="1197"/>
      <c r="DB18" s="1198"/>
      <c r="DC18" s="1190" t="s">
        <v>1060</v>
      </c>
      <c r="DD18" s="1191"/>
      <c r="DE18" s="1191"/>
      <c r="DF18" s="1191"/>
      <c r="DG18" s="1191"/>
      <c r="DH18" s="1192"/>
      <c r="DI18" s="1079" t="s">
        <v>388</v>
      </c>
      <c r="DJ18" s="1080"/>
      <c r="DK18" s="1080"/>
      <c r="DL18" s="1080"/>
      <c r="DM18" s="1080"/>
      <c r="DN18" s="1081"/>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row>
    <row r="19" spans="1:149" s="58" customFormat="1" ht="20.25" customHeight="1">
      <c r="A19" s="639"/>
      <c r="B19" s="700"/>
      <c r="C19" s="701"/>
      <c r="D19" s="717"/>
      <c r="E19" s="718"/>
      <c r="F19" s="719"/>
      <c r="G19" s="703"/>
      <c r="H19" s="703"/>
      <c r="I19" s="701"/>
      <c r="J19" s="701"/>
      <c r="K19" s="705"/>
      <c r="L19" s="701"/>
      <c r="M19" s="1050" t="s">
        <v>0</v>
      </c>
      <c r="N19" s="1050"/>
      <c r="O19" s="1050"/>
      <c r="P19" s="701" t="s">
        <v>181</v>
      </c>
      <c r="Q19" s="701" t="s">
        <v>181</v>
      </c>
      <c r="R19" s="1050" t="s">
        <v>1</v>
      </c>
      <c r="S19" s="1050"/>
      <c r="T19" s="1050"/>
      <c r="U19" s="701" t="s">
        <v>181</v>
      </c>
      <c r="V19" s="701" t="s">
        <v>181</v>
      </c>
      <c r="W19" s="1050" t="s">
        <v>2</v>
      </c>
      <c r="X19" s="1050"/>
      <c r="Y19" s="1050"/>
      <c r="Z19" s="720" t="s">
        <v>181</v>
      </c>
      <c r="AA19" s="720" t="s">
        <v>181</v>
      </c>
      <c r="AB19" s="1050" t="s">
        <v>3</v>
      </c>
      <c r="AC19" s="1050"/>
      <c r="AD19" s="1050"/>
      <c r="AE19" s="720" t="s">
        <v>181</v>
      </c>
      <c r="AF19" s="720" t="s">
        <v>181</v>
      </c>
      <c r="AG19" s="1050" t="s">
        <v>4</v>
      </c>
      <c r="AH19" s="1050"/>
      <c r="AI19" s="1050"/>
      <c r="AJ19" s="720" t="s">
        <v>181</v>
      </c>
      <c r="AK19" s="720" t="s">
        <v>181</v>
      </c>
      <c r="AL19" s="1050" t="s">
        <v>187</v>
      </c>
      <c r="AM19" s="1050"/>
      <c r="AN19" s="1050"/>
      <c r="AO19" s="701" t="s">
        <v>181</v>
      </c>
      <c r="AP19" s="701" t="s">
        <v>181</v>
      </c>
      <c r="AQ19" s="1051" t="s">
        <v>281</v>
      </c>
      <c r="AR19" s="60" t="s">
        <v>181</v>
      </c>
      <c r="AS19" s="729"/>
      <c r="AT19" s="56" t="s">
        <v>181</v>
      </c>
      <c r="AU19" s="1028"/>
      <c r="AV19" s="1029"/>
      <c r="AW19" s="1029"/>
      <c r="AX19" s="1029"/>
      <c r="AY19" s="1029"/>
      <c r="AZ19" s="1030"/>
      <c r="BA19" s="1028"/>
      <c r="BB19" s="1029"/>
      <c r="BC19" s="1029"/>
      <c r="BD19" s="1029"/>
      <c r="BE19" s="1029"/>
      <c r="BF19" s="1030"/>
      <c r="BG19" s="1035"/>
      <c r="BH19" s="1036"/>
      <c r="BI19" s="1036"/>
      <c r="BJ19" s="1036"/>
      <c r="BK19" s="1036"/>
      <c r="BL19" s="1037"/>
      <c r="BM19" s="1041"/>
      <c r="BN19" s="1042"/>
      <c r="BO19" s="1042"/>
      <c r="BP19" s="1042"/>
      <c r="BQ19" s="1042"/>
      <c r="BR19" s="1043"/>
      <c r="BS19" s="1058"/>
      <c r="BT19" s="1059"/>
      <c r="BU19" s="1059"/>
      <c r="BV19" s="1059"/>
      <c r="BW19" s="1059"/>
      <c r="BX19" s="1060"/>
      <c r="BY19" s="1064"/>
      <c r="BZ19" s="1065"/>
      <c r="CA19" s="1065"/>
      <c r="CB19" s="1065"/>
      <c r="CC19" s="1065"/>
      <c r="CD19" s="1066"/>
      <c r="CE19" s="1058"/>
      <c r="CF19" s="1059"/>
      <c r="CG19" s="1059"/>
      <c r="CH19" s="1059"/>
      <c r="CI19" s="1059"/>
      <c r="CJ19" s="1060"/>
      <c r="CK19" s="1047"/>
      <c r="CL19" s="1048"/>
      <c r="CM19" s="1048"/>
      <c r="CN19" s="1048"/>
      <c r="CO19" s="1048"/>
      <c r="CP19" s="1049"/>
      <c r="CQ19" s="1165"/>
      <c r="CR19" s="1166"/>
      <c r="CS19" s="1166"/>
      <c r="CT19" s="1166"/>
      <c r="CU19" s="1166"/>
      <c r="CV19" s="1167"/>
      <c r="CW19" s="1199"/>
      <c r="CX19" s="1200"/>
      <c r="CY19" s="1200"/>
      <c r="CZ19" s="1200"/>
      <c r="DA19" s="1200"/>
      <c r="DB19" s="1201"/>
      <c r="DC19" s="1193"/>
      <c r="DD19" s="1194"/>
      <c r="DE19" s="1194"/>
      <c r="DF19" s="1194"/>
      <c r="DG19" s="1194"/>
      <c r="DH19" s="1195"/>
      <c r="DI19" s="1082"/>
      <c r="DJ19" s="1083"/>
      <c r="DK19" s="1083"/>
      <c r="DL19" s="1083"/>
      <c r="DM19" s="1083"/>
      <c r="DN19" s="1084"/>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row>
    <row r="20" spans="1:149" s="58" customFormat="1" ht="20.25" customHeight="1" thickBot="1">
      <c r="A20" s="641" t="s">
        <v>181</v>
      </c>
      <c r="B20" s="642" t="s">
        <v>181</v>
      </c>
      <c r="C20" s="642" t="s">
        <v>181</v>
      </c>
      <c r="D20" s="642" t="s">
        <v>181</v>
      </c>
      <c r="E20" s="642" t="s">
        <v>181</v>
      </c>
      <c r="F20" s="642" t="s">
        <v>181</v>
      </c>
      <c r="G20" s="642" t="s">
        <v>181</v>
      </c>
      <c r="H20" s="642" t="s">
        <v>181</v>
      </c>
      <c r="I20" s="642" t="s">
        <v>181</v>
      </c>
      <c r="J20" s="642" t="s">
        <v>181</v>
      </c>
      <c r="K20" s="642" t="s">
        <v>181</v>
      </c>
      <c r="L20" s="642" t="s">
        <v>181</v>
      </c>
      <c r="M20" s="646">
        <f>E14</f>
        <v>45536</v>
      </c>
      <c r="N20" s="647" t="s">
        <v>237</v>
      </c>
      <c r="O20" s="648">
        <f>M20+364</f>
        <v>45900</v>
      </c>
      <c r="P20" s="649" t="s">
        <v>181</v>
      </c>
      <c r="Q20" s="649" t="s">
        <v>181</v>
      </c>
      <c r="R20" s="646">
        <f>O20+1</f>
        <v>45901</v>
      </c>
      <c r="S20" s="647" t="s">
        <v>237</v>
      </c>
      <c r="T20" s="648">
        <f>R20+364</f>
        <v>46265</v>
      </c>
      <c r="U20" s="649" t="s">
        <v>181</v>
      </c>
      <c r="V20" s="649" t="s">
        <v>181</v>
      </c>
      <c r="W20" s="646">
        <f>T20+1</f>
        <v>46266</v>
      </c>
      <c r="X20" s="647" t="s">
        <v>237</v>
      </c>
      <c r="Y20" s="648">
        <f>W20+364</f>
        <v>46630</v>
      </c>
      <c r="Z20" s="649" t="s">
        <v>181</v>
      </c>
      <c r="AA20" s="649" t="s">
        <v>181</v>
      </c>
      <c r="AB20" s="646">
        <f>Y20+1</f>
        <v>46631</v>
      </c>
      <c r="AC20" s="647" t="s">
        <v>237</v>
      </c>
      <c r="AD20" s="648">
        <f>AB20+365</f>
        <v>46996</v>
      </c>
      <c r="AE20" s="649" t="s">
        <v>181</v>
      </c>
      <c r="AF20" s="649" t="s">
        <v>181</v>
      </c>
      <c r="AG20" s="646">
        <f>AD20+1</f>
        <v>46997</v>
      </c>
      <c r="AH20" s="647" t="s">
        <v>237</v>
      </c>
      <c r="AI20" s="648">
        <f>AG20+364</f>
        <v>47361</v>
      </c>
      <c r="AJ20" s="649" t="s">
        <v>181</v>
      </c>
      <c r="AK20" s="649" t="s">
        <v>181</v>
      </c>
      <c r="AL20" s="646">
        <f>AI20+1</f>
        <v>47362</v>
      </c>
      <c r="AM20" s="647" t="s">
        <v>237</v>
      </c>
      <c r="AN20" s="648">
        <f>AL20+364</f>
        <v>47726</v>
      </c>
      <c r="AO20" s="642" t="s">
        <v>181</v>
      </c>
      <c r="AP20" s="642" t="s">
        <v>181</v>
      </c>
      <c r="AQ20" s="1052"/>
      <c r="AR20" s="67" t="s">
        <v>181</v>
      </c>
      <c r="AS20" s="729"/>
      <c r="AT20" s="56" t="s">
        <v>181</v>
      </c>
      <c r="AU20" s="672" t="str">
        <f>M19</f>
        <v>Year 1</v>
      </c>
      <c r="AV20" s="672" t="str">
        <f>R19</f>
        <v>Year 2</v>
      </c>
      <c r="AW20" s="672" t="str">
        <f>W19</f>
        <v>Year 3</v>
      </c>
      <c r="AX20" s="672" t="str">
        <f>AB19</f>
        <v>Year 4</v>
      </c>
      <c r="AY20" s="672" t="str">
        <f>AG19</f>
        <v>Year 5</v>
      </c>
      <c r="AZ20" s="672" t="str">
        <f>AL19</f>
        <v>Year 6</v>
      </c>
      <c r="BA20" s="673" t="str">
        <f t="shared" ref="BA20:BF20" si="0">AU20</f>
        <v>Year 1</v>
      </c>
      <c r="BB20" s="673" t="str">
        <f t="shared" si="0"/>
        <v>Year 2</v>
      </c>
      <c r="BC20" s="673" t="str">
        <f t="shared" si="0"/>
        <v>Year 3</v>
      </c>
      <c r="BD20" s="673" t="str">
        <f t="shared" si="0"/>
        <v>Year 4</v>
      </c>
      <c r="BE20" s="673" t="str">
        <f t="shared" si="0"/>
        <v>Year 5</v>
      </c>
      <c r="BF20" s="673" t="str">
        <f t="shared" si="0"/>
        <v>Year 6</v>
      </c>
      <c r="BG20" s="733" t="str">
        <f t="shared" ref="BG20:BL20" si="1">AU20</f>
        <v>Year 1</v>
      </c>
      <c r="BH20" s="733" t="str">
        <f t="shared" si="1"/>
        <v>Year 2</v>
      </c>
      <c r="BI20" s="733" t="str">
        <f t="shared" si="1"/>
        <v>Year 3</v>
      </c>
      <c r="BJ20" s="733" t="str">
        <f t="shared" si="1"/>
        <v>Year 4</v>
      </c>
      <c r="BK20" s="733" t="str">
        <f t="shared" si="1"/>
        <v>Year 5</v>
      </c>
      <c r="BL20" s="733" t="str">
        <f t="shared" si="1"/>
        <v>Year 6</v>
      </c>
      <c r="BM20" s="737" t="str">
        <f t="shared" ref="BM20:BR20" si="2">AU20</f>
        <v>Year 1</v>
      </c>
      <c r="BN20" s="737" t="str">
        <f t="shared" si="2"/>
        <v>Year 2</v>
      </c>
      <c r="BO20" s="737" t="str">
        <f t="shared" si="2"/>
        <v>Year 3</v>
      </c>
      <c r="BP20" s="737" t="str">
        <f t="shared" si="2"/>
        <v>Year 4</v>
      </c>
      <c r="BQ20" s="737" t="str">
        <f t="shared" si="2"/>
        <v>Year 5</v>
      </c>
      <c r="BR20" s="737" t="str">
        <f t="shared" si="2"/>
        <v>Year 6</v>
      </c>
      <c r="BS20" s="736" t="str">
        <f t="shared" ref="BS20:BX20" si="3">BM20</f>
        <v>Year 1</v>
      </c>
      <c r="BT20" s="736" t="str">
        <f t="shared" si="3"/>
        <v>Year 2</v>
      </c>
      <c r="BU20" s="736" t="str">
        <f t="shared" si="3"/>
        <v>Year 3</v>
      </c>
      <c r="BV20" s="736" t="str">
        <f t="shared" si="3"/>
        <v>Year 4</v>
      </c>
      <c r="BW20" s="736" t="str">
        <f t="shared" si="3"/>
        <v>Year 5</v>
      </c>
      <c r="BX20" s="736" t="str">
        <f t="shared" si="3"/>
        <v>Year 6</v>
      </c>
      <c r="BY20" s="742" t="str">
        <f t="shared" ref="BY20:CD20" si="4">BS20</f>
        <v>Year 1</v>
      </c>
      <c r="BZ20" s="742" t="str">
        <f t="shared" si="4"/>
        <v>Year 2</v>
      </c>
      <c r="CA20" s="742" t="str">
        <f t="shared" si="4"/>
        <v>Year 3</v>
      </c>
      <c r="CB20" s="742" t="str">
        <f t="shared" si="4"/>
        <v>Year 4</v>
      </c>
      <c r="CC20" s="742" t="str">
        <f t="shared" si="4"/>
        <v>Year 5</v>
      </c>
      <c r="CD20" s="742" t="str">
        <f t="shared" si="4"/>
        <v>Year 6</v>
      </c>
      <c r="CE20" s="736" t="str">
        <f t="shared" ref="CE20" si="5">BS20</f>
        <v>Year 1</v>
      </c>
      <c r="CF20" s="736" t="str">
        <f t="shared" ref="CF20" si="6">BT20</f>
        <v>Year 2</v>
      </c>
      <c r="CG20" s="736" t="str">
        <f t="shared" ref="CG20" si="7">BU20</f>
        <v>Year 3</v>
      </c>
      <c r="CH20" s="736" t="str">
        <f t="shared" ref="CH20" si="8">BV20</f>
        <v>Year 4</v>
      </c>
      <c r="CI20" s="736" t="str">
        <f t="shared" ref="CI20" si="9">BW20</f>
        <v>Year 5</v>
      </c>
      <c r="CJ20" s="736" t="str">
        <f t="shared" ref="CJ20" si="10">BX20</f>
        <v>Year 6</v>
      </c>
      <c r="CK20" s="745" t="str">
        <f t="shared" ref="CK20:DH20" si="11">BA20</f>
        <v>Year 1</v>
      </c>
      <c r="CL20" s="745" t="str">
        <f t="shared" si="11"/>
        <v>Year 2</v>
      </c>
      <c r="CM20" s="745" t="str">
        <f t="shared" si="11"/>
        <v>Year 3</v>
      </c>
      <c r="CN20" s="745" t="str">
        <f t="shared" si="11"/>
        <v>Year 4</v>
      </c>
      <c r="CO20" s="745" t="str">
        <f t="shared" si="11"/>
        <v>Year 5</v>
      </c>
      <c r="CP20" s="745" t="str">
        <f t="shared" si="11"/>
        <v>Year 6</v>
      </c>
      <c r="CQ20" s="674" t="str">
        <f t="shared" si="11"/>
        <v>Year 1</v>
      </c>
      <c r="CR20" s="674" t="str">
        <f t="shared" si="11"/>
        <v>Year 2</v>
      </c>
      <c r="CS20" s="674" t="str">
        <f t="shared" si="11"/>
        <v>Year 3</v>
      </c>
      <c r="CT20" s="674" t="str">
        <f t="shared" si="11"/>
        <v>Year 4</v>
      </c>
      <c r="CU20" s="674" t="str">
        <f t="shared" si="11"/>
        <v>Year 5</v>
      </c>
      <c r="CV20" s="674" t="str">
        <f t="shared" si="11"/>
        <v>Year 6</v>
      </c>
      <c r="CW20" s="675" t="str">
        <f t="shared" si="11"/>
        <v>Year 1</v>
      </c>
      <c r="CX20" s="675" t="str">
        <f t="shared" si="11"/>
        <v>Year 2</v>
      </c>
      <c r="CY20" s="675" t="str">
        <f t="shared" si="11"/>
        <v>Year 3</v>
      </c>
      <c r="CZ20" s="675" t="str">
        <f t="shared" si="11"/>
        <v>Year 4</v>
      </c>
      <c r="DA20" s="675" t="str">
        <f t="shared" si="11"/>
        <v>Year 5</v>
      </c>
      <c r="DB20" s="675" t="str">
        <f t="shared" si="11"/>
        <v>Year 6</v>
      </c>
      <c r="DC20" s="676" t="str">
        <f t="shared" si="11"/>
        <v>Year 1</v>
      </c>
      <c r="DD20" s="676" t="str">
        <f t="shared" si="11"/>
        <v>Year 2</v>
      </c>
      <c r="DE20" s="676" t="str">
        <f t="shared" si="11"/>
        <v>Year 3</v>
      </c>
      <c r="DF20" s="676" t="str">
        <f t="shared" si="11"/>
        <v>Year 4</v>
      </c>
      <c r="DG20" s="676" t="str">
        <f t="shared" si="11"/>
        <v>Year 5</v>
      </c>
      <c r="DH20" s="676" t="str">
        <f t="shared" si="11"/>
        <v>Year 6</v>
      </c>
      <c r="DI20" s="747" t="str">
        <f t="shared" ref="DI20:DN20" si="12">CK20</f>
        <v>Year 1</v>
      </c>
      <c r="DJ20" s="747" t="str">
        <f t="shared" si="12"/>
        <v>Year 2</v>
      </c>
      <c r="DK20" s="747" t="str">
        <f t="shared" si="12"/>
        <v>Year 3</v>
      </c>
      <c r="DL20" s="747" t="str">
        <f t="shared" si="12"/>
        <v>Year 4</v>
      </c>
      <c r="DM20" s="747" t="str">
        <f t="shared" si="12"/>
        <v>Year 5</v>
      </c>
      <c r="DN20" s="747" t="str">
        <f t="shared" si="12"/>
        <v>Year 6</v>
      </c>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row>
    <row r="21" spans="1:149" s="58" customFormat="1" ht="4.9000000000000004" customHeight="1">
      <c r="A21" s="639" t="s">
        <v>181</v>
      </c>
      <c r="B21" s="701" t="s">
        <v>181</v>
      </c>
      <c r="C21" s="701" t="s">
        <v>181</v>
      </c>
      <c r="D21" s="701" t="s">
        <v>181</v>
      </c>
      <c r="E21" s="701" t="s">
        <v>181</v>
      </c>
      <c r="F21" s="701" t="s">
        <v>181</v>
      </c>
      <c r="G21" s="701" t="s">
        <v>181</v>
      </c>
      <c r="H21" s="701" t="s">
        <v>181</v>
      </c>
      <c r="I21" s="701" t="s">
        <v>181</v>
      </c>
      <c r="J21" s="701" t="s">
        <v>181</v>
      </c>
      <c r="K21" s="701" t="s">
        <v>181</v>
      </c>
      <c r="L21" s="68" t="s">
        <v>181</v>
      </c>
      <c r="M21" s="152" t="s">
        <v>181</v>
      </c>
      <c r="N21" s="152" t="s">
        <v>181</v>
      </c>
      <c r="O21" s="152" t="s">
        <v>181</v>
      </c>
      <c r="P21" s="69" t="s">
        <v>181</v>
      </c>
      <c r="Q21" s="152" t="s">
        <v>181</v>
      </c>
      <c r="R21" s="152" t="s">
        <v>181</v>
      </c>
      <c r="S21" s="152" t="s">
        <v>181</v>
      </c>
      <c r="T21" s="152" t="s">
        <v>181</v>
      </c>
      <c r="U21" s="69" t="s">
        <v>181</v>
      </c>
      <c r="V21" s="152" t="s">
        <v>181</v>
      </c>
      <c r="W21" s="152" t="s">
        <v>181</v>
      </c>
      <c r="X21" s="152" t="s">
        <v>181</v>
      </c>
      <c r="Y21" s="152" t="s">
        <v>181</v>
      </c>
      <c r="Z21" s="69" t="s">
        <v>181</v>
      </c>
      <c r="AA21" s="152" t="s">
        <v>181</v>
      </c>
      <c r="AB21" s="152" t="s">
        <v>181</v>
      </c>
      <c r="AC21" s="152" t="s">
        <v>181</v>
      </c>
      <c r="AD21" s="152" t="s">
        <v>181</v>
      </c>
      <c r="AE21" s="69" t="s">
        <v>181</v>
      </c>
      <c r="AF21" s="152" t="s">
        <v>181</v>
      </c>
      <c r="AG21" s="152" t="s">
        <v>181</v>
      </c>
      <c r="AH21" s="152" t="s">
        <v>181</v>
      </c>
      <c r="AI21" s="152" t="s">
        <v>181</v>
      </c>
      <c r="AJ21" s="69" t="s">
        <v>181</v>
      </c>
      <c r="AK21" s="152" t="s">
        <v>181</v>
      </c>
      <c r="AL21" s="152" t="s">
        <v>181</v>
      </c>
      <c r="AM21" s="152" t="s">
        <v>181</v>
      </c>
      <c r="AN21" s="152" t="s">
        <v>181</v>
      </c>
      <c r="AO21" s="69" t="s">
        <v>181</v>
      </c>
      <c r="AP21" s="182" t="s">
        <v>181</v>
      </c>
      <c r="AQ21" s="182" t="s">
        <v>181</v>
      </c>
      <c r="AR21" s="188" t="s">
        <v>181</v>
      </c>
      <c r="AS21" s="729"/>
      <c r="AT21" s="56" t="s">
        <v>181</v>
      </c>
      <c r="AU21" s="163"/>
      <c r="AV21" s="164"/>
      <c r="AW21" s="164"/>
      <c r="AX21" s="164"/>
      <c r="AY21" s="164"/>
      <c r="AZ21" s="164"/>
      <c r="BA21" s="165"/>
      <c r="BB21" s="164"/>
      <c r="BC21" s="164"/>
      <c r="BD21" s="164"/>
      <c r="BE21" s="164"/>
      <c r="BF21" s="164"/>
      <c r="BG21" s="166"/>
      <c r="BH21" s="164"/>
      <c r="BI21" s="164"/>
      <c r="BJ21" s="164"/>
      <c r="BK21" s="164"/>
      <c r="BL21" s="164"/>
      <c r="BM21" s="166"/>
      <c r="BN21" s="164"/>
      <c r="BO21" s="164"/>
      <c r="BP21" s="164"/>
      <c r="BQ21" s="164"/>
      <c r="BR21" s="164"/>
      <c r="BS21" s="167"/>
      <c r="BT21" s="164"/>
      <c r="BU21" s="164"/>
      <c r="BV21" s="164"/>
      <c r="BW21" s="164"/>
      <c r="BX21" s="164"/>
      <c r="BY21" s="164"/>
      <c r="BZ21" s="164"/>
      <c r="CA21" s="164"/>
      <c r="CB21" s="164"/>
      <c r="CC21" s="164"/>
      <c r="CD21" s="164"/>
      <c r="CE21" s="167"/>
      <c r="CF21" s="164"/>
      <c r="CG21" s="164"/>
      <c r="CH21" s="164"/>
      <c r="CI21" s="164"/>
      <c r="CJ21" s="164"/>
      <c r="CK21" s="167"/>
      <c r="CL21" s="164"/>
      <c r="CM21" s="164"/>
      <c r="CN21" s="164"/>
      <c r="CO21" s="164"/>
      <c r="CP21" s="164"/>
      <c r="CQ21" s="489"/>
      <c r="CR21" s="490"/>
      <c r="CS21" s="490"/>
      <c r="CT21" s="490"/>
      <c r="CU21" s="490"/>
      <c r="CV21" s="490"/>
      <c r="CW21" s="165"/>
      <c r="CX21" s="164"/>
      <c r="CY21" s="164"/>
      <c r="CZ21" s="164"/>
      <c r="DA21" s="164"/>
      <c r="DB21" s="164"/>
      <c r="DC21" s="165"/>
      <c r="DD21" s="164"/>
      <c r="DE21" s="164"/>
      <c r="DF21" s="164"/>
      <c r="DG21" s="164"/>
      <c r="DH21" s="164"/>
      <c r="DI21" s="165"/>
      <c r="DJ21" s="164"/>
      <c r="DK21" s="164"/>
      <c r="DL21" s="164"/>
      <c r="DM21" s="164"/>
      <c r="DN21" s="164"/>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row>
    <row r="22" spans="1:149" s="58" customFormat="1" ht="20.100000000000001" customHeight="1">
      <c r="A22" s="639"/>
      <c r="B22" s="701"/>
      <c r="C22" s="1108" t="s">
        <v>1089</v>
      </c>
      <c r="D22" s="1108"/>
      <c r="E22" s="1108"/>
      <c r="F22" s="1108"/>
      <c r="G22" s="1109"/>
      <c r="H22" s="1109"/>
      <c r="I22" s="1109"/>
      <c r="J22" s="1109"/>
      <c r="K22" s="721" t="s">
        <v>181</v>
      </c>
      <c r="L22" s="71" t="s">
        <v>181</v>
      </c>
      <c r="M22" s="152" t="s">
        <v>181</v>
      </c>
      <c r="N22" s="152" t="s">
        <v>181</v>
      </c>
      <c r="O22" s="152" t="s">
        <v>181</v>
      </c>
      <c r="P22" s="72" t="s">
        <v>181</v>
      </c>
      <c r="Q22" s="154" t="s">
        <v>181</v>
      </c>
      <c r="R22" s="152" t="s">
        <v>181</v>
      </c>
      <c r="S22" s="152" t="s">
        <v>181</v>
      </c>
      <c r="T22" s="152" t="s">
        <v>181</v>
      </c>
      <c r="U22" s="72" t="s">
        <v>181</v>
      </c>
      <c r="V22" s="154" t="s">
        <v>181</v>
      </c>
      <c r="W22" s="152" t="s">
        <v>181</v>
      </c>
      <c r="X22" s="152" t="s">
        <v>181</v>
      </c>
      <c r="Y22" s="152" t="s">
        <v>181</v>
      </c>
      <c r="Z22" s="72" t="s">
        <v>181</v>
      </c>
      <c r="AA22" s="154" t="s">
        <v>181</v>
      </c>
      <c r="AB22" s="152" t="s">
        <v>181</v>
      </c>
      <c r="AC22" s="152" t="s">
        <v>181</v>
      </c>
      <c r="AD22" s="152" t="s">
        <v>181</v>
      </c>
      <c r="AE22" s="72" t="s">
        <v>181</v>
      </c>
      <c r="AF22" s="154" t="s">
        <v>181</v>
      </c>
      <c r="AG22" s="152" t="s">
        <v>181</v>
      </c>
      <c r="AH22" s="152" t="s">
        <v>181</v>
      </c>
      <c r="AI22" s="152" t="s">
        <v>181</v>
      </c>
      <c r="AJ22" s="72" t="s">
        <v>181</v>
      </c>
      <c r="AK22" s="154" t="s">
        <v>181</v>
      </c>
      <c r="AL22" s="152" t="s">
        <v>181</v>
      </c>
      <c r="AM22" s="152" t="s">
        <v>181</v>
      </c>
      <c r="AN22" s="152" t="s">
        <v>181</v>
      </c>
      <c r="AO22" s="72" t="s">
        <v>181</v>
      </c>
      <c r="AP22" s="184" t="s">
        <v>181</v>
      </c>
      <c r="AQ22" s="1181"/>
      <c r="AR22" s="188" t="s">
        <v>181</v>
      </c>
      <c r="AS22" s="729"/>
      <c r="AT22" s="56" t="s">
        <v>181</v>
      </c>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8"/>
      <c r="CM22" s="168"/>
      <c r="CN22" s="168"/>
      <c r="CO22" s="168"/>
      <c r="CP22" s="168"/>
      <c r="CQ22" s="491"/>
      <c r="CR22" s="491"/>
      <c r="CS22" s="491"/>
      <c r="CT22" s="491"/>
      <c r="CU22" s="491"/>
      <c r="CV22" s="491"/>
      <c r="CW22" s="168"/>
      <c r="CX22" s="168"/>
      <c r="CY22" s="168"/>
      <c r="CZ22" s="168"/>
      <c r="DA22" s="168"/>
      <c r="DB22" s="168"/>
      <c r="DC22" s="168"/>
      <c r="DD22" s="168"/>
      <c r="DE22" s="168"/>
      <c r="DF22" s="168"/>
      <c r="DG22" s="168"/>
      <c r="DH22" s="168"/>
      <c r="DI22" s="168"/>
      <c r="DJ22" s="168"/>
      <c r="DK22" s="168"/>
      <c r="DL22" s="168"/>
      <c r="DM22" s="168"/>
      <c r="DN22" s="168"/>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row>
    <row r="23" spans="1:149" s="58" customFormat="1" ht="30" customHeight="1">
      <c r="A23" s="639" t="s">
        <v>181</v>
      </c>
      <c r="B23" s="701" t="s">
        <v>181</v>
      </c>
      <c r="C23" s="1143" t="s">
        <v>1090</v>
      </c>
      <c r="D23" s="1144"/>
      <c r="E23" s="701" t="s">
        <v>181</v>
      </c>
      <c r="F23" s="721" t="s">
        <v>189</v>
      </c>
      <c r="G23" s="721" t="s">
        <v>181</v>
      </c>
      <c r="H23" s="722" t="s">
        <v>248</v>
      </c>
      <c r="I23" s="721" t="s">
        <v>181</v>
      </c>
      <c r="J23" s="640" t="s">
        <v>190</v>
      </c>
      <c r="K23" s="701" t="s">
        <v>181</v>
      </c>
      <c r="L23" s="1136" t="s">
        <v>194</v>
      </c>
      <c r="M23" s="1137"/>
      <c r="N23" s="1137"/>
      <c r="O23" s="154"/>
      <c r="P23" s="73"/>
      <c r="Q23" s="154"/>
      <c r="R23" s="156"/>
      <c r="S23" s="154"/>
      <c r="T23" s="154"/>
      <c r="U23" s="73"/>
      <c r="V23" s="154"/>
      <c r="W23" s="156"/>
      <c r="X23" s="154"/>
      <c r="Y23" s="154"/>
      <c r="Z23" s="73"/>
      <c r="AA23" s="154"/>
      <c r="AB23" s="156"/>
      <c r="AC23" s="154"/>
      <c r="AD23" s="154"/>
      <c r="AE23" s="73"/>
      <c r="AF23" s="154"/>
      <c r="AG23" s="156"/>
      <c r="AH23" s="154"/>
      <c r="AI23" s="154"/>
      <c r="AJ23" s="73"/>
      <c r="AK23" s="154"/>
      <c r="AL23" s="156"/>
      <c r="AM23" s="154" t="s">
        <v>181</v>
      </c>
      <c r="AN23" s="154"/>
      <c r="AO23" s="73" t="s">
        <v>181</v>
      </c>
      <c r="AP23" s="183" t="s">
        <v>181</v>
      </c>
      <c r="AQ23" s="1181"/>
      <c r="AR23" s="188" t="s">
        <v>181</v>
      </c>
      <c r="AS23" s="729"/>
      <c r="AT23" s="56" t="s">
        <v>181</v>
      </c>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169"/>
      <c r="BU23" s="169"/>
      <c r="BV23" s="169"/>
      <c r="BW23" s="169"/>
      <c r="BX23" s="169"/>
      <c r="BY23" s="169"/>
      <c r="BZ23" s="169"/>
      <c r="CA23" s="169"/>
      <c r="CB23" s="169"/>
      <c r="CC23" s="169"/>
      <c r="CD23" s="169"/>
      <c r="CE23" s="98"/>
      <c r="CF23" s="169"/>
      <c r="CG23" s="169"/>
      <c r="CH23" s="169"/>
      <c r="CI23" s="169"/>
      <c r="CJ23" s="169"/>
      <c r="CK23" s="98"/>
      <c r="CL23" s="169"/>
      <c r="CM23" s="169"/>
      <c r="CN23" s="169"/>
      <c r="CO23" s="169"/>
      <c r="CP23" s="169"/>
      <c r="CQ23" s="492"/>
      <c r="CR23" s="493"/>
      <c r="CS23" s="493"/>
      <c r="CT23" s="493"/>
      <c r="CU23" s="493"/>
      <c r="CV23" s="493"/>
      <c r="CW23" s="98"/>
      <c r="CX23" s="98"/>
      <c r="CY23" s="98"/>
      <c r="CZ23" s="98"/>
      <c r="DA23" s="98"/>
      <c r="DB23" s="98"/>
      <c r="DC23" s="98"/>
      <c r="DD23" s="98"/>
      <c r="DE23" s="98"/>
      <c r="DF23" s="98"/>
      <c r="DG23" s="98"/>
      <c r="DH23" s="98"/>
      <c r="DI23" s="98"/>
      <c r="DJ23" s="98"/>
      <c r="DK23" s="98"/>
      <c r="DL23" s="98"/>
      <c r="DM23" s="98"/>
      <c r="DN23" s="98"/>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c r="EP23" s="127"/>
      <c r="EQ23" s="127"/>
      <c r="ER23" s="127"/>
      <c r="ES23" s="127"/>
    </row>
    <row r="24" spans="1:149" s="58" customFormat="1" ht="19.899999999999999" customHeight="1">
      <c r="A24" s="639" t="s">
        <v>181</v>
      </c>
      <c r="B24" s="701">
        <v>1</v>
      </c>
      <c r="C24" s="1179">
        <f>E4</f>
        <v>0</v>
      </c>
      <c r="D24" s="1180"/>
      <c r="E24" s="723"/>
      <c r="F24" s="103" t="s">
        <v>191</v>
      </c>
      <c r="G24" s="723"/>
      <c r="H24" s="100"/>
      <c r="I24" s="723"/>
      <c r="J24" s="105">
        <v>0.28000000000000003</v>
      </c>
      <c r="K24" s="723"/>
      <c r="L24" s="68" t="s">
        <v>181</v>
      </c>
      <c r="M24" s="74"/>
      <c r="N24" s="154" t="s">
        <v>181</v>
      </c>
      <c r="O24" s="400">
        <f>ROUND(H24*AU24*M24,'Initial Information'!$B$27)</f>
        <v>0</v>
      </c>
      <c r="P24" s="69" t="s">
        <v>181</v>
      </c>
      <c r="Q24" s="152" t="s">
        <v>181</v>
      </c>
      <c r="R24" s="74"/>
      <c r="S24" s="154" t="s">
        <v>181</v>
      </c>
      <c r="T24" s="400">
        <f>ROUND($H24*AV24*R24,'Initial Information'!$B$27)</f>
        <v>0</v>
      </c>
      <c r="U24" s="69" t="s">
        <v>181</v>
      </c>
      <c r="V24" s="152" t="s">
        <v>181</v>
      </c>
      <c r="W24" s="74"/>
      <c r="X24" s="154" t="s">
        <v>181</v>
      </c>
      <c r="Y24" s="400">
        <f>ROUND($H24*AW24*W24,'Initial Information'!$B$27)</f>
        <v>0</v>
      </c>
      <c r="Z24" s="69" t="s">
        <v>181</v>
      </c>
      <c r="AA24" s="152" t="s">
        <v>181</v>
      </c>
      <c r="AB24" s="74"/>
      <c r="AC24" s="154" t="s">
        <v>181</v>
      </c>
      <c r="AD24" s="400">
        <f>ROUND($H24*AX24*AB24,'Initial Information'!$B$27)</f>
        <v>0</v>
      </c>
      <c r="AE24" s="69" t="s">
        <v>181</v>
      </c>
      <c r="AF24" s="152" t="s">
        <v>181</v>
      </c>
      <c r="AG24" s="74"/>
      <c r="AH24" s="154" t="s">
        <v>181</v>
      </c>
      <c r="AI24" s="400">
        <f>ROUND($H24*AY24*AG24,'Initial Information'!$B$27)</f>
        <v>0</v>
      </c>
      <c r="AJ24" s="69" t="s">
        <v>181</v>
      </c>
      <c r="AK24" s="152" t="s">
        <v>181</v>
      </c>
      <c r="AL24" s="74"/>
      <c r="AM24" s="154" t="s">
        <v>181</v>
      </c>
      <c r="AN24" s="400">
        <f>ROUND($H24*AZ24*AL24,'Initial Information'!$B$27)</f>
        <v>0</v>
      </c>
      <c r="AO24" s="75" t="s">
        <v>181</v>
      </c>
      <c r="AP24" s="185" t="s">
        <v>181</v>
      </c>
      <c r="AQ24" s="400">
        <f t="shared" ref="AQ24:AQ33" si="13">SUM(O24+T24+Y24+AD24+AN24+AI24)</f>
        <v>0</v>
      </c>
      <c r="AR24" s="188" t="s">
        <v>181</v>
      </c>
      <c r="AS24" s="729"/>
      <c r="AT24" s="1160" t="s">
        <v>1087</v>
      </c>
      <c r="AU24" s="170">
        <v>1.03</v>
      </c>
      <c r="AV24" s="170">
        <f t="shared" ref="AV24:AZ33" si="14">1.03*AU24</f>
        <v>1.0609</v>
      </c>
      <c r="AW24" s="170">
        <f t="shared" si="14"/>
        <v>1.092727</v>
      </c>
      <c r="AX24" s="170">
        <f t="shared" si="14"/>
        <v>1.1255088100000001</v>
      </c>
      <c r="AY24" s="170">
        <f t="shared" si="14"/>
        <v>1.1592740743000001</v>
      </c>
      <c r="AZ24" s="170">
        <f t="shared" si="14"/>
        <v>1.1940522965290001</v>
      </c>
      <c r="BA24" s="51">
        <f t="shared" ref="BA24:BA33" si="15">ROUND((2080/12)*M24,2)</f>
        <v>0</v>
      </c>
      <c r="BB24" s="171">
        <f t="shared" ref="BB24:BB33" si="16">ROUND((2080/12)*R24,2)</f>
        <v>0</v>
      </c>
      <c r="BC24" s="171">
        <f t="shared" ref="BC24:BC33" si="17">ROUND((2080/12)*W24,2)</f>
        <v>0</v>
      </c>
      <c r="BD24" s="171">
        <f t="shared" ref="BD24:BD33" si="18">ROUND((2080/12)*AB24,2)</f>
        <v>0</v>
      </c>
      <c r="BE24" s="171">
        <f t="shared" ref="BE24:BE33" si="19">ROUND((2080/12)*AG24,2)</f>
        <v>0</v>
      </c>
      <c r="BF24" s="171">
        <f t="shared" ref="BF24:BF33" si="20">ROUND((2080/12)*AL24,2)</f>
        <v>0</v>
      </c>
      <c r="BG24" s="734">
        <f>ROUND((M24/9),3)</f>
        <v>0</v>
      </c>
      <c r="BH24" s="734">
        <f>ROUND((R24/9),3)</f>
        <v>0</v>
      </c>
      <c r="BI24" s="734">
        <f>ROUND((W24/9),3)</f>
        <v>0</v>
      </c>
      <c r="BJ24" s="734">
        <f>ROUND((AB24/9),3)</f>
        <v>0</v>
      </c>
      <c r="BK24" s="734">
        <f>ROUND((AG24/9),3)</f>
        <v>0</v>
      </c>
      <c r="BL24" s="734">
        <f>ROUND((AL24/9),3)</f>
        <v>0</v>
      </c>
      <c r="BM24" s="738">
        <f>ROUND((M24/12),3)</f>
        <v>0</v>
      </c>
      <c r="BN24" s="738">
        <f>ROUND((R24/12),3)</f>
        <v>0</v>
      </c>
      <c r="BO24" s="738">
        <f>ROUND((W24/12),3)</f>
        <v>0</v>
      </c>
      <c r="BP24" s="738">
        <f>ROUND((AB24/12),3)</f>
        <v>0</v>
      </c>
      <c r="BQ24" s="738">
        <f>ROUND((AG24/12),3)</f>
        <v>0</v>
      </c>
      <c r="BR24" s="738">
        <f>ROUND((AL24/12),3)</f>
        <v>0</v>
      </c>
      <c r="BS24" s="740">
        <f t="shared" ref="BS24:BS33" si="21">ROUND(AU24*H24,2)</f>
        <v>0</v>
      </c>
      <c r="BT24" s="740">
        <f t="shared" ref="BT24:BT33" si="22">ROUND(AV24*H24,2)</f>
        <v>0</v>
      </c>
      <c r="BU24" s="740">
        <f t="shared" ref="BU24:BU33" si="23">ROUND(AW24*H24,2)</f>
        <v>0</v>
      </c>
      <c r="BV24" s="740">
        <f t="shared" ref="BV24:BV33" si="24">ROUND(AX24*H24,2)</f>
        <v>0</v>
      </c>
      <c r="BW24" s="740">
        <f t="shared" ref="BW24:BW33" si="25">ROUND(AY24*H24,2)</f>
        <v>0</v>
      </c>
      <c r="BX24" s="740">
        <f t="shared" ref="BX24:BX33" si="26">ROUND(AZ24*H24,2)</f>
        <v>0</v>
      </c>
      <c r="BY24" s="743">
        <f t="shared" ref="BY24:CD25" si="27">BS24*9</f>
        <v>0</v>
      </c>
      <c r="BZ24" s="743">
        <f t="shared" si="27"/>
        <v>0</v>
      </c>
      <c r="CA24" s="743">
        <f t="shared" si="27"/>
        <v>0</v>
      </c>
      <c r="CB24" s="743">
        <f t="shared" si="27"/>
        <v>0</v>
      </c>
      <c r="CC24" s="743">
        <f t="shared" si="27"/>
        <v>0</v>
      </c>
      <c r="CD24" s="743">
        <f t="shared" si="27"/>
        <v>0</v>
      </c>
      <c r="CE24" s="740">
        <f t="shared" ref="CE24:CJ25" si="28">BS24*12</f>
        <v>0</v>
      </c>
      <c r="CF24" s="740">
        <f t="shared" si="28"/>
        <v>0</v>
      </c>
      <c r="CG24" s="740">
        <f t="shared" si="28"/>
        <v>0</v>
      </c>
      <c r="CH24" s="740">
        <f t="shared" si="28"/>
        <v>0</v>
      </c>
      <c r="CI24" s="740">
        <f t="shared" si="28"/>
        <v>0</v>
      </c>
      <c r="CJ24" s="740">
        <f t="shared" si="28"/>
        <v>0</v>
      </c>
      <c r="CK24" s="746" t="s">
        <v>1208</v>
      </c>
      <c r="CL24" s="746" t="s">
        <v>1208</v>
      </c>
      <c r="CM24" s="746" t="s">
        <v>1208</v>
      </c>
      <c r="CN24" s="746" t="s">
        <v>1208</v>
      </c>
      <c r="CO24" s="746" t="s">
        <v>1208</v>
      </c>
      <c r="CP24" s="746" t="s">
        <v>1208</v>
      </c>
      <c r="CQ24" s="677" t="e">
        <f t="shared" ref="CQ24:CQ33" si="29">ROUND(O24/M24/173.33,2)</f>
        <v>#DIV/0!</v>
      </c>
      <c r="CR24" s="677" t="e">
        <f t="shared" ref="CR24:CR33" si="30">ROUND(T24/R24/173.33,2)</f>
        <v>#DIV/0!</v>
      </c>
      <c r="CS24" s="677" t="e">
        <f t="shared" ref="CS24:CS33" si="31">ROUND(Y24/W24/173.33,2)</f>
        <v>#DIV/0!</v>
      </c>
      <c r="CT24" s="677" t="e">
        <f t="shared" ref="CT24:CT33" si="32">ROUND(AD24/AB24/173.33,2)</f>
        <v>#DIV/0!</v>
      </c>
      <c r="CU24" s="677" t="e">
        <f t="shared" ref="CU24:CU33" si="33">ROUND(AI24/AG24/173.33,2)</f>
        <v>#DIV/0!</v>
      </c>
      <c r="CV24" s="677" t="e">
        <f t="shared" ref="CV24:CV33" si="34">ROUND(AN24/AL24/173.33,2)</f>
        <v>#DIV/0!</v>
      </c>
      <c r="CW24" s="678" t="e">
        <f t="shared" ref="CW24:DB24" si="35">ROUND(CQ24+(CQ24*$J24),2)</f>
        <v>#DIV/0!</v>
      </c>
      <c r="CX24" s="678" t="e">
        <f t="shared" si="35"/>
        <v>#DIV/0!</v>
      </c>
      <c r="CY24" s="678" t="e">
        <f t="shared" si="35"/>
        <v>#DIV/0!</v>
      </c>
      <c r="CZ24" s="678" t="e">
        <f t="shared" si="35"/>
        <v>#DIV/0!</v>
      </c>
      <c r="DA24" s="678" t="e">
        <f t="shared" si="35"/>
        <v>#DIV/0!</v>
      </c>
      <c r="DB24" s="678" t="e">
        <f t="shared" si="35"/>
        <v>#DIV/0!</v>
      </c>
      <c r="DC24" s="679" t="e">
        <f t="shared" ref="DC24:DH24" si="36">ROUND(CW24+(($J$246+$J$247)*CW24),2)</f>
        <v>#DIV/0!</v>
      </c>
      <c r="DD24" s="679" t="e">
        <f t="shared" si="36"/>
        <v>#DIV/0!</v>
      </c>
      <c r="DE24" s="679" t="e">
        <f t="shared" si="36"/>
        <v>#DIV/0!</v>
      </c>
      <c r="DF24" s="679" t="e">
        <f t="shared" si="36"/>
        <v>#DIV/0!</v>
      </c>
      <c r="DG24" s="679" t="e">
        <f t="shared" si="36"/>
        <v>#DIV/0!</v>
      </c>
      <c r="DH24" s="679" t="e">
        <f t="shared" si="36"/>
        <v>#DIV/0!</v>
      </c>
      <c r="DI24" s="748">
        <f>ROUND($J24*O24, 'Initial Information'!B27)</f>
        <v>0</v>
      </c>
      <c r="DJ24" s="748">
        <f>ROUND($J24*T24, 'Initial Information'!B27)</f>
        <v>0</v>
      </c>
      <c r="DK24" s="748">
        <f>ROUND($J24*Y24, 'Initial Information'!B27)</f>
        <v>0</v>
      </c>
      <c r="DL24" s="748">
        <f>ROUND($J24*AD24, 'Initial Information'!B27)</f>
        <v>0</v>
      </c>
      <c r="DM24" s="748">
        <f>ROUND($J24*AI24, 'Initial Information'!B27)</f>
        <v>0</v>
      </c>
      <c r="DN24" s="748">
        <f>ROUND($J24*AN24, 'Initial Information'!B27)</f>
        <v>0</v>
      </c>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row>
    <row r="25" spans="1:149" s="58" customFormat="1" ht="19.899999999999999" customHeight="1">
      <c r="A25" s="639" t="s">
        <v>181</v>
      </c>
      <c r="B25" s="701">
        <v>2</v>
      </c>
      <c r="C25" s="1138"/>
      <c r="D25" s="1139"/>
      <c r="E25" s="723"/>
      <c r="F25" s="103"/>
      <c r="G25" s="723"/>
      <c r="H25" s="100"/>
      <c r="I25" s="723"/>
      <c r="J25" s="105">
        <v>0.28000000000000003</v>
      </c>
      <c r="K25" s="723"/>
      <c r="L25" s="68" t="s">
        <v>181</v>
      </c>
      <c r="M25" s="74"/>
      <c r="N25" s="152" t="s">
        <v>181</v>
      </c>
      <c r="O25" s="400">
        <f>ROUND(H25*AU25*M25,'Initial Information'!$B$27)</f>
        <v>0</v>
      </c>
      <c r="P25" s="69" t="s">
        <v>181</v>
      </c>
      <c r="Q25" s="152" t="s">
        <v>181</v>
      </c>
      <c r="R25" s="74"/>
      <c r="S25" s="152" t="s">
        <v>181</v>
      </c>
      <c r="T25" s="400">
        <f>ROUND($H25*AV25*R25,'Initial Information'!$B$27)</f>
        <v>0</v>
      </c>
      <c r="U25" s="69" t="s">
        <v>181</v>
      </c>
      <c r="V25" s="152" t="s">
        <v>181</v>
      </c>
      <c r="W25" s="74"/>
      <c r="X25" s="152" t="s">
        <v>181</v>
      </c>
      <c r="Y25" s="400">
        <f>ROUND($H25*AW25*W25,'Initial Information'!$B$27)</f>
        <v>0</v>
      </c>
      <c r="Z25" s="69" t="s">
        <v>181</v>
      </c>
      <c r="AA25" s="152" t="s">
        <v>181</v>
      </c>
      <c r="AB25" s="74"/>
      <c r="AC25" s="152" t="s">
        <v>181</v>
      </c>
      <c r="AD25" s="400">
        <f>ROUND($H25*AX25*AB25,'Initial Information'!$B$27)</f>
        <v>0</v>
      </c>
      <c r="AE25" s="69" t="s">
        <v>181</v>
      </c>
      <c r="AF25" s="152" t="s">
        <v>181</v>
      </c>
      <c r="AG25" s="74"/>
      <c r="AH25" s="152" t="s">
        <v>181</v>
      </c>
      <c r="AI25" s="400">
        <f>ROUND($H25*AY25*AG25,'Initial Information'!$B$27)</f>
        <v>0</v>
      </c>
      <c r="AJ25" s="69" t="s">
        <v>181</v>
      </c>
      <c r="AK25" s="152" t="s">
        <v>181</v>
      </c>
      <c r="AL25" s="74"/>
      <c r="AM25" s="152" t="s">
        <v>181</v>
      </c>
      <c r="AN25" s="400">
        <f>ROUND($H25*AZ25*AL25,'Initial Information'!$B$27)</f>
        <v>0</v>
      </c>
      <c r="AO25" s="75" t="s">
        <v>181</v>
      </c>
      <c r="AP25" s="185" t="s">
        <v>181</v>
      </c>
      <c r="AQ25" s="400">
        <f t="shared" si="13"/>
        <v>0</v>
      </c>
      <c r="AR25" s="188" t="s">
        <v>181</v>
      </c>
      <c r="AS25" s="729"/>
      <c r="AT25" s="1161"/>
      <c r="AU25" s="170">
        <v>1.03</v>
      </c>
      <c r="AV25" s="76">
        <f t="shared" si="14"/>
        <v>1.0609</v>
      </c>
      <c r="AW25" s="76">
        <f t="shared" si="14"/>
        <v>1.092727</v>
      </c>
      <c r="AX25" s="76">
        <f t="shared" si="14"/>
        <v>1.1255088100000001</v>
      </c>
      <c r="AY25" s="76">
        <f t="shared" si="14"/>
        <v>1.1592740743000001</v>
      </c>
      <c r="AZ25" s="76">
        <f t="shared" si="14"/>
        <v>1.1940522965290001</v>
      </c>
      <c r="BA25" s="51">
        <f t="shared" si="15"/>
        <v>0</v>
      </c>
      <c r="BB25" s="51">
        <f t="shared" si="16"/>
        <v>0</v>
      </c>
      <c r="BC25" s="51">
        <f t="shared" si="17"/>
        <v>0</v>
      </c>
      <c r="BD25" s="51">
        <f t="shared" si="18"/>
        <v>0</v>
      </c>
      <c r="BE25" s="51">
        <f t="shared" si="19"/>
        <v>0</v>
      </c>
      <c r="BF25" s="51">
        <f t="shared" si="20"/>
        <v>0</v>
      </c>
      <c r="BG25" s="735">
        <f t="shared" ref="BG25:BG33" si="37">ROUND((M25/9),3)</f>
        <v>0</v>
      </c>
      <c r="BH25" s="735">
        <f t="shared" ref="BH25:BH33" si="38">ROUND((R25/9),3)</f>
        <v>0</v>
      </c>
      <c r="BI25" s="735">
        <f t="shared" ref="BI25:BI33" si="39">ROUND((W25/9),3)</f>
        <v>0</v>
      </c>
      <c r="BJ25" s="735">
        <f t="shared" ref="BJ25:BJ33" si="40">ROUND((AB25/9),3)</f>
        <v>0</v>
      </c>
      <c r="BK25" s="735">
        <f t="shared" ref="BK25:BK33" si="41">ROUND((AG25/9),3)</f>
        <v>0</v>
      </c>
      <c r="BL25" s="735">
        <f t="shared" ref="BL25:BL33" si="42">ROUND((AL25/9),3)</f>
        <v>0</v>
      </c>
      <c r="BM25" s="739">
        <f t="shared" ref="BM25:BM33" si="43">ROUND((M25/12),3)</f>
        <v>0</v>
      </c>
      <c r="BN25" s="739">
        <f t="shared" ref="BN25:BN33" si="44">ROUND((R25/12),3)</f>
        <v>0</v>
      </c>
      <c r="BO25" s="739">
        <f t="shared" ref="BO25:BO33" si="45">ROUND((W25/12),3)</f>
        <v>0</v>
      </c>
      <c r="BP25" s="739">
        <f t="shared" ref="BP25:BP33" si="46">ROUND((AB25/12),3)</f>
        <v>0</v>
      </c>
      <c r="BQ25" s="739">
        <f t="shared" ref="BQ25:BQ33" si="47">ROUND((AG25/12),3)</f>
        <v>0</v>
      </c>
      <c r="BR25" s="739">
        <f t="shared" ref="BR25:BR33" si="48">ROUND((AL25/12),3)</f>
        <v>0</v>
      </c>
      <c r="BS25" s="740">
        <f t="shared" si="21"/>
        <v>0</v>
      </c>
      <c r="BT25" s="740">
        <f t="shared" si="22"/>
        <v>0</v>
      </c>
      <c r="BU25" s="740">
        <f t="shared" si="23"/>
        <v>0</v>
      </c>
      <c r="BV25" s="740">
        <f t="shared" si="24"/>
        <v>0</v>
      </c>
      <c r="BW25" s="740">
        <f t="shared" si="25"/>
        <v>0</v>
      </c>
      <c r="BX25" s="740">
        <f t="shared" si="26"/>
        <v>0</v>
      </c>
      <c r="BY25" s="743">
        <f t="shared" si="27"/>
        <v>0</v>
      </c>
      <c r="BZ25" s="743">
        <f t="shared" si="27"/>
        <v>0</v>
      </c>
      <c r="CA25" s="743">
        <f t="shared" si="27"/>
        <v>0</v>
      </c>
      <c r="CB25" s="743">
        <f t="shared" si="27"/>
        <v>0</v>
      </c>
      <c r="CC25" s="743">
        <f t="shared" si="27"/>
        <v>0</v>
      </c>
      <c r="CD25" s="743">
        <f t="shared" si="27"/>
        <v>0</v>
      </c>
      <c r="CE25" s="740">
        <f t="shared" si="28"/>
        <v>0</v>
      </c>
      <c r="CF25" s="740">
        <f t="shared" si="28"/>
        <v>0</v>
      </c>
      <c r="CG25" s="740">
        <f t="shared" si="28"/>
        <v>0</v>
      </c>
      <c r="CH25" s="740">
        <f t="shared" si="28"/>
        <v>0</v>
      </c>
      <c r="CI25" s="740">
        <f t="shared" si="28"/>
        <v>0</v>
      </c>
      <c r="CJ25" s="740">
        <f t="shared" si="28"/>
        <v>0</v>
      </c>
      <c r="CK25" s="746" t="s">
        <v>1208</v>
      </c>
      <c r="CL25" s="746" t="s">
        <v>1208</v>
      </c>
      <c r="CM25" s="746" t="s">
        <v>1208</v>
      </c>
      <c r="CN25" s="746" t="s">
        <v>1208</v>
      </c>
      <c r="CO25" s="746" t="s">
        <v>1208</v>
      </c>
      <c r="CP25" s="746" t="s">
        <v>1208</v>
      </c>
      <c r="CQ25" s="677" t="e">
        <f t="shared" si="29"/>
        <v>#DIV/0!</v>
      </c>
      <c r="CR25" s="677" t="e">
        <f t="shared" si="30"/>
        <v>#DIV/0!</v>
      </c>
      <c r="CS25" s="677" t="e">
        <f t="shared" si="31"/>
        <v>#DIV/0!</v>
      </c>
      <c r="CT25" s="677" t="e">
        <f t="shared" si="32"/>
        <v>#DIV/0!</v>
      </c>
      <c r="CU25" s="677" t="e">
        <f t="shared" si="33"/>
        <v>#DIV/0!</v>
      </c>
      <c r="CV25" s="677" t="e">
        <f t="shared" si="34"/>
        <v>#DIV/0!</v>
      </c>
      <c r="CW25" s="678" t="e">
        <f t="shared" ref="CW25:CW33" si="49">ROUND(CQ25+(CQ25*$J25),2)</f>
        <v>#DIV/0!</v>
      </c>
      <c r="CX25" s="678" t="e">
        <f t="shared" ref="CX25:CX33" si="50">ROUND(CR25+(CR25*$J25),2)</f>
        <v>#DIV/0!</v>
      </c>
      <c r="CY25" s="678" t="e">
        <f t="shared" ref="CY25:CY33" si="51">ROUND(CS25+(CS25*$J25),2)</f>
        <v>#DIV/0!</v>
      </c>
      <c r="CZ25" s="678" t="e">
        <f t="shared" ref="CZ25:CZ33" si="52">ROUND(CT25+(CT25*$J25),2)</f>
        <v>#DIV/0!</v>
      </c>
      <c r="DA25" s="678" t="e">
        <f t="shared" ref="DA25:DA33" si="53">ROUND(CU25+(CU25*$J25),2)</f>
        <v>#DIV/0!</v>
      </c>
      <c r="DB25" s="678" t="e">
        <f t="shared" ref="DB25:DB33" si="54">ROUND(CV25+(CV25*$J25),2)</f>
        <v>#DIV/0!</v>
      </c>
      <c r="DC25" s="679" t="e">
        <f t="shared" ref="DC25:DC33" si="55">ROUND(CW25+(($J$246+$J$247)*CW25),2)</f>
        <v>#DIV/0!</v>
      </c>
      <c r="DD25" s="679" t="e">
        <f t="shared" ref="DD25:DD33" si="56">ROUND(CX25+(($J$246+$J$247)*CX25),2)</f>
        <v>#DIV/0!</v>
      </c>
      <c r="DE25" s="679" t="e">
        <f t="shared" ref="DE25:DE33" si="57">ROUND(CY25+(($J$246+$J$247)*CY25),2)</f>
        <v>#DIV/0!</v>
      </c>
      <c r="DF25" s="679" t="e">
        <f t="shared" ref="DF25:DF33" si="58">ROUND(CZ25+(($J$246+$J$247)*CZ25),2)</f>
        <v>#DIV/0!</v>
      </c>
      <c r="DG25" s="679" t="e">
        <f t="shared" ref="DG25:DG33" si="59">ROUND(DA25+(($J$246+$J$247)*DA25),2)</f>
        <v>#DIV/0!</v>
      </c>
      <c r="DH25" s="679" t="e">
        <f t="shared" ref="DH25:DH33" si="60">ROUND(DB25+(($J$246+$J$247)*DB25),2)</f>
        <v>#DIV/0!</v>
      </c>
      <c r="DI25" s="748">
        <f>ROUND($J25*O25, 'Initial Information'!B27)</f>
        <v>0</v>
      </c>
      <c r="DJ25" s="748">
        <f>ROUND($J25*T25, 'Initial Information'!B27)</f>
        <v>0</v>
      </c>
      <c r="DK25" s="748">
        <f>ROUND($J25*Y25, 'Initial Information'!B27)</f>
        <v>0</v>
      </c>
      <c r="DL25" s="748">
        <f>ROUND($J25*AD25, 'Initial Information'!B27)</f>
        <v>0</v>
      </c>
      <c r="DM25" s="748">
        <f>ROUND($J25*AI25, 'Initial Information'!B27)</f>
        <v>0</v>
      </c>
      <c r="DN25" s="748">
        <f>ROUND($J25*AN25, 'Initial Information'!B27)</f>
        <v>0</v>
      </c>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c r="EO25" s="127"/>
      <c r="EP25" s="127"/>
      <c r="EQ25" s="127"/>
      <c r="ER25" s="127"/>
      <c r="ES25" s="127"/>
    </row>
    <row r="26" spans="1:149" s="58" customFormat="1" ht="19.899999999999999" customHeight="1">
      <c r="A26" s="639" t="s">
        <v>181</v>
      </c>
      <c r="B26" s="701">
        <v>3</v>
      </c>
      <c r="C26" s="1138"/>
      <c r="D26" s="1139"/>
      <c r="E26" s="723"/>
      <c r="F26" s="103"/>
      <c r="G26" s="723"/>
      <c r="H26" s="100"/>
      <c r="I26" s="723"/>
      <c r="J26" s="105">
        <v>0.28000000000000003</v>
      </c>
      <c r="K26" s="723"/>
      <c r="L26" s="68" t="s">
        <v>181</v>
      </c>
      <c r="M26" s="74"/>
      <c r="N26" s="152" t="s">
        <v>181</v>
      </c>
      <c r="O26" s="400">
        <f>ROUND(H26*AU26*M26,'Initial Information'!$B$27)</f>
        <v>0</v>
      </c>
      <c r="P26" s="69" t="s">
        <v>181</v>
      </c>
      <c r="Q26" s="152" t="s">
        <v>181</v>
      </c>
      <c r="R26" s="74"/>
      <c r="S26" s="152" t="s">
        <v>181</v>
      </c>
      <c r="T26" s="400">
        <f>ROUND($H26*AV26*R26,'Initial Information'!$B$27)</f>
        <v>0</v>
      </c>
      <c r="U26" s="69" t="s">
        <v>181</v>
      </c>
      <c r="V26" s="152" t="s">
        <v>181</v>
      </c>
      <c r="W26" s="74"/>
      <c r="X26" s="152" t="s">
        <v>181</v>
      </c>
      <c r="Y26" s="400">
        <f>ROUND($H26*AW26*W26,'Initial Information'!$B$27)</f>
        <v>0</v>
      </c>
      <c r="Z26" s="69" t="s">
        <v>181</v>
      </c>
      <c r="AA26" s="152" t="s">
        <v>181</v>
      </c>
      <c r="AB26" s="74"/>
      <c r="AC26" s="152" t="s">
        <v>181</v>
      </c>
      <c r="AD26" s="400">
        <f>ROUND($H26*AX26*AB26,'Initial Information'!$B$27)</f>
        <v>0</v>
      </c>
      <c r="AE26" s="69" t="s">
        <v>181</v>
      </c>
      <c r="AF26" s="152" t="s">
        <v>181</v>
      </c>
      <c r="AG26" s="74"/>
      <c r="AH26" s="152" t="s">
        <v>181</v>
      </c>
      <c r="AI26" s="400">
        <f>ROUND($H26*AY26*AG26,'Initial Information'!$B$27)</f>
        <v>0</v>
      </c>
      <c r="AJ26" s="69" t="s">
        <v>181</v>
      </c>
      <c r="AK26" s="152" t="s">
        <v>181</v>
      </c>
      <c r="AL26" s="74"/>
      <c r="AM26" s="152" t="s">
        <v>181</v>
      </c>
      <c r="AN26" s="400">
        <f>ROUND($H26*AZ26*AL26,'Initial Information'!$B$27)</f>
        <v>0</v>
      </c>
      <c r="AO26" s="75" t="s">
        <v>181</v>
      </c>
      <c r="AP26" s="185" t="s">
        <v>181</v>
      </c>
      <c r="AQ26" s="400">
        <f t="shared" si="13"/>
        <v>0</v>
      </c>
      <c r="AR26" s="188" t="s">
        <v>181</v>
      </c>
      <c r="AS26" s="729"/>
      <c r="AT26" s="1161"/>
      <c r="AU26" s="170">
        <v>1.03</v>
      </c>
      <c r="AV26" s="76">
        <f t="shared" si="14"/>
        <v>1.0609</v>
      </c>
      <c r="AW26" s="76">
        <f t="shared" si="14"/>
        <v>1.092727</v>
      </c>
      <c r="AX26" s="76">
        <f t="shared" si="14"/>
        <v>1.1255088100000001</v>
      </c>
      <c r="AY26" s="76">
        <f t="shared" si="14"/>
        <v>1.1592740743000001</v>
      </c>
      <c r="AZ26" s="76">
        <f t="shared" si="14"/>
        <v>1.1940522965290001</v>
      </c>
      <c r="BA26" s="51">
        <f t="shared" si="15"/>
        <v>0</v>
      </c>
      <c r="BB26" s="51">
        <f t="shared" si="16"/>
        <v>0</v>
      </c>
      <c r="BC26" s="51">
        <f t="shared" si="17"/>
        <v>0</v>
      </c>
      <c r="BD26" s="51">
        <f t="shared" si="18"/>
        <v>0</v>
      </c>
      <c r="BE26" s="51">
        <f t="shared" si="19"/>
        <v>0</v>
      </c>
      <c r="BF26" s="51">
        <f t="shared" si="20"/>
        <v>0</v>
      </c>
      <c r="BG26" s="735">
        <f t="shared" si="37"/>
        <v>0</v>
      </c>
      <c r="BH26" s="735">
        <f t="shared" si="38"/>
        <v>0</v>
      </c>
      <c r="BI26" s="735">
        <f t="shared" si="39"/>
        <v>0</v>
      </c>
      <c r="BJ26" s="735">
        <f t="shared" si="40"/>
        <v>0</v>
      </c>
      <c r="BK26" s="735">
        <f t="shared" si="41"/>
        <v>0</v>
      </c>
      <c r="BL26" s="735">
        <f t="shared" si="42"/>
        <v>0</v>
      </c>
      <c r="BM26" s="739">
        <f t="shared" si="43"/>
        <v>0</v>
      </c>
      <c r="BN26" s="739">
        <f t="shared" si="44"/>
        <v>0</v>
      </c>
      <c r="BO26" s="739">
        <f t="shared" si="45"/>
        <v>0</v>
      </c>
      <c r="BP26" s="739">
        <f t="shared" si="46"/>
        <v>0</v>
      </c>
      <c r="BQ26" s="739">
        <f t="shared" si="47"/>
        <v>0</v>
      </c>
      <c r="BR26" s="739">
        <f t="shared" si="48"/>
        <v>0</v>
      </c>
      <c r="BS26" s="740">
        <f t="shared" si="21"/>
        <v>0</v>
      </c>
      <c r="BT26" s="740">
        <f t="shared" si="22"/>
        <v>0</v>
      </c>
      <c r="BU26" s="740">
        <f t="shared" si="23"/>
        <v>0</v>
      </c>
      <c r="BV26" s="740">
        <f t="shared" si="24"/>
        <v>0</v>
      </c>
      <c r="BW26" s="740">
        <f t="shared" si="25"/>
        <v>0</v>
      </c>
      <c r="BX26" s="740">
        <f t="shared" si="26"/>
        <v>0</v>
      </c>
      <c r="BY26" s="743">
        <f t="shared" ref="BY26:BY33" si="61">BS26*9</f>
        <v>0</v>
      </c>
      <c r="BZ26" s="743">
        <f t="shared" ref="BZ26:BZ33" si="62">BT26*9</f>
        <v>0</v>
      </c>
      <c r="CA26" s="743">
        <f t="shared" ref="CA26:CA33" si="63">BU26*9</f>
        <v>0</v>
      </c>
      <c r="CB26" s="743">
        <f t="shared" ref="CB26:CB33" si="64">BV26*9</f>
        <v>0</v>
      </c>
      <c r="CC26" s="743">
        <f t="shared" ref="CC26:CC33" si="65">BW26*9</f>
        <v>0</v>
      </c>
      <c r="CD26" s="743">
        <f t="shared" ref="CD26:CD33" si="66">BX26*9</f>
        <v>0</v>
      </c>
      <c r="CE26" s="740">
        <f t="shared" ref="CE26:CE33" si="67">BS26*12</f>
        <v>0</v>
      </c>
      <c r="CF26" s="740">
        <f t="shared" ref="CF26:CF33" si="68">BT26*12</f>
        <v>0</v>
      </c>
      <c r="CG26" s="740">
        <f t="shared" ref="CG26:CG33" si="69">BU26*12</f>
        <v>0</v>
      </c>
      <c r="CH26" s="740">
        <f t="shared" ref="CH26:CH33" si="70">BV26*12</f>
        <v>0</v>
      </c>
      <c r="CI26" s="740">
        <f t="shared" ref="CI26:CI33" si="71">BW26*12</f>
        <v>0</v>
      </c>
      <c r="CJ26" s="740">
        <f t="shared" ref="CJ26:CJ33" si="72">BX26*12</f>
        <v>0</v>
      </c>
      <c r="CK26" s="746" t="s">
        <v>1208</v>
      </c>
      <c r="CL26" s="746" t="s">
        <v>1208</v>
      </c>
      <c r="CM26" s="746" t="s">
        <v>1208</v>
      </c>
      <c r="CN26" s="746" t="s">
        <v>1208</v>
      </c>
      <c r="CO26" s="746" t="s">
        <v>1208</v>
      </c>
      <c r="CP26" s="746" t="s">
        <v>1208</v>
      </c>
      <c r="CQ26" s="677" t="e">
        <f t="shared" si="29"/>
        <v>#DIV/0!</v>
      </c>
      <c r="CR26" s="677" t="e">
        <f t="shared" si="30"/>
        <v>#DIV/0!</v>
      </c>
      <c r="CS26" s="677" t="e">
        <f t="shared" si="31"/>
        <v>#DIV/0!</v>
      </c>
      <c r="CT26" s="677" t="e">
        <f t="shared" si="32"/>
        <v>#DIV/0!</v>
      </c>
      <c r="CU26" s="677" t="e">
        <f t="shared" si="33"/>
        <v>#DIV/0!</v>
      </c>
      <c r="CV26" s="677" t="e">
        <f t="shared" si="34"/>
        <v>#DIV/0!</v>
      </c>
      <c r="CW26" s="678" t="e">
        <f t="shared" si="49"/>
        <v>#DIV/0!</v>
      </c>
      <c r="CX26" s="678" t="e">
        <f t="shared" si="50"/>
        <v>#DIV/0!</v>
      </c>
      <c r="CY26" s="678" t="e">
        <f t="shared" si="51"/>
        <v>#DIV/0!</v>
      </c>
      <c r="CZ26" s="678" t="e">
        <f t="shared" si="52"/>
        <v>#DIV/0!</v>
      </c>
      <c r="DA26" s="678" t="e">
        <f t="shared" si="53"/>
        <v>#DIV/0!</v>
      </c>
      <c r="DB26" s="678" t="e">
        <f t="shared" si="54"/>
        <v>#DIV/0!</v>
      </c>
      <c r="DC26" s="679" t="e">
        <f t="shared" si="55"/>
        <v>#DIV/0!</v>
      </c>
      <c r="DD26" s="679" t="e">
        <f t="shared" si="56"/>
        <v>#DIV/0!</v>
      </c>
      <c r="DE26" s="679" t="e">
        <f t="shared" si="57"/>
        <v>#DIV/0!</v>
      </c>
      <c r="DF26" s="679" t="e">
        <f t="shared" si="58"/>
        <v>#DIV/0!</v>
      </c>
      <c r="DG26" s="679" t="e">
        <f t="shared" si="59"/>
        <v>#DIV/0!</v>
      </c>
      <c r="DH26" s="679" t="e">
        <f t="shared" si="60"/>
        <v>#DIV/0!</v>
      </c>
      <c r="DI26" s="748">
        <f>ROUND($J26*O26, 'Initial Information'!B27)</f>
        <v>0</v>
      </c>
      <c r="DJ26" s="748">
        <f>ROUND($J26*T26, 'Initial Information'!B27)</f>
        <v>0</v>
      </c>
      <c r="DK26" s="748">
        <f>ROUND($J26*Y26, 'Initial Information'!B27)</f>
        <v>0</v>
      </c>
      <c r="DL26" s="748">
        <f>ROUND($J26*AD26, 'Initial Information'!B27)</f>
        <v>0</v>
      </c>
      <c r="DM26" s="748">
        <f>ROUND($J26*AI26, 'Initial Information'!B27)</f>
        <v>0</v>
      </c>
      <c r="DN26" s="748">
        <f>ROUND($J26*AN26, 'Initial Information'!B27)</f>
        <v>0</v>
      </c>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c r="EM26" s="127"/>
      <c r="EN26" s="127"/>
      <c r="EO26" s="127"/>
      <c r="EP26" s="127"/>
      <c r="EQ26" s="127"/>
      <c r="ER26" s="127"/>
      <c r="ES26" s="127"/>
    </row>
    <row r="27" spans="1:149" s="58" customFormat="1" ht="19.899999999999999" customHeight="1">
      <c r="A27" s="639" t="s">
        <v>181</v>
      </c>
      <c r="B27" s="701">
        <v>4</v>
      </c>
      <c r="C27" s="1138"/>
      <c r="D27" s="1139"/>
      <c r="E27" s="723"/>
      <c r="F27" s="103"/>
      <c r="G27" s="723"/>
      <c r="H27" s="100"/>
      <c r="I27" s="723"/>
      <c r="J27" s="105">
        <v>0.28000000000000003</v>
      </c>
      <c r="K27" s="723"/>
      <c r="L27" s="68" t="s">
        <v>181</v>
      </c>
      <c r="M27" s="74"/>
      <c r="N27" s="152" t="s">
        <v>181</v>
      </c>
      <c r="O27" s="400">
        <f>ROUND(H27*AU27*M27,'Initial Information'!$B$27)</f>
        <v>0</v>
      </c>
      <c r="P27" s="69" t="s">
        <v>181</v>
      </c>
      <c r="Q27" s="152" t="s">
        <v>181</v>
      </c>
      <c r="R27" s="74"/>
      <c r="S27" s="152" t="s">
        <v>181</v>
      </c>
      <c r="T27" s="400">
        <f>ROUND($H27*AV27*R27,'Initial Information'!$B$27)</f>
        <v>0</v>
      </c>
      <c r="U27" s="69" t="s">
        <v>181</v>
      </c>
      <c r="V27" s="152" t="s">
        <v>181</v>
      </c>
      <c r="W27" s="74"/>
      <c r="X27" s="152" t="s">
        <v>181</v>
      </c>
      <c r="Y27" s="400">
        <f>ROUND($H27*AW27*W27,'Initial Information'!$B$27)</f>
        <v>0</v>
      </c>
      <c r="Z27" s="69" t="s">
        <v>181</v>
      </c>
      <c r="AA27" s="152" t="s">
        <v>181</v>
      </c>
      <c r="AB27" s="74"/>
      <c r="AC27" s="152" t="s">
        <v>181</v>
      </c>
      <c r="AD27" s="400">
        <f>ROUND($H27*AX27*AB27,'Initial Information'!$B$27)</f>
        <v>0</v>
      </c>
      <c r="AE27" s="69" t="s">
        <v>181</v>
      </c>
      <c r="AF27" s="152" t="s">
        <v>181</v>
      </c>
      <c r="AG27" s="74"/>
      <c r="AH27" s="152" t="s">
        <v>181</v>
      </c>
      <c r="AI27" s="400">
        <f>ROUND($H27*AY27*AG27,'Initial Information'!$B$27)</f>
        <v>0</v>
      </c>
      <c r="AJ27" s="69" t="s">
        <v>181</v>
      </c>
      <c r="AK27" s="152" t="s">
        <v>181</v>
      </c>
      <c r="AL27" s="74"/>
      <c r="AM27" s="152" t="s">
        <v>181</v>
      </c>
      <c r="AN27" s="400">
        <f>ROUND($H27*AZ27*AL27,'Initial Information'!$B$27)</f>
        <v>0</v>
      </c>
      <c r="AO27" s="75" t="s">
        <v>181</v>
      </c>
      <c r="AP27" s="185" t="s">
        <v>181</v>
      </c>
      <c r="AQ27" s="400">
        <f t="shared" si="13"/>
        <v>0</v>
      </c>
      <c r="AR27" s="188" t="s">
        <v>181</v>
      </c>
      <c r="AS27" s="729"/>
      <c r="AT27" s="1161"/>
      <c r="AU27" s="170">
        <v>1.03</v>
      </c>
      <c r="AV27" s="76">
        <f t="shared" si="14"/>
        <v>1.0609</v>
      </c>
      <c r="AW27" s="76">
        <f t="shared" si="14"/>
        <v>1.092727</v>
      </c>
      <c r="AX27" s="76">
        <f t="shared" si="14"/>
        <v>1.1255088100000001</v>
      </c>
      <c r="AY27" s="76">
        <f t="shared" si="14"/>
        <v>1.1592740743000001</v>
      </c>
      <c r="AZ27" s="76">
        <f t="shared" si="14"/>
        <v>1.1940522965290001</v>
      </c>
      <c r="BA27" s="51">
        <f t="shared" si="15"/>
        <v>0</v>
      </c>
      <c r="BB27" s="51">
        <f t="shared" si="16"/>
        <v>0</v>
      </c>
      <c r="BC27" s="51">
        <f t="shared" si="17"/>
        <v>0</v>
      </c>
      <c r="BD27" s="51">
        <f t="shared" si="18"/>
        <v>0</v>
      </c>
      <c r="BE27" s="51">
        <f t="shared" si="19"/>
        <v>0</v>
      </c>
      <c r="BF27" s="51">
        <f t="shared" si="20"/>
        <v>0</v>
      </c>
      <c r="BG27" s="735">
        <f t="shared" si="37"/>
        <v>0</v>
      </c>
      <c r="BH27" s="735">
        <f t="shared" si="38"/>
        <v>0</v>
      </c>
      <c r="BI27" s="735">
        <f t="shared" si="39"/>
        <v>0</v>
      </c>
      <c r="BJ27" s="735">
        <f t="shared" si="40"/>
        <v>0</v>
      </c>
      <c r="BK27" s="735">
        <f t="shared" si="41"/>
        <v>0</v>
      </c>
      <c r="BL27" s="735">
        <f t="shared" si="42"/>
        <v>0</v>
      </c>
      <c r="BM27" s="739">
        <f t="shared" si="43"/>
        <v>0</v>
      </c>
      <c r="BN27" s="739">
        <f t="shared" si="44"/>
        <v>0</v>
      </c>
      <c r="BO27" s="739">
        <f t="shared" si="45"/>
        <v>0</v>
      </c>
      <c r="BP27" s="739">
        <f t="shared" si="46"/>
        <v>0</v>
      </c>
      <c r="BQ27" s="739">
        <f t="shared" si="47"/>
        <v>0</v>
      </c>
      <c r="BR27" s="739">
        <f t="shared" si="48"/>
        <v>0</v>
      </c>
      <c r="BS27" s="740">
        <f t="shared" si="21"/>
        <v>0</v>
      </c>
      <c r="BT27" s="740">
        <f t="shared" si="22"/>
        <v>0</v>
      </c>
      <c r="BU27" s="740">
        <f t="shared" si="23"/>
        <v>0</v>
      </c>
      <c r="BV27" s="740">
        <f t="shared" si="24"/>
        <v>0</v>
      </c>
      <c r="BW27" s="740">
        <f t="shared" si="25"/>
        <v>0</v>
      </c>
      <c r="BX27" s="740">
        <f t="shared" si="26"/>
        <v>0</v>
      </c>
      <c r="BY27" s="743">
        <f t="shared" si="61"/>
        <v>0</v>
      </c>
      <c r="BZ27" s="743">
        <f t="shared" si="62"/>
        <v>0</v>
      </c>
      <c r="CA27" s="743">
        <f t="shared" si="63"/>
        <v>0</v>
      </c>
      <c r="CB27" s="743">
        <f t="shared" si="64"/>
        <v>0</v>
      </c>
      <c r="CC27" s="743">
        <f t="shared" si="65"/>
        <v>0</v>
      </c>
      <c r="CD27" s="743">
        <f t="shared" si="66"/>
        <v>0</v>
      </c>
      <c r="CE27" s="740">
        <f t="shared" si="67"/>
        <v>0</v>
      </c>
      <c r="CF27" s="740">
        <f t="shared" si="68"/>
        <v>0</v>
      </c>
      <c r="CG27" s="740">
        <f t="shared" si="69"/>
        <v>0</v>
      </c>
      <c r="CH27" s="740">
        <f t="shared" si="70"/>
        <v>0</v>
      </c>
      <c r="CI27" s="740">
        <f t="shared" si="71"/>
        <v>0</v>
      </c>
      <c r="CJ27" s="740">
        <f t="shared" si="72"/>
        <v>0</v>
      </c>
      <c r="CK27" s="746" t="s">
        <v>1208</v>
      </c>
      <c r="CL27" s="746" t="s">
        <v>1208</v>
      </c>
      <c r="CM27" s="746" t="s">
        <v>1208</v>
      </c>
      <c r="CN27" s="746" t="s">
        <v>1208</v>
      </c>
      <c r="CO27" s="746" t="s">
        <v>1208</v>
      </c>
      <c r="CP27" s="746" t="s">
        <v>1208</v>
      </c>
      <c r="CQ27" s="677" t="e">
        <f t="shared" si="29"/>
        <v>#DIV/0!</v>
      </c>
      <c r="CR27" s="677" t="e">
        <f t="shared" si="30"/>
        <v>#DIV/0!</v>
      </c>
      <c r="CS27" s="677" t="e">
        <f t="shared" si="31"/>
        <v>#DIV/0!</v>
      </c>
      <c r="CT27" s="677" t="e">
        <f t="shared" si="32"/>
        <v>#DIV/0!</v>
      </c>
      <c r="CU27" s="677" t="e">
        <f t="shared" si="33"/>
        <v>#DIV/0!</v>
      </c>
      <c r="CV27" s="677" t="e">
        <f t="shared" si="34"/>
        <v>#DIV/0!</v>
      </c>
      <c r="CW27" s="678" t="e">
        <f t="shared" si="49"/>
        <v>#DIV/0!</v>
      </c>
      <c r="CX27" s="678" t="e">
        <f t="shared" si="50"/>
        <v>#DIV/0!</v>
      </c>
      <c r="CY27" s="678" t="e">
        <f t="shared" si="51"/>
        <v>#DIV/0!</v>
      </c>
      <c r="CZ27" s="678" t="e">
        <f t="shared" si="52"/>
        <v>#DIV/0!</v>
      </c>
      <c r="DA27" s="678" t="e">
        <f t="shared" si="53"/>
        <v>#DIV/0!</v>
      </c>
      <c r="DB27" s="678" t="e">
        <f t="shared" si="54"/>
        <v>#DIV/0!</v>
      </c>
      <c r="DC27" s="679" t="e">
        <f t="shared" si="55"/>
        <v>#DIV/0!</v>
      </c>
      <c r="DD27" s="679" t="e">
        <f t="shared" si="56"/>
        <v>#DIV/0!</v>
      </c>
      <c r="DE27" s="679" t="e">
        <f t="shared" si="57"/>
        <v>#DIV/0!</v>
      </c>
      <c r="DF27" s="679" t="e">
        <f t="shared" si="58"/>
        <v>#DIV/0!</v>
      </c>
      <c r="DG27" s="679" t="e">
        <f t="shared" si="59"/>
        <v>#DIV/0!</v>
      </c>
      <c r="DH27" s="679" t="e">
        <f t="shared" si="60"/>
        <v>#DIV/0!</v>
      </c>
      <c r="DI27" s="748">
        <f>ROUND($J27*O27, 'Initial Information'!B27)</f>
        <v>0</v>
      </c>
      <c r="DJ27" s="748">
        <f>ROUND($J27*T27, 'Initial Information'!B27)</f>
        <v>0</v>
      </c>
      <c r="DK27" s="748">
        <f>ROUND($J27*Y27, 'Initial Information'!B27)</f>
        <v>0</v>
      </c>
      <c r="DL27" s="748">
        <f>ROUND($J27*AD27, 'Initial Information'!B27)</f>
        <v>0</v>
      </c>
      <c r="DM27" s="748">
        <f>ROUND($J27*AI27, 'Initial Information'!B27)</f>
        <v>0</v>
      </c>
      <c r="DN27" s="748">
        <f>ROUND($J27*AN27, 'Initial Information'!B27)</f>
        <v>0</v>
      </c>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c r="EO27" s="127"/>
      <c r="EP27" s="127"/>
      <c r="EQ27" s="127"/>
      <c r="ER27" s="127"/>
      <c r="ES27" s="127"/>
    </row>
    <row r="28" spans="1:149" s="58" customFormat="1" ht="19.899999999999999" customHeight="1">
      <c r="A28" s="639" t="s">
        <v>181</v>
      </c>
      <c r="B28" s="701">
        <v>5</v>
      </c>
      <c r="C28" s="1138"/>
      <c r="D28" s="1139"/>
      <c r="E28" s="723"/>
      <c r="F28" s="103"/>
      <c r="G28" s="723"/>
      <c r="H28" s="100"/>
      <c r="I28" s="723"/>
      <c r="J28" s="105">
        <v>0.28000000000000003</v>
      </c>
      <c r="K28" s="723"/>
      <c r="L28" s="68" t="s">
        <v>181</v>
      </c>
      <c r="M28" s="74"/>
      <c r="N28" s="152" t="s">
        <v>181</v>
      </c>
      <c r="O28" s="400">
        <f>ROUND(H28*AU28*M28,'Initial Information'!$B$27)</f>
        <v>0</v>
      </c>
      <c r="P28" s="69" t="s">
        <v>181</v>
      </c>
      <c r="Q28" s="152" t="s">
        <v>181</v>
      </c>
      <c r="R28" s="74"/>
      <c r="S28" s="152" t="s">
        <v>181</v>
      </c>
      <c r="T28" s="400">
        <f>ROUND($H28*AV28*R28,'Initial Information'!$B$27)</f>
        <v>0</v>
      </c>
      <c r="U28" s="69" t="s">
        <v>181</v>
      </c>
      <c r="V28" s="152" t="s">
        <v>181</v>
      </c>
      <c r="W28" s="74"/>
      <c r="X28" s="152" t="s">
        <v>181</v>
      </c>
      <c r="Y28" s="400">
        <f>ROUND($H28*AW28*W28,'Initial Information'!$B$27)</f>
        <v>0</v>
      </c>
      <c r="Z28" s="69" t="s">
        <v>181</v>
      </c>
      <c r="AA28" s="152" t="s">
        <v>181</v>
      </c>
      <c r="AB28" s="74"/>
      <c r="AC28" s="152" t="s">
        <v>181</v>
      </c>
      <c r="AD28" s="400">
        <f>ROUND($H28*AX28*AB28,'Initial Information'!$B$27)</f>
        <v>0</v>
      </c>
      <c r="AE28" s="69" t="s">
        <v>181</v>
      </c>
      <c r="AF28" s="152" t="s">
        <v>181</v>
      </c>
      <c r="AG28" s="74"/>
      <c r="AH28" s="152" t="s">
        <v>181</v>
      </c>
      <c r="AI28" s="400">
        <f>ROUND($H28*AY28*AG28,'Initial Information'!$B$27)</f>
        <v>0</v>
      </c>
      <c r="AJ28" s="69" t="s">
        <v>181</v>
      </c>
      <c r="AK28" s="152" t="s">
        <v>181</v>
      </c>
      <c r="AL28" s="74"/>
      <c r="AM28" s="152" t="s">
        <v>181</v>
      </c>
      <c r="AN28" s="400">
        <f>ROUND($H28*AZ28*AL28,'Initial Information'!$B$27)</f>
        <v>0</v>
      </c>
      <c r="AO28" s="75" t="s">
        <v>181</v>
      </c>
      <c r="AP28" s="185" t="s">
        <v>181</v>
      </c>
      <c r="AQ28" s="400">
        <f t="shared" si="13"/>
        <v>0</v>
      </c>
      <c r="AR28" s="188" t="s">
        <v>181</v>
      </c>
      <c r="AS28" s="729"/>
      <c r="AT28" s="1161"/>
      <c r="AU28" s="170">
        <v>1.03</v>
      </c>
      <c r="AV28" s="76">
        <f t="shared" si="14"/>
        <v>1.0609</v>
      </c>
      <c r="AW28" s="76">
        <f t="shared" si="14"/>
        <v>1.092727</v>
      </c>
      <c r="AX28" s="76">
        <f t="shared" si="14"/>
        <v>1.1255088100000001</v>
      </c>
      <c r="AY28" s="76">
        <f t="shared" si="14"/>
        <v>1.1592740743000001</v>
      </c>
      <c r="AZ28" s="76">
        <f t="shared" si="14"/>
        <v>1.1940522965290001</v>
      </c>
      <c r="BA28" s="51">
        <f t="shared" si="15"/>
        <v>0</v>
      </c>
      <c r="BB28" s="51">
        <f t="shared" si="16"/>
        <v>0</v>
      </c>
      <c r="BC28" s="51">
        <f t="shared" si="17"/>
        <v>0</v>
      </c>
      <c r="BD28" s="51">
        <f t="shared" si="18"/>
        <v>0</v>
      </c>
      <c r="BE28" s="51">
        <f t="shared" si="19"/>
        <v>0</v>
      </c>
      <c r="BF28" s="51">
        <f t="shared" si="20"/>
        <v>0</v>
      </c>
      <c r="BG28" s="735">
        <f t="shared" si="37"/>
        <v>0</v>
      </c>
      <c r="BH28" s="735">
        <f t="shared" si="38"/>
        <v>0</v>
      </c>
      <c r="BI28" s="735">
        <f t="shared" si="39"/>
        <v>0</v>
      </c>
      <c r="BJ28" s="735">
        <f t="shared" si="40"/>
        <v>0</v>
      </c>
      <c r="BK28" s="735">
        <f t="shared" si="41"/>
        <v>0</v>
      </c>
      <c r="BL28" s="735">
        <f t="shared" si="42"/>
        <v>0</v>
      </c>
      <c r="BM28" s="739">
        <f t="shared" si="43"/>
        <v>0</v>
      </c>
      <c r="BN28" s="739">
        <f t="shared" si="44"/>
        <v>0</v>
      </c>
      <c r="BO28" s="739">
        <f t="shared" si="45"/>
        <v>0</v>
      </c>
      <c r="BP28" s="739">
        <f t="shared" si="46"/>
        <v>0</v>
      </c>
      <c r="BQ28" s="739">
        <f t="shared" si="47"/>
        <v>0</v>
      </c>
      <c r="BR28" s="739">
        <f t="shared" si="48"/>
        <v>0</v>
      </c>
      <c r="BS28" s="740">
        <f t="shared" si="21"/>
        <v>0</v>
      </c>
      <c r="BT28" s="740">
        <f t="shared" si="22"/>
        <v>0</v>
      </c>
      <c r="BU28" s="740">
        <f t="shared" si="23"/>
        <v>0</v>
      </c>
      <c r="BV28" s="740">
        <f t="shared" si="24"/>
        <v>0</v>
      </c>
      <c r="BW28" s="740">
        <f t="shared" si="25"/>
        <v>0</v>
      </c>
      <c r="BX28" s="740">
        <f t="shared" si="26"/>
        <v>0</v>
      </c>
      <c r="BY28" s="743">
        <f t="shared" si="61"/>
        <v>0</v>
      </c>
      <c r="BZ28" s="743">
        <f t="shared" si="62"/>
        <v>0</v>
      </c>
      <c r="CA28" s="743">
        <f t="shared" si="63"/>
        <v>0</v>
      </c>
      <c r="CB28" s="743">
        <f t="shared" si="64"/>
        <v>0</v>
      </c>
      <c r="CC28" s="743">
        <f t="shared" si="65"/>
        <v>0</v>
      </c>
      <c r="CD28" s="743">
        <f t="shared" si="66"/>
        <v>0</v>
      </c>
      <c r="CE28" s="740">
        <f t="shared" si="67"/>
        <v>0</v>
      </c>
      <c r="CF28" s="740">
        <f t="shared" si="68"/>
        <v>0</v>
      </c>
      <c r="CG28" s="740">
        <f t="shared" si="69"/>
        <v>0</v>
      </c>
      <c r="CH28" s="740">
        <f t="shared" si="70"/>
        <v>0</v>
      </c>
      <c r="CI28" s="740">
        <f t="shared" si="71"/>
        <v>0</v>
      </c>
      <c r="CJ28" s="740">
        <f t="shared" si="72"/>
        <v>0</v>
      </c>
      <c r="CK28" s="746" t="s">
        <v>1208</v>
      </c>
      <c r="CL28" s="746" t="s">
        <v>1208</v>
      </c>
      <c r="CM28" s="746" t="s">
        <v>1208</v>
      </c>
      <c r="CN28" s="746" t="s">
        <v>1208</v>
      </c>
      <c r="CO28" s="746" t="s">
        <v>1208</v>
      </c>
      <c r="CP28" s="746" t="s">
        <v>1208</v>
      </c>
      <c r="CQ28" s="677" t="e">
        <f t="shared" si="29"/>
        <v>#DIV/0!</v>
      </c>
      <c r="CR28" s="677" t="e">
        <f t="shared" si="30"/>
        <v>#DIV/0!</v>
      </c>
      <c r="CS28" s="677" t="e">
        <f t="shared" si="31"/>
        <v>#DIV/0!</v>
      </c>
      <c r="CT28" s="677" t="e">
        <f t="shared" si="32"/>
        <v>#DIV/0!</v>
      </c>
      <c r="CU28" s="677" t="e">
        <f t="shared" si="33"/>
        <v>#DIV/0!</v>
      </c>
      <c r="CV28" s="677" t="e">
        <f t="shared" si="34"/>
        <v>#DIV/0!</v>
      </c>
      <c r="CW28" s="678" t="e">
        <f t="shared" si="49"/>
        <v>#DIV/0!</v>
      </c>
      <c r="CX28" s="678" t="e">
        <f t="shared" si="50"/>
        <v>#DIV/0!</v>
      </c>
      <c r="CY28" s="678" t="e">
        <f t="shared" si="51"/>
        <v>#DIV/0!</v>
      </c>
      <c r="CZ28" s="678" t="e">
        <f t="shared" si="52"/>
        <v>#DIV/0!</v>
      </c>
      <c r="DA28" s="678" t="e">
        <f t="shared" si="53"/>
        <v>#DIV/0!</v>
      </c>
      <c r="DB28" s="678" t="e">
        <f t="shared" si="54"/>
        <v>#DIV/0!</v>
      </c>
      <c r="DC28" s="679" t="e">
        <f t="shared" si="55"/>
        <v>#DIV/0!</v>
      </c>
      <c r="DD28" s="679" t="e">
        <f t="shared" si="56"/>
        <v>#DIV/0!</v>
      </c>
      <c r="DE28" s="679" t="e">
        <f t="shared" si="57"/>
        <v>#DIV/0!</v>
      </c>
      <c r="DF28" s="679" t="e">
        <f t="shared" si="58"/>
        <v>#DIV/0!</v>
      </c>
      <c r="DG28" s="679" t="e">
        <f t="shared" si="59"/>
        <v>#DIV/0!</v>
      </c>
      <c r="DH28" s="679" t="e">
        <f t="shared" si="60"/>
        <v>#DIV/0!</v>
      </c>
      <c r="DI28" s="748">
        <f>ROUND($J28*O28, 'Initial Information'!B27)</f>
        <v>0</v>
      </c>
      <c r="DJ28" s="748">
        <f>ROUND($J28*T28, 'Initial Information'!B27)</f>
        <v>0</v>
      </c>
      <c r="DK28" s="748">
        <f>ROUND($J28*Y28, 'Initial Information'!B27)</f>
        <v>0</v>
      </c>
      <c r="DL28" s="748">
        <f>ROUND($J28*AD28, 'Initial Information'!B27)</f>
        <v>0</v>
      </c>
      <c r="DM28" s="748">
        <f>ROUND($J28*AI28, 'Initial Information'!B27)</f>
        <v>0</v>
      </c>
      <c r="DN28" s="748">
        <f>ROUND($J28*AN28, 'Initial Information'!B27)</f>
        <v>0</v>
      </c>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c r="EP28" s="127"/>
      <c r="EQ28" s="127"/>
      <c r="ER28" s="127"/>
      <c r="ES28" s="127"/>
    </row>
    <row r="29" spans="1:149" s="58" customFormat="1" ht="19.899999999999999" customHeight="1">
      <c r="A29" s="639" t="s">
        <v>181</v>
      </c>
      <c r="B29" s="701">
        <v>6</v>
      </c>
      <c r="C29" s="1138" t="s">
        <v>181</v>
      </c>
      <c r="D29" s="1139"/>
      <c r="E29" s="723" t="s">
        <v>181</v>
      </c>
      <c r="F29" s="103" t="s">
        <v>181</v>
      </c>
      <c r="G29" s="723" t="s">
        <v>181</v>
      </c>
      <c r="H29" s="100"/>
      <c r="I29" s="723" t="s">
        <v>181</v>
      </c>
      <c r="J29" s="105">
        <v>0.28000000000000003</v>
      </c>
      <c r="K29" s="723" t="s">
        <v>181</v>
      </c>
      <c r="L29" s="68" t="s">
        <v>181</v>
      </c>
      <c r="M29" s="74"/>
      <c r="N29" s="152" t="s">
        <v>181</v>
      </c>
      <c r="O29" s="400">
        <f>ROUND(H29*AU29*M29,'Initial Information'!$B$27)</f>
        <v>0</v>
      </c>
      <c r="P29" s="69" t="s">
        <v>181</v>
      </c>
      <c r="Q29" s="152" t="s">
        <v>181</v>
      </c>
      <c r="R29" s="74"/>
      <c r="S29" s="152" t="s">
        <v>181</v>
      </c>
      <c r="T29" s="400">
        <f>ROUND($H29*AV29*R29,'Initial Information'!$B$27)</f>
        <v>0</v>
      </c>
      <c r="U29" s="69" t="s">
        <v>181</v>
      </c>
      <c r="V29" s="152" t="s">
        <v>181</v>
      </c>
      <c r="W29" s="74"/>
      <c r="X29" s="152" t="s">
        <v>181</v>
      </c>
      <c r="Y29" s="400">
        <f>ROUND($H29*AW29*W29,'Initial Information'!$B$27)</f>
        <v>0</v>
      </c>
      <c r="Z29" s="69" t="s">
        <v>181</v>
      </c>
      <c r="AA29" s="152" t="s">
        <v>181</v>
      </c>
      <c r="AB29" s="74"/>
      <c r="AC29" s="152" t="s">
        <v>181</v>
      </c>
      <c r="AD29" s="400">
        <f>ROUND($H29*AX29*AB29,'Initial Information'!$B$27)</f>
        <v>0</v>
      </c>
      <c r="AE29" s="69" t="s">
        <v>181</v>
      </c>
      <c r="AF29" s="152" t="s">
        <v>181</v>
      </c>
      <c r="AG29" s="74"/>
      <c r="AH29" s="152" t="s">
        <v>181</v>
      </c>
      <c r="AI29" s="400">
        <f>ROUND($H29*AY29*AG29,'Initial Information'!$B$27)</f>
        <v>0</v>
      </c>
      <c r="AJ29" s="69" t="s">
        <v>181</v>
      </c>
      <c r="AK29" s="152" t="s">
        <v>181</v>
      </c>
      <c r="AL29" s="74"/>
      <c r="AM29" s="152" t="s">
        <v>181</v>
      </c>
      <c r="AN29" s="400">
        <f>ROUND($H29*AZ29*AL29,'Initial Information'!$B$27)</f>
        <v>0</v>
      </c>
      <c r="AO29" s="75" t="s">
        <v>181</v>
      </c>
      <c r="AP29" s="185" t="s">
        <v>181</v>
      </c>
      <c r="AQ29" s="400">
        <f t="shared" si="13"/>
        <v>0</v>
      </c>
      <c r="AR29" s="188" t="s">
        <v>181</v>
      </c>
      <c r="AS29" s="729"/>
      <c r="AT29" s="1161"/>
      <c r="AU29" s="170">
        <v>1.03</v>
      </c>
      <c r="AV29" s="76">
        <f t="shared" si="14"/>
        <v>1.0609</v>
      </c>
      <c r="AW29" s="76">
        <f t="shared" si="14"/>
        <v>1.092727</v>
      </c>
      <c r="AX29" s="76">
        <f t="shared" si="14"/>
        <v>1.1255088100000001</v>
      </c>
      <c r="AY29" s="76">
        <f t="shared" si="14"/>
        <v>1.1592740743000001</v>
      </c>
      <c r="AZ29" s="76">
        <f t="shared" si="14"/>
        <v>1.1940522965290001</v>
      </c>
      <c r="BA29" s="51">
        <f t="shared" si="15"/>
        <v>0</v>
      </c>
      <c r="BB29" s="51">
        <f t="shared" si="16"/>
        <v>0</v>
      </c>
      <c r="BC29" s="51">
        <f t="shared" si="17"/>
        <v>0</v>
      </c>
      <c r="BD29" s="51">
        <f t="shared" si="18"/>
        <v>0</v>
      </c>
      <c r="BE29" s="51">
        <f t="shared" si="19"/>
        <v>0</v>
      </c>
      <c r="BF29" s="51">
        <f t="shared" si="20"/>
        <v>0</v>
      </c>
      <c r="BG29" s="735">
        <f t="shared" si="37"/>
        <v>0</v>
      </c>
      <c r="BH29" s="735">
        <f t="shared" si="38"/>
        <v>0</v>
      </c>
      <c r="BI29" s="735">
        <f t="shared" si="39"/>
        <v>0</v>
      </c>
      <c r="BJ29" s="735">
        <f t="shared" si="40"/>
        <v>0</v>
      </c>
      <c r="BK29" s="735">
        <f t="shared" si="41"/>
        <v>0</v>
      </c>
      <c r="BL29" s="735">
        <f t="shared" si="42"/>
        <v>0</v>
      </c>
      <c r="BM29" s="739">
        <f t="shared" si="43"/>
        <v>0</v>
      </c>
      <c r="BN29" s="739">
        <f t="shared" si="44"/>
        <v>0</v>
      </c>
      <c r="BO29" s="739">
        <f t="shared" si="45"/>
        <v>0</v>
      </c>
      <c r="BP29" s="739">
        <f t="shared" si="46"/>
        <v>0</v>
      </c>
      <c r="BQ29" s="739">
        <f t="shared" si="47"/>
        <v>0</v>
      </c>
      <c r="BR29" s="739">
        <f t="shared" si="48"/>
        <v>0</v>
      </c>
      <c r="BS29" s="740">
        <f t="shared" si="21"/>
        <v>0</v>
      </c>
      <c r="BT29" s="740">
        <f t="shared" si="22"/>
        <v>0</v>
      </c>
      <c r="BU29" s="740">
        <f t="shared" si="23"/>
        <v>0</v>
      </c>
      <c r="BV29" s="740">
        <f t="shared" si="24"/>
        <v>0</v>
      </c>
      <c r="BW29" s="740">
        <f t="shared" si="25"/>
        <v>0</v>
      </c>
      <c r="BX29" s="740">
        <f t="shared" si="26"/>
        <v>0</v>
      </c>
      <c r="BY29" s="743">
        <f t="shared" si="61"/>
        <v>0</v>
      </c>
      <c r="BZ29" s="743">
        <f t="shared" si="62"/>
        <v>0</v>
      </c>
      <c r="CA29" s="743">
        <f t="shared" si="63"/>
        <v>0</v>
      </c>
      <c r="CB29" s="743">
        <f t="shared" si="64"/>
        <v>0</v>
      </c>
      <c r="CC29" s="743">
        <f t="shared" si="65"/>
        <v>0</v>
      </c>
      <c r="CD29" s="743">
        <f t="shared" si="66"/>
        <v>0</v>
      </c>
      <c r="CE29" s="740">
        <f t="shared" si="67"/>
        <v>0</v>
      </c>
      <c r="CF29" s="740">
        <f t="shared" si="68"/>
        <v>0</v>
      </c>
      <c r="CG29" s="740">
        <f t="shared" si="69"/>
        <v>0</v>
      </c>
      <c r="CH29" s="740">
        <f t="shared" si="70"/>
        <v>0</v>
      </c>
      <c r="CI29" s="740">
        <f t="shared" si="71"/>
        <v>0</v>
      </c>
      <c r="CJ29" s="740">
        <f t="shared" si="72"/>
        <v>0</v>
      </c>
      <c r="CK29" s="746" t="s">
        <v>1208</v>
      </c>
      <c r="CL29" s="746" t="s">
        <v>1208</v>
      </c>
      <c r="CM29" s="746" t="s">
        <v>1208</v>
      </c>
      <c r="CN29" s="746" t="s">
        <v>1208</v>
      </c>
      <c r="CO29" s="746" t="s">
        <v>1208</v>
      </c>
      <c r="CP29" s="746" t="s">
        <v>1208</v>
      </c>
      <c r="CQ29" s="677" t="e">
        <f t="shared" si="29"/>
        <v>#DIV/0!</v>
      </c>
      <c r="CR29" s="677" t="e">
        <f t="shared" si="30"/>
        <v>#DIV/0!</v>
      </c>
      <c r="CS29" s="677" t="e">
        <f t="shared" si="31"/>
        <v>#DIV/0!</v>
      </c>
      <c r="CT29" s="677" t="e">
        <f t="shared" si="32"/>
        <v>#DIV/0!</v>
      </c>
      <c r="CU29" s="677" t="e">
        <f t="shared" si="33"/>
        <v>#DIV/0!</v>
      </c>
      <c r="CV29" s="677" t="e">
        <f t="shared" si="34"/>
        <v>#DIV/0!</v>
      </c>
      <c r="CW29" s="678" t="e">
        <f t="shared" si="49"/>
        <v>#DIV/0!</v>
      </c>
      <c r="CX29" s="678" t="e">
        <f t="shared" si="50"/>
        <v>#DIV/0!</v>
      </c>
      <c r="CY29" s="678" t="e">
        <f t="shared" si="51"/>
        <v>#DIV/0!</v>
      </c>
      <c r="CZ29" s="678" t="e">
        <f t="shared" si="52"/>
        <v>#DIV/0!</v>
      </c>
      <c r="DA29" s="678" t="e">
        <f t="shared" si="53"/>
        <v>#DIV/0!</v>
      </c>
      <c r="DB29" s="678" t="e">
        <f t="shared" si="54"/>
        <v>#DIV/0!</v>
      </c>
      <c r="DC29" s="679" t="e">
        <f t="shared" si="55"/>
        <v>#DIV/0!</v>
      </c>
      <c r="DD29" s="679" t="e">
        <f t="shared" si="56"/>
        <v>#DIV/0!</v>
      </c>
      <c r="DE29" s="679" t="e">
        <f t="shared" si="57"/>
        <v>#DIV/0!</v>
      </c>
      <c r="DF29" s="679" t="e">
        <f t="shared" si="58"/>
        <v>#DIV/0!</v>
      </c>
      <c r="DG29" s="679" t="e">
        <f t="shared" si="59"/>
        <v>#DIV/0!</v>
      </c>
      <c r="DH29" s="679" t="e">
        <f t="shared" si="60"/>
        <v>#DIV/0!</v>
      </c>
      <c r="DI29" s="748">
        <f>ROUND($J29*O29, 'Initial Information'!B27)</f>
        <v>0</v>
      </c>
      <c r="DJ29" s="748">
        <f>ROUND($J29*T29, 'Initial Information'!B27)</f>
        <v>0</v>
      </c>
      <c r="DK29" s="748">
        <f>ROUND($J29*Y29, 'Initial Information'!B27)</f>
        <v>0</v>
      </c>
      <c r="DL29" s="748">
        <f>ROUND($J29*AD29, 'Initial Information'!B27)</f>
        <v>0</v>
      </c>
      <c r="DM29" s="748">
        <f>ROUND($J29*AI29, 'Initial Information'!B27)</f>
        <v>0</v>
      </c>
      <c r="DN29" s="748">
        <f>ROUND($J29*AN29, 'Initial Information'!B27)</f>
        <v>0</v>
      </c>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c r="EO29" s="127"/>
      <c r="EP29" s="127"/>
      <c r="EQ29" s="127"/>
      <c r="ER29" s="127"/>
      <c r="ES29" s="127"/>
    </row>
    <row r="30" spans="1:149" s="58" customFormat="1" ht="19.899999999999999" customHeight="1">
      <c r="A30" s="639" t="s">
        <v>181</v>
      </c>
      <c r="B30" s="701">
        <v>7</v>
      </c>
      <c r="C30" s="1138" t="s">
        <v>181</v>
      </c>
      <c r="D30" s="1139"/>
      <c r="E30" s="723" t="s">
        <v>181</v>
      </c>
      <c r="F30" s="103" t="s">
        <v>181</v>
      </c>
      <c r="G30" s="723" t="s">
        <v>181</v>
      </c>
      <c r="H30" s="100"/>
      <c r="I30" s="723" t="s">
        <v>181</v>
      </c>
      <c r="J30" s="105">
        <v>0.28000000000000003</v>
      </c>
      <c r="K30" s="723" t="s">
        <v>181</v>
      </c>
      <c r="L30" s="68" t="s">
        <v>181</v>
      </c>
      <c r="M30" s="74"/>
      <c r="N30" s="152" t="s">
        <v>181</v>
      </c>
      <c r="O30" s="400">
        <f>ROUND(H30*AU30*M30,'Initial Information'!$B$27)</f>
        <v>0</v>
      </c>
      <c r="P30" s="69" t="s">
        <v>181</v>
      </c>
      <c r="Q30" s="152" t="s">
        <v>181</v>
      </c>
      <c r="R30" s="74"/>
      <c r="S30" s="152" t="s">
        <v>181</v>
      </c>
      <c r="T30" s="400">
        <f>ROUND($H30*AV30*R30,'Initial Information'!$B$27)</f>
        <v>0</v>
      </c>
      <c r="U30" s="69" t="s">
        <v>181</v>
      </c>
      <c r="V30" s="152" t="s">
        <v>181</v>
      </c>
      <c r="W30" s="74"/>
      <c r="X30" s="152" t="s">
        <v>181</v>
      </c>
      <c r="Y30" s="400">
        <f>ROUND($H30*AW30*W30,'Initial Information'!$B$27)</f>
        <v>0</v>
      </c>
      <c r="Z30" s="69" t="s">
        <v>181</v>
      </c>
      <c r="AA30" s="152" t="s">
        <v>181</v>
      </c>
      <c r="AB30" s="74"/>
      <c r="AC30" s="152" t="s">
        <v>181</v>
      </c>
      <c r="AD30" s="400">
        <f>ROUND($H30*AX30*AB30,'Initial Information'!$B$27)</f>
        <v>0</v>
      </c>
      <c r="AE30" s="69" t="s">
        <v>181</v>
      </c>
      <c r="AF30" s="152" t="s">
        <v>181</v>
      </c>
      <c r="AG30" s="74"/>
      <c r="AH30" s="152" t="s">
        <v>181</v>
      </c>
      <c r="AI30" s="400">
        <f>ROUND($H30*AY30*AG30,'Initial Information'!$B$27)</f>
        <v>0</v>
      </c>
      <c r="AJ30" s="69" t="s">
        <v>181</v>
      </c>
      <c r="AK30" s="152" t="s">
        <v>181</v>
      </c>
      <c r="AL30" s="74"/>
      <c r="AM30" s="152" t="s">
        <v>181</v>
      </c>
      <c r="AN30" s="400">
        <f>ROUND($H30*AZ30*AL30,'Initial Information'!$B$27)</f>
        <v>0</v>
      </c>
      <c r="AO30" s="75" t="s">
        <v>181</v>
      </c>
      <c r="AP30" s="185" t="s">
        <v>181</v>
      </c>
      <c r="AQ30" s="400">
        <f t="shared" si="13"/>
        <v>0</v>
      </c>
      <c r="AR30" s="188" t="s">
        <v>181</v>
      </c>
      <c r="AS30" s="729"/>
      <c r="AT30" s="1161"/>
      <c r="AU30" s="170">
        <v>1.03</v>
      </c>
      <c r="AV30" s="76">
        <f t="shared" si="14"/>
        <v>1.0609</v>
      </c>
      <c r="AW30" s="76">
        <f t="shared" si="14"/>
        <v>1.092727</v>
      </c>
      <c r="AX30" s="76">
        <f t="shared" si="14"/>
        <v>1.1255088100000001</v>
      </c>
      <c r="AY30" s="76">
        <f t="shared" si="14"/>
        <v>1.1592740743000001</v>
      </c>
      <c r="AZ30" s="76">
        <f t="shared" si="14"/>
        <v>1.1940522965290001</v>
      </c>
      <c r="BA30" s="51">
        <f t="shared" si="15"/>
        <v>0</v>
      </c>
      <c r="BB30" s="51">
        <f t="shared" si="16"/>
        <v>0</v>
      </c>
      <c r="BC30" s="51">
        <f t="shared" si="17"/>
        <v>0</v>
      </c>
      <c r="BD30" s="51">
        <f t="shared" si="18"/>
        <v>0</v>
      </c>
      <c r="BE30" s="51">
        <f t="shared" si="19"/>
        <v>0</v>
      </c>
      <c r="BF30" s="51">
        <f t="shared" si="20"/>
        <v>0</v>
      </c>
      <c r="BG30" s="735">
        <f t="shared" si="37"/>
        <v>0</v>
      </c>
      <c r="BH30" s="735">
        <f t="shared" si="38"/>
        <v>0</v>
      </c>
      <c r="BI30" s="735">
        <f t="shared" si="39"/>
        <v>0</v>
      </c>
      <c r="BJ30" s="735">
        <f t="shared" si="40"/>
        <v>0</v>
      </c>
      <c r="BK30" s="735">
        <f t="shared" si="41"/>
        <v>0</v>
      </c>
      <c r="BL30" s="735">
        <f t="shared" si="42"/>
        <v>0</v>
      </c>
      <c r="BM30" s="739">
        <f t="shared" si="43"/>
        <v>0</v>
      </c>
      <c r="BN30" s="739">
        <f t="shared" si="44"/>
        <v>0</v>
      </c>
      <c r="BO30" s="739">
        <f t="shared" si="45"/>
        <v>0</v>
      </c>
      <c r="BP30" s="739">
        <f t="shared" si="46"/>
        <v>0</v>
      </c>
      <c r="BQ30" s="739">
        <f t="shared" si="47"/>
        <v>0</v>
      </c>
      <c r="BR30" s="739">
        <f t="shared" si="48"/>
        <v>0</v>
      </c>
      <c r="BS30" s="740">
        <f t="shared" si="21"/>
        <v>0</v>
      </c>
      <c r="BT30" s="740">
        <f t="shared" si="22"/>
        <v>0</v>
      </c>
      <c r="BU30" s="740">
        <f t="shared" si="23"/>
        <v>0</v>
      </c>
      <c r="BV30" s="740">
        <f t="shared" si="24"/>
        <v>0</v>
      </c>
      <c r="BW30" s="740">
        <f t="shared" si="25"/>
        <v>0</v>
      </c>
      <c r="BX30" s="740">
        <f t="shared" si="26"/>
        <v>0</v>
      </c>
      <c r="BY30" s="743">
        <f t="shared" si="61"/>
        <v>0</v>
      </c>
      <c r="BZ30" s="743">
        <f t="shared" si="62"/>
        <v>0</v>
      </c>
      <c r="CA30" s="743">
        <f t="shared" si="63"/>
        <v>0</v>
      </c>
      <c r="CB30" s="743">
        <f t="shared" si="64"/>
        <v>0</v>
      </c>
      <c r="CC30" s="743">
        <f t="shared" si="65"/>
        <v>0</v>
      </c>
      <c r="CD30" s="743">
        <f t="shared" si="66"/>
        <v>0</v>
      </c>
      <c r="CE30" s="740">
        <f t="shared" si="67"/>
        <v>0</v>
      </c>
      <c r="CF30" s="740">
        <f t="shared" si="68"/>
        <v>0</v>
      </c>
      <c r="CG30" s="740">
        <f t="shared" si="69"/>
        <v>0</v>
      </c>
      <c r="CH30" s="740">
        <f t="shared" si="70"/>
        <v>0</v>
      </c>
      <c r="CI30" s="740">
        <f t="shared" si="71"/>
        <v>0</v>
      </c>
      <c r="CJ30" s="740">
        <f t="shared" si="72"/>
        <v>0</v>
      </c>
      <c r="CK30" s="746" t="s">
        <v>1208</v>
      </c>
      <c r="CL30" s="746" t="s">
        <v>1208</v>
      </c>
      <c r="CM30" s="746" t="s">
        <v>1208</v>
      </c>
      <c r="CN30" s="746" t="s">
        <v>1208</v>
      </c>
      <c r="CO30" s="746" t="s">
        <v>1208</v>
      </c>
      <c r="CP30" s="746" t="s">
        <v>1208</v>
      </c>
      <c r="CQ30" s="677" t="e">
        <f t="shared" si="29"/>
        <v>#DIV/0!</v>
      </c>
      <c r="CR30" s="677" t="e">
        <f t="shared" si="30"/>
        <v>#DIV/0!</v>
      </c>
      <c r="CS30" s="677" t="e">
        <f t="shared" si="31"/>
        <v>#DIV/0!</v>
      </c>
      <c r="CT30" s="677" t="e">
        <f t="shared" si="32"/>
        <v>#DIV/0!</v>
      </c>
      <c r="CU30" s="677" t="e">
        <f t="shared" si="33"/>
        <v>#DIV/0!</v>
      </c>
      <c r="CV30" s="677" t="e">
        <f t="shared" si="34"/>
        <v>#DIV/0!</v>
      </c>
      <c r="CW30" s="678" t="e">
        <f t="shared" si="49"/>
        <v>#DIV/0!</v>
      </c>
      <c r="CX30" s="678" t="e">
        <f t="shared" si="50"/>
        <v>#DIV/0!</v>
      </c>
      <c r="CY30" s="678" t="e">
        <f t="shared" si="51"/>
        <v>#DIV/0!</v>
      </c>
      <c r="CZ30" s="678" t="e">
        <f t="shared" si="52"/>
        <v>#DIV/0!</v>
      </c>
      <c r="DA30" s="678" t="e">
        <f t="shared" si="53"/>
        <v>#DIV/0!</v>
      </c>
      <c r="DB30" s="678" t="e">
        <f t="shared" si="54"/>
        <v>#DIV/0!</v>
      </c>
      <c r="DC30" s="679" t="e">
        <f t="shared" si="55"/>
        <v>#DIV/0!</v>
      </c>
      <c r="DD30" s="679" t="e">
        <f t="shared" si="56"/>
        <v>#DIV/0!</v>
      </c>
      <c r="DE30" s="679" t="e">
        <f t="shared" si="57"/>
        <v>#DIV/0!</v>
      </c>
      <c r="DF30" s="679" t="e">
        <f t="shared" si="58"/>
        <v>#DIV/0!</v>
      </c>
      <c r="DG30" s="679" t="e">
        <f t="shared" si="59"/>
        <v>#DIV/0!</v>
      </c>
      <c r="DH30" s="679" t="e">
        <f t="shared" si="60"/>
        <v>#DIV/0!</v>
      </c>
      <c r="DI30" s="748">
        <f>ROUND($J30*O30, 'Initial Information'!B27)</f>
        <v>0</v>
      </c>
      <c r="DJ30" s="748">
        <f>ROUND($J30*T30, 'Initial Information'!B27)</f>
        <v>0</v>
      </c>
      <c r="DK30" s="748">
        <f>ROUND($J30*Y30, 'Initial Information'!B27)</f>
        <v>0</v>
      </c>
      <c r="DL30" s="748">
        <f>ROUND($J30*AD30, 'Initial Information'!B27)</f>
        <v>0</v>
      </c>
      <c r="DM30" s="748">
        <f>ROUND($J30*AI30, 'Initial Information'!B27)</f>
        <v>0</v>
      </c>
      <c r="DN30" s="748">
        <f>ROUND($J30*AN30, 'Initial Information'!B27)</f>
        <v>0</v>
      </c>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row>
    <row r="31" spans="1:149" s="58" customFormat="1" ht="19.899999999999999" customHeight="1">
      <c r="A31" s="639" t="s">
        <v>181</v>
      </c>
      <c r="B31" s="701">
        <v>8</v>
      </c>
      <c r="C31" s="1138" t="s">
        <v>181</v>
      </c>
      <c r="D31" s="1139"/>
      <c r="E31" s="723" t="s">
        <v>181</v>
      </c>
      <c r="F31" s="103" t="s">
        <v>181</v>
      </c>
      <c r="G31" s="723" t="s">
        <v>181</v>
      </c>
      <c r="H31" s="100"/>
      <c r="I31" s="723" t="s">
        <v>181</v>
      </c>
      <c r="J31" s="105">
        <v>0.28000000000000003</v>
      </c>
      <c r="K31" s="723" t="s">
        <v>181</v>
      </c>
      <c r="L31" s="68" t="s">
        <v>181</v>
      </c>
      <c r="M31" s="74"/>
      <c r="N31" s="152" t="s">
        <v>181</v>
      </c>
      <c r="O31" s="400">
        <f>ROUND(H31*AU31*M31,'Initial Information'!$B$27)</f>
        <v>0</v>
      </c>
      <c r="P31" s="69" t="s">
        <v>181</v>
      </c>
      <c r="Q31" s="152" t="s">
        <v>181</v>
      </c>
      <c r="R31" s="74"/>
      <c r="S31" s="152" t="s">
        <v>181</v>
      </c>
      <c r="T31" s="400">
        <f>ROUND($H31*AV31*R31,'Initial Information'!$B$27)</f>
        <v>0</v>
      </c>
      <c r="U31" s="69" t="s">
        <v>181</v>
      </c>
      <c r="V31" s="152" t="s">
        <v>181</v>
      </c>
      <c r="W31" s="74"/>
      <c r="X31" s="152" t="s">
        <v>181</v>
      </c>
      <c r="Y31" s="400">
        <f>ROUND($H31*AW31*W31,'Initial Information'!$B$27)</f>
        <v>0</v>
      </c>
      <c r="Z31" s="69" t="s">
        <v>181</v>
      </c>
      <c r="AA31" s="152" t="s">
        <v>181</v>
      </c>
      <c r="AB31" s="74"/>
      <c r="AC31" s="152" t="s">
        <v>181</v>
      </c>
      <c r="AD31" s="400">
        <f>ROUND($H31*AX31*AB31,'Initial Information'!$B$27)</f>
        <v>0</v>
      </c>
      <c r="AE31" s="69" t="s">
        <v>181</v>
      </c>
      <c r="AF31" s="152" t="s">
        <v>181</v>
      </c>
      <c r="AG31" s="74"/>
      <c r="AH31" s="152" t="s">
        <v>181</v>
      </c>
      <c r="AI31" s="400">
        <f>ROUND($H31*AY31*AG31,'Initial Information'!$B$27)</f>
        <v>0</v>
      </c>
      <c r="AJ31" s="69" t="s">
        <v>181</v>
      </c>
      <c r="AK31" s="152" t="s">
        <v>181</v>
      </c>
      <c r="AL31" s="74"/>
      <c r="AM31" s="152" t="s">
        <v>181</v>
      </c>
      <c r="AN31" s="400">
        <f>ROUND($H31*AZ31*AL31,'Initial Information'!$B$27)</f>
        <v>0</v>
      </c>
      <c r="AO31" s="75" t="s">
        <v>181</v>
      </c>
      <c r="AP31" s="185" t="s">
        <v>181</v>
      </c>
      <c r="AQ31" s="400">
        <f t="shared" si="13"/>
        <v>0</v>
      </c>
      <c r="AR31" s="188" t="s">
        <v>181</v>
      </c>
      <c r="AS31" s="729"/>
      <c r="AT31" s="1161"/>
      <c r="AU31" s="170">
        <v>1.03</v>
      </c>
      <c r="AV31" s="76">
        <f t="shared" si="14"/>
        <v>1.0609</v>
      </c>
      <c r="AW31" s="76">
        <f t="shared" si="14"/>
        <v>1.092727</v>
      </c>
      <c r="AX31" s="76">
        <f t="shared" si="14"/>
        <v>1.1255088100000001</v>
      </c>
      <c r="AY31" s="76">
        <f t="shared" si="14"/>
        <v>1.1592740743000001</v>
      </c>
      <c r="AZ31" s="76">
        <f t="shared" si="14"/>
        <v>1.1940522965290001</v>
      </c>
      <c r="BA31" s="51">
        <f t="shared" si="15"/>
        <v>0</v>
      </c>
      <c r="BB31" s="51">
        <f t="shared" si="16"/>
        <v>0</v>
      </c>
      <c r="BC31" s="51">
        <f t="shared" si="17"/>
        <v>0</v>
      </c>
      <c r="BD31" s="51">
        <f t="shared" si="18"/>
        <v>0</v>
      </c>
      <c r="BE31" s="51">
        <f t="shared" si="19"/>
        <v>0</v>
      </c>
      <c r="BF31" s="51">
        <f t="shared" si="20"/>
        <v>0</v>
      </c>
      <c r="BG31" s="735">
        <f t="shared" si="37"/>
        <v>0</v>
      </c>
      <c r="BH31" s="735">
        <f t="shared" si="38"/>
        <v>0</v>
      </c>
      <c r="BI31" s="735">
        <f t="shared" si="39"/>
        <v>0</v>
      </c>
      <c r="BJ31" s="735">
        <f t="shared" si="40"/>
        <v>0</v>
      </c>
      <c r="BK31" s="735">
        <f t="shared" si="41"/>
        <v>0</v>
      </c>
      <c r="BL31" s="735">
        <f t="shared" si="42"/>
        <v>0</v>
      </c>
      <c r="BM31" s="739">
        <f t="shared" si="43"/>
        <v>0</v>
      </c>
      <c r="BN31" s="739">
        <f t="shared" si="44"/>
        <v>0</v>
      </c>
      <c r="BO31" s="739">
        <f t="shared" si="45"/>
        <v>0</v>
      </c>
      <c r="BP31" s="739">
        <f t="shared" si="46"/>
        <v>0</v>
      </c>
      <c r="BQ31" s="739">
        <f t="shared" si="47"/>
        <v>0</v>
      </c>
      <c r="BR31" s="739">
        <f t="shared" si="48"/>
        <v>0</v>
      </c>
      <c r="BS31" s="740">
        <f t="shared" si="21"/>
        <v>0</v>
      </c>
      <c r="BT31" s="740">
        <f t="shared" si="22"/>
        <v>0</v>
      </c>
      <c r="BU31" s="740">
        <f t="shared" si="23"/>
        <v>0</v>
      </c>
      <c r="BV31" s="740">
        <f t="shared" si="24"/>
        <v>0</v>
      </c>
      <c r="BW31" s="740">
        <f t="shared" si="25"/>
        <v>0</v>
      </c>
      <c r="BX31" s="740">
        <f t="shared" si="26"/>
        <v>0</v>
      </c>
      <c r="BY31" s="743">
        <f t="shared" si="61"/>
        <v>0</v>
      </c>
      <c r="BZ31" s="743">
        <f t="shared" si="62"/>
        <v>0</v>
      </c>
      <c r="CA31" s="743">
        <f t="shared" si="63"/>
        <v>0</v>
      </c>
      <c r="CB31" s="743">
        <f t="shared" si="64"/>
        <v>0</v>
      </c>
      <c r="CC31" s="743">
        <f t="shared" si="65"/>
        <v>0</v>
      </c>
      <c r="CD31" s="743">
        <f t="shared" si="66"/>
        <v>0</v>
      </c>
      <c r="CE31" s="740">
        <f t="shared" si="67"/>
        <v>0</v>
      </c>
      <c r="CF31" s="740">
        <f t="shared" si="68"/>
        <v>0</v>
      </c>
      <c r="CG31" s="740">
        <f t="shared" si="69"/>
        <v>0</v>
      </c>
      <c r="CH31" s="740">
        <f t="shared" si="70"/>
        <v>0</v>
      </c>
      <c r="CI31" s="740">
        <f t="shared" si="71"/>
        <v>0</v>
      </c>
      <c r="CJ31" s="740">
        <f t="shared" si="72"/>
        <v>0</v>
      </c>
      <c r="CK31" s="746" t="s">
        <v>1208</v>
      </c>
      <c r="CL31" s="746" t="s">
        <v>1208</v>
      </c>
      <c r="CM31" s="746" t="s">
        <v>1208</v>
      </c>
      <c r="CN31" s="746" t="s">
        <v>1208</v>
      </c>
      <c r="CO31" s="746" t="s">
        <v>1208</v>
      </c>
      <c r="CP31" s="746" t="s">
        <v>1208</v>
      </c>
      <c r="CQ31" s="677" t="e">
        <f t="shared" si="29"/>
        <v>#DIV/0!</v>
      </c>
      <c r="CR31" s="677" t="e">
        <f t="shared" si="30"/>
        <v>#DIV/0!</v>
      </c>
      <c r="CS31" s="677" t="e">
        <f t="shared" si="31"/>
        <v>#DIV/0!</v>
      </c>
      <c r="CT31" s="677" t="e">
        <f t="shared" si="32"/>
        <v>#DIV/0!</v>
      </c>
      <c r="CU31" s="677" t="e">
        <f t="shared" si="33"/>
        <v>#DIV/0!</v>
      </c>
      <c r="CV31" s="677" t="e">
        <f t="shared" si="34"/>
        <v>#DIV/0!</v>
      </c>
      <c r="CW31" s="678" t="e">
        <f t="shared" si="49"/>
        <v>#DIV/0!</v>
      </c>
      <c r="CX31" s="678" t="e">
        <f t="shared" si="50"/>
        <v>#DIV/0!</v>
      </c>
      <c r="CY31" s="678" t="e">
        <f t="shared" si="51"/>
        <v>#DIV/0!</v>
      </c>
      <c r="CZ31" s="678" t="e">
        <f t="shared" si="52"/>
        <v>#DIV/0!</v>
      </c>
      <c r="DA31" s="678" t="e">
        <f t="shared" si="53"/>
        <v>#DIV/0!</v>
      </c>
      <c r="DB31" s="678" t="e">
        <f t="shared" si="54"/>
        <v>#DIV/0!</v>
      </c>
      <c r="DC31" s="679" t="e">
        <f t="shared" si="55"/>
        <v>#DIV/0!</v>
      </c>
      <c r="DD31" s="679" t="e">
        <f t="shared" si="56"/>
        <v>#DIV/0!</v>
      </c>
      <c r="DE31" s="679" t="e">
        <f t="shared" si="57"/>
        <v>#DIV/0!</v>
      </c>
      <c r="DF31" s="679" t="e">
        <f t="shared" si="58"/>
        <v>#DIV/0!</v>
      </c>
      <c r="DG31" s="679" t="e">
        <f t="shared" si="59"/>
        <v>#DIV/0!</v>
      </c>
      <c r="DH31" s="679" t="e">
        <f t="shared" si="60"/>
        <v>#DIV/0!</v>
      </c>
      <c r="DI31" s="748">
        <f>ROUND($J31*O31, 'Initial Information'!B27)</f>
        <v>0</v>
      </c>
      <c r="DJ31" s="748">
        <f>ROUND($J31*T31, 'Initial Information'!B27)</f>
        <v>0</v>
      </c>
      <c r="DK31" s="748">
        <f>ROUND($J31*Y31, 'Initial Information'!B27)</f>
        <v>0</v>
      </c>
      <c r="DL31" s="748">
        <f>ROUND($J31*AD31, 'Initial Information'!B27)</f>
        <v>0</v>
      </c>
      <c r="DM31" s="748">
        <f>ROUND($J31*AI31, 'Initial Information'!B27)</f>
        <v>0</v>
      </c>
      <c r="DN31" s="748">
        <f>ROUND($J31*AN31, 'Initial Information'!B27)</f>
        <v>0</v>
      </c>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c r="EO31" s="127"/>
      <c r="EP31" s="127"/>
      <c r="EQ31" s="127"/>
      <c r="ER31" s="127"/>
      <c r="ES31" s="127"/>
    </row>
    <row r="32" spans="1:149" s="58" customFormat="1" ht="19.899999999999999" customHeight="1">
      <c r="A32" s="639" t="s">
        <v>181</v>
      </c>
      <c r="B32" s="701">
        <v>9</v>
      </c>
      <c r="C32" s="1138" t="s">
        <v>181</v>
      </c>
      <c r="D32" s="1139"/>
      <c r="E32" s="723" t="s">
        <v>181</v>
      </c>
      <c r="F32" s="103" t="s">
        <v>181</v>
      </c>
      <c r="G32" s="723" t="s">
        <v>181</v>
      </c>
      <c r="H32" s="100"/>
      <c r="I32" s="723" t="s">
        <v>181</v>
      </c>
      <c r="J32" s="105">
        <v>0.28000000000000003</v>
      </c>
      <c r="K32" s="723" t="s">
        <v>181</v>
      </c>
      <c r="L32" s="68" t="s">
        <v>181</v>
      </c>
      <c r="M32" s="74"/>
      <c r="N32" s="152" t="s">
        <v>181</v>
      </c>
      <c r="O32" s="400">
        <f>ROUND(H32*AU32*M32,'Initial Information'!$B$27)</f>
        <v>0</v>
      </c>
      <c r="P32" s="69" t="s">
        <v>181</v>
      </c>
      <c r="Q32" s="152" t="s">
        <v>181</v>
      </c>
      <c r="R32" s="74"/>
      <c r="S32" s="152" t="s">
        <v>181</v>
      </c>
      <c r="T32" s="400">
        <f>ROUND($H32*AV32*R32,'Initial Information'!$B$27)</f>
        <v>0</v>
      </c>
      <c r="U32" s="69" t="s">
        <v>181</v>
      </c>
      <c r="V32" s="152" t="s">
        <v>181</v>
      </c>
      <c r="W32" s="74"/>
      <c r="X32" s="152" t="s">
        <v>181</v>
      </c>
      <c r="Y32" s="400">
        <f>ROUND($H32*AW32*W32,'Initial Information'!$B$27)</f>
        <v>0</v>
      </c>
      <c r="Z32" s="69" t="s">
        <v>181</v>
      </c>
      <c r="AA32" s="152" t="s">
        <v>181</v>
      </c>
      <c r="AB32" s="74"/>
      <c r="AC32" s="152" t="s">
        <v>181</v>
      </c>
      <c r="AD32" s="400">
        <f>ROUND($H32*AX32*AB32,'Initial Information'!$B$27)</f>
        <v>0</v>
      </c>
      <c r="AE32" s="69" t="s">
        <v>181</v>
      </c>
      <c r="AF32" s="152" t="s">
        <v>181</v>
      </c>
      <c r="AG32" s="74"/>
      <c r="AH32" s="152" t="s">
        <v>181</v>
      </c>
      <c r="AI32" s="400">
        <f>ROUND($H32*AY32*AG32,'Initial Information'!$B$27)</f>
        <v>0</v>
      </c>
      <c r="AJ32" s="69" t="s">
        <v>181</v>
      </c>
      <c r="AK32" s="152" t="s">
        <v>181</v>
      </c>
      <c r="AL32" s="74"/>
      <c r="AM32" s="152" t="s">
        <v>181</v>
      </c>
      <c r="AN32" s="400">
        <f>ROUND($H32*AZ32*AL32,'Initial Information'!$B$27)</f>
        <v>0</v>
      </c>
      <c r="AO32" s="75" t="s">
        <v>181</v>
      </c>
      <c r="AP32" s="185" t="s">
        <v>181</v>
      </c>
      <c r="AQ32" s="400">
        <f t="shared" si="13"/>
        <v>0</v>
      </c>
      <c r="AR32" s="188" t="s">
        <v>181</v>
      </c>
      <c r="AS32" s="729"/>
      <c r="AT32" s="1161"/>
      <c r="AU32" s="170">
        <v>1.03</v>
      </c>
      <c r="AV32" s="76">
        <f t="shared" si="14"/>
        <v>1.0609</v>
      </c>
      <c r="AW32" s="76">
        <f t="shared" si="14"/>
        <v>1.092727</v>
      </c>
      <c r="AX32" s="76">
        <f t="shared" si="14"/>
        <v>1.1255088100000001</v>
      </c>
      <c r="AY32" s="76">
        <f t="shared" si="14"/>
        <v>1.1592740743000001</v>
      </c>
      <c r="AZ32" s="76">
        <f t="shared" si="14"/>
        <v>1.1940522965290001</v>
      </c>
      <c r="BA32" s="51">
        <f t="shared" si="15"/>
        <v>0</v>
      </c>
      <c r="BB32" s="51">
        <f t="shared" si="16"/>
        <v>0</v>
      </c>
      <c r="BC32" s="51">
        <f t="shared" si="17"/>
        <v>0</v>
      </c>
      <c r="BD32" s="51">
        <f t="shared" si="18"/>
        <v>0</v>
      </c>
      <c r="BE32" s="51">
        <f t="shared" si="19"/>
        <v>0</v>
      </c>
      <c r="BF32" s="51">
        <f t="shared" si="20"/>
        <v>0</v>
      </c>
      <c r="BG32" s="735">
        <f t="shared" si="37"/>
        <v>0</v>
      </c>
      <c r="BH32" s="735">
        <f t="shared" si="38"/>
        <v>0</v>
      </c>
      <c r="BI32" s="735">
        <f t="shared" si="39"/>
        <v>0</v>
      </c>
      <c r="BJ32" s="735">
        <f t="shared" si="40"/>
        <v>0</v>
      </c>
      <c r="BK32" s="735">
        <f t="shared" si="41"/>
        <v>0</v>
      </c>
      <c r="BL32" s="735">
        <f t="shared" si="42"/>
        <v>0</v>
      </c>
      <c r="BM32" s="739">
        <f t="shared" si="43"/>
        <v>0</v>
      </c>
      <c r="BN32" s="739">
        <f t="shared" si="44"/>
        <v>0</v>
      </c>
      <c r="BO32" s="739">
        <f t="shared" si="45"/>
        <v>0</v>
      </c>
      <c r="BP32" s="739">
        <f t="shared" si="46"/>
        <v>0</v>
      </c>
      <c r="BQ32" s="739">
        <f t="shared" si="47"/>
        <v>0</v>
      </c>
      <c r="BR32" s="739">
        <f t="shared" si="48"/>
        <v>0</v>
      </c>
      <c r="BS32" s="740">
        <f t="shared" si="21"/>
        <v>0</v>
      </c>
      <c r="BT32" s="740">
        <f t="shared" si="22"/>
        <v>0</v>
      </c>
      <c r="BU32" s="740">
        <f t="shared" si="23"/>
        <v>0</v>
      </c>
      <c r="BV32" s="740">
        <f t="shared" si="24"/>
        <v>0</v>
      </c>
      <c r="BW32" s="740">
        <f t="shared" si="25"/>
        <v>0</v>
      </c>
      <c r="BX32" s="740">
        <f t="shared" si="26"/>
        <v>0</v>
      </c>
      <c r="BY32" s="743">
        <f t="shared" si="61"/>
        <v>0</v>
      </c>
      <c r="BZ32" s="743">
        <f t="shared" si="62"/>
        <v>0</v>
      </c>
      <c r="CA32" s="743">
        <f t="shared" si="63"/>
        <v>0</v>
      </c>
      <c r="CB32" s="743">
        <f t="shared" si="64"/>
        <v>0</v>
      </c>
      <c r="CC32" s="743">
        <f t="shared" si="65"/>
        <v>0</v>
      </c>
      <c r="CD32" s="743">
        <f t="shared" si="66"/>
        <v>0</v>
      </c>
      <c r="CE32" s="740">
        <f t="shared" si="67"/>
        <v>0</v>
      </c>
      <c r="CF32" s="740">
        <f t="shared" si="68"/>
        <v>0</v>
      </c>
      <c r="CG32" s="740">
        <f t="shared" si="69"/>
        <v>0</v>
      </c>
      <c r="CH32" s="740">
        <f t="shared" si="70"/>
        <v>0</v>
      </c>
      <c r="CI32" s="740">
        <f t="shared" si="71"/>
        <v>0</v>
      </c>
      <c r="CJ32" s="740">
        <f t="shared" si="72"/>
        <v>0</v>
      </c>
      <c r="CK32" s="746" t="s">
        <v>1208</v>
      </c>
      <c r="CL32" s="746" t="s">
        <v>1208</v>
      </c>
      <c r="CM32" s="746" t="s">
        <v>1208</v>
      </c>
      <c r="CN32" s="746" t="s">
        <v>1208</v>
      </c>
      <c r="CO32" s="746" t="s">
        <v>1208</v>
      </c>
      <c r="CP32" s="746" t="s">
        <v>1208</v>
      </c>
      <c r="CQ32" s="677" t="e">
        <f t="shared" si="29"/>
        <v>#DIV/0!</v>
      </c>
      <c r="CR32" s="677" t="e">
        <f t="shared" si="30"/>
        <v>#DIV/0!</v>
      </c>
      <c r="CS32" s="677" t="e">
        <f t="shared" si="31"/>
        <v>#DIV/0!</v>
      </c>
      <c r="CT32" s="677" t="e">
        <f t="shared" si="32"/>
        <v>#DIV/0!</v>
      </c>
      <c r="CU32" s="677" t="e">
        <f t="shared" si="33"/>
        <v>#DIV/0!</v>
      </c>
      <c r="CV32" s="677" t="e">
        <f t="shared" si="34"/>
        <v>#DIV/0!</v>
      </c>
      <c r="CW32" s="678" t="e">
        <f t="shared" si="49"/>
        <v>#DIV/0!</v>
      </c>
      <c r="CX32" s="678" t="e">
        <f t="shared" si="50"/>
        <v>#DIV/0!</v>
      </c>
      <c r="CY32" s="678" t="e">
        <f t="shared" si="51"/>
        <v>#DIV/0!</v>
      </c>
      <c r="CZ32" s="678" t="e">
        <f t="shared" si="52"/>
        <v>#DIV/0!</v>
      </c>
      <c r="DA32" s="678" t="e">
        <f t="shared" si="53"/>
        <v>#DIV/0!</v>
      </c>
      <c r="DB32" s="678" t="e">
        <f t="shared" si="54"/>
        <v>#DIV/0!</v>
      </c>
      <c r="DC32" s="679" t="e">
        <f t="shared" si="55"/>
        <v>#DIV/0!</v>
      </c>
      <c r="DD32" s="679" t="e">
        <f t="shared" si="56"/>
        <v>#DIV/0!</v>
      </c>
      <c r="DE32" s="679" t="e">
        <f t="shared" si="57"/>
        <v>#DIV/0!</v>
      </c>
      <c r="DF32" s="679" t="e">
        <f t="shared" si="58"/>
        <v>#DIV/0!</v>
      </c>
      <c r="DG32" s="679" t="e">
        <f t="shared" si="59"/>
        <v>#DIV/0!</v>
      </c>
      <c r="DH32" s="679" t="e">
        <f t="shared" si="60"/>
        <v>#DIV/0!</v>
      </c>
      <c r="DI32" s="748">
        <f>ROUND($J32*O32, 'Initial Information'!B27)</f>
        <v>0</v>
      </c>
      <c r="DJ32" s="748">
        <f>ROUND($J32*T32, 'Initial Information'!B27)</f>
        <v>0</v>
      </c>
      <c r="DK32" s="748">
        <f>ROUND($J32*Y32, 'Initial Information'!B27)</f>
        <v>0</v>
      </c>
      <c r="DL32" s="748">
        <f>ROUND($J32*AD32, 'Initial Information'!B27)</f>
        <v>0</v>
      </c>
      <c r="DM32" s="748">
        <f>ROUND($J32*AI32, 'Initial Information'!B27)</f>
        <v>0</v>
      </c>
      <c r="DN32" s="748">
        <f>ROUND($J32*AN32, 'Initial Information'!B27)</f>
        <v>0</v>
      </c>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c r="EO32" s="127"/>
      <c r="EP32" s="127"/>
      <c r="EQ32" s="127"/>
      <c r="ER32" s="127"/>
      <c r="ES32" s="127"/>
    </row>
    <row r="33" spans="1:149" s="58" customFormat="1" ht="19.899999999999999" customHeight="1">
      <c r="A33" s="639" t="s">
        <v>181</v>
      </c>
      <c r="B33" s="701">
        <v>10</v>
      </c>
      <c r="C33" s="1138" t="s">
        <v>181</v>
      </c>
      <c r="D33" s="1139"/>
      <c r="E33" s="723" t="s">
        <v>181</v>
      </c>
      <c r="F33" s="103" t="s">
        <v>181</v>
      </c>
      <c r="G33" s="723" t="s">
        <v>181</v>
      </c>
      <c r="H33" s="100"/>
      <c r="I33" s="723" t="s">
        <v>181</v>
      </c>
      <c r="J33" s="105">
        <v>0.28000000000000003</v>
      </c>
      <c r="K33" s="723" t="s">
        <v>181</v>
      </c>
      <c r="L33" s="78" t="s">
        <v>181</v>
      </c>
      <c r="M33" s="74"/>
      <c r="N33" s="152" t="s">
        <v>181</v>
      </c>
      <c r="O33" s="400">
        <f>ROUND(H33*AU33*M33,'Initial Information'!$B$27)</f>
        <v>0</v>
      </c>
      <c r="P33" s="69" t="s">
        <v>181</v>
      </c>
      <c r="Q33" s="69" t="s">
        <v>181</v>
      </c>
      <c r="R33" s="74"/>
      <c r="S33" s="152" t="s">
        <v>181</v>
      </c>
      <c r="T33" s="400">
        <f>ROUND($H33*AV33*R33,'Initial Information'!$B$27)</f>
        <v>0</v>
      </c>
      <c r="U33" s="69" t="s">
        <v>181</v>
      </c>
      <c r="V33" s="69" t="s">
        <v>181</v>
      </c>
      <c r="W33" s="74"/>
      <c r="X33" s="152" t="s">
        <v>181</v>
      </c>
      <c r="Y33" s="400">
        <f>ROUND($H33*AW33*W33,'Initial Information'!$B$27)</f>
        <v>0</v>
      </c>
      <c r="Z33" s="69" t="s">
        <v>181</v>
      </c>
      <c r="AA33" s="69" t="s">
        <v>181</v>
      </c>
      <c r="AB33" s="74"/>
      <c r="AC33" s="152" t="s">
        <v>181</v>
      </c>
      <c r="AD33" s="400">
        <f>ROUND($H33*AX33*AB33,'Initial Information'!$B$27)</f>
        <v>0</v>
      </c>
      <c r="AE33" s="69" t="s">
        <v>181</v>
      </c>
      <c r="AF33" s="69" t="s">
        <v>181</v>
      </c>
      <c r="AG33" s="74"/>
      <c r="AH33" s="152" t="s">
        <v>181</v>
      </c>
      <c r="AI33" s="400">
        <f>ROUND($H33*AY33*AG33,'Initial Information'!$B$27)</f>
        <v>0</v>
      </c>
      <c r="AJ33" s="69" t="s">
        <v>181</v>
      </c>
      <c r="AK33" s="69" t="s">
        <v>181</v>
      </c>
      <c r="AL33" s="74"/>
      <c r="AM33" s="152" t="s">
        <v>181</v>
      </c>
      <c r="AN33" s="400">
        <f>ROUND($H33*AZ33*AL33,'Initial Information'!$B$27)</f>
        <v>0</v>
      </c>
      <c r="AO33" s="75" t="s">
        <v>181</v>
      </c>
      <c r="AP33" s="185" t="s">
        <v>181</v>
      </c>
      <c r="AQ33" s="400">
        <f t="shared" si="13"/>
        <v>0</v>
      </c>
      <c r="AR33" s="188" t="s">
        <v>181</v>
      </c>
      <c r="AS33" s="729"/>
      <c r="AT33" s="1161"/>
      <c r="AU33" s="170">
        <v>1.03</v>
      </c>
      <c r="AV33" s="76">
        <f t="shared" si="14"/>
        <v>1.0609</v>
      </c>
      <c r="AW33" s="76">
        <f t="shared" si="14"/>
        <v>1.092727</v>
      </c>
      <c r="AX33" s="76">
        <f t="shared" si="14"/>
        <v>1.1255088100000001</v>
      </c>
      <c r="AY33" s="76">
        <f t="shared" si="14"/>
        <v>1.1592740743000001</v>
      </c>
      <c r="AZ33" s="76">
        <f t="shared" si="14"/>
        <v>1.1940522965290001</v>
      </c>
      <c r="BA33" s="51">
        <f t="shared" si="15"/>
        <v>0</v>
      </c>
      <c r="BB33" s="51">
        <f t="shared" si="16"/>
        <v>0</v>
      </c>
      <c r="BC33" s="51">
        <f t="shared" si="17"/>
        <v>0</v>
      </c>
      <c r="BD33" s="51">
        <f t="shared" si="18"/>
        <v>0</v>
      </c>
      <c r="BE33" s="51">
        <f t="shared" si="19"/>
        <v>0</v>
      </c>
      <c r="BF33" s="51">
        <f t="shared" si="20"/>
        <v>0</v>
      </c>
      <c r="BG33" s="735">
        <f t="shared" si="37"/>
        <v>0</v>
      </c>
      <c r="BH33" s="735">
        <f t="shared" si="38"/>
        <v>0</v>
      </c>
      <c r="BI33" s="735">
        <f t="shared" si="39"/>
        <v>0</v>
      </c>
      <c r="BJ33" s="735">
        <f t="shared" si="40"/>
        <v>0</v>
      </c>
      <c r="BK33" s="735">
        <f t="shared" si="41"/>
        <v>0</v>
      </c>
      <c r="BL33" s="735">
        <f t="shared" si="42"/>
        <v>0</v>
      </c>
      <c r="BM33" s="739">
        <f t="shared" si="43"/>
        <v>0</v>
      </c>
      <c r="BN33" s="739">
        <f t="shared" si="44"/>
        <v>0</v>
      </c>
      <c r="BO33" s="739">
        <f t="shared" si="45"/>
        <v>0</v>
      </c>
      <c r="BP33" s="739">
        <f t="shared" si="46"/>
        <v>0</v>
      </c>
      <c r="BQ33" s="739">
        <f t="shared" si="47"/>
        <v>0</v>
      </c>
      <c r="BR33" s="739">
        <f t="shared" si="48"/>
        <v>0</v>
      </c>
      <c r="BS33" s="740">
        <f t="shared" si="21"/>
        <v>0</v>
      </c>
      <c r="BT33" s="740">
        <f t="shared" si="22"/>
        <v>0</v>
      </c>
      <c r="BU33" s="740">
        <f t="shared" si="23"/>
        <v>0</v>
      </c>
      <c r="BV33" s="740">
        <f t="shared" si="24"/>
        <v>0</v>
      </c>
      <c r="BW33" s="740">
        <f t="shared" si="25"/>
        <v>0</v>
      </c>
      <c r="BX33" s="740">
        <f t="shared" si="26"/>
        <v>0</v>
      </c>
      <c r="BY33" s="743">
        <f t="shared" si="61"/>
        <v>0</v>
      </c>
      <c r="BZ33" s="743">
        <f t="shared" si="62"/>
        <v>0</v>
      </c>
      <c r="CA33" s="743">
        <f t="shared" si="63"/>
        <v>0</v>
      </c>
      <c r="CB33" s="743">
        <f t="shared" si="64"/>
        <v>0</v>
      </c>
      <c r="CC33" s="743">
        <f t="shared" si="65"/>
        <v>0</v>
      </c>
      <c r="CD33" s="743">
        <f t="shared" si="66"/>
        <v>0</v>
      </c>
      <c r="CE33" s="740">
        <f t="shared" si="67"/>
        <v>0</v>
      </c>
      <c r="CF33" s="740">
        <f t="shared" si="68"/>
        <v>0</v>
      </c>
      <c r="CG33" s="740">
        <f t="shared" si="69"/>
        <v>0</v>
      </c>
      <c r="CH33" s="740">
        <f t="shared" si="70"/>
        <v>0</v>
      </c>
      <c r="CI33" s="740">
        <f t="shared" si="71"/>
        <v>0</v>
      </c>
      <c r="CJ33" s="740">
        <f t="shared" si="72"/>
        <v>0</v>
      </c>
      <c r="CK33" s="746" t="s">
        <v>1208</v>
      </c>
      <c r="CL33" s="746" t="s">
        <v>1208</v>
      </c>
      <c r="CM33" s="746" t="s">
        <v>1208</v>
      </c>
      <c r="CN33" s="746" t="s">
        <v>1208</v>
      </c>
      <c r="CO33" s="746" t="s">
        <v>1208</v>
      </c>
      <c r="CP33" s="746" t="s">
        <v>1208</v>
      </c>
      <c r="CQ33" s="677" t="e">
        <f t="shared" si="29"/>
        <v>#DIV/0!</v>
      </c>
      <c r="CR33" s="677" t="e">
        <f t="shared" si="30"/>
        <v>#DIV/0!</v>
      </c>
      <c r="CS33" s="677" t="e">
        <f t="shared" si="31"/>
        <v>#DIV/0!</v>
      </c>
      <c r="CT33" s="677" t="e">
        <f t="shared" si="32"/>
        <v>#DIV/0!</v>
      </c>
      <c r="CU33" s="677" t="e">
        <f t="shared" si="33"/>
        <v>#DIV/0!</v>
      </c>
      <c r="CV33" s="677" t="e">
        <f t="shared" si="34"/>
        <v>#DIV/0!</v>
      </c>
      <c r="CW33" s="678" t="e">
        <f t="shared" si="49"/>
        <v>#DIV/0!</v>
      </c>
      <c r="CX33" s="678" t="e">
        <f t="shared" si="50"/>
        <v>#DIV/0!</v>
      </c>
      <c r="CY33" s="678" t="e">
        <f t="shared" si="51"/>
        <v>#DIV/0!</v>
      </c>
      <c r="CZ33" s="678" t="e">
        <f t="shared" si="52"/>
        <v>#DIV/0!</v>
      </c>
      <c r="DA33" s="678" t="e">
        <f t="shared" si="53"/>
        <v>#DIV/0!</v>
      </c>
      <c r="DB33" s="678" t="e">
        <f t="shared" si="54"/>
        <v>#DIV/0!</v>
      </c>
      <c r="DC33" s="679" t="e">
        <f t="shared" si="55"/>
        <v>#DIV/0!</v>
      </c>
      <c r="DD33" s="679" t="e">
        <f t="shared" si="56"/>
        <v>#DIV/0!</v>
      </c>
      <c r="DE33" s="679" t="e">
        <f t="shared" si="57"/>
        <v>#DIV/0!</v>
      </c>
      <c r="DF33" s="679" t="e">
        <f t="shared" si="58"/>
        <v>#DIV/0!</v>
      </c>
      <c r="DG33" s="679" t="e">
        <f t="shared" si="59"/>
        <v>#DIV/0!</v>
      </c>
      <c r="DH33" s="679" t="e">
        <f t="shared" si="60"/>
        <v>#DIV/0!</v>
      </c>
      <c r="DI33" s="748">
        <f>ROUND($J33*O33, 'Initial Information'!B27)</f>
        <v>0</v>
      </c>
      <c r="DJ33" s="748">
        <f>ROUND($J33*T33, 'Initial Information'!B27)</f>
        <v>0</v>
      </c>
      <c r="DK33" s="748">
        <f>ROUND($J33*Y33, 'Initial Information'!B27)</f>
        <v>0</v>
      </c>
      <c r="DL33" s="748">
        <f>ROUND($J33*AD33, 'Initial Information'!B27)</f>
        <v>0</v>
      </c>
      <c r="DM33" s="748">
        <f>ROUND($J33*AI33, 'Initial Information'!B27)</f>
        <v>0</v>
      </c>
      <c r="DN33" s="748">
        <f>ROUND($J33*AN33, 'Initial Information'!B27)</f>
        <v>0</v>
      </c>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row>
    <row r="34" spans="1:149" s="58" customFormat="1" ht="4.9000000000000004" customHeight="1" thickBot="1">
      <c r="A34" s="639" t="s">
        <v>181</v>
      </c>
      <c r="B34" s="701" t="s">
        <v>181</v>
      </c>
      <c r="C34" s="701" t="s">
        <v>181</v>
      </c>
      <c r="D34" s="701" t="s">
        <v>181</v>
      </c>
      <c r="E34" s="701" t="s">
        <v>181</v>
      </c>
      <c r="F34" s="701" t="s">
        <v>181</v>
      </c>
      <c r="G34" s="701" t="s">
        <v>181</v>
      </c>
      <c r="H34" s="701" t="s">
        <v>181</v>
      </c>
      <c r="I34" s="701" t="s">
        <v>181</v>
      </c>
      <c r="J34" s="701" t="s">
        <v>181</v>
      </c>
      <c r="K34" s="701" t="s">
        <v>181</v>
      </c>
      <c r="L34" s="68" t="s">
        <v>181</v>
      </c>
      <c r="M34" s="152" t="s">
        <v>181</v>
      </c>
      <c r="N34" s="152" t="s">
        <v>181</v>
      </c>
      <c r="O34" s="401" t="s">
        <v>181</v>
      </c>
      <c r="P34" s="69" t="s">
        <v>181</v>
      </c>
      <c r="Q34" s="152" t="s">
        <v>181</v>
      </c>
      <c r="R34" s="152" t="s">
        <v>181</v>
      </c>
      <c r="S34" s="152" t="s">
        <v>181</v>
      </c>
      <c r="T34" s="401" t="s">
        <v>181</v>
      </c>
      <c r="U34" s="69" t="s">
        <v>181</v>
      </c>
      <c r="V34" s="152" t="s">
        <v>181</v>
      </c>
      <c r="W34" s="152" t="s">
        <v>181</v>
      </c>
      <c r="X34" s="152" t="s">
        <v>181</v>
      </c>
      <c r="Y34" s="401" t="s">
        <v>181</v>
      </c>
      <c r="Z34" s="69" t="s">
        <v>181</v>
      </c>
      <c r="AA34" s="152" t="s">
        <v>181</v>
      </c>
      <c r="AB34" s="152" t="s">
        <v>181</v>
      </c>
      <c r="AC34" s="152" t="s">
        <v>181</v>
      </c>
      <c r="AD34" s="401" t="s">
        <v>181</v>
      </c>
      <c r="AE34" s="69" t="s">
        <v>181</v>
      </c>
      <c r="AF34" s="152" t="s">
        <v>181</v>
      </c>
      <c r="AG34" s="152" t="s">
        <v>181</v>
      </c>
      <c r="AH34" s="152" t="s">
        <v>181</v>
      </c>
      <c r="AI34" s="401" t="s">
        <v>181</v>
      </c>
      <c r="AJ34" s="69" t="s">
        <v>181</v>
      </c>
      <c r="AK34" s="152" t="s">
        <v>181</v>
      </c>
      <c r="AL34" s="152" t="s">
        <v>181</v>
      </c>
      <c r="AM34" s="152" t="s">
        <v>181</v>
      </c>
      <c r="AN34" s="401" t="s">
        <v>181</v>
      </c>
      <c r="AO34" s="75" t="s">
        <v>181</v>
      </c>
      <c r="AP34" s="185" t="s">
        <v>181</v>
      </c>
      <c r="AQ34" s="661" t="s">
        <v>181</v>
      </c>
      <c r="AR34" s="188" t="s">
        <v>181</v>
      </c>
      <c r="AS34" s="729"/>
      <c r="AT34" s="56" t="s">
        <v>181</v>
      </c>
      <c r="AU34" s="56" t="s">
        <v>181</v>
      </c>
      <c r="AV34" s="56" t="s">
        <v>181</v>
      </c>
      <c r="AW34" s="56" t="s">
        <v>181</v>
      </c>
      <c r="AX34" s="56" t="s">
        <v>181</v>
      </c>
      <c r="AY34" s="56" t="s">
        <v>181</v>
      </c>
      <c r="AZ34" s="56" t="s">
        <v>181</v>
      </c>
      <c r="BA34" s="56" t="s">
        <v>181</v>
      </c>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56" t="s">
        <v>181</v>
      </c>
      <c r="CX34" s="56" t="s">
        <v>181</v>
      </c>
      <c r="CY34" s="56" t="s">
        <v>181</v>
      </c>
      <c r="CZ34" s="56" t="s">
        <v>181</v>
      </c>
      <c r="DA34" s="56" t="s">
        <v>181</v>
      </c>
      <c r="DB34" s="56" t="s">
        <v>181</v>
      </c>
      <c r="DC34" s="56" t="s">
        <v>181</v>
      </c>
      <c r="DD34" s="56" t="s">
        <v>181</v>
      </c>
      <c r="DE34" s="56" t="s">
        <v>181</v>
      </c>
      <c r="DF34" s="56" t="s">
        <v>181</v>
      </c>
      <c r="DG34" s="56" t="s">
        <v>181</v>
      </c>
      <c r="DH34" s="56" t="s">
        <v>181</v>
      </c>
      <c r="DI34" s="56" t="s">
        <v>181</v>
      </c>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c r="EO34" s="127"/>
      <c r="EP34" s="127"/>
      <c r="EQ34" s="127"/>
      <c r="ER34" s="127"/>
      <c r="ES34" s="127"/>
    </row>
    <row r="35" spans="1:149" s="58" customFormat="1" ht="20.25" customHeight="1" thickBot="1">
      <c r="A35" s="639" t="s">
        <v>181</v>
      </c>
      <c r="B35" s="701" t="s">
        <v>181</v>
      </c>
      <c r="C35" s="1019" t="s">
        <v>192</v>
      </c>
      <c r="D35" s="1020"/>
      <c r="E35" s="1020"/>
      <c r="F35" s="1020"/>
      <c r="G35" s="701" t="s">
        <v>181</v>
      </c>
      <c r="H35" s="701" t="s">
        <v>181</v>
      </c>
      <c r="I35" s="701" t="s">
        <v>181</v>
      </c>
      <c r="J35" s="701" t="s">
        <v>181</v>
      </c>
      <c r="K35" s="701" t="s">
        <v>181</v>
      </c>
      <c r="L35" s="68" t="s">
        <v>181</v>
      </c>
      <c r="M35" s="152" t="s">
        <v>181</v>
      </c>
      <c r="N35" s="152" t="s">
        <v>181</v>
      </c>
      <c r="O35" s="402">
        <f>SUM(O24:O33)</f>
        <v>0</v>
      </c>
      <c r="P35" s="69" t="s">
        <v>181</v>
      </c>
      <c r="Q35" s="152" t="s">
        <v>181</v>
      </c>
      <c r="R35" s="152" t="s">
        <v>181</v>
      </c>
      <c r="S35" s="152" t="s">
        <v>181</v>
      </c>
      <c r="T35" s="402">
        <f>SUM(T24:T33)</f>
        <v>0</v>
      </c>
      <c r="U35" s="69" t="s">
        <v>181</v>
      </c>
      <c r="V35" s="152" t="s">
        <v>181</v>
      </c>
      <c r="W35" s="152" t="s">
        <v>181</v>
      </c>
      <c r="X35" s="152" t="s">
        <v>181</v>
      </c>
      <c r="Y35" s="402">
        <f>SUM(Y24:Y33)</f>
        <v>0</v>
      </c>
      <c r="Z35" s="69" t="s">
        <v>181</v>
      </c>
      <c r="AA35" s="152" t="s">
        <v>181</v>
      </c>
      <c r="AB35" s="152" t="s">
        <v>181</v>
      </c>
      <c r="AC35" s="152" t="s">
        <v>181</v>
      </c>
      <c r="AD35" s="402">
        <f>SUM(AD24:AD33)</f>
        <v>0</v>
      </c>
      <c r="AE35" s="69" t="s">
        <v>181</v>
      </c>
      <c r="AF35" s="152" t="s">
        <v>181</v>
      </c>
      <c r="AG35" s="152" t="s">
        <v>181</v>
      </c>
      <c r="AH35" s="152" t="s">
        <v>181</v>
      </c>
      <c r="AI35" s="402">
        <f>SUM(AI24:AI33)</f>
        <v>0</v>
      </c>
      <c r="AJ35" s="69" t="s">
        <v>181</v>
      </c>
      <c r="AK35" s="152" t="s">
        <v>181</v>
      </c>
      <c r="AL35" s="152" t="s">
        <v>181</v>
      </c>
      <c r="AM35" s="152" t="s">
        <v>181</v>
      </c>
      <c r="AN35" s="402">
        <f>SUM(AN24:AN33)</f>
        <v>0</v>
      </c>
      <c r="AO35" s="75" t="s">
        <v>181</v>
      </c>
      <c r="AP35" s="185" t="s">
        <v>181</v>
      </c>
      <c r="AQ35" s="662">
        <f>SUM(O35:AN35)</f>
        <v>0</v>
      </c>
      <c r="AR35" s="188" t="s">
        <v>181</v>
      </c>
      <c r="AS35" s="729"/>
      <c r="AT35" s="56" t="s">
        <v>181</v>
      </c>
      <c r="AU35" s="56" t="s">
        <v>181</v>
      </c>
      <c r="AV35" s="56" t="s">
        <v>181</v>
      </c>
      <c r="AW35" s="56" t="s">
        <v>181</v>
      </c>
      <c r="AX35" s="56" t="s">
        <v>181</v>
      </c>
      <c r="AY35" s="56" t="s">
        <v>181</v>
      </c>
      <c r="AZ35" s="56" t="s">
        <v>181</v>
      </c>
      <c r="BA35" s="56" t="s">
        <v>138</v>
      </c>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c r="CG35" s="127"/>
      <c r="CH35" s="127"/>
      <c r="CI35" s="127"/>
      <c r="CJ35" s="127"/>
      <c r="CK35" s="127"/>
      <c r="CL35" s="127"/>
      <c r="CM35" s="127"/>
      <c r="CN35" s="127"/>
      <c r="CO35" s="127"/>
      <c r="CP35" s="127"/>
      <c r="CQ35" s="127"/>
      <c r="CR35" s="127"/>
      <c r="CS35" s="127"/>
      <c r="CT35" s="127"/>
      <c r="CU35" s="127"/>
      <c r="CV35" s="127"/>
      <c r="CW35" s="56" t="s">
        <v>138</v>
      </c>
      <c r="CX35" s="56" t="s">
        <v>138</v>
      </c>
      <c r="CY35" s="56" t="s">
        <v>138</v>
      </c>
      <c r="CZ35" s="56" t="s">
        <v>138</v>
      </c>
      <c r="DA35" s="56" t="s">
        <v>138</v>
      </c>
      <c r="DB35" s="56" t="s">
        <v>138</v>
      </c>
      <c r="DC35" s="56" t="s">
        <v>138</v>
      </c>
      <c r="DD35" s="56" t="s">
        <v>138</v>
      </c>
      <c r="DE35" s="56" t="s">
        <v>138</v>
      </c>
      <c r="DF35" s="56" t="s">
        <v>138</v>
      </c>
      <c r="DG35" s="56" t="s">
        <v>138</v>
      </c>
      <c r="DH35" s="56" t="s">
        <v>138</v>
      </c>
      <c r="DI35" s="56" t="s">
        <v>138</v>
      </c>
      <c r="DJ35" s="127"/>
      <c r="DK35" s="127"/>
      <c r="DL35" s="127"/>
      <c r="DM35" s="127"/>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c r="EO35" s="127"/>
      <c r="EP35" s="127"/>
      <c r="EQ35" s="127"/>
      <c r="ER35" s="127"/>
      <c r="ES35" s="127"/>
    </row>
    <row r="36" spans="1:149" s="58" customFormat="1" ht="4.9000000000000004" customHeight="1" thickBot="1">
      <c r="A36" s="641" t="s">
        <v>181</v>
      </c>
      <c r="B36" s="642" t="s">
        <v>181</v>
      </c>
      <c r="C36" s="642" t="s">
        <v>181</v>
      </c>
      <c r="D36" s="642" t="s">
        <v>181</v>
      </c>
      <c r="E36" s="642" t="s">
        <v>181</v>
      </c>
      <c r="F36" s="642" t="s">
        <v>181</v>
      </c>
      <c r="G36" s="642" t="s">
        <v>181</v>
      </c>
      <c r="H36" s="642" t="s">
        <v>181</v>
      </c>
      <c r="I36" s="642" t="s">
        <v>181</v>
      </c>
      <c r="J36" s="642" t="s">
        <v>181</v>
      </c>
      <c r="K36" s="642" t="s">
        <v>181</v>
      </c>
      <c r="L36" s="79" t="s">
        <v>181</v>
      </c>
      <c r="M36" s="80" t="s">
        <v>181</v>
      </c>
      <c r="N36" s="80" t="s">
        <v>181</v>
      </c>
      <c r="O36" s="403" t="s">
        <v>181</v>
      </c>
      <c r="P36" s="82" t="s">
        <v>181</v>
      </c>
      <c r="Q36" s="80" t="s">
        <v>181</v>
      </c>
      <c r="R36" s="80" t="s">
        <v>181</v>
      </c>
      <c r="S36" s="80" t="s">
        <v>181</v>
      </c>
      <c r="T36" s="403" t="s">
        <v>181</v>
      </c>
      <c r="U36" s="82" t="s">
        <v>181</v>
      </c>
      <c r="V36" s="80" t="s">
        <v>181</v>
      </c>
      <c r="W36" s="80" t="s">
        <v>181</v>
      </c>
      <c r="X36" s="80" t="s">
        <v>181</v>
      </c>
      <c r="Y36" s="403" t="s">
        <v>181</v>
      </c>
      <c r="Z36" s="82" t="s">
        <v>181</v>
      </c>
      <c r="AA36" s="80" t="s">
        <v>181</v>
      </c>
      <c r="AB36" s="80" t="s">
        <v>181</v>
      </c>
      <c r="AC36" s="80" t="s">
        <v>181</v>
      </c>
      <c r="AD36" s="403" t="s">
        <v>181</v>
      </c>
      <c r="AE36" s="82" t="s">
        <v>181</v>
      </c>
      <c r="AF36" s="80" t="s">
        <v>181</v>
      </c>
      <c r="AG36" s="80" t="s">
        <v>181</v>
      </c>
      <c r="AH36" s="80" t="s">
        <v>181</v>
      </c>
      <c r="AI36" s="403" t="s">
        <v>181</v>
      </c>
      <c r="AJ36" s="82" t="s">
        <v>181</v>
      </c>
      <c r="AK36" s="80" t="s">
        <v>181</v>
      </c>
      <c r="AL36" s="80" t="s">
        <v>181</v>
      </c>
      <c r="AM36" s="80" t="s">
        <v>181</v>
      </c>
      <c r="AN36" s="403" t="s">
        <v>181</v>
      </c>
      <c r="AO36" s="83" t="s">
        <v>181</v>
      </c>
      <c r="AP36" s="186" t="s">
        <v>181</v>
      </c>
      <c r="AQ36" s="186" t="s">
        <v>181</v>
      </c>
      <c r="AR36" s="189" t="s">
        <v>181</v>
      </c>
      <c r="AS36" s="729"/>
      <c r="AT36" s="56" t="s">
        <v>181</v>
      </c>
      <c r="AU36" s="56" t="s">
        <v>181</v>
      </c>
      <c r="AV36" s="56" t="s">
        <v>181</v>
      </c>
      <c r="AW36" s="56" t="s">
        <v>181</v>
      </c>
      <c r="AX36" s="56" t="s">
        <v>181</v>
      </c>
      <c r="AY36" s="56" t="s">
        <v>181</v>
      </c>
      <c r="AZ36" s="56" t="s">
        <v>181</v>
      </c>
      <c r="BA36" s="56" t="s">
        <v>181</v>
      </c>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56" t="s">
        <v>181</v>
      </c>
      <c r="CX36" s="56" t="s">
        <v>181</v>
      </c>
      <c r="CY36" s="56" t="s">
        <v>181</v>
      </c>
      <c r="CZ36" s="56" t="s">
        <v>181</v>
      </c>
      <c r="DA36" s="56" t="s">
        <v>181</v>
      </c>
      <c r="DB36" s="56" t="s">
        <v>181</v>
      </c>
      <c r="DC36" s="56" t="s">
        <v>181</v>
      </c>
      <c r="DD36" s="56" t="s">
        <v>181</v>
      </c>
      <c r="DE36" s="56" t="s">
        <v>181</v>
      </c>
      <c r="DF36" s="56" t="s">
        <v>181</v>
      </c>
      <c r="DG36" s="56" t="s">
        <v>181</v>
      </c>
      <c r="DH36" s="56" t="s">
        <v>181</v>
      </c>
      <c r="DI36" s="56" t="s">
        <v>181</v>
      </c>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c r="EO36" s="127"/>
      <c r="EP36" s="127"/>
      <c r="EQ36" s="127"/>
      <c r="ER36" s="127"/>
      <c r="ES36" s="127"/>
    </row>
    <row r="37" spans="1:149" s="555" customFormat="1" ht="24.95" customHeight="1" thickBot="1">
      <c r="A37" s="1145" t="s">
        <v>1125</v>
      </c>
      <c r="B37" s="1151"/>
      <c r="C37" s="1151"/>
      <c r="D37" s="1151"/>
      <c r="E37" s="1151"/>
      <c r="F37" s="1151"/>
      <c r="G37" s="1151"/>
      <c r="H37" s="1151"/>
      <c r="I37" s="1151"/>
      <c r="J37" s="1151"/>
      <c r="K37" s="1151"/>
      <c r="L37" s="1151"/>
      <c r="M37" s="1151"/>
      <c r="N37" s="1151"/>
      <c r="O37" s="1151"/>
      <c r="P37" s="1151"/>
      <c r="Q37" s="1151"/>
      <c r="R37" s="1151"/>
      <c r="S37" s="1151"/>
      <c r="T37" s="1151"/>
      <c r="U37" s="1151"/>
      <c r="V37" s="1151"/>
      <c r="W37" s="1151"/>
      <c r="X37" s="1151"/>
      <c r="Y37" s="1151"/>
      <c r="Z37" s="1151"/>
      <c r="AA37" s="1151"/>
      <c r="AB37" s="1151"/>
      <c r="AC37" s="1151"/>
      <c r="AD37" s="1151"/>
      <c r="AE37" s="1151"/>
      <c r="AF37" s="1151"/>
      <c r="AG37" s="1151"/>
      <c r="AH37" s="1151"/>
      <c r="AI37" s="1151"/>
      <c r="AJ37" s="1151"/>
      <c r="AK37" s="1151"/>
      <c r="AL37" s="1151"/>
      <c r="AM37" s="1151"/>
      <c r="AN37" s="1151"/>
      <c r="AO37" s="1151"/>
      <c r="AP37" s="1151"/>
      <c r="AQ37" s="1151"/>
      <c r="AR37" s="1152"/>
      <c r="AS37" s="730"/>
      <c r="AT37" s="553"/>
      <c r="AU37" s="553"/>
      <c r="AV37" s="553"/>
      <c r="AW37" s="553"/>
      <c r="AX37" s="553"/>
      <c r="AY37" s="553"/>
      <c r="AZ37" s="553"/>
      <c r="BA37" s="553"/>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4"/>
      <c r="CW37" s="553"/>
      <c r="CX37" s="553"/>
      <c r="CY37" s="553"/>
      <c r="CZ37" s="553"/>
      <c r="DA37" s="553"/>
      <c r="DB37" s="553"/>
      <c r="DC37" s="553"/>
      <c r="DD37" s="553"/>
      <c r="DE37" s="553"/>
      <c r="DF37" s="553"/>
      <c r="DG37" s="553"/>
      <c r="DH37" s="553"/>
      <c r="DI37" s="553"/>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554"/>
      <c r="EL37" s="554"/>
      <c r="EM37" s="554"/>
      <c r="EN37" s="554"/>
      <c r="EO37" s="554"/>
      <c r="EP37" s="554"/>
      <c r="EQ37" s="554"/>
      <c r="ER37" s="554"/>
      <c r="ES37" s="554"/>
    </row>
    <row r="38" spans="1:149" s="555" customFormat="1" ht="24.95" customHeight="1" thickBot="1">
      <c r="A38" s="1148"/>
      <c r="B38" s="1146"/>
      <c r="C38" s="1146"/>
      <c r="D38" s="1146"/>
      <c r="E38" s="1146"/>
      <c r="F38" s="1146"/>
      <c r="G38" s="1146"/>
      <c r="H38" s="1146"/>
      <c r="I38" s="1146"/>
      <c r="J38" s="1146"/>
      <c r="K38" s="1146"/>
      <c r="L38" s="1146"/>
      <c r="M38" s="1146"/>
      <c r="N38" s="1146"/>
      <c r="O38" s="1146"/>
      <c r="P38" s="1146"/>
      <c r="Q38" s="1146"/>
      <c r="R38" s="1146"/>
      <c r="S38" s="1146"/>
      <c r="T38" s="1146"/>
      <c r="U38" s="1146"/>
      <c r="V38" s="1146"/>
      <c r="W38" s="1146"/>
      <c r="X38" s="1146"/>
      <c r="Y38" s="1146"/>
      <c r="Z38" s="1146"/>
      <c r="AA38" s="1146"/>
      <c r="AB38" s="1146"/>
      <c r="AC38" s="1146"/>
      <c r="AD38" s="1146"/>
      <c r="AE38" s="1146"/>
      <c r="AF38" s="1146"/>
      <c r="AG38" s="1146"/>
      <c r="AH38" s="1146"/>
      <c r="AI38" s="1146"/>
      <c r="AJ38" s="1146"/>
      <c r="AK38" s="1146"/>
      <c r="AL38" s="1146"/>
      <c r="AM38" s="1146"/>
      <c r="AN38" s="1146"/>
      <c r="AO38" s="1146"/>
      <c r="AP38" s="1146"/>
      <c r="AQ38" s="1146"/>
      <c r="AR38" s="1147"/>
      <c r="AS38" s="731"/>
      <c r="AT38" s="553"/>
      <c r="AU38" s="553"/>
      <c r="AV38" s="553"/>
      <c r="AW38" s="553"/>
      <c r="AX38" s="553"/>
      <c r="AY38" s="553"/>
      <c r="AZ38" s="553"/>
      <c r="BA38" s="553"/>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4"/>
      <c r="CW38" s="553"/>
      <c r="CX38" s="553"/>
      <c r="CY38" s="553"/>
      <c r="CZ38" s="553"/>
      <c r="DA38" s="553"/>
      <c r="DB38" s="553"/>
      <c r="DC38" s="553"/>
      <c r="DD38" s="553"/>
      <c r="DE38" s="553"/>
      <c r="DF38" s="553"/>
      <c r="DG38" s="553"/>
      <c r="DH38" s="553"/>
      <c r="DI38" s="553"/>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554"/>
      <c r="EL38" s="554"/>
      <c r="EM38" s="554"/>
      <c r="EN38" s="554"/>
      <c r="EO38" s="554"/>
      <c r="EP38" s="554"/>
      <c r="EQ38" s="554"/>
      <c r="ER38" s="554"/>
      <c r="ES38" s="554"/>
    </row>
    <row r="39" spans="1:149" s="555" customFormat="1" ht="24.95" customHeight="1" thickBot="1">
      <c r="A39" s="1145" t="s">
        <v>1114</v>
      </c>
      <c r="B39" s="1146"/>
      <c r="C39" s="1146"/>
      <c r="D39" s="1146"/>
      <c r="E39" s="1146"/>
      <c r="F39" s="1146"/>
      <c r="G39" s="1146"/>
      <c r="H39" s="1146"/>
      <c r="I39" s="1146"/>
      <c r="J39" s="1146"/>
      <c r="K39" s="1146"/>
      <c r="L39" s="1146"/>
      <c r="M39" s="1146"/>
      <c r="N39" s="1146"/>
      <c r="O39" s="1146"/>
      <c r="P39" s="1146"/>
      <c r="Q39" s="1146"/>
      <c r="R39" s="1146"/>
      <c r="S39" s="1146"/>
      <c r="T39" s="1146"/>
      <c r="U39" s="1146"/>
      <c r="V39" s="1146"/>
      <c r="W39" s="1146"/>
      <c r="X39" s="1146"/>
      <c r="Y39" s="1146"/>
      <c r="Z39" s="1146"/>
      <c r="AA39" s="1146"/>
      <c r="AB39" s="1146"/>
      <c r="AC39" s="1146"/>
      <c r="AD39" s="1146"/>
      <c r="AE39" s="1146"/>
      <c r="AF39" s="1146"/>
      <c r="AG39" s="1146"/>
      <c r="AH39" s="1146"/>
      <c r="AI39" s="1146"/>
      <c r="AJ39" s="1146"/>
      <c r="AK39" s="1146"/>
      <c r="AL39" s="1146"/>
      <c r="AM39" s="1146"/>
      <c r="AN39" s="1146"/>
      <c r="AO39" s="1146"/>
      <c r="AP39" s="1146"/>
      <c r="AQ39" s="1146"/>
      <c r="AR39" s="1147"/>
      <c r="AS39" s="731"/>
      <c r="AT39" s="553"/>
      <c r="AU39" s="553"/>
      <c r="AV39" s="553"/>
      <c r="AW39" s="553"/>
      <c r="AX39" s="553"/>
      <c r="AY39" s="553"/>
      <c r="AZ39" s="553"/>
      <c r="BA39" s="553"/>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4"/>
      <c r="CW39" s="553"/>
      <c r="CX39" s="553"/>
      <c r="CY39" s="553"/>
      <c r="CZ39" s="553"/>
      <c r="DA39" s="553"/>
      <c r="DB39" s="553"/>
      <c r="DC39" s="553"/>
      <c r="DD39" s="553"/>
      <c r="DE39" s="553"/>
      <c r="DF39" s="553"/>
      <c r="DG39" s="553"/>
      <c r="DH39" s="553"/>
      <c r="DI39" s="553"/>
      <c r="DJ39" s="554"/>
      <c r="DK39" s="554"/>
      <c r="DL39" s="554"/>
      <c r="DM39" s="554"/>
      <c r="DN39" s="554"/>
      <c r="DO39" s="554"/>
      <c r="DP39" s="554"/>
      <c r="DQ39" s="554"/>
      <c r="DR39" s="554"/>
      <c r="DS39" s="554"/>
      <c r="DT39" s="554"/>
      <c r="DU39" s="554"/>
      <c r="DV39" s="554"/>
      <c r="DW39" s="554"/>
      <c r="DX39" s="554"/>
      <c r="DY39" s="554"/>
      <c r="DZ39" s="554"/>
      <c r="EA39" s="554"/>
      <c r="EB39" s="554"/>
      <c r="EC39" s="554"/>
      <c r="ED39" s="554"/>
      <c r="EE39" s="554"/>
      <c r="EF39" s="554"/>
      <c r="EG39" s="554"/>
      <c r="EH39" s="554"/>
      <c r="EI39" s="554"/>
      <c r="EJ39" s="554"/>
      <c r="EK39" s="554"/>
      <c r="EL39" s="554"/>
      <c r="EM39" s="554"/>
      <c r="EN39" s="554"/>
      <c r="EO39" s="554"/>
      <c r="EP39" s="554"/>
      <c r="EQ39" s="554"/>
      <c r="ER39" s="554"/>
      <c r="ES39" s="554"/>
    </row>
    <row r="40" spans="1:149" s="555" customFormat="1" ht="24.95" customHeight="1" thickBot="1">
      <c r="A40" s="1148"/>
      <c r="B40" s="1146"/>
      <c r="C40" s="1146"/>
      <c r="D40" s="1146"/>
      <c r="E40" s="1146"/>
      <c r="F40" s="1146"/>
      <c r="G40" s="1146"/>
      <c r="H40" s="1146"/>
      <c r="I40" s="1146"/>
      <c r="J40" s="1146"/>
      <c r="K40" s="1146"/>
      <c r="L40" s="1146"/>
      <c r="M40" s="1146"/>
      <c r="N40" s="1146"/>
      <c r="O40" s="1146"/>
      <c r="P40" s="1146"/>
      <c r="Q40" s="1146"/>
      <c r="R40" s="1146"/>
      <c r="S40" s="1146"/>
      <c r="T40" s="1146"/>
      <c r="U40" s="1146"/>
      <c r="V40" s="1146"/>
      <c r="W40" s="1146"/>
      <c r="X40" s="1146"/>
      <c r="Y40" s="1146"/>
      <c r="Z40" s="1146"/>
      <c r="AA40" s="1146"/>
      <c r="AB40" s="1146"/>
      <c r="AC40" s="1146"/>
      <c r="AD40" s="1146"/>
      <c r="AE40" s="1146"/>
      <c r="AF40" s="1146"/>
      <c r="AG40" s="1146"/>
      <c r="AH40" s="1146"/>
      <c r="AI40" s="1146"/>
      <c r="AJ40" s="1146"/>
      <c r="AK40" s="1146"/>
      <c r="AL40" s="1146"/>
      <c r="AM40" s="1146"/>
      <c r="AN40" s="1146"/>
      <c r="AO40" s="1146"/>
      <c r="AP40" s="1146"/>
      <c r="AQ40" s="1146"/>
      <c r="AR40" s="1147"/>
      <c r="AS40" s="731"/>
      <c r="AT40" s="553"/>
      <c r="AU40" s="553"/>
      <c r="AV40" s="553"/>
      <c r="AW40" s="553"/>
      <c r="AX40" s="553"/>
      <c r="AY40" s="553"/>
      <c r="AZ40" s="553"/>
      <c r="BA40" s="553"/>
      <c r="BB40" s="554"/>
      <c r="BC40" s="554"/>
      <c r="BD40" s="554"/>
      <c r="BE40" s="554"/>
      <c r="BF40" s="554"/>
      <c r="BG40" s="554"/>
      <c r="BH40" s="554"/>
      <c r="BI40" s="554"/>
      <c r="BJ40" s="554"/>
      <c r="BK40" s="554"/>
      <c r="BL40" s="554"/>
      <c r="BM40" s="554"/>
      <c r="BN40" s="554"/>
      <c r="BO40" s="554"/>
      <c r="BP40" s="554"/>
      <c r="BQ40" s="554"/>
      <c r="BR40" s="554"/>
      <c r="BS40" s="554"/>
      <c r="BT40" s="554"/>
      <c r="BU40" s="554"/>
      <c r="BV40" s="554"/>
      <c r="BW40" s="554"/>
      <c r="BX40" s="554"/>
      <c r="BY40" s="554"/>
      <c r="BZ40" s="554"/>
      <c r="CA40" s="554"/>
      <c r="CB40" s="554"/>
      <c r="CC40" s="554"/>
      <c r="CD40" s="554"/>
      <c r="CE40" s="554"/>
      <c r="CF40" s="554"/>
      <c r="CG40" s="554"/>
      <c r="CH40" s="554"/>
      <c r="CI40" s="554"/>
      <c r="CJ40" s="554"/>
      <c r="CK40" s="554"/>
      <c r="CL40" s="554"/>
      <c r="CM40" s="554"/>
      <c r="CN40" s="554"/>
      <c r="CO40" s="554"/>
      <c r="CP40" s="554"/>
      <c r="CQ40" s="554"/>
      <c r="CR40" s="554"/>
      <c r="CS40" s="554"/>
      <c r="CT40" s="554"/>
      <c r="CU40" s="554"/>
      <c r="CV40" s="554"/>
      <c r="CW40" s="553"/>
      <c r="CX40" s="553"/>
      <c r="CY40" s="553"/>
      <c r="CZ40" s="553"/>
      <c r="DA40" s="553"/>
      <c r="DB40" s="553"/>
      <c r="DC40" s="553"/>
      <c r="DD40" s="553"/>
      <c r="DE40" s="553"/>
      <c r="DF40" s="553"/>
      <c r="DG40" s="553"/>
      <c r="DH40" s="553"/>
      <c r="DI40" s="553"/>
      <c r="DJ40" s="554"/>
      <c r="DK40" s="554"/>
      <c r="DL40" s="554"/>
      <c r="DM40" s="554"/>
      <c r="DN40" s="554"/>
      <c r="DO40" s="554"/>
      <c r="DP40" s="554"/>
      <c r="DQ40" s="554"/>
      <c r="DR40" s="554"/>
      <c r="DS40" s="554"/>
      <c r="DT40" s="554"/>
      <c r="DU40" s="554"/>
      <c r="DV40" s="554"/>
      <c r="DW40" s="554"/>
      <c r="DX40" s="554"/>
      <c r="DY40" s="554"/>
      <c r="DZ40" s="554"/>
      <c r="EA40" s="554"/>
      <c r="EB40" s="554"/>
      <c r="EC40" s="554"/>
      <c r="ED40" s="554"/>
      <c r="EE40" s="554"/>
      <c r="EF40" s="554"/>
      <c r="EG40" s="554"/>
      <c r="EH40" s="554"/>
      <c r="EI40" s="554"/>
      <c r="EJ40" s="554"/>
      <c r="EK40" s="554"/>
      <c r="EL40" s="554"/>
      <c r="EM40" s="554"/>
      <c r="EN40" s="554"/>
      <c r="EO40" s="554"/>
      <c r="EP40" s="554"/>
      <c r="EQ40" s="554"/>
      <c r="ER40" s="554"/>
      <c r="ES40" s="554"/>
    </row>
    <row r="41" spans="1:149" s="555" customFormat="1" ht="24.95" customHeight="1" thickBot="1">
      <c r="A41" s="1148"/>
      <c r="B41" s="1146"/>
      <c r="C41" s="1146"/>
      <c r="D41" s="1146"/>
      <c r="E41" s="1146"/>
      <c r="F41" s="1146"/>
      <c r="G41" s="1146"/>
      <c r="H41" s="1146"/>
      <c r="I41" s="1146"/>
      <c r="J41" s="1146"/>
      <c r="K41" s="1146"/>
      <c r="L41" s="1146"/>
      <c r="M41" s="1146"/>
      <c r="N41" s="1146"/>
      <c r="O41" s="1146"/>
      <c r="P41" s="1146"/>
      <c r="Q41" s="1146"/>
      <c r="R41" s="1146"/>
      <c r="S41" s="1146"/>
      <c r="T41" s="1146"/>
      <c r="U41" s="1146"/>
      <c r="V41" s="1146"/>
      <c r="W41" s="1146"/>
      <c r="X41" s="1146"/>
      <c r="Y41" s="1146"/>
      <c r="Z41" s="1146"/>
      <c r="AA41" s="1146"/>
      <c r="AB41" s="1146"/>
      <c r="AC41" s="1146"/>
      <c r="AD41" s="1146"/>
      <c r="AE41" s="1146"/>
      <c r="AF41" s="1146"/>
      <c r="AG41" s="1146"/>
      <c r="AH41" s="1146"/>
      <c r="AI41" s="1146"/>
      <c r="AJ41" s="1146"/>
      <c r="AK41" s="1146"/>
      <c r="AL41" s="1146"/>
      <c r="AM41" s="1146"/>
      <c r="AN41" s="1146"/>
      <c r="AO41" s="1146"/>
      <c r="AP41" s="1146"/>
      <c r="AQ41" s="1146"/>
      <c r="AR41" s="1147"/>
      <c r="AS41" s="731"/>
      <c r="AT41" s="553"/>
      <c r="AU41" s="553"/>
      <c r="AV41" s="553"/>
      <c r="AW41" s="553"/>
      <c r="AX41" s="553"/>
      <c r="AY41" s="553"/>
      <c r="AZ41" s="553"/>
      <c r="BA41" s="553"/>
      <c r="BB41" s="554"/>
      <c r="BC41" s="554"/>
      <c r="BD41" s="554"/>
      <c r="BE41" s="554"/>
      <c r="BF41" s="554"/>
      <c r="BG41" s="554"/>
      <c r="BH41" s="554"/>
      <c r="BI41" s="554"/>
      <c r="BJ41" s="554"/>
      <c r="BK41" s="554"/>
      <c r="BL41" s="554"/>
      <c r="BM41" s="554"/>
      <c r="BN41" s="554"/>
      <c r="BO41" s="554"/>
      <c r="BP41" s="554"/>
      <c r="BQ41" s="554"/>
      <c r="BR41" s="554"/>
      <c r="BS41" s="554"/>
      <c r="BT41" s="554"/>
      <c r="BU41" s="554"/>
      <c r="BV41" s="554"/>
      <c r="BW41" s="554"/>
      <c r="BX41" s="554"/>
      <c r="BY41" s="554"/>
      <c r="BZ41" s="554"/>
      <c r="CA41" s="554"/>
      <c r="CB41" s="554"/>
      <c r="CC41" s="554"/>
      <c r="CD41" s="554"/>
      <c r="CE41" s="554"/>
      <c r="CF41" s="554"/>
      <c r="CG41" s="554"/>
      <c r="CH41" s="554"/>
      <c r="CI41" s="554"/>
      <c r="CJ41" s="554"/>
      <c r="CK41" s="554"/>
      <c r="CL41" s="554"/>
      <c r="CM41" s="554"/>
      <c r="CN41" s="554"/>
      <c r="CO41" s="554"/>
      <c r="CP41" s="554"/>
      <c r="CQ41" s="554"/>
      <c r="CR41" s="554"/>
      <c r="CS41" s="554"/>
      <c r="CT41" s="554"/>
      <c r="CU41" s="554"/>
      <c r="CV41" s="554"/>
      <c r="CW41" s="553"/>
      <c r="CX41" s="553"/>
      <c r="CY41" s="553"/>
      <c r="CZ41" s="553"/>
      <c r="DA41" s="553"/>
      <c r="DB41" s="553"/>
      <c r="DC41" s="553"/>
      <c r="DD41" s="553"/>
      <c r="DE41" s="553"/>
      <c r="DF41" s="553"/>
      <c r="DG41" s="553"/>
      <c r="DH41" s="553"/>
      <c r="DI41" s="553"/>
      <c r="DJ41" s="554"/>
      <c r="DK41" s="554"/>
      <c r="DL41" s="554"/>
      <c r="DM41" s="554"/>
      <c r="DN41" s="554"/>
      <c r="DO41" s="554"/>
      <c r="DP41" s="554"/>
      <c r="DQ41" s="554"/>
      <c r="DR41" s="554"/>
      <c r="DS41" s="554"/>
      <c r="DT41" s="554"/>
      <c r="DU41" s="554"/>
      <c r="DV41" s="554"/>
      <c r="DW41" s="554"/>
      <c r="DX41" s="554"/>
      <c r="DY41" s="554"/>
      <c r="DZ41" s="554"/>
      <c r="EA41" s="554"/>
      <c r="EB41" s="554"/>
      <c r="EC41" s="554"/>
      <c r="ED41" s="554"/>
      <c r="EE41" s="554"/>
      <c r="EF41" s="554"/>
      <c r="EG41" s="554"/>
      <c r="EH41" s="554"/>
      <c r="EI41" s="554"/>
      <c r="EJ41" s="554"/>
      <c r="EK41" s="554"/>
      <c r="EL41" s="554"/>
      <c r="EM41" s="554"/>
      <c r="EN41" s="554"/>
      <c r="EO41" s="554"/>
      <c r="EP41" s="554"/>
      <c r="EQ41" s="554"/>
      <c r="ER41" s="554"/>
      <c r="ES41" s="554"/>
    </row>
    <row r="42" spans="1:149" s="555" customFormat="1" ht="24.95" customHeight="1" thickBot="1">
      <c r="A42" s="1148"/>
      <c r="B42" s="1146"/>
      <c r="C42" s="1146"/>
      <c r="D42" s="1146"/>
      <c r="E42" s="1146"/>
      <c r="F42" s="1146"/>
      <c r="G42" s="1146"/>
      <c r="H42" s="1146"/>
      <c r="I42" s="1146"/>
      <c r="J42" s="1146"/>
      <c r="K42" s="1146"/>
      <c r="L42" s="1146"/>
      <c r="M42" s="1146"/>
      <c r="N42" s="1146"/>
      <c r="O42" s="1146"/>
      <c r="P42" s="1146"/>
      <c r="Q42" s="1146"/>
      <c r="R42" s="1146"/>
      <c r="S42" s="1146"/>
      <c r="T42" s="1146"/>
      <c r="U42" s="1146"/>
      <c r="V42" s="1146"/>
      <c r="W42" s="1146"/>
      <c r="X42" s="1146"/>
      <c r="Y42" s="1146"/>
      <c r="Z42" s="1146"/>
      <c r="AA42" s="1146"/>
      <c r="AB42" s="1146"/>
      <c r="AC42" s="1146"/>
      <c r="AD42" s="1146"/>
      <c r="AE42" s="1146"/>
      <c r="AF42" s="1146"/>
      <c r="AG42" s="1146"/>
      <c r="AH42" s="1146"/>
      <c r="AI42" s="1146"/>
      <c r="AJ42" s="1146"/>
      <c r="AK42" s="1146"/>
      <c r="AL42" s="1146"/>
      <c r="AM42" s="1146"/>
      <c r="AN42" s="1146"/>
      <c r="AO42" s="1146"/>
      <c r="AP42" s="1146"/>
      <c r="AQ42" s="1146"/>
      <c r="AR42" s="1147"/>
      <c r="AS42" s="731"/>
      <c r="AT42" s="553"/>
      <c r="AU42" s="553"/>
      <c r="AV42" s="553"/>
      <c r="AW42" s="553"/>
      <c r="AX42" s="553"/>
      <c r="AY42" s="553"/>
      <c r="AZ42" s="553"/>
      <c r="BA42" s="553"/>
      <c r="BB42" s="554"/>
      <c r="BC42" s="554"/>
      <c r="BD42" s="554"/>
      <c r="BE42" s="554"/>
      <c r="BF42" s="554"/>
      <c r="BG42" s="554"/>
      <c r="BH42" s="554"/>
      <c r="BI42" s="554"/>
      <c r="BJ42" s="554"/>
      <c r="BK42" s="554"/>
      <c r="BL42" s="554"/>
      <c r="BM42" s="554"/>
      <c r="BN42" s="554"/>
      <c r="BO42" s="554"/>
      <c r="BP42" s="554"/>
      <c r="BQ42" s="554"/>
      <c r="BR42" s="554"/>
      <c r="BS42" s="554"/>
      <c r="BT42" s="554"/>
      <c r="BU42" s="554"/>
      <c r="BV42" s="554"/>
      <c r="BW42" s="554"/>
      <c r="BX42" s="554"/>
      <c r="BY42" s="554"/>
      <c r="BZ42" s="554"/>
      <c r="CA42" s="554"/>
      <c r="CB42" s="554"/>
      <c r="CC42" s="554"/>
      <c r="CD42" s="554"/>
      <c r="CE42" s="554"/>
      <c r="CF42" s="554"/>
      <c r="CG42" s="554"/>
      <c r="CH42" s="554"/>
      <c r="CI42" s="554"/>
      <c r="CJ42" s="554"/>
      <c r="CK42" s="554"/>
      <c r="CL42" s="554"/>
      <c r="CM42" s="554"/>
      <c r="CN42" s="554"/>
      <c r="CO42" s="554"/>
      <c r="CP42" s="554"/>
      <c r="CQ42" s="554"/>
      <c r="CR42" s="554"/>
      <c r="CS42" s="554"/>
      <c r="CT42" s="554"/>
      <c r="CU42" s="554"/>
      <c r="CV42" s="554"/>
      <c r="CW42" s="553"/>
      <c r="CX42" s="553"/>
      <c r="CY42" s="553"/>
      <c r="CZ42" s="553"/>
      <c r="DA42" s="553"/>
      <c r="DB42" s="553"/>
      <c r="DC42" s="553"/>
      <c r="DD42" s="553"/>
      <c r="DE42" s="553"/>
      <c r="DF42" s="553"/>
      <c r="DG42" s="553"/>
      <c r="DH42" s="553"/>
      <c r="DI42" s="553"/>
      <c r="DJ42" s="554"/>
      <c r="DK42" s="554"/>
      <c r="DL42" s="554"/>
      <c r="DM42" s="554"/>
      <c r="DN42" s="554"/>
      <c r="DO42" s="554"/>
      <c r="DP42" s="554"/>
      <c r="DQ42" s="554"/>
      <c r="DR42" s="554"/>
      <c r="DS42" s="554"/>
      <c r="DT42" s="554"/>
      <c r="DU42" s="554"/>
      <c r="DV42" s="554"/>
      <c r="DW42" s="554"/>
      <c r="DX42" s="554"/>
      <c r="DY42" s="554"/>
      <c r="DZ42" s="554"/>
      <c r="EA42" s="554"/>
      <c r="EB42" s="554"/>
      <c r="EC42" s="554"/>
      <c r="ED42" s="554"/>
      <c r="EE42" s="554"/>
      <c r="EF42" s="554"/>
      <c r="EG42" s="554"/>
      <c r="EH42" s="554"/>
      <c r="EI42" s="554"/>
      <c r="EJ42" s="554"/>
      <c r="EK42" s="554"/>
      <c r="EL42" s="554"/>
      <c r="EM42" s="554"/>
      <c r="EN42" s="554"/>
      <c r="EO42" s="554"/>
      <c r="EP42" s="554"/>
      <c r="EQ42" s="554"/>
      <c r="ER42" s="554"/>
      <c r="ES42" s="554"/>
    </row>
    <row r="43" spans="1:149" s="58" customFormat="1" ht="4.9000000000000004" customHeight="1">
      <c r="A43" s="637" t="s">
        <v>181</v>
      </c>
      <c r="B43" s="638" t="s">
        <v>138</v>
      </c>
      <c r="C43" s="638" t="s">
        <v>181</v>
      </c>
      <c r="D43" s="638" t="s">
        <v>181</v>
      </c>
      <c r="E43" s="638" t="s">
        <v>181</v>
      </c>
      <c r="F43" s="638" t="s">
        <v>181</v>
      </c>
      <c r="G43" s="638" t="s">
        <v>181</v>
      </c>
      <c r="H43" s="638" t="s">
        <v>181</v>
      </c>
      <c r="I43" s="638" t="s">
        <v>181</v>
      </c>
      <c r="J43" s="638" t="s">
        <v>181</v>
      </c>
      <c r="K43" s="638" t="s">
        <v>181</v>
      </c>
      <c r="L43" s="519" t="s">
        <v>181</v>
      </c>
      <c r="M43" s="520" t="s">
        <v>181</v>
      </c>
      <c r="N43" s="520" t="s">
        <v>181</v>
      </c>
      <c r="O43" s="521" t="s">
        <v>181</v>
      </c>
      <c r="P43" s="520" t="s">
        <v>181</v>
      </c>
      <c r="Q43" s="519" t="s">
        <v>181</v>
      </c>
      <c r="R43" s="520" t="s">
        <v>181</v>
      </c>
      <c r="S43" s="520" t="s">
        <v>181</v>
      </c>
      <c r="T43" s="521" t="s">
        <v>181</v>
      </c>
      <c r="U43" s="520" t="s">
        <v>181</v>
      </c>
      <c r="V43" s="519" t="s">
        <v>181</v>
      </c>
      <c r="W43" s="520" t="s">
        <v>181</v>
      </c>
      <c r="X43" s="520" t="s">
        <v>181</v>
      </c>
      <c r="Y43" s="521" t="s">
        <v>181</v>
      </c>
      <c r="Z43" s="520" t="s">
        <v>181</v>
      </c>
      <c r="AA43" s="519" t="s">
        <v>181</v>
      </c>
      <c r="AB43" s="520" t="s">
        <v>181</v>
      </c>
      <c r="AC43" s="520" t="s">
        <v>181</v>
      </c>
      <c r="AD43" s="521" t="s">
        <v>181</v>
      </c>
      <c r="AE43" s="520" t="s">
        <v>181</v>
      </c>
      <c r="AF43" s="519" t="s">
        <v>181</v>
      </c>
      <c r="AG43" s="520" t="s">
        <v>181</v>
      </c>
      <c r="AH43" s="520" t="s">
        <v>181</v>
      </c>
      <c r="AI43" s="521" t="s">
        <v>181</v>
      </c>
      <c r="AJ43" s="520" t="s">
        <v>181</v>
      </c>
      <c r="AK43" s="519" t="s">
        <v>181</v>
      </c>
      <c r="AL43" s="520" t="s">
        <v>181</v>
      </c>
      <c r="AM43" s="520" t="s">
        <v>181</v>
      </c>
      <c r="AN43" s="521" t="s">
        <v>181</v>
      </c>
      <c r="AO43" s="522" t="s">
        <v>181</v>
      </c>
      <c r="AP43" s="523" t="s">
        <v>181</v>
      </c>
      <c r="AQ43" s="524" t="s">
        <v>181</v>
      </c>
      <c r="AR43" s="525" t="s">
        <v>181</v>
      </c>
      <c r="AS43" s="729"/>
      <c r="AT43" s="56" t="s">
        <v>181</v>
      </c>
      <c r="AU43" s="56" t="s">
        <v>181</v>
      </c>
      <c r="AV43" s="56" t="s">
        <v>181</v>
      </c>
      <c r="AW43" s="56" t="s">
        <v>181</v>
      </c>
      <c r="AX43" s="56" t="s">
        <v>181</v>
      </c>
      <c r="AY43" s="56" t="s">
        <v>181</v>
      </c>
      <c r="AZ43" s="56" t="s">
        <v>181</v>
      </c>
      <c r="BA43" s="56" t="s">
        <v>181</v>
      </c>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56" t="s">
        <v>181</v>
      </c>
      <c r="CX43" s="56" t="s">
        <v>181</v>
      </c>
      <c r="CY43" s="56" t="s">
        <v>181</v>
      </c>
      <c r="CZ43" s="56" t="s">
        <v>181</v>
      </c>
      <c r="DA43" s="56" t="s">
        <v>181</v>
      </c>
      <c r="DB43" s="56" t="s">
        <v>181</v>
      </c>
      <c r="DC43" s="56" t="s">
        <v>181</v>
      </c>
      <c r="DD43" s="56" t="s">
        <v>181</v>
      </c>
      <c r="DE43" s="56" t="s">
        <v>181</v>
      </c>
      <c r="DF43" s="56" t="s">
        <v>181</v>
      </c>
      <c r="DG43" s="56" t="s">
        <v>181</v>
      </c>
      <c r="DH43" s="56" t="s">
        <v>181</v>
      </c>
      <c r="DI43" s="56" t="s">
        <v>181</v>
      </c>
      <c r="DJ43" s="127"/>
      <c r="DK43" s="127"/>
      <c r="DL43" s="127"/>
      <c r="DM43" s="127"/>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c r="EO43" s="127"/>
      <c r="EP43" s="127"/>
      <c r="EQ43" s="127"/>
      <c r="ER43" s="127"/>
      <c r="ES43" s="127"/>
    </row>
    <row r="44" spans="1:149" s="58" customFormat="1" ht="30" customHeight="1">
      <c r="A44" s="639"/>
      <c r="B44" s="1154" t="s">
        <v>1091</v>
      </c>
      <c r="C44" s="1155"/>
      <c r="D44" s="1155"/>
      <c r="E44" s="1155"/>
      <c r="F44" s="1155"/>
      <c r="G44" s="1153" t="s">
        <v>389</v>
      </c>
      <c r="H44" s="1153"/>
      <c r="I44" s="1153"/>
      <c r="J44" s="640"/>
      <c r="K44" s="701" t="s">
        <v>181</v>
      </c>
      <c r="L44" s="1136"/>
      <c r="M44" s="1137"/>
      <c r="N44" s="1137"/>
      <c r="O44" s="401" t="s">
        <v>181</v>
      </c>
      <c r="P44" s="69" t="s">
        <v>181</v>
      </c>
      <c r="Q44" s="152" t="s">
        <v>181</v>
      </c>
      <c r="R44" s="152" t="s">
        <v>181</v>
      </c>
      <c r="S44" s="152" t="s">
        <v>181</v>
      </c>
      <c r="T44" s="401" t="s">
        <v>181</v>
      </c>
      <c r="U44" s="69" t="s">
        <v>181</v>
      </c>
      <c r="V44" s="152" t="s">
        <v>181</v>
      </c>
      <c r="W44" s="152" t="s">
        <v>181</v>
      </c>
      <c r="X44" s="152" t="s">
        <v>181</v>
      </c>
      <c r="Y44" s="401" t="s">
        <v>181</v>
      </c>
      <c r="Z44" s="69" t="s">
        <v>181</v>
      </c>
      <c r="AA44" s="152" t="s">
        <v>181</v>
      </c>
      <c r="AB44" s="152" t="s">
        <v>181</v>
      </c>
      <c r="AC44" s="152" t="s">
        <v>181</v>
      </c>
      <c r="AD44" s="401" t="s">
        <v>181</v>
      </c>
      <c r="AE44" s="69" t="s">
        <v>181</v>
      </c>
      <c r="AF44" s="152" t="s">
        <v>181</v>
      </c>
      <c r="AG44" s="152" t="s">
        <v>181</v>
      </c>
      <c r="AH44" s="152" t="s">
        <v>181</v>
      </c>
      <c r="AI44" s="401" t="s">
        <v>181</v>
      </c>
      <c r="AJ44" s="69" t="s">
        <v>181</v>
      </c>
      <c r="AK44" s="152" t="s">
        <v>181</v>
      </c>
      <c r="AL44" s="152" t="s">
        <v>181</v>
      </c>
      <c r="AM44" s="152" t="s">
        <v>181</v>
      </c>
      <c r="AN44" s="401" t="s">
        <v>181</v>
      </c>
      <c r="AO44" s="75" t="s">
        <v>181</v>
      </c>
      <c r="AP44" s="185" t="s">
        <v>181</v>
      </c>
      <c r="AQ44" s="185" t="s">
        <v>181</v>
      </c>
      <c r="AR44" s="188" t="s">
        <v>181</v>
      </c>
      <c r="AS44" s="729"/>
      <c r="AT44" s="56" t="s">
        <v>181</v>
      </c>
      <c r="AU44" s="56" t="s">
        <v>181</v>
      </c>
      <c r="AV44" s="56" t="s">
        <v>181</v>
      </c>
      <c r="AW44" s="56" t="s">
        <v>181</v>
      </c>
      <c r="AX44" s="56" t="s">
        <v>181</v>
      </c>
      <c r="AY44" s="56" t="s">
        <v>181</v>
      </c>
      <c r="AZ44" s="56" t="s">
        <v>181</v>
      </c>
      <c r="BA44" s="56" t="s">
        <v>138</v>
      </c>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56" t="s">
        <v>138</v>
      </c>
      <c r="CX44" s="56" t="s">
        <v>138</v>
      </c>
      <c r="CY44" s="56" t="s">
        <v>138</v>
      </c>
      <c r="CZ44" s="56" t="s">
        <v>138</v>
      </c>
      <c r="DA44" s="56" t="s">
        <v>138</v>
      </c>
      <c r="DB44" s="56" t="s">
        <v>138</v>
      </c>
      <c r="DC44" s="56" t="s">
        <v>138</v>
      </c>
      <c r="DD44" s="56" t="s">
        <v>138</v>
      </c>
      <c r="DE44" s="56" t="s">
        <v>138</v>
      </c>
      <c r="DF44" s="56" t="s">
        <v>138</v>
      </c>
      <c r="DG44" s="56" t="s">
        <v>138</v>
      </c>
      <c r="DH44" s="56" t="s">
        <v>138</v>
      </c>
      <c r="DI44" s="56" t="s">
        <v>138</v>
      </c>
      <c r="DJ44" s="127"/>
      <c r="DK44" s="127"/>
      <c r="DL44" s="127"/>
      <c r="DM44" s="127"/>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c r="EO44" s="127"/>
      <c r="EP44" s="127"/>
      <c r="EQ44" s="127"/>
      <c r="ER44" s="127"/>
      <c r="ES44" s="127"/>
    </row>
    <row r="45" spans="1:149" s="58" customFormat="1" ht="19.899999999999999" customHeight="1">
      <c r="A45" s="639" t="s">
        <v>181</v>
      </c>
      <c r="B45" s="701">
        <v>1</v>
      </c>
      <c r="C45" s="74">
        <v>0</v>
      </c>
      <c r="D45" s="1068" t="s">
        <v>195</v>
      </c>
      <c r="E45" s="966"/>
      <c r="F45" s="966"/>
      <c r="G45" s="701" t="s">
        <v>181</v>
      </c>
      <c r="H45" s="101"/>
      <c r="I45" s="701" t="s">
        <v>181</v>
      </c>
      <c r="J45" s="105">
        <v>0.28000000000000003</v>
      </c>
      <c r="K45" s="701" t="s">
        <v>181</v>
      </c>
      <c r="L45" s="68" t="s">
        <v>181</v>
      </c>
      <c r="M45" s="74"/>
      <c r="N45" s="152" t="s">
        <v>181</v>
      </c>
      <c r="O45" s="400">
        <f>ROUND($H45*AU45*M45*$C45,'Initial Information'!$B$27)</f>
        <v>0</v>
      </c>
      <c r="P45" s="69" t="s">
        <v>181</v>
      </c>
      <c r="Q45" s="152" t="s">
        <v>181</v>
      </c>
      <c r="R45" s="74"/>
      <c r="S45" s="152" t="s">
        <v>181</v>
      </c>
      <c r="T45" s="400">
        <f>ROUND($H45*AV45*R45*$C45,'Initial Information'!$B$27)</f>
        <v>0</v>
      </c>
      <c r="U45" s="69" t="s">
        <v>181</v>
      </c>
      <c r="V45" s="152" t="s">
        <v>181</v>
      </c>
      <c r="W45" s="74"/>
      <c r="X45" s="152" t="s">
        <v>181</v>
      </c>
      <c r="Y45" s="400">
        <f>ROUND($H45*AW45*W45*$C45,'Initial Information'!$B$27)</f>
        <v>0</v>
      </c>
      <c r="Z45" s="69" t="s">
        <v>181</v>
      </c>
      <c r="AA45" s="152" t="s">
        <v>181</v>
      </c>
      <c r="AB45" s="74"/>
      <c r="AC45" s="152" t="s">
        <v>181</v>
      </c>
      <c r="AD45" s="400">
        <f>ROUND($H45*AX45*AB45*$C45,'Initial Information'!$B$27)</f>
        <v>0</v>
      </c>
      <c r="AE45" s="69" t="s">
        <v>181</v>
      </c>
      <c r="AF45" s="152" t="s">
        <v>181</v>
      </c>
      <c r="AG45" s="74"/>
      <c r="AH45" s="152" t="s">
        <v>181</v>
      </c>
      <c r="AI45" s="400">
        <f>ROUND($H45*AY45*AG45*$C45,'Initial Information'!$B$27)</f>
        <v>0</v>
      </c>
      <c r="AJ45" s="69" t="s">
        <v>181</v>
      </c>
      <c r="AK45" s="152" t="s">
        <v>181</v>
      </c>
      <c r="AL45" s="74"/>
      <c r="AM45" s="152" t="s">
        <v>181</v>
      </c>
      <c r="AN45" s="400">
        <f>ROUND($H45*AZ45*AL45*$C45,'Initial Information'!$B$27)</f>
        <v>0</v>
      </c>
      <c r="AO45" s="75" t="s">
        <v>181</v>
      </c>
      <c r="AP45" s="185" t="s">
        <v>181</v>
      </c>
      <c r="AQ45" s="400">
        <f>SUM(O45+T45+Y45+AD45+AN45+AI45)</f>
        <v>0</v>
      </c>
      <c r="AR45" s="188" t="s">
        <v>181</v>
      </c>
      <c r="AS45" s="729"/>
      <c r="AT45" s="1158" t="s">
        <v>1084</v>
      </c>
      <c r="AU45" s="76">
        <v>1</v>
      </c>
      <c r="AV45" s="76">
        <f t="shared" ref="AV45:AZ60" si="73">1.03*AU45</f>
        <v>1.03</v>
      </c>
      <c r="AW45" s="76">
        <f t="shared" si="73"/>
        <v>1.0609</v>
      </c>
      <c r="AX45" s="76">
        <f t="shared" si="73"/>
        <v>1.092727</v>
      </c>
      <c r="AY45" s="76">
        <f t="shared" si="73"/>
        <v>1.1255088100000001</v>
      </c>
      <c r="AZ45" s="76">
        <f t="shared" si="73"/>
        <v>1.1592740743000001</v>
      </c>
      <c r="BA45" s="51">
        <f>ROUND((2080/12)*$C45*M45,2)</f>
        <v>0</v>
      </c>
      <c r="BB45" s="51">
        <f>ROUND((2080/12)*$C45*R45,2)</f>
        <v>0</v>
      </c>
      <c r="BC45" s="51">
        <f>ROUND((2080/12)*$C45*W45,2)</f>
        <v>0</v>
      </c>
      <c r="BD45" s="51">
        <f>ROUND((2080/12)*$C45*AB45,2)</f>
        <v>0</v>
      </c>
      <c r="BE45" s="51">
        <f>ROUND((2080/12)*$C45*AG45,2)</f>
        <v>0</v>
      </c>
      <c r="BF45" s="51">
        <f>ROUND((2080/12)*$C45*AL45,2)</f>
        <v>0</v>
      </c>
      <c r="BG45" s="127"/>
      <c r="BH45" s="127"/>
      <c r="BI45" s="127"/>
      <c r="BJ45" s="127"/>
      <c r="BK45" s="127"/>
      <c r="BL45" s="127"/>
      <c r="BM45" s="739">
        <f t="shared" ref="BM45:BM64" si="74">ROUND((M45/12),3)</f>
        <v>0</v>
      </c>
      <c r="BN45" s="739">
        <f t="shared" ref="BN45:BN64" si="75">ROUND((R45/12),3)</f>
        <v>0</v>
      </c>
      <c r="BO45" s="739">
        <f t="shared" ref="BO45:BO64" si="76">ROUND((W45/12),3)</f>
        <v>0</v>
      </c>
      <c r="BP45" s="739">
        <f t="shared" ref="BP45:BP64" si="77">ROUND((AB45/12),3)</f>
        <v>0</v>
      </c>
      <c r="BQ45" s="739">
        <f t="shared" ref="BQ45:BQ64" si="78">ROUND((AG45/12),3)</f>
        <v>0</v>
      </c>
      <c r="BR45" s="739">
        <f t="shared" ref="BR45:BR64" si="79">ROUND((AL45/12),3)</f>
        <v>0</v>
      </c>
      <c r="BS45" s="741">
        <f t="shared" ref="BS45:BS64" si="80">ROUND(AU45*H45,2)</f>
        <v>0</v>
      </c>
      <c r="BT45" s="741">
        <f t="shared" ref="BT45:BT64" si="81">ROUND(AV45*H45,2)</f>
        <v>0</v>
      </c>
      <c r="BU45" s="741">
        <f t="shared" ref="BU45:BU64" si="82">ROUND(AW45*H45,2)</f>
        <v>0</v>
      </c>
      <c r="BV45" s="741">
        <f t="shared" ref="BV45:BV64" si="83">ROUND(AX45*H45,2)</f>
        <v>0</v>
      </c>
      <c r="BW45" s="741">
        <f t="shared" ref="BW45:BW64" si="84">ROUND(AY45*H45,2)</f>
        <v>0</v>
      </c>
      <c r="BX45" s="741">
        <f t="shared" ref="BX45:BX64" si="85">ROUND(AZ45*H45,2)</f>
        <v>0</v>
      </c>
      <c r="BY45" s="744"/>
      <c r="BZ45" s="744"/>
      <c r="CA45" s="744"/>
      <c r="CB45" s="744"/>
      <c r="CC45" s="744"/>
      <c r="CD45" s="744"/>
      <c r="CE45" s="740">
        <f t="shared" ref="CE45" si="86">BS45*12</f>
        <v>0</v>
      </c>
      <c r="CF45" s="740">
        <f t="shared" ref="CF45" si="87">BT45*12</f>
        <v>0</v>
      </c>
      <c r="CG45" s="740">
        <f t="shared" ref="CG45" si="88">BU45*12</f>
        <v>0</v>
      </c>
      <c r="CH45" s="740">
        <f t="shared" ref="CH45" si="89">BV45*12</f>
        <v>0</v>
      </c>
      <c r="CI45" s="740">
        <f t="shared" ref="CI45" si="90">BW45*12</f>
        <v>0</v>
      </c>
      <c r="CJ45" s="740">
        <f t="shared" ref="CJ45" si="91">BX45*12</f>
        <v>0</v>
      </c>
      <c r="CK45" s="746" t="s">
        <v>1208</v>
      </c>
      <c r="CL45" s="746" t="s">
        <v>1208</v>
      </c>
      <c r="CM45" s="746" t="s">
        <v>1208</v>
      </c>
      <c r="CN45" s="746" t="s">
        <v>1208</v>
      </c>
      <c r="CO45" s="746" t="s">
        <v>1208</v>
      </c>
      <c r="CP45" s="746" t="s">
        <v>1208</v>
      </c>
      <c r="CQ45" s="677" t="e">
        <f t="shared" ref="CQ45:CQ64" si="92">ROUND(O45/M45/173.33/C45,2)</f>
        <v>#DIV/0!</v>
      </c>
      <c r="CR45" s="677" t="e">
        <f t="shared" ref="CR45:CR64" si="93">ROUND(T45/R45/173.33/C45,2)</f>
        <v>#DIV/0!</v>
      </c>
      <c r="CS45" s="677" t="e">
        <f t="shared" ref="CS45:CS64" si="94">ROUND(Y45/W45/173.33/C45,2)</f>
        <v>#DIV/0!</v>
      </c>
      <c r="CT45" s="677" t="e">
        <f t="shared" ref="CT45:CT64" si="95">ROUND(AD45/AB45/173.33/C45,2)</f>
        <v>#DIV/0!</v>
      </c>
      <c r="CU45" s="677" t="e">
        <f t="shared" ref="CU45:CU64" si="96">ROUND(AI45/AG45/173.33/C45,2)</f>
        <v>#DIV/0!</v>
      </c>
      <c r="CV45" s="677" t="e">
        <f t="shared" ref="CV45:CV64" si="97">ROUND(AN45/AL45/173.33/C45,2)</f>
        <v>#DIV/0!</v>
      </c>
      <c r="CW45" s="678" t="e">
        <f t="shared" ref="CW45:DB45" si="98">ROUND(CQ45+(CQ45*$J45),2)</f>
        <v>#DIV/0!</v>
      </c>
      <c r="CX45" s="678" t="e">
        <f t="shared" si="98"/>
        <v>#DIV/0!</v>
      </c>
      <c r="CY45" s="678" t="e">
        <f t="shared" si="98"/>
        <v>#DIV/0!</v>
      </c>
      <c r="CZ45" s="678" t="e">
        <f t="shared" si="98"/>
        <v>#DIV/0!</v>
      </c>
      <c r="DA45" s="678" t="e">
        <f t="shared" si="98"/>
        <v>#DIV/0!</v>
      </c>
      <c r="DB45" s="678" t="e">
        <f t="shared" si="98"/>
        <v>#DIV/0!</v>
      </c>
      <c r="DC45" s="679" t="e">
        <f t="shared" ref="DC45:DH45" si="99">ROUND(CW45+(($J$246+$J$247)*CW45),2)</f>
        <v>#DIV/0!</v>
      </c>
      <c r="DD45" s="679" t="e">
        <f t="shared" si="99"/>
        <v>#DIV/0!</v>
      </c>
      <c r="DE45" s="679" t="e">
        <f t="shared" si="99"/>
        <v>#DIV/0!</v>
      </c>
      <c r="DF45" s="679" t="e">
        <f t="shared" si="99"/>
        <v>#DIV/0!</v>
      </c>
      <c r="DG45" s="679" t="e">
        <f t="shared" si="99"/>
        <v>#DIV/0!</v>
      </c>
      <c r="DH45" s="679" t="e">
        <f t="shared" si="99"/>
        <v>#DIV/0!</v>
      </c>
      <c r="DI45" s="748">
        <f>ROUND($J45*O45, 'Initial Information'!B27)</f>
        <v>0</v>
      </c>
      <c r="DJ45" s="748">
        <f>ROUND($J45*T45, 'Initial Information'!B27)</f>
        <v>0</v>
      </c>
      <c r="DK45" s="748">
        <f>ROUND($J45*Y45, 'Initial Information'!B27)</f>
        <v>0</v>
      </c>
      <c r="DL45" s="748">
        <f>ROUND($J45*AD45, 'Initial Information'!B27)</f>
        <v>0</v>
      </c>
      <c r="DM45" s="748">
        <f>ROUND($J45*AI45, 'Initial Information'!B27)</f>
        <v>0</v>
      </c>
      <c r="DN45" s="748">
        <f>ROUND($J45*AN45, 'Initial Information'!B27)</f>
        <v>0</v>
      </c>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c r="EO45" s="127"/>
      <c r="EP45" s="127"/>
      <c r="EQ45" s="127"/>
      <c r="ER45" s="127"/>
      <c r="ES45" s="127"/>
    </row>
    <row r="46" spans="1:149" s="58" customFormat="1" ht="19.899999999999999" customHeight="1">
      <c r="A46" s="639" t="s">
        <v>181</v>
      </c>
      <c r="B46" s="701">
        <v>2</v>
      </c>
      <c r="C46" s="74">
        <v>0</v>
      </c>
      <c r="D46" s="1068" t="s">
        <v>195</v>
      </c>
      <c r="E46" s="966"/>
      <c r="F46" s="966"/>
      <c r="G46" s="701" t="s">
        <v>181</v>
      </c>
      <c r="H46" s="101"/>
      <c r="I46" s="701" t="s">
        <v>181</v>
      </c>
      <c r="J46" s="105">
        <v>0.28000000000000003</v>
      </c>
      <c r="K46" s="701" t="s">
        <v>181</v>
      </c>
      <c r="L46" s="68" t="s">
        <v>181</v>
      </c>
      <c r="M46" s="74"/>
      <c r="N46" s="152" t="s">
        <v>181</v>
      </c>
      <c r="O46" s="400">
        <f>ROUND($H46*AU46*M46*$C46,'Initial Information'!$B$27)</f>
        <v>0</v>
      </c>
      <c r="P46" s="69" t="s">
        <v>181</v>
      </c>
      <c r="Q46" s="152" t="s">
        <v>181</v>
      </c>
      <c r="R46" s="74"/>
      <c r="S46" s="152" t="s">
        <v>181</v>
      </c>
      <c r="T46" s="400">
        <f>ROUND($H46*AV46*R46*$C46,'Initial Information'!$B$27)</f>
        <v>0</v>
      </c>
      <c r="U46" s="69" t="s">
        <v>181</v>
      </c>
      <c r="V46" s="152" t="s">
        <v>181</v>
      </c>
      <c r="W46" s="74"/>
      <c r="X46" s="152" t="s">
        <v>181</v>
      </c>
      <c r="Y46" s="400">
        <f>ROUND($H46*AW46*W46*$C46,'Initial Information'!$B$27)</f>
        <v>0</v>
      </c>
      <c r="Z46" s="69" t="s">
        <v>181</v>
      </c>
      <c r="AA46" s="152" t="s">
        <v>181</v>
      </c>
      <c r="AB46" s="74"/>
      <c r="AC46" s="152" t="s">
        <v>181</v>
      </c>
      <c r="AD46" s="400">
        <f>ROUND($H46*AX46*AB46*$C46,'Initial Information'!$B$27)</f>
        <v>0</v>
      </c>
      <c r="AE46" s="69" t="s">
        <v>181</v>
      </c>
      <c r="AF46" s="152" t="s">
        <v>181</v>
      </c>
      <c r="AG46" s="74"/>
      <c r="AH46" s="152" t="s">
        <v>181</v>
      </c>
      <c r="AI46" s="400">
        <f>ROUND($H46*AY46*AG46*$C46,'Initial Information'!$B$27)</f>
        <v>0</v>
      </c>
      <c r="AJ46" s="69" t="s">
        <v>181</v>
      </c>
      <c r="AK46" s="152" t="s">
        <v>181</v>
      </c>
      <c r="AL46" s="74"/>
      <c r="AM46" s="152" t="s">
        <v>181</v>
      </c>
      <c r="AN46" s="400">
        <f>ROUND($H46*AZ46*AL46*$C46,'Initial Information'!$B$27)</f>
        <v>0</v>
      </c>
      <c r="AO46" s="75" t="s">
        <v>181</v>
      </c>
      <c r="AP46" s="185" t="s">
        <v>181</v>
      </c>
      <c r="AQ46" s="400">
        <f t="shared" ref="AQ46:AQ64" si="100">SUM(O46+T46+Y46+AD46+AN46+AI46)</f>
        <v>0</v>
      </c>
      <c r="AR46" s="188" t="s">
        <v>181</v>
      </c>
      <c r="AS46" s="729"/>
      <c r="AT46" s="1159"/>
      <c r="AU46" s="76">
        <v>1</v>
      </c>
      <c r="AV46" s="76">
        <f t="shared" si="73"/>
        <v>1.03</v>
      </c>
      <c r="AW46" s="76">
        <f t="shared" si="73"/>
        <v>1.0609</v>
      </c>
      <c r="AX46" s="76">
        <f t="shared" si="73"/>
        <v>1.092727</v>
      </c>
      <c r="AY46" s="76">
        <f t="shared" si="73"/>
        <v>1.1255088100000001</v>
      </c>
      <c r="AZ46" s="76">
        <f t="shared" si="73"/>
        <v>1.1592740743000001</v>
      </c>
      <c r="BA46" s="51">
        <f t="shared" ref="BA46:BA64" si="101">ROUND((2080/12)*$C46*M46,2)</f>
        <v>0</v>
      </c>
      <c r="BB46" s="51">
        <f t="shared" ref="BB46:BB64" si="102">ROUND((2080/12)*$C46*R46,2)</f>
        <v>0</v>
      </c>
      <c r="BC46" s="51">
        <f t="shared" ref="BC46:BC64" si="103">ROUND((2080/12)*$C46*W46,2)</f>
        <v>0</v>
      </c>
      <c r="BD46" s="51">
        <f t="shared" ref="BD46:BD64" si="104">ROUND((2080/12)*$C46*AB46,2)</f>
        <v>0</v>
      </c>
      <c r="BE46" s="51">
        <f t="shared" ref="BE46:BE64" si="105">ROUND((2080/12)*$C46*AG46,2)</f>
        <v>0</v>
      </c>
      <c r="BF46" s="51">
        <f t="shared" ref="BF46:BF64" si="106">ROUND((2080/12)*$C46*AL46,2)</f>
        <v>0</v>
      </c>
      <c r="BG46" s="127"/>
      <c r="BH46" s="127"/>
      <c r="BI46" s="127"/>
      <c r="BJ46" s="127"/>
      <c r="BK46" s="127"/>
      <c r="BL46" s="127"/>
      <c r="BM46" s="739">
        <f t="shared" si="74"/>
        <v>0</v>
      </c>
      <c r="BN46" s="739">
        <f t="shared" si="75"/>
        <v>0</v>
      </c>
      <c r="BO46" s="739">
        <f t="shared" si="76"/>
        <v>0</v>
      </c>
      <c r="BP46" s="739">
        <f t="shared" si="77"/>
        <v>0</v>
      </c>
      <c r="BQ46" s="739">
        <f t="shared" si="78"/>
        <v>0</v>
      </c>
      <c r="BR46" s="739">
        <f t="shared" si="79"/>
        <v>0</v>
      </c>
      <c r="BS46" s="741">
        <f t="shared" si="80"/>
        <v>0</v>
      </c>
      <c r="BT46" s="741">
        <f t="shared" si="81"/>
        <v>0</v>
      </c>
      <c r="BU46" s="741">
        <f t="shared" si="82"/>
        <v>0</v>
      </c>
      <c r="BV46" s="741">
        <f t="shared" si="83"/>
        <v>0</v>
      </c>
      <c r="BW46" s="741">
        <f t="shared" si="84"/>
        <v>0</v>
      </c>
      <c r="BX46" s="741">
        <f t="shared" si="85"/>
        <v>0</v>
      </c>
      <c r="BY46" s="744"/>
      <c r="BZ46" s="744"/>
      <c r="CA46" s="744"/>
      <c r="CB46" s="744"/>
      <c r="CC46" s="744"/>
      <c r="CD46" s="744"/>
      <c r="CE46" s="740">
        <f t="shared" ref="CE46:CE64" si="107">BS46*12</f>
        <v>0</v>
      </c>
      <c r="CF46" s="740">
        <f t="shared" ref="CF46:CF64" si="108">BT46*12</f>
        <v>0</v>
      </c>
      <c r="CG46" s="740">
        <f t="shared" ref="CG46:CG64" si="109">BU46*12</f>
        <v>0</v>
      </c>
      <c r="CH46" s="740">
        <f t="shared" ref="CH46:CH64" si="110">BV46*12</f>
        <v>0</v>
      </c>
      <c r="CI46" s="740">
        <f t="shared" ref="CI46:CI64" si="111">BW46*12</f>
        <v>0</v>
      </c>
      <c r="CJ46" s="740">
        <f t="shared" ref="CJ46:CJ64" si="112">BX46*12</f>
        <v>0</v>
      </c>
      <c r="CK46" s="746" t="s">
        <v>1208</v>
      </c>
      <c r="CL46" s="746" t="s">
        <v>1208</v>
      </c>
      <c r="CM46" s="746" t="s">
        <v>1208</v>
      </c>
      <c r="CN46" s="746" t="s">
        <v>1208</v>
      </c>
      <c r="CO46" s="746" t="s">
        <v>1208</v>
      </c>
      <c r="CP46" s="746" t="s">
        <v>1208</v>
      </c>
      <c r="CQ46" s="677" t="e">
        <f t="shared" si="92"/>
        <v>#DIV/0!</v>
      </c>
      <c r="CR46" s="677" t="e">
        <f t="shared" si="93"/>
        <v>#DIV/0!</v>
      </c>
      <c r="CS46" s="677" t="e">
        <f t="shared" si="94"/>
        <v>#DIV/0!</v>
      </c>
      <c r="CT46" s="677" t="e">
        <f t="shared" si="95"/>
        <v>#DIV/0!</v>
      </c>
      <c r="CU46" s="677" t="e">
        <f t="shared" si="96"/>
        <v>#DIV/0!</v>
      </c>
      <c r="CV46" s="677" t="e">
        <f t="shared" si="97"/>
        <v>#DIV/0!</v>
      </c>
      <c r="CW46" s="678" t="e">
        <f t="shared" ref="CW46:CW54" si="113">ROUND(CQ46+(CQ46*$J46),2)</f>
        <v>#DIV/0!</v>
      </c>
      <c r="CX46" s="678" t="e">
        <f t="shared" ref="CX46:CX54" si="114">ROUND(CR46+(CR46*$J46),2)</f>
        <v>#DIV/0!</v>
      </c>
      <c r="CY46" s="678" t="e">
        <f t="shared" ref="CY46:CY54" si="115">ROUND(CS46+(CS46*$J46),2)</f>
        <v>#DIV/0!</v>
      </c>
      <c r="CZ46" s="678" t="e">
        <f t="shared" ref="CZ46:CZ54" si="116">ROUND(CT46+(CT46*$J46),2)</f>
        <v>#DIV/0!</v>
      </c>
      <c r="DA46" s="678" t="e">
        <f t="shared" ref="DA46:DA54" si="117">ROUND(CU46+(CU46*$J46),2)</f>
        <v>#DIV/0!</v>
      </c>
      <c r="DB46" s="678" t="e">
        <f t="shared" ref="DB46:DB54" si="118">ROUND(CV46+(CV46*$J46),2)</f>
        <v>#DIV/0!</v>
      </c>
      <c r="DC46" s="679" t="e">
        <f t="shared" ref="DC46:DC54" si="119">ROUND(CW46+(($J$246+$J$247)*CW46),2)</f>
        <v>#DIV/0!</v>
      </c>
      <c r="DD46" s="679" t="e">
        <f t="shared" ref="DD46:DD54" si="120">ROUND(CX46+(($J$246+$J$247)*CX46),2)</f>
        <v>#DIV/0!</v>
      </c>
      <c r="DE46" s="679" t="e">
        <f t="shared" ref="DE46:DE54" si="121">ROUND(CY46+(($J$246+$J$247)*CY46),2)</f>
        <v>#DIV/0!</v>
      </c>
      <c r="DF46" s="679" t="e">
        <f t="shared" ref="DF46:DF54" si="122">ROUND(CZ46+(($J$246+$J$247)*CZ46),2)</f>
        <v>#DIV/0!</v>
      </c>
      <c r="DG46" s="679" t="e">
        <f t="shared" ref="DG46:DG54" si="123">ROUND(DA46+(($J$246+$J$247)*DA46),2)</f>
        <v>#DIV/0!</v>
      </c>
      <c r="DH46" s="679" t="e">
        <f t="shared" ref="DH46:DH54" si="124">ROUND(DB46+(($J$246+$J$247)*DB46),2)</f>
        <v>#DIV/0!</v>
      </c>
      <c r="DI46" s="748">
        <f>ROUND($J46*O46, 'Initial Information'!B27)</f>
        <v>0</v>
      </c>
      <c r="DJ46" s="748">
        <f>ROUND($J46*T46, 'Initial Information'!B27)</f>
        <v>0</v>
      </c>
      <c r="DK46" s="748">
        <f>ROUND($J46*Y46, 'Initial Information'!B27)</f>
        <v>0</v>
      </c>
      <c r="DL46" s="748">
        <f>ROUND($J46*AD46, 'Initial Information'!B27)</f>
        <v>0</v>
      </c>
      <c r="DM46" s="748">
        <f>ROUND($J46*AI46, 'Initial Information'!B27)</f>
        <v>0</v>
      </c>
      <c r="DN46" s="748">
        <f>ROUND($J46*AN46, 'Initial Information'!B27)</f>
        <v>0</v>
      </c>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c r="EO46" s="127"/>
      <c r="EP46" s="127"/>
      <c r="EQ46" s="127"/>
      <c r="ER46" s="127"/>
      <c r="ES46" s="127"/>
    </row>
    <row r="47" spans="1:149" s="58" customFormat="1" ht="19.899999999999999" customHeight="1">
      <c r="A47" s="639" t="s">
        <v>181</v>
      </c>
      <c r="B47" s="701">
        <v>3</v>
      </c>
      <c r="C47" s="74">
        <v>0</v>
      </c>
      <c r="D47" s="1068" t="s">
        <v>195</v>
      </c>
      <c r="E47" s="966"/>
      <c r="F47" s="966"/>
      <c r="G47" s="701" t="s">
        <v>181</v>
      </c>
      <c r="H47" s="101"/>
      <c r="I47" s="701" t="s">
        <v>181</v>
      </c>
      <c r="J47" s="105">
        <v>0.28000000000000003</v>
      </c>
      <c r="K47" s="701" t="s">
        <v>181</v>
      </c>
      <c r="L47" s="68" t="s">
        <v>181</v>
      </c>
      <c r="M47" s="74"/>
      <c r="N47" s="152" t="s">
        <v>181</v>
      </c>
      <c r="O47" s="400">
        <f>ROUND($H47*AU47*M47*$C47,'Initial Information'!$B$27)</f>
        <v>0</v>
      </c>
      <c r="P47" s="69" t="s">
        <v>181</v>
      </c>
      <c r="Q47" s="152" t="s">
        <v>181</v>
      </c>
      <c r="R47" s="74"/>
      <c r="S47" s="152" t="s">
        <v>181</v>
      </c>
      <c r="T47" s="400">
        <f>ROUND($H47*AV47*R47*$C47,'Initial Information'!$B$27)</f>
        <v>0</v>
      </c>
      <c r="U47" s="69" t="s">
        <v>181</v>
      </c>
      <c r="V47" s="152" t="s">
        <v>181</v>
      </c>
      <c r="W47" s="74"/>
      <c r="X47" s="152" t="s">
        <v>181</v>
      </c>
      <c r="Y47" s="400">
        <f>ROUND($H47*AW47*W47*$C47,'Initial Information'!$B$27)</f>
        <v>0</v>
      </c>
      <c r="Z47" s="69" t="s">
        <v>181</v>
      </c>
      <c r="AA47" s="152" t="s">
        <v>181</v>
      </c>
      <c r="AB47" s="74"/>
      <c r="AC47" s="152" t="s">
        <v>181</v>
      </c>
      <c r="AD47" s="400">
        <f>ROUND($H47*AX47*AB47*$C47,'Initial Information'!$B$27)</f>
        <v>0</v>
      </c>
      <c r="AE47" s="69" t="s">
        <v>181</v>
      </c>
      <c r="AF47" s="152" t="s">
        <v>181</v>
      </c>
      <c r="AG47" s="74"/>
      <c r="AH47" s="152" t="s">
        <v>181</v>
      </c>
      <c r="AI47" s="400">
        <f>ROUND($H47*AY47*AG47*$C47,'Initial Information'!$B$27)</f>
        <v>0</v>
      </c>
      <c r="AJ47" s="69" t="s">
        <v>181</v>
      </c>
      <c r="AK47" s="152" t="s">
        <v>181</v>
      </c>
      <c r="AL47" s="74"/>
      <c r="AM47" s="152" t="s">
        <v>181</v>
      </c>
      <c r="AN47" s="400">
        <f>ROUND($H47*AZ47*AL47*$C47,'Initial Information'!$B$27)</f>
        <v>0</v>
      </c>
      <c r="AO47" s="75" t="s">
        <v>181</v>
      </c>
      <c r="AP47" s="185" t="s">
        <v>181</v>
      </c>
      <c r="AQ47" s="400">
        <f t="shared" si="100"/>
        <v>0</v>
      </c>
      <c r="AR47" s="188" t="s">
        <v>181</v>
      </c>
      <c r="AS47" s="729"/>
      <c r="AT47" s="1159"/>
      <c r="AU47" s="76">
        <v>1</v>
      </c>
      <c r="AV47" s="76">
        <f t="shared" si="73"/>
        <v>1.03</v>
      </c>
      <c r="AW47" s="76">
        <f t="shared" si="73"/>
        <v>1.0609</v>
      </c>
      <c r="AX47" s="76">
        <f t="shared" si="73"/>
        <v>1.092727</v>
      </c>
      <c r="AY47" s="76">
        <f t="shared" si="73"/>
        <v>1.1255088100000001</v>
      </c>
      <c r="AZ47" s="76">
        <f t="shared" si="73"/>
        <v>1.1592740743000001</v>
      </c>
      <c r="BA47" s="51">
        <f t="shared" si="101"/>
        <v>0</v>
      </c>
      <c r="BB47" s="51">
        <f t="shared" si="102"/>
        <v>0</v>
      </c>
      <c r="BC47" s="51">
        <f t="shared" si="103"/>
        <v>0</v>
      </c>
      <c r="BD47" s="51">
        <f t="shared" si="104"/>
        <v>0</v>
      </c>
      <c r="BE47" s="51">
        <f t="shared" si="105"/>
        <v>0</v>
      </c>
      <c r="BF47" s="51">
        <f t="shared" si="106"/>
        <v>0</v>
      </c>
      <c r="BG47" s="127"/>
      <c r="BH47" s="127"/>
      <c r="BI47" s="127"/>
      <c r="BJ47" s="127"/>
      <c r="BK47" s="127"/>
      <c r="BL47" s="127"/>
      <c r="BM47" s="739">
        <f t="shared" si="74"/>
        <v>0</v>
      </c>
      <c r="BN47" s="739">
        <f t="shared" si="75"/>
        <v>0</v>
      </c>
      <c r="BO47" s="739">
        <f t="shared" si="76"/>
        <v>0</v>
      </c>
      <c r="BP47" s="739">
        <f t="shared" si="77"/>
        <v>0</v>
      </c>
      <c r="BQ47" s="739">
        <f t="shared" si="78"/>
        <v>0</v>
      </c>
      <c r="BR47" s="739">
        <f t="shared" si="79"/>
        <v>0</v>
      </c>
      <c r="BS47" s="741">
        <f t="shared" si="80"/>
        <v>0</v>
      </c>
      <c r="BT47" s="741">
        <f t="shared" si="81"/>
        <v>0</v>
      </c>
      <c r="BU47" s="741">
        <f t="shared" si="82"/>
        <v>0</v>
      </c>
      <c r="BV47" s="741">
        <f t="shared" si="83"/>
        <v>0</v>
      </c>
      <c r="BW47" s="741">
        <f t="shared" si="84"/>
        <v>0</v>
      </c>
      <c r="BX47" s="741">
        <f t="shared" si="85"/>
        <v>0</v>
      </c>
      <c r="BY47" s="744"/>
      <c r="BZ47" s="744"/>
      <c r="CA47" s="744"/>
      <c r="CB47" s="744"/>
      <c r="CC47" s="744"/>
      <c r="CD47" s="744"/>
      <c r="CE47" s="740">
        <f t="shared" si="107"/>
        <v>0</v>
      </c>
      <c r="CF47" s="740">
        <f t="shared" si="108"/>
        <v>0</v>
      </c>
      <c r="CG47" s="740">
        <f t="shared" si="109"/>
        <v>0</v>
      </c>
      <c r="CH47" s="740">
        <f t="shared" si="110"/>
        <v>0</v>
      </c>
      <c r="CI47" s="740">
        <f t="shared" si="111"/>
        <v>0</v>
      </c>
      <c r="CJ47" s="740">
        <f t="shared" si="112"/>
        <v>0</v>
      </c>
      <c r="CK47" s="746" t="s">
        <v>1208</v>
      </c>
      <c r="CL47" s="746" t="s">
        <v>1208</v>
      </c>
      <c r="CM47" s="746" t="s">
        <v>1208</v>
      </c>
      <c r="CN47" s="746" t="s">
        <v>1208</v>
      </c>
      <c r="CO47" s="746" t="s">
        <v>1208</v>
      </c>
      <c r="CP47" s="746" t="s">
        <v>1208</v>
      </c>
      <c r="CQ47" s="677" t="e">
        <f t="shared" si="92"/>
        <v>#DIV/0!</v>
      </c>
      <c r="CR47" s="677" t="e">
        <f t="shared" si="93"/>
        <v>#DIV/0!</v>
      </c>
      <c r="CS47" s="677" t="e">
        <f t="shared" si="94"/>
        <v>#DIV/0!</v>
      </c>
      <c r="CT47" s="677" t="e">
        <f t="shared" si="95"/>
        <v>#DIV/0!</v>
      </c>
      <c r="CU47" s="677" t="e">
        <f t="shared" si="96"/>
        <v>#DIV/0!</v>
      </c>
      <c r="CV47" s="677" t="e">
        <f t="shared" si="97"/>
        <v>#DIV/0!</v>
      </c>
      <c r="CW47" s="678" t="e">
        <f t="shared" si="113"/>
        <v>#DIV/0!</v>
      </c>
      <c r="CX47" s="678" t="e">
        <f t="shared" si="114"/>
        <v>#DIV/0!</v>
      </c>
      <c r="CY47" s="678" t="e">
        <f t="shared" si="115"/>
        <v>#DIV/0!</v>
      </c>
      <c r="CZ47" s="678" t="e">
        <f t="shared" si="116"/>
        <v>#DIV/0!</v>
      </c>
      <c r="DA47" s="678" t="e">
        <f t="shared" si="117"/>
        <v>#DIV/0!</v>
      </c>
      <c r="DB47" s="678" t="e">
        <f t="shared" si="118"/>
        <v>#DIV/0!</v>
      </c>
      <c r="DC47" s="679" t="e">
        <f t="shared" si="119"/>
        <v>#DIV/0!</v>
      </c>
      <c r="DD47" s="679" t="e">
        <f t="shared" si="120"/>
        <v>#DIV/0!</v>
      </c>
      <c r="DE47" s="679" t="e">
        <f t="shared" si="121"/>
        <v>#DIV/0!</v>
      </c>
      <c r="DF47" s="679" t="e">
        <f t="shared" si="122"/>
        <v>#DIV/0!</v>
      </c>
      <c r="DG47" s="679" t="e">
        <f t="shared" si="123"/>
        <v>#DIV/0!</v>
      </c>
      <c r="DH47" s="679" t="e">
        <f t="shared" si="124"/>
        <v>#DIV/0!</v>
      </c>
      <c r="DI47" s="748">
        <f>ROUND($J47*O47, 'Initial Information'!B27)</f>
        <v>0</v>
      </c>
      <c r="DJ47" s="748">
        <f>ROUND($J47*T47, 'Initial Information'!B27)</f>
        <v>0</v>
      </c>
      <c r="DK47" s="748">
        <f>ROUND($J47*Y47, 'Initial Information'!B27)</f>
        <v>0</v>
      </c>
      <c r="DL47" s="748">
        <f>ROUND($J47*AD47, 'Initial Information'!B27)</f>
        <v>0</v>
      </c>
      <c r="DM47" s="748">
        <f>ROUND($J47*AI47, 'Initial Information'!B27)</f>
        <v>0</v>
      </c>
      <c r="DN47" s="748">
        <f>ROUND($J47*AN47, 'Initial Information'!B27)</f>
        <v>0</v>
      </c>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c r="EO47" s="127"/>
      <c r="EP47" s="127"/>
      <c r="EQ47" s="127"/>
      <c r="ER47" s="127"/>
      <c r="ES47" s="127"/>
    </row>
    <row r="48" spans="1:149" s="58" customFormat="1" ht="19.899999999999999" customHeight="1">
      <c r="A48" s="639" t="s">
        <v>181</v>
      </c>
      <c r="B48" s="701">
        <v>4</v>
      </c>
      <c r="C48" s="74">
        <v>0</v>
      </c>
      <c r="D48" s="1068" t="s">
        <v>195</v>
      </c>
      <c r="E48" s="966"/>
      <c r="F48" s="966"/>
      <c r="G48" s="701" t="s">
        <v>181</v>
      </c>
      <c r="H48" s="101"/>
      <c r="I48" s="701" t="s">
        <v>181</v>
      </c>
      <c r="J48" s="105">
        <v>0.28000000000000003</v>
      </c>
      <c r="K48" s="701" t="s">
        <v>181</v>
      </c>
      <c r="L48" s="68" t="s">
        <v>181</v>
      </c>
      <c r="M48" s="74"/>
      <c r="N48" s="152" t="s">
        <v>181</v>
      </c>
      <c r="O48" s="400">
        <f>ROUND($H48*AU48*M48*$C48,'Initial Information'!$B$27)</f>
        <v>0</v>
      </c>
      <c r="P48" s="69" t="s">
        <v>181</v>
      </c>
      <c r="Q48" s="152" t="s">
        <v>181</v>
      </c>
      <c r="R48" s="74"/>
      <c r="S48" s="152" t="s">
        <v>181</v>
      </c>
      <c r="T48" s="400">
        <f>ROUND($H48*AV48*R48*$C48,'Initial Information'!$B$27)</f>
        <v>0</v>
      </c>
      <c r="U48" s="69" t="s">
        <v>181</v>
      </c>
      <c r="V48" s="152" t="s">
        <v>181</v>
      </c>
      <c r="W48" s="74"/>
      <c r="X48" s="152" t="s">
        <v>181</v>
      </c>
      <c r="Y48" s="400">
        <f>ROUND($H48*AW48*W48*$C48,'Initial Information'!$B$27)</f>
        <v>0</v>
      </c>
      <c r="Z48" s="69" t="s">
        <v>181</v>
      </c>
      <c r="AA48" s="152" t="s">
        <v>181</v>
      </c>
      <c r="AB48" s="74"/>
      <c r="AC48" s="152" t="s">
        <v>181</v>
      </c>
      <c r="AD48" s="400">
        <f>ROUND($H48*AX48*AB48*$C48,'Initial Information'!$B$27)</f>
        <v>0</v>
      </c>
      <c r="AE48" s="69" t="s">
        <v>181</v>
      </c>
      <c r="AF48" s="152" t="s">
        <v>181</v>
      </c>
      <c r="AG48" s="74"/>
      <c r="AH48" s="152" t="s">
        <v>181</v>
      </c>
      <c r="AI48" s="400">
        <f>ROUND($H48*AY48*AG48*$C48,'Initial Information'!$B$27)</f>
        <v>0</v>
      </c>
      <c r="AJ48" s="69" t="s">
        <v>181</v>
      </c>
      <c r="AK48" s="152" t="s">
        <v>181</v>
      </c>
      <c r="AL48" s="74"/>
      <c r="AM48" s="152" t="s">
        <v>181</v>
      </c>
      <c r="AN48" s="400">
        <f>ROUND($H48*AZ48*AL48*$C48,'Initial Information'!$B$27)</f>
        <v>0</v>
      </c>
      <c r="AO48" s="75" t="s">
        <v>181</v>
      </c>
      <c r="AP48" s="185" t="s">
        <v>181</v>
      </c>
      <c r="AQ48" s="400">
        <f t="shared" si="100"/>
        <v>0</v>
      </c>
      <c r="AR48" s="188" t="s">
        <v>181</v>
      </c>
      <c r="AS48" s="729"/>
      <c r="AT48" s="1159"/>
      <c r="AU48" s="76">
        <v>1</v>
      </c>
      <c r="AV48" s="76">
        <f t="shared" si="73"/>
        <v>1.03</v>
      </c>
      <c r="AW48" s="76">
        <f t="shared" si="73"/>
        <v>1.0609</v>
      </c>
      <c r="AX48" s="76">
        <f t="shared" si="73"/>
        <v>1.092727</v>
      </c>
      <c r="AY48" s="76">
        <f t="shared" si="73"/>
        <v>1.1255088100000001</v>
      </c>
      <c r="AZ48" s="76">
        <f t="shared" si="73"/>
        <v>1.1592740743000001</v>
      </c>
      <c r="BA48" s="51">
        <f t="shared" si="101"/>
        <v>0</v>
      </c>
      <c r="BB48" s="51">
        <f t="shared" si="102"/>
        <v>0</v>
      </c>
      <c r="BC48" s="51">
        <f t="shared" si="103"/>
        <v>0</v>
      </c>
      <c r="BD48" s="51">
        <f t="shared" si="104"/>
        <v>0</v>
      </c>
      <c r="BE48" s="51">
        <f t="shared" si="105"/>
        <v>0</v>
      </c>
      <c r="BF48" s="51">
        <f t="shared" si="106"/>
        <v>0</v>
      </c>
      <c r="BG48" s="127"/>
      <c r="BH48" s="127"/>
      <c r="BI48" s="127"/>
      <c r="BJ48" s="127"/>
      <c r="BK48" s="127"/>
      <c r="BL48" s="127"/>
      <c r="BM48" s="739">
        <f t="shared" si="74"/>
        <v>0</v>
      </c>
      <c r="BN48" s="739">
        <f t="shared" si="75"/>
        <v>0</v>
      </c>
      <c r="BO48" s="739">
        <f t="shared" si="76"/>
        <v>0</v>
      </c>
      <c r="BP48" s="739">
        <f t="shared" si="77"/>
        <v>0</v>
      </c>
      <c r="BQ48" s="739">
        <f t="shared" si="78"/>
        <v>0</v>
      </c>
      <c r="BR48" s="739">
        <f t="shared" si="79"/>
        <v>0</v>
      </c>
      <c r="BS48" s="741">
        <f t="shared" si="80"/>
        <v>0</v>
      </c>
      <c r="BT48" s="741">
        <f t="shared" si="81"/>
        <v>0</v>
      </c>
      <c r="BU48" s="741">
        <f t="shared" si="82"/>
        <v>0</v>
      </c>
      <c r="BV48" s="741">
        <f t="shared" si="83"/>
        <v>0</v>
      </c>
      <c r="BW48" s="741">
        <f t="shared" si="84"/>
        <v>0</v>
      </c>
      <c r="BX48" s="741">
        <f t="shared" si="85"/>
        <v>0</v>
      </c>
      <c r="BY48" s="744"/>
      <c r="BZ48" s="744"/>
      <c r="CA48" s="744"/>
      <c r="CB48" s="744"/>
      <c r="CC48" s="744"/>
      <c r="CD48" s="744"/>
      <c r="CE48" s="740">
        <f t="shared" si="107"/>
        <v>0</v>
      </c>
      <c r="CF48" s="740">
        <f t="shared" si="108"/>
        <v>0</v>
      </c>
      <c r="CG48" s="740">
        <f t="shared" si="109"/>
        <v>0</v>
      </c>
      <c r="CH48" s="740">
        <f t="shared" si="110"/>
        <v>0</v>
      </c>
      <c r="CI48" s="740">
        <f t="shared" si="111"/>
        <v>0</v>
      </c>
      <c r="CJ48" s="740">
        <f t="shared" si="112"/>
        <v>0</v>
      </c>
      <c r="CK48" s="746" t="s">
        <v>1208</v>
      </c>
      <c r="CL48" s="746" t="s">
        <v>1208</v>
      </c>
      <c r="CM48" s="746" t="s">
        <v>1208</v>
      </c>
      <c r="CN48" s="746" t="s">
        <v>1208</v>
      </c>
      <c r="CO48" s="746" t="s">
        <v>1208</v>
      </c>
      <c r="CP48" s="746" t="s">
        <v>1208</v>
      </c>
      <c r="CQ48" s="677" t="e">
        <f t="shared" si="92"/>
        <v>#DIV/0!</v>
      </c>
      <c r="CR48" s="677" t="e">
        <f t="shared" si="93"/>
        <v>#DIV/0!</v>
      </c>
      <c r="CS48" s="677" t="e">
        <f t="shared" si="94"/>
        <v>#DIV/0!</v>
      </c>
      <c r="CT48" s="677" t="e">
        <f t="shared" si="95"/>
        <v>#DIV/0!</v>
      </c>
      <c r="CU48" s="677" t="e">
        <f t="shared" si="96"/>
        <v>#DIV/0!</v>
      </c>
      <c r="CV48" s="677" t="e">
        <f t="shared" si="97"/>
        <v>#DIV/0!</v>
      </c>
      <c r="CW48" s="678" t="e">
        <f t="shared" si="113"/>
        <v>#DIV/0!</v>
      </c>
      <c r="CX48" s="678" t="e">
        <f t="shared" si="114"/>
        <v>#DIV/0!</v>
      </c>
      <c r="CY48" s="678" t="e">
        <f t="shared" si="115"/>
        <v>#DIV/0!</v>
      </c>
      <c r="CZ48" s="678" t="e">
        <f t="shared" si="116"/>
        <v>#DIV/0!</v>
      </c>
      <c r="DA48" s="678" t="e">
        <f t="shared" si="117"/>
        <v>#DIV/0!</v>
      </c>
      <c r="DB48" s="678" t="e">
        <f t="shared" si="118"/>
        <v>#DIV/0!</v>
      </c>
      <c r="DC48" s="679" t="e">
        <f t="shared" si="119"/>
        <v>#DIV/0!</v>
      </c>
      <c r="DD48" s="679" t="e">
        <f t="shared" si="120"/>
        <v>#DIV/0!</v>
      </c>
      <c r="DE48" s="679" t="e">
        <f t="shared" si="121"/>
        <v>#DIV/0!</v>
      </c>
      <c r="DF48" s="679" t="e">
        <f t="shared" si="122"/>
        <v>#DIV/0!</v>
      </c>
      <c r="DG48" s="679" t="e">
        <f t="shared" si="123"/>
        <v>#DIV/0!</v>
      </c>
      <c r="DH48" s="679" t="e">
        <f t="shared" si="124"/>
        <v>#DIV/0!</v>
      </c>
      <c r="DI48" s="748">
        <f>ROUND($J48*O48, 'Initial Information'!B27)</f>
        <v>0</v>
      </c>
      <c r="DJ48" s="748">
        <f>ROUND($J48*T48, 'Initial Information'!B27)</f>
        <v>0</v>
      </c>
      <c r="DK48" s="748">
        <f>ROUND($J48*Y48, 'Initial Information'!B27)</f>
        <v>0</v>
      </c>
      <c r="DL48" s="748">
        <f>ROUND($J48*AD48, 'Initial Information'!B27)</f>
        <v>0</v>
      </c>
      <c r="DM48" s="748">
        <f>ROUND($J48*AI48, 'Initial Information'!B27)</f>
        <v>0</v>
      </c>
      <c r="DN48" s="748">
        <f>ROUND($J48*AN48, 'Initial Information'!B27)</f>
        <v>0</v>
      </c>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c r="EO48" s="127"/>
      <c r="EP48" s="127"/>
      <c r="EQ48" s="127"/>
      <c r="ER48" s="127"/>
      <c r="ES48" s="127"/>
    </row>
    <row r="49" spans="1:149" s="58" customFormat="1" ht="19.899999999999999" customHeight="1">
      <c r="A49" s="639" t="s">
        <v>181</v>
      </c>
      <c r="B49" s="701">
        <v>5</v>
      </c>
      <c r="C49" s="74">
        <v>0</v>
      </c>
      <c r="D49" s="1068" t="s">
        <v>196</v>
      </c>
      <c r="E49" s="966"/>
      <c r="F49" s="966"/>
      <c r="G49" s="701" t="s">
        <v>181</v>
      </c>
      <c r="H49" s="101"/>
      <c r="I49" s="701" t="s">
        <v>181</v>
      </c>
      <c r="J49" s="105">
        <v>0.28000000000000003</v>
      </c>
      <c r="K49" s="701" t="s">
        <v>181</v>
      </c>
      <c r="L49" s="68" t="s">
        <v>181</v>
      </c>
      <c r="M49" s="74"/>
      <c r="N49" s="152" t="s">
        <v>181</v>
      </c>
      <c r="O49" s="400">
        <f>ROUND($H49*AU49*M49*$C49,'Initial Information'!$B$27)</f>
        <v>0</v>
      </c>
      <c r="P49" s="69" t="s">
        <v>181</v>
      </c>
      <c r="Q49" s="152" t="s">
        <v>181</v>
      </c>
      <c r="R49" s="74"/>
      <c r="S49" s="152" t="s">
        <v>181</v>
      </c>
      <c r="T49" s="400">
        <f>ROUND($H49*AV49*R49*$C49,'Initial Information'!$B$27)</f>
        <v>0</v>
      </c>
      <c r="U49" s="69" t="s">
        <v>181</v>
      </c>
      <c r="V49" s="152" t="s">
        <v>181</v>
      </c>
      <c r="W49" s="74"/>
      <c r="X49" s="152" t="s">
        <v>181</v>
      </c>
      <c r="Y49" s="400">
        <f>ROUND($H49*AW49*W49*$C49,'Initial Information'!$B$27)</f>
        <v>0</v>
      </c>
      <c r="Z49" s="69" t="s">
        <v>181</v>
      </c>
      <c r="AA49" s="152" t="s">
        <v>181</v>
      </c>
      <c r="AB49" s="74"/>
      <c r="AC49" s="152" t="s">
        <v>181</v>
      </c>
      <c r="AD49" s="400">
        <f>ROUND($H49*AX49*AB49*$C49,'Initial Information'!$B$27)</f>
        <v>0</v>
      </c>
      <c r="AE49" s="69" t="s">
        <v>181</v>
      </c>
      <c r="AF49" s="152" t="s">
        <v>181</v>
      </c>
      <c r="AG49" s="74"/>
      <c r="AH49" s="152" t="s">
        <v>181</v>
      </c>
      <c r="AI49" s="400">
        <f>ROUND($H49*AY49*AG49*$C49,'Initial Information'!$B$27)</f>
        <v>0</v>
      </c>
      <c r="AJ49" s="69" t="s">
        <v>181</v>
      </c>
      <c r="AK49" s="152" t="s">
        <v>181</v>
      </c>
      <c r="AL49" s="74"/>
      <c r="AM49" s="152" t="s">
        <v>181</v>
      </c>
      <c r="AN49" s="400">
        <f>ROUND($H49*AZ49*AL49*$C49,'Initial Information'!$B$27)</f>
        <v>0</v>
      </c>
      <c r="AO49" s="75" t="s">
        <v>181</v>
      </c>
      <c r="AP49" s="185" t="s">
        <v>181</v>
      </c>
      <c r="AQ49" s="400">
        <f t="shared" si="100"/>
        <v>0</v>
      </c>
      <c r="AR49" s="188" t="s">
        <v>181</v>
      </c>
      <c r="AS49" s="729"/>
      <c r="AT49" s="1159"/>
      <c r="AU49" s="76">
        <v>1</v>
      </c>
      <c r="AV49" s="76">
        <f t="shared" si="73"/>
        <v>1.03</v>
      </c>
      <c r="AW49" s="76">
        <f t="shared" si="73"/>
        <v>1.0609</v>
      </c>
      <c r="AX49" s="76">
        <f t="shared" si="73"/>
        <v>1.092727</v>
      </c>
      <c r="AY49" s="76">
        <f t="shared" si="73"/>
        <v>1.1255088100000001</v>
      </c>
      <c r="AZ49" s="76">
        <f t="shared" si="73"/>
        <v>1.1592740743000001</v>
      </c>
      <c r="BA49" s="51">
        <f t="shared" si="101"/>
        <v>0</v>
      </c>
      <c r="BB49" s="51">
        <f t="shared" si="102"/>
        <v>0</v>
      </c>
      <c r="BC49" s="51">
        <f t="shared" si="103"/>
        <v>0</v>
      </c>
      <c r="BD49" s="51">
        <f t="shared" si="104"/>
        <v>0</v>
      </c>
      <c r="BE49" s="51">
        <f t="shared" si="105"/>
        <v>0</v>
      </c>
      <c r="BF49" s="51">
        <f t="shared" si="106"/>
        <v>0</v>
      </c>
      <c r="BG49" s="127"/>
      <c r="BH49" s="127"/>
      <c r="BI49" s="127"/>
      <c r="BJ49" s="127"/>
      <c r="BK49" s="127"/>
      <c r="BL49" s="127"/>
      <c r="BM49" s="739">
        <f t="shared" si="74"/>
        <v>0</v>
      </c>
      <c r="BN49" s="739">
        <f t="shared" si="75"/>
        <v>0</v>
      </c>
      <c r="BO49" s="739">
        <f t="shared" si="76"/>
        <v>0</v>
      </c>
      <c r="BP49" s="739">
        <f t="shared" si="77"/>
        <v>0</v>
      </c>
      <c r="BQ49" s="739">
        <f t="shared" si="78"/>
        <v>0</v>
      </c>
      <c r="BR49" s="739">
        <f t="shared" si="79"/>
        <v>0</v>
      </c>
      <c r="BS49" s="741">
        <f t="shared" si="80"/>
        <v>0</v>
      </c>
      <c r="BT49" s="741">
        <f t="shared" si="81"/>
        <v>0</v>
      </c>
      <c r="BU49" s="741">
        <f t="shared" si="82"/>
        <v>0</v>
      </c>
      <c r="BV49" s="741">
        <f t="shared" si="83"/>
        <v>0</v>
      </c>
      <c r="BW49" s="741">
        <f t="shared" si="84"/>
        <v>0</v>
      </c>
      <c r="BX49" s="741">
        <f t="shared" si="85"/>
        <v>0</v>
      </c>
      <c r="BY49" s="744"/>
      <c r="BZ49" s="744"/>
      <c r="CA49" s="744"/>
      <c r="CB49" s="744"/>
      <c r="CC49" s="744"/>
      <c r="CD49" s="744"/>
      <c r="CE49" s="740">
        <f t="shared" si="107"/>
        <v>0</v>
      </c>
      <c r="CF49" s="740">
        <f t="shared" si="108"/>
        <v>0</v>
      </c>
      <c r="CG49" s="740">
        <f t="shared" si="109"/>
        <v>0</v>
      </c>
      <c r="CH49" s="740">
        <f t="shared" si="110"/>
        <v>0</v>
      </c>
      <c r="CI49" s="740">
        <f t="shared" si="111"/>
        <v>0</v>
      </c>
      <c r="CJ49" s="740">
        <f t="shared" si="112"/>
        <v>0</v>
      </c>
      <c r="CK49" s="746" t="s">
        <v>1208</v>
      </c>
      <c r="CL49" s="746" t="s">
        <v>1208</v>
      </c>
      <c r="CM49" s="746" t="s">
        <v>1208</v>
      </c>
      <c r="CN49" s="746" t="s">
        <v>1208</v>
      </c>
      <c r="CO49" s="746" t="s">
        <v>1208</v>
      </c>
      <c r="CP49" s="746" t="s">
        <v>1208</v>
      </c>
      <c r="CQ49" s="677" t="e">
        <f t="shared" si="92"/>
        <v>#DIV/0!</v>
      </c>
      <c r="CR49" s="677" t="e">
        <f t="shared" si="93"/>
        <v>#DIV/0!</v>
      </c>
      <c r="CS49" s="677" t="e">
        <f t="shared" si="94"/>
        <v>#DIV/0!</v>
      </c>
      <c r="CT49" s="677" t="e">
        <f t="shared" si="95"/>
        <v>#DIV/0!</v>
      </c>
      <c r="CU49" s="677" t="e">
        <f t="shared" si="96"/>
        <v>#DIV/0!</v>
      </c>
      <c r="CV49" s="677" t="e">
        <f t="shared" si="97"/>
        <v>#DIV/0!</v>
      </c>
      <c r="CW49" s="678" t="e">
        <f t="shared" si="113"/>
        <v>#DIV/0!</v>
      </c>
      <c r="CX49" s="678" t="e">
        <f t="shared" si="114"/>
        <v>#DIV/0!</v>
      </c>
      <c r="CY49" s="678" t="e">
        <f t="shared" si="115"/>
        <v>#DIV/0!</v>
      </c>
      <c r="CZ49" s="678" t="e">
        <f t="shared" si="116"/>
        <v>#DIV/0!</v>
      </c>
      <c r="DA49" s="678" t="e">
        <f t="shared" si="117"/>
        <v>#DIV/0!</v>
      </c>
      <c r="DB49" s="678" t="e">
        <f t="shared" si="118"/>
        <v>#DIV/0!</v>
      </c>
      <c r="DC49" s="679" t="e">
        <f t="shared" si="119"/>
        <v>#DIV/0!</v>
      </c>
      <c r="DD49" s="679" t="e">
        <f t="shared" si="120"/>
        <v>#DIV/0!</v>
      </c>
      <c r="DE49" s="679" t="e">
        <f t="shared" si="121"/>
        <v>#DIV/0!</v>
      </c>
      <c r="DF49" s="679" t="e">
        <f t="shared" si="122"/>
        <v>#DIV/0!</v>
      </c>
      <c r="DG49" s="679" t="e">
        <f t="shared" si="123"/>
        <v>#DIV/0!</v>
      </c>
      <c r="DH49" s="679" t="e">
        <f t="shared" si="124"/>
        <v>#DIV/0!</v>
      </c>
      <c r="DI49" s="748">
        <f>ROUND($J49*O49, 'Initial Information'!B27)</f>
        <v>0</v>
      </c>
      <c r="DJ49" s="748">
        <f>ROUND($J49*T49, 'Initial Information'!B27)</f>
        <v>0</v>
      </c>
      <c r="DK49" s="748">
        <f>ROUND($J49*Y49, 'Initial Information'!B27)</f>
        <v>0</v>
      </c>
      <c r="DL49" s="748">
        <f>ROUND($J49*AD49, 'Initial Information'!B27)</f>
        <v>0</v>
      </c>
      <c r="DM49" s="748">
        <f>ROUND($J49*AI49, 'Initial Information'!B27)</f>
        <v>0</v>
      </c>
      <c r="DN49" s="748">
        <f>ROUND($J49*AN49, 'Initial Information'!B27)</f>
        <v>0</v>
      </c>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c r="EO49" s="127"/>
      <c r="EP49" s="127"/>
      <c r="EQ49" s="127"/>
      <c r="ER49" s="127"/>
      <c r="ES49" s="127"/>
    </row>
    <row r="50" spans="1:149" s="58" customFormat="1" ht="19.899999999999999" customHeight="1">
      <c r="A50" s="639" t="s">
        <v>181</v>
      </c>
      <c r="B50" s="701">
        <v>6</v>
      </c>
      <c r="C50" s="74">
        <v>0</v>
      </c>
      <c r="D50" s="1068" t="s">
        <v>196</v>
      </c>
      <c r="E50" s="966"/>
      <c r="F50" s="966"/>
      <c r="G50" s="701" t="s">
        <v>181</v>
      </c>
      <c r="H50" s="101"/>
      <c r="I50" s="701" t="s">
        <v>181</v>
      </c>
      <c r="J50" s="105">
        <v>0.28000000000000003</v>
      </c>
      <c r="K50" s="701" t="s">
        <v>181</v>
      </c>
      <c r="L50" s="68" t="s">
        <v>181</v>
      </c>
      <c r="M50" s="74"/>
      <c r="N50" s="152" t="s">
        <v>181</v>
      </c>
      <c r="O50" s="400">
        <f>ROUND($H50*AU50*M50*$C50,'Initial Information'!$B$27)</f>
        <v>0</v>
      </c>
      <c r="P50" s="69" t="s">
        <v>181</v>
      </c>
      <c r="Q50" s="152" t="s">
        <v>181</v>
      </c>
      <c r="R50" s="74"/>
      <c r="S50" s="152" t="s">
        <v>181</v>
      </c>
      <c r="T50" s="400">
        <f>ROUND($H50*AV50*R50*$C50,'Initial Information'!$B$27)</f>
        <v>0</v>
      </c>
      <c r="U50" s="69" t="s">
        <v>181</v>
      </c>
      <c r="V50" s="152" t="s">
        <v>181</v>
      </c>
      <c r="W50" s="74"/>
      <c r="X50" s="152" t="s">
        <v>181</v>
      </c>
      <c r="Y50" s="400">
        <f>ROUND($H50*AW50*W50*$C50,'Initial Information'!$B$27)</f>
        <v>0</v>
      </c>
      <c r="Z50" s="69" t="s">
        <v>181</v>
      </c>
      <c r="AA50" s="152" t="s">
        <v>181</v>
      </c>
      <c r="AB50" s="74"/>
      <c r="AC50" s="152" t="s">
        <v>181</v>
      </c>
      <c r="AD50" s="400">
        <f>ROUND($H50*AX50*AB50*$C50,'Initial Information'!$B$27)</f>
        <v>0</v>
      </c>
      <c r="AE50" s="69" t="s">
        <v>181</v>
      </c>
      <c r="AF50" s="152" t="s">
        <v>181</v>
      </c>
      <c r="AG50" s="74"/>
      <c r="AH50" s="152" t="s">
        <v>181</v>
      </c>
      <c r="AI50" s="400">
        <f>ROUND($H50*AY50*AG50*$C50,'Initial Information'!$B$27)</f>
        <v>0</v>
      </c>
      <c r="AJ50" s="69" t="s">
        <v>181</v>
      </c>
      <c r="AK50" s="152" t="s">
        <v>181</v>
      </c>
      <c r="AL50" s="74"/>
      <c r="AM50" s="152" t="s">
        <v>181</v>
      </c>
      <c r="AN50" s="400">
        <f>ROUND($H50*AZ50*AL50*$C50,'Initial Information'!$B$27)</f>
        <v>0</v>
      </c>
      <c r="AO50" s="75" t="s">
        <v>181</v>
      </c>
      <c r="AP50" s="185" t="s">
        <v>181</v>
      </c>
      <c r="AQ50" s="400">
        <f t="shared" si="100"/>
        <v>0</v>
      </c>
      <c r="AR50" s="188" t="s">
        <v>181</v>
      </c>
      <c r="AS50" s="729"/>
      <c r="AT50" s="1159"/>
      <c r="AU50" s="76">
        <v>1</v>
      </c>
      <c r="AV50" s="76">
        <f t="shared" si="73"/>
        <v>1.03</v>
      </c>
      <c r="AW50" s="76">
        <f t="shared" si="73"/>
        <v>1.0609</v>
      </c>
      <c r="AX50" s="76">
        <f t="shared" si="73"/>
        <v>1.092727</v>
      </c>
      <c r="AY50" s="76">
        <f t="shared" si="73"/>
        <v>1.1255088100000001</v>
      </c>
      <c r="AZ50" s="76">
        <f t="shared" si="73"/>
        <v>1.1592740743000001</v>
      </c>
      <c r="BA50" s="51">
        <f t="shared" si="101"/>
        <v>0</v>
      </c>
      <c r="BB50" s="51">
        <f t="shared" si="102"/>
        <v>0</v>
      </c>
      <c r="BC50" s="51">
        <f t="shared" si="103"/>
        <v>0</v>
      </c>
      <c r="BD50" s="51">
        <f t="shared" si="104"/>
        <v>0</v>
      </c>
      <c r="BE50" s="51">
        <f t="shared" si="105"/>
        <v>0</v>
      </c>
      <c r="BF50" s="51">
        <f t="shared" si="106"/>
        <v>0</v>
      </c>
      <c r="BG50" s="127"/>
      <c r="BH50" s="127"/>
      <c r="BI50" s="127"/>
      <c r="BJ50" s="127"/>
      <c r="BK50" s="127"/>
      <c r="BL50" s="127"/>
      <c r="BM50" s="739">
        <f t="shared" si="74"/>
        <v>0</v>
      </c>
      <c r="BN50" s="739">
        <f t="shared" si="75"/>
        <v>0</v>
      </c>
      <c r="BO50" s="739">
        <f t="shared" si="76"/>
        <v>0</v>
      </c>
      <c r="BP50" s="739">
        <f t="shared" si="77"/>
        <v>0</v>
      </c>
      <c r="BQ50" s="739">
        <f t="shared" si="78"/>
        <v>0</v>
      </c>
      <c r="BR50" s="739">
        <f t="shared" si="79"/>
        <v>0</v>
      </c>
      <c r="BS50" s="741">
        <f t="shared" si="80"/>
        <v>0</v>
      </c>
      <c r="BT50" s="741">
        <f t="shared" si="81"/>
        <v>0</v>
      </c>
      <c r="BU50" s="741">
        <f t="shared" si="82"/>
        <v>0</v>
      </c>
      <c r="BV50" s="741">
        <f t="shared" si="83"/>
        <v>0</v>
      </c>
      <c r="BW50" s="741">
        <f t="shared" si="84"/>
        <v>0</v>
      </c>
      <c r="BX50" s="741">
        <f t="shared" si="85"/>
        <v>0</v>
      </c>
      <c r="BY50" s="744"/>
      <c r="BZ50" s="744"/>
      <c r="CA50" s="744"/>
      <c r="CB50" s="744"/>
      <c r="CC50" s="744"/>
      <c r="CD50" s="744"/>
      <c r="CE50" s="740">
        <f t="shared" si="107"/>
        <v>0</v>
      </c>
      <c r="CF50" s="740">
        <f t="shared" si="108"/>
        <v>0</v>
      </c>
      <c r="CG50" s="740">
        <f t="shared" si="109"/>
        <v>0</v>
      </c>
      <c r="CH50" s="740">
        <f t="shared" si="110"/>
        <v>0</v>
      </c>
      <c r="CI50" s="740">
        <f t="shared" si="111"/>
        <v>0</v>
      </c>
      <c r="CJ50" s="740">
        <f t="shared" si="112"/>
        <v>0</v>
      </c>
      <c r="CK50" s="746" t="s">
        <v>1208</v>
      </c>
      <c r="CL50" s="746" t="s">
        <v>1208</v>
      </c>
      <c r="CM50" s="746" t="s">
        <v>1208</v>
      </c>
      <c r="CN50" s="746" t="s">
        <v>1208</v>
      </c>
      <c r="CO50" s="746" t="s">
        <v>1208</v>
      </c>
      <c r="CP50" s="746" t="s">
        <v>1208</v>
      </c>
      <c r="CQ50" s="677" t="e">
        <f t="shared" si="92"/>
        <v>#DIV/0!</v>
      </c>
      <c r="CR50" s="677" t="e">
        <f t="shared" si="93"/>
        <v>#DIV/0!</v>
      </c>
      <c r="CS50" s="677" t="e">
        <f t="shared" si="94"/>
        <v>#DIV/0!</v>
      </c>
      <c r="CT50" s="677" t="e">
        <f t="shared" si="95"/>
        <v>#DIV/0!</v>
      </c>
      <c r="CU50" s="677" t="e">
        <f t="shared" si="96"/>
        <v>#DIV/0!</v>
      </c>
      <c r="CV50" s="677" t="e">
        <f t="shared" si="97"/>
        <v>#DIV/0!</v>
      </c>
      <c r="CW50" s="678" t="e">
        <f t="shared" si="113"/>
        <v>#DIV/0!</v>
      </c>
      <c r="CX50" s="678" t="e">
        <f t="shared" si="114"/>
        <v>#DIV/0!</v>
      </c>
      <c r="CY50" s="678" t="e">
        <f t="shared" si="115"/>
        <v>#DIV/0!</v>
      </c>
      <c r="CZ50" s="678" t="e">
        <f t="shared" si="116"/>
        <v>#DIV/0!</v>
      </c>
      <c r="DA50" s="678" t="e">
        <f t="shared" si="117"/>
        <v>#DIV/0!</v>
      </c>
      <c r="DB50" s="678" t="e">
        <f t="shared" si="118"/>
        <v>#DIV/0!</v>
      </c>
      <c r="DC50" s="679" t="e">
        <f t="shared" si="119"/>
        <v>#DIV/0!</v>
      </c>
      <c r="DD50" s="679" t="e">
        <f t="shared" si="120"/>
        <v>#DIV/0!</v>
      </c>
      <c r="DE50" s="679" t="e">
        <f t="shared" si="121"/>
        <v>#DIV/0!</v>
      </c>
      <c r="DF50" s="679" t="e">
        <f t="shared" si="122"/>
        <v>#DIV/0!</v>
      </c>
      <c r="DG50" s="679" t="e">
        <f t="shared" si="123"/>
        <v>#DIV/0!</v>
      </c>
      <c r="DH50" s="679" t="e">
        <f t="shared" si="124"/>
        <v>#DIV/0!</v>
      </c>
      <c r="DI50" s="748">
        <f>ROUND($J50*O50, 'Initial Information'!B27)</f>
        <v>0</v>
      </c>
      <c r="DJ50" s="748">
        <f>ROUND($J50*T50, 'Initial Information'!B27)</f>
        <v>0</v>
      </c>
      <c r="DK50" s="748">
        <f>ROUND($J50*Y50, 'Initial Information'!B27)</f>
        <v>0</v>
      </c>
      <c r="DL50" s="748">
        <f>ROUND($J50*AD50, 'Initial Information'!B27)</f>
        <v>0</v>
      </c>
      <c r="DM50" s="748">
        <f>ROUND($J50*AI50, 'Initial Information'!B27)</f>
        <v>0</v>
      </c>
      <c r="DN50" s="748">
        <f>ROUND($J50*AN50, 'Initial Information'!B27)</f>
        <v>0</v>
      </c>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c r="EO50" s="127"/>
      <c r="EP50" s="127"/>
      <c r="EQ50" s="127"/>
      <c r="ER50" s="127"/>
      <c r="ES50" s="127"/>
    </row>
    <row r="51" spans="1:149" s="58" customFormat="1" ht="19.899999999999999" customHeight="1">
      <c r="A51" s="639" t="s">
        <v>181</v>
      </c>
      <c r="B51" s="701">
        <v>7</v>
      </c>
      <c r="C51" s="74">
        <v>0</v>
      </c>
      <c r="D51" s="1068" t="s">
        <v>197</v>
      </c>
      <c r="E51" s="966"/>
      <c r="F51" s="966"/>
      <c r="G51" s="701" t="s">
        <v>181</v>
      </c>
      <c r="H51" s="101"/>
      <c r="I51" s="701" t="s">
        <v>181</v>
      </c>
      <c r="J51" s="105">
        <v>0.28000000000000003</v>
      </c>
      <c r="K51" s="701" t="s">
        <v>181</v>
      </c>
      <c r="L51" s="68" t="s">
        <v>181</v>
      </c>
      <c r="M51" s="74"/>
      <c r="N51" s="152" t="s">
        <v>181</v>
      </c>
      <c r="O51" s="400">
        <f>ROUND($H51*AU51*M51*$C51,'Initial Information'!$B$27)</f>
        <v>0</v>
      </c>
      <c r="P51" s="69" t="s">
        <v>181</v>
      </c>
      <c r="Q51" s="152" t="s">
        <v>181</v>
      </c>
      <c r="R51" s="74"/>
      <c r="S51" s="152" t="s">
        <v>181</v>
      </c>
      <c r="T51" s="400">
        <f>ROUND($H51*AV51*R51*$C51,'Initial Information'!$B$27)</f>
        <v>0</v>
      </c>
      <c r="U51" s="69" t="s">
        <v>181</v>
      </c>
      <c r="V51" s="152" t="s">
        <v>181</v>
      </c>
      <c r="W51" s="74"/>
      <c r="X51" s="152" t="s">
        <v>181</v>
      </c>
      <c r="Y51" s="400">
        <f>ROUND($H51*AW51*W51*$C51,'Initial Information'!$B$27)</f>
        <v>0</v>
      </c>
      <c r="Z51" s="69" t="s">
        <v>181</v>
      </c>
      <c r="AA51" s="152" t="s">
        <v>181</v>
      </c>
      <c r="AB51" s="74"/>
      <c r="AC51" s="152" t="s">
        <v>181</v>
      </c>
      <c r="AD51" s="400">
        <f>ROUND($H51*AX51*AB51*$C51,'Initial Information'!$B$27)</f>
        <v>0</v>
      </c>
      <c r="AE51" s="69" t="s">
        <v>181</v>
      </c>
      <c r="AF51" s="152" t="s">
        <v>181</v>
      </c>
      <c r="AG51" s="74"/>
      <c r="AH51" s="152" t="s">
        <v>181</v>
      </c>
      <c r="AI51" s="400">
        <f>ROUND($H51*AY51*AG51*$C51,'Initial Information'!$B$27)</f>
        <v>0</v>
      </c>
      <c r="AJ51" s="69" t="s">
        <v>181</v>
      </c>
      <c r="AK51" s="152" t="s">
        <v>181</v>
      </c>
      <c r="AL51" s="74"/>
      <c r="AM51" s="152" t="s">
        <v>181</v>
      </c>
      <c r="AN51" s="400">
        <f>ROUND($H51*AZ51*AL51*$C51,'Initial Information'!$B$27)</f>
        <v>0</v>
      </c>
      <c r="AO51" s="75" t="s">
        <v>181</v>
      </c>
      <c r="AP51" s="185" t="s">
        <v>181</v>
      </c>
      <c r="AQ51" s="400">
        <f t="shared" si="100"/>
        <v>0</v>
      </c>
      <c r="AR51" s="188" t="s">
        <v>181</v>
      </c>
      <c r="AS51" s="729"/>
      <c r="AT51" s="1159"/>
      <c r="AU51" s="76">
        <v>1</v>
      </c>
      <c r="AV51" s="76">
        <f t="shared" si="73"/>
        <v>1.03</v>
      </c>
      <c r="AW51" s="76">
        <f t="shared" si="73"/>
        <v>1.0609</v>
      </c>
      <c r="AX51" s="76">
        <f t="shared" si="73"/>
        <v>1.092727</v>
      </c>
      <c r="AY51" s="76">
        <f t="shared" si="73"/>
        <v>1.1255088100000001</v>
      </c>
      <c r="AZ51" s="76">
        <f t="shared" si="73"/>
        <v>1.1592740743000001</v>
      </c>
      <c r="BA51" s="51">
        <f t="shared" si="101"/>
        <v>0</v>
      </c>
      <c r="BB51" s="51">
        <f t="shared" si="102"/>
        <v>0</v>
      </c>
      <c r="BC51" s="51">
        <f t="shared" si="103"/>
        <v>0</v>
      </c>
      <c r="BD51" s="51">
        <f t="shared" si="104"/>
        <v>0</v>
      </c>
      <c r="BE51" s="51">
        <f t="shared" si="105"/>
        <v>0</v>
      </c>
      <c r="BF51" s="51">
        <f t="shared" si="106"/>
        <v>0</v>
      </c>
      <c r="BG51" s="127"/>
      <c r="BH51" s="127"/>
      <c r="BI51" s="127"/>
      <c r="BJ51" s="127"/>
      <c r="BK51" s="127"/>
      <c r="BL51" s="127"/>
      <c r="BM51" s="739">
        <f t="shared" si="74"/>
        <v>0</v>
      </c>
      <c r="BN51" s="739">
        <f t="shared" si="75"/>
        <v>0</v>
      </c>
      <c r="BO51" s="739">
        <f t="shared" si="76"/>
        <v>0</v>
      </c>
      <c r="BP51" s="739">
        <f t="shared" si="77"/>
        <v>0</v>
      </c>
      <c r="BQ51" s="739">
        <f t="shared" si="78"/>
        <v>0</v>
      </c>
      <c r="BR51" s="739">
        <f t="shared" si="79"/>
        <v>0</v>
      </c>
      <c r="BS51" s="741">
        <f t="shared" si="80"/>
        <v>0</v>
      </c>
      <c r="BT51" s="741">
        <f t="shared" si="81"/>
        <v>0</v>
      </c>
      <c r="BU51" s="741">
        <f t="shared" si="82"/>
        <v>0</v>
      </c>
      <c r="BV51" s="741">
        <f t="shared" si="83"/>
        <v>0</v>
      </c>
      <c r="BW51" s="741">
        <f t="shared" si="84"/>
        <v>0</v>
      </c>
      <c r="BX51" s="741">
        <f t="shared" si="85"/>
        <v>0</v>
      </c>
      <c r="BY51" s="744"/>
      <c r="BZ51" s="744"/>
      <c r="CA51" s="744"/>
      <c r="CB51" s="744"/>
      <c r="CC51" s="744"/>
      <c r="CD51" s="744"/>
      <c r="CE51" s="740">
        <f t="shared" si="107"/>
        <v>0</v>
      </c>
      <c r="CF51" s="740">
        <f t="shared" si="108"/>
        <v>0</v>
      </c>
      <c r="CG51" s="740">
        <f t="shared" si="109"/>
        <v>0</v>
      </c>
      <c r="CH51" s="740">
        <f t="shared" si="110"/>
        <v>0</v>
      </c>
      <c r="CI51" s="740">
        <f t="shared" si="111"/>
        <v>0</v>
      </c>
      <c r="CJ51" s="740">
        <f t="shared" si="112"/>
        <v>0</v>
      </c>
      <c r="CK51" s="746" t="s">
        <v>1208</v>
      </c>
      <c r="CL51" s="746" t="s">
        <v>1208</v>
      </c>
      <c r="CM51" s="746" t="s">
        <v>1208</v>
      </c>
      <c r="CN51" s="746" t="s">
        <v>1208</v>
      </c>
      <c r="CO51" s="746" t="s">
        <v>1208</v>
      </c>
      <c r="CP51" s="746" t="s">
        <v>1208</v>
      </c>
      <c r="CQ51" s="677" t="e">
        <f t="shared" si="92"/>
        <v>#DIV/0!</v>
      </c>
      <c r="CR51" s="677" t="e">
        <f t="shared" si="93"/>
        <v>#DIV/0!</v>
      </c>
      <c r="CS51" s="677" t="e">
        <f t="shared" si="94"/>
        <v>#DIV/0!</v>
      </c>
      <c r="CT51" s="677" t="e">
        <f t="shared" si="95"/>
        <v>#DIV/0!</v>
      </c>
      <c r="CU51" s="677" t="e">
        <f t="shared" si="96"/>
        <v>#DIV/0!</v>
      </c>
      <c r="CV51" s="677" t="e">
        <f t="shared" si="97"/>
        <v>#DIV/0!</v>
      </c>
      <c r="CW51" s="678" t="e">
        <f t="shared" si="113"/>
        <v>#DIV/0!</v>
      </c>
      <c r="CX51" s="678" t="e">
        <f t="shared" si="114"/>
        <v>#DIV/0!</v>
      </c>
      <c r="CY51" s="678" t="e">
        <f t="shared" si="115"/>
        <v>#DIV/0!</v>
      </c>
      <c r="CZ51" s="678" t="e">
        <f t="shared" si="116"/>
        <v>#DIV/0!</v>
      </c>
      <c r="DA51" s="678" t="e">
        <f t="shared" si="117"/>
        <v>#DIV/0!</v>
      </c>
      <c r="DB51" s="678" t="e">
        <f t="shared" si="118"/>
        <v>#DIV/0!</v>
      </c>
      <c r="DC51" s="679" t="e">
        <f t="shared" si="119"/>
        <v>#DIV/0!</v>
      </c>
      <c r="DD51" s="679" t="e">
        <f t="shared" si="120"/>
        <v>#DIV/0!</v>
      </c>
      <c r="DE51" s="679" t="e">
        <f t="shared" si="121"/>
        <v>#DIV/0!</v>
      </c>
      <c r="DF51" s="679" t="e">
        <f t="shared" si="122"/>
        <v>#DIV/0!</v>
      </c>
      <c r="DG51" s="679" t="e">
        <f t="shared" si="123"/>
        <v>#DIV/0!</v>
      </c>
      <c r="DH51" s="679" t="e">
        <f t="shared" si="124"/>
        <v>#DIV/0!</v>
      </c>
      <c r="DI51" s="748">
        <f>ROUND($J51*O51, 'Initial Information'!B27)</f>
        <v>0</v>
      </c>
      <c r="DJ51" s="748">
        <f>ROUND($J51*T51, 'Initial Information'!B27)</f>
        <v>0</v>
      </c>
      <c r="DK51" s="748">
        <f>ROUND($J51*Y51, 'Initial Information'!B27)</f>
        <v>0</v>
      </c>
      <c r="DL51" s="748">
        <f>ROUND($J51*AD51, 'Initial Information'!B27)</f>
        <v>0</v>
      </c>
      <c r="DM51" s="748">
        <f>ROUND($J51*AI51, 'Initial Information'!B27)</f>
        <v>0</v>
      </c>
      <c r="DN51" s="748">
        <f>ROUND($J51*AN51, 'Initial Information'!B27)</f>
        <v>0</v>
      </c>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c r="EO51" s="127"/>
      <c r="EP51" s="127"/>
      <c r="EQ51" s="127"/>
      <c r="ER51" s="127"/>
      <c r="ES51" s="127"/>
    </row>
    <row r="52" spans="1:149" s="58" customFormat="1" ht="19.899999999999999" customHeight="1">
      <c r="A52" s="639" t="s">
        <v>181</v>
      </c>
      <c r="B52" s="701">
        <v>8</v>
      </c>
      <c r="C52" s="74">
        <v>0</v>
      </c>
      <c r="D52" s="1068" t="s">
        <v>197</v>
      </c>
      <c r="E52" s="966"/>
      <c r="F52" s="966"/>
      <c r="G52" s="701" t="s">
        <v>181</v>
      </c>
      <c r="H52" s="101"/>
      <c r="I52" s="701" t="s">
        <v>181</v>
      </c>
      <c r="J52" s="105">
        <v>0.28000000000000003</v>
      </c>
      <c r="K52" s="701" t="s">
        <v>181</v>
      </c>
      <c r="L52" s="68" t="s">
        <v>181</v>
      </c>
      <c r="M52" s="74"/>
      <c r="N52" s="152" t="s">
        <v>181</v>
      </c>
      <c r="O52" s="400">
        <f>ROUND($H52*AU52*M52*$C52,'Initial Information'!$B$27)</f>
        <v>0</v>
      </c>
      <c r="P52" s="69" t="s">
        <v>181</v>
      </c>
      <c r="Q52" s="152" t="s">
        <v>181</v>
      </c>
      <c r="R52" s="74"/>
      <c r="S52" s="152" t="s">
        <v>181</v>
      </c>
      <c r="T52" s="400">
        <f>ROUND($H52*AV52*R52*$C52,'Initial Information'!$B$27)</f>
        <v>0</v>
      </c>
      <c r="U52" s="69" t="s">
        <v>181</v>
      </c>
      <c r="V52" s="152" t="s">
        <v>181</v>
      </c>
      <c r="W52" s="74"/>
      <c r="X52" s="152" t="s">
        <v>181</v>
      </c>
      <c r="Y52" s="400">
        <f>ROUND($H52*AW52*W52*$C52,'Initial Information'!$B$27)</f>
        <v>0</v>
      </c>
      <c r="Z52" s="69" t="s">
        <v>181</v>
      </c>
      <c r="AA52" s="152" t="s">
        <v>181</v>
      </c>
      <c r="AB52" s="74"/>
      <c r="AC52" s="152" t="s">
        <v>181</v>
      </c>
      <c r="AD52" s="400">
        <f>ROUND($H52*AX52*AB52*$C52,'Initial Information'!$B$27)</f>
        <v>0</v>
      </c>
      <c r="AE52" s="69" t="s">
        <v>181</v>
      </c>
      <c r="AF52" s="152" t="s">
        <v>181</v>
      </c>
      <c r="AG52" s="74"/>
      <c r="AH52" s="152" t="s">
        <v>181</v>
      </c>
      <c r="AI52" s="400">
        <f>ROUND($H52*AY52*AG52*$C52,'Initial Information'!$B$27)</f>
        <v>0</v>
      </c>
      <c r="AJ52" s="69" t="s">
        <v>181</v>
      </c>
      <c r="AK52" s="152" t="s">
        <v>181</v>
      </c>
      <c r="AL52" s="74"/>
      <c r="AM52" s="152" t="s">
        <v>181</v>
      </c>
      <c r="AN52" s="400">
        <f>ROUND($H52*AZ52*AL52*$C52,'Initial Information'!$B$27)</f>
        <v>0</v>
      </c>
      <c r="AO52" s="75" t="s">
        <v>181</v>
      </c>
      <c r="AP52" s="185" t="s">
        <v>181</v>
      </c>
      <c r="AQ52" s="400">
        <f t="shared" si="100"/>
        <v>0</v>
      </c>
      <c r="AR52" s="188" t="s">
        <v>181</v>
      </c>
      <c r="AS52" s="729"/>
      <c r="AT52" s="1159"/>
      <c r="AU52" s="76">
        <v>1</v>
      </c>
      <c r="AV52" s="76">
        <f t="shared" si="73"/>
        <v>1.03</v>
      </c>
      <c r="AW52" s="76">
        <f t="shared" si="73"/>
        <v>1.0609</v>
      </c>
      <c r="AX52" s="76">
        <f t="shared" si="73"/>
        <v>1.092727</v>
      </c>
      <c r="AY52" s="76">
        <f t="shared" si="73"/>
        <v>1.1255088100000001</v>
      </c>
      <c r="AZ52" s="76">
        <f t="shared" si="73"/>
        <v>1.1592740743000001</v>
      </c>
      <c r="BA52" s="51">
        <f t="shared" si="101"/>
        <v>0</v>
      </c>
      <c r="BB52" s="51">
        <f t="shared" si="102"/>
        <v>0</v>
      </c>
      <c r="BC52" s="51">
        <f t="shared" si="103"/>
        <v>0</v>
      </c>
      <c r="BD52" s="51">
        <f t="shared" si="104"/>
        <v>0</v>
      </c>
      <c r="BE52" s="51">
        <f t="shared" si="105"/>
        <v>0</v>
      </c>
      <c r="BF52" s="51">
        <f t="shared" si="106"/>
        <v>0</v>
      </c>
      <c r="BG52" s="127"/>
      <c r="BH52" s="127"/>
      <c r="BI52" s="127"/>
      <c r="BJ52" s="127"/>
      <c r="BK52" s="127"/>
      <c r="BL52" s="127"/>
      <c r="BM52" s="739">
        <f t="shared" si="74"/>
        <v>0</v>
      </c>
      <c r="BN52" s="739">
        <f t="shared" si="75"/>
        <v>0</v>
      </c>
      <c r="BO52" s="739">
        <f t="shared" si="76"/>
        <v>0</v>
      </c>
      <c r="BP52" s="739">
        <f t="shared" si="77"/>
        <v>0</v>
      </c>
      <c r="BQ52" s="739">
        <f t="shared" si="78"/>
        <v>0</v>
      </c>
      <c r="BR52" s="739">
        <f t="shared" si="79"/>
        <v>0</v>
      </c>
      <c r="BS52" s="741">
        <f t="shared" si="80"/>
        <v>0</v>
      </c>
      <c r="BT52" s="741">
        <f t="shared" si="81"/>
        <v>0</v>
      </c>
      <c r="BU52" s="741">
        <f t="shared" si="82"/>
        <v>0</v>
      </c>
      <c r="BV52" s="741">
        <f t="shared" si="83"/>
        <v>0</v>
      </c>
      <c r="BW52" s="741">
        <f t="shared" si="84"/>
        <v>0</v>
      </c>
      <c r="BX52" s="741">
        <f t="shared" si="85"/>
        <v>0</v>
      </c>
      <c r="BY52" s="744"/>
      <c r="BZ52" s="744"/>
      <c r="CA52" s="744"/>
      <c r="CB52" s="744"/>
      <c r="CC52" s="744"/>
      <c r="CD52" s="744"/>
      <c r="CE52" s="740">
        <f t="shared" si="107"/>
        <v>0</v>
      </c>
      <c r="CF52" s="740">
        <f t="shared" si="108"/>
        <v>0</v>
      </c>
      <c r="CG52" s="740">
        <f t="shared" si="109"/>
        <v>0</v>
      </c>
      <c r="CH52" s="740">
        <f t="shared" si="110"/>
        <v>0</v>
      </c>
      <c r="CI52" s="740">
        <f t="shared" si="111"/>
        <v>0</v>
      </c>
      <c r="CJ52" s="740">
        <f t="shared" si="112"/>
        <v>0</v>
      </c>
      <c r="CK52" s="746" t="s">
        <v>1208</v>
      </c>
      <c r="CL52" s="746" t="s">
        <v>1208</v>
      </c>
      <c r="CM52" s="746" t="s">
        <v>1208</v>
      </c>
      <c r="CN52" s="746" t="s">
        <v>1208</v>
      </c>
      <c r="CO52" s="746" t="s">
        <v>1208</v>
      </c>
      <c r="CP52" s="746" t="s">
        <v>1208</v>
      </c>
      <c r="CQ52" s="677" t="e">
        <f t="shared" si="92"/>
        <v>#DIV/0!</v>
      </c>
      <c r="CR52" s="677" t="e">
        <f t="shared" si="93"/>
        <v>#DIV/0!</v>
      </c>
      <c r="CS52" s="677" t="e">
        <f t="shared" si="94"/>
        <v>#DIV/0!</v>
      </c>
      <c r="CT52" s="677" t="e">
        <f t="shared" si="95"/>
        <v>#DIV/0!</v>
      </c>
      <c r="CU52" s="677" t="e">
        <f t="shared" si="96"/>
        <v>#DIV/0!</v>
      </c>
      <c r="CV52" s="677" t="e">
        <f t="shared" si="97"/>
        <v>#DIV/0!</v>
      </c>
      <c r="CW52" s="678" t="e">
        <f t="shared" si="113"/>
        <v>#DIV/0!</v>
      </c>
      <c r="CX52" s="678" t="e">
        <f t="shared" si="114"/>
        <v>#DIV/0!</v>
      </c>
      <c r="CY52" s="678" t="e">
        <f t="shared" si="115"/>
        <v>#DIV/0!</v>
      </c>
      <c r="CZ52" s="678" t="e">
        <f t="shared" si="116"/>
        <v>#DIV/0!</v>
      </c>
      <c r="DA52" s="678" t="e">
        <f t="shared" si="117"/>
        <v>#DIV/0!</v>
      </c>
      <c r="DB52" s="678" t="e">
        <f t="shared" si="118"/>
        <v>#DIV/0!</v>
      </c>
      <c r="DC52" s="679" t="e">
        <f t="shared" si="119"/>
        <v>#DIV/0!</v>
      </c>
      <c r="DD52" s="679" t="e">
        <f t="shared" si="120"/>
        <v>#DIV/0!</v>
      </c>
      <c r="DE52" s="679" t="e">
        <f t="shared" si="121"/>
        <v>#DIV/0!</v>
      </c>
      <c r="DF52" s="679" t="e">
        <f t="shared" si="122"/>
        <v>#DIV/0!</v>
      </c>
      <c r="DG52" s="679" t="e">
        <f t="shared" si="123"/>
        <v>#DIV/0!</v>
      </c>
      <c r="DH52" s="679" t="e">
        <f t="shared" si="124"/>
        <v>#DIV/0!</v>
      </c>
      <c r="DI52" s="748">
        <f>ROUND($J52*O52, 'Initial Information'!B27)</f>
        <v>0</v>
      </c>
      <c r="DJ52" s="748">
        <f>ROUND($J52*T52, 'Initial Information'!B27)</f>
        <v>0</v>
      </c>
      <c r="DK52" s="748">
        <f>ROUND($J52*Y52, 'Initial Information'!B27)</f>
        <v>0</v>
      </c>
      <c r="DL52" s="748">
        <f>ROUND($J52*AD52, 'Initial Information'!B27)</f>
        <v>0</v>
      </c>
      <c r="DM52" s="748">
        <f>ROUND($J52*AI52, 'Initial Information'!B27)</f>
        <v>0</v>
      </c>
      <c r="DN52" s="748">
        <f>ROUND($J52*AN52, 'Initial Information'!B27)</f>
        <v>0</v>
      </c>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c r="EO52" s="127"/>
      <c r="EP52" s="127"/>
      <c r="EQ52" s="127"/>
      <c r="ER52" s="127"/>
      <c r="ES52" s="127"/>
    </row>
    <row r="53" spans="1:149" s="58" customFormat="1" ht="19.899999999999999" customHeight="1">
      <c r="A53" s="639" t="s">
        <v>181</v>
      </c>
      <c r="B53" s="701">
        <v>9</v>
      </c>
      <c r="C53" s="74">
        <v>0</v>
      </c>
      <c r="D53" s="1068" t="s">
        <v>198</v>
      </c>
      <c r="E53" s="966"/>
      <c r="F53" s="966"/>
      <c r="G53" s="701" t="s">
        <v>181</v>
      </c>
      <c r="H53" s="101">
        <v>4500</v>
      </c>
      <c r="I53" s="701" t="s">
        <v>181</v>
      </c>
      <c r="J53" s="105">
        <v>0.28000000000000003</v>
      </c>
      <c r="K53" s="701" t="s">
        <v>181</v>
      </c>
      <c r="L53" s="68" t="s">
        <v>181</v>
      </c>
      <c r="M53" s="74"/>
      <c r="N53" s="152" t="s">
        <v>181</v>
      </c>
      <c r="O53" s="400">
        <f>ROUND($H53*AU53*M53*$C53,'Initial Information'!$B$27)</f>
        <v>0</v>
      </c>
      <c r="P53" s="69" t="s">
        <v>181</v>
      </c>
      <c r="Q53" s="152" t="s">
        <v>181</v>
      </c>
      <c r="R53" s="74"/>
      <c r="S53" s="152" t="s">
        <v>181</v>
      </c>
      <c r="T53" s="400">
        <f>ROUND($H53*AV53*R53*$C53,'Initial Information'!$B$27)</f>
        <v>0</v>
      </c>
      <c r="U53" s="69" t="s">
        <v>181</v>
      </c>
      <c r="V53" s="152" t="s">
        <v>181</v>
      </c>
      <c r="W53" s="74"/>
      <c r="X53" s="152" t="s">
        <v>181</v>
      </c>
      <c r="Y53" s="400">
        <f>ROUND($H53*AW53*W53*$C53,'Initial Information'!$B$27)</f>
        <v>0</v>
      </c>
      <c r="Z53" s="69" t="s">
        <v>181</v>
      </c>
      <c r="AA53" s="152" t="s">
        <v>181</v>
      </c>
      <c r="AB53" s="74"/>
      <c r="AC53" s="152" t="s">
        <v>181</v>
      </c>
      <c r="AD53" s="400">
        <f>ROUND($H53*AX53*AB53*$C53,'Initial Information'!$B$27)</f>
        <v>0</v>
      </c>
      <c r="AE53" s="69" t="s">
        <v>181</v>
      </c>
      <c r="AF53" s="152" t="s">
        <v>181</v>
      </c>
      <c r="AG53" s="74"/>
      <c r="AH53" s="152" t="s">
        <v>181</v>
      </c>
      <c r="AI53" s="400">
        <f>ROUND($H53*AY53*AG53*$C53,'Initial Information'!$B$27)</f>
        <v>0</v>
      </c>
      <c r="AJ53" s="69" t="s">
        <v>181</v>
      </c>
      <c r="AK53" s="152" t="s">
        <v>181</v>
      </c>
      <c r="AL53" s="74"/>
      <c r="AM53" s="152" t="s">
        <v>181</v>
      </c>
      <c r="AN53" s="400">
        <f>ROUND($H53*AZ53*AL53*$C53,'Initial Information'!$B$27)</f>
        <v>0</v>
      </c>
      <c r="AO53" s="75" t="s">
        <v>181</v>
      </c>
      <c r="AP53" s="185" t="s">
        <v>181</v>
      </c>
      <c r="AQ53" s="400">
        <f t="shared" si="100"/>
        <v>0</v>
      </c>
      <c r="AR53" s="188" t="s">
        <v>181</v>
      </c>
      <c r="AS53" s="729"/>
      <c r="AT53" s="1158" t="s">
        <v>1085</v>
      </c>
      <c r="AU53" s="76">
        <v>1</v>
      </c>
      <c r="AV53" s="76">
        <f t="shared" si="73"/>
        <v>1.03</v>
      </c>
      <c r="AW53" s="76">
        <f t="shared" si="73"/>
        <v>1.0609</v>
      </c>
      <c r="AX53" s="76">
        <f t="shared" si="73"/>
        <v>1.092727</v>
      </c>
      <c r="AY53" s="76">
        <f t="shared" si="73"/>
        <v>1.1255088100000001</v>
      </c>
      <c r="AZ53" s="76">
        <f t="shared" si="73"/>
        <v>1.1592740743000001</v>
      </c>
      <c r="BA53" s="51">
        <f t="shared" si="101"/>
        <v>0</v>
      </c>
      <c r="BB53" s="51">
        <f t="shared" si="102"/>
        <v>0</v>
      </c>
      <c r="BC53" s="51">
        <f t="shared" si="103"/>
        <v>0</v>
      </c>
      <c r="BD53" s="51">
        <f t="shared" si="104"/>
        <v>0</v>
      </c>
      <c r="BE53" s="51">
        <f t="shared" si="105"/>
        <v>0</v>
      </c>
      <c r="BF53" s="51">
        <f t="shared" si="106"/>
        <v>0</v>
      </c>
      <c r="BG53" s="127"/>
      <c r="BH53" s="127"/>
      <c r="BI53" s="127"/>
      <c r="BJ53" s="127"/>
      <c r="BK53" s="127"/>
      <c r="BL53" s="127"/>
      <c r="BM53" s="739">
        <f t="shared" si="74"/>
        <v>0</v>
      </c>
      <c r="BN53" s="739">
        <f t="shared" si="75"/>
        <v>0</v>
      </c>
      <c r="BO53" s="739">
        <f t="shared" si="76"/>
        <v>0</v>
      </c>
      <c r="BP53" s="739">
        <f t="shared" si="77"/>
        <v>0</v>
      </c>
      <c r="BQ53" s="739">
        <f t="shared" si="78"/>
        <v>0</v>
      </c>
      <c r="BR53" s="739">
        <f t="shared" si="79"/>
        <v>0</v>
      </c>
      <c r="BS53" s="741">
        <f t="shared" si="80"/>
        <v>4500</v>
      </c>
      <c r="BT53" s="741">
        <f t="shared" si="81"/>
        <v>4635</v>
      </c>
      <c r="BU53" s="741">
        <f t="shared" si="82"/>
        <v>4774.05</v>
      </c>
      <c r="BV53" s="741">
        <f t="shared" si="83"/>
        <v>4917.2700000000004</v>
      </c>
      <c r="BW53" s="741">
        <f t="shared" si="84"/>
        <v>5064.79</v>
      </c>
      <c r="BX53" s="741">
        <f t="shared" si="85"/>
        <v>5216.7299999999996</v>
      </c>
      <c r="BY53" s="744"/>
      <c r="BZ53" s="744"/>
      <c r="CA53" s="744"/>
      <c r="CB53" s="744"/>
      <c r="CC53" s="744"/>
      <c r="CD53" s="744"/>
      <c r="CE53" s="740">
        <f t="shared" si="107"/>
        <v>54000</v>
      </c>
      <c r="CF53" s="740">
        <f t="shared" si="108"/>
        <v>55620</v>
      </c>
      <c r="CG53" s="740">
        <f t="shared" si="109"/>
        <v>57288.600000000006</v>
      </c>
      <c r="CH53" s="740">
        <f t="shared" si="110"/>
        <v>59007.240000000005</v>
      </c>
      <c r="CI53" s="740">
        <f t="shared" si="111"/>
        <v>60777.479999999996</v>
      </c>
      <c r="CJ53" s="740">
        <f t="shared" si="112"/>
        <v>62600.759999999995</v>
      </c>
      <c r="CK53" s="746" t="s">
        <v>1208</v>
      </c>
      <c r="CL53" s="746" t="s">
        <v>1208</v>
      </c>
      <c r="CM53" s="746" t="s">
        <v>1208</v>
      </c>
      <c r="CN53" s="746" t="s">
        <v>1208</v>
      </c>
      <c r="CO53" s="746" t="s">
        <v>1208</v>
      </c>
      <c r="CP53" s="746" t="s">
        <v>1208</v>
      </c>
      <c r="CQ53" s="677" t="e">
        <f t="shared" si="92"/>
        <v>#DIV/0!</v>
      </c>
      <c r="CR53" s="677" t="e">
        <f t="shared" si="93"/>
        <v>#DIV/0!</v>
      </c>
      <c r="CS53" s="677" t="e">
        <f t="shared" si="94"/>
        <v>#DIV/0!</v>
      </c>
      <c r="CT53" s="677" t="e">
        <f t="shared" si="95"/>
        <v>#DIV/0!</v>
      </c>
      <c r="CU53" s="677" t="e">
        <f t="shared" si="96"/>
        <v>#DIV/0!</v>
      </c>
      <c r="CV53" s="677" t="e">
        <f t="shared" si="97"/>
        <v>#DIV/0!</v>
      </c>
      <c r="CW53" s="678" t="e">
        <f t="shared" si="113"/>
        <v>#DIV/0!</v>
      </c>
      <c r="CX53" s="678" t="e">
        <f t="shared" si="114"/>
        <v>#DIV/0!</v>
      </c>
      <c r="CY53" s="678" t="e">
        <f t="shared" si="115"/>
        <v>#DIV/0!</v>
      </c>
      <c r="CZ53" s="678" t="e">
        <f t="shared" si="116"/>
        <v>#DIV/0!</v>
      </c>
      <c r="DA53" s="678" t="e">
        <f t="shared" si="117"/>
        <v>#DIV/0!</v>
      </c>
      <c r="DB53" s="678" t="e">
        <f t="shared" si="118"/>
        <v>#DIV/0!</v>
      </c>
      <c r="DC53" s="679" t="e">
        <f t="shared" si="119"/>
        <v>#DIV/0!</v>
      </c>
      <c r="DD53" s="679" t="e">
        <f t="shared" si="120"/>
        <v>#DIV/0!</v>
      </c>
      <c r="DE53" s="679" t="e">
        <f t="shared" si="121"/>
        <v>#DIV/0!</v>
      </c>
      <c r="DF53" s="679" t="e">
        <f t="shared" si="122"/>
        <v>#DIV/0!</v>
      </c>
      <c r="DG53" s="679" t="e">
        <f t="shared" si="123"/>
        <v>#DIV/0!</v>
      </c>
      <c r="DH53" s="679" t="e">
        <f t="shared" si="124"/>
        <v>#DIV/0!</v>
      </c>
      <c r="DI53" s="748">
        <f>ROUND($J53*O53, 'Initial Information'!B27)</f>
        <v>0</v>
      </c>
      <c r="DJ53" s="748">
        <f>ROUND($J53*T53, 'Initial Information'!B27)</f>
        <v>0</v>
      </c>
      <c r="DK53" s="748">
        <f>ROUND($J53*Y53, 'Initial Information'!B27)</f>
        <v>0</v>
      </c>
      <c r="DL53" s="748">
        <f>ROUND($J53*AD53, 'Initial Information'!B27)</f>
        <v>0</v>
      </c>
      <c r="DM53" s="748">
        <f>ROUND($J53*AI53, 'Initial Information'!B27)</f>
        <v>0</v>
      </c>
      <c r="DN53" s="748">
        <f>ROUND($J53*AN53, 'Initial Information'!B27)</f>
        <v>0</v>
      </c>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c r="EO53" s="127"/>
      <c r="EP53" s="127"/>
      <c r="EQ53" s="127"/>
      <c r="ER53" s="127"/>
      <c r="ES53" s="127"/>
    </row>
    <row r="54" spans="1:149" s="58" customFormat="1" ht="19.899999999999999" customHeight="1">
      <c r="A54" s="639" t="s">
        <v>181</v>
      </c>
      <c r="B54" s="701">
        <v>10</v>
      </c>
      <c r="C54" s="74">
        <v>0</v>
      </c>
      <c r="D54" s="1068" t="s">
        <v>198</v>
      </c>
      <c r="E54" s="966"/>
      <c r="F54" s="966"/>
      <c r="G54" s="701" t="s">
        <v>181</v>
      </c>
      <c r="H54" s="101">
        <v>4500</v>
      </c>
      <c r="I54" s="701" t="s">
        <v>181</v>
      </c>
      <c r="J54" s="105">
        <v>0.28000000000000003</v>
      </c>
      <c r="K54" s="701" t="s">
        <v>181</v>
      </c>
      <c r="L54" s="68" t="s">
        <v>181</v>
      </c>
      <c r="M54" s="74"/>
      <c r="N54" s="152" t="s">
        <v>181</v>
      </c>
      <c r="O54" s="400">
        <f>ROUND($H54*AU54*M54*$C54,'Initial Information'!$B$27)</f>
        <v>0</v>
      </c>
      <c r="P54" s="69" t="s">
        <v>181</v>
      </c>
      <c r="Q54" s="152" t="s">
        <v>181</v>
      </c>
      <c r="R54" s="74"/>
      <c r="S54" s="152" t="s">
        <v>181</v>
      </c>
      <c r="T54" s="400">
        <f>ROUND($H54*AV54*R54*$C54,'Initial Information'!$B$27)</f>
        <v>0</v>
      </c>
      <c r="U54" s="69" t="s">
        <v>181</v>
      </c>
      <c r="V54" s="152" t="s">
        <v>181</v>
      </c>
      <c r="W54" s="74"/>
      <c r="X54" s="152" t="s">
        <v>181</v>
      </c>
      <c r="Y54" s="400">
        <f>ROUND($H54*AW54*W54*$C54,'Initial Information'!$B$27)</f>
        <v>0</v>
      </c>
      <c r="Z54" s="69" t="s">
        <v>181</v>
      </c>
      <c r="AA54" s="152" t="s">
        <v>181</v>
      </c>
      <c r="AB54" s="74"/>
      <c r="AC54" s="152" t="s">
        <v>181</v>
      </c>
      <c r="AD54" s="400">
        <f>ROUND($H54*AX54*AB54*$C54,'Initial Information'!$B$27)</f>
        <v>0</v>
      </c>
      <c r="AE54" s="69" t="s">
        <v>181</v>
      </c>
      <c r="AF54" s="152" t="s">
        <v>181</v>
      </c>
      <c r="AG54" s="74"/>
      <c r="AH54" s="152" t="s">
        <v>181</v>
      </c>
      <c r="AI54" s="400">
        <f>ROUND($H54*AY54*AG54*$C54,'Initial Information'!$B$27)</f>
        <v>0</v>
      </c>
      <c r="AJ54" s="69" t="s">
        <v>181</v>
      </c>
      <c r="AK54" s="152" t="s">
        <v>181</v>
      </c>
      <c r="AL54" s="74"/>
      <c r="AM54" s="152" t="s">
        <v>181</v>
      </c>
      <c r="AN54" s="400">
        <f>ROUND($H54*AZ54*AL54*$C54,'Initial Information'!$B$27)</f>
        <v>0</v>
      </c>
      <c r="AO54" s="75" t="s">
        <v>181</v>
      </c>
      <c r="AP54" s="185" t="s">
        <v>181</v>
      </c>
      <c r="AQ54" s="400">
        <f t="shared" si="100"/>
        <v>0</v>
      </c>
      <c r="AR54" s="188" t="s">
        <v>181</v>
      </c>
      <c r="AS54" s="729"/>
      <c r="AT54" s="1159"/>
      <c r="AU54" s="76">
        <v>1</v>
      </c>
      <c r="AV54" s="76">
        <f t="shared" si="73"/>
        <v>1.03</v>
      </c>
      <c r="AW54" s="76">
        <f t="shared" si="73"/>
        <v>1.0609</v>
      </c>
      <c r="AX54" s="76">
        <f t="shared" si="73"/>
        <v>1.092727</v>
      </c>
      <c r="AY54" s="76">
        <f t="shared" si="73"/>
        <v>1.1255088100000001</v>
      </c>
      <c r="AZ54" s="76">
        <f t="shared" si="73"/>
        <v>1.1592740743000001</v>
      </c>
      <c r="BA54" s="51">
        <f t="shared" si="101"/>
        <v>0</v>
      </c>
      <c r="BB54" s="51">
        <f t="shared" si="102"/>
        <v>0</v>
      </c>
      <c r="BC54" s="51">
        <f t="shared" si="103"/>
        <v>0</v>
      </c>
      <c r="BD54" s="51">
        <f t="shared" si="104"/>
        <v>0</v>
      </c>
      <c r="BE54" s="51">
        <f t="shared" si="105"/>
        <v>0</v>
      </c>
      <c r="BF54" s="51">
        <f t="shared" si="106"/>
        <v>0</v>
      </c>
      <c r="BG54" s="127"/>
      <c r="BH54" s="127"/>
      <c r="BI54" s="127"/>
      <c r="BJ54" s="127"/>
      <c r="BK54" s="127"/>
      <c r="BL54" s="127"/>
      <c r="BM54" s="739">
        <f t="shared" si="74"/>
        <v>0</v>
      </c>
      <c r="BN54" s="739">
        <f t="shared" si="75"/>
        <v>0</v>
      </c>
      <c r="BO54" s="739">
        <f t="shared" si="76"/>
        <v>0</v>
      </c>
      <c r="BP54" s="739">
        <f t="shared" si="77"/>
        <v>0</v>
      </c>
      <c r="BQ54" s="739">
        <f t="shared" si="78"/>
        <v>0</v>
      </c>
      <c r="BR54" s="739">
        <f t="shared" si="79"/>
        <v>0</v>
      </c>
      <c r="BS54" s="741">
        <f t="shared" si="80"/>
        <v>4500</v>
      </c>
      <c r="BT54" s="741">
        <f t="shared" si="81"/>
        <v>4635</v>
      </c>
      <c r="BU54" s="741">
        <f t="shared" si="82"/>
        <v>4774.05</v>
      </c>
      <c r="BV54" s="741">
        <f t="shared" si="83"/>
        <v>4917.2700000000004</v>
      </c>
      <c r="BW54" s="741">
        <f t="shared" si="84"/>
        <v>5064.79</v>
      </c>
      <c r="BX54" s="741">
        <f t="shared" si="85"/>
        <v>5216.7299999999996</v>
      </c>
      <c r="BY54" s="744"/>
      <c r="BZ54" s="744"/>
      <c r="CA54" s="744"/>
      <c r="CB54" s="744"/>
      <c r="CC54" s="744"/>
      <c r="CD54" s="744"/>
      <c r="CE54" s="740">
        <f t="shared" si="107"/>
        <v>54000</v>
      </c>
      <c r="CF54" s="740">
        <f t="shared" si="108"/>
        <v>55620</v>
      </c>
      <c r="CG54" s="740">
        <f t="shared" si="109"/>
        <v>57288.600000000006</v>
      </c>
      <c r="CH54" s="740">
        <f t="shared" si="110"/>
        <v>59007.240000000005</v>
      </c>
      <c r="CI54" s="740">
        <f t="shared" si="111"/>
        <v>60777.479999999996</v>
      </c>
      <c r="CJ54" s="740">
        <f t="shared" si="112"/>
        <v>62600.759999999995</v>
      </c>
      <c r="CK54" s="746" t="s">
        <v>1208</v>
      </c>
      <c r="CL54" s="746" t="s">
        <v>1208</v>
      </c>
      <c r="CM54" s="746" t="s">
        <v>1208</v>
      </c>
      <c r="CN54" s="746" t="s">
        <v>1208</v>
      </c>
      <c r="CO54" s="746" t="s">
        <v>1208</v>
      </c>
      <c r="CP54" s="746" t="s">
        <v>1208</v>
      </c>
      <c r="CQ54" s="677" t="e">
        <f t="shared" si="92"/>
        <v>#DIV/0!</v>
      </c>
      <c r="CR54" s="677" t="e">
        <f t="shared" si="93"/>
        <v>#DIV/0!</v>
      </c>
      <c r="CS54" s="677" t="e">
        <f t="shared" si="94"/>
        <v>#DIV/0!</v>
      </c>
      <c r="CT54" s="677" t="e">
        <f t="shared" si="95"/>
        <v>#DIV/0!</v>
      </c>
      <c r="CU54" s="677" t="e">
        <f t="shared" si="96"/>
        <v>#DIV/0!</v>
      </c>
      <c r="CV54" s="677" t="e">
        <f t="shared" si="97"/>
        <v>#DIV/0!</v>
      </c>
      <c r="CW54" s="678" t="e">
        <f t="shared" si="113"/>
        <v>#DIV/0!</v>
      </c>
      <c r="CX54" s="678" t="e">
        <f t="shared" si="114"/>
        <v>#DIV/0!</v>
      </c>
      <c r="CY54" s="678" t="e">
        <f t="shared" si="115"/>
        <v>#DIV/0!</v>
      </c>
      <c r="CZ54" s="678" t="e">
        <f t="shared" si="116"/>
        <v>#DIV/0!</v>
      </c>
      <c r="DA54" s="678" t="e">
        <f t="shared" si="117"/>
        <v>#DIV/0!</v>
      </c>
      <c r="DB54" s="678" t="e">
        <f t="shared" si="118"/>
        <v>#DIV/0!</v>
      </c>
      <c r="DC54" s="679" t="e">
        <f t="shared" si="119"/>
        <v>#DIV/0!</v>
      </c>
      <c r="DD54" s="679" t="e">
        <f t="shared" si="120"/>
        <v>#DIV/0!</v>
      </c>
      <c r="DE54" s="679" t="e">
        <f t="shared" si="121"/>
        <v>#DIV/0!</v>
      </c>
      <c r="DF54" s="679" t="e">
        <f t="shared" si="122"/>
        <v>#DIV/0!</v>
      </c>
      <c r="DG54" s="679" t="e">
        <f t="shared" si="123"/>
        <v>#DIV/0!</v>
      </c>
      <c r="DH54" s="679" t="e">
        <f t="shared" si="124"/>
        <v>#DIV/0!</v>
      </c>
      <c r="DI54" s="748">
        <f>ROUND($J54*O54, 'Initial Information'!B27)</f>
        <v>0</v>
      </c>
      <c r="DJ54" s="748">
        <f>ROUND($J54*T54, 'Initial Information'!B27)</f>
        <v>0</v>
      </c>
      <c r="DK54" s="748">
        <f>ROUND($J54*Y54, 'Initial Information'!B27)</f>
        <v>0</v>
      </c>
      <c r="DL54" s="748">
        <f>ROUND($J54*AD54, 'Initial Information'!B27)</f>
        <v>0</v>
      </c>
      <c r="DM54" s="748">
        <f>ROUND($J54*AI54, 'Initial Information'!B27)</f>
        <v>0</v>
      </c>
      <c r="DN54" s="748">
        <f>ROUND($J54*AN54, 'Initial Information'!B27)</f>
        <v>0</v>
      </c>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c r="EO54" s="127"/>
      <c r="EP54" s="127"/>
      <c r="EQ54" s="127"/>
      <c r="ER54" s="127"/>
      <c r="ES54" s="127"/>
    </row>
    <row r="55" spans="1:149" s="58" customFormat="1" ht="19.899999999999999" customHeight="1">
      <c r="A55" s="639" t="s">
        <v>181</v>
      </c>
      <c r="B55" s="701">
        <v>11</v>
      </c>
      <c r="C55" s="74">
        <v>0</v>
      </c>
      <c r="D55" s="1068" t="s">
        <v>198</v>
      </c>
      <c r="E55" s="966"/>
      <c r="F55" s="966"/>
      <c r="G55" s="701" t="s">
        <v>181</v>
      </c>
      <c r="H55" s="101">
        <v>4500</v>
      </c>
      <c r="I55" s="701" t="s">
        <v>181</v>
      </c>
      <c r="J55" s="105">
        <v>0.28000000000000003</v>
      </c>
      <c r="K55" s="701" t="s">
        <v>181</v>
      </c>
      <c r="L55" s="68" t="s">
        <v>181</v>
      </c>
      <c r="M55" s="74"/>
      <c r="N55" s="152" t="s">
        <v>181</v>
      </c>
      <c r="O55" s="400">
        <f>ROUND($H55*AU55*M55*$C55,'Initial Information'!$B$27)</f>
        <v>0</v>
      </c>
      <c r="P55" s="69" t="s">
        <v>181</v>
      </c>
      <c r="Q55" s="152" t="s">
        <v>181</v>
      </c>
      <c r="R55" s="74"/>
      <c r="S55" s="152" t="s">
        <v>181</v>
      </c>
      <c r="T55" s="400">
        <f>ROUND($H55*AV55*R55*$C55,'Initial Information'!$B$27)</f>
        <v>0</v>
      </c>
      <c r="U55" s="69" t="s">
        <v>181</v>
      </c>
      <c r="V55" s="152" t="s">
        <v>181</v>
      </c>
      <c r="W55" s="74"/>
      <c r="X55" s="152" t="s">
        <v>181</v>
      </c>
      <c r="Y55" s="400">
        <f>ROUND($H55*AW55*W55*$C55,'Initial Information'!$B$27)</f>
        <v>0</v>
      </c>
      <c r="Z55" s="69" t="s">
        <v>181</v>
      </c>
      <c r="AA55" s="152" t="s">
        <v>181</v>
      </c>
      <c r="AB55" s="74"/>
      <c r="AC55" s="152" t="s">
        <v>181</v>
      </c>
      <c r="AD55" s="400">
        <f>ROUND($H55*AX55*AB55*$C55,'Initial Information'!$B$27)</f>
        <v>0</v>
      </c>
      <c r="AE55" s="69" t="s">
        <v>181</v>
      </c>
      <c r="AF55" s="152" t="s">
        <v>181</v>
      </c>
      <c r="AG55" s="74"/>
      <c r="AH55" s="152" t="s">
        <v>181</v>
      </c>
      <c r="AI55" s="400">
        <f>ROUND($H55*AY55*AG55*$C55,'Initial Information'!$B$27)</f>
        <v>0</v>
      </c>
      <c r="AJ55" s="69" t="s">
        <v>181</v>
      </c>
      <c r="AK55" s="152" t="s">
        <v>181</v>
      </c>
      <c r="AL55" s="74"/>
      <c r="AM55" s="152" t="s">
        <v>181</v>
      </c>
      <c r="AN55" s="400">
        <f>ROUND($H55*AZ55*AL55*$C55,'Initial Information'!$B$27)</f>
        <v>0</v>
      </c>
      <c r="AO55" s="75" t="s">
        <v>181</v>
      </c>
      <c r="AP55" s="185" t="s">
        <v>181</v>
      </c>
      <c r="AQ55" s="400">
        <f t="shared" si="100"/>
        <v>0</v>
      </c>
      <c r="AR55" s="188" t="s">
        <v>181</v>
      </c>
      <c r="AS55" s="729"/>
      <c r="AT55" s="1159"/>
      <c r="AU55" s="76">
        <v>1</v>
      </c>
      <c r="AV55" s="76">
        <f t="shared" si="73"/>
        <v>1.03</v>
      </c>
      <c r="AW55" s="76">
        <f t="shared" si="73"/>
        <v>1.0609</v>
      </c>
      <c r="AX55" s="76">
        <f t="shared" si="73"/>
        <v>1.092727</v>
      </c>
      <c r="AY55" s="76">
        <f t="shared" si="73"/>
        <v>1.1255088100000001</v>
      </c>
      <c r="AZ55" s="76">
        <f t="shared" si="73"/>
        <v>1.1592740743000001</v>
      </c>
      <c r="BA55" s="51">
        <f t="shared" si="101"/>
        <v>0</v>
      </c>
      <c r="BB55" s="51">
        <f t="shared" si="102"/>
        <v>0</v>
      </c>
      <c r="BC55" s="51">
        <f t="shared" si="103"/>
        <v>0</v>
      </c>
      <c r="BD55" s="51">
        <f t="shared" si="104"/>
        <v>0</v>
      </c>
      <c r="BE55" s="51">
        <f t="shared" si="105"/>
        <v>0</v>
      </c>
      <c r="BF55" s="51">
        <f t="shared" si="106"/>
        <v>0</v>
      </c>
      <c r="BG55" s="127"/>
      <c r="BH55" s="127"/>
      <c r="BI55" s="127"/>
      <c r="BJ55" s="127"/>
      <c r="BK55" s="127"/>
      <c r="BL55" s="127"/>
      <c r="BM55" s="739">
        <f t="shared" si="74"/>
        <v>0</v>
      </c>
      <c r="BN55" s="739">
        <f t="shared" si="75"/>
        <v>0</v>
      </c>
      <c r="BO55" s="739">
        <f t="shared" si="76"/>
        <v>0</v>
      </c>
      <c r="BP55" s="739">
        <f t="shared" si="77"/>
        <v>0</v>
      </c>
      <c r="BQ55" s="739">
        <f t="shared" si="78"/>
        <v>0</v>
      </c>
      <c r="BR55" s="739">
        <f t="shared" si="79"/>
        <v>0</v>
      </c>
      <c r="BS55" s="741">
        <f t="shared" si="80"/>
        <v>4500</v>
      </c>
      <c r="BT55" s="741">
        <f t="shared" si="81"/>
        <v>4635</v>
      </c>
      <c r="BU55" s="741">
        <f t="shared" si="82"/>
        <v>4774.05</v>
      </c>
      <c r="BV55" s="741">
        <f t="shared" si="83"/>
        <v>4917.2700000000004</v>
      </c>
      <c r="BW55" s="741">
        <f t="shared" si="84"/>
        <v>5064.79</v>
      </c>
      <c r="BX55" s="741">
        <f t="shared" si="85"/>
        <v>5216.7299999999996</v>
      </c>
      <c r="BY55" s="744"/>
      <c r="BZ55" s="744"/>
      <c r="CA55" s="744"/>
      <c r="CB55" s="744"/>
      <c r="CC55" s="744"/>
      <c r="CD55" s="744"/>
      <c r="CE55" s="740">
        <f t="shared" si="107"/>
        <v>54000</v>
      </c>
      <c r="CF55" s="740">
        <f t="shared" si="108"/>
        <v>55620</v>
      </c>
      <c r="CG55" s="740">
        <f t="shared" si="109"/>
        <v>57288.600000000006</v>
      </c>
      <c r="CH55" s="740">
        <f t="shared" si="110"/>
        <v>59007.240000000005</v>
      </c>
      <c r="CI55" s="740">
        <f t="shared" si="111"/>
        <v>60777.479999999996</v>
      </c>
      <c r="CJ55" s="740">
        <f t="shared" si="112"/>
        <v>62600.759999999995</v>
      </c>
      <c r="CK55" s="746" t="s">
        <v>1208</v>
      </c>
      <c r="CL55" s="746" t="s">
        <v>1208</v>
      </c>
      <c r="CM55" s="746" t="s">
        <v>1208</v>
      </c>
      <c r="CN55" s="746" t="s">
        <v>1208</v>
      </c>
      <c r="CO55" s="746" t="s">
        <v>1208</v>
      </c>
      <c r="CP55" s="746" t="s">
        <v>1208</v>
      </c>
      <c r="CQ55" s="677" t="e">
        <f t="shared" si="92"/>
        <v>#DIV/0!</v>
      </c>
      <c r="CR55" s="677" t="e">
        <f t="shared" si="93"/>
        <v>#DIV/0!</v>
      </c>
      <c r="CS55" s="677" t="e">
        <f t="shared" si="94"/>
        <v>#DIV/0!</v>
      </c>
      <c r="CT55" s="677" t="e">
        <f t="shared" si="95"/>
        <v>#DIV/0!</v>
      </c>
      <c r="CU55" s="677" t="e">
        <f t="shared" si="96"/>
        <v>#DIV/0!</v>
      </c>
      <c r="CV55" s="677" t="e">
        <f t="shared" si="97"/>
        <v>#DIV/0!</v>
      </c>
      <c r="CW55" s="678" t="e">
        <f t="shared" ref="CW55:CW64" si="125">ROUND(CQ55+(CQ55*$J55),2)</f>
        <v>#DIV/0!</v>
      </c>
      <c r="CX55" s="678" t="e">
        <f t="shared" ref="CX55:CX64" si="126">ROUND(CR55+(CR55*$J55),2)</f>
        <v>#DIV/0!</v>
      </c>
      <c r="CY55" s="678" t="e">
        <f t="shared" ref="CY55:CY64" si="127">ROUND(CS55+(CS55*$J55),2)</f>
        <v>#DIV/0!</v>
      </c>
      <c r="CZ55" s="678" t="e">
        <f t="shared" ref="CZ55:CZ64" si="128">ROUND(CT55+(CT55*$J55),2)</f>
        <v>#DIV/0!</v>
      </c>
      <c r="DA55" s="678" t="e">
        <f t="shared" ref="DA55:DA64" si="129">ROUND(CU55+(CU55*$J55),2)</f>
        <v>#DIV/0!</v>
      </c>
      <c r="DB55" s="678" t="e">
        <f t="shared" ref="DB55:DB64" si="130">ROUND(CV55+(CV55*$J55),2)</f>
        <v>#DIV/0!</v>
      </c>
      <c r="DC55" s="679" t="e">
        <f t="shared" ref="DC55:DC64" si="131">ROUND(CW55+(($J$246+$J$247)*CW55),2)</f>
        <v>#DIV/0!</v>
      </c>
      <c r="DD55" s="679" t="e">
        <f t="shared" ref="DD55:DD64" si="132">ROUND(CX55+(($J$246+$J$247)*CX55),2)</f>
        <v>#DIV/0!</v>
      </c>
      <c r="DE55" s="679" t="e">
        <f t="shared" ref="DE55:DE64" si="133">ROUND(CY55+(($J$246+$J$247)*CY55),2)</f>
        <v>#DIV/0!</v>
      </c>
      <c r="DF55" s="679" t="e">
        <f t="shared" ref="DF55:DF64" si="134">ROUND(CZ55+(($J$246+$J$247)*CZ55),2)</f>
        <v>#DIV/0!</v>
      </c>
      <c r="DG55" s="679" t="e">
        <f t="shared" ref="DG55:DG64" si="135">ROUND(DA55+(($J$246+$J$247)*DA55),2)</f>
        <v>#DIV/0!</v>
      </c>
      <c r="DH55" s="679" t="e">
        <f t="shared" ref="DH55:DH64" si="136">ROUND(DB55+(($J$246+$J$247)*DB55),2)</f>
        <v>#DIV/0!</v>
      </c>
      <c r="DI55" s="748">
        <f>ROUND($J55*O55, 'Initial Information'!B27)</f>
        <v>0</v>
      </c>
      <c r="DJ55" s="748">
        <f>ROUND($J55*T55, 'Initial Information'!B27)</f>
        <v>0</v>
      </c>
      <c r="DK55" s="748">
        <f>ROUND($J55*Y55, 'Initial Information'!B27)</f>
        <v>0</v>
      </c>
      <c r="DL55" s="748">
        <f>ROUND($J55*AD55, 'Initial Information'!B27)</f>
        <v>0</v>
      </c>
      <c r="DM55" s="748">
        <f>ROUND($J55*AI55, 'Initial Information'!B27)</f>
        <v>0</v>
      </c>
      <c r="DN55" s="748">
        <f>ROUND($J55*AN55, 'Initial Information'!B27)</f>
        <v>0</v>
      </c>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c r="EO55" s="127"/>
      <c r="EP55" s="127"/>
      <c r="EQ55" s="127"/>
      <c r="ER55" s="127"/>
      <c r="ES55" s="127"/>
    </row>
    <row r="56" spans="1:149" s="58" customFormat="1" ht="19.899999999999999" customHeight="1">
      <c r="A56" s="639" t="s">
        <v>181</v>
      </c>
      <c r="B56" s="701">
        <v>12</v>
      </c>
      <c r="C56" s="74">
        <v>0</v>
      </c>
      <c r="D56" s="1068" t="s">
        <v>199</v>
      </c>
      <c r="E56" s="966"/>
      <c r="F56" s="966"/>
      <c r="G56" s="701" t="s">
        <v>181</v>
      </c>
      <c r="H56" s="101">
        <v>3645.58</v>
      </c>
      <c r="I56" s="701" t="s">
        <v>181</v>
      </c>
      <c r="J56" s="105">
        <v>0.17</v>
      </c>
      <c r="K56" s="701" t="s">
        <v>181</v>
      </c>
      <c r="L56" s="68" t="s">
        <v>181</v>
      </c>
      <c r="M56" s="74"/>
      <c r="N56" s="152" t="s">
        <v>181</v>
      </c>
      <c r="O56" s="400">
        <f>ROUND($H56*AU56*M56*$C56,'Initial Information'!$B$27)</f>
        <v>0</v>
      </c>
      <c r="P56" s="69" t="s">
        <v>181</v>
      </c>
      <c r="Q56" s="152" t="s">
        <v>181</v>
      </c>
      <c r="R56" s="74"/>
      <c r="S56" s="152" t="s">
        <v>181</v>
      </c>
      <c r="T56" s="400">
        <f>ROUND($H56*AV56*R56*$C56,'Initial Information'!$B$27)</f>
        <v>0</v>
      </c>
      <c r="U56" s="69" t="s">
        <v>181</v>
      </c>
      <c r="V56" s="152" t="s">
        <v>181</v>
      </c>
      <c r="W56" s="74"/>
      <c r="X56" s="152" t="s">
        <v>181</v>
      </c>
      <c r="Y56" s="400">
        <f>ROUND($H56*AW56*W56*$C56,'Initial Information'!$B$27)</f>
        <v>0</v>
      </c>
      <c r="Z56" s="69" t="s">
        <v>181</v>
      </c>
      <c r="AA56" s="152" t="s">
        <v>181</v>
      </c>
      <c r="AB56" s="74"/>
      <c r="AC56" s="152" t="s">
        <v>181</v>
      </c>
      <c r="AD56" s="400">
        <f>ROUND($H56*AX56*AB56*$C56,'Initial Information'!$B$27)</f>
        <v>0</v>
      </c>
      <c r="AE56" s="69" t="s">
        <v>181</v>
      </c>
      <c r="AF56" s="152" t="s">
        <v>181</v>
      </c>
      <c r="AG56" s="74"/>
      <c r="AH56" s="152" t="s">
        <v>181</v>
      </c>
      <c r="AI56" s="400">
        <f>ROUND($H56*AY56*AG56*$C56,'Initial Information'!$B$27)</f>
        <v>0</v>
      </c>
      <c r="AJ56" s="69" t="s">
        <v>181</v>
      </c>
      <c r="AK56" s="152" t="s">
        <v>181</v>
      </c>
      <c r="AL56" s="74"/>
      <c r="AM56" s="152" t="s">
        <v>181</v>
      </c>
      <c r="AN56" s="400">
        <f>ROUND($H56*AZ56*AL56*$C56,'Initial Information'!$B$27)</f>
        <v>0</v>
      </c>
      <c r="AO56" s="75" t="s">
        <v>181</v>
      </c>
      <c r="AP56" s="185" t="s">
        <v>181</v>
      </c>
      <c r="AQ56" s="400">
        <f t="shared" si="100"/>
        <v>0</v>
      </c>
      <c r="AR56" s="188" t="s">
        <v>181</v>
      </c>
      <c r="AS56" s="729"/>
      <c r="AT56" s="1159"/>
      <c r="AU56" s="76">
        <v>1</v>
      </c>
      <c r="AV56" s="76">
        <f t="shared" si="73"/>
        <v>1.03</v>
      </c>
      <c r="AW56" s="76">
        <f t="shared" si="73"/>
        <v>1.0609</v>
      </c>
      <c r="AX56" s="76">
        <f t="shared" si="73"/>
        <v>1.092727</v>
      </c>
      <c r="AY56" s="76">
        <f t="shared" si="73"/>
        <v>1.1255088100000001</v>
      </c>
      <c r="AZ56" s="76">
        <f t="shared" si="73"/>
        <v>1.1592740743000001</v>
      </c>
      <c r="BA56" s="51">
        <f t="shared" si="101"/>
        <v>0</v>
      </c>
      <c r="BB56" s="51">
        <f t="shared" si="102"/>
        <v>0</v>
      </c>
      <c r="BC56" s="51">
        <f t="shared" si="103"/>
        <v>0</v>
      </c>
      <c r="BD56" s="51">
        <f t="shared" si="104"/>
        <v>0</v>
      </c>
      <c r="BE56" s="51">
        <f t="shared" si="105"/>
        <v>0</v>
      </c>
      <c r="BF56" s="51">
        <f t="shared" si="106"/>
        <v>0</v>
      </c>
      <c r="BG56" s="127"/>
      <c r="BH56" s="127"/>
      <c r="BI56" s="127"/>
      <c r="BJ56" s="127"/>
      <c r="BK56" s="127"/>
      <c r="BL56" s="127"/>
      <c r="BM56" s="739">
        <f t="shared" si="74"/>
        <v>0</v>
      </c>
      <c r="BN56" s="739">
        <f t="shared" si="75"/>
        <v>0</v>
      </c>
      <c r="BO56" s="739">
        <f t="shared" si="76"/>
        <v>0</v>
      </c>
      <c r="BP56" s="739">
        <f t="shared" si="77"/>
        <v>0</v>
      </c>
      <c r="BQ56" s="739">
        <f t="shared" si="78"/>
        <v>0</v>
      </c>
      <c r="BR56" s="739">
        <f t="shared" si="79"/>
        <v>0</v>
      </c>
      <c r="BS56" s="741">
        <f t="shared" si="80"/>
        <v>3645.58</v>
      </c>
      <c r="BT56" s="741">
        <f t="shared" si="81"/>
        <v>3754.95</v>
      </c>
      <c r="BU56" s="741">
        <f t="shared" si="82"/>
        <v>3867.6</v>
      </c>
      <c r="BV56" s="741">
        <f t="shared" si="83"/>
        <v>3983.62</v>
      </c>
      <c r="BW56" s="741">
        <f t="shared" si="84"/>
        <v>4103.13</v>
      </c>
      <c r="BX56" s="741">
        <f t="shared" si="85"/>
        <v>4226.2299999999996</v>
      </c>
      <c r="BY56" s="744"/>
      <c r="BZ56" s="744"/>
      <c r="CA56" s="744"/>
      <c r="CB56" s="744"/>
      <c r="CC56" s="744"/>
      <c r="CD56" s="744"/>
      <c r="CE56" s="740">
        <f t="shared" si="107"/>
        <v>43746.96</v>
      </c>
      <c r="CF56" s="740">
        <f t="shared" si="108"/>
        <v>45059.399999999994</v>
      </c>
      <c r="CG56" s="740">
        <f t="shared" si="109"/>
        <v>46411.199999999997</v>
      </c>
      <c r="CH56" s="740">
        <f t="shared" si="110"/>
        <v>47803.44</v>
      </c>
      <c r="CI56" s="740">
        <f t="shared" si="111"/>
        <v>49237.56</v>
      </c>
      <c r="CJ56" s="740">
        <f t="shared" si="112"/>
        <v>50714.759999999995</v>
      </c>
      <c r="CK56" s="746" t="s">
        <v>1208</v>
      </c>
      <c r="CL56" s="746" t="s">
        <v>1208</v>
      </c>
      <c r="CM56" s="746" t="s">
        <v>1208</v>
      </c>
      <c r="CN56" s="746" t="s">
        <v>1208</v>
      </c>
      <c r="CO56" s="746" t="s">
        <v>1208</v>
      </c>
      <c r="CP56" s="746" t="s">
        <v>1208</v>
      </c>
      <c r="CQ56" s="677" t="e">
        <f t="shared" si="92"/>
        <v>#DIV/0!</v>
      </c>
      <c r="CR56" s="677" t="e">
        <f t="shared" si="93"/>
        <v>#DIV/0!</v>
      </c>
      <c r="CS56" s="677" t="e">
        <f t="shared" si="94"/>
        <v>#DIV/0!</v>
      </c>
      <c r="CT56" s="677" t="e">
        <f t="shared" si="95"/>
        <v>#DIV/0!</v>
      </c>
      <c r="CU56" s="677" t="e">
        <f t="shared" si="96"/>
        <v>#DIV/0!</v>
      </c>
      <c r="CV56" s="677" t="e">
        <f t="shared" si="97"/>
        <v>#DIV/0!</v>
      </c>
      <c r="CW56" s="678" t="e">
        <f t="shared" si="125"/>
        <v>#DIV/0!</v>
      </c>
      <c r="CX56" s="678" t="e">
        <f t="shared" si="126"/>
        <v>#DIV/0!</v>
      </c>
      <c r="CY56" s="678" t="e">
        <f t="shared" si="127"/>
        <v>#DIV/0!</v>
      </c>
      <c r="CZ56" s="678" t="e">
        <f t="shared" si="128"/>
        <v>#DIV/0!</v>
      </c>
      <c r="DA56" s="678" t="e">
        <f t="shared" si="129"/>
        <v>#DIV/0!</v>
      </c>
      <c r="DB56" s="678" t="e">
        <f t="shared" si="130"/>
        <v>#DIV/0!</v>
      </c>
      <c r="DC56" s="679" t="e">
        <f t="shared" si="131"/>
        <v>#DIV/0!</v>
      </c>
      <c r="DD56" s="679" t="e">
        <f t="shared" si="132"/>
        <v>#DIV/0!</v>
      </c>
      <c r="DE56" s="679" t="e">
        <f t="shared" si="133"/>
        <v>#DIV/0!</v>
      </c>
      <c r="DF56" s="679" t="e">
        <f t="shared" si="134"/>
        <v>#DIV/0!</v>
      </c>
      <c r="DG56" s="679" t="e">
        <f t="shared" si="135"/>
        <v>#DIV/0!</v>
      </c>
      <c r="DH56" s="679" t="e">
        <f t="shared" si="136"/>
        <v>#DIV/0!</v>
      </c>
      <c r="DI56" s="748">
        <f>ROUND($J56*O56, 'Initial Information'!B27)</f>
        <v>0</v>
      </c>
      <c r="DJ56" s="748">
        <f>ROUND($J56*T56, 'Initial Information'!B27)</f>
        <v>0</v>
      </c>
      <c r="DK56" s="748">
        <f>ROUND($J56*Y56, 'Initial Information'!B27)</f>
        <v>0</v>
      </c>
      <c r="DL56" s="748">
        <f>ROUND($J56*AD56, 'Initial Information'!B27)</f>
        <v>0</v>
      </c>
      <c r="DM56" s="748">
        <f>ROUND($J56*AI56, 'Initial Information'!B27)</f>
        <v>0</v>
      </c>
      <c r="DN56" s="748">
        <f>ROUND($J56*AN56, 'Initial Information'!B27)</f>
        <v>0</v>
      </c>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c r="EO56" s="127"/>
      <c r="EP56" s="127"/>
      <c r="EQ56" s="127"/>
      <c r="ER56" s="127"/>
      <c r="ES56" s="127"/>
    </row>
    <row r="57" spans="1:149" s="58" customFormat="1" ht="19.899999999999999" customHeight="1">
      <c r="A57" s="639" t="s">
        <v>181</v>
      </c>
      <c r="B57" s="701">
        <v>13</v>
      </c>
      <c r="C57" s="74">
        <v>0</v>
      </c>
      <c r="D57" s="1068" t="s">
        <v>199</v>
      </c>
      <c r="E57" s="966"/>
      <c r="F57" s="966"/>
      <c r="G57" s="701" t="s">
        <v>181</v>
      </c>
      <c r="H57" s="101">
        <v>3645.58</v>
      </c>
      <c r="I57" s="701" t="s">
        <v>181</v>
      </c>
      <c r="J57" s="105">
        <v>0.17</v>
      </c>
      <c r="K57" s="701" t="s">
        <v>181</v>
      </c>
      <c r="L57" s="68" t="s">
        <v>181</v>
      </c>
      <c r="M57" s="74"/>
      <c r="N57" s="152" t="s">
        <v>181</v>
      </c>
      <c r="O57" s="400">
        <f>ROUND($H57*AU57*M57*$C57,'Initial Information'!$B$27)</f>
        <v>0</v>
      </c>
      <c r="P57" s="69" t="s">
        <v>181</v>
      </c>
      <c r="Q57" s="152" t="s">
        <v>181</v>
      </c>
      <c r="R57" s="74"/>
      <c r="S57" s="152" t="s">
        <v>181</v>
      </c>
      <c r="T57" s="400">
        <f>ROUND($H57*AV57*R57*$C57,'Initial Information'!$B$27)</f>
        <v>0</v>
      </c>
      <c r="U57" s="69" t="s">
        <v>181</v>
      </c>
      <c r="V57" s="152" t="s">
        <v>181</v>
      </c>
      <c r="W57" s="74"/>
      <c r="X57" s="152" t="s">
        <v>181</v>
      </c>
      <c r="Y57" s="400">
        <f>ROUND($H57*AW57*W57*$C57,'Initial Information'!$B$27)</f>
        <v>0</v>
      </c>
      <c r="Z57" s="69" t="s">
        <v>181</v>
      </c>
      <c r="AA57" s="152" t="s">
        <v>181</v>
      </c>
      <c r="AB57" s="74"/>
      <c r="AC57" s="152" t="s">
        <v>181</v>
      </c>
      <c r="AD57" s="400">
        <f>ROUND($H57*AX57*AB57*$C57,'Initial Information'!$B$27)</f>
        <v>0</v>
      </c>
      <c r="AE57" s="69" t="s">
        <v>181</v>
      </c>
      <c r="AF57" s="152" t="s">
        <v>181</v>
      </c>
      <c r="AG57" s="74"/>
      <c r="AH57" s="152" t="s">
        <v>181</v>
      </c>
      <c r="AI57" s="400">
        <f>ROUND($H57*AY57*AG57*$C57,'Initial Information'!$B$27)</f>
        <v>0</v>
      </c>
      <c r="AJ57" s="69" t="s">
        <v>181</v>
      </c>
      <c r="AK57" s="152" t="s">
        <v>181</v>
      </c>
      <c r="AL57" s="74"/>
      <c r="AM57" s="152" t="s">
        <v>181</v>
      </c>
      <c r="AN57" s="400">
        <f>ROUND($H57*AZ57*AL57*$C57,'Initial Information'!$B$27)</f>
        <v>0</v>
      </c>
      <c r="AO57" s="75" t="s">
        <v>181</v>
      </c>
      <c r="AP57" s="185" t="s">
        <v>181</v>
      </c>
      <c r="AQ57" s="400">
        <f t="shared" si="100"/>
        <v>0</v>
      </c>
      <c r="AR57" s="188" t="s">
        <v>181</v>
      </c>
      <c r="AS57" s="729"/>
      <c r="AT57" s="1159"/>
      <c r="AU57" s="76">
        <v>1</v>
      </c>
      <c r="AV57" s="76">
        <f t="shared" si="73"/>
        <v>1.03</v>
      </c>
      <c r="AW57" s="76">
        <f t="shared" si="73"/>
        <v>1.0609</v>
      </c>
      <c r="AX57" s="76">
        <f t="shared" si="73"/>
        <v>1.092727</v>
      </c>
      <c r="AY57" s="76">
        <f t="shared" si="73"/>
        <v>1.1255088100000001</v>
      </c>
      <c r="AZ57" s="76">
        <f t="shared" si="73"/>
        <v>1.1592740743000001</v>
      </c>
      <c r="BA57" s="51">
        <f t="shared" si="101"/>
        <v>0</v>
      </c>
      <c r="BB57" s="51">
        <f t="shared" si="102"/>
        <v>0</v>
      </c>
      <c r="BC57" s="51">
        <f t="shared" si="103"/>
        <v>0</v>
      </c>
      <c r="BD57" s="51">
        <f t="shared" si="104"/>
        <v>0</v>
      </c>
      <c r="BE57" s="51">
        <f t="shared" si="105"/>
        <v>0</v>
      </c>
      <c r="BF57" s="51">
        <f t="shared" si="106"/>
        <v>0</v>
      </c>
      <c r="BG57" s="127"/>
      <c r="BH57" s="127"/>
      <c r="BI57" s="127"/>
      <c r="BJ57" s="127"/>
      <c r="BK57" s="127"/>
      <c r="BL57" s="127"/>
      <c r="BM57" s="739">
        <f t="shared" si="74"/>
        <v>0</v>
      </c>
      <c r="BN57" s="739">
        <f t="shared" si="75"/>
        <v>0</v>
      </c>
      <c r="BO57" s="739">
        <f t="shared" si="76"/>
        <v>0</v>
      </c>
      <c r="BP57" s="739">
        <f t="shared" si="77"/>
        <v>0</v>
      </c>
      <c r="BQ57" s="739">
        <f t="shared" si="78"/>
        <v>0</v>
      </c>
      <c r="BR57" s="739">
        <f t="shared" si="79"/>
        <v>0</v>
      </c>
      <c r="BS57" s="741">
        <f t="shared" si="80"/>
        <v>3645.58</v>
      </c>
      <c r="BT57" s="741">
        <f t="shared" si="81"/>
        <v>3754.95</v>
      </c>
      <c r="BU57" s="741">
        <f t="shared" si="82"/>
        <v>3867.6</v>
      </c>
      <c r="BV57" s="741">
        <f t="shared" si="83"/>
        <v>3983.62</v>
      </c>
      <c r="BW57" s="741">
        <f t="shared" si="84"/>
        <v>4103.13</v>
      </c>
      <c r="BX57" s="741">
        <f t="shared" si="85"/>
        <v>4226.2299999999996</v>
      </c>
      <c r="BY57" s="744"/>
      <c r="BZ57" s="744"/>
      <c r="CA57" s="744"/>
      <c r="CB57" s="744"/>
      <c r="CC57" s="744"/>
      <c r="CD57" s="744"/>
      <c r="CE57" s="740">
        <f t="shared" si="107"/>
        <v>43746.96</v>
      </c>
      <c r="CF57" s="740">
        <f t="shared" si="108"/>
        <v>45059.399999999994</v>
      </c>
      <c r="CG57" s="740">
        <f t="shared" si="109"/>
        <v>46411.199999999997</v>
      </c>
      <c r="CH57" s="740">
        <f t="shared" si="110"/>
        <v>47803.44</v>
      </c>
      <c r="CI57" s="740">
        <f t="shared" si="111"/>
        <v>49237.56</v>
      </c>
      <c r="CJ57" s="740">
        <f t="shared" si="112"/>
        <v>50714.759999999995</v>
      </c>
      <c r="CK57" s="746" t="s">
        <v>1208</v>
      </c>
      <c r="CL57" s="746" t="s">
        <v>1208</v>
      </c>
      <c r="CM57" s="746" t="s">
        <v>1208</v>
      </c>
      <c r="CN57" s="746" t="s">
        <v>1208</v>
      </c>
      <c r="CO57" s="746" t="s">
        <v>1208</v>
      </c>
      <c r="CP57" s="746" t="s">
        <v>1208</v>
      </c>
      <c r="CQ57" s="677" t="e">
        <f t="shared" si="92"/>
        <v>#DIV/0!</v>
      </c>
      <c r="CR57" s="677" t="e">
        <f t="shared" si="93"/>
        <v>#DIV/0!</v>
      </c>
      <c r="CS57" s="677" t="e">
        <f t="shared" si="94"/>
        <v>#DIV/0!</v>
      </c>
      <c r="CT57" s="677" t="e">
        <f t="shared" si="95"/>
        <v>#DIV/0!</v>
      </c>
      <c r="CU57" s="677" t="e">
        <f t="shared" si="96"/>
        <v>#DIV/0!</v>
      </c>
      <c r="CV57" s="677" t="e">
        <f t="shared" si="97"/>
        <v>#DIV/0!</v>
      </c>
      <c r="CW57" s="678" t="e">
        <f t="shared" si="125"/>
        <v>#DIV/0!</v>
      </c>
      <c r="CX57" s="678" t="e">
        <f t="shared" si="126"/>
        <v>#DIV/0!</v>
      </c>
      <c r="CY57" s="678" t="e">
        <f t="shared" si="127"/>
        <v>#DIV/0!</v>
      </c>
      <c r="CZ57" s="678" t="e">
        <f t="shared" si="128"/>
        <v>#DIV/0!</v>
      </c>
      <c r="DA57" s="678" t="e">
        <f t="shared" si="129"/>
        <v>#DIV/0!</v>
      </c>
      <c r="DB57" s="678" t="e">
        <f t="shared" si="130"/>
        <v>#DIV/0!</v>
      </c>
      <c r="DC57" s="679" t="e">
        <f t="shared" si="131"/>
        <v>#DIV/0!</v>
      </c>
      <c r="DD57" s="679" t="e">
        <f t="shared" si="132"/>
        <v>#DIV/0!</v>
      </c>
      <c r="DE57" s="679" t="e">
        <f t="shared" si="133"/>
        <v>#DIV/0!</v>
      </c>
      <c r="DF57" s="679" t="e">
        <f t="shared" si="134"/>
        <v>#DIV/0!</v>
      </c>
      <c r="DG57" s="679" t="e">
        <f t="shared" si="135"/>
        <v>#DIV/0!</v>
      </c>
      <c r="DH57" s="679" t="e">
        <f t="shared" si="136"/>
        <v>#DIV/0!</v>
      </c>
      <c r="DI57" s="748">
        <f>ROUND($J57*O57, 'Initial Information'!B27)</f>
        <v>0</v>
      </c>
      <c r="DJ57" s="748">
        <f>ROUND($J57*T57, 'Initial Information'!B27)</f>
        <v>0</v>
      </c>
      <c r="DK57" s="748">
        <f>ROUND($J57*Y57, 'Initial Information'!B27)</f>
        <v>0</v>
      </c>
      <c r="DL57" s="748">
        <f>ROUND($J57*AD57, 'Initial Information'!B27)</f>
        <v>0</v>
      </c>
      <c r="DM57" s="748">
        <f>ROUND($J57*AI57, 'Initial Information'!B27)</f>
        <v>0</v>
      </c>
      <c r="DN57" s="748">
        <f>ROUND($J57*AN57, 'Initial Information'!B27)</f>
        <v>0</v>
      </c>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c r="EO57" s="127"/>
      <c r="EP57" s="127"/>
      <c r="EQ57" s="127"/>
      <c r="ER57" s="127"/>
      <c r="ES57" s="127"/>
    </row>
    <row r="58" spans="1:149" s="58" customFormat="1" ht="19.899999999999999" customHeight="1">
      <c r="A58" s="639" t="s">
        <v>181</v>
      </c>
      <c r="B58" s="701">
        <v>14</v>
      </c>
      <c r="C58" s="74">
        <v>0</v>
      </c>
      <c r="D58" s="1068" t="s">
        <v>199</v>
      </c>
      <c r="E58" s="966"/>
      <c r="F58" s="966"/>
      <c r="G58" s="701" t="s">
        <v>181</v>
      </c>
      <c r="H58" s="101">
        <v>3645.58</v>
      </c>
      <c r="I58" s="701" t="s">
        <v>181</v>
      </c>
      <c r="J58" s="105">
        <v>0.17</v>
      </c>
      <c r="K58" s="701" t="s">
        <v>181</v>
      </c>
      <c r="L58" s="68" t="s">
        <v>181</v>
      </c>
      <c r="M58" s="74"/>
      <c r="N58" s="152" t="s">
        <v>181</v>
      </c>
      <c r="O58" s="400">
        <f>ROUND($H58*AU58*M58*$C58,'Initial Information'!$B$27)</f>
        <v>0</v>
      </c>
      <c r="P58" s="69" t="s">
        <v>181</v>
      </c>
      <c r="Q58" s="152" t="s">
        <v>181</v>
      </c>
      <c r="R58" s="74"/>
      <c r="S58" s="152" t="s">
        <v>181</v>
      </c>
      <c r="T58" s="400">
        <f>ROUND($H58*AV58*R58*$C58,'Initial Information'!$B$27)</f>
        <v>0</v>
      </c>
      <c r="U58" s="69" t="s">
        <v>181</v>
      </c>
      <c r="V58" s="152" t="s">
        <v>181</v>
      </c>
      <c r="W58" s="74"/>
      <c r="X58" s="152" t="s">
        <v>181</v>
      </c>
      <c r="Y58" s="400">
        <f>ROUND($H58*AW58*W58*$C58,'Initial Information'!$B$27)</f>
        <v>0</v>
      </c>
      <c r="Z58" s="69" t="s">
        <v>181</v>
      </c>
      <c r="AA58" s="152" t="s">
        <v>181</v>
      </c>
      <c r="AB58" s="74"/>
      <c r="AC58" s="152" t="s">
        <v>181</v>
      </c>
      <c r="AD58" s="400">
        <f>ROUND($H58*AX58*AB58*$C58,'Initial Information'!$B$27)</f>
        <v>0</v>
      </c>
      <c r="AE58" s="69" t="s">
        <v>181</v>
      </c>
      <c r="AF58" s="152" t="s">
        <v>181</v>
      </c>
      <c r="AG58" s="74"/>
      <c r="AH58" s="152" t="s">
        <v>181</v>
      </c>
      <c r="AI58" s="400">
        <f>ROUND($H58*AY58*AG58*$C58,'Initial Information'!$B$27)</f>
        <v>0</v>
      </c>
      <c r="AJ58" s="69" t="s">
        <v>181</v>
      </c>
      <c r="AK58" s="152" t="s">
        <v>181</v>
      </c>
      <c r="AL58" s="74"/>
      <c r="AM58" s="152" t="s">
        <v>181</v>
      </c>
      <c r="AN58" s="400">
        <f>ROUND($H58*AZ58*AL58*$C58,'Initial Information'!$B$27)</f>
        <v>0</v>
      </c>
      <c r="AO58" s="75" t="s">
        <v>181</v>
      </c>
      <c r="AP58" s="185" t="s">
        <v>181</v>
      </c>
      <c r="AQ58" s="400">
        <f t="shared" si="100"/>
        <v>0</v>
      </c>
      <c r="AR58" s="188" t="s">
        <v>181</v>
      </c>
      <c r="AS58" s="729"/>
      <c r="AT58" s="1159"/>
      <c r="AU58" s="76">
        <v>1</v>
      </c>
      <c r="AV58" s="76">
        <f t="shared" si="73"/>
        <v>1.03</v>
      </c>
      <c r="AW58" s="76">
        <f t="shared" si="73"/>
        <v>1.0609</v>
      </c>
      <c r="AX58" s="76">
        <f t="shared" si="73"/>
        <v>1.092727</v>
      </c>
      <c r="AY58" s="76">
        <f t="shared" si="73"/>
        <v>1.1255088100000001</v>
      </c>
      <c r="AZ58" s="76">
        <f t="shared" si="73"/>
        <v>1.1592740743000001</v>
      </c>
      <c r="BA58" s="51">
        <f t="shared" si="101"/>
        <v>0</v>
      </c>
      <c r="BB58" s="51">
        <f t="shared" si="102"/>
        <v>0</v>
      </c>
      <c r="BC58" s="51">
        <f t="shared" si="103"/>
        <v>0</v>
      </c>
      <c r="BD58" s="51">
        <f t="shared" si="104"/>
        <v>0</v>
      </c>
      <c r="BE58" s="51">
        <f t="shared" si="105"/>
        <v>0</v>
      </c>
      <c r="BF58" s="51">
        <f t="shared" si="106"/>
        <v>0</v>
      </c>
      <c r="BG58" s="127"/>
      <c r="BH58" s="127"/>
      <c r="BI58" s="127"/>
      <c r="BJ58" s="127"/>
      <c r="BK58" s="127"/>
      <c r="BL58" s="127"/>
      <c r="BM58" s="739">
        <f t="shared" si="74"/>
        <v>0</v>
      </c>
      <c r="BN58" s="739">
        <f t="shared" si="75"/>
        <v>0</v>
      </c>
      <c r="BO58" s="739">
        <f t="shared" si="76"/>
        <v>0</v>
      </c>
      <c r="BP58" s="739">
        <f t="shared" si="77"/>
        <v>0</v>
      </c>
      <c r="BQ58" s="739">
        <f t="shared" si="78"/>
        <v>0</v>
      </c>
      <c r="BR58" s="739">
        <f t="shared" si="79"/>
        <v>0</v>
      </c>
      <c r="BS58" s="741">
        <f t="shared" si="80"/>
        <v>3645.58</v>
      </c>
      <c r="BT58" s="741">
        <f t="shared" si="81"/>
        <v>3754.95</v>
      </c>
      <c r="BU58" s="741">
        <f t="shared" si="82"/>
        <v>3867.6</v>
      </c>
      <c r="BV58" s="741">
        <f t="shared" si="83"/>
        <v>3983.62</v>
      </c>
      <c r="BW58" s="741">
        <f t="shared" si="84"/>
        <v>4103.13</v>
      </c>
      <c r="BX58" s="741">
        <f t="shared" si="85"/>
        <v>4226.2299999999996</v>
      </c>
      <c r="BY58" s="744"/>
      <c r="BZ58" s="744"/>
      <c r="CA58" s="744"/>
      <c r="CB58" s="744"/>
      <c r="CC58" s="744"/>
      <c r="CD58" s="744"/>
      <c r="CE58" s="740">
        <f t="shared" si="107"/>
        <v>43746.96</v>
      </c>
      <c r="CF58" s="740">
        <f t="shared" si="108"/>
        <v>45059.399999999994</v>
      </c>
      <c r="CG58" s="740">
        <f t="shared" si="109"/>
        <v>46411.199999999997</v>
      </c>
      <c r="CH58" s="740">
        <f t="shared" si="110"/>
        <v>47803.44</v>
      </c>
      <c r="CI58" s="740">
        <f t="shared" si="111"/>
        <v>49237.56</v>
      </c>
      <c r="CJ58" s="740">
        <f t="shared" si="112"/>
        <v>50714.759999999995</v>
      </c>
      <c r="CK58" s="746" t="s">
        <v>1208</v>
      </c>
      <c r="CL58" s="746" t="s">
        <v>1208</v>
      </c>
      <c r="CM58" s="746" t="s">
        <v>1208</v>
      </c>
      <c r="CN58" s="746" t="s">
        <v>1208</v>
      </c>
      <c r="CO58" s="746" t="s">
        <v>1208</v>
      </c>
      <c r="CP58" s="746" t="s">
        <v>1208</v>
      </c>
      <c r="CQ58" s="677" t="e">
        <f t="shared" si="92"/>
        <v>#DIV/0!</v>
      </c>
      <c r="CR58" s="677" t="e">
        <f t="shared" si="93"/>
        <v>#DIV/0!</v>
      </c>
      <c r="CS58" s="677" t="e">
        <f t="shared" si="94"/>
        <v>#DIV/0!</v>
      </c>
      <c r="CT58" s="677" t="e">
        <f t="shared" si="95"/>
        <v>#DIV/0!</v>
      </c>
      <c r="CU58" s="677" t="e">
        <f t="shared" si="96"/>
        <v>#DIV/0!</v>
      </c>
      <c r="CV58" s="677" t="e">
        <f t="shared" si="97"/>
        <v>#DIV/0!</v>
      </c>
      <c r="CW58" s="678" t="e">
        <f t="shared" si="125"/>
        <v>#DIV/0!</v>
      </c>
      <c r="CX58" s="678" t="e">
        <f t="shared" si="126"/>
        <v>#DIV/0!</v>
      </c>
      <c r="CY58" s="678" t="e">
        <f t="shared" si="127"/>
        <v>#DIV/0!</v>
      </c>
      <c r="CZ58" s="678" t="e">
        <f t="shared" si="128"/>
        <v>#DIV/0!</v>
      </c>
      <c r="DA58" s="678" t="e">
        <f t="shared" si="129"/>
        <v>#DIV/0!</v>
      </c>
      <c r="DB58" s="678" t="e">
        <f t="shared" si="130"/>
        <v>#DIV/0!</v>
      </c>
      <c r="DC58" s="679" t="e">
        <f t="shared" si="131"/>
        <v>#DIV/0!</v>
      </c>
      <c r="DD58" s="679" t="e">
        <f t="shared" si="132"/>
        <v>#DIV/0!</v>
      </c>
      <c r="DE58" s="679" t="e">
        <f t="shared" si="133"/>
        <v>#DIV/0!</v>
      </c>
      <c r="DF58" s="679" t="e">
        <f t="shared" si="134"/>
        <v>#DIV/0!</v>
      </c>
      <c r="DG58" s="679" t="e">
        <f t="shared" si="135"/>
        <v>#DIV/0!</v>
      </c>
      <c r="DH58" s="679" t="e">
        <f t="shared" si="136"/>
        <v>#DIV/0!</v>
      </c>
      <c r="DI58" s="748">
        <f>ROUND($J58*O58, 'Initial Information'!B27)</f>
        <v>0</v>
      </c>
      <c r="DJ58" s="748">
        <f>ROUND($J58*T58, 'Initial Information'!B27)</f>
        <v>0</v>
      </c>
      <c r="DK58" s="748">
        <f>ROUND($J58*Y58, 'Initial Information'!B27)</f>
        <v>0</v>
      </c>
      <c r="DL58" s="748">
        <f>ROUND($J58*AD58, 'Initial Information'!B27)</f>
        <v>0</v>
      </c>
      <c r="DM58" s="748">
        <f>ROUND($J58*AI58, 'Initial Information'!B27)</f>
        <v>0</v>
      </c>
      <c r="DN58" s="748">
        <f>ROUND($J58*AN58, 'Initial Information'!B27)</f>
        <v>0</v>
      </c>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c r="EO58" s="127"/>
      <c r="EP58" s="127"/>
      <c r="EQ58" s="127"/>
      <c r="ER58" s="127"/>
      <c r="ES58" s="127"/>
    </row>
    <row r="59" spans="1:149" s="58" customFormat="1" ht="19.899999999999999" customHeight="1">
      <c r="A59" s="639" t="s">
        <v>181</v>
      </c>
      <c r="B59" s="701">
        <v>15</v>
      </c>
      <c r="C59" s="74">
        <v>0</v>
      </c>
      <c r="D59" s="1068" t="s">
        <v>200</v>
      </c>
      <c r="E59" s="966"/>
      <c r="F59" s="966"/>
      <c r="G59" s="701" t="s">
        <v>181</v>
      </c>
      <c r="H59" s="101">
        <v>3110.15</v>
      </c>
      <c r="I59" s="701" t="s">
        <v>181</v>
      </c>
      <c r="J59" s="105">
        <v>0.17</v>
      </c>
      <c r="K59" s="701" t="s">
        <v>181</v>
      </c>
      <c r="L59" s="68" t="s">
        <v>181</v>
      </c>
      <c r="M59" s="74"/>
      <c r="N59" s="152" t="s">
        <v>181</v>
      </c>
      <c r="O59" s="400">
        <f>ROUND($H59*AU59*M59*$C59,'Initial Information'!$B$27)</f>
        <v>0</v>
      </c>
      <c r="P59" s="69" t="s">
        <v>181</v>
      </c>
      <c r="Q59" s="152" t="s">
        <v>181</v>
      </c>
      <c r="R59" s="74"/>
      <c r="S59" s="152" t="s">
        <v>181</v>
      </c>
      <c r="T59" s="400">
        <f>ROUND($H59*AV59*R59*$C59,'Initial Information'!$B$27)</f>
        <v>0</v>
      </c>
      <c r="U59" s="69" t="s">
        <v>181</v>
      </c>
      <c r="V59" s="152" t="s">
        <v>181</v>
      </c>
      <c r="W59" s="74"/>
      <c r="X59" s="152" t="s">
        <v>181</v>
      </c>
      <c r="Y59" s="400">
        <f>ROUND($H59*AW59*W59*$C59,'Initial Information'!$B$27)</f>
        <v>0</v>
      </c>
      <c r="Z59" s="69" t="s">
        <v>181</v>
      </c>
      <c r="AA59" s="152" t="s">
        <v>181</v>
      </c>
      <c r="AB59" s="74"/>
      <c r="AC59" s="152" t="s">
        <v>181</v>
      </c>
      <c r="AD59" s="400">
        <f>ROUND($H59*AX59*AB59*$C59,'Initial Information'!$B$27)</f>
        <v>0</v>
      </c>
      <c r="AE59" s="69" t="s">
        <v>181</v>
      </c>
      <c r="AF59" s="152" t="s">
        <v>181</v>
      </c>
      <c r="AG59" s="74"/>
      <c r="AH59" s="152" t="s">
        <v>181</v>
      </c>
      <c r="AI59" s="400">
        <f>ROUND($H59*AY59*AG59*$C59,'Initial Information'!$B$27)</f>
        <v>0</v>
      </c>
      <c r="AJ59" s="69" t="s">
        <v>181</v>
      </c>
      <c r="AK59" s="152" t="s">
        <v>181</v>
      </c>
      <c r="AL59" s="74"/>
      <c r="AM59" s="152" t="s">
        <v>181</v>
      </c>
      <c r="AN59" s="400">
        <f>ROUND($H59*AZ59*AL59*$C59,'Initial Information'!$B$27)</f>
        <v>0</v>
      </c>
      <c r="AO59" s="75" t="s">
        <v>181</v>
      </c>
      <c r="AP59" s="185" t="s">
        <v>181</v>
      </c>
      <c r="AQ59" s="400">
        <f t="shared" si="100"/>
        <v>0</v>
      </c>
      <c r="AR59" s="188" t="s">
        <v>181</v>
      </c>
      <c r="AS59" s="729"/>
      <c r="AT59" s="1159"/>
      <c r="AU59" s="76">
        <v>1</v>
      </c>
      <c r="AV59" s="76">
        <f t="shared" si="73"/>
        <v>1.03</v>
      </c>
      <c r="AW59" s="76">
        <f t="shared" si="73"/>
        <v>1.0609</v>
      </c>
      <c r="AX59" s="76">
        <f t="shared" si="73"/>
        <v>1.092727</v>
      </c>
      <c r="AY59" s="76">
        <f t="shared" si="73"/>
        <v>1.1255088100000001</v>
      </c>
      <c r="AZ59" s="76">
        <f t="shared" si="73"/>
        <v>1.1592740743000001</v>
      </c>
      <c r="BA59" s="51">
        <f t="shared" si="101"/>
        <v>0</v>
      </c>
      <c r="BB59" s="51">
        <f t="shared" si="102"/>
        <v>0</v>
      </c>
      <c r="BC59" s="51">
        <f t="shared" si="103"/>
        <v>0</v>
      </c>
      <c r="BD59" s="51">
        <f t="shared" si="104"/>
        <v>0</v>
      </c>
      <c r="BE59" s="51">
        <f t="shared" si="105"/>
        <v>0</v>
      </c>
      <c r="BF59" s="51">
        <f t="shared" si="106"/>
        <v>0</v>
      </c>
      <c r="BG59" s="127"/>
      <c r="BH59" s="127"/>
      <c r="BI59" s="127"/>
      <c r="BJ59" s="127"/>
      <c r="BK59" s="127"/>
      <c r="BL59" s="127"/>
      <c r="BM59" s="739">
        <f t="shared" si="74"/>
        <v>0</v>
      </c>
      <c r="BN59" s="739">
        <f t="shared" si="75"/>
        <v>0</v>
      </c>
      <c r="BO59" s="739">
        <f t="shared" si="76"/>
        <v>0</v>
      </c>
      <c r="BP59" s="739">
        <f t="shared" si="77"/>
        <v>0</v>
      </c>
      <c r="BQ59" s="739">
        <f t="shared" si="78"/>
        <v>0</v>
      </c>
      <c r="BR59" s="739">
        <f t="shared" si="79"/>
        <v>0</v>
      </c>
      <c r="BS59" s="741">
        <f t="shared" si="80"/>
        <v>3110.15</v>
      </c>
      <c r="BT59" s="741">
        <f t="shared" si="81"/>
        <v>3203.45</v>
      </c>
      <c r="BU59" s="741">
        <f t="shared" si="82"/>
        <v>3299.56</v>
      </c>
      <c r="BV59" s="741">
        <f t="shared" si="83"/>
        <v>3398.54</v>
      </c>
      <c r="BW59" s="741">
        <f t="shared" si="84"/>
        <v>3500.5</v>
      </c>
      <c r="BX59" s="741">
        <f t="shared" si="85"/>
        <v>3605.52</v>
      </c>
      <c r="BY59" s="744"/>
      <c r="BZ59" s="744"/>
      <c r="CA59" s="744"/>
      <c r="CB59" s="744"/>
      <c r="CC59" s="744"/>
      <c r="CD59" s="744"/>
      <c r="CE59" s="740">
        <f t="shared" si="107"/>
        <v>37321.800000000003</v>
      </c>
      <c r="CF59" s="740">
        <f t="shared" si="108"/>
        <v>38441.399999999994</v>
      </c>
      <c r="CG59" s="740">
        <f t="shared" si="109"/>
        <v>39594.720000000001</v>
      </c>
      <c r="CH59" s="740">
        <f t="shared" si="110"/>
        <v>40782.479999999996</v>
      </c>
      <c r="CI59" s="740">
        <f t="shared" si="111"/>
        <v>42006</v>
      </c>
      <c r="CJ59" s="740">
        <f t="shared" si="112"/>
        <v>43266.239999999998</v>
      </c>
      <c r="CK59" s="746" t="s">
        <v>1208</v>
      </c>
      <c r="CL59" s="746" t="s">
        <v>1208</v>
      </c>
      <c r="CM59" s="746" t="s">
        <v>1208</v>
      </c>
      <c r="CN59" s="746" t="s">
        <v>1208</v>
      </c>
      <c r="CO59" s="746" t="s">
        <v>1208</v>
      </c>
      <c r="CP59" s="746" t="s">
        <v>1208</v>
      </c>
      <c r="CQ59" s="677" t="e">
        <f t="shared" si="92"/>
        <v>#DIV/0!</v>
      </c>
      <c r="CR59" s="677" t="e">
        <f t="shared" si="93"/>
        <v>#DIV/0!</v>
      </c>
      <c r="CS59" s="677" t="e">
        <f t="shared" si="94"/>
        <v>#DIV/0!</v>
      </c>
      <c r="CT59" s="677" t="e">
        <f t="shared" si="95"/>
        <v>#DIV/0!</v>
      </c>
      <c r="CU59" s="677" t="e">
        <f t="shared" si="96"/>
        <v>#DIV/0!</v>
      </c>
      <c r="CV59" s="677" t="e">
        <f t="shared" si="97"/>
        <v>#DIV/0!</v>
      </c>
      <c r="CW59" s="678" t="e">
        <f t="shared" si="125"/>
        <v>#DIV/0!</v>
      </c>
      <c r="CX59" s="678" t="e">
        <f t="shared" si="126"/>
        <v>#DIV/0!</v>
      </c>
      <c r="CY59" s="678" t="e">
        <f t="shared" si="127"/>
        <v>#DIV/0!</v>
      </c>
      <c r="CZ59" s="678" t="e">
        <f t="shared" si="128"/>
        <v>#DIV/0!</v>
      </c>
      <c r="DA59" s="678" t="e">
        <f t="shared" si="129"/>
        <v>#DIV/0!</v>
      </c>
      <c r="DB59" s="678" t="e">
        <f t="shared" si="130"/>
        <v>#DIV/0!</v>
      </c>
      <c r="DC59" s="679" t="e">
        <f t="shared" si="131"/>
        <v>#DIV/0!</v>
      </c>
      <c r="DD59" s="679" t="e">
        <f t="shared" si="132"/>
        <v>#DIV/0!</v>
      </c>
      <c r="DE59" s="679" t="e">
        <f t="shared" si="133"/>
        <v>#DIV/0!</v>
      </c>
      <c r="DF59" s="679" t="e">
        <f t="shared" si="134"/>
        <v>#DIV/0!</v>
      </c>
      <c r="DG59" s="679" t="e">
        <f t="shared" si="135"/>
        <v>#DIV/0!</v>
      </c>
      <c r="DH59" s="679" t="e">
        <f t="shared" si="136"/>
        <v>#DIV/0!</v>
      </c>
      <c r="DI59" s="748">
        <f>ROUND($J59*O59, 'Initial Information'!B27)</f>
        <v>0</v>
      </c>
      <c r="DJ59" s="748">
        <f>ROUND($J59*T59, 'Initial Information'!B27)</f>
        <v>0</v>
      </c>
      <c r="DK59" s="748">
        <f>ROUND($J59*Y59, 'Initial Information'!B27)</f>
        <v>0</v>
      </c>
      <c r="DL59" s="748">
        <f>ROUND($J59*AD59, 'Initial Information'!B27)</f>
        <v>0</v>
      </c>
      <c r="DM59" s="748">
        <f>ROUND($J59*AI59, 'Initial Information'!B27)</f>
        <v>0</v>
      </c>
      <c r="DN59" s="748">
        <f>ROUND($J59*AN59, 'Initial Information'!B27)</f>
        <v>0</v>
      </c>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c r="EO59" s="127"/>
      <c r="EP59" s="127"/>
      <c r="EQ59" s="127"/>
      <c r="ER59" s="127"/>
      <c r="ES59" s="127"/>
    </row>
    <row r="60" spans="1:149" s="58" customFormat="1" ht="19.899999999999999" customHeight="1">
      <c r="A60" s="639" t="s">
        <v>181</v>
      </c>
      <c r="B60" s="701">
        <v>16</v>
      </c>
      <c r="C60" s="74">
        <v>0</v>
      </c>
      <c r="D60" s="1068" t="s">
        <v>200</v>
      </c>
      <c r="E60" s="966"/>
      <c r="F60" s="966"/>
      <c r="G60" s="701" t="s">
        <v>181</v>
      </c>
      <c r="H60" s="101">
        <v>3110.15</v>
      </c>
      <c r="I60" s="701" t="s">
        <v>181</v>
      </c>
      <c r="J60" s="105">
        <v>0.17</v>
      </c>
      <c r="K60" s="701" t="s">
        <v>181</v>
      </c>
      <c r="L60" s="68" t="s">
        <v>181</v>
      </c>
      <c r="M60" s="74"/>
      <c r="N60" s="152" t="s">
        <v>181</v>
      </c>
      <c r="O60" s="400">
        <f>ROUND($H60*AU60*M60*$C60,'Initial Information'!$B$27)</f>
        <v>0</v>
      </c>
      <c r="P60" s="69" t="s">
        <v>181</v>
      </c>
      <c r="Q60" s="152" t="s">
        <v>181</v>
      </c>
      <c r="R60" s="74"/>
      <c r="S60" s="152" t="s">
        <v>181</v>
      </c>
      <c r="T60" s="400">
        <f>ROUND($H60*AV60*R60*$C60,'Initial Information'!$B$27)</f>
        <v>0</v>
      </c>
      <c r="U60" s="69" t="s">
        <v>181</v>
      </c>
      <c r="V60" s="152" t="s">
        <v>181</v>
      </c>
      <c r="W60" s="74"/>
      <c r="X60" s="152" t="s">
        <v>181</v>
      </c>
      <c r="Y60" s="400">
        <f>ROUND($H60*AW60*W60*$C60,'Initial Information'!$B$27)</f>
        <v>0</v>
      </c>
      <c r="Z60" s="69" t="s">
        <v>181</v>
      </c>
      <c r="AA60" s="152" t="s">
        <v>181</v>
      </c>
      <c r="AB60" s="74"/>
      <c r="AC60" s="152" t="s">
        <v>181</v>
      </c>
      <c r="AD60" s="400">
        <f>ROUND($H60*AX60*AB60*$C60,'Initial Information'!$B$27)</f>
        <v>0</v>
      </c>
      <c r="AE60" s="69" t="s">
        <v>181</v>
      </c>
      <c r="AF60" s="152" t="s">
        <v>181</v>
      </c>
      <c r="AG60" s="74"/>
      <c r="AH60" s="152" t="s">
        <v>181</v>
      </c>
      <c r="AI60" s="400">
        <f>ROUND($H60*AY60*AG60*$C60,'Initial Information'!$B$27)</f>
        <v>0</v>
      </c>
      <c r="AJ60" s="69" t="s">
        <v>181</v>
      </c>
      <c r="AK60" s="152" t="s">
        <v>181</v>
      </c>
      <c r="AL60" s="74"/>
      <c r="AM60" s="152" t="s">
        <v>181</v>
      </c>
      <c r="AN60" s="400">
        <f>ROUND($H60*AZ60*AL60*$C60,'Initial Information'!$B$27)</f>
        <v>0</v>
      </c>
      <c r="AO60" s="75" t="s">
        <v>181</v>
      </c>
      <c r="AP60" s="185" t="s">
        <v>181</v>
      </c>
      <c r="AQ60" s="400">
        <f t="shared" si="100"/>
        <v>0</v>
      </c>
      <c r="AR60" s="188" t="s">
        <v>181</v>
      </c>
      <c r="AS60" s="729"/>
      <c r="AT60" s="1159"/>
      <c r="AU60" s="76">
        <v>1</v>
      </c>
      <c r="AV60" s="76">
        <f t="shared" si="73"/>
        <v>1.03</v>
      </c>
      <c r="AW60" s="76">
        <f t="shared" si="73"/>
        <v>1.0609</v>
      </c>
      <c r="AX60" s="76">
        <f t="shared" si="73"/>
        <v>1.092727</v>
      </c>
      <c r="AY60" s="76">
        <f t="shared" si="73"/>
        <v>1.1255088100000001</v>
      </c>
      <c r="AZ60" s="76">
        <f t="shared" si="73"/>
        <v>1.1592740743000001</v>
      </c>
      <c r="BA60" s="51">
        <f t="shared" si="101"/>
        <v>0</v>
      </c>
      <c r="BB60" s="51">
        <f t="shared" si="102"/>
        <v>0</v>
      </c>
      <c r="BC60" s="51">
        <f t="shared" si="103"/>
        <v>0</v>
      </c>
      <c r="BD60" s="51">
        <f t="shared" si="104"/>
        <v>0</v>
      </c>
      <c r="BE60" s="51">
        <f t="shared" si="105"/>
        <v>0</v>
      </c>
      <c r="BF60" s="51">
        <f t="shared" si="106"/>
        <v>0</v>
      </c>
      <c r="BG60" s="127"/>
      <c r="BH60" s="127"/>
      <c r="BI60" s="127"/>
      <c r="BJ60" s="127"/>
      <c r="BK60" s="127"/>
      <c r="BL60" s="127"/>
      <c r="BM60" s="739">
        <f t="shared" si="74"/>
        <v>0</v>
      </c>
      <c r="BN60" s="739">
        <f t="shared" si="75"/>
        <v>0</v>
      </c>
      <c r="BO60" s="739">
        <f t="shared" si="76"/>
        <v>0</v>
      </c>
      <c r="BP60" s="739">
        <f t="shared" si="77"/>
        <v>0</v>
      </c>
      <c r="BQ60" s="739">
        <f t="shared" si="78"/>
        <v>0</v>
      </c>
      <c r="BR60" s="739">
        <f t="shared" si="79"/>
        <v>0</v>
      </c>
      <c r="BS60" s="741">
        <f t="shared" si="80"/>
        <v>3110.15</v>
      </c>
      <c r="BT60" s="741">
        <f t="shared" si="81"/>
        <v>3203.45</v>
      </c>
      <c r="BU60" s="741">
        <f t="shared" si="82"/>
        <v>3299.56</v>
      </c>
      <c r="BV60" s="741">
        <f t="shared" si="83"/>
        <v>3398.54</v>
      </c>
      <c r="BW60" s="741">
        <f t="shared" si="84"/>
        <v>3500.5</v>
      </c>
      <c r="BX60" s="741">
        <f t="shared" si="85"/>
        <v>3605.52</v>
      </c>
      <c r="BY60" s="744"/>
      <c r="BZ60" s="744"/>
      <c r="CA60" s="744"/>
      <c r="CB60" s="744"/>
      <c r="CC60" s="744"/>
      <c r="CD60" s="744"/>
      <c r="CE60" s="740">
        <f t="shared" si="107"/>
        <v>37321.800000000003</v>
      </c>
      <c r="CF60" s="740">
        <f t="shared" si="108"/>
        <v>38441.399999999994</v>
      </c>
      <c r="CG60" s="740">
        <f t="shared" si="109"/>
        <v>39594.720000000001</v>
      </c>
      <c r="CH60" s="740">
        <f t="shared" si="110"/>
        <v>40782.479999999996</v>
      </c>
      <c r="CI60" s="740">
        <f t="shared" si="111"/>
        <v>42006</v>
      </c>
      <c r="CJ60" s="740">
        <f t="shared" si="112"/>
        <v>43266.239999999998</v>
      </c>
      <c r="CK60" s="746" t="s">
        <v>1208</v>
      </c>
      <c r="CL60" s="746" t="s">
        <v>1208</v>
      </c>
      <c r="CM60" s="746" t="s">
        <v>1208</v>
      </c>
      <c r="CN60" s="746" t="s">
        <v>1208</v>
      </c>
      <c r="CO60" s="746" t="s">
        <v>1208</v>
      </c>
      <c r="CP60" s="746" t="s">
        <v>1208</v>
      </c>
      <c r="CQ60" s="677" t="e">
        <f t="shared" si="92"/>
        <v>#DIV/0!</v>
      </c>
      <c r="CR60" s="677" t="e">
        <f t="shared" si="93"/>
        <v>#DIV/0!</v>
      </c>
      <c r="CS60" s="677" t="e">
        <f t="shared" si="94"/>
        <v>#DIV/0!</v>
      </c>
      <c r="CT60" s="677" t="e">
        <f t="shared" si="95"/>
        <v>#DIV/0!</v>
      </c>
      <c r="CU60" s="677" t="e">
        <f t="shared" si="96"/>
        <v>#DIV/0!</v>
      </c>
      <c r="CV60" s="677" t="e">
        <f t="shared" si="97"/>
        <v>#DIV/0!</v>
      </c>
      <c r="CW60" s="678" t="e">
        <f t="shared" si="125"/>
        <v>#DIV/0!</v>
      </c>
      <c r="CX60" s="678" t="e">
        <f t="shared" si="126"/>
        <v>#DIV/0!</v>
      </c>
      <c r="CY60" s="678" t="e">
        <f t="shared" si="127"/>
        <v>#DIV/0!</v>
      </c>
      <c r="CZ60" s="678" t="e">
        <f t="shared" si="128"/>
        <v>#DIV/0!</v>
      </c>
      <c r="DA60" s="678" t="e">
        <f t="shared" si="129"/>
        <v>#DIV/0!</v>
      </c>
      <c r="DB60" s="678" t="e">
        <f t="shared" si="130"/>
        <v>#DIV/0!</v>
      </c>
      <c r="DC60" s="679" t="e">
        <f t="shared" si="131"/>
        <v>#DIV/0!</v>
      </c>
      <c r="DD60" s="679" t="e">
        <f t="shared" si="132"/>
        <v>#DIV/0!</v>
      </c>
      <c r="DE60" s="679" t="e">
        <f t="shared" si="133"/>
        <v>#DIV/0!</v>
      </c>
      <c r="DF60" s="679" t="e">
        <f t="shared" si="134"/>
        <v>#DIV/0!</v>
      </c>
      <c r="DG60" s="679" t="e">
        <f t="shared" si="135"/>
        <v>#DIV/0!</v>
      </c>
      <c r="DH60" s="679" t="e">
        <f t="shared" si="136"/>
        <v>#DIV/0!</v>
      </c>
      <c r="DI60" s="748">
        <f>ROUND($J60*O60, 'Initial Information'!B27)</f>
        <v>0</v>
      </c>
      <c r="DJ60" s="748">
        <f>ROUND($J60*T60, 'Initial Information'!B27)</f>
        <v>0</v>
      </c>
      <c r="DK60" s="748">
        <f>ROUND($J60*Y60, 'Initial Information'!B27)</f>
        <v>0</v>
      </c>
      <c r="DL60" s="748">
        <f>ROUND($J60*AD60, 'Initial Information'!B27)</f>
        <v>0</v>
      </c>
      <c r="DM60" s="748">
        <f>ROUND($J60*AI60, 'Initial Information'!B27)</f>
        <v>0</v>
      </c>
      <c r="DN60" s="748">
        <f>ROUND($J60*AN60, 'Initial Information'!B27)</f>
        <v>0</v>
      </c>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c r="EO60" s="127"/>
      <c r="EP60" s="127"/>
      <c r="EQ60" s="127"/>
      <c r="ER60" s="127"/>
      <c r="ES60" s="127"/>
    </row>
    <row r="61" spans="1:149" s="58" customFormat="1" ht="19.899999999999999" customHeight="1">
      <c r="A61" s="639" t="s">
        <v>181</v>
      </c>
      <c r="B61" s="701">
        <v>17</v>
      </c>
      <c r="C61" s="74">
        <v>0</v>
      </c>
      <c r="D61" s="1068" t="s">
        <v>200</v>
      </c>
      <c r="E61" s="966"/>
      <c r="F61" s="966"/>
      <c r="G61" s="701" t="s">
        <v>181</v>
      </c>
      <c r="H61" s="101">
        <v>3110.15</v>
      </c>
      <c r="I61" s="701" t="s">
        <v>181</v>
      </c>
      <c r="J61" s="105">
        <v>0.17</v>
      </c>
      <c r="K61" s="701" t="s">
        <v>181</v>
      </c>
      <c r="L61" s="68" t="s">
        <v>181</v>
      </c>
      <c r="M61" s="74"/>
      <c r="N61" s="152" t="s">
        <v>181</v>
      </c>
      <c r="O61" s="400">
        <f>ROUND($H61*AU61*M61*$C61,'Initial Information'!$B$27)</f>
        <v>0</v>
      </c>
      <c r="P61" s="69" t="s">
        <v>181</v>
      </c>
      <c r="Q61" s="152" t="s">
        <v>181</v>
      </c>
      <c r="R61" s="74"/>
      <c r="S61" s="152" t="s">
        <v>181</v>
      </c>
      <c r="T61" s="400">
        <f>ROUND($H61*AV61*R61*$C61,'Initial Information'!$B$27)</f>
        <v>0</v>
      </c>
      <c r="U61" s="69" t="s">
        <v>181</v>
      </c>
      <c r="V61" s="152" t="s">
        <v>181</v>
      </c>
      <c r="W61" s="74"/>
      <c r="X61" s="152" t="s">
        <v>181</v>
      </c>
      <c r="Y61" s="400">
        <f>ROUND($H61*AW61*W61*$C61,'Initial Information'!$B$27)</f>
        <v>0</v>
      </c>
      <c r="Z61" s="69" t="s">
        <v>181</v>
      </c>
      <c r="AA61" s="152" t="s">
        <v>181</v>
      </c>
      <c r="AB61" s="74"/>
      <c r="AC61" s="152" t="s">
        <v>181</v>
      </c>
      <c r="AD61" s="400">
        <f>ROUND($H61*AX61*AB61*$C61,'Initial Information'!$B$27)</f>
        <v>0</v>
      </c>
      <c r="AE61" s="69" t="s">
        <v>181</v>
      </c>
      <c r="AF61" s="152" t="s">
        <v>181</v>
      </c>
      <c r="AG61" s="74"/>
      <c r="AH61" s="152" t="s">
        <v>181</v>
      </c>
      <c r="AI61" s="400">
        <f>ROUND($H61*AY61*AG61*$C61,'Initial Information'!$B$27)</f>
        <v>0</v>
      </c>
      <c r="AJ61" s="69" t="s">
        <v>181</v>
      </c>
      <c r="AK61" s="152" t="s">
        <v>181</v>
      </c>
      <c r="AL61" s="74"/>
      <c r="AM61" s="152" t="s">
        <v>181</v>
      </c>
      <c r="AN61" s="400">
        <f>ROUND($H61*AZ61*AL61*$C61,'Initial Information'!$B$27)</f>
        <v>0</v>
      </c>
      <c r="AO61" s="75" t="s">
        <v>181</v>
      </c>
      <c r="AP61" s="185" t="s">
        <v>181</v>
      </c>
      <c r="AQ61" s="400">
        <f t="shared" si="100"/>
        <v>0</v>
      </c>
      <c r="AR61" s="188" t="s">
        <v>181</v>
      </c>
      <c r="AS61" s="729"/>
      <c r="AT61" s="1159"/>
      <c r="AU61" s="76">
        <v>1</v>
      </c>
      <c r="AV61" s="76">
        <f t="shared" ref="AV61:AZ64" si="137">1.03*AU61</f>
        <v>1.03</v>
      </c>
      <c r="AW61" s="76">
        <f t="shared" si="137"/>
        <v>1.0609</v>
      </c>
      <c r="AX61" s="76">
        <f t="shared" si="137"/>
        <v>1.092727</v>
      </c>
      <c r="AY61" s="76">
        <f t="shared" si="137"/>
        <v>1.1255088100000001</v>
      </c>
      <c r="AZ61" s="76">
        <f t="shared" si="137"/>
        <v>1.1592740743000001</v>
      </c>
      <c r="BA61" s="51">
        <f t="shared" si="101"/>
        <v>0</v>
      </c>
      <c r="BB61" s="51">
        <f t="shared" si="102"/>
        <v>0</v>
      </c>
      <c r="BC61" s="51">
        <f t="shared" si="103"/>
        <v>0</v>
      </c>
      <c r="BD61" s="51">
        <f t="shared" si="104"/>
        <v>0</v>
      </c>
      <c r="BE61" s="51">
        <f t="shared" si="105"/>
        <v>0</v>
      </c>
      <c r="BF61" s="51">
        <f t="shared" si="106"/>
        <v>0</v>
      </c>
      <c r="BG61" s="127"/>
      <c r="BH61" s="127"/>
      <c r="BI61" s="127"/>
      <c r="BJ61" s="127"/>
      <c r="BK61" s="127"/>
      <c r="BL61" s="127"/>
      <c r="BM61" s="739">
        <f t="shared" si="74"/>
        <v>0</v>
      </c>
      <c r="BN61" s="739">
        <f t="shared" si="75"/>
        <v>0</v>
      </c>
      <c r="BO61" s="739">
        <f t="shared" si="76"/>
        <v>0</v>
      </c>
      <c r="BP61" s="739">
        <f t="shared" si="77"/>
        <v>0</v>
      </c>
      <c r="BQ61" s="739">
        <f t="shared" si="78"/>
        <v>0</v>
      </c>
      <c r="BR61" s="739">
        <f t="shared" si="79"/>
        <v>0</v>
      </c>
      <c r="BS61" s="741">
        <f t="shared" si="80"/>
        <v>3110.15</v>
      </c>
      <c r="BT61" s="741">
        <f t="shared" si="81"/>
        <v>3203.45</v>
      </c>
      <c r="BU61" s="741">
        <f t="shared" si="82"/>
        <v>3299.56</v>
      </c>
      <c r="BV61" s="741">
        <f t="shared" si="83"/>
        <v>3398.54</v>
      </c>
      <c r="BW61" s="741">
        <f t="shared" si="84"/>
        <v>3500.5</v>
      </c>
      <c r="BX61" s="741">
        <f t="shared" si="85"/>
        <v>3605.52</v>
      </c>
      <c r="BY61" s="744"/>
      <c r="BZ61" s="744"/>
      <c r="CA61" s="744"/>
      <c r="CB61" s="744"/>
      <c r="CC61" s="744"/>
      <c r="CD61" s="744"/>
      <c r="CE61" s="740">
        <f t="shared" si="107"/>
        <v>37321.800000000003</v>
      </c>
      <c r="CF61" s="740">
        <f t="shared" si="108"/>
        <v>38441.399999999994</v>
      </c>
      <c r="CG61" s="740">
        <f t="shared" si="109"/>
        <v>39594.720000000001</v>
      </c>
      <c r="CH61" s="740">
        <f t="shared" si="110"/>
        <v>40782.479999999996</v>
      </c>
      <c r="CI61" s="740">
        <f t="shared" si="111"/>
        <v>42006</v>
      </c>
      <c r="CJ61" s="740">
        <f t="shared" si="112"/>
        <v>43266.239999999998</v>
      </c>
      <c r="CK61" s="746" t="s">
        <v>1208</v>
      </c>
      <c r="CL61" s="746" t="s">
        <v>1208</v>
      </c>
      <c r="CM61" s="746" t="s">
        <v>1208</v>
      </c>
      <c r="CN61" s="746" t="s">
        <v>1208</v>
      </c>
      <c r="CO61" s="746" t="s">
        <v>1208</v>
      </c>
      <c r="CP61" s="746" t="s">
        <v>1208</v>
      </c>
      <c r="CQ61" s="677" t="e">
        <f t="shared" si="92"/>
        <v>#DIV/0!</v>
      </c>
      <c r="CR61" s="677" t="e">
        <f t="shared" si="93"/>
        <v>#DIV/0!</v>
      </c>
      <c r="CS61" s="677" t="e">
        <f t="shared" si="94"/>
        <v>#DIV/0!</v>
      </c>
      <c r="CT61" s="677" t="e">
        <f t="shared" si="95"/>
        <v>#DIV/0!</v>
      </c>
      <c r="CU61" s="677" t="e">
        <f t="shared" si="96"/>
        <v>#DIV/0!</v>
      </c>
      <c r="CV61" s="677" t="e">
        <f t="shared" si="97"/>
        <v>#DIV/0!</v>
      </c>
      <c r="CW61" s="678" t="e">
        <f t="shared" si="125"/>
        <v>#DIV/0!</v>
      </c>
      <c r="CX61" s="678" t="e">
        <f t="shared" si="126"/>
        <v>#DIV/0!</v>
      </c>
      <c r="CY61" s="678" t="e">
        <f t="shared" si="127"/>
        <v>#DIV/0!</v>
      </c>
      <c r="CZ61" s="678" t="e">
        <f t="shared" si="128"/>
        <v>#DIV/0!</v>
      </c>
      <c r="DA61" s="678" t="e">
        <f t="shared" si="129"/>
        <v>#DIV/0!</v>
      </c>
      <c r="DB61" s="678" t="e">
        <f t="shared" si="130"/>
        <v>#DIV/0!</v>
      </c>
      <c r="DC61" s="679" t="e">
        <f t="shared" si="131"/>
        <v>#DIV/0!</v>
      </c>
      <c r="DD61" s="679" t="e">
        <f t="shared" si="132"/>
        <v>#DIV/0!</v>
      </c>
      <c r="DE61" s="679" t="e">
        <f t="shared" si="133"/>
        <v>#DIV/0!</v>
      </c>
      <c r="DF61" s="679" t="e">
        <f t="shared" si="134"/>
        <v>#DIV/0!</v>
      </c>
      <c r="DG61" s="679" t="e">
        <f t="shared" si="135"/>
        <v>#DIV/0!</v>
      </c>
      <c r="DH61" s="679" t="e">
        <f t="shared" si="136"/>
        <v>#DIV/0!</v>
      </c>
      <c r="DI61" s="748">
        <f>ROUND($J61*O61, 'Initial Information'!B27)</f>
        <v>0</v>
      </c>
      <c r="DJ61" s="748">
        <f>ROUND($J61*T61, 'Initial Information'!B27)</f>
        <v>0</v>
      </c>
      <c r="DK61" s="748">
        <f>ROUND($J61*Y61, 'Initial Information'!B27)</f>
        <v>0</v>
      </c>
      <c r="DL61" s="748">
        <f>ROUND($J61*AD61, 'Initial Information'!B27)</f>
        <v>0</v>
      </c>
      <c r="DM61" s="748">
        <f>ROUND($J61*AI61, 'Initial Information'!B27)</f>
        <v>0</v>
      </c>
      <c r="DN61" s="748">
        <f>ROUND($J61*AN61, 'Initial Information'!B27)</f>
        <v>0</v>
      </c>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c r="EO61" s="127"/>
      <c r="EP61" s="127"/>
      <c r="EQ61" s="127"/>
      <c r="ER61" s="127"/>
      <c r="ES61" s="127"/>
    </row>
    <row r="62" spans="1:149" s="58" customFormat="1" ht="19.899999999999999" customHeight="1">
      <c r="A62" s="639" t="s">
        <v>181</v>
      </c>
      <c r="B62" s="701">
        <v>18</v>
      </c>
      <c r="C62" s="74">
        <v>0</v>
      </c>
      <c r="D62" s="86" t="s">
        <v>239</v>
      </c>
      <c r="E62" s="87"/>
      <c r="F62" s="88">
        <v>10</v>
      </c>
      <c r="G62" s="701" t="s">
        <v>181</v>
      </c>
      <c r="H62" s="102">
        <f>ROUND(F$62*173.3333,2)</f>
        <v>1733.33</v>
      </c>
      <c r="I62" s="701" t="s">
        <v>181</v>
      </c>
      <c r="J62" s="105">
        <v>1.2500000000000001E-2</v>
      </c>
      <c r="K62" s="701" t="s">
        <v>181</v>
      </c>
      <c r="L62" s="68" t="s">
        <v>181</v>
      </c>
      <c r="M62" s="74"/>
      <c r="N62" s="152" t="s">
        <v>181</v>
      </c>
      <c r="O62" s="400">
        <f>ROUND($H62*AU62*M62*$C62,'Initial Information'!$B$27)</f>
        <v>0</v>
      </c>
      <c r="P62" s="69" t="s">
        <v>181</v>
      </c>
      <c r="Q62" s="152" t="s">
        <v>181</v>
      </c>
      <c r="R62" s="74"/>
      <c r="S62" s="152" t="s">
        <v>181</v>
      </c>
      <c r="T62" s="400">
        <f>ROUND($H62*AV62*R62*$C62,'Initial Information'!$B$27)</f>
        <v>0</v>
      </c>
      <c r="U62" s="69" t="s">
        <v>181</v>
      </c>
      <c r="V62" s="152" t="s">
        <v>181</v>
      </c>
      <c r="W62" s="74"/>
      <c r="X62" s="152" t="s">
        <v>181</v>
      </c>
      <c r="Y62" s="400">
        <f>ROUND($H62*AW62*W62*$C62,'Initial Information'!$B$27)</f>
        <v>0</v>
      </c>
      <c r="Z62" s="69" t="s">
        <v>181</v>
      </c>
      <c r="AA62" s="152" t="s">
        <v>181</v>
      </c>
      <c r="AB62" s="74"/>
      <c r="AC62" s="152" t="s">
        <v>181</v>
      </c>
      <c r="AD62" s="400">
        <f>ROUND($H62*AX62*AB62*$C62,'Initial Information'!$B$27)</f>
        <v>0</v>
      </c>
      <c r="AE62" s="69" t="s">
        <v>181</v>
      </c>
      <c r="AF62" s="152" t="s">
        <v>181</v>
      </c>
      <c r="AG62" s="74"/>
      <c r="AH62" s="152" t="s">
        <v>181</v>
      </c>
      <c r="AI62" s="400">
        <f>ROUND($H62*AY62*AG62*$C62,'Initial Information'!$B$27)</f>
        <v>0</v>
      </c>
      <c r="AJ62" s="69" t="s">
        <v>181</v>
      </c>
      <c r="AK62" s="152" t="s">
        <v>181</v>
      </c>
      <c r="AL62" s="74"/>
      <c r="AM62" s="152" t="s">
        <v>181</v>
      </c>
      <c r="AN62" s="400">
        <f>ROUND($H62*AZ62*AL62*$C62,'Initial Information'!$B$27)</f>
        <v>0</v>
      </c>
      <c r="AO62" s="75" t="s">
        <v>181</v>
      </c>
      <c r="AP62" s="185" t="s">
        <v>181</v>
      </c>
      <c r="AQ62" s="400">
        <f t="shared" si="100"/>
        <v>0</v>
      </c>
      <c r="AR62" s="188" t="s">
        <v>181</v>
      </c>
      <c r="AS62" s="729"/>
      <c r="AT62" s="1158" t="s">
        <v>1086</v>
      </c>
      <c r="AU62" s="76">
        <v>1</v>
      </c>
      <c r="AV62" s="76">
        <f t="shared" si="137"/>
        <v>1.03</v>
      </c>
      <c r="AW62" s="76">
        <f t="shared" si="137"/>
        <v>1.0609</v>
      </c>
      <c r="AX62" s="76">
        <f t="shared" si="137"/>
        <v>1.092727</v>
      </c>
      <c r="AY62" s="76">
        <f t="shared" si="137"/>
        <v>1.1255088100000001</v>
      </c>
      <c r="AZ62" s="76">
        <f t="shared" si="137"/>
        <v>1.1592740743000001</v>
      </c>
      <c r="BA62" s="51">
        <f t="shared" si="101"/>
        <v>0</v>
      </c>
      <c r="BB62" s="51">
        <f t="shared" si="102"/>
        <v>0</v>
      </c>
      <c r="BC62" s="51">
        <f t="shared" si="103"/>
        <v>0</v>
      </c>
      <c r="BD62" s="51">
        <f t="shared" si="104"/>
        <v>0</v>
      </c>
      <c r="BE62" s="51">
        <f t="shared" si="105"/>
        <v>0</v>
      </c>
      <c r="BF62" s="51">
        <f t="shared" si="106"/>
        <v>0</v>
      </c>
      <c r="BG62" s="127"/>
      <c r="BH62" s="127"/>
      <c r="BI62" s="127"/>
      <c r="BJ62" s="127"/>
      <c r="BK62" s="127"/>
      <c r="BL62" s="127"/>
      <c r="BM62" s="739">
        <f t="shared" si="74"/>
        <v>0</v>
      </c>
      <c r="BN62" s="739">
        <f t="shared" si="75"/>
        <v>0</v>
      </c>
      <c r="BO62" s="739">
        <f t="shared" si="76"/>
        <v>0</v>
      </c>
      <c r="BP62" s="739">
        <f t="shared" si="77"/>
        <v>0</v>
      </c>
      <c r="BQ62" s="739">
        <f t="shared" si="78"/>
        <v>0</v>
      </c>
      <c r="BR62" s="739">
        <f t="shared" si="79"/>
        <v>0</v>
      </c>
      <c r="BS62" s="741">
        <f t="shared" si="80"/>
        <v>1733.33</v>
      </c>
      <c r="BT62" s="741">
        <f t="shared" si="81"/>
        <v>1785.33</v>
      </c>
      <c r="BU62" s="741">
        <f t="shared" si="82"/>
        <v>1838.89</v>
      </c>
      <c r="BV62" s="741">
        <f t="shared" si="83"/>
        <v>1894.06</v>
      </c>
      <c r="BW62" s="741">
        <f t="shared" si="84"/>
        <v>1950.88</v>
      </c>
      <c r="BX62" s="741">
        <f t="shared" si="85"/>
        <v>2009.4</v>
      </c>
      <c r="BY62" s="744"/>
      <c r="BZ62" s="744"/>
      <c r="CA62" s="744"/>
      <c r="CB62" s="744"/>
      <c r="CC62" s="744"/>
      <c r="CD62" s="744"/>
      <c r="CE62" s="740">
        <f t="shared" si="107"/>
        <v>20799.96</v>
      </c>
      <c r="CF62" s="740">
        <f t="shared" si="108"/>
        <v>21423.96</v>
      </c>
      <c r="CG62" s="740">
        <f t="shared" si="109"/>
        <v>22066.68</v>
      </c>
      <c r="CH62" s="740">
        <f t="shared" si="110"/>
        <v>22728.720000000001</v>
      </c>
      <c r="CI62" s="740">
        <f t="shared" si="111"/>
        <v>23410.560000000001</v>
      </c>
      <c r="CJ62" s="740">
        <f t="shared" si="112"/>
        <v>24112.800000000003</v>
      </c>
      <c r="CK62" s="746" t="s">
        <v>1208</v>
      </c>
      <c r="CL62" s="746" t="s">
        <v>1208</v>
      </c>
      <c r="CM62" s="746" t="s">
        <v>1208</v>
      </c>
      <c r="CN62" s="746" t="s">
        <v>1208</v>
      </c>
      <c r="CO62" s="746" t="s">
        <v>1208</v>
      </c>
      <c r="CP62" s="746" t="s">
        <v>1208</v>
      </c>
      <c r="CQ62" s="677" t="e">
        <f t="shared" si="92"/>
        <v>#DIV/0!</v>
      </c>
      <c r="CR62" s="677" t="e">
        <f t="shared" si="93"/>
        <v>#DIV/0!</v>
      </c>
      <c r="CS62" s="677" t="e">
        <f t="shared" si="94"/>
        <v>#DIV/0!</v>
      </c>
      <c r="CT62" s="677" t="e">
        <f t="shared" si="95"/>
        <v>#DIV/0!</v>
      </c>
      <c r="CU62" s="677" t="e">
        <f t="shared" si="96"/>
        <v>#DIV/0!</v>
      </c>
      <c r="CV62" s="677" t="e">
        <f t="shared" si="97"/>
        <v>#DIV/0!</v>
      </c>
      <c r="CW62" s="678" t="e">
        <f t="shared" si="125"/>
        <v>#DIV/0!</v>
      </c>
      <c r="CX62" s="678" t="e">
        <f t="shared" si="126"/>
        <v>#DIV/0!</v>
      </c>
      <c r="CY62" s="678" t="e">
        <f t="shared" si="127"/>
        <v>#DIV/0!</v>
      </c>
      <c r="CZ62" s="678" t="e">
        <f t="shared" si="128"/>
        <v>#DIV/0!</v>
      </c>
      <c r="DA62" s="678" t="e">
        <f t="shared" si="129"/>
        <v>#DIV/0!</v>
      </c>
      <c r="DB62" s="678" t="e">
        <f t="shared" si="130"/>
        <v>#DIV/0!</v>
      </c>
      <c r="DC62" s="679" t="e">
        <f t="shared" si="131"/>
        <v>#DIV/0!</v>
      </c>
      <c r="DD62" s="679" t="e">
        <f t="shared" si="132"/>
        <v>#DIV/0!</v>
      </c>
      <c r="DE62" s="679" t="e">
        <f t="shared" si="133"/>
        <v>#DIV/0!</v>
      </c>
      <c r="DF62" s="679" t="e">
        <f t="shared" si="134"/>
        <v>#DIV/0!</v>
      </c>
      <c r="DG62" s="679" t="e">
        <f t="shared" si="135"/>
        <v>#DIV/0!</v>
      </c>
      <c r="DH62" s="679" t="e">
        <f t="shared" si="136"/>
        <v>#DIV/0!</v>
      </c>
      <c r="DI62" s="748">
        <f>ROUND($J62*O62, 'Initial Information'!B27)</f>
        <v>0</v>
      </c>
      <c r="DJ62" s="748">
        <f>ROUND($J62*T62, 'Initial Information'!B27)</f>
        <v>0</v>
      </c>
      <c r="DK62" s="748">
        <f>ROUND($J62*Y62, 'Initial Information'!B27)</f>
        <v>0</v>
      </c>
      <c r="DL62" s="748">
        <f>ROUND($J62*AD62, 'Initial Information'!B27)</f>
        <v>0</v>
      </c>
      <c r="DM62" s="748">
        <f>ROUND($J62*AI62, 'Initial Information'!B27)</f>
        <v>0</v>
      </c>
      <c r="DN62" s="748">
        <f>ROUND($J62*AN62, 'Initial Information'!B27)</f>
        <v>0</v>
      </c>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c r="EO62" s="127"/>
      <c r="EP62" s="127"/>
      <c r="EQ62" s="127"/>
      <c r="ER62" s="127"/>
      <c r="ES62" s="127"/>
    </row>
    <row r="63" spans="1:149" s="58" customFormat="1" ht="19.899999999999999" customHeight="1">
      <c r="A63" s="639" t="s">
        <v>181</v>
      </c>
      <c r="B63" s="701">
        <v>19</v>
      </c>
      <c r="C63" s="74">
        <v>0</v>
      </c>
      <c r="D63" s="86" t="s">
        <v>201</v>
      </c>
      <c r="E63" s="87" t="s">
        <v>181</v>
      </c>
      <c r="F63" s="88">
        <v>10</v>
      </c>
      <c r="G63" s="701" t="s">
        <v>181</v>
      </c>
      <c r="H63" s="102">
        <f>ROUND(F$63*173.3333,2)</f>
        <v>1733.33</v>
      </c>
      <c r="I63" s="701" t="s">
        <v>181</v>
      </c>
      <c r="J63" s="105">
        <v>1.2500000000000001E-2</v>
      </c>
      <c r="K63" s="701" t="s">
        <v>181</v>
      </c>
      <c r="L63" s="68" t="s">
        <v>181</v>
      </c>
      <c r="M63" s="74"/>
      <c r="N63" s="152" t="s">
        <v>181</v>
      </c>
      <c r="O63" s="400">
        <f>ROUND($H63*AU63*M63*$C63,'Initial Information'!$B$27)</f>
        <v>0</v>
      </c>
      <c r="P63" s="69" t="s">
        <v>181</v>
      </c>
      <c r="Q63" s="152" t="s">
        <v>181</v>
      </c>
      <c r="R63" s="74"/>
      <c r="S63" s="152" t="s">
        <v>181</v>
      </c>
      <c r="T63" s="400">
        <f>ROUND($H63*AV63*R63*$C63,'Initial Information'!$B$27)</f>
        <v>0</v>
      </c>
      <c r="U63" s="69" t="s">
        <v>181</v>
      </c>
      <c r="V63" s="152" t="s">
        <v>181</v>
      </c>
      <c r="W63" s="74"/>
      <c r="X63" s="152" t="s">
        <v>181</v>
      </c>
      <c r="Y63" s="400">
        <f>ROUND($H63*AW63*W63*$C63,'Initial Information'!$B$27)</f>
        <v>0</v>
      </c>
      <c r="Z63" s="69" t="s">
        <v>181</v>
      </c>
      <c r="AA63" s="152" t="s">
        <v>181</v>
      </c>
      <c r="AB63" s="74"/>
      <c r="AC63" s="152" t="s">
        <v>181</v>
      </c>
      <c r="AD63" s="400">
        <f>ROUND($H63*AX63*AB63*$C63,'Initial Information'!$B$27)</f>
        <v>0</v>
      </c>
      <c r="AE63" s="69" t="s">
        <v>181</v>
      </c>
      <c r="AF63" s="152" t="s">
        <v>181</v>
      </c>
      <c r="AG63" s="74"/>
      <c r="AH63" s="152" t="s">
        <v>181</v>
      </c>
      <c r="AI63" s="400">
        <f>ROUND($H63*AY63*AG63*$C63,'Initial Information'!$B$27)</f>
        <v>0</v>
      </c>
      <c r="AJ63" s="69" t="s">
        <v>181</v>
      </c>
      <c r="AK63" s="152" t="s">
        <v>181</v>
      </c>
      <c r="AL63" s="74"/>
      <c r="AM63" s="152" t="s">
        <v>181</v>
      </c>
      <c r="AN63" s="400">
        <f>ROUND($H63*AZ63*AL63*$C63,'Initial Information'!$B$27)</f>
        <v>0</v>
      </c>
      <c r="AO63" s="75" t="s">
        <v>181</v>
      </c>
      <c r="AP63" s="185" t="s">
        <v>181</v>
      </c>
      <c r="AQ63" s="400">
        <f t="shared" si="100"/>
        <v>0</v>
      </c>
      <c r="AR63" s="188" t="s">
        <v>181</v>
      </c>
      <c r="AS63" s="729"/>
      <c r="AT63" s="1159"/>
      <c r="AU63" s="76">
        <v>1</v>
      </c>
      <c r="AV63" s="76">
        <f t="shared" si="137"/>
        <v>1.03</v>
      </c>
      <c r="AW63" s="76">
        <f t="shared" si="137"/>
        <v>1.0609</v>
      </c>
      <c r="AX63" s="76">
        <f t="shared" si="137"/>
        <v>1.092727</v>
      </c>
      <c r="AY63" s="76">
        <f t="shared" si="137"/>
        <v>1.1255088100000001</v>
      </c>
      <c r="AZ63" s="76">
        <f t="shared" si="137"/>
        <v>1.1592740743000001</v>
      </c>
      <c r="BA63" s="51">
        <f t="shared" si="101"/>
        <v>0</v>
      </c>
      <c r="BB63" s="51">
        <f t="shared" si="102"/>
        <v>0</v>
      </c>
      <c r="BC63" s="51">
        <f t="shared" si="103"/>
        <v>0</v>
      </c>
      <c r="BD63" s="51">
        <f t="shared" si="104"/>
        <v>0</v>
      </c>
      <c r="BE63" s="51">
        <f t="shared" si="105"/>
        <v>0</v>
      </c>
      <c r="BF63" s="51">
        <f t="shared" si="106"/>
        <v>0</v>
      </c>
      <c r="BG63" s="127"/>
      <c r="BH63" s="127"/>
      <c r="BI63" s="127"/>
      <c r="BJ63" s="127"/>
      <c r="BK63" s="127"/>
      <c r="BL63" s="127"/>
      <c r="BM63" s="739">
        <f t="shared" si="74"/>
        <v>0</v>
      </c>
      <c r="BN63" s="739">
        <f t="shared" si="75"/>
        <v>0</v>
      </c>
      <c r="BO63" s="739">
        <f t="shared" si="76"/>
        <v>0</v>
      </c>
      <c r="BP63" s="739">
        <f t="shared" si="77"/>
        <v>0</v>
      </c>
      <c r="BQ63" s="739">
        <f t="shared" si="78"/>
        <v>0</v>
      </c>
      <c r="BR63" s="739">
        <f t="shared" si="79"/>
        <v>0</v>
      </c>
      <c r="BS63" s="741">
        <f t="shared" si="80"/>
        <v>1733.33</v>
      </c>
      <c r="BT63" s="741">
        <f t="shared" si="81"/>
        <v>1785.33</v>
      </c>
      <c r="BU63" s="741">
        <f t="shared" si="82"/>
        <v>1838.89</v>
      </c>
      <c r="BV63" s="741">
        <f t="shared" si="83"/>
        <v>1894.06</v>
      </c>
      <c r="BW63" s="741">
        <f t="shared" si="84"/>
        <v>1950.88</v>
      </c>
      <c r="BX63" s="741">
        <f t="shared" si="85"/>
        <v>2009.4</v>
      </c>
      <c r="BY63" s="744"/>
      <c r="BZ63" s="744"/>
      <c r="CA63" s="744"/>
      <c r="CB63" s="744"/>
      <c r="CC63" s="744"/>
      <c r="CD63" s="744"/>
      <c r="CE63" s="740">
        <f t="shared" si="107"/>
        <v>20799.96</v>
      </c>
      <c r="CF63" s="740">
        <f t="shared" si="108"/>
        <v>21423.96</v>
      </c>
      <c r="CG63" s="740">
        <f t="shared" si="109"/>
        <v>22066.68</v>
      </c>
      <c r="CH63" s="740">
        <f t="shared" si="110"/>
        <v>22728.720000000001</v>
      </c>
      <c r="CI63" s="740">
        <f t="shared" si="111"/>
        <v>23410.560000000001</v>
      </c>
      <c r="CJ63" s="740">
        <f t="shared" si="112"/>
        <v>24112.800000000003</v>
      </c>
      <c r="CK63" s="746" t="s">
        <v>1208</v>
      </c>
      <c r="CL63" s="746" t="s">
        <v>1208</v>
      </c>
      <c r="CM63" s="746" t="s">
        <v>1208</v>
      </c>
      <c r="CN63" s="746" t="s">
        <v>1208</v>
      </c>
      <c r="CO63" s="746" t="s">
        <v>1208</v>
      </c>
      <c r="CP63" s="746" t="s">
        <v>1208</v>
      </c>
      <c r="CQ63" s="677" t="e">
        <f t="shared" si="92"/>
        <v>#DIV/0!</v>
      </c>
      <c r="CR63" s="677" t="e">
        <f t="shared" si="93"/>
        <v>#DIV/0!</v>
      </c>
      <c r="CS63" s="677" t="e">
        <f t="shared" si="94"/>
        <v>#DIV/0!</v>
      </c>
      <c r="CT63" s="677" t="e">
        <f t="shared" si="95"/>
        <v>#DIV/0!</v>
      </c>
      <c r="CU63" s="677" t="e">
        <f t="shared" si="96"/>
        <v>#DIV/0!</v>
      </c>
      <c r="CV63" s="677" t="e">
        <f t="shared" si="97"/>
        <v>#DIV/0!</v>
      </c>
      <c r="CW63" s="678" t="e">
        <f t="shared" si="125"/>
        <v>#DIV/0!</v>
      </c>
      <c r="CX63" s="678" t="e">
        <f t="shared" si="126"/>
        <v>#DIV/0!</v>
      </c>
      <c r="CY63" s="678" t="e">
        <f t="shared" si="127"/>
        <v>#DIV/0!</v>
      </c>
      <c r="CZ63" s="678" t="e">
        <f t="shared" si="128"/>
        <v>#DIV/0!</v>
      </c>
      <c r="DA63" s="678" t="e">
        <f t="shared" si="129"/>
        <v>#DIV/0!</v>
      </c>
      <c r="DB63" s="678" t="e">
        <f t="shared" si="130"/>
        <v>#DIV/0!</v>
      </c>
      <c r="DC63" s="679" t="e">
        <f t="shared" si="131"/>
        <v>#DIV/0!</v>
      </c>
      <c r="DD63" s="679" t="e">
        <f t="shared" si="132"/>
        <v>#DIV/0!</v>
      </c>
      <c r="DE63" s="679" t="e">
        <f t="shared" si="133"/>
        <v>#DIV/0!</v>
      </c>
      <c r="DF63" s="679" t="e">
        <f t="shared" si="134"/>
        <v>#DIV/0!</v>
      </c>
      <c r="DG63" s="679" t="e">
        <f t="shared" si="135"/>
        <v>#DIV/0!</v>
      </c>
      <c r="DH63" s="679" t="e">
        <f t="shared" si="136"/>
        <v>#DIV/0!</v>
      </c>
      <c r="DI63" s="748">
        <f>ROUND($J63*O63, 'Initial Information'!B27)</f>
        <v>0</v>
      </c>
      <c r="DJ63" s="748">
        <f>ROUND($J63*T63, 'Initial Information'!B27)</f>
        <v>0</v>
      </c>
      <c r="DK63" s="748">
        <f>ROUND($J63*Y63, 'Initial Information'!B27)</f>
        <v>0</v>
      </c>
      <c r="DL63" s="748">
        <f>ROUND($J63*AD63, 'Initial Information'!B27)</f>
        <v>0</v>
      </c>
      <c r="DM63" s="748">
        <f>ROUND($J63*AI63, 'Initial Information'!B27)</f>
        <v>0</v>
      </c>
      <c r="DN63" s="748">
        <f>ROUND($J63*AN63, 'Initial Information'!B27)</f>
        <v>0</v>
      </c>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c r="EO63" s="127"/>
      <c r="EP63" s="127"/>
      <c r="EQ63" s="127"/>
      <c r="ER63" s="127"/>
      <c r="ES63" s="127"/>
    </row>
    <row r="64" spans="1:149" s="58" customFormat="1" ht="19.899999999999999" customHeight="1">
      <c r="A64" s="639" t="s">
        <v>181</v>
      </c>
      <c r="B64" s="701">
        <v>20</v>
      </c>
      <c r="C64" s="74">
        <v>0</v>
      </c>
      <c r="D64" s="86" t="s">
        <v>201</v>
      </c>
      <c r="E64" s="87" t="s">
        <v>181</v>
      </c>
      <c r="F64" s="88">
        <v>10</v>
      </c>
      <c r="G64" s="701" t="s">
        <v>181</v>
      </c>
      <c r="H64" s="102">
        <f>ROUND(F$64*173.3333,2)</f>
        <v>1733.33</v>
      </c>
      <c r="I64" s="701" t="s">
        <v>181</v>
      </c>
      <c r="J64" s="105">
        <v>1.2500000000000001E-2</v>
      </c>
      <c r="K64" s="701" t="s">
        <v>181</v>
      </c>
      <c r="L64" s="68" t="s">
        <v>181</v>
      </c>
      <c r="M64" s="74"/>
      <c r="N64" s="152" t="s">
        <v>181</v>
      </c>
      <c r="O64" s="400">
        <f>ROUND($H64*AU64*M64*$C64,'Initial Information'!$B$27)</f>
        <v>0</v>
      </c>
      <c r="P64" s="69" t="s">
        <v>181</v>
      </c>
      <c r="Q64" s="152" t="s">
        <v>181</v>
      </c>
      <c r="R64" s="74"/>
      <c r="S64" s="152" t="s">
        <v>181</v>
      </c>
      <c r="T64" s="400">
        <f>ROUND($H64*AV64*R64*$C64,'Initial Information'!$B$27)</f>
        <v>0</v>
      </c>
      <c r="U64" s="69" t="s">
        <v>181</v>
      </c>
      <c r="V64" s="152" t="s">
        <v>181</v>
      </c>
      <c r="W64" s="74"/>
      <c r="X64" s="152" t="s">
        <v>181</v>
      </c>
      <c r="Y64" s="400">
        <f>ROUND($H64*AW64*W64*$C64,'Initial Information'!$B$27)</f>
        <v>0</v>
      </c>
      <c r="Z64" s="69" t="s">
        <v>181</v>
      </c>
      <c r="AA64" s="152" t="s">
        <v>181</v>
      </c>
      <c r="AB64" s="74"/>
      <c r="AC64" s="152" t="s">
        <v>181</v>
      </c>
      <c r="AD64" s="400">
        <f>ROUND($H64*AX64*AB64*$C64,'Initial Information'!$B$27)</f>
        <v>0</v>
      </c>
      <c r="AE64" s="69" t="s">
        <v>181</v>
      </c>
      <c r="AF64" s="152" t="s">
        <v>181</v>
      </c>
      <c r="AG64" s="74"/>
      <c r="AH64" s="152" t="s">
        <v>181</v>
      </c>
      <c r="AI64" s="400">
        <f>ROUND($H64*AY64*AG64*$C64,'Initial Information'!$B$27)</f>
        <v>0</v>
      </c>
      <c r="AJ64" s="69" t="s">
        <v>181</v>
      </c>
      <c r="AK64" s="152" t="s">
        <v>181</v>
      </c>
      <c r="AL64" s="74"/>
      <c r="AM64" s="152" t="s">
        <v>181</v>
      </c>
      <c r="AN64" s="400">
        <f>ROUND($H64*AZ64*AL64*$C64,'Initial Information'!$B$27)</f>
        <v>0</v>
      </c>
      <c r="AO64" s="75" t="s">
        <v>181</v>
      </c>
      <c r="AP64" s="185" t="s">
        <v>181</v>
      </c>
      <c r="AQ64" s="400">
        <f t="shared" si="100"/>
        <v>0</v>
      </c>
      <c r="AR64" s="188" t="s">
        <v>181</v>
      </c>
      <c r="AS64" s="729"/>
      <c r="AT64" s="1159"/>
      <c r="AU64" s="76">
        <v>1</v>
      </c>
      <c r="AV64" s="76">
        <f t="shared" si="137"/>
        <v>1.03</v>
      </c>
      <c r="AW64" s="76">
        <f t="shared" si="137"/>
        <v>1.0609</v>
      </c>
      <c r="AX64" s="76">
        <f t="shared" si="137"/>
        <v>1.092727</v>
      </c>
      <c r="AY64" s="76">
        <f t="shared" si="137"/>
        <v>1.1255088100000001</v>
      </c>
      <c r="AZ64" s="76">
        <f t="shared" si="137"/>
        <v>1.1592740743000001</v>
      </c>
      <c r="BA64" s="51">
        <f t="shared" si="101"/>
        <v>0</v>
      </c>
      <c r="BB64" s="51">
        <f t="shared" si="102"/>
        <v>0</v>
      </c>
      <c r="BC64" s="51">
        <f t="shared" si="103"/>
        <v>0</v>
      </c>
      <c r="BD64" s="51">
        <f t="shared" si="104"/>
        <v>0</v>
      </c>
      <c r="BE64" s="51">
        <f t="shared" si="105"/>
        <v>0</v>
      </c>
      <c r="BF64" s="51">
        <f t="shared" si="106"/>
        <v>0</v>
      </c>
      <c r="BG64" s="127"/>
      <c r="BH64" s="127"/>
      <c r="BI64" s="127"/>
      <c r="BJ64" s="127"/>
      <c r="BK64" s="127"/>
      <c r="BL64" s="127"/>
      <c r="BM64" s="739">
        <f t="shared" si="74"/>
        <v>0</v>
      </c>
      <c r="BN64" s="739">
        <f t="shared" si="75"/>
        <v>0</v>
      </c>
      <c r="BO64" s="739">
        <f t="shared" si="76"/>
        <v>0</v>
      </c>
      <c r="BP64" s="739">
        <f t="shared" si="77"/>
        <v>0</v>
      </c>
      <c r="BQ64" s="739">
        <f t="shared" si="78"/>
        <v>0</v>
      </c>
      <c r="BR64" s="739">
        <f t="shared" si="79"/>
        <v>0</v>
      </c>
      <c r="BS64" s="741">
        <f t="shared" si="80"/>
        <v>1733.33</v>
      </c>
      <c r="BT64" s="741">
        <f t="shared" si="81"/>
        <v>1785.33</v>
      </c>
      <c r="BU64" s="741">
        <f t="shared" si="82"/>
        <v>1838.89</v>
      </c>
      <c r="BV64" s="741">
        <f t="shared" si="83"/>
        <v>1894.06</v>
      </c>
      <c r="BW64" s="741">
        <f t="shared" si="84"/>
        <v>1950.88</v>
      </c>
      <c r="BX64" s="741">
        <f t="shared" si="85"/>
        <v>2009.4</v>
      </c>
      <c r="BY64" s="744"/>
      <c r="BZ64" s="744"/>
      <c r="CA64" s="744"/>
      <c r="CB64" s="744"/>
      <c r="CC64" s="744"/>
      <c r="CD64" s="744"/>
      <c r="CE64" s="740">
        <f t="shared" si="107"/>
        <v>20799.96</v>
      </c>
      <c r="CF64" s="740">
        <f t="shared" si="108"/>
        <v>21423.96</v>
      </c>
      <c r="CG64" s="740">
        <f t="shared" si="109"/>
        <v>22066.68</v>
      </c>
      <c r="CH64" s="740">
        <f t="shared" si="110"/>
        <v>22728.720000000001</v>
      </c>
      <c r="CI64" s="740">
        <f t="shared" si="111"/>
        <v>23410.560000000001</v>
      </c>
      <c r="CJ64" s="740">
        <f t="shared" si="112"/>
        <v>24112.800000000003</v>
      </c>
      <c r="CK64" s="746" t="s">
        <v>1208</v>
      </c>
      <c r="CL64" s="746" t="s">
        <v>1208</v>
      </c>
      <c r="CM64" s="746" t="s">
        <v>1208</v>
      </c>
      <c r="CN64" s="746" t="s">
        <v>1208</v>
      </c>
      <c r="CO64" s="746" t="s">
        <v>1208</v>
      </c>
      <c r="CP64" s="746" t="s">
        <v>1208</v>
      </c>
      <c r="CQ64" s="677" t="e">
        <f t="shared" si="92"/>
        <v>#DIV/0!</v>
      </c>
      <c r="CR64" s="677" t="e">
        <f t="shared" si="93"/>
        <v>#DIV/0!</v>
      </c>
      <c r="CS64" s="677" t="e">
        <f t="shared" si="94"/>
        <v>#DIV/0!</v>
      </c>
      <c r="CT64" s="677" t="e">
        <f t="shared" si="95"/>
        <v>#DIV/0!</v>
      </c>
      <c r="CU64" s="677" t="e">
        <f t="shared" si="96"/>
        <v>#DIV/0!</v>
      </c>
      <c r="CV64" s="677" t="e">
        <f t="shared" si="97"/>
        <v>#DIV/0!</v>
      </c>
      <c r="CW64" s="678" t="e">
        <f t="shared" si="125"/>
        <v>#DIV/0!</v>
      </c>
      <c r="CX64" s="678" t="e">
        <f t="shared" si="126"/>
        <v>#DIV/0!</v>
      </c>
      <c r="CY64" s="678" t="e">
        <f t="shared" si="127"/>
        <v>#DIV/0!</v>
      </c>
      <c r="CZ64" s="678" t="e">
        <f t="shared" si="128"/>
        <v>#DIV/0!</v>
      </c>
      <c r="DA64" s="678" t="e">
        <f t="shared" si="129"/>
        <v>#DIV/0!</v>
      </c>
      <c r="DB64" s="678" t="e">
        <f t="shared" si="130"/>
        <v>#DIV/0!</v>
      </c>
      <c r="DC64" s="679" t="e">
        <f t="shared" si="131"/>
        <v>#DIV/0!</v>
      </c>
      <c r="DD64" s="679" t="e">
        <f t="shared" si="132"/>
        <v>#DIV/0!</v>
      </c>
      <c r="DE64" s="679" t="e">
        <f t="shared" si="133"/>
        <v>#DIV/0!</v>
      </c>
      <c r="DF64" s="679" t="e">
        <f t="shared" si="134"/>
        <v>#DIV/0!</v>
      </c>
      <c r="DG64" s="679" t="e">
        <f t="shared" si="135"/>
        <v>#DIV/0!</v>
      </c>
      <c r="DH64" s="679" t="e">
        <f t="shared" si="136"/>
        <v>#DIV/0!</v>
      </c>
      <c r="DI64" s="748">
        <f>ROUND($J64*O64, 'Initial Information'!B27)</f>
        <v>0</v>
      </c>
      <c r="DJ64" s="748">
        <f>ROUND($J64*T64, 'Initial Information'!B27)</f>
        <v>0</v>
      </c>
      <c r="DK64" s="748">
        <f>ROUND($J64*Y64, 'Initial Information'!B27)</f>
        <v>0</v>
      </c>
      <c r="DL64" s="748">
        <f>ROUND($J64*AD64, 'Initial Information'!B27)</f>
        <v>0</v>
      </c>
      <c r="DM64" s="748">
        <f>ROUND($J64*AI64, 'Initial Information'!B27)</f>
        <v>0</v>
      </c>
      <c r="DN64" s="748">
        <f>ROUND($J64*AN64, 'Initial Information'!B27)</f>
        <v>0</v>
      </c>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c r="EO64" s="127"/>
      <c r="EP64" s="127"/>
      <c r="EQ64" s="127"/>
      <c r="ER64" s="127"/>
      <c r="ES64" s="127"/>
    </row>
    <row r="65" spans="1:149" s="58" customFormat="1" ht="4.9000000000000004" customHeight="1" thickBot="1">
      <c r="A65" s="639" t="s">
        <v>181</v>
      </c>
      <c r="B65" s="701" t="s">
        <v>181</v>
      </c>
      <c r="C65" s="701" t="s">
        <v>181</v>
      </c>
      <c r="D65" s="701" t="s">
        <v>181</v>
      </c>
      <c r="E65" s="701" t="s">
        <v>181</v>
      </c>
      <c r="F65" s="701" t="s">
        <v>181</v>
      </c>
      <c r="G65" s="701" t="s">
        <v>181</v>
      </c>
      <c r="H65" s="701" t="s">
        <v>181</v>
      </c>
      <c r="I65" s="701" t="s">
        <v>181</v>
      </c>
      <c r="J65" s="701" t="s">
        <v>181</v>
      </c>
      <c r="K65" s="701" t="s">
        <v>181</v>
      </c>
      <c r="L65" s="68" t="s">
        <v>181</v>
      </c>
      <c r="M65" s="152" t="s">
        <v>181</v>
      </c>
      <c r="N65" s="152" t="s">
        <v>181</v>
      </c>
      <c r="O65" s="401" t="s">
        <v>181</v>
      </c>
      <c r="P65" s="69" t="s">
        <v>181</v>
      </c>
      <c r="Q65" s="152" t="s">
        <v>181</v>
      </c>
      <c r="R65" s="152" t="s">
        <v>181</v>
      </c>
      <c r="S65" s="152" t="s">
        <v>181</v>
      </c>
      <c r="T65" s="401" t="s">
        <v>181</v>
      </c>
      <c r="U65" s="69" t="s">
        <v>181</v>
      </c>
      <c r="V65" s="152" t="s">
        <v>181</v>
      </c>
      <c r="W65" s="152" t="s">
        <v>181</v>
      </c>
      <c r="X65" s="152" t="s">
        <v>181</v>
      </c>
      <c r="Y65" s="401" t="s">
        <v>181</v>
      </c>
      <c r="Z65" s="69" t="s">
        <v>181</v>
      </c>
      <c r="AA65" s="152" t="s">
        <v>181</v>
      </c>
      <c r="AB65" s="152" t="s">
        <v>181</v>
      </c>
      <c r="AC65" s="152" t="s">
        <v>181</v>
      </c>
      <c r="AD65" s="401" t="s">
        <v>181</v>
      </c>
      <c r="AE65" s="69" t="s">
        <v>181</v>
      </c>
      <c r="AF65" s="152" t="s">
        <v>181</v>
      </c>
      <c r="AG65" s="152" t="s">
        <v>181</v>
      </c>
      <c r="AH65" s="152" t="s">
        <v>181</v>
      </c>
      <c r="AI65" s="401" t="s">
        <v>181</v>
      </c>
      <c r="AJ65" s="69" t="s">
        <v>181</v>
      </c>
      <c r="AK65" s="152" t="s">
        <v>181</v>
      </c>
      <c r="AL65" s="152" t="s">
        <v>181</v>
      </c>
      <c r="AM65" s="152" t="s">
        <v>181</v>
      </c>
      <c r="AN65" s="401" t="s">
        <v>181</v>
      </c>
      <c r="AO65" s="75" t="s">
        <v>181</v>
      </c>
      <c r="AP65" s="185" t="s">
        <v>181</v>
      </c>
      <c r="AQ65" s="661" t="s">
        <v>181</v>
      </c>
      <c r="AR65" s="188" t="s">
        <v>181</v>
      </c>
      <c r="AS65" s="729"/>
      <c r="AT65" s="56" t="s">
        <v>181</v>
      </c>
      <c r="AU65" s="132" t="s">
        <v>181</v>
      </c>
      <c r="AV65" s="132" t="s">
        <v>181</v>
      </c>
      <c r="AW65" s="132" t="s">
        <v>181</v>
      </c>
      <c r="AX65" s="132" t="s">
        <v>181</v>
      </c>
      <c r="AY65" s="132" t="s">
        <v>181</v>
      </c>
      <c r="AZ65" s="132" t="s">
        <v>181</v>
      </c>
      <c r="BA65" s="132" t="s">
        <v>181</v>
      </c>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27"/>
      <c r="CW65" s="132" t="s">
        <v>181</v>
      </c>
      <c r="CX65" s="127"/>
      <c r="CY65" s="127"/>
      <c r="CZ65" s="127"/>
      <c r="DA65" s="127"/>
      <c r="DB65" s="127"/>
      <c r="DC65" s="132" t="s">
        <v>181</v>
      </c>
      <c r="DD65" s="127"/>
      <c r="DE65" s="127"/>
      <c r="DF65" s="127"/>
      <c r="DG65" s="127"/>
      <c r="DH65" s="127"/>
      <c r="DI65" s="132" t="s">
        <v>181</v>
      </c>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c r="EO65" s="127"/>
      <c r="EP65" s="127"/>
      <c r="EQ65" s="127"/>
      <c r="ER65" s="127"/>
      <c r="ES65" s="127"/>
    </row>
    <row r="66" spans="1:149" s="58" customFormat="1" ht="20.25" customHeight="1" thickBot="1">
      <c r="A66" s="639" t="s">
        <v>181</v>
      </c>
      <c r="B66" s="701" t="s">
        <v>181</v>
      </c>
      <c r="C66" s="701" t="s">
        <v>202</v>
      </c>
      <c r="D66" s="701"/>
      <c r="E66" s="701"/>
      <c r="F66" s="701"/>
      <c r="G66" s="701" t="s">
        <v>181</v>
      </c>
      <c r="H66" s="701" t="s">
        <v>181</v>
      </c>
      <c r="I66" s="701" t="s">
        <v>181</v>
      </c>
      <c r="J66" s="701" t="s">
        <v>181</v>
      </c>
      <c r="K66" s="701" t="s">
        <v>181</v>
      </c>
      <c r="L66" s="68" t="s">
        <v>181</v>
      </c>
      <c r="M66" s="152" t="s">
        <v>181</v>
      </c>
      <c r="N66" s="152" t="s">
        <v>181</v>
      </c>
      <c r="O66" s="402">
        <f>SUM(O45:O64)</f>
        <v>0</v>
      </c>
      <c r="P66" s="69" t="s">
        <v>181</v>
      </c>
      <c r="Q66" s="152" t="s">
        <v>181</v>
      </c>
      <c r="R66" s="152" t="s">
        <v>181</v>
      </c>
      <c r="S66" s="152" t="s">
        <v>181</v>
      </c>
      <c r="T66" s="402">
        <f>SUM(T45:T64)</f>
        <v>0</v>
      </c>
      <c r="U66" s="69" t="s">
        <v>181</v>
      </c>
      <c r="V66" s="152" t="s">
        <v>181</v>
      </c>
      <c r="W66" s="152" t="s">
        <v>181</v>
      </c>
      <c r="X66" s="152" t="s">
        <v>181</v>
      </c>
      <c r="Y66" s="402">
        <f>SUM(Y45:Y64)</f>
        <v>0</v>
      </c>
      <c r="Z66" s="69" t="s">
        <v>181</v>
      </c>
      <c r="AA66" s="152" t="s">
        <v>181</v>
      </c>
      <c r="AB66" s="152" t="s">
        <v>181</v>
      </c>
      <c r="AC66" s="152" t="s">
        <v>181</v>
      </c>
      <c r="AD66" s="402">
        <f>SUM(AD45:AD64)</f>
        <v>0</v>
      </c>
      <c r="AE66" s="69" t="s">
        <v>181</v>
      </c>
      <c r="AF66" s="152" t="s">
        <v>181</v>
      </c>
      <c r="AG66" s="152" t="s">
        <v>181</v>
      </c>
      <c r="AH66" s="152" t="s">
        <v>181</v>
      </c>
      <c r="AI66" s="402">
        <f>SUM(AI45:AI64)</f>
        <v>0</v>
      </c>
      <c r="AJ66" s="69" t="s">
        <v>181</v>
      </c>
      <c r="AK66" s="152" t="s">
        <v>181</v>
      </c>
      <c r="AL66" s="152" t="s">
        <v>181</v>
      </c>
      <c r="AM66" s="152" t="s">
        <v>181</v>
      </c>
      <c r="AN66" s="402">
        <f>SUM(AN45:AN64)</f>
        <v>0</v>
      </c>
      <c r="AO66" s="75" t="s">
        <v>181</v>
      </c>
      <c r="AP66" s="185" t="s">
        <v>181</v>
      </c>
      <c r="AQ66" s="662">
        <f>SUM(O66:AN66)</f>
        <v>0</v>
      </c>
      <c r="AR66" s="188" t="s">
        <v>181</v>
      </c>
      <c r="AS66" s="729"/>
      <c r="AT66" s="56" t="s">
        <v>181</v>
      </c>
      <c r="AU66" s="132" t="s">
        <v>181</v>
      </c>
      <c r="AV66" s="132" t="s">
        <v>181</v>
      </c>
      <c r="AW66" s="132" t="s">
        <v>181</v>
      </c>
      <c r="AX66" s="132" t="s">
        <v>181</v>
      </c>
      <c r="AY66" s="132" t="s">
        <v>181</v>
      </c>
      <c r="AZ66" s="132" t="s">
        <v>181</v>
      </c>
      <c r="BA66" s="132" t="s">
        <v>181</v>
      </c>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27"/>
      <c r="CW66" s="132" t="s">
        <v>181</v>
      </c>
      <c r="CX66" s="127"/>
      <c r="CY66" s="127"/>
      <c r="CZ66" s="127"/>
      <c r="DA66" s="127"/>
      <c r="DB66" s="127"/>
      <c r="DC66" s="132" t="s">
        <v>181</v>
      </c>
      <c r="DD66" s="127"/>
      <c r="DE66" s="127"/>
      <c r="DF66" s="127"/>
      <c r="DG66" s="127"/>
      <c r="DH66" s="127"/>
      <c r="DI66" s="132" t="s">
        <v>181</v>
      </c>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c r="EO66" s="127"/>
      <c r="EP66" s="127"/>
      <c r="EQ66" s="127"/>
      <c r="ER66" s="127"/>
      <c r="ES66" s="127"/>
    </row>
    <row r="67" spans="1:149" s="58" customFormat="1" ht="4.9000000000000004" customHeight="1" thickBot="1">
      <c r="A67" s="639" t="s">
        <v>181</v>
      </c>
      <c r="B67" s="701" t="s">
        <v>181</v>
      </c>
      <c r="C67" s="701" t="s">
        <v>181</v>
      </c>
      <c r="D67" s="701" t="s">
        <v>181</v>
      </c>
      <c r="E67" s="701" t="s">
        <v>181</v>
      </c>
      <c r="F67" s="701" t="s">
        <v>181</v>
      </c>
      <c r="G67" s="701" t="s">
        <v>181</v>
      </c>
      <c r="H67" s="701" t="s">
        <v>181</v>
      </c>
      <c r="I67" s="701" t="s">
        <v>181</v>
      </c>
      <c r="J67" s="701" t="s">
        <v>181</v>
      </c>
      <c r="K67" s="701" t="s">
        <v>181</v>
      </c>
      <c r="L67" s="68" t="s">
        <v>181</v>
      </c>
      <c r="M67" s="152" t="s">
        <v>181</v>
      </c>
      <c r="N67" s="152" t="s">
        <v>181</v>
      </c>
      <c r="O67" s="401" t="s">
        <v>181</v>
      </c>
      <c r="P67" s="69" t="s">
        <v>181</v>
      </c>
      <c r="Q67" s="152" t="s">
        <v>181</v>
      </c>
      <c r="R67" s="152" t="s">
        <v>181</v>
      </c>
      <c r="S67" s="152" t="s">
        <v>181</v>
      </c>
      <c r="T67" s="401" t="s">
        <v>181</v>
      </c>
      <c r="U67" s="69" t="s">
        <v>181</v>
      </c>
      <c r="V67" s="152" t="s">
        <v>181</v>
      </c>
      <c r="W67" s="152" t="s">
        <v>181</v>
      </c>
      <c r="X67" s="152" t="s">
        <v>181</v>
      </c>
      <c r="Y67" s="401" t="s">
        <v>181</v>
      </c>
      <c r="Z67" s="69" t="s">
        <v>181</v>
      </c>
      <c r="AA67" s="152" t="s">
        <v>181</v>
      </c>
      <c r="AB67" s="152" t="s">
        <v>181</v>
      </c>
      <c r="AC67" s="152" t="s">
        <v>181</v>
      </c>
      <c r="AD67" s="401" t="s">
        <v>181</v>
      </c>
      <c r="AE67" s="69" t="s">
        <v>181</v>
      </c>
      <c r="AF67" s="152" t="s">
        <v>181</v>
      </c>
      <c r="AG67" s="152" t="s">
        <v>181</v>
      </c>
      <c r="AH67" s="152" t="s">
        <v>181</v>
      </c>
      <c r="AI67" s="401" t="s">
        <v>181</v>
      </c>
      <c r="AJ67" s="69" t="s">
        <v>181</v>
      </c>
      <c r="AK67" s="152" t="s">
        <v>181</v>
      </c>
      <c r="AL67" s="152" t="s">
        <v>181</v>
      </c>
      <c r="AM67" s="152" t="s">
        <v>181</v>
      </c>
      <c r="AN67" s="401" t="s">
        <v>181</v>
      </c>
      <c r="AO67" s="75" t="s">
        <v>181</v>
      </c>
      <c r="AP67" s="185" t="s">
        <v>181</v>
      </c>
      <c r="AQ67" s="661" t="s">
        <v>181</v>
      </c>
      <c r="AR67" s="188" t="s">
        <v>181</v>
      </c>
      <c r="AS67" s="729"/>
      <c r="AT67" s="56" t="s">
        <v>181</v>
      </c>
      <c r="AU67" s="132" t="s">
        <v>181</v>
      </c>
      <c r="AV67" s="132" t="s">
        <v>181</v>
      </c>
      <c r="AW67" s="132" t="s">
        <v>181</v>
      </c>
      <c r="AX67" s="132" t="s">
        <v>181</v>
      </c>
      <c r="AY67" s="132" t="s">
        <v>181</v>
      </c>
      <c r="AZ67" s="132" t="s">
        <v>181</v>
      </c>
      <c r="BA67" s="132" t="s">
        <v>181</v>
      </c>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27"/>
      <c r="CW67" s="132" t="s">
        <v>181</v>
      </c>
      <c r="CX67" s="127"/>
      <c r="CY67" s="127"/>
      <c r="CZ67" s="127"/>
      <c r="DA67" s="127"/>
      <c r="DB67" s="127"/>
      <c r="DC67" s="132" t="s">
        <v>181</v>
      </c>
      <c r="DD67" s="127"/>
      <c r="DE67" s="127"/>
      <c r="DF67" s="127"/>
      <c r="DG67" s="127"/>
      <c r="DH67" s="127"/>
      <c r="DI67" s="132" t="s">
        <v>181</v>
      </c>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c r="EO67" s="127"/>
      <c r="EP67" s="127"/>
      <c r="EQ67" s="127"/>
      <c r="ER67" s="127"/>
      <c r="ES67" s="127"/>
    </row>
    <row r="68" spans="1:149" s="58" customFormat="1" ht="20.25" customHeight="1" thickBot="1">
      <c r="A68" s="639" t="s">
        <v>181</v>
      </c>
      <c r="B68" s="701" t="s">
        <v>181</v>
      </c>
      <c r="C68" s="1108" t="s">
        <v>260</v>
      </c>
      <c r="D68" s="1054"/>
      <c r="E68" s="1054"/>
      <c r="F68" s="1054"/>
      <c r="G68" s="1054"/>
      <c r="H68" s="1054"/>
      <c r="I68" s="1054"/>
      <c r="J68" s="1054"/>
      <c r="K68" s="701" t="s">
        <v>181</v>
      </c>
      <c r="L68" s="68" t="s">
        <v>181</v>
      </c>
      <c r="M68" s="152" t="s">
        <v>181</v>
      </c>
      <c r="N68" s="152" t="s">
        <v>181</v>
      </c>
      <c r="O68" s="404">
        <f>O66+O35</f>
        <v>0</v>
      </c>
      <c r="P68" s="69" t="s">
        <v>181</v>
      </c>
      <c r="Q68" s="152" t="s">
        <v>181</v>
      </c>
      <c r="R68" s="152" t="s">
        <v>181</v>
      </c>
      <c r="S68" s="152" t="s">
        <v>181</v>
      </c>
      <c r="T68" s="404">
        <f>T66+T35</f>
        <v>0</v>
      </c>
      <c r="U68" s="69" t="s">
        <v>181</v>
      </c>
      <c r="V68" s="152" t="s">
        <v>181</v>
      </c>
      <c r="W68" s="152" t="s">
        <v>181</v>
      </c>
      <c r="X68" s="152" t="s">
        <v>181</v>
      </c>
      <c r="Y68" s="404">
        <f>Y66+Y35</f>
        <v>0</v>
      </c>
      <c r="Z68" s="69" t="s">
        <v>181</v>
      </c>
      <c r="AA68" s="152" t="s">
        <v>181</v>
      </c>
      <c r="AB68" s="152" t="s">
        <v>181</v>
      </c>
      <c r="AC68" s="152" t="s">
        <v>181</v>
      </c>
      <c r="AD68" s="404">
        <f>AD66+AD35</f>
        <v>0</v>
      </c>
      <c r="AE68" s="69" t="s">
        <v>181</v>
      </c>
      <c r="AF68" s="152" t="s">
        <v>181</v>
      </c>
      <c r="AG68" s="152" t="s">
        <v>181</v>
      </c>
      <c r="AH68" s="152" t="s">
        <v>181</v>
      </c>
      <c r="AI68" s="404">
        <f>AI66+AI35</f>
        <v>0</v>
      </c>
      <c r="AJ68" s="69" t="s">
        <v>181</v>
      </c>
      <c r="AK68" s="152" t="s">
        <v>181</v>
      </c>
      <c r="AL68" s="152" t="s">
        <v>181</v>
      </c>
      <c r="AM68" s="152" t="s">
        <v>181</v>
      </c>
      <c r="AN68" s="404">
        <f>AN66+AN35</f>
        <v>0</v>
      </c>
      <c r="AO68" s="75" t="s">
        <v>181</v>
      </c>
      <c r="AP68" s="185" t="s">
        <v>181</v>
      </c>
      <c r="AQ68" s="663">
        <f>SUM(O68:AN68)</f>
        <v>0</v>
      </c>
      <c r="AR68" s="188" t="s">
        <v>181</v>
      </c>
      <c r="AS68" s="729"/>
      <c r="AT68" s="56" t="s">
        <v>181</v>
      </c>
      <c r="AU68" s="132" t="s">
        <v>181</v>
      </c>
      <c r="AV68" s="132" t="s">
        <v>181</v>
      </c>
      <c r="AW68" s="132" t="s">
        <v>181</v>
      </c>
      <c r="AX68" s="132" t="s">
        <v>181</v>
      </c>
      <c r="AY68" s="132" t="s">
        <v>181</v>
      </c>
      <c r="AZ68" s="132" t="s">
        <v>181</v>
      </c>
      <c r="BA68" s="132" t="s">
        <v>181</v>
      </c>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27"/>
      <c r="CW68" s="132" t="s">
        <v>181</v>
      </c>
      <c r="CX68" s="127"/>
      <c r="CY68" s="127"/>
      <c r="CZ68" s="127"/>
      <c r="DA68" s="127"/>
      <c r="DB68" s="127"/>
      <c r="DC68" s="132" t="s">
        <v>181</v>
      </c>
      <c r="DD68" s="127"/>
      <c r="DE68" s="127"/>
      <c r="DF68" s="127"/>
      <c r="DG68" s="127"/>
      <c r="DH68" s="127"/>
      <c r="DI68" s="132" t="s">
        <v>181</v>
      </c>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c r="EO68" s="127"/>
      <c r="EP68" s="127"/>
      <c r="EQ68" s="127"/>
      <c r="ER68" s="127"/>
      <c r="ES68" s="127"/>
    </row>
    <row r="69" spans="1:149" s="58" customFormat="1" ht="4.9000000000000004" customHeight="1" thickBot="1">
      <c r="A69" s="641" t="s">
        <v>181</v>
      </c>
      <c r="B69" s="642" t="s">
        <v>181</v>
      </c>
      <c r="C69" s="642" t="s">
        <v>181</v>
      </c>
      <c r="D69" s="642" t="s">
        <v>181</v>
      </c>
      <c r="E69" s="642" t="s">
        <v>181</v>
      </c>
      <c r="F69" s="642" t="s">
        <v>181</v>
      </c>
      <c r="G69" s="642" t="s">
        <v>181</v>
      </c>
      <c r="H69" s="642" t="s">
        <v>181</v>
      </c>
      <c r="I69" s="642" t="s">
        <v>181</v>
      </c>
      <c r="J69" s="642" t="s">
        <v>181</v>
      </c>
      <c r="K69" s="642" t="s">
        <v>181</v>
      </c>
      <c r="L69" s="79" t="s">
        <v>181</v>
      </c>
      <c r="M69" s="80" t="s">
        <v>181</v>
      </c>
      <c r="N69" s="80" t="s">
        <v>181</v>
      </c>
      <c r="O69" s="403" t="s">
        <v>181</v>
      </c>
      <c r="P69" s="82" t="s">
        <v>181</v>
      </c>
      <c r="Q69" s="80" t="s">
        <v>181</v>
      </c>
      <c r="R69" s="80" t="s">
        <v>181</v>
      </c>
      <c r="S69" s="80" t="s">
        <v>181</v>
      </c>
      <c r="T69" s="403" t="s">
        <v>181</v>
      </c>
      <c r="U69" s="82" t="s">
        <v>181</v>
      </c>
      <c r="V69" s="80" t="s">
        <v>181</v>
      </c>
      <c r="W69" s="80" t="s">
        <v>181</v>
      </c>
      <c r="X69" s="80" t="s">
        <v>181</v>
      </c>
      <c r="Y69" s="403" t="s">
        <v>181</v>
      </c>
      <c r="Z69" s="82" t="s">
        <v>181</v>
      </c>
      <c r="AA69" s="80" t="s">
        <v>181</v>
      </c>
      <c r="AB69" s="80" t="s">
        <v>181</v>
      </c>
      <c r="AC69" s="80" t="s">
        <v>181</v>
      </c>
      <c r="AD69" s="403" t="s">
        <v>181</v>
      </c>
      <c r="AE69" s="82" t="s">
        <v>181</v>
      </c>
      <c r="AF69" s="80" t="s">
        <v>181</v>
      </c>
      <c r="AG69" s="80" t="s">
        <v>181</v>
      </c>
      <c r="AH69" s="80" t="s">
        <v>181</v>
      </c>
      <c r="AI69" s="403" t="s">
        <v>181</v>
      </c>
      <c r="AJ69" s="82" t="s">
        <v>181</v>
      </c>
      <c r="AK69" s="80" t="s">
        <v>181</v>
      </c>
      <c r="AL69" s="80" t="s">
        <v>181</v>
      </c>
      <c r="AM69" s="80" t="s">
        <v>181</v>
      </c>
      <c r="AN69" s="403" t="s">
        <v>181</v>
      </c>
      <c r="AO69" s="83" t="s">
        <v>181</v>
      </c>
      <c r="AP69" s="186" t="s">
        <v>181</v>
      </c>
      <c r="AQ69" s="664" t="s">
        <v>181</v>
      </c>
      <c r="AR69" s="189" t="s">
        <v>181</v>
      </c>
      <c r="AS69" s="729"/>
      <c r="AT69" s="56" t="s">
        <v>181</v>
      </c>
      <c r="AU69" s="132" t="s">
        <v>181</v>
      </c>
      <c r="AV69" s="132" t="s">
        <v>181</v>
      </c>
      <c r="AW69" s="132" t="s">
        <v>181</v>
      </c>
      <c r="AX69" s="132" t="s">
        <v>181</v>
      </c>
      <c r="AY69" s="132" t="s">
        <v>181</v>
      </c>
      <c r="AZ69" s="132" t="s">
        <v>181</v>
      </c>
      <c r="BA69" s="132" t="s">
        <v>181</v>
      </c>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32" t="s">
        <v>181</v>
      </c>
      <c r="CX69" s="127"/>
      <c r="CY69" s="127"/>
      <c r="CZ69" s="127"/>
      <c r="DA69" s="127"/>
      <c r="DB69" s="127"/>
      <c r="DC69" s="132" t="s">
        <v>181</v>
      </c>
      <c r="DD69" s="127"/>
      <c r="DE69" s="127"/>
      <c r="DF69" s="127"/>
      <c r="DG69" s="127"/>
      <c r="DH69" s="127"/>
      <c r="DI69" s="132" t="s">
        <v>181</v>
      </c>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c r="EO69" s="127"/>
      <c r="EP69" s="127"/>
      <c r="EQ69" s="127"/>
      <c r="ER69" s="127"/>
      <c r="ES69" s="127"/>
    </row>
    <row r="70" spans="1:149" s="58" customFormat="1" ht="4.9000000000000004" customHeight="1">
      <c r="A70" s="639" t="s">
        <v>181</v>
      </c>
      <c r="B70" s="638" t="s">
        <v>181</v>
      </c>
      <c r="C70" s="638" t="s">
        <v>181</v>
      </c>
      <c r="D70" s="638" t="s">
        <v>181</v>
      </c>
      <c r="E70" s="638" t="s">
        <v>181</v>
      </c>
      <c r="F70" s="638" t="s">
        <v>181</v>
      </c>
      <c r="G70" s="701" t="s">
        <v>181</v>
      </c>
      <c r="H70" s="701" t="s">
        <v>181</v>
      </c>
      <c r="I70" s="701" t="s">
        <v>181</v>
      </c>
      <c r="J70" s="701" t="s">
        <v>181</v>
      </c>
      <c r="K70" s="701" t="s">
        <v>181</v>
      </c>
      <c r="L70" s="68" t="s">
        <v>181</v>
      </c>
      <c r="M70" s="152" t="s">
        <v>181</v>
      </c>
      <c r="N70" s="152" t="s">
        <v>181</v>
      </c>
      <c r="O70" s="401" t="s">
        <v>181</v>
      </c>
      <c r="P70" s="152" t="s">
        <v>181</v>
      </c>
      <c r="Q70" s="68" t="s">
        <v>181</v>
      </c>
      <c r="R70" s="152" t="s">
        <v>181</v>
      </c>
      <c r="S70" s="152" t="s">
        <v>181</v>
      </c>
      <c r="T70" s="401" t="s">
        <v>181</v>
      </c>
      <c r="U70" s="152" t="s">
        <v>181</v>
      </c>
      <c r="V70" s="68" t="s">
        <v>181</v>
      </c>
      <c r="W70" s="152" t="s">
        <v>181</v>
      </c>
      <c r="X70" s="152" t="s">
        <v>181</v>
      </c>
      <c r="Y70" s="401" t="s">
        <v>181</v>
      </c>
      <c r="Z70" s="152" t="s">
        <v>181</v>
      </c>
      <c r="AA70" s="68" t="s">
        <v>181</v>
      </c>
      <c r="AB70" s="152" t="s">
        <v>181</v>
      </c>
      <c r="AC70" s="152" t="s">
        <v>181</v>
      </c>
      <c r="AD70" s="401" t="s">
        <v>181</v>
      </c>
      <c r="AE70" s="152" t="s">
        <v>181</v>
      </c>
      <c r="AF70" s="68" t="s">
        <v>181</v>
      </c>
      <c r="AG70" s="152" t="s">
        <v>181</v>
      </c>
      <c r="AH70" s="152" t="s">
        <v>181</v>
      </c>
      <c r="AI70" s="401" t="s">
        <v>181</v>
      </c>
      <c r="AJ70" s="152" t="s">
        <v>181</v>
      </c>
      <c r="AK70" s="68" t="s">
        <v>181</v>
      </c>
      <c r="AL70" s="152" t="s">
        <v>181</v>
      </c>
      <c r="AM70" s="152" t="s">
        <v>181</v>
      </c>
      <c r="AN70" s="401" t="s">
        <v>181</v>
      </c>
      <c r="AO70" s="85" t="s">
        <v>181</v>
      </c>
      <c r="AP70" s="187" t="s">
        <v>181</v>
      </c>
      <c r="AQ70" s="661" t="s">
        <v>181</v>
      </c>
      <c r="AR70" s="188" t="s">
        <v>181</v>
      </c>
      <c r="AS70" s="729"/>
      <c r="AT70" s="56" t="s">
        <v>181</v>
      </c>
      <c r="AU70" s="132" t="s">
        <v>181</v>
      </c>
      <c r="AV70" s="132" t="s">
        <v>181</v>
      </c>
      <c r="AW70" s="132" t="s">
        <v>181</v>
      </c>
      <c r="AX70" s="132" t="s">
        <v>181</v>
      </c>
      <c r="AY70" s="132" t="s">
        <v>181</v>
      </c>
      <c r="AZ70" s="132" t="s">
        <v>181</v>
      </c>
      <c r="BA70" s="132" t="s">
        <v>181</v>
      </c>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27"/>
      <c r="CW70" s="132" t="s">
        <v>181</v>
      </c>
      <c r="CX70" s="127"/>
      <c r="CY70" s="127"/>
      <c r="CZ70" s="127"/>
      <c r="DA70" s="127"/>
      <c r="DB70" s="127"/>
      <c r="DC70" s="132" t="s">
        <v>181</v>
      </c>
      <c r="DD70" s="127"/>
      <c r="DE70" s="127"/>
      <c r="DF70" s="127"/>
      <c r="DG70" s="127"/>
      <c r="DH70" s="127"/>
      <c r="DI70" s="132" t="s">
        <v>181</v>
      </c>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c r="EO70" s="127"/>
      <c r="EP70" s="127"/>
      <c r="EQ70" s="127"/>
      <c r="ER70" s="127"/>
      <c r="ES70" s="127"/>
    </row>
    <row r="71" spans="1:149" s="58" customFormat="1" ht="20.100000000000001" customHeight="1">
      <c r="A71" s="639"/>
      <c r="B71" s="1108" t="s">
        <v>1092</v>
      </c>
      <c r="C71" s="1108"/>
      <c r="D71" s="1108"/>
      <c r="E71" s="1108"/>
      <c r="F71" s="1108"/>
      <c r="G71" s="1109"/>
      <c r="H71" s="1109"/>
      <c r="I71" s="1109"/>
      <c r="J71" s="1109"/>
      <c r="K71" s="701" t="s">
        <v>181</v>
      </c>
      <c r="L71" s="68" t="s">
        <v>181</v>
      </c>
      <c r="M71" s="152" t="s">
        <v>181</v>
      </c>
      <c r="N71" s="152" t="s">
        <v>181</v>
      </c>
      <c r="O71" s="405" t="s">
        <v>181</v>
      </c>
      <c r="P71" s="72" t="s">
        <v>181</v>
      </c>
      <c r="Q71" s="152" t="s">
        <v>181</v>
      </c>
      <c r="R71" s="152" t="s">
        <v>181</v>
      </c>
      <c r="S71" s="152" t="s">
        <v>181</v>
      </c>
      <c r="T71" s="405" t="s">
        <v>181</v>
      </c>
      <c r="U71" s="72" t="s">
        <v>181</v>
      </c>
      <c r="V71" s="152" t="s">
        <v>181</v>
      </c>
      <c r="W71" s="152" t="s">
        <v>181</v>
      </c>
      <c r="X71" s="152" t="s">
        <v>181</v>
      </c>
      <c r="Y71" s="405" t="s">
        <v>181</v>
      </c>
      <c r="Z71" s="72" t="s">
        <v>181</v>
      </c>
      <c r="AA71" s="152" t="s">
        <v>181</v>
      </c>
      <c r="AB71" s="152" t="s">
        <v>181</v>
      </c>
      <c r="AC71" s="152" t="s">
        <v>181</v>
      </c>
      <c r="AD71" s="405" t="s">
        <v>181</v>
      </c>
      <c r="AE71" s="72" t="s">
        <v>181</v>
      </c>
      <c r="AF71" s="152" t="s">
        <v>181</v>
      </c>
      <c r="AG71" s="152" t="s">
        <v>181</v>
      </c>
      <c r="AH71" s="152" t="s">
        <v>181</v>
      </c>
      <c r="AI71" s="405" t="s">
        <v>181</v>
      </c>
      <c r="AJ71" s="72" t="s">
        <v>181</v>
      </c>
      <c r="AK71" s="152" t="s">
        <v>181</v>
      </c>
      <c r="AL71" s="152" t="s">
        <v>181</v>
      </c>
      <c r="AM71" s="152" t="s">
        <v>181</v>
      </c>
      <c r="AN71" s="405" t="s">
        <v>181</v>
      </c>
      <c r="AO71" s="89" t="s">
        <v>181</v>
      </c>
      <c r="AP71" s="192" t="s">
        <v>181</v>
      </c>
      <c r="AQ71" s="665" t="s">
        <v>181</v>
      </c>
      <c r="AR71" s="188" t="s">
        <v>181</v>
      </c>
      <c r="AS71" s="729"/>
      <c r="AT71" s="56" t="s">
        <v>181</v>
      </c>
      <c r="AU71" s="132" t="s">
        <v>181</v>
      </c>
      <c r="AV71" s="132" t="s">
        <v>181</v>
      </c>
      <c r="AW71" s="132" t="s">
        <v>181</v>
      </c>
      <c r="AX71" s="132" t="s">
        <v>181</v>
      </c>
      <c r="AY71" s="132" t="s">
        <v>181</v>
      </c>
      <c r="AZ71" s="132" t="s">
        <v>181</v>
      </c>
      <c r="BA71" s="132" t="s">
        <v>181</v>
      </c>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27"/>
      <c r="CW71" s="132" t="s">
        <v>181</v>
      </c>
      <c r="CX71" s="127"/>
      <c r="CY71" s="127"/>
      <c r="CZ71" s="127"/>
      <c r="DA71" s="127"/>
      <c r="DB71" s="127"/>
      <c r="DC71" s="132" t="s">
        <v>181</v>
      </c>
      <c r="DD71" s="127"/>
      <c r="DE71" s="127"/>
      <c r="DF71" s="127"/>
      <c r="DG71" s="127"/>
      <c r="DH71" s="127"/>
      <c r="DI71" s="132" t="s">
        <v>181</v>
      </c>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c r="EO71" s="127"/>
      <c r="EP71" s="127"/>
      <c r="EQ71" s="127"/>
      <c r="ER71" s="127"/>
      <c r="ES71" s="127"/>
    </row>
    <row r="72" spans="1:149" s="58" customFormat="1" ht="20.25" customHeight="1">
      <c r="A72" s="639" t="s">
        <v>181</v>
      </c>
      <c r="B72" s="701">
        <v>1</v>
      </c>
      <c r="C72" s="1068" t="s">
        <v>43</v>
      </c>
      <c r="D72" s="966"/>
      <c r="E72" s="966"/>
      <c r="F72" s="966"/>
      <c r="G72" s="966"/>
      <c r="H72" s="966"/>
      <c r="I72" s="966"/>
      <c r="J72" s="966"/>
      <c r="K72" s="723" t="s">
        <v>181</v>
      </c>
      <c r="L72" s="90" t="s">
        <v>181</v>
      </c>
      <c r="M72" s="152" t="s">
        <v>181</v>
      </c>
      <c r="N72" s="152" t="s">
        <v>181</v>
      </c>
      <c r="O72" s="400">
        <f>ROUND((O24*$J24)+(O25*$J25)+(O26*$J26)+(O27*$J27)+(O28*$J28)+(O29*$J29)+(O30*$J30)+(O31*$J31)+(O32*$J32)+(O33*$J33),'Initial Information'!$B$27)</f>
        <v>0</v>
      </c>
      <c r="P72" s="69" t="s">
        <v>181</v>
      </c>
      <c r="Q72" s="158" t="s">
        <v>181</v>
      </c>
      <c r="R72" s="152" t="s">
        <v>181</v>
      </c>
      <c r="S72" s="152" t="s">
        <v>181</v>
      </c>
      <c r="T72" s="400">
        <f>ROUND((T24*$J24)+(T25*$J25)+(T26*$J26)+(T27*$J27)+(T28*$J28)+(T29*$J29)+(T30*$J30)+(T31*$J31)+(T32*$J32)+(T33*$J33),'Initial Information'!$B$27)</f>
        <v>0</v>
      </c>
      <c r="U72" s="69" t="s">
        <v>181</v>
      </c>
      <c r="V72" s="158" t="s">
        <v>181</v>
      </c>
      <c r="W72" s="152" t="s">
        <v>181</v>
      </c>
      <c r="X72" s="152" t="s">
        <v>181</v>
      </c>
      <c r="Y72" s="400">
        <f>ROUND((Y24*$J24)+(Y25*$J25)+(Y26*$J26)+(Y27*$J27)+(Y28*$J28)+(Y29*$J29)+(Y30*$J30)+(Y31*$J31)+(Y32*$J32)+(Y33*$J33),'Initial Information'!$B$27)</f>
        <v>0</v>
      </c>
      <c r="Z72" s="69" t="s">
        <v>181</v>
      </c>
      <c r="AA72" s="158" t="s">
        <v>181</v>
      </c>
      <c r="AB72" s="152" t="s">
        <v>181</v>
      </c>
      <c r="AC72" s="152" t="s">
        <v>181</v>
      </c>
      <c r="AD72" s="400">
        <f>ROUND((AD24*$J24)+(AD25*$J25)+(AD26*$J26)+(AD27*$J27)+(AD28*$J28)+(AD29*$J29)+(AD30*$J30)+(AD31*$J31)+(AD32*$J32)+(AD33*$J33),'Initial Information'!$B$27)</f>
        <v>0</v>
      </c>
      <c r="AE72" s="69" t="s">
        <v>181</v>
      </c>
      <c r="AF72" s="158" t="s">
        <v>181</v>
      </c>
      <c r="AG72" s="152" t="s">
        <v>181</v>
      </c>
      <c r="AH72" s="152" t="s">
        <v>181</v>
      </c>
      <c r="AI72" s="400">
        <f>ROUND((AI24*$J24)+(AI25*$J25)+(AI26*$J26)+(AI27*$J27)+(AI28*$J28)+(AI29*$J29)+(AI30*$J30)+(AI31*$J31)+(AI32*$J32)+(AI33*$J33),'Initial Information'!$B$27)</f>
        <v>0</v>
      </c>
      <c r="AJ72" s="69" t="s">
        <v>181</v>
      </c>
      <c r="AK72" s="158" t="s">
        <v>181</v>
      </c>
      <c r="AL72" s="152" t="s">
        <v>181</v>
      </c>
      <c r="AM72" s="152" t="s">
        <v>181</v>
      </c>
      <c r="AN72" s="400">
        <f>ROUND((AN24*$J24)+(AN25*$J25)+(AN26*$J26)+(AN27*$J27)+(AN28*$J28)+(AN29*$J29)+(AN30*$J30)+(AN31*$J31)+(AN32*$J32)+(AN33*$J33),'Initial Information'!$B$27)</f>
        <v>0</v>
      </c>
      <c r="AO72" s="75" t="s">
        <v>181</v>
      </c>
      <c r="AP72" s="185" t="s">
        <v>181</v>
      </c>
      <c r="AQ72" s="400">
        <f>SUM(O72+T72+Y72+AD72+AN72+AI72)</f>
        <v>0</v>
      </c>
      <c r="AR72" s="188" t="s">
        <v>181</v>
      </c>
      <c r="AS72" s="729"/>
      <c r="AT72" s="56" t="s">
        <v>181</v>
      </c>
      <c r="AU72" s="132" t="s">
        <v>181</v>
      </c>
      <c r="AV72" s="132" t="s">
        <v>181</v>
      </c>
      <c r="AW72" s="132" t="s">
        <v>181</v>
      </c>
      <c r="AX72" s="132" t="s">
        <v>181</v>
      </c>
      <c r="AY72" s="132" t="s">
        <v>181</v>
      </c>
      <c r="AZ72" s="132" t="s">
        <v>181</v>
      </c>
      <c r="BA72" s="132" t="s">
        <v>181</v>
      </c>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27"/>
      <c r="CW72" s="132" t="s">
        <v>181</v>
      </c>
      <c r="CX72" s="127"/>
      <c r="CY72" s="127"/>
      <c r="CZ72" s="127"/>
      <c r="DA72" s="127"/>
      <c r="DB72" s="127"/>
      <c r="DC72" s="132" t="s">
        <v>181</v>
      </c>
      <c r="DD72" s="127"/>
      <c r="DE72" s="127"/>
      <c r="DF72" s="127"/>
      <c r="DG72" s="127"/>
      <c r="DH72" s="127"/>
      <c r="DI72" s="132" t="s">
        <v>181</v>
      </c>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c r="EO72" s="127"/>
      <c r="EP72" s="127"/>
      <c r="EQ72" s="127"/>
      <c r="ER72" s="127"/>
      <c r="ES72" s="127"/>
    </row>
    <row r="73" spans="1:149" s="58" customFormat="1" ht="20.25" customHeight="1">
      <c r="A73" s="639" t="s">
        <v>181</v>
      </c>
      <c r="B73" s="701">
        <v>2</v>
      </c>
      <c r="C73" s="1068" t="s">
        <v>204</v>
      </c>
      <c r="D73" s="966"/>
      <c r="E73" s="966"/>
      <c r="F73" s="966"/>
      <c r="G73" s="966"/>
      <c r="H73" s="966"/>
      <c r="I73" s="966"/>
      <c r="J73" s="966"/>
      <c r="K73" s="723" t="s">
        <v>181</v>
      </c>
      <c r="L73" s="68" t="s">
        <v>181</v>
      </c>
      <c r="M73" s="152" t="s">
        <v>181</v>
      </c>
      <c r="N73" s="152" t="s">
        <v>181</v>
      </c>
      <c r="O73" s="406">
        <f>ROUND((O45*$J45)+(O46*$J46)+(O47*$J47)+(O48*$J48)+(O49*$J49)+(O50*$J50)+(O51*$J51)+(O52*$J52)+(O53*$J53)+(O54*$J54)+(O55*$J55)+(O56*$J56)+(O57*$J57)+(O58*$J58)+(O59*$J59)+(O60*$J60)+(O61*$J61)+(O62*$J62)+(O63*$J63)+(O64*$J64),'Initial Information'!$B$27)</f>
        <v>0</v>
      </c>
      <c r="P73" s="69" t="s">
        <v>181</v>
      </c>
      <c r="Q73" s="152" t="s">
        <v>181</v>
      </c>
      <c r="R73" s="152" t="s">
        <v>181</v>
      </c>
      <c r="S73" s="152" t="s">
        <v>181</v>
      </c>
      <c r="T73" s="406">
        <f>ROUND((T45*$J45)+(T46*$J46)+(T47*$J47)+(T48*$J48)+(T49*$J49)+(T50*$J50)+(T51*$J51)+(T52*$J52)+(T53*$J53)+(T54*$J54)+(T55*$J55)+(T56*$J56)+(T57*$J57)+(T58*$J58)+(T59*$J59)+(T60*$J60)+(T61*$J61)+(T62*$J62)+(T63*$J63)+(T64*$J64),'Initial Information'!$B$27)</f>
        <v>0</v>
      </c>
      <c r="U73" s="69" t="s">
        <v>181</v>
      </c>
      <c r="V73" s="152" t="s">
        <v>181</v>
      </c>
      <c r="W73" s="152" t="s">
        <v>181</v>
      </c>
      <c r="X73" s="152" t="s">
        <v>181</v>
      </c>
      <c r="Y73" s="406">
        <f>ROUND((Y45*$J45)+(Y46*$J46)+(Y47*$J47)+(Y48*$J48)+(Y49*$J49)+(Y50*$J50)+(Y51*$J51)+(Y52*$J52)+(Y53*$J53)+(Y54*$J54)+(Y55*$J55)+(Y56*$J56)+(Y57*$J57)+(Y58*$J58)+(Y59*$J59)+(Y60*$J60)+(Y61*$J61)+(Y62*$J62)+(Y63*$J63)+(Y64*$J64),'Initial Information'!$B$27)</f>
        <v>0</v>
      </c>
      <c r="Z73" s="69" t="s">
        <v>181</v>
      </c>
      <c r="AA73" s="152" t="s">
        <v>181</v>
      </c>
      <c r="AB73" s="152" t="s">
        <v>181</v>
      </c>
      <c r="AC73" s="152" t="s">
        <v>181</v>
      </c>
      <c r="AD73" s="406">
        <f>ROUND((AD45*$J45)+(AD46*$J46)+(AD47*$J47)+(AD48*$J48)+(AD49*$J49)+(AD50*$J50)+(AD51*$J51)+(AD52*$J52)+(AD53*$J53)+(AD54*$J54)+(AD55*$J55)+(AD56*$J56)+(AD57*$J57)+(AD58*$J58)+(AD59*$J59)+(AD60*$J60)+(AD61*$J61)+(AD62*$J62)+(AD63*$J63)+(AD64*$J64),'Initial Information'!$B$27)</f>
        <v>0</v>
      </c>
      <c r="AE73" s="69" t="s">
        <v>181</v>
      </c>
      <c r="AF73" s="152" t="s">
        <v>181</v>
      </c>
      <c r="AG73" s="152" t="s">
        <v>181</v>
      </c>
      <c r="AH73" s="152" t="s">
        <v>181</v>
      </c>
      <c r="AI73" s="406">
        <f>ROUND((AI45*$J45)+(AI46*$J46)+(AI47*$J47)+(AI48*$J48)+(AI49*$J49)+(AI50*$J50)+(AI51*$J51)+(AI52*$J52)+(AI53*$J53)+(AI54*$J54)+(AI55*$J55)+(AI56*$J56)+(AI57*$J57)+(AI58*$J58)+(AI59*$J59)+(AI60*$J60)+(AI61*$J61)+(AI62*$J62)+(AI63*$J63)+(AI64*$J64),'Initial Information'!$B$27)</f>
        <v>0</v>
      </c>
      <c r="AJ73" s="69" t="s">
        <v>181</v>
      </c>
      <c r="AK73" s="152" t="s">
        <v>181</v>
      </c>
      <c r="AL73" s="152" t="s">
        <v>181</v>
      </c>
      <c r="AM73" s="152" t="s">
        <v>181</v>
      </c>
      <c r="AN73" s="406">
        <f>ROUND((AN45*$J45)+(AN46*$J46)+(AN47*$J47)+(AN48*$J48)+(AN49*$J49)+(AN50*$J50)+(AN51*$J51)+(AN52*$J52)+(AN53*$J53)+(AN54*$J54)+(AN55*$J55)+(AN56*$J56)+(AN57*$J57)+(AN58*$J58)+(AN59*$J59)+(AN60*$J60)+(AN61*$J61)+(AN62*$J62)+(AN63*$J63)+(AN64*$J64),'Initial Information'!$B$27)</f>
        <v>0</v>
      </c>
      <c r="AO73" s="75" t="s">
        <v>181</v>
      </c>
      <c r="AP73" s="185" t="s">
        <v>181</v>
      </c>
      <c r="AQ73" s="400">
        <f>SUM(O73+T73+Y73+AD73+AN73+AI73)</f>
        <v>0</v>
      </c>
      <c r="AR73" s="188" t="s">
        <v>181</v>
      </c>
      <c r="AS73" s="729"/>
      <c r="AT73" s="56" t="s">
        <v>181</v>
      </c>
      <c r="AU73" s="132" t="s">
        <v>181</v>
      </c>
      <c r="AV73" s="132" t="s">
        <v>181</v>
      </c>
      <c r="AW73" s="132" t="s">
        <v>181</v>
      </c>
      <c r="AX73" s="132" t="s">
        <v>181</v>
      </c>
      <c r="AY73" s="132" t="s">
        <v>181</v>
      </c>
      <c r="AZ73" s="132" t="s">
        <v>181</v>
      </c>
      <c r="BA73" s="132" t="s">
        <v>181</v>
      </c>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27"/>
      <c r="CW73" s="132" t="s">
        <v>181</v>
      </c>
      <c r="CX73" s="127"/>
      <c r="CY73" s="127"/>
      <c r="CZ73" s="127"/>
      <c r="DA73" s="127"/>
      <c r="DB73" s="127"/>
      <c r="DC73" s="132" t="s">
        <v>181</v>
      </c>
      <c r="DD73" s="127"/>
      <c r="DE73" s="127"/>
      <c r="DF73" s="127"/>
      <c r="DG73" s="127"/>
      <c r="DH73" s="127"/>
      <c r="DI73" s="132" t="s">
        <v>181</v>
      </c>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c r="EO73" s="127"/>
      <c r="EP73" s="127"/>
      <c r="EQ73" s="127"/>
      <c r="ER73" s="127"/>
      <c r="ES73" s="127"/>
    </row>
    <row r="74" spans="1:149" s="58" customFormat="1" ht="4.9000000000000004" customHeight="1" thickBot="1">
      <c r="A74" s="639" t="s">
        <v>181</v>
      </c>
      <c r="B74" s="701" t="s">
        <v>181</v>
      </c>
      <c r="C74" s="701" t="s">
        <v>181</v>
      </c>
      <c r="D74" s="701" t="s">
        <v>181</v>
      </c>
      <c r="E74" s="701" t="s">
        <v>181</v>
      </c>
      <c r="F74" s="701" t="s">
        <v>181</v>
      </c>
      <c r="G74" s="701" t="s">
        <v>181</v>
      </c>
      <c r="H74" s="701" t="s">
        <v>181</v>
      </c>
      <c r="I74" s="701" t="s">
        <v>181</v>
      </c>
      <c r="J74" s="701" t="s">
        <v>181</v>
      </c>
      <c r="K74" s="701" t="s">
        <v>181</v>
      </c>
      <c r="L74" s="68" t="s">
        <v>181</v>
      </c>
      <c r="M74" s="152" t="s">
        <v>181</v>
      </c>
      <c r="N74" s="152" t="s">
        <v>181</v>
      </c>
      <c r="O74" s="401" t="s">
        <v>181</v>
      </c>
      <c r="P74" s="69" t="s">
        <v>181</v>
      </c>
      <c r="Q74" s="152" t="s">
        <v>181</v>
      </c>
      <c r="R74" s="152" t="s">
        <v>181</v>
      </c>
      <c r="S74" s="152" t="s">
        <v>181</v>
      </c>
      <c r="T74" s="401" t="s">
        <v>181</v>
      </c>
      <c r="U74" s="69" t="s">
        <v>181</v>
      </c>
      <c r="V74" s="152" t="s">
        <v>181</v>
      </c>
      <c r="W74" s="152" t="s">
        <v>181</v>
      </c>
      <c r="X74" s="152" t="s">
        <v>181</v>
      </c>
      <c r="Y74" s="401" t="s">
        <v>181</v>
      </c>
      <c r="Z74" s="69" t="s">
        <v>181</v>
      </c>
      <c r="AA74" s="152" t="s">
        <v>181</v>
      </c>
      <c r="AB74" s="152" t="s">
        <v>181</v>
      </c>
      <c r="AC74" s="152" t="s">
        <v>181</v>
      </c>
      <c r="AD74" s="401" t="s">
        <v>181</v>
      </c>
      <c r="AE74" s="69" t="s">
        <v>181</v>
      </c>
      <c r="AF74" s="152" t="s">
        <v>181</v>
      </c>
      <c r="AG74" s="152" t="s">
        <v>181</v>
      </c>
      <c r="AH74" s="152" t="s">
        <v>181</v>
      </c>
      <c r="AI74" s="401" t="s">
        <v>181</v>
      </c>
      <c r="AJ74" s="69" t="s">
        <v>181</v>
      </c>
      <c r="AK74" s="152" t="s">
        <v>181</v>
      </c>
      <c r="AL74" s="152" t="s">
        <v>181</v>
      </c>
      <c r="AM74" s="152" t="s">
        <v>181</v>
      </c>
      <c r="AN74" s="401" t="s">
        <v>181</v>
      </c>
      <c r="AO74" s="75" t="s">
        <v>181</v>
      </c>
      <c r="AP74" s="185" t="s">
        <v>181</v>
      </c>
      <c r="AQ74" s="661" t="s">
        <v>181</v>
      </c>
      <c r="AR74" s="188" t="s">
        <v>181</v>
      </c>
      <c r="AS74" s="729"/>
      <c r="AT74" s="56" t="s">
        <v>181</v>
      </c>
      <c r="AU74" s="132" t="s">
        <v>181</v>
      </c>
      <c r="AV74" s="132" t="s">
        <v>181</v>
      </c>
      <c r="AW74" s="132" t="s">
        <v>181</v>
      </c>
      <c r="AX74" s="132" t="s">
        <v>181</v>
      </c>
      <c r="AY74" s="132" t="s">
        <v>181</v>
      </c>
      <c r="AZ74" s="132" t="s">
        <v>181</v>
      </c>
      <c r="BA74" s="132" t="s">
        <v>181</v>
      </c>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27"/>
      <c r="CW74" s="132" t="s">
        <v>181</v>
      </c>
      <c r="CX74" s="127"/>
      <c r="CY74" s="127"/>
      <c r="CZ74" s="127"/>
      <c r="DA74" s="127"/>
      <c r="DB74" s="127"/>
      <c r="DC74" s="132" t="s">
        <v>181</v>
      </c>
      <c r="DD74" s="127"/>
      <c r="DE74" s="127"/>
      <c r="DF74" s="127"/>
      <c r="DG74" s="127"/>
      <c r="DH74" s="127"/>
      <c r="DI74" s="132" t="s">
        <v>181</v>
      </c>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c r="EO74" s="127"/>
      <c r="EP74" s="127"/>
      <c r="EQ74" s="127"/>
      <c r="ER74" s="127"/>
      <c r="ES74" s="127"/>
    </row>
    <row r="75" spans="1:149" s="58" customFormat="1" ht="20.25" customHeight="1" thickBot="1">
      <c r="A75" s="639" t="s">
        <v>181</v>
      </c>
      <c r="B75" s="701" t="s">
        <v>181</v>
      </c>
      <c r="C75" s="1108" t="s">
        <v>205</v>
      </c>
      <c r="D75" s="1109"/>
      <c r="E75" s="1109"/>
      <c r="F75" s="1109"/>
      <c r="G75" s="1109"/>
      <c r="H75" s="1109"/>
      <c r="I75" s="1109"/>
      <c r="J75" s="1109"/>
      <c r="K75" s="723" t="s">
        <v>181</v>
      </c>
      <c r="L75" s="68" t="s">
        <v>181</v>
      </c>
      <c r="M75" s="152" t="s">
        <v>181</v>
      </c>
      <c r="N75" s="152" t="s">
        <v>181</v>
      </c>
      <c r="O75" s="404">
        <f>SUM(O72:O73)</f>
        <v>0</v>
      </c>
      <c r="P75" s="69" t="s">
        <v>181</v>
      </c>
      <c r="Q75" s="152" t="s">
        <v>181</v>
      </c>
      <c r="R75" s="152" t="s">
        <v>181</v>
      </c>
      <c r="S75" s="152" t="s">
        <v>181</v>
      </c>
      <c r="T75" s="404">
        <f>SUM(T72:T73)</f>
        <v>0</v>
      </c>
      <c r="U75" s="69" t="s">
        <v>181</v>
      </c>
      <c r="V75" s="152" t="s">
        <v>181</v>
      </c>
      <c r="W75" s="152" t="s">
        <v>181</v>
      </c>
      <c r="X75" s="152" t="s">
        <v>181</v>
      </c>
      <c r="Y75" s="404">
        <f>SUM(Y72:Y73)</f>
        <v>0</v>
      </c>
      <c r="Z75" s="69" t="s">
        <v>181</v>
      </c>
      <c r="AA75" s="152" t="s">
        <v>181</v>
      </c>
      <c r="AB75" s="152" t="s">
        <v>181</v>
      </c>
      <c r="AC75" s="152" t="s">
        <v>181</v>
      </c>
      <c r="AD75" s="404">
        <f>SUM(AD72:AD73)</f>
        <v>0</v>
      </c>
      <c r="AE75" s="69" t="s">
        <v>181</v>
      </c>
      <c r="AF75" s="152" t="s">
        <v>181</v>
      </c>
      <c r="AG75" s="152" t="s">
        <v>181</v>
      </c>
      <c r="AH75" s="152" t="s">
        <v>181</v>
      </c>
      <c r="AI75" s="404">
        <f>SUM(AI72:AI73)</f>
        <v>0</v>
      </c>
      <c r="AJ75" s="69" t="s">
        <v>181</v>
      </c>
      <c r="AK75" s="152" t="s">
        <v>181</v>
      </c>
      <c r="AL75" s="152" t="s">
        <v>181</v>
      </c>
      <c r="AM75" s="152" t="s">
        <v>181</v>
      </c>
      <c r="AN75" s="404">
        <f>SUM(AN72:AN73)</f>
        <v>0</v>
      </c>
      <c r="AO75" s="75" t="s">
        <v>181</v>
      </c>
      <c r="AP75" s="185" t="s">
        <v>181</v>
      </c>
      <c r="AQ75" s="663">
        <f>SUM(O75:AN75)</f>
        <v>0</v>
      </c>
      <c r="AR75" s="188" t="s">
        <v>181</v>
      </c>
      <c r="AS75" s="729"/>
      <c r="AT75" s="56" t="s">
        <v>181</v>
      </c>
      <c r="AU75" s="132" t="s">
        <v>181</v>
      </c>
      <c r="AV75" s="132" t="s">
        <v>181</v>
      </c>
      <c r="AW75" s="132" t="s">
        <v>181</v>
      </c>
      <c r="AX75" s="132" t="s">
        <v>181</v>
      </c>
      <c r="AY75" s="132" t="s">
        <v>181</v>
      </c>
      <c r="AZ75" s="132" t="s">
        <v>181</v>
      </c>
      <c r="BA75" s="132" t="s">
        <v>181</v>
      </c>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27"/>
      <c r="CW75" s="132" t="s">
        <v>181</v>
      </c>
      <c r="CX75" s="127"/>
      <c r="CY75" s="127"/>
      <c r="CZ75" s="127"/>
      <c r="DA75" s="127"/>
      <c r="DB75" s="127"/>
      <c r="DC75" s="132" t="s">
        <v>181</v>
      </c>
      <c r="DD75" s="127"/>
      <c r="DE75" s="127"/>
      <c r="DF75" s="127"/>
      <c r="DG75" s="127"/>
      <c r="DH75" s="127"/>
      <c r="DI75" s="132" t="s">
        <v>181</v>
      </c>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c r="EO75" s="127"/>
      <c r="EP75" s="127"/>
      <c r="EQ75" s="127"/>
      <c r="ER75" s="127"/>
      <c r="ES75" s="127"/>
    </row>
    <row r="76" spans="1:149" s="58" customFormat="1" ht="4.9000000000000004" customHeight="1" thickBot="1">
      <c r="A76" s="639" t="s">
        <v>181</v>
      </c>
      <c r="B76" s="701" t="s">
        <v>181</v>
      </c>
      <c r="C76" s="701" t="s">
        <v>181</v>
      </c>
      <c r="D76" s="701" t="s">
        <v>181</v>
      </c>
      <c r="E76" s="701" t="s">
        <v>181</v>
      </c>
      <c r="F76" s="701" t="s">
        <v>181</v>
      </c>
      <c r="G76" s="701" t="s">
        <v>181</v>
      </c>
      <c r="H76" s="701" t="s">
        <v>181</v>
      </c>
      <c r="I76" s="701" t="s">
        <v>181</v>
      </c>
      <c r="J76" s="723" t="s">
        <v>181</v>
      </c>
      <c r="K76" s="723" t="s">
        <v>181</v>
      </c>
      <c r="L76" s="68" t="s">
        <v>181</v>
      </c>
      <c r="M76" s="152" t="s">
        <v>181</v>
      </c>
      <c r="N76" s="152" t="s">
        <v>181</v>
      </c>
      <c r="O76" s="401" t="s">
        <v>181</v>
      </c>
      <c r="P76" s="69" t="s">
        <v>181</v>
      </c>
      <c r="Q76" s="152" t="s">
        <v>181</v>
      </c>
      <c r="R76" s="152" t="s">
        <v>181</v>
      </c>
      <c r="S76" s="152" t="s">
        <v>181</v>
      </c>
      <c r="T76" s="401" t="s">
        <v>181</v>
      </c>
      <c r="U76" s="69" t="s">
        <v>181</v>
      </c>
      <c r="V76" s="152" t="s">
        <v>181</v>
      </c>
      <c r="W76" s="152" t="s">
        <v>181</v>
      </c>
      <c r="X76" s="152" t="s">
        <v>181</v>
      </c>
      <c r="Y76" s="401" t="s">
        <v>181</v>
      </c>
      <c r="Z76" s="69" t="s">
        <v>181</v>
      </c>
      <c r="AA76" s="152" t="s">
        <v>181</v>
      </c>
      <c r="AB76" s="152" t="s">
        <v>181</v>
      </c>
      <c r="AC76" s="152" t="s">
        <v>181</v>
      </c>
      <c r="AD76" s="401" t="s">
        <v>181</v>
      </c>
      <c r="AE76" s="69" t="s">
        <v>181</v>
      </c>
      <c r="AF76" s="152" t="s">
        <v>181</v>
      </c>
      <c r="AG76" s="152" t="s">
        <v>181</v>
      </c>
      <c r="AH76" s="152" t="s">
        <v>181</v>
      </c>
      <c r="AI76" s="401" t="s">
        <v>181</v>
      </c>
      <c r="AJ76" s="69" t="s">
        <v>181</v>
      </c>
      <c r="AK76" s="152" t="s">
        <v>181</v>
      </c>
      <c r="AL76" s="152" t="s">
        <v>181</v>
      </c>
      <c r="AM76" s="152" t="s">
        <v>181</v>
      </c>
      <c r="AN76" s="401" t="s">
        <v>181</v>
      </c>
      <c r="AO76" s="75" t="s">
        <v>181</v>
      </c>
      <c r="AP76" s="185" t="s">
        <v>181</v>
      </c>
      <c r="AQ76" s="661" t="s">
        <v>181</v>
      </c>
      <c r="AR76" s="188" t="s">
        <v>181</v>
      </c>
      <c r="AS76" s="729"/>
      <c r="AT76" s="56" t="s">
        <v>181</v>
      </c>
      <c r="AU76" s="132" t="s">
        <v>181</v>
      </c>
      <c r="AV76" s="132" t="s">
        <v>181</v>
      </c>
      <c r="AW76" s="132" t="s">
        <v>181</v>
      </c>
      <c r="AX76" s="132" t="s">
        <v>181</v>
      </c>
      <c r="AY76" s="132" t="s">
        <v>181</v>
      </c>
      <c r="AZ76" s="132" t="s">
        <v>181</v>
      </c>
      <c r="BA76" s="132" t="s">
        <v>181</v>
      </c>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27"/>
      <c r="CW76" s="132" t="s">
        <v>181</v>
      </c>
      <c r="CX76" s="127"/>
      <c r="CY76" s="127"/>
      <c r="CZ76" s="127"/>
      <c r="DA76" s="127"/>
      <c r="DB76" s="127"/>
      <c r="DC76" s="132" t="s">
        <v>181</v>
      </c>
      <c r="DD76" s="127"/>
      <c r="DE76" s="127"/>
      <c r="DF76" s="127"/>
      <c r="DG76" s="127"/>
      <c r="DH76" s="127"/>
      <c r="DI76" s="132" t="s">
        <v>181</v>
      </c>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c r="EO76" s="127"/>
      <c r="EP76" s="127"/>
      <c r="EQ76" s="127"/>
      <c r="ER76" s="127"/>
      <c r="ES76" s="127"/>
    </row>
    <row r="77" spans="1:149" s="58" customFormat="1" ht="20.25" customHeight="1" thickBot="1">
      <c r="A77" s="639" t="s">
        <v>181</v>
      </c>
      <c r="B77" s="701" t="s">
        <v>181</v>
      </c>
      <c r="C77" s="1108" t="s">
        <v>240</v>
      </c>
      <c r="D77" s="1109"/>
      <c r="E77" s="1109"/>
      <c r="F77" s="1109"/>
      <c r="G77" s="1109"/>
      <c r="H77" s="1109"/>
      <c r="I77" s="1109"/>
      <c r="J77" s="1109"/>
      <c r="K77" s="701" t="s">
        <v>181</v>
      </c>
      <c r="L77" s="68" t="s">
        <v>181</v>
      </c>
      <c r="M77" s="152" t="s">
        <v>181</v>
      </c>
      <c r="N77" s="152" t="s">
        <v>181</v>
      </c>
      <c r="O77" s="407">
        <f>SUM(O68+O75)</f>
        <v>0</v>
      </c>
      <c r="P77" s="69" t="s">
        <v>181</v>
      </c>
      <c r="Q77" s="152" t="s">
        <v>181</v>
      </c>
      <c r="R77" s="152" t="s">
        <v>181</v>
      </c>
      <c r="S77" s="152" t="s">
        <v>181</v>
      </c>
      <c r="T77" s="407">
        <f>SUM(T68+T75)</f>
        <v>0</v>
      </c>
      <c r="U77" s="69" t="s">
        <v>181</v>
      </c>
      <c r="V77" s="152" t="s">
        <v>181</v>
      </c>
      <c r="W77" s="152" t="s">
        <v>181</v>
      </c>
      <c r="X77" s="152" t="s">
        <v>181</v>
      </c>
      <c r="Y77" s="407">
        <f>SUM(Y68+Y75)</f>
        <v>0</v>
      </c>
      <c r="Z77" s="69" t="s">
        <v>181</v>
      </c>
      <c r="AA77" s="152" t="s">
        <v>181</v>
      </c>
      <c r="AB77" s="152" t="s">
        <v>181</v>
      </c>
      <c r="AC77" s="152" t="s">
        <v>181</v>
      </c>
      <c r="AD77" s="407">
        <f>SUM(AD68+AD75)</f>
        <v>0</v>
      </c>
      <c r="AE77" s="69" t="s">
        <v>181</v>
      </c>
      <c r="AF77" s="152" t="s">
        <v>181</v>
      </c>
      <c r="AG77" s="152" t="s">
        <v>181</v>
      </c>
      <c r="AH77" s="152" t="s">
        <v>181</v>
      </c>
      <c r="AI77" s="407">
        <f>SUM(AI68+AI75)</f>
        <v>0</v>
      </c>
      <c r="AJ77" s="69" t="s">
        <v>181</v>
      </c>
      <c r="AK77" s="152" t="s">
        <v>181</v>
      </c>
      <c r="AL77" s="152" t="s">
        <v>181</v>
      </c>
      <c r="AM77" s="152" t="s">
        <v>181</v>
      </c>
      <c r="AN77" s="407">
        <f>SUM(AN68+AN75)</f>
        <v>0</v>
      </c>
      <c r="AO77" s="75" t="s">
        <v>181</v>
      </c>
      <c r="AP77" s="185" t="s">
        <v>181</v>
      </c>
      <c r="AQ77" s="666">
        <f>SUM(O77:AN77)</f>
        <v>0</v>
      </c>
      <c r="AR77" s="188" t="s">
        <v>181</v>
      </c>
      <c r="AS77" s="729"/>
      <c r="AT77" s="56" t="s">
        <v>181</v>
      </c>
      <c r="AU77" s="132" t="s">
        <v>181</v>
      </c>
      <c r="AV77" s="132" t="s">
        <v>181</v>
      </c>
      <c r="AW77" s="132" t="s">
        <v>181</v>
      </c>
      <c r="AX77" s="132" t="s">
        <v>181</v>
      </c>
      <c r="AY77" s="132" t="s">
        <v>181</v>
      </c>
      <c r="AZ77" s="132" t="s">
        <v>181</v>
      </c>
      <c r="BA77" s="132" t="s">
        <v>181</v>
      </c>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27"/>
      <c r="CW77" s="132" t="s">
        <v>181</v>
      </c>
      <c r="CX77" s="127"/>
      <c r="CY77" s="127"/>
      <c r="CZ77" s="127"/>
      <c r="DA77" s="127"/>
      <c r="DB77" s="127"/>
      <c r="DC77" s="132" t="s">
        <v>181</v>
      </c>
      <c r="DD77" s="127"/>
      <c r="DE77" s="127"/>
      <c r="DF77" s="127"/>
      <c r="DG77" s="127"/>
      <c r="DH77" s="127"/>
      <c r="DI77" s="132" t="s">
        <v>181</v>
      </c>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c r="EO77" s="127"/>
      <c r="EP77" s="127"/>
      <c r="EQ77" s="127"/>
      <c r="ER77" s="127"/>
      <c r="ES77" s="127"/>
    </row>
    <row r="78" spans="1:149" s="58" customFormat="1" ht="4.9000000000000004" customHeight="1" thickBot="1">
      <c r="A78" s="641" t="s">
        <v>181</v>
      </c>
      <c r="B78" s="642" t="s">
        <v>181</v>
      </c>
      <c r="C78" s="642" t="s">
        <v>181</v>
      </c>
      <c r="D78" s="642" t="s">
        <v>181</v>
      </c>
      <c r="E78" s="642" t="s">
        <v>181</v>
      </c>
      <c r="F78" s="642" t="s">
        <v>181</v>
      </c>
      <c r="G78" s="642" t="s">
        <v>181</v>
      </c>
      <c r="H78" s="642" t="s">
        <v>181</v>
      </c>
      <c r="I78" s="642" t="s">
        <v>181</v>
      </c>
      <c r="J78" s="642" t="s">
        <v>181</v>
      </c>
      <c r="K78" s="642" t="s">
        <v>181</v>
      </c>
      <c r="L78" s="79" t="s">
        <v>181</v>
      </c>
      <c r="M78" s="80" t="s">
        <v>181</v>
      </c>
      <c r="N78" s="80" t="s">
        <v>181</v>
      </c>
      <c r="O78" s="403" t="s">
        <v>181</v>
      </c>
      <c r="P78" s="82" t="s">
        <v>181</v>
      </c>
      <c r="Q78" s="80" t="s">
        <v>181</v>
      </c>
      <c r="R78" s="80" t="s">
        <v>181</v>
      </c>
      <c r="S78" s="80" t="s">
        <v>181</v>
      </c>
      <c r="T78" s="403" t="s">
        <v>181</v>
      </c>
      <c r="U78" s="82" t="s">
        <v>181</v>
      </c>
      <c r="V78" s="80" t="s">
        <v>181</v>
      </c>
      <c r="W78" s="80" t="s">
        <v>181</v>
      </c>
      <c r="X78" s="80" t="s">
        <v>181</v>
      </c>
      <c r="Y78" s="403" t="s">
        <v>181</v>
      </c>
      <c r="Z78" s="82" t="s">
        <v>181</v>
      </c>
      <c r="AA78" s="80" t="s">
        <v>181</v>
      </c>
      <c r="AB78" s="80" t="s">
        <v>181</v>
      </c>
      <c r="AC78" s="80" t="s">
        <v>181</v>
      </c>
      <c r="AD78" s="403" t="s">
        <v>181</v>
      </c>
      <c r="AE78" s="82" t="s">
        <v>181</v>
      </c>
      <c r="AF78" s="80" t="s">
        <v>181</v>
      </c>
      <c r="AG78" s="80" t="s">
        <v>181</v>
      </c>
      <c r="AH78" s="80" t="s">
        <v>181</v>
      </c>
      <c r="AI78" s="403" t="s">
        <v>181</v>
      </c>
      <c r="AJ78" s="82" t="s">
        <v>181</v>
      </c>
      <c r="AK78" s="80" t="s">
        <v>181</v>
      </c>
      <c r="AL78" s="80" t="s">
        <v>181</v>
      </c>
      <c r="AM78" s="80" t="s">
        <v>181</v>
      </c>
      <c r="AN78" s="403" t="s">
        <v>181</v>
      </c>
      <c r="AO78" s="83" t="s">
        <v>181</v>
      </c>
      <c r="AP78" s="186" t="s">
        <v>181</v>
      </c>
      <c r="AQ78" s="664" t="s">
        <v>181</v>
      </c>
      <c r="AR78" s="189" t="s">
        <v>181</v>
      </c>
      <c r="AS78" s="729"/>
      <c r="AT78" s="56" t="s">
        <v>181</v>
      </c>
      <c r="AU78" s="132" t="s">
        <v>181</v>
      </c>
      <c r="AV78" s="132" t="s">
        <v>181</v>
      </c>
      <c r="AW78" s="132" t="s">
        <v>181</v>
      </c>
      <c r="AX78" s="132" t="s">
        <v>181</v>
      </c>
      <c r="AY78" s="132" t="s">
        <v>181</v>
      </c>
      <c r="AZ78" s="132" t="s">
        <v>181</v>
      </c>
      <c r="BA78" s="132" t="s">
        <v>181</v>
      </c>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27"/>
      <c r="CW78" s="132" t="s">
        <v>181</v>
      </c>
      <c r="CX78" s="127"/>
      <c r="CY78" s="127"/>
      <c r="CZ78" s="127"/>
      <c r="DA78" s="127"/>
      <c r="DB78" s="127"/>
      <c r="DC78" s="132" t="s">
        <v>181</v>
      </c>
      <c r="DD78" s="127"/>
      <c r="DE78" s="127"/>
      <c r="DF78" s="127"/>
      <c r="DG78" s="127"/>
      <c r="DH78" s="127"/>
      <c r="DI78" s="132" t="s">
        <v>181</v>
      </c>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c r="EO78" s="127"/>
      <c r="EP78" s="127"/>
      <c r="EQ78" s="127"/>
      <c r="ER78" s="127"/>
      <c r="ES78" s="127"/>
    </row>
    <row r="79" spans="1:149" s="58" customFormat="1" ht="4.9000000000000004" customHeight="1">
      <c r="A79" s="639" t="s">
        <v>181</v>
      </c>
      <c r="B79" s="638" t="s">
        <v>181</v>
      </c>
      <c r="C79" s="638" t="s">
        <v>181</v>
      </c>
      <c r="D79" s="638" t="s">
        <v>181</v>
      </c>
      <c r="E79" s="701" t="s">
        <v>181</v>
      </c>
      <c r="F79" s="701" t="s">
        <v>181</v>
      </c>
      <c r="G79" s="701" t="s">
        <v>181</v>
      </c>
      <c r="H79" s="701" t="s">
        <v>181</v>
      </c>
      <c r="I79" s="701" t="s">
        <v>181</v>
      </c>
      <c r="J79" s="701" t="s">
        <v>181</v>
      </c>
      <c r="K79" s="701" t="s">
        <v>181</v>
      </c>
      <c r="L79" s="68" t="s">
        <v>181</v>
      </c>
      <c r="M79" s="152" t="s">
        <v>181</v>
      </c>
      <c r="N79" s="152" t="s">
        <v>181</v>
      </c>
      <c r="O79" s="401" t="s">
        <v>181</v>
      </c>
      <c r="P79" s="152" t="s">
        <v>181</v>
      </c>
      <c r="Q79" s="68" t="s">
        <v>181</v>
      </c>
      <c r="R79" s="152" t="s">
        <v>181</v>
      </c>
      <c r="S79" s="152" t="s">
        <v>181</v>
      </c>
      <c r="T79" s="401" t="s">
        <v>181</v>
      </c>
      <c r="U79" s="152" t="s">
        <v>181</v>
      </c>
      <c r="V79" s="68" t="s">
        <v>181</v>
      </c>
      <c r="W79" s="152" t="s">
        <v>181</v>
      </c>
      <c r="X79" s="152" t="s">
        <v>181</v>
      </c>
      <c r="Y79" s="401" t="s">
        <v>181</v>
      </c>
      <c r="Z79" s="152" t="s">
        <v>181</v>
      </c>
      <c r="AA79" s="68" t="s">
        <v>181</v>
      </c>
      <c r="AB79" s="152" t="s">
        <v>181</v>
      </c>
      <c r="AC79" s="152" t="s">
        <v>181</v>
      </c>
      <c r="AD79" s="401" t="s">
        <v>181</v>
      </c>
      <c r="AE79" s="152" t="s">
        <v>181</v>
      </c>
      <c r="AF79" s="68" t="s">
        <v>181</v>
      </c>
      <c r="AG79" s="152" t="s">
        <v>181</v>
      </c>
      <c r="AH79" s="152" t="s">
        <v>181</v>
      </c>
      <c r="AI79" s="401" t="s">
        <v>181</v>
      </c>
      <c r="AJ79" s="152" t="s">
        <v>181</v>
      </c>
      <c r="AK79" s="68" t="s">
        <v>181</v>
      </c>
      <c r="AL79" s="152" t="s">
        <v>181</v>
      </c>
      <c r="AM79" s="152" t="s">
        <v>181</v>
      </c>
      <c r="AN79" s="401" t="s">
        <v>181</v>
      </c>
      <c r="AO79" s="85" t="s">
        <v>181</v>
      </c>
      <c r="AP79" s="187" t="s">
        <v>181</v>
      </c>
      <c r="AQ79" s="661" t="s">
        <v>181</v>
      </c>
      <c r="AR79" s="188" t="s">
        <v>181</v>
      </c>
      <c r="AS79" s="729"/>
      <c r="AT79" s="56" t="s">
        <v>181</v>
      </c>
      <c r="AU79" s="132" t="s">
        <v>181</v>
      </c>
      <c r="AV79" s="132" t="s">
        <v>181</v>
      </c>
      <c r="AW79" s="132" t="s">
        <v>181</v>
      </c>
      <c r="AX79" s="132" t="s">
        <v>181</v>
      </c>
      <c r="AY79" s="132" t="s">
        <v>181</v>
      </c>
      <c r="AZ79" s="132" t="s">
        <v>181</v>
      </c>
      <c r="BA79" s="132" t="s">
        <v>181</v>
      </c>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27"/>
      <c r="CW79" s="132" t="s">
        <v>181</v>
      </c>
      <c r="CX79" s="127"/>
      <c r="CY79" s="127"/>
      <c r="CZ79" s="127"/>
      <c r="DA79" s="127"/>
      <c r="DB79" s="127"/>
      <c r="DC79" s="132" t="s">
        <v>181</v>
      </c>
      <c r="DD79" s="127"/>
      <c r="DE79" s="127"/>
      <c r="DF79" s="127"/>
      <c r="DG79" s="127"/>
      <c r="DH79" s="127"/>
      <c r="DI79" s="132" t="s">
        <v>181</v>
      </c>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c r="EO79" s="127"/>
      <c r="EP79" s="127"/>
      <c r="EQ79" s="127"/>
      <c r="ER79" s="127"/>
      <c r="ES79" s="127"/>
    </row>
    <row r="80" spans="1:149" s="58" customFormat="1" ht="30" customHeight="1">
      <c r="A80" s="639"/>
      <c r="B80" s="1108" t="s">
        <v>390</v>
      </c>
      <c r="C80" s="1108"/>
      <c r="D80" s="1108"/>
      <c r="E80" s="1108"/>
      <c r="F80" s="1108"/>
      <c r="G80" s="1109"/>
      <c r="H80" s="1109"/>
      <c r="I80" s="1109"/>
      <c r="J80" s="1109"/>
      <c r="K80" s="701" t="s">
        <v>181</v>
      </c>
      <c r="L80" s="68" t="s">
        <v>181</v>
      </c>
      <c r="M80" s="152" t="s">
        <v>181</v>
      </c>
      <c r="N80" s="152" t="s">
        <v>181</v>
      </c>
      <c r="O80" s="405" t="s">
        <v>181</v>
      </c>
      <c r="P80" s="69" t="s">
        <v>181</v>
      </c>
      <c r="Q80" s="152" t="s">
        <v>181</v>
      </c>
      <c r="R80" s="152" t="s">
        <v>181</v>
      </c>
      <c r="S80" s="152" t="s">
        <v>181</v>
      </c>
      <c r="T80" s="405" t="s">
        <v>181</v>
      </c>
      <c r="U80" s="69" t="s">
        <v>181</v>
      </c>
      <c r="V80" s="152" t="s">
        <v>181</v>
      </c>
      <c r="W80" s="152" t="s">
        <v>181</v>
      </c>
      <c r="X80" s="152" t="s">
        <v>181</v>
      </c>
      <c r="Y80" s="405" t="s">
        <v>181</v>
      </c>
      <c r="Z80" s="69" t="s">
        <v>181</v>
      </c>
      <c r="AA80" s="152" t="s">
        <v>181</v>
      </c>
      <c r="AB80" s="152" t="s">
        <v>181</v>
      </c>
      <c r="AC80" s="152" t="s">
        <v>181</v>
      </c>
      <c r="AD80" s="405" t="s">
        <v>181</v>
      </c>
      <c r="AE80" s="69" t="s">
        <v>181</v>
      </c>
      <c r="AF80" s="152" t="s">
        <v>181</v>
      </c>
      <c r="AG80" s="152" t="s">
        <v>181</v>
      </c>
      <c r="AH80" s="152" t="s">
        <v>181</v>
      </c>
      <c r="AI80" s="405" t="s">
        <v>181</v>
      </c>
      <c r="AJ80" s="69" t="s">
        <v>181</v>
      </c>
      <c r="AK80" s="152" t="s">
        <v>181</v>
      </c>
      <c r="AL80" s="152" t="s">
        <v>181</v>
      </c>
      <c r="AM80" s="152" t="s">
        <v>181</v>
      </c>
      <c r="AN80" s="405" t="s">
        <v>181</v>
      </c>
      <c r="AO80" s="75" t="s">
        <v>181</v>
      </c>
      <c r="AP80" s="185" t="s">
        <v>181</v>
      </c>
      <c r="AQ80" s="665" t="s">
        <v>181</v>
      </c>
      <c r="AR80" s="188" t="s">
        <v>181</v>
      </c>
      <c r="AS80" s="729"/>
      <c r="AT80" s="56" t="s">
        <v>181</v>
      </c>
      <c r="AU80" s="132" t="s">
        <v>181</v>
      </c>
      <c r="AV80" s="132" t="s">
        <v>181</v>
      </c>
      <c r="AW80" s="132" t="s">
        <v>181</v>
      </c>
      <c r="AX80" s="132" t="s">
        <v>181</v>
      </c>
      <c r="AY80" s="132" t="s">
        <v>181</v>
      </c>
      <c r="AZ80" s="132" t="s">
        <v>181</v>
      </c>
      <c r="BA80" s="132" t="s">
        <v>181</v>
      </c>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27"/>
      <c r="CW80" s="132" t="s">
        <v>181</v>
      </c>
      <c r="CX80" s="127"/>
      <c r="CY80" s="127"/>
      <c r="CZ80" s="127"/>
      <c r="DA80" s="127"/>
      <c r="DB80" s="127"/>
      <c r="DC80" s="132" t="s">
        <v>181</v>
      </c>
      <c r="DD80" s="127"/>
      <c r="DE80" s="127"/>
      <c r="DF80" s="127"/>
      <c r="DG80" s="127"/>
      <c r="DH80" s="127"/>
      <c r="DI80" s="132" t="s">
        <v>181</v>
      </c>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c r="EO80" s="127"/>
      <c r="EP80" s="127"/>
      <c r="EQ80" s="127"/>
      <c r="ER80" s="127"/>
      <c r="ES80" s="127"/>
    </row>
    <row r="81" spans="1:149" s="58" customFormat="1" ht="20.25" customHeight="1">
      <c r="A81" s="639" t="s">
        <v>181</v>
      </c>
      <c r="B81" s="720">
        <v>1</v>
      </c>
      <c r="C81" s="1092" t="s">
        <v>262</v>
      </c>
      <c r="D81" s="1093"/>
      <c r="E81" s="1093"/>
      <c r="F81" s="1093"/>
      <c r="G81" s="1093"/>
      <c r="H81" s="1093"/>
      <c r="I81" s="1093"/>
      <c r="J81" s="1093"/>
      <c r="K81" s="701" t="s">
        <v>181</v>
      </c>
      <c r="L81" s="68" t="s">
        <v>181</v>
      </c>
      <c r="M81" s="152" t="s">
        <v>181</v>
      </c>
      <c r="N81" s="152" t="s">
        <v>181</v>
      </c>
      <c r="O81" s="401" t="s">
        <v>181</v>
      </c>
      <c r="P81" s="152" t="s">
        <v>181</v>
      </c>
      <c r="Q81" s="68" t="s">
        <v>181</v>
      </c>
      <c r="R81" s="152" t="s">
        <v>181</v>
      </c>
      <c r="S81" s="152" t="s">
        <v>181</v>
      </c>
      <c r="T81" s="401" t="s">
        <v>181</v>
      </c>
      <c r="U81" s="152" t="s">
        <v>181</v>
      </c>
      <c r="V81" s="68" t="s">
        <v>181</v>
      </c>
      <c r="W81" s="152" t="s">
        <v>181</v>
      </c>
      <c r="X81" s="152" t="s">
        <v>181</v>
      </c>
      <c r="Y81" s="401" t="s">
        <v>181</v>
      </c>
      <c r="Z81" s="152" t="s">
        <v>181</v>
      </c>
      <c r="AA81" s="68" t="s">
        <v>181</v>
      </c>
      <c r="AB81" s="152" t="s">
        <v>181</v>
      </c>
      <c r="AC81" s="152" t="s">
        <v>181</v>
      </c>
      <c r="AD81" s="401" t="s">
        <v>181</v>
      </c>
      <c r="AE81" s="152" t="s">
        <v>181</v>
      </c>
      <c r="AF81" s="68" t="s">
        <v>181</v>
      </c>
      <c r="AG81" s="152" t="s">
        <v>181</v>
      </c>
      <c r="AH81" s="152" t="s">
        <v>181</v>
      </c>
      <c r="AI81" s="401" t="s">
        <v>181</v>
      </c>
      <c r="AJ81" s="152" t="s">
        <v>181</v>
      </c>
      <c r="AK81" s="68" t="s">
        <v>181</v>
      </c>
      <c r="AL81" s="152" t="s">
        <v>181</v>
      </c>
      <c r="AM81" s="152" t="s">
        <v>181</v>
      </c>
      <c r="AN81" s="401" t="s">
        <v>181</v>
      </c>
      <c r="AO81" s="85" t="s">
        <v>181</v>
      </c>
      <c r="AP81" s="187" t="s">
        <v>181</v>
      </c>
      <c r="AQ81" s="661" t="s">
        <v>181</v>
      </c>
      <c r="AR81" s="188" t="s">
        <v>181</v>
      </c>
      <c r="AS81" s="729"/>
      <c r="AT81" s="56" t="s">
        <v>181</v>
      </c>
      <c r="AU81" s="132" t="s">
        <v>181</v>
      </c>
      <c r="AV81" s="132" t="s">
        <v>181</v>
      </c>
      <c r="AW81" s="132" t="s">
        <v>181</v>
      </c>
      <c r="AX81" s="132" t="s">
        <v>181</v>
      </c>
      <c r="AY81" s="132" t="s">
        <v>181</v>
      </c>
      <c r="AZ81" s="132" t="s">
        <v>181</v>
      </c>
      <c r="BA81" s="132" t="s">
        <v>181</v>
      </c>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27"/>
      <c r="CW81" s="132" t="s">
        <v>181</v>
      </c>
      <c r="CX81" s="127"/>
      <c r="CY81" s="127"/>
      <c r="CZ81" s="127"/>
      <c r="DA81" s="127"/>
      <c r="DB81" s="127"/>
      <c r="DC81" s="132" t="s">
        <v>181</v>
      </c>
      <c r="DD81" s="127"/>
      <c r="DE81" s="127"/>
      <c r="DF81" s="127"/>
      <c r="DG81" s="127"/>
      <c r="DH81" s="127"/>
      <c r="DI81" s="132" t="s">
        <v>181</v>
      </c>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c r="EO81" s="127"/>
      <c r="EP81" s="127"/>
      <c r="EQ81" s="127"/>
      <c r="ER81" s="127"/>
      <c r="ES81" s="127"/>
    </row>
    <row r="82" spans="1:149" s="58" customFormat="1" ht="20.25" customHeight="1">
      <c r="A82" s="639" t="s">
        <v>181</v>
      </c>
      <c r="B82" s="701" t="s">
        <v>181</v>
      </c>
      <c r="C82" s="701" t="s">
        <v>181</v>
      </c>
      <c r="D82" s="1090" t="s">
        <v>261</v>
      </c>
      <c r="E82" s="1091"/>
      <c r="F82" s="1091"/>
      <c r="G82" s="1091"/>
      <c r="H82" s="1091"/>
      <c r="I82" s="1091"/>
      <c r="J82" s="1091"/>
      <c r="K82" s="701" t="s">
        <v>181</v>
      </c>
      <c r="L82" s="68" t="s">
        <v>181</v>
      </c>
      <c r="M82" s="152" t="s">
        <v>181</v>
      </c>
      <c r="N82" s="152" t="s">
        <v>181</v>
      </c>
      <c r="O82" s="408"/>
      <c r="P82" s="152"/>
      <c r="Q82" s="68"/>
      <c r="R82" s="152"/>
      <c r="S82" s="152"/>
      <c r="T82" s="408"/>
      <c r="U82" s="152"/>
      <c r="V82" s="68"/>
      <c r="W82" s="152"/>
      <c r="X82" s="152"/>
      <c r="Y82" s="408"/>
      <c r="Z82" s="152"/>
      <c r="AA82" s="68"/>
      <c r="AB82" s="152"/>
      <c r="AC82" s="152"/>
      <c r="AD82" s="408"/>
      <c r="AE82" s="152"/>
      <c r="AF82" s="68"/>
      <c r="AG82" s="152"/>
      <c r="AH82" s="152"/>
      <c r="AI82" s="408"/>
      <c r="AJ82" s="152"/>
      <c r="AK82" s="68"/>
      <c r="AL82" s="152"/>
      <c r="AM82" s="152"/>
      <c r="AN82" s="408"/>
      <c r="AO82" s="85" t="s">
        <v>181</v>
      </c>
      <c r="AP82" s="187" t="s">
        <v>181</v>
      </c>
      <c r="AQ82" s="667">
        <f>SUM(O82:AN82)</f>
        <v>0</v>
      </c>
      <c r="AR82" s="188" t="s">
        <v>181</v>
      </c>
      <c r="AS82" s="729"/>
      <c r="AT82" s="56" t="s">
        <v>181</v>
      </c>
      <c r="AU82" s="132" t="s">
        <v>181</v>
      </c>
      <c r="AV82" s="132" t="s">
        <v>181</v>
      </c>
      <c r="AW82" s="132" t="s">
        <v>181</v>
      </c>
      <c r="AX82" s="132" t="s">
        <v>181</v>
      </c>
      <c r="AY82" s="132" t="s">
        <v>181</v>
      </c>
      <c r="AZ82" s="132" t="s">
        <v>181</v>
      </c>
      <c r="BA82" s="132" t="s">
        <v>181</v>
      </c>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27"/>
      <c r="CW82" s="132" t="s">
        <v>181</v>
      </c>
      <c r="CX82" s="127"/>
      <c r="CY82" s="127"/>
      <c r="CZ82" s="127"/>
      <c r="DA82" s="127"/>
      <c r="DB82" s="127"/>
      <c r="DC82" s="132" t="s">
        <v>181</v>
      </c>
      <c r="DD82" s="127"/>
      <c r="DE82" s="127"/>
      <c r="DF82" s="127"/>
      <c r="DG82" s="127"/>
      <c r="DH82" s="127"/>
      <c r="DI82" s="132" t="s">
        <v>181</v>
      </c>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c r="EO82" s="127"/>
      <c r="EP82" s="127"/>
      <c r="EQ82" s="127"/>
      <c r="ER82" s="127"/>
      <c r="ES82" s="127"/>
    </row>
    <row r="83" spans="1:149" s="58" customFormat="1" ht="20.25" customHeight="1">
      <c r="A83" s="639"/>
      <c r="B83" s="701"/>
      <c r="C83" s="701"/>
      <c r="D83" s="1090" t="s">
        <v>261</v>
      </c>
      <c r="E83" s="1091"/>
      <c r="F83" s="1091"/>
      <c r="G83" s="1091"/>
      <c r="H83" s="1091"/>
      <c r="I83" s="1091"/>
      <c r="J83" s="1091"/>
      <c r="K83" s="701"/>
      <c r="L83" s="68"/>
      <c r="M83" s="152"/>
      <c r="N83" s="152"/>
      <c r="O83" s="408"/>
      <c r="P83" s="152"/>
      <c r="Q83" s="68"/>
      <c r="R83" s="152"/>
      <c r="S83" s="152"/>
      <c r="T83" s="408"/>
      <c r="U83" s="152"/>
      <c r="V83" s="68"/>
      <c r="W83" s="152"/>
      <c r="X83" s="152"/>
      <c r="Y83" s="408"/>
      <c r="Z83" s="152"/>
      <c r="AA83" s="68"/>
      <c r="AB83" s="152"/>
      <c r="AC83" s="152"/>
      <c r="AD83" s="408"/>
      <c r="AE83" s="152"/>
      <c r="AF83" s="68"/>
      <c r="AG83" s="152"/>
      <c r="AH83" s="152"/>
      <c r="AI83" s="408"/>
      <c r="AJ83" s="152"/>
      <c r="AK83" s="68"/>
      <c r="AL83" s="152"/>
      <c r="AM83" s="152"/>
      <c r="AN83" s="408"/>
      <c r="AO83" s="85"/>
      <c r="AP83" s="187"/>
      <c r="AQ83" s="667">
        <f>SUM(O83:AN83)</f>
        <v>0</v>
      </c>
      <c r="AR83" s="188"/>
      <c r="AS83" s="729"/>
      <c r="AT83" s="56"/>
      <c r="AU83" s="132"/>
      <c r="AV83" s="132"/>
      <c r="AW83" s="132"/>
      <c r="AX83" s="132"/>
      <c r="AY83" s="132"/>
      <c r="AZ83" s="132"/>
      <c r="BA83" s="132"/>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27"/>
      <c r="CW83" s="132"/>
      <c r="CX83" s="127"/>
      <c r="CY83" s="127"/>
      <c r="CZ83" s="127"/>
      <c r="DA83" s="127"/>
      <c r="DB83" s="127"/>
      <c r="DC83" s="132"/>
      <c r="DD83" s="127"/>
      <c r="DE83" s="127"/>
      <c r="DF83" s="127"/>
      <c r="DG83" s="127"/>
      <c r="DH83" s="127"/>
      <c r="DI83" s="132"/>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c r="EO83" s="127"/>
      <c r="EP83" s="127"/>
      <c r="EQ83" s="127"/>
      <c r="ER83" s="127"/>
      <c r="ES83" s="127"/>
    </row>
    <row r="84" spans="1:149" s="58" customFormat="1" ht="20.25" customHeight="1">
      <c r="A84" s="639"/>
      <c r="B84" s="701"/>
      <c r="C84" s="701"/>
      <c r="D84" s="1090" t="s">
        <v>261</v>
      </c>
      <c r="E84" s="1091"/>
      <c r="F84" s="1091"/>
      <c r="G84" s="1091"/>
      <c r="H84" s="1091"/>
      <c r="I84" s="1091"/>
      <c r="J84" s="1091"/>
      <c r="K84" s="701"/>
      <c r="L84" s="68"/>
      <c r="M84" s="152"/>
      <c r="N84" s="152"/>
      <c r="O84" s="408"/>
      <c r="P84" s="152"/>
      <c r="Q84" s="68"/>
      <c r="R84" s="152"/>
      <c r="S84" s="152"/>
      <c r="T84" s="408"/>
      <c r="U84" s="152"/>
      <c r="V84" s="68"/>
      <c r="W84" s="152"/>
      <c r="X84" s="152"/>
      <c r="Y84" s="408"/>
      <c r="Z84" s="152"/>
      <c r="AA84" s="68"/>
      <c r="AB84" s="152"/>
      <c r="AC84" s="152"/>
      <c r="AD84" s="408"/>
      <c r="AE84" s="152"/>
      <c r="AF84" s="68"/>
      <c r="AG84" s="152"/>
      <c r="AH84" s="152"/>
      <c r="AI84" s="408"/>
      <c r="AJ84" s="152"/>
      <c r="AK84" s="68"/>
      <c r="AL84" s="152"/>
      <c r="AM84" s="152"/>
      <c r="AN84" s="408"/>
      <c r="AO84" s="85"/>
      <c r="AP84" s="187"/>
      <c r="AQ84" s="667">
        <f>SUM(O84:AN84)</f>
        <v>0</v>
      </c>
      <c r="AR84" s="188"/>
      <c r="AS84" s="729"/>
      <c r="AT84" s="56"/>
      <c r="AU84" s="132"/>
      <c r="AV84" s="132"/>
      <c r="AW84" s="132"/>
      <c r="AX84" s="132"/>
      <c r="AY84" s="132"/>
      <c r="AZ84" s="132"/>
      <c r="BA84" s="132"/>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27"/>
      <c r="CW84" s="132"/>
      <c r="CX84" s="127"/>
      <c r="CY84" s="127"/>
      <c r="CZ84" s="127"/>
      <c r="DA84" s="127"/>
      <c r="DB84" s="127"/>
      <c r="DC84" s="132"/>
      <c r="DD84" s="127"/>
      <c r="DE84" s="127"/>
      <c r="DF84" s="127"/>
      <c r="DG84" s="127"/>
      <c r="DH84" s="127"/>
      <c r="DI84" s="132"/>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c r="EO84" s="127"/>
      <c r="EP84" s="127"/>
      <c r="EQ84" s="127"/>
      <c r="ER84" s="127"/>
      <c r="ES84" s="127"/>
    </row>
    <row r="85" spans="1:149" s="58" customFormat="1" ht="4.9000000000000004" customHeight="1">
      <c r="A85" s="639" t="s">
        <v>181</v>
      </c>
      <c r="B85" s="701" t="s">
        <v>181</v>
      </c>
      <c r="C85" s="701" t="s">
        <v>181</v>
      </c>
      <c r="D85" s="701" t="s">
        <v>181</v>
      </c>
      <c r="E85" s="701" t="s">
        <v>181</v>
      </c>
      <c r="F85" s="701" t="s">
        <v>181</v>
      </c>
      <c r="G85" s="701" t="s">
        <v>181</v>
      </c>
      <c r="H85" s="701" t="s">
        <v>181</v>
      </c>
      <c r="I85" s="701" t="s">
        <v>181</v>
      </c>
      <c r="J85" s="723" t="s">
        <v>181</v>
      </c>
      <c r="K85" s="723" t="s">
        <v>181</v>
      </c>
      <c r="L85" s="68" t="s">
        <v>181</v>
      </c>
      <c r="M85" s="152" t="s">
        <v>181</v>
      </c>
      <c r="N85" s="152" t="s">
        <v>181</v>
      </c>
      <c r="O85" s="401"/>
      <c r="P85" s="69"/>
      <c r="Q85" s="152"/>
      <c r="R85" s="152"/>
      <c r="S85" s="152"/>
      <c r="T85" s="401"/>
      <c r="U85" s="69"/>
      <c r="V85" s="152"/>
      <c r="W85" s="152"/>
      <c r="X85" s="152"/>
      <c r="Y85" s="401"/>
      <c r="Z85" s="69" t="s">
        <v>181</v>
      </c>
      <c r="AA85" s="152" t="s">
        <v>181</v>
      </c>
      <c r="AB85" s="152" t="s">
        <v>181</v>
      </c>
      <c r="AC85" s="152" t="s">
        <v>181</v>
      </c>
      <c r="AD85" s="401" t="s">
        <v>181</v>
      </c>
      <c r="AE85" s="69" t="s">
        <v>181</v>
      </c>
      <c r="AF85" s="152" t="s">
        <v>181</v>
      </c>
      <c r="AG85" s="152" t="s">
        <v>181</v>
      </c>
      <c r="AH85" s="152" t="s">
        <v>181</v>
      </c>
      <c r="AI85" s="401" t="s">
        <v>181</v>
      </c>
      <c r="AJ85" s="69" t="s">
        <v>181</v>
      </c>
      <c r="AK85" s="152" t="s">
        <v>181</v>
      </c>
      <c r="AL85" s="152" t="s">
        <v>181</v>
      </c>
      <c r="AM85" s="152" t="s">
        <v>181</v>
      </c>
      <c r="AN85" s="401" t="s">
        <v>181</v>
      </c>
      <c r="AO85" s="75" t="s">
        <v>181</v>
      </c>
      <c r="AP85" s="185" t="s">
        <v>181</v>
      </c>
      <c r="AQ85" s="661" t="s">
        <v>181</v>
      </c>
      <c r="AR85" s="188" t="s">
        <v>181</v>
      </c>
      <c r="AS85" s="729"/>
      <c r="AT85" s="56" t="s">
        <v>181</v>
      </c>
      <c r="AU85" s="132" t="s">
        <v>181</v>
      </c>
      <c r="AV85" s="132" t="s">
        <v>181</v>
      </c>
      <c r="AW85" s="132" t="s">
        <v>181</v>
      </c>
      <c r="AX85" s="132" t="s">
        <v>181</v>
      </c>
      <c r="AY85" s="132" t="s">
        <v>181</v>
      </c>
      <c r="AZ85" s="132" t="s">
        <v>181</v>
      </c>
      <c r="BA85" s="132" t="s">
        <v>181</v>
      </c>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27"/>
      <c r="CW85" s="132" t="s">
        <v>181</v>
      </c>
      <c r="CX85" s="127"/>
      <c r="CY85" s="127"/>
      <c r="CZ85" s="127"/>
      <c r="DA85" s="127"/>
      <c r="DB85" s="127"/>
      <c r="DC85" s="132" t="s">
        <v>181</v>
      </c>
      <c r="DD85" s="127"/>
      <c r="DE85" s="127"/>
      <c r="DF85" s="127"/>
      <c r="DG85" s="127"/>
      <c r="DH85" s="127"/>
      <c r="DI85" s="132" t="s">
        <v>181</v>
      </c>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c r="EO85" s="127"/>
      <c r="EP85" s="127"/>
      <c r="EQ85" s="127"/>
      <c r="ER85" s="127"/>
      <c r="ES85" s="127"/>
    </row>
    <row r="86" spans="1:149" s="58" customFormat="1" ht="20.25" customHeight="1">
      <c r="A86" s="639" t="s">
        <v>181</v>
      </c>
      <c r="B86" s="720">
        <v>2</v>
      </c>
      <c r="C86" s="1092" t="s">
        <v>263</v>
      </c>
      <c r="D86" s="1093"/>
      <c r="E86" s="1093"/>
      <c r="F86" s="1093"/>
      <c r="G86" s="1093"/>
      <c r="H86" s="1093"/>
      <c r="I86" s="1093"/>
      <c r="J86" s="1093"/>
      <c r="K86" s="701" t="s">
        <v>181</v>
      </c>
      <c r="L86" s="68" t="s">
        <v>181</v>
      </c>
      <c r="M86" s="152" t="s">
        <v>181</v>
      </c>
      <c r="N86" s="152" t="s">
        <v>181</v>
      </c>
      <c r="O86" s="401"/>
      <c r="P86" s="152"/>
      <c r="Q86" s="68"/>
      <c r="R86" s="152"/>
      <c r="S86" s="152"/>
      <c r="T86" s="401"/>
      <c r="U86" s="152"/>
      <c r="V86" s="68"/>
      <c r="W86" s="152"/>
      <c r="X86" s="152"/>
      <c r="Y86" s="401"/>
      <c r="Z86" s="152" t="s">
        <v>181</v>
      </c>
      <c r="AA86" s="68" t="s">
        <v>181</v>
      </c>
      <c r="AB86" s="152" t="s">
        <v>181</v>
      </c>
      <c r="AC86" s="152" t="s">
        <v>181</v>
      </c>
      <c r="AD86" s="401" t="s">
        <v>181</v>
      </c>
      <c r="AE86" s="152" t="s">
        <v>181</v>
      </c>
      <c r="AF86" s="68" t="s">
        <v>181</v>
      </c>
      <c r="AG86" s="152" t="s">
        <v>181</v>
      </c>
      <c r="AH86" s="152" t="s">
        <v>181</v>
      </c>
      <c r="AI86" s="401" t="s">
        <v>181</v>
      </c>
      <c r="AJ86" s="152" t="s">
        <v>181</v>
      </c>
      <c r="AK86" s="68" t="s">
        <v>181</v>
      </c>
      <c r="AL86" s="152" t="s">
        <v>181</v>
      </c>
      <c r="AM86" s="152" t="s">
        <v>181</v>
      </c>
      <c r="AN86" s="401" t="s">
        <v>181</v>
      </c>
      <c r="AO86" s="85" t="s">
        <v>181</v>
      </c>
      <c r="AP86" s="187" t="s">
        <v>181</v>
      </c>
      <c r="AQ86" s="661" t="s">
        <v>181</v>
      </c>
      <c r="AR86" s="188" t="s">
        <v>181</v>
      </c>
      <c r="AS86" s="729"/>
      <c r="AT86" s="56" t="s">
        <v>181</v>
      </c>
      <c r="AU86" s="132" t="s">
        <v>181</v>
      </c>
      <c r="AV86" s="132" t="s">
        <v>181</v>
      </c>
      <c r="AW86" s="132" t="s">
        <v>181</v>
      </c>
      <c r="AX86" s="132" t="s">
        <v>181</v>
      </c>
      <c r="AY86" s="132" t="s">
        <v>181</v>
      </c>
      <c r="AZ86" s="132" t="s">
        <v>181</v>
      </c>
      <c r="BA86" s="132" t="s">
        <v>181</v>
      </c>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27"/>
      <c r="CW86" s="132" t="s">
        <v>181</v>
      </c>
      <c r="CX86" s="127"/>
      <c r="CY86" s="127"/>
      <c r="CZ86" s="127"/>
      <c r="DA86" s="127"/>
      <c r="DB86" s="127"/>
      <c r="DC86" s="132" t="s">
        <v>181</v>
      </c>
      <c r="DD86" s="127"/>
      <c r="DE86" s="127"/>
      <c r="DF86" s="127"/>
      <c r="DG86" s="127"/>
      <c r="DH86" s="127"/>
      <c r="DI86" s="132" t="s">
        <v>181</v>
      </c>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c r="EO86" s="127"/>
      <c r="EP86" s="127"/>
      <c r="EQ86" s="127"/>
      <c r="ER86" s="127"/>
      <c r="ES86" s="127"/>
    </row>
    <row r="87" spans="1:149" s="58" customFormat="1" ht="20.25" customHeight="1">
      <c r="A87" s="639" t="s">
        <v>181</v>
      </c>
      <c r="B87" s="701" t="s">
        <v>181</v>
      </c>
      <c r="C87" s="701" t="s">
        <v>181</v>
      </c>
      <c r="D87" s="1090" t="s">
        <v>265</v>
      </c>
      <c r="E87" s="1091"/>
      <c r="F87" s="1091"/>
      <c r="G87" s="1091"/>
      <c r="H87" s="1091"/>
      <c r="I87" s="1091"/>
      <c r="J87" s="1091"/>
      <c r="K87" s="701" t="s">
        <v>181</v>
      </c>
      <c r="L87" s="68" t="s">
        <v>181</v>
      </c>
      <c r="M87" s="152" t="s">
        <v>181</v>
      </c>
      <c r="N87" s="152" t="s">
        <v>181</v>
      </c>
      <c r="O87" s="408"/>
      <c r="P87" s="152"/>
      <c r="Q87" s="68"/>
      <c r="R87" s="152"/>
      <c r="S87" s="152"/>
      <c r="T87" s="408"/>
      <c r="U87" s="152"/>
      <c r="V87" s="68"/>
      <c r="W87" s="152"/>
      <c r="X87" s="152"/>
      <c r="Y87" s="408"/>
      <c r="Z87" s="152"/>
      <c r="AA87" s="68"/>
      <c r="AB87" s="152"/>
      <c r="AC87" s="152"/>
      <c r="AD87" s="408"/>
      <c r="AE87" s="152"/>
      <c r="AF87" s="68"/>
      <c r="AG87" s="152"/>
      <c r="AH87" s="152"/>
      <c r="AI87" s="408"/>
      <c r="AJ87" s="152"/>
      <c r="AK87" s="68"/>
      <c r="AL87" s="152"/>
      <c r="AM87" s="152"/>
      <c r="AN87" s="408"/>
      <c r="AO87" s="85" t="s">
        <v>181</v>
      </c>
      <c r="AP87" s="187" t="s">
        <v>181</v>
      </c>
      <c r="AQ87" s="667">
        <f>SUM(O87:AN87)</f>
        <v>0</v>
      </c>
      <c r="AR87" s="188" t="s">
        <v>181</v>
      </c>
      <c r="AS87" s="729"/>
      <c r="AT87" s="56" t="s">
        <v>181</v>
      </c>
      <c r="AU87" s="132" t="s">
        <v>181</v>
      </c>
      <c r="AV87" s="132" t="s">
        <v>181</v>
      </c>
      <c r="AW87" s="132" t="s">
        <v>181</v>
      </c>
      <c r="AX87" s="132" t="s">
        <v>181</v>
      </c>
      <c r="AY87" s="132" t="s">
        <v>181</v>
      </c>
      <c r="AZ87" s="132" t="s">
        <v>181</v>
      </c>
      <c r="BA87" s="132" t="s">
        <v>181</v>
      </c>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27"/>
      <c r="CW87" s="132" t="s">
        <v>181</v>
      </c>
      <c r="CX87" s="127"/>
      <c r="CY87" s="127"/>
      <c r="CZ87" s="127"/>
      <c r="DA87" s="127"/>
      <c r="DB87" s="127"/>
      <c r="DC87" s="132" t="s">
        <v>181</v>
      </c>
      <c r="DD87" s="127"/>
      <c r="DE87" s="127"/>
      <c r="DF87" s="127"/>
      <c r="DG87" s="127"/>
      <c r="DH87" s="127"/>
      <c r="DI87" s="132" t="s">
        <v>181</v>
      </c>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c r="EO87" s="127"/>
      <c r="EP87" s="127"/>
      <c r="EQ87" s="127"/>
      <c r="ER87" s="127"/>
      <c r="ES87" s="127"/>
    </row>
    <row r="88" spans="1:149" s="58" customFormat="1" ht="20.25" customHeight="1">
      <c r="A88" s="639"/>
      <c r="B88" s="701"/>
      <c r="C88" s="701"/>
      <c r="D88" s="1090" t="s">
        <v>265</v>
      </c>
      <c r="E88" s="1091"/>
      <c r="F88" s="1091"/>
      <c r="G88" s="1091"/>
      <c r="H88" s="1091"/>
      <c r="I88" s="1091"/>
      <c r="J88" s="1091"/>
      <c r="K88" s="701"/>
      <c r="L88" s="68"/>
      <c r="M88" s="152"/>
      <c r="N88" s="152"/>
      <c r="O88" s="408"/>
      <c r="P88" s="152"/>
      <c r="Q88" s="68"/>
      <c r="R88" s="152"/>
      <c r="S88" s="152"/>
      <c r="T88" s="408"/>
      <c r="U88" s="152"/>
      <c r="V88" s="68"/>
      <c r="W88" s="152"/>
      <c r="X88" s="152"/>
      <c r="Y88" s="408"/>
      <c r="Z88" s="152"/>
      <c r="AA88" s="68"/>
      <c r="AB88" s="152"/>
      <c r="AC88" s="152"/>
      <c r="AD88" s="408"/>
      <c r="AE88" s="152"/>
      <c r="AF88" s="68"/>
      <c r="AG88" s="152"/>
      <c r="AH88" s="152"/>
      <c r="AI88" s="408"/>
      <c r="AJ88" s="152"/>
      <c r="AK88" s="68"/>
      <c r="AL88" s="152"/>
      <c r="AM88" s="152"/>
      <c r="AN88" s="408"/>
      <c r="AO88" s="85"/>
      <c r="AP88" s="187"/>
      <c r="AQ88" s="667">
        <f>SUM(O88:AN88)</f>
        <v>0</v>
      </c>
      <c r="AR88" s="188"/>
      <c r="AS88" s="729"/>
      <c r="AT88" s="56"/>
      <c r="AU88" s="132"/>
      <c r="AV88" s="132"/>
      <c r="AW88" s="132"/>
      <c r="AX88" s="132"/>
      <c r="AY88" s="132"/>
      <c r="AZ88" s="132"/>
      <c r="BA88" s="132"/>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27"/>
      <c r="CW88" s="132"/>
      <c r="CX88" s="127"/>
      <c r="CY88" s="127"/>
      <c r="CZ88" s="127"/>
      <c r="DA88" s="127"/>
      <c r="DB88" s="127"/>
      <c r="DC88" s="132"/>
      <c r="DD88" s="127"/>
      <c r="DE88" s="127"/>
      <c r="DF88" s="127"/>
      <c r="DG88" s="127"/>
      <c r="DH88" s="127"/>
      <c r="DI88" s="132"/>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c r="EO88" s="127"/>
      <c r="EP88" s="127"/>
      <c r="EQ88" s="127"/>
      <c r="ER88" s="127"/>
      <c r="ES88" s="127"/>
    </row>
    <row r="89" spans="1:149" s="58" customFormat="1" ht="20.25" customHeight="1">
      <c r="A89" s="639"/>
      <c r="B89" s="701"/>
      <c r="C89" s="701"/>
      <c r="D89" s="1090" t="s">
        <v>265</v>
      </c>
      <c r="E89" s="1091"/>
      <c r="F89" s="1091"/>
      <c r="G89" s="1091"/>
      <c r="H89" s="1091"/>
      <c r="I89" s="1091"/>
      <c r="J89" s="1091"/>
      <c r="K89" s="701"/>
      <c r="L89" s="68"/>
      <c r="M89" s="152"/>
      <c r="N89" s="152"/>
      <c r="O89" s="408"/>
      <c r="P89" s="152"/>
      <c r="Q89" s="68"/>
      <c r="R89" s="152"/>
      <c r="S89" s="152"/>
      <c r="T89" s="408"/>
      <c r="U89" s="152"/>
      <c r="V89" s="68"/>
      <c r="W89" s="152"/>
      <c r="X89" s="152"/>
      <c r="Y89" s="408"/>
      <c r="Z89" s="152"/>
      <c r="AA89" s="68"/>
      <c r="AB89" s="152"/>
      <c r="AC89" s="152"/>
      <c r="AD89" s="408"/>
      <c r="AE89" s="152"/>
      <c r="AF89" s="68"/>
      <c r="AG89" s="152"/>
      <c r="AH89" s="152"/>
      <c r="AI89" s="408"/>
      <c r="AJ89" s="152"/>
      <c r="AK89" s="68"/>
      <c r="AL89" s="152"/>
      <c r="AM89" s="152"/>
      <c r="AN89" s="408"/>
      <c r="AO89" s="85"/>
      <c r="AP89" s="187"/>
      <c r="AQ89" s="667">
        <f>SUM(O89:AN89)</f>
        <v>0</v>
      </c>
      <c r="AR89" s="188"/>
      <c r="AS89" s="729"/>
      <c r="AT89" s="56"/>
      <c r="AU89" s="132"/>
      <c r="AV89" s="132"/>
      <c r="AW89" s="132"/>
      <c r="AX89" s="132"/>
      <c r="AY89" s="132"/>
      <c r="AZ89" s="132"/>
      <c r="BA89" s="132"/>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27"/>
      <c r="CW89" s="132"/>
      <c r="CX89" s="127"/>
      <c r="CY89" s="127"/>
      <c r="CZ89" s="127"/>
      <c r="DA89" s="127"/>
      <c r="DB89" s="127"/>
      <c r="DC89" s="132"/>
      <c r="DD89" s="127"/>
      <c r="DE89" s="127"/>
      <c r="DF89" s="127"/>
      <c r="DG89" s="127"/>
      <c r="DH89" s="127"/>
      <c r="DI89" s="132"/>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c r="EO89" s="127"/>
      <c r="EP89" s="127"/>
      <c r="EQ89" s="127"/>
      <c r="ER89" s="127"/>
      <c r="ES89" s="127"/>
    </row>
    <row r="90" spans="1:149" s="58" customFormat="1" ht="4.9000000000000004" customHeight="1">
      <c r="A90" s="639" t="s">
        <v>181</v>
      </c>
      <c r="B90" s="701" t="s">
        <v>181</v>
      </c>
      <c r="C90" s="701" t="s">
        <v>181</v>
      </c>
      <c r="D90" s="701" t="s">
        <v>181</v>
      </c>
      <c r="E90" s="701" t="s">
        <v>181</v>
      </c>
      <c r="F90" s="701" t="s">
        <v>181</v>
      </c>
      <c r="G90" s="701" t="s">
        <v>181</v>
      </c>
      <c r="H90" s="701" t="s">
        <v>181</v>
      </c>
      <c r="I90" s="701" t="s">
        <v>181</v>
      </c>
      <c r="J90" s="723" t="s">
        <v>181</v>
      </c>
      <c r="K90" s="723" t="s">
        <v>181</v>
      </c>
      <c r="L90" s="68" t="s">
        <v>181</v>
      </c>
      <c r="M90" s="152" t="s">
        <v>181</v>
      </c>
      <c r="N90" s="152" t="s">
        <v>181</v>
      </c>
      <c r="O90" s="401"/>
      <c r="P90" s="69"/>
      <c r="Q90" s="152"/>
      <c r="R90" s="152"/>
      <c r="S90" s="152"/>
      <c r="T90" s="401"/>
      <c r="U90" s="69"/>
      <c r="V90" s="152"/>
      <c r="W90" s="152"/>
      <c r="X90" s="152"/>
      <c r="Y90" s="401"/>
      <c r="Z90" s="69" t="s">
        <v>181</v>
      </c>
      <c r="AA90" s="152" t="s">
        <v>181</v>
      </c>
      <c r="AB90" s="152" t="s">
        <v>181</v>
      </c>
      <c r="AC90" s="152" t="s">
        <v>181</v>
      </c>
      <c r="AD90" s="401" t="s">
        <v>181</v>
      </c>
      <c r="AE90" s="69" t="s">
        <v>181</v>
      </c>
      <c r="AF90" s="152" t="s">
        <v>181</v>
      </c>
      <c r="AG90" s="152" t="s">
        <v>181</v>
      </c>
      <c r="AH90" s="152" t="s">
        <v>181</v>
      </c>
      <c r="AI90" s="401" t="s">
        <v>181</v>
      </c>
      <c r="AJ90" s="69" t="s">
        <v>181</v>
      </c>
      <c r="AK90" s="152" t="s">
        <v>181</v>
      </c>
      <c r="AL90" s="152" t="s">
        <v>181</v>
      </c>
      <c r="AM90" s="152" t="s">
        <v>181</v>
      </c>
      <c r="AN90" s="401" t="s">
        <v>181</v>
      </c>
      <c r="AO90" s="75" t="s">
        <v>181</v>
      </c>
      <c r="AP90" s="185" t="s">
        <v>181</v>
      </c>
      <c r="AQ90" s="661" t="s">
        <v>181</v>
      </c>
      <c r="AR90" s="188" t="s">
        <v>181</v>
      </c>
      <c r="AS90" s="729"/>
      <c r="AT90" s="56" t="s">
        <v>181</v>
      </c>
      <c r="AU90" s="132" t="s">
        <v>181</v>
      </c>
      <c r="AV90" s="132" t="s">
        <v>181</v>
      </c>
      <c r="AW90" s="132" t="s">
        <v>181</v>
      </c>
      <c r="AX90" s="132" t="s">
        <v>181</v>
      </c>
      <c r="AY90" s="132" t="s">
        <v>181</v>
      </c>
      <c r="AZ90" s="132" t="s">
        <v>181</v>
      </c>
      <c r="BA90" s="132" t="s">
        <v>181</v>
      </c>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27"/>
      <c r="CW90" s="132" t="s">
        <v>181</v>
      </c>
      <c r="CX90" s="127"/>
      <c r="CY90" s="127"/>
      <c r="CZ90" s="127"/>
      <c r="DA90" s="127"/>
      <c r="DB90" s="127"/>
      <c r="DC90" s="132" t="s">
        <v>181</v>
      </c>
      <c r="DD90" s="127"/>
      <c r="DE90" s="127"/>
      <c r="DF90" s="127"/>
      <c r="DG90" s="127"/>
      <c r="DH90" s="127"/>
      <c r="DI90" s="132" t="s">
        <v>181</v>
      </c>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c r="EO90" s="127"/>
      <c r="EP90" s="127"/>
      <c r="EQ90" s="127"/>
      <c r="ER90" s="127"/>
      <c r="ES90" s="127"/>
    </row>
    <row r="91" spans="1:149" s="58" customFormat="1" ht="20.25" customHeight="1">
      <c r="A91" s="639" t="s">
        <v>181</v>
      </c>
      <c r="B91" s="720">
        <v>3</v>
      </c>
      <c r="C91" s="1092" t="s">
        <v>264</v>
      </c>
      <c r="D91" s="1093"/>
      <c r="E91" s="1093"/>
      <c r="F91" s="1093"/>
      <c r="G91" s="1093"/>
      <c r="H91" s="1093"/>
      <c r="I91" s="1093"/>
      <c r="J91" s="1093"/>
      <c r="K91" s="701" t="s">
        <v>181</v>
      </c>
      <c r="L91" s="68" t="s">
        <v>181</v>
      </c>
      <c r="M91" s="152" t="s">
        <v>181</v>
      </c>
      <c r="N91" s="152" t="s">
        <v>181</v>
      </c>
      <c r="O91" s="401"/>
      <c r="P91" s="152"/>
      <c r="Q91" s="68"/>
      <c r="R91" s="152"/>
      <c r="S91" s="152"/>
      <c r="T91" s="401"/>
      <c r="U91" s="152"/>
      <c r="V91" s="68"/>
      <c r="W91" s="152"/>
      <c r="X91" s="152"/>
      <c r="Y91" s="401"/>
      <c r="Z91" s="152" t="s">
        <v>181</v>
      </c>
      <c r="AA91" s="68" t="s">
        <v>181</v>
      </c>
      <c r="AB91" s="152" t="s">
        <v>181</v>
      </c>
      <c r="AC91" s="152" t="s">
        <v>181</v>
      </c>
      <c r="AD91" s="401" t="s">
        <v>181</v>
      </c>
      <c r="AE91" s="152" t="s">
        <v>181</v>
      </c>
      <c r="AF91" s="68" t="s">
        <v>181</v>
      </c>
      <c r="AG91" s="152" t="s">
        <v>181</v>
      </c>
      <c r="AH91" s="152" t="s">
        <v>181</v>
      </c>
      <c r="AI91" s="401" t="s">
        <v>181</v>
      </c>
      <c r="AJ91" s="152" t="s">
        <v>181</v>
      </c>
      <c r="AK91" s="68" t="s">
        <v>181</v>
      </c>
      <c r="AL91" s="152" t="s">
        <v>181</v>
      </c>
      <c r="AM91" s="152" t="s">
        <v>181</v>
      </c>
      <c r="AN91" s="401" t="s">
        <v>181</v>
      </c>
      <c r="AO91" s="85" t="s">
        <v>181</v>
      </c>
      <c r="AP91" s="187" t="s">
        <v>181</v>
      </c>
      <c r="AQ91" s="661" t="s">
        <v>181</v>
      </c>
      <c r="AR91" s="188" t="s">
        <v>181</v>
      </c>
      <c r="AS91" s="729"/>
      <c r="AT91" s="56" t="s">
        <v>181</v>
      </c>
      <c r="AU91" s="132" t="s">
        <v>181</v>
      </c>
      <c r="AV91" s="132" t="s">
        <v>181</v>
      </c>
      <c r="AW91" s="132" t="s">
        <v>181</v>
      </c>
      <c r="AX91" s="132" t="s">
        <v>181</v>
      </c>
      <c r="AY91" s="132" t="s">
        <v>181</v>
      </c>
      <c r="AZ91" s="132" t="s">
        <v>181</v>
      </c>
      <c r="BA91" s="132" t="s">
        <v>181</v>
      </c>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27"/>
      <c r="CW91" s="132" t="s">
        <v>181</v>
      </c>
      <c r="CX91" s="127"/>
      <c r="CY91" s="127"/>
      <c r="CZ91" s="127"/>
      <c r="DA91" s="127"/>
      <c r="DB91" s="127"/>
      <c r="DC91" s="132" t="s">
        <v>181</v>
      </c>
      <c r="DD91" s="127"/>
      <c r="DE91" s="127"/>
      <c r="DF91" s="127"/>
      <c r="DG91" s="127"/>
      <c r="DH91" s="127"/>
      <c r="DI91" s="132" t="s">
        <v>181</v>
      </c>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c r="EO91" s="127"/>
      <c r="EP91" s="127"/>
      <c r="EQ91" s="127"/>
      <c r="ER91" s="127"/>
      <c r="ES91" s="127"/>
    </row>
    <row r="92" spans="1:149" s="58" customFormat="1" ht="20.25" customHeight="1">
      <c r="A92" s="639" t="s">
        <v>181</v>
      </c>
      <c r="B92" s="701" t="s">
        <v>181</v>
      </c>
      <c r="C92" s="701" t="s">
        <v>181</v>
      </c>
      <c r="D92" s="1090" t="s">
        <v>266</v>
      </c>
      <c r="E92" s="1091"/>
      <c r="F92" s="1091"/>
      <c r="G92" s="1091"/>
      <c r="H92" s="1091"/>
      <c r="I92" s="1091"/>
      <c r="J92" s="1091"/>
      <c r="K92" s="701" t="s">
        <v>181</v>
      </c>
      <c r="L92" s="68" t="s">
        <v>181</v>
      </c>
      <c r="M92" s="152" t="s">
        <v>181</v>
      </c>
      <c r="N92" s="152" t="s">
        <v>181</v>
      </c>
      <c r="O92" s="408"/>
      <c r="P92" s="152"/>
      <c r="Q92" s="68"/>
      <c r="R92" s="152"/>
      <c r="S92" s="152"/>
      <c r="T92" s="408"/>
      <c r="U92" s="152"/>
      <c r="V92" s="68"/>
      <c r="W92" s="152"/>
      <c r="X92" s="152"/>
      <c r="Y92" s="408"/>
      <c r="Z92" s="152"/>
      <c r="AA92" s="68"/>
      <c r="AB92" s="152"/>
      <c r="AC92" s="152"/>
      <c r="AD92" s="408"/>
      <c r="AE92" s="152"/>
      <c r="AF92" s="68"/>
      <c r="AG92" s="152"/>
      <c r="AH92" s="152"/>
      <c r="AI92" s="408"/>
      <c r="AJ92" s="152"/>
      <c r="AK92" s="68"/>
      <c r="AL92" s="152"/>
      <c r="AM92" s="152"/>
      <c r="AN92" s="408"/>
      <c r="AO92" s="85" t="s">
        <v>181</v>
      </c>
      <c r="AP92" s="187" t="s">
        <v>181</v>
      </c>
      <c r="AQ92" s="667">
        <f>SUM(O92:AN92)</f>
        <v>0</v>
      </c>
      <c r="AR92" s="188" t="s">
        <v>181</v>
      </c>
      <c r="AS92" s="729"/>
      <c r="AT92" s="56" t="s">
        <v>181</v>
      </c>
      <c r="AU92" s="132" t="s">
        <v>181</v>
      </c>
      <c r="AV92" s="132" t="s">
        <v>181</v>
      </c>
      <c r="AW92" s="132" t="s">
        <v>181</v>
      </c>
      <c r="AX92" s="132" t="s">
        <v>181</v>
      </c>
      <c r="AY92" s="132" t="s">
        <v>181</v>
      </c>
      <c r="AZ92" s="132" t="s">
        <v>181</v>
      </c>
      <c r="BA92" s="132" t="s">
        <v>181</v>
      </c>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27"/>
      <c r="CW92" s="132" t="s">
        <v>181</v>
      </c>
      <c r="CX92" s="127"/>
      <c r="CY92" s="127"/>
      <c r="CZ92" s="127"/>
      <c r="DA92" s="127"/>
      <c r="DB92" s="127"/>
      <c r="DC92" s="132" t="s">
        <v>181</v>
      </c>
      <c r="DD92" s="127"/>
      <c r="DE92" s="127"/>
      <c r="DF92" s="127"/>
      <c r="DG92" s="127"/>
      <c r="DH92" s="127"/>
      <c r="DI92" s="132" t="s">
        <v>181</v>
      </c>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c r="EO92" s="127"/>
      <c r="EP92" s="127"/>
      <c r="EQ92" s="127"/>
      <c r="ER92" s="127"/>
      <c r="ES92" s="127"/>
    </row>
    <row r="93" spans="1:149" s="58" customFormat="1" ht="20.25" customHeight="1">
      <c r="A93" s="639"/>
      <c r="B93" s="701"/>
      <c r="C93" s="701"/>
      <c r="D93" s="1090" t="s">
        <v>266</v>
      </c>
      <c r="E93" s="1091"/>
      <c r="F93" s="1091"/>
      <c r="G93" s="1091"/>
      <c r="H93" s="1091"/>
      <c r="I93" s="1091"/>
      <c r="J93" s="1091"/>
      <c r="K93" s="701"/>
      <c r="L93" s="68"/>
      <c r="M93" s="152"/>
      <c r="N93" s="152"/>
      <c r="O93" s="408"/>
      <c r="P93" s="152"/>
      <c r="Q93" s="68"/>
      <c r="R93" s="152"/>
      <c r="S93" s="152"/>
      <c r="T93" s="408"/>
      <c r="U93" s="152"/>
      <c r="V93" s="68"/>
      <c r="W93" s="152"/>
      <c r="X93" s="152"/>
      <c r="Y93" s="408"/>
      <c r="Z93" s="152"/>
      <c r="AA93" s="68"/>
      <c r="AB93" s="152"/>
      <c r="AC93" s="152"/>
      <c r="AD93" s="408"/>
      <c r="AE93" s="152"/>
      <c r="AF93" s="68"/>
      <c r="AG93" s="152"/>
      <c r="AH93" s="152"/>
      <c r="AI93" s="408"/>
      <c r="AJ93" s="152"/>
      <c r="AK93" s="68"/>
      <c r="AL93" s="152"/>
      <c r="AM93" s="152"/>
      <c r="AN93" s="408"/>
      <c r="AO93" s="85"/>
      <c r="AP93" s="187"/>
      <c r="AQ93" s="667">
        <f>SUM(O93:AN93)</f>
        <v>0</v>
      </c>
      <c r="AR93" s="188"/>
      <c r="AS93" s="729"/>
      <c r="AT93" s="56"/>
      <c r="AU93" s="132"/>
      <c r="AV93" s="132"/>
      <c r="AW93" s="132"/>
      <c r="AX93" s="132"/>
      <c r="AY93" s="132"/>
      <c r="AZ93" s="132"/>
      <c r="BA93" s="132"/>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27"/>
      <c r="CW93" s="132"/>
      <c r="CX93" s="127"/>
      <c r="CY93" s="127"/>
      <c r="CZ93" s="127"/>
      <c r="DA93" s="127"/>
      <c r="DB93" s="127"/>
      <c r="DC93" s="132"/>
      <c r="DD93" s="127"/>
      <c r="DE93" s="127"/>
      <c r="DF93" s="127"/>
      <c r="DG93" s="127"/>
      <c r="DH93" s="127"/>
      <c r="DI93" s="132"/>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c r="EO93" s="127"/>
      <c r="EP93" s="127"/>
      <c r="EQ93" s="127"/>
      <c r="ER93" s="127"/>
      <c r="ES93" s="127"/>
    </row>
    <row r="94" spans="1:149" s="58" customFormat="1" ht="20.25" customHeight="1">
      <c r="A94" s="639"/>
      <c r="B94" s="701"/>
      <c r="C94" s="701"/>
      <c r="D94" s="1090" t="s">
        <v>266</v>
      </c>
      <c r="E94" s="1091"/>
      <c r="F94" s="1091"/>
      <c r="G94" s="1091"/>
      <c r="H94" s="1091"/>
      <c r="I94" s="1091"/>
      <c r="J94" s="1091"/>
      <c r="K94" s="701"/>
      <c r="L94" s="68"/>
      <c r="M94" s="152"/>
      <c r="N94" s="152"/>
      <c r="O94" s="408"/>
      <c r="P94" s="152"/>
      <c r="Q94" s="68"/>
      <c r="R94" s="152"/>
      <c r="S94" s="152"/>
      <c r="T94" s="408"/>
      <c r="U94" s="152"/>
      <c r="V94" s="68"/>
      <c r="W94" s="152"/>
      <c r="X94" s="152"/>
      <c r="Y94" s="408"/>
      <c r="Z94" s="152"/>
      <c r="AA94" s="68"/>
      <c r="AB94" s="152"/>
      <c r="AC94" s="152"/>
      <c r="AD94" s="408"/>
      <c r="AE94" s="152"/>
      <c r="AF94" s="68"/>
      <c r="AG94" s="152"/>
      <c r="AH94" s="152"/>
      <c r="AI94" s="408"/>
      <c r="AJ94" s="152"/>
      <c r="AK94" s="68"/>
      <c r="AL94" s="152"/>
      <c r="AM94" s="152"/>
      <c r="AN94" s="408"/>
      <c r="AO94" s="85"/>
      <c r="AP94" s="187"/>
      <c r="AQ94" s="667">
        <f>SUM(O94:AN94)</f>
        <v>0</v>
      </c>
      <c r="AR94" s="188"/>
      <c r="AS94" s="729"/>
      <c r="AT94" s="56"/>
      <c r="AU94" s="132"/>
      <c r="AV94" s="132"/>
      <c r="AW94" s="132"/>
      <c r="AX94" s="132"/>
      <c r="AY94" s="132"/>
      <c r="AZ94" s="132"/>
      <c r="BA94" s="132"/>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27"/>
      <c r="CW94" s="132"/>
      <c r="CX94" s="127"/>
      <c r="CY94" s="127"/>
      <c r="CZ94" s="127"/>
      <c r="DA94" s="127"/>
      <c r="DB94" s="127"/>
      <c r="DC94" s="132"/>
      <c r="DD94" s="127"/>
      <c r="DE94" s="127"/>
      <c r="DF94" s="127"/>
      <c r="DG94" s="127"/>
      <c r="DH94" s="127"/>
      <c r="DI94" s="132"/>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c r="EO94" s="127"/>
      <c r="EP94" s="127"/>
      <c r="EQ94" s="127"/>
      <c r="ER94" s="127"/>
      <c r="ES94" s="127"/>
    </row>
    <row r="95" spans="1:149" s="58" customFormat="1" ht="4.9000000000000004" customHeight="1">
      <c r="A95" s="639" t="s">
        <v>181</v>
      </c>
      <c r="B95" s="701" t="s">
        <v>181</v>
      </c>
      <c r="C95" s="701" t="s">
        <v>181</v>
      </c>
      <c r="D95" s="701" t="s">
        <v>181</v>
      </c>
      <c r="E95" s="701" t="s">
        <v>181</v>
      </c>
      <c r="F95" s="701" t="s">
        <v>181</v>
      </c>
      <c r="G95" s="701" t="s">
        <v>181</v>
      </c>
      <c r="H95" s="701" t="s">
        <v>181</v>
      </c>
      <c r="I95" s="701" t="s">
        <v>181</v>
      </c>
      <c r="J95" s="723" t="s">
        <v>181</v>
      </c>
      <c r="K95" s="723" t="s">
        <v>181</v>
      </c>
      <c r="L95" s="68" t="s">
        <v>181</v>
      </c>
      <c r="M95" s="152" t="s">
        <v>181</v>
      </c>
      <c r="N95" s="152" t="s">
        <v>181</v>
      </c>
      <c r="O95" s="401"/>
      <c r="P95" s="69"/>
      <c r="Q95" s="152"/>
      <c r="R95" s="152"/>
      <c r="S95" s="152"/>
      <c r="T95" s="401"/>
      <c r="U95" s="69"/>
      <c r="V95" s="152"/>
      <c r="W95" s="152"/>
      <c r="X95" s="152"/>
      <c r="Y95" s="401"/>
      <c r="Z95" s="69" t="s">
        <v>181</v>
      </c>
      <c r="AA95" s="152" t="s">
        <v>181</v>
      </c>
      <c r="AB95" s="152" t="s">
        <v>181</v>
      </c>
      <c r="AC95" s="152" t="s">
        <v>181</v>
      </c>
      <c r="AD95" s="401" t="s">
        <v>181</v>
      </c>
      <c r="AE95" s="69" t="s">
        <v>181</v>
      </c>
      <c r="AF95" s="152" t="s">
        <v>181</v>
      </c>
      <c r="AG95" s="152" t="s">
        <v>181</v>
      </c>
      <c r="AH95" s="152" t="s">
        <v>181</v>
      </c>
      <c r="AI95" s="401" t="s">
        <v>181</v>
      </c>
      <c r="AJ95" s="69" t="s">
        <v>181</v>
      </c>
      <c r="AK95" s="152" t="s">
        <v>181</v>
      </c>
      <c r="AL95" s="152" t="s">
        <v>181</v>
      </c>
      <c r="AM95" s="152" t="s">
        <v>181</v>
      </c>
      <c r="AN95" s="401" t="s">
        <v>181</v>
      </c>
      <c r="AO95" s="75" t="s">
        <v>181</v>
      </c>
      <c r="AP95" s="185" t="s">
        <v>181</v>
      </c>
      <c r="AQ95" s="661" t="s">
        <v>181</v>
      </c>
      <c r="AR95" s="188" t="s">
        <v>181</v>
      </c>
      <c r="AS95" s="729"/>
      <c r="AT95" s="56" t="s">
        <v>181</v>
      </c>
      <c r="AU95" s="132" t="s">
        <v>181</v>
      </c>
      <c r="AV95" s="132" t="s">
        <v>181</v>
      </c>
      <c r="AW95" s="132" t="s">
        <v>181</v>
      </c>
      <c r="AX95" s="132" t="s">
        <v>181</v>
      </c>
      <c r="AY95" s="132" t="s">
        <v>181</v>
      </c>
      <c r="AZ95" s="132" t="s">
        <v>181</v>
      </c>
      <c r="BA95" s="132" t="s">
        <v>181</v>
      </c>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27"/>
      <c r="CW95" s="132" t="s">
        <v>181</v>
      </c>
      <c r="CX95" s="127"/>
      <c r="CY95" s="127"/>
      <c r="CZ95" s="127"/>
      <c r="DA95" s="127"/>
      <c r="DB95" s="127"/>
      <c r="DC95" s="132" t="s">
        <v>181</v>
      </c>
      <c r="DD95" s="127"/>
      <c r="DE95" s="127"/>
      <c r="DF95" s="127"/>
      <c r="DG95" s="127"/>
      <c r="DH95" s="127"/>
      <c r="DI95" s="132" t="s">
        <v>181</v>
      </c>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c r="EO95" s="127"/>
      <c r="EP95" s="127"/>
      <c r="EQ95" s="127"/>
      <c r="ER95" s="127"/>
      <c r="ES95" s="127"/>
    </row>
    <row r="96" spans="1:149" s="58" customFormat="1" ht="20.25" customHeight="1">
      <c r="A96" s="639" t="s">
        <v>181</v>
      </c>
      <c r="B96" s="720">
        <v>4</v>
      </c>
      <c r="C96" s="1092" t="s">
        <v>267</v>
      </c>
      <c r="D96" s="1093"/>
      <c r="E96" s="1093"/>
      <c r="F96" s="1093"/>
      <c r="G96" s="1093"/>
      <c r="H96" s="1093"/>
      <c r="I96" s="1093"/>
      <c r="J96" s="1093"/>
      <c r="K96" s="701" t="s">
        <v>181</v>
      </c>
      <c r="L96" s="68" t="s">
        <v>181</v>
      </c>
      <c r="M96" s="152" t="s">
        <v>181</v>
      </c>
      <c r="N96" s="152" t="s">
        <v>181</v>
      </c>
      <c r="O96" s="401"/>
      <c r="P96" s="152"/>
      <c r="Q96" s="68"/>
      <c r="R96" s="152"/>
      <c r="S96" s="152"/>
      <c r="T96" s="401"/>
      <c r="U96" s="152"/>
      <c r="V96" s="68"/>
      <c r="W96" s="152"/>
      <c r="X96" s="152"/>
      <c r="Y96" s="401"/>
      <c r="Z96" s="152" t="s">
        <v>181</v>
      </c>
      <c r="AA96" s="68" t="s">
        <v>181</v>
      </c>
      <c r="AB96" s="152" t="s">
        <v>181</v>
      </c>
      <c r="AC96" s="152" t="s">
        <v>181</v>
      </c>
      <c r="AD96" s="401" t="s">
        <v>181</v>
      </c>
      <c r="AE96" s="152" t="s">
        <v>181</v>
      </c>
      <c r="AF96" s="68" t="s">
        <v>181</v>
      </c>
      <c r="AG96" s="152" t="s">
        <v>181</v>
      </c>
      <c r="AH96" s="152" t="s">
        <v>181</v>
      </c>
      <c r="AI96" s="401" t="s">
        <v>181</v>
      </c>
      <c r="AJ96" s="152" t="s">
        <v>181</v>
      </c>
      <c r="AK96" s="68" t="s">
        <v>181</v>
      </c>
      <c r="AL96" s="152" t="s">
        <v>181</v>
      </c>
      <c r="AM96" s="152" t="s">
        <v>181</v>
      </c>
      <c r="AN96" s="401" t="s">
        <v>181</v>
      </c>
      <c r="AO96" s="85" t="s">
        <v>181</v>
      </c>
      <c r="AP96" s="187" t="s">
        <v>181</v>
      </c>
      <c r="AQ96" s="661" t="s">
        <v>181</v>
      </c>
      <c r="AR96" s="188" t="s">
        <v>181</v>
      </c>
      <c r="AS96" s="729"/>
      <c r="AT96" s="56" t="s">
        <v>181</v>
      </c>
      <c r="AU96" s="132" t="s">
        <v>181</v>
      </c>
      <c r="AV96" s="132" t="s">
        <v>181</v>
      </c>
      <c r="AW96" s="132" t="s">
        <v>181</v>
      </c>
      <c r="AX96" s="132" t="s">
        <v>181</v>
      </c>
      <c r="AY96" s="132" t="s">
        <v>181</v>
      </c>
      <c r="AZ96" s="132" t="s">
        <v>181</v>
      </c>
      <c r="BA96" s="132" t="s">
        <v>181</v>
      </c>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27"/>
      <c r="CW96" s="132" t="s">
        <v>181</v>
      </c>
      <c r="CX96" s="127"/>
      <c r="CY96" s="127"/>
      <c r="CZ96" s="127"/>
      <c r="DA96" s="127"/>
      <c r="DB96" s="127"/>
      <c r="DC96" s="132" t="s">
        <v>181</v>
      </c>
      <c r="DD96" s="127"/>
      <c r="DE96" s="127"/>
      <c r="DF96" s="127"/>
      <c r="DG96" s="127"/>
      <c r="DH96" s="127"/>
      <c r="DI96" s="132" t="s">
        <v>181</v>
      </c>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c r="EO96" s="127"/>
      <c r="EP96" s="127"/>
      <c r="EQ96" s="127"/>
      <c r="ER96" s="127"/>
      <c r="ES96" s="127"/>
    </row>
    <row r="97" spans="1:149" s="58" customFormat="1" ht="20.25" customHeight="1">
      <c r="A97" s="639" t="s">
        <v>181</v>
      </c>
      <c r="B97" s="701" t="s">
        <v>181</v>
      </c>
      <c r="C97" s="701" t="s">
        <v>181</v>
      </c>
      <c r="D97" s="1090" t="s">
        <v>268</v>
      </c>
      <c r="E97" s="1091"/>
      <c r="F97" s="1091"/>
      <c r="G97" s="1091"/>
      <c r="H97" s="1091"/>
      <c r="I97" s="1091"/>
      <c r="J97" s="1091"/>
      <c r="K97" s="701" t="s">
        <v>181</v>
      </c>
      <c r="L97" s="68" t="s">
        <v>181</v>
      </c>
      <c r="M97" s="152" t="s">
        <v>181</v>
      </c>
      <c r="N97" s="152" t="s">
        <v>181</v>
      </c>
      <c r="O97" s="408"/>
      <c r="P97" s="152"/>
      <c r="Q97" s="68"/>
      <c r="R97" s="152"/>
      <c r="S97" s="152"/>
      <c r="T97" s="408"/>
      <c r="U97" s="152"/>
      <c r="V97" s="68"/>
      <c r="W97" s="152"/>
      <c r="X97" s="152"/>
      <c r="Y97" s="408"/>
      <c r="Z97" s="152"/>
      <c r="AA97" s="68"/>
      <c r="AB97" s="152"/>
      <c r="AC97" s="152"/>
      <c r="AD97" s="408"/>
      <c r="AE97" s="152"/>
      <c r="AF97" s="68"/>
      <c r="AG97" s="152"/>
      <c r="AH97" s="152"/>
      <c r="AI97" s="408"/>
      <c r="AJ97" s="152"/>
      <c r="AK97" s="68"/>
      <c r="AL97" s="152"/>
      <c r="AM97" s="152"/>
      <c r="AN97" s="408"/>
      <c r="AO97" s="85" t="s">
        <v>181</v>
      </c>
      <c r="AP97" s="187" t="s">
        <v>181</v>
      </c>
      <c r="AQ97" s="667">
        <f>SUM(O97:AN97)</f>
        <v>0</v>
      </c>
      <c r="AR97" s="188" t="s">
        <v>181</v>
      </c>
      <c r="AS97" s="729"/>
      <c r="AT97" s="56" t="s">
        <v>181</v>
      </c>
      <c r="AU97" s="132" t="s">
        <v>181</v>
      </c>
      <c r="AV97" s="132" t="s">
        <v>181</v>
      </c>
      <c r="AW97" s="132" t="s">
        <v>181</v>
      </c>
      <c r="AX97" s="132" t="s">
        <v>181</v>
      </c>
      <c r="AY97" s="132" t="s">
        <v>181</v>
      </c>
      <c r="AZ97" s="132" t="s">
        <v>181</v>
      </c>
      <c r="BA97" s="132" t="s">
        <v>181</v>
      </c>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27"/>
      <c r="CW97" s="132" t="s">
        <v>181</v>
      </c>
      <c r="CX97" s="127"/>
      <c r="CY97" s="127"/>
      <c r="CZ97" s="127"/>
      <c r="DA97" s="127"/>
      <c r="DB97" s="127"/>
      <c r="DC97" s="132" t="s">
        <v>181</v>
      </c>
      <c r="DD97" s="127"/>
      <c r="DE97" s="127"/>
      <c r="DF97" s="127"/>
      <c r="DG97" s="127"/>
      <c r="DH97" s="127"/>
      <c r="DI97" s="132" t="s">
        <v>181</v>
      </c>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c r="EO97" s="127"/>
      <c r="EP97" s="127"/>
      <c r="EQ97" s="127"/>
      <c r="ER97" s="127"/>
      <c r="ES97" s="127"/>
    </row>
    <row r="98" spans="1:149" s="58" customFormat="1" ht="20.25" customHeight="1">
      <c r="A98" s="639"/>
      <c r="B98" s="701"/>
      <c r="C98" s="701"/>
      <c r="D98" s="1090" t="s">
        <v>268</v>
      </c>
      <c r="E98" s="1091"/>
      <c r="F98" s="1091"/>
      <c r="G98" s="1091"/>
      <c r="H98" s="1091"/>
      <c r="I98" s="1091"/>
      <c r="J98" s="1091"/>
      <c r="K98" s="701"/>
      <c r="L98" s="68"/>
      <c r="M98" s="152"/>
      <c r="N98" s="152"/>
      <c r="O98" s="408"/>
      <c r="P98" s="152"/>
      <c r="Q98" s="68"/>
      <c r="R98" s="152"/>
      <c r="S98" s="152"/>
      <c r="T98" s="408"/>
      <c r="U98" s="152"/>
      <c r="V98" s="68"/>
      <c r="W98" s="152"/>
      <c r="X98" s="152"/>
      <c r="Y98" s="408"/>
      <c r="Z98" s="152"/>
      <c r="AA98" s="68"/>
      <c r="AB98" s="152"/>
      <c r="AC98" s="152"/>
      <c r="AD98" s="408"/>
      <c r="AE98" s="152"/>
      <c r="AF98" s="68"/>
      <c r="AG98" s="152"/>
      <c r="AH98" s="152"/>
      <c r="AI98" s="408"/>
      <c r="AJ98" s="152"/>
      <c r="AK98" s="68"/>
      <c r="AL98" s="152"/>
      <c r="AM98" s="152"/>
      <c r="AN98" s="408"/>
      <c r="AO98" s="85"/>
      <c r="AP98" s="187"/>
      <c r="AQ98" s="667">
        <f>SUM(O98:AN98)</f>
        <v>0</v>
      </c>
      <c r="AR98" s="188"/>
      <c r="AS98" s="729"/>
      <c r="AT98" s="56"/>
      <c r="AU98" s="132"/>
      <c r="AV98" s="132"/>
      <c r="AW98" s="132"/>
      <c r="AX98" s="132"/>
      <c r="AY98" s="132"/>
      <c r="AZ98" s="132"/>
      <c r="BA98" s="132"/>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27"/>
      <c r="CW98" s="132"/>
      <c r="CX98" s="127"/>
      <c r="CY98" s="127"/>
      <c r="CZ98" s="127"/>
      <c r="DA98" s="127"/>
      <c r="DB98" s="127"/>
      <c r="DC98" s="132"/>
      <c r="DD98" s="127"/>
      <c r="DE98" s="127"/>
      <c r="DF98" s="127"/>
      <c r="DG98" s="127"/>
      <c r="DH98" s="127"/>
      <c r="DI98" s="132"/>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c r="EO98" s="127"/>
      <c r="EP98" s="127"/>
      <c r="EQ98" s="127"/>
      <c r="ER98" s="127"/>
      <c r="ES98" s="127"/>
    </row>
    <row r="99" spans="1:149" s="58" customFormat="1" ht="20.25" customHeight="1">
      <c r="A99" s="639"/>
      <c r="B99" s="701"/>
      <c r="C99" s="701"/>
      <c r="D99" s="1090" t="s">
        <v>268</v>
      </c>
      <c r="E99" s="1091"/>
      <c r="F99" s="1091"/>
      <c r="G99" s="1091"/>
      <c r="H99" s="1091"/>
      <c r="I99" s="1091"/>
      <c r="J99" s="1091"/>
      <c r="K99" s="701"/>
      <c r="L99" s="68"/>
      <c r="M99" s="152"/>
      <c r="N99" s="152"/>
      <c r="O99" s="408"/>
      <c r="P99" s="152"/>
      <c r="Q99" s="68"/>
      <c r="R99" s="152"/>
      <c r="S99" s="152"/>
      <c r="T99" s="408"/>
      <c r="U99" s="152"/>
      <c r="V99" s="68"/>
      <c r="W99" s="152"/>
      <c r="X99" s="152"/>
      <c r="Y99" s="408"/>
      <c r="Z99" s="152"/>
      <c r="AA99" s="68"/>
      <c r="AB99" s="152"/>
      <c r="AC99" s="152"/>
      <c r="AD99" s="408"/>
      <c r="AE99" s="152"/>
      <c r="AF99" s="68"/>
      <c r="AG99" s="152"/>
      <c r="AH99" s="152"/>
      <c r="AI99" s="408"/>
      <c r="AJ99" s="152"/>
      <c r="AK99" s="68"/>
      <c r="AL99" s="152"/>
      <c r="AM99" s="152"/>
      <c r="AN99" s="408"/>
      <c r="AO99" s="85"/>
      <c r="AP99" s="187"/>
      <c r="AQ99" s="667">
        <f>SUM(O99:AN99)</f>
        <v>0</v>
      </c>
      <c r="AR99" s="188"/>
      <c r="AS99" s="729"/>
      <c r="AT99" s="56"/>
      <c r="AU99" s="132"/>
      <c r="AV99" s="132"/>
      <c r="AW99" s="132"/>
      <c r="AX99" s="132"/>
      <c r="AY99" s="132"/>
      <c r="AZ99" s="132"/>
      <c r="BA99" s="132"/>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27"/>
      <c r="CW99" s="132"/>
      <c r="CX99" s="127"/>
      <c r="CY99" s="127"/>
      <c r="CZ99" s="127"/>
      <c r="DA99" s="127"/>
      <c r="DB99" s="127"/>
      <c r="DC99" s="132"/>
      <c r="DD99" s="127"/>
      <c r="DE99" s="127"/>
      <c r="DF99" s="127"/>
      <c r="DG99" s="127"/>
      <c r="DH99" s="127"/>
      <c r="DI99" s="132"/>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c r="EO99" s="127"/>
      <c r="EP99" s="127"/>
      <c r="EQ99" s="127"/>
      <c r="ER99" s="127"/>
      <c r="ES99" s="127"/>
    </row>
    <row r="100" spans="1:149" s="58" customFormat="1" ht="4.9000000000000004" customHeight="1" thickBot="1">
      <c r="A100" s="639" t="s">
        <v>181</v>
      </c>
      <c r="B100" s="701" t="s">
        <v>181</v>
      </c>
      <c r="C100" s="701" t="s">
        <v>181</v>
      </c>
      <c r="D100" s="701" t="s">
        <v>181</v>
      </c>
      <c r="E100" s="701" t="s">
        <v>181</v>
      </c>
      <c r="F100" s="701" t="s">
        <v>181</v>
      </c>
      <c r="G100" s="701" t="s">
        <v>181</v>
      </c>
      <c r="H100" s="701" t="s">
        <v>181</v>
      </c>
      <c r="I100" s="701" t="s">
        <v>181</v>
      </c>
      <c r="J100" s="723" t="s">
        <v>181</v>
      </c>
      <c r="K100" s="723" t="s">
        <v>181</v>
      </c>
      <c r="L100" s="68" t="s">
        <v>181</v>
      </c>
      <c r="M100" s="152" t="s">
        <v>181</v>
      </c>
      <c r="N100" s="152" t="s">
        <v>181</v>
      </c>
      <c r="O100" s="401" t="s">
        <v>181</v>
      </c>
      <c r="P100" s="69" t="s">
        <v>181</v>
      </c>
      <c r="Q100" s="152" t="s">
        <v>181</v>
      </c>
      <c r="R100" s="152" t="s">
        <v>181</v>
      </c>
      <c r="S100" s="152" t="s">
        <v>181</v>
      </c>
      <c r="T100" s="401" t="s">
        <v>181</v>
      </c>
      <c r="U100" s="69" t="s">
        <v>181</v>
      </c>
      <c r="V100" s="152" t="s">
        <v>181</v>
      </c>
      <c r="W100" s="152" t="s">
        <v>181</v>
      </c>
      <c r="X100" s="152" t="s">
        <v>181</v>
      </c>
      <c r="Y100" s="401" t="s">
        <v>181</v>
      </c>
      <c r="Z100" s="69" t="s">
        <v>181</v>
      </c>
      <c r="AA100" s="152" t="s">
        <v>181</v>
      </c>
      <c r="AB100" s="152" t="s">
        <v>181</v>
      </c>
      <c r="AC100" s="152" t="s">
        <v>181</v>
      </c>
      <c r="AD100" s="401" t="s">
        <v>181</v>
      </c>
      <c r="AE100" s="69" t="s">
        <v>181</v>
      </c>
      <c r="AF100" s="152" t="s">
        <v>181</v>
      </c>
      <c r="AG100" s="152" t="s">
        <v>181</v>
      </c>
      <c r="AH100" s="152" t="s">
        <v>181</v>
      </c>
      <c r="AI100" s="401" t="s">
        <v>181</v>
      </c>
      <c r="AJ100" s="69" t="s">
        <v>181</v>
      </c>
      <c r="AK100" s="152" t="s">
        <v>181</v>
      </c>
      <c r="AL100" s="152" t="s">
        <v>181</v>
      </c>
      <c r="AM100" s="152" t="s">
        <v>181</v>
      </c>
      <c r="AN100" s="401" t="s">
        <v>181</v>
      </c>
      <c r="AO100" s="75" t="s">
        <v>181</v>
      </c>
      <c r="AP100" s="185" t="s">
        <v>181</v>
      </c>
      <c r="AQ100" s="661" t="s">
        <v>181</v>
      </c>
      <c r="AR100" s="188" t="s">
        <v>181</v>
      </c>
      <c r="AS100" s="729"/>
      <c r="AT100" s="56" t="s">
        <v>181</v>
      </c>
      <c r="AU100" s="132" t="s">
        <v>181</v>
      </c>
      <c r="AV100" s="132" t="s">
        <v>181</v>
      </c>
      <c r="AW100" s="132" t="s">
        <v>181</v>
      </c>
      <c r="AX100" s="132" t="s">
        <v>181</v>
      </c>
      <c r="AY100" s="132" t="s">
        <v>181</v>
      </c>
      <c r="AZ100" s="132" t="s">
        <v>181</v>
      </c>
      <c r="BA100" s="132" t="s">
        <v>181</v>
      </c>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27"/>
      <c r="CW100" s="132" t="s">
        <v>181</v>
      </c>
      <c r="CX100" s="127"/>
      <c r="CY100" s="127"/>
      <c r="CZ100" s="127"/>
      <c r="DA100" s="127"/>
      <c r="DB100" s="127"/>
      <c r="DC100" s="132" t="s">
        <v>181</v>
      </c>
      <c r="DD100" s="127"/>
      <c r="DE100" s="127"/>
      <c r="DF100" s="127"/>
      <c r="DG100" s="127"/>
      <c r="DH100" s="127"/>
      <c r="DI100" s="132" t="s">
        <v>181</v>
      </c>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c r="EO100" s="127"/>
      <c r="EP100" s="127"/>
      <c r="EQ100" s="127"/>
      <c r="ER100" s="127"/>
      <c r="ES100" s="127"/>
    </row>
    <row r="101" spans="1:149" s="58" customFormat="1" ht="20.25" customHeight="1" thickBot="1">
      <c r="A101" s="639" t="s">
        <v>181</v>
      </c>
      <c r="B101" s="701" t="s">
        <v>181</v>
      </c>
      <c r="C101" s="701" t="s">
        <v>206</v>
      </c>
      <c r="D101" s="701"/>
      <c r="E101" s="701" t="s">
        <v>181</v>
      </c>
      <c r="F101" s="701" t="s">
        <v>181</v>
      </c>
      <c r="G101" s="701" t="s">
        <v>181</v>
      </c>
      <c r="H101" s="701" t="s">
        <v>181</v>
      </c>
      <c r="I101" s="701" t="s">
        <v>181</v>
      </c>
      <c r="J101" s="701" t="s">
        <v>181</v>
      </c>
      <c r="K101" s="701" t="s">
        <v>181</v>
      </c>
      <c r="L101" s="68" t="s">
        <v>181</v>
      </c>
      <c r="M101" s="152" t="s">
        <v>181</v>
      </c>
      <c r="N101" s="152" t="s">
        <v>181</v>
      </c>
      <c r="O101" s="409">
        <f>SUM(O82:O99)</f>
        <v>0</v>
      </c>
      <c r="P101" s="69" t="s">
        <v>181</v>
      </c>
      <c r="Q101" s="152" t="s">
        <v>181</v>
      </c>
      <c r="R101" s="152" t="s">
        <v>181</v>
      </c>
      <c r="S101" s="152" t="s">
        <v>181</v>
      </c>
      <c r="T101" s="409">
        <f>SUM(T82:T99)</f>
        <v>0</v>
      </c>
      <c r="U101" s="69" t="s">
        <v>181</v>
      </c>
      <c r="V101" s="152" t="s">
        <v>181</v>
      </c>
      <c r="W101" s="152" t="s">
        <v>181</v>
      </c>
      <c r="X101" s="152" t="s">
        <v>181</v>
      </c>
      <c r="Y101" s="409">
        <f>SUM(Y82:Y99)</f>
        <v>0</v>
      </c>
      <c r="Z101" s="69" t="s">
        <v>181</v>
      </c>
      <c r="AA101" s="152" t="s">
        <v>181</v>
      </c>
      <c r="AB101" s="152" t="s">
        <v>181</v>
      </c>
      <c r="AC101" s="152" t="s">
        <v>181</v>
      </c>
      <c r="AD101" s="409">
        <f>SUM(AD82:AD99)</f>
        <v>0</v>
      </c>
      <c r="AE101" s="69" t="s">
        <v>181</v>
      </c>
      <c r="AF101" s="152" t="s">
        <v>181</v>
      </c>
      <c r="AG101" s="152" t="s">
        <v>181</v>
      </c>
      <c r="AH101" s="152" t="s">
        <v>181</v>
      </c>
      <c r="AI101" s="409">
        <f>SUM(AI82:AI99)</f>
        <v>0</v>
      </c>
      <c r="AJ101" s="69" t="s">
        <v>181</v>
      </c>
      <c r="AK101" s="152" t="s">
        <v>181</v>
      </c>
      <c r="AL101" s="152" t="s">
        <v>181</v>
      </c>
      <c r="AM101" s="152" t="s">
        <v>181</v>
      </c>
      <c r="AN101" s="409">
        <f>SUM(AN82:AN99)</f>
        <v>0</v>
      </c>
      <c r="AO101" s="75" t="s">
        <v>181</v>
      </c>
      <c r="AP101" s="185" t="s">
        <v>181</v>
      </c>
      <c r="AQ101" s="409">
        <f>SUM(O101:AN101)</f>
        <v>0</v>
      </c>
      <c r="AR101" s="188" t="s">
        <v>181</v>
      </c>
      <c r="AS101" s="729"/>
      <c r="AT101" s="56" t="s">
        <v>181</v>
      </c>
      <c r="AU101" s="132" t="s">
        <v>181</v>
      </c>
      <c r="AV101" s="132" t="s">
        <v>181</v>
      </c>
      <c r="AW101" s="132" t="s">
        <v>181</v>
      </c>
      <c r="AX101" s="132" t="s">
        <v>181</v>
      </c>
      <c r="AY101" s="132" t="s">
        <v>181</v>
      </c>
      <c r="AZ101" s="132" t="s">
        <v>181</v>
      </c>
      <c r="BA101" s="132" t="s">
        <v>181</v>
      </c>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27"/>
      <c r="CW101" s="132" t="s">
        <v>181</v>
      </c>
      <c r="CX101" s="127"/>
      <c r="CY101" s="127"/>
      <c r="CZ101" s="127"/>
      <c r="DA101" s="127"/>
      <c r="DB101" s="127"/>
      <c r="DC101" s="132" t="s">
        <v>181</v>
      </c>
      <c r="DD101" s="127"/>
      <c r="DE101" s="127"/>
      <c r="DF101" s="127"/>
      <c r="DG101" s="127"/>
      <c r="DH101" s="127"/>
      <c r="DI101" s="132" t="s">
        <v>181</v>
      </c>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c r="EO101" s="127"/>
      <c r="EP101" s="127"/>
      <c r="EQ101" s="127"/>
      <c r="ER101" s="127"/>
      <c r="ES101" s="127"/>
    </row>
    <row r="102" spans="1:149" s="58" customFormat="1" ht="4.9000000000000004" customHeight="1" thickBot="1">
      <c r="A102" s="641" t="s">
        <v>181</v>
      </c>
      <c r="B102" s="642" t="s">
        <v>181</v>
      </c>
      <c r="C102" s="642" t="s">
        <v>181</v>
      </c>
      <c r="D102" s="642" t="s">
        <v>181</v>
      </c>
      <c r="E102" s="642" t="s">
        <v>181</v>
      </c>
      <c r="F102" s="642" t="s">
        <v>181</v>
      </c>
      <c r="G102" s="642" t="s">
        <v>181</v>
      </c>
      <c r="H102" s="642" t="s">
        <v>181</v>
      </c>
      <c r="I102" s="642" t="s">
        <v>181</v>
      </c>
      <c r="J102" s="642" t="s">
        <v>181</v>
      </c>
      <c r="K102" s="642" t="s">
        <v>181</v>
      </c>
      <c r="L102" s="79" t="s">
        <v>181</v>
      </c>
      <c r="M102" s="80" t="s">
        <v>181</v>
      </c>
      <c r="N102" s="80" t="s">
        <v>181</v>
      </c>
      <c r="O102" s="403" t="s">
        <v>181</v>
      </c>
      <c r="P102" s="82" t="s">
        <v>181</v>
      </c>
      <c r="Q102" s="80" t="s">
        <v>181</v>
      </c>
      <c r="R102" s="80" t="s">
        <v>181</v>
      </c>
      <c r="S102" s="80" t="s">
        <v>181</v>
      </c>
      <c r="T102" s="403" t="s">
        <v>181</v>
      </c>
      <c r="U102" s="82" t="s">
        <v>181</v>
      </c>
      <c r="V102" s="80" t="s">
        <v>181</v>
      </c>
      <c r="W102" s="80" t="s">
        <v>181</v>
      </c>
      <c r="X102" s="80" t="s">
        <v>181</v>
      </c>
      <c r="Y102" s="403" t="s">
        <v>181</v>
      </c>
      <c r="Z102" s="82" t="s">
        <v>181</v>
      </c>
      <c r="AA102" s="80" t="s">
        <v>181</v>
      </c>
      <c r="AB102" s="80" t="s">
        <v>181</v>
      </c>
      <c r="AC102" s="80" t="s">
        <v>181</v>
      </c>
      <c r="AD102" s="403" t="s">
        <v>181</v>
      </c>
      <c r="AE102" s="82" t="s">
        <v>181</v>
      </c>
      <c r="AF102" s="80" t="s">
        <v>181</v>
      </c>
      <c r="AG102" s="80" t="s">
        <v>181</v>
      </c>
      <c r="AH102" s="80" t="s">
        <v>181</v>
      </c>
      <c r="AI102" s="403" t="s">
        <v>181</v>
      </c>
      <c r="AJ102" s="82" t="s">
        <v>181</v>
      </c>
      <c r="AK102" s="80" t="s">
        <v>181</v>
      </c>
      <c r="AL102" s="80" t="s">
        <v>181</v>
      </c>
      <c r="AM102" s="80" t="s">
        <v>181</v>
      </c>
      <c r="AN102" s="403" t="s">
        <v>181</v>
      </c>
      <c r="AO102" s="83" t="s">
        <v>181</v>
      </c>
      <c r="AP102" s="186" t="s">
        <v>181</v>
      </c>
      <c r="AQ102" s="664" t="s">
        <v>181</v>
      </c>
      <c r="AR102" s="189" t="s">
        <v>181</v>
      </c>
      <c r="AS102" s="729"/>
      <c r="AT102" s="56" t="s">
        <v>181</v>
      </c>
      <c r="AU102" s="132" t="s">
        <v>181</v>
      </c>
      <c r="AV102" s="132" t="s">
        <v>181</v>
      </c>
      <c r="AW102" s="132" t="s">
        <v>181</v>
      </c>
      <c r="AX102" s="132" t="s">
        <v>181</v>
      </c>
      <c r="AY102" s="132" t="s">
        <v>181</v>
      </c>
      <c r="AZ102" s="132" t="s">
        <v>181</v>
      </c>
      <c r="BA102" s="132" t="s">
        <v>181</v>
      </c>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27"/>
      <c r="CW102" s="132" t="s">
        <v>181</v>
      </c>
      <c r="CX102" s="127"/>
      <c r="CY102" s="127"/>
      <c r="CZ102" s="127"/>
      <c r="DA102" s="127"/>
      <c r="DB102" s="127"/>
      <c r="DC102" s="132" t="s">
        <v>181</v>
      </c>
      <c r="DD102" s="127"/>
      <c r="DE102" s="127"/>
      <c r="DF102" s="127"/>
      <c r="DG102" s="127"/>
      <c r="DH102" s="127"/>
      <c r="DI102" s="132" t="s">
        <v>181</v>
      </c>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c r="EO102" s="127"/>
      <c r="EP102" s="127"/>
      <c r="EQ102" s="127"/>
      <c r="ER102" s="127"/>
      <c r="ES102" s="127"/>
    </row>
    <row r="103" spans="1:149" s="58" customFormat="1" ht="4.9000000000000004" customHeight="1">
      <c r="A103" s="639" t="s">
        <v>181</v>
      </c>
      <c r="B103" s="638" t="s">
        <v>181</v>
      </c>
      <c r="C103" s="638" t="s">
        <v>181</v>
      </c>
      <c r="D103" s="638" t="s">
        <v>181</v>
      </c>
      <c r="E103" s="701" t="s">
        <v>181</v>
      </c>
      <c r="F103" s="701" t="s">
        <v>181</v>
      </c>
      <c r="G103" s="701" t="s">
        <v>181</v>
      </c>
      <c r="H103" s="701" t="s">
        <v>181</v>
      </c>
      <c r="I103" s="701" t="s">
        <v>181</v>
      </c>
      <c r="J103" s="701" t="s">
        <v>181</v>
      </c>
      <c r="K103" s="701" t="s">
        <v>181</v>
      </c>
      <c r="L103" s="68" t="s">
        <v>181</v>
      </c>
      <c r="M103" s="152" t="s">
        <v>181</v>
      </c>
      <c r="N103" s="152" t="s">
        <v>181</v>
      </c>
      <c r="O103" s="401" t="s">
        <v>181</v>
      </c>
      <c r="P103" s="152" t="s">
        <v>181</v>
      </c>
      <c r="Q103" s="68" t="s">
        <v>181</v>
      </c>
      <c r="R103" s="152" t="s">
        <v>181</v>
      </c>
      <c r="S103" s="152" t="s">
        <v>181</v>
      </c>
      <c r="T103" s="401" t="s">
        <v>181</v>
      </c>
      <c r="U103" s="152" t="s">
        <v>181</v>
      </c>
      <c r="V103" s="68" t="s">
        <v>181</v>
      </c>
      <c r="W103" s="152" t="s">
        <v>181</v>
      </c>
      <c r="X103" s="152" t="s">
        <v>181</v>
      </c>
      <c r="Y103" s="401" t="s">
        <v>181</v>
      </c>
      <c r="Z103" s="152" t="s">
        <v>181</v>
      </c>
      <c r="AA103" s="68" t="s">
        <v>181</v>
      </c>
      <c r="AB103" s="152" t="s">
        <v>181</v>
      </c>
      <c r="AC103" s="152" t="s">
        <v>181</v>
      </c>
      <c r="AD103" s="401" t="s">
        <v>181</v>
      </c>
      <c r="AE103" s="152" t="s">
        <v>181</v>
      </c>
      <c r="AF103" s="68" t="s">
        <v>181</v>
      </c>
      <c r="AG103" s="152" t="s">
        <v>181</v>
      </c>
      <c r="AH103" s="152" t="s">
        <v>181</v>
      </c>
      <c r="AI103" s="401" t="s">
        <v>181</v>
      </c>
      <c r="AJ103" s="152" t="s">
        <v>181</v>
      </c>
      <c r="AK103" s="68" t="s">
        <v>181</v>
      </c>
      <c r="AL103" s="152" t="s">
        <v>181</v>
      </c>
      <c r="AM103" s="152" t="s">
        <v>181</v>
      </c>
      <c r="AN103" s="401" t="s">
        <v>181</v>
      </c>
      <c r="AO103" s="85" t="s">
        <v>181</v>
      </c>
      <c r="AP103" s="187" t="s">
        <v>181</v>
      </c>
      <c r="AQ103" s="661" t="s">
        <v>181</v>
      </c>
      <c r="AR103" s="188" t="s">
        <v>181</v>
      </c>
      <c r="AS103" s="729"/>
      <c r="AT103" s="56" t="s">
        <v>181</v>
      </c>
      <c r="AU103" s="132" t="s">
        <v>181</v>
      </c>
      <c r="AV103" s="132" t="s">
        <v>181</v>
      </c>
      <c r="AW103" s="132" t="s">
        <v>181</v>
      </c>
      <c r="AX103" s="132" t="s">
        <v>181</v>
      </c>
      <c r="AY103" s="132" t="s">
        <v>181</v>
      </c>
      <c r="AZ103" s="132" t="s">
        <v>181</v>
      </c>
      <c r="BA103" s="132" t="s">
        <v>181</v>
      </c>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27"/>
      <c r="CW103" s="132" t="s">
        <v>181</v>
      </c>
      <c r="CX103" s="127"/>
      <c r="CY103" s="127"/>
      <c r="CZ103" s="127"/>
      <c r="DA103" s="127"/>
      <c r="DB103" s="127"/>
      <c r="DC103" s="132" t="s">
        <v>181</v>
      </c>
      <c r="DD103" s="127"/>
      <c r="DE103" s="127"/>
      <c r="DF103" s="127"/>
      <c r="DG103" s="127"/>
      <c r="DH103" s="127"/>
      <c r="DI103" s="132" t="s">
        <v>181</v>
      </c>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c r="EO103" s="127"/>
      <c r="EP103" s="127"/>
      <c r="EQ103" s="127"/>
      <c r="ER103" s="127"/>
      <c r="ES103" s="127"/>
    </row>
    <row r="104" spans="1:149" s="58" customFormat="1" ht="20.25" customHeight="1">
      <c r="A104" s="639"/>
      <c r="B104" s="1108" t="s">
        <v>207</v>
      </c>
      <c r="C104" s="1109"/>
      <c r="D104" s="1109"/>
      <c r="E104" s="1109"/>
      <c r="F104" s="1109"/>
      <c r="G104" s="1109"/>
      <c r="H104" s="1109"/>
      <c r="I104" s="1109"/>
      <c r="J104" s="1109"/>
      <c r="K104" s="701" t="s">
        <v>181</v>
      </c>
      <c r="L104" s="68" t="s">
        <v>181</v>
      </c>
      <c r="M104" s="152" t="s">
        <v>181</v>
      </c>
      <c r="N104" s="152" t="s">
        <v>181</v>
      </c>
      <c r="O104" s="401" t="s">
        <v>181</v>
      </c>
      <c r="P104" s="69" t="s">
        <v>181</v>
      </c>
      <c r="Q104" s="152" t="s">
        <v>181</v>
      </c>
      <c r="R104" s="152" t="s">
        <v>181</v>
      </c>
      <c r="S104" s="152" t="s">
        <v>181</v>
      </c>
      <c r="T104" s="401" t="s">
        <v>181</v>
      </c>
      <c r="U104" s="69" t="s">
        <v>181</v>
      </c>
      <c r="V104" s="152" t="s">
        <v>181</v>
      </c>
      <c r="W104" s="152" t="s">
        <v>181</v>
      </c>
      <c r="X104" s="152" t="s">
        <v>181</v>
      </c>
      <c r="Y104" s="401" t="s">
        <v>181</v>
      </c>
      <c r="Z104" s="69" t="s">
        <v>181</v>
      </c>
      <c r="AA104" s="152" t="s">
        <v>181</v>
      </c>
      <c r="AB104" s="152" t="s">
        <v>181</v>
      </c>
      <c r="AC104" s="152" t="s">
        <v>181</v>
      </c>
      <c r="AD104" s="401" t="s">
        <v>181</v>
      </c>
      <c r="AE104" s="69" t="s">
        <v>181</v>
      </c>
      <c r="AF104" s="152" t="s">
        <v>181</v>
      </c>
      <c r="AG104" s="152" t="s">
        <v>181</v>
      </c>
      <c r="AH104" s="152" t="s">
        <v>181</v>
      </c>
      <c r="AI104" s="401" t="s">
        <v>181</v>
      </c>
      <c r="AJ104" s="69" t="s">
        <v>181</v>
      </c>
      <c r="AK104" s="152" t="s">
        <v>181</v>
      </c>
      <c r="AL104" s="152" t="s">
        <v>181</v>
      </c>
      <c r="AM104" s="152" t="s">
        <v>181</v>
      </c>
      <c r="AN104" s="401" t="s">
        <v>181</v>
      </c>
      <c r="AO104" s="75" t="s">
        <v>181</v>
      </c>
      <c r="AP104" s="185" t="s">
        <v>181</v>
      </c>
      <c r="AQ104" s="665" t="s">
        <v>181</v>
      </c>
      <c r="AR104" s="188" t="s">
        <v>181</v>
      </c>
      <c r="AS104" s="729"/>
      <c r="AT104" s="56" t="s">
        <v>181</v>
      </c>
      <c r="AU104" s="132" t="s">
        <v>181</v>
      </c>
      <c r="AV104" s="132" t="s">
        <v>181</v>
      </c>
      <c r="AW104" s="132" t="s">
        <v>181</v>
      </c>
      <c r="AX104" s="132" t="s">
        <v>181</v>
      </c>
      <c r="AY104" s="132" t="s">
        <v>181</v>
      </c>
      <c r="AZ104" s="132" t="s">
        <v>181</v>
      </c>
      <c r="BA104" s="132" t="s">
        <v>181</v>
      </c>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27"/>
      <c r="CW104" s="132" t="s">
        <v>181</v>
      </c>
      <c r="CX104" s="127"/>
      <c r="CY104" s="127"/>
      <c r="CZ104" s="127"/>
      <c r="DA104" s="127"/>
      <c r="DB104" s="127"/>
      <c r="DC104" s="132" t="s">
        <v>181</v>
      </c>
      <c r="DD104" s="127"/>
      <c r="DE104" s="127"/>
      <c r="DF104" s="127"/>
      <c r="DG104" s="127"/>
      <c r="DH104" s="127"/>
      <c r="DI104" s="132" t="s">
        <v>181</v>
      </c>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c r="EO104" s="127"/>
      <c r="EP104" s="127"/>
      <c r="EQ104" s="127"/>
      <c r="ER104" s="127"/>
      <c r="ES104" s="127"/>
    </row>
    <row r="105" spans="1:149" s="58" customFormat="1" ht="20.25" customHeight="1">
      <c r="A105" s="639"/>
      <c r="B105" s="720">
        <v>1</v>
      </c>
      <c r="C105" s="1118" t="s">
        <v>275</v>
      </c>
      <c r="D105" s="1119"/>
      <c r="E105" s="1119"/>
      <c r="F105" s="1119"/>
      <c r="G105" s="1119"/>
      <c r="H105" s="1119"/>
      <c r="I105" s="1119"/>
      <c r="J105" s="1119"/>
      <c r="K105" s="723" t="s">
        <v>181</v>
      </c>
      <c r="L105" s="68" t="s">
        <v>181</v>
      </c>
      <c r="M105" s="152" t="s">
        <v>181</v>
      </c>
      <c r="N105" s="152" t="s">
        <v>181</v>
      </c>
      <c r="O105" s="401" t="s">
        <v>181</v>
      </c>
      <c r="P105" s="69" t="s">
        <v>181</v>
      </c>
      <c r="Q105" s="152" t="s">
        <v>181</v>
      </c>
      <c r="R105" s="152" t="s">
        <v>181</v>
      </c>
      <c r="S105" s="152" t="s">
        <v>181</v>
      </c>
      <c r="T105" s="401" t="s">
        <v>181</v>
      </c>
      <c r="U105" s="69" t="s">
        <v>181</v>
      </c>
      <c r="V105" s="152" t="s">
        <v>181</v>
      </c>
      <c r="W105" s="152" t="s">
        <v>181</v>
      </c>
      <c r="X105" s="152" t="s">
        <v>181</v>
      </c>
      <c r="Y105" s="401" t="s">
        <v>181</v>
      </c>
      <c r="Z105" s="69" t="s">
        <v>181</v>
      </c>
      <c r="AA105" s="152" t="s">
        <v>181</v>
      </c>
      <c r="AB105" s="152" t="s">
        <v>181</v>
      </c>
      <c r="AC105" s="152" t="s">
        <v>181</v>
      </c>
      <c r="AD105" s="401" t="s">
        <v>181</v>
      </c>
      <c r="AE105" s="69" t="s">
        <v>181</v>
      </c>
      <c r="AF105" s="152" t="s">
        <v>181</v>
      </c>
      <c r="AG105" s="152" t="s">
        <v>181</v>
      </c>
      <c r="AH105" s="152" t="s">
        <v>181</v>
      </c>
      <c r="AI105" s="401" t="s">
        <v>181</v>
      </c>
      <c r="AJ105" s="69" t="s">
        <v>181</v>
      </c>
      <c r="AK105" s="152" t="s">
        <v>181</v>
      </c>
      <c r="AL105" s="152" t="s">
        <v>181</v>
      </c>
      <c r="AM105" s="152" t="s">
        <v>181</v>
      </c>
      <c r="AN105" s="401" t="s">
        <v>181</v>
      </c>
      <c r="AO105" s="75" t="s">
        <v>181</v>
      </c>
      <c r="AP105" s="185" t="s">
        <v>181</v>
      </c>
      <c r="AQ105" s="661" t="s">
        <v>181</v>
      </c>
      <c r="AR105" s="188" t="s">
        <v>181</v>
      </c>
      <c r="AS105" s="729"/>
      <c r="AT105" s="56" t="s">
        <v>181</v>
      </c>
      <c r="AU105" s="132" t="s">
        <v>181</v>
      </c>
      <c r="AV105" s="132" t="s">
        <v>181</v>
      </c>
      <c r="AW105" s="132" t="s">
        <v>181</v>
      </c>
      <c r="AX105" s="132" t="s">
        <v>181</v>
      </c>
      <c r="AY105" s="132" t="s">
        <v>181</v>
      </c>
      <c r="AZ105" s="132" t="s">
        <v>181</v>
      </c>
      <c r="BA105" s="132" t="s">
        <v>181</v>
      </c>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27"/>
      <c r="CW105" s="132" t="s">
        <v>181</v>
      </c>
      <c r="CX105" s="127"/>
      <c r="CY105" s="127"/>
      <c r="CZ105" s="127"/>
      <c r="DA105" s="127"/>
      <c r="DB105" s="127"/>
      <c r="DC105" s="132" t="s">
        <v>181</v>
      </c>
      <c r="DD105" s="127"/>
      <c r="DE105" s="127"/>
      <c r="DF105" s="127"/>
      <c r="DG105" s="127"/>
      <c r="DH105" s="127"/>
      <c r="DI105" s="132" t="s">
        <v>181</v>
      </c>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c r="EO105" s="127"/>
      <c r="EP105" s="127"/>
      <c r="EQ105" s="127"/>
      <c r="ER105" s="127"/>
      <c r="ES105" s="127"/>
    </row>
    <row r="106" spans="1:149" s="58" customFormat="1" ht="20.25" customHeight="1">
      <c r="A106" s="639"/>
      <c r="B106" s="701"/>
      <c r="C106" s="701"/>
      <c r="D106" s="1090" t="s">
        <v>279</v>
      </c>
      <c r="E106" s="1091"/>
      <c r="F106" s="1091"/>
      <c r="G106" s="1091"/>
      <c r="H106" s="1091"/>
      <c r="I106" s="1091"/>
      <c r="J106" s="1091"/>
      <c r="K106" s="701"/>
      <c r="L106" s="68"/>
      <c r="M106" s="152"/>
      <c r="N106" s="152"/>
      <c r="O106" s="410"/>
      <c r="P106" s="152"/>
      <c r="Q106" s="68"/>
      <c r="R106" s="152"/>
      <c r="S106" s="152"/>
      <c r="T106" s="410"/>
      <c r="U106" s="152"/>
      <c r="V106" s="68"/>
      <c r="W106" s="152"/>
      <c r="X106" s="152"/>
      <c r="Y106" s="410"/>
      <c r="Z106" s="152"/>
      <c r="AA106" s="68"/>
      <c r="AB106" s="152"/>
      <c r="AC106" s="152"/>
      <c r="AD106" s="410"/>
      <c r="AE106" s="152"/>
      <c r="AF106" s="68"/>
      <c r="AG106" s="152"/>
      <c r="AH106" s="152"/>
      <c r="AI106" s="410"/>
      <c r="AJ106" s="152"/>
      <c r="AK106" s="68"/>
      <c r="AL106" s="152"/>
      <c r="AM106" s="152"/>
      <c r="AN106" s="410"/>
      <c r="AO106" s="85"/>
      <c r="AP106" s="187"/>
      <c r="AQ106" s="400">
        <f>SUM(O106:AN106)</f>
        <v>0</v>
      </c>
      <c r="AR106" s="188"/>
      <c r="AS106" s="729"/>
      <c r="AT106" s="56"/>
      <c r="AU106" s="132"/>
      <c r="AV106" s="132"/>
      <c r="AW106" s="132"/>
      <c r="AX106" s="132"/>
      <c r="AY106" s="132"/>
      <c r="AZ106" s="132"/>
      <c r="BA106" s="132"/>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27"/>
      <c r="CW106" s="132"/>
      <c r="CX106" s="127"/>
      <c r="CY106" s="127"/>
      <c r="CZ106" s="127"/>
      <c r="DA106" s="127"/>
      <c r="DB106" s="127"/>
      <c r="DC106" s="132"/>
      <c r="DD106" s="127"/>
      <c r="DE106" s="127"/>
      <c r="DF106" s="127"/>
      <c r="DG106" s="127"/>
      <c r="DH106" s="127"/>
      <c r="DI106" s="132"/>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c r="EO106" s="127"/>
      <c r="EP106" s="127"/>
      <c r="EQ106" s="127"/>
      <c r="ER106" s="127"/>
      <c r="ES106" s="127"/>
    </row>
    <row r="107" spans="1:149" s="58" customFormat="1" ht="20.25" customHeight="1">
      <c r="A107" s="639"/>
      <c r="B107" s="701"/>
      <c r="C107" s="701"/>
      <c r="D107" s="1090" t="s">
        <v>279</v>
      </c>
      <c r="E107" s="1091"/>
      <c r="F107" s="1091"/>
      <c r="G107" s="1091"/>
      <c r="H107" s="1091"/>
      <c r="I107" s="1091"/>
      <c r="J107" s="1091"/>
      <c r="K107" s="701"/>
      <c r="L107" s="68"/>
      <c r="M107" s="152"/>
      <c r="N107" s="152"/>
      <c r="O107" s="410"/>
      <c r="P107" s="152"/>
      <c r="Q107" s="68"/>
      <c r="R107" s="152"/>
      <c r="S107" s="152"/>
      <c r="T107" s="410"/>
      <c r="U107" s="152"/>
      <c r="V107" s="68"/>
      <c r="W107" s="152"/>
      <c r="X107" s="152"/>
      <c r="Y107" s="410"/>
      <c r="Z107" s="152"/>
      <c r="AA107" s="68"/>
      <c r="AB107" s="152"/>
      <c r="AC107" s="152"/>
      <c r="AD107" s="410"/>
      <c r="AE107" s="152"/>
      <c r="AF107" s="68"/>
      <c r="AG107" s="152"/>
      <c r="AH107" s="152"/>
      <c r="AI107" s="410"/>
      <c r="AJ107" s="152"/>
      <c r="AK107" s="68"/>
      <c r="AL107" s="152"/>
      <c r="AM107" s="152"/>
      <c r="AN107" s="410"/>
      <c r="AO107" s="85"/>
      <c r="AP107" s="187"/>
      <c r="AQ107" s="400">
        <f>SUM(O107:AN107)</f>
        <v>0</v>
      </c>
      <c r="AR107" s="188"/>
      <c r="AS107" s="729"/>
      <c r="AT107" s="56"/>
      <c r="AU107" s="132"/>
      <c r="AV107" s="132"/>
      <c r="AW107" s="132"/>
      <c r="AX107" s="132"/>
      <c r="AY107" s="132"/>
      <c r="AZ107" s="132"/>
      <c r="BA107" s="132"/>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27"/>
      <c r="CW107" s="132"/>
      <c r="CX107" s="127"/>
      <c r="CY107" s="127"/>
      <c r="CZ107" s="127"/>
      <c r="DA107" s="127"/>
      <c r="DB107" s="127"/>
      <c r="DC107" s="132"/>
      <c r="DD107" s="127"/>
      <c r="DE107" s="127"/>
      <c r="DF107" s="127"/>
      <c r="DG107" s="127"/>
      <c r="DH107" s="127"/>
      <c r="DI107" s="132"/>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c r="EO107" s="127"/>
      <c r="EP107" s="127"/>
      <c r="EQ107" s="127"/>
      <c r="ER107" s="127"/>
      <c r="ES107" s="127"/>
    </row>
    <row r="108" spans="1:149" s="58" customFormat="1" ht="20.25" customHeight="1">
      <c r="A108" s="639"/>
      <c r="B108" s="701"/>
      <c r="C108" s="701"/>
      <c r="D108" s="1090" t="s">
        <v>279</v>
      </c>
      <c r="E108" s="1091"/>
      <c r="F108" s="1091"/>
      <c r="G108" s="1091"/>
      <c r="H108" s="1091"/>
      <c r="I108" s="1091"/>
      <c r="J108" s="1091"/>
      <c r="K108" s="701"/>
      <c r="L108" s="68"/>
      <c r="M108" s="152"/>
      <c r="N108" s="152"/>
      <c r="O108" s="410"/>
      <c r="P108" s="152"/>
      <c r="Q108" s="68"/>
      <c r="R108" s="152"/>
      <c r="S108" s="152"/>
      <c r="T108" s="410"/>
      <c r="U108" s="152"/>
      <c r="V108" s="68"/>
      <c r="W108" s="152"/>
      <c r="X108" s="152"/>
      <c r="Y108" s="410"/>
      <c r="Z108" s="152"/>
      <c r="AA108" s="68"/>
      <c r="AB108" s="152"/>
      <c r="AC108" s="152"/>
      <c r="AD108" s="410"/>
      <c r="AE108" s="152"/>
      <c r="AF108" s="68"/>
      <c r="AG108" s="152"/>
      <c r="AH108" s="152"/>
      <c r="AI108" s="410"/>
      <c r="AJ108" s="152"/>
      <c r="AK108" s="68"/>
      <c r="AL108" s="152"/>
      <c r="AM108" s="152"/>
      <c r="AN108" s="410"/>
      <c r="AO108" s="85"/>
      <c r="AP108" s="187"/>
      <c r="AQ108" s="400">
        <f>SUM(O108:AN108)</f>
        <v>0</v>
      </c>
      <c r="AR108" s="188"/>
      <c r="AS108" s="729"/>
      <c r="AT108" s="56"/>
      <c r="AU108" s="132"/>
      <c r="AV108" s="132"/>
      <c r="AW108" s="132"/>
      <c r="AX108" s="132"/>
      <c r="AY108" s="132"/>
      <c r="AZ108" s="132"/>
      <c r="BA108" s="132"/>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27"/>
      <c r="CW108" s="132"/>
      <c r="CX108" s="127"/>
      <c r="CY108" s="127"/>
      <c r="CZ108" s="127"/>
      <c r="DA108" s="127"/>
      <c r="DB108" s="127"/>
      <c r="DC108" s="132"/>
      <c r="DD108" s="127"/>
      <c r="DE108" s="127"/>
      <c r="DF108" s="127"/>
      <c r="DG108" s="127"/>
      <c r="DH108" s="127"/>
      <c r="DI108" s="132"/>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c r="EO108" s="127"/>
      <c r="EP108" s="127"/>
      <c r="EQ108" s="127"/>
      <c r="ER108" s="127"/>
      <c r="ES108" s="127"/>
    </row>
    <row r="109" spans="1:149" s="58" customFormat="1" ht="4.9000000000000004" customHeight="1">
      <c r="A109" s="639" t="s">
        <v>181</v>
      </c>
      <c r="B109" s="701" t="s">
        <v>181</v>
      </c>
      <c r="C109" s="701" t="s">
        <v>181</v>
      </c>
      <c r="D109" s="701" t="s">
        <v>181</v>
      </c>
      <c r="E109" s="701" t="s">
        <v>181</v>
      </c>
      <c r="F109" s="701" t="s">
        <v>181</v>
      </c>
      <c r="G109" s="701" t="s">
        <v>181</v>
      </c>
      <c r="H109" s="701" t="s">
        <v>181</v>
      </c>
      <c r="I109" s="701" t="s">
        <v>181</v>
      </c>
      <c r="J109" s="723" t="s">
        <v>181</v>
      </c>
      <c r="K109" s="723" t="s">
        <v>181</v>
      </c>
      <c r="L109" s="68" t="s">
        <v>181</v>
      </c>
      <c r="M109" s="152" t="s">
        <v>181</v>
      </c>
      <c r="N109" s="152" t="s">
        <v>181</v>
      </c>
      <c r="O109" s="401"/>
      <c r="P109" s="69"/>
      <c r="Q109" s="152"/>
      <c r="R109" s="152"/>
      <c r="S109" s="152"/>
      <c r="T109" s="401"/>
      <c r="U109" s="69"/>
      <c r="V109" s="152"/>
      <c r="W109" s="152"/>
      <c r="X109" s="152"/>
      <c r="Y109" s="401"/>
      <c r="Z109" s="69" t="s">
        <v>181</v>
      </c>
      <c r="AA109" s="152" t="s">
        <v>181</v>
      </c>
      <c r="AB109" s="152" t="s">
        <v>181</v>
      </c>
      <c r="AC109" s="152" t="s">
        <v>181</v>
      </c>
      <c r="AD109" s="401"/>
      <c r="AE109" s="69"/>
      <c r="AF109" s="152"/>
      <c r="AG109" s="152"/>
      <c r="AH109" s="152"/>
      <c r="AI109" s="401"/>
      <c r="AJ109" s="69" t="s">
        <v>181</v>
      </c>
      <c r="AK109" s="152" t="s">
        <v>181</v>
      </c>
      <c r="AL109" s="152" t="s">
        <v>181</v>
      </c>
      <c r="AM109" s="152" t="s">
        <v>181</v>
      </c>
      <c r="AN109" s="401" t="s">
        <v>181</v>
      </c>
      <c r="AO109" s="75" t="s">
        <v>181</v>
      </c>
      <c r="AP109" s="185" t="s">
        <v>181</v>
      </c>
      <c r="AQ109" s="661" t="s">
        <v>181</v>
      </c>
      <c r="AR109" s="188" t="s">
        <v>181</v>
      </c>
      <c r="AS109" s="729"/>
      <c r="AT109" s="56" t="s">
        <v>181</v>
      </c>
      <c r="AU109" s="132" t="s">
        <v>181</v>
      </c>
      <c r="AV109" s="132" t="s">
        <v>181</v>
      </c>
      <c r="AW109" s="132" t="s">
        <v>181</v>
      </c>
      <c r="AX109" s="132" t="s">
        <v>181</v>
      </c>
      <c r="AY109" s="132" t="s">
        <v>181</v>
      </c>
      <c r="AZ109" s="132" t="s">
        <v>181</v>
      </c>
      <c r="BA109" s="132" t="s">
        <v>181</v>
      </c>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27"/>
      <c r="CW109" s="132" t="s">
        <v>181</v>
      </c>
      <c r="CX109" s="127"/>
      <c r="CY109" s="127"/>
      <c r="CZ109" s="127"/>
      <c r="DA109" s="127"/>
      <c r="DB109" s="127"/>
      <c r="DC109" s="132" t="s">
        <v>181</v>
      </c>
      <c r="DD109" s="127"/>
      <c r="DE109" s="127"/>
      <c r="DF109" s="127"/>
      <c r="DG109" s="127"/>
      <c r="DH109" s="127"/>
      <c r="DI109" s="132" t="s">
        <v>181</v>
      </c>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c r="EO109" s="127"/>
      <c r="EP109" s="127"/>
      <c r="EQ109" s="127"/>
      <c r="ER109" s="127"/>
      <c r="ES109" s="127"/>
    </row>
    <row r="110" spans="1:149" s="58" customFormat="1" ht="20.25" customHeight="1">
      <c r="A110" s="639"/>
      <c r="B110" s="720">
        <v>2</v>
      </c>
      <c r="C110" s="1118" t="s">
        <v>276</v>
      </c>
      <c r="D110" s="1119"/>
      <c r="E110" s="1119"/>
      <c r="F110" s="1119"/>
      <c r="G110" s="1119"/>
      <c r="H110" s="1119"/>
      <c r="I110" s="1119"/>
      <c r="J110" s="1119"/>
      <c r="K110" s="723" t="s">
        <v>181</v>
      </c>
      <c r="L110" s="68" t="s">
        <v>181</v>
      </c>
      <c r="M110" s="152" t="s">
        <v>181</v>
      </c>
      <c r="N110" s="152" t="s">
        <v>181</v>
      </c>
      <c r="O110" s="401"/>
      <c r="P110" s="69"/>
      <c r="Q110" s="152"/>
      <c r="R110" s="152"/>
      <c r="S110" s="152"/>
      <c r="T110" s="401"/>
      <c r="U110" s="69"/>
      <c r="V110" s="152"/>
      <c r="W110" s="152"/>
      <c r="X110" s="152"/>
      <c r="Y110" s="401"/>
      <c r="Z110" s="69" t="s">
        <v>181</v>
      </c>
      <c r="AA110" s="152" t="s">
        <v>181</v>
      </c>
      <c r="AB110" s="152" t="s">
        <v>181</v>
      </c>
      <c r="AC110" s="152" t="s">
        <v>181</v>
      </c>
      <c r="AD110" s="401"/>
      <c r="AE110" s="69"/>
      <c r="AF110" s="152"/>
      <c r="AG110" s="152"/>
      <c r="AH110" s="152"/>
      <c r="AI110" s="401"/>
      <c r="AJ110" s="69" t="s">
        <v>181</v>
      </c>
      <c r="AK110" s="152" t="s">
        <v>181</v>
      </c>
      <c r="AL110" s="152" t="s">
        <v>181</v>
      </c>
      <c r="AM110" s="152" t="s">
        <v>181</v>
      </c>
      <c r="AN110" s="401" t="s">
        <v>181</v>
      </c>
      <c r="AO110" s="75" t="s">
        <v>181</v>
      </c>
      <c r="AP110" s="185" t="s">
        <v>181</v>
      </c>
      <c r="AQ110" s="661" t="s">
        <v>181</v>
      </c>
      <c r="AR110" s="188" t="s">
        <v>181</v>
      </c>
      <c r="AS110" s="729"/>
      <c r="AT110" s="56" t="s">
        <v>181</v>
      </c>
      <c r="AU110" s="132" t="s">
        <v>181</v>
      </c>
      <c r="AV110" s="132" t="s">
        <v>181</v>
      </c>
      <c r="AW110" s="132" t="s">
        <v>181</v>
      </c>
      <c r="AX110" s="132" t="s">
        <v>181</v>
      </c>
      <c r="AY110" s="132" t="s">
        <v>181</v>
      </c>
      <c r="AZ110" s="132" t="s">
        <v>181</v>
      </c>
      <c r="BA110" s="132" t="s">
        <v>181</v>
      </c>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27"/>
      <c r="CW110" s="132" t="s">
        <v>181</v>
      </c>
      <c r="CX110" s="127"/>
      <c r="CY110" s="127"/>
      <c r="CZ110" s="127"/>
      <c r="DA110" s="127"/>
      <c r="DB110" s="127"/>
      <c r="DC110" s="132" t="s">
        <v>181</v>
      </c>
      <c r="DD110" s="127"/>
      <c r="DE110" s="127"/>
      <c r="DF110" s="127"/>
      <c r="DG110" s="127"/>
      <c r="DH110" s="127"/>
      <c r="DI110" s="132" t="s">
        <v>181</v>
      </c>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c r="EO110" s="127"/>
      <c r="EP110" s="127"/>
      <c r="EQ110" s="127"/>
      <c r="ER110" s="127"/>
      <c r="ES110" s="127"/>
    </row>
    <row r="111" spans="1:149" s="58" customFormat="1" ht="20.25" customHeight="1">
      <c r="A111" s="639"/>
      <c r="B111" s="701"/>
      <c r="C111" s="701"/>
      <c r="D111" s="1090" t="s">
        <v>279</v>
      </c>
      <c r="E111" s="1091"/>
      <c r="F111" s="1091"/>
      <c r="G111" s="1091"/>
      <c r="H111" s="1091"/>
      <c r="I111" s="1091"/>
      <c r="J111" s="1091"/>
      <c r="K111" s="701"/>
      <c r="L111" s="68"/>
      <c r="M111" s="152"/>
      <c r="N111" s="152"/>
      <c r="O111" s="410"/>
      <c r="P111" s="152"/>
      <c r="Q111" s="68"/>
      <c r="R111" s="152"/>
      <c r="S111" s="152"/>
      <c r="T111" s="410"/>
      <c r="U111" s="152"/>
      <c r="V111" s="68"/>
      <c r="W111" s="152"/>
      <c r="X111" s="152"/>
      <c r="Y111" s="410"/>
      <c r="Z111" s="152"/>
      <c r="AA111" s="68"/>
      <c r="AB111" s="152"/>
      <c r="AC111" s="152"/>
      <c r="AD111" s="410"/>
      <c r="AE111" s="152"/>
      <c r="AF111" s="68"/>
      <c r="AG111" s="152"/>
      <c r="AH111" s="152"/>
      <c r="AI111" s="410"/>
      <c r="AJ111" s="152"/>
      <c r="AK111" s="68"/>
      <c r="AL111" s="152"/>
      <c r="AM111" s="152"/>
      <c r="AN111" s="410"/>
      <c r="AO111" s="85"/>
      <c r="AP111" s="187"/>
      <c r="AQ111" s="400">
        <f>SUM(O111:AN111)</f>
        <v>0</v>
      </c>
      <c r="AR111" s="188"/>
      <c r="AS111" s="729"/>
      <c r="AT111" s="56"/>
      <c r="AU111" s="132"/>
      <c r="AV111" s="132"/>
      <c r="AW111" s="132"/>
      <c r="AX111" s="132"/>
      <c r="AY111" s="132"/>
      <c r="AZ111" s="132"/>
      <c r="BA111" s="132"/>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27"/>
      <c r="CW111" s="132"/>
      <c r="CX111" s="127"/>
      <c r="CY111" s="127"/>
      <c r="CZ111" s="127"/>
      <c r="DA111" s="127"/>
      <c r="DB111" s="127"/>
      <c r="DC111" s="132"/>
      <c r="DD111" s="127"/>
      <c r="DE111" s="127"/>
      <c r="DF111" s="127"/>
      <c r="DG111" s="127"/>
      <c r="DH111" s="127"/>
      <c r="DI111" s="132"/>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c r="EO111" s="127"/>
      <c r="EP111" s="127"/>
      <c r="EQ111" s="127"/>
      <c r="ER111" s="127"/>
      <c r="ES111" s="127"/>
    </row>
    <row r="112" spans="1:149" s="58" customFormat="1" ht="20.25" customHeight="1">
      <c r="A112" s="639"/>
      <c r="B112" s="701"/>
      <c r="C112" s="701"/>
      <c r="D112" s="1090" t="s">
        <v>279</v>
      </c>
      <c r="E112" s="1091"/>
      <c r="F112" s="1091"/>
      <c r="G112" s="1091"/>
      <c r="H112" s="1091"/>
      <c r="I112" s="1091"/>
      <c r="J112" s="1091"/>
      <c r="K112" s="701"/>
      <c r="L112" s="68"/>
      <c r="M112" s="152"/>
      <c r="N112" s="152"/>
      <c r="O112" s="410"/>
      <c r="P112" s="152"/>
      <c r="Q112" s="68"/>
      <c r="R112" s="152"/>
      <c r="S112" s="152"/>
      <c r="T112" s="410"/>
      <c r="U112" s="152"/>
      <c r="V112" s="68"/>
      <c r="W112" s="152"/>
      <c r="X112" s="152"/>
      <c r="Y112" s="410"/>
      <c r="Z112" s="152"/>
      <c r="AA112" s="68"/>
      <c r="AB112" s="152"/>
      <c r="AC112" s="152"/>
      <c r="AD112" s="410"/>
      <c r="AE112" s="152"/>
      <c r="AF112" s="68"/>
      <c r="AG112" s="152"/>
      <c r="AH112" s="152"/>
      <c r="AI112" s="410"/>
      <c r="AJ112" s="152"/>
      <c r="AK112" s="68"/>
      <c r="AL112" s="152"/>
      <c r="AM112" s="152"/>
      <c r="AN112" s="410"/>
      <c r="AO112" s="85"/>
      <c r="AP112" s="187"/>
      <c r="AQ112" s="400">
        <f>SUM(O112:AN112)</f>
        <v>0</v>
      </c>
      <c r="AR112" s="188"/>
      <c r="AS112" s="729"/>
      <c r="AT112" s="56"/>
      <c r="AU112" s="132"/>
      <c r="AV112" s="132"/>
      <c r="AW112" s="132"/>
      <c r="AX112" s="132"/>
      <c r="AY112" s="132"/>
      <c r="AZ112" s="132"/>
      <c r="BA112" s="132"/>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27"/>
      <c r="CW112" s="132"/>
      <c r="CX112" s="127"/>
      <c r="CY112" s="127"/>
      <c r="CZ112" s="127"/>
      <c r="DA112" s="127"/>
      <c r="DB112" s="127"/>
      <c r="DC112" s="132"/>
      <c r="DD112" s="127"/>
      <c r="DE112" s="127"/>
      <c r="DF112" s="127"/>
      <c r="DG112" s="127"/>
      <c r="DH112" s="127"/>
      <c r="DI112" s="132"/>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c r="EO112" s="127"/>
      <c r="EP112" s="127"/>
      <c r="EQ112" s="127"/>
      <c r="ER112" s="127"/>
      <c r="ES112" s="127"/>
    </row>
    <row r="113" spans="1:149" s="58" customFormat="1" ht="20.25" customHeight="1">
      <c r="A113" s="639"/>
      <c r="B113" s="701"/>
      <c r="C113" s="701"/>
      <c r="D113" s="1090" t="s">
        <v>279</v>
      </c>
      <c r="E113" s="1091"/>
      <c r="F113" s="1091"/>
      <c r="G113" s="1091"/>
      <c r="H113" s="1091"/>
      <c r="I113" s="1091"/>
      <c r="J113" s="1091"/>
      <c r="K113" s="701"/>
      <c r="L113" s="68"/>
      <c r="M113" s="152"/>
      <c r="N113" s="152"/>
      <c r="O113" s="410"/>
      <c r="P113" s="152"/>
      <c r="Q113" s="68"/>
      <c r="R113" s="152"/>
      <c r="S113" s="152"/>
      <c r="T113" s="410"/>
      <c r="U113" s="152"/>
      <c r="V113" s="68"/>
      <c r="W113" s="152"/>
      <c r="X113" s="152"/>
      <c r="Y113" s="410"/>
      <c r="Z113" s="152"/>
      <c r="AA113" s="68"/>
      <c r="AB113" s="152"/>
      <c r="AC113" s="152"/>
      <c r="AD113" s="410"/>
      <c r="AE113" s="152"/>
      <c r="AF113" s="68"/>
      <c r="AG113" s="152"/>
      <c r="AH113" s="152"/>
      <c r="AI113" s="410"/>
      <c r="AJ113" s="152"/>
      <c r="AK113" s="68"/>
      <c r="AL113" s="152"/>
      <c r="AM113" s="152"/>
      <c r="AN113" s="410"/>
      <c r="AO113" s="85"/>
      <c r="AP113" s="187"/>
      <c r="AQ113" s="400">
        <f>SUM(O113:AN113)</f>
        <v>0</v>
      </c>
      <c r="AR113" s="188"/>
      <c r="AS113" s="729"/>
      <c r="AT113" s="56"/>
      <c r="AU113" s="132"/>
      <c r="AV113" s="132"/>
      <c r="AW113" s="132"/>
      <c r="AX113" s="132"/>
      <c r="AY113" s="132"/>
      <c r="AZ113" s="132"/>
      <c r="BA113" s="132"/>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27"/>
      <c r="CW113" s="132"/>
      <c r="CX113" s="127"/>
      <c r="CY113" s="127"/>
      <c r="CZ113" s="127"/>
      <c r="DA113" s="127"/>
      <c r="DB113" s="127"/>
      <c r="DC113" s="132"/>
      <c r="DD113" s="127"/>
      <c r="DE113" s="127"/>
      <c r="DF113" s="127"/>
      <c r="DG113" s="127"/>
      <c r="DH113" s="127"/>
      <c r="DI113" s="132"/>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c r="EO113" s="127"/>
      <c r="EP113" s="127"/>
      <c r="EQ113" s="127"/>
      <c r="ER113" s="127"/>
      <c r="ES113" s="127"/>
    </row>
    <row r="114" spans="1:149" s="58" customFormat="1" ht="4.9000000000000004" customHeight="1">
      <c r="A114" s="639" t="s">
        <v>181</v>
      </c>
      <c r="B114" s="701" t="s">
        <v>181</v>
      </c>
      <c r="C114" s="701" t="s">
        <v>181</v>
      </c>
      <c r="D114" s="701" t="s">
        <v>181</v>
      </c>
      <c r="E114" s="701" t="s">
        <v>181</v>
      </c>
      <c r="F114" s="701" t="s">
        <v>181</v>
      </c>
      <c r="G114" s="701" t="s">
        <v>181</v>
      </c>
      <c r="H114" s="701" t="s">
        <v>181</v>
      </c>
      <c r="I114" s="701" t="s">
        <v>181</v>
      </c>
      <c r="J114" s="723" t="s">
        <v>181</v>
      </c>
      <c r="K114" s="723" t="s">
        <v>181</v>
      </c>
      <c r="L114" s="68" t="s">
        <v>181</v>
      </c>
      <c r="M114" s="152" t="s">
        <v>181</v>
      </c>
      <c r="N114" s="152" t="s">
        <v>181</v>
      </c>
      <c r="O114" s="401"/>
      <c r="P114" s="69"/>
      <c r="Q114" s="152"/>
      <c r="R114" s="152"/>
      <c r="S114" s="152"/>
      <c r="T114" s="401"/>
      <c r="U114" s="69"/>
      <c r="V114" s="152"/>
      <c r="W114" s="152"/>
      <c r="X114" s="152"/>
      <c r="Y114" s="401"/>
      <c r="Z114" s="69" t="s">
        <v>181</v>
      </c>
      <c r="AA114" s="152" t="s">
        <v>181</v>
      </c>
      <c r="AB114" s="152" t="s">
        <v>181</v>
      </c>
      <c r="AC114" s="152" t="s">
        <v>181</v>
      </c>
      <c r="AD114" s="401" t="s">
        <v>181</v>
      </c>
      <c r="AE114" s="69" t="s">
        <v>181</v>
      </c>
      <c r="AF114" s="152" t="s">
        <v>181</v>
      </c>
      <c r="AG114" s="152" t="s">
        <v>181</v>
      </c>
      <c r="AH114" s="152" t="s">
        <v>181</v>
      </c>
      <c r="AI114" s="401" t="s">
        <v>181</v>
      </c>
      <c r="AJ114" s="69" t="s">
        <v>181</v>
      </c>
      <c r="AK114" s="152" t="s">
        <v>181</v>
      </c>
      <c r="AL114" s="152" t="s">
        <v>181</v>
      </c>
      <c r="AM114" s="152" t="s">
        <v>181</v>
      </c>
      <c r="AN114" s="401" t="s">
        <v>181</v>
      </c>
      <c r="AO114" s="75" t="s">
        <v>181</v>
      </c>
      <c r="AP114" s="185" t="s">
        <v>181</v>
      </c>
      <c r="AQ114" s="661" t="s">
        <v>181</v>
      </c>
      <c r="AR114" s="188" t="s">
        <v>181</v>
      </c>
      <c r="AS114" s="729"/>
      <c r="AT114" s="56" t="s">
        <v>181</v>
      </c>
      <c r="AU114" s="132" t="s">
        <v>181</v>
      </c>
      <c r="AV114" s="132" t="s">
        <v>181</v>
      </c>
      <c r="AW114" s="132" t="s">
        <v>181</v>
      </c>
      <c r="AX114" s="132" t="s">
        <v>181</v>
      </c>
      <c r="AY114" s="132" t="s">
        <v>181</v>
      </c>
      <c r="AZ114" s="132" t="s">
        <v>181</v>
      </c>
      <c r="BA114" s="132" t="s">
        <v>181</v>
      </c>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27"/>
      <c r="CW114" s="132" t="s">
        <v>181</v>
      </c>
      <c r="CX114" s="127"/>
      <c r="CY114" s="127"/>
      <c r="CZ114" s="127"/>
      <c r="DA114" s="127"/>
      <c r="DB114" s="127"/>
      <c r="DC114" s="132" t="s">
        <v>181</v>
      </c>
      <c r="DD114" s="127"/>
      <c r="DE114" s="127"/>
      <c r="DF114" s="127"/>
      <c r="DG114" s="127"/>
      <c r="DH114" s="127"/>
      <c r="DI114" s="132" t="s">
        <v>181</v>
      </c>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c r="EO114" s="127"/>
      <c r="EP114" s="127"/>
      <c r="EQ114" s="127"/>
      <c r="ER114" s="127"/>
      <c r="ES114" s="127"/>
    </row>
    <row r="115" spans="1:149" s="58" customFormat="1" ht="20.25" customHeight="1">
      <c r="A115" s="639"/>
      <c r="B115" s="720">
        <v>3</v>
      </c>
      <c r="C115" s="1118" t="s">
        <v>208</v>
      </c>
      <c r="D115" s="1119"/>
      <c r="E115" s="1119"/>
      <c r="F115" s="1119"/>
      <c r="G115" s="1119"/>
      <c r="H115" s="1119"/>
      <c r="I115" s="1119"/>
      <c r="J115" s="1119"/>
      <c r="K115" s="723" t="s">
        <v>181</v>
      </c>
      <c r="L115" s="68" t="s">
        <v>181</v>
      </c>
      <c r="M115" s="152" t="s">
        <v>181</v>
      </c>
      <c r="N115" s="152" t="s">
        <v>181</v>
      </c>
      <c r="O115" s="401"/>
      <c r="P115" s="69"/>
      <c r="Q115" s="152"/>
      <c r="R115" s="152"/>
      <c r="S115" s="152"/>
      <c r="T115" s="401"/>
      <c r="U115" s="69"/>
      <c r="V115" s="152"/>
      <c r="W115" s="152"/>
      <c r="X115" s="152"/>
      <c r="Y115" s="401"/>
      <c r="Z115" s="69" t="s">
        <v>181</v>
      </c>
      <c r="AA115" s="152" t="s">
        <v>181</v>
      </c>
      <c r="AB115" s="152" t="s">
        <v>181</v>
      </c>
      <c r="AC115" s="152" t="s">
        <v>181</v>
      </c>
      <c r="AD115" s="401" t="s">
        <v>181</v>
      </c>
      <c r="AE115" s="69" t="s">
        <v>181</v>
      </c>
      <c r="AF115" s="152" t="s">
        <v>181</v>
      </c>
      <c r="AG115" s="152" t="s">
        <v>181</v>
      </c>
      <c r="AH115" s="152" t="s">
        <v>181</v>
      </c>
      <c r="AI115" s="401" t="s">
        <v>181</v>
      </c>
      <c r="AJ115" s="69" t="s">
        <v>181</v>
      </c>
      <c r="AK115" s="152" t="s">
        <v>181</v>
      </c>
      <c r="AL115" s="152" t="s">
        <v>181</v>
      </c>
      <c r="AM115" s="152" t="s">
        <v>181</v>
      </c>
      <c r="AN115" s="401" t="s">
        <v>181</v>
      </c>
      <c r="AO115" s="75" t="s">
        <v>181</v>
      </c>
      <c r="AP115" s="185" t="s">
        <v>181</v>
      </c>
      <c r="AQ115" s="661" t="s">
        <v>181</v>
      </c>
      <c r="AR115" s="188" t="s">
        <v>181</v>
      </c>
      <c r="AS115" s="729"/>
      <c r="AT115" s="56" t="s">
        <v>181</v>
      </c>
      <c r="AU115" s="132" t="s">
        <v>181</v>
      </c>
      <c r="AV115" s="132" t="s">
        <v>181</v>
      </c>
      <c r="AW115" s="132" t="s">
        <v>181</v>
      </c>
      <c r="AX115" s="132" t="s">
        <v>181</v>
      </c>
      <c r="AY115" s="132" t="s">
        <v>181</v>
      </c>
      <c r="AZ115" s="132" t="s">
        <v>181</v>
      </c>
      <c r="BA115" s="132" t="s">
        <v>181</v>
      </c>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27"/>
      <c r="CW115" s="132" t="s">
        <v>181</v>
      </c>
      <c r="CX115" s="127"/>
      <c r="CY115" s="127"/>
      <c r="CZ115" s="127"/>
      <c r="DA115" s="127"/>
      <c r="DB115" s="127"/>
      <c r="DC115" s="132" t="s">
        <v>181</v>
      </c>
      <c r="DD115" s="127"/>
      <c r="DE115" s="127"/>
      <c r="DF115" s="127"/>
      <c r="DG115" s="127"/>
      <c r="DH115" s="127"/>
      <c r="DI115" s="132" t="s">
        <v>181</v>
      </c>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c r="EO115" s="127"/>
      <c r="EP115" s="127"/>
      <c r="EQ115" s="127"/>
      <c r="ER115" s="127"/>
      <c r="ES115" s="127"/>
    </row>
    <row r="116" spans="1:149" s="58" customFormat="1" ht="20.25" customHeight="1">
      <c r="A116" s="639"/>
      <c r="B116" s="701"/>
      <c r="C116" s="701"/>
      <c r="D116" s="1090" t="s">
        <v>279</v>
      </c>
      <c r="E116" s="1091"/>
      <c r="F116" s="1091"/>
      <c r="G116" s="1091"/>
      <c r="H116" s="1091"/>
      <c r="I116" s="1091"/>
      <c r="J116" s="1091"/>
      <c r="K116" s="701"/>
      <c r="L116" s="68"/>
      <c r="M116" s="152"/>
      <c r="N116" s="152"/>
      <c r="O116" s="410"/>
      <c r="P116" s="152"/>
      <c r="Q116" s="68"/>
      <c r="R116" s="152"/>
      <c r="S116" s="152"/>
      <c r="T116" s="410"/>
      <c r="U116" s="152"/>
      <c r="V116" s="68"/>
      <c r="W116" s="152"/>
      <c r="X116" s="152"/>
      <c r="Y116" s="410"/>
      <c r="Z116" s="152"/>
      <c r="AA116" s="68"/>
      <c r="AB116" s="152"/>
      <c r="AC116" s="152"/>
      <c r="AD116" s="410"/>
      <c r="AE116" s="152"/>
      <c r="AF116" s="68"/>
      <c r="AG116" s="152"/>
      <c r="AH116" s="152"/>
      <c r="AI116" s="410"/>
      <c r="AJ116" s="152"/>
      <c r="AK116" s="68"/>
      <c r="AL116" s="152"/>
      <c r="AM116" s="152"/>
      <c r="AN116" s="410"/>
      <c r="AO116" s="85"/>
      <c r="AP116" s="187"/>
      <c r="AQ116" s="400">
        <f>SUM(O116:AN116)</f>
        <v>0</v>
      </c>
      <c r="AR116" s="188"/>
      <c r="AS116" s="729"/>
      <c r="AT116" s="56"/>
      <c r="AU116" s="132"/>
      <c r="AV116" s="132"/>
      <c r="AW116" s="132"/>
      <c r="AX116" s="132"/>
      <c r="AY116" s="132"/>
      <c r="AZ116" s="132"/>
      <c r="BA116" s="132"/>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27"/>
      <c r="CW116" s="132"/>
      <c r="CX116" s="127"/>
      <c r="CY116" s="127"/>
      <c r="CZ116" s="127"/>
      <c r="DA116" s="127"/>
      <c r="DB116" s="127"/>
      <c r="DC116" s="132"/>
      <c r="DD116" s="127"/>
      <c r="DE116" s="127"/>
      <c r="DF116" s="127"/>
      <c r="DG116" s="127"/>
      <c r="DH116" s="127"/>
      <c r="DI116" s="132"/>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c r="EO116" s="127"/>
      <c r="EP116" s="127"/>
      <c r="EQ116" s="127"/>
      <c r="ER116" s="127"/>
      <c r="ES116" s="127"/>
    </row>
    <row r="117" spans="1:149" s="58" customFormat="1" ht="20.25" customHeight="1">
      <c r="A117" s="639"/>
      <c r="B117" s="701"/>
      <c r="C117" s="701"/>
      <c r="D117" s="1090" t="s">
        <v>279</v>
      </c>
      <c r="E117" s="1091"/>
      <c r="F117" s="1091"/>
      <c r="G117" s="1091"/>
      <c r="H117" s="1091"/>
      <c r="I117" s="1091"/>
      <c r="J117" s="1091"/>
      <c r="K117" s="701"/>
      <c r="L117" s="68"/>
      <c r="M117" s="152"/>
      <c r="N117" s="152"/>
      <c r="O117" s="410"/>
      <c r="P117" s="152"/>
      <c r="Q117" s="68"/>
      <c r="R117" s="152"/>
      <c r="S117" s="152"/>
      <c r="T117" s="410"/>
      <c r="U117" s="152"/>
      <c r="V117" s="68"/>
      <c r="W117" s="152"/>
      <c r="X117" s="152"/>
      <c r="Y117" s="410"/>
      <c r="Z117" s="152"/>
      <c r="AA117" s="68"/>
      <c r="AB117" s="152"/>
      <c r="AC117" s="152"/>
      <c r="AD117" s="410"/>
      <c r="AE117" s="152"/>
      <c r="AF117" s="68"/>
      <c r="AG117" s="152"/>
      <c r="AH117" s="152"/>
      <c r="AI117" s="410"/>
      <c r="AJ117" s="152"/>
      <c r="AK117" s="68"/>
      <c r="AL117" s="152"/>
      <c r="AM117" s="152"/>
      <c r="AN117" s="410"/>
      <c r="AO117" s="85"/>
      <c r="AP117" s="187"/>
      <c r="AQ117" s="400">
        <f>SUM(O117:AN117)</f>
        <v>0</v>
      </c>
      <c r="AR117" s="188"/>
      <c r="AS117" s="729"/>
      <c r="AT117" s="56"/>
      <c r="AU117" s="132"/>
      <c r="AV117" s="132"/>
      <c r="AW117" s="132"/>
      <c r="AX117" s="132"/>
      <c r="AY117" s="132"/>
      <c r="AZ117" s="132"/>
      <c r="BA117" s="132"/>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27"/>
      <c r="CW117" s="132"/>
      <c r="CX117" s="127"/>
      <c r="CY117" s="127"/>
      <c r="CZ117" s="127"/>
      <c r="DA117" s="127"/>
      <c r="DB117" s="127"/>
      <c r="DC117" s="132"/>
      <c r="DD117" s="127"/>
      <c r="DE117" s="127"/>
      <c r="DF117" s="127"/>
      <c r="DG117" s="127"/>
      <c r="DH117" s="127"/>
      <c r="DI117" s="132"/>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c r="EO117" s="127"/>
      <c r="EP117" s="127"/>
      <c r="EQ117" s="127"/>
      <c r="ER117" s="127"/>
      <c r="ES117" s="127"/>
    </row>
    <row r="118" spans="1:149" s="58" customFormat="1" ht="20.25" customHeight="1">
      <c r="A118" s="639"/>
      <c r="B118" s="701"/>
      <c r="C118" s="701"/>
      <c r="D118" s="1090" t="s">
        <v>279</v>
      </c>
      <c r="E118" s="1091"/>
      <c r="F118" s="1091"/>
      <c r="G118" s="1091"/>
      <c r="H118" s="1091"/>
      <c r="I118" s="1091"/>
      <c r="J118" s="1091"/>
      <c r="K118" s="701"/>
      <c r="L118" s="68"/>
      <c r="M118" s="152"/>
      <c r="N118" s="152"/>
      <c r="O118" s="410"/>
      <c r="P118" s="152"/>
      <c r="Q118" s="68"/>
      <c r="R118" s="152"/>
      <c r="S118" s="152"/>
      <c r="T118" s="410"/>
      <c r="U118" s="152"/>
      <c r="V118" s="68"/>
      <c r="W118" s="152"/>
      <c r="X118" s="152"/>
      <c r="Y118" s="410"/>
      <c r="Z118" s="152"/>
      <c r="AA118" s="68"/>
      <c r="AB118" s="152"/>
      <c r="AC118" s="152"/>
      <c r="AD118" s="410"/>
      <c r="AE118" s="152"/>
      <c r="AF118" s="68"/>
      <c r="AG118" s="152"/>
      <c r="AH118" s="152"/>
      <c r="AI118" s="410"/>
      <c r="AJ118" s="152"/>
      <c r="AK118" s="68"/>
      <c r="AL118" s="152"/>
      <c r="AM118" s="152"/>
      <c r="AN118" s="410"/>
      <c r="AO118" s="85"/>
      <c r="AP118" s="187"/>
      <c r="AQ118" s="400">
        <f>SUM(O118:AN118)</f>
        <v>0</v>
      </c>
      <c r="AR118" s="188"/>
      <c r="AS118" s="729"/>
      <c r="AT118" s="56"/>
      <c r="AU118" s="132"/>
      <c r="AV118" s="132"/>
      <c r="AW118" s="132"/>
      <c r="AX118" s="132"/>
      <c r="AY118" s="132"/>
      <c r="AZ118" s="132"/>
      <c r="BA118" s="132"/>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27"/>
      <c r="CW118" s="132"/>
      <c r="CX118" s="127"/>
      <c r="CY118" s="127"/>
      <c r="CZ118" s="127"/>
      <c r="DA118" s="127"/>
      <c r="DB118" s="127"/>
      <c r="DC118" s="132"/>
      <c r="DD118" s="127"/>
      <c r="DE118" s="127"/>
      <c r="DF118" s="127"/>
      <c r="DG118" s="127"/>
      <c r="DH118" s="127"/>
      <c r="DI118" s="132"/>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c r="EO118" s="127"/>
      <c r="EP118" s="127"/>
      <c r="EQ118" s="127"/>
      <c r="ER118" s="127"/>
      <c r="ES118" s="127"/>
    </row>
    <row r="119" spans="1:149" s="58" customFormat="1" ht="4.9000000000000004" customHeight="1" thickBot="1">
      <c r="A119" s="639"/>
      <c r="B119" s="701" t="s">
        <v>181</v>
      </c>
      <c r="C119" s="701" t="s">
        <v>181</v>
      </c>
      <c r="D119" s="701" t="s">
        <v>181</v>
      </c>
      <c r="E119" s="701" t="s">
        <v>181</v>
      </c>
      <c r="F119" s="701" t="s">
        <v>181</v>
      </c>
      <c r="G119" s="701" t="s">
        <v>181</v>
      </c>
      <c r="H119" s="701" t="s">
        <v>181</v>
      </c>
      <c r="I119" s="701" t="s">
        <v>181</v>
      </c>
      <c r="J119" s="723" t="s">
        <v>181</v>
      </c>
      <c r="K119" s="723" t="s">
        <v>181</v>
      </c>
      <c r="L119" s="68" t="s">
        <v>181</v>
      </c>
      <c r="M119" s="152" t="s">
        <v>181</v>
      </c>
      <c r="N119" s="152" t="s">
        <v>181</v>
      </c>
      <c r="O119" s="401" t="s">
        <v>181</v>
      </c>
      <c r="P119" s="69" t="s">
        <v>181</v>
      </c>
      <c r="Q119" s="152" t="s">
        <v>181</v>
      </c>
      <c r="R119" s="152" t="s">
        <v>181</v>
      </c>
      <c r="S119" s="152" t="s">
        <v>181</v>
      </c>
      <c r="T119" s="401" t="s">
        <v>181</v>
      </c>
      <c r="U119" s="69" t="s">
        <v>181</v>
      </c>
      <c r="V119" s="152" t="s">
        <v>181</v>
      </c>
      <c r="W119" s="152" t="s">
        <v>181</v>
      </c>
      <c r="X119" s="152" t="s">
        <v>181</v>
      </c>
      <c r="Y119" s="401" t="s">
        <v>181</v>
      </c>
      <c r="Z119" s="69" t="s">
        <v>181</v>
      </c>
      <c r="AA119" s="152" t="s">
        <v>181</v>
      </c>
      <c r="AB119" s="152" t="s">
        <v>181</v>
      </c>
      <c r="AC119" s="152" t="s">
        <v>181</v>
      </c>
      <c r="AD119" s="401" t="s">
        <v>181</v>
      </c>
      <c r="AE119" s="69" t="s">
        <v>181</v>
      </c>
      <c r="AF119" s="152" t="s">
        <v>181</v>
      </c>
      <c r="AG119" s="152" t="s">
        <v>181</v>
      </c>
      <c r="AH119" s="152" t="s">
        <v>181</v>
      </c>
      <c r="AI119" s="401" t="s">
        <v>181</v>
      </c>
      <c r="AJ119" s="69" t="s">
        <v>181</v>
      </c>
      <c r="AK119" s="152" t="s">
        <v>181</v>
      </c>
      <c r="AL119" s="152" t="s">
        <v>181</v>
      </c>
      <c r="AM119" s="152" t="s">
        <v>181</v>
      </c>
      <c r="AN119" s="401" t="s">
        <v>181</v>
      </c>
      <c r="AO119" s="75" t="s">
        <v>181</v>
      </c>
      <c r="AP119" s="185" t="s">
        <v>181</v>
      </c>
      <c r="AQ119" s="661" t="s">
        <v>181</v>
      </c>
      <c r="AR119" s="188" t="s">
        <v>181</v>
      </c>
      <c r="AS119" s="729"/>
      <c r="AT119" s="56" t="s">
        <v>181</v>
      </c>
      <c r="AU119" s="132" t="s">
        <v>181</v>
      </c>
      <c r="AV119" s="132" t="s">
        <v>181</v>
      </c>
      <c r="AW119" s="132" t="s">
        <v>181</v>
      </c>
      <c r="AX119" s="132" t="s">
        <v>181</v>
      </c>
      <c r="AY119" s="132" t="s">
        <v>181</v>
      </c>
      <c r="AZ119" s="132" t="s">
        <v>181</v>
      </c>
      <c r="BA119" s="132" t="s">
        <v>181</v>
      </c>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27"/>
      <c r="CW119" s="132" t="s">
        <v>181</v>
      </c>
      <c r="CX119" s="127"/>
      <c r="CY119" s="127"/>
      <c r="CZ119" s="127"/>
      <c r="DA119" s="127"/>
      <c r="DB119" s="127"/>
      <c r="DC119" s="132" t="s">
        <v>181</v>
      </c>
      <c r="DD119" s="127"/>
      <c r="DE119" s="127"/>
      <c r="DF119" s="127"/>
      <c r="DG119" s="127"/>
      <c r="DH119" s="127"/>
      <c r="DI119" s="132" t="s">
        <v>181</v>
      </c>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c r="EO119" s="127"/>
      <c r="EP119" s="127"/>
      <c r="EQ119" s="127"/>
      <c r="ER119" s="127"/>
      <c r="ES119" s="127"/>
    </row>
    <row r="120" spans="1:149" s="58" customFormat="1" ht="20.25" customHeight="1" thickBot="1">
      <c r="A120" s="639"/>
      <c r="B120" s="701" t="s">
        <v>181</v>
      </c>
      <c r="C120" s="701" t="s">
        <v>209</v>
      </c>
      <c r="D120" s="701"/>
      <c r="E120" s="701" t="s">
        <v>181</v>
      </c>
      <c r="F120" s="701" t="s">
        <v>181</v>
      </c>
      <c r="G120" s="701" t="s">
        <v>181</v>
      </c>
      <c r="H120" s="701" t="s">
        <v>181</v>
      </c>
      <c r="I120" s="701" t="s">
        <v>181</v>
      </c>
      <c r="J120" s="701" t="s">
        <v>181</v>
      </c>
      <c r="K120" s="701" t="s">
        <v>181</v>
      </c>
      <c r="L120" s="68" t="s">
        <v>181</v>
      </c>
      <c r="M120" s="152" t="s">
        <v>181</v>
      </c>
      <c r="N120" s="152" t="s">
        <v>181</v>
      </c>
      <c r="O120" s="407">
        <f>SUM(O105:O118)</f>
        <v>0</v>
      </c>
      <c r="P120" s="69" t="s">
        <v>181</v>
      </c>
      <c r="Q120" s="152" t="s">
        <v>181</v>
      </c>
      <c r="R120" s="152" t="s">
        <v>181</v>
      </c>
      <c r="S120" s="152" t="s">
        <v>181</v>
      </c>
      <c r="T120" s="407">
        <f>SUM(T105:T118)</f>
        <v>0</v>
      </c>
      <c r="U120" s="69" t="s">
        <v>181</v>
      </c>
      <c r="V120" s="152" t="s">
        <v>181</v>
      </c>
      <c r="W120" s="152" t="s">
        <v>181</v>
      </c>
      <c r="X120" s="152" t="s">
        <v>181</v>
      </c>
      <c r="Y120" s="407">
        <f>SUM(Y105:Y118)</f>
        <v>0</v>
      </c>
      <c r="Z120" s="69" t="s">
        <v>181</v>
      </c>
      <c r="AA120" s="152" t="s">
        <v>181</v>
      </c>
      <c r="AB120" s="152" t="s">
        <v>181</v>
      </c>
      <c r="AC120" s="152" t="s">
        <v>181</v>
      </c>
      <c r="AD120" s="407">
        <f>SUM(AD105:AD118)</f>
        <v>0</v>
      </c>
      <c r="AE120" s="69" t="s">
        <v>181</v>
      </c>
      <c r="AF120" s="152" t="s">
        <v>181</v>
      </c>
      <c r="AG120" s="152" t="s">
        <v>181</v>
      </c>
      <c r="AH120" s="152" t="s">
        <v>181</v>
      </c>
      <c r="AI120" s="407">
        <f>SUM(AI105:AI118)</f>
        <v>0</v>
      </c>
      <c r="AJ120" s="69" t="s">
        <v>181</v>
      </c>
      <c r="AK120" s="152" t="s">
        <v>181</v>
      </c>
      <c r="AL120" s="152" t="s">
        <v>181</v>
      </c>
      <c r="AM120" s="152" t="s">
        <v>181</v>
      </c>
      <c r="AN120" s="407">
        <f>SUM(AN105:AN118)</f>
        <v>0</v>
      </c>
      <c r="AO120" s="75" t="s">
        <v>181</v>
      </c>
      <c r="AP120" s="185" t="s">
        <v>181</v>
      </c>
      <c r="AQ120" s="666">
        <f>SUM(O120:AN120)</f>
        <v>0</v>
      </c>
      <c r="AR120" s="188" t="s">
        <v>181</v>
      </c>
      <c r="AS120" s="729"/>
      <c r="AT120" s="56" t="s">
        <v>181</v>
      </c>
      <c r="AU120" s="132" t="s">
        <v>181</v>
      </c>
      <c r="AV120" s="132" t="s">
        <v>181</v>
      </c>
      <c r="AW120" s="132" t="s">
        <v>181</v>
      </c>
      <c r="AX120" s="132" t="s">
        <v>181</v>
      </c>
      <c r="AY120" s="132" t="s">
        <v>181</v>
      </c>
      <c r="AZ120" s="132" t="s">
        <v>181</v>
      </c>
      <c r="BA120" s="132" t="s">
        <v>181</v>
      </c>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27"/>
      <c r="CW120" s="132" t="s">
        <v>181</v>
      </c>
      <c r="CX120" s="127"/>
      <c r="CY120" s="127"/>
      <c r="CZ120" s="127"/>
      <c r="DA120" s="127"/>
      <c r="DB120" s="127"/>
      <c r="DC120" s="132" t="s">
        <v>181</v>
      </c>
      <c r="DD120" s="127"/>
      <c r="DE120" s="127"/>
      <c r="DF120" s="127"/>
      <c r="DG120" s="127"/>
      <c r="DH120" s="127"/>
      <c r="DI120" s="132" t="s">
        <v>181</v>
      </c>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c r="EO120" s="127"/>
      <c r="EP120" s="127"/>
      <c r="EQ120" s="127"/>
      <c r="ER120" s="127"/>
      <c r="ES120" s="127"/>
    </row>
    <row r="121" spans="1:149" s="58" customFormat="1" ht="4.9000000000000004" customHeight="1" thickBot="1">
      <c r="A121" s="641"/>
      <c r="B121" s="642" t="s">
        <v>181</v>
      </c>
      <c r="C121" s="642" t="s">
        <v>181</v>
      </c>
      <c r="D121" s="642" t="s">
        <v>181</v>
      </c>
      <c r="E121" s="642" t="s">
        <v>181</v>
      </c>
      <c r="F121" s="642" t="s">
        <v>181</v>
      </c>
      <c r="G121" s="642" t="s">
        <v>181</v>
      </c>
      <c r="H121" s="642" t="s">
        <v>181</v>
      </c>
      <c r="I121" s="642" t="s">
        <v>181</v>
      </c>
      <c r="J121" s="642" t="s">
        <v>181</v>
      </c>
      <c r="K121" s="642" t="s">
        <v>181</v>
      </c>
      <c r="L121" s="79" t="s">
        <v>181</v>
      </c>
      <c r="M121" s="80" t="s">
        <v>181</v>
      </c>
      <c r="N121" s="80" t="s">
        <v>181</v>
      </c>
      <c r="O121" s="403" t="s">
        <v>181</v>
      </c>
      <c r="P121" s="82" t="s">
        <v>181</v>
      </c>
      <c r="Q121" s="80" t="s">
        <v>181</v>
      </c>
      <c r="R121" s="80" t="s">
        <v>181</v>
      </c>
      <c r="S121" s="80" t="s">
        <v>181</v>
      </c>
      <c r="T121" s="403" t="s">
        <v>181</v>
      </c>
      <c r="U121" s="82" t="s">
        <v>181</v>
      </c>
      <c r="V121" s="80" t="s">
        <v>181</v>
      </c>
      <c r="W121" s="80" t="s">
        <v>181</v>
      </c>
      <c r="X121" s="80" t="s">
        <v>181</v>
      </c>
      <c r="Y121" s="403" t="s">
        <v>181</v>
      </c>
      <c r="Z121" s="82" t="s">
        <v>181</v>
      </c>
      <c r="AA121" s="80" t="s">
        <v>181</v>
      </c>
      <c r="AB121" s="80" t="s">
        <v>181</v>
      </c>
      <c r="AC121" s="80" t="s">
        <v>181</v>
      </c>
      <c r="AD121" s="403" t="s">
        <v>181</v>
      </c>
      <c r="AE121" s="82" t="s">
        <v>181</v>
      </c>
      <c r="AF121" s="80" t="s">
        <v>181</v>
      </c>
      <c r="AG121" s="80" t="s">
        <v>181</v>
      </c>
      <c r="AH121" s="80" t="s">
        <v>181</v>
      </c>
      <c r="AI121" s="403" t="s">
        <v>181</v>
      </c>
      <c r="AJ121" s="82" t="s">
        <v>181</v>
      </c>
      <c r="AK121" s="80" t="s">
        <v>181</v>
      </c>
      <c r="AL121" s="80" t="s">
        <v>181</v>
      </c>
      <c r="AM121" s="80" t="s">
        <v>181</v>
      </c>
      <c r="AN121" s="403" t="s">
        <v>181</v>
      </c>
      <c r="AO121" s="83" t="s">
        <v>181</v>
      </c>
      <c r="AP121" s="186" t="s">
        <v>181</v>
      </c>
      <c r="AQ121" s="664" t="s">
        <v>181</v>
      </c>
      <c r="AR121" s="189" t="s">
        <v>181</v>
      </c>
      <c r="AS121" s="729"/>
      <c r="AT121" s="56" t="s">
        <v>181</v>
      </c>
      <c r="AU121" s="132" t="s">
        <v>181</v>
      </c>
      <c r="AV121" s="132" t="s">
        <v>181</v>
      </c>
      <c r="AW121" s="132" t="s">
        <v>181</v>
      </c>
      <c r="AX121" s="132" t="s">
        <v>181</v>
      </c>
      <c r="AY121" s="132" t="s">
        <v>181</v>
      </c>
      <c r="AZ121" s="132" t="s">
        <v>181</v>
      </c>
      <c r="BA121" s="132" t="s">
        <v>181</v>
      </c>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27"/>
      <c r="CW121" s="132" t="s">
        <v>181</v>
      </c>
      <c r="CX121" s="127"/>
      <c r="CY121" s="127"/>
      <c r="CZ121" s="127"/>
      <c r="DA121" s="127"/>
      <c r="DB121" s="127"/>
      <c r="DC121" s="132" t="s">
        <v>181</v>
      </c>
      <c r="DD121" s="127"/>
      <c r="DE121" s="127"/>
      <c r="DF121" s="127"/>
      <c r="DG121" s="127"/>
      <c r="DH121" s="127"/>
      <c r="DI121" s="132" t="s">
        <v>181</v>
      </c>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c r="EO121" s="127"/>
      <c r="EP121" s="127"/>
      <c r="EQ121" s="127"/>
      <c r="ER121" s="127"/>
      <c r="ES121" s="127"/>
    </row>
    <row r="122" spans="1:149" s="58" customFormat="1" ht="4.9000000000000004" customHeight="1">
      <c r="A122" s="639"/>
      <c r="B122" s="638" t="s">
        <v>181</v>
      </c>
      <c r="C122" s="638" t="s">
        <v>181</v>
      </c>
      <c r="D122" s="638" t="s">
        <v>181</v>
      </c>
      <c r="E122" s="701" t="s">
        <v>181</v>
      </c>
      <c r="F122" s="701" t="s">
        <v>181</v>
      </c>
      <c r="G122" s="701" t="s">
        <v>181</v>
      </c>
      <c r="H122" s="701" t="s">
        <v>181</v>
      </c>
      <c r="I122" s="701" t="s">
        <v>181</v>
      </c>
      <c r="J122" s="701" t="s">
        <v>181</v>
      </c>
      <c r="K122" s="701" t="s">
        <v>181</v>
      </c>
      <c r="L122" s="68" t="s">
        <v>181</v>
      </c>
      <c r="M122" s="152" t="s">
        <v>181</v>
      </c>
      <c r="N122" s="152" t="s">
        <v>181</v>
      </c>
      <c r="O122" s="401" t="s">
        <v>181</v>
      </c>
      <c r="P122" s="152" t="s">
        <v>181</v>
      </c>
      <c r="Q122" s="68" t="s">
        <v>181</v>
      </c>
      <c r="R122" s="152" t="s">
        <v>181</v>
      </c>
      <c r="S122" s="152" t="s">
        <v>181</v>
      </c>
      <c r="T122" s="401" t="s">
        <v>181</v>
      </c>
      <c r="U122" s="152" t="s">
        <v>181</v>
      </c>
      <c r="V122" s="68" t="s">
        <v>181</v>
      </c>
      <c r="W122" s="152" t="s">
        <v>181</v>
      </c>
      <c r="X122" s="152" t="s">
        <v>181</v>
      </c>
      <c r="Y122" s="401" t="s">
        <v>181</v>
      </c>
      <c r="Z122" s="152" t="s">
        <v>181</v>
      </c>
      <c r="AA122" s="68" t="s">
        <v>181</v>
      </c>
      <c r="AB122" s="152" t="s">
        <v>181</v>
      </c>
      <c r="AC122" s="152" t="s">
        <v>181</v>
      </c>
      <c r="AD122" s="401" t="s">
        <v>181</v>
      </c>
      <c r="AE122" s="152" t="s">
        <v>181</v>
      </c>
      <c r="AF122" s="68" t="s">
        <v>181</v>
      </c>
      <c r="AG122" s="152" t="s">
        <v>181</v>
      </c>
      <c r="AH122" s="152" t="s">
        <v>181</v>
      </c>
      <c r="AI122" s="401" t="s">
        <v>181</v>
      </c>
      <c r="AJ122" s="152" t="s">
        <v>181</v>
      </c>
      <c r="AK122" s="68" t="s">
        <v>181</v>
      </c>
      <c r="AL122" s="152" t="s">
        <v>181</v>
      </c>
      <c r="AM122" s="152" t="s">
        <v>181</v>
      </c>
      <c r="AN122" s="401" t="s">
        <v>181</v>
      </c>
      <c r="AO122" s="85" t="s">
        <v>181</v>
      </c>
      <c r="AP122" s="187" t="s">
        <v>181</v>
      </c>
      <c r="AQ122" s="661" t="s">
        <v>181</v>
      </c>
      <c r="AR122" s="188" t="s">
        <v>181</v>
      </c>
      <c r="AS122" s="729"/>
      <c r="AT122" s="56" t="s">
        <v>181</v>
      </c>
      <c r="AU122" s="132" t="s">
        <v>181</v>
      </c>
      <c r="AV122" s="132" t="s">
        <v>181</v>
      </c>
      <c r="AW122" s="132" t="s">
        <v>181</v>
      </c>
      <c r="AX122" s="132" t="s">
        <v>181</v>
      </c>
      <c r="AY122" s="132" t="s">
        <v>181</v>
      </c>
      <c r="AZ122" s="132" t="s">
        <v>181</v>
      </c>
      <c r="BA122" s="132" t="s">
        <v>181</v>
      </c>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27"/>
      <c r="CW122" s="132" t="s">
        <v>181</v>
      </c>
      <c r="CX122" s="127"/>
      <c r="CY122" s="127"/>
      <c r="CZ122" s="127"/>
      <c r="DA122" s="127"/>
      <c r="DB122" s="127"/>
      <c r="DC122" s="132" t="s">
        <v>181</v>
      </c>
      <c r="DD122" s="127"/>
      <c r="DE122" s="127"/>
      <c r="DF122" s="127"/>
      <c r="DG122" s="127"/>
      <c r="DH122" s="127"/>
      <c r="DI122" s="132" t="s">
        <v>181</v>
      </c>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c r="EO122" s="127"/>
      <c r="EP122" s="127"/>
      <c r="EQ122" s="127"/>
      <c r="ER122" s="127"/>
      <c r="ES122" s="127"/>
    </row>
    <row r="123" spans="1:149" s="58" customFormat="1" ht="65.099999999999994" customHeight="1">
      <c r="A123" s="639"/>
      <c r="B123" s="1108" t="s">
        <v>1113</v>
      </c>
      <c r="C123" s="1054"/>
      <c r="D123" s="1054"/>
      <c r="E123" s="1054"/>
      <c r="F123" s="1054"/>
      <c r="G123" s="1054"/>
      <c r="H123" s="1054"/>
      <c r="I123" s="1054"/>
      <c r="J123" s="1054"/>
      <c r="K123" s="701" t="s">
        <v>181</v>
      </c>
      <c r="L123" s="68" t="s">
        <v>181</v>
      </c>
      <c r="M123" s="152" t="s">
        <v>181</v>
      </c>
      <c r="N123" s="152" t="s">
        <v>181</v>
      </c>
      <c r="O123" s="401" t="s">
        <v>181</v>
      </c>
      <c r="P123" s="69" t="s">
        <v>181</v>
      </c>
      <c r="Q123" s="152" t="s">
        <v>181</v>
      </c>
      <c r="R123" s="152" t="s">
        <v>181</v>
      </c>
      <c r="S123" s="152" t="s">
        <v>181</v>
      </c>
      <c r="T123" s="401" t="s">
        <v>181</v>
      </c>
      <c r="U123" s="69" t="s">
        <v>181</v>
      </c>
      <c r="V123" s="152" t="s">
        <v>181</v>
      </c>
      <c r="W123" s="152" t="s">
        <v>181</v>
      </c>
      <c r="X123" s="152" t="s">
        <v>181</v>
      </c>
      <c r="Y123" s="401" t="s">
        <v>181</v>
      </c>
      <c r="Z123" s="69" t="s">
        <v>181</v>
      </c>
      <c r="AA123" s="152" t="s">
        <v>181</v>
      </c>
      <c r="AB123" s="152" t="s">
        <v>181</v>
      </c>
      <c r="AC123" s="152" t="s">
        <v>181</v>
      </c>
      <c r="AD123" s="401" t="s">
        <v>181</v>
      </c>
      <c r="AE123" s="69" t="s">
        <v>181</v>
      </c>
      <c r="AF123" s="152" t="s">
        <v>181</v>
      </c>
      <c r="AG123" s="152" t="s">
        <v>181</v>
      </c>
      <c r="AH123" s="152" t="s">
        <v>181</v>
      </c>
      <c r="AI123" s="401" t="s">
        <v>181</v>
      </c>
      <c r="AJ123" s="69" t="s">
        <v>181</v>
      </c>
      <c r="AK123" s="152" t="s">
        <v>181</v>
      </c>
      <c r="AL123" s="152" t="s">
        <v>181</v>
      </c>
      <c r="AM123" s="152" t="s">
        <v>181</v>
      </c>
      <c r="AN123" s="401" t="s">
        <v>181</v>
      </c>
      <c r="AO123" s="75" t="s">
        <v>181</v>
      </c>
      <c r="AP123" s="185" t="s">
        <v>181</v>
      </c>
      <c r="AQ123" s="665" t="s">
        <v>181</v>
      </c>
      <c r="AR123" s="188" t="s">
        <v>181</v>
      </c>
      <c r="AS123" s="729"/>
      <c r="AT123" s="56" t="s">
        <v>181</v>
      </c>
      <c r="AU123" s="132" t="s">
        <v>181</v>
      </c>
      <c r="AV123" s="132" t="s">
        <v>181</v>
      </c>
      <c r="AW123" s="132" t="s">
        <v>181</v>
      </c>
      <c r="AX123" s="132" t="s">
        <v>181</v>
      </c>
      <c r="AY123" s="132" t="s">
        <v>181</v>
      </c>
      <c r="AZ123" s="132" t="s">
        <v>181</v>
      </c>
      <c r="BA123" s="132" t="s">
        <v>181</v>
      </c>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27"/>
      <c r="CW123" s="132" t="s">
        <v>181</v>
      </c>
      <c r="CX123" s="127"/>
      <c r="CY123" s="127"/>
      <c r="CZ123" s="127"/>
      <c r="DA123" s="127"/>
      <c r="DB123" s="127"/>
      <c r="DC123" s="132" t="s">
        <v>181</v>
      </c>
      <c r="DD123" s="127"/>
      <c r="DE123" s="127"/>
      <c r="DF123" s="127"/>
      <c r="DG123" s="127"/>
      <c r="DH123" s="127"/>
      <c r="DI123" s="132" t="s">
        <v>181</v>
      </c>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c r="EO123" s="127"/>
      <c r="EP123" s="127"/>
      <c r="EQ123" s="127"/>
      <c r="ER123" s="127"/>
      <c r="ES123" s="127"/>
    </row>
    <row r="124" spans="1:149" s="58" customFormat="1" ht="20.25" customHeight="1">
      <c r="A124" s="639" t="s">
        <v>181</v>
      </c>
      <c r="B124" s="720">
        <v>1</v>
      </c>
      <c r="C124" s="1092" t="s">
        <v>7</v>
      </c>
      <c r="D124" s="1093"/>
      <c r="E124" s="1093"/>
      <c r="F124" s="1093"/>
      <c r="G124" s="1093"/>
      <c r="H124" s="1093"/>
      <c r="I124" s="1093"/>
      <c r="J124" s="1093"/>
      <c r="K124" s="701" t="s">
        <v>181</v>
      </c>
      <c r="L124" s="68" t="s">
        <v>181</v>
      </c>
      <c r="M124" s="152" t="s">
        <v>181</v>
      </c>
      <c r="N124" s="152" t="s">
        <v>181</v>
      </c>
      <c r="O124" s="401" t="s">
        <v>181</v>
      </c>
      <c r="P124" s="152" t="s">
        <v>181</v>
      </c>
      <c r="Q124" s="68" t="s">
        <v>181</v>
      </c>
      <c r="R124" s="152" t="s">
        <v>181</v>
      </c>
      <c r="S124" s="152" t="s">
        <v>181</v>
      </c>
      <c r="T124" s="401" t="s">
        <v>181</v>
      </c>
      <c r="U124" s="152" t="s">
        <v>181</v>
      </c>
      <c r="V124" s="68" t="s">
        <v>181</v>
      </c>
      <c r="W124" s="152" t="s">
        <v>181</v>
      </c>
      <c r="X124" s="152" t="s">
        <v>181</v>
      </c>
      <c r="Y124" s="401" t="s">
        <v>181</v>
      </c>
      <c r="Z124" s="152" t="s">
        <v>181</v>
      </c>
      <c r="AA124" s="68" t="s">
        <v>181</v>
      </c>
      <c r="AB124" s="152" t="s">
        <v>181</v>
      </c>
      <c r="AC124" s="152" t="s">
        <v>181</v>
      </c>
      <c r="AD124" s="401" t="s">
        <v>181</v>
      </c>
      <c r="AE124" s="152" t="s">
        <v>181</v>
      </c>
      <c r="AF124" s="68" t="s">
        <v>181</v>
      </c>
      <c r="AG124" s="152" t="s">
        <v>181</v>
      </c>
      <c r="AH124" s="152" t="s">
        <v>181</v>
      </c>
      <c r="AI124" s="401" t="s">
        <v>181</v>
      </c>
      <c r="AJ124" s="152" t="s">
        <v>181</v>
      </c>
      <c r="AK124" s="68" t="s">
        <v>181</v>
      </c>
      <c r="AL124" s="152" t="s">
        <v>181</v>
      </c>
      <c r="AM124" s="152" t="s">
        <v>181</v>
      </c>
      <c r="AN124" s="401" t="s">
        <v>181</v>
      </c>
      <c r="AO124" s="85" t="s">
        <v>181</v>
      </c>
      <c r="AP124" s="187" t="s">
        <v>181</v>
      </c>
      <c r="AQ124" s="661" t="s">
        <v>181</v>
      </c>
      <c r="AR124" s="188" t="s">
        <v>181</v>
      </c>
      <c r="AS124" s="729"/>
      <c r="AT124" s="56" t="s">
        <v>181</v>
      </c>
      <c r="AU124" s="132" t="s">
        <v>181</v>
      </c>
      <c r="AV124" s="132" t="s">
        <v>181</v>
      </c>
      <c r="AW124" s="132" t="s">
        <v>181</v>
      </c>
      <c r="AX124" s="132" t="s">
        <v>181</v>
      </c>
      <c r="AY124" s="132" t="s">
        <v>181</v>
      </c>
      <c r="AZ124" s="132" t="s">
        <v>181</v>
      </c>
      <c r="BA124" s="132" t="s">
        <v>181</v>
      </c>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27"/>
      <c r="CW124" s="132" t="s">
        <v>181</v>
      </c>
      <c r="CX124" s="127"/>
      <c r="CY124" s="127"/>
      <c r="CZ124" s="127"/>
      <c r="DA124" s="127"/>
      <c r="DB124" s="127"/>
      <c r="DC124" s="132" t="s">
        <v>181</v>
      </c>
      <c r="DD124" s="127"/>
      <c r="DE124" s="127"/>
      <c r="DF124" s="127"/>
      <c r="DG124" s="127"/>
      <c r="DH124" s="127"/>
      <c r="DI124" s="132" t="s">
        <v>181</v>
      </c>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c r="EO124" s="127"/>
      <c r="EP124" s="127"/>
      <c r="EQ124" s="127"/>
      <c r="ER124" s="127"/>
      <c r="ES124" s="127"/>
    </row>
    <row r="125" spans="1:149" s="58" customFormat="1" ht="20.25" customHeight="1">
      <c r="A125" s="639" t="s">
        <v>181</v>
      </c>
      <c r="B125" s="701" t="s">
        <v>181</v>
      </c>
      <c r="C125" s="701" t="s">
        <v>181</v>
      </c>
      <c r="D125" s="1090" t="s">
        <v>269</v>
      </c>
      <c r="E125" s="1091"/>
      <c r="F125" s="1091"/>
      <c r="G125" s="1091"/>
      <c r="H125" s="1091"/>
      <c r="I125" s="1091"/>
      <c r="J125" s="1091"/>
      <c r="K125" s="701" t="s">
        <v>181</v>
      </c>
      <c r="L125" s="68" t="s">
        <v>181</v>
      </c>
      <c r="M125" s="152" t="s">
        <v>181</v>
      </c>
      <c r="N125" s="152" t="s">
        <v>181</v>
      </c>
      <c r="O125" s="408"/>
      <c r="P125" s="152"/>
      <c r="Q125" s="68"/>
      <c r="R125" s="152"/>
      <c r="S125" s="152"/>
      <c r="T125" s="408"/>
      <c r="U125" s="152"/>
      <c r="V125" s="68"/>
      <c r="W125" s="152"/>
      <c r="X125" s="152"/>
      <c r="Y125" s="408"/>
      <c r="Z125" s="152"/>
      <c r="AA125" s="68"/>
      <c r="AB125" s="152"/>
      <c r="AC125" s="152"/>
      <c r="AD125" s="408"/>
      <c r="AE125" s="152"/>
      <c r="AF125" s="68"/>
      <c r="AG125" s="152"/>
      <c r="AH125" s="152"/>
      <c r="AI125" s="408"/>
      <c r="AJ125" s="152"/>
      <c r="AK125" s="68"/>
      <c r="AL125" s="152"/>
      <c r="AM125" s="152"/>
      <c r="AN125" s="408"/>
      <c r="AO125" s="85" t="s">
        <v>181</v>
      </c>
      <c r="AP125" s="187" t="s">
        <v>181</v>
      </c>
      <c r="AQ125" s="667">
        <f>SUM(O125:AN125)</f>
        <v>0</v>
      </c>
      <c r="AR125" s="188" t="s">
        <v>181</v>
      </c>
      <c r="AS125" s="729"/>
      <c r="AT125" s="56" t="s">
        <v>181</v>
      </c>
      <c r="AU125" s="132" t="s">
        <v>181</v>
      </c>
      <c r="AV125" s="132" t="s">
        <v>181</v>
      </c>
      <c r="AW125" s="132" t="s">
        <v>181</v>
      </c>
      <c r="AX125" s="132" t="s">
        <v>181</v>
      </c>
      <c r="AY125" s="132" t="s">
        <v>181</v>
      </c>
      <c r="AZ125" s="132" t="s">
        <v>181</v>
      </c>
      <c r="BA125" s="132" t="s">
        <v>181</v>
      </c>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27"/>
      <c r="CW125" s="132" t="s">
        <v>181</v>
      </c>
      <c r="CX125" s="127"/>
      <c r="CY125" s="127"/>
      <c r="CZ125" s="127"/>
      <c r="DA125" s="127"/>
      <c r="DB125" s="127"/>
      <c r="DC125" s="132" t="s">
        <v>181</v>
      </c>
      <c r="DD125" s="127"/>
      <c r="DE125" s="127"/>
      <c r="DF125" s="127"/>
      <c r="DG125" s="127"/>
      <c r="DH125" s="127"/>
      <c r="DI125" s="132" t="s">
        <v>181</v>
      </c>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c r="EO125" s="127"/>
      <c r="EP125" s="127"/>
      <c r="EQ125" s="127"/>
      <c r="ER125" s="127"/>
      <c r="ES125" s="127"/>
    </row>
    <row r="126" spans="1:149" s="58" customFormat="1" ht="20.25" customHeight="1">
      <c r="A126" s="639"/>
      <c r="B126" s="701"/>
      <c r="C126" s="701"/>
      <c r="D126" s="1090" t="s">
        <v>269</v>
      </c>
      <c r="E126" s="1091"/>
      <c r="F126" s="1091"/>
      <c r="G126" s="1091"/>
      <c r="H126" s="1091"/>
      <c r="I126" s="1091"/>
      <c r="J126" s="1091"/>
      <c r="K126" s="701"/>
      <c r="L126" s="68"/>
      <c r="M126" s="152"/>
      <c r="N126" s="152"/>
      <c r="O126" s="408"/>
      <c r="P126" s="152"/>
      <c r="Q126" s="68"/>
      <c r="R126" s="152"/>
      <c r="S126" s="152"/>
      <c r="T126" s="408"/>
      <c r="U126" s="152"/>
      <c r="V126" s="68"/>
      <c r="W126" s="152"/>
      <c r="X126" s="152"/>
      <c r="Y126" s="408"/>
      <c r="Z126" s="152"/>
      <c r="AA126" s="68"/>
      <c r="AB126" s="152"/>
      <c r="AC126" s="152"/>
      <c r="AD126" s="408"/>
      <c r="AE126" s="152"/>
      <c r="AF126" s="68"/>
      <c r="AG126" s="152"/>
      <c r="AH126" s="152"/>
      <c r="AI126" s="408"/>
      <c r="AJ126" s="152"/>
      <c r="AK126" s="68"/>
      <c r="AL126" s="152"/>
      <c r="AM126" s="152"/>
      <c r="AN126" s="408"/>
      <c r="AO126" s="85"/>
      <c r="AP126" s="187"/>
      <c r="AQ126" s="667">
        <f>SUM(O126:AN126)</f>
        <v>0</v>
      </c>
      <c r="AR126" s="188"/>
      <c r="AS126" s="729"/>
      <c r="AT126" s="56"/>
      <c r="AU126" s="132"/>
      <c r="AV126" s="132"/>
      <c r="AW126" s="132"/>
      <c r="AX126" s="132"/>
      <c r="AY126" s="132"/>
      <c r="AZ126" s="132"/>
      <c r="BA126" s="132"/>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27"/>
      <c r="CW126" s="132"/>
      <c r="CX126" s="127"/>
      <c r="CY126" s="127"/>
      <c r="CZ126" s="127"/>
      <c r="DA126" s="127"/>
      <c r="DB126" s="127"/>
      <c r="DC126" s="132"/>
      <c r="DD126" s="127"/>
      <c r="DE126" s="127"/>
      <c r="DF126" s="127"/>
      <c r="DG126" s="127"/>
      <c r="DH126" s="127"/>
      <c r="DI126" s="132"/>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c r="EO126" s="127"/>
      <c r="EP126" s="127"/>
      <c r="EQ126" s="127"/>
      <c r="ER126" s="127"/>
      <c r="ES126" s="127"/>
    </row>
    <row r="127" spans="1:149" s="58" customFormat="1" ht="20.25" customHeight="1">
      <c r="A127" s="639"/>
      <c r="B127" s="701"/>
      <c r="C127" s="701"/>
      <c r="D127" s="1090" t="s">
        <v>269</v>
      </c>
      <c r="E127" s="1091"/>
      <c r="F127" s="1091"/>
      <c r="G127" s="1091"/>
      <c r="H127" s="1091"/>
      <c r="I127" s="1091"/>
      <c r="J127" s="1091"/>
      <c r="K127" s="701"/>
      <c r="L127" s="68"/>
      <c r="M127" s="152"/>
      <c r="N127" s="152"/>
      <c r="O127" s="408"/>
      <c r="P127" s="152"/>
      <c r="Q127" s="68"/>
      <c r="R127" s="152"/>
      <c r="S127" s="152"/>
      <c r="T127" s="408"/>
      <c r="U127" s="152"/>
      <c r="V127" s="68"/>
      <c r="W127" s="152"/>
      <c r="X127" s="152"/>
      <c r="Y127" s="408"/>
      <c r="Z127" s="152"/>
      <c r="AA127" s="68"/>
      <c r="AB127" s="152"/>
      <c r="AC127" s="152"/>
      <c r="AD127" s="408"/>
      <c r="AE127" s="152"/>
      <c r="AF127" s="68"/>
      <c r="AG127" s="152"/>
      <c r="AH127" s="152"/>
      <c r="AI127" s="408"/>
      <c r="AJ127" s="152"/>
      <c r="AK127" s="68"/>
      <c r="AL127" s="152"/>
      <c r="AM127" s="152"/>
      <c r="AN127" s="408"/>
      <c r="AO127" s="85"/>
      <c r="AP127" s="187"/>
      <c r="AQ127" s="667">
        <f>SUM(O127:AN127)</f>
        <v>0</v>
      </c>
      <c r="AR127" s="188"/>
      <c r="AS127" s="729"/>
      <c r="AT127" s="56"/>
      <c r="AU127" s="132"/>
      <c r="AV127" s="132"/>
      <c r="AW127" s="132"/>
      <c r="AX127" s="132"/>
      <c r="AY127" s="132"/>
      <c r="AZ127" s="132"/>
      <c r="BA127" s="132"/>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27"/>
      <c r="CW127" s="132"/>
      <c r="CX127" s="127"/>
      <c r="CY127" s="127"/>
      <c r="CZ127" s="127"/>
      <c r="DA127" s="127"/>
      <c r="DB127" s="127"/>
      <c r="DC127" s="132"/>
      <c r="DD127" s="127"/>
      <c r="DE127" s="127"/>
      <c r="DF127" s="127"/>
      <c r="DG127" s="127"/>
      <c r="DH127" s="127"/>
      <c r="DI127" s="132"/>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c r="EO127" s="127"/>
      <c r="EP127" s="127"/>
      <c r="EQ127" s="127"/>
      <c r="ER127" s="127"/>
      <c r="ES127" s="127"/>
    </row>
    <row r="128" spans="1:149" s="58" customFormat="1" ht="4.9000000000000004" customHeight="1">
      <c r="A128" s="639" t="s">
        <v>181</v>
      </c>
      <c r="B128" s="701" t="s">
        <v>181</v>
      </c>
      <c r="C128" s="701" t="s">
        <v>181</v>
      </c>
      <c r="D128" s="701" t="s">
        <v>181</v>
      </c>
      <c r="E128" s="701" t="s">
        <v>181</v>
      </c>
      <c r="F128" s="701" t="s">
        <v>181</v>
      </c>
      <c r="G128" s="701" t="s">
        <v>181</v>
      </c>
      <c r="H128" s="701" t="s">
        <v>181</v>
      </c>
      <c r="I128" s="701" t="s">
        <v>181</v>
      </c>
      <c r="J128" s="723" t="s">
        <v>181</v>
      </c>
      <c r="K128" s="723" t="s">
        <v>181</v>
      </c>
      <c r="L128" s="68" t="s">
        <v>181</v>
      </c>
      <c r="M128" s="152" t="s">
        <v>181</v>
      </c>
      <c r="N128" s="152" t="s">
        <v>181</v>
      </c>
      <c r="O128" s="401"/>
      <c r="P128" s="69"/>
      <c r="Q128" s="152"/>
      <c r="R128" s="152"/>
      <c r="S128" s="152"/>
      <c r="T128" s="401"/>
      <c r="U128" s="69"/>
      <c r="V128" s="152"/>
      <c r="W128" s="152"/>
      <c r="X128" s="152"/>
      <c r="Y128" s="401"/>
      <c r="Z128" s="69"/>
      <c r="AA128" s="152"/>
      <c r="AB128" s="152"/>
      <c r="AC128" s="152"/>
      <c r="AD128" s="401"/>
      <c r="AE128" s="69" t="s">
        <v>181</v>
      </c>
      <c r="AF128" s="152" t="s">
        <v>181</v>
      </c>
      <c r="AG128" s="152" t="s">
        <v>181</v>
      </c>
      <c r="AH128" s="152" t="s">
        <v>181</v>
      </c>
      <c r="AI128" s="401" t="s">
        <v>181</v>
      </c>
      <c r="AJ128" s="69" t="s">
        <v>181</v>
      </c>
      <c r="AK128" s="152" t="s">
        <v>181</v>
      </c>
      <c r="AL128" s="152" t="s">
        <v>181</v>
      </c>
      <c r="AM128" s="152" t="s">
        <v>181</v>
      </c>
      <c r="AN128" s="401" t="s">
        <v>181</v>
      </c>
      <c r="AO128" s="75" t="s">
        <v>181</v>
      </c>
      <c r="AP128" s="185" t="s">
        <v>181</v>
      </c>
      <c r="AQ128" s="661" t="s">
        <v>181</v>
      </c>
      <c r="AR128" s="188" t="s">
        <v>181</v>
      </c>
      <c r="AS128" s="729"/>
      <c r="AT128" s="56" t="s">
        <v>181</v>
      </c>
      <c r="AU128" s="132" t="s">
        <v>181</v>
      </c>
      <c r="AV128" s="132" t="s">
        <v>181</v>
      </c>
      <c r="AW128" s="132" t="s">
        <v>181</v>
      </c>
      <c r="AX128" s="132" t="s">
        <v>181</v>
      </c>
      <c r="AY128" s="132" t="s">
        <v>181</v>
      </c>
      <c r="AZ128" s="132" t="s">
        <v>181</v>
      </c>
      <c r="BA128" s="132" t="s">
        <v>181</v>
      </c>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27"/>
      <c r="CW128" s="132" t="s">
        <v>181</v>
      </c>
      <c r="CX128" s="127"/>
      <c r="CY128" s="127"/>
      <c r="CZ128" s="127"/>
      <c r="DA128" s="127"/>
      <c r="DB128" s="127"/>
      <c r="DC128" s="132" t="s">
        <v>181</v>
      </c>
      <c r="DD128" s="127"/>
      <c r="DE128" s="127"/>
      <c r="DF128" s="127"/>
      <c r="DG128" s="127"/>
      <c r="DH128" s="127"/>
      <c r="DI128" s="132" t="s">
        <v>181</v>
      </c>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c r="EO128" s="127"/>
      <c r="EP128" s="127"/>
      <c r="EQ128" s="127"/>
      <c r="ER128" s="127"/>
      <c r="ES128" s="127"/>
    </row>
    <row r="129" spans="1:149" s="58" customFormat="1" ht="20.25" customHeight="1">
      <c r="A129" s="639" t="s">
        <v>181</v>
      </c>
      <c r="B129" s="720">
        <v>2</v>
      </c>
      <c r="C129" s="1092" t="s">
        <v>5</v>
      </c>
      <c r="D129" s="1093"/>
      <c r="E129" s="1093"/>
      <c r="F129" s="1093"/>
      <c r="G129" s="1093"/>
      <c r="H129" s="1093"/>
      <c r="I129" s="1093"/>
      <c r="J129" s="1093"/>
      <c r="K129" s="701" t="s">
        <v>181</v>
      </c>
      <c r="L129" s="68" t="s">
        <v>181</v>
      </c>
      <c r="M129" s="152" t="s">
        <v>181</v>
      </c>
      <c r="N129" s="152" t="s">
        <v>181</v>
      </c>
      <c r="O129" s="401"/>
      <c r="P129" s="152"/>
      <c r="Q129" s="68"/>
      <c r="R129" s="152"/>
      <c r="S129" s="152"/>
      <c r="T129" s="401"/>
      <c r="U129" s="152"/>
      <c r="V129" s="68"/>
      <c r="W129" s="152"/>
      <c r="X129" s="152"/>
      <c r="Y129" s="401"/>
      <c r="Z129" s="152"/>
      <c r="AA129" s="68"/>
      <c r="AB129" s="152"/>
      <c r="AC129" s="152"/>
      <c r="AD129" s="401"/>
      <c r="AE129" s="152" t="s">
        <v>181</v>
      </c>
      <c r="AF129" s="68" t="s">
        <v>181</v>
      </c>
      <c r="AG129" s="152" t="s">
        <v>181</v>
      </c>
      <c r="AH129" s="152" t="s">
        <v>181</v>
      </c>
      <c r="AI129" s="401" t="s">
        <v>181</v>
      </c>
      <c r="AJ129" s="152" t="s">
        <v>181</v>
      </c>
      <c r="AK129" s="68" t="s">
        <v>181</v>
      </c>
      <c r="AL129" s="152" t="s">
        <v>181</v>
      </c>
      <c r="AM129" s="152" t="s">
        <v>181</v>
      </c>
      <c r="AN129" s="401" t="s">
        <v>181</v>
      </c>
      <c r="AO129" s="85" t="s">
        <v>181</v>
      </c>
      <c r="AP129" s="187" t="s">
        <v>181</v>
      </c>
      <c r="AQ129" s="661" t="s">
        <v>181</v>
      </c>
      <c r="AR129" s="188" t="s">
        <v>181</v>
      </c>
      <c r="AS129" s="729"/>
      <c r="AT129" s="56" t="s">
        <v>181</v>
      </c>
      <c r="AU129" s="132" t="s">
        <v>181</v>
      </c>
      <c r="AV129" s="132" t="s">
        <v>181</v>
      </c>
      <c r="AW129" s="132" t="s">
        <v>181</v>
      </c>
      <c r="AX129" s="132" t="s">
        <v>181</v>
      </c>
      <c r="AY129" s="132" t="s">
        <v>181</v>
      </c>
      <c r="AZ129" s="132" t="s">
        <v>181</v>
      </c>
      <c r="BA129" s="132" t="s">
        <v>181</v>
      </c>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27"/>
      <c r="CW129" s="132" t="s">
        <v>181</v>
      </c>
      <c r="CX129" s="127"/>
      <c r="CY129" s="127"/>
      <c r="CZ129" s="127"/>
      <c r="DA129" s="127"/>
      <c r="DB129" s="127"/>
      <c r="DC129" s="132" t="s">
        <v>181</v>
      </c>
      <c r="DD129" s="127"/>
      <c r="DE129" s="127"/>
      <c r="DF129" s="127"/>
      <c r="DG129" s="127"/>
      <c r="DH129" s="127"/>
      <c r="DI129" s="132" t="s">
        <v>181</v>
      </c>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c r="EO129" s="127"/>
      <c r="EP129" s="127"/>
      <c r="EQ129" s="127"/>
      <c r="ER129" s="127"/>
      <c r="ES129" s="127"/>
    </row>
    <row r="130" spans="1:149" s="58" customFormat="1" ht="20.25" customHeight="1">
      <c r="A130" s="639" t="s">
        <v>181</v>
      </c>
      <c r="B130" s="701" t="s">
        <v>181</v>
      </c>
      <c r="C130" s="701" t="s">
        <v>181</v>
      </c>
      <c r="D130" s="1090" t="s">
        <v>270</v>
      </c>
      <c r="E130" s="1091"/>
      <c r="F130" s="1091"/>
      <c r="G130" s="1091"/>
      <c r="H130" s="1091"/>
      <c r="I130" s="1091"/>
      <c r="J130" s="1091"/>
      <c r="K130" s="701" t="s">
        <v>181</v>
      </c>
      <c r="L130" s="68" t="s">
        <v>181</v>
      </c>
      <c r="M130" s="152" t="s">
        <v>181</v>
      </c>
      <c r="N130" s="152" t="s">
        <v>181</v>
      </c>
      <c r="O130" s="408"/>
      <c r="P130" s="152"/>
      <c r="Q130" s="68"/>
      <c r="R130" s="152"/>
      <c r="S130" s="152"/>
      <c r="T130" s="408"/>
      <c r="U130" s="152"/>
      <c r="V130" s="68"/>
      <c r="W130" s="152"/>
      <c r="X130" s="152"/>
      <c r="Y130" s="408"/>
      <c r="Z130" s="152"/>
      <c r="AA130" s="68"/>
      <c r="AB130" s="152"/>
      <c r="AC130" s="152"/>
      <c r="AD130" s="408"/>
      <c r="AE130" s="152"/>
      <c r="AF130" s="68"/>
      <c r="AG130" s="152"/>
      <c r="AH130" s="152"/>
      <c r="AI130" s="408"/>
      <c r="AJ130" s="152"/>
      <c r="AK130" s="68"/>
      <c r="AL130" s="152"/>
      <c r="AM130" s="152"/>
      <c r="AN130" s="408"/>
      <c r="AO130" s="85" t="s">
        <v>181</v>
      </c>
      <c r="AP130" s="187" t="s">
        <v>181</v>
      </c>
      <c r="AQ130" s="667">
        <f>SUM(O130:AN130)</f>
        <v>0</v>
      </c>
      <c r="AR130" s="188" t="s">
        <v>181</v>
      </c>
      <c r="AS130" s="729"/>
      <c r="AT130" s="56" t="s">
        <v>181</v>
      </c>
      <c r="AU130" s="132" t="s">
        <v>181</v>
      </c>
      <c r="AV130" s="132" t="s">
        <v>181</v>
      </c>
      <c r="AW130" s="132" t="s">
        <v>181</v>
      </c>
      <c r="AX130" s="132" t="s">
        <v>181</v>
      </c>
      <c r="AY130" s="132" t="s">
        <v>181</v>
      </c>
      <c r="AZ130" s="132" t="s">
        <v>181</v>
      </c>
      <c r="BA130" s="132" t="s">
        <v>181</v>
      </c>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27"/>
      <c r="CW130" s="132" t="s">
        <v>181</v>
      </c>
      <c r="CX130" s="127"/>
      <c r="CY130" s="127"/>
      <c r="CZ130" s="127"/>
      <c r="DA130" s="127"/>
      <c r="DB130" s="127"/>
      <c r="DC130" s="132" t="s">
        <v>181</v>
      </c>
      <c r="DD130" s="127"/>
      <c r="DE130" s="127"/>
      <c r="DF130" s="127"/>
      <c r="DG130" s="127"/>
      <c r="DH130" s="127"/>
      <c r="DI130" s="132" t="s">
        <v>181</v>
      </c>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c r="EO130" s="127"/>
      <c r="EP130" s="127"/>
      <c r="EQ130" s="127"/>
      <c r="ER130" s="127"/>
      <c r="ES130" s="127"/>
    </row>
    <row r="131" spans="1:149" s="58" customFormat="1" ht="20.25" customHeight="1">
      <c r="A131" s="639"/>
      <c r="B131" s="701"/>
      <c r="C131" s="701"/>
      <c r="D131" s="1090" t="s">
        <v>270</v>
      </c>
      <c r="E131" s="1091"/>
      <c r="F131" s="1091"/>
      <c r="G131" s="1091"/>
      <c r="H131" s="1091"/>
      <c r="I131" s="1091"/>
      <c r="J131" s="1091"/>
      <c r="K131" s="701"/>
      <c r="L131" s="68"/>
      <c r="M131" s="152"/>
      <c r="N131" s="152"/>
      <c r="O131" s="408"/>
      <c r="P131" s="152"/>
      <c r="Q131" s="68"/>
      <c r="R131" s="152"/>
      <c r="S131" s="152"/>
      <c r="T131" s="408"/>
      <c r="U131" s="152"/>
      <c r="V131" s="68"/>
      <c r="W131" s="152"/>
      <c r="X131" s="152"/>
      <c r="Y131" s="408"/>
      <c r="Z131" s="152"/>
      <c r="AA131" s="68"/>
      <c r="AB131" s="152"/>
      <c r="AC131" s="152"/>
      <c r="AD131" s="408"/>
      <c r="AE131" s="152"/>
      <c r="AF131" s="68"/>
      <c r="AG131" s="152"/>
      <c r="AH131" s="152"/>
      <c r="AI131" s="408"/>
      <c r="AJ131" s="152"/>
      <c r="AK131" s="68"/>
      <c r="AL131" s="152"/>
      <c r="AM131" s="152"/>
      <c r="AN131" s="408"/>
      <c r="AO131" s="85"/>
      <c r="AP131" s="187"/>
      <c r="AQ131" s="667">
        <f>SUM(O131:AN131)</f>
        <v>0</v>
      </c>
      <c r="AR131" s="188"/>
      <c r="AS131" s="729"/>
      <c r="AT131" s="56"/>
      <c r="AU131" s="132"/>
      <c r="AV131" s="132"/>
      <c r="AW131" s="132"/>
      <c r="AX131" s="132"/>
      <c r="AY131" s="132"/>
      <c r="AZ131" s="132"/>
      <c r="BA131" s="132"/>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27"/>
      <c r="CW131" s="132"/>
      <c r="CX131" s="127"/>
      <c r="CY131" s="127"/>
      <c r="CZ131" s="127"/>
      <c r="DA131" s="127"/>
      <c r="DB131" s="127"/>
      <c r="DC131" s="132"/>
      <c r="DD131" s="127"/>
      <c r="DE131" s="127"/>
      <c r="DF131" s="127"/>
      <c r="DG131" s="127"/>
      <c r="DH131" s="127"/>
      <c r="DI131" s="132"/>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c r="EO131" s="127"/>
      <c r="EP131" s="127"/>
      <c r="EQ131" s="127"/>
      <c r="ER131" s="127"/>
      <c r="ES131" s="127"/>
    </row>
    <row r="132" spans="1:149" s="58" customFormat="1" ht="20.25" customHeight="1">
      <c r="A132" s="639"/>
      <c r="B132" s="701"/>
      <c r="C132" s="701"/>
      <c r="D132" s="1090" t="s">
        <v>270</v>
      </c>
      <c r="E132" s="1091"/>
      <c r="F132" s="1091"/>
      <c r="G132" s="1091"/>
      <c r="H132" s="1091"/>
      <c r="I132" s="1091"/>
      <c r="J132" s="1091"/>
      <c r="K132" s="701"/>
      <c r="L132" s="68"/>
      <c r="M132" s="152"/>
      <c r="N132" s="152"/>
      <c r="O132" s="408"/>
      <c r="P132" s="152"/>
      <c r="Q132" s="68"/>
      <c r="R132" s="152"/>
      <c r="S132" s="152"/>
      <c r="T132" s="408"/>
      <c r="U132" s="152"/>
      <c r="V132" s="68"/>
      <c r="W132" s="152"/>
      <c r="X132" s="152"/>
      <c r="Y132" s="408"/>
      <c r="Z132" s="152"/>
      <c r="AA132" s="68"/>
      <c r="AB132" s="152"/>
      <c r="AC132" s="152"/>
      <c r="AD132" s="408"/>
      <c r="AE132" s="152"/>
      <c r="AF132" s="68"/>
      <c r="AG132" s="152"/>
      <c r="AH132" s="152"/>
      <c r="AI132" s="408"/>
      <c r="AJ132" s="152"/>
      <c r="AK132" s="68"/>
      <c r="AL132" s="152"/>
      <c r="AM132" s="152"/>
      <c r="AN132" s="408"/>
      <c r="AO132" s="85"/>
      <c r="AP132" s="187"/>
      <c r="AQ132" s="667">
        <f>SUM(O132:AN132)</f>
        <v>0</v>
      </c>
      <c r="AR132" s="188"/>
      <c r="AS132" s="729"/>
      <c r="AT132" s="56"/>
      <c r="AU132" s="132"/>
      <c r="AV132" s="132"/>
      <c r="AW132" s="132"/>
      <c r="AX132" s="132"/>
      <c r="AY132" s="132"/>
      <c r="AZ132" s="132"/>
      <c r="BA132" s="132"/>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27"/>
      <c r="CW132" s="132"/>
      <c r="CX132" s="127"/>
      <c r="CY132" s="127"/>
      <c r="CZ132" s="127"/>
      <c r="DA132" s="127"/>
      <c r="DB132" s="127"/>
      <c r="DC132" s="132"/>
      <c r="DD132" s="127"/>
      <c r="DE132" s="127"/>
      <c r="DF132" s="127"/>
      <c r="DG132" s="127"/>
      <c r="DH132" s="127"/>
      <c r="DI132" s="132"/>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c r="EO132" s="127"/>
      <c r="EP132" s="127"/>
      <c r="EQ132" s="127"/>
      <c r="ER132" s="127"/>
      <c r="ES132" s="127"/>
    </row>
    <row r="133" spans="1:149" s="58" customFormat="1" ht="4.9000000000000004" customHeight="1">
      <c r="A133" s="639" t="s">
        <v>181</v>
      </c>
      <c r="B133" s="701" t="s">
        <v>181</v>
      </c>
      <c r="C133" s="701" t="s">
        <v>181</v>
      </c>
      <c r="D133" s="701" t="s">
        <v>181</v>
      </c>
      <c r="E133" s="701" t="s">
        <v>181</v>
      </c>
      <c r="F133" s="701" t="s">
        <v>181</v>
      </c>
      <c r="G133" s="701" t="s">
        <v>181</v>
      </c>
      <c r="H133" s="701" t="s">
        <v>181</v>
      </c>
      <c r="I133" s="701" t="s">
        <v>181</v>
      </c>
      <c r="J133" s="723" t="s">
        <v>181</v>
      </c>
      <c r="K133" s="723" t="s">
        <v>181</v>
      </c>
      <c r="L133" s="68" t="s">
        <v>181</v>
      </c>
      <c r="M133" s="152" t="s">
        <v>181</v>
      </c>
      <c r="N133" s="152" t="s">
        <v>181</v>
      </c>
      <c r="O133" s="401"/>
      <c r="P133" s="69"/>
      <c r="Q133" s="152"/>
      <c r="R133" s="152"/>
      <c r="S133" s="152"/>
      <c r="T133" s="401"/>
      <c r="U133" s="69"/>
      <c r="V133" s="152"/>
      <c r="W133" s="152"/>
      <c r="X133" s="152"/>
      <c r="Y133" s="401"/>
      <c r="Z133" s="69"/>
      <c r="AA133" s="152"/>
      <c r="AB133" s="152"/>
      <c r="AC133" s="152"/>
      <c r="AD133" s="401"/>
      <c r="AE133" s="69" t="s">
        <v>181</v>
      </c>
      <c r="AF133" s="152" t="s">
        <v>181</v>
      </c>
      <c r="AG133" s="152" t="s">
        <v>181</v>
      </c>
      <c r="AH133" s="152" t="s">
        <v>181</v>
      </c>
      <c r="AI133" s="401" t="s">
        <v>181</v>
      </c>
      <c r="AJ133" s="69" t="s">
        <v>181</v>
      </c>
      <c r="AK133" s="152" t="s">
        <v>181</v>
      </c>
      <c r="AL133" s="152" t="s">
        <v>181</v>
      </c>
      <c r="AM133" s="152" t="s">
        <v>181</v>
      </c>
      <c r="AN133" s="401" t="s">
        <v>181</v>
      </c>
      <c r="AO133" s="75" t="s">
        <v>181</v>
      </c>
      <c r="AP133" s="185" t="s">
        <v>181</v>
      </c>
      <c r="AQ133" s="661" t="s">
        <v>181</v>
      </c>
      <c r="AR133" s="188" t="s">
        <v>181</v>
      </c>
      <c r="AS133" s="729"/>
      <c r="AT133" s="56" t="s">
        <v>181</v>
      </c>
      <c r="AU133" s="132" t="s">
        <v>181</v>
      </c>
      <c r="AV133" s="132" t="s">
        <v>181</v>
      </c>
      <c r="AW133" s="132" t="s">
        <v>181</v>
      </c>
      <c r="AX133" s="132" t="s">
        <v>181</v>
      </c>
      <c r="AY133" s="132" t="s">
        <v>181</v>
      </c>
      <c r="AZ133" s="132" t="s">
        <v>181</v>
      </c>
      <c r="BA133" s="132" t="s">
        <v>181</v>
      </c>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27"/>
      <c r="CW133" s="132" t="s">
        <v>181</v>
      </c>
      <c r="CX133" s="127"/>
      <c r="CY133" s="127"/>
      <c r="CZ133" s="127"/>
      <c r="DA133" s="127"/>
      <c r="DB133" s="127"/>
      <c r="DC133" s="132" t="s">
        <v>181</v>
      </c>
      <c r="DD133" s="127"/>
      <c r="DE133" s="127"/>
      <c r="DF133" s="127"/>
      <c r="DG133" s="127"/>
      <c r="DH133" s="127"/>
      <c r="DI133" s="132" t="s">
        <v>181</v>
      </c>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c r="EO133" s="127"/>
      <c r="EP133" s="127"/>
      <c r="EQ133" s="127"/>
      <c r="ER133" s="127"/>
      <c r="ES133" s="127"/>
    </row>
    <row r="134" spans="1:149" s="58" customFormat="1" ht="20.25" customHeight="1">
      <c r="A134" s="639" t="s">
        <v>181</v>
      </c>
      <c r="B134" s="720">
        <v>3</v>
      </c>
      <c r="C134" s="1092" t="s">
        <v>8</v>
      </c>
      <c r="D134" s="1093"/>
      <c r="E134" s="1093"/>
      <c r="F134" s="1093"/>
      <c r="G134" s="1093"/>
      <c r="H134" s="1093"/>
      <c r="I134" s="1093"/>
      <c r="J134" s="1093"/>
      <c r="K134" s="701" t="s">
        <v>181</v>
      </c>
      <c r="L134" s="68" t="s">
        <v>181</v>
      </c>
      <c r="M134" s="152" t="s">
        <v>181</v>
      </c>
      <c r="N134" s="152" t="s">
        <v>181</v>
      </c>
      <c r="O134" s="401"/>
      <c r="P134" s="152"/>
      <c r="Q134" s="68"/>
      <c r="R134" s="152"/>
      <c r="S134" s="152"/>
      <c r="T134" s="401"/>
      <c r="U134" s="152"/>
      <c r="V134" s="68"/>
      <c r="W134" s="152"/>
      <c r="X134" s="152"/>
      <c r="Y134" s="401"/>
      <c r="Z134" s="152"/>
      <c r="AA134" s="68"/>
      <c r="AB134" s="152"/>
      <c r="AC134" s="152"/>
      <c r="AD134" s="401"/>
      <c r="AE134" s="152" t="s">
        <v>181</v>
      </c>
      <c r="AF134" s="68" t="s">
        <v>181</v>
      </c>
      <c r="AG134" s="152" t="s">
        <v>181</v>
      </c>
      <c r="AH134" s="152" t="s">
        <v>181</v>
      </c>
      <c r="AI134" s="401" t="s">
        <v>181</v>
      </c>
      <c r="AJ134" s="152" t="s">
        <v>181</v>
      </c>
      <c r="AK134" s="68" t="s">
        <v>181</v>
      </c>
      <c r="AL134" s="152" t="s">
        <v>181</v>
      </c>
      <c r="AM134" s="152" t="s">
        <v>181</v>
      </c>
      <c r="AN134" s="401" t="s">
        <v>181</v>
      </c>
      <c r="AO134" s="85" t="s">
        <v>181</v>
      </c>
      <c r="AP134" s="187" t="s">
        <v>181</v>
      </c>
      <c r="AQ134" s="661" t="s">
        <v>181</v>
      </c>
      <c r="AR134" s="188" t="s">
        <v>181</v>
      </c>
      <c r="AS134" s="729"/>
      <c r="AT134" s="56" t="s">
        <v>181</v>
      </c>
      <c r="AU134" s="132" t="s">
        <v>181</v>
      </c>
      <c r="AV134" s="132" t="s">
        <v>181</v>
      </c>
      <c r="AW134" s="132" t="s">
        <v>181</v>
      </c>
      <c r="AX134" s="132" t="s">
        <v>181</v>
      </c>
      <c r="AY134" s="132" t="s">
        <v>181</v>
      </c>
      <c r="AZ134" s="132" t="s">
        <v>181</v>
      </c>
      <c r="BA134" s="132" t="s">
        <v>181</v>
      </c>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27"/>
      <c r="CW134" s="132" t="s">
        <v>181</v>
      </c>
      <c r="CX134" s="127"/>
      <c r="CY134" s="127"/>
      <c r="CZ134" s="127"/>
      <c r="DA134" s="127"/>
      <c r="DB134" s="127"/>
      <c r="DC134" s="132" t="s">
        <v>181</v>
      </c>
      <c r="DD134" s="127"/>
      <c r="DE134" s="127"/>
      <c r="DF134" s="127"/>
      <c r="DG134" s="127"/>
      <c r="DH134" s="127"/>
      <c r="DI134" s="132" t="s">
        <v>181</v>
      </c>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c r="EO134" s="127"/>
      <c r="EP134" s="127"/>
      <c r="EQ134" s="127"/>
      <c r="ER134" s="127"/>
      <c r="ES134" s="127"/>
    </row>
    <row r="135" spans="1:149" s="58" customFormat="1" ht="20.25" customHeight="1">
      <c r="A135" s="639" t="s">
        <v>181</v>
      </c>
      <c r="B135" s="701" t="s">
        <v>181</v>
      </c>
      <c r="C135" s="701" t="s">
        <v>181</v>
      </c>
      <c r="D135" s="1090" t="s">
        <v>271</v>
      </c>
      <c r="E135" s="1091"/>
      <c r="F135" s="1091"/>
      <c r="G135" s="1091"/>
      <c r="H135" s="1091"/>
      <c r="I135" s="1091"/>
      <c r="J135" s="1091"/>
      <c r="K135" s="701" t="s">
        <v>181</v>
      </c>
      <c r="L135" s="68" t="s">
        <v>181</v>
      </c>
      <c r="M135" s="152" t="s">
        <v>181</v>
      </c>
      <c r="N135" s="152" t="s">
        <v>181</v>
      </c>
      <c r="O135" s="408"/>
      <c r="P135" s="152"/>
      <c r="Q135" s="68"/>
      <c r="R135" s="152"/>
      <c r="S135" s="152"/>
      <c r="T135" s="408"/>
      <c r="U135" s="152"/>
      <c r="V135" s="68"/>
      <c r="W135" s="152"/>
      <c r="X135" s="152"/>
      <c r="Y135" s="408"/>
      <c r="Z135" s="152"/>
      <c r="AA135" s="68"/>
      <c r="AB135" s="152"/>
      <c r="AC135" s="152"/>
      <c r="AD135" s="408"/>
      <c r="AE135" s="152"/>
      <c r="AF135" s="68"/>
      <c r="AG135" s="152"/>
      <c r="AH135" s="152"/>
      <c r="AI135" s="408"/>
      <c r="AJ135" s="152"/>
      <c r="AK135" s="68"/>
      <c r="AL135" s="152"/>
      <c r="AM135" s="152"/>
      <c r="AN135" s="408"/>
      <c r="AO135" s="85" t="s">
        <v>181</v>
      </c>
      <c r="AP135" s="187" t="s">
        <v>181</v>
      </c>
      <c r="AQ135" s="667">
        <f>SUM(O135:AN135)</f>
        <v>0</v>
      </c>
      <c r="AR135" s="188" t="s">
        <v>181</v>
      </c>
      <c r="AS135" s="729"/>
      <c r="AT135" s="56" t="s">
        <v>181</v>
      </c>
      <c r="AU135" s="132" t="s">
        <v>181</v>
      </c>
      <c r="AV135" s="132" t="s">
        <v>181</v>
      </c>
      <c r="AW135" s="132" t="s">
        <v>181</v>
      </c>
      <c r="AX135" s="132" t="s">
        <v>181</v>
      </c>
      <c r="AY135" s="132" t="s">
        <v>181</v>
      </c>
      <c r="AZ135" s="132" t="s">
        <v>181</v>
      </c>
      <c r="BA135" s="132" t="s">
        <v>181</v>
      </c>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27"/>
      <c r="CW135" s="132" t="s">
        <v>181</v>
      </c>
      <c r="CX135" s="127"/>
      <c r="CY135" s="127"/>
      <c r="CZ135" s="127"/>
      <c r="DA135" s="127"/>
      <c r="DB135" s="127"/>
      <c r="DC135" s="132" t="s">
        <v>181</v>
      </c>
      <c r="DD135" s="127"/>
      <c r="DE135" s="127"/>
      <c r="DF135" s="127"/>
      <c r="DG135" s="127"/>
      <c r="DH135" s="127"/>
      <c r="DI135" s="132" t="s">
        <v>181</v>
      </c>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c r="EO135" s="127"/>
      <c r="EP135" s="127"/>
      <c r="EQ135" s="127"/>
      <c r="ER135" s="127"/>
      <c r="ES135" s="127"/>
    </row>
    <row r="136" spans="1:149" s="58" customFormat="1" ht="20.25" customHeight="1">
      <c r="A136" s="639"/>
      <c r="B136" s="701"/>
      <c r="C136" s="701"/>
      <c r="D136" s="1090" t="s">
        <v>271</v>
      </c>
      <c r="E136" s="1091"/>
      <c r="F136" s="1091"/>
      <c r="G136" s="1091"/>
      <c r="H136" s="1091"/>
      <c r="I136" s="1091"/>
      <c r="J136" s="1091"/>
      <c r="K136" s="701"/>
      <c r="L136" s="68"/>
      <c r="M136" s="152"/>
      <c r="N136" s="152"/>
      <c r="O136" s="408"/>
      <c r="P136" s="152"/>
      <c r="Q136" s="68"/>
      <c r="R136" s="152"/>
      <c r="S136" s="152"/>
      <c r="T136" s="408"/>
      <c r="U136" s="152"/>
      <c r="V136" s="68"/>
      <c r="W136" s="152"/>
      <c r="X136" s="152"/>
      <c r="Y136" s="408"/>
      <c r="Z136" s="152"/>
      <c r="AA136" s="68"/>
      <c r="AB136" s="152"/>
      <c r="AC136" s="152"/>
      <c r="AD136" s="408"/>
      <c r="AE136" s="152"/>
      <c r="AF136" s="68"/>
      <c r="AG136" s="152"/>
      <c r="AH136" s="152"/>
      <c r="AI136" s="408"/>
      <c r="AJ136" s="152"/>
      <c r="AK136" s="68"/>
      <c r="AL136" s="152"/>
      <c r="AM136" s="152"/>
      <c r="AN136" s="408"/>
      <c r="AO136" s="85"/>
      <c r="AP136" s="187"/>
      <c r="AQ136" s="667">
        <f>SUM(O136:AN136)</f>
        <v>0</v>
      </c>
      <c r="AR136" s="188"/>
      <c r="AS136" s="729"/>
      <c r="AT136" s="56"/>
      <c r="AU136" s="132"/>
      <c r="AV136" s="132"/>
      <c r="AW136" s="132"/>
      <c r="AX136" s="132"/>
      <c r="AY136" s="132"/>
      <c r="AZ136" s="132"/>
      <c r="BA136" s="132"/>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27"/>
      <c r="CW136" s="132"/>
      <c r="CX136" s="127"/>
      <c r="CY136" s="127"/>
      <c r="CZ136" s="127"/>
      <c r="DA136" s="127"/>
      <c r="DB136" s="127"/>
      <c r="DC136" s="132"/>
      <c r="DD136" s="127"/>
      <c r="DE136" s="127"/>
      <c r="DF136" s="127"/>
      <c r="DG136" s="127"/>
      <c r="DH136" s="127"/>
      <c r="DI136" s="132"/>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c r="EO136" s="127"/>
      <c r="EP136" s="127"/>
      <c r="EQ136" s="127"/>
      <c r="ER136" s="127"/>
      <c r="ES136" s="127"/>
    </row>
    <row r="137" spans="1:149" s="58" customFormat="1" ht="20.25" customHeight="1">
      <c r="A137" s="639"/>
      <c r="B137" s="701"/>
      <c r="C137" s="701"/>
      <c r="D137" s="1090" t="s">
        <v>271</v>
      </c>
      <c r="E137" s="1091"/>
      <c r="F137" s="1091"/>
      <c r="G137" s="1091"/>
      <c r="H137" s="1091"/>
      <c r="I137" s="1091"/>
      <c r="J137" s="1091"/>
      <c r="K137" s="701"/>
      <c r="L137" s="68"/>
      <c r="M137" s="152"/>
      <c r="N137" s="152"/>
      <c r="O137" s="408"/>
      <c r="P137" s="152"/>
      <c r="Q137" s="68"/>
      <c r="R137" s="152"/>
      <c r="S137" s="152"/>
      <c r="T137" s="408"/>
      <c r="U137" s="152"/>
      <c r="V137" s="68"/>
      <c r="W137" s="152"/>
      <c r="X137" s="152"/>
      <c r="Y137" s="408"/>
      <c r="Z137" s="152"/>
      <c r="AA137" s="68"/>
      <c r="AB137" s="152"/>
      <c r="AC137" s="152"/>
      <c r="AD137" s="408"/>
      <c r="AE137" s="152"/>
      <c r="AF137" s="68"/>
      <c r="AG137" s="152"/>
      <c r="AH137" s="152"/>
      <c r="AI137" s="408"/>
      <c r="AJ137" s="152"/>
      <c r="AK137" s="68"/>
      <c r="AL137" s="152"/>
      <c r="AM137" s="152"/>
      <c r="AN137" s="408"/>
      <c r="AO137" s="85"/>
      <c r="AP137" s="187"/>
      <c r="AQ137" s="667">
        <f>SUM(O137:AN137)</f>
        <v>0</v>
      </c>
      <c r="AR137" s="188"/>
      <c r="AS137" s="729"/>
      <c r="AT137" s="56"/>
      <c r="AU137" s="132"/>
      <c r="AV137" s="132"/>
      <c r="AW137" s="132"/>
      <c r="AX137" s="132"/>
      <c r="AY137" s="132"/>
      <c r="AZ137" s="132"/>
      <c r="BA137" s="132"/>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27"/>
      <c r="CW137" s="132"/>
      <c r="CX137" s="127"/>
      <c r="CY137" s="127"/>
      <c r="CZ137" s="127"/>
      <c r="DA137" s="127"/>
      <c r="DB137" s="127"/>
      <c r="DC137" s="132"/>
      <c r="DD137" s="127"/>
      <c r="DE137" s="127"/>
      <c r="DF137" s="127"/>
      <c r="DG137" s="127"/>
      <c r="DH137" s="127"/>
      <c r="DI137" s="132"/>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c r="EO137" s="127"/>
      <c r="EP137" s="127"/>
      <c r="EQ137" s="127"/>
      <c r="ER137" s="127"/>
      <c r="ES137" s="127"/>
    </row>
    <row r="138" spans="1:149" s="58" customFormat="1" ht="4.9000000000000004" customHeight="1">
      <c r="A138" s="639" t="s">
        <v>181</v>
      </c>
      <c r="B138" s="701" t="s">
        <v>181</v>
      </c>
      <c r="C138" s="701" t="s">
        <v>181</v>
      </c>
      <c r="D138" s="701" t="s">
        <v>181</v>
      </c>
      <c r="E138" s="701" t="s">
        <v>181</v>
      </c>
      <c r="F138" s="701" t="s">
        <v>181</v>
      </c>
      <c r="G138" s="701" t="s">
        <v>181</v>
      </c>
      <c r="H138" s="701" t="s">
        <v>181</v>
      </c>
      <c r="I138" s="701" t="s">
        <v>181</v>
      </c>
      <c r="J138" s="723" t="s">
        <v>181</v>
      </c>
      <c r="K138" s="723" t="s">
        <v>181</v>
      </c>
      <c r="L138" s="68" t="s">
        <v>181</v>
      </c>
      <c r="M138" s="152" t="s">
        <v>181</v>
      </c>
      <c r="N138" s="152" t="s">
        <v>181</v>
      </c>
      <c r="O138" s="401"/>
      <c r="P138" s="69"/>
      <c r="Q138" s="152"/>
      <c r="R138" s="152"/>
      <c r="S138" s="152"/>
      <c r="T138" s="401"/>
      <c r="U138" s="69"/>
      <c r="V138" s="152"/>
      <c r="W138" s="152"/>
      <c r="X138" s="152"/>
      <c r="Y138" s="401"/>
      <c r="Z138" s="69"/>
      <c r="AA138" s="152"/>
      <c r="AB138" s="152"/>
      <c r="AC138" s="152"/>
      <c r="AD138" s="401"/>
      <c r="AE138" s="69" t="s">
        <v>181</v>
      </c>
      <c r="AF138" s="152" t="s">
        <v>181</v>
      </c>
      <c r="AG138" s="152" t="s">
        <v>181</v>
      </c>
      <c r="AH138" s="152" t="s">
        <v>181</v>
      </c>
      <c r="AI138" s="401" t="s">
        <v>181</v>
      </c>
      <c r="AJ138" s="69" t="s">
        <v>181</v>
      </c>
      <c r="AK138" s="152" t="s">
        <v>181</v>
      </c>
      <c r="AL138" s="152" t="s">
        <v>181</v>
      </c>
      <c r="AM138" s="152" t="s">
        <v>181</v>
      </c>
      <c r="AN138" s="401" t="s">
        <v>181</v>
      </c>
      <c r="AO138" s="75" t="s">
        <v>181</v>
      </c>
      <c r="AP138" s="185" t="s">
        <v>181</v>
      </c>
      <c r="AQ138" s="661" t="s">
        <v>181</v>
      </c>
      <c r="AR138" s="188" t="s">
        <v>181</v>
      </c>
      <c r="AS138" s="729"/>
      <c r="AT138" s="56" t="s">
        <v>181</v>
      </c>
      <c r="AU138" s="132" t="s">
        <v>181</v>
      </c>
      <c r="AV138" s="132" t="s">
        <v>181</v>
      </c>
      <c r="AW138" s="132" t="s">
        <v>181</v>
      </c>
      <c r="AX138" s="132" t="s">
        <v>181</v>
      </c>
      <c r="AY138" s="132" t="s">
        <v>181</v>
      </c>
      <c r="AZ138" s="132" t="s">
        <v>181</v>
      </c>
      <c r="BA138" s="132" t="s">
        <v>181</v>
      </c>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27"/>
      <c r="CW138" s="132" t="s">
        <v>181</v>
      </c>
      <c r="CX138" s="127"/>
      <c r="CY138" s="127"/>
      <c r="CZ138" s="127"/>
      <c r="DA138" s="127"/>
      <c r="DB138" s="127"/>
      <c r="DC138" s="132" t="s">
        <v>181</v>
      </c>
      <c r="DD138" s="127"/>
      <c r="DE138" s="127"/>
      <c r="DF138" s="127"/>
      <c r="DG138" s="127"/>
      <c r="DH138" s="127"/>
      <c r="DI138" s="132" t="s">
        <v>181</v>
      </c>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c r="EO138" s="127"/>
      <c r="EP138" s="127"/>
      <c r="EQ138" s="127"/>
      <c r="ER138" s="127"/>
      <c r="ES138" s="127"/>
    </row>
    <row r="139" spans="1:149" s="58" customFormat="1" ht="20.25" customHeight="1">
      <c r="A139" s="639" t="s">
        <v>181</v>
      </c>
      <c r="B139" s="720">
        <v>4</v>
      </c>
      <c r="C139" s="1092" t="s">
        <v>6</v>
      </c>
      <c r="D139" s="1093"/>
      <c r="E139" s="1093"/>
      <c r="F139" s="1093"/>
      <c r="G139" s="1093"/>
      <c r="H139" s="1093"/>
      <c r="I139" s="1093"/>
      <c r="J139" s="1093"/>
      <c r="K139" s="701" t="s">
        <v>181</v>
      </c>
      <c r="L139" s="68" t="s">
        <v>181</v>
      </c>
      <c r="M139" s="152" t="s">
        <v>181</v>
      </c>
      <c r="N139" s="152" t="s">
        <v>181</v>
      </c>
      <c r="O139" s="401"/>
      <c r="P139" s="152"/>
      <c r="Q139" s="68"/>
      <c r="R139" s="152"/>
      <c r="S139" s="152"/>
      <c r="T139" s="401"/>
      <c r="U139" s="152"/>
      <c r="V139" s="68"/>
      <c r="W139" s="152"/>
      <c r="X139" s="152"/>
      <c r="Y139" s="401"/>
      <c r="Z139" s="152"/>
      <c r="AA139" s="68"/>
      <c r="AB139" s="152"/>
      <c r="AC139" s="152"/>
      <c r="AD139" s="401"/>
      <c r="AE139" s="152" t="s">
        <v>181</v>
      </c>
      <c r="AF139" s="68" t="s">
        <v>181</v>
      </c>
      <c r="AG139" s="152" t="s">
        <v>181</v>
      </c>
      <c r="AH139" s="152" t="s">
        <v>181</v>
      </c>
      <c r="AI139" s="401" t="s">
        <v>181</v>
      </c>
      <c r="AJ139" s="152" t="s">
        <v>181</v>
      </c>
      <c r="AK139" s="68" t="s">
        <v>181</v>
      </c>
      <c r="AL139" s="152" t="s">
        <v>181</v>
      </c>
      <c r="AM139" s="152" t="s">
        <v>181</v>
      </c>
      <c r="AN139" s="401" t="s">
        <v>181</v>
      </c>
      <c r="AO139" s="85" t="s">
        <v>181</v>
      </c>
      <c r="AP139" s="187" t="s">
        <v>181</v>
      </c>
      <c r="AQ139" s="661" t="s">
        <v>181</v>
      </c>
      <c r="AR139" s="188" t="s">
        <v>181</v>
      </c>
      <c r="AS139" s="729"/>
      <c r="AT139" s="56" t="s">
        <v>181</v>
      </c>
      <c r="AU139" s="132" t="s">
        <v>181</v>
      </c>
      <c r="AV139" s="132" t="s">
        <v>181</v>
      </c>
      <c r="AW139" s="132" t="s">
        <v>181</v>
      </c>
      <c r="AX139" s="132" t="s">
        <v>181</v>
      </c>
      <c r="AY139" s="132" t="s">
        <v>181</v>
      </c>
      <c r="AZ139" s="132" t="s">
        <v>181</v>
      </c>
      <c r="BA139" s="132" t="s">
        <v>181</v>
      </c>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27"/>
      <c r="CW139" s="132" t="s">
        <v>181</v>
      </c>
      <c r="CX139" s="127"/>
      <c r="CY139" s="127"/>
      <c r="CZ139" s="127"/>
      <c r="DA139" s="127"/>
      <c r="DB139" s="127"/>
      <c r="DC139" s="132" t="s">
        <v>181</v>
      </c>
      <c r="DD139" s="127"/>
      <c r="DE139" s="127"/>
      <c r="DF139" s="127"/>
      <c r="DG139" s="127"/>
      <c r="DH139" s="127"/>
      <c r="DI139" s="132" t="s">
        <v>181</v>
      </c>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c r="EO139" s="127"/>
      <c r="EP139" s="127"/>
      <c r="EQ139" s="127"/>
      <c r="ER139" s="127"/>
      <c r="ES139" s="127"/>
    </row>
    <row r="140" spans="1:149" s="58" customFormat="1" ht="20.25" customHeight="1">
      <c r="A140" s="639" t="s">
        <v>181</v>
      </c>
      <c r="B140" s="701" t="s">
        <v>181</v>
      </c>
      <c r="C140" s="701" t="s">
        <v>181</v>
      </c>
      <c r="D140" s="1090" t="s">
        <v>272</v>
      </c>
      <c r="E140" s="1091"/>
      <c r="F140" s="1091"/>
      <c r="G140" s="1091"/>
      <c r="H140" s="1091"/>
      <c r="I140" s="1091"/>
      <c r="J140" s="1091"/>
      <c r="K140" s="701" t="s">
        <v>181</v>
      </c>
      <c r="L140" s="68" t="s">
        <v>181</v>
      </c>
      <c r="M140" s="152" t="s">
        <v>181</v>
      </c>
      <c r="N140" s="152" t="s">
        <v>181</v>
      </c>
      <c r="O140" s="408"/>
      <c r="P140" s="152"/>
      <c r="Q140" s="68"/>
      <c r="R140" s="152"/>
      <c r="S140" s="152"/>
      <c r="T140" s="408"/>
      <c r="U140" s="152"/>
      <c r="V140" s="68"/>
      <c r="W140" s="152"/>
      <c r="X140" s="152"/>
      <c r="Y140" s="408"/>
      <c r="Z140" s="152"/>
      <c r="AA140" s="68"/>
      <c r="AB140" s="152"/>
      <c r="AC140" s="152"/>
      <c r="AD140" s="408"/>
      <c r="AE140" s="152"/>
      <c r="AF140" s="68"/>
      <c r="AG140" s="152"/>
      <c r="AH140" s="152"/>
      <c r="AI140" s="408"/>
      <c r="AJ140" s="152"/>
      <c r="AK140" s="68"/>
      <c r="AL140" s="152"/>
      <c r="AM140" s="152"/>
      <c r="AN140" s="408"/>
      <c r="AO140" s="85" t="s">
        <v>181</v>
      </c>
      <c r="AP140" s="187" t="s">
        <v>181</v>
      </c>
      <c r="AQ140" s="667">
        <f>SUM(O140:AN140)</f>
        <v>0</v>
      </c>
      <c r="AR140" s="188" t="s">
        <v>181</v>
      </c>
      <c r="AS140" s="729"/>
      <c r="AT140" s="56" t="s">
        <v>181</v>
      </c>
      <c r="AU140" s="132" t="s">
        <v>181</v>
      </c>
      <c r="AV140" s="132" t="s">
        <v>181</v>
      </c>
      <c r="AW140" s="132" t="s">
        <v>181</v>
      </c>
      <c r="AX140" s="132" t="s">
        <v>181</v>
      </c>
      <c r="AY140" s="132" t="s">
        <v>181</v>
      </c>
      <c r="AZ140" s="132" t="s">
        <v>181</v>
      </c>
      <c r="BA140" s="132" t="s">
        <v>181</v>
      </c>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27"/>
      <c r="CW140" s="132" t="s">
        <v>181</v>
      </c>
      <c r="CX140" s="127"/>
      <c r="CY140" s="127"/>
      <c r="CZ140" s="127"/>
      <c r="DA140" s="127"/>
      <c r="DB140" s="127"/>
      <c r="DC140" s="132" t="s">
        <v>181</v>
      </c>
      <c r="DD140" s="127"/>
      <c r="DE140" s="127"/>
      <c r="DF140" s="127"/>
      <c r="DG140" s="127"/>
      <c r="DH140" s="127"/>
      <c r="DI140" s="132" t="s">
        <v>181</v>
      </c>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c r="EO140" s="127"/>
      <c r="EP140" s="127"/>
      <c r="EQ140" s="127"/>
      <c r="ER140" s="127"/>
      <c r="ES140" s="127"/>
    </row>
    <row r="141" spans="1:149" s="58" customFormat="1" ht="20.25" customHeight="1">
      <c r="A141" s="639"/>
      <c r="B141" s="701"/>
      <c r="C141" s="701"/>
      <c r="D141" s="1090" t="s">
        <v>273</v>
      </c>
      <c r="E141" s="1091"/>
      <c r="F141" s="1091"/>
      <c r="G141" s="1091"/>
      <c r="H141" s="1091"/>
      <c r="I141" s="1091"/>
      <c r="J141" s="1091"/>
      <c r="K141" s="701"/>
      <c r="L141" s="68"/>
      <c r="M141" s="152"/>
      <c r="N141" s="152"/>
      <c r="O141" s="408"/>
      <c r="P141" s="152"/>
      <c r="Q141" s="68"/>
      <c r="R141" s="152"/>
      <c r="S141" s="152"/>
      <c r="T141" s="408"/>
      <c r="U141" s="152"/>
      <c r="V141" s="68"/>
      <c r="W141" s="152"/>
      <c r="X141" s="152"/>
      <c r="Y141" s="408"/>
      <c r="Z141" s="152"/>
      <c r="AA141" s="68"/>
      <c r="AB141" s="152"/>
      <c r="AC141" s="152"/>
      <c r="AD141" s="408"/>
      <c r="AE141" s="152"/>
      <c r="AF141" s="68"/>
      <c r="AG141" s="152"/>
      <c r="AH141" s="152"/>
      <c r="AI141" s="408"/>
      <c r="AJ141" s="152"/>
      <c r="AK141" s="68"/>
      <c r="AL141" s="152"/>
      <c r="AM141" s="152"/>
      <c r="AN141" s="408"/>
      <c r="AO141" s="85"/>
      <c r="AP141" s="187"/>
      <c r="AQ141" s="667">
        <f>SUM(O141:AN141)</f>
        <v>0</v>
      </c>
      <c r="AR141" s="70"/>
      <c r="AS141" s="729"/>
      <c r="AT141" s="56"/>
      <c r="AU141" s="132"/>
      <c r="AV141" s="132"/>
      <c r="AW141" s="132"/>
      <c r="AX141" s="132"/>
      <c r="AY141" s="132"/>
      <c r="AZ141" s="132"/>
      <c r="BA141" s="132"/>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27"/>
      <c r="CW141" s="132"/>
      <c r="CX141" s="127"/>
      <c r="CY141" s="127"/>
      <c r="CZ141" s="127"/>
      <c r="DA141" s="127"/>
      <c r="DB141" s="127"/>
      <c r="DC141" s="132"/>
      <c r="DD141" s="127"/>
      <c r="DE141" s="127"/>
      <c r="DF141" s="127"/>
      <c r="DG141" s="127"/>
      <c r="DH141" s="127"/>
      <c r="DI141" s="132"/>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c r="EO141" s="127"/>
      <c r="EP141" s="127"/>
      <c r="EQ141" s="127"/>
      <c r="ER141" s="127"/>
      <c r="ES141" s="127"/>
    </row>
    <row r="142" spans="1:149" s="58" customFormat="1" ht="20.25" customHeight="1">
      <c r="A142" s="639"/>
      <c r="B142" s="701"/>
      <c r="C142" s="701"/>
      <c r="D142" s="1090" t="s">
        <v>273</v>
      </c>
      <c r="E142" s="1091"/>
      <c r="F142" s="1091"/>
      <c r="G142" s="1091"/>
      <c r="H142" s="1091"/>
      <c r="I142" s="1091"/>
      <c r="J142" s="1091"/>
      <c r="K142" s="701"/>
      <c r="L142" s="68"/>
      <c r="M142" s="152"/>
      <c r="N142" s="152"/>
      <c r="O142" s="408"/>
      <c r="P142" s="152"/>
      <c r="Q142" s="68"/>
      <c r="R142" s="152"/>
      <c r="S142" s="152"/>
      <c r="T142" s="408"/>
      <c r="U142" s="152"/>
      <c r="V142" s="68"/>
      <c r="W142" s="152"/>
      <c r="X142" s="152"/>
      <c r="Y142" s="408"/>
      <c r="Z142" s="152"/>
      <c r="AA142" s="68"/>
      <c r="AB142" s="152"/>
      <c r="AC142" s="152"/>
      <c r="AD142" s="408"/>
      <c r="AE142" s="152"/>
      <c r="AF142" s="68"/>
      <c r="AG142" s="152"/>
      <c r="AH142" s="152"/>
      <c r="AI142" s="408"/>
      <c r="AJ142" s="152"/>
      <c r="AK142" s="68"/>
      <c r="AL142" s="152"/>
      <c r="AM142" s="152"/>
      <c r="AN142" s="408"/>
      <c r="AO142" s="85"/>
      <c r="AP142" s="187"/>
      <c r="AQ142" s="667">
        <f>SUM(O142:AN142)</f>
        <v>0</v>
      </c>
      <c r="AR142" s="70"/>
      <c r="AS142" s="729"/>
      <c r="AT142" s="56"/>
      <c r="AU142" s="132"/>
      <c r="AV142" s="132"/>
      <c r="AW142" s="132"/>
      <c r="AX142" s="132"/>
      <c r="AY142" s="132"/>
      <c r="AZ142" s="132"/>
      <c r="BA142" s="132"/>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27"/>
      <c r="CW142" s="132"/>
      <c r="CX142" s="127"/>
      <c r="CY142" s="127"/>
      <c r="CZ142" s="127"/>
      <c r="DA142" s="127"/>
      <c r="DB142" s="127"/>
      <c r="DC142" s="132"/>
      <c r="DD142" s="127"/>
      <c r="DE142" s="127"/>
      <c r="DF142" s="127"/>
      <c r="DG142" s="127"/>
      <c r="DH142" s="127"/>
      <c r="DI142" s="132"/>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c r="EO142" s="127"/>
      <c r="EP142" s="127"/>
      <c r="EQ142" s="127"/>
      <c r="ER142" s="127"/>
      <c r="ES142" s="127"/>
    </row>
    <row r="143" spans="1:149" s="58" customFormat="1" ht="4.9000000000000004" customHeight="1" thickBot="1">
      <c r="A143" s="639"/>
      <c r="B143" s="701" t="s">
        <v>181</v>
      </c>
      <c r="C143" s="701" t="s">
        <v>181</v>
      </c>
      <c r="D143" s="701" t="s">
        <v>181</v>
      </c>
      <c r="E143" s="701" t="s">
        <v>181</v>
      </c>
      <c r="F143" s="701" t="s">
        <v>181</v>
      </c>
      <c r="G143" s="701" t="s">
        <v>181</v>
      </c>
      <c r="H143" s="701" t="s">
        <v>181</v>
      </c>
      <c r="I143" s="701" t="s">
        <v>181</v>
      </c>
      <c r="J143" s="723" t="s">
        <v>181</v>
      </c>
      <c r="K143" s="723" t="s">
        <v>181</v>
      </c>
      <c r="L143" s="68" t="s">
        <v>181</v>
      </c>
      <c r="M143" s="152" t="s">
        <v>181</v>
      </c>
      <c r="N143" s="152" t="s">
        <v>181</v>
      </c>
      <c r="O143" s="401" t="s">
        <v>181</v>
      </c>
      <c r="P143" s="69" t="s">
        <v>181</v>
      </c>
      <c r="Q143" s="152" t="s">
        <v>181</v>
      </c>
      <c r="R143" s="152" t="s">
        <v>181</v>
      </c>
      <c r="S143" s="152" t="s">
        <v>181</v>
      </c>
      <c r="T143" s="401" t="s">
        <v>181</v>
      </c>
      <c r="U143" s="69" t="s">
        <v>181</v>
      </c>
      <c r="V143" s="152" t="s">
        <v>181</v>
      </c>
      <c r="W143" s="152" t="s">
        <v>181</v>
      </c>
      <c r="X143" s="152" t="s">
        <v>181</v>
      </c>
      <c r="Y143" s="401" t="s">
        <v>181</v>
      </c>
      <c r="Z143" s="69" t="s">
        <v>181</v>
      </c>
      <c r="AA143" s="152" t="s">
        <v>181</v>
      </c>
      <c r="AB143" s="152" t="s">
        <v>181</v>
      </c>
      <c r="AC143" s="152" t="s">
        <v>181</v>
      </c>
      <c r="AD143" s="401" t="s">
        <v>181</v>
      </c>
      <c r="AE143" s="69" t="s">
        <v>181</v>
      </c>
      <c r="AF143" s="152" t="s">
        <v>181</v>
      </c>
      <c r="AG143" s="152" t="s">
        <v>181</v>
      </c>
      <c r="AH143" s="152" t="s">
        <v>181</v>
      </c>
      <c r="AI143" s="401" t="s">
        <v>181</v>
      </c>
      <c r="AJ143" s="69" t="s">
        <v>181</v>
      </c>
      <c r="AK143" s="152" t="s">
        <v>181</v>
      </c>
      <c r="AL143" s="152" t="s">
        <v>181</v>
      </c>
      <c r="AM143" s="152" t="s">
        <v>181</v>
      </c>
      <c r="AN143" s="401" t="s">
        <v>181</v>
      </c>
      <c r="AO143" s="75" t="s">
        <v>181</v>
      </c>
      <c r="AP143" s="185" t="s">
        <v>181</v>
      </c>
      <c r="AQ143" s="661" t="s">
        <v>181</v>
      </c>
      <c r="AR143" s="188" t="s">
        <v>181</v>
      </c>
      <c r="AS143" s="729"/>
      <c r="AT143" s="56" t="s">
        <v>181</v>
      </c>
      <c r="AU143" s="132" t="s">
        <v>181</v>
      </c>
      <c r="AV143" s="132" t="s">
        <v>181</v>
      </c>
      <c r="AW143" s="132" t="s">
        <v>181</v>
      </c>
      <c r="AX143" s="132" t="s">
        <v>181</v>
      </c>
      <c r="AY143" s="132" t="s">
        <v>181</v>
      </c>
      <c r="AZ143" s="132" t="s">
        <v>181</v>
      </c>
      <c r="BA143" s="132" t="s">
        <v>181</v>
      </c>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27"/>
      <c r="CW143" s="132" t="s">
        <v>181</v>
      </c>
      <c r="CX143" s="127"/>
      <c r="CY143" s="127"/>
      <c r="CZ143" s="127"/>
      <c r="DA143" s="127"/>
      <c r="DB143" s="127"/>
      <c r="DC143" s="132" t="s">
        <v>181</v>
      </c>
      <c r="DD143" s="127"/>
      <c r="DE143" s="127"/>
      <c r="DF143" s="127"/>
      <c r="DG143" s="127"/>
      <c r="DH143" s="127"/>
      <c r="DI143" s="132" t="s">
        <v>181</v>
      </c>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c r="EO143" s="127"/>
      <c r="EP143" s="127"/>
      <c r="EQ143" s="127"/>
      <c r="ER143" s="127"/>
      <c r="ES143" s="127"/>
    </row>
    <row r="144" spans="1:149" s="58" customFormat="1" ht="20.25" customHeight="1" thickBot="1">
      <c r="A144" s="639"/>
      <c r="B144" s="701" t="s">
        <v>181</v>
      </c>
      <c r="C144" s="701" t="s">
        <v>181</v>
      </c>
      <c r="D144" s="701" t="s">
        <v>181</v>
      </c>
      <c r="E144" s="701" t="s">
        <v>181</v>
      </c>
      <c r="F144" s="701" t="s">
        <v>181</v>
      </c>
      <c r="G144" s="701" t="s">
        <v>181</v>
      </c>
      <c r="H144" s="701" t="s">
        <v>181</v>
      </c>
      <c r="I144" s="701" t="s">
        <v>181</v>
      </c>
      <c r="J144" s="701" t="s">
        <v>181</v>
      </c>
      <c r="K144" s="701" t="s">
        <v>181</v>
      </c>
      <c r="L144" s="68" t="s">
        <v>181</v>
      </c>
      <c r="M144" s="152" t="s">
        <v>181</v>
      </c>
      <c r="N144" s="152" t="s">
        <v>181</v>
      </c>
      <c r="O144" s="409">
        <f>SUM(O125:O142)</f>
        <v>0</v>
      </c>
      <c r="P144" s="152" t="s">
        <v>181</v>
      </c>
      <c r="Q144" s="68" t="s">
        <v>181</v>
      </c>
      <c r="R144" s="152" t="s">
        <v>181</v>
      </c>
      <c r="S144" s="152" t="s">
        <v>181</v>
      </c>
      <c r="T144" s="409">
        <f>SUM(T125:T142)</f>
        <v>0</v>
      </c>
      <c r="U144" s="152" t="s">
        <v>181</v>
      </c>
      <c r="V144" s="68" t="s">
        <v>181</v>
      </c>
      <c r="W144" s="152" t="s">
        <v>181</v>
      </c>
      <c r="X144" s="152" t="s">
        <v>181</v>
      </c>
      <c r="Y144" s="409">
        <f>SUM(Y125:Y142)</f>
        <v>0</v>
      </c>
      <c r="Z144" s="152" t="s">
        <v>181</v>
      </c>
      <c r="AA144" s="68" t="s">
        <v>181</v>
      </c>
      <c r="AB144" s="152" t="s">
        <v>181</v>
      </c>
      <c r="AC144" s="152" t="s">
        <v>181</v>
      </c>
      <c r="AD144" s="409">
        <f>SUM(AD125:AD142)</f>
        <v>0</v>
      </c>
      <c r="AE144" s="152" t="s">
        <v>181</v>
      </c>
      <c r="AF144" s="68" t="s">
        <v>181</v>
      </c>
      <c r="AG144" s="152" t="s">
        <v>181</v>
      </c>
      <c r="AH144" s="152" t="s">
        <v>181</v>
      </c>
      <c r="AI144" s="409">
        <f>SUM(AI125:AI142)</f>
        <v>0</v>
      </c>
      <c r="AJ144" s="152" t="s">
        <v>181</v>
      </c>
      <c r="AK144" s="68" t="s">
        <v>181</v>
      </c>
      <c r="AL144" s="152" t="s">
        <v>181</v>
      </c>
      <c r="AM144" s="152" t="s">
        <v>181</v>
      </c>
      <c r="AN144" s="409">
        <f>SUM(AN125:AN142)</f>
        <v>0</v>
      </c>
      <c r="AO144" s="85" t="s">
        <v>181</v>
      </c>
      <c r="AP144" s="187" t="s">
        <v>181</v>
      </c>
      <c r="AQ144" s="409">
        <f>SUM(O144:AN144)</f>
        <v>0</v>
      </c>
      <c r="AR144" s="188" t="s">
        <v>181</v>
      </c>
      <c r="AS144" s="729"/>
      <c r="AT144" s="56" t="s">
        <v>181</v>
      </c>
      <c r="AU144" s="132" t="s">
        <v>181</v>
      </c>
      <c r="AV144" s="132" t="s">
        <v>181</v>
      </c>
      <c r="AW144" s="132" t="s">
        <v>181</v>
      </c>
      <c r="AX144" s="132" t="s">
        <v>181</v>
      </c>
      <c r="AY144" s="132" t="s">
        <v>181</v>
      </c>
      <c r="AZ144" s="132" t="s">
        <v>181</v>
      </c>
      <c r="BA144" s="132" t="s">
        <v>181</v>
      </c>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27"/>
      <c r="CW144" s="132" t="s">
        <v>181</v>
      </c>
      <c r="CX144" s="127"/>
      <c r="CY144" s="127"/>
      <c r="CZ144" s="127"/>
      <c r="DA144" s="127"/>
      <c r="DB144" s="127"/>
      <c r="DC144" s="132" t="s">
        <v>181</v>
      </c>
      <c r="DD144" s="127"/>
      <c r="DE144" s="127"/>
      <c r="DF144" s="127"/>
      <c r="DG144" s="127"/>
      <c r="DH144" s="127"/>
      <c r="DI144" s="132" t="s">
        <v>181</v>
      </c>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c r="EO144" s="127"/>
      <c r="EP144" s="127"/>
      <c r="EQ144" s="127"/>
      <c r="ER144" s="127"/>
      <c r="ES144" s="127"/>
    </row>
    <row r="145" spans="1:149" s="58" customFormat="1" ht="4.9000000000000004" customHeight="1" thickBot="1">
      <c r="A145" s="639"/>
      <c r="B145" s="701" t="s">
        <v>181</v>
      </c>
      <c r="C145" s="701" t="s">
        <v>181</v>
      </c>
      <c r="D145" s="701" t="s">
        <v>181</v>
      </c>
      <c r="E145" s="701" t="s">
        <v>181</v>
      </c>
      <c r="F145" s="701" t="s">
        <v>181</v>
      </c>
      <c r="G145" s="701" t="s">
        <v>181</v>
      </c>
      <c r="H145" s="701" t="s">
        <v>181</v>
      </c>
      <c r="I145" s="701" t="s">
        <v>181</v>
      </c>
      <c r="J145" s="701" t="s">
        <v>181</v>
      </c>
      <c r="K145" s="701" t="s">
        <v>181</v>
      </c>
      <c r="L145" s="68" t="s">
        <v>181</v>
      </c>
      <c r="M145" s="152" t="s">
        <v>181</v>
      </c>
      <c r="N145" s="152" t="s">
        <v>181</v>
      </c>
      <c r="O145" s="401" t="s">
        <v>181</v>
      </c>
      <c r="P145" s="152" t="s">
        <v>181</v>
      </c>
      <c r="Q145" s="68" t="s">
        <v>181</v>
      </c>
      <c r="R145" s="152" t="s">
        <v>181</v>
      </c>
      <c r="S145" s="152" t="s">
        <v>181</v>
      </c>
      <c r="T145" s="401" t="s">
        <v>181</v>
      </c>
      <c r="U145" s="152" t="s">
        <v>181</v>
      </c>
      <c r="V145" s="68" t="s">
        <v>181</v>
      </c>
      <c r="W145" s="152" t="s">
        <v>181</v>
      </c>
      <c r="X145" s="152" t="s">
        <v>181</v>
      </c>
      <c r="Y145" s="401" t="s">
        <v>181</v>
      </c>
      <c r="Z145" s="152" t="s">
        <v>181</v>
      </c>
      <c r="AA145" s="68" t="s">
        <v>181</v>
      </c>
      <c r="AB145" s="152" t="s">
        <v>181</v>
      </c>
      <c r="AC145" s="152" t="s">
        <v>181</v>
      </c>
      <c r="AD145" s="401" t="s">
        <v>181</v>
      </c>
      <c r="AE145" s="152" t="s">
        <v>181</v>
      </c>
      <c r="AF145" s="68" t="s">
        <v>181</v>
      </c>
      <c r="AG145" s="152" t="s">
        <v>181</v>
      </c>
      <c r="AH145" s="152" t="s">
        <v>181</v>
      </c>
      <c r="AI145" s="401" t="s">
        <v>181</v>
      </c>
      <c r="AJ145" s="152" t="s">
        <v>181</v>
      </c>
      <c r="AK145" s="68" t="s">
        <v>181</v>
      </c>
      <c r="AL145" s="152" t="s">
        <v>181</v>
      </c>
      <c r="AM145" s="152" t="s">
        <v>181</v>
      </c>
      <c r="AN145" s="401" t="s">
        <v>181</v>
      </c>
      <c r="AO145" s="85" t="s">
        <v>181</v>
      </c>
      <c r="AP145" s="187" t="s">
        <v>181</v>
      </c>
      <c r="AQ145" s="185" t="s">
        <v>181</v>
      </c>
      <c r="AR145" s="188" t="s">
        <v>181</v>
      </c>
      <c r="AS145" s="729"/>
      <c r="AT145" s="56" t="s">
        <v>181</v>
      </c>
      <c r="AU145" s="132" t="s">
        <v>181</v>
      </c>
      <c r="AV145" s="132" t="s">
        <v>181</v>
      </c>
      <c r="AW145" s="132" t="s">
        <v>181</v>
      </c>
      <c r="AX145" s="132" t="s">
        <v>181</v>
      </c>
      <c r="AY145" s="132" t="s">
        <v>181</v>
      </c>
      <c r="AZ145" s="132" t="s">
        <v>181</v>
      </c>
      <c r="BA145" s="132" t="s">
        <v>181</v>
      </c>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27"/>
      <c r="CW145" s="132" t="s">
        <v>181</v>
      </c>
      <c r="CX145" s="127"/>
      <c r="CY145" s="127"/>
      <c r="CZ145" s="127"/>
      <c r="DA145" s="127"/>
      <c r="DB145" s="127"/>
      <c r="DC145" s="132" t="s">
        <v>181</v>
      </c>
      <c r="DD145" s="127"/>
      <c r="DE145" s="127"/>
      <c r="DF145" s="127"/>
      <c r="DG145" s="127"/>
      <c r="DH145" s="127"/>
      <c r="DI145" s="132" t="s">
        <v>181</v>
      </c>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c r="EO145" s="127"/>
      <c r="EP145" s="127"/>
      <c r="EQ145" s="127"/>
      <c r="ER145" s="127"/>
      <c r="ES145" s="127"/>
    </row>
    <row r="146" spans="1:149" s="58" customFormat="1" ht="20.25" customHeight="1" thickBot="1">
      <c r="A146" s="639"/>
      <c r="B146" s="701"/>
      <c r="C146" s="701" t="s">
        <v>181</v>
      </c>
      <c r="D146" s="701"/>
      <c r="E146" s="701"/>
      <c r="F146" s="1116" t="s">
        <v>249</v>
      </c>
      <c r="G146" s="1117"/>
      <c r="H146" s="1117"/>
      <c r="I146" s="1117"/>
      <c r="J146" s="1117"/>
      <c r="K146" s="701"/>
      <c r="L146" s="68"/>
      <c r="M146" s="152"/>
      <c r="N146" s="152"/>
      <c r="O146" s="417"/>
      <c r="P146" s="418"/>
      <c r="Q146" s="419"/>
      <c r="R146" s="418"/>
      <c r="S146" s="418"/>
      <c r="T146" s="417"/>
      <c r="U146" s="418"/>
      <c r="V146" s="419"/>
      <c r="W146" s="418"/>
      <c r="X146" s="418"/>
      <c r="Y146" s="417"/>
      <c r="Z146" s="418"/>
      <c r="AA146" s="419"/>
      <c r="AB146" s="418"/>
      <c r="AC146" s="418"/>
      <c r="AD146" s="417"/>
      <c r="AE146" s="418"/>
      <c r="AF146" s="419"/>
      <c r="AG146" s="418"/>
      <c r="AH146" s="418"/>
      <c r="AI146" s="417"/>
      <c r="AJ146" s="418"/>
      <c r="AK146" s="419"/>
      <c r="AL146" s="418"/>
      <c r="AM146" s="418"/>
      <c r="AN146" s="417">
        <v>0</v>
      </c>
      <c r="AO146" s="159"/>
      <c r="AP146" s="202"/>
      <c r="AQ146" s="681">
        <f>SUM(O146:AN146)</f>
        <v>0</v>
      </c>
      <c r="AR146" s="203"/>
      <c r="AS146" s="732"/>
      <c r="AT146" s="557"/>
      <c r="AU146" s="172"/>
      <c r="AV146" s="172"/>
      <c r="AW146" s="172"/>
      <c r="AX146" s="172"/>
      <c r="AY146" s="172"/>
      <c r="AZ146" s="132"/>
      <c r="BA146" s="132"/>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27"/>
      <c r="CW146" s="132"/>
      <c r="CX146" s="127"/>
      <c r="CY146" s="127"/>
      <c r="CZ146" s="127"/>
      <c r="DA146" s="127"/>
      <c r="DB146" s="127"/>
      <c r="DC146" s="132"/>
      <c r="DD146" s="127"/>
      <c r="DE146" s="127"/>
      <c r="DF146" s="127"/>
      <c r="DG146" s="127"/>
      <c r="DH146" s="127"/>
      <c r="DI146" s="132"/>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c r="EO146" s="127"/>
      <c r="EP146" s="127"/>
      <c r="EQ146" s="127"/>
      <c r="ER146" s="127"/>
      <c r="ES146" s="127"/>
    </row>
    <row r="147" spans="1:149" s="58" customFormat="1" ht="4.9000000000000004" customHeight="1" thickBot="1">
      <c r="A147" s="641"/>
      <c r="B147" s="642" t="s">
        <v>181</v>
      </c>
      <c r="C147" s="642" t="s">
        <v>181</v>
      </c>
      <c r="D147" s="642" t="s">
        <v>181</v>
      </c>
      <c r="E147" s="642" t="s">
        <v>181</v>
      </c>
      <c r="F147" s="642" t="s">
        <v>181</v>
      </c>
      <c r="G147" s="642" t="s">
        <v>181</v>
      </c>
      <c r="H147" s="642" t="s">
        <v>181</v>
      </c>
      <c r="I147" s="642" t="s">
        <v>181</v>
      </c>
      <c r="J147" s="642" t="s">
        <v>181</v>
      </c>
      <c r="K147" s="642" t="s">
        <v>181</v>
      </c>
      <c r="L147" s="79" t="s">
        <v>181</v>
      </c>
      <c r="M147" s="80" t="s">
        <v>181</v>
      </c>
      <c r="N147" s="80" t="s">
        <v>181</v>
      </c>
      <c r="O147" s="403" t="s">
        <v>181</v>
      </c>
      <c r="P147" s="80" t="s">
        <v>181</v>
      </c>
      <c r="Q147" s="79" t="s">
        <v>181</v>
      </c>
      <c r="R147" s="80" t="s">
        <v>181</v>
      </c>
      <c r="S147" s="80" t="s">
        <v>181</v>
      </c>
      <c r="T147" s="403" t="s">
        <v>181</v>
      </c>
      <c r="U147" s="80" t="s">
        <v>181</v>
      </c>
      <c r="V147" s="79" t="s">
        <v>181</v>
      </c>
      <c r="W147" s="80" t="s">
        <v>181</v>
      </c>
      <c r="X147" s="80" t="s">
        <v>181</v>
      </c>
      <c r="Y147" s="403" t="s">
        <v>181</v>
      </c>
      <c r="Z147" s="80" t="s">
        <v>181</v>
      </c>
      <c r="AA147" s="79" t="s">
        <v>181</v>
      </c>
      <c r="AB147" s="80" t="s">
        <v>181</v>
      </c>
      <c r="AC147" s="80" t="s">
        <v>181</v>
      </c>
      <c r="AD147" s="403" t="s">
        <v>181</v>
      </c>
      <c r="AE147" s="80" t="s">
        <v>181</v>
      </c>
      <c r="AF147" s="79" t="s">
        <v>181</v>
      </c>
      <c r="AG147" s="80" t="s">
        <v>181</v>
      </c>
      <c r="AH147" s="80" t="s">
        <v>181</v>
      </c>
      <c r="AI147" s="403" t="s">
        <v>181</v>
      </c>
      <c r="AJ147" s="80" t="s">
        <v>181</v>
      </c>
      <c r="AK147" s="79" t="s">
        <v>181</v>
      </c>
      <c r="AL147" s="80" t="s">
        <v>181</v>
      </c>
      <c r="AM147" s="80" t="s">
        <v>181</v>
      </c>
      <c r="AN147" s="403" t="s">
        <v>181</v>
      </c>
      <c r="AO147" s="81" t="s">
        <v>181</v>
      </c>
      <c r="AP147" s="197" t="s">
        <v>181</v>
      </c>
      <c r="AQ147" s="186" t="s">
        <v>181</v>
      </c>
      <c r="AR147" s="189" t="s">
        <v>181</v>
      </c>
      <c r="AS147" s="729"/>
      <c r="AT147" s="56" t="s">
        <v>181</v>
      </c>
      <c r="AU147" s="132" t="s">
        <v>181</v>
      </c>
      <c r="AV147" s="132" t="s">
        <v>181</v>
      </c>
      <c r="AW147" s="132" t="s">
        <v>181</v>
      </c>
      <c r="AX147" s="132" t="s">
        <v>181</v>
      </c>
      <c r="AY147" s="132" t="s">
        <v>181</v>
      </c>
      <c r="AZ147" s="132" t="s">
        <v>181</v>
      </c>
      <c r="BA147" s="132" t="s">
        <v>181</v>
      </c>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27"/>
      <c r="CW147" s="132" t="s">
        <v>181</v>
      </c>
      <c r="CX147" s="127"/>
      <c r="CY147" s="127"/>
      <c r="CZ147" s="127"/>
      <c r="DA147" s="127"/>
      <c r="DB147" s="127"/>
      <c r="DC147" s="132" t="s">
        <v>181</v>
      </c>
      <c r="DD147" s="127"/>
      <c r="DE147" s="127"/>
      <c r="DF147" s="127"/>
      <c r="DG147" s="127"/>
      <c r="DH147" s="127"/>
      <c r="DI147" s="132" t="s">
        <v>181</v>
      </c>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c r="EO147" s="127"/>
      <c r="EP147" s="127"/>
      <c r="EQ147" s="127"/>
      <c r="ER147" s="127"/>
      <c r="ES147" s="127"/>
    </row>
    <row r="148" spans="1:149" s="58" customFormat="1" ht="4.9000000000000004" customHeight="1">
      <c r="A148" s="639"/>
      <c r="B148" s="638" t="s">
        <v>181</v>
      </c>
      <c r="C148" s="638" t="s">
        <v>181</v>
      </c>
      <c r="D148" s="638" t="s">
        <v>181</v>
      </c>
      <c r="E148" s="701" t="s">
        <v>181</v>
      </c>
      <c r="F148" s="701" t="s">
        <v>181</v>
      </c>
      <c r="G148" s="701" t="s">
        <v>181</v>
      </c>
      <c r="H148" s="701" t="s">
        <v>181</v>
      </c>
      <c r="I148" s="701" t="s">
        <v>181</v>
      </c>
      <c r="J148" s="701" t="s">
        <v>181</v>
      </c>
      <c r="K148" s="701" t="s">
        <v>181</v>
      </c>
      <c r="L148" s="68" t="s">
        <v>181</v>
      </c>
      <c r="M148" s="152" t="s">
        <v>181</v>
      </c>
      <c r="N148" s="152" t="s">
        <v>181</v>
      </c>
      <c r="O148" s="401" t="s">
        <v>181</v>
      </c>
      <c r="P148" s="152" t="s">
        <v>181</v>
      </c>
      <c r="Q148" s="68" t="s">
        <v>181</v>
      </c>
      <c r="R148" s="152" t="s">
        <v>181</v>
      </c>
      <c r="S148" s="152" t="s">
        <v>181</v>
      </c>
      <c r="T148" s="401" t="s">
        <v>181</v>
      </c>
      <c r="U148" s="152" t="s">
        <v>181</v>
      </c>
      <c r="V148" s="68" t="s">
        <v>181</v>
      </c>
      <c r="W148" s="152" t="s">
        <v>181</v>
      </c>
      <c r="X148" s="152" t="s">
        <v>181</v>
      </c>
      <c r="Y148" s="401" t="s">
        <v>181</v>
      </c>
      <c r="Z148" s="152" t="s">
        <v>181</v>
      </c>
      <c r="AA148" s="68" t="s">
        <v>181</v>
      </c>
      <c r="AB148" s="152" t="s">
        <v>181</v>
      </c>
      <c r="AC148" s="152" t="s">
        <v>181</v>
      </c>
      <c r="AD148" s="401" t="s">
        <v>181</v>
      </c>
      <c r="AE148" s="152" t="s">
        <v>181</v>
      </c>
      <c r="AF148" s="68" t="s">
        <v>181</v>
      </c>
      <c r="AG148" s="152" t="s">
        <v>181</v>
      </c>
      <c r="AH148" s="152" t="s">
        <v>181</v>
      </c>
      <c r="AI148" s="401" t="s">
        <v>181</v>
      </c>
      <c r="AJ148" s="152" t="s">
        <v>181</v>
      </c>
      <c r="AK148" s="68" t="s">
        <v>181</v>
      </c>
      <c r="AL148" s="152" t="s">
        <v>181</v>
      </c>
      <c r="AM148" s="152" t="s">
        <v>181</v>
      </c>
      <c r="AN148" s="401" t="s">
        <v>181</v>
      </c>
      <c r="AO148" s="85" t="s">
        <v>181</v>
      </c>
      <c r="AP148" s="187" t="s">
        <v>181</v>
      </c>
      <c r="AQ148" s="185" t="s">
        <v>181</v>
      </c>
      <c r="AR148" s="188" t="s">
        <v>181</v>
      </c>
      <c r="AS148" s="729"/>
      <c r="AT148" s="56" t="s">
        <v>181</v>
      </c>
      <c r="AU148" s="132" t="s">
        <v>181</v>
      </c>
      <c r="AV148" s="132" t="s">
        <v>181</v>
      </c>
      <c r="AW148" s="132" t="s">
        <v>181</v>
      </c>
      <c r="AX148" s="132" t="s">
        <v>181</v>
      </c>
      <c r="AY148" s="132" t="s">
        <v>181</v>
      </c>
      <c r="AZ148" s="132" t="s">
        <v>181</v>
      </c>
      <c r="BA148" s="132" t="s">
        <v>181</v>
      </c>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27"/>
      <c r="CW148" s="132" t="s">
        <v>181</v>
      </c>
      <c r="CX148" s="127"/>
      <c r="CY148" s="127"/>
      <c r="CZ148" s="127"/>
      <c r="DA148" s="127"/>
      <c r="DB148" s="127"/>
      <c r="DC148" s="132" t="s">
        <v>181</v>
      </c>
      <c r="DD148" s="127"/>
      <c r="DE148" s="127"/>
      <c r="DF148" s="127"/>
      <c r="DG148" s="127"/>
      <c r="DH148" s="127"/>
      <c r="DI148" s="132" t="s">
        <v>181</v>
      </c>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c r="EO148" s="127"/>
      <c r="EP148" s="127"/>
      <c r="EQ148" s="127"/>
      <c r="ER148" s="127"/>
      <c r="ES148" s="127"/>
    </row>
    <row r="149" spans="1:149" s="58" customFormat="1" ht="20.25" customHeight="1">
      <c r="A149" s="639"/>
      <c r="B149" s="701" t="s">
        <v>210</v>
      </c>
      <c r="C149" s="701"/>
      <c r="D149" s="701"/>
      <c r="E149" s="701" t="s">
        <v>181</v>
      </c>
      <c r="F149" s="701" t="s">
        <v>181</v>
      </c>
      <c r="G149" s="701" t="s">
        <v>181</v>
      </c>
      <c r="H149" s="701" t="s">
        <v>181</v>
      </c>
      <c r="I149" s="701" t="s">
        <v>181</v>
      </c>
      <c r="J149" s="701" t="s">
        <v>181</v>
      </c>
      <c r="K149" s="701" t="s">
        <v>181</v>
      </c>
      <c r="L149" s="68" t="s">
        <v>181</v>
      </c>
      <c r="M149" s="152" t="s">
        <v>181</v>
      </c>
      <c r="N149" s="152" t="s">
        <v>181</v>
      </c>
      <c r="O149" s="401" t="s">
        <v>181</v>
      </c>
      <c r="P149" s="152" t="s">
        <v>181</v>
      </c>
      <c r="Q149" s="68" t="s">
        <v>181</v>
      </c>
      <c r="R149" s="152" t="s">
        <v>181</v>
      </c>
      <c r="S149" s="152" t="s">
        <v>181</v>
      </c>
      <c r="T149" s="401" t="s">
        <v>181</v>
      </c>
      <c r="U149" s="152" t="s">
        <v>181</v>
      </c>
      <c r="V149" s="68" t="s">
        <v>181</v>
      </c>
      <c r="W149" s="152" t="s">
        <v>181</v>
      </c>
      <c r="X149" s="152" t="s">
        <v>181</v>
      </c>
      <c r="Y149" s="401" t="s">
        <v>181</v>
      </c>
      <c r="Z149" s="152" t="s">
        <v>181</v>
      </c>
      <c r="AA149" s="68" t="s">
        <v>181</v>
      </c>
      <c r="AB149" s="152" t="s">
        <v>181</v>
      </c>
      <c r="AC149" s="152" t="s">
        <v>181</v>
      </c>
      <c r="AD149" s="401" t="s">
        <v>181</v>
      </c>
      <c r="AE149" s="152" t="s">
        <v>181</v>
      </c>
      <c r="AF149" s="68" t="s">
        <v>181</v>
      </c>
      <c r="AG149" s="152" t="s">
        <v>181</v>
      </c>
      <c r="AH149" s="152" t="s">
        <v>181</v>
      </c>
      <c r="AI149" s="401" t="s">
        <v>181</v>
      </c>
      <c r="AJ149" s="152" t="s">
        <v>181</v>
      </c>
      <c r="AK149" s="68" t="s">
        <v>181</v>
      </c>
      <c r="AL149" s="152" t="s">
        <v>181</v>
      </c>
      <c r="AM149" s="152" t="s">
        <v>181</v>
      </c>
      <c r="AN149" s="401" t="s">
        <v>181</v>
      </c>
      <c r="AO149" s="85" t="s">
        <v>181</v>
      </c>
      <c r="AP149" s="187" t="s">
        <v>181</v>
      </c>
      <c r="AQ149" s="192" t="s">
        <v>181</v>
      </c>
      <c r="AR149" s="188" t="s">
        <v>181</v>
      </c>
      <c r="AS149" s="729"/>
      <c r="AT149" s="56" t="s">
        <v>181</v>
      </c>
      <c r="AU149" s="132" t="s">
        <v>181</v>
      </c>
      <c r="AV149" s="132" t="s">
        <v>181</v>
      </c>
      <c r="AW149" s="132" t="s">
        <v>181</v>
      </c>
      <c r="AX149" s="132" t="s">
        <v>181</v>
      </c>
      <c r="AY149" s="132" t="s">
        <v>181</v>
      </c>
      <c r="AZ149" s="132" t="s">
        <v>181</v>
      </c>
      <c r="BA149" s="132" t="s">
        <v>181</v>
      </c>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27"/>
      <c r="CW149" s="132" t="s">
        <v>181</v>
      </c>
      <c r="CX149" s="127"/>
      <c r="CY149" s="127"/>
      <c r="CZ149" s="127"/>
      <c r="DA149" s="127"/>
      <c r="DB149" s="127"/>
      <c r="DC149" s="132" t="s">
        <v>181</v>
      </c>
      <c r="DD149" s="127"/>
      <c r="DE149" s="127"/>
      <c r="DF149" s="127"/>
      <c r="DG149" s="127"/>
      <c r="DH149" s="127"/>
      <c r="DI149" s="132" t="s">
        <v>181</v>
      </c>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c r="EO149" s="127"/>
      <c r="EP149" s="127"/>
      <c r="EQ149" s="127"/>
      <c r="ER149" s="127"/>
      <c r="ES149" s="127"/>
    </row>
    <row r="150" spans="1:149" s="58" customFormat="1" ht="20.25" customHeight="1">
      <c r="A150" s="639" t="s">
        <v>181</v>
      </c>
      <c r="B150" s="701">
        <v>1</v>
      </c>
      <c r="C150" s="1118" t="s">
        <v>9</v>
      </c>
      <c r="D150" s="1123"/>
      <c r="E150" s="1123"/>
      <c r="F150" s="1123"/>
      <c r="G150" s="1123"/>
      <c r="H150" s="1123"/>
      <c r="I150" s="1123"/>
      <c r="J150" s="1123"/>
      <c r="K150" s="701" t="s">
        <v>181</v>
      </c>
      <c r="L150" s="68" t="s">
        <v>181</v>
      </c>
      <c r="M150" s="152" t="s">
        <v>181</v>
      </c>
      <c r="N150" s="152" t="s">
        <v>181</v>
      </c>
      <c r="O150" s="401" t="s">
        <v>181</v>
      </c>
      <c r="P150" s="152" t="s">
        <v>181</v>
      </c>
      <c r="Q150" s="68" t="s">
        <v>181</v>
      </c>
      <c r="R150" s="152" t="s">
        <v>181</v>
      </c>
      <c r="S150" s="152" t="s">
        <v>181</v>
      </c>
      <c r="T150" s="401" t="s">
        <v>181</v>
      </c>
      <c r="U150" s="152" t="s">
        <v>181</v>
      </c>
      <c r="V150" s="68" t="s">
        <v>181</v>
      </c>
      <c r="W150" s="152" t="s">
        <v>181</v>
      </c>
      <c r="X150" s="152" t="s">
        <v>181</v>
      </c>
      <c r="Y150" s="401" t="s">
        <v>181</v>
      </c>
      <c r="Z150" s="152" t="s">
        <v>181</v>
      </c>
      <c r="AA150" s="68" t="s">
        <v>181</v>
      </c>
      <c r="AB150" s="152" t="s">
        <v>181</v>
      </c>
      <c r="AC150" s="152" t="s">
        <v>181</v>
      </c>
      <c r="AD150" s="401" t="s">
        <v>181</v>
      </c>
      <c r="AE150" s="152" t="s">
        <v>181</v>
      </c>
      <c r="AF150" s="68" t="s">
        <v>181</v>
      </c>
      <c r="AG150" s="152" t="s">
        <v>181</v>
      </c>
      <c r="AH150" s="152" t="s">
        <v>181</v>
      </c>
      <c r="AI150" s="401" t="s">
        <v>181</v>
      </c>
      <c r="AJ150" s="152" t="s">
        <v>181</v>
      </c>
      <c r="AK150" s="68" t="s">
        <v>181</v>
      </c>
      <c r="AL150" s="152" t="s">
        <v>181</v>
      </c>
      <c r="AM150" s="152" t="s">
        <v>181</v>
      </c>
      <c r="AN150" s="401" t="s">
        <v>181</v>
      </c>
      <c r="AO150" s="85" t="s">
        <v>181</v>
      </c>
      <c r="AP150" s="187" t="s">
        <v>181</v>
      </c>
      <c r="AQ150" s="185" t="s">
        <v>181</v>
      </c>
      <c r="AR150" s="188" t="s">
        <v>181</v>
      </c>
      <c r="AS150" s="729"/>
      <c r="AT150" s="56" t="s">
        <v>181</v>
      </c>
      <c r="AU150" s="132" t="s">
        <v>181</v>
      </c>
      <c r="AV150" s="132" t="s">
        <v>181</v>
      </c>
      <c r="AW150" s="132" t="s">
        <v>181</v>
      </c>
      <c r="AX150" s="132" t="s">
        <v>181</v>
      </c>
      <c r="AY150" s="132" t="s">
        <v>181</v>
      </c>
      <c r="AZ150" s="132" t="s">
        <v>181</v>
      </c>
      <c r="BA150" s="132" t="s">
        <v>181</v>
      </c>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27"/>
      <c r="CW150" s="132" t="s">
        <v>181</v>
      </c>
      <c r="CX150" s="127"/>
      <c r="CY150" s="127"/>
      <c r="CZ150" s="127"/>
      <c r="DA150" s="127"/>
      <c r="DB150" s="127"/>
      <c r="DC150" s="132" t="s">
        <v>181</v>
      </c>
      <c r="DD150" s="127"/>
      <c r="DE150" s="127"/>
      <c r="DF150" s="127"/>
      <c r="DG150" s="127"/>
      <c r="DH150" s="127"/>
      <c r="DI150" s="132" t="s">
        <v>181</v>
      </c>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c r="EO150" s="127"/>
      <c r="EP150" s="127"/>
      <c r="EQ150" s="127"/>
      <c r="ER150" s="127"/>
      <c r="ES150" s="127"/>
    </row>
    <row r="151" spans="1:149" s="58" customFormat="1" ht="20.25" customHeight="1">
      <c r="A151" s="639" t="s">
        <v>181</v>
      </c>
      <c r="B151" s="701" t="s">
        <v>181</v>
      </c>
      <c r="C151" s="701" t="s">
        <v>181</v>
      </c>
      <c r="D151" s="1090" t="s">
        <v>211</v>
      </c>
      <c r="E151" s="1091"/>
      <c r="F151" s="1091"/>
      <c r="G151" s="1091"/>
      <c r="H151" s="1091"/>
      <c r="I151" s="1091"/>
      <c r="J151" s="1091"/>
      <c r="K151" s="701" t="s">
        <v>181</v>
      </c>
      <c r="L151" s="68" t="s">
        <v>181</v>
      </c>
      <c r="M151" s="152" t="s">
        <v>181</v>
      </c>
      <c r="N151" s="152" t="s">
        <v>181</v>
      </c>
      <c r="O151" s="410"/>
      <c r="P151" s="152"/>
      <c r="Q151" s="68"/>
      <c r="R151" s="152"/>
      <c r="S151" s="152"/>
      <c r="T151" s="410"/>
      <c r="U151" s="152"/>
      <c r="V151" s="68"/>
      <c r="W151" s="152"/>
      <c r="X151" s="152"/>
      <c r="Y151" s="410"/>
      <c r="Z151" s="152"/>
      <c r="AA151" s="68"/>
      <c r="AB151" s="152"/>
      <c r="AC151" s="152"/>
      <c r="AD151" s="410"/>
      <c r="AE151" s="152"/>
      <c r="AF151" s="68"/>
      <c r="AG151" s="152"/>
      <c r="AH151" s="152"/>
      <c r="AI151" s="410"/>
      <c r="AJ151" s="152"/>
      <c r="AK151" s="68"/>
      <c r="AL151" s="152"/>
      <c r="AM151" s="152"/>
      <c r="AN151" s="410"/>
      <c r="AO151" s="85" t="s">
        <v>181</v>
      </c>
      <c r="AP151" s="187" t="s">
        <v>181</v>
      </c>
      <c r="AQ151" s="400">
        <f>SUM(O151:AN151)</f>
        <v>0</v>
      </c>
      <c r="AR151" s="188" t="s">
        <v>181</v>
      </c>
      <c r="AS151" s="729"/>
      <c r="AT151" s="56" t="s">
        <v>181</v>
      </c>
      <c r="AU151" s="132" t="s">
        <v>181</v>
      </c>
      <c r="AV151" s="132" t="s">
        <v>181</v>
      </c>
      <c r="AW151" s="132" t="s">
        <v>181</v>
      </c>
      <c r="AX151" s="132" t="s">
        <v>181</v>
      </c>
      <c r="AY151" s="132" t="s">
        <v>181</v>
      </c>
      <c r="AZ151" s="132" t="s">
        <v>181</v>
      </c>
      <c r="BA151" s="132" t="s">
        <v>181</v>
      </c>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27"/>
      <c r="CW151" s="132" t="s">
        <v>181</v>
      </c>
      <c r="CX151" s="127"/>
      <c r="CY151" s="127"/>
      <c r="CZ151" s="127"/>
      <c r="DA151" s="127"/>
      <c r="DB151" s="127"/>
      <c r="DC151" s="132" t="s">
        <v>181</v>
      </c>
      <c r="DD151" s="127"/>
      <c r="DE151" s="127"/>
      <c r="DF151" s="127"/>
      <c r="DG151" s="127"/>
      <c r="DH151" s="127"/>
      <c r="DI151" s="132" t="s">
        <v>181</v>
      </c>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c r="EO151" s="127"/>
      <c r="EP151" s="127"/>
      <c r="EQ151" s="127"/>
      <c r="ER151" s="127"/>
      <c r="ES151" s="127"/>
    </row>
    <row r="152" spans="1:149" s="58" customFormat="1" ht="20.25" customHeight="1">
      <c r="A152" s="639"/>
      <c r="B152" s="701"/>
      <c r="C152" s="701"/>
      <c r="D152" s="1068" t="s">
        <v>211</v>
      </c>
      <c r="E152" s="966"/>
      <c r="F152" s="966"/>
      <c r="G152" s="966"/>
      <c r="H152" s="966"/>
      <c r="I152" s="966"/>
      <c r="J152" s="966"/>
      <c r="K152" s="701"/>
      <c r="L152" s="68"/>
      <c r="M152" s="152"/>
      <c r="N152" s="152"/>
      <c r="O152" s="412"/>
      <c r="P152" s="152"/>
      <c r="Q152" s="68"/>
      <c r="R152" s="152"/>
      <c r="S152" s="152"/>
      <c r="T152" s="410"/>
      <c r="U152" s="152"/>
      <c r="V152" s="68"/>
      <c r="W152" s="152"/>
      <c r="X152" s="152"/>
      <c r="Y152" s="412"/>
      <c r="Z152" s="152"/>
      <c r="AA152" s="68"/>
      <c r="AB152" s="152"/>
      <c r="AC152" s="152"/>
      <c r="AD152" s="412"/>
      <c r="AE152" s="152"/>
      <c r="AF152" s="68"/>
      <c r="AG152" s="152"/>
      <c r="AH152" s="152"/>
      <c r="AI152" s="412"/>
      <c r="AJ152" s="152"/>
      <c r="AK152" s="68"/>
      <c r="AL152" s="152"/>
      <c r="AM152" s="152"/>
      <c r="AN152" s="412"/>
      <c r="AO152" s="85"/>
      <c r="AP152" s="187"/>
      <c r="AQ152" s="400">
        <f t="shared" ref="AQ152:AQ162" si="138">SUM(O152:AN152)</f>
        <v>0</v>
      </c>
      <c r="AR152" s="188"/>
      <c r="AS152" s="729"/>
      <c r="AT152" s="56"/>
      <c r="AU152" s="132"/>
      <c r="AV152" s="132"/>
      <c r="AW152" s="132"/>
      <c r="AX152" s="132"/>
      <c r="AY152" s="132"/>
      <c r="AZ152" s="132"/>
      <c r="BA152" s="132"/>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27"/>
      <c r="CW152" s="132"/>
      <c r="CX152" s="127"/>
      <c r="CY152" s="127"/>
      <c r="CZ152" s="127"/>
      <c r="DA152" s="127"/>
      <c r="DB152" s="127"/>
      <c r="DC152" s="132"/>
      <c r="DD152" s="127"/>
      <c r="DE152" s="127"/>
      <c r="DF152" s="127"/>
      <c r="DG152" s="127"/>
      <c r="DH152" s="127"/>
      <c r="DI152" s="132"/>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c r="EO152" s="127"/>
      <c r="EP152" s="127"/>
      <c r="EQ152" s="127"/>
      <c r="ER152" s="127"/>
      <c r="ES152" s="127"/>
    </row>
    <row r="153" spans="1:149" s="58" customFormat="1" ht="20.25" customHeight="1">
      <c r="A153" s="639"/>
      <c r="B153" s="701"/>
      <c r="C153" s="701"/>
      <c r="D153" s="1068" t="s">
        <v>211</v>
      </c>
      <c r="E153" s="966"/>
      <c r="F153" s="966"/>
      <c r="G153" s="966"/>
      <c r="H153" s="966"/>
      <c r="I153" s="966"/>
      <c r="J153" s="966"/>
      <c r="K153" s="701"/>
      <c r="L153" s="68"/>
      <c r="M153" s="152"/>
      <c r="N153" s="152"/>
      <c r="O153" s="412"/>
      <c r="P153" s="152"/>
      <c r="Q153" s="68"/>
      <c r="R153" s="152"/>
      <c r="S153" s="152"/>
      <c r="T153" s="412"/>
      <c r="U153" s="152"/>
      <c r="V153" s="68"/>
      <c r="W153" s="152"/>
      <c r="X153" s="152"/>
      <c r="Y153" s="410"/>
      <c r="Z153" s="152"/>
      <c r="AA153" s="68"/>
      <c r="AB153" s="152"/>
      <c r="AC153" s="152"/>
      <c r="AD153" s="412"/>
      <c r="AE153" s="152"/>
      <c r="AF153" s="68"/>
      <c r="AG153" s="152"/>
      <c r="AH153" s="152"/>
      <c r="AI153" s="412"/>
      <c r="AJ153" s="152"/>
      <c r="AK153" s="68"/>
      <c r="AL153" s="152"/>
      <c r="AM153" s="152"/>
      <c r="AN153" s="412"/>
      <c r="AO153" s="85"/>
      <c r="AP153" s="187"/>
      <c r="AQ153" s="400">
        <f t="shared" si="138"/>
        <v>0</v>
      </c>
      <c r="AR153" s="188"/>
      <c r="AS153" s="729"/>
      <c r="AT153" s="56"/>
      <c r="AU153" s="132"/>
      <c r="AV153" s="132"/>
      <c r="AW153" s="132"/>
      <c r="AX153" s="132"/>
      <c r="AY153" s="132"/>
      <c r="AZ153" s="132"/>
      <c r="BA153" s="132"/>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27"/>
      <c r="CW153" s="132"/>
      <c r="CX153" s="127"/>
      <c r="CY153" s="127"/>
      <c r="CZ153" s="127"/>
      <c r="DA153" s="127"/>
      <c r="DB153" s="127"/>
      <c r="DC153" s="132"/>
      <c r="DD153" s="127"/>
      <c r="DE153" s="127"/>
      <c r="DF153" s="127"/>
      <c r="DG153" s="127"/>
      <c r="DH153" s="127"/>
      <c r="DI153" s="132"/>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c r="EO153" s="127"/>
      <c r="EP153" s="127"/>
      <c r="EQ153" s="127"/>
      <c r="ER153" s="127"/>
      <c r="ES153" s="127"/>
    </row>
    <row r="154" spans="1:149" s="58" customFormat="1" ht="20.25" customHeight="1">
      <c r="A154" s="639"/>
      <c r="B154" s="701"/>
      <c r="C154" s="701"/>
      <c r="D154" s="1068" t="s">
        <v>211</v>
      </c>
      <c r="E154" s="966"/>
      <c r="F154" s="966"/>
      <c r="G154" s="966"/>
      <c r="H154" s="966"/>
      <c r="I154" s="966"/>
      <c r="J154" s="966"/>
      <c r="K154" s="701"/>
      <c r="L154" s="68"/>
      <c r="M154" s="152"/>
      <c r="N154" s="152"/>
      <c r="O154" s="410"/>
      <c r="P154" s="152"/>
      <c r="Q154" s="68"/>
      <c r="R154" s="152"/>
      <c r="S154" s="152"/>
      <c r="T154" s="412"/>
      <c r="U154" s="152"/>
      <c r="V154" s="68"/>
      <c r="W154" s="152"/>
      <c r="X154" s="152"/>
      <c r="Y154" s="412"/>
      <c r="Z154" s="152"/>
      <c r="AA154" s="68"/>
      <c r="AB154" s="152"/>
      <c r="AC154" s="152"/>
      <c r="AD154" s="410"/>
      <c r="AE154" s="152"/>
      <c r="AF154" s="68"/>
      <c r="AG154" s="152"/>
      <c r="AH154" s="152"/>
      <c r="AI154" s="410"/>
      <c r="AJ154" s="152"/>
      <c r="AK154" s="68"/>
      <c r="AL154" s="152"/>
      <c r="AM154" s="152"/>
      <c r="AN154" s="412"/>
      <c r="AO154" s="85"/>
      <c r="AP154" s="187"/>
      <c r="AQ154" s="400">
        <f t="shared" si="138"/>
        <v>0</v>
      </c>
      <c r="AR154" s="188"/>
      <c r="AS154" s="729"/>
      <c r="AT154" s="56"/>
      <c r="AU154" s="132"/>
      <c r="AV154" s="132"/>
      <c r="AW154" s="132"/>
      <c r="AX154" s="132"/>
      <c r="AY154" s="132"/>
      <c r="AZ154" s="132"/>
      <c r="BA154" s="132"/>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27"/>
      <c r="CW154" s="132"/>
      <c r="CX154" s="127"/>
      <c r="CY154" s="127"/>
      <c r="CZ154" s="127"/>
      <c r="DA154" s="127"/>
      <c r="DB154" s="127"/>
      <c r="DC154" s="132"/>
      <c r="DD154" s="127"/>
      <c r="DE154" s="127"/>
      <c r="DF154" s="127"/>
      <c r="DG154" s="127"/>
      <c r="DH154" s="127"/>
      <c r="DI154" s="132"/>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c r="EO154" s="127"/>
      <c r="EP154" s="127"/>
      <c r="EQ154" s="127"/>
      <c r="ER154" s="127"/>
      <c r="ES154" s="127"/>
    </row>
    <row r="155" spans="1:149" s="58" customFormat="1" ht="20.25" customHeight="1">
      <c r="A155" s="639"/>
      <c r="B155" s="701"/>
      <c r="C155" s="701"/>
      <c r="D155" s="1068" t="s">
        <v>211</v>
      </c>
      <c r="E155" s="966"/>
      <c r="F155" s="966"/>
      <c r="G155" s="966"/>
      <c r="H155" s="966"/>
      <c r="I155" s="966"/>
      <c r="J155" s="966"/>
      <c r="K155" s="701"/>
      <c r="L155" s="68"/>
      <c r="M155" s="152"/>
      <c r="N155" s="152"/>
      <c r="O155" s="412"/>
      <c r="P155" s="152"/>
      <c r="Q155" s="68"/>
      <c r="R155" s="152"/>
      <c r="S155" s="152"/>
      <c r="T155" s="410"/>
      <c r="U155" s="152"/>
      <c r="V155" s="68"/>
      <c r="W155" s="152"/>
      <c r="X155" s="152"/>
      <c r="Y155" s="412"/>
      <c r="Z155" s="152"/>
      <c r="AA155" s="68"/>
      <c r="AB155" s="152"/>
      <c r="AC155" s="152"/>
      <c r="AD155" s="412"/>
      <c r="AE155" s="152"/>
      <c r="AF155" s="68"/>
      <c r="AG155" s="152"/>
      <c r="AH155" s="152"/>
      <c r="AI155" s="412"/>
      <c r="AJ155" s="152"/>
      <c r="AK155" s="68"/>
      <c r="AL155" s="152"/>
      <c r="AM155" s="152"/>
      <c r="AN155" s="412"/>
      <c r="AO155" s="85"/>
      <c r="AP155" s="187"/>
      <c r="AQ155" s="400">
        <f t="shared" si="138"/>
        <v>0</v>
      </c>
      <c r="AR155" s="188"/>
      <c r="AS155" s="729"/>
      <c r="AT155" s="56"/>
      <c r="AU155" s="132"/>
      <c r="AV155" s="132"/>
      <c r="AW155" s="132"/>
      <c r="AX155" s="132"/>
      <c r="AY155" s="132"/>
      <c r="AZ155" s="132"/>
      <c r="BA155" s="132"/>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27"/>
      <c r="CW155" s="132"/>
      <c r="CX155" s="127"/>
      <c r="CY155" s="127"/>
      <c r="CZ155" s="127"/>
      <c r="DA155" s="127"/>
      <c r="DB155" s="127"/>
      <c r="DC155" s="132"/>
      <c r="DD155" s="127"/>
      <c r="DE155" s="127"/>
      <c r="DF155" s="127"/>
      <c r="DG155" s="127"/>
      <c r="DH155" s="127"/>
      <c r="DI155" s="132"/>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c r="EO155" s="127"/>
      <c r="EP155" s="127"/>
      <c r="EQ155" s="127"/>
      <c r="ER155" s="127"/>
      <c r="ES155" s="127"/>
    </row>
    <row r="156" spans="1:149" s="58" customFormat="1" ht="20.25" customHeight="1">
      <c r="A156" s="639"/>
      <c r="B156" s="701"/>
      <c r="C156" s="701"/>
      <c r="D156" s="1068" t="s">
        <v>211</v>
      </c>
      <c r="E156" s="966"/>
      <c r="F156" s="966"/>
      <c r="G156" s="966"/>
      <c r="H156" s="966"/>
      <c r="I156" s="966"/>
      <c r="J156" s="966"/>
      <c r="K156" s="701"/>
      <c r="L156" s="68"/>
      <c r="M156" s="152"/>
      <c r="N156" s="152"/>
      <c r="O156" s="412"/>
      <c r="P156" s="152"/>
      <c r="Q156" s="68"/>
      <c r="R156" s="152"/>
      <c r="S156" s="152"/>
      <c r="T156" s="412"/>
      <c r="U156" s="152"/>
      <c r="V156" s="68"/>
      <c r="W156" s="152"/>
      <c r="X156" s="152"/>
      <c r="Y156" s="410"/>
      <c r="Z156" s="152"/>
      <c r="AA156" s="68"/>
      <c r="AB156" s="152"/>
      <c r="AC156" s="152"/>
      <c r="AD156" s="412"/>
      <c r="AE156" s="152"/>
      <c r="AF156" s="68"/>
      <c r="AG156" s="152"/>
      <c r="AH156" s="152"/>
      <c r="AI156" s="412"/>
      <c r="AJ156" s="152"/>
      <c r="AK156" s="68"/>
      <c r="AL156" s="152"/>
      <c r="AM156" s="152"/>
      <c r="AN156" s="412"/>
      <c r="AO156" s="85"/>
      <c r="AP156" s="187"/>
      <c r="AQ156" s="400">
        <f t="shared" si="138"/>
        <v>0</v>
      </c>
      <c r="AR156" s="188"/>
      <c r="AS156" s="729"/>
      <c r="AT156" s="56"/>
      <c r="AU156" s="132"/>
      <c r="AV156" s="132"/>
      <c r="AW156" s="132"/>
      <c r="AX156" s="132"/>
      <c r="AY156" s="132"/>
      <c r="AZ156" s="132"/>
      <c r="BA156" s="132"/>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27"/>
      <c r="CW156" s="132"/>
      <c r="CX156" s="127"/>
      <c r="CY156" s="127"/>
      <c r="CZ156" s="127"/>
      <c r="DA156" s="127"/>
      <c r="DB156" s="127"/>
      <c r="DC156" s="132"/>
      <c r="DD156" s="127"/>
      <c r="DE156" s="127"/>
      <c r="DF156" s="127"/>
      <c r="DG156" s="127"/>
      <c r="DH156" s="127"/>
      <c r="DI156" s="132"/>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c r="EO156" s="127"/>
      <c r="EP156" s="127"/>
      <c r="EQ156" s="127"/>
      <c r="ER156" s="127"/>
      <c r="ES156" s="127"/>
    </row>
    <row r="157" spans="1:149" s="58" customFormat="1" ht="20.25" customHeight="1">
      <c r="A157" s="639"/>
      <c r="B157" s="701"/>
      <c r="C157" s="701"/>
      <c r="D157" s="1068" t="s">
        <v>211</v>
      </c>
      <c r="E157" s="966"/>
      <c r="F157" s="966"/>
      <c r="G157" s="966"/>
      <c r="H157" s="966"/>
      <c r="I157" s="966"/>
      <c r="J157" s="966"/>
      <c r="K157" s="701"/>
      <c r="L157" s="68"/>
      <c r="M157" s="152"/>
      <c r="N157" s="152"/>
      <c r="O157" s="410"/>
      <c r="P157" s="152"/>
      <c r="Q157" s="68"/>
      <c r="R157" s="152"/>
      <c r="S157" s="152"/>
      <c r="T157" s="412"/>
      <c r="U157" s="152"/>
      <c r="V157" s="68"/>
      <c r="W157" s="152"/>
      <c r="X157" s="152"/>
      <c r="Y157" s="412"/>
      <c r="Z157" s="152"/>
      <c r="AA157" s="68"/>
      <c r="AB157" s="152"/>
      <c r="AC157" s="152"/>
      <c r="AD157" s="410"/>
      <c r="AE157" s="152"/>
      <c r="AF157" s="68"/>
      <c r="AG157" s="152"/>
      <c r="AH157" s="152"/>
      <c r="AI157" s="410"/>
      <c r="AJ157" s="152"/>
      <c r="AK157" s="68"/>
      <c r="AL157" s="152"/>
      <c r="AM157" s="152"/>
      <c r="AN157" s="412"/>
      <c r="AO157" s="85"/>
      <c r="AP157" s="187"/>
      <c r="AQ157" s="400">
        <f t="shared" si="138"/>
        <v>0</v>
      </c>
      <c r="AR157" s="188"/>
      <c r="AS157" s="729"/>
      <c r="AT157" s="56"/>
      <c r="AU157" s="132"/>
      <c r="AV157" s="132"/>
      <c r="AW157" s="132"/>
      <c r="AX157" s="132"/>
      <c r="AY157" s="132"/>
      <c r="AZ157" s="132"/>
      <c r="BA157" s="132"/>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27"/>
      <c r="CW157" s="132"/>
      <c r="CX157" s="127"/>
      <c r="CY157" s="127"/>
      <c r="CZ157" s="127"/>
      <c r="DA157" s="127"/>
      <c r="DB157" s="127"/>
      <c r="DC157" s="132"/>
      <c r="DD157" s="127"/>
      <c r="DE157" s="127"/>
      <c r="DF157" s="127"/>
      <c r="DG157" s="127"/>
      <c r="DH157" s="127"/>
      <c r="DI157" s="132"/>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c r="EO157" s="127"/>
      <c r="EP157" s="127"/>
      <c r="EQ157" s="127"/>
      <c r="ER157" s="127"/>
      <c r="ES157" s="127"/>
    </row>
    <row r="158" spans="1:149" s="58" customFormat="1" ht="20.25" customHeight="1">
      <c r="A158" s="639"/>
      <c r="B158" s="701"/>
      <c r="C158" s="701"/>
      <c r="D158" s="1068" t="s">
        <v>211</v>
      </c>
      <c r="E158" s="966"/>
      <c r="F158" s="966"/>
      <c r="G158" s="966"/>
      <c r="H158" s="966"/>
      <c r="I158" s="966"/>
      <c r="J158" s="966"/>
      <c r="K158" s="701"/>
      <c r="L158" s="68"/>
      <c r="M158" s="152"/>
      <c r="N158" s="152"/>
      <c r="O158" s="412"/>
      <c r="P158" s="152"/>
      <c r="Q158" s="68"/>
      <c r="R158" s="152"/>
      <c r="S158" s="152"/>
      <c r="T158" s="410"/>
      <c r="U158" s="152"/>
      <c r="V158" s="68"/>
      <c r="W158" s="152"/>
      <c r="X158" s="152"/>
      <c r="Y158" s="412"/>
      <c r="Z158" s="152"/>
      <c r="AA158" s="68"/>
      <c r="AB158" s="152"/>
      <c r="AC158" s="152"/>
      <c r="AD158" s="412"/>
      <c r="AE158" s="152"/>
      <c r="AF158" s="68"/>
      <c r="AG158" s="152"/>
      <c r="AH158" s="152"/>
      <c r="AI158" s="412"/>
      <c r="AJ158" s="152"/>
      <c r="AK158" s="68"/>
      <c r="AL158" s="152"/>
      <c r="AM158" s="152"/>
      <c r="AN158" s="412"/>
      <c r="AO158" s="85"/>
      <c r="AP158" s="187"/>
      <c r="AQ158" s="400">
        <f t="shared" si="138"/>
        <v>0</v>
      </c>
      <c r="AR158" s="188"/>
      <c r="AS158" s="729"/>
      <c r="AT158" s="56"/>
      <c r="AU158" s="132"/>
      <c r="AV158" s="132"/>
      <c r="AW158" s="132"/>
      <c r="AX158" s="132"/>
      <c r="AY158" s="132"/>
      <c r="AZ158" s="132"/>
      <c r="BA158" s="132"/>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27"/>
      <c r="CW158" s="132"/>
      <c r="CX158" s="127"/>
      <c r="CY158" s="127"/>
      <c r="CZ158" s="127"/>
      <c r="DA158" s="127"/>
      <c r="DB158" s="127"/>
      <c r="DC158" s="132"/>
      <c r="DD158" s="127"/>
      <c r="DE158" s="127"/>
      <c r="DF158" s="127"/>
      <c r="DG158" s="127"/>
      <c r="DH158" s="127"/>
      <c r="DI158" s="132"/>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c r="EO158" s="127"/>
      <c r="EP158" s="127"/>
      <c r="EQ158" s="127"/>
      <c r="ER158" s="127"/>
      <c r="ES158" s="127"/>
    </row>
    <row r="159" spans="1:149" s="58" customFormat="1" ht="20.25" customHeight="1">
      <c r="A159" s="639"/>
      <c r="B159" s="701"/>
      <c r="C159" s="701"/>
      <c r="D159" s="1068" t="s">
        <v>211</v>
      </c>
      <c r="E159" s="966"/>
      <c r="F159" s="966"/>
      <c r="G159" s="966"/>
      <c r="H159" s="966"/>
      <c r="I159" s="966"/>
      <c r="J159" s="966"/>
      <c r="K159" s="701"/>
      <c r="L159" s="68"/>
      <c r="M159" s="152"/>
      <c r="N159" s="152"/>
      <c r="O159" s="412"/>
      <c r="P159" s="152"/>
      <c r="Q159" s="68"/>
      <c r="R159" s="152"/>
      <c r="S159" s="152"/>
      <c r="T159" s="412"/>
      <c r="U159" s="152"/>
      <c r="V159" s="68"/>
      <c r="W159" s="152"/>
      <c r="X159" s="152"/>
      <c r="Y159" s="410"/>
      <c r="Z159" s="152"/>
      <c r="AA159" s="68"/>
      <c r="AB159" s="152"/>
      <c r="AC159" s="152"/>
      <c r="AD159" s="412"/>
      <c r="AE159" s="152"/>
      <c r="AF159" s="68"/>
      <c r="AG159" s="152"/>
      <c r="AH159" s="152"/>
      <c r="AI159" s="412"/>
      <c r="AJ159" s="152"/>
      <c r="AK159" s="68"/>
      <c r="AL159" s="152"/>
      <c r="AM159" s="152"/>
      <c r="AN159" s="412"/>
      <c r="AO159" s="85"/>
      <c r="AP159" s="187"/>
      <c r="AQ159" s="400">
        <f t="shared" si="138"/>
        <v>0</v>
      </c>
      <c r="AR159" s="188"/>
      <c r="AS159" s="729"/>
      <c r="AT159" s="56"/>
      <c r="AU159" s="132"/>
      <c r="AV159" s="132"/>
      <c r="AW159" s="132"/>
      <c r="AX159" s="132"/>
      <c r="AY159" s="132"/>
      <c r="AZ159" s="132"/>
      <c r="BA159" s="132"/>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27"/>
      <c r="CW159" s="132"/>
      <c r="CX159" s="127"/>
      <c r="CY159" s="127"/>
      <c r="CZ159" s="127"/>
      <c r="DA159" s="127"/>
      <c r="DB159" s="127"/>
      <c r="DC159" s="132"/>
      <c r="DD159" s="127"/>
      <c r="DE159" s="127"/>
      <c r="DF159" s="127"/>
      <c r="DG159" s="127"/>
      <c r="DH159" s="127"/>
      <c r="DI159" s="132"/>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c r="EO159" s="127"/>
      <c r="EP159" s="127"/>
      <c r="EQ159" s="127"/>
      <c r="ER159" s="127"/>
      <c r="ES159" s="127"/>
    </row>
    <row r="160" spans="1:149" s="58" customFormat="1" ht="20.25" customHeight="1">
      <c r="A160" s="639" t="s">
        <v>181</v>
      </c>
      <c r="B160" s="701" t="s">
        <v>181</v>
      </c>
      <c r="C160" s="701" t="s">
        <v>181</v>
      </c>
      <c r="D160" s="1068" t="s">
        <v>211</v>
      </c>
      <c r="E160" s="966"/>
      <c r="F160" s="966"/>
      <c r="G160" s="966"/>
      <c r="H160" s="966"/>
      <c r="I160" s="966"/>
      <c r="J160" s="966"/>
      <c r="K160" s="701" t="s">
        <v>181</v>
      </c>
      <c r="L160" s="68" t="s">
        <v>181</v>
      </c>
      <c r="M160" s="152" t="s">
        <v>181</v>
      </c>
      <c r="N160" s="152" t="s">
        <v>181</v>
      </c>
      <c r="O160" s="412"/>
      <c r="P160" s="152"/>
      <c r="Q160" s="68"/>
      <c r="R160" s="152"/>
      <c r="S160" s="152"/>
      <c r="T160" s="412"/>
      <c r="U160" s="152"/>
      <c r="V160" s="68"/>
      <c r="W160" s="152"/>
      <c r="X160" s="152"/>
      <c r="Y160" s="412"/>
      <c r="Z160" s="152"/>
      <c r="AA160" s="68"/>
      <c r="AB160" s="152"/>
      <c r="AC160" s="152"/>
      <c r="AD160" s="410"/>
      <c r="AE160" s="152"/>
      <c r="AF160" s="68"/>
      <c r="AG160" s="152"/>
      <c r="AH160" s="152"/>
      <c r="AI160" s="412"/>
      <c r="AJ160" s="152"/>
      <c r="AK160" s="68"/>
      <c r="AL160" s="152"/>
      <c r="AM160" s="152"/>
      <c r="AN160" s="412"/>
      <c r="AO160" s="85" t="s">
        <v>181</v>
      </c>
      <c r="AP160" s="187" t="s">
        <v>181</v>
      </c>
      <c r="AQ160" s="400">
        <f t="shared" si="138"/>
        <v>0</v>
      </c>
      <c r="AR160" s="188" t="s">
        <v>181</v>
      </c>
      <c r="AS160" s="729"/>
      <c r="AT160" s="56" t="s">
        <v>181</v>
      </c>
      <c r="AU160" s="132" t="s">
        <v>181</v>
      </c>
      <c r="AV160" s="132" t="s">
        <v>181</v>
      </c>
      <c r="AW160" s="132" t="s">
        <v>181</v>
      </c>
      <c r="AX160" s="132" t="s">
        <v>181</v>
      </c>
      <c r="AY160" s="132" t="s">
        <v>181</v>
      </c>
      <c r="AZ160" s="132" t="s">
        <v>181</v>
      </c>
      <c r="BA160" s="132" t="s">
        <v>181</v>
      </c>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27"/>
      <c r="CW160" s="132" t="s">
        <v>181</v>
      </c>
      <c r="CX160" s="127"/>
      <c r="CY160" s="127"/>
      <c r="CZ160" s="127"/>
      <c r="DA160" s="127"/>
      <c r="DB160" s="127"/>
      <c r="DC160" s="132" t="s">
        <v>181</v>
      </c>
      <c r="DD160" s="127"/>
      <c r="DE160" s="127"/>
      <c r="DF160" s="127"/>
      <c r="DG160" s="127"/>
      <c r="DH160" s="127"/>
      <c r="DI160" s="132" t="s">
        <v>181</v>
      </c>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c r="EO160" s="127"/>
      <c r="EP160" s="127"/>
      <c r="EQ160" s="127"/>
      <c r="ER160" s="127"/>
      <c r="ES160" s="127"/>
    </row>
    <row r="161" spans="1:149" s="58" customFormat="1" ht="4.9000000000000004" customHeight="1">
      <c r="A161" s="639" t="s">
        <v>181</v>
      </c>
      <c r="B161" s="701" t="s">
        <v>181</v>
      </c>
      <c r="C161" s="701" t="s">
        <v>181</v>
      </c>
      <c r="D161" s="701" t="s">
        <v>181</v>
      </c>
      <c r="E161" s="701" t="s">
        <v>181</v>
      </c>
      <c r="F161" s="701" t="s">
        <v>181</v>
      </c>
      <c r="G161" s="701" t="s">
        <v>181</v>
      </c>
      <c r="H161" s="701" t="s">
        <v>181</v>
      </c>
      <c r="I161" s="701" t="s">
        <v>181</v>
      </c>
      <c r="J161" s="701" t="s">
        <v>181</v>
      </c>
      <c r="K161" s="701" t="s">
        <v>181</v>
      </c>
      <c r="L161" s="68" t="s">
        <v>181</v>
      </c>
      <c r="M161" s="152" t="s">
        <v>181</v>
      </c>
      <c r="N161" s="152" t="s">
        <v>181</v>
      </c>
      <c r="O161" s="401"/>
      <c r="P161" s="152"/>
      <c r="Q161" s="68"/>
      <c r="R161" s="152"/>
      <c r="S161" s="152"/>
      <c r="T161" s="401"/>
      <c r="U161" s="152"/>
      <c r="V161" s="68"/>
      <c r="W161" s="152"/>
      <c r="X161" s="152"/>
      <c r="Y161" s="401"/>
      <c r="Z161" s="152"/>
      <c r="AA161" s="68"/>
      <c r="AB161" s="152"/>
      <c r="AC161" s="152"/>
      <c r="AD161" s="401"/>
      <c r="AE161" s="152"/>
      <c r="AF161" s="68"/>
      <c r="AG161" s="152"/>
      <c r="AH161" s="152"/>
      <c r="AI161" s="401"/>
      <c r="AJ161" s="152"/>
      <c r="AK161" s="68"/>
      <c r="AL161" s="152"/>
      <c r="AM161" s="152"/>
      <c r="AN161" s="401"/>
      <c r="AO161" s="85" t="s">
        <v>181</v>
      </c>
      <c r="AP161" s="187" t="s">
        <v>181</v>
      </c>
      <c r="AQ161" s="661" t="s">
        <v>181</v>
      </c>
      <c r="AR161" s="188" t="s">
        <v>181</v>
      </c>
      <c r="AS161" s="729"/>
      <c r="AT161" s="56" t="s">
        <v>181</v>
      </c>
      <c r="AU161" s="132" t="s">
        <v>181</v>
      </c>
      <c r="AV161" s="132" t="s">
        <v>181</v>
      </c>
      <c r="AW161" s="132" t="s">
        <v>181</v>
      </c>
      <c r="AX161" s="132" t="s">
        <v>181</v>
      </c>
      <c r="AY161" s="132" t="s">
        <v>181</v>
      </c>
      <c r="AZ161" s="132" t="s">
        <v>181</v>
      </c>
      <c r="BA161" s="132" t="s">
        <v>181</v>
      </c>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27"/>
      <c r="CW161" s="132" t="s">
        <v>181</v>
      </c>
      <c r="CX161" s="127"/>
      <c r="CY161" s="127"/>
      <c r="CZ161" s="127"/>
      <c r="DA161" s="127"/>
      <c r="DB161" s="127"/>
      <c r="DC161" s="132" t="s">
        <v>181</v>
      </c>
      <c r="DD161" s="127"/>
      <c r="DE161" s="127"/>
      <c r="DF161" s="127"/>
      <c r="DG161" s="127"/>
      <c r="DH161" s="127"/>
      <c r="DI161" s="132" t="s">
        <v>181</v>
      </c>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c r="EO161" s="127"/>
      <c r="EP161" s="127"/>
      <c r="EQ161" s="127"/>
      <c r="ER161" s="127"/>
      <c r="ES161" s="127"/>
    </row>
    <row r="162" spans="1:149" s="58" customFormat="1" ht="20.25" customHeight="1">
      <c r="A162" s="639" t="s">
        <v>181</v>
      </c>
      <c r="B162" s="701">
        <v>2</v>
      </c>
      <c r="C162" s="1118" t="s">
        <v>212</v>
      </c>
      <c r="D162" s="1123"/>
      <c r="E162" s="1123"/>
      <c r="F162" s="1123"/>
      <c r="G162" s="1123"/>
      <c r="H162" s="1123"/>
      <c r="I162" s="1123"/>
      <c r="J162" s="1123"/>
      <c r="K162" s="701" t="s">
        <v>181</v>
      </c>
      <c r="L162" s="68" t="s">
        <v>181</v>
      </c>
      <c r="M162" s="152" t="s">
        <v>181</v>
      </c>
      <c r="N162" s="152" t="s">
        <v>181</v>
      </c>
      <c r="O162" s="410"/>
      <c r="P162" s="152"/>
      <c r="Q162" s="68"/>
      <c r="R162" s="152"/>
      <c r="S162" s="152"/>
      <c r="T162" s="410"/>
      <c r="U162" s="152"/>
      <c r="V162" s="68"/>
      <c r="W162" s="152"/>
      <c r="X162" s="152"/>
      <c r="Y162" s="410"/>
      <c r="Z162" s="152"/>
      <c r="AA162" s="68"/>
      <c r="AB162" s="152"/>
      <c r="AC162" s="152"/>
      <c r="AD162" s="410"/>
      <c r="AE162" s="152"/>
      <c r="AF162" s="68"/>
      <c r="AG162" s="152"/>
      <c r="AH162" s="152"/>
      <c r="AI162" s="410"/>
      <c r="AJ162" s="152"/>
      <c r="AK162" s="68"/>
      <c r="AL162" s="152"/>
      <c r="AM162" s="152"/>
      <c r="AN162" s="410"/>
      <c r="AO162" s="85" t="s">
        <v>181</v>
      </c>
      <c r="AP162" s="187" t="s">
        <v>181</v>
      </c>
      <c r="AQ162" s="400">
        <f t="shared" si="138"/>
        <v>0</v>
      </c>
      <c r="AR162" s="188" t="s">
        <v>181</v>
      </c>
      <c r="AS162" s="729"/>
      <c r="AT162" s="56" t="s">
        <v>181</v>
      </c>
      <c r="AU162" s="132" t="s">
        <v>181</v>
      </c>
      <c r="AV162" s="132" t="s">
        <v>181</v>
      </c>
      <c r="AW162" s="132" t="s">
        <v>181</v>
      </c>
      <c r="AX162" s="132" t="s">
        <v>181</v>
      </c>
      <c r="AY162" s="132" t="s">
        <v>181</v>
      </c>
      <c r="AZ162" s="132" t="s">
        <v>181</v>
      </c>
      <c r="BA162" s="132" t="s">
        <v>181</v>
      </c>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27"/>
      <c r="CW162" s="132" t="s">
        <v>181</v>
      </c>
      <c r="CX162" s="127"/>
      <c r="CY162" s="127"/>
      <c r="CZ162" s="127"/>
      <c r="DA162" s="127"/>
      <c r="DB162" s="127"/>
      <c r="DC162" s="132" t="s">
        <v>181</v>
      </c>
      <c r="DD162" s="127"/>
      <c r="DE162" s="127"/>
      <c r="DF162" s="127"/>
      <c r="DG162" s="127"/>
      <c r="DH162" s="127"/>
      <c r="DI162" s="132" t="s">
        <v>181</v>
      </c>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c r="EO162" s="127"/>
      <c r="EP162" s="127"/>
      <c r="EQ162" s="127"/>
      <c r="ER162" s="127"/>
      <c r="ES162" s="127"/>
    </row>
    <row r="163" spans="1:149" s="58" customFormat="1" ht="4.9000000000000004" customHeight="1">
      <c r="A163" s="639" t="s">
        <v>181</v>
      </c>
      <c r="B163" s="701" t="s">
        <v>181</v>
      </c>
      <c r="C163" s="701" t="s">
        <v>181</v>
      </c>
      <c r="D163" s="701" t="s">
        <v>181</v>
      </c>
      <c r="E163" s="701" t="s">
        <v>181</v>
      </c>
      <c r="F163" s="701" t="s">
        <v>181</v>
      </c>
      <c r="G163" s="701" t="s">
        <v>181</v>
      </c>
      <c r="H163" s="701" t="s">
        <v>181</v>
      </c>
      <c r="I163" s="701" t="s">
        <v>181</v>
      </c>
      <c r="J163" s="701" t="s">
        <v>181</v>
      </c>
      <c r="K163" s="701" t="s">
        <v>181</v>
      </c>
      <c r="L163" s="68" t="s">
        <v>181</v>
      </c>
      <c r="M163" s="152" t="s">
        <v>181</v>
      </c>
      <c r="N163" s="152" t="s">
        <v>181</v>
      </c>
      <c r="O163" s="401"/>
      <c r="P163" s="152"/>
      <c r="Q163" s="68"/>
      <c r="R163" s="152"/>
      <c r="S163" s="152"/>
      <c r="T163" s="401"/>
      <c r="U163" s="152"/>
      <c r="V163" s="68"/>
      <c r="W163" s="152"/>
      <c r="X163" s="152"/>
      <c r="Y163" s="401"/>
      <c r="Z163" s="152"/>
      <c r="AA163" s="68"/>
      <c r="AB163" s="152"/>
      <c r="AC163" s="152"/>
      <c r="AD163" s="401"/>
      <c r="AE163" s="152"/>
      <c r="AF163" s="68"/>
      <c r="AG163" s="152"/>
      <c r="AH163" s="152"/>
      <c r="AI163" s="401"/>
      <c r="AJ163" s="152"/>
      <c r="AK163" s="68"/>
      <c r="AL163" s="152"/>
      <c r="AM163" s="152"/>
      <c r="AN163" s="401"/>
      <c r="AO163" s="85" t="s">
        <v>181</v>
      </c>
      <c r="AP163" s="187" t="s">
        <v>181</v>
      </c>
      <c r="AQ163" s="661" t="s">
        <v>181</v>
      </c>
      <c r="AR163" s="188" t="s">
        <v>181</v>
      </c>
      <c r="AS163" s="729"/>
      <c r="AT163" s="56" t="s">
        <v>181</v>
      </c>
      <c r="AU163" s="132" t="s">
        <v>181</v>
      </c>
      <c r="AV163" s="132" t="s">
        <v>181</v>
      </c>
      <c r="AW163" s="132" t="s">
        <v>181</v>
      </c>
      <c r="AX163" s="132" t="s">
        <v>181</v>
      </c>
      <c r="AY163" s="132" t="s">
        <v>181</v>
      </c>
      <c r="AZ163" s="132" t="s">
        <v>181</v>
      </c>
      <c r="BA163" s="132" t="s">
        <v>181</v>
      </c>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27"/>
      <c r="CW163" s="132" t="s">
        <v>181</v>
      </c>
      <c r="CX163" s="127"/>
      <c r="CY163" s="127"/>
      <c r="CZ163" s="127"/>
      <c r="DA163" s="127"/>
      <c r="DB163" s="127"/>
      <c r="DC163" s="132" t="s">
        <v>181</v>
      </c>
      <c r="DD163" s="127"/>
      <c r="DE163" s="127"/>
      <c r="DF163" s="127"/>
      <c r="DG163" s="127"/>
      <c r="DH163" s="127"/>
      <c r="DI163" s="132" t="s">
        <v>181</v>
      </c>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c r="EO163" s="127"/>
      <c r="EP163" s="127"/>
      <c r="EQ163" s="127"/>
      <c r="ER163" s="127"/>
      <c r="ES163" s="127"/>
    </row>
    <row r="164" spans="1:149" s="58" customFormat="1" ht="20.25" customHeight="1">
      <c r="A164" s="639" t="s">
        <v>181</v>
      </c>
      <c r="B164" s="701">
        <v>3</v>
      </c>
      <c r="C164" s="1118" t="s">
        <v>1200</v>
      </c>
      <c r="D164" s="1123"/>
      <c r="E164" s="1123"/>
      <c r="F164" s="1123"/>
      <c r="G164" s="1123"/>
      <c r="H164" s="1123"/>
      <c r="I164" s="1123"/>
      <c r="J164" s="1123"/>
      <c r="K164" s="701" t="s">
        <v>181</v>
      </c>
      <c r="L164" s="68" t="s">
        <v>181</v>
      </c>
      <c r="M164" s="152" t="s">
        <v>181</v>
      </c>
      <c r="N164" s="152" t="s">
        <v>181</v>
      </c>
      <c r="O164" s="401"/>
      <c r="P164" s="152"/>
      <c r="Q164" s="68"/>
      <c r="R164" s="152"/>
      <c r="S164" s="152"/>
      <c r="T164" s="401"/>
      <c r="U164" s="152"/>
      <c r="V164" s="68"/>
      <c r="W164" s="152"/>
      <c r="X164" s="152"/>
      <c r="Y164" s="401"/>
      <c r="Z164" s="152"/>
      <c r="AA164" s="68"/>
      <c r="AB164" s="152"/>
      <c r="AC164" s="152"/>
      <c r="AD164" s="401"/>
      <c r="AE164" s="152"/>
      <c r="AF164" s="68"/>
      <c r="AG164" s="152"/>
      <c r="AH164" s="152"/>
      <c r="AI164" s="401"/>
      <c r="AJ164" s="152"/>
      <c r="AK164" s="68"/>
      <c r="AL164" s="152"/>
      <c r="AM164" s="152"/>
      <c r="AN164" s="401"/>
      <c r="AO164" s="85" t="s">
        <v>181</v>
      </c>
      <c r="AP164" s="187" t="s">
        <v>181</v>
      </c>
      <c r="AQ164" s="661" t="s">
        <v>181</v>
      </c>
      <c r="AR164" s="188" t="s">
        <v>181</v>
      </c>
      <c r="AS164" s="729"/>
      <c r="AT164" s="56" t="s">
        <v>181</v>
      </c>
      <c r="AU164" s="132" t="s">
        <v>181</v>
      </c>
      <c r="AV164" s="132" t="s">
        <v>181</v>
      </c>
      <c r="AW164" s="132" t="s">
        <v>181</v>
      </c>
      <c r="AX164" s="132" t="s">
        <v>181</v>
      </c>
      <c r="AY164" s="132" t="s">
        <v>181</v>
      </c>
      <c r="AZ164" s="132" t="s">
        <v>181</v>
      </c>
      <c r="BA164" s="132" t="s">
        <v>181</v>
      </c>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27"/>
      <c r="CW164" s="132" t="s">
        <v>181</v>
      </c>
      <c r="CX164" s="127"/>
      <c r="CY164" s="127"/>
      <c r="CZ164" s="127"/>
      <c r="DA164" s="127"/>
      <c r="DB164" s="127"/>
      <c r="DC164" s="132" t="s">
        <v>181</v>
      </c>
      <c r="DD164" s="127"/>
      <c r="DE164" s="127"/>
      <c r="DF164" s="127"/>
      <c r="DG164" s="127"/>
      <c r="DH164" s="127"/>
      <c r="DI164" s="132" t="s">
        <v>181</v>
      </c>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c r="EO164" s="127"/>
      <c r="EP164" s="127"/>
      <c r="EQ164" s="127"/>
      <c r="ER164" s="127"/>
      <c r="ES164" s="127"/>
    </row>
    <row r="165" spans="1:149" s="58" customFormat="1" ht="20.25" customHeight="1">
      <c r="A165" s="639" t="s">
        <v>181</v>
      </c>
      <c r="B165" s="701" t="s">
        <v>181</v>
      </c>
      <c r="C165" s="701" t="s">
        <v>181</v>
      </c>
      <c r="D165" s="1072" t="s">
        <v>1201</v>
      </c>
      <c r="E165" s="1073"/>
      <c r="F165" s="1073"/>
      <c r="G165" s="1073"/>
      <c r="H165" s="1073"/>
      <c r="I165" s="1073"/>
      <c r="J165" s="1073"/>
      <c r="K165" s="701" t="s">
        <v>181</v>
      </c>
      <c r="L165" s="68" t="s">
        <v>181</v>
      </c>
      <c r="M165" s="152" t="s">
        <v>181</v>
      </c>
      <c r="N165" s="152" t="s">
        <v>181</v>
      </c>
      <c r="O165" s="410"/>
      <c r="P165" s="152"/>
      <c r="Q165" s="68"/>
      <c r="R165" s="152"/>
      <c r="S165" s="152"/>
      <c r="T165" s="410"/>
      <c r="U165" s="152"/>
      <c r="V165" s="68"/>
      <c r="W165" s="152"/>
      <c r="X165" s="152"/>
      <c r="Y165" s="410"/>
      <c r="Z165" s="152"/>
      <c r="AA165" s="68"/>
      <c r="AB165" s="152"/>
      <c r="AC165" s="152"/>
      <c r="AD165" s="410"/>
      <c r="AE165" s="152"/>
      <c r="AF165" s="68"/>
      <c r="AG165" s="152"/>
      <c r="AH165" s="152"/>
      <c r="AI165" s="410"/>
      <c r="AJ165" s="152"/>
      <c r="AK165" s="68"/>
      <c r="AL165" s="152"/>
      <c r="AM165" s="152"/>
      <c r="AN165" s="410"/>
      <c r="AO165" s="85" t="s">
        <v>181</v>
      </c>
      <c r="AP165" s="187" t="s">
        <v>181</v>
      </c>
      <c r="AQ165" s="400">
        <f>SUM(O165:AN165)</f>
        <v>0</v>
      </c>
      <c r="AR165" s="188" t="s">
        <v>181</v>
      </c>
      <c r="AS165" s="729"/>
      <c r="AT165" s="56" t="s">
        <v>181</v>
      </c>
      <c r="AU165" s="132" t="s">
        <v>181</v>
      </c>
      <c r="AV165" s="132" t="s">
        <v>181</v>
      </c>
      <c r="AW165" s="132" t="s">
        <v>181</v>
      </c>
      <c r="AX165" s="132" t="s">
        <v>181</v>
      </c>
      <c r="AY165" s="132" t="s">
        <v>181</v>
      </c>
      <c r="AZ165" s="132" t="s">
        <v>181</v>
      </c>
      <c r="BA165" s="132" t="s">
        <v>181</v>
      </c>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27"/>
      <c r="CW165" s="132" t="s">
        <v>181</v>
      </c>
      <c r="CX165" s="127"/>
      <c r="CY165" s="127"/>
      <c r="CZ165" s="127"/>
      <c r="DA165" s="127"/>
      <c r="DB165" s="127"/>
      <c r="DC165" s="132" t="s">
        <v>181</v>
      </c>
      <c r="DD165" s="127"/>
      <c r="DE165" s="127"/>
      <c r="DF165" s="127"/>
      <c r="DG165" s="127"/>
      <c r="DH165" s="127"/>
      <c r="DI165" s="132" t="s">
        <v>181</v>
      </c>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c r="EO165" s="127"/>
      <c r="EP165" s="127"/>
      <c r="EQ165" s="127"/>
      <c r="ER165" s="127"/>
      <c r="ES165" s="127"/>
    </row>
    <row r="166" spans="1:149" s="58" customFormat="1" ht="20.25" customHeight="1">
      <c r="A166" s="639" t="s">
        <v>181</v>
      </c>
      <c r="B166" s="701" t="s">
        <v>181</v>
      </c>
      <c r="C166" s="701" t="s">
        <v>181</v>
      </c>
      <c r="D166" s="1072" t="s">
        <v>1202</v>
      </c>
      <c r="E166" s="1073"/>
      <c r="F166" s="1073"/>
      <c r="G166" s="1073"/>
      <c r="H166" s="1073"/>
      <c r="I166" s="1073"/>
      <c r="J166" s="1073"/>
      <c r="K166" s="701" t="s">
        <v>181</v>
      </c>
      <c r="L166" s="68" t="s">
        <v>181</v>
      </c>
      <c r="M166" s="152" t="s">
        <v>181</v>
      </c>
      <c r="N166" s="152" t="s">
        <v>181</v>
      </c>
      <c r="O166" s="412"/>
      <c r="P166" s="152"/>
      <c r="Q166" s="68"/>
      <c r="R166" s="152"/>
      <c r="S166" s="152"/>
      <c r="T166" s="410"/>
      <c r="U166" s="152"/>
      <c r="V166" s="68"/>
      <c r="W166" s="152"/>
      <c r="X166" s="152"/>
      <c r="Y166" s="412"/>
      <c r="Z166" s="152"/>
      <c r="AA166" s="68"/>
      <c r="AB166" s="152"/>
      <c r="AC166" s="152"/>
      <c r="AD166" s="412"/>
      <c r="AE166" s="152"/>
      <c r="AF166" s="68"/>
      <c r="AG166" s="152"/>
      <c r="AH166" s="152"/>
      <c r="AI166" s="412"/>
      <c r="AJ166" s="152"/>
      <c r="AK166" s="68"/>
      <c r="AL166" s="152"/>
      <c r="AM166" s="152"/>
      <c r="AN166" s="412"/>
      <c r="AO166" s="85" t="s">
        <v>181</v>
      </c>
      <c r="AP166" s="187" t="s">
        <v>181</v>
      </c>
      <c r="AQ166" s="400">
        <f>SUM(O166:AN166)</f>
        <v>0</v>
      </c>
      <c r="AR166" s="188" t="s">
        <v>181</v>
      </c>
      <c r="AS166" s="729"/>
      <c r="AT166" s="56" t="s">
        <v>181</v>
      </c>
      <c r="AU166" s="132" t="s">
        <v>181</v>
      </c>
      <c r="AV166" s="132" t="s">
        <v>181</v>
      </c>
      <c r="AW166" s="132" t="s">
        <v>181</v>
      </c>
      <c r="AX166" s="132" t="s">
        <v>181</v>
      </c>
      <c r="AY166" s="132" t="s">
        <v>181</v>
      </c>
      <c r="AZ166" s="132" t="s">
        <v>181</v>
      </c>
      <c r="BA166" s="132" t="s">
        <v>181</v>
      </c>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27"/>
      <c r="CW166" s="132" t="s">
        <v>181</v>
      </c>
      <c r="CX166" s="127"/>
      <c r="CY166" s="127"/>
      <c r="CZ166" s="127"/>
      <c r="DA166" s="127"/>
      <c r="DB166" s="127"/>
      <c r="DC166" s="132" t="s">
        <v>181</v>
      </c>
      <c r="DD166" s="127"/>
      <c r="DE166" s="127"/>
      <c r="DF166" s="127"/>
      <c r="DG166" s="127"/>
      <c r="DH166" s="127"/>
      <c r="DI166" s="132" t="s">
        <v>181</v>
      </c>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c r="EO166" s="127"/>
      <c r="EP166" s="127"/>
      <c r="EQ166" s="127"/>
      <c r="ER166" s="127"/>
      <c r="ES166" s="127"/>
    </row>
    <row r="167" spans="1:149" s="58" customFormat="1" ht="20.25" customHeight="1">
      <c r="A167" s="639" t="s">
        <v>181</v>
      </c>
      <c r="B167" s="701" t="s">
        <v>181</v>
      </c>
      <c r="C167" s="701" t="s">
        <v>181</v>
      </c>
      <c r="D167" s="1072" t="s">
        <v>1203</v>
      </c>
      <c r="E167" s="1073"/>
      <c r="F167" s="1073"/>
      <c r="G167" s="1073"/>
      <c r="H167" s="1073"/>
      <c r="I167" s="1073"/>
      <c r="J167" s="1073"/>
      <c r="K167" s="701" t="s">
        <v>181</v>
      </c>
      <c r="L167" s="68" t="s">
        <v>181</v>
      </c>
      <c r="M167" s="152" t="s">
        <v>181</v>
      </c>
      <c r="N167" s="152" t="s">
        <v>181</v>
      </c>
      <c r="O167" s="412"/>
      <c r="P167" s="152"/>
      <c r="Q167" s="68"/>
      <c r="R167" s="152"/>
      <c r="S167" s="152"/>
      <c r="T167" s="412"/>
      <c r="U167" s="152"/>
      <c r="V167" s="68"/>
      <c r="W167" s="152"/>
      <c r="X167" s="152"/>
      <c r="Y167" s="410"/>
      <c r="Z167" s="152"/>
      <c r="AA167" s="68"/>
      <c r="AB167" s="152"/>
      <c r="AC167" s="152"/>
      <c r="AD167" s="412"/>
      <c r="AE167" s="152"/>
      <c r="AF167" s="68"/>
      <c r="AG167" s="152"/>
      <c r="AH167" s="152"/>
      <c r="AI167" s="412"/>
      <c r="AJ167" s="152"/>
      <c r="AK167" s="68"/>
      <c r="AL167" s="152"/>
      <c r="AM167" s="152"/>
      <c r="AN167" s="412"/>
      <c r="AO167" s="85" t="s">
        <v>181</v>
      </c>
      <c r="AP167" s="187" t="s">
        <v>181</v>
      </c>
      <c r="AQ167" s="400">
        <f>SUM(O167:AN167)</f>
        <v>0</v>
      </c>
      <c r="AR167" s="188" t="s">
        <v>181</v>
      </c>
      <c r="AS167" s="729"/>
      <c r="AT167" s="56" t="s">
        <v>181</v>
      </c>
      <c r="AU167" s="132" t="s">
        <v>181</v>
      </c>
      <c r="AV167" s="132" t="s">
        <v>181</v>
      </c>
      <c r="AW167" s="132" t="s">
        <v>181</v>
      </c>
      <c r="AX167" s="132" t="s">
        <v>181</v>
      </c>
      <c r="AY167" s="132" t="s">
        <v>181</v>
      </c>
      <c r="AZ167" s="132" t="s">
        <v>181</v>
      </c>
      <c r="BA167" s="132" t="s">
        <v>181</v>
      </c>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27"/>
      <c r="CW167" s="132" t="s">
        <v>181</v>
      </c>
      <c r="CX167" s="127"/>
      <c r="CY167" s="127"/>
      <c r="CZ167" s="127"/>
      <c r="DA167" s="127"/>
      <c r="DB167" s="127"/>
      <c r="DC167" s="132" t="s">
        <v>181</v>
      </c>
      <c r="DD167" s="127"/>
      <c r="DE167" s="127"/>
      <c r="DF167" s="127"/>
      <c r="DG167" s="127"/>
      <c r="DH167" s="127"/>
      <c r="DI167" s="132" t="s">
        <v>181</v>
      </c>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c r="EO167" s="127"/>
      <c r="EP167" s="127"/>
      <c r="EQ167" s="127"/>
      <c r="ER167" s="127"/>
      <c r="ES167" s="127"/>
    </row>
    <row r="168" spans="1:149" s="58" customFormat="1" ht="20.25" customHeight="1">
      <c r="A168" s="639" t="s">
        <v>181</v>
      </c>
      <c r="B168" s="701" t="s">
        <v>181</v>
      </c>
      <c r="C168" s="701" t="s">
        <v>181</v>
      </c>
      <c r="D168" s="1072" t="s">
        <v>1204</v>
      </c>
      <c r="E168" s="1073"/>
      <c r="F168" s="1073"/>
      <c r="G168" s="1073"/>
      <c r="H168" s="1073"/>
      <c r="I168" s="1073"/>
      <c r="J168" s="1073"/>
      <c r="K168" s="701" t="s">
        <v>181</v>
      </c>
      <c r="L168" s="68" t="s">
        <v>181</v>
      </c>
      <c r="M168" s="152" t="s">
        <v>181</v>
      </c>
      <c r="N168" s="152" t="s">
        <v>181</v>
      </c>
      <c r="O168" s="412"/>
      <c r="P168" s="152"/>
      <c r="Q168" s="68"/>
      <c r="R168" s="152"/>
      <c r="S168" s="152"/>
      <c r="T168" s="412"/>
      <c r="U168" s="152"/>
      <c r="V168" s="68"/>
      <c r="W168" s="152"/>
      <c r="X168" s="152"/>
      <c r="Y168" s="412"/>
      <c r="Z168" s="152"/>
      <c r="AA168" s="68"/>
      <c r="AB168" s="152"/>
      <c r="AC168" s="152"/>
      <c r="AD168" s="410"/>
      <c r="AE168" s="152"/>
      <c r="AF168" s="68"/>
      <c r="AG168" s="152"/>
      <c r="AH168" s="152"/>
      <c r="AI168" s="412"/>
      <c r="AJ168" s="152"/>
      <c r="AK168" s="68"/>
      <c r="AL168" s="152"/>
      <c r="AM168" s="152"/>
      <c r="AN168" s="412"/>
      <c r="AO168" s="85" t="s">
        <v>181</v>
      </c>
      <c r="AP168" s="187" t="s">
        <v>181</v>
      </c>
      <c r="AQ168" s="400">
        <f>SUM(O168:AN168)</f>
        <v>0</v>
      </c>
      <c r="AR168" s="188" t="s">
        <v>181</v>
      </c>
      <c r="AS168" s="729"/>
      <c r="AT168" s="56" t="s">
        <v>181</v>
      </c>
      <c r="AU168" s="132" t="s">
        <v>181</v>
      </c>
      <c r="AV168" s="132" t="s">
        <v>181</v>
      </c>
      <c r="AW168" s="132" t="s">
        <v>181</v>
      </c>
      <c r="AX168" s="132" t="s">
        <v>181</v>
      </c>
      <c r="AY168" s="132" t="s">
        <v>181</v>
      </c>
      <c r="AZ168" s="132" t="s">
        <v>181</v>
      </c>
      <c r="BA168" s="132" t="s">
        <v>181</v>
      </c>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27"/>
      <c r="CW168" s="132" t="s">
        <v>181</v>
      </c>
      <c r="CX168" s="127"/>
      <c r="CY168" s="127"/>
      <c r="CZ168" s="127"/>
      <c r="DA168" s="127"/>
      <c r="DB168" s="127"/>
      <c r="DC168" s="132" t="s">
        <v>181</v>
      </c>
      <c r="DD168" s="127"/>
      <c r="DE168" s="127"/>
      <c r="DF168" s="127"/>
      <c r="DG168" s="127"/>
      <c r="DH168" s="127"/>
      <c r="DI168" s="132" t="s">
        <v>181</v>
      </c>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c r="EO168" s="127"/>
      <c r="EP168" s="127"/>
      <c r="EQ168" s="127"/>
      <c r="ER168" s="127"/>
      <c r="ES168" s="127"/>
    </row>
    <row r="169" spans="1:149" s="58" customFormat="1" ht="20.25" customHeight="1">
      <c r="A169" s="639" t="s">
        <v>181</v>
      </c>
      <c r="B169" s="701" t="s">
        <v>181</v>
      </c>
      <c r="C169" s="701" t="s">
        <v>181</v>
      </c>
      <c r="D169" s="1072" t="s">
        <v>1205</v>
      </c>
      <c r="E169" s="1073"/>
      <c r="F169" s="1073"/>
      <c r="G169" s="1073"/>
      <c r="H169" s="1073"/>
      <c r="I169" s="1073"/>
      <c r="J169" s="1073"/>
      <c r="K169" s="701" t="s">
        <v>181</v>
      </c>
      <c r="L169" s="68" t="s">
        <v>181</v>
      </c>
      <c r="M169" s="152" t="s">
        <v>181</v>
      </c>
      <c r="N169" s="152" t="s">
        <v>181</v>
      </c>
      <c r="O169" s="412"/>
      <c r="P169" s="152"/>
      <c r="Q169" s="68"/>
      <c r="R169" s="152"/>
      <c r="S169" s="152"/>
      <c r="T169" s="412"/>
      <c r="U169" s="152"/>
      <c r="V169" s="68"/>
      <c r="W169" s="152"/>
      <c r="X169" s="152"/>
      <c r="Y169" s="412"/>
      <c r="Z169" s="152"/>
      <c r="AA169" s="68"/>
      <c r="AB169" s="152"/>
      <c r="AC169" s="152"/>
      <c r="AD169" s="412"/>
      <c r="AE169" s="152"/>
      <c r="AF169" s="68"/>
      <c r="AG169" s="152"/>
      <c r="AH169" s="152"/>
      <c r="AI169" s="410"/>
      <c r="AJ169" s="152"/>
      <c r="AK169" s="68"/>
      <c r="AL169" s="152"/>
      <c r="AM169" s="152"/>
      <c r="AN169" s="412"/>
      <c r="AO169" s="85" t="s">
        <v>181</v>
      </c>
      <c r="AP169" s="187" t="s">
        <v>181</v>
      </c>
      <c r="AQ169" s="400">
        <f>SUM(O169:AN169)</f>
        <v>0</v>
      </c>
      <c r="AR169" s="188" t="s">
        <v>181</v>
      </c>
      <c r="AS169" s="729"/>
      <c r="AT169" s="56" t="s">
        <v>181</v>
      </c>
      <c r="AU169" s="132" t="s">
        <v>181</v>
      </c>
      <c r="AV169" s="132" t="s">
        <v>181</v>
      </c>
      <c r="AW169" s="132" t="s">
        <v>181</v>
      </c>
      <c r="AX169" s="132" t="s">
        <v>181</v>
      </c>
      <c r="AY169" s="132" t="s">
        <v>181</v>
      </c>
      <c r="AZ169" s="132" t="s">
        <v>181</v>
      </c>
      <c r="BA169" s="132" t="s">
        <v>181</v>
      </c>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27"/>
      <c r="CW169" s="132" t="s">
        <v>181</v>
      </c>
      <c r="CX169" s="127"/>
      <c r="CY169" s="127"/>
      <c r="CZ169" s="127"/>
      <c r="DA169" s="127"/>
      <c r="DB169" s="127"/>
      <c r="DC169" s="132" t="s">
        <v>181</v>
      </c>
      <c r="DD169" s="127"/>
      <c r="DE169" s="127"/>
      <c r="DF169" s="127"/>
      <c r="DG169" s="127"/>
      <c r="DH169" s="127"/>
      <c r="DI169" s="132" t="s">
        <v>181</v>
      </c>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c r="EO169" s="127"/>
      <c r="EP169" s="127"/>
      <c r="EQ169" s="127"/>
      <c r="ER169" s="127"/>
      <c r="ES169" s="127"/>
    </row>
    <row r="170" spans="1:149" s="58" customFormat="1" ht="4.9000000000000004" customHeight="1">
      <c r="A170" s="639" t="s">
        <v>181</v>
      </c>
      <c r="B170" s="701" t="s">
        <v>181</v>
      </c>
      <c r="C170" s="701" t="s">
        <v>181</v>
      </c>
      <c r="D170" s="701" t="s">
        <v>181</v>
      </c>
      <c r="E170" s="701" t="s">
        <v>181</v>
      </c>
      <c r="F170" s="701" t="s">
        <v>181</v>
      </c>
      <c r="G170" s="701" t="s">
        <v>181</v>
      </c>
      <c r="H170" s="701" t="s">
        <v>181</v>
      </c>
      <c r="I170" s="701" t="s">
        <v>181</v>
      </c>
      <c r="J170" s="701" t="s">
        <v>181</v>
      </c>
      <c r="K170" s="701" t="s">
        <v>181</v>
      </c>
      <c r="L170" s="68"/>
      <c r="M170" s="152"/>
      <c r="N170" s="152"/>
      <c r="O170" s="401"/>
      <c r="P170" s="152"/>
      <c r="Q170" s="68"/>
      <c r="R170" s="152"/>
      <c r="S170" s="152"/>
      <c r="T170" s="401"/>
      <c r="U170" s="152"/>
      <c r="V170" s="68"/>
      <c r="W170" s="152"/>
      <c r="X170" s="152"/>
      <c r="Y170" s="401"/>
      <c r="Z170" s="152"/>
      <c r="AA170" s="68"/>
      <c r="AB170" s="152"/>
      <c r="AC170" s="152"/>
      <c r="AD170" s="401"/>
      <c r="AE170" s="152"/>
      <c r="AF170" s="68"/>
      <c r="AG170" s="152"/>
      <c r="AH170" s="152"/>
      <c r="AI170" s="401"/>
      <c r="AJ170" s="152"/>
      <c r="AK170" s="68"/>
      <c r="AL170" s="152"/>
      <c r="AM170" s="152"/>
      <c r="AN170" s="401"/>
      <c r="AO170" s="85"/>
      <c r="AP170" s="187"/>
      <c r="AQ170" s="661"/>
      <c r="AR170" s="188"/>
      <c r="AS170" s="729"/>
      <c r="AT170" s="56"/>
      <c r="AU170" s="132"/>
      <c r="AV170" s="132"/>
      <c r="AW170" s="132"/>
      <c r="AX170" s="132"/>
      <c r="AY170" s="132"/>
      <c r="AZ170" s="132"/>
      <c r="BA170" s="132"/>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27"/>
      <c r="CW170" s="132"/>
      <c r="CX170" s="127"/>
      <c r="CY170" s="127"/>
      <c r="CZ170" s="127"/>
      <c r="DA170" s="127"/>
      <c r="DB170" s="127"/>
      <c r="DC170" s="132"/>
      <c r="DD170" s="127"/>
      <c r="DE170" s="127"/>
      <c r="DF170" s="127"/>
      <c r="DG170" s="127"/>
      <c r="DH170" s="127"/>
      <c r="DI170" s="132"/>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c r="EO170" s="127"/>
      <c r="EP170" s="127"/>
      <c r="EQ170" s="127"/>
      <c r="ER170" s="127"/>
      <c r="ES170" s="127"/>
    </row>
    <row r="171" spans="1:149" s="58" customFormat="1" ht="20.25" customHeight="1">
      <c r="A171" s="639" t="s">
        <v>181</v>
      </c>
      <c r="B171" s="701">
        <v>4</v>
      </c>
      <c r="C171" s="1120" t="s">
        <v>218</v>
      </c>
      <c r="D171" s="1121"/>
      <c r="E171" s="1121"/>
      <c r="F171" s="1121"/>
      <c r="G171" s="1121"/>
      <c r="H171" s="1121"/>
      <c r="I171" s="1121"/>
      <c r="J171" s="1122"/>
      <c r="K171" s="701" t="s">
        <v>181</v>
      </c>
      <c r="L171" s="68" t="s">
        <v>181</v>
      </c>
      <c r="M171" s="152" t="s">
        <v>181</v>
      </c>
      <c r="N171" s="152" t="s">
        <v>181</v>
      </c>
      <c r="O171" s="410"/>
      <c r="P171" s="152"/>
      <c r="Q171" s="68"/>
      <c r="R171" s="152"/>
      <c r="S171" s="152"/>
      <c r="T171" s="410"/>
      <c r="U171" s="152"/>
      <c r="V171" s="68"/>
      <c r="W171" s="152"/>
      <c r="X171" s="152"/>
      <c r="Y171" s="410"/>
      <c r="Z171" s="152"/>
      <c r="AA171" s="68"/>
      <c r="AB171" s="152"/>
      <c r="AC171" s="152"/>
      <c r="AD171" s="410"/>
      <c r="AE171" s="152"/>
      <c r="AF171" s="68"/>
      <c r="AG171" s="152"/>
      <c r="AH171" s="152"/>
      <c r="AI171" s="410"/>
      <c r="AJ171" s="152"/>
      <c r="AK171" s="68"/>
      <c r="AL171" s="152"/>
      <c r="AM171" s="152"/>
      <c r="AN171" s="410"/>
      <c r="AO171" s="85" t="s">
        <v>181</v>
      </c>
      <c r="AP171" s="187" t="s">
        <v>181</v>
      </c>
      <c r="AQ171" s="400">
        <f>SUM(O171:AN171)</f>
        <v>0</v>
      </c>
      <c r="AR171" s="188" t="s">
        <v>181</v>
      </c>
      <c r="AS171" s="729"/>
      <c r="AT171" s="56" t="s">
        <v>181</v>
      </c>
      <c r="AU171" s="132" t="s">
        <v>181</v>
      </c>
      <c r="AV171" s="132" t="s">
        <v>181</v>
      </c>
      <c r="AW171" s="132" t="s">
        <v>181</v>
      </c>
      <c r="AX171" s="132" t="s">
        <v>181</v>
      </c>
      <c r="AY171" s="132" t="s">
        <v>181</v>
      </c>
      <c r="AZ171" s="132" t="s">
        <v>181</v>
      </c>
      <c r="BA171" s="132" t="s">
        <v>181</v>
      </c>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27"/>
      <c r="CW171" s="132" t="s">
        <v>181</v>
      </c>
      <c r="CX171" s="127"/>
      <c r="CY171" s="127"/>
      <c r="CZ171" s="127"/>
      <c r="DA171" s="127"/>
      <c r="DB171" s="127"/>
      <c r="DC171" s="132" t="s">
        <v>181</v>
      </c>
      <c r="DD171" s="127"/>
      <c r="DE171" s="127"/>
      <c r="DF171" s="127"/>
      <c r="DG171" s="127"/>
      <c r="DH171" s="127"/>
      <c r="DI171" s="132" t="s">
        <v>181</v>
      </c>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c r="EO171" s="127"/>
      <c r="EP171" s="127"/>
      <c r="EQ171" s="127"/>
      <c r="ER171" s="127"/>
      <c r="ES171" s="127"/>
    </row>
    <row r="172" spans="1:149" s="58" customFormat="1" ht="4.9000000000000004" customHeight="1">
      <c r="A172" s="639" t="s">
        <v>181</v>
      </c>
      <c r="B172" s="701" t="s">
        <v>181</v>
      </c>
      <c r="C172" s="701" t="s">
        <v>181</v>
      </c>
      <c r="D172" s="701" t="s">
        <v>181</v>
      </c>
      <c r="E172" s="701" t="s">
        <v>181</v>
      </c>
      <c r="F172" s="701" t="s">
        <v>181</v>
      </c>
      <c r="G172" s="701" t="s">
        <v>181</v>
      </c>
      <c r="H172" s="701" t="s">
        <v>181</v>
      </c>
      <c r="I172" s="701" t="s">
        <v>181</v>
      </c>
      <c r="J172" s="701" t="s">
        <v>181</v>
      </c>
      <c r="K172" s="701" t="s">
        <v>181</v>
      </c>
      <c r="L172" s="68" t="s">
        <v>181</v>
      </c>
      <c r="M172" s="152" t="s">
        <v>181</v>
      </c>
      <c r="N172" s="152" t="s">
        <v>181</v>
      </c>
      <c r="O172" s="401" t="s">
        <v>181</v>
      </c>
      <c r="P172" s="152" t="s">
        <v>181</v>
      </c>
      <c r="Q172" s="68" t="s">
        <v>181</v>
      </c>
      <c r="R172" s="152" t="s">
        <v>181</v>
      </c>
      <c r="S172" s="152" t="s">
        <v>181</v>
      </c>
      <c r="T172" s="401" t="s">
        <v>181</v>
      </c>
      <c r="U172" s="152" t="s">
        <v>181</v>
      </c>
      <c r="V172" s="68" t="s">
        <v>181</v>
      </c>
      <c r="W172" s="152" t="s">
        <v>181</v>
      </c>
      <c r="X172" s="152" t="s">
        <v>181</v>
      </c>
      <c r="Y172" s="401" t="s">
        <v>181</v>
      </c>
      <c r="Z172" s="152" t="s">
        <v>181</v>
      </c>
      <c r="AA172" s="68" t="s">
        <v>181</v>
      </c>
      <c r="AB172" s="152" t="s">
        <v>181</v>
      </c>
      <c r="AC172" s="152" t="s">
        <v>181</v>
      </c>
      <c r="AD172" s="401" t="s">
        <v>181</v>
      </c>
      <c r="AE172" s="152" t="s">
        <v>181</v>
      </c>
      <c r="AF172" s="68" t="s">
        <v>181</v>
      </c>
      <c r="AG172" s="152" t="s">
        <v>181</v>
      </c>
      <c r="AH172" s="152" t="s">
        <v>181</v>
      </c>
      <c r="AI172" s="401" t="s">
        <v>181</v>
      </c>
      <c r="AJ172" s="152" t="s">
        <v>181</v>
      </c>
      <c r="AK172" s="68" t="s">
        <v>181</v>
      </c>
      <c r="AL172" s="152" t="s">
        <v>181</v>
      </c>
      <c r="AM172" s="152" t="s">
        <v>181</v>
      </c>
      <c r="AN172" s="401" t="s">
        <v>181</v>
      </c>
      <c r="AO172" s="85" t="s">
        <v>181</v>
      </c>
      <c r="AP172" s="187" t="s">
        <v>181</v>
      </c>
      <c r="AQ172" s="661" t="s">
        <v>181</v>
      </c>
      <c r="AR172" s="188" t="s">
        <v>181</v>
      </c>
      <c r="AS172" s="729"/>
      <c r="AT172" s="56" t="s">
        <v>181</v>
      </c>
      <c r="AU172" s="132" t="s">
        <v>181</v>
      </c>
      <c r="AV172" s="132" t="s">
        <v>181</v>
      </c>
      <c r="AW172" s="132" t="s">
        <v>181</v>
      </c>
      <c r="AX172" s="132" t="s">
        <v>181</v>
      </c>
      <c r="AY172" s="132" t="s">
        <v>181</v>
      </c>
      <c r="AZ172" s="132" t="s">
        <v>181</v>
      </c>
      <c r="BA172" s="132" t="s">
        <v>181</v>
      </c>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27"/>
      <c r="CW172" s="132" t="s">
        <v>181</v>
      </c>
      <c r="CX172" s="127"/>
      <c r="CY172" s="127"/>
      <c r="CZ172" s="127"/>
      <c r="DA172" s="127"/>
      <c r="DB172" s="127"/>
      <c r="DC172" s="132" t="s">
        <v>181</v>
      </c>
      <c r="DD172" s="127"/>
      <c r="DE172" s="127"/>
      <c r="DF172" s="127"/>
      <c r="DG172" s="127"/>
      <c r="DH172" s="127"/>
      <c r="DI172" s="132" t="s">
        <v>181</v>
      </c>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c r="EO172" s="127"/>
      <c r="EP172" s="127"/>
      <c r="EQ172" s="127"/>
      <c r="ER172" s="127"/>
      <c r="ES172" s="127"/>
    </row>
    <row r="173" spans="1:149" s="58" customFormat="1" ht="49.9" customHeight="1">
      <c r="A173" s="639" t="s">
        <v>181</v>
      </c>
      <c r="B173" s="701">
        <v>5</v>
      </c>
      <c r="C173" s="1114" t="s">
        <v>328</v>
      </c>
      <c r="D173" s="1115"/>
      <c r="E173" s="1115"/>
      <c r="F173" s="1115"/>
      <c r="G173" s="1115"/>
      <c r="H173" s="1115"/>
      <c r="I173" s="1115"/>
      <c r="J173" s="1115"/>
      <c r="K173" s="701" t="s">
        <v>181</v>
      </c>
      <c r="L173" s="68" t="s">
        <v>181</v>
      </c>
      <c r="M173" s="152" t="s">
        <v>181</v>
      </c>
      <c r="N173" s="152" t="s">
        <v>181</v>
      </c>
      <c r="O173" s="401" t="s">
        <v>181</v>
      </c>
      <c r="P173" s="152" t="s">
        <v>181</v>
      </c>
      <c r="Q173" s="68" t="s">
        <v>181</v>
      </c>
      <c r="R173" s="152" t="s">
        <v>181</v>
      </c>
      <c r="S173" s="152" t="s">
        <v>181</v>
      </c>
      <c r="T173" s="401" t="s">
        <v>181</v>
      </c>
      <c r="U173" s="152" t="s">
        <v>181</v>
      </c>
      <c r="V173" s="68" t="s">
        <v>181</v>
      </c>
      <c r="W173" s="152" t="s">
        <v>181</v>
      </c>
      <c r="X173" s="152" t="s">
        <v>181</v>
      </c>
      <c r="Y173" s="401" t="s">
        <v>181</v>
      </c>
      <c r="Z173" s="152" t="s">
        <v>181</v>
      </c>
      <c r="AA173" s="68" t="s">
        <v>181</v>
      </c>
      <c r="AB173" s="152" t="s">
        <v>181</v>
      </c>
      <c r="AC173" s="152" t="s">
        <v>181</v>
      </c>
      <c r="AD173" s="401" t="s">
        <v>181</v>
      </c>
      <c r="AE173" s="152" t="s">
        <v>181</v>
      </c>
      <c r="AF173" s="68" t="s">
        <v>181</v>
      </c>
      <c r="AG173" s="152" t="s">
        <v>181</v>
      </c>
      <c r="AH173" s="152" t="s">
        <v>181</v>
      </c>
      <c r="AI173" s="401" t="s">
        <v>181</v>
      </c>
      <c r="AJ173" s="152" t="s">
        <v>181</v>
      </c>
      <c r="AK173" s="68" t="s">
        <v>181</v>
      </c>
      <c r="AL173" s="152" t="s">
        <v>181</v>
      </c>
      <c r="AM173" s="152" t="s">
        <v>181</v>
      </c>
      <c r="AN173" s="401" t="s">
        <v>181</v>
      </c>
      <c r="AO173" s="85" t="s">
        <v>181</v>
      </c>
      <c r="AP173" s="187" t="s">
        <v>181</v>
      </c>
      <c r="AQ173" s="661" t="s">
        <v>181</v>
      </c>
      <c r="AR173" s="188" t="s">
        <v>181</v>
      </c>
      <c r="AS173" s="729"/>
      <c r="AT173" s="56" t="s">
        <v>181</v>
      </c>
      <c r="AU173" s="132" t="s">
        <v>181</v>
      </c>
      <c r="AV173" s="132" t="s">
        <v>181</v>
      </c>
      <c r="AW173" s="132" t="s">
        <v>181</v>
      </c>
      <c r="AX173" s="132" t="s">
        <v>181</v>
      </c>
      <c r="AY173" s="132" t="s">
        <v>181</v>
      </c>
      <c r="AZ173" s="132" t="s">
        <v>181</v>
      </c>
      <c r="BA173" s="132" t="s">
        <v>181</v>
      </c>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27"/>
      <c r="CW173" s="132" t="s">
        <v>181</v>
      </c>
      <c r="CX173" s="127"/>
      <c r="CY173" s="127"/>
      <c r="CZ173" s="127"/>
      <c r="DA173" s="127"/>
      <c r="DB173" s="127"/>
      <c r="DC173" s="132" t="s">
        <v>181</v>
      </c>
      <c r="DD173" s="127"/>
      <c r="DE173" s="127"/>
      <c r="DF173" s="127"/>
      <c r="DG173" s="127"/>
      <c r="DH173" s="127"/>
      <c r="DI173" s="132" t="s">
        <v>181</v>
      </c>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c r="EO173" s="127"/>
      <c r="EP173" s="127"/>
      <c r="EQ173" s="127"/>
      <c r="ER173" s="127"/>
      <c r="ES173" s="127"/>
    </row>
    <row r="174" spans="1:149" s="58" customFormat="1" ht="20.25" customHeight="1">
      <c r="A174" s="639" t="s">
        <v>181</v>
      </c>
      <c r="B174" s="701" t="s">
        <v>181</v>
      </c>
      <c r="C174" s="701" t="s">
        <v>220</v>
      </c>
      <c r="D174" s="1110" t="str">
        <f>_xlfn.CONCAT("Subaward #1: ", 'Initial Information'!E17)</f>
        <v>Subaward #1: Enter name of subaward institution #1</v>
      </c>
      <c r="E174" s="1111"/>
      <c r="F174" s="1111"/>
      <c r="G174" s="1111"/>
      <c r="H174" s="1111"/>
      <c r="I174" s="1111"/>
      <c r="J174" s="1111"/>
      <c r="K174" s="701" t="s">
        <v>181</v>
      </c>
      <c r="L174" s="68" t="s">
        <v>181</v>
      </c>
      <c r="M174" s="152" t="s">
        <v>181</v>
      </c>
      <c r="N174" s="152" t="s">
        <v>181</v>
      </c>
      <c r="O174" s="413" t="s">
        <v>181</v>
      </c>
      <c r="P174" s="152"/>
      <c r="Q174" s="68"/>
      <c r="R174" s="152"/>
      <c r="S174" s="152"/>
      <c r="T174" s="413" t="s">
        <v>181</v>
      </c>
      <c r="U174" s="152"/>
      <c r="V174" s="68"/>
      <c r="W174" s="152"/>
      <c r="X174" s="152"/>
      <c r="Y174" s="413" t="s">
        <v>181</v>
      </c>
      <c r="Z174" s="152"/>
      <c r="AA174" s="68"/>
      <c r="AB174" s="152"/>
      <c r="AC174" s="152"/>
      <c r="AD174" s="413" t="s">
        <v>181</v>
      </c>
      <c r="AE174" s="152"/>
      <c r="AF174" s="68"/>
      <c r="AG174" s="152"/>
      <c r="AH174" s="152"/>
      <c r="AI174" s="413" t="s">
        <v>181</v>
      </c>
      <c r="AJ174" s="152"/>
      <c r="AK174" s="68"/>
      <c r="AL174" s="152"/>
      <c r="AM174" s="152"/>
      <c r="AN174" s="413" t="s">
        <v>181</v>
      </c>
      <c r="AO174" s="85" t="s">
        <v>181</v>
      </c>
      <c r="AP174" s="187" t="s">
        <v>181</v>
      </c>
      <c r="AQ174" s="668" t="s">
        <v>181</v>
      </c>
      <c r="AR174" s="188" t="s">
        <v>181</v>
      </c>
      <c r="AS174" s="729"/>
      <c r="AT174" s="56" t="s">
        <v>181</v>
      </c>
      <c r="AU174" s="132" t="s">
        <v>181</v>
      </c>
      <c r="AV174" s="132" t="s">
        <v>181</v>
      </c>
      <c r="AW174" s="132" t="s">
        <v>181</v>
      </c>
      <c r="AX174" s="132" t="s">
        <v>181</v>
      </c>
      <c r="AY174" s="132" t="s">
        <v>181</v>
      </c>
      <c r="AZ174" s="132" t="s">
        <v>181</v>
      </c>
      <c r="BA174" s="132" t="s">
        <v>181</v>
      </c>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27"/>
      <c r="CW174" s="132" t="s">
        <v>181</v>
      </c>
      <c r="CX174" s="127"/>
      <c r="CY174" s="127"/>
      <c r="CZ174" s="127"/>
      <c r="DA174" s="127"/>
      <c r="DB174" s="127"/>
      <c r="DC174" s="132" t="s">
        <v>181</v>
      </c>
      <c r="DD174" s="127"/>
      <c r="DE174" s="127"/>
      <c r="DF174" s="127"/>
      <c r="DG174" s="127"/>
      <c r="DH174" s="127"/>
      <c r="DI174" s="132" t="s">
        <v>181</v>
      </c>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c r="EO174" s="127"/>
      <c r="EP174" s="127"/>
      <c r="EQ174" s="127"/>
      <c r="ER174" s="127"/>
      <c r="ES174" s="127"/>
    </row>
    <row r="175" spans="1:149" s="58" customFormat="1" ht="20.25" customHeight="1">
      <c r="A175" s="639"/>
      <c r="B175" s="701"/>
      <c r="C175" s="701"/>
      <c r="D175" s="1112" t="s">
        <v>221</v>
      </c>
      <c r="E175" s="1004"/>
      <c r="F175" s="1004"/>
      <c r="G175" s="1004"/>
      <c r="H175" s="1004"/>
      <c r="I175" s="1004"/>
      <c r="J175" s="1113"/>
      <c r="K175" s="701"/>
      <c r="L175" s="68"/>
      <c r="M175" s="152"/>
      <c r="N175" s="152"/>
      <c r="O175" s="412"/>
      <c r="P175" s="152"/>
      <c r="Q175" s="68"/>
      <c r="R175" s="152"/>
      <c r="S175" s="152"/>
      <c r="T175" s="412"/>
      <c r="U175" s="152"/>
      <c r="V175" s="68"/>
      <c r="W175" s="152"/>
      <c r="X175" s="152"/>
      <c r="Y175" s="412"/>
      <c r="Z175" s="152"/>
      <c r="AA175" s="68"/>
      <c r="AB175" s="152"/>
      <c r="AC175" s="152"/>
      <c r="AD175" s="412"/>
      <c r="AE175" s="152"/>
      <c r="AF175" s="68"/>
      <c r="AG175" s="152"/>
      <c r="AH175" s="152"/>
      <c r="AI175" s="412"/>
      <c r="AJ175" s="152"/>
      <c r="AK175" s="68"/>
      <c r="AL175" s="152"/>
      <c r="AM175" s="152"/>
      <c r="AN175" s="412"/>
      <c r="AO175" s="85"/>
      <c r="AP175" s="187"/>
      <c r="AQ175" s="400">
        <f>SUM(O175:AN175)</f>
        <v>0</v>
      </c>
      <c r="AR175" s="188"/>
      <c r="AS175" s="729"/>
      <c r="AT175" s="56"/>
      <c r="AU175" s="132"/>
      <c r="AV175" s="132"/>
      <c r="AW175" s="132"/>
      <c r="AX175" s="132"/>
      <c r="AY175" s="132"/>
      <c r="AZ175" s="132"/>
      <c r="BA175" s="132"/>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27"/>
      <c r="CW175" s="132"/>
      <c r="CX175" s="127"/>
      <c r="CY175" s="127"/>
      <c r="CZ175" s="127"/>
      <c r="DA175" s="127"/>
      <c r="DB175" s="127"/>
      <c r="DC175" s="132"/>
      <c r="DD175" s="127"/>
      <c r="DE175" s="127"/>
      <c r="DF175" s="127"/>
      <c r="DG175" s="127"/>
      <c r="DH175" s="127"/>
      <c r="DI175" s="132"/>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c r="EO175" s="127"/>
      <c r="EP175" s="127"/>
      <c r="EQ175" s="127"/>
      <c r="ER175" s="127"/>
      <c r="ES175" s="127"/>
    </row>
    <row r="176" spans="1:149" s="58" customFormat="1" ht="20.25" customHeight="1">
      <c r="A176" s="639"/>
      <c r="B176" s="701"/>
      <c r="C176" s="701"/>
      <c r="D176" s="1069" t="s">
        <v>125</v>
      </c>
      <c r="E176" s="1070"/>
      <c r="F176" s="1070"/>
      <c r="G176" s="1070"/>
      <c r="H176" s="1070"/>
      <c r="I176" s="1070"/>
      <c r="J176" s="1071"/>
      <c r="K176" s="701"/>
      <c r="L176" s="68"/>
      <c r="M176" s="152"/>
      <c r="N176" s="152"/>
      <c r="O176" s="414">
        <f>'DetailedBudget---Sub01'!O247-O175</f>
        <v>0</v>
      </c>
      <c r="P176" s="152"/>
      <c r="Q176" s="68"/>
      <c r="R176" s="152"/>
      <c r="S176" s="152"/>
      <c r="T176" s="414">
        <f>'DetailedBudget---Sub01'!T247-T175</f>
        <v>0</v>
      </c>
      <c r="U176" s="152"/>
      <c r="V176" s="68"/>
      <c r="W176" s="152"/>
      <c r="X176" s="152"/>
      <c r="Y176" s="414">
        <f>'DetailedBudget---Sub01'!Y247-Y175</f>
        <v>0</v>
      </c>
      <c r="Z176" s="152"/>
      <c r="AA176" s="68"/>
      <c r="AB176" s="152"/>
      <c r="AC176" s="152"/>
      <c r="AD176" s="414">
        <f>'DetailedBudget---Sub01'!AD247-AD175</f>
        <v>0</v>
      </c>
      <c r="AE176" s="152"/>
      <c r="AF176" s="68"/>
      <c r="AG176" s="152"/>
      <c r="AH176" s="152"/>
      <c r="AI176" s="414">
        <f>'DetailedBudget---Sub01'!AI247-AI175</f>
        <v>0</v>
      </c>
      <c r="AJ176" s="152"/>
      <c r="AK176" s="68"/>
      <c r="AL176" s="152"/>
      <c r="AM176" s="152"/>
      <c r="AN176" s="682">
        <f>'DetailedBudget---Sub01'!AN247-'DetailedBudget---TXST'!AN175</f>
        <v>0</v>
      </c>
      <c r="AO176" s="85"/>
      <c r="AP176" s="187"/>
      <c r="AQ176" s="667">
        <f>SUM(O176:AN176)</f>
        <v>0</v>
      </c>
      <c r="AR176" s="188"/>
      <c r="AS176" s="729"/>
      <c r="AT176" s="56"/>
      <c r="AU176" s="132"/>
      <c r="AV176" s="132"/>
      <c r="AW176" s="132"/>
      <c r="AX176" s="132"/>
      <c r="AY176" s="132"/>
      <c r="AZ176" s="132"/>
      <c r="BA176" s="132"/>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27"/>
      <c r="CW176" s="132"/>
      <c r="CX176" s="127"/>
      <c r="CY176" s="127"/>
      <c r="CZ176" s="127"/>
      <c r="DA176" s="127"/>
      <c r="DB176" s="127"/>
      <c r="DC176" s="132"/>
      <c r="DD176" s="127"/>
      <c r="DE176" s="127"/>
      <c r="DF176" s="127"/>
      <c r="DG176" s="127"/>
      <c r="DH176" s="127"/>
      <c r="DI176" s="132"/>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c r="EO176" s="127"/>
      <c r="EP176" s="127"/>
      <c r="EQ176" s="127"/>
      <c r="ER176" s="127"/>
      <c r="ES176" s="127"/>
    </row>
    <row r="177" spans="1:149" s="58" customFormat="1" ht="4.9000000000000004" customHeight="1">
      <c r="A177" s="639"/>
      <c r="B177" s="701"/>
      <c r="C177" s="701"/>
      <c r="D177" s="1097"/>
      <c r="E177" s="1098"/>
      <c r="F177" s="1098"/>
      <c r="G177" s="1098"/>
      <c r="H177" s="1098"/>
      <c r="I177" s="1098"/>
      <c r="J177" s="1098"/>
      <c r="K177" s="701"/>
      <c r="L177" s="68"/>
      <c r="M177" s="152"/>
      <c r="N177" s="152"/>
      <c r="O177" s="401"/>
      <c r="P177" s="152"/>
      <c r="Q177" s="68"/>
      <c r="R177" s="152"/>
      <c r="S177" s="152"/>
      <c r="T177" s="401"/>
      <c r="U177" s="152"/>
      <c r="V177" s="68"/>
      <c r="W177" s="152"/>
      <c r="X177" s="152"/>
      <c r="Y177" s="401"/>
      <c r="Z177" s="152"/>
      <c r="AA177" s="68"/>
      <c r="AB177" s="152"/>
      <c r="AC177" s="152"/>
      <c r="AD177" s="401"/>
      <c r="AE177" s="152"/>
      <c r="AF177" s="68"/>
      <c r="AG177" s="152"/>
      <c r="AH177" s="152"/>
      <c r="AI177" s="401"/>
      <c r="AJ177" s="152"/>
      <c r="AK177" s="68"/>
      <c r="AL177" s="152"/>
      <c r="AM177" s="152"/>
      <c r="AN177" s="401" t="s">
        <v>181</v>
      </c>
      <c r="AO177" s="85"/>
      <c r="AP177" s="187"/>
      <c r="AQ177" s="661" t="s">
        <v>181</v>
      </c>
      <c r="AR177" s="188"/>
      <c r="AS177" s="729"/>
      <c r="AT177" s="56"/>
      <c r="AU177" s="132"/>
      <c r="AV177" s="132"/>
      <c r="AW177" s="132"/>
      <c r="AX177" s="132"/>
      <c r="AY177" s="132"/>
      <c r="AZ177" s="132"/>
      <c r="BA177" s="132"/>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27"/>
      <c r="CW177" s="132"/>
      <c r="CX177" s="127"/>
      <c r="CY177" s="127"/>
      <c r="CZ177" s="127"/>
      <c r="DA177" s="127"/>
      <c r="DB177" s="127"/>
      <c r="DC177" s="132"/>
      <c r="DD177" s="127"/>
      <c r="DE177" s="127"/>
      <c r="DF177" s="127"/>
      <c r="DG177" s="127"/>
      <c r="DH177" s="127"/>
      <c r="DI177" s="132"/>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c r="EO177" s="127"/>
      <c r="EP177" s="127"/>
      <c r="EQ177" s="127"/>
      <c r="ER177" s="127"/>
      <c r="ES177" s="127"/>
    </row>
    <row r="178" spans="1:149" s="58" customFormat="1" ht="20.25" customHeight="1">
      <c r="A178" s="639" t="s">
        <v>181</v>
      </c>
      <c r="B178" s="701" t="s">
        <v>181</v>
      </c>
      <c r="C178" s="701" t="s">
        <v>222</v>
      </c>
      <c r="D178" s="1094" t="str">
        <f>_xlfn.CONCAT("Subaward #2: ", 'Initial Information'!E18)</f>
        <v>Subaward #2: Enter name of subaward institution #2</v>
      </c>
      <c r="E178" s="1095"/>
      <c r="F178" s="1095"/>
      <c r="G178" s="1095"/>
      <c r="H178" s="1095"/>
      <c r="I178" s="1095"/>
      <c r="J178" s="1096"/>
      <c r="K178" s="701" t="s">
        <v>181</v>
      </c>
      <c r="L178" s="68" t="s">
        <v>181</v>
      </c>
      <c r="M178" s="152" t="s">
        <v>181</v>
      </c>
      <c r="N178" s="152" t="s">
        <v>181</v>
      </c>
      <c r="O178" s="413"/>
      <c r="P178" s="152"/>
      <c r="Q178" s="68"/>
      <c r="R178" s="152"/>
      <c r="S178" s="152"/>
      <c r="T178" s="413"/>
      <c r="U178" s="152"/>
      <c r="V178" s="68"/>
      <c r="W178" s="152"/>
      <c r="X178" s="152"/>
      <c r="Y178" s="413"/>
      <c r="Z178" s="152"/>
      <c r="AA178" s="68"/>
      <c r="AB178" s="152"/>
      <c r="AC178" s="152"/>
      <c r="AD178" s="413"/>
      <c r="AE178" s="152"/>
      <c r="AF178" s="68"/>
      <c r="AG178" s="152"/>
      <c r="AH178" s="152"/>
      <c r="AI178" s="413"/>
      <c r="AJ178" s="152"/>
      <c r="AK178" s="68"/>
      <c r="AL178" s="152"/>
      <c r="AM178" s="152"/>
      <c r="AN178" s="413" t="s">
        <v>181</v>
      </c>
      <c r="AO178" s="85" t="s">
        <v>181</v>
      </c>
      <c r="AP178" s="187" t="s">
        <v>181</v>
      </c>
      <c r="AQ178" s="668" t="s">
        <v>181</v>
      </c>
      <c r="AR178" s="188" t="s">
        <v>181</v>
      </c>
      <c r="AS178" s="729"/>
      <c r="AT178" s="56" t="s">
        <v>181</v>
      </c>
      <c r="AU178" s="132" t="s">
        <v>181</v>
      </c>
      <c r="AV178" s="132" t="s">
        <v>181</v>
      </c>
      <c r="AW178" s="132" t="s">
        <v>181</v>
      </c>
      <c r="AX178" s="132" t="s">
        <v>181</v>
      </c>
      <c r="AY178" s="132" t="s">
        <v>181</v>
      </c>
      <c r="AZ178" s="132" t="s">
        <v>181</v>
      </c>
      <c r="BA178" s="132" t="s">
        <v>181</v>
      </c>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27"/>
      <c r="CW178" s="132" t="s">
        <v>181</v>
      </c>
      <c r="CX178" s="127"/>
      <c r="CY178" s="127"/>
      <c r="CZ178" s="127"/>
      <c r="DA178" s="127"/>
      <c r="DB178" s="127"/>
      <c r="DC178" s="132" t="s">
        <v>181</v>
      </c>
      <c r="DD178" s="127"/>
      <c r="DE178" s="127"/>
      <c r="DF178" s="127"/>
      <c r="DG178" s="127"/>
      <c r="DH178" s="127"/>
      <c r="DI178" s="132" t="s">
        <v>181</v>
      </c>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c r="EO178" s="127"/>
      <c r="EP178" s="127"/>
      <c r="EQ178" s="127"/>
      <c r="ER178" s="127"/>
      <c r="ES178" s="127"/>
    </row>
    <row r="179" spans="1:149" s="58" customFormat="1" ht="20.25" customHeight="1">
      <c r="A179" s="639"/>
      <c r="B179" s="701"/>
      <c r="C179" s="701"/>
      <c r="D179" s="1112" t="s">
        <v>221</v>
      </c>
      <c r="E179" s="1004"/>
      <c r="F179" s="1004"/>
      <c r="G179" s="1004"/>
      <c r="H179" s="1004"/>
      <c r="I179" s="1004"/>
      <c r="J179" s="1113"/>
      <c r="K179" s="701"/>
      <c r="L179" s="68"/>
      <c r="M179" s="152"/>
      <c r="N179" s="152"/>
      <c r="O179" s="412"/>
      <c r="P179" s="152"/>
      <c r="Q179" s="68"/>
      <c r="R179" s="152"/>
      <c r="S179" s="152"/>
      <c r="T179" s="412"/>
      <c r="U179" s="152"/>
      <c r="V179" s="68"/>
      <c r="W179" s="152"/>
      <c r="X179" s="152"/>
      <c r="Y179" s="412"/>
      <c r="Z179" s="152"/>
      <c r="AA179" s="68"/>
      <c r="AB179" s="152"/>
      <c r="AC179" s="152"/>
      <c r="AD179" s="412"/>
      <c r="AE179" s="152"/>
      <c r="AF179" s="68"/>
      <c r="AG179" s="152"/>
      <c r="AH179" s="152"/>
      <c r="AI179" s="412"/>
      <c r="AJ179" s="152"/>
      <c r="AK179" s="68"/>
      <c r="AL179" s="152"/>
      <c r="AM179" s="152"/>
      <c r="AN179" s="412"/>
      <c r="AO179" s="85"/>
      <c r="AP179" s="187"/>
      <c r="AQ179" s="400">
        <f>SUM(O179:AN179)</f>
        <v>0</v>
      </c>
      <c r="AR179" s="188"/>
      <c r="AS179" s="729"/>
      <c r="AT179" s="56"/>
      <c r="AU179" s="132"/>
      <c r="AV179" s="132"/>
      <c r="AW179" s="132"/>
      <c r="AX179" s="132"/>
      <c r="AY179" s="132"/>
      <c r="AZ179" s="132"/>
      <c r="BA179" s="132"/>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27"/>
      <c r="CW179" s="132"/>
      <c r="CX179" s="127"/>
      <c r="CY179" s="127"/>
      <c r="CZ179" s="127"/>
      <c r="DA179" s="127"/>
      <c r="DB179" s="127"/>
      <c r="DC179" s="132"/>
      <c r="DD179" s="127"/>
      <c r="DE179" s="127"/>
      <c r="DF179" s="127"/>
      <c r="DG179" s="127"/>
      <c r="DH179" s="127"/>
      <c r="DI179" s="132"/>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c r="EO179" s="127"/>
      <c r="EP179" s="127"/>
      <c r="EQ179" s="127"/>
      <c r="ER179" s="127"/>
      <c r="ES179" s="127"/>
    </row>
    <row r="180" spans="1:149" s="58" customFormat="1" ht="20.25" customHeight="1">
      <c r="A180" s="639"/>
      <c r="B180" s="701"/>
      <c r="C180" s="701"/>
      <c r="D180" s="1069" t="s">
        <v>125</v>
      </c>
      <c r="E180" s="1070"/>
      <c r="F180" s="1070"/>
      <c r="G180" s="1070"/>
      <c r="H180" s="1070"/>
      <c r="I180" s="1070"/>
      <c r="J180" s="1071"/>
      <c r="K180" s="701"/>
      <c r="L180" s="68"/>
      <c r="M180" s="152"/>
      <c r="N180" s="152"/>
      <c r="O180" s="414">
        <f>'DetailedBudget---Sub02'!O247-O179</f>
        <v>0</v>
      </c>
      <c r="P180" s="152"/>
      <c r="Q180" s="68"/>
      <c r="R180" s="152"/>
      <c r="S180" s="152"/>
      <c r="T180" s="414">
        <f>'DetailedBudget---Sub02'!T247-T179</f>
        <v>0</v>
      </c>
      <c r="U180" s="152"/>
      <c r="V180" s="68"/>
      <c r="W180" s="152"/>
      <c r="X180" s="152"/>
      <c r="Y180" s="414">
        <f>'DetailedBudget---Sub02'!Y247-Y179</f>
        <v>0</v>
      </c>
      <c r="Z180" s="152"/>
      <c r="AA180" s="68"/>
      <c r="AB180" s="152"/>
      <c r="AC180" s="152"/>
      <c r="AD180" s="414">
        <f>'DetailedBudget---Sub02'!AD247-AD179</f>
        <v>0</v>
      </c>
      <c r="AE180" s="152"/>
      <c r="AF180" s="68"/>
      <c r="AG180" s="152"/>
      <c r="AH180" s="152"/>
      <c r="AI180" s="414">
        <f>'DetailedBudget---Sub02'!AI247-AI179</f>
        <v>0</v>
      </c>
      <c r="AJ180" s="152"/>
      <c r="AK180" s="68"/>
      <c r="AL180" s="152"/>
      <c r="AM180" s="152"/>
      <c r="AN180" s="682">
        <f>'DetailedBudget---Sub02'!AN247-'DetailedBudget---TXST'!AN179</f>
        <v>0</v>
      </c>
      <c r="AO180" s="85"/>
      <c r="AP180" s="187"/>
      <c r="AQ180" s="667">
        <f>SUM(O180:AN180)</f>
        <v>0</v>
      </c>
      <c r="AR180" s="188"/>
      <c r="AS180" s="729"/>
      <c r="AT180" s="56"/>
      <c r="AU180" s="132"/>
      <c r="AV180" s="132"/>
      <c r="AW180" s="132"/>
      <c r="AX180" s="132"/>
      <c r="AY180" s="132"/>
      <c r="AZ180" s="132"/>
      <c r="BA180" s="132"/>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27"/>
      <c r="CW180" s="132"/>
      <c r="CX180" s="127"/>
      <c r="CY180" s="127"/>
      <c r="CZ180" s="127"/>
      <c r="DA180" s="127"/>
      <c r="DB180" s="127"/>
      <c r="DC180" s="132"/>
      <c r="DD180" s="127"/>
      <c r="DE180" s="127"/>
      <c r="DF180" s="127"/>
      <c r="DG180" s="127"/>
      <c r="DH180" s="127"/>
      <c r="DI180" s="132"/>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c r="EO180" s="127"/>
      <c r="EP180" s="127"/>
      <c r="EQ180" s="127"/>
      <c r="ER180" s="127"/>
      <c r="ES180" s="127"/>
    </row>
    <row r="181" spans="1:149" s="58" customFormat="1" ht="4.9000000000000004" customHeight="1">
      <c r="A181" s="639"/>
      <c r="B181" s="701"/>
      <c r="C181" s="701"/>
      <c r="D181" s="1097"/>
      <c r="E181" s="1098"/>
      <c r="F181" s="1098"/>
      <c r="G181" s="1098"/>
      <c r="H181" s="1098"/>
      <c r="I181" s="1098"/>
      <c r="J181" s="1098"/>
      <c r="K181" s="701"/>
      <c r="L181" s="68"/>
      <c r="M181" s="152"/>
      <c r="N181" s="152"/>
      <c r="O181" s="401"/>
      <c r="P181" s="152"/>
      <c r="Q181" s="68"/>
      <c r="R181" s="152"/>
      <c r="S181" s="152"/>
      <c r="T181" s="401"/>
      <c r="U181" s="152"/>
      <c r="V181" s="68"/>
      <c r="W181" s="152"/>
      <c r="X181" s="152"/>
      <c r="Y181" s="401"/>
      <c r="Z181" s="152"/>
      <c r="AA181" s="68"/>
      <c r="AB181" s="152"/>
      <c r="AC181" s="152"/>
      <c r="AD181" s="401"/>
      <c r="AE181" s="152"/>
      <c r="AF181" s="68"/>
      <c r="AG181" s="152"/>
      <c r="AH181" s="152"/>
      <c r="AI181" s="401"/>
      <c r="AJ181" s="152"/>
      <c r="AK181" s="68"/>
      <c r="AL181" s="152"/>
      <c r="AM181" s="152"/>
      <c r="AN181" s="401"/>
      <c r="AO181" s="85"/>
      <c r="AP181" s="187"/>
      <c r="AQ181" s="661" t="s">
        <v>181</v>
      </c>
      <c r="AR181" s="188"/>
      <c r="AS181" s="729"/>
      <c r="AT181" s="56"/>
      <c r="AU181" s="132"/>
      <c r="AV181" s="132"/>
      <c r="AW181" s="132"/>
      <c r="AX181" s="132"/>
      <c r="AY181" s="132"/>
      <c r="AZ181" s="132"/>
      <c r="BA181" s="132"/>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27"/>
      <c r="CW181" s="132"/>
      <c r="CX181" s="127"/>
      <c r="CY181" s="127"/>
      <c r="CZ181" s="127"/>
      <c r="DA181" s="127"/>
      <c r="DB181" s="127"/>
      <c r="DC181" s="132"/>
      <c r="DD181" s="127"/>
      <c r="DE181" s="127"/>
      <c r="DF181" s="127"/>
      <c r="DG181" s="127"/>
      <c r="DH181" s="127"/>
      <c r="DI181" s="132"/>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c r="EO181" s="127"/>
      <c r="EP181" s="127"/>
      <c r="EQ181" s="127"/>
      <c r="ER181" s="127"/>
      <c r="ES181" s="127"/>
    </row>
    <row r="182" spans="1:149" s="58" customFormat="1" ht="20.25" customHeight="1">
      <c r="A182" s="639" t="s">
        <v>181</v>
      </c>
      <c r="B182" s="701" t="s">
        <v>181</v>
      </c>
      <c r="C182" s="701" t="s">
        <v>223</v>
      </c>
      <c r="D182" s="1094" t="str">
        <f>_xlfn.CONCAT("Subaward #3: ", 'Initial Information'!E19)</f>
        <v>Subaward #3: Enter name of subaward institution #3</v>
      </c>
      <c r="E182" s="1095"/>
      <c r="F182" s="1095"/>
      <c r="G182" s="1095"/>
      <c r="H182" s="1095"/>
      <c r="I182" s="1095"/>
      <c r="J182" s="1096"/>
      <c r="K182" s="701" t="s">
        <v>181</v>
      </c>
      <c r="L182" s="68" t="s">
        <v>181</v>
      </c>
      <c r="M182" s="152" t="s">
        <v>181</v>
      </c>
      <c r="N182" s="152" t="s">
        <v>181</v>
      </c>
      <c r="O182" s="413"/>
      <c r="P182" s="152"/>
      <c r="Q182" s="68"/>
      <c r="R182" s="152"/>
      <c r="S182" s="152"/>
      <c r="T182" s="413"/>
      <c r="U182" s="152"/>
      <c r="V182" s="68"/>
      <c r="W182" s="152"/>
      <c r="X182" s="152"/>
      <c r="Y182" s="413"/>
      <c r="Z182" s="152"/>
      <c r="AA182" s="68"/>
      <c r="AB182" s="152"/>
      <c r="AC182" s="152"/>
      <c r="AD182" s="413"/>
      <c r="AE182" s="152"/>
      <c r="AF182" s="68"/>
      <c r="AG182" s="152"/>
      <c r="AH182" s="152"/>
      <c r="AI182" s="413"/>
      <c r="AJ182" s="152"/>
      <c r="AK182" s="68"/>
      <c r="AL182" s="152"/>
      <c r="AM182" s="152"/>
      <c r="AN182" s="413"/>
      <c r="AO182" s="85" t="s">
        <v>181</v>
      </c>
      <c r="AP182" s="187" t="s">
        <v>181</v>
      </c>
      <c r="AQ182" s="668" t="s">
        <v>181</v>
      </c>
      <c r="AR182" s="188" t="s">
        <v>181</v>
      </c>
      <c r="AS182" s="729"/>
      <c r="AT182" s="56" t="s">
        <v>181</v>
      </c>
      <c r="AU182" s="132" t="s">
        <v>181</v>
      </c>
      <c r="AV182" s="132" t="s">
        <v>181</v>
      </c>
      <c r="AW182" s="132" t="s">
        <v>181</v>
      </c>
      <c r="AX182" s="132" t="s">
        <v>181</v>
      </c>
      <c r="AY182" s="132" t="s">
        <v>181</v>
      </c>
      <c r="AZ182" s="132" t="s">
        <v>181</v>
      </c>
      <c r="BA182" s="132" t="s">
        <v>181</v>
      </c>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27"/>
      <c r="CW182" s="132" t="s">
        <v>181</v>
      </c>
      <c r="CX182" s="127"/>
      <c r="CY182" s="127"/>
      <c r="CZ182" s="127"/>
      <c r="DA182" s="127"/>
      <c r="DB182" s="127"/>
      <c r="DC182" s="132" t="s">
        <v>181</v>
      </c>
      <c r="DD182" s="127"/>
      <c r="DE182" s="127"/>
      <c r="DF182" s="127"/>
      <c r="DG182" s="127"/>
      <c r="DH182" s="127"/>
      <c r="DI182" s="132" t="s">
        <v>181</v>
      </c>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c r="EP182" s="127"/>
      <c r="EQ182" s="127"/>
      <c r="ER182" s="127"/>
      <c r="ES182" s="127"/>
    </row>
    <row r="183" spans="1:149" s="58" customFormat="1" ht="20.25" customHeight="1">
      <c r="A183" s="639"/>
      <c r="B183" s="701"/>
      <c r="C183" s="701"/>
      <c r="D183" s="1076" t="s">
        <v>221</v>
      </c>
      <c r="E183" s="1077"/>
      <c r="F183" s="1077"/>
      <c r="G183" s="1077"/>
      <c r="H183" s="1077"/>
      <c r="I183" s="1077"/>
      <c r="J183" s="1078"/>
      <c r="K183" s="701"/>
      <c r="L183" s="68"/>
      <c r="M183" s="152"/>
      <c r="N183" s="152"/>
      <c r="O183" s="412"/>
      <c r="P183" s="152"/>
      <c r="Q183" s="68"/>
      <c r="R183" s="152"/>
      <c r="S183" s="152"/>
      <c r="T183" s="412"/>
      <c r="U183" s="152"/>
      <c r="V183" s="68"/>
      <c r="W183" s="152"/>
      <c r="X183" s="152"/>
      <c r="Y183" s="412"/>
      <c r="Z183" s="152"/>
      <c r="AA183" s="68"/>
      <c r="AB183" s="152"/>
      <c r="AC183" s="152"/>
      <c r="AD183" s="412"/>
      <c r="AE183" s="152"/>
      <c r="AF183" s="68"/>
      <c r="AG183" s="152"/>
      <c r="AH183" s="152"/>
      <c r="AI183" s="412"/>
      <c r="AJ183" s="152"/>
      <c r="AK183" s="68"/>
      <c r="AL183" s="152"/>
      <c r="AM183" s="152"/>
      <c r="AN183" s="412"/>
      <c r="AO183" s="85"/>
      <c r="AP183" s="187"/>
      <c r="AQ183" s="400">
        <f>SUM(O183:AN183)</f>
        <v>0</v>
      </c>
      <c r="AR183" s="188"/>
      <c r="AS183" s="729"/>
      <c r="AT183" s="56"/>
      <c r="AU183" s="132"/>
      <c r="AV183" s="132"/>
      <c r="AW183" s="132"/>
      <c r="AX183" s="132"/>
      <c r="AY183" s="132"/>
      <c r="AZ183" s="132"/>
      <c r="BA183" s="132"/>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27"/>
      <c r="CW183" s="132"/>
      <c r="CX183" s="127"/>
      <c r="CY183" s="127"/>
      <c r="CZ183" s="127"/>
      <c r="DA183" s="127"/>
      <c r="DB183" s="127"/>
      <c r="DC183" s="132"/>
      <c r="DD183" s="127"/>
      <c r="DE183" s="127"/>
      <c r="DF183" s="127"/>
      <c r="DG183" s="127"/>
      <c r="DH183" s="127"/>
      <c r="DI183" s="132"/>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c r="EP183" s="127"/>
      <c r="EQ183" s="127"/>
      <c r="ER183" s="127"/>
      <c r="ES183" s="127"/>
    </row>
    <row r="184" spans="1:149" s="58" customFormat="1" ht="20.25" customHeight="1">
      <c r="A184" s="639"/>
      <c r="B184" s="701"/>
      <c r="C184" s="701"/>
      <c r="D184" s="1069" t="s">
        <v>125</v>
      </c>
      <c r="E184" s="1070"/>
      <c r="F184" s="1070"/>
      <c r="G184" s="1070"/>
      <c r="H184" s="1070"/>
      <c r="I184" s="1070"/>
      <c r="J184" s="1071"/>
      <c r="K184" s="701"/>
      <c r="L184" s="68"/>
      <c r="M184" s="152"/>
      <c r="N184" s="152"/>
      <c r="O184" s="414">
        <f>'DetailedBudget---Sub03'!O247-O183</f>
        <v>0</v>
      </c>
      <c r="P184" s="152"/>
      <c r="Q184" s="68"/>
      <c r="R184" s="152"/>
      <c r="S184" s="152"/>
      <c r="T184" s="414">
        <f>'DetailedBudget---Sub03'!T247-T183</f>
        <v>0</v>
      </c>
      <c r="U184" s="152"/>
      <c r="V184" s="68"/>
      <c r="W184" s="152"/>
      <c r="X184" s="152"/>
      <c r="Y184" s="414">
        <f>'DetailedBudget---Sub03'!Y247-Y183</f>
        <v>0</v>
      </c>
      <c r="Z184" s="152"/>
      <c r="AA184" s="68"/>
      <c r="AB184" s="152"/>
      <c r="AC184" s="152"/>
      <c r="AD184" s="414">
        <f>'DetailedBudget---Sub03'!AD247-AD183</f>
        <v>0</v>
      </c>
      <c r="AE184" s="152"/>
      <c r="AF184" s="68"/>
      <c r="AG184" s="152"/>
      <c r="AH184" s="152"/>
      <c r="AI184" s="414">
        <f>'DetailedBudget---Sub03'!AI247-AI183</f>
        <v>0</v>
      </c>
      <c r="AJ184" s="152"/>
      <c r="AK184" s="68"/>
      <c r="AL184" s="152"/>
      <c r="AM184" s="152"/>
      <c r="AN184" s="682">
        <f>'DetailedBudget---Sub03'!AN251-'DetailedBudget---TXST'!AN183</f>
        <v>0</v>
      </c>
      <c r="AO184" s="85"/>
      <c r="AP184" s="187"/>
      <c r="AQ184" s="667">
        <f>SUM(O184:AN184)</f>
        <v>0</v>
      </c>
      <c r="AR184" s="188"/>
      <c r="AS184" s="729"/>
      <c r="AT184" s="56"/>
      <c r="AU184" s="132"/>
      <c r="AV184" s="132"/>
      <c r="AW184" s="132"/>
      <c r="AX184" s="132"/>
      <c r="AY184" s="132"/>
      <c r="AZ184" s="132"/>
      <c r="BA184" s="132"/>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27"/>
      <c r="CW184" s="132"/>
      <c r="CX184" s="127"/>
      <c r="CY184" s="127"/>
      <c r="CZ184" s="127"/>
      <c r="DA184" s="127"/>
      <c r="DB184" s="127"/>
      <c r="DC184" s="132"/>
      <c r="DD184" s="127"/>
      <c r="DE184" s="127"/>
      <c r="DF184" s="127"/>
      <c r="DG184" s="127"/>
      <c r="DH184" s="127"/>
      <c r="DI184" s="132"/>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c r="EO184" s="127"/>
      <c r="EP184" s="127"/>
      <c r="EQ184" s="127"/>
      <c r="ER184" s="127"/>
      <c r="ES184" s="127"/>
    </row>
    <row r="185" spans="1:149" s="58" customFormat="1" ht="4.9000000000000004" hidden="1" customHeight="1">
      <c r="A185" s="639"/>
      <c r="B185" s="701"/>
      <c r="C185" s="701"/>
      <c r="D185" s="1067"/>
      <c r="E185" s="1004"/>
      <c r="F185" s="1004"/>
      <c r="G185" s="1004"/>
      <c r="H185" s="1004"/>
      <c r="I185" s="1004"/>
      <c r="J185" s="1004"/>
      <c r="K185" s="701"/>
      <c r="L185" s="68"/>
      <c r="M185" s="152"/>
      <c r="N185" s="152"/>
      <c r="O185" s="401"/>
      <c r="P185" s="152"/>
      <c r="Q185" s="68"/>
      <c r="R185" s="152"/>
      <c r="S185" s="152"/>
      <c r="T185" s="401"/>
      <c r="U185" s="152"/>
      <c r="V185" s="68"/>
      <c r="W185" s="152"/>
      <c r="X185" s="152"/>
      <c r="Y185" s="401"/>
      <c r="Z185" s="152"/>
      <c r="AA185" s="68"/>
      <c r="AB185" s="152"/>
      <c r="AC185" s="152"/>
      <c r="AD185" s="401"/>
      <c r="AE185" s="152"/>
      <c r="AF185" s="68"/>
      <c r="AG185" s="152"/>
      <c r="AH185" s="152"/>
      <c r="AI185" s="401"/>
      <c r="AJ185" s="152"/>
      <c r="AK185" s="68"/>
      <c r="AL185" s="152"/>
      <c r="AM185" s="152"/>
      <c r="AN185" s="401" t="s">
        <v>181</v>
      </c>
      <c r="AO185" s="85"/>
      <c r="AP185" s="187"/>
      <c r="AQ185" s="661" t="s">
        <v>181</v>
      </c>
      <c r="AR185" s="188"/>
      <c r="AS185" s="729"/>
      <c r="AT185" s="56"/>
      <c r="AU185" s="132"/>
      <c r="AV185" s="132"/>
      <c r="AW185" s="132"/>
      <c r="AX185" s="132"/>
      <c r="AY185" s="132"/>
      <c r="AZ185" s="132"/>
      <c r="BA185" s="132"/>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27"/>
      <c r="CW185" s="132"/>
      <c r="CX185" s="127"/>
      <c r="CY185" s="127"/>
      <c r="CZ185" s="127"/>
      <c r="DA185" s="127"/>
      <c r="DB185" s="127"/>
      <c r="DC185" s="132"/>
      <c r="DD185" s="127"/>
      <c r="DE185" s="127"/>
      <c r="DF185" s="127"/>
      <c r="DG185" s="127"/>
      <c r="DH185" s="127"/>
      <c r="DI185" s="132"/>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c r="EO185" s="127"/>
      <c r="EP185" s="127"/>
      <c r="EQ185" s="127"/>
      <c r="ER185" s="127"/>
      <c r="ES185" s="127"/>
    </row>
    <row r="186" spans="1:149" s="58" customFormat="1" ht="20.25" hidden="1" customHeight="1">
      <c r="A186" s="639" t="s">
        <v>181</v>
      </c>
      <c r="B186" s="701" t="s">
        <v>181</v>
      </c>
      <c r="C186" s="701" t="s">
        <v>224</v>
      </c>
      <c r="D186" s="1094" t="str">
        <f>_xlfn.CONCAT("Subaward #4: ", 'Initial Information'!E20)</f>
        <v>Subaward #4: Enter name of subaward institution #4</v>
      </c>
      <c r="E186" s="1095"/>
      <c r="F186" s="1095"/>
      <c r="G186" s="1095"/>
      <c r="H186" s="1095"/>
      <c r="I186" s="1095"/>
      <c r="J186" s="1096"/>
      <c r="K186" s="701" t="s">
        <v>181</v>
      </c>
      <c r="L186" s="68" t="s">
        <v>181</v>
      </c>
      <c r="M186" s="152" t="s">
        <v>181</v>
      </c>
      <c r="N186" s="152" t="s">
        <v>181</v>
      </c>
      <c r="O186" s="413"/>
      <c r="P186" s="152"/>
      <c r="Q186" s="68"/>
      <c r="R186" s="152"/>
      <c r="S186" s="152"/>
      <c r="T186" s="413"/>
      <c r="U186" s="152"/>
      <c r="V186" s="68"/>
      <c r="W186" s="152"/>
      <c r="X186" s="152"/>
      <c r="Y186" s="413"/>
      <c r="Z186" s="152"/>
      <c r="AA186" s="68"/>
      <c r="AB186" s="152"/>
      <c r="AC186" s="152"/>
      <c r="AD186" s="413"/>
      <c r="AE186" s="152"/>
      <c r="AF186" s="68"/>
      <c r="AG186" s="152"/>
      <c r="AH186" s="152"/>
      <c r="AI186" s="413"/>
      <c r="AJ186" s="152"/>
      <c r="AK186" s="68"/>
      <c r="AL186" s="152"/>
      <c r="AM186" s="152"/>
      <c r="AN186" s="413" t="s">
        <v>181</v>
      </c>
      <c r="AO186" s="85" t="s">
        <v>181</v>
      </c>
      <c r="AP186" s="187" t="s">
        <v>181</v>
      </c>
      <c r="AQ186" s="668" t="s">
        <v>181</v>
      </c>
      <c r="AR186" s="188" t="s">
        <v>181</v>
      </c>
      <c r="AS186" s="729"/>
      <c r="AT186" s="56" t="s">
        <v>181</v>
      </c>
      <c r="AU186" s="132" t="s">
        <v>181</v>
      </c>
      <c r="AV186" s="132" t="s">
        <v>181</v>
      </c>
      <c r="AW186" s="132" t="s">
        <v>181</v>
      </c>
      <c r="AX186" s="132" t="s">
        <v>181</v>
      </c>
      <c r="AY186" s="132" t="s">
        <v>181</v>
      </c>
      <c r="AZ186" s="132" t="s">
        <v>181</v>
      </c>
      <c r="BA186" s="132" t="s">
        <v>181</v>
      </c>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27"/>
      <c r="CW186" s="132" t="s">
        <v>181</v>
      </c>
      <c r="CX186" s="127"/>
      <c r="CY186" s="127"/>
      <c r="CZ186" s="127"/>
      <c r="DA186" s="127"/>
      <c r="DB186" s="127"/>
      <c r="DC186" s="132" t="s">
        <v>181</v>
      </c>
      <c r="DD186" s="127"/>
      <c r="DE186" s="127"/>
      <c r="DF186" s="127"/>
      <c r="DG186" s="127"/>
      <c r="DH186" s="127"/>
      <c r="DI186" s="132" t="s">
        <v>181</v>
      </c>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c r="EO186" s="127"/>
      <c r="EP186" s="127"/>
      <c r="EQ186" s="127"/>
      <c r="ER186" s="127"/>
      <c r="ES186" s="127"/>
    </row>
    <row r="187" spans="1:149" s="58" customFormat="1" ht="20.25" hidden="1" customHeight="1">
      <c r="A187" s="639"/>
      <c r="B187" s="701"/>
      <c r="C187" s="701"/>
      <c r="D187" s="1076" t="s">
        <v>221</v>
      </c>
      <c r="E187" s="1077"/>
      <c r="F187" s="1077"/>
      <c r="G187" s="1077"/>
      <c r="H187" s="1077"/>
      <c r="I187" s="1077"/>
      <c r="J187" s="1078"/>
      <c r="K187" s="701"/>
      <c r="L187" s="68"/>
      <c r="M187" s="152"/>
      <c r="N187" s="152"/>
      <c r="O187" s="412"/>
      <c r="P187" s="152"/>
      <c r="Q187" s="68"/>
      <c r="R187" s="152"/>
      <c r="S187" s="152"/>
      <c r="T187" s="412"/>
      <c r="U187" s="152"/>
      <c r="V187" s="68"/>
      <c r="W187" s="152"/>
      <c r="X187" s="152"/>
      <c r="Y187" s="412"/>
      <c r="Z187" s="152"/>
      <c r="AA187" s="68"/>
      <c r="AB187" s="152"/>
      <c r="AC187" s="152"/>
      <c r="AD187" s="412"/>
      <c r="AE187" s="152"/>
      <c r="AF187" s="68"/>
      <c r="AG187" s="152"/>
      <c r="AH187" s="152"/>
      <c r="AI187" s="412"/>
      <c r="AJ187" s="152"/>
      <c r="AK187" s="68"/>
      <c r="AL187" s="152"/>
      <c r="AM187" s="152"/>
      <c r="AN187" s="412"/>
      <c r="AO187" s="85"/>
      <c r="AP187" s="187"/>
      <c r="AQ187" s="400">
        <f>SUM(O187:AN187)</f>
        <v>0</v>
      </c>
      <c r="AR187" s="188"/>
      <c r="AS187" s="729"/>
      <c r="AT187" s="56"/>
      <c r="AU187" s="132"/>
      <c r="AV187" s="132"/>
      <c r="AW187" s="132"/>
      <c r="AX187" s="132"/>
      <c r="AY187" s="132"/>
      <c r="AZ187" s="132"/>
      <c r="BA187" s="132"/>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32"/>
      <c r="CX187" s="127"/>
      <c r="CY187" s="127"/>
      <c r="CZ187" s="127"/>
      <c r="DA187" s="127"/>
      <c r="DB187" s="127"/>
      <c r="DC187" s="132"/>
      <c r="DD187" s="127"/>
      <c r="DE187" s="127"/>
      <c r="DF187" s="127"/>
      <c r="DG187" s="127"/>
      <c r="DH187" s="127"/>
      <c r="DI187" s="132"/>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row>
    <row r="188" spans="1:149" s="58" customFormat="1" ht="20.25" hidden="1" customHeight="1">
      <c r="A188" s="639"/>
      <c r="B188" s="701"/>
      <c r="C188" s="701"/>
      <c r="D188" s="1069" t="s">
        <v>125</v>
      </c>
      <c r="E188" s="1070"/>
      <c r="F188" s="1070"/>
      <c r="G188" s="1070"/>
      <c r="H188" s="1070"/>
      <c r="I188" s="1070"/>
      <c r="J188" s="1071"/>
      <c r="K188" s="701"/>
      <c r="L188" s="68"/>
      <c r="M188" s="152"/>
      <c r="N188" s="152"/>
      <c r="O188" s="414">
        <f>'DetailedBudget---Sub04'!O247-O187</f>
        <v>0</v>
      </c>
      <c r="P188" s="152"/>
      <c r="Q188" s="68"/>
      <c r="R188" s="152"/>
      <c r="S188" s="152"/>
      <c r="T188" s="414">
        <f>'DetailedBudget---Sub04'!T247-T187</f>
        <v>0</v>
      </c>
      <c r="U188" s="152"/>
      <c r="V188" s="68"/>
      <c r="W188" s="152"/>
      <c r="X188" s="152"/>
      <c r="Y188" s="414">
        <f>'DetailedBudget---Sub04'!Y247-Y187</f>
        <v>0</v>
      </c>
      <c r="Z188" s="152"/>
      <c r="AA188" s="68"/>
      <c r="AB188" s="152"/>
      <c r="AC188" s="152"/>
      <c r="AD188" s="414">
        <f>'DetailedBudget---Sub04'!AD247-AD187</f>
        <v>0</v>
      </c>
      <c r="AE188" s="152"/>
      <c r="AF188" s="68"/>
      <c r="AG188" s="152"/>
      <c r="AH188" s="152"/>
      <c r="AI188" s="414">
        <f>'DetailedBudget---Sub04'!AI247-AI187</f>
        <v>0</v>
      </c>
      <c r="AJ188" s="152"/>
      <c r="AK188" s="68"/>
      <c r="AL188" s="152"/>
      <c r="AM188" s="152"/>
      <c r="AN188" s="682">
        <f>'DetailedBudget---Sub04'!AN255-'DetailedBudget---TXST'!AN187</f>
        <v>0</v>
      </c>
      <c r="AO188" s="85"/>
      <c r="AP188" s="187"/>
      <c r="AQ188" s="667">
        <f>SUM(O188:AN188)</f>
        <v>0</v>
      </c>
      <c r="AR188" s="188"/>
      <c r="AS188" s="729"/>
      <c r="AT188" s="56"/>
      <c r="AU188" s="132"/>
      <c r="AV188" s="132"/>
      <c r="AW188" s="132"/>
      <c r="AX188" s="132"/>
      <c r="AY188" s="132"/>
      <c r="AZ188" s="132"/>
      <c r="BA188" s="132"/>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32"/>
      <c r="CX188" s="127"/>
      <c r="CY188" s="127"/>
      <c r="CZ188" s="127"/>
      <c r="DA188" s="127"/>
      <c r="DB188" s="127"/>
      <c r="DC188" s="132"/>
      <c r="DD188" s="127"/>
      <c r="DE188" s="127"/>
      <c r="DF188" s="127"/>
      <c r="DG188" s="127"/>
      <c r="DH188" s="127"/>
      <c r="DI188" s="132"/>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row>
    <row r="189" spans="1:149" s="58" customFormat="1" ht="4.9000000000000004" hidden="1" customHeight="1">
      <c r="A189" s="639"/>
      <c r="B189" s="701"/>
      <c r="C189" s="701"/>
      <c r="D189" s="1067"/>
      <c r="E189" s="1004"/>
      <c r="F189" s="1004"/>
      <c r="G189" s="1004"/>
      <c r="H189" s="1004"/>
      <c r="I189" s="1004"/>
      <c r="J189" s="1004"/>
      <c r="K189" s="701"/>
      <c r="L189" s="68"/>
      <c r="M189" s="152"/>
      <c r="N189" s="152"/>
      <c r="O189" s="401"/>
      <c r="P189" s="152"/>
      <c r="Q189" s="68"/>
      <c r="R189" s="152"/>
      <c r="S189" s="152"/>
      <c r="T189" s="401"/>
      <c r="U189" s="152"/>
      <c r="V189" s="68"/>
      <c r="W189" s="152"/>
      <c r="X189" s="152"/>
      <c r="Y189" s="401"/>
      <c r="Z189" s="152"/>
      <c r="AA189" s="68"/>
      <c r="AB189" s="152"/>
      <c r="AC189" s="152"/>
      <c r="AD189" s="401"/>
      <c r="AE189" s="152"/>
      <c r="AF189" s="68"/>
      <c r="AG189" s="152"/>
      <c r="AH189" s="152"/>
      <c r="AI189" s="401"/>
      <c r="AJ189" s="152"/>
      <c r="AK189" s="68"/>
      <c r="AL189" s="152"/>
      <c r="AM189" s="152"/>
      <c r="AN189" s="401" t="s">
        <v>181</v>
      </c>
      <c r="AO189" s="85"/>
      <c r="AP189" s="187"/>
      <c r="AQ189" s="661" t="s">
        <v>181</v>
      </c>
      <c r="AR189" s="188"/>
      <c r="AS189" s="729"/>
      <c r="AT189" s="56"/>
      <c r="AU189" s="132"/>
      <c r="AV189" s="132"/>
      <c r="AW189" s="132"/>
      <c r="AX189" s="132"/>
      <c r="AY189" s="132"/>
      <c r="AZ189" s="132"/>
      <c r="BA189" s="132"/>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32"/>
      <c r="CX189" s="127"/>
      <c r="CY189" s="127"/>
      <c r="CZ189" s="127"/>
      <c r="DA189" s="127"/>
      <c r="DB189" s="127"/>
      <c r="DC189" s="132"/>
      <c r="DD189" s="127"/>
      <c r="DE189" s="127"/>
      <c r="DF189" s="127"/>
      <c r="DG189" s="127"/>
      <c r="DH189" s="127"/>
      <c r="DI189" s="132"/>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c r="EO189" s="127"/>
      <c r="EP189" s="127"/>
      <c r="EQ189" s="127"/>
      <c r="ER189" s="127"/>
      <c r="ES189" s="127"/>
    </row>
    <row r="190" spans="1:149" s="58" customFormat="1" ht="20.25" hidden="1" customHeight="1">
      <c r="A190" s="639" t="s">
        <v>181</v>
      </c>
      <c r="B190" s="701" t="s">
        <v>181</v>
      </c>
      <c r="C190" s="701" t="s">
        <v>225</v>
      </c>
      <c r="D190" s="1094" t="str">
        <f>_xlfn.CONCAT("Subaward #5: ", 'Initial Information'!E21)</f>
        <v>Subaward #5: Enter name of subaward institution #5</v>
      </c>
      <c r="E190" s="1095"/>
      <c r="F190" s="1095"/>
      <c r="G190" s="1095"/>
      <c r="H190" s="1095"/>
      <c r="I190" s="1095"/>
      <c r="J190" s="1096"/>
      <c r="K190" s="701" t="s">
        <v>181</v>
      </c>
      <c r="L190" s="68" t="s">
        <v>181</v>
      </c>
      <c r="M190" s="152" t="s">
        <v>181</v>
      </c>
      <c r="N190" s="152" t="s">
        <v>181</v>
      </c>
      <c r="O190" s="413"/>
      <c r="P190" s="152"/>
      <c r="Q190" s="68"/>
      <c r="R190" s="152"/>
      <c r="S190" s="152"/>
      <c r="T190" s="413"/>
      <c r="U190" s="152"/>
      <c r="V190" s="68"/>
      <c r="W190" s="152"/>
      <c r="X190" s="152"/>
      <c r="Y190" s="413"/>
      <c r="Z190" s="152"/>
      <c r="AA190" s="68"/>
      <c r="AB190" s="152"/>
      <c r="AC190" s="152"/>
      <c r="AD190" s="413"/>
      <c r="AE190" s="152"/>
      <c r="AF190" s="68"/>
      <c r="AG190" s="152"/>
      <c r="AH190" s="152"/>
      <c r="AI190" s="413"/>
      <c r="AJ190" s="152"/>
      <c r="AK190" s="68"/>
      <c r="AL190" s="152"/>
      <c r="AM190" s="152"/>
      <c r="AN190" s="413" t="s">
        <v>181</v>
      </c>
      <c r="AO190" s="85" t="s">
        <v>181</v>
      </c>
      <c r="AP190" s="187" t="s">
        <v>181</v>
      </c>
      <c r="AQ190" s="668" t="s">
        <v>181</v>
      </c>
      <c r="AR190" s="188" t="s">
        <v>181</v>
      </c>
      <c r="AS190" s="729"/>
      <c r="AT190" s="56" t="s">
        <v>181</v>
      </c>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c r="EO190" s="127"/>
      <c r="EP190" s="127"/>
      <c r="EQ190" s="127"/>
      <c r="ER190" s="127"/>
      <c r="ES190" s="127"/>
    </row>
    <row r="191" spans="1:149" s="58" customFormat="1" ht="20.25" hidden="1" customHeight="1">
      <c r="A191" s="639"/>
      <c r="B191" s="701"/>
      <c r="C191" s="701"/>
      <c r="D191" s="1076" t="s">
        <v>221</v>
      </c>
      <c r="E191" s="1077"/>
      <c r="F191" s="1077"/>
      <c r="G191" s="1077"/>
      <c r="H191" s="1077"/>
      <c r="I191" s="1077"/>
      <c r="J191" s="1078"/>
      <c r="K191" s="701"/>
      <c r="L191" s="68"/>
      <c r="M191" s="152"/>
      <c r="N191" s="152"/>
      <c r="O191" s="412"/>
      <c r="P191" s="152"/>
      <c r="Q191" s="68"/>
      <c r="R191" s="152"/>
      <c r="S191" s="152"/>
      <c r="T191" s="412"/>
      <c r="U191" s="152"/>
      <c r="V191" s="68"/>
      <c r="W191" s="152"/>
      <c r="X191" s="152"/>
      <c r="Y191" s="412"/>
      <c r="Z191" s="152"/>
      <c r="AA191" s="68"/>
      <c r="AB191" s="152"/>
      <c r="AC191" s="152"/>
      <c r="AD191" s="412"/>
      <c r="AE191" s="152"/>
      <c r="AF191" s="68"/>
      <c r="AG191" s="152"/>
      <c r="AH191" s="152"/>
      <c r="AI191" s="412"/>
      <c r="AJ191" s="152"/>
      <c r="AK191" s="68"/>
      <c r="AL191" s="152"/>
      <c r="AM191" s="152"/>
      <c r="AN191" s="412"/>
      <c r="AO191" s="85"/>
      <c r="AP191" s="187"/>
      <c r="AQ191" s="400">
        <f>SUM(O191:AN191)</f>
        <v>0</v>
      </c>
      <c r="AR191" s="188"/>
      <c r="AS191" s="729"/>
      <c r="AT191" s="56"/>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c r="EO191" s="127"/>
      <c r="EP191" s="127"/>
      <c r="EQ191" s="127"/>
      <c r="ER191" s="127"/>
      <c r="ES191" s="127"/>
    </row>
    <row r="192" spans="1:149" s="58" customFormat="1" ht="20.25" hidden="1" customHeight="1">
      <c r="A192" s="639"/>
      <c r="B192" s="701"/>
      <c r="C192" s="701"/>
      <c r="D192" s="1069" t="s">
        <v>125</v>
      </c>
      <c r="E192" s="1070"/>
      <c r="F192" s="1070"/>
      <c r="G192" s="1070"/>
      <c r="H192" s="1070"/>
      <c r="I192" s="1070"/>
      <c r="J192" s="1071"/>
      <c r="K192" s="701"/>
      <c r="L192" s="68"/>
      <c r="M192" s="152"/>
      <c r="N192" s="152"/>
      <c r="O192" s="414">
        <f>'DetailedBudget---Sub05'!O247-O191</f>
        <v>0</v>
      </c>
      <c r="P192" s="152"/>
      <c r="Q192" s="68"/>
      <c r="R192" s="152"/>
      <c r="S192" s="152"/>
      <c r="T192" s="414">
        <f>'DetailedBudget---Sub05'!T247-T191</f>
        <v>0</v>
      </c>
      <c r="U192" s="152"/>
      <c r="V192" s="68"/>
      <c r="W192" s="152"/>
      <c r="X192" s="152"/>
      <c r="Y192" s="414">
        <f>'DetailedBudget---Sub05'!Y247-Y191</f>
        <v>0</v>
      </c>
      <c r="Z192" s="152"/>
      <c r="AA192" s="68"/>
      <c r="AB192" s="152"/>
      <c r="AC192" s="152"/>
      <c r="AD192" s="414">
        <f>'DetailedBudget---Sub05'!AD247-AD191</f>
        <v>0</v>
      </c>
      <c r="AE192" s="152"/>
      <c r="AF192" s="68"/>
      <c r="AG192" s="152"/>
      <c r="AH192" s="152"/>
      <c r="AI192" s="414">
        <f>'DetailedBudget---Sub05'!AI247-AI191</f>
        <v>0</v>
      </c>
      <c r="AJ192" s="152"/>
      <c r="AK192" s="68"/>
      <c r="AL192" s="152"/>
      <c r="AM192" s="152"/>
      <c r="AN192" s="682">
        <f>'DetailedBudget---Sub05'!AN259-'DetailedBudget---TXST'!AN191</f>
        <v>0</v>
      </c>
      <c r="AO192" s="85"/>
      <c r="AP192" s="187"/>
      <c r="AQ192" s="667">
        <f>SUM(O192:AN192)</f>
        <v>0</v>
      </c>
      <c r="AR192" s="188"/>
      <c r="AS192" s="729"/>
      <c r="AT192" s="56"/>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c r="EO192" s="127"/>
      <c r="EP192" s="127"/>
      <c r="EQ192" s="127"/>
      <c r="ER192" s="127"/>
      <c r="ES192" s="127"/>
    </row>
    <row r="193" spans="1:149" s="58" customFormat="1" ht="4.9000000000000004" hidden="1" customHeight="1">
      <c r="A193" s="639"/>
      <c r="B193" s="701"/>
      <c r="C193" s="701"/>
      <c r="D193" s="1085"/>
      <c r="E193" s="1077"/>
      <c r="F193" s="1077"/>
      <c r="G193" s="1077"/>
      <c r="H193" s="1077"/>
      <c r="I193" s="1077"/>
      <c r="J193" s="1077"/>
      <c r="K193" s="701"/>
      <c r="L193" s="68"/>
      <c r="M193" s="152"/>
      <c r="N193" s="152"/>
      <c r="O193" s="401"/>
      <c r="P193" s="152"/>
      <c r="Q193" s="68"/>
      <c r="R193" s="152"/>
      <c r="S193" s="152"/>
      <c r="T193" s="401"/>
      <c r="U193" s="152"/>
      <c r="V193" s="68"/>
      <c r="W193" s="152"/>
      <c r="X193" s="152"/>
      <c r="Y193" s="401"/>
      <c r="Z193" s="152"/>
      <c r="AA193" s="68"/>
      <c r="AB193" s="152"/>
      <c r="AC193" s="152"/>
      <c r="AD193" s="401"/>
      <c r="AE193" s="152"/>
      <c r="AF193" s="68"/>
      <c r="AG193" s="152"/>
      <c r="AH193" s="152"/>
      <c r="AI193" s="401"/>
      <c r="AJ193" s="152"/>
      <c r="AK193" s="68"/>
      <c r="AL193" s="152"/>
      <c r="AM193" s="152"/>
      <c r="AN193" s="401" t="s">
        <v>181</v>
      </c>
      <c r="AO193" s="85"/>
      <c r="AP193" s="187"/>
      <c r="AQ193" s="661" t="s">
        <v>181</v>
      </c>
      <c r="AR193" s="188"/>
      <c r="AS193" s="729"/>
      <c r="AT193" s="56"/>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c r="EO193" s="127"/>
      <c r="EP193" s="127"/>
      <c r="EQ193" s="127"/>
      <c r="ER193" s="127"/>
      <c r="ES193" s="127"/>
    </row>
    <row r="194" spans="1:149" s="58" customFormat="1" ht="20.25" hidden="1" customHeight="1">
      <c r="A194" s="639" t="s">
        <v>181</v>
      </c>
      <c r="B194" s="701" t="s">
        <v>181</v>
      </c>
      <c r="C194" s="701" t="s">
        <v>226</v>
      </c>
      <c r="D194" s="1124" t="str">
        <f>_xlfn.CONCAT("Subaward #6: ", 'Initial Information'!G17)</f>
        <v>Subaward #6: Enter name of subaward institution #6</v>
      </c>
      <c r="E194" s="1125"/>
      <c r="F194" s="1125"/>
      <c r="G194" s="1125"/>
      <c r="H194" s="1125"/>
      <c r="I194" s="1125"/>
      <c r="J194" s="1126"/>
      <c r="K194" s="701" t="s">
        <v>181</v>
      </c>
      <c r="L194" s="68" t="s">
        <v>181</v>
      </c>
      <c r="M194" s="152" t="s">
        <v>181</v>
      </c>
      <c r="N194" s="152" t="s">
        <v>181</v>
      </c>
      <c r="O194" s="413"/>
      <c r="P194" s="152"/>
      <c r="Q194" s="68"/>
      <c r="R194" s="152"/>
      <c r="S194" s="152"/>
      <c r="T194" s="413"/>
      <c r="U194" s="152"/>
      <c r="V194" s="68"/>
      <c r="W194" s="152"/>
      <c r="X194" s="152"/>
      <c r="Y194" s="413"/>
      <c r="Z194" s="152"/>
      <c r="AA194" s="68"/>
      <c r="AB194" s="152"/>
      <c r="AC194" s="152"/>
      <c r="AD194" s="413"/>
      <c r="AE194" s="152"/>
      <c r="AF194" s="68"/>
      <c r="AG194" s="152"/>
      <c r="AH194" s="152"/>
      <c r="AI194" s="413"/>
      <c r="AJ194" s="152"/>
      <c r="AK194" s="68"/>
      <c r="AL194" s="152"/>
      <c r="AM194" s="152"/>
      <c r="AN194" s="413" t="s">
        <v>181</v>
      </c>
      <c r="AO194" s="85" t="s">
        <v>181</v>
      </c>
      <c r="AP194" s="187" t="s">
        <v>181</v>
      </c>
      <c r="AQ194" s="668" t="s">
        <v>181</v>
      </c>
      <c r="AR194" s="188" t="s">
        <v>181</v>
      </c>
      <c r="AS194" s="729"/>
      <c r="AT194" s="56" t="s">
        <v>181</v>
      </c>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c r="EO194" s="127"/>
      <c r="EP194" s="127"/>
      <c r="EQ194" s="127"/>
      <c r="ER194" s="127"/>
      <c r="ES194" s="127"/>
    </row>
    <row r="195" spans="1:149" s="58" customFormat="1" ht="20.25" hidden="1" customHeight="1">
      <c r="A195" s="639"/>
      <c r="B195" s="701"/>
      <c r="C195" s="701"/>
      <c r="D195" s="1076" t="s">
        <v>221</v>
      </c>
      <c r="E195" s="1077"/>
      <c r="F195" s="1077"/>
      <c r="G195" s="1077"/>
      <c r="H195" s="1077"/>
      <c r="I195" s="1077"/>
      <c r="J195" s="1078"/>
      <c r="K195" s="701"/>
      <c r="L195" s="68"/>
      <c r="M195" s="152"/>
      <c r="N195" s="152"/>
      <c r="O195" s="412"/>
      <c r="P195" s="152"/>
      <c r="Q195" s="68"/>
      <c r="R195" s="152"/>
      <c r="S195" s="152"/>
      <c r="T195" s="412"/>
      <c r="U195" s="152"/>
      <c r="V195" s="68"/>
      <c r="W195" s="152"/>
      <c r="X195" s="152"/>
      <c r="Y195" s="412"/>
      <c r="Z195" s="152"/>
      <c r="AA195" s="68"/>
      <c r="AB195" s="152"/>
      <c r="AC195" s="152"/>
      <c r="AD195" s="412"/>
      <c r="AE195" s="152"/>
      <c r="AF195" s="68"/>
      <c r="AG195" s="152"/>
      <c r="AH195" s="152"/>
      <c r="AI195" s="412"/>
      <c r="AJ195" s="152"/>
      <c r="AK195" s="68"/>
      <c r="AL195" s="152"/>
      <c r="AM195" s="152"/>
      <c r="AN195" s="412"/>
      <c r="AO195" s="85"/>
      <c r="AP195" s="187"/>
      <c r="AQ195" s="400">
        <f>SUM(O195:AN195)</f>
        <v>0</v>
      </c>
      <c r="AR195" s="188"/>
      <c r="AS195" s="729"/>
      <c r="AT195" s="56"/>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c r="EO195" s="127"/>
      <c r="EP195" s="127"/>
      <c r="EQ195" s="127"/>
      <c r="ER195" s="127"/>
      <c r="ES195" s="127"/>
    </row>
    <row r="196" spans="1:149" s="58" customFormat="1" ht="20.25" hidden="1" customHeight="1">
      <c r="A196" s="639"/>
      <c r="B196" s="701"/>
      <c r="C196" s="701"/>
      <c r="D196" s="1069" t="s">
        <v>125</v>
      </c>
      <c r="E196" s="1070"/>
      <c r="F196" s="1070"/>
      <c r="G196" s="1070"/>
      <c r="H196" s="1070"/>
      <c r="I196" s="1070"/>
      <c r="J196" s="1071"/>
      <c r="K196" s="701"/>
      <c r="L196" s="68"/>
      <c r="M196" s="152"/>
      <c r="N196" s="152"/>
      <c r="O196" s="414">
        <f>'DetailedBudget---Sub06'!O247-O191</f>
        <v>0</v>
      </c>
      <c r="P196" s="152"/>
      <c r="Q196" s="68"/>
      <c r="R196" s="152"/>
      <c r="S196" s="152"/>
      <c r="T196" s="414">
        <f>'DetailedBudget---Sub06'!T247-T191</f>
        <v>0</v>
      </c>
      <c r="U196" s="152"/>
      <c r="V196" s="68"/>
      <c r="W196" s="152"/>
      <c r="X196" s="152"/>
      <c r="Y196" s="414">
        <f>'DetailedBudget---Sub06'!Y247-Y191</f>
        <v>0</v>
      </c>
      <c r="Z196" s="152"/>
      <c r="AA196" s="68"/>
      <c r="AB196" s="152"/>
      <c r="AC196" s="152"/>
      <c r="AD196" s="414">
        <f>'DetailedBudget---Sub06'!AD247-AD191</f>
        <v>0</v>
      </c>
      <c r="AE196" s="152"/>
      <c r="AF196" s="68"/>
      <c r="AG196" s="152"/>
      <c r="AH196" s="152"/>
      <c r="AI196" s="414">
        <f>'DetailedBudget---Sub06'!AI247-AI191</f>
        <v>0</v>
      </c>
      <c r="AJ196" s="152"/>
      <c r="AK196" s="68"/>
      <c r="AL196" s="152"/>
      <c r="AM196" s="152"/>
      <c r="AN196" s="414">
        <f>'DetailedBudget---Sub06'!AN247-AN191</f>
        <v>0</v>
      </c>
      <c r="AO196" s="85"/>
      <c r="AP196" s="187"/>
      <c r="AQ196" s="667">
        <f>SUM(O196:AN196)</f>
        <v>0</v>
      </c>
      <c r="AR196" s="188"/>
      <c r="AS196" s="729"/>
      <c r="AT196" s="56"/>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c r="EO196" s="127"/>
      <c r="EP196" s="127"/>
      <c r="EQ196" s="127"/>
      <c r="ER196" s="127"/>
      <c r="ES196" s="127"/>
    </row>
    <row r="197" spans="1:149" s="58" customFormat="1" ht="4.9000000000000004" hidden="1" customHeight="1">
      <c r="A197" s="639"/>
      <c r="B197" s="701"/>
      <c r="C197" s="701"/>
      <c r="D197" s="1085"/>
      <c r="E197" s="1077"/>
      <c r="F197" s="1077"/>
      <c r="G197" s="1077"/>
      <c r="H197" s="1077"/>
      <c r="I197" s="1077"/>
      <c r="J197" s="1077"/>
      <c r="K197" s="701"/>
      <c r="L197" s="68"/>
      <c r="M197" s="152"/>
      <c r="N197" s="152"/>
      <c r="O197" s="401"/>
      <c r="P197" s="152"/>
      <c r="Q197" s="68"/>
      <c r="R197" s="152"/>
      <c r="S197" s="152"/>
      <c r="T197" s="401"/>
      <c r="U197" s="152"/>
      <c r="V197" s="68"/>
      <c r="W197" s="152"/>
      <c r="X197" s="152"/>
      <c r="Y197" s="401"/>
      <c r="Z197" s="152"/>
      <c r="AA197" s="68"/>
      <c r="AB197" s="152"/>
      <c r="AC197" s="152"/>
      <c r="AD197" s="401"/>
      <c r="AE197" s="152"/>
      <c r="AF197" s="68"/>
      <c r="AG197" s="152"/>
      <c r="AH197" s="152"/>
      <c r="AI197" s="401"/>
      <c r="AJ197" s="152"/>
      <c r="AK197" s="68"/>
      <c r="AL197" s="152"/>
      <c r="AM197" s="152"/>
      <c r="AN197" s="401" t="s">
        <v>181</v>
      </c>
      <c r="AO197" s="85"/>
      <c r="AP197" s="187"/>
      <c r="AQ197" s="661" t="s">
        <v>181</v>
      </c>
      <c r="AR197" s="188"/>
      <c r="AS197" s="729"/>
      <c r="AT197" s="56"/>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c r="EO197" s="127"/>
      <c r="EP197" s="127"/>
      <c r="EQ197" s="127"/>
      <c r="ER197" s="127"/>
      <c r="ES197" s="127"/>
    </row>
    <row r="198" spans="1:149" s="58" customFormat="1" ht="20.25" hidden="1" customHeight="1">
      <c r="A198" s="639" t="s">
        <v>181</v>
      </c>
      <c r="B198" s="701" t="s">
        <v>181</v>
      </c>
      <c r="C198" s="701" t="s">
        <v>227</v>
      </c>
      <c r="D198" s="1124" t="str">
        <f>_xlfn.CONCAT("Subaward #7: ", 'Initial Information'!G18)</f>
        <v>Subaward #7: Enter name of subaward institution #7</v>
      </c>
      <c r="E198" s="1125"/>
      <c r="F198" s="1125"/>
      <c r="G198" s="1125"/>
      <c r="H198" s="1125"/>
      <c r="I198" s="1125"/>
      <c r="J198" s="1126"/>
      <c r="K198" s="701" t="s">
        <v>181</v>
      </c>
      <c r="L198" s="68" t="s">
        <v>181</v>
      </c>
      <c r="M198" s="152" t="s">
        <v>181</v>
      </c>
      <c r="N198" s="152" t="s">
        <v>181</v>
      </c>
      <c r="O198" s="413"/>
      <c r="P198" s="152"/>
      <c r="Q198" s="68"/>
      <c r="R198" s="152"/>
      <c r="S198" s="152"/>
      <c r="T198" s="413"/>
      <c r="U198" s="152"/>
      <c r="V198" s="68"/>
      <c r="W198" s="152"/>
      <c r="X198" s="152"/>
      <c r="Y198" s="413"/>
      <c r="Z198" s="152"/>
      <c r="AA198" s="68"/>
      <c r="AB198" s="152"/>
      <c r="AC198" s="152"/>
      <c r="AD198" s="413"/>
      <c r="AE198" s="152"/>
      <c r="AF198" s="68"/>
      <c r="AG198" s="152"/>
      <c r="AH198" s="152"/>
      <c r="AI198" s="413"/>
      <c r="AJ198" s="152"/>
      <c r="AK198" s="68"/>
      <c r="AL198" s="152"/>
      <c r="AM198" s="152"/>
      <c r="AN198" s="413" t="s">
        <v>181</v>
      </c>
      <c r="AO198" s="85" t="s">
        <v>181</v>
      </c>
      <c r="AP198" s="187" t="s">
        <v>181</v>
      </c>
      <c r="AQ198" s="668" t="s">
        <v>181</v>
      </c>
      <c r="AR198" s="188" t="s">
        <v>181</v>
      </c>
      <c r="AS198" s="729"/>
      <c r="AT198" s="56" t="s">
        <v>181</v>
      </c>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c r="EO198" s="127"/>
      <c r="EP198" s="127"/>
      <c r="EQ198" s="127"/>
      <c r="ER198" s="127"/>
      <c r="ES198" s="127"/>
    </row>
    <row r="199" spans="1:149" s="58" customFormat="1" ht="20.25" hidden="1" customHeight="1">
      <c r="A199" s="639"/>
      <c r="B199" s="701"/>
      <c r="C199" s="701"/>
      <c r="D199" s="1076" t="s">
        <v>221</v>
      </c>
      <c r="E199" s="1077"/>
      <c r="F199" s="1077"/>
      <c r="G199" s="1077"/>
      <c r="H199" s="1077"/>
      <c r="I199" s="1077"/>
      <c r="J199" s="1078"/>
      <c r="K199" s="701"/>
      <c r="L199" s="68"/>
      <c r="M199" s="152"/>
      <c r="N199" s="152"/>
      <c r="O199" s="412"/>
      <c r="P199" s="152"/>
      <c r="Q199" s="68"/>
      <c r="R199" s="152"/>
      <c r="S199" s="152"/>
      <c r="T199" s="412"/>
      <c r="U199" s="152"/>
      <c r="V199" s="68"/>
      <c r="W199" s="152"/>
      <c r="X199" s="152"/>
      <c r="Y199" s="412"/>
      <c r="Z199" s="152"/>
      <c r="AA199" s="68"/>
      <c r="AB199" s="152"/>
      <c r="AC199" s="152"/>
      <c r="AD199" s="412"/>
      <c r="AE199" s="152"/>
      <c r="AF199" s="68"/>
      <c r="AG199" s="152"/>
      <c r="AH199" s="152"/>
      <c r="AI199" s="412"/>
      <c r="AJ199" s="152"/>
      <c r="AK199" s="68"/>
      <c r="AL199" s="152"/>
      <c r="AM199" s="152"/>
      <c r="AN199" s="412"/>
      <c r="AO199" s="85"/>
      <c r="AP199" s="187"/>
      <c r="AQ199" s="400">
        <f>SUM(O199:AN199)</f>
        <v>0</v>
      </c>
      <c r="AR199" s="188"/>
      <c r="AS199" s="729"/>
      <c r="AT199" s="56"/>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c r="EO199" s="127"/>
      <c r="EP199" s="127"/>
      <c r="EQ199" s="127"/>
      <c r="ER199" s="127"/>
      <c r="ES199" s="127"/>
    </row>
    <row r="200" spans="1:149" s="58" customFormat="1" ht="20.25" hidden="1" customHeight="1">
      <c r="A200" s="639"/>
      <c r="B200" s="701"/>
      <c r="C200" s="701"/>
      <c r="D200" s="1069" t="s">
        <v>125</v>
      </c>
      <c r="E200" s="1070"/>
      <c r="F200" s="1070"/>
      <c r="G200" s="1070"/>
      <c r="H200" s="1070"/>
      <c r="I200" s="1070"/>
      <c r="J200" s="1071"/>
      <c r="K200" s="701"/>
      <c r="L200" s="68"/>
      <c r="M200" s="152"/>
      <c r="N200" s="152"/>
      <c r="O200" s="414">
        <f>'DetailedBudget---Sub07'!O247-O199</f>
        <v>0</v>
      </c>
      <c r="P200" s="152"/>
      <c r="Q200" s="68"/>
      <c r="R200" s="152"/>
      <c r="S200" s="152"/>
      <c r="T200" s="414">
        <f>'DetailedBudget---Sub07'!T247-T199</f>
        <v>0</v>
      </c>
      <c r="U200" s="152"/>
      <c r="V200" s="68"/>
      <c r="W200" s="152"/>
      <c r="X200" s="152"/>
      <c r="Y200" s="414">
        <f>'DetailedBudget---Sub07'!Y247-Y199</f>
        <v>0</v>
      </c>
      <c r="Z200" s="152"/>
      <c r="AA200" s="68"/>
      <c r="AB200" s="152"/>
      <c r="AC200" s="152"/>
      <c r="AD200" s="414">
        <f>'DetailedBudget---Sub07'!AD247-AD199</f>
        <v>0</v>
      </c>
      <c r="AE200" s="152"/>
      <c r="AF200" s="68"/>
      <c r="AG200" s="152"/>
      <c r="AH200" s="152"/>
      <c r="AI200" s="414">
        <f>'DetailedBudget---Sub07'!AI247-AI199</f>
        <v>0</v>
      </c>
      <c r="AJ200" s="152"/>
      <c r="AK200" s="68"/>
      <c r="AL200" s="152"/>
      <c r="AM200" s="152"/>
      <c r="AN200" s="682">
        <f>'DetailedBudget---Sub07'!AN267-'DetailedBudget---TXST'!AN199</f>
        <v>0</v>
      </c>
      <c r="AO200" s="85"/>
      <c r="AP200" s="187"/>
      <c r="AQ200" s="667">
        <f>SUM(O200:AN200)</f>
        <v>0</v>
      </c>
      <c r="AR200" s="188"/>
      <c r="AS200" s="729"/>
      <c r="AT200" s="56"/>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c r="EO200" s="127"/>
      <c r="EP200" s="127"/>
      <c r="EQ200" s="127"/>
      <c r="ER200" s="127"/>
      <c r="ES200" s="127"/>
    </row>
    <row r="201" spans="1:149" s="58" customFormat="1" ht="4.9000000000000004" hidden="1" customHeight="1">
      <c r="A201" s="639"/>
      <c r="B201" s="701"/>
      <c r="C201" s="701"/>
      <c r="D201" s="1085"/>
      <c r="E201" s="1077"/>
      <c r="F201" s="1077"/>
      <c r="G201" s="1077"/>
      <c r="H201" s="1077"/>
      <c r="I201" s="1077"/>
      <c r="J201" s="1077"/>
      <c r="K201" s="701"/>
      <c r="L201" s="68"/>
      <c r="M201" s="152"/>
      <c r="N201" s="152"/>
      <c r="O201" s="401"/>
      <c r="P201" s="152"/>
      <c r="Q201" s="68"/>
      <c r="R201" s="152"/>
      <c r="S201" s="152"/>
      <c r="T201" s="401"/>
      <c r="U201" s="152"/>
      <c r="V201" s="68"/>
      <c r="W201" s="152"/>
      <c r="X201" s="152"/>
      <c r="Y201" s="401"/>
      <c r="Z201" s="152"/>
      <c r="AA201" s="68"/>
      <c r="AB201" s="152"/>
      <c r="AC201" s="152"/>
      <c r="AD201" s="401"/>
      <c r="AE201" s="152"/>
      <c r="AF201" s="68"/>
      <c r="AG201" s="152"/>
      <c r="AH201" s="152"/>
      <c r="AI201" s="401"/>
      <c r="AJ201" s="152"/>
      <c r="AK201" s="68"/>
      <c r="AL201" s="152"/>
      <c r="AM201" s="152"/>
      <c r="AN201" s="401" t="s">
        <v>181</v>
      </c>
      <c r="AO201" s="85"/>
      <c r="AP201" s="187"/>
      <c r="AQ201" s="661" t="s">
        <v>181</v>
      </c>
      <c r="AR201" s="188"/>
      <c r="AS201" s="729"/>
      <c r="AT201" s="56"/>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c r="EO201" s="127"/>
      <c r="EP201" s="127"/>
      <c r="EQ201" s="127"/>
      <c r="ER201" s="127"/>
      <c r="ES201" s="127"/>
    </row>
    <row r="202" spans="1:149" s="58" customFormat="1" ht="20.25" hidden="1" customHeight="1">
      <c r="A202" s="639" t="s">
        <v>181</v>
      </c>
      <c r="B202" s="701" t="s">
        <v>181</v>
      </c>
      <c r="C202" s="701" t="s">
        <v>228</v>
      </c>
      <c r="D202" s="1124" t="str">
        <f>_xlfn.CONCAT("Subaward #8: ", 'Initial Information'!G19)</f>
        <v>Subaward #8: Enter name of subaward institution #8</v>
      </c>
      <c r="E202" s="1125"/>
      <c r="F202" s="1125"/>
      <c r="G202" s="1125"/>
      <c r="H202" s="1125"/>
      <c r="I202" s="1125"/>
      <c r="J202" s="1126"/>
      <c r="K202" s="701" t="s">
        <v>181</v>
      </c>
      <c r="L202" s="68" t="s">
        <v>181</v>
      </c>
      <c r="M202" s="152" t="s">
        <v>181</v>
      </c>
      <c r="N202" s="152" t="s">
        <v>181</v>
      </c>
      <c r="O202" s="413"/>
      <c r="P202" s="152"/>
      <c r="Q202" s="68"/>
      <c r="R202" s="152"/>
      <c r="S202" s="152"/>
      <c r="T202" s="413"/>
      <c r="U202" s="152"/>
      <c r="V202" s="68"/>
      <c r="W202" s="152"/>
      <c r="X202" s="152"/>
      <c r="Y202" s="413"/>
      <c r="Z202" s="152"/>
      <c r="AA202" s="68"/>
      <c r="AB202" s="152"/>
      <c r="AC202" s="152"/>
      <c r="AD202" s="413"/>
      <c r="AE202" s="152"/>
      <c r="AF202" s="68"/>
      <c r="AG202" s="152"/>
      <c r="AH202" s="152"/>
      <c r="AI202" s="413"/>
      <c r="AJ202" s="152"/>
      <c r="AK202" s="68"/>
      <c r="AL202" s="152"/>
      <c r="AM202" s="152"/>
      <c r="AN202" s="413" t="s">
        <v>181</v>
      </c>
      <c r="AO202" s="85" t="s">
        <v>181</v>
      </c>
      <c r="AP202" s="187" t="s">
        <v>181</v>
      </c>
      <c r="AQ202" s="668" t="s">
        <v>181</v>
      </c>
      <c r="AR202" s="188" t="s">
        <v>181</v>
      </c>
      <c r="AS202" s="729"/>
      <c r="AT202" s="56" t="s">
        <v>181</v>
      </c>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c r="EO202" s="127"/>
      <c r="EP202" s="127"/>
      <c r="EQ202" s="127"/>
      <c r="ER202" s="127"/>
      <c r="ES202" s="127"/>
    </row>
    <row r="203" spans="1:149" s="58" customFormat="1" ht="20.25" hidden="1" customHeight="1">
      <c r="A203" s="639"/>
      <c r="B203" s="701"/>
      <c r="C203" s="701"/>
      <c r="D203" s="1076" t="s">
        <v>221</v>
      </c>
      <c r="E203" s="1077"/>
      <c r="F203" s="1077"/>
      <c r="G203" s="1077"/>
      <c r="H203" s="1077"/>
      <c r="I203" s="1077"/>
      <c r="J203" s="1078"/>
      <c r="K203" s="701"/>
      <c r="L203" s="68"/>
      <c r="M203" s="152"/>
      <c r="N203" s="152"/>
      <c r="O203" s="412"/>
      <c r="P203" s="152"/>
      <c r="Q203" s="68"/>
      <c r="R203" s="152"/>
      <c r="S203" s="152"/>
      <c r="T203" s="412"/>
      <c r="U203" s="152"/>
      <c r="V203" s="68"/>
      <c r="W203" s="152"/>
      <c r="X203" s="152"/>
      <c r="Y203" s="412"/>
      <c r="Z203" s="152"/>
      <c r="AA203" s="68"/>
      <c r="AB203" s="152"/>
      <c r="AC203" s="152"/>
      <c r="AD203" s="412"/>
      <c r="AE203" s="152"/>
      <c r="AF203" s="68"/>
      <c r="AG203" s="152"/>
      <c r="AH203" s="152"/>
      <c r="AI203" s="412"/>
      <c r="AJ203" s="152"/>
      <c r="AK203" s="68"/>
      <c r="AL203" s="152"/>
      <c r="AM203" s="152"/>
      <c r="AN203" s="412"/>
      <c r="AO203" s="85"/>
      <c r="AP203" s="187"/>
      <c r="AQ203" s="400">
        <f>SUM(O203:AN203)</f>
        <v>0</v>
      </c>
      <c r="AR203" s="188"/>
      <c r="AS203" s="729"/>
      <c r="AT203" s="56"/>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c r="EO203" s="127"/>
      <c r="EP203" s="127"/>
      <c r="EQ203" s="127"/>
      <c r="ER203" s="127"/>
      <c r="ES203" s="127"/>
    </row>
    <row r="204" spans="1:149" s="58" customFormat="1" ht="20.25" hidden="1" customHeight="1">
      <c r="A204" s="639"/>
      <c r="B204" s="701"/>
      <c r="C204" s="701"/>
      <c r="D204" s="1069" t="s">
        <v>125</v>
      </c>
      <c r="E204" s="1070"/>
      <c r="F204" s="1070"/>
      <c r="G204" s="1070"/>
      <c r="H204" s="1070"/>
      <c r="I204" s="1070"/>
      <c r="J204" s="1071"/>
      <c r="K204" s="701"/>
      <c r="L204" s="68"/>
      <c r="M204" s="152"/>
      <c r="N204" s="152"/>
      <c r="O204" s="414">
        <f>'DetailedBudget---Sub08'!O247-O203</f>
        <v>0</v>
      </c>
      <c r="P204" s="152"/>
      <c r="Q204" s="68"/>
      <c r="R204" s="152"/>
      <c r="S204" s="152"/>
      <c r="T204" s="414">
        <f>'DetailedBudget---Sub08'!T247-T203</f>
        <v>0</v>
      </c>
      <c r="U204" s="152"/>
      <c r="V204" s="68"/>
      <c r="W204" s="152"/>
      <c r="X204" s="152"/>
      <c r="Y204" s="414">
        <f>'DetailedBudget---Sub08'!Y247-Y203</f>
        <v>0</v>
      </c>
      <c r="Z204" s="152"/>
      <c r="AA204" s="68"/>
      <c r="AB204" s="152"/>
      <c r="AC204" s="152"/>
      <c r="AD204" s="414">
        <f>'DetailedBudget---Sub08'!AD247-AD203</f>
        <v>0</v>
      </c>
      <c r="AE204" s="152"/>
      <c r="AF204" s="68"/>
      <c r="AG204" s="152"/>
      <c r="AH204" s="152"/>
      <c r="AI204" s="414">
        <f>'DetailedBudget---Sub08'!AI247-AI203</f>
        <v>0</v>
      </c>
      <c r="AJ204" s="152"/>
      <c r="AK204" s="68"/>
      <c r="AL204" s="152"/>
      <c r="AM204" s="152"/>
      <c r="AN204" s="682">
        <f>'DetailedBudget---Sub08'!AN271-'DetailedBudget---TXST'!AN203</f>
        <v>0</v>
      </c>
      <c r="AO204" s="85"/>
      <c r="AP204" s="187"/>
      <c r="AQ204" s="667">
        <f>SUM(O204:AN204)</f>
        <v>0</v>
      </c>
      <c r="AR204" s="188"/>
      <c r="AS204" s="729"/>
      <c r="AT204" s="56"/>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c r="EO204" s="127"/>
      <c r="EP204" s="127"/>
      <c r="EQ204" s="127"/>
      <c r="ER204" s="127"/>
      <c r="ES204" s="127"/>
    </row>
    <row r="205" spans="1:149" s="58" customFormat="1" ht="4.9000000000000004" hidden="1" customHeight="1">
      <c r="A205" s="639"/>
      <c r="B205" s="701"/>
      <c r="C205" s="701"/>
      <c r="D205" s="1085"/>
      <c r="E205" s="1077"/>
      <c r="F205" s="1077"/>
      <c r="G205" s="1077"/>
      <c r="H205" s="1077"/>
      <c r="I205" s="1077"/>
      <c r="J205" s="1077"/>
      <c r="K205" s="701"/>
      <c r="L205" s="68"/>
      <c r="M205" s="152"/>
      <c r="N205" s="152"/>
      <c r="O205" s="401"/>
      <c r="P205" s="152"/>
      <c r="Q205" s="68"/>
      <c r="R205" s="152"/>
      <c r="S205" s="152"/>
      <c r="T205" s="401"/>
      <c r="U205" s="152"/>
      <c r="V205" s="68"/>
      <c r="W205" s="152"/>
      <c r="X205" s="152"/>
      <c r="Y205" s="401"/>
      <c r="Z205" s="152"/>
      <c r="AA205" s="68"/>
      <c r="AB205" s="152"/>
      <c r="AC205" s="152"/>
      <c r="AD205" s="401"/>
      <c r="AE205" s="152"/>
      <c r="AF205" s="68"/>
      <c r="AG205" s="152"/>
      <c r="AH205" s="152"/>
      <c r="AI205" s="401"/>
      <c r="AJ205" s="152"/>
      <c r="AK205" s="68"/>
      <c r="AL205" s="152"/>
      <c r="AM205" s="152"/>
      <c r="AN205" s="401" t="s">
        <v>181</v>
      </c>
      <c r="AO205" s="85"/>
      <c r="AP205" s="187"/>
      <c r="AQ205" s="661" t="s">
        <v>181</v>
      </c>
      <c r="AR205" s="188"/>
      <c r="AS205" s="729"/>
      <c r="AT205" s="56"/>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c r="EO205" s="127"/>
      <c r="EP205" s="127"/>
      <c r="EQ205" s="127"/>
      <c r="ER205" s="127"/>
      <c r="ES205" s="127"/>
    </row>
    <row r="206" spans="1:149" s="58" customFormat="1" ht="20.25" hidden="1" customHeight="1">
      <c r="A206" s="639" t="s">
        <v>181</v>
      </c>
      <c r="B206" s="701" t="s">
        <v>181</v>
      </c>
      <c r="C206" s="701" t="s">
        <v>229</v>
      </c>
      <c r="D206" s="1124" t="str">
        <f>_xlfn.CONCAT("Subaward #9: ", 'Initial Information'!G20)</f>
        <v>Subaward #9: Enter name of subaward institution #9</v>
      </c>
      <c r="E206" s="1125"/>
      <c r="F206" s="1125"/>
      <c r="G206" s="1125"/>
      <c r="H206" s="1125"/>
      <c r="I206" s="1125"/>
      <c r="J206" s="1126"/>
      <c r="K206" s="701" t="s">
        <v>181</v>
      </c>
      <c r="L206" s="68" t="s">
        <v>181</v>
      </c>
      <c r="M206" s="152" t="s">
        <v>181</v>
      </c>
      <c r="N206" s="152" t="s">
        <v>181</v>
      </c>
      <c r="O206" s="413"/>
      <c r="P206" s="152"/>
      <c r="Q206" s="68"/>
      <c r="R206" s="152"/>
      <c r="S206" s="152"/>
      <c r="T206" s="413"/>
      <c r="U206" s="152"/>
      <c r="V206" s="68"/>
      <c r="W206" s="152"/>
      <c r="X206" s="152"/>
      <c r="Y206" s="413"/>
      <c r="Z206" s="152"/>
      <c r="AA206" s="68"/>
      <c r="AB206" s="152"/>
      <c r="AC206" s="152"/>
      <c r="AD206" s="413"/>
      <c r="AE206" s="152"/>
      <c r="AF206" s="68"/>
      <c r="AG206" s="152"/>
      <c r="AH206" s="152"/>
      <c r="AI206" s="413"/>
      <c r="AJ206" s="152"/>
      <c r="AK206" s="68"/>
      <c r="AL206" s="152"/>
      <c r="AM206" s="152"/>
      <c r="AN206" s="413" t="s">
        <v>181</v>
      </c>
      <c r="AO206" s="85" t="s">
        <v>181</v>
      </c>
      <c r="AP206" s="187" t="s">
        <v>181</v>
      </c>
      <c r="AQ206" s="668" t="s">
        <v>181</v>
      </c>
      <c r="AR206" s="188" t="s">
        <v>181</v>
      </c>
      <c r="AS206" s="729"/>
      <c r="AT206" s="56" t="s">
        <v>181</v>
      </c>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c r="EO206" s="127"/>
      <c r="EP206" s="127"/>
      <c r="EQ206" s="127"/>
      <c r="ER206" s="127"/>
      <c r="ES206" s="127"/>
    </row>
    <row r="207" spans="1:149" s="58" customFormat="1" ht="20.25" hidden="1" customHeight="1">
      <c r="A207" s="639"/>
      <c r="B207" s="701"/>
      <c r="C207" s="701"/>
      <c r="D207" s="1076" t="s">
        <v>221</v>
      </c>
      <c r="E207" s="1077"/>
      <c r="F207" s="1077"/>
      <c r="G207" s="1077"/>
      <c r="H207" s="1077"/>
      <c r="I207" s="1077"/>
      <c r="J207" s="1078"/>
      <c r="K207" s="701"/>
      <c r="L207" s="68"/>
      <c r="M207" s="152"/>
      <c r="N207" s="152"/>
      <c r="O207" s="412"/>
      <c r="P207" s="152"/>
      <c r="Q207" s="68"/>
      <c r="R207" s="152"/>
      <c r="S207" s="152"/>
      <c r="T207" s="412"/>
      <c r="U207" s="152"/>
      <c r="V207" s="68"/>
      <c r="W207" s="152"/>
      <c r="X207" s="152"/>
      <c r="Y207" s="412"/>
      <c r="Z207" s="152"/>
      <c r="AA207" s="68"/>
      <c r="AB207" s="152"/>
      <c r="AC207" s="152"/>
      <c r="AD207" s="412"/>
      <c r="AE207" s="152"/>
      <c r="AF207" s="68"/>
      <c r="AG207" s="152"/>
      <c r="AH207" s="152"/>
      <c r="AI207" s="412"/>
      <c r="AJ207" s="152"/>
      <c r="AK207" s="68"/>
      <c r="AL207" s="152"/>
      <c r="AM207" s="152"/>
      <c r="AN207" s="412"/>
      <c r="AO207" s="85"/>
      <c r="AP207" s="187"/>
      <c r="AQ207" s="400">
        <f>SUM(O207:AN207)</f>
        <v>0</v>
      </c>
      <c r="AR207" s="188"/>
      <c r="AS207" s="729"/>
      <c r="AT207" s="56"/>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c r="EO207" s="127"/>
      <c r="EP207" s="127"/>
      <c r="EQ207" s="127"/>
      <c r="ER207" s="127"/>
      <c r="ES207" s="127"/>
    </row>
    <row r="208" spans="1:149" s="58" customFormat="1" ht="20.25" hidden="1" customHeight="1">
      <c r="A208" s="639"/>
      <c r="B208" s="701"/>
      <c r="C208" s="701"/>
      <c r="D208" s="1069" t="s">
        <v>125</v>
      </c>
      <c r="E208" s="1070"/>
      <c r="F208" s="1070"/>
      <c r="G208" s="1070"/>
      <c r="H208" s="1070"/>
      <c r="I208" s="1070"/>
      <c r="J208" s="1071"/>
      <c r="K208" s="701"/>
      <c r="L208" s="68"/>
      <c r="M208" s="152"/>
      <c r="N208" s="152"/>
      <c r="O208" s="414">
        <f>'DetailedBudget---Sub09'!O247-O207</f>
        <v>0</v>
      </c>
      <c r="P208" s="152"/>
      <c r="Q208" s="68"/>
      <c r="R208" s="152"/>
      <c r="S208" s="152"/>
      <c r="T208" s="414">
        <f>'DetailedBudget---Sub09'!T247-T207</f>
        <v>0</v>
      </c>
      <c r="U208" s="152"/>
      <c r="V208" s="68"/>
      <c r="W208" s="152"/>
      <c r="X208" s="152"/>
      <c r="Y208" s="414">
        <f>'DetailedBudget---Sub09'!Y247-Y207</f>
        <v>0</v>
      </c>
      <c r="Z208" s="152"/>
      <c r="AA208" s="68"/>
      <c r="AB208" s="152"/>
      <c r="AC208" s="152"/>
      <c r="AD208" s="414">
        <f>'DetailedBudget---Sub09'!AD247-AD207</f>
        <v>0</v>
      </c>
      <c r="AE208" s="152"/>
      <c r="AF208" s="68"/>
      <c r="AG208" s="152"/>
      <c r="AH208" s="152"/>
      <c r="AI208" s="414">
        <f>'DetailedBudget---Sub09'!AI247-AI207</f>
        <v>0</v>
      </c>
      <c r="AJ208" s="152"/>
      <c r="AK208" s="68"/>
      <c r="AL208" s="152"/>
      <c r="AM208" s="152"/>
      <c r="AN208" s="682">
        <f>'DetailedBudget---Sub09'!AN275-'DetailedBudget---TXST'!AN207</f>
        <v>0</v>
      </c>
      <c r="AO208" s="85"/>
      <c r="AP208" s="187"/>
      <c r="AQ208" s="667">
        <f>SUM(O208:AN208)</f>
        <v>0</v>
      </c>
      <c r="AR208" s="188"/>
      <c r="AS208" s="729"/>
      <c r="AT208" s="56"/>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c r="EO208" s="127"/>
      <c r="EP208" s="127"/>
      <c r="EQ208" s="127"/>
      <c r="ER208" s="127"/>
      <c r="ES208" s="127"/>
    </row>
    <row r="209" spans="1:149" s="58" customFormat="1" ht="4.9000000000000004" hidden="1" customHeight="1">
      <c r="A209" s="639"/>
      <c r="B209" s="701"/>
      <c r="C209" s="701"/>
      <c r="D209" s="1085"/>
      <c r="E209" s="1077"/>
      <c r="F209" s="1077"/>
      <c r="G209" s="1077"/>
      <c r="H209" s="1077"/>
      <c r="I209" s="1077"/>
      <c r="J209" s="1077"/>
      <c r="K209" s="701"/>
      <c r="L209" s="68"/>
      <c r="M209" s="152"/>
      <c r="N209" s="152"/>
      <c r="O209" s="401"/>
      <c r="P209" s="152"/>
      <c r="Q209" s="68"/>
      <c r="R209" s="152"/>
      <c r="S209" s="152"/>
      <c r="T209" s="401"/>
      <c r="U209" s="152"/>
      <c r="V209" s="68"/>
      <c r="W209" s="152"/>
      <c r="X209" s="152"/>
      <c r="Y209" s="401"/>
      <c r="Z209" s="152"/>
      <c r="AA209" s="68"/>
      <c r="AB209" s="152"/>
      <c r="AC209" s="152"/>
      <c r="AD209" s="401"/>
      <c r="AE209" s="152"/>
      <c r="AF209" s="68"/>
      <c r="AG209" s="152"/>
      <c r="AH209" s="152"/>
      <c r="AI209" s="401"/>
      <c r="AJ209" s="152"/>
      <c r="AK209" s="68"/>
      <c r="AL209" s="152"/>
      <c r="AM209" s="152"/>
      <c r="AN209" s="401" t="s">
        <v>181</v>
      </c>
      <c r="AO209" s="85"/>
      <c r="AP209" s="187"/>
      <c r="AQ209" s="661" t="s">
        <v>181</v>
      </c>
      <c r="AR209" s="188"/>
      <c r="AS209" s="729"/>
      <c r="AT209" s="56"/>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c r="EO209" s="127"/>
      <c r="EP209" s="127"/>
      <c r="EQ209" s="127"/>
      <c r="ER209" s="127"/>
      <c r="ES209" s="127"/>
    </row>
    <row r="210" spans="1:149" s="58" customFormat="1" ht="20.25" hidden="1" customHeight="1">
      <c r="A210" s="639" t="s">
        <v>181</v>
      </c>
      <c r="B210" s="701" t="s">
        <v>181</v>
      </c>
      <c r="C210" s="701" t="s">
        <v>230</v>
      </c>
      <c r="D210" s="1124" t="str">
        <f>_xlfn.CONCAT("Subaward #10: ", 'Initial Information'!G21)</f>
        <v>Subaward #10: Enter name of subaward institution #10</v>
      </c>
      <c r="E210" s="1125"/>
      <c r="F210" s="1125"/>
      <c r="G210" s="1125"/>
      <c r="H210" s="1125"/>
      <c r="I210" s="1125"/>
      <c r="J210" s="1126"/>
      <c r="K210" s="701" t="s">
        <v>181</v>
      </c>
      <c r="L210" s="68" t="s">
        <v>181</v>
      </c>
      <c r="M210" s="152" t="s">
        <v>181</v>
      </c>
      <c r="N210" s="152" t="s">
        <v>181</v>
      </c>
      <c r="O210" s="413"/>
      <c r="P210" s="152"/>
      <c r="Q210" s="68"/>
      <c r="R210" s="152"/>
      <c r="S210" s="152"/>
      <c r="T210" s="413"/>
      <c r="U210" s="152"/>
      <c r="V210" s="68"/>
      <c r="W210" s="152"/>
      <c r="X210" s="152"/>
      <c r="Y210" s="413"/>
      <c r="Z210" s="152"/>
      <c r="AA210" s="68"/>
      <c r="AB210" s="152"/>
      <c r="AC210" s="152"/>
      <c r="AD210" s="413"/>
      <c r="AE210" s="152"/>
      <c r="AF210" s="68"/>
      <c r="AG210" s="152"/>
      <c r="AH210" s="152"/>
      <c r="AI210" s="413"/>
      <c r="AJ210" s="152"/>
      <c r="AK210" s="68"/>
      <c r="AL210" s="152"/>
      <c r="AM210" s="152"/>
      <c r="AN210" s="413" t="s">
        <v>181</v>
      </c>
      <c r="AO210" s="85" t="s">
        <v>181</v>
      </c>
      <c r="AP210" s="187" t="s">
        <v>181</v>
      </c>
      <c r="AQ210" s="668" t="s">
        <v>181</v>
      </c>
      <c r="AR210" s="188" t="s">
        <v>181</v>
      </c>
      <c r="AS210" s="729"/>
      <c r="AT210" s="56" t="s">
        <v>181</v>
      </c>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c r="EO210" s="127"/>
      <c r="EP210" s="127"/>
      <c r="EQ210" s="127"/>
      <c r="ER210" s="127"/>
      <c r="ES210" s="127"/>
    </row>
    <row r="211" spans="1:149" s="58" customFormat="1" ht="20.25" hidden="1" customHeight="1">
      <c r="A211" s="639"/>
      <c r="B211" s="701"/>
      <c r="C211" s="701"/>
      <c r="D211" s="1076" t="s">
        <v>221</v>
      </c>
      <c r="E211" s="1077"/>
      <c r="F211" s="1077"/>
      <c r="G211" s="1077"/>
      <c r="H211" s="1077"/>
      <c r="I211" s="1077"/>
      <c r="J211" s="1078"/>
      <c r="K211" s="701"/>
      <c r="L211" s="68"/>
      <c r="M211" s="152"/>
      <c r="N211" s="152"/>
      <c r="O211" s="412"/>
      <c r="P211" s="152"/>
      <c r="Q211" s="68"/>
      <c r="R211" s="152"/>
      <c r="S211" s="152"/>
      <c r="T211" s="412"/>
      <c r="U211" s="152"/>
      <c r="V211" s="68"/>
      <c r="W211" s="152"/>
      <c r="X211" s="152"/>
      <c r="Y211" s="412"/>
      <c r="Z211" s="152"/>
      <c r="AA211" s="68"/>
      <c r="AB211" s="152"/>
      <c r="AC211" s="152"/>
      <c r="AD211" s="412"/>
      <c r="AE211" s="152"/>
      <c r="AF211" s="68"/>
      <c r="AG211" s="152"/>
      <c r="AH211" s="152"/>
      <c r="AI211" s="412"/>
      <c r="AJ211" s="152"/>
      <c r="AK211" s="68"/>
      <c r="AL211" s="152"/>
      <c r="AM211" s="152"/>
      <c r="AN211" s="412"/>
      <c r="AO211" s="85"/>
      <c r="AP211" s="187"/>
      <c r="AQ211" s="400">
        <f>SUM(O211:AN211)</f>
        <v>0</v>
      </c>
      <c r="AR211" s="188"/>
      <c r="AS211" s="729"/>
      <c r="AT211" s="56"/>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c r="EO211" s="127"/>
      <c r="EP211" s="127"/>
      <c r="EQ211" s="127"/>
      <c r="ER211" s="127"/>
      <c r="ES211" s="127"/>
    </row>
    <row r="212" spans="1:149" s="58" customFormat="1" ht="20.25" hidden="1" customHeight="1">
      <c r="A212" s="639"/>
      <c r="B212" s="701"/>
      <c r="C212" s="701"/>
      <c r="D212" s="1069" t="s">
        <v>125</v>
      </c>
      <c r="E212" s="1070"/>
      <c r="F212" s="1070"/>
      <c r="G212" s="1070"/>
      <c r="H212" s="1070"/>
      <c r="I212" s="1070"/>
      <c r="J212" s="1071"/>
      <c r="K212" s="701"/>
      <c r="L212" s="68"/>
      <c r="M212" s="152"/>
      <c r="N212" s="152"/>
      <c r="O212" s="414">
        <f>'DetailedBudget---Sub10'!O247-O211</f>
        <v>0</v>
      </c>
      <c r="P212" s="152"/>
      <c r="Q212" s="68"/>
      <c r="R212" s="152"/>
      <c r="S212" s="152"/>
      <c r="T212" s="414">
        <f>'DetailedBudget---Sub10'!T247-T211</f>
        <v>0</v>
      </c>
      <c r="U212" s="152"/>
      <c r="V212" s="68"/>
      <c r="W212" s="152"/>
      <c r="X212" s="152"/>
      <c r="Y212" s="414">
        <f>'DetailedBudget---Sub10'!Y247-Y211</f>
        <v>0</v>
      </c>
      <c r="Z212" s="152"/>
      <c r="AA212" s="68"/>
      <c r="AB212" s="152"/>
      <c r="AC212" s="152"/>
      <c r="AD212" s="414">
        <f>'DetailedBudget---Sub10'!AD247-AD211</f>
        <v>0</v>
      </c>
      <c r="AE212" s="152"/>
      <c r="AF212" s="68"/>
      <c r="AG212" s="152"/>
      <c r="AH212" s="152"/>
      <c r="AI212" s="414">
        <f>'DetailedBudget---Sub10'!AI247-AI211</f>
        <v>0</v>
      </c>
      <c r="AJ212" s="152"/>
      <c r="AK212" s="68"/>
      <c r="AL212" s="152"/>
      <c r="AM212" s="152"/>
      <c r="AN212" s="682">
        <f>'DetailedBudget---Sub10'!AN279-'DetailedBudget---TXST'!AN211</f>
        <v>0</v>
      </c>
      <c r="AO212" s="85"/>
      <c r="AP212" s="187"/>
      <c r="AQ212" s="667">
        <f>SUM(O212:AN212)</f>
        <v>0</v>
      </c>
      <c r="AR212" s="188"/>
      <c r="AS212" s="729"/>
      <c r="AT212" s="56"/>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c r="EO212" s="127"/>
      <c r="EP212" s="127"/>
      <c r="EQ212" s="127"/>
      <c r="ER212" s="127"/>
      <c r="ES212" s="127"/>
    </row>
    <row r="213" spans="1:149" s="58" customFormat="1" ht="4.9000000000000004" customHeight="1">
      <c r="A213" s="639" t="s">
        <v>181</v>
      </c>
      <c r="B213" s="701" t="s">
        <v>181</v>
      </c>
      <c r="C213" s="701" t="s">
        <v>181</v>
      </c>
      <c r="D213" s="1097"/>
      <c r="E213" s="1098"/>
      <c r="F213" s="1098"/>
      <c r="G213" s="1098"/>
      <c r="H213" s="1098"/>
      <c r="I213" s="1098"/>
      <c r="J213" s="1098"/>
      <c r="K213" s="701" t="s">
        <v>181</v>
      </c>
      <c r="L213" s="68" t="s">
        <v>181</v>
      </c>
      <c r="M213" s="152" t="s">
        <v>181</v>
      </c>
      <c r="N213" s="152" t="s">
        <v>181</v>
      </c>
      <c r="O213" s="401"/>
      <c r="P213" s="152"/>
      <c r="Q213" s="68"/>
      <c r="R213" s="152"/>
      <c r="S213" s="152"/>
      <c r="T213" s="401"/>
      <c r="U213" s="152"/>
      <c r="V213" s="68"/>
      <c r="W213" s="152"/>
      <c r="X213" s="152"/>
      <c r="Y213" s="401"/>
      <c r="Z213" s="152"/>
      <c r="AA213" s="68"/>
      <c r="AB213" s="152"/>
      <c r="AC213" s="152"/>
      <c r="AD213" s="401"/>
      <c r="AE213" s="152"/>
      <c r="AF213" s="68"/>
      <c r="AG213" s="152"/>
      <c r="AH213" s="152"/>
      <c r="AI213" s="401"/>
      <c r="AJ213" s="152"/>
      <c r="AK213" s="68"/>
      <c r="AL213" s="152"/>
      <c r="AM213" s="152"/>
      <c r="AN213" s="401"/>
      <c r="AO213" s="85" t="s">
        <v>181</v>
      </c>
      <c r="AP213" s="187" t="s">
        <v>181</v>
      </c>
      <c r="AQ213" s="661"/>
      <c r="AR213" s="188" t="s">
        <v>181</v>
      </c>
      <c r="AS213" s="729"/>
      <c r="AT213" s="56" t="s">
        <v>181</v>
      </c>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c r="EO213" s="127"/>
      <c r="EP213" s="127"/>
      <c r="EQ213" s="127"/>
      <c r="ER213" s="127"/>
      <c r="ES213" s="127"/>
    </row>
    <row r="214" spans="1:149" s="58" customFormat="1" ht="20.25" customHeight="1">
      <c r="A214" s="639" t="s">
        <v>181</v>
      </c>
      <c r="B214" s="701">
        <v>6</v>
      </c>
      <c r="C214" s="1128" t="s">
        <v>231</v>
      </c>
      <c r="D214" s="1129"/>
      <c r="E214" s="1129"/>
      <c r="F214" s="1129"/>
      <c r="G214" s="1129"/>
      <c r="H214" s="1129"/>
      <c r="I214" s="1129"/>
      <c r="J214" s="1129"/>
      <c r="K214" s="701" t="s">
        <v>181</v>
      </c>
      <c r="L214" s="68" t="s">
        <v>181</v>
      </c>
      <c r="M214" s="152" t="s">
        <v>181</v>
      </c>
      <c r="N214" s="152" t="s">
        <v>181</v>
      </c>
      <c r="O214" s="408"/>
      <c r="P214" s="152"/>
      <c r="Q214" s="68"/>
      <c r="R214" s="152"/>
      <c r="S214" s="152"/>
      <c r="T214" s="408"/>
      <c r="U214" s="152"/>
      <c r="V214" s="68"/>
      <c r="W214" s="152"/>
      <c r="X214" s="152"/>
      <c r="Y214" s="408"/>
      <c r="Z214" s="152"/>
      <c r="AA214" s="68"/>
      <c r="AB214" s="152"/>
      <c r="AC214" s="152"/>
      <c r="AD214" s="408"/>
      <c r="AE214" s="152"/>
      <c r="AF214" s="68"/>
      <c r="AG214" s="152"/>
      <c r="AH214" s="152"/>
      <c r="AI214" s="408"/>
      <c r="AJ214" s="152"/>
      <c r="AK214" s="68"/>
      <c r="AL214" s="152"/>
      <c r="AM214" s="152"/>
      <c r="AN214" s="408"/>
      <c r="AO214" s="85" t="s">
        <v>181</v>
      </c>
      <c r="AP214" s="187" t="s">
        <v>181</v>
      </c>
      <c r="AQ214" s="667">
        <f>SUM(O214:AN214)</f>
        <v>0</v>
      </c>
      <c r="AR214" s="188" t="s">
        <v>181</v>
      </c>
      <c r="AS214" s="729"/>
      <c r="AT214" s="56" t="s">
        <v>181</v>
      </c>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c r="EO214" s="127"/>
      <c r="EP214" s="127"/>
      <c r="EQ214" s="127"/>
      <c r="ER214" s="127"/>
      <c r="ES214" s="127"/>
    </row>
    <row r="215" spans="1:149" s="58" customFormat="1" ht="4.9000000000000004" customHeight="1">
      <c r="A215" s="639" t="s">
        <v>181</v>
      </c>
      <c r="B215" s="701" t="s">
        <v>181</v>
      </c>
      <c r="C215" s="701" t="s">
        <v>181</v>
      </c>
      <c r="D215" s="701" t="s">
        <v>181</v>
      </c>
      <c r="E215" s="701" t="s">
        <v>181</v>
      </c>
      <c r="F215" s="701" t="s">
        <v>181</v>
      </c>
      <c r="G215" s="701" t="s">
        <v>181</v>
      </c>
      <c r="H215" s="701" t="s">
        <v>181</v>
      </c>
      <c r="I215" s="701" t="s">
        <v>181</v>
      </c>
      <c r="J215" s="701" t="s">
        <v>181</v>
      </c>
      <c r="K215" s="701" t="s">
        <v>181</v>
      </c>
      <c r="L215" s="68" t="s">
        <v>181</v>
      </c>
      <c r="M215" s="152" t="s">
        <v>181</v>
      </c>
      <c r="N215" s="152" t="s">
        <v>181</v>
      </c>
      <c r="O215" s="401"/>
      <c r="P215" s="152"/>
      <c r="Q215" s="68"/>
      <c r="R215" s="152"/>
      <c r="S215" s="152"/>
      <c r="T215" s="401"/>
      <c r="U215" s="152"/>
      <c r="V215" s="68"/>
      <c r="W215" s="152"/>
      <c r="X215" s="152"/>
      <c r="Y215" s="401"/>
      <c r="Z215" s="152"/>
      <c r="AA215" s="68"/>
      <c r="AB215" s="152"/>
      <c r="AC215" s="152"/>
      <c r="AD215" s="401"/>
      <c r="AE215" s="152"/>
      <c r="AF215" s="68"/>
      <c r="AG215" s="152"/>
      <c r="AH215" s="152"/>
      <c r="AI215" s="401"/>
      <c r="AJ215" s="152"/>
      <c r="AK215" s="68"/>
      <c r="AL215" s="152"/>
      <c r="AM215" s="152"/>
      <c r="AN215" s="401"/>
      <c r="AO215" s="85" t="s">
        <v>181</v>
      </c>
      <c r="AP215" s="187" t="s">
        <v>181</v>
      </c>
      <c r="AQ215" s="661" t="s">
        <v>181</v>
      </c>
      <c r="AR215" s="188" t="s">
        <v>181</v>
      </c>
      <c r="AS215" s="729"/>
      <c r="AT215" s="56" t="s">
        <v>181</v>
      </c>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c r="EO215" s="127"/>
      <c r="EP215" s="127"/>
      <c r="EQ215" s="127"/>
      <c r="ER215" s="127"/>
      <c r="ES215" s="127"/>
    </row>
    <row r="216" spans="1:149" s="58" customFormat="1" ht="20.25" customHeight="1">
      <c r="A216" s="639" t="s">
        <v>181</v>
      </c>
      <c r="B216" s="701">
        <v>7</v>
      </c>
      <c r="C216" s="1108" t="s">
        <v>244</v>
      </c>
      <c r="D216" s="1109"/>
      <c r="E216" s="1109"/>
      <c r="F216" s="1109"/>
      <c r="G216" s="1109"/>
      <c r="H216" s="1109"/>
      <c r="I216" s="1109"/>
      <c r="J216" s="1109"/>
      <c r="K216" s="701" t="s">
        <v>181</v>
      </c>
      <c r="L216" s="68" t="s">
        <v>181</v>
      </c>
      <c r="M216" s="152" t="s">
        <v>181</v>
      </c>
      <c r="N216" s="152" t="s">
        <v>181</v>
      </c>
      <c r="O216" s="401"/>
      <c r="P216" s="152"/>
      <c r="Q216" s="68"/>
      <c r="R216" s="152"/>
      <c r="S216" s="152"/>
      <c r="T216" s="401"/>
      <c r="U216" s="152"/>
      <c r="V216" s="68"/>
      <c r="W216" s="152"/>
      <c r="X216" s="152"/>
      <c r="Y216" s="401"/>
      <c r="Z216" s="152"/>
      <c r="AA216" s="68"/>
      <c r="AB216" s="152"/>
      <c r="AC216" s="152"/>
      <c r="AD216" s="401"/>
      <c r="AE216" s="152"/>
      <c r="AF216" s="68"/>
      <c r="AG216" s="152"/>
      <c r="AH216" s="152"/>
      <c r="AI216" s="401"/>
      <c r="AJ216" s="152"/>
      <c r="AK216" s="68"/>
      <c r="AL216" s="152"/>
      <c r="AM216" s="152"/>
      <c r="AN216" s="401" t="s">
        <v>181</v>
      </c>
      <c r="AO216" s="85" t="s">
        <v>181</v>
      </c>
      <c r="AP216" s="187" t="s">
        <v>181</v>
      </c>
      <c r="AQ216" s="661" t="s">
        <v>181</v>
      </c>
      <c r="AR216" s="188" t="s">
        <v>181</v>
      </c>
      <c r="AS216" s="729"/>
      <c r="AT216" s="56" t="s">
        <v>181</v>
      </c>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c r="EO216" s="127"/>
      <c r="EP216" s="127"/>
      <c r="EQ216" s="127"/>
      <c r="ER216" s="127"/>
      <c r="ES216" s="127"/>
    </row>
    <row r="217" spans="1:149" s="58" customFormat="1" ht="20.25" customHeight="1">
      <c r="A217" s="639"/>
      <c r="B217" s="701"/>
      <c r="C217" s="701"/>
      <c r="D217" s="1068" t="s">
        <v>1116</v>
      </c>
      <c r="E217" s="966"/>
      <c r="F217" s="966"/>
      <c r="G217" s="966"/>
      <c r="H217" s="966"/>
      <c r="I217" s="966"/>
      <c r="J217" s="966"/>
      <c r="K217" s="701"/>
      <c r="L217" s="68"/>
      <c r="M217" s="152"/>
      <c r="N217" s="152"/>
      <c r="O217" s="410"/>
      <c r="P217" s="152"/>
      <c r="Q217" s="68"/>
      <c r="R217" s="152"/>
      <c r="S217" s="152"/>
      <c r="T217" s="410"/>
      <c r="U217" s="152"/>
      <c r="V217" s="68"/>
      <c r="W217" s="152"/>
      <c r="X217" s="152"/>
      <c r="Y217" s="410"/>
      <c r="Z217" s="152"/>
      <c r="AA217" s="68"/>
      <c r="AB217" s="152"/>
      <c r="AC217" s="152"/>
      <c r="AD217" s="410"/>
      <c r="AE217" s="152"/>
      <c r="AF217" s="68"/>
      <c r="AG217" s="152"/>
      <c r="AH217" s="152"/>
      <c r="AI217" s="410"/>
      <c r="AJ217" s="152"/>
      <c r="AK217" s="68"/>
      <c r="AL217" s="152"/>
      <c r="AM217" s="152"/>
      <c r="AN217" s="410"/>
      <c r="AO217" s="85"/>
      <c r="AP217" s="187"/>
      <c r="AQ217" s="400">
        <f>SUM(O217:AN217)</f>
        <v>0</v>
      </c>
      <c r="AR217" s="188"/>
      <c r="AS217" s="729"/>
      <c r="AT217" s="56"/>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c r="EO217" s="127"/>
      <c r="EP217" s="127"/>
      <c r="EQ217" s="127"/>
      <c r="ER217" s="127"/>
      <c r="ES217" s="127"/>
    </row>
    <row r="218" spans="1:149" s="58" customFormat="1" ht="20.25" customHeight="1">
      <c r="A218" s="639" t="s">
        <v>181</v>
      </c>
      <c r="B218" s="701"/>
      <c r="C218" s="701"/>
      <c r="D218" s="1068" t="s">
        <v>1117</v>
      </c>
      <c r="E218" s="966"/>
      <c r="F218" s="966"/>
      <c r="G218" s="966"/>
      <c r="H218" s="966"/>
      <c r="I218" s="966"/>
      <c r="J218" s="966"/>
      <c r="K218" s="701"/>
      <c r="L218" s="68"/>
      <c r="M218" s="152"/>
      <c r="N218" s="152"/>
      <c r="O218" s="410"/>
      <c r="P218" s="152"/>
      <c r="Q218" s="68"/>
      <c r="R218" s="152"/>
      <c r="S218" s="152"/>
      <c r="T218" s="410"/>
      <c r="U218" s="152"/>
      <c r="V218" s="68"/>
      <c r="W218" s="152"/>
      <c r="X218" s="152"/>
      <c r="Y218" s="410"/>
      <c r="Z218" s="152"/>
      <c r="AA218" s="68"/>
      <c r="AB218" s="152"/>
      <c r="AC218" s="152"/>
      <c r="AD218" s="410"/>
      <c r="AE218" s="152"/>
      <c r="AF218" s="68"/>
      <c r="AG218" s="152"/>
      <c r="AH218" s="152"/>
      <c r="AI218" s="410"/>
      <c r="AJ218" s="152"/>
      <c r="AK218" s="68"/>
      <c r="AL218" s="152"/>
      <c r="AM218" s="152"/>
      <c r="AN218" s="410"/>
      <c r="AO218" s="85"/>
      <c r="AP218" s="187"/>
      <c r="AQ218" s="400">
        <f>SUM(O218:AN218)</f>
        <v>0</v>
      </c>
      <c r="AR218" s="188"/>
      <c r="AS218" s="729"/>
      <c r="AT218" s="56"/>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c r="EO218" s="127"/>
      <c r="EP218" s="127"/>
      <c r="EQ218" s="127"/>
      <c r="ER218" s="127"/>
      <c r="ES218" s="127"/>
    </row>
    <row r="219" spans="1:149" s="58" customFormat="1" ht="20.25" customHeight="1">
      <c r="A219" s="639" t="s">
        <v>181</v>
      </c>
      <c r="B219" s="701" t="s">
        <v>181</v>
      </c>
      <c r="C219" s="701" t="s">
        <v>181</v>
      </c>
      <c r="D219" s="1068" t="s">
        <v>242</v>
      </c>
      <c r="E219" s="966"/>
      <c r="F219" s="966"/>
      <c r="G219" s="966"/>
      <c r="H219" s="966"/>
      <c r="I219" s="966"/>
      <c r="J219" s="966"/>
      <c r="K219" s="701"/>
      <c r="L219" s="68"/>
      <c r="M219" s="152"/>
      <c r="N219" s="152"/>
      <c r="O219" s="410"/>
      <c r="P219" s="152"/>
      <c r="Q219" s="68"/>
      <c r="R219" s="152"/>
      <c r="S219" s="152"/>
      <c r="T219" s="410"/>
      <c r="U219" s="152"/>
      <c r="V219" s="68"/>
      <c r="W219" s="152"/>
      <c r="X219" s="152"/>
      <c r="Y219" s="410"/>
      <c r="Z219" s="152"/>
      <c r="AA219" s="68"/>
      <c r="AB219" s="152"/>
      <c r="AC219" s="152"/>
      <c r="AD219" s="410"/>
      <c r="AE219" s="152"/>
      <c r="AF219" s="68"/>
      <c r="AG219" s="152"/>
      <c r="AH219" s="152"/>
      <c r="AI219" s="410"/>
      <c r="AJ219" s="152"/>
      <c r="AK219" s="68"/>
      <c r="AL219" s="152"/>
      <c r="AM219" s="152"/>
      <c r="AN219" s="410"/>
      <c r="AO219" s="85"/>
      <c r="AP219" s="187"/>
      <c r="AQ219" s="400">
        <f>SUM(O219:AN219)</f>
        <v>0</v>
      </c>
      <c r="AR219" s="188"/>
      <c r="AS219" s="729"/>
      <c r="AT219" s="56"/>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c r="EO219" s="127"/>
      <c r="EP219" s="127"/>
      <c r="EQ219" s="127"/>
      <c r="ER219" s="127"/>
      <c r="ES219" s="127"/>
    </row>
    <row r="220" spans="1:149" s="58" customFormat="1" ht="20.25" customHeight="1">
      <c r="A220" s="639"/>
      <c r="B220" s="701"/>
      <c r="C220" s="701"/>
      <c r="D220" s="1068" t="s">
        <v>242</v>
      </c>
      <c r="E220" s="966"/>
      <c r="F220" s="966"/>
      <c r="G220" s="966"/>
      <c r="H220" s="966"/>
      <c r="I220" s="966"/>
      <c r="J220" s="966"/>
      <c r="K220" s="701"/>
      <c r="L220" s="68"/>
      <c r="M220" s="152"/>
      <c r="N220" s="152"/>
      <c r="O220" s="410"/>
      <c r="P220" s="152"/>
      <c r="Q220" s="68"/>
      <c r="R220" s="152"/>
      <c r="S220" s="152"/>
      <c r="T220" s="410"/>
      <c r="U220" s="152"/>
      <c r="V220" s="68"/>
      <c r="W220" s="152"/>
      <c r="X220" s="152"/>
      <c r="Y220" s="410"/>
      <c r="Z220" s="152"/>
      <c r="AA220" s="68"/>
      <c r="AB220" s="152"/>
      <c r="AC220" s="152"/>
      <c r="AD220" s="410"/>
      <c r="AE220" s="152"/>
      <c r="AF220" s="68"/>
      <c r="AG220" s="152"/>
      <c r="AH220" s="152"/>
      <c r="AI220" s="410"/>
      <c r="AJ220" s="152"/>
      <c r="AK220" s="68"/>
      <c r="AL220" s="152"/>
      <c r="AM220" s="152"/>
      <c r="AN220" s="410"/>
      <c r="AO220" s="85"/>
      <c r="AP220" s="187"/>
      <c r="AQ220" s="400">
        <f t="shared" ref="AQ220:AQ226" si="139">SUM(O220:AN220)</f>
        <v>0</v>
      </c>
      <c r="AR220" s="188"/>
      <c r="AS220" s="729"/>
      <c r="AT220" s="56"/>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c r="EO220" s="127"/>
      <c r="EP220" s="127"/>
      <c r="EQ220" s="127"/>
      <c r="ER220" s="127"/>
      <c r="ES220" s="127"/>
    </row>
    <row r="221" spans="1:149" s="58" customFormat="1" ht="20.25" hidden="1" customHeight="1">
      <c r="A221" s="639"/>
      <c r="B221" s="701"/>
      <c r="C221" s="701"/>
      <c r="D221" s="1068" t="s">
        <v>242</v>
      </c>
      <c r="E221" s="966"/>
      <c r="F221" s="966"/>
      <c r="G221" s="966"/>
      <c r="H221" s="966"/>
      <c r="I221" s="966"/>
      <c r="J221" s="966"/>
      <c r="K221" s="701"/>
      <c r="L221" s="68"/>
      <c r="M221" s="152"/>
      <c r="N221" s="152"/>
      <c r="O221" s="410"/>
      <c r="P221" s="152"/>
      <c r="Q221" s="68"/>
      <c r="R221" s="152"/>
      <c r="S221" s="152"/>
      <c r="T221" s="410"/>
      <c r="U221" s="152"/>
      <c r="V221" s="68"/>
      <c r="W221" s="152"/>
      <c r="X221" s="152"/>
      <c r="Y221" s="410"/>
      <c r="Z221" s="152"/>
      <c r="AA221" s="68"/>
      <c r="AB221" s="152"/>
      <c r="AC221" s="152"/>
      <c r="AD221" s="410"/>
      <c r="AE221" s="152"/>
      <c r="AF221" s="68"/>
      <c r="AG221" s="152"/>
      <c r="AH221" s="152"/>
      <c r="AI221" s="410"/>
      <c r="AJ221" s="152"/>
      <c r="AK221" s="68"/>
      <c r="AL221" s="152"/>
      <c r="AM221" s="152"/>
      <c r="AN221" s="410"/>
      <c r="AO221" s="85"/>
      <c r="AP221" s="187"/>
      <c r="AQ221" s="400">
        <f t="shared" si="139"/>
        <v>0</v>
      </c>
      <c r="AR221" s="188"/>
      <c r="AS221" s="729"/>
      <c r="AT221" s="56"/>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c r="EO221" s="127"/>
      <c r="EP221" s="127"/>
      <c r="EQ221" s="127"/>
      <c r="ER221" s="127"/>
      <c r="ES221" s="127"/>
    </row>
    <row r="222" spans="1:149" s="58" customFormat="1" ht="20.25" hidden="1" customHeight="1">
      <c r="A222" s="639"/>
      <c r="B222" s="701"/>
      <c r="C222" s="701"/>
      <c r="D222" s="1068" t="s">
        <v>242</v>
      </c>
      <c r="E222" s="966"/>
      <c r="F222" s="966"/>
      <c r="G222" s="966"/>
      <c r="H222" s="966"/>
      <c r="I222" s="966"/>
      <c r="J222" s="966"/>
      <c r="K222" s="701"/>
      <c r="L222" s="68"/>
      <c r="M222" s="152"/>
      <c r="N222" s="152"/>
      <c r="O222" s="410"/>
      <c r="P222" s="152"/>
      <c r="Q222" s="68"/>
      <c r="R222" s="152"/>
      <c r="S222" s="152"/>
      <c r="T222" s="410"/>
      <c r="U222" s="152"/>
      <c r="V222" s="68"/>
      <c r="W222" s="152"/>
      <c r="X222" s="152"/>
      <c r="Y222" s="410"/>
      <c r="Z222" s="152"/>
      <c r="AA222" s="68"/>
      <c r="AB222" s="152"/>
      <c r="AC222" s="152"/>
      <c r="AD222" s="410"/>
      <c r="AE222" s="152"/>
      <c r="AF222" s="68"/>
      <c r="AG222" s="152"/>
      <c r="AH222" s="152"/>
      <c r="AI222" s="410"/>
      <c r="AJ222" s="152"/>
      <c r="AK222" s="68"/>
      <c r="AL222" s="152"/>
      <c r="AM222" s="152"/>
      <c r="AN222" s="410"/>
      <c r="AO222" s="85"/>
      <c r="AP222" s="187"/>
      <c r="AQ222" s="400">
        <f t="shared" si="139"/>
        <v>0</v>
      </c>
      <c r="AR222" s="188"/>
      <c r="AS222" s="729"/>
      <c r="AT222" s="56"/>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c r="EO222" s="127"/>
      <c r="EP222" s="127"/>
      <c r="EQ222" s="127"/>
      <c r="ER222" s="127"/>
      <c r="ES222" s="127"/>
    </row>
    <row r="223" spans="1:149" s="58" customFormat="1" ht="20.25" hidden="1" customHeight="1">
      <c r="A223" s="639"/>
      <c r="B223" s="701"/>
      <c r="C223" s="701"/>
      <c r="D223" s="1068" t="s">
        <v>242</v>
      </c>
      <c r="E223" s="966"/>
      <c r="F223" s="966"/>
      <c r="G223" s="966"/>
      <c r="H223" s="966"/>
      <c r="I223" s="966"/>
      <c r="J223" s="966"/>
      <c r="K223" s="701"/>
      <c r="L223" s="68"/>
      <c r="M223" s="152"/>
      <c r="N223" s="152"/>
      <c r="O223" s="410"/>
      <c r="P223" s="152"/>
      <c r="Q223" s="68"/>
      <c r="R223" s="152"/>
      <c r="S223" s="152"/>
      <c r="T223" s="410"/>
      <c r="U223" s="152"/>
      <c r="V223" s="68"/>
      <c r="W223" s="152"/>
      <c r="X223" s="152"/>
      <c r="Y223" s="410"/>
      <c r="Z223" s="152"/>
      <c r="AA223" s="68"/>
      <c r="AB223" s="152"/>
      <c r="AC223" s="152"/>
      <c r="AD223" s="410"/>
      <c r="AE223" s="152"/>
      <c r="AF223" s="68"/>
      <c r="AG223" s="152"/>
      <c r="AH223" s="152"/>
      <c r="AI223" s="410"/>
      <c r="AJ223" s="152"/>
      <c r="AK223" s="68"/>
      <c r="AL223" s="152"/>
      <c r="AM223" s="152"/>
      <c r="AN223" s="410"/>
      <c r="AO223" s="85"/>
      <c r="AP223" s="187"/>
      <c r="AQ223" s="400">
        <f t="shared" si="139"/>
        <v>0</v>
      </c>
      <c r="AR223" s="188"/>
      <c r="AS223" s="729"/>
      <c r="AT223" s="56"/>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c r="EO223" s="127"/>
      <c r="EP223" s="127"/>
      <c r="EQ223" s="127"/>
      <c r="ER223" s="127"/>
      <c r="ES223" s="127"/>
    </row>
    <row r="224" spans="1:149" s="58" customFormat="1" ht="20.25" hidden="1" customHeight="1">
      <c r="A224" s="639"/>
      <c r="B224" s="701"/>
      <c r="C224" s="701"/>
      <c r="D224" s="1068" t="s">
        <v>242</v>
      </c>
      <c r="E224" s="966"/>
      <c r="F224" s="966"/>
      <c r="G224" s="966"/>
      <c r="H224" s="966"/>
      <c r="I224" s="966"/>
      <c r="J224" s="966"/>
      <c r="K224" s="701"/>
      <c r="L224" s="68"/>
      <c r="M224" s="152"/>
      <c r="N224" s="152"/>
      <c r="O224" s="410"/>
      <c r="P224" s="152"/>
      <c r="Q224" s="68"/>
      <c r="R224" s="152"/>
      <c r="S224" s="152"/>
      <c r="T224" s="410"/>
      <c r="U224" s="152"/>
      <c r="V224" s="68"/>
      <c r="W224" s="152"/>
      <c r="X224" s="152"/>
      <c r="Y224" s="410"/>
      <c r="Z224" s="152"/>
      <c r="AA224" s="68"/>
      <c r="AB224" s="152"/>
      <c r="AC224" s="152"/>
      <c r="AD224" s="410"/>
      <c r="AE224" s="152"/>
      <c r="AF224" s="68"/>
      <c r="AG224" s="152"/>
      <c r="AH224" s="152"/>
      <c r="AI224" s="410"/>
      <c r="AJ224" s="152"/>
      <c r="AK224" s="68"/>
      <c r="AL224" s="152"/>
      <c r="AM224" s="152"/>
      <c r="AN224" s="410"/>
      <c r="AO224" s="85"/>
      <c r="AP224" s="187"/>
      <c r="AQ224" s="400">
        <f t="shared" si="139"/>
        <v>0</v>
      </c>
      <c r="AR224" s="188"/>
      <c r="AS224" s="729"/>
      <c r="AT224" s="56"/>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c r="EO224" s="127"/>
      <c r="EP224" s="127"/>
      <c r="EQ224" s="127"/>
      <c r="ER224" s="127"/>
      <c r="ES224" s="127"/>
    </row>
    <row r="225" spans="1:149" s="58" customFormat="1" ht="20.25" hidden="1" customHeight="1">
      <c r="A225" s="639"/>
      <c r="B225" s="701"/>
      <c r="C225" s="701"/>
      <c r="D225" s="1068" t="s">
        <v>242</v>
      </c>
      <c r="E225" s="966"/>
      <c r="F225" s="966"/>
      <c r="G225" s="966"/>
      <c r="H225" s="966"/>
      <c r="I225" s="966"/>
      <c r="J225" s="966"/>
      <c r="K225" s="701"/>
      <c r="L225" s="68"/>
      <c r="M225" s="152"/>
      <c r="N225" s="152"/>
      <c r="O225" s="410"/>
      <c r="P225" s="152"/>
      <c r="Q225" s="68"/>
      <c r="R225" s="152"/>
      <c r="S225" s="152"/>
      <c r="T225" s="410"/>
      <c r="U225" s="152"/>
      <c r="V225" s="68"/>
      <c r="W225" s="152"/>
      <c r="X225" s="152"/>
      <c r="Y225" s="410"/>
      <c r="Z225" s="152"/>
      <c r="AA225" s="68"/>
      <c r="AB225" s="152"/>
      <c r="AC225" s="152"/>
      <c r="AD225" s="410"/>
      <c r="AE225" s="152"/>
      <c r="AF225" s="68"/>
      <c r="AG225" s="152"/>
      <c r="AH225" s="152"/>
      <c r="AI225" s="410"/>
      <c r="AJ225" s="152"/>
      <c r="AK225" s="68"/>
      <c r="AL225" s="152"/>
      <c r="AM225" s="152"/>
      <c r="AN225" s="410"/>
      <c r="AO225" s="85"/>
      <c r="AP225" s="187"/>
      <c r="AQ225" s="400">
        <f t="shared" si="139"/>
        <v>0</v>
      </c>
      <c r="AR225" s="188"/>
      <c r="AS225" s="729"/>
      <c r="AT225" s="56"/>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c r="EO225" s="127"/>
      <c r="EP225" s="127"/>
      <c r="EQ225" s="127"/>
      <c r="ER225" s="127"/>
      <c r="ES225" s="127"/>
    </row>
    <row r="226" spans="1:149" s="58" customFormat="1" ht="20.25" hidden="1" customHeight="1">
      <c r="A226" s="639"/>
      <c r="B226" s="701"/>
      <c r="C226" s="701"/>
      <c r="D226" s="1068" t="s">
        <v>242</v>
      </c>
      <c r="E226" s="966"/>
      <c r="F226" s="966"/>
      <c r="G226" s="966"/>
      <c r="H226" s="966"/>
      <c r="I226" s="966"/>
      <c r="J226" s="966"/>
      <c r="K226" s="701" t="s">
        <v>181</v>
      </c>
      <c r="L226" s="68" t="s">
        <v>181</v>
      </c>
      <c r="M226" s="152" t="s">
        <v>181</v>
      </c>
      <c r="N226" s="152" t="s">
        <v>181</v>
      </c>
      <c r="O226" s="410"/>
      <c r="P226" s="152"/>
      <c r="Q226" s="68"/>
      <c r="R226" s="152"/>
      <c r="S226" s="152"/>
      <c r="T226" s="410"/>
      <c r="U226" s="152"/>
      <c r="V226" s="68"/>
      <c r="W226" s="152"/>
      <c r="X226" s="152"/>
      <c r="Y226" s="410"/>
      <c r="Z226" s="152"/>
      <c r="AA226" s="68"/>
      <c r="AB226" s="152"/>
      <c r="AC226" s="152"/>
      <c r="AD226" s="410"/>
      <c r="AE226" s="152"/>
      <c r="AF226" s="68"/>
      <c r="AG226" s="152"/>
      <c r="AH226" s="152"/>
      <c r="AI226" s="410"/>
      <c r="AJ226" s="152" t="s">
        <v>181</v>
      </c>
      <c r="AK226" s="68" t="s">
        <v>181</v>
      </c>
      <c r="AL226" s="152" t="s">
        <v>181</v>
      </c>
      <c r="AM226" s="152" t="s">
        <v>181</v>
      </c>
      <c r="AN226" s="410"/>
      <c r="AO226" s="85" t="s">
        <v>181</v>
      </c>
      <c r="AP226" s="187" t="s">
        <v>181</v>
      </c>
      <c r="AQ226" s="400">
        <f t="shared" si="139"/>
        <v>0</v>
      </c>
      <c r="AR226" s="188" t="s">
        <v>181</v>
      </c>
      <c r="AS226" s="729"/>
      <c r="AT226" s="56" t="s">
        <v>181</v>
      </c>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c r="EO226" s="127"/>
      <c r="EP226" s="127"/>
      <c r="EQ226" s="127"/>
      <c r="ER226" s="127"/>
      <c r="ES226" s="127"/>
    </row>
    <row r="227" spans="1:149" s="58" customFormat="1" ht="4.9000000000000004" customHeight="1">
      <c r="A227" s="639" t="s">
        <v>181</v>
      </c>
      <c r="B227" s="701" t="s">
        <v>181</v>
      </c>
      <c r="C227" s="701" t="s">
        <v>181</v>
      </c>
      <c r="D227" s="701" t="s">
        <v>181</v>
      </c>
      <c r="E227" s="701" t="s">
        <v>181</v>
      </c>
      <c r="F227" s="701" t="s">
        <v>181</v>
      </c>
      <c r="G227" s="701" t="s">
        <v>181</v>
      </c>
      <c r="H227" s="701" t="s">
        <v>181</v>
      </c>
      <c r="I227" s="701" t="s">
        <v>181</v>
      </c>
      <c r="J227" s="701" t="s">
        <v>181</v>
      </c>
      <c r="K227" s="701"/>
      <c r="L227" s="68"/>
      <c r="M227" s="152"/>
      <c r="N227" s="152"/>
      <c r="O227" s="401"/>
      <c r="P227" s="152"/>
      <c r="Q227" s="68"/>
      <c r="R227" s="152"/>
      <c r="S227" s="152"/>
      <c r="T227" s="401"/>
      <c r="U227" s="152"/>
      <c r="V227" s="68"/>
      <c r="W227" s="152"/>
      <c r="X227" s="152"/>
      <c r="Y227" s="401"/>
      <c r="Z227" s="152"/>
      <c r="AA227" s="68"/>
      <c r="AB227" s="152"/>
      <c r="AC227" s="152"/>
      <c r="AD227" s="401"/>
      <c r="AE227" s="152"/>
      <c r="AF227" s="68"/>
      <c r="AG227" s="152"/>
      <c r="AH227" s="152"/>
      <c r="AI227" s="401"/>
      <c r="AJ227" s="152"/>
      <c r="AK227" s="68"/>
      <c r="AL227" s="152"/>
      <c r="AM227" s="152"/>
      <c r="AN227" s="401"/>
      <c r="AO227" s="85"/>
      <c r="AP227" s="187"/>
      <c r="AQ227" s="661" t="s">
        <v>181</v>
      </c>
      <c r="AR227" s="188"/>
      <c r="AS227" s="729"/>
      <c r="AT227" s="56"/>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c r="EO227" s="127"/>
      <c r="EP227" s="127"/>
      <c r="EQ227" s="127"/>
      <c r="ER227" s="127"/>
      <c r="ES227" s="127"/>
    </row>
    <row r="228" spans="1:149" s="58" customFormat="1" ht="20.25" customHeight="1">
      <c r="A228" s="639" t="s">
        <v>181</v>
      </c>
      <c r="B228" s="701">
        <v>8</v>
      </c>
      <c r="C228" s="1108" t="s">
        <v>245</v>
      </c>
      <c r="D228" s="1109"/>
      <c r="E228" s="1109"/>
      <c r="F228" s="1109"/>
      <c r="G228" s="1109"/>
      <c r="H228" s="1109"/>
      <c r="I228" s="1109"/>
      <c r="J228" s="1109"/>
      <c r="K228" s="701" t="s">
        <v>181</v>
      </c>
      <c r="L228" s="68" t="s">
        <v>181</v>
      </c>
      <c r="M228" s="152" t="s">
        <v>181</v>
      </c>
      <c r="N228" s="152" t="s">
        <v>181</v>
      </c>
      <c r="O228" s="401"/>
      <c r="P228" s="152"/>
      <c r="Q228" s="68"/>
      <c r="R228" s="152"/>
      <c r="S228" s="152"/>
      <c r="T228" s="401"/>
      <c r="U228" s="152"/>
      <c r="V228" s="68"/>
      <c r="W228" s="152"/>
      <c r="X228" s="152"/>
      <c r="Y228" s="401"/>
      <c r="Z228" s="152"/>
      <c r="AA228" s="68"/>
      <c r="AB228" s="152"/>
      <c r="AC228" s="152"/>
      <c r="AD228" s="401"/>
      <c r="AE228" s="152"/>
      <c r="AF228" s="68"/>
      <c r="AG228" s="152"/>
      <c r="AH228" s="152"/>
      <c r="AI228" s="401"/>
      <c r="AJ228" s="152"/>
      <c r="AK228" s="68"/>
      <c r="AL228" s="152"/>
      <c r="AM228" s="152"/>
      <c r="AN228" s="401" t="s">
        <v>181</v>
      </c>
      <c r="AO228" s="85" t="s">
        <v>181</v>
      </c>
      <c r="AP228" s="187" t="s">
        <v>181</v>
      </c>
      <c r="AQ228" s="661" t="s">
        <v>181</v>
      </c>
      <c r="AR228" s="188" t="s">
        <v>181</v>
      </c>
      <c r="AS228" s="729"/>
      <c r="AT228" s="56" t="s">
        <v>181</v>
      </c>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c r="EO228" s="127"/>
      <c r="EP228" s="127"/>
      <c r="EQ228" s="127"/>
      <c r="ER228" s="127"/>
      <c r="ES228" s="127"/>
    </row>
    <row r="229" spans="1:149" s="58" customFormat="1" ht="20.25" customHeight="1">
      <c r="A229" s="639"/>
      <c r="B229" s="701"/>
      <c r="C229" s="701"/>
      <c r="D229" s="1092" t="s">
        <v>1118</v>
      </c>
      <c r="E229" s="1093"/>
      <c r="F229" s="1093"/>
      <c r="G229" s="1093"/>
      <c r="H229" s="1093"/>
      <c r="I229" s="1093"/>
      <c r="J229" s="1093"/>
      <c r="K229" s="701"/>
      <c r="L229" s="68"/>
      <c r="M229" s="152"/>
      <c r="N229" s="152"/>
      <c r="O229" s="408"/>
      <c r="P229" s="152"/>
      <c r="Q229" s="68"/>
      <c r="R229" s="152"/>
      <c r="S229" s="152"/>
      <c r="T229" s="408"/>
      <c r="U229" s="152"/>
      <c r="V229" s="68"/>
      <c r="W229" s="152"/>
      <c r="X229" s="152"/>
      <c r="Y229" s="408"/>
      <c r="Z229" s="152"/>
      <c r="AA229" s="68"/>
      <c r="AB229" s="152"/>
      <c r="AC229" s="152"/>
      <c r="AD229" s="408"/>
      <c r="AE229" s="152"/>
      <c r="AF229" s="68"/>
      <c r="AG229" s="152"/>
      <c r="AH229" s="152"/>
      <c r="AI229" s="408"/>
      <c r="AJ229" s="152"/>
      <c r="AK229" s="68"/>
      <c r="AL229" s="152"/>
      <c r="AM229" s="152"/>
      <c r="AN229" s="408"/>
      <c r="AO229" s="85"/>
      <c r="AP229" s="187"/>
      <c r="AQ229" s="667">
        <f>SUM(O229:AN229)</f>
        <v>0</v>
      </c>
      <c r="AR229" s="188"/>
      <c r="AS229" s="729"/>
      <c r="AT229" s="56"/>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c r="EO229" s="127"/>
      <c r="EP229" s="127"/>
      <c r="EQ229" s="127"/>
      <c r="ER229" s="127"/>
      <c r="ES229" s="127"/>
    </row>
    <row r="230" spans="1:149" s="58" customFormat="1" ht="20.25" customHeight="1">
      <c r="A230" s="639" t="s">
        <v>181</v>
      </c>
      <c r="B230" s="701"/>
      <c r="C230" s="701"/>
      <c r="D230" s="1092" t="s">
        <v>1119</v>
      </c>
      <c r="E230" s="1093"/>
      <c r="F230" s="1093"/>
      <c r="G230" s="1093"/>
      <c r="H230" s="1093"/>
      <c r="I230" s="1093"/>
      <c r="J230" s="1093"/>
      <c r="K230" s="701"/>
      <c r="L230" s="68"/>
      <c r="M230" s="152"/>
      <c r="N230" s="152"/>
      <c r="O230" s="408"/>
      <c r="P230" s="152"/>
      <c r="Q230" s="68"/>
      <c r="R230" s="152"/>
      <c r="S230" s="152"/>
      <c r="T230" s="408"/>
      <c r="U230" s="152"/>
      <c r="V230" s="68"/>
      <c r="W230" s="152"/>
      <c r="X230" s="152"/>
      <c r="Y230" s="408"/>
      <c r="Z230" s="152"/>
      <c r="AA230" s="68"/>
      <c r="AB230" s="152"/>
      <c r="AC230" s="152"/>
      <c r="AD230" s="408"/>
      <c r="AE230" s="152"/>
      <c r="AF230" s="68"/>
      <c r="AG230" s="152"/>
      <c r="AH230" s="152"/>
      <c r="AI230" s="408"/>
      <c r="AJ230" s="152"/>
      <c r="AK230" s="68"/>
      <c r="AL230" s="152"/>
      <c r="AM230" s="152"/>
      <c r="AN230" s="408"/>
      <c r="AO230" s="85"/>
      <c r="AP230" s="187"/>
      <c r="AQ230" s="667">
        <f>SUM(O230:AN230)</f>
        <v>0</v>
      </c>
      <c r="AR230" s="188"/>
      <c r="AS230" s="729"/>
      <c r="AT230" s="56"/>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c r="EO230" s="127"/>
      <c r="EP230" s="127"/>
      <c r="EQ230" s="127"/>
      <c r="ER230" s="127"/>
      <c r="ES230" s="127"/>
    </row>
    <row r="231" spans="1:149" s="58" customFormat="1" ht="20.25" customHeight="1">
      <c r="A231" s="639" t="s">
        <v>181</v>
      </c>
      <c r="B231" s="701" t="s">
        <v>181</v>
      </c>
      <c r="C231" s="701" t="s">
        <v>181</v>
      </c>
      <c r="D231" s="1092" t="s">
        <v>242</v>
      </c>
      <c r="E231" s="1093"/>
      <c r="F231" s="1093"/>
      <c r="G231" s="1093"/>
      <c r="H231" s="1093"/>
      <c r="I231" s="1093"/>
      <c r="J231" s="1093"/>
      <c r="K231" s="701"/>
      <c r="L231" s="68"/>
      <c r="M231" s="152"/>
      <c r="N231" s="152"/>
      <c r="O231" s="408"/>
      <c r="P231" s="152"/>
      <c r="Q231" s="68"/>
      <c r="R231" s="152"/>
      <c r="S231" s="152"/>
      <c r="T231" s="408"/>
      <c r="U231" s="152"/>
      <c r="V231" s="68"/>
      <c r="W231" s="152"/>
      <c r="X231" s="152"/>
      <c r="Y231" s="408"/>
      <c r="Z231" s="152"/>
      <c r="AA231" s="68"/>
      <c r="AB231" s="152"/>
      <c r="AC231" s="152"/>
      <c r="AD231" s="408"/>
      <c r="AE231" s="152"/>
      <c r="AF231" s="68"/>
      <c r="AG231" s="152"/>
      <c r="AH231" s="152"/>
      <c r="AI231" s="408"/>
      <c r="AJ231" s="152"/>
      <c r="AK231" s="68"/>
      <c r="AL231" s="152"/>
      <c r="AM231" s="152"/>
      <c r="AN231" s="408"/>
      <c r="AO231" s="85"/>
      <c r="AP231" s="187"/>
      <c r="AQ231" s="667">
        <f>SUM(O231:AN231)</f>
        <v>0</v>
      </c>
      <c r="AR231" s="188"/>
      <c r="AS231" s="729"/>
      <c r="AT231" s="56"/>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c r="EO231" s="127"/>
      <c r="EP231" s="127"/>
      <c r="EQ231" s="127"/>
      <c r="ER231" s="127"/>
      <c r="ES231" s="127"/>
    </row>
    <row r="232" spans="1:149" s="58" customFormat="1" ht="20.25" customHeight="1">
      <c r="A232" s="639"/>
      <c r="B232" s="701"/>
      <c r="C232" s="701"/>
      <c r="D232" s="1092" t="s">
        <v>242</v>
      </c>
      <c r="E232" s="1093"/>
      <c r="F232" s="1093"/>
      <c r="G232" s="1093"/>
      <c r="H232" s="1093"/>
      <c r="I232" s="1093"/>
      <c r="J232" s="1093"/>
      <c r="K232" s="701"/>
      <c r="L232" s="68"/>
      <c r="M232" s="152"/>
      <c r="N232" s="152"/>
      <c r="O232" s="408"/>
      <c r="P232" s="152"/>
      <c r="Q232" s="68"/>
      <c r="R232" s="152"/>
      <c r="S232" s="152"/>
      <c r="T232" s="408"/>
      <c r="U232" s="152"/>
      <c r="V232" s="68"/>
      <c r="W232" s="152"/>
      <c r="X232" s="152"/>
      <c r="Y232" s="408"/>
      <c r="Z232" s="152"/>
      <c r="AA232" s="68"/>
      <c r="AB232" s="152"/>
      <c r="AC232" s="152"/>
      <c r="AD232" s="408"/>
      <c r="AE232" s="152"/>
      <c r="AF232" s="68"/>
      <c r="AG232" s="152"/>
      <c r="AH232" s="152"/>
      <c r="AI232" s="408"/>
      <c r="AJ232" s="152"/>
      <c r="AK232" s="68"/>
      <c r="AL232" s="152"/>
      <c r="AM232" s="152"/>
      <c r="AN232" s="408"/>
      <c r="AO232" s="85"/>
      <c r="AP232" s="187"/>
      <c r="AQ232" s="667">
        <f t="shared" ref="AQ232:AQ238" si="140">SUM(O232:AN232)</f>
        <v>0</v>
      </c>
      <c r="AR232" s="188"/>
      <c r="AS232" s="729"/>
      <c r="AT232" s="56"/>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c r="EO232" s="127"/>
      <c r="EP232" s="127"/>
      <c r="EQ232" s="127"/>
      <c r="ER232" s="127"/>
      <c r="ES232" s="127"/>
    </row>
    <row r="233" spans="1:149" s="58" customFormat="1" ht="20.25" hidden="1" customHeight="1">
      <c r="A233" s="639"/>
      <c r="B233" s="701"/>
      <c r="C233" s="701"/>
      <c r="D233" s="1092" t="s">
        <v>242</v>
      </c>
      <c r="E233" s="1093"/>
      <c r="F233" s="1093"/>
      <c r="G233" s="1093"/>
      <c r="H233" s="1093"/>
      <c r="I233" s="1093"/>
      <c r="J233" s="1093"/>
      <c r="K233" s="701"/>
      <c r="L233" s="68"/>
      <c r="M233" s="152"/>
      <c r="N233" s="152"/>
      <c r="O233" s="408"/>
      <c r="P233" s="152"/>
      <c r="Q233" s="68"/>
      <c r="R233" s="152"/>
      <c r="S233" s="152"/>
      <c r="T233" s="408"/>
      <c r="U233" s="152"/>
      <c r="V233" s="68"/>
      <c r="W233" s="152"/>
      <c r="X233" s="152"/>
      <c r="Y233" s="408"/>
      <c r="Z233" s="152"/>
      <c r="AA233" s="68"/>
      <c r="AB233" s="152"/>
      <c r="AC233" s="152"/>
      <c r="AD233" s="408"/>
      <c r="AE233" s="152"/>
      <c r="AF233" s="68"/>
      <c r="AG233" s="152"/>
      <c r="AH233" s="152"/>
      <c r="AI233" s="408"/>
      <c r="AJ233" s="152"/>
      <c r="AK233" s="68"/>
      <c r="AL233" s="152"/>
      <c r="AM233" s="152"/>
      <c r="AN233" s="408"/>
      <c r="AO233" s="85"/>
      <c r="AP233" s="187"/>
      <c r="AQ233" s="667">
        <f>SUM(O233:AN233)</f>
        <v>0</v>
      </c>
      <c r="AR233" s="188"/>
      <c r="AS233" s="729"/>
      <c r="AT233" s="56"/>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c r="EO233" s="127"/>
      <c r="EP233" s="127"/>
      <c r="EQ233" s="127"/>
      <c r="ER233" s="127"/>
      <c r="ES233" s="127"/>
    </row>
    <row r="234" spans="1:149" s="58" customFormat="1" ht="20.25" hidden="1" customHeight="1">
      <c r="A234" s="639"/>
      <c r="B234" s="701"/>
      <c r="C234" s="701"/>
      <c r="D234" s="1092" t="s">
        <v>242</v>
      </c>
      <c r="E234" s="1093"/>
      <c r="F234" s="1093"/>
      <c r="G234" s="1093"/>
      <c r="H234" s="1093"/>
      <c r="I234" s="1093"/>
      <c r="J234" s="1093"/>
      <c r="K234" s="701"/>
      <c r="L234" s="68"/>
      <c r="M234" s="152"/>
      <c r="N234" s="152"/>
      <c r="O234" s="408"/>
      <c r="P234" s="152"/>
      <c r="Q234" s="68"/>
      <c r="R234" s="152"/>
      <c r="S234" s="152"/>
      <c r="T234" s="408"/>
      <c r="U234" s="152"/>
      <c r="V234" s="68"/>
      <c r="W234" s="152"/>
      <c r="X234" s="152"/>
      <c r="Y234" s="408"/>
      <c r="Z234" s="152"/>
      <c r="AA234" s="68"/>
      <c r="AB234" s="152"/>
      <c r="AC234" s="152"/>
      <c r="AD234" s="408"/>
      <c r="AE234" s="152"/>
      <c r="AF234" s="68"/>
      <c r="AG234" s="152"/>
      <c r="AH234" s="152"/>
      <c r="AI234" s="408"/>
      <c r="AJ234" s="152"/>
      <c r="AK234" s="68"/>
      <c r="AL234" s="152"/>
      <c r="AM234" s="152"/>
      <c r="AN234" s="408"/>
      <c r="AO234" s="85"/>
      <c r="AP234" s="187"/>
      <c r="AQ234" s="667">
        <f t="shared" si="140"/>
        <v>0</v>
      </c>
      <c r="AR234" s="188"/>
      <c r="AS234" s="729"/>
      <c r="AT234" s="56"/>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c r="EO234" s="127"/>
      <c r="EP234" s="127"/>
      <c r="EQ234" s="127"/>
      <c r="ER234" s="127"/>
      <c r="ES234" s="127"/>
    </row>
    <row r="235" spans="1:149" s="58" customFormat="1" ht="20.25" hidden="1" customHeight="1">
      <c r="A235" s="639"/>
      <c r="B235" s="701"/>
      <c r="C235" s="701"/>
      <c r="D235" s="1092" t="s">
        <v>242</v>
      </c>
      <c r="E235" s="1093"/>
      <c r="F235" s="1093"/>
      <c r="G235" s="1093"/>
      <c r="H235" s="1093"/>
      <c r="I235" s="1093"/>
      <c r="J235" s="1093"/>
      <c r="K235" s="701"/>
      <c r="L235" s="68"/>
      <c r="M235" s="152"/>
      <c r="N235" s="152"/>
      <c r="O235" s="408"/>
      <c r="P235" s="152"/>
      <c r="Q235" s="68"/>
      <c r="R235" s="152"/>
      <c r="S235" s="152"/>
      <c r="T235" s="408"/>
      <c r="U235" s="152"/>
      <c r="V235" s="68"/>
      <c r="W235" s="152"/>
      <c r="X235" s="152"/>
      <c r="Y235" s="408"/>
      <c r="Z235" s="152"/>
      <c r="AA235" s="68"/>
      <c r="AB235" s="152"/>
      <c r="AC235" s="152"/>
      <c r="AD235" s="408"/>
      <c r="AE235" s="152"/>
      <c r="AF235" s="68"/>
      <c r="AG235" s="152"/>
      <c r="AH235" s="152"/>
      <c r="AI235" s="408"/>
      <c r="AJ235" s="152"/>
      <c r="AK235" s="68"/>
      <c r="AL235" s="152"/>
      <c r="AM235" s="152"/>
      <c r="AN235" s="408"/>
      <c r="AO235" s="85"/>
      <c r="AP235" s="187"/>
      <c r="AQ235" s="667">
        <f t="shared" si="140"/>
        <v>0</v>
      </c>
      <c r="AR235" s="188"/>
      <c r="AS235" s="729"/>
      <c r="AT235" s="56"/>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c r="EO235" s="127"/>
      <c r="EP235" s="127"/>
      <c r="EQ235" s="127"/>
      <c r="ER235" s="127"/>
      <c r="ES235" s="127"/>
    </row>
    <row r="236" spans="1:149" s="58" customFormat="1" ht="20.25" hidden="1" customHeight="1">
      <c r="A236" s="639"/>
      <c r="B236" s="701"/>
      <c r="C236" s="701"/>
      <c r="D236" s="1092" t="s">
        <v>242</v>
      </c>
      <c r="E236" s="1093"/>
      <c r="F236" s="1093"/>
      <c r="G236" s="1093"/>
      <c r="H236" s="1093"/>
      <c r="I236" s="1093"/>
      <c r="J236" s="1093"/>
      <c r="K236" s="701"/>
      <c r="L236" s="68"/>
      <c r="M236" s="152"/>
      <c r="N236" s="152"/>
      <c r="O236" s="408"/>
      <c r="P236" s="152"/>
      <c r="Q236" s="68"/>
      <c r="R236" s="152"/>
      <c r="S236" s="152"/>
      <c r="T236" s="408"/>
      <c r="U236" s="152"/>
      <c r="V236" s="68"/>
      <c r="W236" s="152"/>
      <c r="X236" s="152"/>
      <c r="Y236" s="408"/>
      <c r="Z236" s="152"/>
      <c r="AA236" s="68"/>
      <c r="AB236" s="152"/>
      <c r="AC236" s="152"/>
      <c r="AD236" s="408"/>
      <c r="AE236" s="152"/>
      <c r="AF236" s="68"/>
      <c r="AG236" s="152"/>
      <c r="AH236" s="152"/>
      <c r="AI236" s="408"/>
      <c r="AJ236" s="152"/>
      <c r="AK236" s="68"/>
      <c r="AL236" s="152"/>
      <c r="AM236" s="152"/>
      <c r="AN236" s="408"/>
      <c r="AO236" s="85"/>
      <c r="AP236" s="187"/>
      <c r="AQ236" s="667">
        <f t="shared" si="140"/>
        <v>0</v>
      </c>
      <c r="AR236" s="188"/>
      <c r="AS236" s="729"/>
      <c r="AT236" s="56"/>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c r="EO236" s="127"/>
      <c r="EP236" s="127"/>
      <c r="EQ236" s="127"/>
      <c r="ER236" s="127"/>
      <c r="ES236" s="127"/>
    </row>
    <row r="237" spans="1:149" s="58" customFormat="1" ht="20.25" hidden="1" customHeight="1">
      <c r="A237" s="639"/>
      <c r="B237" s="701"/>
      <c r="C237" s="701"/>
      <c r="D237" s="1092" t="s">
        <v>242</v>
      </c>
      <c r="E237" s="1093"/>
      <c r="F237" s="1093"/>
      <c r="G237" s="1093"/>
      <c r="H237" s="1093"/>
      <c r="I237" s="1093"/>
      <c r="J237" s="1093"/>
      <c r="K237" s="701"/>
      <c r="L237" s="68"/>
      <c r="M237" s="152"/>
      <c r="N237" s="152"/>
      <c r="O237" s="408"/>
      <c r="P237" s="152"/>
      <c r="Q237" s="68"/>
      <c r="R237" s="152"/>
      <c r="S237" s="152"/>
      <c r="T237" s="408"/>
      <c r="U237" s="152"/>
      <c r="V237" s="68"/>
      <c r="W237" s="152"/>
      <c r="X237" s="152"/>
      <c r="Y237" s="408"/>
      <c r="Z237" s="152"/>
      <c r="AA237" s="68"/>
      <c r="AB237" s="152"/>
      <c r="AC237" s="152"/>
      <c r="AD237" s="408"/>
      <c r="AE237" s="152"/>
      <c r="AF237" s="68"/>
      <c r="AG237" s="152"/>
      <c r="AH237" s="152"/>
      <c r="AI237" s="408"/>
      <c r="AJ237" s="152"/>
      <c r="AK237" s="68"/>
      <c r="AL237" s="152"/>
      <c r="AM237" s="152"/>
      <c r="AN237" s="408"/>
      <c r="AO237" s="85"/>
      <c r="AP237" s="187"/>
      <c r="AQ237" s="667">
        <f t="shared" si="140"/>
        <v>0</v>
      </c>
      <c r="AR237" s="188"/>
      <c r="AS237" s="729"/>
      <c r="AT237" s="56"/>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c r="EO237" s="127"/>
      <c r="EP237" s="127"/>
      <c r="EQ237" s="127"/>
      <c r="ER237" s="127"/>
      <c r="ES237" s="127"/>
    </row>
    <row r="238" spans="1:149" s="58" customFormat="1" ht="20.25" hidden="1" customHeight="1">
      <c r="A238" s="639"/>
      <c r="B238" s="701"/>
      <c r="C238" s="701"/>
      <c r="D238" s="1092" t="s">
        <v>242</v>
      </c>
      <c r="E238" s="1093"/>
      <c r="F238" s="1093"/>
      <c r="G238" s="1093"/>
      <c r="H238" s="1093"/>
      <c r="I238" s="1093"/>
      <c r="J238" s="1093"/>
      <c r="K238" s="701" t="s">
        <v>181</v>
      </c>
      <c r="L238" s="68" t="s">
        <v>181</v>
      </c>
      <c r="M238" s="152" t="s">
        <v>181</v>
      </c>
      <c r="N238" s="152" t="s">
        <v>181</v>
      </c>
      <c r="O238" s="408"/>
      <c r="P238" s="152"/>
      <c r="Q238" s="68"/>
      <c r="R238" s="152"/>
      <c r="S238" s="152"/>
      <c r="T238" s="408"/>
      <c r="U238" s="152"/>
      <c r="V238" s="68"/>
      <c r="W238" s="152"/>
      <c r="X238" s="152"/>
      <c r="Y238" s="408"/>
      <c r="Z238" s="152"/>
      <c r="AA238" s="68"/>
      <c r="AB238" s="152"/>
      <c r="AC238" s="152"/>
      <c r="AD238" s="408"/>
      <c r="AE238" s="152"/>
      <c r="AF238" s="68"/>
      <c r="AG238" s="152"/>
      <c r="AH238" s="152"/>
      <c r="AI238" s="408"/>
      <c r="AJ238" s="152" t="s">
        <v>181</v>
      </c>
      <c r="AK238" s="68" t="s">
        <v>181</v>
      </c>
      <c r="AL238" s="152" t="s">
        <v>181</v>
      </c>
      <c r="AM238" s="152" t="s">
        <v>181</v>
      </c>
      <c r="AN238" s="408"/>
      <c r="AO238" s="85" t="s">
        <v>181</v>
      </c>
      <c r="AP238" s="187" t="s">
        <v>181</v>
      </c>
      <c r="AQ238" s="667">
        <f t="shared" si="140"/>
        <v>0</v>
      </c>
      <c r="AR238" s="188" t="s">
        <v>181</v>
      </c>
      <c r="AS238" s="729"/>
      <c r="AT238" s="56" t="s">
        <v>181</v>
      </c>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c r="EO238" s="127"/>
      <c r="EP238" s="127"/>
      <c r="EQ238" s="127"/>
      <c r="ER238" s="127"/>
      <c r="ES238" s="127"/>
    </row>
    <row r="239" spans="1:149" s="58" customFormat="1" ht="4.9000000000000004" customHeight="1" thickBot="1">
      <c r="A239" s="639" t="s">
        <v>181</v>
      </c>
      <c r="B239" s="701" t="s">
        <v>181</v>
      </c>
      <c r="C239" s="701" t="s">
        <v>181</v>
      </c>
      <c r="D239" s="701" t="s">
        <v>181</v>
      </c>
      <c r="E239" s="701" t="s">
        <v>181</v>
      </c>
      <c r="F239" s="701" t="s">
        <v>181</v>
      </c>
      <c r="G239" s="701" t="s">
        <v>181</v>
      </c>
      <c r="H239" s="701" t="s">
        <v>181</v>
      </c>
      <c r="I239" s="701" t="s">
        <v>181</v>
      </c>
      <c r="J239" s="701" t="s">
        <v>181</v>
      </c>
      <c r="K239" s="701"/>
      <c r="L239" s="68"/>
      <c r="M239" s="152"/>
      <c r="N239" s="152"/>
      <c r="O239" s="401"/>
      <c r="P239" s="152"/>
      <c r="Q239" s="68"/>
      <c r="R239" s="152"/>
      <c r="S239" s="152"/>
      <c r="T239" s="401"/>
      <c r="U239" s="152"/>
      <c r="V239" s="68"/>
      <c r="W239" s="152"/>
      <c r="X239" s="152"/>
      <c r="Y239" s="401"/>
      <c r="Z239" s="152"/>
      <c r="AA239" s="68"/>
      <c r="AB239" s="152"/>
      <c r="AC239" s="152"/>
      <c r="AD239" s="401"/>
      <c r="AE239" s="152"/>
      <c r="AF239" s="68"/>
      <c r="AG239" s="152"/>
      <c r="AH239" s="152"/>
      <c r="AI239" s="401"/>
      <c r="AJ239" s="152"/>
      <c r="AK239" s="68"/>
      <c r="AL239" s="152"/>
      <c r="AM239" s="152"/>
      <c r="AN239" s="401"/>
      <c r="AO239" s="85"/>
      <c r="AP239" s="187"/>
      <c r="AQ239" s="661" t="s">
        <v>181</v>
      </c>
      <c r="AR239" s="188"/>
      <c r="AS239" s="729"/>
      <c r="AT239" s="56"/>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c r="EO239" s="127"/>
      <c r="EP239" s="127"/>
      <c r="EQ239" s="127"/>
      <c r="ER239" s="127"/>
      <c r="ES239" s="127"/>
    </row>
    <row r="240" spans="1:149" s="58" customFormat="1" ht="20.25" customHeight="1" thickBot="1">
      <c r="A240" s="639" t="s">
        <v>181</v>
      </c>
      <c r="B240" s="701" t="s">
        <v>181</v>
      </c>
      <c r="C240" s="701" t="s">
        <v>232</v>
      </c>
      <c r="D240" s="701"/>
      <c r="E240" s="701"/>
      <c r="F240" s="701"/>
      <c r="G240" s="701" t="s">
        <v>181</v>
      </c>
      <c r="H240" s="701" t="s">
        <v>181</v>
      </c>
      <c r="I240" s="701" t="s">
        <v>181</v>
      </c>
      <c r="J240" s="701" t="s">
        <v>181</v>
      </c>
      <c r="K240" s="701" t="s">
        <v>181</v>
      </c>
      <c r="L240" s="68" t="s">
        <v>181</v>
      </c>
      <c r="M240" s="152" t="s">
        <v>181</v>
      </c>
      <c r="N240" s="152" t="s">
        <v>181</v>
      </c>
      <c r="O240" s="407">
        <f>SUM(O151:O238)</f>
        <v>0</v>
      </c>
      <c r="P240" s="152" t="s">
        <v>181</v>
      </c>
      <c r="Q240" s="68" t="s">
        <v>181</v>
      </c>
      <c r="R240" s="152" t="s">
        <v>181</v>
      </c>
      <c r="S240" s="152" t="s">
        <v>181</v>
      </c>
      <c r="T240" s="407">
        <f>SUM(T150:T238)</f>
        <v>0</v>
      </c>
      <c r="U240" s="152" t="s">
        <v>181</v>
      </c>
      <c r="V240" s="68" t="s">
        <v>181</v>
      </c>
      <c r="W240" s="152" t="s">
        <v>181</v>
      </c>
      <c r="X240" s="152" t="s">
        <v>181</v>
      </c>
      <c r="Y240" s="407">
        <f>SUM(Y150:Y238)</f>
        <v>0</v>
      </c>
      <c r="Z240" s="152" t="s">
        <v>181</v>
      </c>
      <c r="AA240" s="68" t="s">
        <v>181</v>
      </c>
      <c r="AB240" s="152" t="s">
        <v>181</v>
      </c>
      <c r="AC240" s="152" t="s">
        <v>181</v>
      </c>
      <c r="AD240" s="407">
        <f>SUM(AD150:AD238)</f>
        <v>0</v>
      </c>
      <c r="AE240" s="152" t="s">
        <v>181</v>
      </c>
      <c r="AF240" s="68" t="s">
        <v>181</v>
      </c>
      <c r="AG240" s="152" t="s">
        <v>181</v>
      </c>
      <c r="AH240" s="152" t="s">
        <v>181</v>
      </c>
      <c r="AI240" s="407">
        <f>SUM(AI150:AI238)</f>
        <v>0</v>
      </c>
      <c r="AJ240" s="152" t="s">
        <v>181</v>
      </c>
      <c r="AK240" s="68" t="s">
        <v>181</v>
      </c>
      <c r="AL240" s="152" t="s">
        <v>181</v>
      </c>
      <c r="AM240" s="152" t="s">
        <v>181</v>
      </c>
      <c r="AN240" s="407">
        <f>SUM(AN150:AN238)</f>
        <v>0</v>
      </c>
      <c r="AO240" s="85" t="s">
        <v>181</v>
      </c>
      <c r="AP240" s="187" t="s">
        <v>181</v>
      </c>
      <c r="AQ240" s="666">
        <f>SUM(O240:AN240)</f>
        <v>0</v>
      </c>
      <c r="AR240" s="188" t="s">
        <v>181</v>
      </c>
      <c r="AS240" s="729"/>
      <c r="AT240" s="56" t="s">
        <v>181</v>
      </c>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c r="EO240" s="127"/>
      <c r="EP240" s="127"/>
      <c r="EQ240" s="127"/>
      <c r="ER240" s="127"/>
      <c r="ES240" s="127"/>
    </row>
    <row r="241" spans="1:149" s="58" customFormat="1" ht="4.9000000000000004" customHeight="1" thickBot="1">
      <c r="A241" s="641" t="s">
        <v>181</v>
      </c>
      <c r="B241" s="642" t="s">
        <v>181</v>
      </c>
      <c r="C241" s="642" t="s">
        <v>181</v>
      </c>
      <c r="D241" s="642" t="s">
        <v>181</v>
      </c>
      <c r="E241" s="642" t="s">
        <v>181</v>
      </c>
      <c r="F241" s="642" t="s">
        <v>181</v>
      </c>
      <c r="G241" s="642" t="s">
        <v>181</v>
      </c>
      <c r="H241" s="642" t="s">
        <v>181</v>
      </c>
      <c r="I241" s="642" t="s">
        <v>181</v>
      </c>
      <c r="J241" s="642" t="s">
        <v>181</v>
      </c>
      <c r="K241" s="642" t="s">
        <v>181</v>
      </c>
      <c r="L241" s="79" t="s">
        <v>181</v>
      </c>
      <c r="M241" s="80" t="s">
        <v>181</v>
      </c>
      <c r="N241" s="80" t="s">
        <v>181</v>
      </c>
      <c r="O241" s="403" t="s">
        <v>181</v>
      </c>
      <c r="P241" s="80" t="s">
        <v>181</v>
      </c>
      <c r="Q241" s="79" t="s">
        <v>181</v>
      </c>
      <c r="R241" s="80" t="s">
        <v>181</v>
      </c>
      <c r="S241" s="80" t="s">
        <v>181</v>
      </c>
      <c r="T241" s="403" t="s">
        <v>181</v>
      </c>
      <c r="U241" s="80" t="s">
        <v>181</v>
      </c>
      <c r="V241" s="79" t="s">
        <v>181</v>
      </c>
      <c r="W241" s="80" t="s">
        <v>181</v>
      </c>
      <c r="X241" s="80" t="s">
        <v>181</v>
      </c>
      <c r="Y241" s="403" t="s">
        <v>181</v>
      </c>
      <c r="Z241" s="80" t="s">
        <v>181</v>
      </c>
      <c r="AA241" s="79" t="s">
        <v>181</v>
      </c>
      <c r="AB241" s="80" t="s">
        <v>181</v>
      </c>
      <c r="AC241" s="80" t="s">
        <v>181</v>
      </c>
      <c r="AD241" s="403" t="s">
        <v>181</v>
      </c>
      <c r="AE241" s="80" t="s">
        <v>181</v>
      </c>
      <c r="AF241" s="79" t="s">
        <v>181</v>
      </c>
      <c r="AG241" s="80" t="s">
        <v>181</v>
      </c>
      <c r="AH241" s="80" t="s">
        <v>181</v>
      </c>
      <c r="AI241" s="403" t="s">
        <v>181</v>
      </c>
      <c r="AJ241" s="80" t="s">
        <v>181</v>
      </c>
      <c r="AK241" s="79" t="s">
        <v>181</v>
      </c>
      <c r="AL241" s="80" t="s">
        <v>181</v>
      </c>
      <c r="AM241" s="80" t="s">
        <v>181</v>
      </c>
      <c r="AN241" s="403" t="s">
        <v>181</v>
      </c>
      <c r="AO241" s="81" t="s">
        <v>181</v>
      </c>
      <c r="AP241" s="197" t="s">
        <v>181</v>
      </c>
      <c r="AQ241" s="664" t="s">
        <v>181</v>
      </c>
      <c r="AR241" s="189" t="s">
        <v>181</v>
      </c>
      <c r="AS241" s="729"/>
      <c r="AT241" s="56" t="s">
        <v>181</v>
      </c>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c r="EO241" s="127"/>
      <c r="EP241" s="127"/>
      <c r="EQ241" s="127"/>
      <c r="ER241" s="127"/>
      <c r="ES241" s="127"/>
    </row>
    <row r="242" spans="1:149" s="58" customFormat="1" ht="4.9000000000000004" customHeight="1" thickBot="1">
      <c r="A242" s="639" t="s">
        <v>181</v>
      </c>
      <c r="B242" s="701" t="s">
        <v>181</v>
      </c>
      <c r="C242" s="701" t="s">
        <v>181</v>
      </c>
      <c r="D242" s="701" t="s">
        <v>181</v>
      </c>
      <c r="E242" s="701" t="s">
        <v>181</v>
      </c>
      <c r="F242" s="701" t="s">
        <v>181</v>
      </c>
      <c r="G242" s="701" t="s">
        <v>181</v>
      </c>
      <c r="H242" s="701" t="s">
        <v>181</v>
      </c>
      <c r="I242" s="701" t="s">
        <v>181</v>
      </c>
      <c r="J242" s="701" t="s">
        <v>181</v>
      </c>
      <c r="K242" s="701" t="s">
        <v>181</v>
      </c>
      <c r="L242" s="68" t="s">
        <v>181</v>
      </c>
      <c r="M242" s="152" t="s">
        <v>181</v>
      </c>
      <c r="N242" s="152" t="s">
        <v>181</v>
      </c>
      <c r="O242" s="401" t="s">
        <v>181</v>
      </c>
      <c r="P242" s="152" t="s">
        <v>181</v>
      </c>
      <c r="Q242" s="68" t="s">
        <v>181</v>
      </c>
      <c r="R242" s="152" t="s">
        <v>181</v>
      </c>
      <c r="S242" s="152" t="s">
        <v>181</v>
      </c>
      <c r="T242" s="401" t="s">
        <v>181</v>
      </c>
      <c r="U242" s="152" t="s">
        <v>181</v>
      </c>
      <c r="V242" s="68" t="s">
        <v>181</v>
      </c>
      <c r="W242" s="152" t="s">
        <v>181</v>
      </c>
      <c r="X242" s="152" t="s">
        <v>181</v>
      </c>
      <c r="Y242" s="401" t="s">
        <v>181</v>
      </c>
      <c r="Z242" s="152" t="s">
        <v>181</v>
      </c>
      <c r="AA242" s="68" t="s">
        <v>181</v>
      </c>
      <c r="AB242" s="152" t="s">
        <v>181</v>
      </c>
      <c r="AC242" s="152" t="s">
        <v>181</v>
      </c>
      <c r="AD242" s="401" t="s">
        <v>181</v>
      </c>
      <c r="AE242" s="152" t="s">
        <v>181</v>
      </c>
      <c r="AF242" s="68" t="s">
        <v>181</v>
      </c>
      <c r="AG242" s="152" t="s">
        <v>181</v>
      </c>
      <c r="AH242" s="152" t="s">
        <v>181</v>
      </c>
      <c r="AI242" s="401" t="s">
        <v>181</v>
      </c>
      <c r="AJ242" s="152" t="s">
        <v>181</v>
      </c>
      <c r="AK242" s="68" t="s">
        <v>181</v>
      </c>
      <c r="AL242" s="152" t="s">
        <v>181</v>
      </c>
      <c r="AM242" s="152" t="s">
        <v>181</v>
      </c>
      <c r="AN242" s="401" t="s">
        <v>181</v>
      </c>
      <c r="AO242" s="85" t="s">
        <v>181</v>
      </c>
      <c r="AP242" s="187" t="s">
        <v>181</v>
      </c>
      <c r="AQ242" s="661" t="s">
        <v>181</v>
      </c>
      <c r="AR242" s="188" t="s">
        <v>181</v>
      </c>
      <c r="AS242" s="729"/>
      <c r="AT242" s="56" t="s">
        <v>181</v>
      </c>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c r="EO242" s="127"/>
      <c r="EP242" s="127"/>
      <c r="EQ242" s="127"/>
      <c r="ER242" s="127"/>
      <c r="ES242" s="127"/>
    </row>
    <row r="243" spans="1:149" s="58" customFormat="1" ht="20.25" customHeight="1" thickBot="1">
      <c r="A243" s="639"/>
      <c r="B243" s="1108" t="s">
        <v>259</v>
      </c>
      <c r="C243" s="1054"/>
      <c r="D243" s="1054"/>
      <c r="E243" s="1054"/>
      <c r="F243" s="1054"/>
      <c r="G243" s="1054"/>
      <c r="H243" s="1054"/>
      <c r="I243" s="1054"/>
      <c r="J243" s="1054"/>
      <c r="K243" s="701" t="s">
        <v>181</v>
      </c>
      <c r="L243" s="68" t="s">
        <v>181</v>
      </c>
      <c r="M243" s="152" t="s">
        <v>181</v>
      </c>
      <c r="N243" s="152" t="s">
        <v>181</v>
      </c>
      <c r="O243" s="415">
        <f>O240+O144+O120+O101+O77</f>
        <v>0</v>
      </c>
      <c r="P243" s="69" t="s">
        <v>181</v>
      </c>
      <c r="Q243" s="152" t="s">
        <v>181</v>
      </c>
      <c r="R243" s="152" t="s">
        <v>181</v>
      </c>
      <c r="S243" s="152" t="s">
        <v>181</v>
      </c>
      <c r="T243" s="415">
        <f>T240+T144+T120+T101+T77</f>
        <v>0</v>
      </c>
      <c r="U243" s="69" t="s">
        <v>181</v>
      </c>
      <c r="V243" s="152" t="s">
        <v>181</v>
      </c>
      <c r="W243" s="152" t="s">
        <v>181</v>
      </c>
      <c r="X243" s="152" t="s">
        <v>181</v>
      </c>
      <c r="Y243" s="415">
        <f>Y240+Y144+Y120+Y101+Y77</f>
        <v>0</v>
      </c>
      <c r="Z243" s="69" t="s">
        <v>181</v>
      </c>
      <c r="AA243" s="152" t="s">
        <v>181</v>
      </c>
      <c r="AB243" s="152" t="s">
        <v>181</v>
      </c>
      <c r="AC243" s="152" t="s">
        <v>181</v>
      </c>
      <c r="AD243" s="415">
        <f>AD240+AD144+AD120+AD101+AD77</f>
        <v>0</v>
      </c>
      <c r="AE243" s="69" t="s">
        <v>181</v>
      </c>
      <c r="AF243" s="152" t="s">
        <v>181</v>
      </c>
      <c r="AG243" s="152" t="s">
        <v>181</v>
      </c>
      <c r="AH243" s="152" t="s">
        <v>181</v>
      </c>
      <c r="AI243" s="415">
        <f>AI240+AI144+AI120+AI101+AI77</f>
        <v>0</v>
      </c>
      <c r="AJ243" s="69" t="s">
        <v>181</v>
      </c>
      <c r="AK243" s="152" t="s">
        <v>181</v>
      </c>
      <c r="AL243" s="152" t="s">
        <v>181</v>
      </c>
      <c r="AM243" s="152" t="s">
        <v>181</v>
      </c>
      <c r="AN243" s="415">
        <f>AN240+AN144+AN120+AN101+AN77</f>
        <v>0</v>
      </c>
      <c r="AO243" s="75" t="s">
        <v>181</v>
      </c>
      <c r="AP243" s="185" t="s">
        <v>181</v>
      </c>
      <c r="AQ243" s="669">
        <f>SUM(O243:AN243)</f>
        <v>0</v>
      </c>
      <c r="AR243" s="188" t="s">
        <v>181</v>
      </c>
      <c r="AS243" s="729"/>
      <c r="AT243" s="56" t="s">
        <v>181</v>
      </c>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c r="EO243" s="127"/>
      <c r="EP243" s="127"/>
      <c r="EQ243" s="127"/>
      <c r="ER243" s="127"/>
      <c r="ES243" s="127"/>
    </row>
    <row r="244" spans="1:149" s="58" customFormat="1" ht="4.9000000000000004" customHeight="1">
      <c r="A244" s="639"/>
      <c r="B244" s="701" t="s">
        <v>181</v>
      </c>
      <c r="C244" s="701" t="s">
        <v>181</v>
      </c>
      <c r="D244" s="701" t="s">
        <v>181</v>
      </c>
      <c r="E244" s="701" t="s">
        <v>181</v>
      </c>
      <c r="F244" s="701" t="s">
        <v>181</v>
      </c>
      <c r="G244" s="701" t="s">
        <v>181</v>
      </c>
      <c r="H244" s="701" t="s">
        <v>181</v>
      </c>
      <c r="I244" s="701" t="s">
        <v>181</v>
      </c>
      <c r="J244" s="701" t="s">
        <v>181</v>
      </c>
      <c r="K244" s="701" t="s">
        <v>181</v>
      </c>
      <c r="L244" s="68" t="s">
        <v>181</v>
      </c>
      <c r="M244" s="152" t="s">
        <v>181</v>
      </c>
      <c r="N244" s="152" t="s">
        <v>181</v>
      </c>
      <c r="O244" s="401" t="s">
        <v>181</v>
      </c>
      <c r="P244" s="69" t="s">
        <v>181</v>
      </c>
      <c r="Q244" s="152" t="s">
        <v>181</v>
      </c>
      <c r="R244" s="152" t="s">
        <v>181</v>
      </c>
      <c r="S244" s="152" t="s">
        <v>181</v>
      </c>
      <c r="T244" s="401" t="s">
        <v>181</v>
      </c>
      <c r="U244" s="69" t="s">
        <v>181</v>
      </c>
      <c r="V244" s="152" t="s">
        <v>181</v>
      </c>
      <c r="W244" s="152" t="s">
        <v>181</v>
      </c>
      <c r="X244" s="152" t="s">
        <v>181</v>
      </c>
      <c r="Y244" s="401" t="s">
        <v>181</v>
      </c>
      <c r="Z244" s="69" t="s">
        <v>181</v>
      </c>
      <c r="AA244" s="152" t="s">
        <v>181</v>
      </c>
      <c r="AB244" s="152" t="s">
        <v>181</v>
      </c>
      <c r="AC244" s="152" t="s">
        <v>181</v>
      </c>
      <c r="AD244" s="401" t="s">
        <v>181</v>
      </c>
      <c r="AE244" s="69" t="s">
        <v>181</v>
      </c>
      <c r="AF244" s="152" t="s">
        <v>181</v>
      </c>
      <c r="AG244" s="152" t="s">
        <v>181</v>
      </c>
      <c r="AH244" s="152" t="s">
        <v>181</v>
      </c>
      <c r="AI244" s="401" t="s">
        <v>181</v>
      </c>
      <c r="AJ244" s="69" t="s">
        <v>181</v>
      </c>
      <c r="AK244" s="152" t="s">
        <v>181</v>
      </c>
      <c r="AL244" s="152" t="s">
        <v>181</v>
      </c>
      <c r="AM244" s="152" t="s">
        <v>181</v>
      </c>
      <c r="AN244" s="401" t="s">
        <v>181</v>
      </c>
      <c r="AO244" s="75" t="s">
        <v>181</v>
      </c>
      <c r="AP244" s="185" t="s">
        <v>181</v>
      </c>
      <c r="AQ244" s="661" t="s">
        <v>181</v>
      </c>
      <c r="AR244" s="188" t="s">
        <v>181</v>
      </c>
      <c r="AS244" s="729"/>
      <c r="AT244" s="56" t="s">
        <v>181</v>
      </c>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c r="EO244" s="127"/>
      <c r="EP244" s="127"/>
      <c r="EQ244" s="127"/>
      <c r="ER244" s="127"/>
      <c r="ES244" s="127"/>
    </row>
    <row r="245" spans="1:149" s="58" customFormat="1" ht="20.25" customHeight="1">
      <c r="A245" s="639"/>
      <c r="B245" s="701" t="s">
        <v>233</v>
      </c>
      <c r="C245" s="701"/>
      <c r="D245" s="701"/>
      <c r="E245" s="701" t="s">
        <v>181</v>
      </c>
      <c r="F245" s="701" t="s">
        <v>181</v>
      </c>
      <c r="G245" s="701" t="s">
        <v>181</v>
      </c>
      <c r="H245" s="701" t="s">
        <v>181</v>
      </c>
      <c r="I245" s="701" t="s">
        <v>181</v>
      </c>
      <c r="J245" s="724"/>
      <c r="K245" s="701" t="s">
        <v>181</v>
      </c>
      <c r="L245" s="68" t="s">
        <v>181</v>
      </c>
      <c r="M245" s="152" t="s">
        <v>181</v>
      </c>
      <c r="N245" s="152" t="s">
        <v>181</v>
      </c>
      <c r="O245" s="401" t="s">
        <v>181</v>
      </c>
      <c r="P245" s="69" t="s">
        <v>181</v>
      </c>
      <c r="Q245" s="152" t="s">
        <v>181</v>
      </c>
      <c r="R245" s="152" t="s">
        <v>181</v>
      </c>
      <c r="S245" s="152" t="s">
        <v>181</v>
      </c>
      <c r="T245" s="401" t="s">
        <v>181</v>
      </c>
      <c r="U245" s="69" t="s">
        <v>181</v>
      </c>
      <c r="V245" s="152" t="s">
        <v>181</v>
      </c>
      <c r="W245" s="152" t="s">
        <v>181</v>
      </c>
      <c r="X245" s="152" t="s">
        <v>181</v>
      </c>
      <c r="Y245" s="401" t="s">
        <v>181</v>
      </c>
      <c r="Z245" s="69" t="s">
        <v>181</v>
      </c>
      <c r="AA245" s="152" t="s">
        <v>181</v>
      </c>
      <c r="AB245" s="152" t="s">
        <v>181</v>
      </c>
      <c r="AC245" s="152" t="s">
        <v>181</v>
      </c>
      <c r="AD245" s="401" t="s">
        <v>181</v>
      </c>
      <c r="AE245" s="69" t="s">
        <v>181</v>
      </c>
      <c r="AF245" s="152" t="s">
        <v>181</v>
      </c>
      <c r="AG245" s="152" t="s">
        <v>181</v>
      </c>
      <c r="AH245" s="152" t="s">
        <v>181</v>
      </c>
      <c r="AI245" s="401" t="s">
        <v>181</v>
      </c>
      <c r="AJ245" s="69" t="s">
        <v>181</v>
      </c>
      <c r="AK245" s="152" t="s">
        <v>181</v>
      </c>
      <c r="AL245" s="152" t="s">
        <v>181</v>
      </c>
      <c r="AM245" s="152" t="s">
        <v>181</v>
      </c>
      <c r="AN245" s="401" t="s">
        <v>181</v>
      </c>
      <c r="AO245" s="75" t="s">
        <v>181</v>
      </c>
      <c r="AP245" s="185" t="s">
        <v>181</v>
      </c>
      <c r="AQ245" s="661" t="s">
        <v>181</v>
      </c>
      <c r="AR245" s="188" t="s">
        <v>181</v>
      </c>
      <c r="AS245" s="729"/>
      <c r="AT245" s="56" t="s">
        <v>181</v>
      </c>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c r="EO245" s="127"/>
      <c r="EP245" s="127"/>
      <c r="EQ245" s="127"/>
      <c r="ER245" s="127"/>
      <c r="ES245" s="127"/>
    </row>
    <row r="246" spans="1:149" s="58" customFormat="1" ht="20.25" customHeight="1">
      <c r="A246" s="639"/>
      <c r="B246" s="701" t="s">
        <v>181</v>
      </c>
      <c r="C246" s="701" t="s">
        <v>181</v>
      </c>
      <c r="D246" s="701" t="s">
        <v>181</v>
      </c>
      <c r="E246" s="701" t="s">
        <v>181</v>
      </c>
      <c r="F246" s="1019" t="s">
        <v>234</v>
      </c>
      <c r="G246" s="1127"/>
      <c r="H246" s="1127"/>
      <c r="I246" s="701" t="s">
        <v>181</v>
      </c>
      <c r="J246" s="683">
        <f>'Initial Information'!E15</f>
        <v>0.505</v>
      </c>
      <c r="K246" s="701" t="s">
        <v>181</v>
      </c>
      <c r="L246" s="68" t="s">
        <v>181</v>
      </c>
      <c r="M246" s="152" t="s">
        <v>136</v>
      </c>
      <c r="N246" s="152" t="s">
        <v>181</v>
      </c>
      <c r="O246" s="400">
        <f>O243-SUM(O229:O238)-O212-O208-O204-O200-O196-O192-O188-O184-O180-O176-O144-O101-O214</f>
        <v>0</v>
      </c>
      <c r="P246" s="69" t="s">
        <v>181</v>
      </c>
      <c r="Q246" s="152" t="s">
        <v>181</v>
      </c>
      <c r="R246" s="152" t="s">
        <v>181</v>
      </c>
      <c r="S246" s="152" t="s">
        <v>181</v>
      </c>
      <c r="T246" s="400">
        <f>T243-SUM(T229:T238)-T212-T208-T204-T200-T196-T192-T188-T184-T180-T176-T144-T101-T214</f>
        <v>0</v>
      </c>
      <c r="U246" s="69" t="s">
        <v>181</v>
      </c>
      <c r="V246" s="152" t="s">
        <v>181</v>
      </c>
      <c r="W246" s="152" t="s">
        <v>181</v>
      </c>
      <c r="X246" s="152" t="s">
        <v>181</v>
      </c>
      <c r="Y246" s="400">
        <f>Y243-SUM(Y229:Y238)-Y212-Y208-Y204-Y200-Y196-Y192-Y188-Y184-Y180-Y176-Y144-Y101-Y214</f>
        <v>0</v>
      </c>
      <c r="Z246" s="69" t="s">
        <v>181</v>
      </c>
      <c r="AA246" s="152" t="s">
        <v>181</v>
      </c>
      <c r="AB246" s="152" t="s">
        <v>181</v>
      </c>
      <c r="AC246" s="152" t="s">
        <v>181</v>
      </c>
      <c r="AD246" s="400">
        <f>AD243-SUM(AD229:AD238)-AD212-AD208-AD204-AD200-AD196-AD192-AD188-AD184-AD180-AD176-AD144-AD101-AD214</f>
        <v>0</v>
      </c>
      <c r="AE246" s="69" t="s">
        <v>181</v>
      </c>
      <c r="AF246" s="152" t="s">
        <v>181</v>
      </c>
      <c r="AG246" s="152" t="s">
        <v>181</v>
      </c>
      <c r="AH246" s="152" t="s">
        <v>181</v>
      </c>
      <c r="AI246" s="400">
        <f>AI243-SUM(AI229:AI238)-AI212-AI208-AI204-AI200-AI196-AI192-AI188-AI184-AI180-AI176-AI144-AI101-AI214</f>
        <v>0</v>
      </c>
      <c r="AJ246" s="69" t="s">
        <v>181</v>
      </c>
      <c r="AK246" s="152" t="s">
        <v>181</v>
      </c>
      <c r="AL246" s="152" t="s">
        <v>181</v>
      </c>
      <c r="AM246" s="152" t="s">
        <v>181</v>
      </c>
      <c r="AN246" s="400">
        <f>AN243-SUM(AN229:AN238)-AN212-AN208-AN204-AN200-AN196-AN192-AN188-AN184-AN180-AN176-AN144-AN101-AN214</f>
        <v>0</v>
      </c>
      <c r="AO246" s="75" t="s">
        <v>181</v>
      </c>
      <c r="AP246" s="185" t="s">
        <v>181</v>
      </c>
      <c r="AQ246" s="400">
        <f>SUM(O246:AN246)</f>
        <v>0</v>
      </c>
      <c r="AR246" s="188" t="s">
        <v>181</v>
      </c>
      <c r="AS246" s="729"/>
      <c r="AT246" s="56" t="s">
        <v>181</v>
      </c>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c r="EO246" s="127"/>
      <c r="EP246" s="127"/>
      <c r="EQ246" s="127"/>
      <c r="ER246" s="127"/>
      <c r="ES246" s="127"/>
    </row>
    <row r="247" spans="1:149" s="58" customFormat="1" ht="20.25" hidden="1" customHeight="1">
      <c r="A247" s="639"/>
      <c r="B247" s="701" t="s">
        <v>181</v>
      </c>
      <c r="C247" s="701" t="s">
        <v>181</v>
      </c>
      <c r="D247" s="701" t="s">
        <v>181</v>
      </c>
      <c r="E247" s="701" t="s">
        <v>181</v>
      </c>
      <c r="F247" s="1019" t="s">
        <v>235</v>
      </c>
      <c r="G247" s="1127"/>
      <c r="H247" s="1127"/>
      <c r="I247" s="701" t="s">
        <v>181</v>
      </c>
      <c r="J247" s="643">
        <v>0</v>
      </c>
      <c r="K247" s="701" t="s">
        <v>181</v>
      </c>
      <c r="L247" s="68" t="s">
        <v>181</v>
      </c>
      <c r="M247" s="152" t="s">
        <v>181</v>
      </c>
      <c r="N247" s="152" t="s">
        <v>181</v>
      </c>
      <c r="O247" s="406">
        <f>O243</f>
        <v>0</v>
      </c>
      <c r="P247" s="69"/>
      <c r="Q247" s="152"/>
      <c r="R247" s="152"/>
      <c r="S247" s="152"/>
      <c r="T247" s="406">
        <f>T243</f>
        <v>0</v>
      </c>
      <c r="U247" s="69"/>
      <c r="V247" s="152"/>
      <c r="W247" s="152"/>
      <c r="X247" s="152"/>
      <c r="Y247" s="406">
        <f>Y243</f>
        <v>0</v>
      </c>
      <c r="Z247" s="69"/>
      <c r="AA247" s="152"/>
      <c r="AB247" s="152"/>
      <c r="AC247" s="152"/>
      <c r="AD247" s="406">
        <f>AD243</f>
        <v>0</v>
      </c>
      <c r="AE247" s="69"/>
      <c r="AF247" s="152"/>
      <c r="AG247" s="152"/>
      <c r="AH247" s="152"/>
      <c r="AI247" s="406">
        <f>AI243</f>
        <v>0</v>
      </c>
      <c r="AJ247" s="69"/>
      <c r="AK247" s="152"/>
      <c r="AL247" s="152"/>
      <c r="AM247" s="152"/>
      <c r="AN247" s="406">
        <f>AN243</f>
        <v>0</v>
      </c>
      <c r="AO247" s="75" t="s">
        <v>181</v>
      </c>
      <c r="AP247" s="185" t="s">
        <v>181</v>
      </c>
      <c r="AQ247" s="400">
        <f>SUM(O247:AN247)</f>
        <v>0</v>
      </c>
      <c r="AR247" s="188" t="s">
        <v>181</v>
      </c>
      <c r="AS247" s="729"/>
      <c r="AT247" s="56" t="s">
        <v>181</v>
      </c>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c r="EO247" s="127"/>
      <c r="EP247" s="127"/>
      <c r="EQ247" s="127"/>
      <c r="ER247" s="127"/>
      <c r="ES247" s="127"/>
    </row>
    <row r="248" spans="1:149" s="58" customFormat="1" ht="20.25" customHeight="1">
      <c r="A248" s="639" t="s">
        <v>181</v>
      </c>
      <c r="B248" s="701" t="s">
        <v>243</v>
      </c>
      <c r="C248" s="701"/>
      <c r="D248" s="701"/>
      <c r="E248" s="701"/>
      <c r="F248" s="701"/>
      <c r="G248" s="701"/>
      <c r="H248" s="701"/>
      <c r="I248" s="701"/>
      <c r="J248" s="701"/>
      <c r="K248" s="701"/>
      <c r="L248" s="68" t="s">
        <v>181</v>
      </c>
      <c r="M248" s="152" t="s">
        <v>181</v>
      </c>
      <c r="N248" s="152" t="s">
        <v>181</v>
      </c>
      <c r="O248" s="406">
        <f>ROUND((O246*$J246)+(O247*$J247),'Initial Information'!$B$27)</f>
        <v>0</v>
      </c>
      <c r="P248" s="69" t="s">
        <v>181</v>
      </c>
      <c r="Q248" s="152" t="s">
        <v>181</v>
      </c>
      <c r="R248" s="152" t="s">
        <v>181</v>
      </c>
      <c r="S248" s="152" t="s">
        <v>181</v>
      </c>
      <c r="T248" s="406">
        <f>ROUND((T246*$J246)+(T247*$J247),'Initial Information'!$B$27)</f>
        <v>0</v>
      </c>
      <c r="U248" s="69" t="s">
        <v>181</v>
      </c>
      <c r="V248" s="152" t="s">
        <v>181</v>
      </c>
      <c r="W248" s="152" t="s">
        <v>181</v>
      </c>
      <c r="X248" s="152" t="s">
        <v>181</v>
      </c>
      <c r="Y248" s="406">
        <f>ROUND((Y246*$J246)+(Y247*$J247),'Initial Information'!$B$27)</f>
        <v>0</v>
      </c>
      <c r="Z248" s="69" t="s">
        <v>181</v>
      </c>
      <c r="AA248" s="152" t="s">
        <v>181</v>
      </c>
      <c r="AB248" s="152" t="s">
        <v>181</v>
      </c>
      <c r="AC248" s="152" t="s">
        <v>181</v>
      </c>
      <c r="AD248" s="406">
        <f>ROUND((AD246*$J246)+(AD247*$J247),'Initial Information'!$B$27)</f>
        <v>0</v>
      </c>
      <c r="AE248" s="69" t="s">
        <v>181</v>
      </c>
      <c r="AF248" s="152" t="s">
        <v>181</v>
      </c>
      <c r="AG248" s="152" t="s">
        <v>181</v>
      </c>
      <c r="AH248" s="152" t="s">
        <v>181</v>
      </c>
      <c r="AI248" s="406">
        <f>ROUND((AI246*$J246)+(AI247*$J247),'Initial Information'!$B$27)</f>
        <v>0</v>
      </c>
      <c r="AJ248" s="69" t="s">
        <v>181</v>
      </c>
      <c r="AK248" s="152" t="s">
        <v>181</v>
      </c>
      <c r="AL248" s="152" t="s">
        <v>181</v>
      </c>
      <c r="AM248" s="152" t="s">
        <v>181</v>
      </c>
      <c r="AN248" s="406">
        <f>ROUND((AN246*$J246)+(AN247*$J247),'Initial Information'!$B$27)</f>
        <v>0</v>
      </c>
      <c r="AO248" s="75" t="s">
        <v>181</v>
      </c>
      <c r="AP248" s="185" t="s">
        <v>181</v>
      </c>
      <c r="AQ248" s="400">
        <f>SUM(O248:AN248)</f>
        <v>0</v>
      </c>
      <c r="AR248" s="188" t="s">
        <v>181</v>
      </c>
      <c r="AS248" s="729"/>
      <c r="AT248" s="56" t="s">
        <v>181</v>
      </c>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c r="EO248" s="127"/>
      <c r="EP248" s="127"/>
      <c r="EQ248" s="127"/>
      <c r="ER248" s="127"/>
      <c r="ES248" s="127"/>
    </row>
    <row r="249" spans="1:149" s="58" customFormat="1" ht="4.9000000000000004" customHeight="1" thickBot="1">
      <c r="A249" s="641"/>
      <c r="B249" s="642" t="s">
        <v>181</v>
      </c>
      <c r="C249" s="642" t="s">
        <v>181</v>
      </c>
      <c r="D249" s="642" t="s">
        <v>181</v>
      </c>
      <c r="E249" s="642" t="s">
        <v>181</v>
      </c>
      <c r="F249" s="642" t="s">
        <v>181</v>
      </c>
      <c r="G249" s="642" t="s">
        <v>181</v>
      </c>
      <c r="H249" s="642" t="s">
        <v>181</v>
      </c>
      <c r="I249" s="642" t="s">
        <v>181</v>
      </c>
      <c r="J249" s="642" t="s">
        <v>181</v>
      </c>
      <c r="K249" s="642" t="s">
        <v>181</v>
      </c>
      <c r="L249" s="79" t="s">
        <v>181</v>
      </c>
      <c r="M249" s="80" t="s">
        <v>181</v>
      </c>
      <c r="N249" s="80" t="s">
        <v>181</v>
      </c>
      <c r="O249" s="403" t="s">
        <v>181</v>
      </c>
      <c r="P249" s="80" t="s">
        <v>181</v>
      </c>
      <c r="Q249" s="79" t="s">
        <v>181</v>
      </c>
      <c r="R249" s="80" t="s">
        <v>181</v>
      </c>
      <c r="S249" s="80" t="s">
        <v>181</v>
      </c>
      <c r="T249" s="403" t="s">
        <v>181</v>
      </c>
      <c r="U249" s="80" t="s">
        <v>181</v>
      </c>
      <c r="V249" s="79" t="s">
        <v>181</v>
      </c>
      <c r="W249" s="80" t="s">
        <v>181</v>
      </c>
      <c r="X249" s="80" t="s">
        <v>181</v>
      </c>
      <c r="Y249" s="403" t="s">
        <v>181</v>
      </c>
      <c r="Z249" s="80" t="s">
        <v>181</v>
      </c>
      <c r="AA249" s="79" t="s">
        <v>181</v>
      </c>
      <c r="AB249" s="80" t="s">
        <v>181</v>
      </c>
      <c r="AC249" s="80" t="s">
        <v>181</v>
      </c>
      <c r="AD249" s="403" t="s">
        <v>181</v>
      </c>
      <c r="AE249" s="80" t="s">
        <v>181</v>
      </c>
      <c r="AF249" s="79" t="s">
        <v>181</v>
      </c>
      <c r="AG249" s="80" t="s">
        <v>181</v>
      </c>
      <c r="AH249" s="80" t="s">
        <v>181</v>
      </c>
      <c r="AI249" s="403" t="s">
        <v>181</v>
      </c>
      <c r="AJ249" s="80" t="s">
        <v>181</v>
      </c>
      <c r="AK249" s="79" t="s">
        <v>181</v>
      </c>
      <c r="AL249" s="80" t="s">
        <v>181</v>
      </c>
      <c r="AM249" s="80" t="s">
        <v>181</v>
      </c>
      <c r="AN249" s="403" t="s">
        <v>181</v>
      </c>
      <c r="AO249" s="81" t="s">
        <v>181</v>
      </c>
      <c r="AP249" s="197" t="s">
        <v>181</v>
      </c>
      <c r="AQ249" s="664" t="s">
        <v>181</v>
      </c>
      <c r="AR249" s="189" t="s">
        <v>181</v>
      </c>
      <c r="AS249" s="729"/>
      <c r="AT249" s="56" t="s">
        <v>181</v>
      </c>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27"/>
      <c r="ED249" s="127"/>
      <c r="EE249" s="127"/>
      <c r="EF249" s="127"/>
      <c r="EG249" s="127"/>
      <c r="EH249" s="127"/>
      <c r="EI249" s="127"/>
      <c r="EJ249" s="127"/>
      <c r="EK249" s="127"/>
      <c r="EL249" s="127"/>
      <c r="EM249" s="127"/>
      <c r="EN249" s="127"/>
      <c r="EO249" s="127"/>
      <c r="EP249" s="127"/>
      <c r="EQ249" s="127"/>
      <c r="ER249" s="127"/>
      <c r="ES249" s="127"/>
    </row>
    <row r="250" spans="1:149" s="58" customFormat="1" ht="4.9000000000000004" customHeight="1" thickBot="1">
      <c r="A250" s="639"/>
      <c r="B250" s="701" t="s">
        <v>181</v>
      </c>
      <c r="C250" s="701" t="s">
        <v>181</v>
      </c>
      <c r="D250" s="701" t="s">
        <v>181</v>
      </c>
      <c r="E250" s="701" t="s">
        <v>181</v>
      </c>
      <c r="F250" s="701" t="s">
        <v>181</v>
      </c>
      <c r="G250" s="701" t="s">
        <v>181</v>
      </c>
      <c r="H250" s="701" t="s">
        <v>181</v>
      </c>
      <c r="I250" s="701" t="s">
        <v>181</v>
      </c>
      <c r="J250" s="701" t="s">
        <v>181</v>
      </c>
      <c r="K250" s="701" t="s">
        <v>181</v>
      </c>
      <c r="L250" s="68" t="s">
        <v>181</v>
      </c>
      <c r="M250" s="152" t="s">
        <v>181</v>
      </c>
      <c r="N250" s="152" t="s">
        <v>181</v>
      </c>
      <c r="O250" s="401" t="s">
        <v>181</v>
      </c>
      <c r="P250" s="69" t="s">
        <v>181</v>
      </c>
      <c r="Q250" s="152" t="s">
        <v>181</v>
      </c>
      <c r="R250" s="152" t="s">
        <v>181</v>
      </c>
      <c r="S250" s="152" t="s">
        <v>181</v>
      </c>
      <c r="T250" s="401" t="s">
        <v>181</v>
      </c>
      <c r="U250" s="69" t="s">
        <v>181</v>
      </c>
      <c r="V250" s="152" t="s">
        <v>181</v>
      </c>
      <c r="W250" s="152" t="s">
        <v>181</v>
      </c>
      <c r="X250" s="152" t="s">
        <v>181</v>
      </c>
      <c r="Y250" s="401" t="s">
        <v>181</v>
      </c>
      <c r="Z250" s="69" t="s">
        <v>181</v>
      </c>
      <c r="AA250" s="152" t="s">
        <v>181</v>
      </c>
      <c r="AB250" s="152" t="s">
        <v>181</v>
      </c>
      <c r="AC250" s="152" t="s">
        <v>181</v>
      </c>
      <c r="AD250" s="401" t="s">
        <v>181</v>
      </c>
      <c r="AE250" s="69" t="s">
        <v>181</v>
      </c>
      <c r="AF250" s="152" t="s">
        <v>181</v>
      </c>
      <c r="AG250" s="152" t="s">
        <v>181</v>
      </c>
      <c r="AH250" s="152" t="s">
        <v>181</v>
      </c>
      <c r="AI250" s="401" t="s">
        <v>181</v>
      </c>
      <c r="AJ250" s="69" t="s">
        <v>181</v>
      </c>
      <c r="AK250" s="152" t="s">
        <v>181</v>
      </c>
      <c r="AL250" s="152" t="s">
        <v>181</v>
      </c>
      <c r="AM250" s="152" t="s">
        <v>181</v>
      </c>
      <c r="AN250" s="401" t="s">
        <v>181</v>
      </c>
      <c r="AO250" s="75" t="s">
        <v>181</v>
      </c>
      <c r="AP250" s="185" t="s">
        <v>181</v>
      </c>
      <c r="AQ250" s="661" t="s">
        <v>181</v>
      </c>
      <c r="AR250" s="188" t="s">
        <v>181</v>
      </c>
      <c r="AS250" s="729"/>
      <c r="AT250" s="56" t="s">
        <v>181</v>
      </c>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27"/>
      <c r="ED250" s="127"/>
      <c r="EE250" s="127"/>
      <c r="EF250" s="127"/>
      <c r="EG250" s="127"/>
      <c r="EH250" s="127"/>
      <c r="EI250" s="127"/>
      <c r="EJ250" s="127"/>
      <c r="EK250" s="127"/>
      <c r="EL250" s="127"/>
      <c r="EM250" s="127"/>
      <c r="EN250" s="127"/>
      <c r="EO250" s="127"/>
      <c r="EP250" s="127"/>
      <c r="EQ250" s="127"/>
      <c r="ER250" s="127"/>
      <c r="ES250" s="127"/>
    </row>
    <row r="251" spans="1:149" s="58" customFormat="1" ht="20.25" customHeight="1" thickBot="1">
      <c r="A251" s="639"/>
      <c r="B251" s="701" t="s">
        <v>236</v>
      </c>
      <c r="C251" s="701"/>
      <c r="D251" s="701"/>
      <c r="E251" s="701" t="s">
        <v>181</v>
      </c>
      <c r="F251" s="701"/>
      <c r="G251" s="701" t="s">
        <v>181</v>
      </c>
      <c r="H251" s="701" t="s">
        <v>181</v>
      </c>
      <c r="I251" s="701" t="s">
        <v>181</v>
      </c>
      <c r="J251" s="701" t="s">
        <v>181</v>
      </c>
      <c r="K251" s="701" t="s">
        <v>181</v>
      </c>
      <c r="L251" s="68" t="s">
        <v>181</v>
      </c>
      <c r="M251" s="152" t="s">
        <v>181</v>
      </c>
      <c r="N251" s="152" t="s">
        <v>181</v>
      </c>
      <c r="O251" s="416">
        <f>O248+O243</f>
        <v>0</v>
      </c>
      <c r="P251" s="92" t="s">
        <v>181</v>
      </c>
      <c r="Q251" s="152" t="s">
        <v>181</v>
      </c>
      <c r="R251" s="152" t="s">
        <v>181</v>
      </c>
      <c r="S251" s="152" t="s">
        <v>181</v>
      </c>
      <c r="T251" s="416">
        <f>T248+T243</f>
        <v>0</v>
      </c>
      <c r="U251" s="92" t="s">
        <v>181</v>
      </c>
      <c r="V251" s="152" t="s">
        <v>181</v>
      </c>
      <c r="W251" s="152" t="s">
        <v>181</v>
      </c>
      <c r="X251" s="152" t="s">
        <v>181</v>
      </c>
      <c r="Y251" s="416">
        <f>Y248+Y243</f>
        <v>0</v>
      </c>
      <c r="Z251" s="92" t="s">
        <v>181</v>
      </c>
      <c r="AA251" s="152" t="s">
        <v>181</v>
      </c>
      <c r="AB251" s="152" t="s">
        <v>181</v>
      </c>
      <c r="AC251" s="152" t="s">
        <v>181</v>
      </c>
      <c r="AD251" s="416">
        <f>AD248+AD243</f>
        <v>0</v>
      </c>
      <c r="AE251" s="92" t="s">
        <v>181</v>
      </c>
      <c r="AF251" s="152" t="s">
        <v>181</v>
      </c>
      <c r="AG251" s="152" t="s">
        <v>181</v>
      </c>
      <c r="AH251" s="152" t="s">
        <v>181</v>
      </c>
      <c r="AI251" s="416">
        <f>AI248+AI243</f>
        <v>0</v>
      </c>
      <c r="AJ251" s="92" t="s">
        <v>181</v>
      </c>
      <c r="AK251" s="152" t="s">
        <v>181</v>
      </c>
      <c r="AL251" s="152" t="s">
        <v>181</v>
      </c>
      <c r="AM251" s="152" t="s">
        <v>181</v>
      </c>
      <c r="AN251" s="416">
        <f>AN248+AN243</f>
        <v>0</v>
      </c>
      <c r="AO251" s="93" t="s">
        <v>181</v>
      </c>
      <c r="AP251" s="198" t="s">
        <v>181</v>
      </c>
      <c r="AQ251" s="670">
        <f>SUM(O251:AN251)</f>
        <v>0</v>
      </c>
      <c r="AR251" s="188" t="s">
        <v>181</v>
      </c>
      <c r="AS251" s="729"/>
      <c r="AT251" s="56" t="s">
        <v>181</v>
      </c>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27"/>
      <c r="ED251" s="127"/>
      <c r="EE251" s="127"/>
      <c r="EF251" s="127"/>
      <c r="EG251" s="127"/>
      <c r="EH251" s="127"/>
      <c r="EI251" s="127"/>
      <c r="EJ251" s="127"/>
      <c r="EK251" s="127"/>
      <c r="EL251" s="127"/>
      <c r="EM251" s="127"/>
      <c r="EN251" s="127"/>
      <c r="EO251" s="127"/>
      <c r="EP251" s="127"/>
      <c r="EQ251" s="127"/>
      <c r="ER251" s="127"/>
      <c r="ES251" s="127"/>
    </row>
    <row r="252" spans="1:149" s="58" customFormat="1" ht="4.9000000000000004" customHeight="1" thickBot="1">
      <c r="A252" s="641"/>
      <c r="B252" s="642" t="s">
        <v>181</v>
      </c>
      <c r="C252" s="642" t="s">
        <v>138</v>
      </c>
      <c r="D252" s="642" t="s">
        <v>181</v>
      </c>
      <c r="E252" s="642" t="s">
        <v>181</v>
      </c>
      <c r="F252" s="642" t="s">
        <v>181</v>
      </c>
      <c r="G252" s="642" t="s">
        <v>181</v>
      </c>
      <c r="H252" s="642" t="s">
        <v>181</v>
      </c>
      <c r="I252" s="642" t="s">
        <v>181</v>
      </c>
      <c r="J252" s="642" t="s">
        <v>181</v>
      </c>
      <c r="K252" s="642" t="s">
        <v>181</v>
      </c>
      <c r="L252" s="79" t="s">
        <v>181</v>
      </c>
      <c r="M252" s="80" t="s">
        <v>181</v>
      </c>
      <c r="N252" s="80" t="s">
        <v>181</v>
      </c>
      <c r="O252" s="403" t="s">
        <v>181</v>
      </c>
      <c r="P252" s="80" t="s">
        <v>181</v>
      </c>
      <c r="Q252" s="79" t="s">
        <v>181</v>
      </c>
      <c r="R252" s="80" t="s">
        <v>181</v>
      </c>
      <c r="S252" s="80" t="s">
        <v>181</v>
      </c>
      <c r="T252" s="80" t="s">
        <v>181</v>
      </c>
      <c r="U252" s="80" t="s">
        <v>181</v>
      </c>
      <c r="V252" s="79" t="s">
        <v>181</v>
      </c>
      <c r="W252" s="80" t="s">
        <v>181</v>
      </c>
      <c r="X252" s="80" t="s">
        <v>181</v>
      </c>
      <c r="Y252" s="80" t="s">
        <v>181</v>
      </c>
      <c r="Z252" s="80" t="s">
        <v>181</v>
      </c>
      <c r="AA252" s="79" t="s">
        <v>181</v>
      </c>
      <c r="AB252" s="80" t="s">
        <v>181</v>
      </c>
      <c r="AC252" s="80" t="s">
        <v>181</v>
      </c>
      <c r="AD252" s="80" t="s">
        <v>181</v>
      </c>
      <c r="AE252" s="80" t="s">
        <v>181</v>
      </c>
      <c r="AF252" s="79" t="s">
        <v>181</v>
      </c>
      <c r="AG252" s="80" t="s">
        <v>181</v>
      </c>
      <c r="AH252" s="80" t="s">
        <v>181</v>
      </c>
      <c r="AI252" s="81" t="s">
        <v>181</v>
      </c>
      <c r="AJ252" s="80" t="s">
        <v>181</v>
      </c>
      <c r="AK252" s="79" t="s">
        <v>181</v>
      </c>
      <c r="AL252" s="80" t="s">
        <v>181</v>
      </c>
      <c r="AM252" s="80" t="s">
        <v>181</v>
      </c>
      <c r="AN252" s="80" t="s">
        <v>181</v>
      </c>
      <c r="AO252" s="80" t="s">
        <v>181</v>
      </c>
      <c r="AP252" s="199" t="s">
        <v>181</v>
      </c>
      <c r="AQ252" s="671" t="s">
        <v>181</v>
      </c>
      <c r="AR252" s="189" t="s">
        <v>181</v>
      </c>
      <c r="AS252" s="729"/>
      <c r="AT252" s="56" t="s">
        <v>181</v>
      </c>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27"/>
      <c r="ED252" s="127"/>
      <c r="EE252" s="127"/>
      <c r="EF252" s="127"/>
      <c r="EG252" s="127"/>
      <c r="EH252" s="127"/>
      <c r="EI252" s="127"/>
      <c r="EJ252" s="127"/>
      <c r="EK252" s="127"/>
      <c r="EL252" s="127"/>
      <c r="EM252" s="127"/>
      <c r="EN252" s="127"/>
      <c r="EO252" s="127"/>
      <c r="EP252" s="127"/>
      <c r="EQ252" s="127"/>
      <c r="ER252" s="127"/>
      <c r="ES252" s="127"/>
    </row>
    <row r="253" spans="1:149" s="58" customFormat="1" ht="10.15" customHeight="1" thickBot="1">
      <c r="A253" s="127"/>
      <c r="B253" s="127"/>
      <c r="C253" s="127"/>
      <c r="D253" s="127"/>
      <c r="E253" s="127"/>
      <c r="F253" s="127"/>
      <c r="G253" s="127"/>
      <c r="H253" s="127"/>
      <c r="I253" s="127"/>
      <c r="J253" s="127"/>
      <c r="K253" s="127"/>
      <c r="L253" s="127"/>
      <c r="M253" s="127"/>
      <c r="N253" s="127"/>
      <c r="O253" s="174"/>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27"/>
      <c r="ED253" s="127"/>
      <c r="EE253" s="127"/>
      <c r="EF253" s="127"/>
      <c r="EG253" s="127"/>
      <c r="EH253" s="127"/>
      <c r="EI253" s="127"/>
      <c r="EJ253" s="127"/>
      <c r="EK253" s="127"/>
      <c r="EL253" s="127"/>
      <c r="EM253" s="127"/>
      <c r="EN253" s="127"/>
      <c r="EO253" s="127"/>
      <c r="EP253" s="127"/>
      <c r="EQ253" s="127"/>
      <c r="ER253" s="127"/>
      <c r="ES253" s="127"/>
    </row>
    <row r="254" spans="1:149" s="58" customFormat="1" ht="20.25" customHeight="1">
      <c r="A254" s="127"/>
      <c r="B254" s="127"/>
      <c r="C254" s="127"/>
      <c r="D254" s="127"/>
      <c r="E254" s="127"/>
      <c r="F254" s="127"/>
      <c r="G254" s="127"/>
      <c r="H254" s="127"/>
      <c r="I254" s="127"/>
      <c r="J254" s="127"/>
      <c r="K254" s="127"/>
      <c r="L254" s="127"/>
      <c r="M254" s="127"/>
      <c r="N254" s="127"/>
      <c r="O254" s="174"/>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75" t="s">
        <v>254</v>
      </c>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27"/>
      <c r="ED254" s="127"/>
      <c r="EE254" s="127"/>
      <c r="EF254" s="127"/>
      <c r="EG254" s="127"/>
      <c r="EH254" s="127"/>
      <c r="EI254" s="127"/>
      <c r="EJ254" s="127"/>
      <c r="EK254" s="127"/>
      <c r="EL254" s="127"/>
      <c r="EM254" s="127"/>
      <c r="EN254" s="127"/>
      <c r="EO254" s="127"/>
      <c r="EP254" s="127"/>
      <c r="EQ254" s="127"/>
      <c r="ER254" s="127"/>
      <c r="ES254" s="127"/>
    </row>
    <row r="255" spans="1:149" s="58" customFormat="1" ht="20.25" customHeight="1" thickBot="1">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684">
        <f>'Initial Information'!E16</f>
        <v>0</v>
      </c>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c r="CL255" s="127"/>
      <c r="CM255" s="127"/>
      <c r="CN255" s="127"/>
      <c r="CO255" s="127"/>
      <c r="CP255" s="127"/>
      <c r="CQ255" s="127"/>
      <c r="CR255" s="127"/>
      <c r="CS255" s="127"/>
      <c r="CT255" s="127"/>
      <c r="CU255" s="127"/>
      <c r="CV255" s="127"/>
      <c r="CW255" s="127"/>
      <c r="CX255" s="127"/>
      <c r="CY255" s="127"/>
      <c r="CZ255" s="127"/>
      <c r="DA255" s="127"/>
      <c r="DB255" s="127"/>
      <c r="DC255" s="127"/>
      <c r="DD255" s="127"/>
      <c r="DE255" s="127"/>
      <c r="DF255" s="127"/>
      <c r="DG255" s="127"/>
      <c r="DH255" s="127"/>
      <c r="DI255" s="127"/>
      <c r="DJ255" s="127"/>
      <c r="DK255" s="127"/>
      <c r="DL255" s="127"/>
      <c r="DM255" s="127"/>
      <c r="DN255" s="127"/>
      <c r="DO255" s="127"/>
      <c r="DP255" s="127"/>
      <c r="DQ255" s="127"/>
      <c r="DR255" s="127"/>
      <c r="DS255" s="127"/>
      <c r="DT255" s="127"/>
      <c r="DU255" s="127"/>
      <c r="DV255" s="127"/>
      <c r="DW255" s="127"/>
      <c r="DX255" s="127"/>
      <c r="DY255" s="127"/>
      <c r="DZ255" s="127"/>
      <c r="EA255" s="127"/>
      <c r="EB255" s="127"/>
      <c r="EC255" s="127"/>
      <c r="ED255" s="127"/>
      <c r="EE255" s="127"/>
      <c r="EF255" s="127"/>
      <c r="EG255" s="127"/>
      <c r="EH255" s="127"/>
      <c r="EI255" s="127"/>
      <c r="EJ255" s="127"/>
      <c r="EK255" s="127"/>
      <c r="EL255" s="127"/>
      <c r="EM255" s="127"/>
      <c r="EN255" s="127"/>
      <c r="EO255" s="127"/>
      <c r="EP255" s="127"/>
      <c r="EQ255" s="127"/>
      <c r="ER255" s="127"/>
      <c r="ES255" s="127"/>
    </row>
    <row r="256" spans="1:149" s="58" customFormat="1" ht="10.15" customHeight="1" thickBo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27"/>
      <c r="ED256" s="127"/>
      <c r="EE256" s="127"/>
      <c r="EF256" s="127"/>
      <c r="EG256" s="127"/>
      <c r="EH256" s="127"/>
      <c r="EI256" s="127"/>
      <c r="EJ256" s="127"/>
      <c r="EK256" s="127"/>
      <c r="EL256" s="127"/>
      <c r="EM256" s="127"/>
      <c r="EN256" s="127"/>
      <c r="EO256" s="127"/>
      <c r="EP256" s="127"/>
      <c r="EQ256" s="127"/>
      <c r="ER256" s="127"/>
      <c r="ES256" s="127"/>
    </row>
    <row r="257" spans="1:149" s="58" customFormat="1" ht="39.950000000000003" customHeight="1">
      <c r="A257" s="127"/>
      <c r="B257" s="127"/>
      <c r="C257" s="127"/>
      <c r="D257" s="127"/>
      <c r="E257" s="127"/>
      <c r="F257" s="127"/>
      <c r="G257" s="127"/>
      <c r="H257" s="127"/>
      <c r="I257" s="127"/>
      <c r="J257" s="127"/>
      <c r="K257" s="127"/>
      <c r="L257" s="127"/>
      <c r="M257" s="127"/>
      <c r="N257" s="127"/>
      <c r="O257" s="127"/>
      <c r="P257" s="177"/>
      <c r="Q257" s="177"/>
      <c r="R257" s="177"/>
      <c r="S257" s="177"/>
      <c r="T257" s="177"/>
      <c r="U257" s="177"/>
      <c r="V257" s="177"/>
      <c r="W257" s="177"/>
      <c r="X257" s="177"/>
      <c r="Y257" s="177"/>
      <c r="Z257" s="177"/>
      <c r="AA257" s="177"/>
      <c r="AB257" s="177"/>
      <c r="AC257" s="177"/>
      <c r="AD257" s="177"/>
      <c r="AE257" s="177"/>
      <c r="AF257" s="177"/>
      <c r="AG257" s="177"/>
      <c r="AH257" s="177"/>
      <c r="AI257" s="177"/>
      <c r="AJ257" s="177"/>
      <c r="AK257" s="177"/>
      <c r="AL257" s="177"/>
      <c r="AM257" s="177"/>
      <c r="AN257" s="177"/>
      <c r="AO257" s="127"/>
      <c r="AP257" s="127"/>
      <c r="AQ257" s="175" t="s">
        <v>255</v>
      </c>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c r="CL257" s="127"/>
      <c r="CM257" s="127"/>
      <c r="CN257" s="127"/>
      <c r="CO257" s="127"/>
      <c r="CP257" s="127"/>
      <c r="CQ257" s="127"/>
      <c r="CR257" s="127"/>
      <c r="CS257" s="127"/>
      <c r="CT257" s="127"/>
      <c r="CU257" s="127"/>
      <c r="CV257" s="127"/>
      <c r="CW257" s="127"/>
      <c r="CX257" s="127"/>
      <c r="CY257" s="127"/>
      <c r="CZ257" s="127"/>
      <c r="DA257" s="127"/>
      <c r="DB257" s="127"/>
      <c r="DC257" s="127"/>
      <c r="DD257" s="127"/>
      <c r="DE257" s="127"/>
      <c r="DF257" s="127"/>
      <c r="DG257" s="127"/>
      <c r="DH257" s="127"/>
      <c r="DI257" s="127"/>
      <c r="DJ257" s="127"/>
      <c r="DK257" s="127"/>
      <c r="DL257" s="127"/>
      <c r="DM257" s="127"/>
      <c r="DN257" s="127"/>
      <c r="DO257" s="127"/>
      <c r="DP257" s="127"/>
      <c r="DQ257" s="127"/>
      <c r="DR257" s="127"/>
      <c r="DS257" s="127"/>
      <c r="DT257" s="127"/>
      <c r="DU257" s="127"/>
      <c r="DV257" s="127"/>
      <c r="DW257" s="127"/>
      <c r="DX257" s="127"/>
      <c r="DY257" s="127"/>
      <c r="DZ257" s="127"/>
      <c r="EA257" s="127"/>
      <c r="EB257" s="127"/>
      <c r="EC257" s="127"/>
      <c r="ED257" s="127"/>
      <c r="EE257" s="127"/>
      <c r="EF257" s="127"/>
      <c r="EG257" s="127"/>
      <c r="EH257" s="127"/>
      <c r="EI257" s="127"/>
      <c r="EJ257" s="127"/>
      <c r="EK257" s="127"/>
      <c r="EL257" s="127"/>
      <c r="EM257" s="127"/>
      <c r="EN257" s="127"/>
      <c r="EO257" s="127"/>
      <c r="EP257" s="127"/>
      <c r="EQ257" s="127"/>
      <c r="ER257" s="127"/>
      <c r="ES257" s="127"/>
    </row>
    <row r="258" spans="1:149" s="58" customFormat="1" ht="40.15" customHeight="1" thickBot="1">
      <c r="A258" s="273"/>
      <c r="B258" s="282"/>
      <c r="C258" s="282"/>
      <c r="D258" s="282"/>
      <c r="E258" s="282"/>
      <c r="F258" s="282"/>
      <c r="G258" s="282"/>
      <c r="H258" s="282"/>
      <c r="I258" s="282"/>
      <c r="J258" s="282"/>
      <c r="K258" s="282"/>
      <c r="L258" s="282"/>
      <c r="M258" s="282"/>
      <c r="N258" s="282"/>
      <c r="O258" s="586"/>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127"/>
      <c r="AP258" s="127"/>
      <c r="AQ258" s="684">
        <f>AQ255-AQ251</f>
        <v>0</v>
      </c>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c r="CL258" s="127"/>
      <c r="CM258" s="127"/>
      <c r="CN258" s="127"/>
      <c r="CO258" s="127"/>
      <c r="CP258" s="127"/>
      <c r="CQ258" s="127"/>
      <c r="CR258" s="127"/>
      <c r="CS258" s="127"/>
      <c r="CT258" s="127"/>
      <c r="CU258" s="127"/>
      <c r="CV258" s="127"/>
      <c r="CW258" s="127"/>
      <c r="CX258" s="127"/>
      <c r="CY258" s="127"/>
      <c r="CZ258" s="127"/>
      <c r="DA258" s="127"/>
      <c r="DB258" s="127"/>
      <c r="DC258" s="127"/>
      <c r="DD258" s="127"/>
      <c r="DE258" s="127"/>
      <c r="DF258" s="127"/>
      <c r="DG258" s="127"/>
      <c r="DH258" s="127"/>
      <c r="DI258" s="127"/>
      <c r="DJ258" s="127"/>
      <c r="DK258" s="127"/>
      <c r="DL258" s="127"/>
      <c r="DM258" s="127"/>
      <c r="DN258" s="127"/>
      <c r="DO258" s="127"/>
      <c r="DP258" s="127"/>
      <c r="DQ258" s="127"/>
      <c r="DR258" s="127"/>
      <c r="DS258" s="127"/>
      <c r="DT258" s="127"/>
      <c r="DU258" s="127"/>
      <c r="DV258" s="127"/>
      <c r="DW258" s="127"/>
      <c r="DX258" s="127"/>
      <c r="DY258" s="127"/>
      <c r="DZ258" s="127"/>
      <c r="EA258" s="127"/>
      <c r="EB258" s="127"/>
      <c r="EC258" s="127"/>
      <c r="ED258" s="127"/>
      <c r="EE258" s="127"/>
      <c r="EF258" s="127"/>
      <c r="EG258" s="127"/>
      <c r="EH258" s="127"/>
      <c r="EI258" s="127"/>
      <c r="EJ258" s="127"/>
      <c r="EK258" s="127"/>
      <c r="EL258" s="127"/>
      <c r="EM258" s="127"/>
      <c r="EN258" s="127"/>
      <c r="EO258" s="127"/>
      <c r="EP258" s="127"/>
      <c r="EQ258" s="127"/>
      <c r="ER258" s="127"/>
      <c r="ES258" s="127"/>
    </row>
    <row r="259" spans="1:149" s="58" customFormat="1" ht="10.15" customHeight="1">
      <c r="A259" s="178"/>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27"/>
      <c r="AP259" s="127"/>
      <c r="AQ259" s="180"/>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c r="CL259" s="127"/>
      <c r="CM259" s="127"/>
      <c r="CN259" s="127"/>
      <c r="CO259" s="127"/>
      <c r="CP259" s="127"/>
      <c r="CQ259" s="127"/>
      <c r="CR259" s="127"/>
      <c r="CS259" s="127"/>
      <c r="CT259" s="127"/>
      <c r="CU259" s="127"/>
      <c r="CV259" s="127"/>
      <c r="CW259" s="127"/>
      <c r="CX259" s="127"/>
      <c r="CY259" s="127"/>
      <c r="CZ259" s="127"/>
      <c r="DA259" s="127"/>
      <c r="DB259" s="127"/>
      <c r="DC259" s="127"/>
      <c r="DD259" s="127"/>
      <c r="DE259" s="127"/>
      <c r="DF259" s="127"/>
      <c r="DG259" s="127"/>
      <c r="DH259" s="127"/>
      <c r="DI259" s="127"/>
      <c r="DJ259" s="127"/>
      <c r="DK259" s="127"/>
      <c r="DL259" s="127"/>
      <c r="DM259" s="127"/>
      <c r="DN259" s="127"/>
      <c r="DO259" s="127"/>
      <c r="DP259" s="127"/>
      <c r="DQ259" s="127"/>
      <c r="DR259" s="127"/>
      <c r="DS259" s="127"/>
      <c r="DT259" s="127"/>
      <c r="DU259" s="127"/>
      <c r="DV259" s="127"/>
      <c r="DW259" s="127"/>
      <c r="DX259" s="127"/>
      <c r="DY259" s="127"/>
      <c r="DZ259" s="127"/>
      <c r="EA259" s="127"/>
      <c r="EB259" s="127"/>
      <c r="EC259" s="127"/>
      <c r="ED259" s="127"/>
      <c r="EE259" s="127"/>
      <c r="EF259" s="127"/>
      <c r="EG259" s="127"/>
      <c r="EH259" s="127"/>
      <c r="EI259" s="127"/>
      <c r="EJ259" s="127"/>
      <c r="EK259" s="127"/>
      <c r="EL259" s="127"/>
      <c r="EM259" s="127"/>
      <c r="EN259" s="127"/>
      <c r="EO259" s="127"/>
      <c r="EP259" s="127"/>
      <c r="EQ259" s="127"/>
      <c r="ER259" s="127"/>
      <c r="ES259" s="127"/>
    </row>
    <row r="260" spans="1:149" s="345" customFormat="1">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t="s">
        <v>1034</v>
      </c>
      <c r="AR260" s="127"/>
      <c r="AS260" s="127"/>
      <c r="AT260" s="127"/>
    </row>
    <row r="261" spans="1:149" s="345" customForma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281">
        <f>'Initial Information'!B27</f>
        <v>0</v>
      </c>
      <c r="AR261" s="127"/>
      <c r="AS261" s="127"/>
      <c r="AT261" s="127"/>
    </row>
    <row r="262" spans="1:149" s="345" customFormat="1" ht="15.75" thickBo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row>
    <row r="263" spans="1:149" s="345" customFormat="1">
      <c r="A263" s="127"/>
      <c r="B263" s="127"/>
      <c r="C263" s="127"/>
      <c r="D263" s="127"/>
      <c r="E263" s="127"/>
      <c r="F263" s="127"/>
      <c r="G263" s="127"/>
      <c r="H263" s="349"/>
      <c r="I263" s="350"/>
      <c r="J263" s="350" t="s">
        <v>329</v>
      </c>
      <c r="K263" s="350"/>
      <c r="L263" s="350"/>
      <c r="M263" s="350"/>
      <c r="N263" s="350"/>
      <c r="O263" s="685">
        <f>ROUND(O246*$J$264,'Initial Information'!$B$27)-O248</f>
        <v>0</v>
      </c>
      <c r="P263" s="517"/>
      <c r="Q263" s="517"/>
      <c r="R263" s="517"/>
      <c r="S263" s="517"/>
      <c r="T263" s="685">
        <f>ROUND(T246*$J$264,'Initial Information'!$B$27)-T248</f>
        <v>0</v>
      </c>
      <c r="U263" s="517"/>
      <c r="V263" s="517"/>
      <c r="W263" s="517"/>
      <c r="X263" s="517"/>
      <c r="Y263" s="685">
        <f>ROUND(Y246*$J$264,'Initial Information'!$B$27)-Y248</f>
        <v>0</v>
      </c>
      <c r="Z263" s="517"/>
      <c r="AA263" s="517"/>
      <c r="AB263" s="517"/>
      <c r="AC263" s="517"/>
      <c r="AD263" s="685">
        <f>ROUND(AD246*$J$264,'Initial Information'!$B$27)-AD248</f>
        <v>0</v>
      </c>
      <c r="AE263" s="517"/>
      <c r="AF263" s="517"/>
      <c r="AG263" s="517"/>
      <c r="AH263" s="517"/>
      <c r="AI263" s="685">
        <f>ROUND(AI246*$J$264,'Initial Information'!$B$27)-AI248</f>
        <v>0</v>
      </c>
      <c r="AJ263" s="517"/>
      <c r="AK263" s="517"/>
      <c r="AL263" s="517"/>
      <c r="AM263" s="517"/>
      <c r="AN263" s="685">
        <f>ROUND(AN246*$J$264,'Initial Information'!$B$27)-AN248</f>
        <v>0</v>
      </c>
      <c r="AO263" s="517"/>
      <c r="AP263" s="517"/>
      <c r="AQ263" s="686">
        <f>SUM(O263:AN263)</f>
        <v>0</v>
      </c>
      <c r="AR263" s="127"/>
      <c r="AS263" s="127"/>
      <c r="AT263" s="127"/>
    </row>
    <row r="264" spans="1:149" s="345" customFormat="1" ht="15.75" thickBot="1">
      <c r="A264" s="127"/>
      <c r="B264" s="127"/>
      <c r="C264" s="127"/>
      <c r="D264" s="127"/>
      <c r="E264" s="127"/>
      <c r="F264" s="127"/>
      <c r="G264" s="127"/>
      <c r="H264" s="351" t="s">
        <v>392</v>
      </c>
      <c r="I264" s="352"/>
      <c r="J264" s="353">
        <v>0.505</v>
      </c>
      <c r="K264" s="352"/>
      <c r="L264" s="352"/>
      <c r="M264" s="352"/>
      <c r="N264" s="352"/>
      <c r="O264" s="352"/>
      <c r="P264" s="352"/>
      <c r="Q264" s="352"/>
      <c r="R264" s="352"/>
      <c r="S264" s="352"/>
      <c r="T264" s="352"/>
      <c r="U264" s="352"/>
      <c r="V264" s="352"/>
      <c r="W264" s="352"/>
      <c r="X264" s="352"/>
      <c r="Y264" s="352"/>
      <c r="Z264" s="352"/>
      <c r="AA264" s="352"/>
      <c r="AB264" s="352"/>
      <c r="AC264" s="352"/>
      <c r="AD264" s="352"/>
      <c r="AE264" s="352"/>
      <c r="AF264" s="352"/>
      <c r="AG264" s="352"/>
      <c r="AH264" s="352"/>
      <c r="AI264" s="352"/>
      <c r="AJ264" s="352"/>
      <c r="AK264" s="352"/>
      <c r="AL264" s="352"/>
      <c r="AM264" s="352"/>
      <c r="AN264" s="352"/>
      <c r="AO264" s="352"/>
      <c r="AP264" s="352"/>
      <c r="AQ264" s="583"/>
      <c r="AR264" s="127"/>
      <c r="AS264" s="127"/>
      <c r="AT264" s="127"/>
    </row>
    <row r="265" spans="1:149" s="345" customFormat="1" ht="15.75" thickBo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584"/>
      <c r="AR265" s="127"/>
      <c r="AS265" s="127"/>
      <c r="AT265" s="127"/>
    </row>
    <row r="266" spans="1:149" s="345" customFormat="1" ht="39.950000000000003" customHeight="1" thickBot="1">
      <c r="A266" s="127"/>
      <c r="B266" s="127"/>
      <c r="C266" s="127"/>
      <c r="D266" s="127"/>
      <c r="E266" s="127"/>
      <c r="F266" s="127"/>
      <c r="G266" s="127"/>
      <c r="H266" s="587" t="s">
        <v>1121</v>
      </c>
      <c r="I266" s="1149" t="s">
        <v>1123</v>
      </c>
      <c r="J266" s="1150"/>
      <c r="K266" s="1150"/>
      <c r="L266" s="1150"/>
      <c r="M266" s="591">
        <v>0.42857000000000001</v>
      </c>
      <c r="N266" s="592"/>
      <c r="O266" s="687">
        <f>ROUND(O243*$M$266,'Initial Information'!$B$27)</f>
        <v>0</v>
      </c>
      <c r="P266" s="593"/>
      <c r="Q266" s="593"/>
      <c r="R266" s="593"/>
      <c r="S266" s="593"/>
      <c r="T266" s="687">
        <f>ROUND(T243*$M$266,'Initial Information'!$B$27)</f>
        <v>0</v>
      </c>
      <c r="U266" s="593"/>
      <c r="V266" s="593"/>
      <c r="W266" s="593"/>
      <c r="X266" s="593"/>
      <c r="Y266" s="687">
        <f>ROUND(Y243*$M$266,'Initial Information'!$B$27)</f>
        <v>0</v>
      </c>
      <c r="Z266" s="593"/>
      <c r="AA266" s="593"/>
      <c r="AB266" s="593"/>
      <c r="AC266" s="593"/>
      <c r="AD266" s="687">
        <f>ROUND(AD243*$M$266,'Initial Information'!$B$27)</f>
        <v>0</v>
      </c>
      <c r="AE266" s="593"/>
      <c r="AF266" s="593"/>
      <c r="AG266" s="593"/>
      <c r="AH266" s="593"/>
      <c r="AI266" s="687">
        <f>ROUND(AI243*$M$266,'Initial Information'!$B$27)</f>
        <v>0</v>
      </c>
      <c r="AJ266" s="593"/>
      <c r="AK266" s="593"/>
      <c r="AL266" s="593"/>
      <c r="AM266" s="593"/>
      <c r="AN266" s="687">
        <f>ROUND(AN243*$M$266,'Initial Information'!$B$27)</f>
        <v>0</v>
      </c>
      <c r="AO266" s="593"/>
      <c r="AP266" s="593"/>
      <c r="AQ266" s="689">
        <f>SUM(O266:AN266)</f>
        <v>0</v>
      </c>
      <c r="AR266" s="127"/>
      <c r="AS266" s="127"/>
      <c r="AT266" s="127"/>
    </row>
    <row r="267" spans="1:149" s="345" customFormat="1" ht="60" customHeight="1" thickBot="1">
      <c r="A267" s="127"/>
      <c r="B267" s="127"/>
      <c r="C267" s="127"/>
      <c r="D267" s="127"/>
      <c r="E267" s="127"/>
      <c r="F267" s="127"/>
      <c r="G267" s="127"/>
      <c r="H267" s="588" t="s">
        <v>1122</v>
      </c>
      <c r="I267" s="1156" t="s">
        <v>1124</v>
      </c>
      <c r="J267" s="1157"/>
      <c r="K267" s="1157"/>
      <c r="L267" s="1157"/>
      <c r="M267" s="589">
        <v>0.505</v>
      </c>
      <c r="N267" s="590"/>
      <c r="O267" s="688">
        <f>ROUND(O246*$M$267,'Initial Information'!$B$27)</f>
        <v>0</v>
      </c>
      <c r="P267" s="585"/>
      <c r="Q267" s="585"/>
      <c r="R267" s="585"/>
      <c r="S267" s="585"/>
      <c r="T267" s="688">
        <f>ROUND(T246*$M$267,'Initial Information'!$B$27)</f>
        <v>0</v>
      </c>
      <c r="U267" s="585"/>
      <c r="V267" s="585"/>
      <c r="W267" s="585"/>
      <c r="X267" s="585"/>
      <c r="Y267" s="688">
        <f>ROUND(Y246*$M$267,'Initial Information'!$B$27)</f>
        <v>0</v>
      </c>
      <c r="Z267" s="585"/>
      <c r="AA267" s="585"/>
      <c r="AB267" s="585"/>
      <c r="AC267" s="585"/>
      <c r="AD267" s="688">
        <f>ROUND(AD246*$M$267,'Initial Information'!$B$27)</f>
        <v>0</v>
      </c>
      <c r="AE267" s="585"/>
      <c r="AF267" s="585"/>
      <c r="AG267" s="585"/>
      <c r="AH267" s="585"/>
      <c r="AI267" s="688">
        <f>ROUND(AI246*$M$267,'Initial Information'!$B$27)</f>
        <v>0</v>
      </c>
      <c r="AJ267" s="585"/>
      <c r="AK267" s="585"/>
      <c r="AL267" s="585"/>
      <c r="AM267" s="585"/>
      <c r="AN267" s="688">
        <f>ROUND(AN246*$M$267,'Initial Information'!$B$27)</f>
        <v>0</v>
      </c>
      <c r="AO267" s="585"/>
      <c r="AP267" s="585"/>
      <c r="AQ267" s="690">
        <f>SUM(O267:AN267)</f>
        <v>0</v>
      </c>
      <c r="AR267" s="127"/>
      <c r="AS267" s="127"/>
      <c r="AT267" s="127"/>
    </row>
    <row r="268" spans="1:149" s="345" customFormat="1" ht="15.75" thickBo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row>
    <row r="269" spans="1:149" s="345" customFormat="1">
      <c r="A269" s="127"/>
      <c r="B269" s="127"/>
      <c r="C269" s="127"/>
      <c r="D269" s="127"/>
      <c r="E269" s="127"/>
      <c r="F269" s="127"/>
      <c r="G269" s="127"/>
      <c r="H269" s="1086" t="s">
        <v>294</v>
      </c>
      <c r="I269" s="1087"/>
      <c r="J269" s="1087"/>
      <c r="K269" s="1087"/>
      <c r="L269" s="1088"/>
      <c r="M269" s="1088"/>
      <c r="N269" s="1088"/>
      <c r="O269" s="1089"/>
      <c r="P269" s="127"/>
      <c r="Q269" s="127"/>
      <c r="R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row>
    <row r="270" spans="1:149" s="345" customFormat="1">
      <c r="A270" s="127"/>
      <c r="B270" s="127"/>
      <c r="C270" s="127"/>
      <c r="D270" s="127"/>
      <c r="E270" s="127"/>
      <c r="F270" s="127"/>
      <c r="G270" s="127"/>
      <c r="H270" s="283"/>
      <c r="I270" s="631"/>
      <c r="J270" s="631"/>
      <c r="K270" s="631"/>
      <c r="L270" s="631"/>
      <c r="M270" s="632"/>
      <c r="N270" s="632"/>
      <c r="O270" s="284"/>
      <c r="P270" s="127"/>
      <c r="Q270" s="127"/>
      <c r="R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row>
    <row r="271" spans="1:149" s="345" customFormat="1">
      <c r="A271" s="127"/>
      <c r="B271" s="127"/>
      <c r="C271" s="127"/>
      <c r="D271" s="127"/>
      <c r="E271" s="127"/>
      <c r="F271" s="127"/>
      <c r="G271" s="127"/>
      <c r="H271" s="1074" t="s">
        <v>295</v>
      </c>
      <c r="I271" s="1075"/>
      <c r="J271" s="1075"/>
      <c r="K271" s="1075"/>
      <c r="L271" s="633"/>
      <c r="M271" s="691" t="e">
        <f>CostShareBudget!O4</f>
        <v>#DIV/0!</v>
      </c>
      <c r="N271" s="632"/>
      <c r="O271" s="634"/>
      <c r="P271" s="177"/>
      <c r="R271" s="177"/>
      <c r="U271" s="177"/>
      <c r="V271" s="177"/>
      <c r="X271" s="17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row>
    <row r="272" spans="1:149" s="345" customFormat="1" ht="15.75" thickBot="1">
      <c r="A272" s="127"/>
      <c r="B272" s="127"/>
      <c r="C272" s="127"/>
      <c r="D272" s="127"/>
      <c r="E272" s="127"/>
      <c r="F272" s="127"/>
      <c r="G272" s="127"/>
      <c r="H272" s="635" t="s">
        <v>296</v>
      </c>
      <c r="I272" s="636"/>
      <c r="J272" s="692">
        <f>CostShareBudget!F4</f>
        <v>0</v>
      </c>
      <c r="K272" s="636"/>
      <c r="L272" s="636"/>
      <c r="M272" s="285" t="s">
        <v>297</v>
      </c>
      <c r="N272" s="636"/>
      <c r="O272" s="461"/>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row>
    <row r="273" spans="1:46" s="345" customFormat="1" ht="15.75" thickBo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row>
    <row r="274" spans="1:46" s="345" customFormat="1">
      <c r="A274" s="127"/>
      <c r="B274" s="127"/>
      <c r="C274" s="127"/>
      <c r="D274" s="127"/>
      <c r="E274" s="127"/>
      <c r="F274" s="127"/>
      <c r="G274" s="127"/>
      <c r="H274" s="790" t="s">
        <v>1190</v>
      </c>
      <c r="I274" s="791"/>
      <c r="J274" s="791"/>
      <c r="K274" s="791"/>
      <c r="L274" s="791"/>
      <c r="M274" s="791"/>
      <c r="N274" s="791"/>
      <c r="O274" s="1021" t="str">
        <f>M19</f>
        <v>Year 1</v>
      </c>
      <c r="P274" s="791"/>
      <c r="Q274" s="791"/>
      <c r="R274" s="791"/>
      <c r="S274" s="791"/>
      <c r="T274" s="1021" t="str">
        <f>R19</f>
        <v>Year 2</v>
      </c>
      <c r="U274" s="791"/>
      <c r="V274" s="791"/>
      <c r="W274" s="791"/>
      <c r="X274" s="791"/>
      <c r="Y274" s="1021" t="str">
        <f>W19</f>
        <v>Year 3</v>
      </c>
      <c r="Z274" s="791"/>
      <c r="AA274" s="791"/>
      <c r="AB274" s="791"/>
      <c r="AC274" s="791"/>
      <c r="AD274" s="1021" t="str">
        <f>AB19</f>
        <v>Year 4</v>
      </c>
      <c r="AE274" s="791"/>
      <c r="AF274" s="791"/>
      <c r="AG274" s="791"/>
      <c r="AH274" s="791"/>
      <c r="AI274" s="1021" t="str">
        <f>AG19</f>
        <v>Year 5</v>
      </c>
      <c r="AJ274" s="791"/>
      <c r="AK274" s="791"/>
      <c r="AL274" s="791"/>
      <c r="AM274" s="791"/>
      <c r="AN274" s="1021" t="str">
        <f>AL19</f>
        <v>Year 6</v>
      </c>
      <c r="AO274" s="776"/>
      <c r="AP274" s="776"/>
      <c r="AQ274" s="783"/>
      <c r="AR274" s="127"/>
      <c r="AS274" s="127"/>
      <c r="AT274" s="127"/>
    </row>
    <row r="275" spans="1:46" s="345" customFormat="1">
      <c r="A275" s="127"/>
      <c r="B275" s="127"/>
      <c r="C275" s="127"/>
      <c r="D275" s="127"/>
      <c r="E275" s="127"/>
      <c r="F275" s="127"/>
      <c r="G275" s="127"/>
      <c r="H275" s="792" t="s">
        <v>1104</v>
      </c>
      <c r="I275" s="793"/>
      <c r="J275" s="793"/>
      <c r="K275" s="793"/>
      <c r="L275" s="793"/>
      <c r="M275" s="793"/>
      <c r="N275" s="793"/>
      <c r="O275" s="1022"/>
      <c r="P275" s="793"/>
      <c r="Q275" s="793"/>
      <c r="R275" s="793"/>
      <c r="S275" s="793"/>
      <c r="T275" s="1022"/>
      <c r="U275" s="793"/>
      <c r="V275" s="793"/>
      <c r="W275" s="793"/>
      <c r="X275" s="793"/>
      <c r="Y275" s="1022"/>
      <c r="Z275" s="793"/>
      <c r="AA275" s="793"/>
      <c r="AB275" s="793"/>
      <c r="AC275" s="793"/>
      <c r="AD275" s="1022"/>
      <c r="AE275" s="793"/>
      <c r="AF275" s="793"/>
      <c r="AG275" s="793"/>
      <c r="AH275" s="793"/>
      <c r="AI275" s="1022"/>
      <c r="AJ275" s="793"/>
      <c r="AK275" s="793"/>
      <c r="AL275" s="793"/>
      <c r="AM275" s="793"/>
      <c r="AN275" s="1022"/>
      <c r="AO275" s="777"/>
      <c r="AP275" s="777"/>
      <c r="AQ275" s="784"/>
      <c r="AR275" s="127"/>
      <c r="AS275" s="127"/>
      <c r="AT275" s="127"/>
    </row>
    <row r="276" spans="1:46" s="345" customFormat="1">
      <c r="A276" s="127"/>
      <c r="B276" s="127"/>
      <c r="C276" s="127"/>
      <c r="D276" s="127"/>
      <c r="E276" s="127"/>
      <c r="F276" s="127"/>
      <c r="G276" s="127"/>
      <c r="H276" s="778"/>
      <c r="I276" s="777"/>
      <c r="J276" s="794" t="s">
        <v>1105</v>
      </c>
      <c r="K276" s="795"/>
      <c r="L276" s="795"/>
      <c r="M276" s="796"/>
      <c r="N276" s="797"/>
      <c r="O276" s="798"/>
      <c r="P276" s="799"/>
      <c r="Q276" s="799"/>
      <c r="R276" s="799"/>
      <c r="S276" s="799"/>
      <c r="T276" s="798"/>
      <c r="U276" s="799"/>
      <c r="V276" s="799"/>
      <c r="W276" s="799"/>
      <c r="X276" s="799"/>
      <c r="Y276" s="798"/>
      <c r="Z276" s="799"/>
      <c r="AA276" s="799"/>
      <c r="AB276" s="799"/>
      <c r="AC276" s="799"/>
      <c r="AD276" s="798"/>
      <c r="AE276" s="799"/>
      <c r="AF276" s="799"/>
      <c r="AG276" s="799"/>
      <c r="AH276" s="799"/>
      <c r="AI276" s="798"/>
      <c r="AJ276" s="799"/>
      <c r="AK276" s="799"/>
      <c r="AL276" s="799"/>
      <c r="AM276" s="799"/>
      <c r="AN276" s="798"/>
      <c r="AO276" s="777"/>
      <c r="AP276" s="777"/>
      <c r="AQ276" s="785"/>
      <c r="AR276" s="127"/>
      <c r="AS276" s="127"/>
      <c r="AT276" s="127"/>
    </row>
    <row r="277" spans="1:46" s="345" customFormat="1">
      <c r="A277" s="127"/>
      <c r="B277" s="127"/>
      <c r="C277" s="127"/>
      <c r="D277" s="127"/>
      <c r="E277" s="127"/>
      <c r="F277" s="127"/>
      <c r="G277" s="127"/>
      <c r="H277" s="778"/>
      <c r="I277" s="777"/>
      <c r="J277" s="800"/>
      <c r="K277" s="801"/>
      <c r="L277" s="802"/>
      <c r="M277" s="802"/>
      <c r="N277" s="803" t="s">
        <v>1106</v>
      </c>
      <c r="O277" s="804">
        <f>CEILING(('DetailedBudget---TXST'!O243-O278),25000)</f>
        <v>0</v>
      </c>
      <c r="P277" s="805"/>
      <c r="Q277" s="805"/>
      <c r="R277" s="805"/>
      <c r="S277" s="805"/>
      <c r="T277" s="804">
        <f>CEILING(('DetailedBudget---TXST'!T243-T278),25000)</f>
        <v>0</v>
      </c>
      <c r="U277" s="805"/>
      <c r="V277" s="805"/>
      <c r="W277" s="805"/>
      <c r="X277" s="805"/>
      <c r="Y277" s="804">
        <f>CEILING(('DetailedBudget---TXST'!Y243-Y278),25000)</f>
        <v>0</v>
      </c>
      <c r="Z277" s="805"/>
      <c r="AA277" s="805"/>
      <c r="AB277" s="805"/>
      <c r="AC277" s="805"/>
      <c r="AD277" s="804">
        <f>CEILING(('DetailedBudget---TXST'!AD243-AD278),25000)</f>
        <v>0</v>
      </c>
      <c r="AE277" s="805"/>
      <c r="AF277" s="805"/>
      <c r="AG277" s="805"/>
      <c r="AH277" s="805"/>
      <c r="AI277" s="804">
        <f>CEILING(('DetailedBudget---TXST'!AI243-AI278),25000)</f>
        <v>0</v>
      </c>
      <c r="AJ277" s="805"/>
      <c r="AK277" s="805"/>
      <c r="AL277" s="805"/>
      <c r="AM277" s="805"/>
      <c r="AN277" s="804">
        <f>CEILING(('DetailedBudget---TXST'!AN243-AN278),25000)</f>
        <v>0</v>
      </c>
      <c r="AO277" s="781"/>
      <c r="AP277" s="781"/>
      <c r="AQ277" s="786">
        <f>SUM(O277:AN277)</f>
        <v>0</v>
      </c>
      <c r="AR277" s="127"/>
      <c r="AS277" s="127"/>
      <c r="AT277" s="127"/>
    </row>
    <row r="278" spans="1:46" s="345" customFormat="1">
      <c r="A278" s="127"/>
      <c r="B278" s="127"/>
      <c r="C278" s="127"/>
      <c r="D278" s="127"/>
      <c r="E278" s="127"/>
      <c r="F278" s="127"/>
      <c r="G278" s="127"/>
      <c r="H278" s="778"/>
      <c r="I278" s="777"/>
      <c r="J278" s="806"/>
      <c r="K278" s="807"/>
      <c r="L278" s="807"/>
      <c r="M278" s="808"/>
      <c r="N278" s="809" t="s">
        <v>1107</v>
      </c>
      <c r="O278" s="810">
        <f>'DetailedBudget---Sub01'!O244+'DetailedBudget---Sub02'!O244+'DetailedBudget---Sub03'!O244+'DetailedBudget---Sub04'!O244+'DetailedBudget---Sub05'!O244+'DetailedBudget---Sub06'!O243+'DetailedBudget---Sub07'!O244+'DetailedBudget---Sub08'!O244+'DetailedBudget---Sub09'!O244+'DetailedBudget---Sub10'!O244</f>
        <v>0</v>
      </c>
      <c r="P278" s="805"/>
      <c r="Q278" s="805"/>
      <c r="R278" s="805"/>
      <c r="S278" s="805"/>
      <c r="T278" s="810">
        <f>'DetailedBudget---Sub01'!T244+'DetailedBudget---Sub02'!T244+'DetailedBudget---Sub03'!T244+'DetailedBudget---Sub04'!T244+'DetailedBudget---Sub05'!T244+'DetailedBudget---Sub06'!T243+'DetailedBudget---Sub07'!T244+'DetailedBudget---Sub08'!T244+'DetailedBudget---Sub09'!T244+'DetailedBudget---Sub10'!T244</f>
        <v>0</v>
      </c>
      <c r="U278" s="805"/>
      <c r="V278" s="805"/>
      <c r="W278" s="805"/>
      <c r="X278" s="805"/>
      <c r="Y278" s="810">
        <f>'DetailedBudget---Sub01'!Y244+'DetailedBudget---Sub02'!Y244+'DetailedBudget---Sub03'!Y244+'DetailedBudget---Sub04'!Y244+'DetailedBudget---Sub05'!Y244+'DetailedBudget---Sub06'!Y243+'DetailedBudget---Sub07'!Y244+'DetailedBudget---Sub08'!Y244+'DetailedBudget---Sub09'!Y244+'DetailedBudget---Sub10'!Y244</f>
        <v>0</v>
      </c>
      <c r="Z278" s="805"/>
      <c r="AA278" s="805"/>
      <c r="AB278" s="805"/>
      <c r="AC278" s="805"/>
      <c r="AD278" s="810">
        <f>'DetailedBudget---Sub01'!AD244+'DetailedBudget---Sub02'!AD244+'DetailedBudget---Sub03'!AD244+'DetailedBudget---Sub04'!AD244+'DetailedBudget---Sub05'!AD244+'DetailedBudget---Sub06'!AD243+'DetailedBudget---Sub07'!AD244+'DetailedBudget---Sub08'!AD244+'DetailedBudget---Sub09'!AD244+'DetailedBudget---Sub10'!AD244</f>
        <v>0</v>
      </c>
      <c r="AE278" s="805"/>
      <c r="AF278" s="805"/>
      <c r="AG278" s="805"/>
      <c r="AH278" s="805"/>
      <c r="AI278" s="810">
        <f>'DetailedBudget---Sub01'!AI244+'DetailedBudget---Sub02'!AI244+'DetailedBudget---Sub03'!AI244+'DetailedBudget---Sub04'!AI244+'DetailedBudget---Sub05'!AI244+'DetailedBudget---Sub06'!AI243+'DetailedBudget---Sub07'!AI244+'DetailedBudget---Sub08'!AI244+'DetailedBudget---Sub09'!AI244+'DetailedBudget---Sub10'!AI244</f>
        <v>0</v>
      </c>
      <c r="AJ278" s="805"/>
      <c r="AK278" s="805"/>
      <c r="AL278" s="805"/>
      <c r="AM278" s="805"/>
      <c r="AN278" s="810">
        <f>'DetailedBudget---Sub01'!AN244+'DetailedBudget---Sub02'!AN244+'DetailedBudget---Sub03'!AN244+'DetailedBudget---Sub04'!AN244+'DetailedBudget---Sub05'!AN244+'DetailedBudget---Sub06'!AN243+'DetailedBudget---Sub07'!AN244+'DetailedBudget---Sub08'!AN244+'DetailedBudget---Sub09'!AN244+'DetailedBudget---Sub10'!AN244</f>
        <v>0</v>
      </c>
      <c r="AO278" s="781"/>
      <c r="AP278" s="781"/>
      <c r="AQ278" s="787">
        <f>SUM(O278:AN278)</f>
        <v>0</v>
      </c>
      <c r="AR278" s="127"/>
      <c r="AS278" s="127"/>
      <c r="AT278" s="127"/>
    </row>
    <row r="279" spans="1:46" s="345" customFormat="1">
      <c r="A279" s="127"/>
      <c r="B279" s="127"/>
      <c r="C279" s="127"/>
      <c r="D279" s="127"/>
      <c r="E279" s="127"/>
      <c r="F279" s="127"/>
      <c r="G279" s="127"/>
      <c r="H279" s="778"/>
      <c r="I279" s="777"/>
      <c r="J279" s="811"/>
      <c r="K279" s="812"/>
      <c r="L279" s="812"/>
      <c r="M279" s="813"/>
      <c r="N279" s="814" t="s">
        <v>1108</v>
      </c>
      <c r="O279" s="815">
        <f>O277+O278</f>
        <v>0</v>
      </c>
      <c r="P279" s="805"/>
      <c r="Q279" s="805"/>
      <c r="R279" s="805"/>
      <c r="S279" s="805"/>
      <c r="T279" s="815">
        <f>T277+T278</f>
        <v>0</v>
      </c>
      <c r="U279" s="805"/>
      <c r="V279" s="805"/>
      <c r="W279" s="805"/>
      <c r="X279" s="805"/>
      <c r="Y279" s="815">
        <f>Y277+Y278</f>
        <v>0</v>
      </c>
      <c r="Z279" s="805"/>
      <c r="AA279" s="805"/>
      <c r="AB279" s="805"/>
      <c r="AC279" s="805"/>
      <c r="AD279" s="815">
        <f>AD277+AD278</f>
        <v>0</v>
      </c>
      <c r="AE279" s="805"/>
      <c r="AF279" s="805"/>
      <c r="AG279" s="805"/>
      <c r="AH279" s="805"/>
      <c r="AI279" s="815">
        <f>AI277+AI278</f>
        <v>0</v>
      </c>
      <c r="AJ279" s="805"/>
      <c r="AK279" s="805"/>
      <c r="AL279" s="805"/>
      <c r="AM279" s="805"/>
      <c r="AN279" s="815">
        <f>AN277+AN278</f>
        <v>0</v>
      </c>
      <c r="AO279" s="781"/>
      <c r="AP279" s="781"/>
      <c r="AQ279" s="788">
        <f>SUM(O279:AN279)</f>
        <v>0</v>
      </c>
      <c r="AR279" s="127"/>
      <c r="AS279" s="127"/>
      <c r="AT279" s="127"/>
    </row>
    <row r="280" spans="1:46" s="345" customFormat="1">
      <c r="A280" s="127"/>
      <c r="B280" s="127"/>
      <c r="C280" s="127"/>
      <c r="D280" s="127"/>
      <c r="E280" s="127"/>
      <c r="F280" s="127"/>
      <c r="G280" s="127"/>
      <c r="H280" s="778"/>
      <c r="I280" s="777"/>
      <c r="J280" s="816"/>
      <c r="K280" s="817"/>
      <c r="L280" s="817"/>
      <c r="M280" s="818"/>
      <c r="N280" s="819"/>
      <c r="O280" s="820"/>
      <c r="P280" s="805"/>
      <c r="Q280" s="805"/>
      <c r="R280" s="805"/>
      <c r="S280" s="805"/>
      <c r="T280" s="820"/>
      <c r="U280" s="805"/>
      <c r="V280" s="805"/>
      <c r="W280" s="805"/>
      <c r="X280" s="805"/>
      <c r="Y280" s="820"/>
      <c r="Z280" s="805"/>
      <c r="AA280" s="805"/>
      <c r="AB280" s="805"/>
      <c r="AC280" s="805"/>
      <c r="AD280" s="820"/>
      <c r="AE280" s="805"/>
      <c r="AF280" s="805"/>
      <c r="AG280" s="805"/>
      <c r="AH280" s="805"/>
      <c r="AI280" s="820"/>
      <c r="AJ280" s="805"/>
      <c r="AK280" s="805"/>
      <c r="AL280" s="805"/>
      <c r="AM280" s="805"/>
      <c r="AN280" s="820"/>
      <c r="AO280" s="781"/>
      <c r="AP280" s="781"/>
      <c r="AQ280" s="775"/>
      <c r="AR280" s="127"/>
      <c r="AS280" s="127"/>
      <c r="AT280" s="127"/>
    </row>
    <row r="281" spans="1:46" s="345" customFormat="1">
      <c r="A281" s="127"/>
      <c r="B281" s="127"/>
      <c r="C281" s="127"/>
      <c r="D281" s="127"/>
      <c r="E281" s="127"/>
      <c r="F281" s="127"/>
      <c r="G281" s="127"/>
      <c r="H281" s="778"/>
      <c r="I281" s="777"/>
      <c r="J281" s="821" t="s">
        <v>1109</v>
      </c>
      <c r="K281" s="812"/>
      <c r="L281" s="812"/>
      <c r="M281" s="822"/>
      <c r="N281" s="823"/>
      <c r="O281" s="824">
        <f>'DetailedBudget---TXST'!O248</f>
        <v>0</v>
      </c>
      <c r="P281" s="805"/>
      <c r="Q281" s="805"/>
      <c r="R281" s="805"/>
      <c r="S281" s="805"/>
      <c r="T281" s="824">
        <f>'DetailedBudget---TXST'!T248</f>
        <v>0</v>
      </c>
      <c r="U281" s="805"/>
      <c r="V281" s="805"/>
      <c r="W281" s="805"/>
      <c r="X281" s="805"/>
      <c r="Y281" s="824">
        <f>'DetailedBudget---TXST'!Y248</f>
        <v>0</v>
      </c>
      <c r="Z281" s="805"/>
      <c r="AA281" s="805"/>
      <c r="AB281" s="805"/>
      <c r="AC281" s="805"/>
      <c r="AD281" s="824">
        <f>'DetailedBudget---TXST'!AD248</f>
        <v>0</v>
      </c>
      <c r="AE281" s="805"/>
      <c r="AF281" s="805"/>
      <c r="AG281" s="805"/>
      <c r="AH281" s="805"/>
      <c r="AI281" s="824">
        <f>'DetailedBudget---TXST'!AI248</f>
        <v>0</v>
      </c>
      <c r="AJ281" s="805"/>
      <c r="AK281" s="805"/>
      <c r="AL281" s="805"/>
      <c r="AM281" s="805"/>
      <c r="AN281" s="824">
        <f>'DetailedBudget---TXST'!AN248</f>
        <v>0</v>
      </c>
      <c r="AO281" s="781"/>
      <c r="AP281" s="781"/>
      <c r="AQ281" s="788">
        <f>SUM(O281:AN281)</f>
        <v>0</v>
      </c>
      <c r="AR281" s="127"/>
      <c r="AS281" s="127"/>
      <c r="AT281" s="127"/>
    </row>
    <row r="282" spans="1:46" s="345" customFormat="1">
      <c r="A282" s="127"/>
      <c r="B282" s="127"/>
      <c r="C282" s="127"/>
      <c r="D282" s="127"/>
      <c r="E282" s="127"/>
      <c r="F282" s="127"/>
      <c r="G282" s="127"/>
      <c r="H282" s="778"/>
      <c r="I282" s="777"/>
      <c r="J282" s="816"/>
      <c r="K282" s="817"/>
      <c r="L282" s="817"/>
      <c r="M282" s="818"/>
      <c r="N282" s="819"/>
      <c r="O282" s="820"/>
      <c r="P282" s="805"/>
      <c r="Q282" s="805"/>
      <c r="R282" s="805"/>
      <c r="S282" s="805"/>
      <c r="T282" s="820"/>
      <c r="U282" s="805"/>
      <c r="V282" s="805"/>
      <c r="W282" s="805"/>
      <c r="X282" s="805"/>
      <c r="Y282" s="820"/>
      <c r="Z282" s="805"/>
      <c r="AA282" s="805"/>
      <c r="AB282" s="805"/>
      <c r="AC282" s="805"/>
      <c r="AD282" s="820"/>
      <c r="AE282" s="805"/>
      <c r="AF282" s="805"/>
      <c r="AG282" s="805"/>
      <c r="AH282" s="805"/>
      <c r="AI282" s="820"/>
      <c r="AJ282" s="805"/>
      <c r="AK282" s="805"/>
      <c r="AL282" s="805"/>
      <c r="AM282" s="805"/>
      <c r="AN282" s="820"/>
      <c r="AO282" s="781"/>
      <c r="AP282" s="781"/>
      <c r="AQ282" s="775"/>
      <c r="AR282" s="127"/>
      <c r="AS282" s="127"/>
      <c r="AT282" s="127"/>
    </row>
    <row r="283" spans="1:46" s="345" customFormat="1" ht="15.75" thickBot="1">
      <c r="A283" s="127"/>
      <c r="B283" s="127"/>
      <c r="C283" s="127"/>
      <c r="D283" s="127"/>
      <c r="E283" s="127"/>
      <c r="F283" s="127"/>
      <c r="G283" s="127"/>
      <c r="H283" s="779"/>
      <c r="I283" s="780"/>
      <c r="J283" s="825" t="s">
        <v>1110</v>
      </c>
      <c r="K283" s="826"/>
      <c r="L283" s="826"/>
      <c r="M283" s="827"/>
      <c r="N283" s="828"/>
      <c r="O283" s="829">
        <f>O281+O279</f>
        <v>0</v>
      </c>
      <c r="P283" s="830"/>
      <c r="Q283" s="830"/>
      <c r="R283" s="830"/>
      <c r="S283" s="830"/>
      <c r="T283" s="829">
        <f>T281+T279</f>
        <v>0</v>
      </c>
      <c r="U283" s="830"/>
      <c r="V283" s="830"/>
      <c r="W283" s="830"/>
      <c r="X283" s="830"/>
      <c r="Y283" s="829">
        <f>Y281+Y279</f>
        <v>0</v>
      </c>
      <c r="Z283" s="830"/>
      <c r="AA283" s="830"/>
      <c r="AB283" s="830"/>
      <c r="AC283" s="830"/>
      <c r="AD283" s="829">
        <f>AD281+AD279</f>
        <v>0</v>
      </c>
      <c r="AE283" s="830"/>
      <c r="AF283" s="830"/>
      <c r="AG283" s="830"/>
      <c r="AH283" s="830"/>
      <c r="AI283" s="829">
        <f>AI281+AI279</f>
        <v>0</v>
      </c>
      <c r="AJ283" s="830"/>
      <c r="AK283" s="830"/>
      <c r="AL283" s="830"/>
      <c r="AM283" s="830"/>
      <c r="AN283" s="829">
        <f>AN281+AN279</f>
        <v>0</v>
      </c>
      <c r="AO283" s="782"/>
      <c r="AP283" s="782"/>
      <c r="AQ283" s="789">
        <f>SUM(O283:AN283)</f>
        <v>0</v>
      </c>
      <c r="AR283" s="127"/>
      <c r="AS283" s="127"/>
      <c r="AT283" s="127"/>
    </row>
    <row r="284" spans="1:46" s="345" customForma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row>
    <row r="285" spans="1:46" s="345" customForma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row>
    <row r="286" spans="1:46" s="345" customForma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row>
    <row r="287" spans="1:46" s="345" customForma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row>
    <row r="288" spans="1:46" s="345" customForma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row>
    <row r="289" spans="1:46" s="345" customForma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row>
    <row r="290" spans="1:46" s="345" customForma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row>
    <row r="291" spans="1:46" s="345" customForma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row>
    <row r="292" spans="1:46" s="345" customForma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row>
    <row r="293" spans="1:46" s="345" customForma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row>
    <row r="294" spans="1:46" s="345" customForma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row>
    <row r="295" spans="1:46" s="345" customForma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row>
    <row r="296" spans="1:46" s="345" customForma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row>
    <row r="297" spans="1:46" s="345" customForma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row>
    <row r="298" spans="1:46" s="345" customForma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row>
    <row r="299" spans="1:46" s="345" customForma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row>
    <row r="300" spans="1:46" s="345" customForma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row>
    <row r="301" spans="1:46" s="345" customForma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row>
    <row r="302" spans="1:46" s="345" customForma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row>
    <row r="303" spans="1:46" s="345" customForma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row>
    <row r="304" spans="1:46" s="345" customForma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row>
    <row r="305" spans="1:46" s="345" customForma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row>
    <row r="306" spans="1:46" s="345" customForma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row>
    <row r="307" spans="1:46" s="345" customForma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row>
    <row r="308" spans="1:46" s="345" customForma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row>
    <row r="309" spans="1:46" s="345" customForma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row>
    <row r="310" spans="1:46" s="345" customForma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row>
    <row r="311" spans="1:46" s="345" customForma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row>
    <row r="312" spans="1:46" s="345" customForma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row>
    <row r="313" spans="1:46" s="345" customForma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row>
    <row r="314" spans="1:46" s="345" customForma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row>
    <row r="315" spans="1:46" s="345" customForma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row>
    <row r="316" spans="1:46" s="345" customForma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row>
    <row r="317" spans="1:46" s="345" customForma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row>
    <row r="318" spans="1:46" s="345" customForma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row>
    <row r="319" spans="1:46" s="345" customForma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row>
    <row r="320" spans="1:46" s="345" customForma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row>
    <row r="321" spans="1:46" s="345" customForma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row>
    <row r="322" spans="1:46" s="345" customForma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row>
    <row r="323" spans="1:46" s="345" customForma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row>
    <row r="324" spans="1:46" s="345" customForma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row>
    <row r="325" spans="1:46" s="345" customForma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row>
    <row r="326" spans="1:46" s="345" customForma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row>
    <row r="327" spans="1:46" s="345" customForma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row>
    <row r="328" spans="1:46" s="345" customForma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row>
    <row r="329" spans="1:46" s="345" customForma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row>
    <row r="330" spans="1:46" s="345" customForma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row>
    <row r="331" spans="1:46" s="345" customForma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row>
    <row r="332" spans="1:46" s="345" customForma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row>
    <row r="333" spans="1:46" s="345" customFormat="1">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row>
    <row r="334" spans="1:46" s="345" customFormat="1">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row>
    <row r="335" spans="1:46" s="345" customFormat="1">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row>
    <row r="336" spans="1:46" s="345" customFormat="1">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row>
  </sheetData>
  <sheetProtection algorithmName="SHA-512" hashValue="8PUFQxgq9sRt+/+6qEf3upLttCAAKy0J4LlyudE0JH2aeEtfDIYUvZtDrgw8bTmhpnuQEpiw4MYhdz5JN+WCxA==" saltValue="gXwOpyhVIKMGZ4/NDkFtsw==" spinCount="100000" sheet="1" formatCells="0" formatColumns="0" formatRows="0" insertColumns="0" insertRows="0"/>
  <mergeCells count="236">
    <mergeCell ref="I267:L267"/>
    <mergeCell ref="AT45:AT52"/>
    <mergeCell ref="AT53:AT61"/>
    <mergeCell ref="AT62:AT64"/>
    <mergeCell ref="AT24:AT33"/>
    <mergeCell ref="CQ18:CV19"/>
    <mergeCell ref="A1:AR1"/>
    <mergeCell ref="A2:AR2"/>
    <mergeCell ref="A3:D3"/>
    <mergeCell ref="AB4:AR4"/>
    <mergeCell ref="C30:D30"/>
    <mergeCell ref="C31:D31"/>
    <mergeCell ref="C24:D24"/>
    <mergeCell ref="C25:D25"/>
    <mergeCell ref="AQ22:AQ23"/>
    <mergeCell ref="E6:O6"/>
    <mergeCell ref="E14:F14"/>
    <mergeCell ref="I14:M14"/>
    <mergeCell ref="E16:F16"/>
    <mergeCell ref="BS18:BX19"/>
    <mergeCell ref="AU1:DN1"/>
    <mergeCell ref="DC18:DH19"/>
    <mergeCell ref="CW18:DB19"/>
    <mergeCell ref="C4:D4"/>
    <mergeCell ref="E4:O4"/>
    <mergeCell ref="T4:AA4"/>
    <mergeCell ref="C23:D23"/>
    <mergeCell ref="D53:F53"/>
    <mergeCell ref="D54:F54"/>
    <mergeCell ref="D55:F55"/>
    <mergeCell ref="A39:AR42"/>
    <mergeCell ref="I266:L266"/>
    <mergeCell ref="D45:F45"/>
    <mergeCell ref="D46:F46"/>
    <mergeCell ref="D47:F47"/>
    <mergeCell ref="D48:F48"/>
    <mergeCell ref="D49:F49"/>
    <mergeCell ref="D50:F50"/>
    <mergeCell ref="A37:AR38"/>
    <mergeCell ref="C26:D26"/>
    <mergeCell ref="C27:D27"/>
    <mergeCell ref="L44:N44"/>
    <mergeCell ref="C33:D33"/>
    <mergeCell ref="G44:I44"/>
    <mergeCell ref="B44:F44"/>
    <mergeCell ref="E8:O8"/>
    <mergeCell ref="C28:D28"/>
    <mergeCell ref="C29:D29"/>
    <mergeCell ref="C22:J22"/>
    <mergeCell ref="B8:D8"/>
    <mergeCell ref="B18:D18"/>
    <mergeCell ref="E18:F18"/>
    <mergeCell ref="M19:O19"/>
    <mergeCell ref="L23:N23"/>
    <mergeCell ref="C32:D32"/>
    <mergeCell ref="D112:J112"/>
    <mergeCell ref="B10:D10"/>
    <mergeCell ref="E10:O10"/>
    <mergeCell ref="B12:D12"/>
    <mergeCell ref="D58:F58"/>
    <mergeCell ref="D59:F59"/>
    <mergeCell ref="D51:F51"/>
    <mergeCell ref="D52:F52"/>
    <mergeCell ref="C91:J91"/>
    <mergeCell ref="C68:J68"/>
    <mergeCell ref="C81:J81"/>
    <mergeCell ref="D82:J82"/>
    <mergeCell ref="D61:F61"/>
    <mergeCell ref="C77:J77"/>
    <mergeCell ref="B80:J80"/>
    <mergeCell ref="C72:J72"/>
    <mergeCell ref="C73:J73"/>
    <mergeCell ref="D111:J111"/>
    <mergeCell ref="D113:J113"/>
    <mergeCell ref="C115:J115"/>
    <mergeCell ref="C150:J150"/>
    <mergeCell ref="B71:J71"/>
    <mergeCell ref="C75:J75"/>
    <mergeCell ref="D60:F60"/>
    <mergeCell ref="D56:F56"/>
    <mergeCell ref="D57:F57"/>
    <mergeCell ref="D83:J83"/>
    <mergeCell ref="D84:J84"/>
    <mergeCell ref="D87:J87"/>
    <mergeCell ref="D88:J88"/>
    <mergeCell ref="D89:J89"/>
    <mergeCell ref="D92:J92"/>
    <mergeCell ref="D97:J97"/>
    <mergeCell ref="D98:J98"/>
    <mergeCell ref="D99:J99"/>
    <mergeCell ref="C86:J86"/>
    <mergeCell ref="D93:J93"/>
    <mergeCell ref="C96:J96"/>
    <mergeCell ref="D107:J107"/>
    <mergeCell ref="C105:J105"/>
    <mergeCell ref="D106:J106"/>
    <mergeCell ref="F247:H247"/>
    <mergeCell ref="D206:J206"/>
    <mergeCell ref="D207:J207"/>
    <mergeCell ref="D208:J208"/>
    <mergeCell ref="D209:J209"/>
    <mergeCell ref="D210:J210"/>
    <mergeCell ref="D211:J211"/>
    <mergeCell ref="D212:J212"/>
    <mergeCell ref="D200:J200"/>
    <mergeCell ref="D201:J201"/>
    <mergeCell ref="D202:J202"/>
    <mergeCell ref="D203:J203"/>
    <mergeCell ref="C214:J214"/>
    <mergeCell ref="C228:J228"/>
    <mergeCell ref="C216:J216"/>
    <mergeCell ref="D217:J217"/>
    <mergeCell ref="D234:J234"/>
    <mergeCell ref="D235:J235"/>
    <mergeCell ref="D222:J222"/>
    <mergeCell ref="F246:H246"/>
    <mergeCell ref="B243:J243"/>
    <mergeCell ref="D237:J237"/>
    <mergeCell ref="D238:J238"/>
    <mergeCell ref="D179:J179"/>
    <mergeCell ref="D191:J191"/>
    <mergeCell ref="D192:J192"/>
    <mergeCell ref="D190:J190"/>
    <mergeCell ref="D194:J194"/>
    <mergeCell ref="D195:J195"/>
    <mergeCell ref="D196:J196"/>
    <mergeCell ref="D197:J197"/>
    <mergeCell ref="D236:J236"/>
    <mergeCell ref="D198:J198"/>
    <mergeCell ref="D229:J229"/>
    <mergeCell ref="D230:J230"/>
    <mergeCell ref="D231:J231"/>
    <mergeCell ref="D232:J232"/>
    <mergeCell ref="D233:J233"/>
    <mergeCell ref="D218:J218"/>
    <mergeCell ref="D219:J219"/>
    <mergeCell ref="D221:J221"/>
    <mergeCell ref="D220:J220"/>
    <mergeCell ref="D223:J223"/>
    <mergeCell ref="D224:J224"/>
    <mergeCell ref="D225:J225"/>
    <mergeCell ref="D226:J226"/>
    <mergeCell ref="D213:J213"/>
    <mergeCell ref="D127:J127"/>
    <mergeCell ref="C129:J129"/>
    <mergeCell ref="C171:J171"/>
    <mergeCell ref="D136:J136"/>
    <mergeCell ref="D116:J116"/>
    <mergeCell ref="D125:J125"/>
    <mergeCell ref="D126:J126"/>
    <mergeCell ref="D137:J137"/>
    <mergeCell ref="D132:J132"/>
    <mergeCell ref="C134:J134"/>
    <mergeCell ref="D135:J135"/>
    <mergeCell ref="B123:J123"/>
    <mergeCell ref="D118:J118"/>
    <mergeCell ref="C162:J162"/>
    <mergeCell ref="C164:J164"/>
    <mergeCell ref="D165:J165"/>
    <mergeCell ref="D166:J166"/>
    <mergeCell ref="D141:J141"/>
    <mergeCell ref="D158:J158"/>
    <mergeCell ref="D155:J155"/>
    <mergeCell ref="D159:J159"/>
    <mergeCell ref="H16:J16"/>
    <mergeCell ref="L16:O16"/>
    <mergeCell ref="E12:F12"/>
    <mergeCell ref="H12:O12"/>
    <mergeCell ref="D94:J94"/>
    <mergeCell ref="D142:J142"/>
    <mergeCell ref="C124:J124"/>
    <mergeCell ref="D178:J178"/>
    <mergeCell ref="B104:J104"/>
    <mergeCell ref="D151:J151"/>
    <mergeCell ref="D152:J152"/>
    <mergeCell ref="D153:J153"/>
    <mergeCell ref="D154:J154"/>
    <mergeCell ref="D174:J174"/>
    <mergeCell ref="D175:J175"/>
    <mergeCell ref="D140:J140"/>
    <mergeCell ref="D168:J168"/>
    <mergeCell ref="C173:J173"/>
    <mergeCell ref="D130:J130"/>
    <mergeCell ref="D131:J131"/>
    <mergeCell ref="F146:J146"/>
    <mergeCell ref="D157:J157"/>
    <mergeCell ref="D108:J108"/>
    <mergeCell ref="C110:J110"/>
    <mergeCell ref="D185:J185"/>
    <mergeCell ref="D176:J176"/>
    <mergeCell ref="D167:J167"/>
    <mergeCell ref="H271:K271"/>
    <mergeCell ref="D199:J199"/>
    <mergeCell ref="D204:J204"/>
    <mergeCell ref="DI18:DN19"/>
    <mergeCell ref="R19:T19"/>
    <mergeCell ref="D193:J193"/>
    <mergeCell ref="D184:J184"/>
    <mergeCell ref="H269:O269"/>
    <mergeCell ref="D117:J117"/>
    <mergeCell ref="D169:J169"/>
    <mergeCell ref="D205:J205"/>
    <mergeCell ref="C139:J139"/>
    <mergeCell ref="D183:J183"/>
    <mergeCell ref="D182:J182"/>
    <mergeCell ref="D180:J180"/>
    <mergeCell ref="D181:J181"/>
    <mergeCell ref="D187:J187"/>
    <mergeCell ref="D188:J188"/>
    <mergeCell ref="D186:J186"/>
    <mergeCell ref="D177:J177"/>
    <mergeCell ref="D156:J156"/>
    <mergeCell ref="C35:F35"/>
    <mergeCell ref="O274:O275"/>
    <mergeCell ref="T274:T275"/>
    <mergeCell ref="Y274:Y275"/>
    <mergeCell ref="AD274:AD275"/>
    <mergeCell ref="AI274:AI275"/>
    <mergeCell ref="AN274:AN275"/>
    <mergeCell ref="AU14:CP14"/>
    <mergeCell ref="AU16:CP16"/>
    <mergeCell ref="AU18:AZ19"/>
    <mergeCell ref="BA18:BF19"/>
    <mergeCell ref="BG18:BL19"/>
    <mergeCell ref="BM18:BR19"/>
    <mergeCell ref="CK18:CP19"/>
    <mergeCell ref="W19:Y19"/>
    <mergeCell ref="AB19:AD19"/>
    <mergeCell ref="AG19:AI19"/>
    <mergeCell ref="AL19:AN19"/>
    <mergeCell ref="AQ19:AQ20"/>
    <mergeCell ref="R6:AO17"/>
    <mergeCell ref="CE18:CJ19"/>
    <mergeCell ref="BY18:CD19"/>
    <mergeCell ref="D189:J189"/>
    <mergeCell ref="D160:J160"/>
  </mergeCells>
  <dataValidations count="2">
    <dataValidation type="custom" allowBlank="1" showInputMessage="1" showErrorMessage="1" sqref="J246" xr:uid="{4C1982E0-83C7-4F3E-8FCB-49A5F2FDF9B6}">
      <formula1>OR(J246=0, J247=0)</formula1>
    </dataValidation>
    <dataValidation type="custom" allowBlank="1" showInputMessage="1" showErrorMessage="1" sqref="J247" xr:uid="{34B2A390-F8C3-4ECE-852C-A4C06D17A85F}">
      <formula1>OR(J246=0, J247=0)</formula1>
    </dataValidation>
  </dataValidations>
  <printOptions horizontalCentered="1" verticalCentered="1"/>
  <pageMargins left="0.25" right="0.25" top="0.25" bottom="0.25" header="0.3" footer="0.3"/>
  <pageSetup scale="22" orientation="portrait" horizontalDpi="1200" verticalDpi="12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D744A-BAB4-4EF4-9FAC-19CC363EE526}">
  <sheetPr codeName="Sheet19"/>
  <dimension ref="A1:C21"/>
  <sheetViews>
    <sheetView workbookViewId="0">
      <selection activeCell="B37" sqref="B37"/>
    </sheetView>
  </sheetViews>
  <sheetFormatPr defaultRowHeight="15"/>
  <cols>
    <col min="1" max="1" width="18.140625" style="14" bestFit="1" customWidth="1"/>
    <col min="2" max="2" width="53.42578125" style="14" bestFit="1" customWidth="1"/>
    <col min="3" max="3" width="1.28515625" style="14" customWidth="1"/>
  </cols>
  <sheetData>
    <row r="1" spans="1:2" s="14" customFormat="1">
      <c r="A1" s="377" t="str">
        <f>'DetailedBudget---TXST'!L16</f>
        <v>KC #</v>
      </c>
      <c r="B1" s="378"/>
    </row>
    <row r="2" spans="1:2" s="14" customFormat="1">
      <c r="A2" s="379" t="s">
        <v>981</v>
      </c>
      <c r="B2" s="380">
        <f>'DetailedBudget---TXST'!E4</f>
        <v>0</v>
      </c>
    </row>
    <row r="3" spans="1:2" s="14" customFormat="1">
      <c r="A3" s="379" t="s">
        <v>982</v>
      </c>
      <c r="B3" s="380">
        <f>'DetailedBudget---TXST'!E6</f>
        <v>0</v>
      </c>
    </row>
    <row r="4" spans="1:2" s="14" customFormat="1">
      <c r="A4" s="379" t="s">
        <v>983</v>
      </c>
      <c r="B4" s="398">
        <f>'DetailedBudget---TXST'!A2</f>
        <v>0</v>
      </c>
    </row>
    <row r="5" spans="1:2" s="14" customFormat="1">
      <c r="A5" s="475" t="s">
        <v>986</v>
      </c>
      <c r="B5" s="476">
        <f>'DetailedBudget---TXST'!F3</f>
        <v>0</v>
      </c>
    </row>
    <row r="6" spans="1:2" s="14" customFormat="1" ht="5.0999999999999996" customHeight="1">
      <c r="A6" s="381"/>
      <c r="B6" s="382"/>
    </row>
    <row r="7" spans="1:2" s="14" customFormat="1">
      <c r="A7" s="479" t="s">
        <v>1054</v>
      </c>
      <c r="B7" s="480">
        <f>'DetailedBudget---TXST'!AQ243</f>
        <v>0</v>
      </c>
    </row>
    <row r="8" spans="1:2" s="14" customFormat="1">
      <c r="A8" s="479" t="s">
        <v>54</v>
      </c>
      <c r="B8" s="484">
        <f>'Initial Information'!E15</f>
        <v>0.505</v>
      </c>
    </row>
    <row r="9" spans="1:2" s="14" customFormat="1">
      <c r="A9" s="479" t="s">
        <v>1016</v>
      </c>
      <c r="B9" s="480">
        <f>'DetailedBudget---TXST'!AQ248</f>
        <v>0</v>
      </c>
    </row>
    <row r="10" spans="1:2" s="14" customFormat="1" ht="15.75" thickBot="1">
      <c r="A10" s="481" t="s">
        <v>988</v>
      </c>
      <c r="B10" s="482">
        <f>'DetailedBudget---TXST'!AQ263</f>
        <v>0</v>
      </c>
    </row>
    <row r="11" spans="1:2" s="14" customFormat="1">
      <c r="A11" s="379" t="s">
        <v>984</v>
      </c>
      <c r="B11" s="383">
        <f>'DetailedBudget---TXST'!E14</f>
        <v>45536</v>
      </c>
    </row>
    <row r="12" spans="1:2" s="14" customFormat="1">
      <c r="A12" s="379" t="s">
        <v>985</v>
      </c>
      <c r="B12" s="383">
        <f>'DetailedBudget---TXST'!I14</f>
        <v>45900</v>
      </c>
    </row>
    <row r="13" spans="1:2" s="14" customFormat="1" ht="5.0999999999999996" customHeight="1">
      <c r="A13" s="381"/>
      <c r="B13" s="382"/>
    </row>
    <row r="14" spans="1:2" s="14" customFormat="1">
      <c r="A14" s="477" t="s">
        <v>987</v>
      </c>
      <c r="B14" s="478">
        <f>CostShareBudget!F4</f>
        <v>0</v>
      </c>
    </row>
    <row r="15" spans="1:2" s="14" customFormat="1" ht="5.0999999999999996" customHeight="1">
      <c r="A15" s="381"/>
      <c r="B15" s="382"/>
    </row>
    <row r="16" spans="1:2" s="14" customFormat="1"/>
    <row r="17" spans="1:1" s="14" customFormat="1"/>
    <row r="18" spans="1:1">
      <c r="A18" s="397" t="s">
        <v>1024</v>
      </c>
    </row>
    <row r="19" spans="1:1">
      <c r="A19" s="397" t="s">
        <v>1025</v>
      </c>
    </row>
    <row r="21" spans="1:1">
      <c r="A21" s="397" t="s">
        <v>1026</v>
      </c>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AD36-838F-4DA6-9030-C845CEDC5CAA}">
  <sheetPr codeName="Sheet20"/>
  <dimension ref="A1:AQ26"/>
  <sheetViews>
    <sheetView workbookViewId="0">
      <selection activeCell="E13" sqref="E13"/>
    </sheetView>
  </sheetViews>
  <sheetFormatPr defaultRowHeight="15"/>
  <cols>
    <col min="1" max="1" width="22" style="494" bestFit="1" customWidth="1"/>
    <col min="2" max="2" width="17.7109375" style="494" bestFit="1" customWidth="1"/>
    <col min="3" max="3" width="8.85546875" style="494"/>
    <col min="4" max="4" width="1.7109375" style="494" customWidth="1"/>
    <col min="5" max="5" width="9.7109375" style="494" customWidth="1"/>
    <col min="6" max="8" width="0" style="494" hidden="1" customWidth="1"/>
    <col min="9" max="9" width="1.7109375" style="494" customWidth="1"/>
    <col min="10" max="10" width="9.7109375" style="494" customWidth="1"/>
    <col min="11" max="13" width="0" style="494" hidden="1" customWidth="1"/>
    <col min="14" max="14" width="1.7109375" style="494" customWidth="1"/>
    <col min="15" max="15" width="9.7109375" style="494" customWidth="1"/>
    <col min="16" max="18" width="0" style="494" hidden="1" customWidth="1"/>
    <col min="19" max="19" width="1.7109375" style="494" customWidth="1"/>
    <col min="20" max="20" width="9.7109375" style="494" customWidth="1"/>
    <col min="21" max="23" width="0" style="494" hidden="1" customWidth="1"/>
    <col min="24" max="24" width="1.7109375" style="494" customWidth="1"/>
    <col min="25" max="25" width="9.7109375" style="494" customWidth="1"/>
    <col min="26" max="28" width="0" style="494" hidden="1" customWidth="1"/>
    <col min="29" max="29" width="1.7109375" style="494" customWidth="1"/>
    <col min="30" max="30" width="9.7109375" style="494" customWidth="1"/>
    <col min="31" max="33" width="0" style="494" hidden="1" customWidth="1"/>
    <col min="34" max="34" width="2.7109375" style="494" customWidth="1"/>
    <col min="35" max="35" width="24.7109375" style="494" bestFit="1" customWidth="1"/>
    <col min="36" max="43" width="8.85546875" style="494"/>
  </cols>
  <sheetData>
    <row r="1" spans="1:43" s="14" customFormat="1">
      <c r="A1" s="281"/>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row>
    <row r="2" spans="1:43" s="14" customForma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1"/>
      <c r="AK2" s="281"/>
      <c r="AL2" s="281"/>
      <c r="AM2" s="281"/>
      <c r="AN2" s="281"/>
      <c r="AO2" s="281"/>
      <c r="AP2" s="281"/>
      <c r="AQ2" s="281"/>
    </row>
    <row r="3" spans="1:43" s="14" customFormat="1">
      <c r="A3" s="526" t="s">
        <v>1103</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c r="AF3" s="281"/>
      <c r="AG3" s="281"/>
      <c r="AH3" s="281"/>
      <c r="AI3" s="281"/>
      <c r="AJ3" s="281"/>
      <c r="AK3" s="281"/>
      <c r="AL3" s="281"/>
      <c r="AM3" s="281"/>
      <c r="AN3" s="281"/>
      <c r="AO3" s="281"/>
      <c r="AP3" s="281"/>
      <c r="AQ3" s="281"/>
    </row>
    <row r="4" spans="1:43" s="14" customFormat="1">
      <c r="A4" s="273" t="s">
        <v>1104</v>
      </c>
      <c r="B4" s="127"/>
      <c r="C4" s="127"/>
      <c r="D4" s="12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27"/>
      <c r="AK4" s="127"/>
      <c r="AL4" s="127"/>
      <c r="AM4" s="127"/>
      <c r="AN4" s="281"/>
      <c r="AO4" s="281"/>
      <c r="AP4" s="281"/>
      <c r="AQ4" s="281"/>
    </row>
    <row r="5" spans="1:43" s="14" customFormat="1">
      <c r="A5" s="511"/>
      <c r="B5" s="534" t="s">
        <v>1105</v>
      </c>
      <c r="C5" s="535"/>
      <c r="D5" s="537"/>
      <c r="E5" s="546" t="str">
        <f>'DetailedBudget---TXST'!M19</f>
        <v>Year 1</v>
      </c>
      <c r="F5" s="537"/>
      <c r="G5" s="537"/>
      <c r="H5" s="537"/>
      <c r="I5" s="537"/>
      <c r="J5" s="536" t="str">
        <f>'DetailedBudget---TXST'!R19</f>
        <v>Year 2</v>
      </c>
      <c r="K5" s="537"/>
      <c r="L5" s="537"/>
      <c r="M5" s="537"/>
      <c r="N5" s="537"/>
      <c r="O5" s="536" t="str">
        <f>'DetailedBudget---TXST'!W19</f>
        <v>Year 3</v>
      </c>
      <c r="P5" s="537"/>
      <c r="Q5" s="537"/>
      <c r="R5" s="537"/>
      <c r="S5" s="537"/>
      <c r="T5" s="536" t="str">
        <f>'DetailedBudget---TXST'!AB19</f>
        <v>Year 4</v>
      </c>
      <c r="U5" s="537"/>
      <c r="V5" s="537"/>
      <c r="W5" s="537"/>
      <c r="X5" s="537"/>
      <c r="Y5" s="536" t="str">
        <f>'DetailedBudget---TXST'!AG19</f>
        <v>Year 5</v>
      </c>
      <c r="Z5" s="537"/>
      <c r="AA5" s="537"/>
      <c r="AB5" s="537"/>
      <c r="AC5" s="537"/>
      <c r="AD5" s="536" t="str">
        <f>'DetailedBudget---TXST'!AL19</f>
        <v>Year 6</v>
      </c>
      <c r="AE5" s="537"/>
      <c r="AF5" s="537"/>
      <c r="AG5" s="537"/>
      <c r="AH5" s="547"/>
      <c r="AI5" s="545" t="str">
        <f>'DetailedBudget---TXST'!AQ19</f>
        <v> TOTAL FUNDS REQUESTED</v>
      </c>
      <c r="AJ5" s="527"/>
      <c r="AK5" s="527"/>
      <c r="AL5" s="527"/>
      <c r="AM5" s="527"/>
      <c r="AN5" s="281"/>
      <c r="AO5" s="281"/>
      <c r="AP5" s="281"/>
      <c r="AQ5" s="281"/>
    </row>
    <row r="6" spans="1:43" s="14" customFormat="1">
      <c r="A6" s="511"/>
      <c r="B6" s="538"/>
      <c r="C6" s="539" t="s">
        <v>1106</v>
      </c>
      <c r="D6" s="527"/>
      <c r="E6" s="604">
        <f>CEILING(('DetailedBudget---TXST'!O243-'NIH Modular'!E7),25000)</f>
        <v>0</v>
      </c>
      <c r="F6" s="605"/>
      <c r="G6" s="605"/>
      <c r="H6" s="605"/>
      <c r="I6" s="605"/>
      <c r="J6" s="606">
        <f>CEILING(('DetailedBudget---TXST'!T243-'NIH Modular'!J7),25000)</f>
        <v>0</v>
      </c>
      <c r="K6" s="605"/>
      <c r="L6" s="605"/>
      <c r="M6" s="605"/>
      <c r="N6" s="605"/>
      <c r="O6" s="606">
        <f>CEILING(('DetailedBudget---TXST'!Y243-'NIH Modular'!O7),25000)</f>
        <v>0</v>
      </c>
      <c r="P6" s="605"/>
      <c r="Q6" s="605"/>
      <c r="R6" s="605"/>
      <c r="S6" s="605"/>
      <c r="T6" s="606">
        <f>CEILING(('DetailedBudget---TXST'!AD243-'NIH Modular'!T7),25000)</f>
        <v>0</v>
      </c>
      <c r="U6" s="605"/>
      <c r="V6" s="605"/>
      <c r="W6" s="605"/>
      <c r="X6" s="605"/>
      <c r="Y6" s="606">
        <f>CEILING(('DetailedBudget---TXST'!AI243-'NIH Modular'!Y7),25000)</f>
        <v>0</v>
      </c>
      <c r="Z6" s="605"/>
      <c r="AA6" s="605"/>
      <c r="AB6" s="605"/>
      <c r="AC6" s="605"/>
      <c r="AD6" s="606">
        <f>CEILING(('DetailedBudget---TXST'!AN243-'NIH Modular'!AD7),25000)</f>
        <v>0</v>
      </c>
      <c r="AE6" s="605"/>
      <c r="AF6" s="605"/>
      <c r="AG6" s="605"/>
      <c r="AH6" s="607"/>
      <c r="AI6" s="600">
        <f>SUM(E6:AH6)</f>
        <v>0</v>
      </c>
      <c r="AJ6" s="527"/>
      <c r="AK6" s="527"/>
      <c r="AL6" s="527"/>
      <c r="AM6" s="527"/>
      <c r="AN6" s="281"/>
      <c r="AO6" s="281"/>
      <c r="AP6" s="281"/>
      <c r="AQ6" s="281"/>
    </row>
    <row r="7" spans="1:43" s="14" customFormat="1">
      <c r="A7" s="511"/>
      <c r="B7" s="540"/>
      <c r="C7" s="528" t="s">
        <v>1107</v>
      </c>
      <c r="D7" s="527"/>
      <c r="E7" s="608">
        <f>'DetailedBudget---Sub01'!O244+'DetailedBudget---Sub02'!O244+'DetailedBudget---Sub03'!O244+'DetailedBudget---Sub04'!O244+'DetailedBudget---Sub05'!O244+'DetailedBudget---Sub06'!O243+'DetailedBudget---Sub07'!O244+'DetailedBudget---Sub08'!O244+'DetailedBudget---Sub09'!O244+'DetailedBudget---Sub10'!O244</f>
        <v>0</v>
      </c>
      <c r="F7" s="605"/>
      <c r="G7" s="605"/>
      <c r="H7" s="605"/>
      <c r="I7" s="605"/>
      <c r="J7" s="609">
        <f>'DetailedBudget---Sub01'!T244+'DetailedBudget---Sub02'!T244+'DetailedBudget---Sub03'!T244+'DetailedBudget---Sub04'!T244+'DetailedBudget---Sub05'!T244+'DetailedBudget---Sub06'!T243+'DetailedBudget---Sub07'!T244+'DetailedBudget---Sub08'!T244+'DetailedBudget---Sub09'!T244+'DetailedBudget---Sub10'!T244</f>
        <v>0</v>
      </c>
      <c r="K7" s="605"/>
      <c r="L7" s="605"/>
      <c r="M7" s="605"/>
      <c r="N7" s="605"/>
      <c r="O7" s="609">
        <f>'DetailedBudget---Sub01'!Y244+'DetailedBudget---Sub02'!Y244+'DetailedBudget---Sub03'!Y244+'DetailedBudget---Sub04'!Y244+'DetailedBudget---Sub05'!Y244+'DetailedBudget---Sub06'!Y243+'DetailedBudget---Sub07'!Y244+'DetailedBudget---Sub08'!Y244+'DetailedBudget---Sub09'!Y244+'DetailedBudget---Sub10'!Y244</f>
        <v>0</v>
      </c>
      <c r="P7" s="605"/>
      <c r="Q7" s="605"/>
      <c r="R7" s="605"/>
      <c r="S7" s="605"/>
      <c r="T7" s="609">
        <f>'DetailedBudget---Sub01'!AD244+'DetailedBudget---Sub02'!AD244+'DetailedBudget---Sub03'!AD244+'DetailedBudget---Sub04'!AD244+'DetailedBudget---Sub05'!AD244+'DetailedBudget---Sub06'!AD243+'DetailedBudget---Sub07'!AD244+'DetailedBudget---Sub08'!AD244+'DetailedBudget---Sub09'!AD244+'DetailedBudget---Sub10'!AD244</f>
        <v>0</v>
      </c>
      <c r="U7" s="605"/>
      <c r="V7" s="605"/>
      <c r="W7" s="605"/>
      <c r="X7" s="605"/>
      <c r="Y7" s="609">
        <f>'DetailedBudget---Sub01'!AI244+'DetailedBudget---Sub02'!AI244+'DetailedBudget---Sub03'!AI244+'DetailedBudget---Sub04'!AI244+'DetailedBudget---Sub05'!AI244+'DetailedBudget---Sub06'!AI243+'DetailedBudget---Sub07'!AI244+'DetailedBudget---Sub08'!AI244+'DetailedBudget---Sub09'!AI244+'DetailedBudget---Sub10'!AI244</f>
        <v>0</v>
      </c>
      <c r="Z7" s="605"/>
      <c r="AA7" s="605"/>
      <c r="AB7" s="605"/>
      <c r="AC7" s="605"/>
      <c r="AD7" s="609">
        <f>'DetailedBudget---Sub01'!AN244+'DetailedBudget---Sub02'!AN244+'DetailedBudget---Sub03'!AN244+'DetailedBudget---Sub04'!AN244+'DetailedBudget---Sub05'!AN244+'DetailedBudget---Sub06'!AN243+'DetailedBudget---Sub07'!AN244+'DetailedBudget---Sub08'!AN244+'DetailedBudget---Sub09'!AN244+'DetailedBudget---Sub10'!AN244</f>
        <v>0</v>
      </c>
      <c r="AE7" s="605"/>
      <c r="AF7" s="605"/>
      <c r="AG7" s="605"/>
      <c r="AH7" s="607"/>
      <c r="AI7" s="601">
        <f>SUM(E7:AD7)</f>
        <v>0</v>
      </c>
      <c r="AJ7" s="527"/>
      <c r="AK7" s="527"/>
      <c r="AL7" s="527"/>
      <c r="AM7" s="527"/>
      <c r="AN7" s="281"/>
      <c r="AO7" s="281"/>
      <c r="AP7" s="281"/>
      <c r="AQ7" s="281"/>
    </row>
    <row r="8" spans="1:43" s="14" customFormat="1">
      <c r="A8" s="511"/>
      <c r="B8" s="540"/>
      <c r="C8" s="528" t="s">
        <v>1108</v>
      </c>
      <c r="D8" s="541"/>
      <c r="E8" s="548">
        <f>E6+E7</f>
        <v>0</v>
      </c>
      <c r="F8" s="541"/>
      <c r="G8" s="541"/>
      <c r="H8" s="541"/>
      <c r="I8" s="541"/>
      <c r="J8" s="529">
        <f>J6+J7</f>
        <v>0</v>
      </c>
      <c r="K8" s="541"/>
      <c r="L8" s="541"/>
      <c r="M8" s="541"/>
      <c r="N8" s="541"/>
      <c r="O8" s="529">
        <f>O6+O7</f>
        <v>0</v>
      </c>
      <c r="P8" s="541"/>
      <c r="Q8" s="541"/>
      <c r="R8" s="541"/>
      <c r="S8" s="541"/>
      <c r="T8" s="529">
        <f>T6+T7</f>
        <v>0</v>
      </c>
      <c r="U8" s="541"/>
      <c r="V8" s="541"/>
      <c r="W8" s="541"/>
      <c r="X8" s="541"/>
      <c r="Y8" s="529">
        <f>Y6+Y7</f>
        <v>0</v>
      </c>
      <c r="Z8" s="541"/>
      <c r="AA8" s="541"/>
      <c r="AB8" s="541"/>
      <c r="AC8" s="541"/>
      <c r="AD8" s="529">
        <f>AD6+AD7</f>
        <v>0</v>
      </c>
      <c r="AE8" s="541"/>
      <c r="AF8" s="541"/>
      <c r="AG8" s="541"/>
      <c r="AH8" s="549"/>
      <c r="AI8" s="601">
        <f>SUM(E8:AD8)</f>
        <v>0</v>
      </c>
      <c r="AJ8" s="527"/>
      <c r="AK8" s="527"/>
      <c r="AL8" s="527"/>
      <c r="AM8" s="527"/>
      <c r="AN8" s="281"/>
      <c r="AO8" s="281"/>
      <c r="AP8" s="281"/>
      <c r="AQ8" s="281"/>
    </row>
    <row r="9" spans="1:43" s="14" customFormat="1" ht="4.9000000000000004" customHeight="1">
      <c r="A9" s="511"/>
      <c r="B9" s="542"/>
      <c r="C9" s="543"/>
      <c r="D9" s="544"/>
      <c r="E9" s="594"/>
      <c r="F9" s="544"/>
      <c r="G9" s="544"/>
      <c r="H9" s="544"/>
      <c r="I9" s="544"/>
      <c r="J9" s="595"/>
      <c r="K9" s="544"/>
      <c r="L9" s="544"/>
      <c r="M9" s="544"/>
      <c r="N9" s="544"/>
      <c r="O9" s="595"/>
      <c r="P9" s="544"/>
      <c r="Q9" s="544"/>
      <c r="R9" s="544"/>
      <c r="S9" s="544"/>
      <c r="T9" s="595"/>
      <c r="U9" s="544"/>
      <c r="V9" s="544"/>
      <c r="W9" s="544"/>
      <c r="X9" s="544"/>
      <c r="Y9" s="595"/>
      <c r="Z9" s="544"/>
      <c r="AA9" s="544"/>
      <c r="AB9" s="544"/>
      <c r="AC9" s="544"/>
      <c r="AD9" s="595"/>
      <c r="AE9" s="544"/>
      <c r="AF9" s="544"/>
      <c r="AG9" s="544"/>
      <c r="AH9" s="550"/>
      <c r="AI9" s="602"/>
      <c r="AJ9" s="527"/>
      <c r="AK9" s="527"/>
      <c r="AL9" s="527"/>
      <c r="AM9" s="527"/>
      <c r="AN9" s="281"/>
      <c r="AO9" s="281"/>
      <c r="AP9" s="281"/>
      <c r="AQ9" s="281"/>
    </row>
    <row r="10" spans="1:43" s="14" customFormat="1">
      <c r="A10" s="511"/>
      <c r="B10" s="530" t="s">
        <v>1109</v>
      </c>
      <c r="C10" s="532"/>
      <c r="D10" s="533"/>
      <c r="E10" s="596">
        <f>'DetailedBudget---TXST'!O248</f>
        <v>0</v>
      </c>
      <c r="F10" s="533"/>
      <c r="G10" s="533"/>
      <c r="H10" s="533"/>
      <c r="I10" s="533"/>
      <c r="J10" s="597">
        <f>'DetailedBudget---TXST'!T248</f>
        <v>0</v>
      </c>
      <c r="K10" s="533"/>
      <c r="L10" s="533"/>
      <c r="M10" s="533"/>
      <c r="N10" s="533"/>
      <c r="O10" s="597">
        <f>'DetailedBudget---TXST'!Y248</f>
        <v>0</v>
      </c>
      <c r="P10" s="533"/>
      <c r="Q10" s="533"/>
      <c r="R10" s="533"/>
      <c r="S10" s="533"/>
      <c r="T10" s="597">
        <f>'DetailedBudget---TXST'!AD248</f>
        <v>0</v>
      </c>
      <c r="U10" s="533"/>
      <c r="V10" s="533"/>
      <c r="W10" s="533"/>
      <c r="X10" s="533"/>
      <c r="Y10" s="597">
        <f>'DetailedBudget---TXST'!AI248</f>
        <v>0</v>
      </c>
      <c r="Z10" s="533"/>
      <c r="AA10" s="533"/>
      <c r="AB10" s="533"/>
      <c r="AC10" s="533"/>
      <c r="AD10" s="597">
        <f>'DetailedBudget---TXST'!AN248</f>
        <v>0</v>
      </c>
      <c r="AE10" s="533"/>
      <c r="AF10" s="533"/>
      <c r="AG10" s="533"/>
      <c r="AH10" s="551"/>
      <c r="AI10" s="603">
        <f>SUM(E10:AH10)</f>
        <v>0</v>
      </c>
      <c r="AJ10" s="527"/>
      <c r="AK10" s="527"/>
      <c r="AL10" s="527"/>
      <c r="AM10" s="527"/>
      <c r="AN10" s="281"/>
      <c r="AO10" s="281"/>
      <c r="AP10" s="281"/>
      <c r="AQ10" s="281"/>
    </row>
    <row r="11" spans="1:43" s="14" customFormat="1" ht="4.9000000000000004" customHeight="1">
      <c r="A11" s="511"/>
      <c r="B11" s="542"/>
      <c r="C11" s="543"/>
      <c r="D11" s="544"/>
      <c r="E11" s="594"/>
      <c r="F11" s="544"/>
      <c r="G11" s="544"/>
      <c r="H11" s="544"/>
      <c r="I11" s="544"/>
      <c r="J11" s="595"/>
      <c r="K11" s="544"/>
      <c r="L11" s="544"/>
      <c r="M11" s="544"/>
      <c r="N11" s="544"/>
      <c r="O11" s="595"/>
      <c r="P11" s="544"/>
      <c r="Q11" s="544"/>
      <c r="R11" s="544"/>
      <c r="S11" s="544"/>
      <c r="T11" s="595"/>
      <c r="U11" s="544"/>
      <c r="V11" s="544"/>
      <c r="W11" s="544"/>
      <c r="X11" s="544"/>
      <c r="Y11" s="595"/>
      <c r="Z11" s="544"/>
      <c r="AA11" s="544"/>
      <c r="AB11" s="544"/>
      <c r="AC11" s="544"/>
      <c r="AD11" s="595"/>
      <c r="AE11" s="544"/>
      <c r="AF11" s="544"/>
      <c r="AG11" s="544"/>
      <c r="AH11" s="550"/>
      <c r="AI11" s="602"/>
      <c r="AJ11" s="527"/>
      <c r="AK11" s="527"/>
      <c r="AL11" s="527"/>
      <c r="AM11" s="527"/>
      <c r="AN11" s="281"/>
      <c r="AO11" s="281"/>
      <c r="AP11" s="281"/>
      <c r="AQ11" s="281"/>
    </row>
    <row r="12" spans="1:43" s="14" customFormat="1">
      <c r="A12" s="281"/>
      <c r="B12" s="530" t="s">
        <v>1110</v>
      </c>
      <c r="C12" s="532"/>
      <c r="D12" s="533"/>
      <c r="E12" s="598">
        <f>E10+E8</f>
        <v>0</v>
      </c>
      <c r="F12" s="533"/>
      <c r="G12" s="533"/>
      <c r="H12" s="533"/>
      <c r="I12" s="533"/>
      <c r="J12" s="599">
        <f>J10+J8</f>
        <v>0</v>
      </c>
      <c r="K12" s="533"/>
      <c r="L12" s="533"/>
      <c r="M12" s="533"/>
      <c r="N12" s="533"/>
      <c r="O12" s="599">
        <f>O10+O8</f>
        <v>0</v>
      </c>
      <c r="P12" s="533"/>
      <c r="Q12" s="533"/>
      <c r="R12" s="533"/>
      <c r="S12" s="533"/>
      <c r="T12" s="599">
        <f>T10+T8</f>
        <v>0</v>
      </c>
      <c r="U12" s="533"/>
      <c r="V12" s="533"/>
      <c r="W12" s="533"/>
      <c r="X12" s="533"/>
      <c r="Y12" s="599">
        <f>Y10+Y8</f>
        <v>0</v>
      </c>
      <c r="Z12" s="533"/>
      <c r="AA12" s="533"/>
      <c r="AB12" s="533"/>
      <c r="AC12" s="533"/>
      <c r="AD12" s="599">
        <f>AD10+AD8</f>
        <v>0</v>
      </c>
      <c r="AE12" s="533"/>
      <c r="AF12" s="533"/>
      <c r="AG12" s="533"/>
      <c r="AH12" s="551"/>
      <c r="AI12" s="603">
        <f>SUM(E12:AH12)</f>
        <v>0</v>
      </c>
      <c r="AJ12" s="527"/>
      <c r="AK12" s="527"/>
      <c r="AL12" s="527"/>
      <c r="AM12" s="527"/>
      <c r="AN12" s="281"/>
      <c r="AO12" s="281"/>
      <c r="AP12" s="281"/>
      <c r="AQ12" s="281"/>
    </row>
    <row r="13" spans="1:43" s="14" customFormat="1">
      <c r="A13" s="281"/>
      <c r="B13" s="282"/>
      <c r="C13" s="281"/>
      <c r="D13" s="527"/>
      <c r="E13" s="531"/>
      <c r="F13" s="527"/>
      <c r="G13" s="527"/>
      <c r="H13" s="527"/>
      <c r="I13" s="527"/>
      <c r="J13" s="531"/>
      <c r="K13" s="527"/>
      <c r="L13" s="527"/>
      <c r="M13" s="527"/>
      <c r="N13" s="527"/>
      <c r="O13" s="531"/>
      <c r="P13" s="527"/>
      <c r="Q13" s="527"/>
      <c r="R13" s="527"/>
      <c r="S13" s="527"/>
      <c r="T13" s="531"/>
      <c r="U13" s="527"/>
      <c r="V13" s="527"/>
      <c r="W13" s="527"/>
      <c r="X13" s="527"/>
      <c r="Y13" s="531"/>
      <c r="Z13" s="527"/>
      <c r="AA13" s="527"/>
      <c r="AB13" s="527"/>
      <c r="AC13" s="527"/>
      <c r="AD13" s="531"/>
      <c r="AE13" s="527"/>
      <c r="AF13" s="527"/>
      <c r="AG13" s="527"/>
      <c r="AH13" s="527"/>
      <c r="AI13" s="531"/>
      <c r="AJ13" s="527"/>
      <c r="AK13" s="527"/>
      <c r="AL13" s="527"/>
      <c r="AM13" s="527"/>
      <c r="AN13" s="281"/>
      <c r="AO13" s="281"/>
      <c r="AP13" s="281"/>
      <c r="AQ13" s="281"/>
    </row>
    <row r="14" spans="1:43" s="14" customFormat="1">
      <c r="A14" s="281"/>
      <c r="B14" s="282"/>
      <c r="C14" s="281"/>
      <c r="D14" s="281"/>
      <c r="E14" s="531"/>
      <c r="F14" s="531"/>
      <c r="G14" s="531"/>
      <c r="H14" s="531"/>
      <c r="I14" s="531"/>
      <c r="J14" s="531"/>
      <c r="K14" s="531"/>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281"/>
      <c r="AK14" s="281"/>
      <c r="AL14" s="281"/>
      <c r="AM14" s="281"/>
      <c r="AN14" s="281"/>
      <c r="AO14" s="281"/>
      <c r="AP14" s="281"/>
      <c r="AQ14" s="281"/>
    </row>
    <row r="15" spans="1:43" s="14" customFormat="1">
      <c r="A15" s="281"/>
      <c r="B15" s="282"/>
      <c r="C15" s="281"/>
      <c r="D15" s="281"/>
      <c r="E15" s="531"/>
      <c r="F15" s="531"/>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531"/>
      <c r="AG15" s="531"/>
      <c r="AH15" s="531"/>
      <c r="AI15" s="531"/>
      <c r="AJ15" s="281"/>
      <c r="AK15" s="281"/>
      <c r="AL15" s="281"/>
      <c r="AM15" s="281"/>
      <c r="AN15" s="281"/>
      <c r="AO15" s="281"/>
      <c r="AP15" s="281"/>
      <c r="AQ15" s="281"/>
    </row>
    <row r="16" spans="1:43" s="14" customFormat="1">
      <c r="A16" s="281"/>
      <c r="B16" s="531"/>
      <c r="C16" s="281"/>
      <c r="D16" s="281"/>
      <c r="E16" s="531"/>
      <c r="F16" s="531"/>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281"/>
      <c r="AK16" s="281"/>
      <c r="AL16" s="281"/>
      <c r="AM16" s="281"/>
      <c r="AN16" s="281"/>
      <c r="AO16" s="281"/>
      <c r="AP16" s="281"/>
      <c r="AQ16" s="281"/>
    </row>
    <row r="17" spans="1:43" s="14" customFormat="1">
      <c r="A17" s="281"/>
      <c r="B17" s="531"/>
      <c r="C17" s="281"/>
      <c r="D17" s="28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281"/>
      <c r="AK17" s="281"/>
      <c r="AL17" s="281"/>
      <c r="AM17" s="281"/>
      <c r="AN17" s="281"/>
      <c r="AO17" s="281"/>
      <c r="AP17" s="281"/>
      <c r="AQ17" s="281"/>
    </row>
    <row r="18" spans="1:43" s="14" customFormat="1">
      <c r="A18" s="281"/>
      <c r="B18" s="531"/>
      <c r="C18" s="281"/>
      <c r="D18" s="281"/>
      <c r="E18" s="531"/>
      <c r="F18" s="531"/>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281"/>
      <c r="AK18" s="281"/>
      <c r="AL18" s="281"/>
      <c r="AM18" s="281"/>
      <c r="AN18" s="281"/>
      <c r="AO18" s="281"/>
      <c r="AP18" s="281"/>
      <c r="AQ18" s="281"/>
    </row>
    <row r="19" spans="1:43" s="14" customFormat="1">
      <c r="A19" s="281"/>
      <c r="B19" s="53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row>
    <row r="20" spans="1:43" s="14" customFormat="1">
      <c r="A20" s="281"/>
      <c r="B20" s="53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row>
    <row r="21" spans="1:43" s="14" customFormat="1">
      <c r="A21" s="281"/>
      <c r="B21" s="53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row>
    <row r="22" spans="1:43" s="14" customFormat="1">
      <c r="A22" s="281"/>
      <c r="B22" s="53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row>
    <row r="23" spans="1:43" s="14" customFormat="1">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row>
    <row r="24" spans="1:43" s="14" customFormat="1">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row>
    <row r="25" spans="1:43" s="14" customFormat="1">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row>
    <row r="26" spans="1:43" s="14" customFormat="1">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ED21-FCB2-469A-8F8B-5BFB218BA28F}">
  <sheetPr codeName="Sheet21">
    <pageSetUpPr fitToPage="1"/>
  </sheetPr>
  <dimension ref="A1:AO149"/>
  <sheetViews>
    <sheetView topLeftCell="A4" workbookViewId="0"/>
  </sheetViews>
  <sheetFormatPr defaultRowHeight="16.5"/>
  <cols>
    <col min="1" max="1" width="1.7109375" style="1" customWidth="1"/>
    <col min="2" max="2" width="74.7109375" style="1" customWidth="1"/>
    <col min="3" max="3" width="5.7109375" style="1" customWidth="1"/>
    <col min="4" max="4" width="11.7109375" style="1" customWidth="1"/>
    <col min="5" max="5" width="9.5703125" style="4" bestFit="1" customWidth="1"/>
    <col min="6" max="6" width="1.7109375" style="1" customWidth="1"/>
    <col min="7" max="7" width="1.7109375" customWidth="1"/>
    <col min="8" max="8" width="11.28515625" bestFit="1" customWidth="1"/>
    <col min="9" max="9" width="9.28515625" bestFit="1" customWidth="1"/>
    <col min="10" max="10" width="1.7109375" customWidth="1"/>
    <col min="11" max="11" width="34.7109375" bestFit="1" customWidth="1"/>
    <col min="12" max="12" width="1.7109375" customWidth="1"/>
    <col min="13" max="13" width="30" bestFit="1" customWidth="1"/>
    <col min="17" max="17" width="1.7109375" customWidth="1"/>
  </cols>
  <sheetData>
    <row r="1" spans="1:41" ht="9.9499999999999993" customHeight="1" thickBot="1">
      <c r="A1" s="19"/>
      <c r="B1" s="19"/>
      <c r="C1" s="19"/>
      <c r="D1" s="20"/>
      <c r="E1" s="20"/>
      <c r="F1" s="19"/>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c r="AL1" s="494"/>
      <c r="AM1" s="494"/>
      <c r="AN1" s="494"/>
      <c r="AO1" s="494"/>
    </row>
    <row r="2" spans="1:41" ht="20.100000000000001" customHeight="1">
      <c r="A2" s="18"/>
      <c r="B2" s="1526" t="str">
        <f>_xlfn.CONCAT("KC #",'Initial Information'!E4)</f>
        <v>KC #</v>
      </c>
      <c r="C2" s="1527"/>
      <c r="D2" s="1527"/>
      <c r="E2" s="1528"/>
      <c r="F2" s="19"/>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4"/>
    </row>
    <row r="3" spans="1:41" ht="20.100000000000001" customHeight="1">
      <c r="A3" s="18"/>
      <c r="B3" s="1529" t="s">
        <v>391</v>
      </c>
      <c r="C3" s="1530"/>
      <c r="D3" s="1530"/>
      <c r="E3" s="1531"/>
      <c r="F3" s="19"/>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c r="AL3" s="494"/>
      <c r="AM3" s="494"/>
      <c r="AN3" s="494"/>
      <c r="AO3" s="494"/>
    </row>
    <row r="4" spans="1:41" ht="20.100000000000001" customHeight="1">
      <c r="A4" s="18"/>
      <c r="B4" s="1532" t="s">
        <v>126</v>
      </c>
      <c r="C4" s="1530"/>
      <c r="D4" s="1530"/>
      <c r="E4" s="1531"/>
      <c r="F4" s="19"/>
      <c r="G4" s="494"/>
      <c r="H4" s="494"/>
      <c r="I4" s="494"/>
      <c r="J4" s="494"/>
      <c r="K4" s="494"/>
      <c r="L4" s="494"/>
      <c r="M4" s="494"/>
      <c r="N4" s="494"/>
      <c r="O4" s="494"/>
      <c r="P4" s="494"/>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row>
    <row r="5" spans="1:41" ht="20.100000000000001" customHeight="1" thickBot="1">
      <c r="A5" s="19"/>
      <c r="B5" s="1533" t="s">
        <v>1061</v>
      </c>
      <c r="C5" s="1534"/>
      <c r="D5" s="1534"/>
      <c r="E5" s="1535"/>
      <c r="F5" s="19"/>
      <c r="G5" s="505"/>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row>
    <row r="6" spans="1:41" ht="20.100000000000001" customHeight="1" thickBot="1">
      <c r="A6" s="19"/>
      <c r="B6" s="1536" t="s">
        <v>160</v>
      </c>
      <c r="C6" s="1276"/>
      <c r="D6" s="1276"/>
      <c r="E6" s="1537"/>
      <c r="F6" s="18"/>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c r="AL6" s="494"/>
      <c r="AM6" s="494"/>
      <c r="AN6" s="494"/>
      <c r="AO6" s="494"/>
    </row>
    <row r="7" spans="1:41" ht="20.100000000000001" customHeight="1" thickBot="1">
      <c r="A7" s="18"/>
      <c r="B7" s="1541" t="str">
        <f>TEXT('DetailedBudget---TXST'!M20,"mmmm d, yyyy")&amp;"    to    "&amp;TEXT('DetailedBudget---TXST'!O20,"mmmm d, yyyy")</f>
        <v>September 1, 2024    to    August 31, 2025</v>
      </c>
      <c r="C7" s="1542"/>
      <c r="D7" s="1542"/>
      <c r="E7" s="1543"/>
      <c r="F7" s="18"/>
      <c r="G7" s="494"/>
      <c r="H7" s="3" t="s">
        <v>119</v>
      </c>
      <c r="I7" s="27">
        <f>'Initial Information'!E15</f>
        <v>0.505</v>
      </c>
      <c r="K7" s="26" t="s">
        <v>123</v>
      </c>
      <c r="M7" s="24" t="s">
        <v>139</v>
      </c>
      <c r="N7" s="494"/>
      <c r="O7" s="494"/>
      <c r="P7" s="494"/>
      <c r="Q7" s="494"/>
      <c r="R7" s="494"/>
      <c r="S7" s="494"/>
      <c r="T7" s="494"/>
      <c r="U7" s="494"/>
      <c r="V7" s="494"/>
      <c r="W7" s="494"/>
      <c r="X7" s="494"/>
      <c r="Y7" s="494"/>
      <c r="Z7" s="494"/>
      <c r="AA7" s="494"/>
      <c r="AB7" s="494"/>
      <c r="AC7" s="494"/>
      <c r="AD7" s="494"/>
      <c r="AE7" s="494"/>
      <c r="AF7" s="494"/>
      <c r="AG7" s="494"/>
      <c r="AH7" s="494"/>
      <c r="AI7" s="494"/>
      <c r="AJ7" s="494"/>
    </row>
    <row r="8" spans="1:41" s="22" customFormat="1" ht="20.100000000000001" customHeight="1" thickBot="1">
      <c r="A8" s="21"/>
      <c r="B8" s="42" t="s">
        <v>55</v>
      </c>
      <c r="C8" s="1524" t="s">
        <v>137</v>
      </c>
      <c r="D8" s="1525"/>
      <c r="E8" s="43" t="s">
        <v>54</v>
      </c>
      <c r="F8" s="21"/>
      <c r="G8" s="507"/>
      <c r="H8" s="507"/>
      <c r="I8" s="507"/>
      <c r="J8" s="507"/>
      <c r="K8" s="507"/>
      <c r="L8" s="507"/>
      <c r="M8" s="507"/>
      <c r="N8" s="507"/>
      <c r="O8" s="507"/>
      <c r="P8" s="507"/>
      <c r="Q8" s="507"/>
      <c r="R8" s="507"/>
      <c r="S8" s="507"/>
      <c r="T8" s="507"/>
      <c r="U8" s="507"/>
      <c r="V8" s="507"/>
      <c r="W8" s="507"/>
      <c r="X8" s="507"/>
      <c r="Y8" s="507"/>
      <c r="Z8" s="507"/>
      <c r="AA8" s="507"/>
      <c r="AB8" s="507"/>
      <c r="AC8" s="507"/>
      <c r="AD8" s="507"/>
      <c r="AE8" s="507"/>
      <c r="AF8" s="507"/>
      <c r="AG8" s="507"/>
      <c r="AH8" s="507"/>
      <c r="AI8" s="507"/>
      <c r="AJ8" s="507"/>
      <c r="AK8" s="507"/>
      <c r="AL8" s="507"/>
      <c r="AM8" s="507"/>
      <c r="AN8" s="507"/>
      <c r="AO8" s="507"/>
    </row>
    <row r="9" spans="1:41" s="22" customFormat="1" ht="20.100000000000001" customHeight="1">
      <c r="A9" s="21"/>
      <c r="B9" s="113" t="s">
        <v>1063</v>
      </c>
      <c r="C9" s="1544">
        <f>SUM('DetailedBudget---TXST'!O82:O84)</f>
        <v>0</v>
      </c>
      <c r="D9" s="1545"/>
      <c r="E9" s="35">
        <v>0</v>
      </c>
      <c r="F9" s="21"/>
      <c r="G9" s="507"/>
      <c r="H9" s="507"/>
      <c r="I9" s="507"/>
      <c r="J9" s="507"/>
      <c r="K9" s="507"/>
      <c r="L9" s="507"/>
      <c r="M9" s="507"/>
      <c r="N9" s="507"/>
      <c r="O9" s="507"/>
      <c r="P9" s="507"/>
      <c r="Q9" s="507"/>
      <c r="R9" s="507"/>
      <c r="S9" s="507"/>
      <c r="T9" s="507"/>
      <c r="U9" s="507"/>
      <c r="V9" s="507"/>
      <c r="W9" s="507"/>
      <c r="X9" s="507"/>
      <c r="Y9" s="507"/>
      <c r="Z9" s="507"/>
      <c r="AA9" s="507"/>
      <c r="AB9" s="507"/>
      <c r="AC9" s="507"/>
      <c r="AD9" s="507"/>
      <c r="AE9" s="507"/>
      <c r="AF9" s="507"/>
      <c r="AG9" s="507"/>
      <c r="AH9" s="507"/>
      <c r="AI9" s="507"/>
      <c r="AJ9" s="507"/>
      <c r="AK9" s="507"/>
      <c r="AL9" s="507"/>
      <c r="AM9" s="507"/>
      <c r="AN9" s="507"/>
      <c r="AO9" s="507"/>
    </row>
    <row r="10" spans="1:41" s="22" customFormat="1" ht="20.100000000000001" customHeight="1">
      <c r="A10" s="21"/>
      <c r="B10" s="114" t="s">
        <v>1064</v>
      </c>
      <c r="C10" s="1538">
        <f>SUM('DetailedBudget---TXST'!O87:O89)</f>
        <v>0</v>
      </c>
      <c r="D10" s="1539"/>
      <c r="E10" s="23">
        <v>0</v>
      </c>
      <c r="F10" s="21"/>
      <c r="G10" s="507"/>
      <c r="H10" s="507"/>
      <c r="I10" s="507"/>
      <c r="J10" s="507"/>
      <c r="K10" s="507"/>
      <c r="L10" s="507"/>
      <c r="M10" s="507"/>
      <c r="N10" s="507"/>
      <c r="O10" s="507"/>
      <c r="P10" s="507"/>
      <c r="Q10" s="507"/>
      <c r="R10" s="507"/>
      <c r="S10" s="507"/>
      <c r="T10" s="507"/>
      <c r="U10" s="507"/>
      <c r="V10" s="507"/>
      <c r="W10" s="507"/>
      <c r="X10" s="507"/>
      <c r="Y10" s="507"/>
      <c r="Z10" s="507"/>
      <c r="AA10" s="507"/>
      <c r="AB10" s="507"/>
      <c r="AC10" s="507"/>
      <c r="AD10" s="507"/>
      <c r="AE10" s="507"/>
      <c r="AF10" s="507"/>
      <c r="AG10" s="507"/>
      <c r="AH10" s="507"/>
      <c r="AI10" s="507"/>
      <c r="AJ10" s="507"/>
      <c r="AK10" s="507"/>
      <c r="AL10" s="507"/>
      <c r="AM10" s="507"/>
      <c r="AN10" s="507"/>
      <c r="AO10" s="507"/>
    </row>
    <row r="11" spans="1:41" s="22" customFormat="1" ht="20.100000000000001" customHeight="1">
      <c r="A11" s="21"/>
      <c r="B11" s="114" t="s">
        <v>117</v>
      </c>
      <c r="C11" s="1538">
        <f>SUM('DetailedBudget---TXST'!O92:O94)</f>
        <v>0</v>
      </c>
      <c r="D11" s="1539"/>
      <c r="E11" s="23">
        <v>0</v>
      </c>
      <c r="F11" s="21"/>
      <c r="G11" s="507"/>
      <c r="H11" s="507"/>
      <c r="I11" s="507"/>
      <c r="J11" s="507"/>
      <c r="K11" s="507"/>
      <c r="L11" s="507"/>
      <c r="M11" s="507"/>
      <c r="N11" s="507"/>
      <c r="O11" s="507"/>
      <c r="P11" s="507"/>
      <c r="Q11" s="507"/>
      <c r="R11" s="507"/>
      <c r="S11" s="507"/>
      <c r="T11" s="507"/>
      <c r="U11" s="507"/>
      <c r="V11" s="507"/>
      <c r="W11" s="507"/>
      <c r="X11" s="507"/>
      <c r="Y11" s="507"/>
      <c r="Z11" s="507"/>
      <c r="AA11" s="507"/>
      <c r="AB11" s="507"/>
      <c r="AC11" s="507"/>
      <c r="AD11" s="507"/>
      <c r="AE11" s="507"/>
      <c r="AF11" s="507"/>
      <c r="AG11" s="507"/>
      <c r="AH11" s="507"/>
      <c r="AI11" s="507"/>
      <c r="AJ11" s="507"/>
      <c r="AK11" s="507"/>
      <c r="AL11" s="507"/>
      <c r="AM11" s="507"/>
      <c r="AN11" s="507"/>
      <c r="AO11" s="507"/>
    </row>
    <row r="12" spans="1:41" s="22" customFormat="1" ht="20.100000000000001" customHeight="1">
      <c r="A12" s="21"/>
      <c r="B12" s="24" t="s">
        <v>1065</v>
      </c>
      <c r="C12" s="1540"/>
      <c r="D12" s="1539"/>
      <c r="E12" s="25">
        <f>'Initial Information'!$E$15</f>
        <v>0.505</v>
      </c>
      <c r="F12" s="21"/>
      <c r="G12" s="507"/>
      <c r="H12" s="507"/>
      <c r="I12" s="507"/>
      <c r="J12" s="507"/>
      <c r="K12" s="507"/>
      <c r="L12" s="507"/>
      <c r="M12" s="507"/>
      <c r="N12" s="507" t="s">
        <v>138</v>
      </c>
      <c r="O12" s="507"/>
      <c r="P12" s="507"/>
      <c r="Q12" s="507"/>
      <c r="R12" s="507"/>
      <c r="S12" s="507"/>
      <c r="T12" s="507"/>
      <c r="U12" s="507"/>
      <c r="V12" s="507"/>
      <c r="W12" s="507"/>
      <c r="X12" s="507"/>
      <c r="Y12" s="507"/>
      <c r="Z12" s="507"/>
      <c r="AA12" s="507"/>
      <c r="AB12" s="507"/>
      <c r="AC12" s="507"/>
      <c r="AD12" s="507"/>
      <c r="AE12" s="507"/>
      <c r="AF12" s="507"/>
      <c r="AG12" s="507"/>
      <c r="AH12" s="507"/>
      <c r="AI12" s="507"/>
      <c r="AJ12" s="507"/>
      <c r="AK12" s="507"/>
      <c r="AL12" s="507"/>
      <c r="AM12" s="507"/>
      <c r="AN12" s="507"/>
      <c r="AO12" s="507"/>
    </row>
    <row r="13" spans="1:41" s="22" customFormat="1" ht="20.100000000000001" customHeight="1">
      <c r="A13" s="21"/>
      <c r="B13" s="114" t="s">
        <v>1069</v>
      </c>
      <c r="C13" s="1538">
        <f>SUM('DetailedBudget---TXST'!O97:O99)</f>
        <v>0</v>
      </c>
      <c r="D13" s="1539"/>
      <c r="E13" s="23">
        <v>0</v>
      </c>
      <c r="F13" s="21"/>
      <c r="G13" s="507"/>
      <c r="H13" s="507"/>
      <c r="I13" s="507"/>
      <c r="J13" s="507"/>
      <c r="K13" s="507"/>
      <c r="L13" s="507"/>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7"/>
      <c r="AL13" s="507"/>
      <c r="AM13" s="507"/>
      <c r="AN13" s="507"/>
      <c r="AO13" s="507"/>
    </row>
    <row r="14" spans="1:41" s="22" customFormat="1" ht="20.100000000000001" customHeight="1">
      <c r="A14" s="21"/>
      <c r="B14" s="24" t="s">
        <v>1066</v>
      </c>
      <c r="C14" s="1547">
        <f>SUM('DetailedBudget---TXST'!O45:O52)</f>
        <v>0</v>
      </c>
      <c r="D14" s="1500"/>
      <c r="E14" s="25">
        <f>'Initial Information'!$E$15</f>
        <v>0.505</v>
      </c>
      <c r="F14" s="21"/>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c r="AL14" s="507"/>
      <c r="AM14" s="507"/>
      <c r="AN14" s="507"/>
      <c r="AO14" s="507"/>
    </row>
    <row r="15" spans="1:41" s="22" customFormat="1" ht="20.100000000000001" customHeight="1">
      <c r="A15" s="21"/>
      <c r="B15" s="24" t="s">
        <v>1067</v>
      </c>
      <c r="C15" s="1547">
        <f>'DetailedBudget---TXST'!O35</f>
        <v>0</v>
      </c>
      <c r="D15" s="1500"/>
      <c r="E15" s="25">
        <f>'Initial Information'!$E$15</f>
        <v>0.505</v>
      </c>
      <c r="F15" s="21"/>
      <c r="G15" s="507"/>
      <c r="H15" s="507"/>
      <c r="I15" s="507"/>
      <c r="J15" s="507"/>
      <c r="K15" s="507"/>
      <c r="L15" s="507"/>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c r="AL15" s="507"/>
      <c r="AM15" s="507"/>
      <c r="AN15" s="507"/>
      <c r="AO15" s="507"/>
    </row>
    <row r="16" spans="1:41" s="22" customFormat="1" ht="20.100000000000001" customHeight="1">
      <c r="A16" s="21"/>
      <c r="B16" s="24" t="s">
        <v>44</v>
      </c>
      <c r="C16" s="1547">
        <f>'DetailedBudget---TXST'!O75</f>
        <v>0</v>
      </c>
      <c r="D16" s="1500"/>
      <c r="E16" s="25">
        <f>'Initial Information'!$E$15</f>
        <v>0.505</v>
      </c>
      <c r="F16" s="21"/>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c r="AE16" s="507"/>
      <c r="AF16" s="507"/>
      <c r="AG16" s="507"/>
      <c r="AH16" s="507"/>
      <c r="AI16" s="507"/>
      <c r="AJ16" s="507"/>
      <c r="AK16" s="507"/>
      <c r="AL16" s="507"/>
      <c r="AM16" s="507"/>
      <c r="AN16" s="507"/>
      <c r="AO16" s="507"/>
    </row>
    <row r="17" spans="1:41" s="22" customFormat="1" ht="20.100000000000001" customHeight="1">
      <c r="A17" s="21"/>
      <c r="B17" s="114" t="s">
        <v>1070</v>
      </c>
      <c r="C17" s="1546">
        <f>'DetailedBudget---TXST'!O144</f>
        <v>0</v>
      </c>
      <c r="D17" s="1500"/>
      <c r="E17" s="23">
        <v>0</v>
      </c>
      <c r="F17" s="21"/>
      <c r="G17" s="507"/>
      <c r="H17" s="507"/>
      <c r="I17" s="507"/>
      <c r="J17" s="507"/>
      <c r="K17" s="507"/>
      <c r="L17" s="507"/>
      <c r="M17" s="507"/>
      <c r="N17" s="507"/>
      <c r="O17" s="507"/>
      <c r="P17" s="507"/>
      <c r="Q17" s="507"/>
      <c r="R17" s="507"/>
      <c r="S17" s="507"/>
      <c r="T17" s="507"/>
      <c r="U17" s="507"/>
      <c r="V17" s="507"/>
      <c r="W17" s="507"/>
      <c r="X17" s="507"/>
      <c r="Y17" s="507"/>
      <c r="Z17" s="507"/>
      <c r="AA17" s="507"/>
      <c r="AB17" s="507"/>
      <c r="AC17" s="507"/>
      <c r="AD17" s="507"/>
      <c r="AE17" s="507"/>
      <c r="AF17" s="507"/>
      <c r="AG17" s="507"/>
      <c r="AH17" s="507"/>
      <c r="AI17" s="507"/>
      <c r="AJ17" s="507"/>
      <c r="AK17" s="507"/>
      <c r="AL17" s="507"/>
      <c r="AM17" s="507"/>
      <c r="AN17" s="507"/>
      <c r="AO17" s="507"/>
    </row>
    <row r="18" spans="1:41" s="22" customFormat="1" ht="20.100000000000001" customHeight="1">
      <c r="A18" s="21"/>
      <c r="B18" s="24" t="s">
        <v>45</v>
      </c>
      <c r="C18" s="1547">
        <f>SUM('DetailedBudget---TXST'!O165:O169)</f>
        <v>0</v>
      </c>
      <c r="D18" s="1500"/>
      <c r="E18" s="25">
        <f>'Initial Information'!$E$15</f>
        <v>0.505</v>
      </c>
      <c r="F18" s="21"/>
      <c r="G18" s="507"/>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7"/>
      <c r="AL18" s="507"/>
      <c r="AM18" s="507"/>
      <c r="AN18" s="507"/>
      <c r="AO18" s="507"/>
    </row>
    <row r="19" spans="1:41" s="22" customFormat="1" ht="20.100000000000001" customHeight="1">
      <c r="A19" s="21"/>
      <c r="B19" s="115" t="s">
        <v>124</v>
      </c>
      <c r="C19" s="1548"/>
      <c r="D19" s="1539"/>
      <c r="E19" s="25">
        <f>'Initial Information'!$E$15</f>
        <v>0.505</v>
      </c>
      <c r="F19" s="21"/>
      <c r="G19" s="507"/>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c r="AE19" s="507"/>
      <c r="AF19" s="507"/>
      <c r="AG19" s="507"/>
      <c r="AH19" s="507"/>
      <c r="AI19" s="507"/>
      <c r="AJ19" s="507"/>
      <c r="AK19" s="507"/>
      <c r="AL19" s="507"/>
      <c r="AM19" s="507"/>
      <c r="AN19" s="507"/>
      <c r="AO19" s="507"/>
    </row>
    <row r="20" spans="1:41" s="22" customFormat="1" ht="20.100000000000001" customHeight="1">
      <c r="A20" s="21"/>
      <c r="B20" s="114" t="s">
        <v>1071</v>
      </c>
      <c r="C20" s="1538">
        <f>SUM('DetailedBudget---TXST'!O229:O238)</f>
        <v>0</v>
      </c>
      <c r="D20" s="1539"/>
      <c r="E20" s="23">
        <v>0</v>
      </c>
      <c r="F20" s="21"/>
      <c r="G20" s="507"/>
      <c r="H20" s="507"/>
      <c r="I20" s="507"/>
      <c r="J20" s="507"/>
      <c r="K20" s="507"/>
      <c r="L20" s="507"/>
      <c r="M20" s="507"/>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row>
    <row r="21" spans="1:41" s="22" customFormat="1" ht="20.100000000000001" customHeight="1">
      <c r="A21" s="21"/>
      <c r="B21" s="114" t="s">
        <v>1072</v>
      </c>
      <c r="C21" s="1538">
        <f>'DetailedBudget---TXST'!O214</f>
        <v>0</v>
      </c>
      <c r="D21" s="1539"/>
      <c r="E21" s="23">
        <v>0</v>
      </c>
      <c r="F21" s="21"/>
      <c r="G21" s="507"/>
      <c r="H21" s="507"/>
      <c r="I21" s="507"/>
      <c r="J21" s="507"/>
      <c r="K21" s="507"/>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c r="AM21" s="507"/>
      <c r="AN21" s="507"/>
      <c r="AO21" s="507"/>
    </row>
    <row r="22" spans="1:41" s="22" customFormat="1" ht="20.100000000000001" customHeight="1">
      <c r="A22" s="21"/>
      <c r="B22" s="24" t="s">
        <v>47</v>
      </c>
      <c r="C22" s="1548">
        <f>SUM('DetailedBudget---TXST'!O62:O64)</f>
        <v>0</v>
      </c>
      <c r="D22" s="1539"/>
      <c r="E22" s="25">
        <f>'Initial Information'!$E$15</f>
        <v>0.505</v>
      </c>
      <c r="F22" s="21"/>
      <c r="G22" s="507"/>
      <c r="H22" s="507"/>
      <c r="I22" s="507"/>
      <c r="J22" s="507"/>
      <c r="K22" s="507"/>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c r="AM22" s="507"/>
      <c r="AN22" s="507"/>
      <c r="AO22" s="507"/>
    </row>
    <row r="23" spans="1:41" s="22" customFormat="1" ht="20.100000000000001" customHeight="1">
      <c r="A23" s="21"/>
      <c r="B23" s="24" t="s">
        <v>48</v>
      </c>
      <c r="C23" s="1548">
        <f>'DetailedBudget---TXST'!O175+'DetailedBudget---TXST'!O179+'DetailedBudget---TXST'!O183+'DetailedBudget---TXST'!O187+'DetailedBudget---TXST'!O191+'DetailedBudget---TXST'!O195+'DetailedBudget---TXST'!O199+'DetailedBudget---TXST'!O203+'DetailedBudget---TXST'!O207+'DetailedBudget---TXST'!O211</f>
        <v>0</v>
      </c>
      <c r="D23" s="1539"/>
      <c r="E23" s="25">
        <f>'Initial Information'!$E$15</f>
        <v>0.505</v>
      </c>
      <c r="F23" s="21"/>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row>
    <row r="24" spans="1:41" s="22" customFormat="1" ht="20.100000000000001" customHeight="1">
      <c r="A24" s="21"/>
      <c r="B24" s="114" t="s">
        <v>49</v>
      </c>
      <c r="C24" s="1546">
        <f>SUM('DetailedBudget---TXST'!O176+'DetailedBudget---TXST'!O180+'DetailedBudget---TXST'!O184+'DetailedBudget---TXST'!O188+'DetailedBudget---TXST'!O192+'DetailedBudget---TXST'!O196+'DetailedBudget---TXST'!O200+'DetailedBudget---TXST'!O204+'DetailedBudget---TXST'!O208+'DetailedBudget---TXST'!O212)</f>
        <v>0</v>
      </c>
      <c r="D24" s="1500"/>
      <c r="E24" s="23">
        <v>0</v>
      </c>
      <c r="F24" s="21"/>
      <c r="G24" s="507"/>
      <c r="H24" s="507"/>
      <c r="I24" s="507"/>
      <c r="J24" s="507"/>
      <c r="K24" s="507"/>
      <c r="L24" s="507"/>
      <c r="M24" s="507"/>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c r="AL24" s="507"/>
      <c r="AM24" s="507"/>
      <c r="AN24" s="507"/>
      <c r="AO24" s="507"/>
    </row>
    <row r="25" spans="1:41" s="22" customFormat="1" ht="20.100000000000001" customHeight="1">
      <c r="A25" s="21"/>
      <c r="B25" s="24" t="s">
        <v>50</v>
      </c>
      <c r="C25" s="1547">
        <f>SUM('DetailedBudget---TXST'!O151:O162)+'DetailedBudget---TXST'!O171+SUM('DetailedBudget---TXST'!O217:O226)</f>
        <v>0</v>
      </c>
      <c r="D25" s="1500"/>
      <c r="E25" s="25">
        <f>'Initial Information'!$E$15</f>
        <v>0.505</v>
      </c>
      <c r="F25" s="21"/>
      <c r="G25" s="507"/>
      <c r="H25" s="507"/>
      <c r="I25" s="507"/>
      <c r="J25" s="507"/>
      <c r="K25" s="507"/>
      <c r="L25" s="507"/>
      <c r="M25" s="507"/>
      <c r="N25" s="507"/>
      <c r="O25" s="507"/>
      <c r="P25" s="507"/>
      <c r="Q25" s="507"/>
      <c r="R25" s="507"/>
      <c r="S25" s="507"/>
      <c r="T25" s="507"/>
      <c r="U25" s="507"/>
      <c r="V25" s="507"/>
      <c r="W25" s="507"/>
      <c r="X25" s="507"/>
      <c r="Y25" s="507"/>
      <c r="Z25" s="507"/>
      <c r="AA25" s="507"/>
      <c r="AB25" s="507"/>
      <c r="AC25" s="507"/>
      <c r="AD25" s="507"/>
      <c r="AE25" s="507"/>
      <c r="AF25" s="507"/>
      <c r="AG25" s="507"/>
      <c r="AH25" s="507"/>
      <c r="AI25" s="507"/>
      <c r="AJ25" s="507"/>
      <c r="AK25" s="507"/>
      <c r="AL25" s="507"/>
      <c r="AM25" s="507"/>
      <c r="AN25" s="507"/>
      <c r="AO25" s="507"/>
    </row>
    <row r="26" spans="1:41" s="22" customFormat="1" ht="20.100000000000001" customHeight="1">
      <c r="A26" s="21"/>
      <c r="B26" s="24" t="s">
        <v>118</v>
      </c>
      <c r="C26" s="1548"/>
      <c r="D26" s="1539"/>
      <c r="E26" s="25">
        <f>'Initial Information'!$E$15</f>
        <v>0.505</v>
      </c>
      <c r="F26" s="21"/>
      <c r="G26" s="507"/>
      <c r="H26" s="507"/>
      <c r="I26" s="507"/>
      <c r="J26" s="507"/>
      <c r="K26" s="507"/>
      <c r="L26" s="507"/>
      <c r="M26" s="507"/>
      <c r="N26" s="507"/>
      <c r="O26" s="507"/>
      <c r="P26" s="507"/>
      <c r="Q26" s="507"/>
      <c r="R26" s="507"/>
      <c r="S26" s="507"/>
      <c r="T26" s="507"/>
      <c r="U26" s="507"/>
      <c r="V26" s="507"/>
      <c r="W26" s="507"/>
      <c r="X26" s="507"/>
      <c r="Y26" s="507"/>
      <c r="Z26" s="507"/>
      <c r="AA26" s="507"/>
      <c r="AB26" s="507"/>
      <c r="AC26" s="507"/>
      <c r="AD26" s="507"/>
      <c r="AE26" s="507"/>
      <c r="AF26" s="507"/>
      <c r="AG26" s="507"/>
      <c r="AH26" s="507"/>
      <c r="AI26" s="507"/>
      <c r="AJ26" s="507"/>
      <c r="AK26" s="507"/>
      <c r="AL26" s="507"/>
      <c r="AM26" s="507"/>
      <c r="AN26" s="507"/>
      <c r="AO26" s="507"/>
    </row>
    <row r="27" spans="1:41" s="22" customFormat="1" ht="20.100000000000001" customHeight="1">
      <c r="A27" s="21"/>
      <c r="B27" s="24" t="s">
        <v>51</v>
      </c>
      <c r="C27" s="1548">
        <f>SUM('DetailedBudget---TXST'!O115:O118)</f>
        <v>0</v>
      </c>
      <c r="D27" s="1539"/>
      <c r="E27" s="25">
        <f>'Initial Information'!$E$15</f>
        <v>0.505</v>
      </c>
      <c r="F27" s="21"/>
      <c r="G27" s="507"/>
      <c r="H27" s="507"/>
      <c r="I27" s="507"/>
      <c r="J27" s="507"/>
      <c r="K27" s="507"/>
      <c r="L27" s="507"/>
      <c r="M27" s="507"/>
      <c r="N27" s="507"/>
      <c r="O27" s="507"/>
      <c r="P27" s="507"/>
      <c r="Q27" s="507"/>
      <c r="R27" s="507"/>
      <c r="S27" s="507"/>
      <c r="T27" s="507"/>
      <c r="U27" s="507"/>
      <c r="V27" s="507"/>
      <c r="W27" s="507"/>
      <c r="X27" s="507"/>
      <c r="Y27" s="507"/>
      <c r="Z27" s="507"/>
      <c r="AA27" s="507"/>
      <c r="AB27" s="507"/>
      <c r="AC27" s="507"/>
      <c r="AD27" s="507"/>
      <c r="AE27" s="507"/>
      <c r="AF27" s="507"/>
      <c r="AG27" s="507"/>
      <c r="AH27" s="507"/>
      <c r="AI27" s="507"/>
      <c r="AJ27" s="507"/>
      <c r="AK27" s="507"/>
      <c r="AL27" s="507"/>
      <c r="AM27" s="507"/>
      <c r="AN27" s="507"/>
      <c r="AO27" s="507"/>
    </row>
    <row r="28" spans="1:41" s="22" customFormat="1" ht="19.899999999999999" customHeight="1">
      <c r="A28" s="21"/>
      <c r="B28" s="24" t="s">
        <v>52</v>
      </c>
      <c r="C28" s="1548">
        <f>SUM('DetailedBudget---TXST'!O105:O108)</f>
        <v>0</v>
      </c>
      <c r="D28" s="1539"/>
      <c r="E28" s="25">
        <f>'Initial Information'!$E$15</f>
        <v>0.505</v>
      </c>
      <c r="F28" s="21"/>
      <c r="G28" s="507"/>
      <c r="H28" s="507"/>
      <c r="I28" s="507"/>
      <c r="J28" s="507"/>
      <c r="K28" s="507"/>
      <c r="L28" s="507"/>
      <c r="M28" s="507"/>
      <c r="N28" s="507"/>
      <c r="O28" s="507"/>
      <c r="P28" s="507"/>
      <c r="Q28" s="507"/>
      <c r="R28" s="507"/>
      <c r="S28" s="507"/>
      <c r="T28" s="507"/>
      <c r="U28" s="507"/>
      <c r="V28" s="507"/>
      <c r="W28" s="507"/>
      <c r="X28" s="507"/>
      <c r="Y28" s="507"/>
      <c r="Z28" s="507"/>
      <c r="AA28" s="507"/>
      <c r="AB28" s="507"/>
      <c r="AC28" s="507"/>
      <c r="AD28" s="507"/>
      <c r="AE28" s="507"/>
      <c r="AF28" s="507"/>
      <c r="AG28" s="507"/>
      <c r="AH28" s="507"/>
      <c r="AI28" s="507"/>
      <c r="AJ28" s="507"/>
      <c r="AK28" s="507"/>
      <c r="AL28" s="507"/>
      <c r="AM28" s="507"/>
      <c r="AN28" s="507"/>
      <c r="AO28" s="507"/>
    </row>
    <row r="29" spans="1:41" s="22" customFormat="1" ht="19.899999999999999" customHeight="1">
      <c r="A29" s="21"/>
      <c r="B29" s="24" t="s">
        <v>53</v>
      </c>
      <c r="C29" s="1547">
        <f>SUM('DetailedBudget---TXST'!O110:O113)</f>
        <v>0</v>
      </c>
      <c r="D29" s="1500"/>
      <c r="E29" s="25">
        <f>'Initial Information'!$E$15</f>
        <v>0.505</v>
      </c>
      <c r="F29" s="21"/>
      <c r="G29" s="507"/>
      <c r="H29" s="507"/>
      <c r="I29" s="507"/>
      <c r="J29" s="507"/>
      <c r="K29" s="507"/>
      <c r="L29" s="507"/>
      <c r="M29" s="507"/>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7"/>
      <c r="AL29" s="507"/>
      <c r="AM29" s="507"/>
      <c r="AN29" s="507"/>
      <c r="AO29" s="507"/>
    </row>
    <row r="30" spans="1:41" s="22" customFormat="1" ht="19.899999999999999" customHeight="1" thickBot="1">
      <c r="A30" s="21"/>
      <c r="B30" s="24" t="s">
        <v>1068</v>
      </c>
      <c r="C30" s="1547">
        <f>SUM('DetailedBudget---TXST'!O53:O61)</f>
        <v>0</v>
      </c>
      <c r="D30" s="1500"/>
      <c r="E30" s="25">
        <f>'Initial Information'!$E$15</f>
        <v>0.505</v>
      </c>
      <c r="F30" s="21"/>
      <c r="G30" s="507"/>
      <c r="H30" s="507"/>
      <c r="I30" s="507"/>
      <c r="J30" s="507"/>
      <c r="K30" s="507"/>
      <c r="L30" s="507"/>
      <c r="M30" s="507"/>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row>
    <row r="31" spans="1:41" ht="4.9000000000000004" customHeight="1">
      <c r="A31" s="19"/>
      <c r="B31" s="44"/>
      <c r="C31" s="1549"/>
      <c r="D31" s="1550"/>
      <c r="E31" s="45"/>
      <c r="F31" s="19"/>
      <c r="G31" s="494"/>
      <c r="H31" s="494"/>
      <c r="I31" s="494"/>
      <c r="J31" s="494"/>
      <c r="K31" s="494"/>
      <c r="L31" s="494"/>
      <c r="M31" s="494"/>
      <c r="N31" s="494"/>
      <c r="O31" s="494"/>
      <c r="P31" s="494"/>
      <c r="Q31" s="494"/>
      <c r="R31" s="494"/>
      <c r="S31" s="494"/>
      <c r="T31" s="494"/>
      <c r="U31" s="494"/>
      <c r="V31" s="494"/>
      <c r="W31" s="494"/>
      <c r="X31" s="494"/>
      <c r="Y31" s="494"/>
      <c r="Z31" s="494"/>
      <c r="AA31" s="494"/>
      <c r="AB31" s="494"/>
      <c r="AC31" s="494"/>
      <c r="AD31" s="494"/>
      <c r="AE31" s="494"/>
      <c r="AF31" s="494"/>
      <c r="AG31" s="494"/>
      <c r="AH31" s="494"/>
      <c r="AI31" s="494"/>
      <c r="AJ31" s="494"/>
      <c r="AK31" s="494"/>
      <c r="AL31" s="494"/>
      <c r="AM31" s="494"/>
      <c r="AN31" s="494"/>
      <c r="AO31" s="494"/>
    </row>
    <row r="32" spans="1:41" ht="20.100000000000001" customHeight="1">
      <c r="A32" s="19"/>
      <c r="B32" s="5" t="s">
        <v>134</v>
      </c>
      <c r="C32" s="1499">
        <f>'DetailedBudget---TXST'!O243</f>
        <v>0</v>
      </c>
      <c r="D32" s="1500"/>
      <c r="E32" s="6"/>
      <c r="F32" s="19"/>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c r="AK32" s="494"/>
      <c r="AL32" s="494"/>
      <c r="AM32" s="494"/>
      <c r="AN32" s="494"/>
      <c r="AO32" s="494"/>
    </row>
    <row r="33" spans="1:41" ht="4.9000000000000004" customHeight="1">
      <c r="A33" s="19"/>
      <c r="B33" s="46"/>
      <c r="C33" s="1551"/>
      <c r="D33" s="1552"/>
      <c r="E33" s="48"/>
      <c r="F33" s="19"/>
      <c r="G33" s="494"/>
      <c r="H33" s="494"/>
      <c r="I33" s="494"/>
      <c r="J33" s="494"/>
      <c r="K33" s="494"/>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row>
    <row r="34" spans="1:41" ht="20.100000000000001" customHeight="1">
      <c r="A34" s="19"/>
      <c r="B34" s="5" t="s">
        <v>136</v>
      </c>
      <c r="C34" s="1499">
        <f>'DetailedBudget---TXST'!O246</f>
        <v>0</v>
      </c>
      <c r="D34" s="1500"/>
      <c r="E34" s="6"/>
      <c r="F34" s="19"/>
      <c r="G34" s="494"/>
      <c r="H34" s="494"/>
      <c r="I34" s="494"/>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c r="AM34" s="494"/>
      <c r="AN34" s="494"/>
      <c r="AO34" s="494"/>
    </row>
    <row r="35" spans="1:41" ht="4.9000000000000004" customHeight="1">
      <c r="A35" s="19"/>
      <c r="B35" s="46"/>
      <c r="C35" s="1551"/>
      <c r="D35" s="1552"/>
      <c r="E35" s="48"/>
      <c r="F35" s="19"/>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4"/>
      <c r="AE35" s="494"/>
      <c r="AF35" s="494"/>
      <c r="AG35" s="494"/>
      <c r="AH35" s="494"/>
      <c r="AI35" s="494"/>
      <c r="AJ35" s="494"/>
      <c r="AK35" s="494"/>
      <c r="AL35" s="494"/>
      <c r="AM35" s="494"/>
      <c r="AN35" s="494"/>
      <c r="AO35" s="494"/>
    </row>
    <row r="36" spans="1:41" ht="20.100000000000001" customHeight="1">
      <c r="A36" s="19"/>
      <c r="B36" s="5" t="s">
        <v>135</v>
      </c>
      <c r="C36" s="1499">
        <f>'DetailedBudget---TXST'!O248</f>
        <v>0</v>
      </c>
      <c r="D36" s="1500"/>
      <c r="E36" s="116">
        <f>'Initial Information'!$E$15</f>
        <v>0.505</v>
      </c>
      <c r="F36" s="19"/>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c r="AE36" s="494"/>
      <c r="AF36" s="494"/>
      <c r="AG36" s="494"/>
      <c r="AH36" s="494"/>
      <c r="AI36" s="494"/>
      <c r="AJ36" s="494"/>
      <c r="AK36" s="494"/>
      <c r="AL36" s="494"/>
      <c r="AM36" s="494"/>
      <c r="AN36" s="494"/>
      <c r="AO36" s="494"/>
    </row>
    <row r="37" spans="1:41" ht="4.9000000000000004" customHeight="1">
      <c r="A37" s="19"/>
      <c r="B37" s="46"/>
      <c r="C37" s="1551"/>
      <c r="D37" s="1552"/>
      <c r="E37" s="48"/>
      <c r="F37" s="19"/>
      <c r="G37" s="494"/>
      <c r="H37" s="494"/>
      <c r="I37" s="494"/>
      <c r="J37" s="494"/>
      <c r="K37" s="494"/>
      <c r="L37" s="494"/>
      <c r="M37" s="494"/>
      <c r="N37" s="494"/>
      <c r="O37" s="494"/>
      <c r="P37" s="494"/>
      <c r="Q37" s="494"/>
      <c r="R37" s="494"/>
      <c r="S37" s="494"/>
      <c r="T37" s="494"/>
      <c r="U37" s="494"/>
      <c r="V37" s="494"/>
      <c r="W37" s="494"/>
      <c r="X37" s="494"/>
      <c r="Y37" s="494"/>
      <c r="Z37" s="494"/>
      <c r="AA37" s="494"/>
      <c r="AB37" s="494"/>
      <c r="AC37" s="494"/>
      <c r="AD37" s="494"/>
      <c r="AE37" s="494"/>
      <c r="AF37" s="494"/>
      <c r="AG37" s="494"/>
      <c r="AH37" s="494"/>
      <c r="AI37" s="494"/>
      <c r="AJ37" s="494"/>
      <c r="AK37" s="494"/>
      <c r="AL37" s="494"/>
      <c r="AM37" s="494"/>
      <c r="AN37" s="494"/>
      <c r="AO37" s="494"/>
    </row>
    <row r="38" spans="1:41" ht="20.100000000000001" customHeight="1" thickBot="1">
      <c r="A38" s="19"/>
      <c r="B38" s="7" t="s">
        <v>56</v>
      </c>
      <c r="C38" s="1503">
        <f>'DetailedBudget---TXST'!O251</f>
        <v>0</v>
      </c>
      <c r="D38" s="1504"/>
      <c r="E38" s="8"/>
      <c r="F38" s="19"/>
      <c r="G38" s="494"/>
      <c r="H38" s="494"/>
      <c r="I38" s="494"/>
      <c r="J38" s="494"/>
      <c r="K38" s="494"/>
      <c r="L38" s="494"/>
      <c r="M38" s="494"/>
      <c r="N38" s="494"/>
      <c r="O38" s="494"/>
      <c r="P38" s="494"/>
      <c r="Q38" s="494"/>
      <c r="R38" s="494"/>
      <c r="S38" s="494"/>
      <c r="T38" s="494"/>
      <c r="U38" s="494"/>
      <c r="V38" s="494"/>
      <c r="W38" s="494"/>
      <c r="X38" s="494"/>
      <c r="Y38" s="494"/>
      <c r="Z38" s="494"/>
      <c r="AA38" s="494"/>
      <c r="AB38" s="494"/>
      <c r="AC38" s="494"/>
      <c r="AD38" s="494"/>
      <c r="AE38" s="494"/>
      <c r="AF38" s="494"/>
      <c r="AG38" s="494"/>
      <c r="AH38" s="494"/>
      <c r="AI38" s="494"/>
      <c r="AJ38" s="494"/>
      <c r="AK38" s="494"/>
      <c r="AL38" s="494"/>
      <c r="AM38" s="494"/>
      <c r="AN38" s="494"/>
      <c r="AO38" s="494"/>
    </row>
    <row r="39" spans="1:41" ht="9.9499999999999993" customHeight="1">
      <c r="A39" s="19"/>
      <c r="B39" s="19"/>
      <c r="C39" s="19"/>
      <c r="D39" s="20"/>
      <c r="E39" s="20"/>
      <c r="F39" s="19"/>
      <c r="G39" s="494"/>
      <c r="H39" s="494"/>
      <c r="I39" s="494"/>
      <c r="J39" s="494"/>
      <c r="K39" s="494"/>
      <c r="L39" s="494"/>
      <c r="M39" s="494"/>
      <c r="N39" s="494"/>
      <c r="O39" s="494"/>
      <c r="P39" s="494"/>
      <c r="Q39" s="494"/>
      <c r="R39" s="494"/>
      <c r="S39" s="494"/>
      <c r="T39" s="494"/>
      <c r="U39" s="494"/>
      <c r="V39" s="494"/>
      <c r="W39" s="494"/>
      <c r="X39" s="494"/>
      <c r="Y39" s="494"/>
      <c r="Z39" s="494"/>
      <c r="AA39" s="494"/>
      <c r="AB39" s="494"/>
      <c r="AC39" s="494"/>
      <c r="AD39" s="494"/>
      <c r="AE39" s="494"/>
      <c r="AF39" s="494"/>
      <c r="AG39" s="494"/>
      <c r="AH39" s="494"/>
      <c r="AI39" s="494"/>
      <c r="AJ39" s="494"/>
      <c r="AK39" s="494"/>
      <c r="AL39" s="494"/>
      <c r="AM39" s="494"/>
      <c r="AN39" s="494"/>
      <c r="AO39" s="494"/>
    </row>
    <row r="40" spans="1:41" s="494" customFormat="1" ht="19.899999999999999" customHeight="1">
      <c r="A40" s="505"/>
      <c r="B40" s="505"/>
      <c r="C40" s="505"/>
      <c r="D40" s="505"/>
      <c r="E40" s="506"/>
      <c r="F40" s="505"/>
    </row>
    <row r="41" spans="1:41" ht="9.9499999999999993" customHeight="1" thickBot="1">
      <c r="A41" s="19"/>
      <c r="B41" s="19"/>
      <c r="C41" s="19"/>
      <c r="D41" s="20"/>
      <c r="E41" s="20"/>
      <c r="F41" s="19"/>
      <c r="G41" s="494"/>
      <c r="H41" s="494"/>
      <c r="I41" s="494"/>
      <c r="J41" s="494"/>
      <c r="K41" s="494"/>
      <c r="L41" s="494"/>
      <c r="M41" s="494"/>
      <c r="N41" s="494"/>
      <c r="O41" s="494"/>
      <c r="P41" s="494"/>
      <c r="Q41" s="494"/>
      <c r="R41" s="494"/>
      <c r="S41" s="494"/>
      <c r="T41" s="494"/>
      <c r="U41" s="494"/>
      <c r="V41" s="494"/>
      <c r="W41" s="494"/>
      <c r="X41" s="494"/>
      <c r="Y41" s="494"/>
      <c r="Z41" s="494"/>
      <c r="AA41" s="494"/>
      <c r="AB41" s="494"/>
      <c r="AC41" s="494"/>
      <c r="AD41" s="494"/>
      <c r="AE41" s="494"/>
      <c r="AF41" s="494"/>
      <c r="AG41" s="494"/>
      <c r="AH41" s="494"/>
      <c r="AI41" s="494"/>
      <c r="AJ41" s="494"/>
      <c r="AK41" s="494"/>
      <c r="AL41" s="494"/>
      <c r="AM41" s="494"/>
      <c r="AN41" s="494"/>
      <c r="AO41" s="494"/>
    </row>
    <row r="42" spans="1:41" ht="20.100000000000001" customHeight="1">
      <c r="A42" s="18"/>
      <c r="B42" s="1526" t="str">
        <f t="shared" ref="B42:B47" si="0">B2</f>
        <v>KC #</v>
      </c>
      <c r="C42" s="1527"/>
      <c r="D42" s="1527"/>
      <c r="E42" s="1528"/>
      <c r="F42" s="19"/>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c r="AL42" s="494"/>
      <c r="AM42" s="494"/>
      <c r="AN42" s="494"/>
      <c r="AO42" s="494"/>
    </row>
    <row r="43" spans="1:41" ht="20.100000000000001" customHeight="1">
      <c r="A43" s="18"/>
      <c r="B43" s="1529" t="str">
        <f t="shared" si="0"/>
        <v xml:space="preserve">IP #: </v>
      </c>
      <c r="C43" s="1530"/>
      <c r="D43" s="1530"/>
      <c r="E43" s="1531"/>
      <c r="F43" s="19"/>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c r="AL43" s="494"/>
      <c r="AM43" s="494"/>
      <c r="AN43" s="494"/>
      <c r="AO43" s="494"/>
    </row>
    <row r="44" spans="1:41" ht="20.100000000000001" customHeight="1">
      <c r="A44" s="18"/>
      <c r="B44" s="1532" t="str">
        <f t="shared" si="0"/>
        <v xml:space="preserve">Sponsor Award No.: </v>
      </c>
      <c r="C44" s="1530"/>
      <c r="D44" s="1530"/>
      <c r="E44" s="1531"/>
      <c r="F44" s="19"/>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c r="AL44" s="494"/>
      <c r="AM44" s="494"/>
      <c r="AN44" s="494"/>
      <c r="AO44" s="494"/>
    </row>
    <row r="45" spans="1:41" ht="20.100000000000001" customHeight="1" thickBot="1">
      <c r="A45" s="19"/>
      <c r="B45" s="1533" t="str">
        <f t="shared" si="0"/>
        <v xml:space="preserve">Kuali Award #: </v>
      </c>
      <c r="C45" s="1534"/>
      <c r="D45" s="1534"/>
      <c r="E45" s="1535"/>
      <c r="F45" s="19"/>
      <c r="G45" s="505"/>
      <c r="H45" s="494"/>
      <c r="I45" s="494"/>
      <c r="J45" s="494"/>
      <c r="K45" s="494"/>
      <c r="L45" s="494"/>
      <c r="M45" s="494"/>
      <c r="N45" s="494"/>
      <c r="O45" s="494"/>
      <c r="P45" s="494"/>
      <c r="Q45" s="494"/>
      <c r="R45" s="494"/>
      <c r="S45" s="494"/>
      <c r="T45" s="494"/>
      <c r="U45" s="494"/>
      <c r="V45" s="494"/>
      <c r="W45" s="494"/>
      <c r="X45" s="494"/>
      <c r="Y45" s="494"/>
      <c r="Z45" s="494"/>
      <c r="AA45" s="494"/>
      <c r="AB45" s="494"/>
      <c r="AC45" s="494"/>
      <c r="AD45" s="494"/>
      <c r="AE45" s="494"/>
      <c r="AF45" s="494"/>
      <c r="AG45" s="494"/>
      <c r="AH45" s="494"/>
      <c r="AI45" s="494"/>
      <c r="AJ45" s="494"/>
      <c r="AK45" s="494"/>
      <c r="AL45" s="494"/>
      <c r="AM45" s="494"/>
      <c r="AN45" s="494"/>
      <c r="AO45" s="494"/>
    </row>
    <row r="46" spans="1:41" ht="20.100000000000001" customHeight="1">
      <c r="A46" s="19"/>
      <c r="B46" s="1518" t="str">
        <f t="shared" si="0"/>
        <v>Year 1 of 1</v>
      </c>
      <c r="C46" s="1519"/>
      <c r="D46" s="1519"/>
      <c r="E46" s="1520"/>
      <c r="F46" s="18"/>
      <c r="G46" s="494"/>
      <c r="H46" s="494"/>
      <c r="I46" s="494"/>
      <c r="J46" s="494"/>
      <c r="K46" s="494"/>
      <c r="L46" s="494"/>
      <c r="M46" s="494"/>
      <c r="N46" s="494"/>
      <c r="O46" s="494"/>
      <c r="P46" s="494"/>
      <c r="Q46" s="494"/>
      <c r="R46" s="494"/>
      <c r="S46" s="494"/>
      <c r="T46" s="494"/>
      <c r="U46" s="494"/>
      <c r="V46" s="494"/>
      <c r="W46" s="494"/>
      <c r="X46" s="494"/>
      <c r="Y46" s="494"/>
      <c r="Z46" s="494"/>
      <c r="AA46" s="494"/>
      <c r="AB46" s="494"/>
      <c r="AC46" s="494"/>
      <c r="AD46" s="494"/>
      <c r="AE46" s="494"/>
      <c r="AF46" s="494"/>
      <c r="AG46" s="494"/>
      <c r="AH46" s="494"/>
      <c r="AI46" s="494"/>
      <c r="AJ46" s="494"/>
      <c r="AK46" s="494"/>
      <c r="AL46" s="494"/>
      <c r="AM46" s="494"/>
      <c r="AN46" s="494"/>
      <c r="AO46" s="494"/>
    </row>
    <row r="47" spans="1:41" s="22" customFormat="1" ht="20.100000000000001" customHeight="1" thickBot="1">
      <c r="A47" s="18"/>
      <c r="B47" s="1521" t="str">
        <f t="shared" si="0"/>
        <v>September 1, 2024    to    August 31, 2025</v>
      </c>
      <c r="C47" s="1522"/>
      <c r="D47" s="1522"/>
      <c r="E47" s="1523"/>
      <c r="F47" s="18"/>
      <c r="G47" s="494"/>
      <c r="H47" s="494"/>
      <c r="I47" s="494"/>
      <c r="J47" s="494"/>
      <c r="K47" s="494"/>
      <c r="L47" s="494"/>
      <c r="M47" s="494"/>
      <c r="N47" s="494"/>
      <c r="O47" s="494"/>
      <c r="P47" s="494"/>
      <c r="Q47" s="507"/>
      <c r="R47" s="507"/>
      <c r="S47" s="507"/>
      <c r="T47" s="507"/>
      <c r="U47" s="507"/>
      <c r="V47" s="507"/>
      <c r="W47" s="507"/>
      <c r="X47" s="507"/>
      <c r="Y47" s="507"/>
      <c r="Z47" s="507"/>
      <c r="AA47" s="507"/>
      <c r="AB47" s="507"/>
      <c r="AC47" s="507"/>
      <c r="AD47" s="507"/>
      <c r="AE47" s="507"/>
      <c r="AF47" s="507"/>
      <c r="AG47" s="507"/>
      <c r="AH47" s="507"/>
      <c r="AI47" s="507"/>
      <c r="AJ47" s="507"/>
      <c r="AK47" s="507"/>
      <c r="AL47" s="507"/>
      <c r="AM47" s="507"/>
      <c r="AN47" s="507"/>
      <c r="AO47" s="507"/>
    </row>
    <row r="48" spans="1:41" s="22" customFormat="1" ht="20.100000000000001" customHeight="1" thickBot="1">
      <c r="A48" s="21"/>
      <c r="B48" s="42" t="s">
        <v>55</v>
      </c>
      <c r="C48" s="1524" t="s">
        <v>137</v>
      </c>
      <c r="D48" s="1525"/>
      <c r="E48" s="43" t="s">
        <v>54</v>
      </c>
      <c r="F48" s="21"/>
      <c r="G48" s="494"/>
      <c r="H48" s="494"/>
      <c r="I48" s="494"/>
      <c r="J48" s="494"/>
      <c r="K48" s="494"/>
      <c r="L48" s="494"/>
      <c r="M48" s="494"/>
      <c r="N48" s="494"/>
      <c r="O48" s="494"/>
      <c r="P48" s="494"/>
      <c r="Q48" s="507"/>
      <c r="R48" s="507"/>
      <c r="S48" s="507"/>
      <c r="T48" s="507"/>
      <c r="U48" s="507"/>
      <c r="V48" s="507"/>
      <c r="W48" s="507"/>
      <c r="X48" s="507"/>
      <c r="Y48" s="507"/>
      <c r="Z48" s="507"/>
      <c r="AA48" s="507"/>
      <c r="AB48" s="507"/>
      <c r="AC48" s="507"/>
      <c r="AD48" s="507"/>
      <c r="AE48" s="507"/>
      <c r="AF48" s="507"/>
      <c r="AG48" s="507"/>
      <c r="AH48" s="507"/>
      <c r="AI48" s="507"/>
      <c r="AJ48" s="507"/>
      <c r="AK48" s="507"/>
      <c r="AL48" s="507"/>
      <c r="AM48" s="507"/>
      <c r="AN48" s="507"/>
      <c r="AO48" s="507"/>
    </row>
    <row r="49" spans="1:41" s="22" customFormat="1" ht="19.899999999999999" customHeight="1">
      <c r="A49" s="21"/>
      <c r="B49" s="469" t="s">
        <v>1073</v>
      </c>
      <c r="C49" s="1515">
        <f>SUM(CostShareBudget!O73:O75)</f>
        <v>0</v>
      </c>
      <c r="D49" s="1516"/>
      <c r="E49" s="470">
        <v>0</v>
      </c>
      <c r="F49" s="21"/>
      <c r="G49" s="494"/>
      <c r="H49" s="494"/>
      <c r="I49" s="494"/>
      <c r="J49" s="494"/>
      <c r="K49" s="494"/>
      <c r="L49" s="494"/>
      <c r="M49" s="494"/>
      <c r="N49" s="494"/>
      <c r="O49" s="494"/>
      <c r="P49" s="494"/>
      <c r="Q49" s="507"/>
      <c r="R49" s="507"/>
      <c r="S49" s="507"/>
      <c r="T49" s="507"/>
      <c r="U49" s="507"/>
      <c r="V49" s="507"/>
      <c r="W49" s="507"/>
      <c r="X49" s="507"/>
      <c r="Y49" s="507"/>
      <c r="Z49" s="507"/>
      <c r="AA49" s="507"/>
      <c r="AB49" s="507"/>
      <c r="AC49" s="507"/>
      <c r="AD49" s="507"/>
      <c r="AE49" s="507"/>
      <c r="AF49" s="507"/>
      <c r="AG49" s="507"/>
      <c r="AH49" s="507"/>
      <c r="AI49" s="507"/>
      <c r="AJ49" s="507"/>
      <c r="AK49" s="507"/>
      <c r="AL49" s="507"/>
      <c r="AM49" s="507"/>
      <c r="AN49" s="507"/>
      <c r="AO49" s="507"/>
    </row>
    <row r="50" spans="1:41" s="22" customFormat="1" ht="19.899999999999999" customHeight="1">
      <c r="A50" s="21"/>
      <c r="B50" s="471" t="s">
        <v>1074</v>
      </c>
      <c r="C50" s="1513">
        <f>SUM(CostShareBudget!O78:O80)</f>
        <v>0</v>
      </c>
      <c r="D50" s="1514"/>
      <c r="E50" s="472">
        <v>0</v>
      </c>
      <c r="F50" s="21"/>
      <c r="G50" s="494"/>
      <c r="H50" s="494"/>
      <c r="I50" s="494"/>
      <c r="J50" s="494"/>
      <c r="K50" s="494"/>
      <c r="L50" s="494"/>
      <c r="M50" s="494"/>
      <c r="N50" s="494"/>
      <c r="O50" s="494"/>
      <c r="P50" s="494"/>
      <c r="Q50" s="507"/>
      <c r="R50" s="507"/>
      <c r="S50" s="507"/>
      <c r="T50" s="507"/>
      <c r="U50" s="507"/>
      <c r="V50" s="507"/>
      <c r="W50" s="507"/>
      <c r="X50" s="507"/>
      <c r="Y50" s="507"/>
      <c r="Z50" s="507"/>
      <c r="AA50" s="507"/>
      <c r="AB50" s="507"/>
      <c r="AC50" s="507"/>
      <c r="AD50" s="507"/>
      <c r="AE50" s="507"/>
      <c r="AF50" s="507"/>
      <c r="AG50" s="507"/>
      <c r="AH50" s="507"/>
      <c r="AI50" s="507"/>
      <c r="AJ50" s="507"/>
      <c r="AK50" s="507"/>
      <c r="AL50" s="507"/>
      <c r="AM50" s="507"/>
      <c r="AN50" s="507"/>
      <c r="AO50" s="507"/>
    </row>
    <row r="51" spans="1:41" s="22" customFormat="1" ht="19.899999999999999" customHeight="1">
      <c r="A51" s="21"/>
      <c r="B51" s="471" t="s">
        <v>117</v>
      </c>
      <c r="C51" s="1513">
        <f>SUM(CostShareBudget!O83:O85)</f>
        <v>0</v>
      </c>
      <c r="D51" s="1514"/>
      <c r="E51" s="472">
        <v>0</v>
      </c>
      <c r="F51" s="21"/>
      <c r="G51" s="494"/>
      <c r="H51" s="494"/>
      <c r="I51" s="494"/>
      <c r="J51" s="494"/>
      <c r="K51" s="494"/>
      <c r="L51" s="494"/>
      <c r="M51" s="494"/>
      <c r="N51" s="494"/>
      <c r="O51" s="494"/>
      <c r="P51" s="494"/>
      <c r="Q51" s="507"/>
      <c r="R51" s="507"/>
      <c r="S51" s="507"/>
      <c r="T51" s="507"/>
      <c r="U51" s="507"/>
      <c r="V51" s="507"/>
      <c r="W51" s="507"/>
      <c r="X51" s="507"/>
      <c r="Y51" s="507"/>
      <c r="Z51" s="507"/>
      <c r="AA51" s="507"/>
      <c r="AB51" s="507"/>
      <c r="AC51" s="507"/>
      <c r="AD51" s="507"/>
      <c r="AE51" s="507"/>
      <c r="AF51" s="507"/>
      <c r="AG51" s="507"/>
      <c r="AH51" s="507"/>
      <c r="AI51" s="507"/>
      <c r="AJ51" s="507"/>
      <c r="AK51" s="507"/>
      <c r="AL51" s="507"/>
      <c r="AM51" s="507"/>
      <c r="AN51" s="507"/>
      <c r="AO51" s="507"/>
    </row>
    <row r="52" spans="1:41" s="22" customFormat="1" ht="19.899999999999999" customHeight="1">
      <c r="A52" s="21"/>
      <c r="B52" s="467" t="s">
        <v>1075</v>
      </c>
      <c r="C52" s="1517"/>
      <c r="D52" s="1512"/>
      <c r="E52" s="116">
        <f>'Initial Information'!$E$15</f>
        <v>0.505</v>
      </c>
      <c r="F52" s="21"/>
      <c r="G52" s="494"/>
      <c r="H52" s="494"/>
      <c r="I52" s="494"/>
      <c r="J52" s="494"/>
      <c r="K52" s="494"/>
      <c r="L52" s="494"/>
      <c r="M52" s="494"/>
      <c r="N52" s="494"/>
      <c r="O52" s="494"/>
      <c r="P52" s="494"/>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7"/>
      <c r="AN52" s="507"/>
      <c r="AO52" s="507"/>
    </row>
    <row r="53" spans="1:41" s="22" customFormat="1" ht="19.899999999999999" customHeight="1">
      <c r="A53" s="21"/>
      <c r="B53" s="471" t="s">
        <v>1076</v>
      </c>
      <c r="C53" s="1513">
        <f>SUM(CostShareBudget!O88:O90)</f>
        <v>0</v>
      </c>
      <c r="D53" s="1514"/>
      <c r="E53" s="472">
        <v>0</v>
      </c>
      <c r="F53" s="21"/>
      <c r="G53" s="494"/>
      <c r="H53" s="494"/>
      <c r="I53" s="494"/>
      <c r="J53" s="494"/>
      <c r="K53" s="494"/>
      <c r="L53" s="494"/>
      <c r="M53" s="494"/>
      <c r="N53" s="494"/>
      <c r="O53" s="494"/>
      <c r="P53" s="494"/>
      <c r="Q53" s="507"/>
      <c r="R53" s="507"/>
      <c r="S53" s="507"/>
      <c r="T53" s="507"/>
      <c r="U53" s="507"/>
      <c r="V53" s="507"/>
      <c r="W53" s="507"/>
      <c r="X53" s="507"/>
      <c r="Y53" s="507"/>
      <c r="Z53" s="507"/>
      <c r="AA53" s="507"/>
      <c r="AB53" s="507"/>
      <c r="AC53" s="507"/>
      <c r="AD53" s="507"/>
      <c r="AE53" s="507"/>
      <c r="AF53" s="507"/>
      <c r="AG53" s="507"/>
      <c r="AH53" s="507"/>
      <c r="AI53" s="507"/>
      <c r="AJ53" s="507"/>
      <c r="AK53" s="507"/>
      <c r="AL53" s="507"/>
      <c r="AM53" s="507"/>
      <c r="AN53" s="507"/>
      <c r="AO53" s="507"/>
    </row>
    <row r="54" spans="1:41" s="22" customFormat="1" ht="19.899999999999999" customHeight="1">
      <c r="A54" s="21"/>
      <c r="B54" s="467" t="s">
        <v>1077</v>
      </c>
      <c r="C54" s="1505">
        <f>SUM(CostShareBudget!O36:O43)</f>
        <v>0</v>
      </c>
      <c r="D54" s="1506"/>
      <c r="E54" s="116">
        <f>'Initial Information'!$E$15</f>
        <v>0.505</v>
      </c>
      <c r="F54" s="21"/>
      <c r="G54" s="494"/>
      <c r="H54" s="494"/>
      <c r="I54" s="494"/>
      <c r="J54" s="494"/>
      <c r="K54" s="494"/>
      <c r="L54" s="494"/>
      <c r="M54" s="494"/>
      <c r="N54" s="494"/>
      <c r="O54" s="494"/>
      <c r="P54" s="494"/>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c r="AO54" s="507"/>
    </row>
    <row r="55" spans="1:41" s="22" customFormat="1" ht="19.899999999999999" customHeight="1">
      <c r="A55" s="21"/>
      <c r="B55" s="467" t="s">
        <v>1078</v>
      </c>
      <c r="C55" s="1505">
        <f>SUM(CostShareBudget!O32)</f>
        <v>0</v>
      </c>
      <c r="D55" s="1506"/>
      <c r="E55" s="116">
        <f>'Initial Information'!$E$15</f>
        <v>0.505</v>
      </c>
      <c r="F55" s="21"/>
      <c r="G55" s="494"/>
      <c r="H55" s="494"/>
      <c r="I55" s="494"/>
      <c r="J55" s="494"/>
      <c r="K55" s="494"/>
      <c r="L55" s="494"/>
      <c r="M55" s="494"/>
      <c r="N55" s="494"/>
      <c r="O55" s="494"/>
      <c r="P55" s="494"/>
      <c r="Q55" s="507"/>
      <c r="R55" s="507"/>
      <c r="S55" s="507"/>
      <c r="T55" s="507"/>
      <c r="U55" s="507"/>
      <c r="V55" s="507"/>
      <c r="W55" s="507"/>
      <c r="X55" s="507"/>
      <c r="Y55" s="507"/>
      <c r="Z55" s="507"/>
      <c r="AA55" s="507"/>
      <c r="AB55" s="507"/>
      <c r="AC55" s="507"/>
      <c r="AD55" s="507"/>
      <c r="AE55" s="507"/>
      <c r="AF55" s="507"/>
      <c r="AG55" s="507"/>
      <c r="AH55" s="507"/>
      <c r="AI55" s="507"/>
      <c r="AJ55" s="507"/>
      <c r="AK55" s="507"/>
      <c r="AL55" s="507"/>
      <c r="AM55" s="507"/>
      <c r="AN55" s="507"/>
      <c r="AO55" s="507"/>
    </row>
    <row r="56" spans="1:41" s="22" customFormat="1" ht="19.899999999999999" customHeight="1">
      <c r="A56" s="21"/>
      <c r="B56" s="467" t="s">
        <v>44</v>
      </c>
      <c r="C56" s="1505">
        <f>CostShareBudget!O66</f>
        <v>0</v>
      </c>
      <c r="D56" s="1506"/>
      <c r="E56" s="116">
        <f>'Initial Information'!$E$15</f>
        <v>0.505</v>
      </c>
      <c r="F56" s="21"/>
      <c r="G56" s="494"/>
      <c r="H56" s="494"/>
      <c r="I56" s="494"/>
      <c r="J56" s="494"/>
      <c r="K56" s="494"/>
      <c r="L56" s="494"/>
      <c r="M56" s="494"/>
      <c r="N56" s="494"/>
      <c r="O56" s="494"/>
      <c r="P56" s="494"/>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M56" s="507"/>
      <c r="AN56" s="507"/>
      <c r="AO56" s="507"/>
    </row>
    <row r="57" spans="1:41" s="22" customFormat="1" ht="19.899999999999999" customHeight="1">
      <c r="A57" s="21"/>
      <c r="B57" s="471" t="s">
        <v>1079</v>
      </c>
      <c r="C57" s="1509">
        <f>CostShareBudget!O135</f>
        <v>0</v>
      </c>
      <c r="D57" s="1510"/>
      <c r="E57" s="472">
        <v>0</v>
      </c>
      <c r="F57" s="21"/>
      <c r="G57" s="494"/>
      <c r="H57" s="494"/>
      <c r="I57" s="494"/>
      <c r="J57" s="494"/>
      <c r="K57" s="494"/>
      <c r="L57" s="494"/>
      <c r="M57" s="494"/>
      <c r="N57" s="494"/>
      <c r="O57" s="494"/>
      <c r="P57" s="494"/>
      <c r="Q57" s="507"/>
      <c r="R57" s="507"/>
      <c r="S57" s="507"/>
      <c r="T57" s="507"/>
      <c r="U57" s="507"/>
      <c r="V57" s="507"/>
      <c r="W57" s="507"/>
      <c r="X57" s="507"/>
      <c r="Y57" s="507"/>
      <c r="Z57" s="507"/>
      <c r="AA57" s="507"/>
      <c r="AB57" s="507"/>
      <c r="AC57" s="507"/>
      <c r="AD57" s="507"/>
      <c r="AE57" s="507"/>
      <c r="AF57" s="507"/>
      <c r="AG57" s="507"/>
      <c r="AH57" s="507"/>
      <c r="AI57" s="507"/>
      <c r="AJ57" s="507"/>
      <c r="AK57" s="507"/>
      <c r="AL57" s="507"/>
      <c r="AM57" s="507"/>
      <c r="AN57" s="507"/>
      <c r="AO57" s="507"/>
    </row>
    <row r="58" spans="1:41" s="22" customFormat="1" ht="19.899999999999999" customHeight="1">
      <c r="A58" s="21"/>
      <c r="B58" s="467" t="s">
        <v>45</v>
      </c>
      <c r="C58" s="1505">
        <f>SUM(CostShareBudget!O156:O162)</f>
        <v>0</v>
      </c>
      <c r="D58" s="1506"/>
      <c r="E58" s="116">
        <f>'Initial Information'!$E$15</f>
        <v>0.505</v>
      </c>
      <c r="F58" s="21"/>
      <c r="G58" s="494"/>
      <c r="H58" s="494"/>
      <c r="I58" s="494"/>
      <c r="J58" s="494"/>
      <c r="K58" s="494"/>
      <c r="L58" s="494"/>
      <c r="M58" s="494"/>
      <c r="N58" s="494"/>
      <c r="O58" s="494"/>
      <c r="P58" s="494"/>
      <c r="Q58" s="507"/>
      <c r="R58" s="507"/>
      <c r="S58" s="507"/>
      <c r="T58" s="507"/>
      <c r="U58" s="507"/>
      <c r="V58" s="507"/>
      <c r="W58" s="507"/>
      <c r="X58" s="507"/>
      <c r="Y58" s="507"/>
      <c r="Z58" s="507"/>
      <c r="AA58" s="507"/>
      <c r="AB58" s="507"/>
      <c r="AC58" s="507"/>
      <c r="AD58" s="507"/>
      <c r="AE58" s="507"/>
      <c r="AF58" s="507"/>
      <c r="AG58" s="507"/>
      <c r="AH58" s="507"/>
      <c r="AI58" s="507"/>
      <c r="AJ58" s="507"/>
      <c r="AK58" s="507"/>
      <c r="AL58" s="507"/>
      <c r="AM58" s="507"/>
      <c r="AN58" s="507"/>
      <c r="AO58" s="507"/>
    </row>
    <row r="59" spans="1:41" s="22" customFormat="1" ht="19.899999999999999" customHeight="1">
      <c r="A59" s="21"/>
      <c r="B59" s="468" t="s">
        <v>124</v>
      </c>
      <c r="C59" s="1511"/>
      <c r="D59" s="1512"/>
      <c r="E59" s="116">
        <f>'Initial Information'!$E$15</f>
        <v>0.505</v>
      </c>
      <c r="F59" s="21"/>
      <c r="G59" s="494"/>
      <c r="H59" s="494"/>
      <c r="I59" s="494"/>
      <c r="J59" s="494"/>
      <c r="K59" s="494"/>
      <c r="L59" s="494"/>
      <c r="M59" s="494"/>
      <c r="N59" s="494"/>
      <c r="O59" s="494"/>
      <c r="P59" s="494"/>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M59" s="507"/>
      <c r="AN59" s="507"/>
      <c r="AO59" s="507"/>
    </row>
    <row r="60" spans="1:41" s="22" customFormat="1" ht="19.899999999999999" customHeight="1">
      <c r="A60" s="21"/>
      <c r="B60" s="471" t="s">
        <v>1080</v>
      </c>
      <c r="C60" s="1513"/>
      <c r="D60" s="1514"/>
      <c r="E60" s="472">
        <v>0</v>
      </c>
      <c r="F60" s="21"/>
      <c r="G60" s="494"/>
      <c r="H60" s="494"/>
      <c r="I60" s="494"/>
      <c r="J60" s="494"/>
      <c r="K60" s="494"/>
      <c r="L60" s="494"/>
      <c r="M60" s="494"/>
      <c r="N60" s="494"/>
      <c r="O60" s="494"/>
      <c r="P60" s="494"/>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M60" s="507"/>
      <c r="AN60" s="507"/>
      <c r="AO60" s="507"/>
    </row>
    <row r="61" spans="1:41" s="22" customFormat="1" ht="19.899999999999999" customHeight="1">
      <c r="A61" s="21"/>
      <c r="B61" s="471" t="s">
        <v>1081</v>
      </c>
      <c r="C61" s="1513">
        <f>CostShareBudget!O205</f>
        <v>0</v>
      </c>
      <c r="D61" s="1514"/>
      <c r="E61" s="472">
        <v>0</v>
      </c>
      <c r="F61" s="21"/>
      <c r="G61" s="494"/>
      <c r="H61" s="494"/>
      <c r="I61" s="494"/>
      <c r="J61" s="494"/>
      <c r="K61" s="494"/>
      <c r="L61" s="494"/>
      <c r="M61" s="494"/>
      <c r="N61" s="494"/>
      <c r="O61" s="494"/>
      <c r="P61" s="494"/>
      <c r="Q61" s="507"/>
      <c r="R61" s="507"/>
      <c r="S61" s="507"/>
      <c r="T61" s="507"/>
      <c r="U61" s="507"/>
      <c r="V61" s="507"/>
      <c r="W61" s="507"/>
      <c r="X61" s="507"/>
      <c r="Y61" s="507"/>
      <c r="Z61" s="507"/>
      <c r="AA61" s="507"/>
      <c r="AB61" s="507"/>
      <c r="AC61" s="507"/>
      <c r="AD61" s="507"/>
      <c r="AE61" s="507"/>
      <c r="AF61" s="507"/>
      <c r="AG61" s="507"/>
      <c r="AH61" s="507"/>
      <c r="AI61" s="507"/>
      <c r="AJ61" s="507"/>
      <c r="AK61" s="507"/>
      <c r="AL61" s="507"/>
      <c r="AM61" s="507"/>
      <c r="AN61" s="507"/>
      <c r="AO61" s="507"/>
    </row>
    <row r="62" spans="1:41" s="22" customFormat="1" ht="19.899999999999999" customHeight="1">
      <c r="A62" s="21"/>
      <c r="B62" s="467" t="s">
        <v>47</v>
      </c>
      <c r="C62" s="1511">
        <f>SUM(CostShareBudget!O53:O55)</f>
        <v>0</v>
      </c>
      <c r="D62" s="1512"/>
      <c r="E62" s="116">
        <f>'Initial Information'!$E$15</f>
        <v>0.505</v>
      </c>
      <c r="F62" s="21"/>
      <c r="G62" s="494"/>
      <c r="H62" s="494"/>
      <c r="I62" s="494"/>
      <c r="J62" s="494"/>
      <c r="K62" s="494"/>
      <c r="L62" s="494"/>
      <c r="M62" s="494"/>
      <c r="N62" s="494"/>
      <c r="O62" s="494"/>
      <c r="P62" s="494"/>
      <c r="Q62" s="507"/>
      <c r="R62" s="507"/>
      <c r="S62" s="507"/>
      <c r="T62" s="507"/>
      <c r="U62" s="507"/>
      <c r="V62" s="507"/>
      <c r="W62" s="507"/>
      <c r="X62" s="507"/>
      <c r="Y62" s="507"/>
      <c r="Z62" s="507"/>
      <c r="AA62" s="507"/>
      <c r="AB62" s="507"/>
      <c r="AC62" s="507"/>
      <c r="AD62" s="507"/>
      <c r="AE62" s="507"/>
      <c r="AF62" s="507"/>
      <c r="AG62" s="507"/>
      <c r="AH62" s="507"/>
      <c r="AI62" s="507"/>
      <c r="AJ62" s="507"/>
      <c r="AK62" s="507"/>
      <c r="AL62" s="507"/>
      <c r="AM62" s="507"/>
      <c r="AN62" s="507"/>
      <c r="AO62" s="507"/>
    </row>
    <row r="63" spans="1:41" s="22" customFormat="1" ht="19.899999999999999" customHeight="1">
      <c r="A63" s="21"/>
      <c r="B63" s="467" t="s">
        <v>48</v>
      </c>
      <c r="C63" s="1511">
        <f>CostShareBudget!O166+CostShareBudget!O170+CostShareBudget!O174+CostShareBudget!O178+CostShareBudget!O182+CostShareBudget!O186+CostShareBudget!O190+CostShareBudget!O194+CostShareBudget!O198+CostShareBudget!O202</f>
        <v>0</v>
      </c>
      <c r="D63" s="1512"/>
      <c r="E63" s="116">
        <f>'Initial Information'!$E$15</f>
        <v>0.505</v>
      </c>
      <c r="F63" s="21"/>
      <c r="G63" s="494"/>
      <c r="H63" s="494"/>
      <c r="I63" s="494"/>
      <c r="J63" s="494"/>
      <c r="K63" s="494"/>
      <c r="L63" s="494"/>
      <c r="M63" s="494"/>
      <c r="N63" s="494"/>
      <c r="O63" s="494"/>
      <c r="P63" s="494"/>
      <c r="Q63" s="507"/>
      <c r="R63" s="507"/>
      <c r="S63" s="507"/>
      <c r="T63" s="507"/>
      <c r="U63" s="507"/>
      <c r="V63" s="507"/>
      <c r="W63" s="507"/>
      <c r="X63" s="507"/>
      <c r="Y63" s="507"/>
      <c r="Z63" s="507"/>
      <c r="AA63" s="507"/>
      <c r="AB63" s="507"/>
      <c r="AC63" s="507"/>
      <c r="AD63" s="507"/>
      <c r="AE63" s="507"/>
      <c r="AF63" s="507"/>
      <c r="AG63" s="507"/>
      <c r="AH63" s="507"/>
      <c r="AI63" s="507"/>
      <c r="AJ63" s="507"/>
      <c r="AK63" s="507"/>
      <c r="AL63" s="507"/>
      <c r="AM63" s="507"/>
      <c r="AN63" s="507"/>
      <c r="AO63" s="507"/>
    </row>
    <row r="64" spans="1:41" s="22" customFormat="1" ht="19.899999999999999" customHeight="1">
      <c r="A64" s="21"/>
      <c r="B64" s="471" t="s">
        <v>49</v>
      </c>
      <c r="C64" s="1509">
        <f>CostShareBudget!O203+CostShareBudget!O199+CostShareBudget!O195+CostShareBudget!O191+CostShareBudget!O187+CostShareBudget!O183+CostShareBudget!O179+CostShareBudget!O175+CostShareBudget!O171+CostShareBudget!O167</f>
        <v>0</v>
      </c>
      <c r="D64" s="1510"/>
      <c r="E64" s="472">
        <v>0</v>
      </c>
      <c r="F64" s="21"/>
      <c r="G64" s="494"/>
      <c r="H64" s="494"/>
      <c r="I64" s="494"/>
      <c r="J64" s="494"/>
      <c r="K64" s="494"/>
      <c r="L64" s="494"/>
      <c r="M64" s="494"/>
      <c r="N64" s="494"/>
      <c r="O64" s="494"/>
      <c r="P64" s="494"/>
      <c r="Q64" s="507"/>
      <c r="R64" s="507"/>
      <c r="S64" s="507"/>
      <c r="T64" s="507"/>
      <c r="U64" s="507"/>
      <c r="V64" s="507"/>
      <c r="W64" s="507"/>
      <c r="X64" s="507"/>
      <c r="Y64" s="507"/>
      <c r="Z64" s="507"/>
      <c r="AA64" s="507"/>
      <c r="AB64" s="507"/>
      <c r="AC64" s="507"/>
      <c r="AD64" s="507"/>
      <c r="AE64" s="507"/>
      <c r="AF64" s="507"/>
      <c r="AG64" s="507"/>
      <c r="AH64" s="507"/>
      <c r="AI64" s="507"/>
      <c r="AJ64" s="507"/>
      <c r="AK64" s="507"/>
      <c r="AL64" s="507"/>
      <c r="AM64" s="507"/>
      <c r="AN64" s="507"/>
      <c r="AO64" s="507"/>
    </row>
    <row r="65" spans="1:41" s="22" customFormat="1" ht="19.899999999999999" customHeight="1">
      <c r="A65" s="21"/>
      <c r="B65" s="467" t="s">
        <v>50</v>
      </c>
      <c r="C65" s="1505">
        <f>SUM(CostShareBudget!O142:O153)+SUM(CostShareBudget!O208:O229)</f>
        <v>0</v>
      </c>
      <c r="D65" s="1506"/>
      <c r="E65" s="116">
        <f>'Initial Information'!$E$15</f>
        <v>0.505</v>
      </c>
      <c r="F65" s="21"/>
      <c r="G65" s="494"/>
      <c r="H65" s="494"/>
      <c r="I65" s="494"/>
      <c r="J65" s="494"/>
      <c r="K65" s="494"/>
      <c r="L65" s="494"/>
      <c r="M65" s="494"/>
      <c r="N65" s="494"/>
      <c r="O65" s="494"/>
      <c r="P65" s="494"/>
      <c r="Q65" s="507"/>
      <c r="R65" s="507"/>
      <c r="S65" s="507"/>
      <c r="T65" s="507"/>
      <c r="U65" s="507"/>
      <c r="V65" s="507"/>
      <c r="W65" s="507"/>
      <c r="X65" s="507"/>
      <c r="Y65" s="507"/>
      <c r="Z65" s="507"/>
      <c r="AA65" s="507"/>
      <c r="AB65" s="507"/>
      <c r="AC65" s="507"/>
      <c r="AD65" s="507"/>
      <c r="AE65" s="507"/>
      <c r="AF65" s="507"/>
      <c r="AG65" s="507"/>
      <c r="AH65" s="507"/>
      <c r="AI65" s="507"/>
      <c r="AJ65" s="507"/>
      <c r="AK65" s="507"/>
      <c r="AL65" s="507"/>
      <c r="AM65" s="507"/>
      <c r="AN65" s="507"/>
      <c r="AO65" s="507"/>
    </row>
    <row r="66" spans="1:41" s="22" customFormat="1" ht="19.899999999999999" customHeight="1">
      <c r="A66" s="21"/>
      <c r="B66" s="467" t="s">
        <v>118</v>
      </c>
      <c r="C66" s="1511"/>
      <c r="D66" s="1512"/>
      <c r="E66" s="116">
        <f>'Initial Information'!$E$15</f>
        <v>0.505</v>
      </c>
      <c r="F66" s="21"/>
      <c r="G66" s="494"/>
      <c r="H66" s="494"/>
      <c r="I66" s="494"/>
      <c r="J66" s="494"/>
      <c r="K66" s="494"/>
      <c r="L66" s="494"/>
      <c r="M66" s="494"/>
      <c r="N66" s="494"/>
      <c r="O66" s="494"/>
      <c r="P66" s="494"/>
      <c r="Q66" s="507"/>
      <c r="R66" s="507"/>
      <c r="S66" s="507"/>
      <c r="T66" s="507"/>
      <c r="U66" s="507"/>
      <c r="V66" s="507"/>
      <c r="W66" s="507"/>
      <c r="X66" s="507"/>
      <c r="Y66" s="507"/>
      <c r="Z66" s="507"/>
      <c r="AA66" s="507"/>
      <c r="AB66" s="507"/>
      <c r="AC66" s="507"/>
      <c r="AD66" s="507"/>
      <c r="AE66" s="507"/>
      <c r="AF66" s="507"/>
      <c r="AG66" s="507"/>
      <c r="AH66" s="507"/>
      <c r="AI66" s="507"/>
      <c r="AJ66" s="507"/>
      <c r="AK66" s="507"/>
      <c r="AL66" s="507"/>
      <c r="AM66" s="507"/>
      <c r="AN66" s="507"/>
      <c r="AO66" s="507"/>
    </row>
    <row r="67" spans="1:41" s="22" customFormat="1" ht="19.899999999999999" customHeight="1">
      <c r="A67" s="21"/>
      <c r="B67" s="467" t="s">
        <v>51</v>
      </c>
      <c r="C67" s="1511">
        <f>SUM(CostShareBudget!O107:O109)</f>
        <v>0</v>
      </c>
      <c r="D67" s="1512"/>
      <c r="E67" s="116">
        <f>'Initial Information'!$E$15</f>
        <v>0.505</v>
      </c>
      <c r="F67" s="21"/>
      <c r="G67" s="494"/>
      <c r="H67" s="494"/>
      <c r="I67" s="494"/>
      <c r="J67" s="494"/>
      <c r="K67" s="494"/>
      <c r="L67" s="494"/>
      <c r="M67" s="494"/>
      <c r="N67" s="494"/>
      <c r="O67" s="494"/>
      <c r="P67" s="494"/>
      <c r="Q67" s="507"/>
      <c r="R67" s="507"/>
      <c r="S67" s="507"/>
      <c r="T67" s="507"/>
      <c r="U67" s="507"/>
      <c r="V67" s="507"/>
      <c r="W67" s="507"/>
      <c r="X67" s="507"/>
      <c r="Y67" s="507"/>
      <c r="Z67" s="507"/>
      <c r="AA67" s="507"/>
      <c r="AB67" s="507"/>
      <c r="AC67" s="507"/>
      <c r="AD67" s="507"/>
      <c r="AE67" s="507"/>
      <c r="AF67" s="507"/>
      <c r="AG67" s="507"/>
      <c r="AH67" s="507"/>
      <c r="AI67" s="507"/>
      <c r="AJ67" s="507"/>
      <c r="AK67" s="507"/>
      <c r="AL67" s="507"/>
      <c r="AM67" s="507"/>
      <c r="AN67" s="507"/>
      <c r="AO67" s="507"/>
    </row>
    <row r="68" spans="1:41" s="22" customFormat="1" ht="19.899999999999999" customHeight="1">
      <c r="A68" s="21"/>
      <c r="B68" s="467" t="s">
        <v>52</v>
      </c>
      <c r="C68" s="1511">
        <f>SUM(CostShareBudget!O97:O99)</f>
        <v>0</v>
      </c>
      <c r="D68" s="1512"/>
      <c r="E68" s="116">
        <f>'Initial Information'!$E$15</f>
        <v>0.505</v>
      </c>
      <c r="F68" s="21"/>
      <c r="G68" s="494"/>
      <c r="H68" s="494"/>
      <c r="I68" s="494"/>
      <c r="J68" s="494"/>
      <c r="K68" s="494"/>
      <c r="L68" s="494"/>
      <c r="M68" s="494"/>
      <c r="N68" s="494"/>
      <c r="O68" s="494"/>
      <c r="P68" s="494"/>
      <c r="Q68" s="507"/>
      <c r="R68" s="507"/>
      <c r="S68" s="507"/>
      <c r="T68" s="507"/>
      <c r="U68" s="507"/>
      <c r="V68" s="507"/>
      <c r="W68" s="507"/>
      <c r="X68" s="507"/>
      <c r="Y68" s="507"/>
      <c r="Z68" s="507"/>
      <c r="AA68" s="507"/>
      <c r="AB68" s="507"/>
      <c r="AC68" s="507"/>
      <c r="AD68" s="507"/>
      <c r="AE68" s="507"/>
      <c r="AF68" s="507"/>
      <c r="AG68" s="507"/>
      <c r="AH68" s="507"/>
      <c r="AI68" s="507"/>
      <c r="AJ68" s="507"/>
      <c r="AK68" s="507"/>
      <c r="AL68" s="507"/>
      <c r="AM68" s="507"/>
      <c r="AN68" s="507"/>
      <c r="AO68" s="507"/>
    </row>
    <row r="69" spans="1:41" ht="19.899999999999999" customHeight="1">
      <c r="A69" s="21"/>
      <c r="B69" s="467" t="s">
        <v>53</v>
      </c>
      <c r="C69" s="1505">
        <f>SUM(CostShareBudget!O102:O104)</f>
        <v>0</v>
      </c>
      <c r="D69" s="1506"/>
      <c r="E69" s="116">
        <f>'Initial Information'!$E$15</f>
        <v>0.505</v>
      </c>
      <c r="F69" s="21"/>
      <c r="G69" s="494"/>
      <c r="H69" s="494"/>
      <c r="I69" s="494"/>
      <c r="J69" s="494"/>
      <c r="K69" s="494"/>
      <c r="L69" s="494"/>
      <c r="M69" s="494"/>
      <c r="N69" s="494"/>
      <c r="O69" s="494"/>
      <c r="P69" s="494"/>
      <c r="Q69" s="494"/>
      <c r="R69" s="494"/>
      <c r="S69" s="494"/>
      <c r="T69" s="494"/>
      <c r="U69" s="494"/>
      <c r="V69" s="494"/>
      <c r="W69" s="494"/>
      <c r="X69" s="494"/>
      <c r="Y69" s="494"/>
      <c r="Z69" s="494"/>
      <c r="AA69" s="494"/>
      <c r="AB69" s="494"/>
      <c r="AC69" s="494"/>
      <c r="AD69" s="494"/>
      <c r="AE69" s="494"/>
      <c r="AF69" s="494"/>
      <c r="AG69" s="494"/>
      <c r="AH69" s="494"/>
      <c r="AI69" s="494"/>
      <c r="AJ69" s="494"/>
      <c r="AK69" s="494"/>
      <c r="AL69" s="494"/>
      <c r="AM69" s="494"/>
      <c r="AN69" s="494"/>
      <c r="AO69" s="494"/>
    </row>
    <row r="70" spans="1:41" ht="19.899999999999999" customHeight="1" thickBot="1">
      <c r="A70" s="21"/>
      <c r="B70" s="467" t="s">
        <v>1082</v>
      </c>
      <c r="C70" s="1505">
        <f>SUM(CostShareBudget!O44:O52)</f>
        <v>0</v>
      </c>
      <c r="D70" s="1506"/>
      <c r="E70" s="116">
        <f>'Initial Information'!$E$15</f>
        <v>0.505</v>
      </c>
      <c r="F70" s="21"/>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c r="AG70" s="494"/>
      <c r="AH70" s="494"/>
      <c r="AI70" s="494"/>
      <c r="AJ70" s="494"/>
      <c r="AK70" s="494"/>
      <c r="AL70" s="494"/>
      <c r="AM70" s="494"/>
      <c r="AN70" s="494"/>
      <c r="AO70" s="494"/>
    </row>
    <row r="71" spans="1:41" ht="4.9000000000000004" customHeight="1">
      <c r="A71" s="19"/>
      <c r="B71" s="462"/>
      <c r="C71" s="1507"/>
      <c r="D71" s="1508"/>
      <c r="E71" s="463"/>
      <c r="F71" s="19"/>
      <c r="G71" s="494"/>
      <c r="H71" s="494"/>
      <c r="I71" s="494"/>
      <c r="J71" s="494"/>
      <c r="K71" s="494"/>
      <c r="L71" s="494"/>
      <c r="M71" s="494"/>
      <c r="N71" s="494"/>
      <c r="O71" s="494"/>
      <c r="P71" s="494"/>
      <c r="Q71" s="494"/>
      <c r="R71" s="494"/>
      <c r="S71" s="494"/>
      <c r="T71" s="494"/>
      <c r="U71" s="494"/>
      <c r="V71" s="494"/>
      <c r="W71" s="494"/>
      <c r="X71" s="494"/>
      <c r="Y71" s="494"/>
      <c r="Z71" s="494"/>
      <c r="AA71" s="494"/>
      <c r="AB71" s="494"/>
      <c r="AC71" s="494"/>
      <c r="AD71" s="494"/>
      <c r="AE71" s="494"/>
      <c r="AF71" s="494"/>
      <c r="AG71" s="494"/>
      <c r="AH71" s="494"/>
      <c r="AI71" s="494"/>
      <c r="AJ71" s="494"/>
      <c r="AK71" s="494"/>
      <c r="AL71" s="494"/>
      <c r="AM71" s="494"/>
      <c r="AN71" s="494"/>
      <c r="AO71" s="494"/>
    </row>
    <row r="72" spans="1:41" ht="20.100000000000001" customHeight="1">
      <c r="A72" s="19"/>
      <c r="B72" s="5" t="s">
        <v>134</v>
      </c>
      <c r="C72" s="1499">
        <f>CostShareBudget!O234</f>
        <v>0</v>
      </c>
      <c r="D72" s="1500"/>
      <c r="E72" s="6"/>
      <c r="F72" s="19"/>
      <c r="G72" s="494"/>
      <c r="H72" s="494"/>
      <c r="I72" s="494"/>
      <c r="J72" s="494"/>
      <c r="K72" s="494"/>
      <c r="L72" s="494"/>
      <c r="M72" s="494"/>
      <c r="N72" s="494"/>
      <c r="O72" s="494"/>
      <c r="P72" s="494"/>
      <c r="Q72" s="494"/>
      <c r="R72" s="494"/>
      <c r="S72" s="494"/>
      <c r="T72" s="494"/>
      <c r="U72" s="494"/>
      <c r="V72" s="494"/>
      <c r="W72" s="494"/>
      <c r="X72" s="494"/>
      <c r="Y72" s="494"/>
      <c r="Z72" s="494"/>
      <c r="AA72" s="494"/>
      <c r="AB72" s="494"/>
      <c r="AC72" s="494"/>
      <c r="AD72" s="494"/>
      <c r="AE72" s="494"/>
      <c r="AF72" s="494"/>
      <c r="AG72" s="494"/>
      <c r="AH72" s="494"/>
      <c r="AI72" s="494"/>
      <c r="AJ72" s="494"/>
      <c r="AK72" s="494"/>
      <c r="AL72" s="494"/>
      <c r="AM72" s="494"/>
      <c r="AN72" s="494"/>
      <c r="AO72" s="494"/>
    </row>
    <row r="73" spans="1:41" ht="4.9000000000000004" customHeight="1">
      <c r="A73" s="19"/>
      <c r="B73" s="464"/>
      <c r="C73" s="1501"/>
      <c r="D73" s="1502"/>
      <c r="E73" s="466"/>
      <c r="F73" s="19"/>
      <c r="G73" s="494"/>
      <c r="H73" s="494"/>
      <c r="I73" s="494"/>
      <c r="J73" s="494"/>
      <c r="K73" s="494"/>
      <c r="L73" s="494"/>
      <c r="M73" s="494"/>
      <c r="N73" s="494"/>
      <c r="O73" s="494"/>
      <c r="P73" s="494"/>
      <c r="Q73" s="494"/>
      <c r="R73" s="494"/>
      <c r="S73" s="494"/>
      <c r="T73" s="494"/>
      <c r="U73" s="494"/>
      <c r="V73" s="494"/>
      <c r="W73" s="494"/>
      <c r="X73" s="494"/>
      <c r="Y73" s="494"/>
      <c r="Z73" s="494"/>
      <c r="AA73" s="494"/>
      <c r="AB73" s="494"/>
      <c r="AC73" s="494"/>
      <c r="AD73" s="494"/>
      <c r="AE73" s="494"/>
      <c r="AF73" s="494"/>
      <c r="AG73" s="494"/>
      <c r="AH73" s="494"/>
      <c r="AI73" s="494"/>
      <c r="AJ73" s="494"/>
      <c r="AK73" s="494"/>
      <c r="AL73" s="494"/>
      <c r="AM73" s="494"/>
      <c r="AN73" s="494"/>
      <c r="AO73" s="494"/>
    </row>
    <row r="74" spans="1:41" ht="20.100000000000001" customHeight="1">
      <c r="A74" s="19"/>
      <c r="B74" s="5" t="s">
        <v>136</v>
      </c>
      <c r="C74" s="1499">
        <f>CostShareBudget!O236</f>
        <v>0</v>
      </c>
      <c r="D74" s="1500"/>
      <c r="E74" s="6"/>
      <c r="F74" s="19"/>
      <c r="G74" s="494"/>
      <c r="H74" s="494"/>
      <c r="I74" s="494"/>
      <c r="J74" s="494"/>
      <c r="K74" s="494"/>
      <c r="L74" s="494"/>
      <c r="M74" s="494"/>
      <c r="N74" s="494"/>
      <c r="O74" s="494"/>
      <c r="P74" s="494"/>
      <c r="Q74" s="494"/>
      <c r="R74" s="494"/>
      <c r="S74" s="494"/>
      <c r="T74" s="494"/>
      <c r="U74" s="494"/>
      <c r="V74" s="494"/>
      <c r="W74" s="494"/>
      <c r="X74" s="494"/>
      <c r="Y74" s="494"/>
      <c r="Z74" s="494"/>
      <c r="AA74" s="494"/>
      <c r="AB74" s="494"/>
      <c r="AC74" s="494"/>
      <c r="AD74" s="494"/>
      <c r="AE74" s="494"/>
      <c r="AF74" s="494"/>
      <c r="AG74" s="494"/>
      <c r="AH74" s="494"/>
      <c r="AI74" s="494"/>
      <c r="AJ74" s="494"/>
      <c r="AK74" s="494"/>
      <c r="AL74" s="494"/>
      <c r="AM74" s="494"/>
      <c r="AN74" s="494"/>
      <c r="AO74" s="494"/>
    </row>
    <row r="75" spans="1:41" ht="4.9000000000000004" customHeight="1">
      <c r="A75" s="19"/>
      <c r="B75" s="464"/>
      <c r="C75" s="1501"/>
      <c r="D75" s="1502"/>
      <c r="E75" s="466"/>
      <c r="F75" s="19"/>
      <c r="G75" s="494"/>
      <c r="H75" s="494"/>
      <c r="I75" s="494"/>
      <c r="J75" s="494"/>
      <c r="K75" s="494"/>
      <c r="L75" s="494"/>
      <c r="M75" s="494"/>
      <c r="N75" s="494"/>
      <c r="O75" s="494"/>
      <c r="P75" s="494"/>
      <c r="Q75" s="494"/>
      <c r="R75" s="494"/>
      <c r="S75" s="494"/>
      <c r="T75" s="494"/>
      <c r="U75" s="494"/>
      <c r="V75" s="494"/>
      <c r="W75" s="494"/>
      <c r="X75" s="494"/>
      <c r="Y75" s="494"/>
      <c r="Z75" s="494"/>
      <c r="AA75" s="494"/>
      <c r="AB75" s="494"/>
      <c r="AC75" s="494"/>
      <c r="AD75" s="494"/>
      <c r="AE75" s="494"/>
      <c r="AF75" s="494"/>
      <c r="AG75" s="494"/>
      <c r="AH75" s="494"/>
      <c r="AI75" s="494"/>
      <c r="AJ75" s="494"/>
      <c r="AK75" s="494"/>
      <c r="AL75" s="494"/>
      <c r="AM75" s="494"/>
      <c r="AN75" s="494"/>
      <c r="AO75" s="494"/>
    </row>
    <row r="76" spans="1:41" ht="20.100000000000001" customHeight="1">
      <c r="A76" s="19"/>
      <c r="B76" s="5" t="s">
        <v>135</v>
      </c>
      <c r="C76" s="1499">
        <f>CostShareBudget!O237</f>
        <v>0</v>
      </c>
      <c r="D76" s="1500"/>
      <c r="E76" s="116">
        <f>'Initial Information'!$E$15</f>
        <v>0.505</v>
      </c>
      <c r="F76" s="19"/>
      <c r="G76" s="494"/>
      <c r="H76" s="494"/>
      <c r="I76" s="494"/>
      <c r="J76" s="494"/>
      <c r="K76" s="494"/>
      <c r="L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c r="AJ76" s="494"/>
      <c r="AK76" s="494"/>
      <c r="AL76" s="494"/>
      <c r="AM76" s="494"/>
      <c r="AN76" s="494"/>
      <c r="AO76" s="494"/>
    </row>
    <row r="77" spans="1:41" ht="4.9000000000000004" customHeight="1">
      <c r="A77" s="19"/>
      <c r="B77" s="464"/>
      <c r="C77" s="1501"/>
      <c r="D77" s="1502"/>
      <c r="E77" s="466"/>
      <c r="F77" s="19"/>
      <c r="G77" s="494"/>
      <c r="H77" s="494"/>
      <c r="I77" s="494"/>
      <c r="J77" s="494"/>
      <c r="K77" s="494"/>
      <c r="L77" s="494"/>
      <c r="M77" s="494"/>
      <c r="N77" s="494"/>
      <c r="O77" s="494"/>
      <c r="P77" s="494"/>
      <c r="Q77" s="494"/>
      <c r="R77" s="494"/>
      <c r="S77" s="494"/>
      <c r="T77" s="494"/>
      <c r="U77" s="494"/>
      <c r="V77" s="494"/>
      <c r="W77" s="494"/>
      <c r="X77" s="494"/>
      <c r="Y77" s="494"/>
      <c r="Z77" s="494"/>
      <c r="AA77" s="494"/>
      <c r="AB77" s="494"/>
      <c r="AC77" s="494"/>
      <c r="AD77" s="494"/>
      <c r="AE77" s="494"/>
      <c r="AF77" s="494"/>
      <c r="AG77" s="494"/>
      <c r="AH77" s="494"/>
      <c r="AI77" s="494"/>
      <c r="AJ77" s="494"/>
      <c r="AK77" s="494"/>
      <c r="AL77" s="494"/>
      <c r="AM77" s="494"/>
      <c r="AN77" s="494"/>
      <c r="AO77" s="494"/>
    </row>
    <row r="78" spans="1:41" ht="20.100000000000001" customHeight="1" thickBot="1">
      <c r="A78" s="19"/>
      <c r="B78" s="7" t="s">
        <v>56</v>
      </c>
      <c r="C78" s="1503">
        <f>CostShareBudget!O240</f>
        <v>0</v>
      </c>
      <c r="D78" s="1504"/>
      <c r="E78" s="8"/>
      <c r="F78" s="19"/>
      <c r="G78" s="494"/>
      <c r="H78" s="494"/>
      <c r="I78" s="494"/>
      <c r="J78" s="494"/>
      <c r="K78" s="494"/>
      <c r="L78" s="494"/>
      <c r="M78" s="494"/>
      <c r="N78" s="494"/>
      <c r="O78" s="494"/>
      <c r="P78" s="494"/>
      <c r="Q78" s="494"/>
      <c r="R78" s="494"/>
      <c r="S78" s="494"/>
      <c r="T78" s="494"/>
      <c r="U78" s="494"/>
      <c r="V78" s="494"/>
      <c r="W78" s="494"/>
      <c r="X78" s="494"/>
      <c r="Y78" s="494"/>
      <c r="Z78" s="494"/>
      <c r="AA78" s="494"/>
      <c r="AB78" s="494"/>
      <c r="AC78" s="494"/>
      <c r="AD78" s="494"/>
      <c r="AE78" s="494"/>
      <c r="AF78" s="494"/>
      <c r="AG78" s="494"/>
      <c r="AH78" s="494"/>
      <c r="AI78" s="494"/>
      <c r="AJ78" s="494"/>
      <c r="AK78" s="494"/>
      <c r="AL78" s="494"/>
      <c r="AM78" s="494"/>
      <c r="AN78" s="494"/>
      <c r="AO78" s="494"/>
    </row>
    <row r="79" spans="1:41" ht="9.9499999999999993" customHeight="1">
      <c r="A79" s="19"/>
      <c r="B79" s="19"/>
      <c r="C79" s="19"/>
      <c r="D79" s="20"/>
      <c r="E79" s="20"/>
      <c r="F79" s="19"/>
      <c r="G79" s="494"/>
      <c r="H79" s="494"/>
      <c r="I79" s="494"/>
      <c r="J79" s="494"/>
      <c r="K79" s="494"/>
      <c r="L79" s="494"/>
      <c r="M79" s="494"/>
      <c r="N79" s="494"/>
      <c r="O79" s="494"/>
      <c r="P79" s="494"/>
      <c r="Q79" s="494"/>
      <c r="R79" s="494"/>
      <c r="S79" s="494"/>
      <c r="T79" s="494"/>
      <c r="U79" s="494"/>
      <c r="V79" s="494"/>
      <c r="W79" s="494"/>
      <c r="X79" s="494"/>
      <c r="Y79" s="494"/>
      <c r="Z79" s="494"/>
      <c r="AA79" s="494"/>
      <c r="AB79" s="494"/>
      <c r="AC79" s="494"/>
      <c r="AD79" s="494"/>
      <c r="AE79" s="494"/>
      <c r="AF79" s="494"/>
      <c r="AG79" s="494"/>
      <c r="AH79" s="494"/>
      <c r="AI79" s="494"/>
      <c r="AJ79" s="494"/>
      <c r="AK79" s="494"/>
      <c r="AL79" s="494"/>
      <c r="AM79" s="494"/>
      <c r="AN79" s="494"/>
      <c r="AO79" s="494"/>
    </row>
    <row r="80" spans="1:41" s="494" customFormat="1" ht="20.100000000000001" customHeight="1">
      <c r="A80" s="505"/>
      <c r="B80" s="505"/>
      <c r="C80" s="505"/>
      <c r="D80" s="505"/>
      <c r="E80" s="506"/>
      <c r="F80" s="505"/>
    </row>
    <row r="81" spans="1:16" s="494" customFormat="1" ht="20.100000000000001" customHeight="1">
      <c r="A81" s="505"/>
      <c r="B81" s="505"/>
      <c r="C81" s="505"/>
      <c r="D81" s="505"/>
      <c r="E81" s="506"/>
      <c r="F81" s="505"/>
    </row>
    <row r="82" spans="1:16" s="494" customFormat="1" ht="30" customHeight="1">
      <c r="A82" s="505"/>
      <c r="B82" s="505"/>
      <c r="C82" s="505"/>
      <c r="D82" s="505"/>
      <c r="E82" s="506"/>
      <c r="F82" s="505"/>
    </row>
    <row r="83" spans="1:16" s="507" customFormat="1" ht="30" customHeight="1">
      <c r="A83" s="505"/>
      <c r="B83" s="505"/>
      <c r="C83" s="505"/>
      <c r="D83" s="505"/>
      <c r="E83" s="506"/>
      <c r="F83" s="505"/>
      <c r="G83" s="494"/>
      <c r="H83" s="494"/>
      <c r="I83" s="494"/>
      <c r="J83" s="494"/>
      <c r="K83" s="494"/>
      <c r="L83" s="494"/>
      <c r="M83" s="494"/>
      <c r="N83" s="494"/>
      <c r="O83" s="494"/>
      <c r="P83" s="494"/>
    </row>
    <row r="84" spans="1:16" s="507" customFormat="1" ht="30" customHeight="1">
      <c r="A84" s="505"/>
      <c r="B84" s="505"/>
      <c r="C84" s="505"/>
      <c r="D84" s="505"/>
      <c r="E84" s="506"/>
      <c r="F84" s="505"/>
      <c r="G84" s="494"/>
      <c r="H84" s="494"/>
      <c r="I84" s="494"/>
      <c r="J84" s="494"/>
      <c r="K84" s="494"/>
      <c r="L84" s="494"/>
      <c r="M84" s="494"/>
      <c r="N84" s="494"/>
      <c r="O84" s="494"/>
      <c r="P84" s="494"/>
    </row>
    <row r="85" spans="1:16" s="507" customFormat="1" ht="20.100000000000001" customHeight="1">
      <c r="A85" s="505"/>
      <c r="B85" s="505"/>
      <c r="C85" s="505"/>
      <c r="D85" s="505"/>
      <c r="E85" s="506"/>
      <c r="F85" s="505"/>
      <c r="G85" s="494"/>
      <c r="H85" s="494"/>
      <c r="I85" s="494"/>
      <c r="J85" s="494"/>
      <c r="K85" s="494"/>
      <c r="L85" s="494"/>
      <c r="M85" s="494"/>
      <c r="N85" s="494"/>
      <c r="O85" s="494"/>
      <c r="P85" s="494"/>
    </row>
    <row r="86" spans="1:16" s="507" customFormat="1" ht="30" customHeight="1">
      <c r="A86" s="505"/>
      <c r="B86" s="505"/>
      <c r="C86" s="505"/>
      <c r="D86" s="505"/>
      <c r="E86" s="506"/>
      <c r="F86" s="505"/>
      <c r="G86" s="494"/>
      <c r="H86" s="494"/>
      <c r="I86" s="494"/>
      <c r="J86" s="494"/>
      <c r="K86" s="494"/>
      <c r="L86" s="494"/>
      <c r="M86" s="494"/>
      <c r="N86" s="494"/>
      <c r="O86" s="494"/>
      <c r="P86" s="494"/>
    </row>
    <row r="87" spans="1:16" s="507" customFormat="1" ht="30" customHeight="1">
      <c r="A87" s="505"/>
      <c r="B87" s="505"/>
      <c r="C87" s="505"/>
      <c r="D87" s="505"/>
      <c r="E87" s="506"/>
      <c r="F87" s="505"/>
      <c r="G87" s="494"/>
      <c r="H87" s="494"/>
      <c r="I87" s="494"/>
      <c r="J87" s="494"/>
      <c r="K87" s="494"/>
      <c r="L87" s="494"/>
      <c r="M87" s="494"/>
      <c r="N87" s="494"/>
      <c r="O87" s="494"/>
      <c r="P87" s="494"/>
    </row>
    <row r="88" spans="1:16" s="507" customFormat="1" ht="30" customHeight="1">
      <c r="A88" s="505"/>
      <c r="B88" s="505"/>
      <c r="C88" s="505"/>
      <c r="D88" s="505"/>
      <c r="E88" s="506"/>
      <c r="F88" s="505"/>
      <c r="G88" s="494"/>
      <c r="H88" s="494"/>
      <c r="I88" s="494"/>
      <c r="J88" s="494"/>
      <c r="K88" s="494"/>
      <c r="L88" s="494"/>
      <c r="M88" s="494"/>
      <c r="N88" s="494"/>
      <c r="O88" s="494"/>
      <c r="P88" s="494"/>
    </row>
    <row r="89" spans="1:16" s="507" customFormat="1" ht="30" customHeight="1">
      <c r="A89" s="505"/>
      <c r="B89" s="505"/>
      <c r="C89" s="505"/>
      <c r="D89" s="505"/>
      <c r="E89" s="506"/>
      <c r="F89" s="505"/>
      <c r="G89" s="494"/>
      <c r="H89" s="494"/>
      <c r="I89" s="494"/>
      <c r="J89" s="494"/>
      <c r="K89" s="494"/>
      <c r="L89" s="494"/>
      <c r="M89" s="494"/>
      <c r="N89" s="494"/>
      <c r="O89" s="494"/>
      <c r="P89" s="494"/>
    </row>
    <row r="90" spans="1:16" s="507" customFormat="1" ht="20.100000000000001" customHeight="1">
      <c r="A90" s="505"/>
      <c r="B90" s="505"/>
      <c r="C90" s="505"/>
      <c r="D90" s="505"/>
      <c r="E90" s="506"/>
      <c r="F90" s="505"/>
      <c r="G90" s="494"/>
      <c r="H90" s="494"/>
      <c r="I90" s="494"/>
      <c r="J90" s="494"/>
      <c r="K90" s="494"/>
      <c r="L90" s="494"/>
      <c r="M90" s="494"/>
      <c r="N90" s="494"/>
      <c r="O90" s="494"/>
      <c r="P90" s="494"/>
    </row>
    <row r="91" spans="1:16" s="507" customFormat="1" ht="30" customHeight="1">
      <c r="A91" s="505"/>
      <c r="B91" s="505"/>
      <c r="C91" s="505"/>
      <c r="D91" s="505"/>
      <c r="E91" s="506"/>
      <c r="F91" s="505"/>
      <c r="G91" s="494"/>
      <c r="H91" s="494"/>
      <c r="I91" s="494"/>
      <c r="J91" s="494"/>
      <c r="K91" s="494"/>
      <c r="L91" s="494"/>
      <c r="M91" s="494"/>
      <c r="N91" s="494"/>
      <c r="O91" s="494"/>
      <c r="P91" s="494"/>
    </row>
    <row r="92" spans="1:16" s="507" customFormat="1" ht="20.100000000000001" customHeight="1">
      <c r="A92" s="505"/>
      <c r="B92" s="505"/>
      <c r="C92" s="505"/>
      <c r="D92" s="505"/>
      <c r="E92" s="506"/>
      <c r="F92" s="505"/>
      <c r="G92" s="494"/>
      <c r="H92" s="494"/>
      <c r="I92" s="494"/>
      <c r="J92" s="494"/>
      <c r="K92" s="494"/>
      <c r="L92" s="494"/>
      <c r="M92" s="494"/>
      <c r="N92" s="494"/>
      <c r="O92" s="494"/>
      <c r="P92" s="494"/>
    </row>
    <row r="93" spans="1:16" s="507" customFormat="1" ht="20.100000000000001" customHeight="1">
      <c r="A93" s="505"/>
      <c r="B93" s="505"/>
      <c r="C93" s="505"/>
      <c r="D93" s="505"/>
      <c r="E93" s="506"/>
      <c r="F93" s="505"/>
      <c r="G93" s="494"/>
      <c r="H93" s="494"/>
      <c r="I93" s="494"/>
      <c r="J93" s="494"/>
      <c r="K93" s="494"/>
      <c r="L93" s="494"/>
      <c r="M93" s="494"/>
      <c r="N93" s="494"/>
      <c r="O93" s="494"/>
      <c r="P93" s="494"/>
    </row>
    <row r="94" spans="1:16" s="507" customFormat="1" ht="20.100000000000001" customHeight="1">
      <c r="A94" s="505"/>
      <c r="B94" s="505"/>
      <c r="C94" s="505"/>
      <c r="D94" s="505"/>
      <c r="E94" s="506"/>
      <c r="F94" s="505"/>
      <c r="G94" s="494"/>
      <c r="H94" s="494"/>
      <c r="I94" s="494"/>
      <c r="J94" s="494"/>
      <c r="K94" s="494"/>
      <c r="L94" s="494"/>
      <c r="M94" s="494"/>
      <c r="N94" s="494"/>
      <c r="O94" s="494"/>
      <c r="P94" s="494"/>
    </row>
    <row r="95" spans="1:16" s="507" customFormat="1" ht="30" customHeight="1">
      <c r="A95" s="505"/>
      <c r="B95" s="505"/>
      <c r="C95" s="505"/>
      <c r="D95" s="505"/>
      <c r="E95" s="506"/>
      <c r="F95" s="505"/>
      <c r="G95" s="494"/>
      <c r="H95" s="494"/>
      <c r="I95" s="494"/>
      <c r="J95" s="494"/>
      <c r="K95" s="494"/>
      <c r="L95" s="494"/>
      <c r="M95" s="494"/>
      <c r="N95" s="494"/>
      <c r="O95" s="494"/>
      <c r="P95" s="494"/>
    </row>
    <row r="96" spans="1:16" s="507" customFormat="1" ht="20.100000000000001" customHeight="1">
      <c r="A96" s="505"/>
      <c r="B96" s="505"/>
      <c r="C96" s="505"/>
      <c r="D96" s="505"/>
      <c r="E96" s="506"/>
      <c r="F96" s="505"/>
      <c r="G96" s="494"/>
      <c r="H96" s="494"/>
      <c r="I96" s="494"/>
      <c r="J96" s="494"/>
      <c r="K96" s="494"/>
      <c r="L96" s="494"/>
      <c r="M96" s="494"/>
      <c r="N96" s="494"/>
      <c r="O96" s="494"/>
      <c r="P96" s="494"/>
    </row>
    <row r="97" spans="1:16" s="507" customFormat="1" ht="20.100000000000001" customHeight="1">
      <c r="A97" s="505"/>
      <c r="B97" s="505"/>
      <c r="C97" s="505"/>
      <c r="D97" s="505"/>
      <c r="E97" s="506"/>
      <c r="F97" s="505"/>
      <c r="G97" s="494"/>
      <c r="H97" s="494"/>
      <c r="I97" s="494"/>
      <c r="J97" s="494"/>
      <c r="K97" s="494"/>
      <c r="L97" s="494"/>
      <c r="M97" s="494"/>
      <c r="N97" s="494"/>
      <c r="O97" s="494"/>
      <c r="P97" s="494"/>
    </row>
    <row r="98" spans="1:16" s="507" customFormat="1" ht="20.100000000000001" customHeight="1">
      <c r="A98" s="505"/>
      <c r="B98" s="505"/>
      <c r="C98" s="505"/>
      <c r="D98" s="505"/>
      <c r="E98" s="506"/>
      <c r="F98" s="505"/>
      <c r="G98" s="494"/>
      <c r="H98" s="494"/>
      <c r="I98" s="494"/>
      <c r="J98" s="494"/>
      <c r="K98" s="494"/>
      <c r="L98" s="494"/>
      <c r="M98" s="494"/>
      <c r="N98" s="494"/>
      <c r="O98" s="494"/>
      <c r="P98" s="494"/>
    </row>
    <row r="99" spans="1:16" s="507" customFormat="1" ht="20.100000000000001" customHeight="1">
      <c r="A99" s="505"/>
      <c r="B99" s="505"/>
      <c r="C99" s="505"/>
      <c r="D99" s="505"/>
      <c r="E99" s="506"/>
      <c r="F99" s="505"/>
      <c r="G99" s="494"/>
      <c r="H99" s="494"/>
      <c r="I99" s="494"/>
      <c r="J99" s="494"/>
      <c r="K99" s="494"/>
      <c r="L99" s="494"/>
      <c r="M99" s="494"/>
      <c r="N99" s="494"/>
      <c r="O99" s="494"/>
      <c r="P99" s="494"/>
    </row>
    <row r="100" spans="1:16" s="507" customFormat="1" ht="20.100000000000001" customHeight="1">
      <c r="A100" s="505"/>
      <c r="B100" s="505"/>
      <c r="C100" s="505"/>
      <c r="D100" s="505"/>
      <c r="E100" s="506"/>
      <c r="F100" s="505"/>
      <c r="G100" s="494"/>
      <c r="H100" s="494"/>
      <c r="I100" s="494"/>
      <c r="J100" s="494"/>
      <c r="K100" s="494"/>
      <c r="L100" s="494"/>
      <c r="M100" s="494"/>
      <c r="N100" s="494"/>
      <c r="O100" s="494"/>
      <c r="P100" s="494"/>
    </row>
    <row r="101" spans="1:16" s="507" customFormat="1" ht="20.100000000000001" customHeight="1">
      <c r="A101" s="505"/>
      <c r="B101" s="505"/>
      <c r="C101" s="505"/>
      <c r="D101" s="505"/>
      <c r="E101" s="506"/>
      <c r="F101" s="505"/>
      <c r="G101" s="494"/>
      <c r="H101" s="494"/>
      <c r="I101" s="494"/>
      <c r="J101" s="494"/>
      <c r="K101" s="494"/>
      <c r="L101" s="494"/>
      <c r="M101" s="494"/>
      <c r="N101" s="494"/>
      <c r="O101" s="494"/>
      <c r="P101" s="494"/>
    </row>
    <row r="102" spans="1:16" s="22" customFormat="1" ht="20.100000000000001" customHeight="1">
      <c r="A102" s="1"/>
      <c r="B102" s="1"/>
      <c r="C102" s="1"/>
      <c r="D102" s="1"/>
      <c r="E102" s="4"/>
      <c r="F102" s="1"/>
      <c r="G102"/>
      <c r="H102"/>
      <c r="I102"/>
      <c r="J102"/>
      <c r="K102"/>
      <c r="L102"/>
      <c r="M102"/>
      <c r="N102"/>
      <c r="O102"/>
      <c r="P102"/>
    </row>
    <row r="103" spans="1:16" s="22" customFormat="1" ht="20.100000000000001" customHeight="1">
      <c r="A103" s="1"/>
      <c r="B103" s="1"/>
      <c r="C103" s="1"/>
      <c r="D103" s="1"/>
      <c r="E103" s="4"/>
      <c r="F103" s="1"/>
      <c r="G103"/>
      <c r="H103"/>
      <c r="I103"/>
      <c r="J103"/>
      <c r="K103"/>
      <c r="L103"/>
      <c r="M103"/>
      <c r="N103"/>
      <c r="O103"/>
      <c r="P103"/>
    </row>
    <row r="104" spans="1:16" s="22" customFormat="1" ht="30" customHeight="1">
      <c r="A104" s="1"/>
      <c r="B104" s="1"/>
      <c r="C104" s="1"/>
      <c r="D104" s="1"/>
      <c r="E104" s="4"/>
      <c r="F104" s="1"/>
      <c r="G104"/>
      <c r="H104"/>
      <c r="I104"/>
      <c r="J104"/>
      <c r="K104"/>
      <c r="L104"/>
      <c r="M104"/>
      <c r="N104"/>
      <c r="O104"/>
      <c r="P104"/>
    </row>
    <row r="105" spans="1:16" ht="4.9000000000000004" customHeight="1"/>
    <row r="106" spans="1:16" ht="20.100000000000001" customHeight="1"/>
    <row r="107" spans="1:16" ht="4.9000000000000004" customHeight="1"/>
    <row r="108" spans="1:16" ht="20.100000000000001" customHeight="1"/>
    <row r="109" spans="1:16" ht="4.9000000000000004" customHeight="1"/>
    <row r="110" spans="1:16" ht="20.100000000000001" customHeight="1"/>
    <row r="111" spans="1:16" ht="4.9000000000000004" customHeight="1"/>
    <row r="112" spans="1:16" ht="20.100000000000001" customHeight="1"/>
    <row r="113" ht="9.9499999999999993" customHeight="1"/>
    <row r="114" ht="23.45" customHeight="1"/>
    <row r="116" ht="18" customHeight="1"/>
    <row r="118" ht="30" customHeight="1"/>
    <row r="119" ht="30" customHeight="1"/>
    <row r="120" ht="30" customHeight="1"/>
    <row r="122" ht="30" customHeight="1"/>
    <row r="123" ht="30" customHeight="1"/>
    <row r="124" ht="30" customHeight="1"/>
    <row r="125" ht="30" customHeight="1"/>
    <row r="127" ht="30" customHeight="1"/>
    <row r="131" ht="30" customHeight="1"/>
    <row r="140" ht="30" customHeight="1"/>
    <row r="141" ht="4.9000000000000004" customHeight="1"/>
    <row r="143" ht="4.9000000000000004" customHeight="1"/>
    <row r="145" ht="4.9000000000000004" customHeight="1"/>
    <row r="147" ht="4.9000000000000004" customHeight="1"/>
    <row r="149" ht="10.15" customHeight="1"/>
  </sheetData>
  <mergeCells count="74">
    <mergeCell ref="C38:D38"/>
    <mergeCell ref="C35:D35"/>
    <mergeCell ref="C36:D36"/>
    <mergeCell ref="C37:D37"/>
    <mergeCell ref="C32:D32"/>
    <mergeCell ref="C33:D33"/>
    <mergeCell ref="C34:D34"/>
    <mergeCell ref="C29:D29"/>
    <mergeCell ref="C30:D30"/>
    <mergeCell ref="C31:D31"/>
    <mergeCell ref="C26:D26"/>
    <mergeCell ref="C27:D27"/>
    <mergeCell ref="C28:D28"/>
    <mergeCell ref="C23:D23"/>
    <mergeCell ref="C24:D24"/>
    <mergeCell ref="C25:D25"/>
    <mergeCell ref="C20:D20"/>
    <mergeCell ref="C21:D21"/>
    <mergeCell ref="C22:D22"/>
    <mergeCell ref="C18:D18"/>
    <mergeCell ref="C19:D19"/>
    <mergeCell ref="C14:D14"/>
    <mergeCell ref="C15:D15"/>
    <mergeCell ref="C16:D16"/>
    <mergeCell ref="C13:D13"/>
    <mergeCell ref="C8:D8"/>
    <mergeCell ref="C9:D9"/>
    <mergeCell ref="C10:D10"/>
    <mergeCell ref="C17:D17"/>
    <mergeCell ref="B6:E6"/>
    <mergeCell ref="C11:D11"/>
    <mergeCell ref="C12:D12"/>
    <mergeCell ref="B7:E7"/>
    <mergeCell ref="B2:E2"/>
    <mergeCell ref="B3:E3"/>
    <mergeCell ref="B4:E4"/>
    <mergeCell ref="B5:E5"/>
    <mergeCell ref="B46:E46"/>
    <mergeCell ref="B47:E47"/>
    <mergeCell ref="C48:D48"/>
    <mergeCell ref="B42:E42"/>
    <mergeCell ref="B43:E43"/>
    <mergeCell ref="B44:E44"/>
    <mergeCell ref="B45:E45"/>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73:D73"/>
    <mergeCell ref="C74:D74"/>
    <mergeCell ref="C75:D75"/>
    <mergeCell ref="C76:D76"/>
    <mergeCell ref="C77:D77"/>
    <mergeCell ref="C78:D78"/>
  </mergeCells>
  <printOptions horizontalCentered="1" verticalCentered="1"/>
  <pageMargins left="0.25" right="0.25" top="0.75" bottom="0.75" header="0.3" footer="0.3"/>
  <pageSetup scale="4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6F80-151E-4C88-B73D-17B027AD2C4E}">
  <sheetPr codeName="Sheet22">
    <pageSetUpPr fitToPage="1"/>
  </sheetPr>
  <dimension ref="A1:AH251"/>
  <sheetViews>
    <sheetView workbookViewId="0"/>
  </sheetViews>
  <sheetFormatPr defaultRowHeight="16.5"/>
  <cols>
    <col min="1" max="1" width="1.7109375" style="1" customWidth="1"/>
    <col min="2" max="2" width="33.7109375" style="1" customWidth="1"/>
    <col min="3" max="3" width="5.7109375" style="1" customWidth="1"/>
    <col min="4" max="4" width="11.7109375" style="1" customWidth="1"/>
    <col min="5" max="5" width="9.7109375" style="4" customWidth="1"/>
    <col min="6" max="6" width="1.7109375" style="1" customWidth="1"/>
    <col min="7" max="7" width="33.7109375" style="1" customWidth="1"/>
    <col min="8" max="8" width="5.7109375" style="1" customWidth="1"/>
    <col min="9" max="9" width="11.7109375" style="1" customWidth="1"/>
    <col min="10" max="10" width="9.7109375" style="4" customWidth="1"/>
    <col min="11" max="11" width="1.7109375" style="1" customWidth="1"/>
    <col min="12" max="12" width="1.7109375" customWidth="1"/>
    <col min="13" max="13" width="11.28515625" bestFit="1" customWidth="1"/>
    <col min="14" max="14" width="9.28515625" bestFit="1" customWidth="1"/>
    <col min="15" max="15" width="1.7109375" customWidth="1"/>
    <col min="16" max="16" width="34.7109375" bestFit="1" customWidth="1"/>
    <col min="17" max="17" width="1.7109375" customWidth="1"/>
    <col min="18" max="18" width="30" bestFit="1" customWidth="1"/>
  </cols>
  <sheetData>
    <row r="1" spans="1:34" ht="9.9499999999999993" customHeight="1" thickBot="1">
      <c r="A1" s="19"/>
      <c r="B1" s="19"/>
      <c r="C1" s="19"/>
      <c r="D1" s="20"/>
      <c r="E1" s="20"/>
      <c r="F1" s="19"/>
      <c r="G1" s="19"/>
      <c r="H1" s="19"/>
      <c r="I1" s="20"/>
      <c r="J1" s="20"/>
      <c r="K1" s="19"/>
      <c r="L1" s="494"/>
      <c r="M1" s="494"/>
      <c r="N1" s="494"/>
      <c r="O1" s="494"/>
      <c r="P1" s="494"/>
      <c r="Q1" s="494"/>
      <c r="R1" s="494"/>
      <c r="S1" s="494"/>
      <c r="T1" s="494"/>
      <c r="U1" s="494"/>
      <c r="V1" s="494"/>
      <c r="W1" s="494"/>
      <c r="X1" s="494"/>
      <c r="Y1" s="494"/>
      <c r="Z1" s="494"/>
      <c r="AA1" s="494"/>
      <c r="AB1" s="494"/>
      <c r="AC1" s="494"/>
      <c r="AD1" s="494"/>
      <c r="AE1" s="494"/>
      <c r="AF1" s="494"/>
      <c r="AG1" s="494"/>
      <c r="AH1" s="494"/>
    </row>
    <row r="2" spans="1:34" ht="20.100000000000001" customHeight="1">
      <c r="A2" s="18"/>
      <c r="B2" s="1526" t="str">
        <f>_xlfn.CONCAT("KC #",'Initial Information'!E4)</f>
        <v>KC #</v>
      </c>
      <c r="C2" s="1527"/>
      <c r="D2" s="1527"/>
      <c r="E2" s="1527"/>
      <c r="F2" s="1600"/>
      <c r="G2" s="1600"/>
      <c r="H2" s="1600"/>
      <c r="I2" s="1600"/>
      <c r="J2" s="1601"/>
      <c r="K2" s="18"/>
      <c r="L2" s="494"/>
      <c r="M2" s="494"/>
      <c r="N2" s="494"/>
      <c r="O2" s="494"/>
      <c r="P2" s="494"/>
      <c r="Q2" s="494"/>
      <c r="R2" s="494"/>
      <c r="S2" s="494"/>
      <c r="T2" s="494"/>
      <c r="U2" s="494"/>
      <c r="V2" s="494"/>
      <c r="W2" s="494"/>
      <c r="X2" s="494"/>
      <c r="Y2" s="494"/>
      <c r="Z2" s="494"/>
      <c r="AA2" s="494"/>
      <c r="AB2" s="494"/>
      <c r="AC2" s="494"/>
      <c r="AD2" s="494"/>
      <c r="AE2" s="494"/>
      <c r="AF2" s="494"/>
      <c r="AG2" s="494"/>
      <c r="AH2" s="494"/>
    </row>
    <row r="3" spans="1:34" ht="20.100000000000001" customHeight="1">
      <c r="A3" s="18"/>
      <c r="B3" s="1529" t="s">
        <v>391</v>
      </c>
      <c r="C3" s="1602"/>
      <c r="D3" s="1602"/>
      <c r="E3" s="1602"/>
      <c r="F3" s="1602"/>
      <c r="G3" s="1602"/>
      <c r="H3" s="1602"/>
      <c r="I3" s="1602"/>
      <c r="J3" s="1603"/>
      <c r="K3" s="18"/>
      <c r="L3" s="494"/>
      <c r="M3" s="494"/>
      <c r="N3" s="494"/>
      <c r="O3" s="494"/>
      <c r="P3" s="494"/>
      <c r="Q3" s="494"/>
      <c r="R3" s="494"/>
      <c r="S3" s="494"/>
      <c r="T3" s="494"/>
      <c r="U3" s="494"/>
      <c r="V3" s="494"/>
      <c r="W3" s="494"/>
      <c r="X3" s="494"/>
      <c r="Y3" s="494"/>
      <c r="Z3" s="494"/>
      <c r="AA3" s="494"/>
      <c r="AB3" s="494"/>
      <c r="AC3" s="494"/>
      <c r="AD3" s="494"/>
      <c r="AE3" s="494"/>
      <c r="AF3" s="494"/>
      <c r="AG3" s="494"/>
      <c r="AH3" s="494"/>
    </row>
    <row r="4" spans="1:34" ht="20.100000000000001" customHeight="1">
      <c r="A4" s="18"/>
      <c r="B4" s="1529" t="s">
        <v>126</v>
      </c>
      <c r="C4" s="1602"/>
      <c r="D4" s="1602"/>
      <c r="E4" s="1602"/>
      <c r="F4" s="1602"/>
      <c r="G4" s="1602"/>
      <c r="H4" s="1602"/>
      <c r="I4" s="1602"/>
      <c r="J4" s="1603"/>
      <c r="K4" s="18"/>
      <c r="L4" s="494"/>
      <c r="M4" s="494"/>
      <c r="N4" s="494"/>
      <c r="O4" s="494"/>
      <c r="P4" s="494"/>
      <c r="Q4" s="494"/>
      <c r="R4" s="494"/>
      <c r="S4" s="494"/>
      <c r="T4" s="494"/>
      <c r="U4" s="494"/>
      <c r="V4" s="494"/>
      <c r="W4" s="494"/>
      <c r="X4" s="494"/>
      <c r="Y4" s="494"/>
      <c r="Z4" s="494"/>
      <c r="AA4" s="494"/>
      <c r="AB4" s="494"/>
      <c r="AC4" s="494"/>
      <c r="AD4" s="494"/>
      <c r="AE4" s="494"/>
      <c r="AF4" s="494"/>
      <c r="AG4" s="494"/>
      <c r="AH4" s="494"/>
    </row>
    <row r="5" spans="1:34" ht="20.100000000000001" customHeight="1" thickBot="1">
      <c r="A5" s="19"/>
      <c r="B5" s="1533" t="s">
        <v>1061</v>
      </c>
      <c r="C5" s="1534"/>
      <c r="D5" s="1534"/>
      <c r="E5" s="1534"/>
      <c r="F5" s="1604"/>
      <c r="G5" s="1604"/>
      <c r="H5" s="1604"/>
      <c r="I5" s="1604"/>
      <c r="J5" s="1605"/>
      <c r="K5" s="19"/>
      <c r="L5" s="505"/>
      <c r="M5" s="494"/>
      <c r="N5" s="494"/>
      <c r="O5" s="494"/>
      <c r="P5" s="494"/>
      <c r="Q5" s="494"/>
      <c r="R5" s="494"/>
      <c r="S5" s="494"/>
      <c r="T5" s="494"/>
      <c r="U5" s="494"/>
      <c r="V5" s="494"/>
      <c r="W5" s="494"/>
      <c r="X5" s="494"/>
      <c r="Y5" s="494"/>
      <c r="Z5" s="494"/>
      <c r="AA5" s="494"/>
      <c r="AB5" s="494"/>
      <c r="AC5" s="494"/>
      <c r="AD5" s="494"/>
      <c r="AE5" s="494"/>
      <c r="AF5" s="494"/>
      <c r="AG5" s="494"/>
      <c r="AH5" s="494"/>
    </row>
    <row r="6" spans="1:34" ht="19.899999999999999" customHeight="1" thickBot="1">
      <c r="A6" s="19"/>
      <c r="B6" s="1536" t="s">
        <v>161</v>
      </c>
      <c r="C6" s="1276"/>
      <c r="D6" s="1276"/>
      <c r="E6" s="1537"/>
      <c r="F6" s="18"/>
      <c r="G6" s="1536" t="s">
        <v>162</v>
      </c>
      <c r="H6" s="1276"/>
      <c r="I6" s="1276"/>
      <c r="J6" s="1537"/>
      <c r="K6" s="19"/>
      <c r="L6" s="494"/>
      <c r="M6" s="494"/>
      <c r="N6" s="494"/>
      <c r="O6" s="494"/>
      <c r="P6" s="494"/>
      <c r="Q6" s="494"/>
      <c r="R6" s="494"/>
      <c r="S6" s="494"/>
      <c r="T6" s="494"/>
      <c r="U6" s="494"/>
      <c r="V6" s="494"/>
      <c r="W6" s="494"/>
      <c r="X6" s="494"/>
      <c r="Y6" s="494"/>
      <c r="Z6" s="494"/>
      <c r="AA6" s="494"/>
      <c r="AB6" s="494"/>
      <c r="AC6" s="494"/>
      <c r="AD6" s="494"/>
      <c r="AE6" s="494"/>
      <c r="AF6" s="494"/>
      <c r="AG6" s="494"/>
      <c r="AH6" s="494"/>
    </row>
    <row r="7" spans="1:34" ht="19.899999999999999" customHeight="1" thickBot="1">
      <c r="A7" s="18"/>
      <c r="B7" s="1541" t="str">
        <f>TEXT('DetailedBudget---TXST'!M20,"mmmm d, yyyy")&amp;"    to    "&amp;TEXT('DetailedBudget---TXST'!O20,"mmmm d, yyyy")</f>
        <v>September 1, 2024    to    August 31, 2025</v>
      </c>
      <c r="C7" s="1542"/>
      <c r="D7" s="1542"/>
      <c r="E7" s="1543"/>
      <c r="F7" s="18"/>
      <c r="G7" s="1541" t="str">
        <f>TEXT('DetailedBudget---TXST'!R20,"mmmm d, yyyy")&amp;"    to    "&amp;TEXT('DetailedBudget---TXST'!T20,"mmmm d, yyyy")</f>
        <v>September 1, 2025    to    August 31, 2026</v>
      </c>
      <c r="H7" s="1542"/>
      <c r="I7" s="1542"/>
      <c r="J7" s="1543"/>
      <c r="K7" s="18"/>
      <c r="L7" s="494"/>
      <c r="M7" s="3" t="s">
        <v>119</v>
      </c>
      <c r="N7" s="27">
        <f>'Initial Information'!E15</f>
        <v>0.505</v>
      </c>
      <c r="P7" s="26" t="s">
        <v>123</v>
      </c>
      <c r="R7" s="24" t="s">
        <v>139</v>
      </c>
      <c r="S7" s="494"/>
      <c r="T7" s="494"/>
      <c r="U7" s="494"/>
      <c r="V7" s="494"/>
      <c r="W7" s="494"/>
      <c r="X7" s="494"/>
      <c r="Y7" s="494"/>
      <c r="Z7" s="494"/>
      <c r="AA7" s="494"/>
      <c r="AB7" s="494"/>
      <c r="AC7" s="494"/>
      <c r="AD7" s="494"/>
      <c r="AE7" s="494"/>
      <c r="AF7" s="494"/>
      <c r="AG7" s="494"/>
    </row>
    <row r="8" spans="1:34" s="22" customFormat="1" ht="20.100000000000001" customHeight="1" thickBot="1">
      <c r="A8" s="21"/>
      <c r="B8" s="42" t="s">
        <v>55</v>
      </c>
      <c r="C8" s="1524" t="s">
        <v>137</v>
      </c>
      <c r="D8" s="1525"/>
      <c r="E8" s="43" t="s">
        <v>54</v>
      </c>
      <c r="F8" s="21"/>
      <c r="G8" s="42" t="s">
        <v>55</v>
      </c>
      <c r="H8" s="1524" t="s">
        <v>137</v>
      </c>
      <c r="I8" s="1525"/>
      <c r="J8" s="43" t="s">
        <v>54</v>
      </c>
      <c r="K8" s="21"/>
      <c r="L8" s="507"/>
      <c r="M8" s="507"/>
      <c r="N8" s="507"/>
      <c r="O8" s="507"/>
      <c r="P8" s="507"/>
      <c r="Q8" s="507"/>
      <c r="R8" s="507"/>
      <c r="S8" s="507"/>
      <c r="T8" s="507"/>
      <c r="U8" s="507"/>
      <c r="V8" s="507"/>
      <c r="W8" s="507"/>
      <c r="X8" s="507"/>
      <c r="Y8" s="507"/>
      <c r="Z8" s="507"/>
      <c r="AA8" s="507"/>
      <c r="AB8" s="507"/>
      <c r="AC8" s="507"/>
      <c r="AD8" s="507"/>
      <c r="AE8" s="507"/>
      <c r="AF8" s="507"/>
      <c r="AG8" s="507"/>
    </row>
    <row r="9" spans="1:34" s="22" customFormat="1" ht="35.1" customHeight="1">
      <c r="A9" s="21"/>
      <c r="B9" s="113" t="s">
        <v>120</v>
      </c>
      <c r="C9" s="1544">
        <f>SUM('DetailedBudget---TXST'!O82:O84)</f>
        <v>0</v>
      </c>
      <c r="D9" s="1545"/>
      <c r="E9" s="35">
        <v>0</v>
      </c>
      <c r="F9" s="21"/>
      <c r="G9" s="113" t="s">
        <v>120</v>
      </c>
      <c r="H9" s="1544">
        <f>SUM('DetailedBudget---TXST'!T82:T84)</f>
        <v>0</v>
      </c>
      <c r="I9" s="1545"/>
      <c r="J9" s="35">
        <v>0</v>
      </c>
      <c r="K9" s="21"/>
      <c r="L9" s="507"/>
      <c r="M9" s="507"/>
      <c r="N9" s="507"/>
      <c r="O9" s="507"/>
      <c r="P9" s="507"/>
      <c r="Q9" s="507"/>
      <c r="R9" s="507"/>
      <c r="S9" s="507"/>
      <c r="T9" s="507"/>
      <c r="U9" s="507"/>
      <c r="V9" s="507"/>
      <c r="W9" s="507"/>
      <c r="X9" s="507"/>
      <c r="Y9" s="507"/>
      <c r="Z9" s="507"/>
      <c r="AA9" s="507"/>
      <c r="AB9" s="507"/>
      <c r="AC9" s="507"/>
      <c r="AD9" s="507"/>
      <c r="AE9" s="507"/>
      <c r="AF9" s="507"/>
      <c r="AG9" s="507"/>
    </row>
    <row r="10" spans="1:34" s="22" customFormat="1" ht="35.1" customHeight="1">
      <c r="A10" s="21"/>
      <c r="B10" s="114" t="s">
        <v>121</v>
      </c>
      <c r="C10" s="1538">
        <f>SUM('DetailedBudget---TXST'!O87:O89)</f>
        <v>0</v>
      </c>
      <c r="D10" s="1539"/>
      <c r="E10" s="23">
        <v>0</v>
      </c>
      <c r="F10" s="21"/>
      <c r="G10" s="114" t="s">
        <v>121</v>
      </c>
      <c r="H10" s="1538">
        <f>SUM('DetailedBudget---TXST'!T87:T89)</f>
        <v>0</v>
      </c>
      <c r="I10" s="1539"/>
      <c r="J10" s="23">
        <v>0</v>
      </c>
      <c r="K10" s="21"/>
      <c r="L10" s="507"/>
      <c r="M10" s="507"/>
      <c r="N10" s="507"/>
      <c r="O10" s="507"/>
      <c r="P10" s="507"/>
      <c r="Q10" s="507"/>
      <c r="R10" s="507"/>
      <c r="S10" s="507"/>
      <c r="T10" s="507"/>
      <c r="U10" s="507"/>
      <c r="V10" s="507"/>
      <c r="W10" s="507"/>
      <c r="X10" s="507"/>
      <c r="Y10" s="507"/>
      <c r="Z10" s="507"/>
      <c r="AA10" s="507"/>
      <c r="AB10" s="507"/>
      <c r="AC10" s="507"/>
      <c r="AD10" s="507"/>
      <c r="AE10" s="507"/>
      <c r="AF10" s="507"/>
      <c r="AG10" s="507"/>
    </row>
    <row r="11" spans="1:34" s="22" customFormat="1" ht="20.100000000000001" customHeight="1">
      <c r="A11" s="21"/>
      <c r="B11" s="114" t="s">
        <v>117</v>
      </c>
      <c r="C11" s="1538">
        <f>SUM('DetailedBudget---TXST'!O92:O94)</f>
        <v>0</v>
      </c>
      <c r="D11" s="1539"/>
      <c r="E11" s="23">
        <v>0</v>
      </c>
      <c r="F11" s="21"/>
      <c r="G11" s="114" t="s">
        <v>117</v>
      </c>
      <c r="H11" s="1538">
        <f>SUM('DetailedBudget---TXST'!T92:T94)</f>
        <v>0</v>
      </c>
      <c r="I11" s="1539"/>
      <c r="J11" s="23">
        <v>0</v>
      </c>
      <c r="K11" s="21"/>
      <c r="L11" s="507"/>
      <c r="M11" s="507"/>
      <c r="N11" s="507"/>
      <c r="O11" s="507"/>
      <c r="P11" s="507"/>
      <c r="Q11" s="507"/>
      <c r="R11" s="507"/>
      <c r="S11" s="507"/>
      <c r="T11" s="507"/>
      <c r="U11" s="507"/>
      <c r="V11" s="507"/>
      <c r="W11" s="507"/>
      <c r="X11" s="507"/>
      <c r="Y11" s="507"/>
      <c r="Z11" s="507"/>
      <c r="AA11" s="507"/>
      <c r="AB11" s="507"/>
      <c r="AC11" s="507"/>
      <c r="AD11" s="507"/>
      <c r="AE11" s="507"/>
      <c r="AF11" s="507"/>
      <c r="AG11" s="507"/>
    </row>
    <row r="12" spans="1:34" s="22" customFormat="1" ht="34.9" customHeight="1">
      <c r="A12" s="21"/>
      <c r="B12" s="24" t="s">
        <v>122</v>
      </c>
      <c r="C12" s="1540"/>
      <c r="D12" s="1539"/>
      <c r="E12" s="25">
        <f>'Initial Information'!$E$15</f>
        <v>0.505</v>
      </c>
      <c r="F12" s="21"/>
      <c r="G12" s="24" t="s">
        <v>122</v>
      </c>
      <c r="H12" s="1540"/>
      <c r="I12" s="1539"/>
      <c r="J12" s="25">
        <f>'Initial Information'!$E$15</f>
        <v>0.505</v>
      </c>
      <c r="K12" s="21"/>
      <c r="L12" s="507"/>
      <c r="M12" s="507"/>
      <c r="N12" s="507"/>
      <c r="O12" s="507"/>
      <c r="P12" s="507"/>
      <c r="Q12" s="507"/>
      <c r="R12" s="507"/>
      <c r="S12" s="507"/>
      <c r="T12" s="507"/>
      <c r="U12" s="507"/>
      <c r="V12" s="507"/>
      <c r="W12" s="507"/>
      <c r="X12" s="507"/>
      <c r="Y12" s="507"/>
      <c r="Z12" s="507"/>
      <c r="AA12" s="507"/>
      <c r="AB12" s="507"/>
      <c r="AC12" s="507"/>
      <c r="AD12" s="507"/>
      <c r="AE12" s="507"/>
      <c r="AF12" s="507"/>
      <c r="AG12" s="507"/>
    </row>
    <row r="13" spans="1:34" s="22" customFormat="1" ht="35.1" customHeight="1">
      <c r="A13" s="21"/>
      <c r="B13" s="114" t="s">
        <v>132</v>
      </c>
      <c r="C13" s="1538">
        <f>SUM('DetailedBudget---TXST'!O97:O99)</f>
        <v>0</v>
      </c>
      <c r="D13" s="1539"/>
      <c r="E13" s="23">
        <v>0</v>
      </c>
      <c r="F13" s="21"/>
      <c r="G13" s="114" t="s">
        <v>132</v>
      </c>
      <c r="H13" s="1538">
        <f>SUM('DetailedBudget---TXST'!T97:T99)</f>
        <v>0</v>
      </c>
      <c r="I13" s="1539"/>
      <c r="J13" s="23">
        <v>0</v>
      </c>
      <c r="K13" s="21"/>
      <c r="L13" s="507"/>
      <c r="M13" s="507"/>
      <c r="N13" s="507"/>
      <c r="O13" s="507"/>
      <c r="P13" s="507"/>
      <c r="Q13" s="507"/>
      <c r="R13" s="507"/>
      <c r="S13" s="507"/>
      <c r="T13" s="507"/>
      <c r="U13" s="507"/>
      <c r="V13" s="507"/>
      <c r="W13" s="507"/>
      <c r="X13" s="507"/>
      <c r="Y13" s="507"/>
      <c r="Z13" s="507"/>
      <c r="AA13" s="507"/>
      <c r="AB13" s="507"/>
      <c r="AC13" s="507"/>
      <c r="AD13" s="507"/>
      <c r="AE13" s="507"/>
      <c r="AF13" s="507"/>
      <c r="AG13" s="507"/>
    </row>
    <row r="14" spans="1:34" s="22" customFormat="1" ht="35.1" customHeight="1">
      <c r="A14" s="21"/>
      <c r="B14" s="24" t="s">
        <v>128</v>
      </c>
      <c r="C14" s="1547">
        <f>SUM('DetailedBudget---TXST'!O45:O52)</f>
        <v>0</v>
      </c>
      <c r="D14" s="1500"/>
      <c r="E14" s="25">
        <f>'Initial Information'!$E$15</f>
        <v>0.505</v>
      </c>
      <c r="F14" s="21"/>
      <c r="G14" s="24" t="s">
        <v>128</v>
      </c>
      <c r="H14" s="1547">
        <f>SUM('DetailedBudget---TXST'!T45:T52)</f>
        <v>0</v>
      </c>
      <c r="I14" s="1500"/>
      <c r="J14" s="25">
        <f>'Initial Information'!$E$15</f>
        <v>0.505</v>
      </c>
      <c r="K14" s="21"/>
      <c r="L14" s="507"/>
      <c r="M14" s="507"/>
      <c r="N14" s="507"/>
      <c r="O14" s="507"/>
      <c r="P14" s="507"/>
      <c r="Q14" s="507"/>
      <c r="R14" s="507"/>
      <c r="S14" s="507"/>
      <c r="T14" s="507"/>
      <c r="U14" s="507"/>
      <c r="V14" s="507"/>
      <c r="W14" s="507"/>
      <c r="X14" s="507"/>
      <c r="Y14" s="507"/>
      <c r="Z14" s="507"/>
      <c r="AA14" s="507"/>
      <c r="AB14" s="507"/>
      <c r="AC14" s="507"/>
      <c r="AD14" s="507"/>
      <c r="AE14" s="507"/>
      <c r="AF14" s="507"/>
      <c r="AG14" s="507"/>
    </row>
    <row r="15" spans="1:34" s="22" customFormat="1" ht="30" customHeight="1">
      <c r="A15" s="21"/>
      <c r="B15" s="24" t="s">
        <v>129</v>
      </c>
      <c r="C15" s="1547">
        <f>'DetailedBudget---TXST'!O35</f>
        <v>0</v>
      </c>
      <c r="D15" s="1500"/>
      <c r="E15" s="25">
        <f>'Initial Information'!$E$15</f>
        <v>0.505</v>
      </c>
      <c r="F15" s="21"/>
      <c r="G15" s="24" t="s">
        <v>129</v>
      </c>
      <c r="H15" s="1547">
        <f>'DetailedBudget---TXST'!T35</f>
        <v>0</v>
      </c>
      <c r="I15" s="1500"/>
      <c r="J15" s="25">
        <f>'Initial Information'!$E$15</f>
        <v>0.505</v>
      </c>
      <c r="K15" s="21"/>
      <c r="L15" s="507"/>
      <c r="M15" s="507"/>
      <c r="N15" s="507"/>
      <c r="O15" s="507"/>
      <c r="P15" s="507"/>
      <c r="Q15" s="507"/>
      <c r="R15" s="507"/>
      <c r="S15" s="507"/>
      <c r="T15" s="507"/>
      <c r="U15" s="507"/>
      <c r="V15" s="507"/>
      <c r="W15" s="507"/>
      <c r="X15" s="507"/>
      <c r="Y15" s="507"/>
      <c r="Z15" s="507"/>
      <c r="AA15" s="507"/>
      <c r="AB15" s="507"/>
      <c r="AC15" s="507"/>
      <c r="AD15" s="507"/>
      <c r="AE15" s="507"/>
      <c r="AF15" s="507"/>
      <c r="AG15" s="507"/>
    </row>
    <row r="16" spans="1:34" s="22" customFormat="1" ht="20.100000000000001" customHeight="1">
      <c r="A16" s="21"/>
      <c r="B16" s="24" t="s">
        <v>44</v>
      </c>
      <c r="C16" s="1547">
        <f>'DetailedBudget---TXST'!O75</f>
        <v>0</v>
      </c>
      <c r="D16" s="1500"/>
      <c r="E16" s="25">
        <f>'Initial Information'!$E$15</f>
        <v>0.505</v>
      </c>
      <c r="F16" s="21"/>
      <c r="G16" s="24" t="s">
        <v>44</v>
      </c>
      <c r="H16" s="1547">
        <f>'DetailedBudget---TXST'!T75</f>
        <v>0</v>
      </c>
      <c r="I16" s="1500"/>
      <c r="J16" s="25">
        <f>'Initial Information'!$E$15</f>
        <v>0.505</v>
      </c>
      <c r="K16" s="21"/>
      <c r="L16" s="507"/>
      <c r="M16" s="507"/>
      <c r="N16" s="507"/>
      <c r="O16" s="507"/>
      <c r="P16" s="507"/>
      <c r="Q16" s="507"/>
      <c r="R16" s="507"/>
      <c r="S16" s="507"/>
      <c r="T16" s="507"/>
      <c r="U16" s="507"/>
      <c r="V16" s="507"/>
      <c r="W16" s="507"/>
      <c r="X16" s="507"/>
      <c r="Y16" s="507"/>
      <c r="Z16" s="507"/>
      <c r="AA16" s="507"/>
      <c r="AB16" s="507"/>
      <c r="AC16" s="507"/>
      <c r="AD16" s="507"/>
      <c r="AE16" s="507"/>
      <c r="AF16" s="507"/>
      <c r="AG16" s="507"/>
    </row>
    <row r="17" spans="1:33" s="22" customFormat="1" ht="35.1" customHeight="1">
      <c r="A17" s="21"/>
      <c r="B17" s="114" t="s">
        <v>130</v>
      </c>
      <c r="C17" s="1546">
        <f>'DetailedBudget---TXST'!O144</f>
        <v>0</v>
      </c>
      <c r="D17" s="1500"/>
      <c r="E17" s="23">
        <v>0</v>
      </c>
      <c r="F17" s="21"/>
      <c r="G17" s="114" t="s">
        <v>130</v>
      </c>
      <c r="H17" s="1546">
        <f>'DetailedBudget---TXST'!T144</f>
        <v>0</v>
      </c>
      <c r="I17" s="1500"/>
      <c r="J17" s="23">
        <v>0</v>
      </c>
      <c r="K17" s="21"/>
      <c r="L17" s="507"/>
      <c r="M17" s="507"/>
      <c r="N17" s="507"/>
      <c r="O17" s="507"/>
      <c r="P17" s="507"/>
      <c r="Q17" s="507"/>
      <c r="R17" s="507"/>
      <c r="S17" s="507"/>
      <c r="T17" s="507"/>
      <c r="U17" s="507"/>
      <c r="V17" s="507"/>
      <c r="W17" s="507"/>
      <c r="X17" s="507"/>
      <c r="Y17" s="507"/>
      <c r="Z17" s="507"/>
      <c r="AA17" s="507"/>
      <c r="AB17" s="507"/>
      <c r="AC17" s="507"/>
      <c r="AD17" s="507"/>
      <c r="AE17" s="507"/>
      <c r="AF17" s="507"/>
      <c r="AG17" s="507"/>
    </row>
    <row r="18" spans="1:33" s="22" customFormat="1" ht="20.100000000000001" customHeight="1">
      <c r="A18" s="21"/>
      <c r="B18" s="24" t="s">
        <v>45</v>
      </c>
      <c r="C18" s="1547">
        <f>SUM('DetailedBudget---TXST'!O165:O169)</f>
        <v>0</v>
      </c>
      <c r="D18" s="1500"/>
      <c r="E18" s="25">
        <f>'Initial Information'!$E$15</f>
        <v>0.505</v>
      </c>
      <c r="F18" s="21"/>
      <c r="G18" s="24" t="s">
        <v>45</v>
      </c>
      <c r="H18" s="1547">
        <f>SUM('DetailedBudget---TXST'!T165:T169)</f>
        <v>0</v>
      </c>
      <c r="I18" s="1500"/>
      <c r="J18" s="25">
        <f>'Initial Information'!$E$15</f>
        <v>0.505</v>
      </c>
      <c r="K18" s="21"/>
      <c r="L18" s="507"/>
      <c r="M18" s="507"/>
      <c r="N18" s="507"/>
      <c r="O18" s="507"/>
      <c r="P18" s="507"/>
      <c r="Q18" s="507"/>
      <c r="R18" s="507"/>
      <c r="S18" s="507"/>
      <c r="T18" s="507"/>
      <c r="U18" s="507"/>
      <c r="V18" s="507"/>
      <c r="W18" s="507"/>
      <c r="X18" s="507"/>
      <c r="Y18" s="507"/>
      <c r="Z18" s="507"/>
      <c r="AA18" s="507"/>
      <c r="AB18" s="507"/>
      <c r="AC18" s="507"/>
      <c r="AD18" s="507"/>
      <c r="AE18" s="507"/>
      <c r="AF18" s="507"/>
      <c r="AG18" s="507"/>
    </row>
    <row r="19" spans="1:33" s="22" customFormat="1" ht="20.100000000000001" customHeight="1">
      <c r="A19" s="21"/>
      <c r="B19" s="115" t="s">
        <v>124</v>
      </c>
      <c r="C19" s="1548"/>
      <c r="D19" s="1539"/>
      <c r="E19" s="25">
        <f>'Initial Information'!$E$15</f>
        <v>0.505</v>
      </c>
      <c r="F19" s="21"/>
      <c r="G19" s="115" t="s">
        <v>124</v>
      </c>
      <c r="H19" s="1548"/>
      <c r="I19" s="1539"/>
      <c r="J19" s="25">
        <f>'Initial Information'!$E$15</f>
        <v>0.505</v>
      </c>
      <c r="K19" s="21"/>
      <c r="L19" s="507"/>
      <c r="M19" s="507"/>
      <c r="N19" s="507"/>
      <c r="O19" s="507"/>
      <c r="P19" s="507"/>
      <c r="Q19" s="507"/>
      <c r="R19" s="507"/>
      <c r="S19" s="507"/>
      <c r="T19" s="507"/>
      <c r="U19" s="507"/>
      <c r="V19" s="507"/>
      <c r="W19" s="507"/>
      <c r="X19" s="507"/>
      <c r="Y19" s="507"/>
      <c r="Z19" s="507"/>
      <c r="AA19" s="507"/>
      <c r="AB19" s="507"/>
      <c r="AC19" s="507"/>
      <c r="AD19" s="507"/>
      <c r="AE19" s="507"/>
      <c r="AF19" s="507"/>
      <c r="AG19" s="507"/>
    </row>
    <row r="20" spans="1:33" s="22" customFormat="1" ht="20.100000000000001" customHeight="1">
      <c r="A20" s="21"/>
      <c r="B20" s="114" t="s">
        <v>277</v>
      </c>
      <c r="C20" s="1538">
        <f>SUM('DetailedBudget---TXST'!O229:O238)</f>
        <v>0</v>
      </c>
      <c r="D20" s="1539"/>
      <c r="E20" s="23">
        <v>0</v>
      </c>
      <c r="F20" s="21"/>
      <c r="G20" s="114" t="s">
        <v>277</v>
      </c>
      <c r="H20" s="1538">
        <f>SUM('DetailedBudget---TXST'!T229:T238)</f>
        <v>0</v>
      </c>
      <c r="I20" s="1539"/>
      <c r="J20" s="23">
        <v>0</v>
      </c>
      <c r="K20" s="21"/>
      <c r="L20" s="507"/>
      <c r="M20" s="507"/>
      <c r="N20" s="507"/>
      <c r="O20" s="507"/>
      <c r="P20" s="507"/>
      <c r="Q20" s="507"/>
      <c r="R20" s="507"/>
      <c r="S20" s="507"/>
      <c r="T20" s="507"/>
      <c r="U20" s="507"/>
      <c r="V20" s="507"/>
      <c r="W20" s="507"/>
      <c r="X20" s="507"/>
      <c r="Y20" s="507"/>
      <c r="Z20" s="507"/>
      <c r="AA20" s="507"/>
      <c r="AB20" s="507"/>
      <c r="AC20" s="507"/>
      <c r="AD20" s="507"/>
      <c r="AE20" s="507"/>
      <c r="AF20" s="507"/>
      <c r="AG20" s="507"/>
    </row>
    <row r="21" spans="1:33" s="22" customFormat="1" ht="35.1" customHeight="1">
      <c r="A21" s="21"/>
      <c r="B21" s="114" t="s">
        <v>133</v>
      </c>
      <c r="C21" s="1538">
        <f>'DetailedBudget---TXST'!O214</f>
        <v>0</v>
      </c>
      <c r="D21" s="1539"/>
      <c r="E21" s="23">
        <v>0</v>
      </c>
      <c r="F21" s="21"/>
      <c r="G21" s="114" t="s">
        <v>133</v>
      </c>
      <c r="H21" s="1538">
        <f>'DetailedBudget---TXST'!T214</f>
        <v>0</v>
      </c>
      <c r="I21" s="1539"/>
      <c r="J21" s="23">
        <v>0</v>
      </c>
      <c r="K21" s="21"/>
      <c r="L21" s="507"/>
      <c r="M21" s="507"/>
      <c r="N21" s="507"/>
      <c r="O21" s="507"/>
      <c r="P21" s="507"/>
      <c r="Q21" s="507"/>
      <c r="R21" s="507"/>
      <c r="S21" s="507"/>
      <c r="T21" s="507"/>
      <c r="U21" s="507"/>
      <c r="V21" s="507"/>
      <c r="W21" s="507"/>
      <c r="X21" s="507"/>
      <c r="Y21" s="507"/>
      <c r="Z21" s="507"/>
      <c r="AA21" s="507"/>
      <c r="AB21" s="507"/>
      <c r="AC21" s="507"/>
      <c r="AD21" s="507"/>
      <c r="AE21" s="507"/>
      <c r="AF21" s="507"/>
      <c r="AG21" s="507"/>
    </row>
    <row r="22" spans="1:33" s="22" customFormat="1" ht="20.100000000000001" customHeight="1">
      <c r="A22" s="21"/>
      <c r="B22" s="24" t="s">
        <v>47</v>
      </c>
      <c r="C22" s="1548">
        <f>SUM('DetailedBudget---TXST'!O62:O64)</f>
        <v>0</v>
      </c>
      <c r="D22" s="1539"/>
      <c r="E22" s="25">
        <f>'Initial Information'!$E$15</f>
        <v>0.505</v>
      </c>
      <c r="F22" s="21"/>
      <c r="G22" s="24" t="s">
        <v>47</v>
      </c>
      <c r="H22" s="1548">
        <f>SUM('DetailedBudget---TXST'!T62:T64)</f>
        <v>0</v>
      </c>
      <c r="I22" s="1539"/>
      <c r="J22" s="25">
        <f>'Initial Information'!$E$15</f>
        <v>0.505</v>
      </c>
      <c r="K22" s="21"/>
      <c r="L22" s="507"/>
      <c r="M22" s="507"/>
      <c r="N22" s="507"/>
      <c r="O22" s="507"/>
      <c r="P22" s="507"/>
      <c r="Q22" s="507"/>
      <c r="R22" s="507"/>
      <c r="S22" s="507"/>
      <c r="T22" s="507"/>
      <c r="U22" s="507"/>
      <c r="V22" s="507"/>
      <c r="W22" s="507"/>
      <c r="X22" s="507"/>
      <c r="Y22" s="507"/>
      <c r="Z22" s="507"/>
      <c r="AA22" s="507"/>
      <c r="AB22" s="507"/>
      <c r="AC22" s="507"/>
      <c r="AD22" s="507"/>
      <c r="AE22" s="507"/>
      <c r="AF22" s="507"/>
      <c r="AG22" s="507"/>
    </row>
    <row r="23" spans="1:33" s="22" customFormat="1" ht="20.100000000000001" customHeight="1">
      <c r="A23" s="21"/>
      <c r="B23" s="24" t="s">
        <v>48</v>
      </c>
      <c r="C23" s="1548">
        <f>'DetailedBudget---TXST'!O175+'DetailedBudget---TXST'!O179+'DetailedBudget---TXST'!O183+'DetailedBudget---TXST'!O187+'DetailedBudget---TXST'!O191+'DetailedBudget---TXST'!O195+'DetailedBudget---TXST'!O199+'DetailedBudget---TXST'!O203+'DetailedBudget---TXST'!O207+'DetailedBudget---TXST'!O211</f>
        <v>0</v>
      </c>
      <c r="D23" s="1539"/>
      <c r="E23" s="25">
        <f>'Initial Information'!$E$15</f>
        <v>0.505</v>
      </c>
      <c r="F23" s="21"/>
      <c r="G23" s="24" t="s">
        <v>48</v>
      </c>
      <c r="H23" s="1548">
        <f>'DetailedBudget---TXST'!T175+'DetailedBudget---TXST'!T179+'DetailedBudget---TXST'!T183+'DetailedBudget---TXST'!T187+'DetailedBudget---TXST'!T191+'DetailedBudget---TXST'!T195+'DetailedBudget---TXST'!T199+'DetailedBudget---TXST'!T203+'DetailedBudget---TXST'!T207+'DetailedBudget---TXST'!T211</f>
        <v>0</v>
      </c>
      <c r="I23" s="1539"/>
      <c r="J23" s="25">
        <f>'Initial Information'!$E$15</f>
        <v>0.505</v>
      </c>
      <c r="K23" s="21"/>
      <c r="L23" s="507"/>
      <c r="M23" s="507"/>
      <c r="N23" s="507"/>
      <c r="O23" s="507"/>
      <c r="P23" s="507"/>
      <c r="Q23" s="507"/>
      <c r="R23" s="507"/>
      <c r="S23" s="507"/>
      <c r="T23" s="507"/>
      <c r="U23" s="507"/>
      <c r="V23" s="507"/>
      <c r="W23" s="507"/>
      <c r="X23" s="507"/>
      <c r="Y23" s="507"/>
      <c r="Z23" s="507"/>
      <c r="AA23" s="507"/>
      <c r="AB23" s="507"/>
      <c r="AC23" s="507"/>
      <c r="AD23" s="507"/>
      <c r="AE23" s="507"/>
      <c r="AF23" s="507"/>
      <c r="AG23" s="507"/>
    </row>
    <row r="24" spans="1:33" s="22" customFormat="1" ht="20.100000000000001" customHeight="1">
      <c r="A24" s="21"/>
      <c r="B24" s="114" t="s">
        <v>49</v>
      </c>
      <c r="C24" s="1546">
        <f>SUM('DetailedBudget---TXST'!O176+'DetailedBudget---TXST'!O180+'DetailedBudget---TXST'!O184+'DetailedBudget---TXST'!O188+'DetailedBudget---TXST'!O192+'DetailedBudget---TXST'!O196+'DetailedBudget---TXST'!O200+'DetailedBudget---TXST'!O204+'DetailedBudget---TXST'!O208+'DetailedBudget---TXST'!O212)</f>
        <v>0</v>
      </c>
      <c r="D24" s="1500"/>
      <c r="E24" s="23">
        <v>0</v>
      </c>
      <c r="F24" s="21"/>
      <c r="G24" s="114" t="s">
        <v>49</v>
      </c>
      <c r="H24" s="1546">
        <f>SUM('DetailedBudget---TXST'!T176+'DetailedBudget---TXST'!T180+'DetailedBudget---TXST'!T184+'DetailedBudget---TXST'!T188+'DetailedBudget---TXST'!T192+'DetailedBudget---TXST'!T196+'DetailedBudget---TXST'!T200+'DetailedBudget---TXST'!T204+'DetailedBudget---TXST'!T208+'DetailedBudget---TXST'!T212)</f>
        <v>0</v>
      </c>
      <c r="I24" s="1500"/>
      <c r="J24" s="23">
        <v>0</v>
      </c>
      <c r="K24" s="21"/>
      <c r="L24" s="507"/>
      <c r="M24" s="507"/>
      <c r="N24" s="507"/>
      <c r="O24" s="507"/>
      <c r="P24" s="507"/>
      <c r="Q24" s="507"/>
      <c r="R24" s="507"/>
      <c r="S24" s="507"/>
      <c r="T24" s="507"/>
      <c r="U24" s="507"/>
      <c r="V24" s="507"/>
      <c r="W24" s="507"/>
      <c r="X24" s="507"/>
      <c r="Y24" s="507"/>
      <c r="Z24" s="507"/>
      <c r="AA24" s="507"/>
      <c r="AB24" s="507"/>
      <c r="AC24" s="507"/>
      <c r="AD24" s="507"/>
      <c r="AE24" s="507"/>
      <c r="AF24" s="507"/>
      <c r="AG24" s="507"/>
    </row>
    <row r="25" spans="1:33" s="22" customFormat="1" ht="20.100000000000001" customHeight="1">
      <c r="A25" s="21"/>
      <c r="B25" s="24" t="s">
        <v>50</v>
      </c>
      <c r="C25" s="1547">
        <f>SUM('DetailedBudget---TXST'!O151:O162)+'DetailedBudget---TXST'!O171+SUM('DetailedBudget---TXST'!O217:O226)</f>
        <v>0</v>
      </c>
      <c r="D25" s="1500"/>
      <c r="E25" s="25">
        <f>'Initial Information'!$E$15</f>
        <v>0.505</v>
      </c>
      <c r="F25" s="21"/>
      <c r="G25" s="24" t="s">
        <v>50</v>
      </c>
      <c r="H25" s="1547">
        <f>SUM('DetailedBudget---TXST'!T151:T162)+'DetailedBudget---TXST'!T171+SUM('DetailedBudget---TXST'!T217:T226)</f>
        <v>0</v>
      </c>
      <c r="I25" s="1500"/>
      <c r="J25" s="25">
        <f>'Initial Information'!$E$15</f>
        <v>0.505</v>
      </c>
      <c r="K25" s="21"/>
      <c r="L25" s="507"/>
      <c r="M25" s="507"/>
      <c r="N25" s="507"/>
      <c r="O25" s="507"/>
      <c r="P25" s="507"/>
      <c r="Q25" s="507"/>
      <c r="R25" s="507"/>
      <c r="S25" s="507"/>
      <c r="T25" s="507"/>
      <c r="U25" s="507"/>
      <c r="V25" s="507"/>
      <c r="W25" s="507"/>
      <c r="X25" s="507"/>
      <c r="Y25" s="507"/>
      <c r="Z25" s="507"/>
      <c r="AA25" s="507"/>
      <c r="AB25" s="507"/>
      <c r="AC25" s="507"/>
      <c r="AD25" s="507"/>
      <c r="AE25" s="507"/>
      <c r="AF25" s="507"/>
      <c r="AG25" s="507"/>
    </row>
    <row r="26" spans="1:33" s="22" customFormat="1" ht="20.100000000000001" customHeight="1">
      <c r="A26" s="21"/>
      <c r="B26" s="24" t="s">
        <v>118</v>
      </c>
      <c r="C26" s="1548"/>
      <c r="D26" s="1539"/>
      <c r="E26" s="25">
        <f>'Initial Information'!$E$15</f>
        <v>0.505</v>
      </c>
      <c r="F26" s="21"/>
      <c r="G26" s="24" t="s">
        <v>118</v>
      </c>
      <c r="H26" s="1548"/>
      <c r="I26" s="1539"/>
      <c r="J26" s="25">
        <f>'Initial Information'!$E$15</f>
        <v>0.505</v>
      </c>
      <c r="K26" s="21"/>
      <c r="L26" s="507"/>
      <c r="M26" s="507"/>
      <c r="N26" s="507"/>
      <c r="O26" s="507"/>
      <c r="P26" s="507"/>
      <c r="Q26" s="507"/>
      <c r="R26" s="507"/>
      <c r="S26" s="507"/>
      <c r="T26" s="507"/>
      <c r="U26" s="507"/>
      <c r="V26" s="507"/>
      <c r="W26" s="507"/>
      <c r="X26" s="507"/>
      <c r="Y26" s="507"/>
      <c r="Z26" s="507"/>
      <c r="AA26" s="507"/>
      <c r="AB26" s="507"/>
      <c r="AC26" s="507"/>
      <c r="AD26" s="507"/>
      <c r="AE26" s="507"/>
      <c r="AF26" s="507"/>
      <c r="AG26" s="507"/>
    </row>
    <row r="27" spans="1:33" s="22" customFormat="1" ht="20.100000000000001" customHeight="1">
      <c r="A27" s="21"/>
      <c r="B27" s="24" t="s">
        <v>51</v>
      </c>
      <c r="C27" s="1548">
        <f>SUM('DetailedBudget---TXST'!O115:O118)</f>
        <v>0</v>
      </c>
      <c r="D27" s="1539"/>
      <c r="E27" s="25">
        <f>'Initial Information'!$E$15</f>
        <v>0.505</v>
      </c>
      <c r="F27" s="21"/>
      <c r="G27" s="24" t="s">
        <v>51</v>
      </c>
      <c r="H27" s="1548">
        <f>SUM('DetailedBudget---TXST'!T115:T118)</f>
        <v>0</v>
      </c>
      <c r="I27" s="1539"/>
      <c r="J27" s="25">
        <f>'Initial Information'!$E$15</f>
        <v>0.505</v>
      </c>
      <c r="K27" s="21"/>
      <c r="L27" s="507"/>
      <c r="M27" s="507"/>
      <c r="N27" s="507"/>
      <c r="O27" s="507"/>
      <c r="P27" s="507"/>
      <c r="Q27" s="507"/>
      <c r="R27" s="507"/>
      <c r="S27" s="507"/>
      <c r="T27" s="507"/>
      <c r="U27" s="507"/>
      <c r="V27" s="507"/>
      <c r="W27" s="507"/>
      <c r="X27" s="507"/>
      <c r="Y27" s="507"/>
      <c r="Z27" s="507"/>
      <c r="AA27" s="507"/>
      <c r="AB27" s="507"/>
      <c r="AC27" s="507"/>
      <c r="AD27" s="507"/>
      <c r="AE27" s="507"/>
      <c r="AF27" s="507"/>
      <c r="AG27" s="507"/>
    </row>
    <row r="28" spans="1:33" s="22" customFormat="1" ht="20.100000000000001" customHeight="1">
      <c r="A28" s="21"/>
      <c r="B28" s="24" t="s">
        <v>52</v>
      </c>
      <c r="C28" s="1548">
        <f>SUM('DetailedBudget---TXST'!O105:O108)</f>
        <v>0</v>
      </c>
      <c r="D28" s="1539"/>
      <c r="E28" s="25">
        <f>'Initial Information'!$E$15</f>
        <v>0.505</v>
      </c>
      <c r="F28" s="21"/>
      <c r="G28" s="24" t="s">
        <v>52</v>
      </c>
      <c r="H28" s="1548">
        <f>SUM('DetailedBudget---TXST'!T105:T108)</f>
        <v>0</v>
      </c>
      <c r="I28" s="1539"/>
      <c r="J28" s="25">
        <f>'Initial Information'!$E$15</f>
        <v>0.505</v>
      </c>
      <c r="K28" s="21"/>
      <c r="L28" s="507"/>
      <c r="M28" s="507"/>
      <c r="N28" s="507"/>
      <c r="O28" s="507"/>
      <c r="P28" s="507"/>
      <c r="Q28" s="507"/>
      <c r="R28" s="507"/>
      <c r="S28" s="507"/>
      <c r="T28" s="507"/>
      <c r="U28" s="507"/>
      <c r="V28" s="507"/>
      <c r="W28" s="507"/>
      <c r="X28" s="507"/>
      <c r="Y28" s="507"/>
      <c r="Z28" s="507"/>
      <c r="AA28" s="507"/>
      <c r="AB28" s="507"/>
      <c r="AC28" s="507"/>
      <c r="AD28" s="507"/>
      <c r="AE28" s="507"/>
      <c r="AF28" s="507"/>
      <c r="AG28" s="507"/>
    </row>
    <row r="29" spans="1:33" s="22" customFormat="1" ht="20.100000000000001" customHeight="1">
      <c r="A29" s="21"/>
      <c r="B29" s="24" t="s">
        <v>53</v>
      </c>
      <c r="C29" s="1547">
        <f>SUM('DetailedBudget---TXST'!O110:O113)</f>
        <v>0</v>
      </c>
      <c r="D29" s="1500"/>
      <c r="E29" s="25">
        <f>'Initial Information'!$E$15</f>
        <v>0.505</v>
      </c>
      <c r="F29" s="21"/>
      <c r="G29" s="24" t="s">
        <v>53</v>
      </c>
      <c r="H29" s="1547">
        <f>SUM('DetailedBudget---TXST'!T110:T113)</f>
        <v>0</v>
      </c>
      <c r="I29" s="1500"/>
      <c r="J29" s="25">
        <f>'Initial Information'!$E$15</f>
        <v>0.505</v>
      </c>
      <c r="K29" s="21"/>
      <c r="L29" s="507"/>
      <c r="M29" s="507"/>
      <c r="N29" s="507"/>
      <c r="O29" s="507"/>
      <c r="P29" s="507"/>
      <c r="Q29" s="507"/>
      <c r="R29" s="507"/>
      <c r="S29" s="507"/>
      <c r="T29" s="507"/>
      <c r="U29" s="507"/>
      <c r="V29" s="507"/>
      <c r="W29" s="507"/>
      <c r="X29" s="507"/>
      <c r="Y29" s="507"/>
      <c r="Z29" s="507"/>
      <c r="AA29" s="507"/>
      <c r="AB29" s="507"/>
      <c r="AC29" s="507"/>
      <c r="AD29" s="507"/>
      <c r="AE29" s="507"/>
      <c r="AF29" s="507"/>
      <c r="AG29" s="507"/>
    </row>
    <row r="30" spans="1:33" s="22" customFormat="1" ht="35.1" customHeight="1" thickBot="1">
      <c r="A30" s="21"/>
      <c r="B30" s="24" t="s">
        <v>131</v>
      </c>
      <c r="C30" s="1547">
        <f>SUM('DetailedBudget---TXST'!O53:O61)</f>
        <v>0</v>
      </c>
      <c r="D30" s="1500"/>
      <c r="E30" s="25">
        <f>'Initial Information'!$E$15</f>
        <v>0.505</v>
      </c>
      <c r="F30" s="21"/>
      <c r="G30" s="24" t="s">
        <v>131</v>
      </c>
      <c r="H30" s="1547">
        <f>SUM('DetailedBudget---TXST'!T53:T61)</f>
        <v>0</v>
      </c>
      <c r="I30" s="1500"/>
      <c r="J30" s="25">
        <f>'Initial Information'!$E$15</f>
        <v>0.505</v>
      </c>
      <c r="K30" s="21"/>
      <c r="L30" s="507"/>
      <c r="M30" s="507"/>
      <c r="N30" s="507"/>
      <c r="O30" s="507"/>
      <c r="P30" s="507"/>
      <c r="Q30" s="507"/>
      <c r="R30" s="507"/>
      <c r="S30" s="507"/>
      <c r="T30" s="507"/>
      <c r="U30" s="507"/>
      <c r="V30" s="507"/>
      <c r="W30" s="507"/>
      <c r="X30" s="507"/>
      <c r="Y30" s="507"/>
      <c r="Z30" s="507"/>
      <c r="AA30" s="507"/>
      <c r="AB30" s="507"/>
      <c r="AC30" s="507"/>
      <c r="AD30" s="507"/>
      <c r="AE30" s="507"/>
      <c r="AF30" s="507"/>
      <c r="AG30" s="507"/>
    </row>
    <row r="31" spans="1:33" ht="4.9000000000000004" customHeight="1">
      <c r="A31" s="19"/>
      <c r="B31" s="44"/>
      <c r="C31" s="1549"/>
      <c r="D31" s="1550"/>
      <c r="E31" s="45"/>
      <c r="F31" s="19"/>
      <c r="G31" s="44"/>
      <c r="H31" s="1549"/>
      <c r="I31" s="1550"/>
      <c r="J31" s="45"/>
      <c r="K31" s="19"/>
      <c r="L31" s="494"/>
      <c r="M31" s="494"/>
      <c r="N31" s="494"/>
      <c r="O31" s="494"/>
      <c r="P31" s="494"/>
      <c r="Q31" s="494"/>
      <c r="R31" s="494"/>
      <c r="S31" s="494"/>
      <c r="T31" s="494"/>
      <c r="U31" s="494"/>
      <c r="V31" s="494"/>
      <c r="W31" s="494"/>
      <c r="X31" s="494"/>
      <c r="Y31" s="494"/>
      <c r="Z31" s="494"/>
      <c r="AA31" s="494"/>
      <c r="AB31" s="494"/>
      <c r="AC31" s="494"/>
      <c r="AD31" s="494"/>
      <c r="AE31" s="494"/>
      <c r="AF31" s="494"/>
      <c r="AG31" s="494"/>
    </row>
    <row r="32" spans="1:33" ht="20.100000000000001" customHeight="1">
      <c r="A32" s="19"/>
      <c r="B32" s="5" t="s">
        <v>134</v>
      </c>
      <c r="C32" s="1499">
        <f>'DetailedBudget---TXST'!O243</f>
        <v>0</v>
      </c>
      <c r="D32" s="1500"/>
      <c r="E32" s="6"/>
      <c r="F32" s="19"/>
      <c r="G32" s="5" t="s">
        <v>134</v>
      </c>
      <c r="H32" s="1499">
        <f>'DetailedBudget---TXST'!T243</f>
        <v>0</v>
      </c>
      <c r="I32" s="1500"/>
      <c r="J32" s="6"/>
      <c r="K32" s="19"/>
      <c r="L32" s="494"/>
      <c r="M32" s="494"/>
      <c r="N32" s="494"/>
      <c r="O32" s="494"/>
      <c r="P32" s="494"/>
      <c r="Q32" s="494"/>
      <c r="R32" s="494"/>
      <c r="S32" s="494"/>
      <c r="T32" s="494"/>
      <c r="U32" s="494"/>
      <c r="V32" s="494"/>
      <c r="W32" s="494"/>
      <c r="X32" s="494"/>
      <c r="Y32" s="494"/>
      <c r="Z32" s="494"/>
      <c r="AA32" s="494"/>
      <c r="AB32" s="494"/>
      <c r="AC32" s="494"/>
      <c r="AD32" s="494"/>
      <c r="AE32" s="494"/>
      <c r="AF32" s="494"/>
      <c r="AG32" s="494"/>
    </row>
    <row r="33" spans="1:33" ht="4.9000000000000004" customHeight="1">
      <c r="A33" s="19"/>
      <c r="B33" s="46"/>
      <c r="C33" s="1551"/>
      <c r="D33" s="1552"/>
      <c r="E33" s="48"/>
      <c r="F33" s="19"/>
      <c r="G33" s="46"/>
      <c r="H33" s="1551"/>
      <c r="I33" s="1552"/>
      <c r="J33" s="48"/>
      <c r="K33" s="19"/>
      <c r="L33" s="494"/>
      <c r="M33" s="494"/>
      <c r="N33" s="494"/>
      <c r="O33" s="494"/>
      <c r="P33" s="494"/>
      <c r="Q33" s="494"/>
      <c r="R33" s="494"/>
      <c r="S33" s="494"/>
      <c r="T33" s="494"/>
      <c r="U33" s="494"/>
      <c r="V33" s="494"/>
      <c r="W33" s="494"/>
      <c r="X33" s="494"/>
      <c r="Y33" s="494"/>
      <c r="Z33" s="494"/>
      <c r="AA33" s="494"/>
      <c r="AB33" s="494"/>
      <c r="AC33" s="494"/>
      <c r="AD33" s="494"/>
      <c r="AE33" s="494"/>
      <c r="AF33" s="494"/>
      <c r="AG33" s="494"/>
    </row>
    <row r="34" spans="1:33" ht="20.100000000000001" customHeight="1">
      <c r="A34" s="19"/>
      <c r="B34" s="5" t="s">
        <v>136</v>
      </c>
      <c r="C34" s="1499">
        <f>'DetailedBudget---TXST'!O246</f>
        <v>0</v>
      </c>
      <c r="D34" s="1500"/>
      <c r="E34" s="6"/>
      <c r="F34" s="19"/>
      <c r="G34" s="5" t="s">
        <v>136</v>
      </c>
      <c r="H34" s="1499">
        <f>'DetailedBudget---TXST'!T246</f>
        <v>0</v>
      </c>
      <c r="I34" s="1500"/>
      <c r="J34" s="6"/>
      <c r="K34" s="19"/>
      <c r="L34" s="494"/>
      <c r="M34" s="494"/>
      <c r="N34" s="494"/>
      <c r="O34" s="494"/>
      <c r="P34" s="494"/>
      <c r="Q34" s="494"/>
      <c r="R34" s="494"/>
      <c r="S34" s="494"/>
      <c r="T34" s="494"/>
      <c r="U34" s="494"/>
      <c r="V34" s="494"/>
      <c r="W34" s="494"/>
      <c r="X34" s="494"/>
      <c r="Y34" s="494"/>
      <c r="Z34" s="494"/>
      <c r="AA34" s="494"/>
      <c r="AB34" s="494"/>
      <c r="AC34" s="494"/>
      <c r="AD34" s="494"/>
      <c r="AE34" s="494"/>
      <c r="AF34" s="494"/>
      <c r="AG34" s="494"/>
    </row>
    <row r="35" spans="1:33" ht="4.9000000000000004" customHeight="1">
      <c r="A35" s="19"/>
      <c r="B35" s="46"/>
      <c r="C35" s="1551"/>
      <c r="D35" s="1552"/>
      <c r="E35" s="48"/>
      <c r="F35" s="19"/>
      <c r="G35" s="46"/>
      <c r="H35" s="1551"/>
      <c r="I35" s="1552"/>
      <c r="J35" s="48"/>
      <c r="K35" s="19"/>
      <c r="L35" s="494"/>
      <c r="M35" s="494"/>
      <c r="N35" s="494"/>
      <c r="O35" s="494"/>
      <c r="P35" s="494"/>
      <c r="Q35" s="494"/>
      <c r="R35" s="494"/>
      <c r="S35" s="494"/>
      <c r="T35" s="494"/>
      <c r="U35" s="494"/>
      <c r="V35" s="494"/>
      <c r="W35" s="494"/>
      <c r="X35" s="494"/>
      <c r="Y35" s="494"/>
      <c r="Z35" s="494"/>
      <c r="AA35" s="494"/>
      <c r="AB35" s="494"/>
      <c r="AC35" s="494"/>
      <c r="AD35" s="494"/>
      <c r="AE35" s="494"/>
      <c r="AF35" s="494"/>
      <c r="AG35" s="494"/>
    </row>
    <row r="36" spans="1:33" s="119" customFormat="1" ht="20.100000000000001" customHeight="1">
      <c r="A36" s="117"/>
      <c r="B36" s="118" t="s">
        <v>135</v>
      </c>
      <c r="C36" s="1609">
        <f>'DetailedBudget---TXST'!O248</f>
        <v>0</v>
      </c>
      <c r="D36" s="1506"/>
      <c r="E36" s="116">
        <f>'Initial Information'!$E$15</f>
        <v>0.505</v>
      </c>
      <c r="F36" s="117"/>
      <c r="G36" s="118" t="s">
        <v>135</v>
      </c>
      <c r="H36" s="1609">
        <f>'DetailedBudget---TXST'!T248</f>
        <v>0</v>
      </c>
      <c r="I36" s="1506"/>
      <c r="J36" s="116">
        <f>'Initial Information'!$E$15</f>
        <v>0.505</v>
      </c>
      <c r="K36" s="117"/>
      <c r="L36" s="508"/>
      <c r="M36" s="508"/>
      <c r="N36" s="508"/>
      <c r="O36" s="508"/>
      <c r="P36" s="508"/>
      <c r="Q36" s="508"/>
      <c r="R36" s="508"/>
      <c r="S36" s="508"/>
      <c r="T36" s="508"/>
      <c r="U36" s="508"/>
      <c r="V36" s="508"/>
      <c r="W36" s="508"/>
      <c r="X36" s="508"/>
      <c r="Y36" s="508"/>
      <c r="Z36" s="508"/>
      <c r="AA36" s="508"/>
      <c r="AB36" s="508"/>
      <c r="AC36" s="508"/>
      <c r="AD36" s="508"/>
      <c r="AE36" s="508"/>
      <c r="AF36" s="508"/>
      <c r="AG36" s="508"/>
    </row>
    <row r="37" spans="1:33" ht="4.9000000000000004" customHeight="1">
      <c r="A37" s="19"/>
      <c r="B37" s="46"/>
      <c r="C37" s="1551"/>
      <c r="D37" s="1552"/>
      <c r="E37" s="48"/>
      <c r="F37" s="19"/>
      <c r="G37" s="46"/>
      <c r="H37" s="1551"/>
      <c r="I37" s="1552"/>
      <c r="J37" s="48"/>
      <c r="K37" s="19"/>
      <c r="L37" s="494"/>
      <c r="M37" s="494"/>
      <c r="N37" s="494"/>
      <c r="O37" s="494"/>
      <c r="P37" s="494"/>
      <c r="Q37" s="494"/>
      <c r="R37" s="494"/>
      <c r="S37" s="494"/>
      <c r="T37" s="494"/>
      <c r="U37" s="494"/>
      <c r="V37" s="494"/>
      <c r="W37" s="494"/>
      <c r="X37" s="494"/>
      <c r="Y37" s="494"/>
      <c r="Z37" s="494"/>
      <c r="AA37" s="494"/>
      <c r="AB37" s="494"/>
      <c r="AC37" s="494"/>
      <c r="AD37" s="494"/>
      <c r="AE37" s="494"/>
      <c r="AF37" s="494"/>
      <c r="AG37" s="494"/>
    </row>
    <row r="38" spans="1:33" ht="20.100000000000001" customHeight="1" thickBot="1">
      <c r="A38" s="19"/>
      <c r="B38" s="7" t="s">
        <v>56</v>
      </c>
      <c r="C38" s="1503">
        <f>'DetailedBudget---TXST'!O251</f>
        <v>0</v>
      </c>
      <c r="D38" s="1504"/>
      <c r="E38" s="8"/>
      <c r="F38" s="19"/>
      <c r="G38" s="7" t="s">
        <v>56</v>
      </c>
      <c r="H38" s="1503">
        <f>'DetailedBudget---TXST'!T251</f>
        <v>0</v>
      </c>
      <c r="I38" s="1504"/>
      <c r="J38" s="8"/>
      <c r="K38" s="19"/>
      <c r="L38" s="494"/>
      <c r="M38" s="494"/>
      <c r="N38" s="494"/>
      <c r="O38" s="494"/>
      <c r="P38" s="494"/>
      <c r="Q38" s="494"/>
      <c r="R38" s="494"/>
      <c r="S38" s="494"/>
      <c r="T38" s="494"/>
      <c r="U38" s="494"/>
      <c r="V38" s="494"/>
      <c r="W38" s="494"/>
      <c r="X38" s="494"/>
      <c r="Y38" s="494"/>
      <c r="Z38" s="494"/>
      <c r="AA38" s="494"/>
      <c r="AB38" s="494"/>
      <c r="AC38" s="494"/>
      <c r="AD38" s="494"/>
      <c r="AE38" s="494"/>
      <c r="AF38" s="494"/>
      <c r="AG38" s="494"/>
    </row>
    <row r="39" spans="1:33" ht="9.9499999999999993" customHeight="1">
      <c r="A39" s="19"/>
      <c r="B39" s="19"/>
      <c r="C39" s="19"/>
      <c r="D39" s="20"/>
      <c r="E39" s="20"/>
      <c r="F39" s="19"/>
      <c r="G39" s="19"/>
      <c r="H39" s="19"/>
      <c r="I39" s="20"/>
      <c r="J39" s="20"/>
      <c r="K39" s="19"/>
      <c r="L39" s="494"/>
      <c r="M39" s="494"/>
      <c r="N39" s="494"/>
      <c r="O39" s="494"/>
      <c r="P39" s="494"/>
      <c r="Q39" s="494"/>
      <c r="R39" s="494"/>
      <c r="S39" s="494"/>
      <c r="T39" s="494"/>
      <c r="U39" s="494"/>
      <c r="V39" s="494"/>
      <c r="W39" s="494"/>
      <c r="X39" s="494"/>
      <c r="Y39" s="494"/>
      <c r="Z39" s="494"/>
      <c r="AA39" s="494"/>
      <c r="AB39" s="494"/>
      <c r="AC39" s="494"/>
      <c r="AD39" s="494"/>
      <c r="AE39" s="494"/>
      <c r="AF39" s="494"/>
      <c r="AG39" s="494"/>
    </row>
    <row r="40" spans="1:33" ht="19.899999999999999" customHeight="1">
      <c r="A40" s="19"/>
      <c r="B40" s="1536" t="s">
        <v>163</v>
      </c>
      <c r="C40" s="1276"/>
      <c r="D40" s="1276"/>
      <c r="E40" s="1276"/>
      <c r="F40" s="1620"/>
      <c r="G40" s="1620"/>
      <c r="H40" s="1620"/>
      <c r="I40" s="1620"/>
      <c r="J40" s="1621"/>
      <c r="K40" s="19"/>
      <c r="L40" s="494"/>
      <c r="M40" s="494"/>
      <c r="N40" s="494"/>
      <c r="O40" s="494"/>
      <c r="P40" s="494"/>
      <c r="Q40" s="494"/>
      <c r="R40" s="494"/>
      <c r="S40" s="494"/>
      <c r="T40" s="494"/>
      <c r="U40" s="494"/>
      <c r="V40" s="494"/>
      <c r="W40" s="494"/>
      <c r="X40" s="494"/>
      <c r="Y40" s="494"/>
      <c r="Z40" s="494"/>
      <c r="AA40" s="494"/>
      <c r="AB40" s="494"/>
      <c r="AC40" s="494"/>
      <c r="AD40" s="494"/>
      <c r="AE40" s="494"/>
      <c r="AF40" s="494"/>
      <c r="AG40" s="494"/>
    </row>
    <row r="41" spans="1:33" ht="19.899999999999999" customHeight="1" thickBot="1">
      <c r="A41" s="18"/>
      <c r="B41" s="1541" t="str">
        <f>TEXT('DetailedBudget---TXST'!M20,"mmmm d, yyyy")&amp;"    to    "&amp;TEXT('DetailedBudget---TXST'!T20,"mmmm d, yyyy")</f>
        <v>September 1, 2024    to    August 31, 2026</v>
      </c>
      <c r="C41" s="1542"/>
      <c r="D41" s="1542"/>
      <c r="E41" s="1542"/>
      <c r="F41" s="1542"/>
      <c r="G41" s="1542"/>
      <c r="H41" s="1542"/>
      <c r="I41" s="1542"/>
      <c r="J41" s="1543"/>
      <c r="K41" s="18"/>
      <c r="L41" s="494"/>
      <c r="M41" s="494"/>
      <c r="N41" s="494"/>
      <c r="O41" s="494"/>
      <c r="P41" s="494"/>
      <c r="Q41" s="494"/>
      <c r="R41" s="494"/>
      <c r="S41" s="494"/>
      <c r="T41" s="494"/>
      <c r="U41" s="494"/>
      <c r="V41" s="494"/>
      <c r="W41" s="494"/>
      <c r="X41" s="494"/>
      <c r="Y41" s="494"/>
      <c r="Z41" s="494"/>
      <c r="AA41" s="494"/>
      <c r="AB41" s="494"/>
      <c r="AC41" s="494"/>
      <c r="AD41" s="494"/>
      <c r="AE41" s="494"/>
      <c r="AF41" s="494"/>
      <c r="AG41" s="494"/>
    </row>
    <row r="42" spans="1:33" ht="20.100000000000001" customHeight="1" thickBot="1">
      <c r="A42" s="19"/>
      <c r="B42" s="1589" t="s">
        <v>55</v>
      </c>
      <c r="C42" s="1556"/>
      <c r="D42" s="1556"/>
      <c r="E42" s="1557"/>
      <c r="F42" s="19"/>
      <c r="G42" s="1590" t="s">
        <v>137</v>
      </c>
      <c r="H42" s="1559"/>
      <c r="I42" s="1524" t="s">
        <v>54</v>
      </c>
      <c r="J42" s="1525"/>
      <c r="K42" s="19"/>
      <c r="L42" s="494"/>
      <c r="M42" s="494"/>
      <c r="N42" s="494"/>
      <c r="O42" s="494"/>
      <c r="P42" s="494"/>
      <c r="Q42" s="494"/>
      <c r="R42" s="494"/>
      <c r="S42" s="494"/>
      <c r="T42" s="494"/>
      <c r="U42" s="494"/>
      <c r="V42" s="494"/>
      <c r="W42" s="494"/>
      <c r="X42" s="494"/>
      <c r="Y42" s="494"/>
      <c r="Z42" s="494"/>
      <c r="AA42" s="494"/>
      <c r="AB42" s="494"/>
      <c r="AC42" s="494"/>
      <c r="AD42" s="494"/>
      <c r="AE42" s="494"/>
      <c r="AF42" s="494"/>
      <c r="AG42" s="494"/>
    </row>
    <row r="43" spans="1:33" s="22" customFormat="1" ht="35.1" customHeight="1">
      <c r="A43" s="21"/>
      <c r="B43" s="1613" t="s">
        <v>120</v>
      </c>
      <c r="C43" s="1614"/>
      <c r="D43" s="1614"/>
      <c r="E43" s="1615"/>
      <c r="F43" s="21"/>
      <c r="G43" s="1616">
        <f>C9+H9</f>
        <v>0</v>
      </c>
      <c r="H43" s="1617"/>
      <c r="I43" s="1618">
        <v>0</v>
      </c>
      <c r="J43" s="1619"/>
      <c r="K43" s="21"/>
      <c r="L43" s="507"/>
      <c r="M43" s="507"/>
      <c r="N43" s="507"/>
      <c r="O43" s="507"/>
      <c r="P43" s="507"/>
      <c r="Q43" s="507"/>
      <c r="R43" s="507"/>
      <c r="S43" s="507"/>
      <c r="T43" s="507"/>
      <c r="U43" s="507"/>
      <c r="V43" s="507"/>
      <c r="W43" s="507"/>
      <c r="X43" s="507"/>
      <c r="Y43" s="507"/>
      <c r="Z43" s="507"/>
      <c r="AA43" s="507"/>
      <c r="AB43" s="507"/>
      <c r="AC43" s="507"/>
      <c r="AD43" s="507"/>
      <c r="AE43" s="507"/>
      <c r="AF43" s="507"/>
      <c r="AG43" s="507"/>
    </row>
    <row r="44" spans="1:33" s="22" customFormat="1" ht="35.1" customHeight="1">
      <c r="A44" s="21"/>
      <c r="B44" s="1610" t="s">
        <v>121</v>
      </c>
      <c r="C44" s="1562"/>
      <c r="D44" s="1562"/>
      <c r="E44" s="1563"/>
      <c r="F44" s="21"/>
      <c r="G44" s="1538">
        <f>C10+H10</f>
        <v>0</v>
      </c>
      <c r="H44" s="1565"/>
      <c r="I44" s="1611">
        <v>0</v>
      </c>
      <c r="J44" s="1612"/>
      <c r="K44" s="21"/>
      <c r="L44" s="507"/>
      <c r="M44" s="507"/>
      <c r="N44" s="507"/>
      <c r="O44" s="507"/>
      <c r="P44" s="507"/>
      <c r="Q44" s="507"/>
      <c r="R44" s="507"/>
      <c r="S44" s="507"/>
      <c r="T44" s="507"/>
      <c r="U44" s="507"/>
      <c r="V44" s="507"/>
      <c r="W44" s="507"/>
      <c r="X44" s="507"/>
      <c r="Y44" s="507"/>
      <c r="Z44" s="507"/>
      <c r="AA44" s="507"/>
      <c r="AB44" s="507"/>
      <c r="AC44" s="507"/>
      <c r="AD44" s="507"/>
      <c r="AE44" s="507"/>
      <c r="AF44" s="507"/>
      <c r="AG44" s="507"/>
    </row>
    <row r="45" spans="1:33" s="22" customFormat="1" ht="20.100000000000001" customHeight="1">
      <c r="A45" s="21"/>
      <c r="B45" s="1610" t="s">
        <v>117</v>
      </c>
      <c r="C45" s="1562"/>
      <c r="D45" s="1562"/>
      <c r="E45" s="1563"/>
      <c r="F45" s="21"/>
      <c r="G45" s="1538">
        <f>C11+H11</f>
        <v>0</v>
      </c>
      <c r="H45" s="1565"/>
      <c r="I45" s="1611">
        <v>0</v>
      </c>
      <c r="J45" s="1612"/>
      <c r="K45" s="21"/>
      <c r="L45" s="507"/>
      <c r="M45" s="507"/>
      <c r="N45" s="507"/>
      <c r="O45" s="507"/>
      <c r="P45" s="507"/>
      <c r="Q45" s="507"/>
      <c r="R45" s="507"/>
      <c r="S45" s="507"/>
      <c r="T45" s="507"/>
      <c r="U45" s="507"/>
      <c r="V45" s="507"/>
      <c r="W45" s="507"/>
      <c r="X45" s="507"/>
      <c r="Y45" s="507"/>
      <c r="Z45" s="507"/>
      <c r="AA45" s="507"/>
      <c r="AB45" s="507"/>
      <c r="AC45" s="507"/>
      <c r="AD45" s="507"/>
      <c r="AE45" s="507"/>
      <c r="AF45" s="507"/>
      <c r="AG45" s="507"/>
    </row>
    <row r="46" spans="1:33" s="22" customFormat="1" ht="35.1" customHeight="1">
      <c r="A46" s="21"/>
      <c r="B46" s="1623" t="s">
        <v>122</v>
      </c>
      <c r="C46" s="1562"/>
      <c r="D46" s="1562"/>
      <c r="E46" s="1563"/>
      <c r="F46" s="21"/>
      <c r="G46" s="1548">
        <f>H12+C12</f>
        <v>0</v>
      </c>
      <c r="H46" s="1565"/>
      <c r="I46" s="1622">
        <f>$N$7</f>
        <v>0.505</v>
      </c>
      <c r="J46" s="1612"/>
      <c r="K46" s="21"/>
      <c r="L46" s="507"/>
      <c r="M46" s="507"/>
      <c r="N46" s="507"/>
      <c r="O46" s="507"/>
      <c r="P46" s="507"/>
      <c r="Q46" s="507"/>
      <c r="R46" s="507"/>
      <c r="S46" s="507"/>
      <c r="T46" s="507"/>
      <c r="U46" s="507"/>
      <c r="V46" s="507"/>
      <c r="W46" s="507"/>
      <c r="X46" s="507"/>
      <c r="Y46" s="507"/>
      <c r="Z46" s="507"/>
      <c r="AA46" s="507"/>
      <c r="AB46" s="507"/>
      <c r="AC46" s="507"/>
      <c r="AD46" s="507"/>
      <c r="AE46" s="507"/>
      <c r="AF46" s="507"/>
      <c r="AG46" s="507"/>
    </row>
    <row r="47" spans="1:33" s="22" customFormat="1" ht="35.1" customHeight="1">
      <c r="A47" s="21"/>
      <c r="B47" s="1610" t="s">
        <v>132</v>
      </c>
      <c r="C47" s="1562"/>
      <c r="D47" s="1562"/>
      <c r="E47" s="1563"/>
      <c r="F47" s="21"/>
      <c r="G47" s="1538">
        <f>C13+H13</f>
        <v>0</v>
      </c>
      <c r="H47" s="1565"/>
      <c r="I47" s="1611">
        <v>0</v>
      </c>
      <c r="J47" s="1612"/>
      <c r="K47" s="21"/>
      <c r="L47" s="507"/>
      <c r="M47" s="507"/>
      <c r="N47" s="507"/>
      <c r="O47" s="507"/>
      <c r="P47" s="507"/>
      <c r="Q47" s="507"/>
      <c r="R47" s="507"/>
      <c r="S47" s="507"/>
      <c r="T47" s="507"/>
      <c r="U47" s="507"/>
      <c r="V47" s="507"/>
      <c r="W47" s="507"/>
      <c r="X47" s="507"/>
      <c r="Y47" s="507"/>
      <c r="Z47" s="507"/>
      <c r="AA47" s="507"/>
      <c r="AB47" s="507"/>
      <c r="AC47" s="507"/>
      <c r="AD47" s="507"/>
      <c r="AE47" s="507"/>
      <c r="AF47" s="507"/>
      <c r="AG47" s="507"/>
    </row>
    <row r="48" spans="1:33" s="22" customFormat="1" ht="35.1" customHeight="1">
      <c r="A48" s="21"/>
      <c r="B48" s="1623" t="s">
        <v>128</v>
      </c>
      <c r="C48" s="1562"/>
      <c r="D48" s="1562"/>
      <c r="E48" s="1563"/>
      <c r="F48" s="21"/>
      <c r="G48" s="1548">
        <f>H14+C14</f>
        <v>0</v>
      </c>
      <c r="H48" s="1565"/>
      <c r="I48" s="1622">
        <f>$N$7</f>
        <v>0.505</v>
      </c>
      <c r="J48" s="1612"/>
      <c r="K48" s="21"/>
      <c r="L48" s="507"/>
      <c r="M48" s="507"/>
      <c r="N48" s="507"/>
      <c r="O48" s="507"/>
      <c r="P48" s="507"/>
      <c r="Q48" s="507"/>
      <c r="R48" s="507"/>
      <c r="S48" s="507"/>
      <c r="T48" s="507"/>
      <c r="U48" s="507"/>
      <c r="V48" s="507"/>
      <c r="W48" s="507"/>
      <c r="X48" s="507"/>
      <c r="Y48" s="507"/>
      <c r="Z48" s="507"/>
      <c r="AA48" s="507"/>
      <c r="AB48" s="507"/>
      <c r="AC48" s="507"/>
      <c r="AD48" s="507"/>
      <c r="AE48" s="507"/>
      <c r="AF48" s="507"/>
      <c r="AG48" s="507"/>
    </row>
    <row r="49" spans="1:33" s="22" customFormat="1" ht="35.1" customHeight="1">
      <c r="A49" s="21"/>
      <c r="B49" s="1623" t="s">
        <v>129</v>
      </c>
      <c r="C49" s="1562"/>
      <c r="D49" s="1562"/>
      <c r="E49" s="1563"/>
      <c r="F49" s="21"/>
      <c r="G49" s="1548">
        <f>H15+C15</f>
        <v>0</v>
      </c>
      <c r="H49" s="1565"/>
      <c r="I49" s="1622">
        <f>$N$7</f>
        <v>0.505</v>
      </c>
      <c r="J49" s="1612"/>
      <c r="K49" s="21"/>
      <c r="L49" s="507"/>
      <c r="M49" s="507"/>
      <c r="N49" s="507"/>
      <c r="O49" s="507"/>
      <c r="P49" s="507"/>
      <c r="Q49" s="507"/>
      <c r="R49" s="507"/>
      <c r="S49" s="507"/>
      <c r="T49" s="507"/>
      <c r="U49" s="507"/>
      <c r="V49" s="507"/>
      <c r="W49" s="507"/>
      <c r="X49" s="507"/>
      <c r="Y49" s="507"/>
      <c r="Z49" s="507"/>
      <c r="AA49" s="507"/>
      <c r="AB49" s="507"/>
      <c r="AC49" s="507"/>
      <c r="AD49" s="507"/>
      <c r="AE49" s="507"/>
      <c r="AF49" s="507"/>
      <c r="AG49" s="507"/>
    </row>
    <row r="50" spans="1:33" s="22" customFormat="1" ht="20.100000000000001" customHeight="1">
      <c r="A50" s="21"/>
      <c r="B50" s="1623" t="s">
        <v>44</v>
      </c>
      <c r="C50" s="1562"/>
      <c r="D50" s="1562"/>
      <c r="E50" s="1563"/>
      <c r="F50" s="21"/>
      <c r="G50" s="1548">
        <f>H16+C16</f>
        <v>0</v>
      </c>
      <c r="H50" s="1565"/>
      <c r="I50" s="1622">
        <f>$N$7</f>
        <v>0.505</v>
      </c>
      <c r="J50" s="1612"/>
      <c r="K50" s="21"/>
      <c r="L50" s="507"/>
      <c r="M50" s="507"/>
      <c r="N50" s="507"/>
      <c r="O50" s="507"/>
      <c r="P50" s="507"/>
      <c r="Q50" s="507"/>
      <c r="R50" s="507"/>
      <c r="S50" s="507"/>
      <c r="T50" s="507"/>
      <c r="U50" s="507"/>
      <c r="V50" s="507"/>
      <c r="W50" s="507"/>
      <c r="X50" s="507"/>
      <c r="Y50" s="507"/>
      <c r="Z50" s="507"/>
      <c r="AA50" s="507"/>
      <c r="AB50" s="507"/>
      <c r="AC50" s="507"/>
      <c r="AD50" s="507"/>
      <c r="AE50" s="507"/>
      <c r="AF50" s="507"/>
      <c r="AG50" s="507"/>
    </row>
    <row r="51" spans="1:33" s="22" customFormat="1" ht="35.1" customHeight="1">
      <c r="A51" s="21"/>
      <c r="B51" s="1610" t="s">
        <v>130</v>
      </c>
      <c r="C51" s="1562"/>
      <c r="D51" s="1562"/>
      <c r="E51" s="1563"/>
      <c r="F51" s="21"/>
      <c r="G51" s="1538">
        <f>C17+H17</f>
        <v>0</v>
      </c>
      <c r="H51" s="1565"/>
      <c r="I51" s="1611">
        <v>0</v>
      </c>
      <c r="J51" s="1612"/>
      <c r="K51" s="21"/>
      <c r="L51" s="507"/>
      <c r="M51" s="507"/>
      <c r="N51" s="507"/>
      <c r="O51" s="507"/>
      <c r="P51" s="507"/>
      <c r="Q51" s="507"/>
      <c r="R51" s="507"/>
      <c r="S51" s="507"/>
      <c r="T51" s="507"/>
      <c r="U51" s="507"/>
      <c r="V51" s="507"/>
      <c r="W51" s="507"/>
      <c r="X51" s="507"/>
      <c r="Y51" s="507"/>
      <c r="Z51" s="507"/>
      <c r="AA51" s="507"/>
      <c r="AB51" s="507"/>
      <c r="AC51" s="507"/>
      <c r="AD51" s="507"/>
      <c r="AE51" s="507"/>
      <c r="AF51" s="507"/>
      <c r="AG51" s="507"/>
    </row>
    <row r="52" spans="1:33" s="22" customFormat="1" ht="20.100000000000001" customHeight="1">
      <c r="A52" s="21"/>
      <c r="B52" s="1623" t="s">
        <v>45</v>
      </c>
      <c r="C52" s="1562"/>
      <c r="D52" s="1562"/>
      <c r="E52" s="1563"/>
      <c r="F52" s="21"/>
      <c r="G52" s="1548">
        <f>H18+C18</f>
        <v>0</v>
      </c>
      <c r="H52" s="1565"/>
      <c r="I52" s="1622">
        <f>$N$7</f>
        <v>0.505</v>
      </c>
      <c r="J52" s="1612"/>
      <c r="K52" s="21"/>
      <c r="L52" s="507"/>
      <c r="M52" s="507"/>
      <c r="N52" s="507"/>
      <c r="O52" s="507"/>
      <c r="P52" s="507"/>
      <c r="Q52" s="507"/>
      <c r="R52" s="507"/>
      <c r="S52" s="507"/>
      <c r="T52" s="507"/>
      <c r="U52" s="507"/>
      <c r="V52" s="507"/>
      <c r="W52" s="507"/>
      <c r="X52" s="507"/>
      <c r="Y52" s="507"/>
      <c r="Z52" s="507"/>
      <c r="AA52" s="507"/>
      <c r="AB52" s="507"/>
      <c r="AC52" s="507"/>
      <c r="AD52" s="507"/>
      <c r="AE52" s="507"/>
      <c r="AF52" s="507"/>
      <c r="AG52" s="507"/>
    </row>
    <row r="53" spans="1:33" s="22" customFormat="1" ht="20.100000000000001" customHeight="1">
      <c r="A53" s="21"/>
      <c r="B53" s="1624" t="s">
        <v>124</v>
      </c>
      <c r="C53" s="1562"/>
      <c r="D53" s="1562"/>
      <c r="E53" s="1563"/>
      <c r="F53" s="21"/>
      <c r="G53" s="1548">
        <f>H19+C19</f>
        <v>0</v>
      </c>
      <c r="H53" s="1565"/>
      <c r="I53" s="1622">
        <f>$N$7</f>
        <v>0.505</v>
      </c>
      <c r="J53" s="1612"/>
      <c r="K53" s="21"/>
      <c r="L53" s="507"/>
      <c r="M53" s="507"/>
      <c r="N53" s="507"/>
      <c r="O53" s="507"/>
      <c r="P53" s="507"/>
      <c r="Q53" s="507"/>
      <c r="R53" s="507"/>
      <c r="S53" s="507"/>
      <c r="T53" s="507"/>
      <c r="U53" s="507"/>
      <c r="V53" s="507"/>
      <c r="W53" s="507"/>
      <c r="X53" s="507"/>
      <c r="Y53" s="507"/>
      <c r="Z53" s="507"/>
      <c r="AA53" s="507"/>
      <c r="AB53" s="507"/>
      <c r="AC53" s="507"/>
      <c r="AD53" s="507"/>
      <c r="AE53" s="507"/>
      <c r="AF53" s="507"/>
      <c r="AG53" s="507"/>
    </row>
    <row r="54" spans="1:33" s="22" customFormat="1" ht="20.100000000000001" customHeight="1">
      <c r="A54" s="21"/>
      <c r="B54" s="1610" t="s">
        <v>46</v>
      </c>
      <c r="C54" s="1562"/>
      <c r="D54" s="1562"/>
      <c r="E54" s="1563"/>
      <c r="F54" s="21"/>
      <c r="G54" s="1538">
        <f>C20+H20</f>
        <v>0</v>
      </c>
      <c r="H54" s="1565"/>
      <c r="I54" s="1611">
        <v>0</v>
      </c>
      <c r="J54" s="1612"/>
      <c r="K54" s="21"/>
      <c r="L54" s="507"/>
      <c r="M54" s="507"/>
      <c r="N54" s="507"/>
      <c r="O54" s="507"/>
      <c r="P54" s="507"/>
      <c r="Q54" s="507"/>
      <c r="R54" s="507"/>
      <c r="S54" s="507"/>
      <c r="T54" s="507"/>
      <c r="U54" s="507"/>
      <c r="V54" s="507"/>
      <c r="W54" s="507"/>
      <c r="X54" s="507"/>
      <c r="Y54" s="507"/>
      <c r="Z54" s="507"/>
      <c r="AA54" s="507"/>
      <c r="AB54" s="507"/>
      <c r="AC54" s="507"/>
      <c r="AD54" s="507"/>
      <c r="AE54" s="507"/>
      <c r="AF54" s="507"/>
      <c r="AG54" s="507"/>
    </row>
    <row r="55" spans="1:33" s="22" customFormat="1" ht="35.1" customHeight="1">
      <c r="A55" s="21"/>
      <c r="B55" s="1610" t="s">
        <v>133</v>
      </c>
      <c r="C55" s="1562"/>
      <c r="D55" s="1562"/>
      <c r="E55" s="1563"/>
      <c r="F55" s="21"/>
      <c r="G55" s="1538">
        <f>C21+H21</f>
        <v>0</v>
      </c>
      <c r="H55" s="1565"/>
      <c r="I55" s="1611">
        <v>0</v>
      </c>
      <c r="J55" s="1612"/>
      <c r="K55" s="21"/>
      <c r="L55" s="507"/>
      <c r="M55" s="507"/>
      <c r="N55" s="507"/>
      <c r="O55" s="507"/>
      <c r="P55" s="507"/>
      <c r="Q55" s="507"/>
      <c r="R55" s="507"/>
      <c r="S55" s="507"/>
      <c r="T55" s="507"/>
      <c r="U55" s="507"/>
      <c r="V55" s="507"/>
      <c r="W55" s="507"/>
      <c r="X55" s="507"/>
      <c r="Y55" s="507"/>
      <c r="Z55" s="507"/>
      <c r="AA55" s="507"/>
      <c r="AB55" s="507"/>
      <c r="AC55" s="507"/>
      <c r="AD55" s="507"/>
      <c r="AE55" s="507"/>
      <c r="AF55" s="507"/>
      <c r="AG55" s="507"/>
    </row>
    <row r="56" spans="1:33" s="22" customFormat="1" ht="20.100000000000001" customHeight="1">
      <c r="A56" s="21"/>
      <c r="B56" s="1623" t="s">
        <v>47</v>
      </c>
      <c r="C56" s="1562"/>
      <c r="D56" s="1562"/>
      <c r="E56" s="1563"/>
      <c r="F56" s="21"/>
      <c r="G56" s="1548">
        <f>H22+C22</f>
        <v>0</v>
      </c>
      <c r="H56" s="1565"/>
      <c r="I56" s="1622">
        <f>$N$7</f>
        <v>0.505</v>
      </c>
      <c r="J56" s="1612"/>
      <c r="K56" s="21"/>
      <c r="L56" s="507"/>
      <c r="M56" s="507"/>
      <c r="N56" s="507"/>
      <c r="O56" s="507"/>
      <c r="P56" s="507"/>
      <c r="Q56" s="507"/>
      <c r="R56" s="507"/>
      <c r="S56" s="507"/>
      <c r="T56" s="507"/>
      <c r="U56" s="507"/>
      <c r="V56" s="507"/>
      <c r="W56" s="507"/>
      <c r="X56" s="507"/>
      <c r="Y56" s="507"/>
      <c r="Z56" s="507"/>
      <c r="AA56" s="507"/>
      <c r="AB56" s="507"/>
      <c r="AC56" s="507"/>
      <c r="AD56" s="507"/>
      <c r="AE56" s="507"/>
      <c r="AF56" s="507"/>
      <c r="AG56" s="507"/>
    </row>
    <row r="57" spans="1:33" s="22" customFormat="1" ht="20.100000000000001" customHeight="1">
      <c r="A57" s="21"/>
      <c r="B57" s="1623" t="s">
        <v>48</v>
      </c>
      <c r="C57" s="1562"/>
      <c r="D57" s="1562"/>
      <c r="E57" s="1563"/>
      <c r="F57" s="21"/>
      <c r="G57" s="1548">
        <f>H23+C23</f>
        <v>0</v>
      </c>
      <c r="H57" s="1565"/>
      <c r="I57" s="1622">
        <f>$N$7</f>
        <v>0.505</v>
      </c>
      <c r="J57" s="1612"/>
      <c r="K57" s="21"/>
      <c r="L57" s="507"/>
      <c r="M57" s="507"/>
      <c r="N57" s="507"/>
      <c r="O57" s="507"/>
      <c r="P57" s="507"/>
      <c r="Q57" s="507"/>
      <c r="R57" s="507"/>
      <c r="S57" s="507"/>
      <c r="T57" s="507"/>
      <c r="U57" s="507"/>
      <c r="V57" s="507"/>
      <c r="W57" s="507"/>
      <c r="X57" s="507"/>
      <c r="Y57" s="507"/>
      <c r="Z57" s="507"/>
      <c r="AA57" s="507"/>
      <c r="AB57" s="507"/>
      <c r="AC57" s="507"/>
      <c r="AD57" s="507"/>
      <c r="AE57" s="507"/>
      <c r="AF57" s="507"/>
      <c r="AG57" s="507"/>
    </row>
    <row r="58" spans="1:33" s="22" customFormat="1" ht="20.100000000000001" customHeight="1">
      <c r="A58" s="21"/>
      <c r="B58" s="1610" t="s">
        <v>49</v>
      </c>
      <c r="C58" s="1562"/>
      <c r="D58" s="1562"/>
      <c r="E58" s="1563"/>
      <c r="F58" s="21"/>
      <c r="G58" s="1538">
        <f>C24+H24</f>
        <v>0</v>
      </c>
      <c r="H58" s="1565"/>
      <c r="I58" s="1611">
        <v>0</v>
      </c>
      <c r="J58" s="1612"/>
      <c r="K58" s="21"/>
      <c r="L58" s="507"/>
      <c r="M58" s="507"/>
      <c r="N58" s="507"/>
      <c r="O58" s="507"/>
      <c r="P58" s="507"/>
      <c r="Q58" s="507"/>
      <c r="R58" s="507"/>
      <c r="S58" s="507"/>
      <c r="T58" s="507"/>
      <c r="U58" s="507"/>
      <c r="V58" s="507"/>
      <c r="W58" s="507"/>
      <c r="X58" s="507"/>
      <c r="Y58" s="507"/>
      <c r="Z58" s="507"/>
      <c r="AA58" s="507"/>
      <c r="AB58" s="507"/>
      <c r="AC58" s="507"/>
      <c r="AD58" s="507"/>
      <c r="AE58" s="507"/>
      <c r="AF58" s="507"/>
      <c r="AG58" s="507"/>
    </row>
    <row r="59" spans="1:33" s="22" customFormat="1" ht="20.100000000000001" customHeight="1">
      <c r="A59" s="21"/>
      <c r="B59" s="1623" t="s">
        <v>50</v>
      </c>
      <c r="C59" s="1562"/>
      <c r="D59" s="1562"/>
      <c r="E59" s="1563"/>
      <c r="F59" s="21"/>
      <c r="G59" s="1548">
        <f t="shared" ref="G59:G64" si="0">H25+C25</f>
        <v>0</v>
      </c>
      <c r="H59" s="1565"/>
      <c r="I59" s="1622">
        <f t="shared" ref="I59:I64" si="1">$N$7</f>
        <v>0.505</v>
      </c>
      <c r="J59" s="1612"/>
      <c r="K59" s="21"/>
      <c r="L59" s="507"/>
      <c r="M59" s="507"/>
      <c r="N59" s="507"/>
      <c r="O59" s="507"/>
      <c r="P59" s="507"/>
      <c r="Q59" s="507"/>
      <c r="R59" s="507"/>
      <c r="S59" s="507"/>
      <c r="T59" s="507"/>
      <c r="U59" s="507"/>
      <c r="V59" s="507"/>
      <c r="W59" s="507"/>
      <c r="X59" s="507"/>
      <c r="Y59" s="507"/>
      <c r="Z59" s="507"/>
      <c r="AA59" s="507"/>
      <c r="AB59" s="507"/>
      <c r="AC59" s="507"/>
      <c r="AD59" s="507"/>
      <c r="AE59" s="507"/>
      <c r="AF59" s="507"/>
      <c r="AG59" s="507"/>
    </row>
    <row r="60" spans="1:33" s="22" customFormat="1" ht="20.100000000000001" customHeight="1">
      <c r="A60" s="21"/>
      <c r="B60" s="1623" t="s">
        <v>118</v>
      </c>
      <c r="C60" s="1562"/>
      <c r="D60" s="1562"/>
      <c r="E60" s="1563"/>
      <c r="F60" s="21"/>
      <c r="G60" s="1548">
        <f t="shared" si="0"/>
        <v>0</v>
      </c>
      <c r="H60" s="1565"/>
      <c r="I60" s="1622">
        <f t="shared" si="1"/>
        <v>0.505</v>
      </c>
      <c r="J60" s="1612"/>
      <c r="K60" s="21"/>
      <c r="L60" s="507"/>
      <c r="M60" s="507"/>
      <c r="N60" s="507"/>
      <c r="O60" s="507"/>
      <c r="P60" s="507"/>
      <c r="Q60" s="507"/>
      <c r="R60" s="507"/>
      <c r="S60" s="507"/>
      <c r="T60" s="507"/>
      <c r="U60" s="507"/>
      <c r="V60" s="507"/>
      <c r="W60" s="507"/>
      <c r="X60" s="507"/>
      <c r="Y60" s="507"/>
      <c r="Z60" s="507"/>
      <c r="AA60" s="507"/>
      <c r="AB60" s="507"/>
      <c r="AC60" s="507"/>
      <c r="AD60" s="507"/>
      <c r="AE60" s="507"/>
      <c r="AF60" s="507"/>
      <c r="AG60" s="507"/>
    </row>
    <row r="61" spans="1:33" s="22" customFormat="1" ht="20.100000000000001" customHeight="1">
      <c r="A61" s="21"/>
      <c r="B61" s="1623" t="s">
        <v>51</v>
      </c>
      <c r="C61" s="1562"/>
      <c r="D61" s="1562"/>
      <c r="E61" s="1563"/>
      <c r="F61" s="21"/>
      <c r="G61" s="1548">
        <f t="shared" si="0"/>
        <v>0</v>
      </c>
      <c r="H61" s="1565"/>
      <c r="I61" s="1622">
        <f t="shared" si="1"/>
        <v>0.505</v>
      </c>
      <c r="J61" s="1612"/>
      <c r="K61" s="21"/>
      <c r="L61" s="507"/>
      <c r="M61" s="507"/>
      <c r="N61" s="507"/>
      <c r="O61" s="507"/>
      <c r="P61" s="507"/>
      <c r="Q61" s="507"/>
      <c r="R61" s="507"/>
      <c r="S61" s="507"/>
      <c r="T61" s="507"/>
      <c r="U61" s="507"/>
      <c r="V61" s="507"/>
      <c r="W61" s="507"/>
      <c r="X61" s="507"/>
      <c r="Y61" s="507"/>
      <c r="Z61" s="507"/>
      <c r="AA61" s="507"/>
      <c r="AB61" s="507"/>
      <c r="AC61" s="507"/>
      <c r="AD61" s="507"/>
      <c r="AE61" s="507"/>
      <c r="AF61" s="507"/>
      <c r="AG61" s="507"/>
    </row>
    <row r="62" spans="1:33" s="22" customFormat="1" ht="20.100000000000001" customHeight="1">
      <c r="A62" s="21"/>
      <c r="B62" s="1623" t="s">
        <v>52</v>
      </c>
      <c r="C62" s="1562"/>
      <c r="D62" s="1562"/>
      <c r="E62" s="1563"/>
      <c r="F62" s="21"/>
      <c r="G62" s="1548">
        <f t="shared" si="0"/>
        <v>0</v>
      </c>
      <c r="H62" s="1565"/>
      <c r="I62" s="1622">
        <f t="shared" si="1"/>
        <v>0.505</v>
      </c>
      <c r="J62" s="1612"/>
      <c r="K62" s="21"/>
      <c r="L62" s="507"/>
      <c r="M62" s="507"/>
      <c r="N62" s="507"/>
      <c r="O62" s="507"/>
      <c r="P62" s="507"/>
      <c r="Q62" s="507"/>
      <c r="R62" s="507"/>
      <c r="S62" s="507"/>
      <c r="T62" s="507"/>
      <c r="U62" s="507"/>
      <c r="V62" s="507"/>
      <c r="W62" s="507"/>
      <c r="X62" s="507"/>
      <c r="Y62" s="507"/>
      <c r="Z62" s="507"/>
      <c r="AA62" s="507"/>
      <c r="AB62" s="507"/>
      <c r="AC62" s="507"/>
      <c r="AD62" s="507"/>
      <c r="AE62" s="507"/>
      <c r="AF62" s="507"/>
      <c r="AG62" s="507"/>
    </row>
    <row r="63" spans="1:33" s="22" customFormat="1" ht="20.100000000000001" customHeight="1">
      <c r="A63" s="21"/>
      <c r="B63" s="1623" t="s">
        <v>53</v>
      </c>
      <c r="C63" s="1562"/>
      <c r="D63" s="1562"/>
      <c r="E63" s="1563"/>
      <c r="F63" s="21"/>
      <c r="G63" s="1548">
        <f t="shared" si="0"/>
        <v>0</v>
      </c>
      <c r="H63" s="1565"/>
      <c r="I63" s="1622">
        <f t="shared" si="1"/>
        <v>0.505</v>
      </c>
      <c r="J63" s="1612"/>
      <c r="K63" s="21"/>
      <c r="L63" s="507"/>
      <c r="M63" s="507"/>
      <c r="N63" s="507"/>
      <c r="O63" s="507"/>
      <c r="P63" s="507"/>
      <c r="Q63" s="507"/>
      <c r="R63" s="507"/>
      <c r="S63" s="507"/>
      <c r="T63" s="507"/>
      <c r="U63" s="507"/>
      <c r="V63" s="507"/>
      <c r="W63" s="507"/>
      <c r="X63" s="507"/>
      <c r="Y63" s="507"/>
      <c r="Z63" s="507"/>
      <c r="AA63" s="507"/>
      <c r="AB63" s="507"/>
      <c r="AC63" s="507"/>
      <c r="AD63" s="507"/>
      <c r="AE63" s="507"/>
      <c r="AF63" s="507"/>
      <c r="AG63" s="507"/>
    </row>
    <row r="64" spans="1:33" s="22" customFormat="1" ht="35.1" customHeight="1" thickBot="1">
      <c r="A64" s="21"/>
      <c r="B64" s="1625" t="s">
        <v>131</v>
      </c>
      <c r="C64" s="1556"/>
      <c r="D64" s="1556"/>
      <c r="E64" s="1557"/>
      <c r="F64" s="21"/>
      <c r="G64" s="1626">
        <f t="shared" si="0"/>
        <v>0</v>
      </c>
      <c r="H64" s="1559"/>
      <c r="I64" s="1627">
        <f t="shared" si="1"/>
        <v>0.505</v>
      </c>
      <c r="J64" s="1559"/>
      <c r="K64" s="21"/>
      <c r="L64" s="507"/>
      <c r="M64" s="507"/>
      <c r="N64" s="507"/>
      <c r="O64" s="507"/>
      <c r="P64" s="507"/>
      <c r="Q64" s="507"/>
      <c r="R64" s="507"/>
      <c r="S64" s="507"/>
      <c r="T64" s="507"/>
      <c r="U64" s="507"/>
      <c r="V64" s="507"/>
      <c r="W64" s="507"/>
      <c r="X64" s="507"/>
      <c r="Y64" s="507"/>
      <c r="Z64" s="507"/>
      <c r="AA64" s="507"/>
      <c r="AB64" s="507"/>
      <c r="AC64" s="507"/>
      <c r="AD64" s="507"/>
      <c r="AE64" s="507"/>
      <c r="AF64" s="507"/>
      <c r="AG64" s="507"/>
    </row>
    <row r="65" spans="1:34" ht="4.9000000000000004" customHeight="1">
      <c r="A65" s="19"/>
      <c r="B65" s="44"/>
      <c r="C65" s="1549"/>
      <c r="D65" s="1550"/>
      <c r="E65" s="45"/>
      <c r="F65" s="19"/>
      <c r="G65" s="44"/>
      <c r="H65" s="1549"/>
      <c r="I65" s="1550"/>
      <c r="J65" s="45"/>
      <c r="K65" s="19"/>
      <c r="L65" s="494"/>
      <c r="M65" s="494"/>
      <c r="N65" s="494"/>
      <c r="O65" s="494"/>
      <c r="P65" s="494"/>
      <c r="Q65" s="494"/>
      <c r="R65" s="494"/>
      <c r="S65" s="494"/>
      <c r="T65" s="494"/>
      <c r="U65" s="494"/>
      <c r="V65" s="494"/>
      <c r="W65" s="494"/>
      <c r="X65" s="494"/>
      <c r="Y65" s="494"/>
      <c r="Z65" s="494"/>
      <c r="AA65" s="494"/>
      <c r="AB65" s="494"/>
      <c r="AC65" s="494"/>
      <c r="AD65" s="494"/>
      <c r="AE65" s="494"/>
      <c r="AF65" s="494"/>
      <c r="AG65" s="494"/>
    </row>
    <row r="66" spans="1:34" ht="20.100000000000001" customHeight="1">
      <c r="A66" s="19"/>
      <c r="B66" s="1561" t="s">
        <v>134</v>
      </c>
      <c r="C66" s="1562"/>
      <c r="D66" s="1562"/>
      <c r="E66" s="1563"/>
      <c r="F66" s="19"/>
      <c r="G66" s="1564">
        <f>H32+C32</f>
        <v>0</v>
      </c>
      <c r="H66" s="1565"/>
      <c r="I66" s="1499"/>
      <c r="J66" s="1566"/>
      <c r="K66" s="19"/>
      <c r="L66" s="494"/>
      <c r="M66" s="494"/>
      <c r="N66" s="494"/>
      <c r="O66" s="494"/>
      <c r="P66" s="494"/>
      <c r="Q66" s="494"/>
      <c r="R66" s="494"/>
      <c r="S66" s="494"/>
      <c r="T66" s="494"/>
      <c r="U66" s="494"/>
      <c r="V66" s="494"/>
      <c r="W66" s="494"/>
      <c r="X66" s="494"/>
      <c r="Y66" s="494"/>
      <c r="Z66" s="494"/>
      <c r="AA66" s="494"/>
      <c r="AB66" s="494"/>
      <c r="AC66" s="494"/>
      <c r="AD66" s="494"/>
      <c r="AE66" s="494"/>
      <c r="AF66" s="494"/>
      <c r="AG66" s="494"/>
    </row>
    <row r="67" spans="1:34" ht="4.9000000000000004" customHeight="1">
      <c r="A67" s="19"/>
      <c r="B67" s="46"/>
      <c r="C67" s="1551"/>
      <c r="D67" s="1552"/>
      <c r="E67" s="48"/>
      <c r="F67" s="19"/>
      <c r="G67" s="49"/>
      <c r="H67" s="47"/>
      <c r="I67" s="1628"/>
      <c r="J67" s="1621"/>
      <c r="K67" s="19"/>
      <c r="L67" s="494"/>
      <c r="M67" s="494"/>
      <c r="N67" s="494"/>
      <c r="O67" s="494"/>
      <c r="P67" s="494"/>
      <c r="Q67" s="494"/>
      <c r="R67" s="494"/>
      <c r="S67" s="494"/>
      <c r="T67" s="494"/>
      <c r="U67" s="494"/>
      <c r="V67" s="494"/>
      <c r="W67" s="494"/>
      <c r="X67" s="494"/>
      <c r="Y67" s="494"/>
      <c r="Z67" s="494"/>
      <c r="AA67" s="494"/>
      <c r="AB67" s="494"/>
      <c r="AC67" s="494"/>
      <c r="AD67" s="494"/>
      <c r="AE67" s="494"/>
      <c r="AF67" s="494"/>
      <c r="AG67" s="494"/>
    </row>
    <row r="68" spans="1:34" ht="20.100000000000001" customHeight="1">
      <c r="A68" s="19"/>
      <c r="B68" s="1561" t="s">
        <v>136</v>
      </c>
      <c r="C68" s="1562"/>
      <c r="D68" s="1562"/>
      <c r="E68" s="1563"/>
      <c r="F68" s="19"/>
      <c r="G68" s="1564">
        <f>H34+C34</f>
        <v>0</v>
      </c>
      <c r="H68" s="1565"/>
      <c r="I68" s="1499"/>
      <c r="J68" s="1566"/>
      <c r="K68" s="19"/>
      <c r="L68" s="494"/>
      <c r="M68" s="494"/>
      <c r="N68" s="494"/>
      <c r="O68" s="494"/>
      <c r="P68" s="494"/>
      <c r="Q68" s="494"/>
      <c r="R68" s="494"/>
      <c r="S68" s="494"/>
      <c r="T68" s="494"/>
      <c r="U68" s="494"/>
      <c r="V68" s="494"/>
      <c r="W68" s="494"/>
      <c r="X68" s="494"/>
      <c r="Y68" s="494"/>
      <c r="Z68" s="494"/>
      <c r="AA68" s="494"/>
      <c r="AB68" s="494"/>
      <c r="AC68" s="494"/>
      <c r="AD68" s="494"/>
      <c r="AE68" s="494"/>
      <c r="AF68" s="494"/>
      <c r="AG68" s="494"/>
    </row>
    <row r="69" spans="1:34" ht="4.9000000000000004" customHeight="1">
      <c r="A69" s="19"/>
      <c r="B69" s="46"/>
      <c r="C69" s="1551"/>
      <c r="D69" s="1552"/>
      <c r="E69" s="48"/>
      <c r="F69" s="19"/>
      <c r="G69" s="49"/>
      <c r="H69" s="47"/>
      <c r="I69" s="1628"/>
      <c r="J69" s="1621"/>
      <c r="K69" s="19"/>
      <c r="L69" s="494"/>
      <c r="M69" s="494"/>
      <c r="N69" s="494"/>
      <c r="O69" s="494"/>
      <c r="P69" s="494"/>
      <c r="Q69" s="494"/>
      <c r="R69" s="494"/>
      <c r="S69" s="494"/>
      <c r="T69" s="494"/>
      <c r="U69" s="494"/>
      <c r="V69" s="494"/>
      <c r="W69" s="494"/>
      <c r="X69" s="494"/>
      <c r="Y69" s="494"/>
      <c r="Z69" s="494"/>
      <c r="AA69" s="494"/>
      <c r="AB69" s="494"/>
      <c r="AC69" s="494"/>
      <c r="AD69" s="494"/>
      <c r="AE69" s="494"/>
      <c r="AF69" s="494"/>
      <c r="AG69" s="494"/>
    </row>
    <row r="70" spans="1:34" ht="20.100000000000001" customHeight="1">
      <c r="A70" s="19"/>
      <c r="B70" s="1561" t="s">
        <v>135</v>
      </c>
      <c r="C70" s="1562"/>
      <c r="D70" s="1562"/>
      <c r="E70" s="1563"/>
      <c r="F70" s="19"/>
      <c r="G70" s="1564">
        <f>H36+C36</f>
        <v>0</v>
      </c>
      <c r="H70" s="1565"/>
      <c r="I70" s="1567">
        <f>$N$7</f>
        <v>0.505</v>
      </c>
      <c r="J70" s="1566"/>
      <c r="K70" s="19"/>
      <c r="L70" s="494"/>
      <c r="M70" s="494"/>
      <c r="N70" s="494"/>
      <c r="O70" s="494"/>
      <c r="P70" s="494"/>
      <c r="Q70" s="494"/>
      <c r="R70" s="494"/>
      <c r="S70" s="494"/>
      <c r="T70" s="494"/>
      <c r="U70" s="494"/>
      <c r="V70" s="494"/>
      <c r="W70" s="494"/>
      <c r="X70" s="494"/>
      <c r="Y70" s="494"/>
      <c r="Z70" s="494"/>
      <c r="AA70" s="494"/>
      <c r="AB70" s="494"/>
      <c r="AC70" s="494"/>
      <c r="AD70" s="494"/>
      <c r="AE70" s="494"/>
      <c r="AF70" s="494"/>
      <c r="AG70" s="494"/>
    </row>
    <row r="71" spans="1:34" ht="4.9000000000000004" customHeight="1">
      <c r="A71" s="19"/>
      <c r="B71" s="46"/>
      <c r="C71" s="1551"/>
      <c r="D71" s="1552"/>
      <c r="E71" s="48"/>
      <c r="F71" s="19"/>
      <c r="G71" s="49"/>
      <c r="H71" s="47"/>
      <c r="I71" s="1628"/>
      <c r="J71" s="1621"/>
      <c r="K71" s="19"/>
      <c r="L71" s="494"/>
      <c r="M71" s="494"/>
      <c r="N71" s="494"/>
      <c r="O71" s="494"/>
      <c r="P71" s="494"/>
      <c r="Q71" s="494"/>
      <c r="R71" s="494"/>
      <c r="S71" s="494"/>
      <c r="T71" s="494"/>
      <c r="U71" s="494"/>
      <c r="V71" s="494"/>
      <c r="W71" s="494"/>
      <c r="X71" s="494"/>
      <c r="Y71" s="494"/>
      <c r="Z71" s="494"/>
      <c r="AA71" s="494"/>
      <c r="AB71" s="494"/>
      <c r="AC71" s="494"/>
      <c r="AD71" s="494"/>
      <c r="AE71" s="494"/>
      <c r="AF71" s="494"/>
      <c r="AG71" s="494"/>
    </row>
    <row r="72" spans="1:34" ht="20.100000000000001" customHeight="1" thickBot="1">
      <c r="A72" s="19"/>
      <c r="B72" s="1555" t="s">
        <v>56</v>
      </c>
      <c r="C72" s="1556"/>
      <c r="D72" s="1556"/>
      <c r="E72" s="1557"/>
      <c r="F72" s="19"/>
      <c r="G72" s="1558">
        <f>H38+C38</f>
        <v>0</v>
      </c>
      <c r="H72" s="1559"/>
      <c r="I72" s="1560"/>
      <c r="J72" s="1557"/>
      <c r="K72" s="19"/>
      <c r="L72" s="494"/>
      <c r="M72" s="494"/>
      <c r="N72" s="494"/>
      <c r="O72" s="494"/>
      <c r="P72" s="494"/>
      <c r="Q72" s="494"/>
      <c r="R72" s="494"/>
      <c r="S72" s="494"/>
      <c r="T72" s="494"/>
      <c r="U72" s="494"/>
      <c r="V72" s="494"/>
      <c r="W72" s="494"/>
      <c r="X72" s="494"/>
      <c r="Y72" s="494"/>
      <c r="Z72" s="494"/>
      <c r="AA72" s="494"/>
      <c r="AB72" s="494"/>
      <c r="AC72" s="494"/>
      <c r="AD72" s="494"/>
      <c r="AE72" s="494"/>
      <c r="AF72" s="494"/>
      <c r="AG72" s="494"/>
    </row>
    <row r="73" spans="1:34" ht="9.9499999999999993" customHeight="1">
      <c r="A73" s="19"/>
      <c r="B73" s="19"/>
      <c r="C73" s="19"/>
      <c r="D73" s="20"/>
      <c r="E73" s="20"/>
      <c r="F73" s="19"/>
      <c r="G73" s="19"/>
      <c r="H73" s="19"/>
      <c r="I73" s="20"/>
      <c r="J73" s="20"/>
      <c r="K73" s="19"/>
      <c r="L73" s="494"/>
      <c r="M73" s="494"/>
      <c r="N73" s="494"/>
      <c r="O73" s="494"/>
      <c r="P73" s="494"/>
      <c r="Q73" s="494"/>
      <c r="R73" s="494"/>
      <c r="S73" s="494"/>
      <c r="T73" s="494"/>
      <c r="U73" s="494"/>
      <c r="V73" s="494"/>
      <c r="W73" s="494"/>
      <c r="X73" s="494"/>
      <c r="Y73" s="494"/>
      <c r="Z73" s="494"/>
      <c r="AA73" s="494"/>
      <c r="AB73" s="494"/>
      <c r="AC73" s="494"/>
      <c r="AD73" s="494"/>
      <c r="AE73" s="494"/>
      <c r="AF73" s="494"/>
      <c r="AG73" s="494"/>
    </row>
    <row r="74" spans="1:34" ht="19.899999999999999" customHeight="1">
      <c r="A74" s="505"/>
      <c r="B74" s="505"/>
      <c r="C74" s="505"/>
      <c r="D74" s="505"/>
      <c r="E74" s="506"/>
      <c r="F74" s="505"/>
      <c r="G74" s="494"/>
      <c r="H74" s="494"/>
      <c r="I74" s="494"/>
      <c r="J74" s="494"/>
      <c r="K74" s="494"/>
      <c r="L74" s="494"/>
      <c r="M74" s="494"/>
      <c r="N74" s="494"/>
      <c r="O74" s="494"/>
      <c r="P74" s="494"/>
      <c r="Q74" s="494"/>
      <c r="R74" s="494"/>
      <c r="S74" s="494"/>
      <c r="T74" s="494"/>
      <c r="U74" s="494"/>
      <c r="V74" s="494"/>
      <c r="W74" s="494"/>
      <c r="X74" s="494"/>
      <c r="Y74" s="494"/>
      <c r="Z74" s="494"/>
      <c r="AA74" s="494"/>
      <c r="AB74" s="494"/>
      <c r="AC74" s="494"/>
      <c r="AD74" s="494"/>
      <c r="AE74" s="494"/>
      <c r="AF74" s="494"/>
      <c r="AG74" s="494"/>
      <c r="AH74" s="494"/>
    </row>
    <row r="75" spans="1:34" ht="9.9499999999999993" customHeight="1" thickBot="1">
      <c r="A75" s="19"/>
      <c r="B75" s="19"/>
      <c r="C75" s="19"/>
      <c r="D75" s="20"/>
      <c r="E75" s="20"/>
      <c r="F75" s="19"/>
      <c r="G75" s="19"/>
      <c r="H75" s="19"/>
      <c r="I75" s="20"/>
      <c r="J75" s="20"/>
      <c r="K75" s="19"/>
      <c r="L75" s="494"/>
      <c r="M75" s="494"/>
      <c r="N75" s="494"/>
      <c r="O75" s="494"/>
      <c r="P75" s="494"/>
      <c r="Q75" s="494"/>
      <c r="R75" s="494"/>
      <c r="S75" s="494"/>
      <c r="T75" s="494"/>
      <c r="U75" s="494"/>
      <c r="V75" s="494"/>
      <c r="W75" s="494"/>
      <c r="X75" s="494"/>
      <c r="Y75" s="494"/>
      <c r="Z75" s="494"/>
      <c r="AA75" s="494"/>
      <c r="AB75" s="494"/>
      <c r="AC75" s="494"/>
      <c r="AD75" s="494"/>
      <c r="AE75" s="494"/>
      <c r="AF75" s="494"/>
      <c r="AG75" s="494"/>
      <c r="AH75" s="494"/>
    </row>
    <row r="76" spans="1:34" ht="20.100000000000001" customHeight="1">
      <c r="A76" s="18"/>
      <c r="B76" s="1526" t="str">
        <f>B2</f>
        <v>KC #</v>
      </c>
      <c r="C76" s="1527"/>
      <c r="D76" s="1527"/>
      <c r="E76" s="1527"/>
      <c r="F76" s="1600"/>
      <c r="G76" s="1600"/>
      <c r="H76" s="1600"/>
      <c r="I76" s="1600"/>
      <c r="J76" s="1601"/>
      <c r="K76" s="18"/>
      <c r="L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row>
    <row r="77" spans="1:34" ht="20.100000000000001" customHeight="1">
      <c r="A77" s="18"/>
      <c r="B77" s="1529" t="str">
        <f>B3</f>
        <v xml:space="preserve">IP #: </v>
      </c>
      <c r="C77" s="1602"/>
      <c r="D77" s="1602"/>
      <c r="E77" s="1602"/>
      <c r="F77" s="1602"/>
      <c r="G77" s="1602"/>
      <c r="H77" s="1602"/>
      <c r="I77" s="1602"/>
      <c r="J77" s="1603"/>
      <c r="K77" s="18"/>
      <c r="L77" s="494"/>
      <c r="M77" s="494"/>
      <c r="N77" s="494"/>
      <c r="O77" s="494"/>
      <c r="P77" s="494"/>
      <c r="Q77" s="494"/>
      <c r="R77" s="494"/>
      <c r="S77" s="494"/>
      <c r="T77" s="494"/>
      <c r="U77" s="494"/>
      <c r="V77" s="494"/>
      <c r="W77" s="494"/>
      <c r="X77" s="494"/>
      <c r="Y77" s="494"/>
      <c r="Z77" s="494"/>
      <c r="AA77" s="494"/>
      <c r="AB77" s="494"/>
      <c r="AC77" s="494"/>
      <c r="AD77" s="494"/>
      <c r="AE77" s="494"/>
      <c r="AF77" s="494"/>
      <c r="AG77" s="494"/>
      <c r="AH77" s="494"/>
    </row>
    <row r="78" spans="1:34" ht="20.100000000000001" customHeight="1">
      <c r="A78" s="18"/>
      <c r="B78" s="1529" t="str">
        <f>B4</f>
        <v xml:space="preserve">Sponsor Award No.: </v>
      </c>
      <c r="C78" s="1602"/>
      <c r="D78" s="1602"/>
      <c r="E78" s="1602"/>
      <c r="F78" s="1602"/>
      <c r="G78" s="1602"/>
      <c r="H78" s="1602"/>
      <c r="I78" s="1602"/>
      <c r="J78" s="1603"/>
      <c r="K78" s="18"/>
      <c r="L78" s="494"/>
      <c r="M78" s="494"/>
      <c r="N78" s="494"/>
      <c r="O78" s="494"/>
      <c r="P78" s="494"/>
      <c r="Q78" s="494"/>
      <c r="R78" s="494"/>
      <c r="S78" s="494"/>
      <c r="T78" s="494"/>
      <c r="U78" s="494"/>
      <c r="V78" s="494"/>
      <c r="W78" s="494"/>
      <c r="X78" s="494"/>
      <c r="Y78" s="494"/>
      <c r="Z78" s="494"/>
      <c r="AA78" s="494"/>
      <c r="AB78" s="494"/>
      <c r="AC78" s="494"/>
      <c r="AD78" s="494"/>
      <c r="AE78" s="494"/>
      <c r="AF78" s="494"/>
      <c r="AG78" s="494"/>
      <c r="AH78" s="494"/>
    </row>
    <row r="79" spans="1:34" ht="20.100000000000001" customHeight="1" thickBot="1">
      <c r="A79" s="19"/>
      <c r="B79" s="1533" t="str">
        <f>B5</f>
        <v xml:space="preserve">Kuali Award #: </v>
      </c>
      <c r="C79" s="1534"/>
      <c r="D79" s="1534"/>
      <c r="E79" s="1534"/>
      <c r="F79" s="1604"/>
      <c r="G79" s="1604"/>
      <c r="H79" s="1604"/>
      <c r="I79" s="1604"/>
      <c r="J79" s="1605"/>
      <c r="K79" s="19"/>
      <c r="L79" s="505"/>
      <c r="M79" s="494"/>
      <c r="N79" s="494"/>
      <c r="O79" s="494"/>
      <c r="P79" s="494"/>
      <c r="Q79" s="494"/>
      <c r="R79" s="494"/>
      <c r="S79" s="494"/>
      <c r="T79" s="494"/>
      <c r="U79" s="494"/>
      <c r="V79" s="494"/>
      <c r="W79" s="494"/>
      <c r="X79" s="494"/>
      <c r="Y79" s="494"/>
      <c r="Z79" s="494"/>
      <c r="AA79" s="494"/>
      <c r="AB79" s="494"/>
      <c r="AC79" s="494"/>
      <c r="AD79" s="494"/>
      <c r="AE79" s="494"/>
      <c r="AF79" s="494"/>
      <c r="AG79" s="494"/>
      <c r="AH79" s="494"/>
    </row>
    <row r="80" spans="1:34" ht="20.100000000000001" customHeight="1">
      <c r="A80" s="19"/>
      <c r="B80" s="1518" t="str">
        <f>B6</f>
        <v>Year 1 of 2</v>
      </c>
      <c r="C80" s="1519"/>
      <c r="D80" s="1519"/>
      <c r="E80" s="1520"/>
      <c r="F80" s="18"/>
      <c r="G80" s="1606" t="str">
        <f>G6</f>
        <v>Year 2 of 2</v>
      </c>
      <c r="H80" s="1607"/>
      <c r="I80" s="1607"/>
      <c r="J80" s="1608"/>
      <c r="K80" s="18"/>
      <c r="L80" s="494"/>
      <c r="M80" s="494"/>
      <c r="N80" s="494"/>
      <c r="O80" s="494"/>
      <c r="P80" s="494"/>
      <c r="Q80" s="494"/>
      <c r="R80" s="494"/>
      <c r="S80" s="494"/>
      <c r="T80" s="494"/>
      <c r="U80" s="494"/>
      <c r="V80" s="494"/>
      <c r="W80" s="494"/>
      <c r="X80" s="494"/>
      <c r="Y80" s="494"/>
      <c r="Z80" s="494"/>
      <c r="AA80" s="494"/>
      <c r="AB80" s="494"/>
      <c r="AC80" s="494"/>
      <c r="AD80" s="494"/>
      <c r="AE80" s="494"/>
      <c r="AF80" s="494"/>
      <c r="AG80" s="494"/>
      <c r="AH80" s="494"/>
    </row>
    <row r="81" spans="1:33" s="22" customFormat="1" ht="20.100000000000001" customHeight="1" thickBot="1">
      <c r="A81" s="18"/>
      <c r="B81" s="1521" t="str">
        <f>B41</f>
        <v>September 1, 2024    to    August 31, 2026</v>
      </c>
      <c r="C81" s="1522"/>
      <c r="D81" s="1522"/>
      <c r="E81" s="1523"/>
      <c r="F81" s="18"/>
      <c r="G81" s="1521" t="str">
        <f>G7</f>
        <v>September 1, 2025    to    August 31, 2026</v>
      </c>
      <c r="H81" s="1522"/>
      <c r="I81" s="1522"/>
      <c r="J81" s="1523"/>
      <c r="K81" s="18"/>
      <c r="L81" s="494"/>
      <c r="M81" s="494"/>
      <c r="N81" s="494"/>
      <c r="O81" s="494"/>
      <c r="P81" s="494"/>
      <c r="Q81" s="507"/>
      <c r="R81" s="507"/>
      <c r="S81" s="507"/>
      <c r="T81" s="507"/>
      <c r="U81" s="507"/>
      <c r="V81" s="507"/>
      <c r="W81" s="507"/>
      <c r="X81" s="507"/>
      <c r="Y81" s="507"/>
      <c r="Z81" s="507"/>
      <c r="AA81" s="507"/>
      <c r="AB81" s="507"/>
      <c r="AC81" s="507"/>
      <c r="AD81" s="507"/>
      <c r="AE81" s="507"/>
      <c r="AF81" s="507"/>
      <c r="AG81" s="507"/>
    </row>
    <row r="82" spans="1:33" s="22" customFormat="1" ht="20.100000000000001" customHeight="1" thickBot="1">
      <c r="A82" s="21"/>
      <c r="B82" s="42" t="s">
        <v>55</v>
      </c>
      <c r="C82" s="1524" t="s">
        <v>137</v>
      </c>
      <c r="D82" s="1525"/>
      <c r="E82" s="43" t="s">
        <v>54</v>
      </c>
      <c r="F82" s="21"/>
      <c r="G82" s="42" t="s">
        <v>55</v>
      </c>
      <c r="H82" s="1524" t="s">
        <v>137</v>
      </c>
      <c r="I82" s="1525"/>
      <c r="J82" s="43" t="s">
        <v>54</v>
      </c>
      <c r="K82" s="21"/>
      <c r="L82" s="494"/>
      <c r="M82" s="494"/>
      <c r="N82" s="494"/>
      <c r="O82" s="494"/>
      <c r="P82" s="494"/>
      <c r="Q82" s="507"/>
      <c r="R82" s="507"/>
      <c r="S82" s="507"/>
      <c r="T82" s="507"/>
      <c r="U82" s="507"/>
      <c r="V82" s="507"/>
      <c r="W82" s="507"/>
      <c r="X82" s="507"/>
      <c r="Y82" s="507"/>
      <c r="Z82" s="507"/>
      <c r="AA82" s="507"/>
      <c r="AB82" s="507"/>
      <c r="AC82" s="507"/>
      <c r="AD82" s="507"/>
      <c r="AE82" s="507"/>
      <c r="AF82" s="507"/>
      <c r="AG82" s="507"/>
    </row>
    <row r="83" spans="1:33" s="22" customFormat="1" ht="35.1" customHeight="1">
      <c r="A83" s="21"/>
      <c r="B83" s="469" t="s">
        <v>1047</v>
      </c>
      <c r="C83" s="1515">
        <f>SUM(CostShareBudget!O73:O75)</f>
        <v>0</v>
      </c>
      <c r="D83" s="1516"/>
      <c r="E83" s="470">
        <v>0</v>
      </c>
      <c r="F83" s="21"/>
      <c r="G83" s="469" t="s">
        <v>1047</v>
      </c>
      <c r="H83" s="1515">
        <f>SUM(CostShareBudget!T73:T75)</f>
        <v>0</v>
      </c>
      <c r="I83" s="1516"/>
      <c r="J83" s="470">
        <v>0</v>
      </c>
      <c r="K83" s="21"/>
      <c r="L83" s="494"/>
      <c r="M83" s="494"/>
      <c r="N83" s="494"/>
      <c r="O83" s="494"/>
      <c r="P83" s="494"/>
      <c r="Q83" s="507"/>
      <c r="R83" s="507"/>
      <c r="S83" s="507"/>
      <c r="T83" s="507"/>
      <c r="U83" s="507"/>
      <c r="V83" s="507"/>
      <c r="W83" s="507"/>
      <c r="X83" s="507"/>
      <c r="Y83" s="507"/>
      <c r="Z83" s="507"/>
      <c r="AA83" s="507"/>
      <c r="AB83" s="507"/>
      <c r="AC83" s="507"/>
      <c r="AD83" s="507"/>
      <c r="AE83" s="507"/>
      <c r="AF83" s="507"/>
      <c r="AG83" s="507"/>
    </row>
    <row r="84" spans="1:33" s="22" customFormat="1" ht="35.1" customHeight="1">
      <c r="A84" s="21"/>
      <c r="B84" s="471" t="s">
        <v>1048</v>
      </c>
      <c r="C84" s="1513">
        <f>SUM(CostShareBudget!O78:O80)</f>
        <v>0</v>
      </c>
      <c r="D84" s="1514"/>
      <c r="E84" s="472">
        <v>0</v>
      </c>
      <c r="F84" s="21"/>
      <c r="G84" s="471" t="s">
        <v>1048</v>
      </c>
      <c r="H84" s="1513">
        <f>SUM(CostShareBudget!T78:T80)</f>
        <v>0</v>
      </c>
      <c r="I84" s="1514"/>
      <c r="J84" s="472">
        <v>0</v>
      </c>
      <c r="K84" s="21"/>
      <c r="L84" s="494"/>
      <c r="M84" s="494"/>
      <c r="N84" s="494"/>
      <c r="O84" s="494"/>
      <c r="P84" s="494"/>
      <c r="Q84" s="507"/>
      <c r="R84" s="507"/>
      <c r="S84" s="507"/>
      <c r="T84" s="507"/>
      <c r="U84" s="507"/>
      <c r="V84" s="507"/>
      <c r="W84" s="507"/>
      <c r="X84" s="507"/>
      <c r="Y84" s="507"/>
      <c r="Z84" s="507"/>
      <c r="AA84" s="507"/>
      <c r="AB84" s="507"/>
      <c r="AC84" s="507"/>
      <c r="AD84" s="507"/>
      <c r="AE84" s="507"/>
      <c r="AF84" s="507"/>
      <c r="AG84" s="507"/>
    </row>
    <row r="85" spans="1:33" s="22" customFormat="1" ht="20.100000000000001" customHeight="1">
      <c r="A85" s="21"/>
      <c r="B85" s="471" t="s">
        <v>117</v>
      </c>
      <c r="C85" s="1513">
        <f>SUM(CostShareBudget!O83:O85)</f>
        <v>0</v>
      </c>
      <c r="D85" s="1514"/>
      <c r="E85" s="472">
        <v>0</v>
      </c>
      <c r="F85" s="21"/>
      <c r="G85" s="471" t="s">
        <v>117</v>
      </c>
      <c r="H85" s="1513">
        <f>SUM(CostShareBudget!T83:T85)</f>
        <v>0</v>
      </c>
      <c r="I85" s="1514"/>
      <c r="J85" s="472">
        <v>0</v>
      </c>
      <c r="K85" s="21"/>
      <c r="L85" s="494"/>
      <c r="M85" s="494"/>
      <c r="N85" s="494"/>
      <c r="O85" s="494"/>
      <c r="P85" s="494"/>
      <c r="Q85" s="507"/>
      <c r="R85" s="507"/>
      <c r="S85" s="507"/>
      <c r="T85" s="507"/>
      <c r="U85" s="507"/>
      <c r="V85" s="507"/>
      <c r="W85" s="507"/>
      <c r="X85" s="507"/>
      <c r="Y85" s="507"/>
      <c r="Z85" s="507"/>
      <c r="AA85" s="507"/>
      <c r="AB85" s="507"/>
      <c r="AC85" s="507"/>
      <c r="AD85" s="507"/>
      <c r="AE85" s="507"/>
      <c r="AF85" s="507"/>
      <c r="AG85" s="507"/>
    </row>
    <row r="86" spans="1:33" s="22" customFormat="1" ht="35.1" customHeight="1">
      <c r="A86" s="21"/>
      <c r="B86" s="467" t="s">
        <v>1046</v>
      </c>
      <c r="C86" s="1517"/>
      <c r="D86" s="1512"/>
      <c r="E86" s="116">
        <f>'Initial Information'!$E$15</f>
        <v>0.505</v>
      </c>
      <c r="F86" s="21"/>
      <c r="G86" s="467" t="s">
        <v>1046</v>
      </c>
      <c r="H86" s="1517"/>
      <c r="I86" s="1512"/>
      <c r="J86" s="116">
        <f>'Initial Information'!$E$15</f>
        <v>0.505</v>
      </c>
      <c r="K86" s="21"/>
      <c r="L86" s="494"/>
      <c r="M86" s="494"/>
      <c r="N86" s="494"/>
      <c r="O86" s="494"/>
      <c r="P86" s="494"/>
      <c r="Q86" s="507"/>
      <c r="R86" s="507"/>
      <c r="S86" s="507"/>
      <c r="T86" s="507"/>
      <c r="U86" s="507"/>
      <c r="V86" s="507"/>
      <c r="W86" s="507"/>
      <c r="X86" s="507"/>
      <c r="Y86" s="507"/>
      <c r="Z86" s="507"/>
      <c r="AA86" s="507"/>
      <c r="AB86" s="507"/>
      <c r="AC86" s="507"/>
      <c r="AD86" s="507"/>
      <c r="AE86" s="507"/>
      <c r="AF86" s="507"/>
      <c r="AG86" s="507"/>
    </row>
    <row r="87" spans="1:33" s="22" customFormat="1" ht="35.1" customHeight="1">
      <c r="A87" s="21"/>
      <c r="B87" s="471" t="s">
        <v>1049</v>
      </c>
      <c r="C87" s="1513">
        <f>SUM(CostShareBudget!O88:O90)</f>
        <v>0</v>
      </c>
      <c r="D87" s="1514"/>
      <c r="E87" s="472">
        <v>0</v>
      </c>
      <c r="F87" s="21"/>
      <c r="G87" s="471" t="s">
        <v>1049</v>
      </c>
      <c r="H87" s="1513">
        <f>SUM(CostShareBudget!T88:T90)</f>
        <v>0</v>
      </c>
      <c r="I87" s="1514"/>
      <c r="J87" s="472">
        <v>0</v>
      </c>
      <c r="K87" s="21"/>
      <c r="L87" s="494"/>
      <c r="M87" s="494"/>
      <c r="N87" s="494"/>
      <c r="O87" s="494"/>
      <c r="P87" s="494"/>
      <c r="Q87" s="507"/>
      <c r="R87" s="507"/>
      <c r="S87" s="507"/>
      <c r="T87" s="507"/>
      <c r="U87" s="507"/>
      <c r="V87" s="507"/>
      <c r="W87" s="507"/>
      <c r="X87" s="507"/>
      <c r="Y87" s="507"/>
      <c r="Z87" s="507"/>
      <c r="AA87" s="507"/>
      <c r="AB87" s="507"/>
      <c r="AC87" s="507"/>
      <c r="AD87" s="507"/>
      <c r="AE87" s="507"/>
      <c r="AF87" s="507"/>
      <c r="AG87" s="507"/>
    </row>
    <row r="88" spans="1:33" s="22" customFormat="1" ht="35.1" customHeight="1">
      <c r="A88" s="21"/>
      <c r="B88" s="467" t="s">
        <v>1044</v>
      </c>
      <c r="C88" s="1505">
        <f>SUM(CostShareBudget!O36:O43)</f>
        <v>0</v>
      </c>
      <c r="D88" s="1506"/>
      <c r="E88" s="116">
        <f>'Initial Information'!$E$15</f>
        <v>0.505</v>
      </c>
      <c r="F88" s="21"/>
      <c r="G88" s="467" t="s">
        <v>1044</v>
      </c>
      <c r="H88" s="1505">
        <f>SUM(CostShareBudget!T36:T43)</f>
        <v>0</v>
      </c>
      <c r="I88" s="1506"/>
      <c r="J88" s="116">
        <f>'Initial Information'!$E$15</f>
        <v>0.505</v>
      </c>
      <c r="K88" s="21"/>
      <c r="L88" s="494"/>
      <c r="M88" s="494"/>
      <c r="N88" s="494"/>
      <c r="O88" s="494"/>
      <c r="P88" s="494"/>
      <c r="Q88" s="507"/>
      <c r="R88" s="507"/>
      <c r="S88" s="507"/>
      <c r="T88" s="507"/>
      <c r="U88" s="507"/>
      <c r="V88" s="507"/>
      <c r="W88" s="507"/>
      <c r="X88" s="507"/>
      <c r="Y88" s="507"/>
      <c r="Z88" s="507"/>
      <c r="AA88" s="507"/>
      <c r="AB88" s="507"/>
      <c r="AC88" s="507"/>
      <c r="AD88" s="507"/>
      <c r="AE88" s="507"/>
      <c r="AF88" s="507"/>
      <c r="AG88" s="507"/>
    </row>
    <row r="89" spans="1:33" s="22" customFormat="1" ht="35.1" customHeight="1">
      <c r="A89" s="21"/>
      <c r="B89" s="467" t="s">
        <v>1045</v>
      </c>
      <c r="C89" s="1505">
        <f>SUM(CostShareBudget!O32)</f>
        <v>0</v>
      </c>
      <c r="D89" s="1506"/>
      <c r="E89" s="116">
        <f>'Initial Information'!$E$15</f>
        <v>0.505</v>
      </c>
      <c r="F89" s="21"/>
      <c r="G89" s="467" t="s">
        <v>1045</v>
      </c>
      <c r="H89" s="1505">
        <f>SUM(CostShareBudget!T32)</f>
        <v>0</v>
      </c>
      <c r="I89" s="1506"/>
      <c r="J89" s="116">
        <f>'Initial Information'!$E$15</f>
        <v>0.505</v>
      </c>
      <c r="K89" s="21"/>
      <c r="L89" s="494"/>
      <c r="M89" s="494"/>
      <c r="N89" s="494"/>
      <c r="O89" s="494"/>
      <c r="P89" s="494"/>
      <c r="Q89" s="507"/>
      <c r="R89" s="507"/>
      <c r="S89" s="507"/>
      <c r="T89" s="507"/>
      <c r="U89" s="507"/>
      <c r="V89" s="507"/>
      <c r="W89" s="507"/>
      <c r="X89" s="507"/>
      <c r="Y89" s="507"/>
      <c r="Z89" s="507"/>
      <c r="AA89" s="507"/>
      <c r="AB89" s="507"/>
      <c r="AC89" s="507"/>
      <c r="AD89" s="507"/>
      <c r="AE89" s="507"/>
      <c r="AF89" s="507"/>
      <c r="AG89" s="507"/>
    </row>
    <row r="90" spans="1:33" s="22" customFormat="1" ht="20.100000000000001" customHeight="1">
      <c r="A90" s="21"/>
      <c r="B90" s="467" t="s">
        <v>44</v>
      </c>
      <c r="C90" s="1505">
        <f>CostShareBudget!O66</f>
        <v>0</v>
      </c>
      <c r="D90" s="1506"/>
      <c r="E90" s="116">
        <f>'Initial Information'!$E$15</f>
        <v>0.505</v>
      </c>
      <c r="F90" s="21"/>
      <c r="G90" s="467" t="s">
        <v>44</v>
      </c>
      <c r="H90" s="1505">
        <f>CostShareBudget!T66</f>
        <v>0</v>
      </c>
      <c r="I90" s="1506"/>
      <c r="J90" s="116">
        <f>'Initial Information'!$E$15</f>
        <v>0.505</v>
      </c>
      <c r="K90" s="21"/>
      <c r="L90" s="494"/>
      <c r="M90" s="494"/>
      <c r="N90" s="494"/>
      <c r="O90" s="494"/>
      <c r="P90" s="494"/>
      <c r="Q90" s="507"/>
      <c r="R90" s="507"/>
      <c r="S90" s="507"/>
      <c r="T90" s="507"/>
      <c r="U90" s="507"/>
      <c r="V90" s="507"/>
      <c r="W90" s="507"/>
      <c r="X90" s="507"/>
      <c r="Y90" s="507"/>
      <c r="Z90" s="507"/>
      <c r="AA90" s="507"/>
      <c r="AB90" s="507"/>
      <c r="AC90" s="507"/>
      <c r="AD90" s="507"/>
      <c r="AE90" s="507"/>
      <c r="AF90" s="507"/>
      <c r="AG90" s="507"/>
    </row>
    <row r="91" spans="1:33" s="22" customFormat="1" ht="35.1" customHeight="1">
      <c r="A91" s="21"/>
      <c r="B91" s="471" t="s">
        <v>1050</v>
      </c>
      <c r="C91" s="1509">
        <f>CostShareBudget!O135</f>
        <v>0</v>
      </c>
      <c r="D91" s="1510"/>
      <c r="E91" s="472">
        <v>0</v>
      </c>
      <c r="F91" s="21"/>
      <c r="G91" s="471" t="s">
        <v>1050</v>
      </c>
      <c r="H91" s="1509">
        <f>CostShareBudget!T135</f>
        <v>0</v>
      </c>
      <c r="I91" s="1510"/>
      <c r="J91" s="472">
        <v>0</v>
      </c>
      <c r="K91" s="21"/>
      <c r="L91" s="494"/>
      <c r="M91" s="494"/>
      <c r="N91" s="494"/>
      <c r="O91" s="494"/>
      <c r="P91" s="494"/>
      <c r="Q91" s="507"/>
      <c r="R91" s="507"/>
      <c r="S91" s="507"/>
      <c r="T91" s="507"/>
      <c r="U91" s="507"/>
      <c r="V91" s="507"/>
      <c r="W91" s="507"/>
      <c r="X91" s="507"/>
      <c r="Y91" s="507"/>
      <c r="Z91" s="507"/>
      <c r="AA91" s="507"/>
      <c r="AB91" s="507"/>
      <c r="AC91" s="507"/>
      <c r="AD91" s="507"/>
      <c r="AE91" s="507"/>
      <c r="AF91" s="507"/>
      <c r="AG91" s="507"/>
    </row>
    <row r="92" spans="1:33" s="22" customFormat="1" ht="20.100000000000001" customHeight="1">
      <c r="A92" s="21"/>
      <c r="B92" s="467" t="s">
        <v>45</v>
      </c>
      <c r="C92" s="1505">
        <f>SUM(CostShareBudget!O156:O162)</f>
        <v>0</v>
      </c>
      <c r="D92" s="1506"/>
      <c r="E92" s="116">
        <f>'Initial Information'!$E$15</f>
        <v>0.505</v>
      </c>
      <c r="F92" s="21"/>
      <c r="G92" s="467" t="s">
        <v>45</v>
      </c>
      <c r="H92" s="1505">
        <f>SUM(CostShareBudget!T156:T162)</f>
        <v>0</v>
      </c>
      <c r="I92" s="1506"/>
      <c r="J92" s="116">
        <f>'Initial Information'!$E$15</f>
        <v>0.505</v>
      </c>
      <c r="K92" s="21"/>
      <c r="L92" s="494"/>
      <c r="M92" s="494"/>
      <c r="N92" s="494"/>
      <c r="O92" s="494"/>
      <c r="P92" s="494"/>
      <c r="Q92" s="507"/>
      <c r="R92" s="507"/>
      <c r="S92" s="507"/>
      <c r="T92" s="507"/>
      <c r="U92" s="507"/>
      <c r="V92" s="507"/>
      <c r="W92" s="507"/>
      <c r="X92" s="507"/>
      <c r="Y92" s="507"/>
      <c r="Z92" s="507"/>
      <c r="AA92" s="507"/>
      <c r="AB92" s="507"/>
      <c r="AC92" s="507"/>
      <c r="AD92" s="507"/>
      <c r="AE92" s="507"/>
      <c r="AF92" s="507"/>
      <c r="AG92" s="507"/>
    </row>
    <row r="93" spans="1:33" s="22" customFormat="1" ht="20.100000000000001" customHeight="1">
      <c r="A93" s="21"/>
      <c r="B93" s="468" t="s">
        <v>124</v>
      </c>
      <c r="C93" s="1511"/>
      <c r="D93" s="1512"/>
      <c r="E93" s="116">
        <f>'Initial Information'!$E$15</f>
        <v>0.505</v>
      </c>
      <c r="F93" s="21"/>
      <c r="G93" s="468" t="s">
        <v>124</v>
      </c>
      <c r="H93" s="1511"/>
      <c r="I93" s="1512"/>
      <c r="J93" s="116">
        <f>'Initial Information'!$E$15</f>
        <v>0.505</v>
      </c>
      <c r="K93" s="21"/>
      <c r="L93" s="494"/>
      <c r="M93" s="494"/>
      <c r="N93" s="494"/>
      <c r="O93" s="494"/>
      <c r="P93" s="494"/>
      <c r="Q93" s="507"/>
      <c r="R93" s="507"/>
      <c r="S93" s="507"/>
      <c r="T93" s="507"/>
      <c r="U93" s="507"/>
      <c r="V93" s="507"/>
      <c r="W93" s="507"/>
      <c r="X93" s="507"/>
      <c r="Y93" s="507"/>
      <c r="Z93" s="507"/>
      <c r="AA93" s="507"/>
      <c r="AB93" s="507"/>
      <c r="AC93" s="507"/>
      <c r="AD93" s="507"/>
      <c r="AE93" s="507"/>
      <c r="AF93" s="507"/>
      <c r="AG93" s="507"/>
    </row>
    <row r="94" spans="1:33" s="22" customFormat="1" ht="20.100000000000001" customHeight="1">
      <c r="A94" s="21"/>
      <c r="B94" s="471" t="s">
        <v>1051</v>
      </c>
      <c r="C94" s="1513"/>
      <c r="D94" s="1514"/>
      <c r="E94" s="472">
        <v>0</v>
      </c>
      <c r="F94" s="21"/>
      <c r="G94" s="471" t="s">
        <v>1051</v>
      </c>
      <c r="H94" s="1513"/>
      <c r="I94" s="1514"/>
      <c r="J94" s="472">
        <v>0</v>
      </c>
      <c r="K94" s="21"/>
      <c r="L94" s="494"/>
      <c r="M94" s="494"/>
      <c r="N94" s="494"/>
      <c r="O94" s="494"/>
      <c r="P94" s="494"/>
      <c r="Q94" s="507"/>
      <c r="R94" s="507"/>
      <c r="S94" s="507"/>
      <c r="T94" s="507"/>
      <c r="U94" s="507"/>
      <c r="V94" s="507"/>
      <c r="W94" s="507"/>
      <c r="X94" s="507"/>
      <c r="Y94" s="507"/>
      <c r="Z94" s="507"/>
      <c r="AA94" s="507"/>
      <c r="AB94" s="507"/>
      <c r="AC94" s="507"/>
      <c r="AD94" s="507"/>
      <c r="AE94" s="507"/>
      <c r="AF94" s="507"/>
      <c r="AG94" s="507"/>
    </row>
    <row r="95" spans="1:33" s="22" customFormat="1" ht="35.1" customHeight="1">
      <c r="A95" s="21"/>
      <c r="B95" s="471" t="s">
        <v>1052</v>
      </c>
      <c r="C95" s="1513">
        <f>CostShareBudget!O205</f>
        <v>0</v>
      </c>
      <c r="D95" s="1514"/>
      <c r="E95" s="472">
        <v>0</v>
      </c>
      <c r="F95" s="21"/>
      <c r="G95" s="471" t="s">
        <v>1052</v>
      </c>
      <c r="H95" s="1513">
        <f>CostShareBudget!T205</f>
        <v>0</v>
      </c>
      <c r="I95" s="1514"/>
      <c r="J95" s="472">
        <v>0</v>
      </c>
      <c r="K95" s="21"/>
      <c r="L95" s="494"/>
      <c r="M95" s="494"/>
      <c r="N95" s="494"/>
      <c r="O95" s="494"/>
      <c r="P95" s="494"/>
      <c r="Q95" s="507"/>
      <c r="R95" s="507"/>
      <c r="S95" s="507"/>
      <c r="T95" s="507"/>
      <c r="U95" s="507"/>
      <c r="V95" s="507"/>
      <c r="W95" s="507"/>
      <c r="X95" s="507"/>
      <c r="Y95" s="507"/>
      <c r="Z95" s="507"/>
      <c r="AA95" s="507"/>
      <c r="AB95" s="507"/>
      <c r="AC95" s="507"/>
      <c r="AD95" s="507"/>
      <c r="AE95" s="507"/>
      <c r="AF95" s="507"/>
      <c r="AG95" s="507"/>
    </row>
    <row r="96" spans="1:33" s="22" customFormat="1" ht="20.100000000000001" customHeight="1">
      <c r="A96" s="21"/>
      <c r="B96" s="467" t="s">
        <v>47</v>
      </c>
      <c r="C96" s="1511">
        <f>SUM(CostShareBudget!O53:O55)</f>
        <v>0</v>
      </c>
      <c r="D96" s="1512"/>
      <c r="E96" s="116">
        <f>'Initial Information'!$E$15</f>
        <v>0.505</v>
      </c>
      <c r="F96" s="21"/>
      <c r="G96" s="467" t="s">
        <v>47</v>
      </c>
      <c r="H96" s="1511">
        <f>SUM(CostShareBudget!T53:T55)</f>
        <v>0</v>
      </c>
      <c r="I96" s="1512"/>
      <c r="J96" s="116">
        <f>'Initial Information'!$E$15</f>
        <v>0.505</v>
      </c>
      <c r="K96" s="21"/>
      <c r="L96" s="494"/>
      <c r="M96" s="494"/>
      <c r="N96" s="494"/>
      <c r="O96" s="494"/>
      <c r="P96" s="494"/>
      <c r="Q96" s="507"/>
      <c r="R96" s="507"/>
      <c r="S96" s="507"/>
      <c r="T96" s="507"/>
      <c r="U96" s="507"/>
      <c r="V96" s="507"/>
      <c r="W96" s="507"/>
      <c r="X96" s="507"/>
      <c r="Y96" s="507"/>
      <c r="Z96" s="507"/>
      <c r="AA96" s="507"/>
      <c r="AB96" s="507"/>
      <c r="AC96" s="507"/>
      <c r="AD96" s="507"/>
      <c r="AE96" s="507"/>
      <c r="AF96" s="507"/>
      <c r="AG96" s="507"/>
    </row>
    <row r="97" spans="1:33" s="22" customFormat="1" ht="20.100000000000001" customHeight="1">
      <c r="A97" s="21"/>
      <c r="B97" s="467" t="s">
        <v>48</v>
      </c>
      <c r="C97" s="1511">
        <f>CostShareBudget!O166+CostShareBudget!O170+CostShareBudget!O174+CostShareBudget!O178+CostShareBudget!O182+CostShareBudget!O186+CostShareBudget!O190+CostShareBudget!O194+CostShareBudget!O198+CostShareBudget!O202</f>
        <v>0</v>
      </c>
      <c r="D97" s="1512"/>
      <c r="E97" s="116">
        <f>'Initial Information'!$E$15</f>
        <v>0.505</v>
      </c>
      <c r="F97" s="21"/>
      <c r="G97" s="467" t="s">
        <v>48</v>
      </c>
      <c r="H97" s="1511">
        <f>CostShareBudget!T166+CostShareBudget!T170+CostShareBudget!T174+CostShareBudget!T178+CostShareBudget!T182+CostShareBudget!T186+CostShareBudget!T190+CostShareBudget!T194+CostShareBudget!T198+CostShareBudget!T202</f>
        <v>0</v>
      </c>
      <c r="I97" s="1512"/>
      <c r="J97" s="116">
        <f>'Initial Information'!$E$15</f>
        <v>0.505</v>
      </c>
      <c r="K97" s="21"/>
      <c r="L97" s="494"/>
      <c r="M97" s="494"/>
      <c r="N97" s="494"/>
      <c r="O97" s="494"/>
      <c r="P97" s="494"/>
      <c r="Q97" s="507"/>
      <c r="R97" s="507"/>
      <c r="S97" s="507"/>
      <c r="T97" s="507"/>
      <c r="U97" s="507"/>
      <c r="V97" s="507"/>
      <c r="W97" s="507"/>
      <c r="X97" s="507"/>
      <c r="Y97" s="507"/>
      <c r="Z97" s="507"/>
      <c r="AA97" s="507"/>
      <c r="AB97" s="507"/>
      <c r="AC97" s="507"/>
      <c r="AD97" s="507"/>
      <c r="AE97" s="507"/>
      <c r="AF97" s="507"/>
      <c r="AG97" s="507"/>
    </row>
    <row r="98" spans="1:33" s="22" customFormat="1" ht="20.100000000000001" customHeight="1">
      <c r="A98" s="21"/>
      <c r="B98" s="471" t="s">
        <v>49</v>
      </c>
      <c r="C98" s="1509">
        <f>CostShareBudget!O167+CostShareBudget!O171+CostShareBudget!O175+CostShareBudget!O179+CostShareBudget!O183+CostShareBudget!O187+CostShareBudget!O191+CostShareBudget!O195+CostShareBudget!O199+CostShareBudget!O203</f>
        <v>0</v>
      </c>
      <c r="D98" s="1510"/>
      <c r="E98" s="472">
        <v>0</v>
      </c>
      <c r="F98" s="21"/>
      <c r="G98" s="471" t="s">
        <v>49</v>
      </c>
      <c r="H98" s="1509">
        <f>CostShareBudget!T167+CostShareBudget!T171+CostShareBudget!T175+CostShareBudget!T179+CostShareBudget!T183+CostShareBudget!T187+CostShareBudget!T191+CostShareBudget!T195+CostShareBudget!T199+CostShareBudget!T203</f>
        <v>0</v>
      </c>
      <c r="I98" s="1510"/>
      <c r="J98" s="472">
        <v>0</v>
      </c>
      <c r="K98" s="21"/>
      <c r="L98" s="494"/>
      <c r="M98" s="494"/>
      <c r="N98" s="494"/>
      <c r="O98" s="494"/>
      <c r="P98" s="494"/>
      <c r="Q98" s="507"/>
      <c r="R98" s="507"/>
      <c r="S98" s="507"/>
      <c r="T98" s="507"/>
      <c r="U98" s="507"/>
      <c r="V98" s="507"/>
      <c r="W98" s="507"/>
      <c r="X98" s="507"/>
      <c r="Y98" s="507"/>
      <c r="Z98" s="507"/>
      <c r="AA98" s="507"/>
      <c r="AB98" s="507"/>
      <c r="AC98" s="507"/>
      <c r="AD98" s="507"/>
      <c r="AE98" s="507"/>
      <c r="AF98" s="507"/>
      <c r="AG98" s="507"/>
    </row>
    <row r="99" spans="1:33" s="22" customFormat="1" ht="20.100000000000001" customHeight="1">
      <c r="A99" s="21"/>
      <c r="B99" s="467" t="s">
        <v>50</v>
      </c>
      <c r="C99" s="1505">
        <f>SUM(CostShareBudget!O142:O153)+SUM(CostShareBudget!O208:O229)</f>
        <v>0</v>
      </c>
      <c r="D99" s="1506"/>
      <c r="E99" s="116">
        <f>'Initial Information'!$E$15</f>
        <v>0.505</v>
      </c>
      <c r="F99" s="21"/>
      <c r="G99" s="467" t="s">
        <v>50</v>
      </c>
      <c r="H99" s="1505">
        <f>SUM(CostShareBudget!T142:T153)+SUM(CostShareBudget!T208:T229)</f>
        <v>0</v>
      </c>
      <c r="I99" s="1506"/>
      <c r="J99" s="116">
        <f>'Initial Information'!$E$15</f>
        <v>0.505</v>
      </c>
      <c r="K99" s="21"/>
      <c r="L99" s="494"/>
      <c r="M99" s="494"/>
      <c r="N99" s="494"/>
      <c r="O99" s="494"/>
      <c r="P99" s="494"/>
      <c r="Q99" s="507"/>
      <c r="R99" s="507"/>
      <c r="S99" s="507"/>
      <c r="T99" s="507"/>
      <c r="U99" s="507"/>
      <c r="V99" s="507"/>
      <c r="W99" s="507"/>
      <c r="X99" s="507"/>
      <c r="Y99" s="507"/>
      <c r="Z99" s="507"/>
      <c r="AA99" s="507"/>
      <c r="AB99" s="507"/>
      <c r="AC99" s="507"/>
      <c r="AD99" s="507"/>
      <c r="AE99" s="507"/>
      <c r="AF99" s="507"/>
      <c r="AG99" s="507"/>
    </row>
    <row r="100" spans="1:33" s="22" customFormat="1" ht="20.100000000000001" customHeight="1">
      <c r="A100" s="21"/>
      <c r="B100" s="467" t="s">
        <v>118</v>
      </c>
      <c r="C100" s="1511"/>
      <c r="D100" s="1512"/>
      <c r="E100" s="116">
        <f>'Initial Information'!$E$15</f>
        <v>0.505</v>
      </c>
      <c r="F100" s="21"/>
      <c r="G100" s="467" t="s">
        <v>118</v>
      </c>
      <c r="H100" s="1511"/>
      <c r="I100" s="1512"/>
      <c r="J100" s="116">
        <f>'Initial Information'!$E$15</f>
        <v>0.505</v>
      </c>
      <c r="K100" s="21"/>
      <c r="L100" s="494"/>
      <c r="M100" s="494"/>
      <c r="N100" s="494"/>
      <c r="O100" s="494"/>
      <c r="P100" s="494"/>
      <c r="Q100" s="507"/>
      <c r="R100" s="507"/>
      <c r="S100" s="507"/>
      <c r="T100" s="507"/>
      <c r="U100" s="507"/>
      <c r="V100" s="507"/>
      <c r="W100" s="507"/>
      <c r="X100" s="507"/>
      <c r="Y100" s="507"/>
      <c r="Z100" s="507"/>
      <c r="AA100" s="507"/>
      <c r="AB100" s="507"/>
      <c r="AC100" s="507"/>
      <c r="AD100" s="507"/>
      <c r="AE100" s="507"/>
      <c r="AF100" s="507"/>
      <c r="AG100" s="507"/>
    </row>
    <row r="101" spans="1:33" s="22" customFormat="1" ht="20.100000000000001" customHeight="1">
      <c r="A101" s="21"/>
      <c r="B101" s="467" t="s">
        <v>51</v>
      </c>
      <c r="C101" s="1511">
        <f>SUM(CostShareBudget!O107:O109)</f>
        <v>0</v>
      </c>
      <c r="D101" s="1512"/>
      <c r="E101" s="116">
        <f>'Initial Information'!$E$15</f>
        <v>0.505</v>
      </c>
      <c r="F101" s="21"/>
      <c r="G101" s="467" t="s">
        <v>51</v>
      </c>
      <c r="H101" s="1511">
        <f>SUM(CostShareBudget!T107:T109)</f>
        <v>0</v>
      </c>
      <c r="I101" s="1512"/>
      <c r="J101" s="116">
        <f>'Initial Information'!$E$15</f>
        <v>0.505</v>
      </c>
      <c r="K101" s="21"/>
      <c r="L101" s="494"/>
      <c r="M101" s="494"/>
      <c r="N101" s="494"/>
      <c r="O101" s="494"/>
      <c r="P101" s="494"/>
      <c r="Q101" s="507"/>
      <c r="R101" s="507"/>
      <c r="S101" s="507"/>
      <c r="T101" s="507"/>
      <c r="U101" s="507"/>
      <c r="V101" s="507"/>
      <c r="W101" s="507"/>
      <c r="X101" s="507"/>
      <c r="Y101" s="507"/>
      <c r="Z101" s="507"/>
      <c r="AA101" s="507"/>
      <c r="AB101" s="507"/>
      <c r="AC101" s="507"/>
      <c r="AD101" s="507"/>
      <c r="AE101" s="507"/>
      <c r="AF101" s="507"/>
      <c r="AG101" s="507"/>
    </row>
    <row r="102" spans="1:33" s="22" customFormat="1" ht="20.100000000000001" customHeight="1">
      <c r="A102" s="21"/>
      <c r="B102" s="467" t="s">
        <v>52</v>
      </c>
      <c r="C102" s="1511">
        <f>SUM(CostShareBudget!O97:O99)</f>
        <v>0</v>
      </c>
      <c r="D102" s="1512"/>
      <c r="E102" s="116">
        <f>'Initial Information'!$E$15</f>
        <v>0.505</v>
      </c>
      <c r="F102" s="21"/>
      <c r="G102" s="467" t="s">
        <v>52</v>
      </c>
      <c r="H102" s="1511">
        <f>SUM(CostShareBudget!T97:T99)</f>
        <v>0</v>
      </c>
      <c r="I102" s="1512"/>
      <c r="J102" s="116">
        <f>'Initial Information'!$E$15</f>
        <v>0.505</v>
      </c>
      <c r="K102" s="21"/>
      <c r="L102" s="494"/>
      <c r="M102" s="494"/>
      <c r="N102" s="494"/>
      <c r="O102" s="494"/>
      <c r="P102" s="494"/>
      <c r="Q102" s="507"/>
      <c r="R102" s="507"/>
      <c r="S102" s="507"/>
      <c r="T102" s="507"/>
      <c r="U102" s="507"/>
      <c r="V102" s="507"/>
      <c r="W102" s="507"/>
      <c r="X102" s="507"/>
      <c r="Y102" s="507"/>
      <c r="Z102" s="507"/>
      <c r="AA102" s="507"/>
      <c r="AB102" s="507"/>
      <c r="AC102" s="507"/>
      <c r="AD102" s="507"/>
      <c r="AE102" s="507"/>
      <c r="AF102" s="507"/>
      <c r="AG102" s="507"/>
    </row>
    <row r="103" spans="1:33" ht="20.100000000000001" customHeight="1">
      <c r="A103" s="21"/>
      <c r="B103" s="467" t="s">
        <v>53</v>
      </c>
      <c r="C103" s="1505">
        <f>SUM(CostShareBudget!O102:O104)</f>
        <v>0</v>
      </c>
      <c r="D103" s="1506"/>
      <c r="E103" s="116">
        <f>'Initial Information'!$E$15</f>
        <v>0.505</v>
      </c>
      <c r="F103" s="21"/>
      <c r="G103" s="467" t="s">
        <v>53</v>
      </c>
      <c r="H103" s="1505">
        <f>SUM(CostShareBudget!T102:T104)</f>
        <v>0</v>
      </c>
      <c r="I103" s="1506"/>
      <c r="J103" s="116">
        <f>'Initial Information'!$E$15</f>
        <v>0.505</v>
      </c>
      <c r="K103" s="21"/>
      <c r="L103" s="494"/>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row>
    <row r="104" spans="1:33" ht="35.1" customHeight="1" thickBot="1">
      <c r="A104" s="21"/>
      <c r="B104" s="467" t="s">
        <v>1043</v>
      </c>
      <c r="C104" s="1505">
        <f>SUM(CostShareBudget!O44:O52)</f>
        <v>0</v>
      </c>
      <c r="D104" s="1506"/>
      <c r="E104" s="116">
        <f>'Initial Information'!$E$15</f>
        <v>0.505</v>
      </c>
      <c r="F104" s="21"/>
      <c r="G104" s="467" t="s">
        <v>1043</v>
      </c>
      <c r="H104" s="1505">
        <f>SUM(CostShareBudget!T44:T52)</f>
        <v>0</v>
      </c>
      <c r="I104" s="1506"/>
      <c r="J104" s="116">
        <f>'Initial Information'!$E$15</f>
        <v>0.505</v>
      </c>
      <c r="K104" s="21"/>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494"/>
    </row>
    <row r="105" spans="1:33" ht="4.9000000000000004" customHeight="1">
      <c r="A105" s="19"/>
      <c r="B105" s="462"/>
      <c r="C105" s="1507"/>
      <c r="D105" s="1508"/>
      <c r="E105" s="463"/>
      <c r="F105" s="19"/>
      <c r="G105" s="462"/>
      <c r="H105" s="1507"/>
      <c r="I105" s="1508"/>
      <c r="J105" s="463"/>
      <c r="K105" s="19"/>
      <c r="L105" s="494"/>
      <c r="M105" s="494"/>
      <c r="N105" s="494"/>
      <c r="O105" s="494"/>
      <c r="P105" s="494"/>
      <c r="Q105" s="494"/>
      <c r="R105" s="494"/>
      <c r="S105" s="494"/>
      <c r="T105" s="494"/>
      <c r="U105" s="494"/>
      <c r="V105" s="494"/>
      <c r="W105" s="494"/>
      <c r="X105" s="494"/>
      <c r="Y105" s="494"/>
      <c r="Z105" s="494"/>
      <c r="AA105" s="494"/>
      <c r="AB105" s="494"/>
      <c r="AC105" s="494"/>
      <c r="AD105" s="494"/>
      <c r="AE105" s="494"/>
      <c r="AF105" s="494"/>
      <c r="AG105" s="494"/>
    </row>
    <row r="106" spans="1:33" ht="20.100000000000001" customHeight="1">
      <c r="A106" s="19"/>
      <c r="B106" s="5" t="s">
        <v>134</v>
      </c>
      <c r="C106" s="1499">
        <f>CostShareBudget!O234</f>
        <v>0</v>
      </c>
      <c r="D106" s="1500"/>
      <c r="E106" s="6"/>
      <c r="F106" s="19"/>
      <c r="G106" s="5" t="s">
        <v>134</v>
      </c>
      <c r="H106" s="1499">
        <f>CostShareBudget!T234</f>
        <v>0</v>
      </c>
      <c r="I106" s="1500"/>
      <c r="J106" s="6"/>
      <c r="K106" s="19"/>
      <c r="L106" s="494"/>
      <c r="M106" s="494"/>
      <c r="N106" s="494"/>
      <c r="O106" s="494"/>
      <c r="P106" s="494"/>
      <c r="Q106" s="494"/>
      <c r="R106" s="494"/>
      <c r="S106" s="494"/>
      <c r="T106" s="494"/>
      <c r="U106" s="494"/>
      <c r="V106" s="494"/>
      <c r="W106" s="494"/>
      <c r="X106" s="494"/>
      <c r="Y106" s="494"/>
      <c r="Z106" s="494"/>
      <c r="AA106" s="494"/>
      <c r="AB106" s="494"/>
      <c r="AC106" s="494"/>
      <c r="AD106" s="494"/>
      <c r="AE106" s="494"/>
      <c r="AF106" s="494"/>
      <c r="AG106" s="494"/>
    </row>
    <row r="107" spans="1:33" ht="4.9000000000000004" customHeight="1">
      <c r="A107" s="19"/>
      <c r="B107" s="464"/>
      <c r="C107" s="1501"/>
      <c r="D107" s="1502"/>
      <c r="E107" s="466"/>
      <c r="F107" s="19"/>
      <c r="G107" s="464"/>
      <c r="H107" s="1501"/>
      <c r="I107" s="1502"/>
      <c r="J107" s="466"/>
      <c r="K107" s="19"/>
      <c r="L107" s="494"/>
      <c r="M107" s="494"/>
      <c r="N107" s="494"/>
      <c r="O107" s="494"/>
      <c r="P107" s="494"/>
      <c r="Q107" s="494"/>
      <c r="R107" s="494"/>
      <c r="S107" s="494"/>
      <c r="T107" s="494"/>
      <c r="U107" s="494"/>
      <c r="V107" s="494"/>
      <c r="W107" s="494"/>
      <c r="X107" s="494"/>
      <c r="Y107" s="494"/>
      <c r="Z107" s="494"/>
      <c r="AA107" s="494"/>
      <c r="AB107" s="494"/>
      <c r="AC107" s="494"/>
      <c r="AD107" s="494"/>
      <c r="AE107" s="494"/>
      <c r="AF107" s="494"/>
      <c r="AG107" s="494"/>
    </row>
    <row r="108" spans="1:33" ht="20.100000000000001" customHeight="1">
      <c r="A108" s="19"/>
      <c r="B108" s="5" t="s">
        <v>136</v>
      </c>
      <c r="C108" s="1499">
        <f>CostShareBudget!O236</f>
        <v>0</v>
      </c>
      <c r="D108" s="1500"/>
      <c r="E108" s="6"/>
      <c r="F108" s="19"/>
      <c r="G108" s="5" t="s">
        <v>136</v>
      </c>
      <c r="H108" s="1499">
        <f>CostShareBudget!T236</f>
        <v>0</v>
      </c>
      <c r="I108" s="1500"/>
      <c r="J108" s="6"/>
      <c r="K108" s="19"/>
      <c r="L108" s="494"/>
      <c r="M108" s="494"/>
      <c r="N108" s="494"/>
      <c r="O108" s="494"/>
      <c r="P108" s="494"/>
      <c r="Q108" s="494"/>
      <c r="R108" s="494"/>
      <c r="S108" s="494"/>
      <c r="T108" s="494"/>
      <c r="U108" s="494"/>
      <c r="V108" s="494"/>
      <c r="W108" s="494"/>
      <c r="X108" s="494"/>
      <c r="Y108" s="494"/>
      <c r="Z108" s="494"/>
      <c r="AA108" s="494"/>
      <c r="AB108" s="494"/>
      <c r="AC108" s="494"/>
      <c r="AD108" s="494"/>
      <c r="AE108" s="494"/>
      <c r="AF108" s="494"/>
      <c r="AG108" s="494"/>
    </row>
    <row r="109" spans="1:33" ht="4.9000000000000004" customHeight="1">
      <c r="A109" s="19"/>
      <c r="B109" s="464"/>
      <c r="C109" s="1501"/>
      <c r="D109" s="1502"/>
      <c r="E109" s="466"/>
      <c r="F109" s="19"/>
      <c r="G109" s="464"/>
      <c r="H109" s="1501"/>
      <c r="I109" s="1502"/>
      <c r="J109" s="466"/>
      <c r="K109" s="19"/>
      <c r="L109" s="494"/>
      <c r="M109" s="494"/>
      <c r="N109" s="494"/>
      <c r="O109" s="494"/>
      <c r="P109" s="494"/>
      <c r="Q109" s="494"/>
      <c r="R109" s="494"/>
      <c r="S109" s="494"/>
      <c r="T109" s="494"/>
      <c r="U109" s="494"/>
      <c r="V109" s="494"/>
      <c r="W109" s="494"/>
      <c r="X109" s="494"/>
      <c r="Y109" s="494"/>
      <c r="Z109" s="494"/>
      <c r="AA109" s="494"/>
      <c r="AB109" s="494"/>
      <c r="AC109" s="494"/>
      <c r="AD109" s="494"/>
      <c r="AE109" s="494"/>
      <c r="AF109" s="494"/>
      <c r="AG109" s="494"/>
    </row>
    <row r="110" spans="1:33" ht="20.100000000000001" customHeight="1">
      <c r="A110" s="19"/>
      <c r="B110" s="5" t="s">
        <v>135</v>
      </c>
      <c r="C110" s="1499">
        <f>CostShareBudget!O237</f>
        <v>0</v>
      </c>
      <c r="D110" s="1500"/>
      <c r="E110" s="116">
        <f>'Initial Information'!$E$15</f>
        <v>0.505</v>
      </c>
      <c r="F110" s="19"/>
      <c r="G110" s="5" t="s">
        <v>135</v>
      </c>
      <c r="H110" s="1499">
        <f>CostShareBudget!T237</f>
        <v>0</v>
      </c>
      <c r="I110" s="1500"/>
      <c r="J110" s="116">
        <f>'Initial Information'!$E$15</f>
        <v>0.505</v>
      </c>
      <c r="K110" s="19"/>
      <c r="L110" s="494"/>
      <c r="M110" s="494"/>
      <c r="N110" s="494"/>
      <c r="O110" s="494"/>
      <c r="P110" s="494"/>
      <c r="Q110" s="494"/>
      <c r="R110" s="494"/>
      <c r="S110" s="494"/>
      <c r="T110" s="494"/>
      <c r="U110" s="494"/>
      <c r="V110" s="494"/>
      <c r="W110" s="494"/>
      <c r="X110" s="494"/>
      <c r="Y110" s="494"/>
      <c r="Z110" s="494"/>
      <c r="AA110" s="494"/>
      <c r="AB110" s="494"/>
      <c r="AC110" s="494"/>
      <c r="AD110" s="494"/>
      <c r="AE110" s="494"/>
      <c r="AF110" s="494"/>
      <c r="AG110" s="494"/>
    </row>
    <row r="111" spans="1:33" ht="4.9000000000000004" customHeight="1">
      <c r="A111" s="19"/>
      <c r="B111" s="464"/>
      <c r="C111" s="1501"/>
      <c r="D111" s="1502"/>
      <c r="E111" s="466"/>
      <c r="F111" s="19"/>
      <c r="G111" s="464"/>
      <c r="H111" s="1501"/>
      <c r="I111" s="1502"/>
      <c r="J111" s="466"/>
      <c r="K111" s="19"/>
      <c r="L111" s="494"/>
      <c r="M111" s="494"/>
      <c r="N111" s="494"/>
      <c r="O111" s="494"/>
      <c r="P111" s="494"/>
      <c r="Q111" s="494"/>
      <c r="R111" s="494"/>
      <c r="S111" s="494"/>
      <c r="T111" s="494"/>
      <c r="U111" s="494"/>
      <c r="V111" s="494"/>
      <c r="W111" s="494"/>
      <c r="X111" s="494"/>
      <c r="Y111" s="494"/>
      <c r="Z111" s="494"/>
      <c r="AA111" s="494"/>
      <c r="AB111" s="494"/>
      <c r="AC111" s="494"/>
      <c r="AD111" s="494"/>
      <c r="AE111" s="494"/>
      <c r="AF111" s="494"/>
      <c r="AG111" s="494"/>
    </row>
    <row r="112" spans="1:33" ht="20.100000000000001" customHeight="1" thickBot="1">
      <c r="A112" s="19"/>
      <c r="B112" s="7" t="s">
        <v>56</v>
      </c>
      <c r="C112" s="1503">
        <f>CostShareBudget!O240</f>
        <v>0</v>
      </c>
      <c r="D112" s="1504"/>
      <c r="E112" s="8"/>
      <c r="F112" s="19"/>
      <c r="G112" s="7" t="s">
        <v>56</v>
      </c>
      <c r="H112" s="1503">
        <f>CostShareBudget!T240</f>
        <v>0</v>
      </c>
      <c r="I112" s="1504"/>
      <c r="J112" s="8"/>
      <c r="K112" s="19"/>
      <c r="L112" s="494"/>
      <c r="M112" s="494"/>
      <c r="N112" s="494"/>
      <c r="O112" s="494"/>
      <c r="P112" s="494"/>
      <c r="Q112" s="494"/>
      <c r="R112" s="494"/>
      <c r="S112" s="494"/>
      <c r="T112" s="494"/>
      <c r="U112" s="494"/>
      <c r="V112" s="494"/>
      <c r="W112" s="494"/>
      <c r="X112" s="494"/>
      <c r="Y112" s="494"/>
      <c r="Z112" s="494"/>
      <c r="AA112" s="494"/>
      <c r="AB112" s="494"/>
      <c r="AC112" s="494"/>
      <c r="AD112" s="494"/>
      <c r="AE112" s="494"/>
      <c r="AF112" s="494"/>
      <c r="AG112" s="494"/>
    </row>
    <row r="113" spans="1:33" ht="9.9499999999999993" customHeight="1">
      <c r="A113" s="19"/>
      <c r="B113" s="19"/>
      <c r="C113" s="19"/>
      <c r="D113" s="20"/>
      <c r="E113" s="20"/>
      <c r="F113" s="19"/>
      <c r="G113" s="19"/>
      <c r="H113" s="19"/>
      <c r="I113" s="20"/>
      <c r="J113" s="20"/>
      <c r="K113" s="19"/>
      <c r="L113" s="494"/>
      <c r="M113" s="494"/>
      <c r="N113" s="494"/>
      <c r="O113" s="494"/>
      <c r="P113" s="494"/>
      <c r="Q113" s="494"/>
      <c r="R113" s="494"/>
      <c r="S113" s="494"/>
      <c r="T113" s="494"/>
      <c r="U113" s="494"/>
      <c r="V113" s="494"/>
      <c r="W113" s="494"/>
      <c r="X113" s="494"/>
      <c r="Y113" s="494"/>
      <c r="Z113" s="494"/>
      <c r="AA113" s="494"/>
      <c r="AB113" s="494"/>
      <c r="AC113" s="494"/>
      <c r="AD113" s="494"/>
      <c r="AE113" s="494"/>
      <c r="AF113" s="494"/>
      <c r="AG113" s="494"/>
    </row>
    <row r="114" spans="1:33" ht="19.899999999999999" customHeight="1">
      <c r="A114" s="19"/>
      <c r="B114" s="1518" t="str">
        <f>B40</f>
        <v>Cumulative: Years 1 thru 2</v>
      </c>
      <c r="C114" s="1519"/>
      <c r="D114" s="1519"/>
      <c r="E114" s="1519"/>
      <c r="F114" s="1598"/>
      <c r="G114" s="1598"/>
      <c r="H114" s="1598"/>
      <c r="I114" s="1598"/>
      <c r="J114" s="1599"/>
      <c r="K114" s="19"/>
      <c r="L114" s="494"/>
      <c r="M114" s="494"/>
      <c r="N114" s="494"/>
      <c r="O114" s="494"/>
      <c r="P114" s="494"/>
      <c r="Q114" s="494"/>
      <c r="R114" s="494"/>
      <c r="S114" s="494"/>
      <c r="T114" s="494"/>
      <c r="U114" s="494"/>
      <c r="V114" s="494"/>
      <c r="W114" s="494"/>
      <c r="X114" s="494"/>
      <c r="Y114" s="494"/>
      <c r="Z114" s="494"/>
      <c r="AA114" s="494"/>
      <c r="AB114" s="494"/>
      <c r="AC114" s="494"/>
      <c r="AD114" s="494"/>
      <c r="AE114" s="494"/>
      <c r="AF114" s="494"/>
      <c r="AG114" s="494"/>
    </row>
    <row r="115" spans="1:33" ht="19.899999999999999" customHeight="1" thickBot="1">
      <c r="A115" s="18"/>
      <c r="B115" s="1521" t="str">
        <f>B41</f>
        <v>September 1, 2024    to    August 31, 2026</v>
      </c>
      <c r="C115" s="1522"/>
      <c r="D115" s="1522"/>
      <c r="E115" s="1522"/>
      <c r="F115" s="1522"/>
      <c r="G115" s="1522"/>
      <c r="H115" s="1522"/>
      <c r="I115" s="1522"/>
      <c r="J115" s="1523"/>
      <c r="K115" s="18"/>
      <c r="L115" s="494"/>
      <c r="M115" s="494"/>
      <c r="N115" s="494"/>
      <c r="O115" s="494"/>
      <c r="P115" s="494"/>
      <c r="Q115" s="494"/>
      <c r="R115" s="494"/>
      <c r="S115" s="494"/>
      <c r="T115" s="494"/>
      <c r="U115" s="494"/>
      <c r="V115" s="494"/>
      <c r="W115" s="494"/>
      <c r="X115" s="494"/>
      <c r="Y115" s="494"/>
      <c r="Z115" s="494"/>
      <c r="AA115" s="494"/>
      <c r="AB115" s="494"/>
      <c r="AC115" s="494"/>
      <c r="AD115" s="494"/>
      <c r="AE115" s="494"/>
      <c r="AF115" s="494"/>
      <c r="AG115" s="494"/>
    </row>
    <row r="116" spans="1:33" ht="20.100000000000001" customHeight="1" thickBot="1">
      <c r="A116" s="19"/>
      <c r="B116" s="1589" t="s">
        <v>55</v>
      </c>
      <c r="C116" s="1556"/>
      <c r="D116" s="1556"/>
      <c r="E116" s="1557"/>
      <c r="F116" s="19"/>
      <c r="G116" s="1590" t="s">
        <v>137</v>
      </c>
      <c r="H116" s="1559"/>
      <c r="I116" s="1524" t="s">
        <v>54</v>
      </c>
      <c r="J116" s="1525"/>
      <c r="K116" s="19"/>
      <c r="L116" s="494"/>
      <c r="M116" s="494"/>
      <c r="N116" s="494"/>
      <c r="O116" s="494"/>
      <c r="P116" s="494"/>
      <c r="Q116" s="494"/>
      <c r="R116" s="494"/>
      <c r="S116" s="494"/>
      <c r="T116" s="494"/>
      <c r="U116" s="494"/>
      <c r="V116" s="494"/>
      <c r="W116" s="494"/>
      <c r="X116" s="494"/>
      <c r="Y116" s="494"/>
      <c r="Z116" s="494"/>
      <c r="AA116" s="494"/>
      <c r="AB116" s="494"/>
      <c r="AC116" s="494"/>
      <c r="AD116" s="494"/>
      <c r="AE116" s="494"/>
      <c r="AF116" s="494"/>
      <c r="AG116" s="494"/>
    </row>
    <row r="117" spans="1:33" s="22" customFormat="1" ht="35.1" customHeight="1">
      <c r="A117" s="21"/>
      <c r="B117" s="1591" t="s">
        <v>1047</v>
      </c>
      <c r="C117" s="1592"/>
      <c r="D117" s="1592"/>
      <c r="E117" s="1593"/>
      <c r="F117" s="474"/>
      <c r="G117" s="1594">
        <f>H83+C83</f>
        <v>0</v>
      </c>
      <c r="H117" s="1595"/>
      <c r="I117" s="1596">
        <v>0</v>
      </c>
      <c r="J117" s="1597"/>
      <c r="K117" s="21"/>
      <c r="L117" s="507"/>
      <c r="M117" s="507"/>
      <c r="N117" s="507"/>
      <c r="O117" s="507"/>
      <c r="P117" s="507"/>
      <c r="Q117" s="507"/>
      <c r="R117" s="507"/>
      <c r="S117" s="507"/>
      <c r="T117" s="507"/>
      <c r="U117" s="507"/>
      <c r="V117" s="507"/>
      <c r="W117" s="507"/>
      <c r="X117" s="507"/>
      <c r="Y117" s="507"/>
      <c r="Z117" s="507"/>
      <c r="AA117" s="507"/>
      <c r="AB117" s="507"/>
      <c r="AC117" s="507"/>
      <c r="AD117" s="507"/>
      <c r="AE117" s="507"/>
      <c r="AF117" s="507"/>
      <c r="AG117" s="507"/>
    </row>
    <row r="118" spans="1:33" s="22" customFormat="1" ht="35.1" customHeight="1">
      <c r="A118" s="21"/>
      <c r="B118" s="1581" t="s">
        <v>1048</v>
      </c>
      <c r="C118" s="1582"/>
      <c r="D118" s="1582"/>
      <c r="E118" s="1583"/>
      <c r="F118" s="474"/>
      <c r="G118" s="1584">
        <f t="shared" ref="G118:G138" si="2">H84+C84</f>
        <v>0</v>
      </c>
      <c r="H118" s="1585"/>
      <c r="I118" s="1586">
        <v>0</v>
      </c>
      <c r="J118" s="1587"/>
      <c r="K118" s="21"/>
      <c r="L118" s="507"/>
      <c r="M118" s="507"/>
      <c r="N118" s="507"/>
      <c r="O118" s="507"/>
      <c r="P118" s="507"/>
      <c r="Q118" s="507"/>
      <c r="R118" s="507"/>
      <c r="S118" s="507"/>
      <c r="T118" s="507"/>
      <c r="U118" s="507"/>
      <c r="V118" s="507"/>
      <c r="W118" s="507"/>
      <c r="X118" s="507"/>
      <c r="Y118" s="507"/>
      <c r="Z118" s="507"/>
      <c r="AA118" s="507"/>
      <c r="AB118" s="507"/>
      <c r="AC118" s="507"/>
      <c r="AD118" s="507"/>
      <c r="AE118" s="507"/>
      <c r="AF118" s="507"/>
      <c r="AG118" s="507"/>
    </row>
    <row r="119" spans="1:33" s="22" customFormat="1" ht="20.100000000000001" customHeight="1">
      <c r="A119" s="21"/>
      <c r="B119" s="1581" t="s">
        <v>117</v>
      </c>
      <c r="C119" s="1582"/>
      <c r="D119" s="1582"/>
      <c r="E119" s="1583"/>
      <c r="F119" s="474"/>
      <c r="G119" s="1584">
        <f t="shared" si="2"/>
        <v>0</v>
      </c>
      <c r="H119" s="1585"/>
      <c r="I119" s="1586">
        <v>0</v>
      </c>
      <c r="J119" s="1587"/>
      <c r="K119" s="21"/>
      <c r="L119" s="507"/>
      <c r="M119" s="507"/>
      <c r="N119" s="507"/>
      <c r="O119" s="507"/>
      <c r="P119" s="507"/>
      <c r="Q119" s="507"/>
      <c r="R119" s="507"/>
      <c r="S119" s="507"/>
      <c r="T119" s="507"/>
      <c r="U119" s="507"/>
      <c r="V119" s="507"/>
      <c r="W119" s="507"/>
      <c r="X119" s="507"/>
      <c r="Y119" s="507"/>
      <c r="Z119" s="507"/>
      <c r="AA119" s="507"/>
      <c r="AB119" s="507"/>
      <c r="AC119" s="507"/>
      <c r="AD119" s="507"/>
      <c r="AE119" s="507"/>
      <c r="AF119" s="507"/>
      <c r="AG119" s="507"/>
    </row>
    <row r="120" spans="1:33" s="22" customFormat="1" ht="35.1" customHeight="1">
      <c r="A120" s="21"/>
      <c r="B120" s="1568" t="s">
        <v>1046</v>
      </c>
      <c r="C120" s="1569"/>
      <c r="D120" s="1569"/>
      <c r="E120" s="1570"/>
      <c r="F120" s="21"/>
      <c r="G120" s="1571">
        <f t="shared" si="2"/>
        <v>0</v>
      </c>
      <c r="H120" s="1572"/>
      <c r="I120" s="1573">
        <f>$N$7</f>
        <v>0.505</v>
      </c>
      <c r="J120" s="1574"/>
      <c r="K120" s="21"/>
      <c r="L120" s="507"/>
      <c r="M120" s="507"/>
      <c r="N120" s="507"/>
      <c r="O120" s="507"/>
      <c r="P120" s="507"/>
      <c r="Q120" s="507"/>
      <c r="R120" s="507"/>
      <c r="S120" s="507"/>
      <c r="T120" s="507"/>
      <c r="U120" s="507"/>
      <c r="V120" s="507"/>
      <c r="W120" s="507"/>
      <c r="X120" s="507"/>
      <c r="Y120" s="507"/>
      <c r="Z120" s="507"/>
      <c r="AA120" s="507"/>
      <c r="AB120" s="507"/>
      <c r="AC120" s="507"/>
      <c r="AD120" s="507"/>
      <c r="AE120" s="507"/>
      <c r="AF120" s="507"/>
      <c r="AG120" s="507"/>
    </row>
    <row r="121" spans="1:33" s="22" customFormat="1" ht="35.1" customHeight="1">
      <c r="A121" s="21"/>
      <c r="B121" s="1581" t="s">
        <v>1049</v>
      </c>
      <c r="C121" s="1582"/>
      <c r="D121" s="1582"/>
      <c r="E121" s="1583"/>
      <c r="F121" s="474"/>
      <c r="G121" s="1584">
        <f t="shared" si="2"/>
        <v>0</v>
      </c>
      <c r="H121" s="1585"/>
      <c r="I121" s="1586">
        <v>0</v>
      </c>
      <c r="J121" s="1587"/>
      <c r="K121" s="21"/>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row>
    <row r="122" spans="1:33" s="22" customFormat="1" ht="35.1" customHeight="1">
      <c r="A122" s="21"/>
      <c r="B122" s="1568" t="s">
        <v>1044</v>
      </c>
      <c r="C122" s="1569"/>
      <c r="D122" s="1569"/>
      <c r="E122" s="1570"/>
      <c r="F122" s="21"/>
      <c r="G122" s="1571">
        <f t="shared" si="2"/>
        <v>0</v>
      </c>
      <c r="H122" s="1572"/>
      <c r="I122" s="1573">
        <f>$N$7</f>
        <v>0.505</v>
      </c>
      <c r="J122" s="1574"/>
      <c r="K122" s="21"/>
      <c r="L122" s="507"/>
      <c r="M122" s="507"/>
      <c r="N122" s="507"/>
      <c r="O122" s="507"/>
      <c r="P122" s="507"/>
      <c r="Q122" s="507"/>
      <c r="R122" s="507"/>
      <c r="S122" s="507"/>
      <c r="T122" s="507"/>
      <c r="U122" s="507"/>
      <c r="V122" s="507"/>
      <c r="W122" s="507"/>
      <c r="X122" s="507"/>
      <c r="Y122" s="507"/>
      <c r="Z122" s="507"/>
      <c r="AA122" s="507"/>
      <c r="AB122" s="507"/>
      <c r="AC122" s="507"/>
      <c r="AD122" s="507"/>
      <c r="AE122" s="507"/>
      <c r="AF122" s="507"/>
      <c r="AG122" s="507"/>
    </row>
    <row r="123" spans="1:33" s="22" customFormat="1" ht="35.1" customHeight="1">
      <c r="A123" s="21"/>
      <c r="B123" s="1568" t="s">
        <v>1045</v>
      </c>
      <c r="C123" s="1569"/>
      <c r="D123" s="1569"/>
      <c r="E123" s="1570"/>
      <c r="F123" s="21"/>
      <c r="G123" s="1571">
        <f t="shared" si="2"/>
        <v>0</v>
      </c>
      <c r="H123" s="1572"/>
      <c r="I123" s="1573">
        <f>$N$7</f>
        <v>0.505</v>
      </c>
      <c r="J123" s="1574"/>
      <c r="K123" s="21"/>
      <c r="L123" s="507"/>
      <c r="M123" s="507"/>
      <c r="N123" s="507"/>
      <c r="O123" s="507"/>
      <c r="P123" s="507"/>
      <c r="Q123" s="507"/>
      <c r="R123" s="507"/>
      <c r="S123" s="507"/>
      <c r="T123" s="507"/>
      <c r="U123" s="507"/>
      <c r="V123" s="507"/>
      <c r="W123" s="507"/>
      <c r="X123" s="507"/>
      <c r="Y123" s="507"/>
      <c r="Z123" s="507"/>
      <c r="AA123" s="507"/>
      <c r="AB123" s="507"/>
      <c r="AC123" s="507"/>
      <c r="AD123" s="507"/>
      <c r="AE123" s="507"/>
      <c r="AF123" s="507"/>
      <c r="AG123" s="507"/>
    </row>
    <row r="124" spans="1:33" s="22" customFormat="1" ht="20.100000000000001" customHeight="1">
      <c r="A124" s="21"/>
      <c r="B124" s="1568" t="s">
        <v>44</v>
      </c>
      <c r="C124" s="1569"/>
      <c r="D124" s="1569"/>
      <c r="E124" s="1570"/>
      <c r="F124" s="21"/>
      <c r="G124" s="1571">
        <f t="shared" si="2"/>
        <v>0</v>
      </c>
      <c r="H124" s="1572"/>
      <c r="I124" s="1573">
        <f>$N$7</f>
        <v>0.505</v>
      </c>
      <c r="J124" s="1574"/>
      <c r="K124" s="21"/>
      <c r="L124" s="507"/>
      <c r="M124" s="507"/>
      <c r="N124" s="507"/>
      <c r="O124" s="507"/>
      <c r="P124" s="507"/>
      <c r="Q124" s="507"/>
      <c r="R124" s="507"/>
      <c r="S124" s="507"/>
      <c r="T124" s="507"/>
      <c r="U124" s="507"/>
      <c r="V124" s="507"/>
      <c r="W124" s="507"/>
      <c r="X124" s="507"/>
      <c r="Y124" s="507"/>
      <c r="Z124" s="507"/>
      <c r="AA124" s="507"/>
      <c r="AB124" s="507"/>
      <c r="AC124" s="507"/>
      <c r="AD124" s="507"/>
      <c r="AE124" s="507"/>
      <c r="AF124" s="507"/>
      <c r="AG124" s="507"/>
    </row>
    <row r="125" spans="1:33" s="22" customFormat="1" ht="35.1" customHeight="1">
      <c r="A125" s="21"/>
      <c r="B125" s="1581" t="s">
        <v>1053</v>
      </c>
      <c r="C125" s="1582"/>
      <c r="D125" s="1582"/>
      <c r="E125" s="1583"/>
      <c r="F125" s="474"/>
      <c r="G125" s="1584">
        <f t="shared" si="2"/>
        <v>0</v>
      </c>
      <c r="H125" s="1585"/>
      <c r="I125" s="1586">
        <v>0</v>
      </c>
      <c r="J125" s="1587"/>
      <c r="K125" s="21"/>
      <c r="L125" s="507"/>
      <c r="M125" s="507"/>
      <c r="N125" s="507"/>
      <c r="O125" s="507"/>
      <c r="P125" s="507"/>
      <c r="Q125" s="507"/>
      <c r="R125" s="507"/>
      <c r="S125" s="507"/>
      <c r="T125" s="507"/>
      <c r="U125" s="507"/>
      <c r="V125" s="507"/>
      <c r="W125" s="507"/>
      <c r="X125" s="507"/>
      <c r="Y125" s="507"/>
      <c r="Z125" s="507"/>
      <c r="AA125" s="507"/>
      <c r="AB125" s="507"/>
      <c r="AC125" s="507"/>
      <c r="AD125" s="507"/>
      <c r="AE125" s="507"/>
      <c r="AF125" s="507"/>
      <c r="AG125" s="507"/>
    </row>
    <row r="126" spans="1:33" s="22" customFormat="1" ht="20.100000000000001" customHeight="1">
      <c r="A126" s="21"/>
      <c r="B126" s="1568" t="s">
        <v>45</v>
      </c>
      <c r="C126" s="1569"/>
      <c r="D126" s="1569"/>
      <c r="E126" s="1570"/>
      <c r="F126" s="21"/>
      <c r="G126" s="1571">
        <f t="shared" si="2"/>
        <v>0</v>
      </c>
      <c r="H126" s="1572"/>
      <c r="I126" s="1573">
        <f>$N$7</f>
        <v>0.505</v>
      </c>
      <c r="J126" s="1574"/>
      <c r="K126" s="21"/>
      <c r="L126" s="507"/>
      <c r="M126" s="507"/>
      <c r="N126" s="507"/>
      <c r="O126" s="507"/>
      <c r="P126" s="507"/>
      <c r="Q126" s="507"/>
      <c r="R126" s="507"/>
      <c r="S126" s="507"/>
      <c r="T126" s="507"/>
      <c r="U126" s="507"/>
      <c r="V126" s="507"/>
      <c r="W126" s="507"/>
      <c r="X126" s="507"/>
      <c r="Y126" s="507"/>
      <c r="Z126" s="507"/>
      <c r="AA126" s="507"/>
      <c r="AB126" s="507"/>
      <c r="AC126" s="507"/>
      <c r="AD126" s="507"/>
      <c r="AE126" s="507"/>
      <c r="AF126" s="507"/>
      <c r="AG126" s="507"/>
    </row>
    <row r="127" spans="1:33" s="22" customFormat="1" ht="20.100000000000001" customHeight="1">
      <c r="A127" s="21"/>
      <c r="B127" s="1588" t="s">
        <v>124</v>
      </c>
      <c r="C127" s="1569"/>
      <c r="D127" s="1569"/>
      <c r="E127" s="1570"/>
      <c r="F127" s="21"/>
      <c r="G127" s="1571">
        <f t="shared" si="2"/>
        <v>0</v>
      </c>
      <c r="H127" s="1572"/>
      <c r="I127" s="1573">
        <f>$N$7</f>
        <v>0.505</v>
      </c>
      <c r="J127" s="1574"/>
      <c r="K127" s="21"/>
      <c r="L127" s="507"/>
      <c r="M127" s="507"/>
      <c r="N127" s="507"/>
      <c r="O127" s="507"/>
      <c r="P127" s="507"/>
      <c r="Q127" s="507"/>
      <c r="R127" s="507"/>
      <c r="S127" s="507"/>
      <c r="T127" s="507"/>
      <c r="U127" s="507"/>
      <c r="V127" s="507"/>
      <c r="W127" s="507"/>
      <c r="X127" s="507"/>
      <c r="Y127" s="507"/>
      <c r="Z127" s="507"/>
      <c r="AA127" s="507"/>
      <c r="AB127" s="507"/>
      <c r="AC127" s="507"/>
      <c r="AD127" s="507"/>
      <c r="AE127" s="507"/>
      <c r="AF127" s="507"/>
      <c r="AG127" s="507"/>
    </row>
    <row r="128" spans="1:33" s="22" customFormat="1" ht="20.100000000000001" customHeight="1">
      <c r="A128" s="21"/>
      <c r="B128" s="1581" t="s">
        <v>46</v>
      </c>
      <c r="C128" s="1582"/>
      <c r="D128" s="1582"/>
      <c r="E128" s="1583"/>
      <c r="F128" s="474"/>
      <c r="G128" s="1584">
        <f t="shared" si="2"/>
        <v>0</v>
      </c>
      <c r="H128" s="1585"/>
      <c r="I128" s="1586">
        <v>0</v>
      </c>
      <c r="J128" s="1587"/>
      <c r="K128" s="21"/>
      <c r="L128" s="507"/>
      <c r="M128" s="507"/>
      <c r="N128" s="507"/>
      <c r="O128" s="507"/>
      <c r="P128" s="507"/>
      <c r="Q128" s="507"/>
      <c r="R128" s="507"/>
      <c r="S128" s="507"/>
      <c r="T128" s="507"/>
      <c r="U128" s="507"/>
      <c r="V128" s="507"/>
      <c r="W128" s="507"/>
      <c r="X128" s="507"/>
      <c r="Y128" s="507"/>
      <c r="Z128" s="507"/>
      <c r="AA128" s="507"/>
      <c r="AB128" s="507"/>
      <c r="AC128" s="507"/>
      <c r="AD128" s="507"/>
      <c r="AE128" s="507"/>
      <c r="AF128" s="507"/>
      <c r="AG128" s="507"/>
    </row>
    <row r="129" spans="1:33" s="22" customFormat="1" ht="35.1" customHeight="1">
      <c r="A129" s="21"/>
      <c r="B129" s="1581" t="s">
        <v>1052</v>
      </c>
      <c r="C129" s="1582"/>
      <c r="D129" s="1582"/>
      <c r="E129" s="1583"/>
      <c r="F129" s="474"/>
      <c r="G129" s="1584">
        <f t="shared" si="2"/>
        <v>0</v>
      </c>
      <c r="H129" s="1585"/>
      <c r="I129" s="1586">
        <v>0</v>
      </c>
      <c r="J129" s="1587"/>
      <c r="K129" s="21"/>
      <c r="L129" s="507"/>
      <c r="M129" s="507"/>
      <c r="N129" s="507"/>
      <c r="O129" s="507"/>
      <c r="P129" s="507"/>
      <c r="Q129" s="507"/>
      <c r="R129" s="507"/>
      <c r="S129" s="507"/>
      <c r="T129" s="507"/>
      <c r="U129" s="507"/>
      <c r="V129" s="507"/>
      <c r="W129" s="507"/>
      <c r="X129" s="507"/>
      <c r="Y129" s="507"/>
      <c r="Z129" s="507"/>
      <c r="AA129" s="507"/>
      <c r="AB129" s="507"/>
      <c r="AC129" s="507"/>
      <c r="AD129" s="507"/>
      <c r="AE129" s="507"/>
      <c r="AF129" s="507"/>
      <c r="AG129" s="507"/>
    </row>
    <row r="130" spans="1:33" s="22" customFormat="1" ht="20.100000000000001" customHeight="1">
      <c r="A130" s="21"/>
      <c r="B130" s="1568" t="s">
        <v>47</v>
      </c>
      <c r="C130" s="1569"/>
      <c r="D130" s="1569"/>
      <c r="E130" s="1570"/>
      <c r="F130" s="21"/>
      <c r="G130" s="1571">
        <f t="shared" si="2"/>
        <v>0</v>
      </c>
      <c r="H130" s="1572"/>
      <c r="I130" s="1573">
        <f>$N$7</f>
        <v>0.505</v>
      </c>
      <c r="J130" s="1574"/>
      <c r="K130" s="21"/>
      <c r="L130" s="507"/>
      <c r="M130" s="507"/>
      <c r="N130" s="507"/>
      <c r="O130" s="507"/>
      <c r="P130" s="507"/>
      <c r="Q130" s="507"/>
      <c r="R130" s="507"/>
      <c r="S130" s="507"/>
      <c r="T130" s="507"/>
      <c r="U130" s="507"/>
      <c r="V130" s="507"/>
      <c r="W130" s="507"/>
      <c r="X130" s="507"/>
      <c r="Y130" s="507"/>
      <c r="Z130" s="507"/>
      <c r="AA130" s="507"/>
      <c r="AB130" s="507"/>
      <c r="AC130" s="507"/>
      <c r="AD130" s="507"/>
      <c r="AE130" s="507"/>
      <c r="AF130" s="507"/>
      <c r="AG130" s="507"/>
    </row>
    <row r="131" spans="1:33" s="22" customFormat="1" ht="20.100000000000001" customHeight="1">
      <c r="A131" s="21"/>
      <c r="B131" s="1568" t="s">
        <v>48</v>
      </c>
      <c r="C131" s="1569"/>
      <c r="D131" s="1569"/>
      <c r="E131" s="1570"/>
      <c r="F131" s="21"/>
      <c r="G131" s="1571">
        <f t="shared" si="2"/>
        <v>0</v>
      </c>
      <c r="H131" s="1572"/>
      <c r="I131" s="1573">
        <f>$N$7</f>
        <v>0.505</v>
      </c>
      <c r="J131" s="1574"/>
      <c r="K131" s="21"/>
      <c r="L131" s="507"/>
      <c r="M131" s="507"/>
      <c r="N131" s="507"/>
      <c r="O131" s="507"/>
      <c r="P131" s="507"/>
      <c r="Q131" s="507"/>
      <c r="R131" s="507"/>
      <c r="S131" s="507"/>
      <c r="T131" s="507"/>
      <c r="U131" s="507"/>
      <c r="V131" s="507"/>
      <c r="W131" s="507"/>
      <c r="X131" s="507"/>
      <c r="Y131" s="507"/>
      <c r="Z131" s="507"/>
      <c r="AA131" s="507"/>
      <c r="AB131" s="507"/>
      <c r="AC131" s="507"/>
      <c r="AD131" s="507"/>
      <c r="AE131" s="507"/>
      <c r="AF131" s="507"/>
      <c r="AG131" s="507"/>
    </row>
    <row r="132" spans="1:33" s="22" customFormat="1" ht="20.100000000000001" customHeight="1">
      <c r="A132" s="21"/>
      <c r="B132" s="1581" t="s">
        <v>49</v>
      </c>
      <c r="C132" s="1582"/>
      <c r="D132" s="1582"/>
      <c r="E132" s="1583"/>
      <c r="F132" s="474"/>
      <c r="G132" s="1584">
        <f t="shared" si="2"/>
        <v>0</v>
      </c>
      <c r="H132" s="1585"/>
      <c r="I132" s="1586">
        <v>0</v>
      </c>
      <c r="J132" s="1587"/>
      <c r="K132" s="21"/>
      <c r="L132" s="507"/>
      <c r="M132" s="507"/>
      <c r="N132" s="507"/>
      <c r="O132" s="507"/>
      <c r="P132" s="507"/>
      <c r="Q132" s="507"/>
      <c r="R132" s="507"/>
      <c r="S132" s="507"/>
      <c r="T132" s="507"/>
      <c r="U132" s="507"/>
      <c r="V132" s="507"/>
      <c r="W132" s="507"/>
      <c r="X132" s="507"/>
      <c r="Y132" s="507"/>
      <c r="Z132" s="507"/>
      <c r="AA132" s="507"/>
      <c r="AB132" s="507"/>
      <c r="AC132" s="507"/>
      <c r="AD132" s="507"/>
      <c r="AE132" s="507"/>
      <c r="AF132" s="507"/>
      <c r="AG132" s="507"/>
    </row>
    <row r="133" spans="1:33" s="22" customFormat="1" ht="20.100000000000001" customHeight="1">
      <c r="A133" s="21"/>
      <c r="B133" s="1568" t="s">
        <v>50</v>
      </c>
      <c r="C133" s="1569"/>
      <c r="D133" s="1569"/>
      <c r="E133" s="1570"/>
      <c r="F133" s="21"/>
      <c r="G133" s="1571">
        <f t="shared" si="2"/>
        <v>0</v>
      </c>
      <c r="H133" s="1572"/>
      <c r="I133" s="1573">
        <f t="shared" ref="I133:I138" si="3">$N$7</f>
        <v>0.505</v>
      </c>
      <c r="J133" s="1574"/>
      <c r="K133" s="21"/>
      <c r="L133" s="507"/>
      <c r="M133" s="507"/>
      <c r="N133" s="507"/>
      <c r="O133" s="507"/>
      <c r="P133" s="507"/>
      <c r="Q133" s="507"/>
      <c r="R133" s="507"/>
      <c r="S133" s="507"/>
      <c r="T133" s="507"/>
      <c r="U133" s="507"/>
      <c r="V133" s="507"/>
      <c r="W133" s="507"/>
      <c r="X133" s="507"/>
      <c r="Y133" s="507"/>
      <c r="Z133" s="507"/>
      <c r="AA133" s="507"/>
      <c r="AB133" s="507"/>
      <c r="AC133" s="507"/>
      <c r="AD133" s="507"/>
      <c r="AE133" s="507"/>
      <c r="AF133" s="507"/>
      <c r="AG133" s="507"/>
    </row>
    <row r="134" spans="1:33" s="22" customFormat="1" ht="20.100000000000001" customHeight="1">
      <c r="A134" s="21"/>
      <c r="B134" s="1568" t="s">
        <v>118</v>
      </c>
      <c r="C134" s="1569"/>
      <c r="D134" s="1569"/>
      <c r="E134" s="1570"/>
      <c r="F134" s="21"/>
      <c r="G134" s="1571">
        <f t="shared" si="2"/>
        <v>0</v>
      </c>
      <c r="H134" s="1572"/>
      <c r="I134" s="1573">
        <f t="shared" si="3"/>
        <v>0.505</v>
      </c>
      <c r="J134" s="1574"/>
      <c r="K134" s="21"/>
      <c r="L134" s="507"/>
      <c r="M134" s="507"/>
      <c r="N134" s="507"/>
      <c r="O134" s="507"/>
      <c r="P134" s="507"/>
      <c r="Q134" s="507"/>
      <c r="R134" s="507"/>
      <c r="S134" s="507"/>
      <c r="T134" s="507"/>
      <c r="U134" s="507"/>
      <c r="V134" s="507"/>
      <c r="W134" s="507"/>
      <c r="X134" s="507"/>
      <c r="Y134" s="507"/>
      <c r="Z134" s="507"/>
      <c r="AA134" s="507"/>
      <c r="AB134" s="507"/>
      <c r="AC134" s="507"/>
      <c r="AD134" s="507"/>
      <c r="AE134" s="507"/>
      <c r="AF134" s="507"/>
      <c r="AG134" s="507"/>
    </row>
    <row r="135" spans="1:33" s="22" customFormat="1" ht="20.100000000000001" customHeight="1">
      <c r="A135" s="21"/>
      <c r="B135" s="1568" t="s">
        <v>51</v>
      </c>
      <c r="C135" s="1569"/>
      <c r="D135" s="1569"/>
      <c r="E135" s="1570"/>
      <c r="F135" s="21"/>
      <c r="G135" s="1571">
        <f t="shared" si="2"/>
        <v>0</v>
      </c>
      <c r="H135" s="1572"/>
      <c r="I135" s="1573">
        <f t="shared" si="3"/>
        <v>0.505</v>
      </c>
      <c r="J135" s="1574"/>
      <c r="K135" s="21"/>
      <c r="L135" s="507"/>
      <c r="M135" s="507"/>
      <c r="N135" s="507"/>
      <c r="O135" s="507"/>
      <c r="P135" s="507"/>
      <c r="Q135" s="507"/>
      <c r="R135" s="507"/>
      <c r="S135" s="507"/>
      <c r="T135" s="507"/>
      <c r="U135" s="507"/>
      <c r="V135" s="507"/>
      <c r="W135" s="507"/>
      <c r="X135" s="507"/>
      <c r="Y135" s="507"/>
      <c r="Z135" s="507"/>
      <c r="AA135" s="507"/>
      <c r="AB135" s="507"/>
      <c r="AC135" s="507"/>
      <c r="AD135" s="507"/>
      <c r="AE135" s="507"/>
      <c r="AF135" s="507"/>
      <c r="AG135" s="507"/>
    </row>
    <row r="136" spans="1:33" s="22" customFormat="1" ht="20.100000000000001" customHeight="1">
      <c r="A136" s="21"/>
      <c r="B136" s="1568" t="s">
        <v>52</v>
      </c>
      <c r="C136" s="1569"/>
      <c r="D136" s="1569"/>
      <c r="E136" s="1570"/>
      <c r="F136" s="21"/>
      <c r="G136" s="1571">
        <f t="shared" si="2"/>
        <v>0</v>
      </c>
      <c r="H136" s="1572"/>
      <c r="I136" s="1573">
        <f t="shared" si="3"/>
        <v>0.505</v>
      </c>
      <c r="J136" s="1574"/>
      <c r="K136" s="21"/>
      <c r="L136" s="507"/>
      <c r="M136" s="507"/>
      <c r="N136" s="507"/>
      <c r="O136" s="507"/>
      <c r="P136" s="507"/>
      <c r="Q136" s="507"/>
      <c r="R136" s="507"/>
      <c r="S136" s="507"/>
      <c r="T136" s="507"/>
      <c r="U136" s="507"/>
      <c r="V136" s="507"/>
      <c r="W136" s="507"/>
      <c r="X136" s="507"/>
      <c r="Y136" s="507"/>
      <c r="Z136" s="507"/>
      <c r="AA136" s="507"/>
      <c r="AB136" s="507"/>
      <c r="AC136" s="507"/>
      <c r="AD136" s="507"/>
      <c r="AE136" s="507"/>
      <c r="AF136" s="507"/>
      <c r="AG136" s="507"/>
    </row>
    <row r="137" spans="1:33" s="22" customFormat="1" ht="20.100000000000001" customHeight="1">
      <c r="A137" s="21"/>
      <c r="B137" s="1568" t="s">
        <v>53</v>
      </c>
      <c r="C137" s="1569"/>
      <c r="D137" s="1569"/>
      <c r="E137" s="1570"/>
      <c r="F137" s="21"/>
      <c r="G137" s="1571">
        <f t="shared" si="2"/>
        <v>0</v>
      </c>
      <c r="H137" s="1572"/>
      <c r="I137" s="1573">
        <f t="shared" si="3"/>
        <v>0.505</v>
      </c>
      <c r="J137" s="1574"/>
      <c r="K137" s="21"/>
      <c r="L137" s="507"/>
      <c r="M137" s="507"/>
      <c r="N137" s="507"/>
      <c r="O137" s="507"/>
      <c r="P137" s="507"/>
      <c r="Q137" s="507"/>
      <c r="R137" s="507"/>
      <c r="S137" s="507"/>
      <c r="T137" s="507"/>
      <c r="U137" s="507"/>
      <c r="V137" s="507"/>
      <c r="W137" s="507"/>
      <c r="X137" s="507"/>
      <c r="Y137" s="507"/>
      <c r="Z137" s="507"/>
      <c r="AA137" s="507"/>
      <c r="AB137" s="507"/>
      <c r="AC137" s="507"/>
      <c r="AD137" s="507"/>
      <c r="AE137" s="507"/>
      <c r="AF137" s="507"/>
      <c r="AG137" s="507"/>
    </row>
    <row r="138" spans="1:33" s="22" customFormat="1" ht="35.1" customHeight="1" thickBot="1">
      <c r="A138" s="21"/>
      <c r="B138" s="1575" t="s">
        <v>1043</v>
      </c>
      <c r="C138" s="1576"/>
      <c r="D138" s="1576"/>
      <c r="E138" s="1577"/>
      <c r="F138" s="21"/>
      <c r="G138" s="1578">
        <f t="shared" si="2"/>
        <v>0</v>
      </c>
      <c r="H138" s="1579"/>
      <c r="I138" s="1580">
        <f t="shared" si="3"/>
        <v>0.505</v>
      </c>
      <c r="J138" s="1577"/>
      <c r="K138" s="21"/>
      <c r="L138" s="507"/>
      <c r="M138" s="507"/>
      <c r="N138" s="507"/>
      <c r="O138" s="507"/>
      <c r="P138" s="507"/>
      <c r="Q138" s="507"/>
      <c r="R138" s="507"/>
      <c r="S138" s="507"/>
      <c r="T138" s="507"/>
      <c r="U138" s="507"/>
      <c r="V138" s="507"/>
      <c r="W138" s="507"/>
      <c r="X138" s="507"/>
      <c r="Y138" s="507"/>
      <c r="Z138" s="507"/>
      <c r="AA138" s="507"/>
      <c r="AB138" s="507"/>
      <c r="AC138" s="507"/>
      <c r="AD138" s="507"/>
      <c r="AE138" s="507"/>
      <c r="AF138" s="507"/>
      <c r="AG138" s="507"/>
    </row>
    <row r="139" spans="1:33" ht="4.9000000000000004" customHeight="1">
      <c r="A139" s="19"/>
      <c r="B139" s="462"/>
      <c r="C139" s="1507"/>
      <c r="D139" s="1508"/>
      <c r="E139" s="463"/>
      <c r="F139" s="21"/>
      <c r="G139" s="462"/>
      <c r="H139" s="1507"/>
      <c r="I139" s="1508"/>
      <c r="J139" s="463"/>
      <c r="K139" s="19"/>
      <c r="L139" s="494"/>
      <c r="M139" s="494"/>
      <c r="N139" s="494"/>
      <c r="O139" s="494"/>
      <c r="P139" s="494"/>
      <c r="Q139" s="494"/>
      <c r="R139" s="494"/>
      <c r="S139" s="494"/>
      <c r="T139" s="494"/>
      <c r="U139" s="494"/>
      <c r="V139" s="494"/>
      <c r="W139" s="494"/>
      <c r="X139" s="494"/>
      <c r="Y139" s="494"/>
      <c r="Z139" s="494"/>
      <c r="AA139" s="494"/>
      <c r="AB139" s="494"/>
      <c r="AC139" s="494"/>
      <c r="AD139" s="494"/>
      <c r="AE139" s="494"/>
      <c r="AF139" s="494"/>
      <c r="AG139" s="494"/>
    </row>
    <row r="140" spans="1:33" ht="20.100000000000001" customHeight="1">
      <c r="A140" s="19"/>
      <c r="B140" s="1561" t="s">
        <v>134</v>
      </c>
      <c r="C140" s="1562"/>
      <c r="D140" s="1562"/>
      <c r="E140" s="1563"/>
      <c r="F140" s="21"/>
      <c r="G140" s="1564">
        <f>H106+C106</f>
        <v>0</v>
      </c>
      <c r="H140" s="1565"/>
      <c r="I140" s="1499"/>
      <c r="J140" s="1566"/>
      <c r="K140" s="19"/>
      <c r="L140" s="494"/>
      <c r="M140" s="494"/>
      <c r="N140" s="494"/>
      <c r="O140" s="494"/>
      <c r="P140" s="494"/>
      <c r="Q140" s="494"/>
      <c r="R140" s="494"/>
      <c r="S140" s="494"/>
      <c r="T140" s="494"/>
      <c r="U140" s="494"/>
      <c r="V140" s="494"/>
      <c r="W140" s="494"/>
      <c r="X140" s="494"/>
      <c r="Y140" s="494"/>
      <c r="Z140" s="494"/>
      <c r="AA140" s="494"/>
      <c r="AB140" s="494"/>
      <c r="AC140" s="494"/>
      <c r="AD140" s="494"/>
      <c r="AE140" s="494"/>
      <c r="AF140" s="494"/>
      <c r="AG140" s="494"/>
    </row>
    <row r="141" spans="1:33" ht="4.9000000000000004" customHeight="1">
      <c r="A141" s="19"/>
      <c r="B141" s="464"/>
      <c r="C141" s="1501"/>
      <c r="D141" s="1502"/>
      <c r="E141" s="466"/>
      <c r="F141" s="21"/>
      <c r="G141" s="473"/>
      <c r="H141" s="465"/>
      <c r="I141" s="1553"/>
      <c r="J141" s="1554"/>
      <c r="K141" s="19"/>
      <c r="L141" s="494"/>
      <c r="M141" s="494"/>
      <c r="N141" s="494"/>
      <c r="O141" s="494"/>
      <c r="P141" s="494"/>
      <c r="Q141" s="494"/>
      <c r="R141" s="494"/>
      <c r="S141" s="494"/>
      <c r="T141" s="494"/>
      <c r="U141" s="494"/>
      <c r="V141" s="494"/>
      <c r="W141" s="494"/>
      <c r="X141" s="494"/>
      <c r="Y141" s="494"/>
      <c r="Z141" s="494"/>
      <c r="AA141" s="494"/>
      <c r="AB141" s="494"/>
      <c r="AC141" s="494"/>
      <c r="AD141" s="494"/>
      <c r="AE141" s="494"/>
      <c r="AF141" s="494"/>
      <c r="AG141" s="494"/>
    </row>
    <row r="142" spans="1:33" ht="20.100000000000001" customHeight="1">
      <c r="A142" s="19"/>
      <c r="B142" s="1561" t="s">
        <v>136</v>
      </c>
      <c r="C142" s="1562"/>
      <c r="D142" s="1562"/>
      <c r="E142" s="1563"/>
      <c r="F142" s="21"/>
      <c r="G142" s="1564">
        <f>H108+C108</f>
        <v>0</v>
      </c>
      <c r="H142" s="1565"/>
      <c r="I142" s="1499"/>
      <c r="J142" s="1566"/>
      <c r="K142" s="19"/>
      <c r="L142" s="494"/>
      <c r="M142" s="494"/>
      <c r="N142" s="494"/>
      <c r="O142" s="494"/>
      <c r="P142" s="494"/>
      <c r="Q142" s="494"/>
      <c r="R142" s="494"/>
      <c r="S142" s="494"/>
      <c r="T142" s="494"/>
      <c r="U142" s="494"/>
      <c r="V142" s="494"/>
      <c r="W142" s="494"/>
      <c r="X142" s="494"/>
      <c r="Y142" s="494"/>
      <c r="Z142" s="494"/>
      <c r="AA142" s="494"/>
      <c r="AB142" s="494"/>
      <c r="AC142" s="494"/>
      <c r="AD142" s="494"/>
      <c r="AE142" s="494"/>
      <c r="AF142" s="494"/>
      <c r="AG142" s="494"/>
    </row>
    <row r="143" spans="1:33" ht="4.9000000000000004" customHeight="1">
      <c r="A143" s="19"/>
      <c r="B143" s="464"/>
      <c r="C143" s="1501"/>
      <c r="D143" s="1502"/>
      <c r="E143" s="466"/>
      <c r="F143" s="21"/>
      <c r="G143" s="473"/>
      <c r="H143" s="465"/>
      <c r="I143" s="1553"/>
      <c r="J143" s="1554"/>
      <c r="K143" s="19"/>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row>
    <row r="144" spans="1:33" ht="20.100000000000001" customHeight="1">
      <c r="A144" s="19"/>
      <c r="B144" s="1561" t="s">
        <v>135</v>
      </c>
      <c r="C144" s="1562"/>
      <c r="D144" s="1562"/>
      <c r="E144" s="1563"/>
      <c r="F144" s="21"/>
      <c r="G144" s="1564">
        <f>H110+C110</f>
        <v>0</v>
      </c>
      <c r="H144" s="1565"/>
      <c r="I144" s="1567">
        <f>$N$7</f>
        <v>0.505</v>
      </c>
      <c r="J144" s="1566"/>
      <c r="K144" s="19"/>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row>
    <row r="145" spans="1:33" ht="4.9000000000000004" customHeight="1">
      <c r="A145" s="19"/>
      <c r="B145" s="464"/>
      <c r="C145" s="1501"/>
      <c r="D145" s="1502"/>
      <c r="E145" s="466"/>
      <c r="F145" s="21"/>
      <c r="G145" s="473"/>
      <c r="H145" s="465"/>
      <c r="I145" s="1553"/>
      <c r="J145" s="1554"/>
      <c r="K145" s="19"/>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row>
    <row r="146" spans="1:33" ht="20.100000000000001" customHeight="1" thickBot="1">
      <c r="A146" s="19"/>
      <c r="B146" s="1555" t="s">
        <v>56</v>
      </c>
      <c r="C146" s="1556"/>
      <c r="D146" s="1556"/>
      <c r="E146" s="1557"/>
      <c r="F146" s="21"/>
      <c r="G146" s="1558">
        <f>H112+C112</f>
        <v>0</v>
      </c>
      <c r="H146" s="1559"/>
      <c r="I146" s="1560"/>
      <c r="J146" s="1557"/>
      <c r="K146" s="19"/>
      <c r="L146" s="494"/>
      <c r="M146" s="494"/>
      <c r="N146" s="494"/>
      <c r="O146" s="494"/>
      <c r="P146" s="494"/>
      <c r="Q146" s="494"/>
      <c r="R146" s="494"/>
      <c r="S146" s="494"/>
      <c r="T146" s="494"/>
      <c r="U146" s="494"/>
      <c r="V146" s="494"/>
      <c r="W146" s="494"/>
      <c r="X146" s="494"/>
      <c r="Y146" s="494"/>
      <c r="Z146" s="494"/>
      <c r="AA146" s="494"/>
      <c r="AB146" s="494"/>
      <c r="AC146" s="494"/>
      <c r="AD146" s="494"/>
      <c r="AE146" s="494"/>
      <c r="AF146" s="494"/>
      <c r="AG146" s="494"/>
    </row>
    <row r="147" spans="1:33" ht="9.9499999999999993" customHeight="1">
      <c r="A147" s="19"/>
      <c r="B147" s="19"/>
      <c r="C147" s="19"/>
      <c r="D147" s="20"/>
      <c r="E147" s="20"/>
      <c r="F147" s="19"/>
      <c r="G147" s="19"/>
      <c r="H147" s="19"/>
      <c r="I147" s="20"/>
      <c r="J147" s="20"/>
      <c r="K147" s="19"/>
      <c r="L147" s="494"/>
      <c r="M147" s="494"/>
      <c r="N147" s="494"/>
      <c r="O147" s="494"/>
      <c r="P147" s="494"/>
      <c r="Q147" s="494"/>
      <c r="R147" s="494"/>
      <c r="S147" s="494"/>
      <c r="T147" s="494"/>
      <c r="U147" s="494"/>
      <c r="V147" s="494"/>
      <c r="W147" s="494"/>
      <c r="X147" s="494"/>
      <c r="Y147" s="494"/>
      <c r="Z147" s="494"/>
      <c r="AA147" s="494"/>
      <c r="AB147" s="494"/>
      <c r="AC147" s="494"/>
      <c r="AD147" s="494"/>
      <c r="AE147" s="494"/>
      <c r="AF147" s="494"/>
      <c r="AG147" s="494"/>
    </row>
    <row r="148" spans="1:33">
      <c r="A148" s="505"/>
      <c r="B148" s="505"/>
      <c r="C148" s="505"/>
      <c r="D148" s="505"/>
      <c r="E148" s="506"/>
      <c r="F148" s="505"/>
      <c r="G148" s="505"/>
      <c r="H148" s="505"/>
      <c r="I148" s="505"/>
      <c r="J148" s="506"/>
      <c r="K148" s="505"/>
      <c r="L148" s="494"/>
      <c r="M148" s="494"/>
      <c r="N148" s="494"/>
      <c r="O148" s="494"/>
      <c r="P148" s="494"/>
      <c r="Q148" s="494"/>
      <c r="R148" s="494"/>
      <c r="S148" s="494"/>
      <c r="T148" s="494"/>
      <c r="U148" s="494"/>
      <c r="V148" s="494"/>
      <c r="W148" s="494"/>
      <c r="X148" s="494"/>
      <c r="Y148" s="494"/>
      <c r="Z148" s="494"/>
      <c r="AA148" s="494"/>
      <c r="AB148" s="494"/>
      <c r="AC148" s="494"/>
      <c r="AD148" s="494"/>
      <c r="AE148" s="494"/>
      <c r="AF148" s="494"/>
      <c r="AG148" s="494"/>
    </row>
    <row r="149" spans="1:33">
      <c r="A149" s="505"/>
      <c r="B149" s="505"/>
      <c r="C149" s="505"/>
      <c r="D149" s="505"/>
      <c r="E149" s="506"/>
      <c r="F149" s="505"/>
      <c r="G149" s="505"/>
      <c r="H149" s="505"/>
      <c r="I149" s="505"/>
      <c r="J149" s="506"/>
      <c r="K149" s="505"/>
      <c r="L149" s="494"/>
      <c r="M149" s="494"/>
      <c r="N149" s="494"/>
      <c r="O149" s="494"/>
      <c r="P149" s="494"/>
      <c r="Q149" s="494"/>
      <c r="R149" s="494"/>
      <c r="S149" s="494"/>
      <c r="T149" s="494"/>
      <c r="U149" s="494"/>
      <c r="V149" s="494"/>
      <c r="W149" s="494"/>
      <c r="X149" s="494"/>
      <c r="Y149" s="494"/>
      <c r="Z149" s="494"/>
      <c r="AA149" s="494"/>
      <c r="AB149" s="494"/>
      <c r="AC149" s="494"/>
      <c r="AD149" s="494"/>
      <c r="AE149" s="494"/>
      <c r="AF149" s="494"/>
      <c r="AG149" s="494"/>
    </row>
    <row r="150" spans="1:33">
      <c r="A150" s="505"/>
      <c r="B150" s="505"/>
      <c r="C150" s="505"/>
      <c r="D150" s="505"/>
      <c r="E150" s="506"/>
      <c r="F150" s="505"/>
      <c r="G150" s="505"/>
      <c r="H150" s="505"/>
      <c r="I150" s="505"/>
      <c r="J150" s="506"/>
      <c r="K150" s="505"/>
      <c r="L150" s="494"/>
      <c r="M150" s="494"/>
      <c r="N150" s="494"/>
      <c r="O150" s="494"/>
      <c r="P150" s="494"/>
      <c r="Q150" s="494"/>
      <c r="R150" s="494"/>
      <c r="S150" s="494"/>
      <c r="T150" s="494"/>
      <c r="U150" s="494"/>
      <c r="V150" s="494"/>
      <c r="W150" s="494"/>
      <c r="X150" s="494"/>
      <c r="Y150" s="494"/>
      <c r="Z150" s="494"/>
      <c r="AA150" s="494"/>
      <c r="AB150" s="494"/>
      <c r="AC150" s="494"/>
      <c r="AD150" s="494"/>
      <c r="AE150" s="494"/>
      <c r="AF150" s="494"/>
      <c r="AG150" s="494"/>
    </row>
    <row r="151" spans="1:33">
      <c r="A151" s="505"/>
      <c r="B151" s="505"/>
      <c r="C151" s="505"/>
      <c r="D151" s="505"/>
      <c r="E151" s="506"/>
      <c r="F151" s="505"/>
      <c r="G151" s="505"/>
      <c r="H151" s="505"/>
      <c r="I151" s="505"/>
      <c r="J151" s="506"/>
      <c r="K151" s="505"/>
      <c r="L151" s="494"/>
      <c r="M151" s="494"/>
      <c r="N151" s="494"/>
      <c r="O151" s="494"/>
      <c r="P151" s="494"/>
      <c r="Q151" s="494"/>
      <c r="R151" s="494"/>
      <c r="S151" s="494"/>
      <c r="T151" s="494"/>
      <c r="U151" s="494"/>
      <c r="V151" s="494"/>
      <c r="W151" s="494"/>
      <c r="X151" s="494"/>
      <c r="Y151" s="494"/>
      <c r="Z151" s="494"/>
      <c r="AA151" s="494"/>
      <c r="AB151" s="494"/>
      <c r="AC151" s="494"/>
      <c r="AD151" s="494"/>
      <c r="AE151" s="494"/>
      <c r="AF151" s="494"/>
      <c r="AG151" s="494"/>
    </row>
    <row r="152" spans="1:33">
      <c r="A152" s="505"/>
      <c r="B152" s="505"/>
      <c r="C152" s="505"/>
      <c r="D152" s="505"/>
      <c r="E152" s="506"/>
      <c r="F152" s="505"/>
      <c r="G152" s="505"/>
      <c r="H152" s="505"/>
      <c r="I152" s="505"/>
      <c r="J152" s="506"/>
      <c r="K152" s="505"/>
      <c r="L152" s="494"/>
      <c r="M152" s="494"/>
      <c r="N152" s="494"/>
      <c r="O152" s="494"/>
      <c r="P152" s="494"/>
      <c r="Q152" s="494"/>
      <c r="R152" s="494"/>
      <c r="S152" s="494"/>
      <c r="T152" s="494"/>
      <c r="U152" s="494"/>
      <c r="V152" s="494"/>
      <c r="W152" s="494"/>
      <c r="X152" s="494"/>
      <c r="Y152" s="494"/>
      <c r="Z152" s="494"/>
      <c r="AA152" s="494"/>
      <c r="AB152" s="494"/>
      <c r="AC152" s="494"/>
      <c r="AD152" s="494"/>
      <c r="AE152" s="494"/>
      <c r="AF152" s="494"/>
      <c r="AG152" s="494"/>
    </row>
    <row r="153" spans="1:33">
      <c r="A153" s="505"/>
      <c r="B153" s="505"/>
      <c r="C153" s="505"/>
      <c r="D153" s="505"/>
      <c r="E153" s="506"/>
      <c r="F153" s="505"/>
      <c r="G153" s="505"/>
      <c r="H153" s="505"/>
      <c r="I153" s="505"/>
      <c r="J153" s="506"/>
      <c r="K153" s="505"/>
      <c r="L153" s="494"/>
      <c r="M153" s="494"/>
      <c r="N153" s="494"/>
      <c r="O153" s="494"/>
      <c r="P153" s="494"/>
      <c r="Q153" s="494"/>
      <c r="R153" s="494"/>
      <c r="S153" s="494"/>
      <c r="T153" s="494"/>
      <c r="U153" s="494"/>
      <c r="V153" s="494"/>
      <c r="W153" s="494"/>
      <c r="X153" s="494"/>
      <c r="Y153" s="494"/>
      <c r="Z153" s="494"/>
      <c r="AA153" s="494"/>
      <c r="AB153" s="494"/>
      <c r="AC153" s="494"/>
      <c r="AD153" s="494"/>
      <c r="AE153" s="494"/>
      <c r="AF153" s="494"/>
      <c r="AG153" s="494"/>
    </row>
    <row r="154" spans="1:33">
      <c r="A154" s="505"/>
      <c r="B154" s="505"/>
      <c r="C154" s="505"/>
      <c r="D154" s="505"/>
      <c r="E154" s="506"/>
      <c r="F154" s="505"/>
      <c r="G154" s="505"/>
      <c r="H154" s="505"/>
      <c r="I154" s="505"/>
      <c r="J154" s="506"/>
      <c r="K154" s="505"/>
      <c r="L154" s="494"/>
      <c r="M154" s="494"/>
      <c r="N154" s="494"/>
      <c r="O154" s="494"/>
      <c r="P154" s="494"/>
      <c r="Q154" s="494"/>
      <c r="R154" s="494"/>
      <c r="S154" s="494"/>
      <c r="T154" s="494"/>
      <c r="U154" s="494"/>
      <c r="V154" s="494"/>
      <c r="W154" s="494"/>
      <c r="X154" s="494"/>
      <c r="Y154" s="494"/>
      <c r="Z154" s="494"/>
      <c r="AA154" s="494"/>
      <c r="AB154" s="494"/>
      <c r="AC154" s="494"/>
      <c r="AD154" s="494"/>
      <c r="AE154" s="494"/>
      <c r="AF154" s="494"/>
      <c r="AG154" s="494"/>
    </row>
    <row r="155" spans="1:33">
      <c r="A155" s="505"/>
      <c r="B155" s="505"/>
      <c r="C155" s="505"/>
      <c r="D155" s="505"/>
      <c r="E155" s="506"/>
      <c r="F155" s="505"/>
      <c r="G155" s="505"/>
      <c r="H155" s="505"/>
      <c r="I155" s="505"/>
      <c r="J155" s="506"/>
      <c r="K155" s="505"/>
      <c r="L155" s="494"/>
      <c r="M155" s="494"/>
      <c r="N155" s="494"/>
      <c r="O155" s="494"/>
      <c r="P155" s="494"/>
      <c r="Q155" s="494"/>
      <c r="R155" s="494"/>
      <c r="S155" s="494"/>
      <c r="T155" s="494"/>
      <c r="U155" s="494"/>
      <c r="V155" s="494"/>
      <c r="W155" s="494"/>
      <c r="X155" s="494"/>
      <c r="Y155" s="494"/>
      <c r="Z155" s="494"/>
      <c r="AA155" s="494"/>
      <c r="AB155" s="494"/>
      <c r="AC155" s="494"/>
      <c r="AD155" s="494"/>
      <c r="AE155" s="494"/>
      <c r="AF155" s="494"/>
      <c r="AG155" s="494"/>
    </row>
    <row r="156" spans="1:33">
      <c r="A156" s="505"/>
      <c r="B156" s="505"/>
      <c r="C156" s="505"/>
      <c r="D156" s="505"/>
      <c r="E156" s="506"/>
      <c r="F156" s="505"/>
      <c r="G156" s="505"/>
      <c r="H156" s="505"/>
      <c r="I156" s="505"/>
      <c r="J156" s="506"/>
      <c r="K156" s="505"/>
      <c r="L156" s="494"/>
      <c r="M156" s="494"/>
      <c r="N156" s="494"/>
      <c r="O156" s="494"/>
      <c r="P156" s="494"/>
      <c r="Q156" s="494"/>
      <c r="R156" s="494"/>
      <c r="S156" s="494"/>
      <c r="T156" s="494"/>
      <c r="U156" s="494"/>
      <c r="V156" s="494"/>
      <c r="W156" s="494"/>
      <c r="X156" s="494"/>
      <c r="Y156" s="494"/>
      <c r="Z156" s="494"/>
      <c r="AA156" s="494"/>
      <c r="AB156" s="494"/>
      <c r="AC156" s="494"/>
      <c r="AD156" s="494"/>
      <c r="AE156" s="494"/>
      <c r="AF156" s="494"/>
      <c r="AG156" s="494"/>
    </row>
    <row r="157" spans="1:33">
      <c r="A157" s="505"/>
      <c r="B157" s="505"/>
      <c r="C157" s="505"/>
      <c r="D157" s="505"/>
      <c r="E157" s="506"/>
      <c r="F157" s="505"/>
      <c r="G157" s="505"/>
      <c r="H157" s="505"/>
      <c r="I157" s="505"/>
      <c r="J157" s="506"/>
      <c r="K157" s="505"/>
      <c r="L157" s="494"/>
      <c r="M157" s="494"/>
      <c r="N157" s="494"/>
      <c r="O157" s="494"/>
      <c r="P157" s="494"/>
      <c r="Q157" s="494"/>
      <c r="R157" s="494"/>
      <c r="S157" s="494"/>
      <c r="T157" s="494"/>
      <c r="U157" s="494"/>
      <c r="V157" s="494"/>
      <c r="W157" s="494"/>
      <c r="X157" s="494"/>
      <c r="Y157" s="494"/>
      <c r="Z157" s="494"/>
      <c r="AA157" s="494"/>
      <c r="AB157" s="494"/>
      <c r="AC157" s="494"/>
      <c r="AD157" s="494"/>
      <c r="AE157" s="494"/>
      <c r="AF157" s="494"/>
      <c r="AG157" s="494"/>
    </row>
    <row r="158" spans="1:33">
      <c r="A158" s="505"/>
      <c r="B158" s="505"/>
      <c r="C158" s="505"/>
      <c r="D158" s="505"/>
      <c r="E158" s="506"/>
      <c r="F158" s="505"/>
      <c r="G158" s="505"/>
      <c r="H158" s="505"/>
      <c r="I158" s="505"/>
      <c r="J158" s="506"/>
      <c r="K158" s="505"/>
      <c r="L158" s="494"/>
      <c r="M158" s="494"/>
      <c r="N158" s="494"/>
      <c r="O158" s="494"/>
      <c r="P158" s="494"/>
      <c r="Q158" s="494"/>
      <c r="R158" s="494"/>
      <c r="S158" s="494"/>
      <c r="T158" s="494"/>
      <c r="U158" s="494"/>
      <c r="V158" s="494"/>
      <c r="W158" s="494"/>
      <c r="X158" s="494"/>
      <c r="Y158" s="494"/>
      <c r="Z158" s="494"/>
      <c r="AA158" s="494"/>
      <c r="AB158" s="494"/>
      <c r="AC158" s="494"/>
      <c r="AD158" s="494"/>
      <c r="AE158" s="494"/>
      <c r="AF158" s="494"/>
      <c r="AG158" s="494"/>
    </row>
    <row r="159" spans="1:33">
      <c r="A159" s="505"/>
      <c r="B159" s="505"/>
      <c r="C159" s="505"/>
      <c r="D159" s="505"/>
      <c r="E159" s="506"/>
      <c r="F159" s="505"/>
      <c r="G159" s="505"/>
      <c r="H159" s="505"/>
      <c r="I159" s="505"/>
      <c r="J159" s="506"/>
      <c r="K159" s="505"/>
      <c r="L159" s="494"/>
      <c r="M159" s="494"/>
      <c r="N159" s="494"/>
      <c r="O159" s="494"/>
      <c r="P159" s="494"/>
      <c r="Q159" s="494"/>
      <c r="R159" s="494"/>
      <c r="S159" s="494"/>
      <c r="T159" s="494"/>
      <c r="U159" s="494"/>
      <c r="V159" s="494"/>
      <c r="W159" s="494"/>
      <c r="X159" s="494"/>
      <c r="Y159" s="494"/>
      <c r="Z159" s="494"/>
      <c r="AA159" s="494"/>
      <c r="AB159" s="494"/>
      <c r="AC159" s="494"/>
      <c r="AD159" s="494"/>
      <c r="AE159" s="494"/>
      <c r="AF159" s="494"/>
      <c r="AG159" s="494"/>
    </row>
    <row r="160" spans="1:33">
      <c r="A160" s="505"/>
      <c r="B160" s="505"/>
      <c r="C160" s="505"/>
      <c r="D160" s="505"/>
      <c r="E160" s="506"/>
      <c r="F160" s="505"/>
      <c r="G160" s="505"/>
      <c r="H160" s="505"/>
      <c r="I160" s="505"/>
      <c r="J160" s="506"/>
      <c r="K160" s="505"/>
      <c r="L160" s="494"/>
      <c r="M160" s="494"/>
      <c r="N160" s="494"/>
      <c r="O160" s="494"/>
      <c r="P160" s="494"/>
      <c r="Q160" s="494"/>
      <c r="R160" s="494"/>
    </row>
    <row r="161" spans="1:18">
      <c r="A161" s="505"/>
      <c r="B161" s="505"/>
      <c r="C161" s="505"/>
      <c r="D161" s="505"/>
      <c r="E161" s="506"/>
      <c r="F161" s="505"/>
      <c r="G161" s="505"/>
      <c r="H161" s="505"/>
      <c r="I161" s="505"/>
      <c r="J161" s="506"/>
      <c r="K161" s="505"/>
      <c r="L161" s="494"/>
      <c r="M161" s="494"/>
      <c r="N161" s="494"/>
      <c r="O161" s="494"/>
      <c r="P161" s="494"/>
      <c r="Q161" s="494"/>
      <c r="R161" s="494"/>
    </row>
    <row r="162" spans="1:18">
      <c r="A162" s="505"/>
      <c r="B162" s="505"/>
      <c r="C162" s="505"/>
      <c r="D162" s="505"/>
      <c r="E162" s="506"/>
      <c r="F162" s="505"/>
      <c r="G162" s="505"/>
      <c r="H162" s="505"/>
      <c r="I162" s="505"/>
      <c r="J162" s="506"/>
      <c r="K162" s="505"/>
      <c r="L162" s="494"/>
      <c r="M162" s="494"/>
      <c r="N162" s="494"/>
      <c r="O162" s="494"/>
      <c r="P162" s="494"/>
      <c r="Q162" s="494"/>
      <c r="R162" s="494"/>
    </row>
    <row r="163" spans="1:18">
      <c r="A163" s="505"/>
      <c r="B163" s="505"/>
      <c r="C163" s="505"/>
      <c r="D163" s="505"/>
      <c r="E163" s="506"/>
      <c r="F163" s="505"/>
      <c r="G163" s="505"/>
      <c r="H163" s="505"/>
      <c r="I163" s="505"/>
      <c r="J163" s="506"/>
      <c r="K163" s="505"/>
      <c r="L163" s="494"/>
      <c r="M163" s="494"/>
      <c r="N163" s="494"/>
      <c r="O163" s="494"/>
      <c r="P163" s="494"/>
      <c r="Q163" s="494"/>
      <c r="R163" s="494"/>
    </row>
    <row r="164" spans="1:18">
      <c r="A164" s="505"/>
      <c r="B164" s="505"/>
      <c r="C164" s="505"/>
      <c r="D164" s="505"/>
      <c r="E164" s="506"/>
      <c r="F164" s="505"/>
      <c r="G164" s="505"/>
      <c r="H164" s="505"/>
      <c r="I164" s="505"/>
      <c r="J164" s="506"/>
      <c r="K164" s="505"/>
      <c r="L164" s="494"/>
      <c r="M164" s="494"/>
      <c r="N164" s="494"/>
      <c r="O164" s="494"/>
      <c r="P164" s="494"/>
      <c r="Q164" s="494"/>
      <c r="R164" s="494"/>
    </row>
    <row r="165" spans="1:18">
      <c r="A165" s="505"/>
      <c r="B165" s="505"/>
      <c r="C165" s="505"/>
      <c r="D165" s="505"/>
      <c r="E165" s="506"/>
      <c r="F165" s="505"/>
      <c r="G165" s="505"/>
      <c r="H165" s="505"/>
      <c r="I165" s="505"/>
      <c r="J165" s="506"/>
      <c r="K165" s="505"/>
      <c r="L165" s="494"/>
      <c r="M165" s="494"/>
      <c r="N165" s="494"/>
      <c r="O165" s="494"/>
      <c r="P165" s="494"/>
      <c r="Q165" s="494"/>
      <c r="R165" s="494"/>
    </row>
    <row r="166" spans="1:18">
      <c r="A166" s="505"/>
      <c r="B166" s="505"/>
      <c r="C166" s="505"/>
      <c r="D166" s="505"/>
      <c r="E166" s="506"/>
      <c r="F166" s="505"/>
      <c r="G166" s="505"/>
      <c r="H166" s="505"/>
      <c r="I166" s="505"/>
      <c r="J166" s="506"/>
      <c r="K166" s="505"/>
      <c r="L166" s="494"/>
      <c r="M166" s="494"/>
      <c r="N166" s="494"/>
      <c r="O166" s="494"/>
      <c r="P166" s="494"/>
      <c r="Q166" s="494"/>
      <c r="R166" s="494"/>
    </row>
    <row r="167" spans="1:18">
      <c r="A167" s="505"/>
      <c r="B167" s="505"/>
      <c r="C167" s="505"/>
      <c r="D167" s="505"/>
      <c r="E167" s="506"/>
      <c r="F167" s="505"/>
      <c r="G167" s="505"/>
      <c r="H167" s="505"/>
      <c r="I167" s="505"/>
      <c r="J167" s="506"/>
      <c r="K167" s="505"/>
      <c r="L167" s="494"/>
      <c r="M167" s="494"/>
      <c r="N167" s="494"/>
      <c r="O167" s="494"/>
      <c r="P167" s="494"/>
      <c r="Q167" s="494"/>
      <c r="R167" s="494"/>
    </row>
    <row r="168" spans="1:18">
      <c r="A168" s="505"/>
      <c r="B168" s="505"/>
      <c r="C168" s="505"/>
      <c r="D168" s="505"/>
      <c r="E168" s="506"/>
      <c r="F168" s="505"/>
      <c r="G168" s="505"/>
      <c r="H168" s="505"/>
      <c r="I168" s="505"/>
      <c r="J168" s="506"/>
      <c r="K168" s="505"/>
      <c r="L168" s="494"/>
      <c r="M168" s="494"/>
      <c r="N168" s="494"/>
      <c r="O168" s="494"/>
      <c r="P168" s="494"/>
      <c r="Q168" s="494"/>
      <c r="R168" s="494"/>
    </row>
    <row r="169" spans="1:18">
      <c r="A169" s="505"/>
      <c r="B169" s="505"/>
      <c r="C169" s="505"/>
      <c r="D169" s="505"/>
      <c r="E169" s="506"/>
      <c r="F169" s="505"/>
      <c r="G169" s="505"/>
      <c r="H169" s="505"/>
      <c r="I169" s="505"/>
      <c r="J169" s="506"/>
      <c r="K169" s="505"/>
      <c r="L169" s="494"/>
      <c r="M169" s="494"/>
      <c r="N169" s="494"/>
      <c r="O169" s="494"/>
      <c r="P169" s="494"/>
      <c r="Q169" s="494"/>
      <c r="R169" s="494"/>
    </row>
    <row r="170" spans="1:18">
      <c r="A170" s="505"/>
      <c r="B170" s="505"/>
      <c r="C170" s="505"/>
      <c r="D170" s="505"/>
      <c r="E170" s="506"/>
      <c r="F170" s="505"/>
      <c r="G170" s="505"/>
      <c r="H170" s="505"/>
      <c r="I170" s="505"/>
      <c r="J170" s="506"/>
      <c r="K170" s="505"/>
      <c r="L170" s="494"/>
      <c r="M170" s="494"/>
      <c r="N170" s="494"/>
      <c r="O170" s="494"/>
      <c r="P170" s="494"/>
      <c r="Q170" s="494"/>
      <c r="R170" s="494"/>
    </row>
    <row r="171" spans="1:18">
      <c r="A171" s="505"/>
      <c r="B171" s="505"/>
      <c r="C171" s="505"/>
      <c r="D171" s="505"/>
      <c r="E171" s="506"/>
      <c r="F171" s="505"/>
      <c r="G171" s="505"/>
      <c r="H171" s="505"/>
      <c r="I171" s="505"/>
      <c r="J171" s="506"/>
      <c r="K171" s="505"/>
      <c r="L171" s="494"/>
      <c r="M171" s="494"/>
      <c r="N171" s="494"/>
      <c r="O171" s="494"/>
      <c r="P171" s="494"/>
      <c r="Q171" s="494"/>
      <c r="R171" s="494"/>
    </row>
    <row r="172" spans="1:18">
      <c r="A172" s="505"/>
      <c r="B172" s="505"/>
      <c r="C172" s="505"/>
      <c r="D172" s="505"/>
      <c r="E172" s="506"/>
      <c r="F172" s="505"/>
      <c r="G172" s="505"/>
      <c r="H172" s="505"/>
      <c r="I172" s="505"/>
      <c r="J172" s="506"/>
      <c r="K172" s="505"/>
      <c r="L172" s="494"/>
      <c r="M172" s="494"/>
      <c r="N172" s="494"/>
      <c r="O172" s="494"/>
      <c r="P172" s="494"/>
      <c r="Q172" s="494"/>
      <c r="R172" s="494"/>
    </row>
    <row r="173" spans="1:18">
      <c r="A173" s="505"/>
      <c r="B173" s="505"/>
      <c r="C173" s="505"/>
      <c r="D173" s="505"/>
      <c r="E173" s="506"/>
      <c r="F173" s="505"/>
      <c r="G173" s="505"/>
      <c r="H173" s="505"/>
      <c r="I173" s="505"/>
      <c r="J173" s="506"/>
      <c r="K173" s="505"/>
      <c r="L173" s="494"/>
      <c r="M173" s="494"/>
      <c r="N173" s="494"/>
      <c r="O173" s="494"/>
      <c r="P173" s="494"/>
      <c r="Q173" s="494"/>
      <c r="R173" s="494"/>
    </row>
    <row r="174" spans="1:18">
      <c r="A174" s="505"/>
      <c r="B174" s="505"/>
      <c r="C174" s="505"/>
      <c r="D174" s="505"/>
      <c r="E174" s="506"/>
      <c r="F174" s="505"/>
      <c r="G174" s="505"/>
      <c r="H174" s="505"/>
      <c r="I174" s="505"/>
      <c r="J174" s="506"/>
      <c r="K174" s="505"/>
      <c r="L174" s="494"/>
      <c r="M174" s="494"/>
      <c r="N174" s="494"/>
      <c r="O174" s="494"/>
      <c r="P174" s="494"/>
      <c r="Q174" s="494"/>
      <c r="R174" s="494"/>
    </row>
    <row r="175" spans="1:18">
      <c r="A175" s="505"/>
      <c r="B175" s="505"/>
      <c r="C175" s="505"/>
      <c r="D175" s="505"/>
      <c r="E175" s="506"/>
      <c r="F175" s="505"/>
      <c r="G175" s="505"/>
      <c r="H175" s="505"/>
      <c r="I175" s="505"/>
      <c r="J175" s="506"/>
      <c r="K175" s="505"/>
      <c r="L175" s="494"/>
      <c r="M175" s="494"/>
      <c r="N175" s="494"/>
      <c r="O175" s="494"/>
      <c r="P175" s="494"/>
      <c r="Q175" s="494"/>
      <c r="R175" s="494"/>
    </row>
    <row r="176" spans="1:18">
      <c r="A176" s="505"/>
      <c r="B176" s="505"/>
      <c r="C176" s="505"/>
      <c r="D176" s="505"/>
      <c r="E176" s="506"/>
      <c r="F176" s="505"/>
      <c r="G176" s="505"/>
      <c r="H176" s="505"/>
      <c r="I176" s="505"/>
      <c r="J176" s="506"/>
      <c r="K176" s="505"/>
      <c r="L176" s="494"/>
      <c r="M176" s="494"/>
      <c r="N176" s="494"/>
      <c r="O176" s="494"/>
      <c r="P176" s="494"/>
      <c r="Q176" s="494"/>
      <c r="R176" s="494"/>
    </row>
    <row r="177" spans="1:18">
      <c r="A177" s="505"/>
      <c r="B177" s="505"/>
      <c r="C177" s="505"/>
      <c r="D177" s="505"/>
      <c r="E177" s="506"/>
      <c r="F177" s="505"/>
      <c r="G177" s="505"/>
      <c r="H177" s="505"/>
      <c r="I177" s="505"/>
      <c r="J177" s="506"/>
      <c r="K177" s="505"/>
      <c r="L177" s="494"/>
      <c r="M177" s="494"/>
      <c r="N177" s="494"/>
      <c r="O177" s="494"/>
      <c r="P177" s="494"/>
      <c r="Q177" s="494"/>
      <c r="R177" s="494"/>
    </row>
    <row r="178" spans="1:18">
      <c r="A178" s="505"/>
      <c r="B178" s="505"/>
      <c r="C178" s="505"/>
      <c r="D178" s="505"/>
      <c r="E178" s="506"/>
      <c r="F178" s="505"/>
      <c r="G178" s="505"/>
      <c r="H178" s="505"/>
      <c r="I178" s="505"/>
      <c r="J178" s="506"/>
      <c r="K178" s="505"/>
      <c r="L178" s="494"/>
      <c r="M178" s="494"/>
      <c r="N178" s="494"/>
      <c r="O178" s="494"/>
      <c r="P178" s="494"/>
      <c r="Q178" s="494"/>
      <c r="R178" s="494"/>
    </row>
    <row r="179" spans="1:18">
      <c r="A179" s="505"/>
      <c r="B179" s="505"/>
      <c r="C179" s="505"/>
      <c r="D179" s="505"/>
      <c r="E179" s="506"/>
      <c r="F179" s="505"/>
      <c r="G179" s="505"/>
      <c r="H179" s="505"/>
      <c r="I179" s="505"/>
      <c r="J179" s="506"/>
      <c r="K179" s="505"/>
      <c r="L179" s="494"/>
      <c r="M179" s="494"/>
      <c r="N179" s="494"/>
      <c r="O179" s="494"/>
      <c r="P179" s="494"/>
      <c r="Q179" s="494"/>
      <c r="R179" s="494"/>
    </row>
    <row r="180" spans="1:18">
      <c r="A180" s="505"/>
      <c r="B180" s="505"/>
      <c r="C180" s="505"/>
      <c r="D180" s="505"/>
      <c r="E180" s="506"/>
      <c r="F180" s="505"/>
      <c r="G180" s="505"/>
      <c r="H180" s="505"/>
      <c r="I180" s="505"/>
      <c r="J180" s="506"/>
      <c r="K180" s="505"/>
      <c r="L180" s="494"/>
      <c r="M180" s="494"/>
      <c r="N180" s="494"/>
      <c r="O180" s="494"/>
      <c r="P180" s="494"/>
      <c r="Q180" s="494"/>
      <c r="R180" s="494"/>
    </row>
    <row r="181" spans="1:18">
      <c r="A181" s="505"/>
      <c r="B181" s="505"/>
      <c r="C181" s="505"/>
      <c r="D181" s="505"/>
      <c r="E181" s="506"/>
      <c r="F181" s="505"/>
      <c r="G181" s="505"/>
      <c r="H181" s="505"/>
      <c r="I181" s="505"/>
      <c r="J181" s="506"/>
      <c r="K181" s="505"/>
      <c r="L181" s="494"/>
      <c r="M181" s="494"/>
      <c r="N181" s="494"/>
      <c r="O181" s="494"/>
      <c r="P181" s="494"/>
      <c r="Q181" s="494"/>
      <c r="R181" s="494"/>
    </row>
    <row r="182" spans="1:18">
      <c r="A182" s="505"/>
      <c r="B182" s="505"/>
      <c r="C182" s="505"/>
      <c r="D182" s="505"/>
      <c r="E182" s="506"/>
      <c r="F182" s="505"/>
      <c r="G182" s="505"/>
      <c r="H182" s="505"/>
      <c r="I182" s="505"/>
      <c r="J182" s="506"/>
      <c r="K182" s="505"/>
      <c r="L182" s="494"/>
      <c r="M182" s="494"/>
      <c r="N182" s="494"/>
      <c r="O182" s="494"/>
      <c r="P182" s="494"/>
      <c r="Q182" s="494"/>
      <c r="R182" s="494"/>
    </row>
    <row r="183" spans="1:18">
      <c r="A183" s="505"/>
      <c r="B183" s="505"/>
      <c r="C183" s="505"/>
      <c r="D183" s="505"/>
      <c r="E183" s="506"/>
      <c r="F183" s="505"/>
      <c r="G183" s="505"/>
      <c r="H183" s="505"/>
      <c r="I183" s="505"/>
      <c r="J183" s="506"/>
      <c r="K183" s="505"/>
      <c r="L183" s="494"/>
      <c r="M183" s="494"/>
      <c r="N183" s="494"/>
      <c r="O183" s="494"/>
      <c r="P183" s="494"/>
      <c r="Q183" s="494"/>
      <c r="R183" s="494"/>
    </row>
    <row r="184" spans="1:18">
      <c r="A184" s="505"/>
      <c r="B184" s="505"/>
      <c r="C184" s="505"/>
      <c r="D184" s="505"/>
      <c r="E184" s="506"/>
      <c r="F184" s="505"/>
      <c r="G184" s="505"/>
      <c r="H184" s="505"/>
      <c r="I184" s="505"/>
      <c r="J184" s="506"/>
      <c r="K184" s="505"/>
      <c r="L184" s="494"/>
      <c r="M184" s="494"/>
      <c r="N184" s="494"/>
      <c r="O184" s="494"/>
      <c r="P184" s="494"/>
      <c r="Q184" s="494"/>
      <c r="R184" s="494"/>
    </row>
    <row r="185" spans="1:18">
      <c r="A185" s="505"/>
      <c r="B185" s="505"/>
      <c r="C185" s="505"/>
      <c r="D185" s="505"/>
      <c r="E185" s="506"/>
      <c r="F185" s="505"/>
      <c r="G185" s="505"/>
      <c r="H185" s="505"/>
      <c r="I185" s="505"/>
      <c r="J185" s="506"/>
      <c r="K185" s="505"/>
      <c r="L185" s="494"/>
      <c r="M185" s="494"/>
      <c r="N185" s="494"/>
      <c r="O185" s="494"/>
      <c r="P185" s="494"/>
      <c r="Q185" s="494"/>
      <c r="R185" s="494"/>
    </row>
    <row r="186" spans="1:18">
      <c r="A186" s="505"/>
      <c r="B186" s="505"/>
      <c r="C186" s="505"/>
      <c r="D186" s="505"/>
      <c r="E186" s="506"/>
      <c r="F186" s="505"/>
      <c r="G186" s="505"/>
      <c r="H186" s="505"/>
      <c r="I186" s="505"/>
      <c r="J186" s="506"/>
      <c r="K186" s="505"/>
      <c r="L186" s="494"/>
      <c r="M186" s="494"/>
      <c r="N186" s="494"/>
      <c r="O186" s="494"/>
      <c r="P186" s="494"/>
      <c r="Q186" s="494"/>
      <c r="R186" s="494"/>
    </row>
    <row r="187" spans="1:18">
      <c r="A187" s="505"/>
      <c r="B187" s="505"/>
      <c r="C187" s="505"/>
      <c r="D187" s="505"/>
      <c r="E187" s="506"/>
      <c r="F187" s="505"/>
      <c r="G187" s="505"/>
      <c r="H187" s="505"/>
      <c r="I187" s="505"/>
      <c r="J187" s="506"/>
      <c r="K187" s="505"/>
      <c r="L187" s="494"/>
      <c r="M187" s="494"/>
      <c r="N187" s="494"/>
      <c r="O187" s="494"/>
      <c r="P187" s="494"/>
      <c r="Q187" s="494"/>
      <c r="R187" s="494"/>
    </row>
    <row r="188" spans="1:18">
      <c r="A188" s="505"/>
      <c r="B188" s="505"/>
      <c r="C188" s="505"/>
      <c r="D188" s="505"/>
      <c r="E188" s="506"/>
      <c r="F188" s="505"/>
      <c r="G188" s="505"/>
      <c r="H188" s="505"/>
      <c r="I188" s="505"/>
      <c r="J188" s="506"/>
      <c r="K188" s="505"/>
      <c r="L188" s="494"/>
      <c r="M188" s="494"/>
      <c r="N188" s="494"/>
      <c r="O188" s="494"/>
      <c r="P188" s="494"/>
      <c r="Q188" s="494"/>
      <c r="R188" s="494"/>
    </row>
    <row r="189" spans="1:18">
      <c r="A189" s="505"/>
      <c r="B189" s="505"/>
      <c r="C189" s="505"/>
      <c r="D189" s="505"/>
      <c r="E189" s="506"/>
      <c r="F189" s="505"/>
      <c r="G189" s="505"/>
      <c r="H189" s="505"/>
      <c r="I189" s="505"/>
      <c r="J189" s="506"/>
      <c r="K189" s="505"/>
      <c r="L189" s="494"/>
      <c r="M189" s="494"/>
      <c r="N189" s="494"/>
      <c r="O189" s="494"/>
      <c r="P189" s="494"/>
      <c r="Q189" s="494"/>
      <c r="R189" s="494"/>
    </row>
    <row r="190" spans="1:18">
      <c r="A190" s="505"/>
      <c r="B190" s="505"/>
      <c r="C190" s="505"/>
      <c r="D190" s="505"/>
      <c r="E190" s="506"/>
      <c r="F190" s="505"/>
      <c r="G190" s="505"/>
      <c r="H190" s="505"/>
      <c r="I190" s="505"/>
      <c r="J190" s="506"/>
      <c r="K190" s="505"/>
      <c r="L190" s="494"/>
      <c r="M190" s="494"/>
      <c r="N190" s="494"/>
      <c r="O190" s="494"/>
      <c r="P190" s="494"/>
      <c r="Q190" s="494"/>
      <c r="R190" s="494"/>
    </row>
    <row r="191" spans="1:18">
      <c r="A191" s="505"/>
      <c r="B191" s="505"/>
      <c r="C191" s="505"/>
      <c r="D191" s="505"/>
      <c r="E191" s="506"/>
      <c r="F191" s="505"/>
      <c r="G191" s="505"/>
      <c r="H191" s="505"/>
      <c r="I191" s="505"/>
      <c r="J191" s="506"/>
      <c r="K191" s="505"/>
      <c r="L191" s="494"/>
      <c r="M191" s="494"/>
      <c r="N191" s="494"/>
      <c r="O191" s="494"/>
      <c r="P191" s="494"/>
      <c r="Q191" s="494"/>
      <c r="R191" s="494"/>
    </row>
    <row r="192" spans="1:18">
      <c r="A192" s="505"/>
      <c r="B192" s="505"/>
      <c r="C192" s="505"/>
      <c r="D192" s="505"/>
      <c r="E192" s="506"/>
      <c r="F192" s="505"/>
      <c r="G192" s="505"/>
      <c r="H192" s="505"/>
      <c r="I192" s="505"/>
      <c r="J192" s="506"/>
      <c r="K192" s="505"/>
      <c r="L192" s="494"/>
      <c r="M192" s="494"/>
      <c r="N192" s="494"/>
      <c r="O192" s="494"/>
      <c r="P192" s="494"/>
      <c r="Q192" s="494"/>
      <c r="R192" s="494"/>
    </row>
    <row r="193" spans="1:18">
      <c r="A193" s="505"/>
      <c r="B193" s="505"/>
      <c r="C193" s="505"/>
      <c r="D193" s="505"/>
      <c r="E193" s="506"/>
      <c r="F193" s="505"/>
      <c r="G193" s="505"/>
      <c r="H193" s="505"/>
      <c r="I193" s="505"/>
      <c r="J193" s="506"/>
      <c r="K193" s="505"/>
      <c r="L193" s="494"/>
      <c r="M193" s="494"/>
      <c r="N193" s="494"/>
      <c r="O193" s="494"/>
      <c r="P193" s="494"/>
      <c r="Q193" s="494"/>
      <c r="R193" s="494"/>
    </row>
    <row r="194" spans="1:18">
      <c r="A194" s="505"/>
      <c r="B194" s="505"/>
      <c r="C194" s="505"/>
      <c r="D194" s="505"/>
      <c r="E194" s="506"/>
      <c r="F194" s="505"/>
      <c r="G194" s="505"/>
      <c r="H194" s="505"/>
      <c r="I194" s="505"/>
      <c r="J194" s="506"/>
      <c r="K194" s="505"/>
      <c r="L194" s="494"/>
      <c r="M194" s="494"/>
      <c r="N194" s="494"/>
      <c r="O194" s="494"/>
      <c r="P194" s="494"/>
      <c r="Q194" s="494"/>
      <c r="R194" s="494"/>
    </row>
    <row r="195" spans="1:18">
      <c r="A195" s="505"/>
      <c r="B195" s="505"/>
      <c r="C195" s="505"/>
      <c r="D195" s="505"/>
      <c r="E195" s="506"/>
      <c r="F195" s="505"/>
      <c r="G195" s="505"/>
      <c r="H195" s="505"/>
      <c r="I195" s="505"/>
      <c r="J195" s="506"/>
      <c r="K195" s="505"/>
      <c r="L195" s="494"/>
      <c r="M195" s="494"/>
      <c r="N195" s="494"/>
      <c r="O195" s="494"/>
      <c r="P195" s="494"/>
      <c r="Q195" s="494"/>
      <c r="R195" s="494"/>
    </row>
    <row r="196" spans="1:18">
      <c r="A196" s="505"/>
      <c r="B196" s="505"/>
      <c r="C196" s="505"/>
      <c r="D196" s="505"/>
      <c r="E196" s="506"/>
      <c r="F196" s="505"/>
      <c r="G196" s="505"/>
      <c r="H196" s="505"/>
      <c r="I196" s="505"/>
      <c r="J196" s="506"/>
      <c r="K196" s="505"/>
      <c r="L196" s="494"/>
      <c r="M196" s="494"/>
      <c r="N196" s="494"/>
      <c r="O196" s="494"/>
      <c r="P196" s="494"/>
      <c r="Q196" s="494"/>
      <c r="R196" s="494"/>
    </row>
    <row r="197" spans="1:18">
      <c r="A197" s="505"/>
      <c r="B197" s="505"/>
      <c r="C197" s="505"/>
      <c r="D197" s="505"/>
      <c r="E197" s="506"/>
      <c r="F197" s="505"/>
      <c r="G197" s="505"/>
      <c r="H197" s="505"/>
      <c r="I197" s="505"/>
      <c r="J197" s="506"/>
      <c r="K197" s="505"/>
      <c r="L197" s="494"/>
      <c r="M197" s="494"/>
      <c r="N197" s="494"/>
      <c r="O197" s="494"/>
      <c r="P197" s="494"/>
      <c r="Q197" s="494"/>
      <c r="R197" s="494"/>
    </row>
    <row r="198" spans="1:18">
      <c r="A198" s="505"/>
      <c r="B198" s="505"/>
      <c r="C198" s="505"/>
      <c r="D198" s="505"/>
      <c r="E198" s="506"/>
      <c r="F198" s="505"/>
      <c r="G198" s="505"/>
      <c r="H198" s="505"/>
      <c r="I198" s="505"/>
      <c r="J198" s="506"/>
      <c r="K198" s="505"/>
      <c r="L198" s="494"/>
      <c r="M198" s="494"/>
      <c r="N198" s="494"/>
      <c r="O198" s="494"/>
      <c r="P198" s="494"/>
      <c r="Q198" s="494"/>
      <c r="R198" s="494"/>
    </row>
    <row r="199" spans="1:18">
      <c r="A199" s="505"/>
      <c r="B199" s="505"/>
      <c r="C199" s="505"/>
      <c r="D199" s="505"/>
      <c r="E199" s="506"/>
      <c r="F199" s="505"/>
      <c r="G199" s="505"/>
      <c r="H199" s="505"/>
      <c r="I199" s="505"/>
      <c r="J199" s="506"/>
      <c r="K199" s="505"/>
      <c r="L199" s="494"/>
      <c r="M199" s="494"/>
      <c r="N199" s="494"/>
      <c r="O199" s="494"/>
      <c r="P199" s="494"/>
      <c r="Q199" s="494"/>
      <c r="R199" s="494"/>
    </row>
    <row r="200" spans="1:18">
      <c r="A200" s="505"/>
      <c r="B200" s="505"/>
      <c r="C200" s="505"/>
      <c r="D200" s="505"/>
      <c r="E200" s="506"/>
      <c r="F200" s="505"/>
      <c r="G200" s="505"/>
      <c r="H200" s="505"/>
      <c r="I200" s="505"/>
      <c r="J200" s="506"/>
      <c r="K200" s="505"/>
      <c r="L200" s="494"/>
      <c r="M200" s="494"/>
      <c r="N200" s="494"/>
      <c r="O200" s="494"/>
      <c r="P200" s="494"/>
      <c r="Q200" s="494"/>
      <c r="R200" s="494"/>
    </row>
    <row r="201" spans="1:18">
      <c r="A201" s="505"/>
      <c r="B201" s="505"/>
      <c r="C201" s="505"/>
      <c r="D201" s="505"/>
      <c r="E201" s="506"/>
      <c r="F201" s="505"/>
      <c r="G201" s="505"/>
      <c r="H201" s="505"/>
      <c r="I201" s="505"/>
      <c r="J201" s="506"/>
      <c r="K201" s="505"/>
      <c r="L201" s="494"/>
      <c r="M201" s="494"/>
      <c r="N201" s="494"/>
      <c r="O201" s="494"/>
      <c r="P201" s="494"/>
      <c r="Q201" s="494"/>
      <c r="R201" s="494"/>
    </row>
    <row r="202" spans="1:18">
      <c r="A202" s="505"/>
      <c r="B202" s="505"/>
      <c r="C202" s="505"/>
      <c r="D202" s="505"/>
      <c r="E202" s="506"/>
      <c r="F202" s="505"/>
      <c r="G202" s="505"/>
      <c r="H202" s="505"/>
      <c r="I202" s="505"/>
      <c r="J202" s="506"/>
      <c r="K202" s="505"/>
      <c r="L202" s="494"/>
      <c r="M202" s="494"/>
      <c r="N202" s="494"/>
      <c r="O202" s="494"/>
      <c r="P202" s="494"/>
      <c r="Q202" s="494"/>
      <c r="R202" s="494"/>
    </row>
    <row r="203" spans="1:18">
      <c r="A203" s="505"/>
      <c r="B203" s="505"/>
      <c r="C203" s="505"/>
      <c r="D203" s="505"/>
      <c r="E203" s="506"/>
      <c r="F203" s="505"/>
      <c r="G203" s="505"/>
      <c r="H203" s="505"/>
      <c r="I203" s="505"/>
      <c r="J203" s="506"/>
      <c r="K203" s="505"/>
      <c r="L203" s="494"/>
      <c r="M203" s="494"/>
      <c r="N203" s="494"/>
      <c r="O203" s="494"/>
      <c r="P203" s="494"/>
      <c r="Q203" s="494"/>
      <c r="R203" s="494"/>
    </row>
    <row r="204" spans="1:18">
      <c r="A204" s="505"/>
      <c r="B204" s="505"/>
      <c r="C204" s="505"/>
      <c r="D204" s="505"/>
      <c r="E204" s="506"/>
      <c r="F204" s="505"/>
      <c r="G204" s="505"/>
      <c r="H204" s="505"/>
      <c r="I204" s="505"/>
      <c r="J204" s="506"/>
      <c r="K204" s="505"/>
      <c r="L204" s="494"/>
      <c r="M204" s="494"/>
      <c r="N204" s="494"/>
      <c r="O204" s="494"/>
      <c r="P204" s="494"/>
      <c r="Q204" s="494"/>
      <c r="R204" s="494"/>
    </row>
    <row r="205" spans="1:18">
      <c r="A205" s="505"/>
      <c r="B205" s="505"/>
      <c r="C205" s="505"/>
      <c r="D205" s="505"/>
      <c r="E205" s="506"/>
      <c r="F205" s="505"/>
      <c r="G205" s="505"/>
      <c r="H205" s="505"/>
      <c r="I205" s="505"/>
      <c r="J205" s="506"/>
      <c r="K205" s="505"/>
      <c r="L205" s="494"/>
      <c r="M205" s="494"/>
      <c r="N205" s="494"/>
      <c r="O205" s="494"/>
      <c r="P205" s="494"/>
      <c r="Q205" s="494"/>
      <c r="R205" s="494"/>
    </row>
    <row r="206" spans="1:18">
      <c r="A206" s="505"/>
      <c r="B206" s="505"/>
      <c r="C206" s="505"/>
      <c r="D206" s="505"/>
      <c r="E206" s="506"/>
      <c r="F206" s="505"/>
      <c r="G206" s="505"/>
      <c r="H206" s="505"/>
      <c r="I206" s="505"/>
      <c r="J206" s="506"/>
      <c r="K206" s="505"/>
      <c r="L206" s="494"/>
      <c r="M206" s="494"/>
      <c r="N206" s="494"/>
      <c r="O206" s="494"/>
      <c r="P206" s="494"/>
      <c r="Q206" s="494"/>
      <c r="R206" s="494"/>
    </row>
    <row r="207" spans="1:18">
      <c r="A207" s="505"/>
      <c r="B207" s="505"/>
      <c r="C207" s="505"/>
      <c r="D207" s="505"/>
      <c r="E207" s="506"/>
      <c r="F207" s="505"/>
      <c r="G207" s="505"/>
      <c r="H207" s="505"/>
      <c r="I207" s="505"/>
      <c r="J207" s="506"/>
      <c r="K207" s="505"/>
      <c r="L207" s="494"/>
      <c r="M207" s="494"/>
      <c r="N207" s="494"/>
      <c r="O207" s="494"/>
      <c r="P207" s="494"/>
      <c r="Q207" s="494"/>
      <c r="R207" s="494"/>
    </row>
    <row r="208" spans="1:18">
      <c r="A208" s="505"/>
      <c r="B208" s="505"/>
      <c r="C208" s="505"/>
      <c r="D208" s="505"/>
      <c r="E208" s="506"/>
      <c r="F208" s="505"/>
      <c r="G208" s="505"/>
      <c r="H208" s="505"/>
      <c r="I208" s="505"/>
      <c r="J208" s="506"/>
      <c r="K208" s="505"/>
      <c r="L208" s="494"/>
      <c r="M208" s="494"/>
      <c r="N208" s="494"/>
      <c r="O208" s="494"/>
      <c r="P208" s="494"/>
      <c r="Q208" s="494"/>
      <c r="R208" s="494"/>
    </row>
    <row r="209" spans="1:18">
      <c r="A209" s="505"/>
      <c r="B209" s="505"/>
      <c r="C209" s="505"/>
      <c r="D209" s="505"/>
      <c r="E209" s="506"/>
      <c r="F209" s="505"/>
      <c r="G209" s="505"/>
      <c r="H209" s="505"/>
      <c r="I209" s="505"/>
      <c r="J209" s="506"/>
      <c r="K209" s="505"/>
      <c r="L209" s="494"/>
      <c r="M209" s="494"/>
      <c r="N209" s="494"/>
      <c r="O209" s="494"/>
      <c r="P209" s="494"/>
      <c r="Q209" s="494"/>
      <c r="R209" s="494"/>
    </row>
    <row r="210" spans="1:18">
      <c r="A210" s="505"/>
      <c r="B210" s="505"/>
      <c r="C210" s="505"/>
      <c r="D210" s="505"/>
      <c r="E210" s="506"/>
      <c r="F210" s="505"/>
      <c r="G210" s="505"/>
      <c r="H210" s="505"/>
      <c r="I210" s="505"/>
      <c r="J210" s="506"/>
      <c r="K210" s="505"/>
      <c r="L210" s="494"/>
      <c r="M210" s="494"/>
      <c r="N210" s="494"/>
      <c r="O210" s="494"/>
      <c r="P210" s="494"/>
      <c r="Q210" s="494"/>
      <c r="R210" s="494"/>
    </row>
    <row r="211" spans="1:18">
      <c r="A211" s="505"/>
      <c r="B211" s="505"/>
      <c r="C211" s="505"/>
      <c r="D211" s="505"/>
      <c r="E211" s="506"/>
      <c r="F211" s="505"/>
      <c r="G211" s="505"/>
      <c r="H211" s="505"/>
      <c r="I211" s="505"/>
      <c r="J211" s="506"/>
      <c r="K211" s="505"/>
      <c r="L211" s="494"/>
      <c r="M211" s="494"/>
      <c r="N211" s="494"/>
      <c r="O211" s="494"/>
      <c r="P211" s="494"/>
      <c r="Q211" s="494"/>
      <c r="R211" s="494"/>
    </row>
    <row r="212" spans="1:18">
      <c r="A212" s="505"/>
      <c r="B212" s="505"/>
      <c r="C212" s="505"/>
      <c r="D212" s="505"/>
      <c r="E212" s="506"/>
      <c r="F212" s="505"/>
      <c r="G212" s="505"/>
      <c r="H212" s="505"/>
      <c r="I212" s="505"/>
      <c r="J212" s="506"/>
      <c r="K212" s="505"/>
      <c r="L212" s="494"/>
      <c r="M212" s="494"/>
      <c r="N212" s="494"/>
      <c r="O212" s="494"/>
      <c r="P212" s="494"/>
      <c r="Q212" s="494"/>
      <c r="R212" s="494"/>
    </row>
    <row r="213" spans="1:18">
      <c r="A213" s="505"/>
      <c r="B213" s="505"/>
      <c r="C213" s="505"/>
      <c r="D213" s="505"/>
      <c r="E213" s="506"/>
      <c r="F213" s="505"/>
      <c r="G213" s="505"/>
      <c r="H213" s="505"/>
      <c r="I213" s="505"/>
      <c r="J213" s="506"/>
      <c r="K213" s="505"/>
      <c r="L213" s="494"/>
      <c r="M213" s="494"/>
      <c r="N213" s="494"/>
      <c r="O213" s="494"/>
      <c r="P213" s="494"/>
      <c r="Q213" s="494"/>
      <c r="R213" s="494"/>
    </row>
    <row r="214" spans="1:18">
      <c r="A214" s="505"/>
      <c r="B214" s="505"/>
      <c r="C214" s="505"/>
      <c r="D214" s="505"/>
      <c r="E214" s="506"/>
      <c r="F214" s="505"/>
      <c r="G214" s="505"/>
      <c r="H214" s="505"/>
      <c r="I214" s="505"/>
      <c r="J214" s="506"/>
      <c r="K214" s="505"/>
      <c r="L214" s="494"/>
      <c r="M214" s="494"/>
      <c r="N214" s="494"/>
      <c r="O214" s="494"/>
      <c r="P214" s="494"/>
      <c r="Q214" s="494"/>
      <c r="R214" s="494"/>
    </row>
    <row r="215" spans="1:18">
      <c r="A215" s="505"/>
      <c r="B215" s="505"/>
      <c r="C215" s="505"/>
      <c r="D215" s="505"/>
      <c r="E215" s="506"/>
      <c r="F215" s="505"/>
      <c r="G215" s="505"/>
      <c r="H215" s="505"/>
      <c r="I215" s="505"/>
      <c r="J215" s="506"/>
      <c r="K215" s="505"/>
      <c r="L215" s="494"/>
      <c r="M215" s="494"/>
      <c r="N215" s="494"/>
      <c r="O215" s="494"/>
      <c r="P215" s="494"/>
      <c r="Q215" s="494"/>
      <c r="R215" s="494"/>
    </row>
    <row r="216" spans="1:18">
      <c r="A216" s="505"/>
      <c r="B216" s="505"/>
      <c r="C216" s="505"/>
      <c r="D216" s="505"/>
      <c r="E216" s="506"/>
      <c r="F216" s="505"/>
      <c r="G216" s="505"/>
      <c r="H216" s="505"/>
      <c r="I216" s="505"/>
      <c r="J216" s="506"/>
      <c r="K216" s="505"/>
      <c r="L216" s="494"/>
      <c r="M216" s="494"/>
      <c r="N216" s="494"/>
      <c r="O216" s="494"/>
      <c r="P216" s="494"/>
      <c r="Q216" s="494"/>
      <c r="R216" s="494"/>
    </row>
    <row r="217" spans="1:18">
      <c r="A217" s="505"/>
      <c r="B217" s="505"/>
      <c r="C217" s="505"/>
      <c r="D217" s="505"/>
      <c r="E217" s="506"/>
      <c r="F217" s="505"/>
      <c r="G217" s="505"/>
      <c r="H217" s="505"/>
      <c r="I217" s="505"/>
      <c r="J217" s="506"/>
      <c r="K217" s="505"/>
      <c r="L217" s="494"/>
      <c r="M217" s="494"/>
      <c r="N217" s="494"/>
      <c r="O217" s="494"/>
      <c r="P217" s="494"/>
      <c r="Q217" s="494"/>
      <c r="R217" s="494"/>
    </row>
    <row r="218" spans="1:18">
      <c r="A218" s="505"/>
      <c r="B218" s="505"/>
      <c r="C218" s="505"/>
      <c r="D218" s="505"/>
      <c r="E218" s="506"/>
      <c r="F218" s="505"/>
      <c r="G218" s="505"/>
      <c r="H218" s="505"/>
      <c r="I218" s="505"/>
      <c r="J218" s="506"/>
      <c r="K218" s="505"/>
      <c r="L218" s="494"/>
      <c r="M218" s="494"/>
      <c r="N218" s="494"/>
      <c r="O218" s="494"/>
      <c r="P218" s="494"/>
      <c r="Q218" s="494"/>
      <c r="R218" s="494"/>
    </row>
    <row r="219" spans="1:18">
      <c r="A219" s="505"/>
      <c r="B219" s="505"/>
      <c r="C219" s="505"/>
      <c r="D219" s="505"/>
      <c r="E219" s="506"/>
      <c r="F219" s="505"/>
      <c r="G219" s="505"/>
      <c r="H219" s="505"/>
      <c r="I219" s="505"/>
      <c r="J219" s="506"/>
      <c r="K219" s="505"/>
      <c r="L219" s="494"/>
      <c r="M219" s="494"/>
      <c r="N219" s="494"/>
      <c r="O219" s="494"/>
      <c r="P219" s="494"/>
      <c r="Q219" s="494"/>
      <c r="R219" s="494"/>
    </row>
    <row r="220" spans="1:18">
      <c r="A220" s="505"/>
      <c r="B220" s="505"/>
      <c r="C220" s="505"/>
      <c r="D220" s="505"/>
      <c r="E220" s="506"/>
      <c r="F220" s="505"/>
      <c r="G220" s="505"/>
      <c r="H220" s="505"/>
      <c r="I220" s="505"/>
      <c r="J220" s="506"/>
      <c r="K220" s="505"/>
      <c r="L220" s="494"/>
      <c r="M220" s="494"/>
      <c r="N220" s="494"/>
      <c r="O220" s="494"/>
      <c r="P220" s="494"/>
      <c r="Q220" s="494"/>
      <c r="R220" s="494"/>
    </row>
    <row r="221" spans="1:18">
      <c r="A221" s="505"/>
      <c r="B221" s="505"/>
      <c r="C221" s="505"/>
      <c r="D221" s="505"/>
      <c r="E221" s="506"/>
      <c r="F221" s="505"/>
      <c r="G221" s="505"/>
      <c r="H221" s="505"/>
      <c r="I221" s="505"/>
      <c r="J221" s="506"/>
      <c r="K221" s="505"/>
      <c r="L221" s="494"/>
      <c r="M221" s="494"/>
      <c r="N221" s="494"/>
      <c r="O221" s="494"/>
      <c r="P221" s="494"/>
      <c r="Q221" s="494"/>
      <c r="R221" s="494"/>
    </row>
    <row r="222" spans="1:18">
      <c r="A222" s="505"/>
      <c r="B222" s="505"/>
      <c r="C222" s="505"/>
      <c r="D222" s="505"/>
      <c r="E222" s="506"/>
      <c r="F222" s="505"/>
      <c r="G222" s="505"/>
      <c r="H222" s="505"/>
      <c r="I222" s="505"/>
      <c r="J222" s="506"/>
      <c r="K222" s="505"/>
      <c r="L222" s="494"/>
      <c r="M222" s="494"/>
      <c r="N222" s="494"/>
      <c r="O222" s="494"/>
      <c r="P222" s="494"/>
      <c r="Q222" s="494"/>
      <c r="R222" s="494"/>
    </row>
    <row r="223" spans="1:18">
      <c r="A223" s="505"/>
      <c r="B223" s="505"/>
      <c r="C223" s="505"/>
      <c r="D223" s="505"/>
      <c r="E223" s="506"/>
      <c r="F223" s="505"/>
      <c r="G223" s="505"/>
      <c r="H223" s="505"/>
      <c r="I223" s="505"/>
      <c r="J223" s="506"/>
      <c r="K223" s="505"/>
      <c r="L223" s="494"/>
      <c r="M223" s="494"/>
      <c r="N223" s="494"/>
      <c r="O223" s="494"/>
      <c r="P223" s="494"/>
      <c r="Q223" s="494"/>
      <c r="R223" s="494"/>
    </row>
    <row r="224" spans="1:18">
      <c r="A224" s="505"/>
      <c r="B224" s="505"/>
      <c r="C224" s="505"/>
      <c r="D224" s="505"/>
      <c r="E224" s="506"/>
      <c r="F224" s="505"/>
      <c r="G224" s="505"/>
      <c r="H224" s="505"/>
      <c r="I224" s="505"/>
      <c r="J224" s="506"/>
      <c r="K224" s="505"/>
      <c r="L224" s="494"/>
      <c r="M224" s="494"/>
      <c r="N224" s="494"/>
      <c r="O224" s="494"/>
      <c r="P224" s="494"/>
      <c r="Q224" s="494"/>
      <c r="R224" s="494"/>
    </row>
    <row r="225" spans="1:18">
      <c r="A225" s="505"/>
      <c r="B225" s="505"/>
      <c r="C225" s="505"/>
      <c r="D225" s="505"/>
      <c r="E225" s="506"/>
      <c r="F225" s="505"/>
      <c r="G225" s="505"/>
      <c r="H225" s="505"/>
      <c r="I225" s="505"/>
      <c r="J225" s="506"/>
      <c r="K225" s="505"/>
      <c r="L225" s="494"/>
      <c r="M225" s="494"/>
      <c r="N225" s="494"/>
      <c r="O225" s="494"/>
      <c r="P225" s="494"/>
      <c r="Q225" s="494"/>
      <c r="R225" s="494"/>
    </row>
    <row r="226" spans="1:18">
      <c r="A226" s="505"/>
      <c r="B226" s="505"/>
      <c r="C226" s="505"/>
      <c r="D226" s="505"/>
      <c r="E226" s="506"/>
      <c r="F226" s="505"/>
      <c r="G226" s="505"/>
      <c r="H226" s="505"/>
      <c r="I226" s="505"/>
      <c r="J226" s="506"/>
      <c r="K226" s="505"/>
      <c r="L226" s="494"/>
      <c r="M226" s="494"/>
      <c r="N226" s="494"/>
      <c r="O226" s="494"/>
      <c r="P226" s="494"/>
      <c r="Q226" s="494"/>
      <c r="R226" s="494"/>
    </row>
    <row r="227" spans="1:18">
      <c r="A227" s="505"/>
      <c r="B227" s="505"/>
      <c r="C227" s="505"/>
      <c r="D227" s="505"/>
      <c r="E227" s="506"/>
      <c r="F227" s="505"/>
      <c r="G227" s="505"/>
      <c r="H227" s="505"/>
      <c r="I227" s="505"/>
      <c r="J227" s="506"/>
      <c r="K227" s="505"/>
      <c r="L227" s="494"/>
      <c r="M227" s="494"/>
      <c r="N227" s="494"/>
      <c r="O227" s="494"/>
      <c r="P227" s="494"/>
      <c r="Q227" s="494"/>
      <c r="R227" s="494"/>
    </row>
    <row r="228" spans="1:18">
      <c r="A228" s="505"/>
      <c r="B228" s="505"/>
      <c r="C228" s="505"/>
      <c r="D228" s="505"/>
      <c r="E228" s="506"/>
      <c r="F228" s="505"/>
      <c r="G228" s="505"/>
      <c r="H228" s="505"/>
      <c r="I228" s="505"/>
      <c r="J228" s="506"/>
      <c r="K228" s="505"/>
      <c r="L228" s="494"/>
      <c r="M228" s="494"/>
      <c r="N228" s="494"/>
      <c r="O228" s="494"/>
      <c r="P228" s="494"/>
      <c r="Q228" s="494"/>
      <c r="R228" s="494"/>
    </row>
    <row r="229" spans="1:18">
      <c r="A229" s="505"/>
      <c r="B229" s="505"/>
      <c r="C229" s="505"/>
      <c r="D229" s="505"/>
      <c r="E229" s="506"/>
      <c r="F229" s="505"/>
      <c r="G229" s="505"/>
      <c r="H229" s="505"/>
      <c r="I229" s="505"/>
      <c r="J229" s="506"/>
      <c r="K229" s="505"/>
      <c r="L229" s="494"/>
      <c r="M229" s="494"/>
      <c r="N229" s="494"/>
      <c r="O229" s="494"/>
      <c r="P229" s="494"/>
      <c r="Q229" s="494"/>
      <c r="R229" s="494"/>
    </row>
    <row r="230" spans="1:18">
      <c r="A230" s="505"/>
      <c r="B230" s="505"/>
      <c r="C230" s="505"/>
      <c r="D230" s="505"/>
      <c r="E230" s="506"/>
      <c r="F230" s="505"/>
      <c r="G230" s="505"/>
      <c r="H230" s="505"/>
      <c r="I230" s="505"/>
      <c r="J230" s="506"/>
      <c r="K230" s="505"/>
      <c r="L230" s="494"/>
      <c r="M230" s="494"/>
      <c r="N230" s="494"/>
      <c r="O230" s="494"/>
      <c r="P230" s="494"/>
      <c r="Q230" s="494"/>
      <c r="R230" s="494"/>
    </row>
    <row r="231" spans="1:18">
      <c r="A231" s="505"/>
      <c r="B231" s="505"/>
      <c r="C231" s="505"/>
      <c r="D231" s="505"/>
      <c r="E231" s="506"/>
      <c r="F231" s="505"/>
      <c r="G231" s="505"/>
      <c r="H231" s="505"/>
      <c r="I231" s="505"/>
      <c r="J231" s="506"/>
      <c r="K231" s="505"/>
      <c r="L231" s="494"/>
      <c r="M231" s="494"/>
      <c r="N231" s="494"/>
      <c r="O231" s="494"/>
      <c r="P231" s="494"/>
      <c r="Q231" s="494"/>
      <c r="R231" s="494"/>
    </row>
    <row r="232" spans="1:18">
      <c r="A232" s="505"/>
      <c r="B232" s="505"/>
      <c r="C232" s="505"/>
      <c r="D232" s="505"/>
      <c r="E232" s="506"/>
      <c r="F232" s="505"/>
      <c r="G232" s="505"/>
      <c r="H232" s="505"/>
      <c r="I232" s="505"/>
      <c r="J232" s="506"/>
      <c r="K232" s="505"/>
      <c r="L232" s="494"/>
      <c r="M232" s="494"/>
      <c r="N232" s="494"/>
      <c r="O232" s="494"/>
      <c r="P232" s="494"/>
      <c r="Q232" s="494"/>
      <c r="R232" s="494"/>
    </row>
    <row r="233" spans="1:18">
      <c r="A233" s="505"/>
      <c r="B233" s="505"/>
      <c r="C233" s="505"/>
      <c r="D233" s="505"/>
      <c r="E233" s="506"/>
      <c r="F233" s="505"/>
      <c r="G233" s="505"/>
      <c r="H233" s="505"/>
      <c r="I233" s="505"/>
      <c r="J233" s="506"/>
      <c r="K233" s="505"/>
      <c r="L233" s="494"/>
      <c r="M233" s="494"/>
      <c r="N233" s="494"/>
      <c r="O233" s="494"/>
      <c r="P233" s="494"/>
      <c r="Q233" s="494"/>
      <c r="R233" s="494"/>
    </row>
    <row r="234" spans="1:18">
      <c r="A234" s="505"/>
      <c r="B234" s="505"/>
      <c r="C234" s="505"/>
      <c r="D234" s="505"/>
      <c r="E234" s="506"/>
      <c r="F234" s="505"/>
      <c r="G234" s="505"/>
      <c r="H234" s="505"/>
      <c r="I234" s="505"/>
      <c r="J234" s="506"/>
      <c r="K234" s="505"/>
      <c r="L234" s="494"/>
      <c r="M234" s="494"/>
      <c r="N234" s="494"/>
      <c r="O234" s="494"/>
      <c r="P234" s="494"/>
      <c r="Q234" s="494"/>
      <c r="R234" s="494"/>
    </row>
    <row r="235" spans="1:18">
      <c r="A235" s="505"/>
      <c r="B235" s="505"/>
      <c r="C235" s="505"/>
      <c r="D235" s="505"/>
      <c r="E235" s="506"/>
      <c r="F235" s="505"/>
      <c r="G235" s="505"/>
      <c r="H235" s="505"/>
      <c r="I235" s="505"/>
      <c r="J235" s="506"/>
      <c r="K235" s="505"/>
      <c r="L235" s="494"/>
      <c r="M235" s="494"/>
      <c r="N235" s="494"/>
      <c r="O235" s="494"/>
      <c r="P235" s="494"/>
      <c r="Q235" s="494"/>
      <c r="R235" s="494"/>
    </row>
    <row r="236" spans="1:18">
      <c r="A236" s="505"/>
      <c r="B236" s="505"/>
      <c r="C236" s="505"/>
      <c r="D236" s="505"/>
      <c r="E236" s="506"/>
      <c r="F236" s="505"/>
      <c r="G236" s="505"/>
      <c r="H236" s="505"/>
      <c r="I236" s="505"/>
      <c r="J236" s="506"/>
      <c r="K236" s="505"/>
      <c r="L236" s="494"/>
      <c r="M236" s="494"/>
      <c r="N236" s="494"/>
      <c r="O236" s="494"/>
      <c r="P236" s="494"/>
      <c r="Q236" s="494"/>
      <c r="R236" s="494"/>
    </row>
    <row r="237" spans="1:18">
      <c r="A237" s="505"/>
      <c r="B237" s="505"/>
      <c r="C237" s="505"/>
      <c r="D237" s="505"/>
      <c r="E237" s="506"/>
      <c r="F237" s="505"/>
      <c r="G237" s="505"/>
      <c r="H237" s="505"/>
      <c r="I237" s="505"/>
      <c r="J237" s="506"/>
      <c r="K237" s="505"/>
      <c r="L237" s="494"/>
      <c r="M237" s="494"/>
      <c r="N237" s="494"/>
      <c r="O237" s="494"/>
      <c r="P237" s="494"/>
      <c r="Q237" s="494"/>
      <c r="R237" s="494"/>
    </row>
    <row r="238" spans="1:18">
      <c r="A238" s="505"/>
      <c r="B238" s="505"/>
      <c r="C238" s="505"/>
      <c r="D238" s="505"/>
      <c r="E238" s="506"/>
      <c r="F238" s="505"/>
      <c r="G238" s="505"/>
      <c r="H238" s="505"/>
      <c r="I238" s="505"/>
      <c r="J238" s="506"/>
      <c r="K238" s="505"/>
      <c r="L238" s="494"/>
      <c r="M238" s="494"/>
      <c r="N238" s="494"/>
      <c r="O238" s="494"/>
      <c r="P238" s="494"/>
      <c r="Q238" s="494"/>
      <c r="R238" s="494"/>
    </row>
    <row r="239" spans="1:18">
      <c r="A239" s="505"/>
      <c r="B239" s="505"/>
      <c r="C239" s="505"/>
      <c r="D239" s="505"/>
      <c r="E239" s="506"/>
      <c r="F239" s="505"/>
      <c r="G239" s="505"/>
      <c r="H239" s="505"/>
      <c r="I239" s="505"/>
      <c r="J239" s="506"/>
      <c r="K239" s="505"/>
      <c r="L239" s="494"/>
      <c r="M239" s="494"/>
      <c r="N239" s="494"/>
      <c r="O239" s="494"/>
      <c r="P239" s="494"/>
      <c r="Q239" s="494"/>
      <c r="R239" s="494"/>
    </row>
    <row r="240" spans="1:18">
      <c r="A240" s="505"/>
      <c r="B240" s="505"/>
      <c r="C240" s="505"/>
      <c r="D240" s="505"/>
      <c r="E240" s="506"/>
      <c r="F240" s="505"/>
      <c r="G240" s="505"/>
      <c r="H240" s="505"/>
      <c r="I240" s="505"/>
      <c r="J240" s="506"/>
      <c r="K240" s="505"/>
      <c r="L240" s="494"/>
      <c r="M240" s="494"/>
      <c r="N240" s="494"/>
      <c r="O240" s="494"/>
      <c r="P240" s="494"/>
      <c r="Q240" s="494"/>
      <c r="R240" s="494"/>
    </row>
    <row r="241" spans="1:18">
      <c r="A241" s="505"/>
      <c r="B241" s="505"/>
      <c r="C241" s="505"/>
      <c r="D241" s="505"/>
      <c r="E241" s="506"/>
      <c r="F241" s="505"/>
      <c r="G241" s="505"/>
      <c r="H241" s="505"/>
      <c r="I241" s="505"/>
      <c r="J241" s="506"/>
      <c r="K241" s="505"/>
      <c r="L241" s="494"/>
      <c r="M241" s="494"/>
      <c r="N241" s="494"/>
      <c r="O241" s="494"/>
      <c r="P241" s="494"/>
      <c r="Q241" s="494"/>
      <c r="R241" s="494"/>
    </row>
    <row r="242" spans="1:18">
      <c r="A242" s="505"/>
      <c r="B242" s="505"/>
      <c r="C242" s="505"/>
      <c r="D242" s="505"/>
      <c r="E242" s="506"/>
      <c r="F242" s="505"/>
      <c r="G242" s="505"/>
      <c r="H242" s="505"/>
      <c r="I242" s="505"/>
      <c r="J242" s="506"/>
      <c r="K242" s="505"/>
      <c r="L242" s="494"/>
      <c r="M242" s="494"/>
      <c r="N242" s="494"/>
      <c r="O242" s="494"/>
      <c r="P242" s="494"/>
      <c r="Q242" s="494"/>
      <c r="R242" s="494"/>
    </row>
    <row r="243" spans="1:18">
      <c r="A243" s="505"/>
      <c r="B243" s="505"/>
      <c r="C243" s="505"/>
      <c r="D243" s="505"/>
      <c r="E243" s="506"/>
      <c r="F243" s="505"/>
      <c r="G243" s="505"/>
      <c r="H243" s="505"/>
      <c r="I243" s="505"/>
      <c r="J243" s="506"/>
      <c r="K243" s="505"/>
      <c r="L243" s="494"/>
      <c r="M243" s="494"/>
      <c r="N243" s="494"/>
      <c r="O243" s="494"/>
      <c r="P243" s="494"/>
      <c r="Q243" s="494"/>
      <c r="R243" s="494"/>
    </row>
    <row r="244" spans="1:18">
      <c r="A244" s="505"/>
      <c r="B244" s="505"/>
      <c r="C244" s="505"/>
      <c r="D244" s="505"/>
      <c r="E244" s="506"/>
      <c r="F244" s="505"/>
      <c r="G244" s="505"/>
      <c r="H244" s="505"/>
      <c r="I244" s="505"/>
      <c r="J244" s="506"/>
      <c r="K244" s="505"/>
      <c r="L244" s="494"/>
      <c r="M244" s="494"/>
      <c r="N244" s="494"/>
      <c r="O244" s="494"/>
      <c r="P244" s="494"/>
      <c r="Q244" s="494"/>
      <c r="R244" s="494"/>
    </row>
    <row r="245" spans="1:18">
      <c r="A245" s="505"/>
      <c r="B245" s="505"/>
      <c r="C245" s="505"/>
      <c r="D245" s="505"/>
      <c r="E245" s="506"/>
      <c r="F245" s="505"/>
      <c r="G245" s="505"/>
      <c r="H245" s="505"/>
      <c r="I245" s="505"/>
      <c r="J245" s="506"/>
      <c r="K245" s="505"/>
      <c r="L245" s="494"/>
      <c r="M245" s="494"/>
      <c r="N245" s="494"/>
      <c r="O245" s="494"/>
      <c r="P245" s="494"/>
      <c r="Q245" s="494"/>
      <c r="R245" s="494"/>
    </row>
    <row r="246" spans="1:18">
      <c r="A246" s="505"/>
      <c r="B246" s="505"/>
      <c r="C246" s="505"/>
      <c r="D246" s="505"/>
      <c r="E246" s="506"/>
      <c r="F246" s="505"/>
      <c r="G246" s="505"/>
      <c r="H246" s="505"/>
      <c r="I246" s="505"/>
      <c r="J246" s="506"/>
      <c r="K246" s="505"/>
      <c r="L246" s="494"/>
      <c r="M246" s="494"/>
      <c r="N246" s="494"/>
      <c r="O246" s="494"/>
      <c r="P246" s="494"/>
      <c r="Q246" s="494"/>
      <c r="R246" s="494"/>
    </row>
    <row r="247" spans="1:18">
      <c r="A247" s="505"/>
      <c r="B247" s="505"/>
      <c r="C247" s="505"/>
      <c r="D247" s="505"/>
      <c r="E247" s="506"/>
      <c r="F247" s="505"/>
      <c r="G247" s="505"/>
      <c r="H247" s="505"/>
      <c r="I247" s="505"/>
      <c r="J247" s="506"/>
      <c r="K247" s="505"/>
      <c r="L247" s="494"/>
      <c r="M247" s="494"/>
      <c r="N247" s="494"/>
      <c r="O247" s="494"/>
      <c r="P247" s="494"/>
      <c r="Q247" s="494"/>
      <c r="R247" s="494"/>
    </row>
    <row r="248" spans="1:18">
      <c r="A248" s="505"/>
      <c r="B248" s="505"/>
      <c r="C248" s="505"/>
      <c r="D248" s="505"/>
      <c r="E248" s="506"/>
      <c r="F248" s="505"/>
      <c r="G248" s="505"/>
      <c r="H248" s="505"/>
      <c r="I248" s="505"/>
      <c r="J248" s="506"/>
      <c r="K248" s="505"/>
      <c r="L248" s="494"/>
      <c r="M248" s="494"/>
      <c r="N248" s="494"/>
      <c r="O248" s="494"/>
      <c r="P248" s="494"/>
      <c r="Q248" s="494"/>
      <c r="R248" s="494"/>
    </row>
    <row r="249" spans="1:18">
      <c r="A249" s="505"/>
      <c r="B249" s="505"/>
      <c r="C249" s="505"/>
      <c r="D249" s="505"/>
      <c r="E249" s="506"/>
      <c r="F249" s="505"/>
      <c r="G249" s="505"/>
      <c r="H249" s="505"/>
      <c r="I249" s="505"/>
      <c r="J249" s="506"/>
      <c r="K249" s="505"/>
      <c r="L249" s="494"/>
      <c r="M249" s="494"/>
      <c r="N249" s="494"/>
      <c r="O249" s="494"/>
      <c r="P249" s="494"/>
      <c r="Q249" s="494"/>
      <c r="R249" s="494"/>
    </row>
    <row r="250" spans="1:18">
      <c r="A250" s="505"/>
      <c r="B250" s="505"/>
      <c r="C250" s="505"/>
      <c r="D250" s="505"/>
      <c r="E250" s="506"/>
      <c r="F250" s="505"/>
      <c r="G250" s="505"/>
      <c r="H250" s="505"/>
      <c r="I250" s="505"/>
      <c r="J250" s="506"/>
      <c r="K250" s="505"/>
      <c r="L250" s="494"/>
      <c r="M250" s="494"/>
      <c r="N250" s="494"/>
      <c r="O250" s="494"/>
      <c r="P250" s="494"/>
      <c r="Q250" s="494"/>
      <c r="R250" s="494"/>
    </row>
    <row r="251" spans="1:18">
      <c r="A251" s="505"/>
      <c r="B251" s="505"/>
      <c r="C251" s="505"/>
      <c r="D251" s="505"/>
      <c r="E251" s="506"/>
      <c r="F251" s="505"/>
      <c r="G251" s="505"/>
      <c r="H251" s="505"/>
      <c r="I251" s="505"/>
      <c r="J251" s="506"/>
      <c r="K251" s="505"/>
      <c r="L251" s="494"/>
      <c r="M251" s="494"/>
      <c r="N251" s="494"/>
      <c r="O251" s="494"/>
      <c r="P251" s="494"/>
      <c r="Q251" s="494"/>
      <c r="R251" s="494"/>
    </row>
  </sheetData>
  <mergeCells count="322">
    <mergeCell ref="G70:H70"/>
    <mergeCell ref="I70:J70"/>
    <mergeCell ref="I56:J56"/>
    <mergeCell ref="B57:E57"/>
    <mergeCell ref="G57:H57"/>
    <mergeCell ref="I57:J57"/>
    <mergeCell ref="B58:E58"/>
    <mergeCell ref="B62:E62"/>
    <mergeCell ref="G62:H62"/>
    <mergeCell ref="I62:J62"/>
    <mergeCell ref="B61:E61"/>
    <mergeCell ref="G61:H61"/>
    <mergeCell ref="I61:J61"/>
    <mergeCell ref="B60:E60"/>
    <mergeCell ref="G60:H60"/>
    <mergeCell ref="I60:J60"/>
    <mergeCell ref="B72:E72"/>
    <mergeCell ref="G72:H72"/>
    <mergeCell ref="I72:J72"/>
    <mergeCell ref="G63:H63"/>
    <mergeCell ref="I63:J63"/>
    <mergeCell ref="B64:E64"/>
    <mergeCell ref="G64:H64"/>
    <mergeCell ref="I64:J64"/>
    <mergeCell ref="B66:E66"/>
    <mergeCell ref="G66:H66"/>
    <mergeCell ref="I66:J66"/>
    <mergeCell ref="C71:D71"/>
    <mergeCell ref="C69:D69"/>
    <mergeCell ref="B68:E68"/>
    <mergeCell ref="G68:H68"/>
    <mergeCell ref="I68:J68"/>
    <mergeCell ref="I69:J69"/>
    <mergeCell ref="C65:D65"/>
    <mergeCell ref="H65:I65"/>
    <mergeCell ref="I71:J71"/>
    <mergeCell ref="B63:E63"/>
    <mergeCell ref="C67:D67"/>
    <mergeCell ref="I67:J67"/>
    <mergeCell ref="B70:E70"/>
    <mergeCell ref="B46:E46"/>
    <mergeCell ref="G46:H46"/>
    <mergeCell ref="I46:J46"/>
    <mergeCell ref="B47:E47"/>
    <mergeCell ref="G47:H47"/>
    <mergeCell ref="I47:J47"/>
    <mergeCell ref="G58:H58"/>
    <mergeCell ref="I58:J58"/>
    <mergeCell ref="B59:E59"/>
    <mergeCell ref="G59:H59"/>
    <mergeCell ref="I59:J59"/>
    <mergeCell ref="G54:H54"/>
    <mergeCell ref="I54:J54"/>
    <mergeCell ref="B55:E55"/>
    <mergeCell ref="G55:H55"/>
    <mergeCell ref="I55:J55"/>
    <mergeCell ref="B56:E56"/>
    <mergeCell ref="G56:H56"/>
    <mergeCell ref="B53:E53"/>
    <mergeCell ref="G53:H53"/>
    <mergeCell ref="I53:J53"/>
    <mergeCell ref="B54:E54"/>
    <mergeCell ref="B52:E52"/>
    <mergeCell ref="G52:H52"/>
    <mergeCell ref="I52:J52"/>
    <mergeCell ref="B48:E48"/>
    <mergeCell ref="G48:H48"/>
    <mergeCell ref="I48:J48"/>
    <mergeCell ref="B49:E49"/>
    <mergeCell ref="G49:H49"/>
    <mergeCell ref="I49:J49"/>
    <mergeCell ref="B50:E50"/>
    <mergeCell ref="G50:H50"/>
    <mergeCell ref="I50:J50"/>
    <mergeCell ref="B51:E51"/>
    <mergeCell ref="G51:H51"/>
    <mergeCell ref="I51:J51"/>
    <mergeCell ref="B44:E44"/>
    <mergeCell ref="G44:H44"/>
    <mergeCell ref="I44:J44"/>
    <mergeCell ref="B45:E45"/>
    <mergeCell ref="I42:J42"/>
    <mergeCell ref="B43:E43"/>
    <mergeCell ref="G43:H43"/>
    <mergeCell ref="I43:J43"/>
    <mergeCell ref="C38:D38"/>
    <mergeCell ref="H38:I38"/>
    <mergeCell ref="B40:J40"/>
    <mergeCell ref="B42:E42"/>
    <mergeCell ref="G42:H42"/>
    <mergeCell ref="G45:H45"/>
    <mergeCell ref="I45:J45"/>
    <mergeCell ref="B41:J41"/>
    <mergeCell ref="C35:D35"/>
    <mergeCell ref="H35:I35"/>
    <mergeCell ref="C36:D36"/>
    <mergeCell ref="H36:I36"/>
    <mergeCell ref="C37:D37"/>
    <mergeCell ref="H37:I37"/>
    <mergeCell ref="C32:D32"/>
    <mergeCell ref="H32:I32"/>
    <mergeCell ref="C33:D33"/>
    <mergeCell ref="H33:I33"/>
    <mergeCell ref="C34:D34"/>
    <mergeCell ref="H34:I34"/>
    <mergeCell ref="C29:D29"/>
    <mergeCell ref="H29:I29"/>
    <mergeCell ref="C30:D30"/>
    <mergeCell ref="H30:I30"/>
    <mergeCell ref="C31:D31"/>
    <mergeCell ref="H31:I31"/>
    <mergeCell ref="C26:D26"/>
    <mergeCell ref="H26:I26"/>
    <mergeCell ref="C27:D27"/>
    <mergeCell ref="H27:I27"/>
    <mergeCell ref="C28:D28"/>
    <mergeCell ref="H28:I28"/>
    <mergeCell ref="C23:D23"/>
    <mergeCell ref="H23:I23"/>
    <mergeCell ref="C24:D24"/>
    <mergeCell ref="H24:I24"/>
    <mergeCell ref="C25:D25"/>
    <mergeCell ref="H25:I25"/>
    <mergeCell ref="C20:D20"/>
    <mergeCell ref="H20:I20"/>
    <mergeCell ref="C21:D21"/>
    <mergeCell ref="H21:I21"/>
    <mergeCell ref="C22:D22"/>
    <mergeCell ref="H22:I22"/>
    <mergeCell ref="C18:D18"/>
    <mergeCell ref="H18:I18"/>
    <mergeCell ref="C19:D19"/>
    <mergeCell ref="H19:I19"/>
    <mergeCell ref="C14:D14"/>
    <mergeCell ref="H14:I14"/>
    <mergeCell ref="C15:D15"/>
    <mergeCell ref="H15:I15"/>
    <mergeCell ref="C16:D16"/>
    <mergeCell ref="H16:I16"/>
    <mergeCell ref="C13:D13"/>
    <mergeCell ref="H13:I13"/>
    <mergeCell ref="C8:D8"/>
    <mergeCell ref="H8:I8"/>
    <mergeCell ref="C9:D9"/>
    <mergeCell ref="H9:I9"/>
    <mergeCell ref="C10:D10"/>
    <mergeCell ref="H10:I10"/>
    <mergeCell ref="C17:D17"/>
    <mergeCell ref="H17:I17"/>
    <mergeCell ref="B6:E6"/>
    <mergeCell ref="G6:J6"/>
    <mergeCell ref="C11:D11"/>
    <mergeCell ref="H11:I11"/>
    <mergeCell ref="C12:D12"/>
    <mergeCell ref="H12:I12"/>
    <mergeCell ref="B7:E7"/>
    <mergeCell ref="G7:J7"/>
    <mergeCell ref="B2:J2"/>
    <mergeCell ref="B3:J3"/>
    <mergeCell ref="B4:J4"/>
    <mergeCell ref="B5:J5"/>
    <mergeCell ref="B80:E80"/>
    <mergeCell ref="B81:E81"/>
    <mergeCell ref="C82:D82"/>
    <mergeCell ref="C83:D83"/>
    <mergeCell ref="C84:D84"/>
    <mergeCell ref="C85:D85"/>
    <mergeCell ref="C86:D86"/>
    <mergeCell ref="B76:J76"/>
    <mergeCell ref="B77:J77"/>
    <mergeCell ref="B78:J78"/>
    <mergeCell ref="B79:J79"/>
    <mergeCell ref="G80:J80"/>
    <mergeCell ref="G81:J81"/>
    <mergeCell ref="H82:I82"/>
    <mergeCell ref="H83:I83"/>
    <mergeCell ref="H84:I84"/>
    <mergeCell ref="H85:I85"/>
    <mergeCell ref="H86:I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C101:D101"/>
    <mergeCell ref="C102:D102"/>
    <mergeCell ref="C103:D103"/>
    <mergeCell ref="C104:D104"/>
    <mergeCell ref="H87:I87"/>
    <mergeCell ref="H88:I88"/>
    <mergeCell ref="H96:I96"/>
    <mergeCell ref="H97:I97"/>
    <mergeCell ref="H98:I98"/>
    <mergeCell ref="H99:I99"/>
    <mergeCell ref="H100:I100"/>
    <mergeCell ref="H101:I101"/>
    <mergeCell ref="H102:I102"/>
    <mergeCell ref="H89:I89"/>
    <mergeCell ref="H90:I90"/>
    <mergeCell ref="H91:I91"/>
    <mergeCell ref="H92:I92"/>
    <mergeCell ref="H93:I93"/>
    <mergeCell ref="H94:I94"/>
    <mergeCell ref="H95:I95"/>
    <mergeCell ref="H103:I103"/>
    <mergeCell ref="H104:I104"/>
    <mergeCell ref="H105:I105"/>
    <mergeCell ref="H106:I106"/>
    <mergeCell ref="H107:I107"/>
    <mergeCell ref="H108:I108"/>
    <mergeCell ref="H109:I109"/>
    <mergeCell ref="H110:I110"/>
    <mergeCell ref="H111:I111"/>
    <mergeCell ref="H112:I112"/>
    <mergeCell ref="B114:J114"/>
    <mergeCell ref="C105:D105"/>
    <mergeCell ref="C106:D106"/>
    <mergeCell ref="C107:D107"/>
    <mergeCell ref="C108:D108"/>
    <mergeCell ref="C109:D109"/>
    <mergeCell ref="C110:D110"/>
    <mergeCell ref="C111:D111"/>
    <mergeCell ref="C112:D112"/>
    <mergeCell ref="B115:J115"/>
    <mergeCell ref="B116:E116"/>
    <mergeCell ref="G116:H116"/>
    <mergeCell ref="I116:J116"/>
    <mergeCell ref="B117:E117"/>
    <mergeCell ref="G117:H117"/>
    <mergeCell ref="I117:J117"/>
    <mergeCell ref="B118:E118"/>
    <mergeCell ref="G118:H118"/>
    <mergeCell ref="I118:J118"/>
    <mergeCell ref="B119:E119"/>
    <mergeCell ref="G119:H119"/>
    <mergeCell ref="I119:J119"/>
    <mergeCell ref="B120:E120"/>
    <mergeCell ref="G120:H120"/>
    <mergeCell ref="I120:J120"/>
    <mergeCell ref="B121:E121"/>
    <mergeCell ref="G121:H121"/>
    <mergeCell ref="I121:J121"/>
    <mergeCell ref="B122:E122"/>
    <mergeCell ref="G122:H122"/>
    <mergeCell ref="I122:J122"/>
    <mergeCell ref="B123:E123"/>
    <mergeCell ref="G123:H123"/>
    <mergeCell ref="I123:J123"/>
    <mergeCell ref="B124:E124"/>
    <mergeCell ref="G124:H124"/>
    <mergeCell ref="I124:J124"/>
    <mergeCell ref="B125:E125"/>
    <mergeCell ref="G125:H125"/>
    <mergeCell ref="I125:J125"/>
    <mergeCell ref="B126:E126"/>
    <mergeCell ref="G126:H126"/>
    <mergeCell ref="I126:J126"/>
    <mergeCell ref="B127:E127"/>
    <mergeCell ref="G127:H127"/>
    <mergeCell ref="I127:J127"/>
    <mergeCell ref="B128:E128"/>
    <mergeCell ref="G128:H128"/>
    <mergeCell ref="I128:J128"/>
    <mergeCell ref="B129:E129"/>
    <mergeCell ref="G129:H129"/>
    <mergeCell ref="I129:J129"/>
    <mergeCell ref="B130:E130"/>
    <mergeCell ref="G130:H130"/>
    <mergeCell ref="I130:J130"/>
    <mergeCell ref="B131:E131"/>
    <mergeCell ref="G131:H131"/>
    <mergeCell ref="I131:J131"/>
    <mergeCell ref="B132:E132"/>
    <mergeCell ref="G132:H132"/>
    <mergeCell ref="I132:J132"/>
    <mergeCell ref="B133:E133"/>
    <mergeCell ref="G133:H133"/>
    <mergeCell ref="I133:J133"/>
    <mergeCell ref="B134:E134"/>
    <mergeCell ref="G134:H134"/>
    <mergeCell ref="I134:J134"/>
    <mergeCell ref="B135:E135"/>
    <mergeCell ref="G135:H135"/>
    <mergeCell ref="I135:J135"/>
    <mergeCell ref="B136:E136"/>
    <mergeCell ref="G136:H136"/>
    <mergeCell ref="I136:J136"/>
    <mergeCell ref="B137:E137"/>
    <mergeCell ref="G137:H137"/>
    <mergeCell ref="I137:J137"/>
    <mergeCell ref="B138:E138"/>
    <mergeCell ref="G138:H138"/>
    <mergeCell ref="I138:J138"/>
    <mergeCell ref="C139:D139"/>
    <mergeCell ref="H139:I139"/>
    <mergeCell ref="B140:E140"/>
    <mergeCell ref="G140:H140"/>
    <mergeCell ref="I140:J140"/>
    <mergeCell ref="C145:D145"/>
    <mergeCell ref="I145:J145"/>
    <mergeCell ref="B146:E146"/>
    <mergeCell ref="G146:H146"/>
    <mergeCell ref="I146:J146"/>
    <mergeCell ref="C141:D141"/>
    <mergeCell ref="I141:J141"/>
    <mergeCell ref="B142:E142"/>
    <mergeCell ref="G142:H142"/>
    <mergeCell ref="I142:J142"/>
    <mergeCell ref="C143:D143"/>
    <mergeCell ref="I143:J143"/>
    <mergeCell ref="B144:E144"/>
    <mergeCell ref="G144:H144"/>
    <mergeCell ref="I144:J144"/>
  </mergeCells>
  <printOptions horizontalCentered="1" verticalCentered="1"/>
  <pageMargins left="0.25" right="0.25" top="0.25" bottom="0.25" header="0.3" footer="0.3"/>
  <pageSetup scale="24"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141E1-53F0-46C3-873D-A4471BAB4E4E}">
  <sheetPr codeName="Sheet23">
    <pageSetUpPr fitToPage="1"/>
  </sheetPr>
  <dimension ref="A1:AL184"/>
  <sheetViews>
    <sheetView workbookViewId="0"/>
  </sheetViews>
  <sheetFormatPr defaultRowHeight="16.5"/>
  <cols>
    <col min="1" max="1" width="1.7109375" style="1" customWidth="1"/>
    <col min="2" max="2" width="33.7109375" style="1" customWidth="1"/>
    <col min="3" max="3" width="5.7109375" style="1" customWidth="1"/>
    <col min="4" max="4" width="11.7109375" style="1" customWidth="1"/>
    <col min="5" max="5" width="9.7109375" style="4" customWidth="1"/>
    <col min="6" max="6" width="1.7109375" style="1" customWidth="1"/>
    <col min="7" max="7" width="33.7109375" style="1" customWidth="1"/>
    <col min="8" max="8" width="5.7109375" style="1" customWidth="1"/>
    <col min="9" max="9" width="11.7109375" style="1" customWidth="1"/>
    <col min="10" max="10" width="9.7109375" style="4" customWidth="1"/>
    <col min="11" max="11" width="1.7109375" style="1" customWidth="1"/>
    <col min="12" max="12" width="1.7109375" customWidth="1"/>
    <col min="13" max="13" width="11.28515625" bestFit="1" customWidth="1"/>
    <col min="14" max="14" width="9.28515625" bestFit="1" customWidth="1"/>
    <col min="15" max="15" width="1.7109375" customWidth="1"/>
    <col min="16" max="16" width="34.7109375" bestFit="1" customWidth="1"/>
    <col min="17" max="17" width="1.7109375" customWidth="1"/>
    <col min="18" max="18" width="30" bestFit="1" customWidth="1"/>
  </cols>
  <sheetData>
    <row r="1" spans="1:36" ht="9.9499999999999993" customHeight="1" thickBot="1">
      <c r="A1" s="19"/>
      <c r="B1" s="19"/>
      <c r="C1" s="19"/>
      <c r="D1" s="20"/>
      <c r="E1" s="20"/>
      <c r="F1" s="19"/>
      <c r="G1" s="19"/>
      <c r="H1" s="19"/>
      <c r="I1" s="20"/>
      <c r="J1" s="20"/>
      <c r="K1" s="19"/>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row>
    <row r="2" spans="1:36" ht="20.100000000000001" customHeight="1">
      <c r="A2" s="18"/>
      <c r="B2" s="1526" t="str">
        <f>_xlfn.CONCAT("KC #",'Initial Information'!E4)</f>
        <v>KC #</v>
      </c>
      <c r="C2" s="1527"/>
      <c r="D2" s="1527"/>
      <c r="E2" s="1527"/>
      <c r="F2" s="1600"/>
      <c r="G2" s="1600"/>
      <c r="H2" s="1600"/>
      <c r="I2" s="1600"/>
      <c r="J2" s="1601"/>
      <c r="K2" s="18"/>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row>
    <row r="3" spans="1:36" ht="20.100000000000001" customHeight="1">
      <c r="A3" s="18"/>
      <c r="B3" s="1529" t="s">
        <v>391</v>
      </c>
      <c r="C3" s="1602"/>
      <c r="D3" s="1602"/>
      <c r="E3" s="1602"/>
      <c r="F3" s="1602"/>
      <c r="G3" s="1602"/>
      <c r="H3" s="1602"/>
      <c r="I3" s="1602"/>
      <c r="J3" s="1603"/>
      <c r="K3" s="18"/>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row>
    <row r="4" spans="1:36" ht="20.100000000000001" customHeight="1">
      <c r="A4" s="18"/>
      <c r="B4" s="1529" t="s">
        <v>126</v>
      </c>
      <c r="C4" s="1602"/>
      <c r="D4" s="1602"/>
      <c r="E4" s="1602"/>
      <c r="F4" s="1602"/>
      <c r="G4" s="1602"/>
      <c r="H4" s="1602"/>
      <c r="I4" s="1602"/>
      <c r="J4" s="1603"/>
      <c r="K4" s="18"/>
      <c r="L4" s="494"/>
      <c r="M4" s="494"/>
      <c r="N4" s="494"/>
      <c r="O4" s="494"/>
      <c r="P4" s="494"/>
      <c r="Q4" s="494"/>
      <c r="R4" s="494"/>
      <c r="S4" s="494"/>
      <c r="T4" s="494"/>
      <c r="U4" s="494"/>
      <c r="V4" s="494"/>
      <c r="W4" s="494"/>
      <c r="X4" s="494"/>
      <c r="Y4" s="494"/>
      <c r="Z4" s="494"/>
      <c r="AA4" s="494"/>
      <c r="AB4" s="494"/>
      <c r="AC4" s="494"/>
      <c r="AD4" s="494"/>
      <c r="AE4" s="494"/>
      <c r="AF4" s="494"/>
      <c r="AG4" s="494"/>
      <c r="AH4" s="494"/>
      <c r="AI4" s="494"/>
      <c r="AJ4" s="494"/>
    </row>
    <row r="5" spans="1:36" ht="20.100000000000001" customHeight="1" thickBot="1">
      <c r="A5" s="19"/>
      <c r="B5" s="1533" t="s">
        <v>1061</v>
      </c>
      <c r="C5" s="1534"/>
      <c r="D5" s="1534"/>
      <c r="E5" s="1534"/>
      <c r="F5" s="1604"/>
      <c r="G5" s="1604"/>
      <c r="H5" s="1604"/>
      <c r="I5" s="1604"/>
      <c r="J5" s="1605"/>
      <c r="K5" s="19"/>
      <c r="L5" s="505"/>
      <c r="M5" s="494"/>
      <c r="N5" s="494"/>
      <c r="O5" s="494"/>
      <c r="P5" s="494"/>
      <c r="Q5" s="494"/>
      <c r="R5" s="494"/>
      <c r="S5" s="494"/>
      <c r="T5" s="494"/>
      <c r="U5" s="494"/>
      <c r="V5" s="494"/>
      <c r="W5" s="494"/>
      <c r="X5" s="494"/>
      <c r="Y5" s="494"/>
      <c r="Z5" s="494"/>
      <c r="AA5" s="494"/>
      <c r="AB5" s="494"/>
      <c r="AC5" s="494"/>
      <c r="AD5" s="494"/>
      <c r="AE5" s="494"/>
      <c r="AF5" s="494"/>
      <c r="AG5" s="494"/>
      <c r="AH5" s="494"/>
      <c r="AI5" s="494"/>
      <c r="AJ5" s="494"/>
    </row>
    <row r="6" spans="1:36" ht="19.899999999999999" customHeight="1" thickBot="1">
      <c r="A6" s="19"/>
      <c r="B6" s="1641" t="s">
        <v>164</v>
      </c>
      <c r="C6" s="1642"/>
      <c r="D6" s="1642"/>
      <c r="E6" s="1643"/>
      <c r="F6" s="18"/>
      <c r="G6" s="1641" t="s">
        <v>165</v>
      </c>
      <c r="H6" s="1642"/>
      <c r="I6" s="1642"/>
      <c r="J6" s="1643"/>
      <c r="K6" s="19"/>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row>
    <row r="7" spans="1:36" ht="19.899999999999999" customHeight="1" thickBot="1">
      <c r="A7" s="18"/>
      <c r="B7" s="1541" t="str">
        <f>TEXT('DetailedBudget---TXST'!M20,"mmmm d, yyyy")&amp;"    to    "&amp;TEXT('DetailedBudget---TXST'!O20,"mmmm d, yyyy")</f>
        <v>September 1, 2024    to    August 31, 2025</v>
      </c>
      <c r="C7" s="1542"/>
      <c r="D7" s="1542"/>
      <c r="E7" s="1543"/>
      <c r="F7" s="18"/>
      <c r="G7" s="1541" t="str">
        <f>TEXT('DetailedBudget---TXST'!R20,"mmmm d, yyyy")&amp;"    to    "&amp;TEXT('DetailedBudget---TXST'!T20,"mmmm d, yyyy")</f>
        <v>September 1, 2025    to    August 31, 2026</v>
      </c>
      <c r="H7" s="1542"/>
      <c r="I7" s="1542"/>
      <c r="J7" s="1543"/>
      <c r="K7" s="18"/>
      <c r="L7" s="494"/>
      <c r="M7" s="3" t="s">
        <v>119</v>
      </c>
      <c r="N7" s="27">
        <f>'Initial Information'!E15</f>
        <v>0.505</v>
      </c>
      <c r="P7" s="26" t="s">
        <v>123</v>
      </c>
      <c r="R7" s="24" t="s">
        <v>139</v>
      </c>
      <c r="S7" s="494"/>
      <c r="T7" s="494"/>
      <c r="U7" s="494"/>
      <c r="V7" s="494"/>
      <c r="W7" s="494"/>
      <c r="X7" s="494"/>
      <c r="Y7" s="494"/>
      <c r="Z7" s="494"/>
      <c r="AA7" s="494"/>
      <c r="AB7" s="494"/>
      <c r="AC7" s="494"/>
      <c r="AD7" s="494"/>
      <c r="AE7" s="494"/>
      <c r="AF7" s="494"/>
      <c r="AG7" s="494"/>
      <c r="AH7" s="494"/>
      <c r="AI7" s="494"/>
    </row>
    <row r="8" spans="1:36" s="22" customFormat="1" ht="20.100000000000001" customHeight="1" thickBot="1">
      <c r="A8" s="21"/>
      <c r="B8" s="42" t="s">
        <v>55</v>
      </c>
      <c r="C8" s="1524" t="s">
        <v>137</v>
      </c>
      <c r="D8" s="1525"/>
      <c r="E8" s="43" t="s">
        <v>54</v>
      </c>
      <c r="F8" s="21"/>
      <c r="G8" s="42" t="s">
        <v>55</v>
      </c>
      <c r="H8" s="1524" t="s">
        <v>137</v>
      </c>
      <c r="I8" s="1525"/>
      <c r="J8" s="43" t="s">
        <v>54</v>
      </c>
      <c r="K8" s="21"/>
      <c r="L8" s="507"/>
      <c r="M8" s="507"/>
      <c r="N8" s="507"/>
      <c r="O8" s="507"/>
      <c r="P8" s="507"/>
      <c r="Q8" s="507"/>
      <c r="R8" s="507"/>
      <c r="S8" s="507"/>
      <c r="T8" s="507"/>
      <c r="U8" s="507"/>
      <c r="V8" s="507"/>
      <c r="W8" s="507"/>
      <c r="X8" s="507"/>
      <c r="Y8" s="507"/>
      <c r="Z8" s="507"/>
      <c r="AA8" s="507"/>
      <c r="AB8" s="507"/>
      <c r="AC8" s="507"/>
      <c r="AD8" s="507"/>
      <c r="AE8" s="507"/>
      <c r="AF8" s="507"/>
      <c r="AG8" s="507"/>
      <c r="AH8" s="507"/>
      <c r="AI8" s="507"/>
    </row>
    <row r="9" spans="1:36" s="22" customFormat="1" ht="35.1" customHeight="1">
      <c r="A9" s="21"/>
      <c r="B9" s="113" t="s">
        <v>120</v>
      </c>
      <c r="C9" s="1544">
        <f>SUM('DetailedBudget---TXST'!O82:O84)</f>
        <v>0</v>
      </c>
      <c r="D9" s="1545"/>
      <c r="E9" s="35">
        <v>0</v>
      </c>
      <c r="F9" s="21"/>
      <c r="G9" s="113" t="s">
        <v>120</v>
      </c>
      <c r="H9" s="1544">
        <f>SUM('DetailedBudget---TXST'!T82:T84)</f>
        <v>0</v>
      </c>
      <c r="I9" s="1545"/>
      <c r="J9" s="35">
        <v>0</v>
      </c>
      <c r="K9" s="21"/>
      <c r="L9" s="507"/>
      <c r="M9" s="507"/>
      <c r="N9" s="507"/>
      <c r="O9" s="507"/>
      <c r="P9" s="507"/>
      <c r="Q9" s="507"/>
      <c r="R9" s="507"/>
      <c r="S9" s="507"/>
      <c r="T9" s="507"/>
      <c r="U9" s="507"/>
      <c r="V9" s="507"/>
      <c r="W9" s="507"/>
      <c r="X9" s="507"/>
      <c r="Y9" s="507"/>
      <c r="Z9" s="507"/>
      <c r="AA9" s="507"/>
      <c r="AB9" s="507"/>
      <c r="AC9" s="507"/>
      <c r="AD9" s="507"/>
      <c r="AE9" s="507"/>
      <c r="AF9" s="507"/>
      <c r="AG9" s="507"/>
      <c r="AH9" s="507"/>
      <c r="AI9" s="507"/>
    </row>
    <row r="10" spans="1:36" s="22" customFormat="1" ht="35.1" customHeight="1">
      <c r="A10" s="21"/>
      <c r="B10" s="114" t="s">
        <v>121</v>
      </c>
      <c r="C10" s="1538">
        <f>SUM('DetailedBudget---TXST'!O87:O89)</f>
        <v>0</v>
      </c>
      <c r="D10" s="1539"/>
      <c r="E10" s="23">
        <v>0</v>
      </c>
      <c r="F10" s="21"/>
      <c r="G10" s="114" t="s">
        <v>121</v>
      </c>
      <c r="H10" s="1538">
        <f>SUM('DetailedBudget---TXST'!T87:T89)</f>
        <v>0</v>
      </c>
      <c r="I10" s="1539"/>
      <c r="J10" s="23">
        <v>0</v>
      </c>
      <c r="K10" s="21"/>
      <c r="L10" s="507"/>
      <c r="M10" s="507"/>
      <c r="N10" s="507"/>
      <c r="O10" s="507"/>
      <c r="P10" s="507"/>
      <c r="Q10" s="507"/>
      <c r="R10" s="507"/>
      <c r="S10" s="507"/>
      <c r="T10" s="507"/>
      <c r="U10" s="507"/>
      <c r="V10" s="507"/>
      <c r="W10" s="507"/>
      <c r="X10" s="507"/>
      <c r="Y10" s="507"/>
      <c r="Z10" s="507"/>
      <c r="AA10" s="507"/>
      <c r="AB10" s="507"/>
      <c r="AC10" s="507"/>
      <c r="AD10" s="507"/>
      <c r="AE10" s="507"/>
      <c r="AF10" s="507"/>
      <c r="AG10" s="507"/>
      <c r="AH10" s="507"/>
      <c r="AI10" s="507"/>
    </row>
    <row r="11" spans="1:36" s="22" customFormat="1" ht="20.100000000000001" customHeight="1">
      <c r="A11" s="21"/>
      <c r="B11" s="114" t="s">
        <v>117</v>
      </c>
      <c r="C11" s="1538">
        <f>SUM('DetailedBudget---TXST'!O92:O94)</f>
        <v>0</v>
      </c>
      <c r="D11" s="1539"/>
      <c r="E11" s="23">
        <v>0</v>
      </c>
      <c r="F11" s="21"/>
      <c r="G11" s="114" t="s">
        <v>117</v>
      </c>
      <c r="H11" s="1538">
        <f>SUM('DetailedBudget---TXST'!T92:T94)</f>
        <v>0</v>
      </c>
      <c r="I11" s="1539"/>
      <c r="J11" s="23">
        <v>0</v>
      </c>
      <c r="K11" s="21"/>
      <c r="L11" s="507"/>
      <c r="M11" s="507"/>
      <c r="N11" s="507"/>
      <c r="O11" s="507"/>
      <c r="P11" s="507"/>
      <c r="Q11" s="507"/>
      <c r="R11" s="507"/>
      <c r="S11" s="507"/>
      <c r="T11" s="507"/>
      <c r="U11" s="507"/>
      <c r="V11" s="507"/>
      <c r="W11" s="507"/>
      <c r="X11" s="507"/>
      <c r="Y11" s="507"/>
      <c r="Z11" s="507"/>
      <c r="AA11" s="507"/>
      <c r="AB11" s="507"/>
      <c r="AC11" s="507"/>
      <c r="AD11" s="507"/>
      <c r="AE11" s="507"/>
      <c r="AF11" s="507"/>
      <c r="AG11" s="507"/>
      <c r="AH11" s="507"/>
      <c r="AI11" s="507"/>
    </row>
    <row r="12" spans="1:36" s="22" customFormat="1" ht="35.1" customHeight="1">
      <c r="A12" s="21"/>
      <c r="B12" s="24" t="s">
        <v>122</v>
      </c>
      <c r="C12" s="1540"/>
      <c r="D12" s="1539"/>
      <c r="E12" s="25">
        <f>'Initial Information'!$E$15</f>
        <v>0.505</v>
      </c>
      <c r="F12" s="21"/>
      <c r="G12" s="24" t="s">
        <v>122</v>
      </c>
      <c r="H12" s="1540"/>
      <c r="I12" s="1539"/>
      <c r="J12" s="25">
        <f>'Initial Information'!$E$15</f>
        <v>0.505</v>
      </c>
      <c r="K12" s="21"/>
      <c r="L12" s="507"/>
      <c r="M12" s="507"/>
      <c r="N12" s="507"/>
      <c r="O12" s="507"/>
      <c r="P12" s="507"/>
      <c r="Q12" s="507"/>
      <c r="R12" s="507"/>
      <c r="S12" s="507"/>
      <c r="T12" s="507"/>
      <c r="U12" s="507"/>
      <c r="V12" s="507"/>
      <c r="W12" s="507"/>
      <c r="X12" s="507"/>
      <c r="Y12" s="507"/>
      <c r="Z12" s="507"/>
      <c r="AA12" s="507"/>
      <c r="AB12" s="507"/>
      <c r="AC12" s="507"/>
      <c r="AD12" s="507"/>
      <c r="AE12" s="507"/>
      <c r="AF12" s="507"/>
      <c r="AG12" s="507"/>
      <c r="AH12" s="507"/>
      <c r="AI12" s="507"/>
    </row>
    <row r="13" spans="1:36" s="22" customFormat="1" ht="35.1" customHeight="1">
      <c r="A13" s="21"/>
      <c r="B13" s="114" t="s">
        <v>132</v>
      </c>
      <c r="C13" s="1538">
        <f>SUM('DetailedBudget---TXST'!O97:O99)</f>
        <v>0</v>
      </c>
      <c r="D13" s="1539"/>
      <c r="E13" s="23">
        <v>0</v>
      </c>
      <c r="F13" s="21"/>
      <c r="G13" s="114" t="s">
        <v>132</v>
      </c>
      <c r="H13" s="1538">
        <f>SUM('DetailedBudget---TXST'!T97:T99)</f>
        <v>0</v>
      </c>
      <c r="I13" s="1539"/>
      <c r="J13" s="23">
        <v>0</v>
      </c>
      <c r="K13" s="21"/>
      <c r="L13" s="507"/>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row>
    <row r="14" spans="1:36" s="22" customFormat="1" ht="35.1" customHeight="1">
      <c r="A14" s="21"/>
      <c r="B14" s="24" t="s">
        <v>128</v>
      </c>
      <c r="C14" s="1547">
        <f>SUM('DetailedBudget---TXST'!O45:O52)</f>
        <v>0</v>
      </c>
      <c r="D14" s="1500"/>
      <c r="E14" s="25">
        <f>'Initial Information'!$E$15</f>
        <v>0.505</v>
      </c>
      <c r="F14" s="21"/>
      <c r="G14" s="24" t="s">
        <v>128</v>
      </c>
      <c r="H14" s="1547">
        <f>SUM('DetailedBudget---TXST'!T45:T52)</f>
        <v>0</v>
      </c>
      <c r="I14" s="1500"/>
      <c r="J14" s="25">
        <f>'Initial Information'!$E$15</f>
        <v>0.505</v>
      </c>
      <c r="K14" s="21"/>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row>
    <row r="15" spans="1:36" s="22" customFormat="1" ht="30" customHeight="1">
      <c r="A15" s="21"/>
      <c r="B15" s="24" t="s">
        <v>129</v>
      </c>
      <c r="C15" s="1547">
        <f>'DetailedBudget---TXST'!O35</f>
        <v>0</v>
      </c>
      <c r="D15" s="1500"/>
      <c r="E15" s="25">
        <f>'Initial Information'!$E$15</f>
        <v>0.505</v>
      </c>
      <c r="F15" s="21"/>
      <c r="G15" s="24" t="s">
        <v>129</v>
      </c>
      <c r="H15" s="1547">
        <f>'DetailedBudget---TXST'!T35</f>
        <v>0</v>
      </c>
      <c r="I15" s="1500"/>
      <c r="J15" s="25">
        <f>'Initial Information'!$E$15</f>
        <v>0.505</v>
      </c>
      <c r="K15" s="21"/>
      <c r="L15" s="507"/>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row>
    <row r="16" spans="1:36" s="22" customFormat="1" ht="20.100000000000001" customHeight="1">
      <c r="A16" s="21"/>
      <c r="B16" s="24" t="s">
        <v>44</v>
      </c>
      <c r="C16" s="1547">
        <f>'DetailedBudget---TXST'!O75</f>
        <v>0</v>
      </c>
      <c r="D16" s="1500"/>
      <c r="E16" s="25">
        <f>'Initial Information'!$E$15</f>
        <v>0.505</v>
      </c>
      <c r="F16" s="21"/>
      <c r="G16" s="24" t="s">
        <v>44</v>
      </c>
      <c r="H16" s="1547">
        <f>'DetailedBudget---TXST'!T75</f>
        <v>0</v>
      </c>
      <c r="I16" s="1500"/>
      <c r="J16" s="25">
        <f>'Initial Information'!$E$15</f>
        <v>0.505</v>
      </c>
      <c r="K16" s="21"/>
      <c r="L16" s="507"/>
      <c r="M16" s="507"/>
      <c r="N16" s="507"/>
      <c r="O16" s="507"/>
      <c r="P16" s="507"/>
      <c r="Q16" s="507"/>
      <c r="R16" s="507"/>
      <c r="S16" s="507"/>
      <c r="T16" s="507"/>
      <c r="U16" s="507"/>
      <c r="V16" s="507"/>
      <c r="W16" s="507"/>
      <c r="X16" s="507"/>
      <c r="Y16" s="507"/>
      <c r="Z16" s="507"/>
      <c r="AA16" s="507"/>
      <c r="AB16" s="507"/>
      <c r="AC16" s="507"/>
      <c r="AD16" s="507"/>
      <c r="AE16" s="507"/>
      <c r="AF16" s="507"/>
      <c r="AG16" s="507"/>
      <c r="AH16" s="507"/>
      <c r="AI16" s="507"/>
    </row>
    <row r="17" spans="1:35" s="22" customFormat="1" ht="35.1" customHeight="1">
      <c r="A17" s="21"/>
      <c r="B17" s="114" t="s">
        <v>130</v>
      </c>
      <c r="C17" s="1546">
        <f>'DetailedBudget---TXST'!O144</f>
        <v>0</v>
      </c>
      <c r="D17" s="1500"/>
      <c r="E17" s="23">
        <v>0</v>
      </c>
      <c r="F17" s="21"/>
      <c r="G17" s="114" t="s">
        <v>130</v>
      </c>
      <c r="H17" s="1546">
        <f>'DetailedBudget---TXST'!T144</f>
        <v>0</v>
      </c>
      <c r="I17" s="1500"/>
      <c r="J17" s="23">
        <v>0</v>
      </c>
      <c r="K17" s="21"/>
      <c r="L17" s="507"/>
      <c r="M17" s="507"/>
      <c r="N17" s="507"/>
      <c r="O17" s="507"/>
      <c r="P17" s="507"/>
      <c r="Q17" s="507"/>
      <c r="R17" s="507"/>
      <c r="S17" s="507"/>
      <c r="T17" s="507"/>
      <c r="U17" s="507"/>
      <c r="V17" s="507"/>
      <c r="W17" s="507"/>
      <c r="X17" s="507"/>
      <c r="Y17" s="507"/>
      <c r="Z17" s="507"/>
      <c r="AA17" s="507"/>
      <c r="AB17" s="507"/>
      <c r="AC17" s="507"/>
      <c r="AD17" s="507"/>
      <c r="AE17" s="507"/>
      <c r="AF17" s="507"/>
      <c r="AG17" s="507"/>
      <c r="AH17" s="507"/>
      <c r="AI17" s="507"/>
    </row>
    <row r="18" spans="1:35" s="22" customFormat="1" ht="20.100000000000001" customHeight="1">
      <c r="A18" s="21"/>
      <c r="B18" s="24" t="s">
        <v>45</v>
      </c>
      <c r="C18" s="1547">
        <f>SUM('DetailedBudget---TXST'!O165:O169)</f>
        <v>0</v>
      </c>
      <c r="D18" s="1500"/>
      <c r="E18" s="25">
        <f>'Initial Information'!$E$15</f>
        <v>0.505</v>
      </c>
      <c r="F18" s="21"/>
      <c r="G18" s="24" t="s">
        <v>45</v>
      </c>
      <c r="H18" s="1547">
        <f>SUM('DetailedBudget---TXST'!T165:T169)</f>
        <v>0</v>
      </c>
      <c r="I18" s="1500"/>
      <c r="J18" s="25">
        <f>'Initial Information'!$E$15</f>
        <v>0.505</v>
      </c>
      <c r="K18" s="21"/>
      <c r="L18" s="507"/>
      <c r="M18" s="507"/>
      <c r="N18" s="507"/>
      <c r="O18" s="507"/>
      <c r="P18" s="507"/>
      <c r="Q18" s="507"/>
      <c r="R18" s="507"/>
      <c r="S18" s="507"/>
      <c r="T18" s="507"/>
      <c r="U18" s="507"/>
      <c r="V18" s="507"/>
      <c r="W18" s="507"/>
      <c r="X18" s="507"/>
      <c r="Y18" s="507"/>
      <c r="Z18" s="507"/>
      <c r="AA18" s="507"/>
      <c r="AB18" s="507"/>
      <c r="AC18" s="507"/>
      <c r="AD18" s="507"/>
      <c r="AE18" s="507"/>
      <c r="AF18" s="507"/>
      <c r="AG18" s="507"/>
      <c r="AH18" s="507"/>
      <c r="AI18" s="507"/>
    </row>
    <row r="19" spans="1:35" s="22" customFormat="1" ht="20.100000000000001" customHeight="1">
      <c r="A19" s="21"/>
      <c r="B19" s="115" t="s">
        <v>124</v>
      </c>
      <c r="C19" s="1548"/>
      <c r="D19" s="1539"/>
      <c r="E19" s="25">
        <f>'Initial Information'!$E$15</f>
        <v>0.505</v>
      </c>
      <c r="F19" s="21"/>
      <c r="G19" s="115" t="s">
        <v>124</v>
      </c>
      <c r="H19" s="1548"/>
      <c r="I19" s="1539"/>
      <c r="J19" s="25">
        <f>'Initial Information'!$E$15</f>
        <v>0.505</v>
      </c>
      <c r="K19" s="21"/>
      <c r="L19" s="507"/>
      <c r="M19" s="507"/>
      <c r="N19" s="507"/>
      <c r="O19" s="507"/>
      <c r="P19" s="507"/>
      <c r="Q19" s="507"/>
      <c r="R19" s="507"/>
      <c r="S19" s="507"/>
      <c r="T19" s="507"/>
      <c r="U19" s="507"/>
      <c r="V19" s="507"/>
      <c r="W19" s="507"/>
      <c r="X19" s="507"/>
      <c r="Y19" s="507"/>
      <c r="Z19" s="507"/>
      <c r="AA19" s="507"/>
      <c r="AB19" s="507"/>
      <c r="AC19" s="507"/>
      <c r="AD19" s="507"/>
      <c r="AE19" s="507"/>
      <c r="AF19" s="507"/>
      <c r="AG19" s="507"/>
      <c r="AH19" s="507"/>
      <c r="AI19" s="507"/>
    </row>
    <row r="20" spans="1:35" s="22" customFormat="1" ht="20.100000000000001" customHeight="1">
      <c r="A20" s="21"/>
      <c r="B20" s="114" t="s">
        <v>277</v>
      </c>
      <c r="C20" s="1538">
        <f>SUM('DetailedBudget---TXST'!O229:O238)</f>
        <v>0</v>
      </c>
      <c r="D20" s="1539"/>
      <c r="E20" s="23">
        <v>0</v>
      </c>
      <c r="F20" s="21"/>
      <c r="G20" s="114" t="s">
        <v>277</v>
      </c>
      <c r="H20" s="1538">
        <f>SUM('DetailedBudget---TXST'!T229:T238)</f>
        <v>0</v>
      </c>
      <c r="I20" s="1539"/>
      <c r="J20" s="23">
        <v>0</v>
      </c>
      <c r="K20" s="21"/>
      <c r="L20" s="507"/>
      <c r="M20" s="507"/>
      <c r="N20" s="507"/>
      <c r="O20" s="507"/>
      <c r="P20" s="507"/>
      <c r="Q20" s="507"/>
      <c r="R20" s="507"/>
      <c r="S20" s="507"/>
      <c r="T20" s="507"/>
      <c r="U20" s="507"/>
      <c r="V20" s="507"/>
      <c r="W20" s="507"/>
      <c r="X20" s="507"/>
      <c r="Y20" s="507"/>
      <c r="Z20" s="507"/>
      <c r="AA20" s="507"/>
      <c r="AB20" s="507"/>
      <c r="AC20" s="507"/>
      <c r="AD20" s="507"/>
      <c r="AE20" s="507"/>
      <c r="AF20" s="507"/>
      <c r="AG20" s="507"/>
      <c r="AH20" s="507"/>
      <c r="AI20" s="507"/>
    </row>
    <row r="21" spans="1:35" s="22" customFormat="1" ht="35.1" customHeight="1">
      <c r="A21" s="21"/>
      <c r="B21" s="114" t="s">
        <v>133</v>
      </c>
      <c r="C21" s="1538">
        <f>'DetailedBudget---TXST'!O214</f>
        <v>0</v>
      </c>
      <c r="D21" s="1539"/>
      <c r="E21" s="23">
        <v>0</v>
      </c>
      <c r="F21" s="21"/>
      <c r="G21" s="114" t="s">
        <v>133</v>
      </c>
      <c r="H21" s="1538">
        <f>'DetailedBudget---TXST'!T214</f>
        <v>0</v>
      </c>
      <c r="I21" s="1539"/>
      <c r="J21" s="23">
        <v>0</v>
      </c>
      <c r="K21" s="21"/>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row>
    <row r="22" spans="1:35" s="22" customFormat="1" ht="20.100000000000001" customHeight="1">
      <c r="A22" s="21"/>
      <c r="B22" s="24" t="s">
        <v>47</v>
      </c>
      <c r="C22" s="1548">
        <f>SUM('DetailedBudget---TXST'!O62:O64)</f>
        <v>0</v>
      </c>
      <c r="D22" s="1539"/>
      <c r="E22" s="25">
        <f>'Initial Information'!$E$15</f>
        <v>0.505</v>
      </c>
      <c r="F22" s="21"/>
      <c r="G22" s="24" t="s">
        <v>47</v>
      </c>
      <c r="H22" s="1548">
        <f>SUM('DetailedBudget---TXST'!T62:T64)</f>
        <v>0</v>
      </c>
      <c r="I22" s="1539"/>
      <c r="J22" s="25">
        <f>'Initial Information'!$E$15</f>
        <v>0.505</v>
      </c>
      <c r="K22" s="21"/>
      <c r="L22" s="507"/>
      <c r="M22" s="507"/>
      <c r="N22" s="507"/>
      <c r="O22" s="507"/>
      <c r="P22" s="507"/>
      <c r="Q22" s="507"/>
      <c r="R22" s="507"/>
      <c r="S22" s="507"/>
      <c r="T22" s="507"/>
      <c r="U22" s="507"/>
      <c r="V22" s="507"/>
      <c r="W22" s="507"/>
      <c r="X22" s="507"/>
      <c r="Y22" s="507"/>
      <c r="Z22" s="507"/>
      <c r="AA22" s="507"/>
    </row>
    <row r="23" spans="1:35" s="22" customFormat="1" ht="20.100000000000001" customHeight="1">
      <c r="A23" s="21"/>
      <c r="B23" s="24" t="s">
        <v>48</v>
      </c>
      <c r="C23" s="1548">
        <f>'DetailedBudget---TXST'!O175+'DetailedBudget---TXST'!O179+'DetailedBudget---TXST'!O183+'DetailedBudget---TXST'!O187+'DetailedBudget---TXST'!O191+'DetailedBudget---TXST'!O195+'DetailedBudget---TXST'!O199+'DetailedBudget---TXST'!O203+'DetailedBudget---TXST'!O207+'DetailedBudget---TXST'!O211</f>
        <v>0</v>
      </c>
      <c r="D23" s="1539"/>
      <c r="E23" s="25">
        <f>'Initial Information'!$E$15</f>
        <v>0.505</v>
      </c>
      <c r="F23" s="21"/>
      <c r="G23" s="24" t="s">
        <v>48</v>
      </c>
      <c r="H23" s="1548">
        <f>'DetailedBudget---TXST'!T175+'DetailedBudget---TXST'!T179+'DetailedBudget---TXST'!T183+'DetailedBudget---TXST'!T187+'DetailedBudget---TXST'!T191+'DetailedBudget---TXST'!T195+'DetailedBudget---TXST'!T199+'DetailedBudget---TXST'!T203+'DetailedBudget---TXST'!T207+'DetailedBudget---TXST'!T211</f>
        <v>0</v>
      </c>
      <c r="I23" s="1539"/>
      <c r="J23" s="25">
        <f>'Initial Information'!$E$15</f>
        <v>0.505</v>
      </c>
      <c r="K23" s="21"/>
      <c r="L23" s="507"/>
      <c r="M23" s="507"/>
      <c r="N23" s="507"/>
      <c r="O23" s="507"/>
      <c r="P23" s="507"/>
      <c r="Q23" s="507"/>
      <c r="R23" s="507"/>
      <c r="S23" s="507"/>
      <c r="T23" s="507"/>
      <c r="U23" s="507"/>
      <c r="V23" s="507"/>
      <c r="W23" s="507"/>
      <c r="X23" s="507"/>
      <c r="Y23" s="507"/>
      <c r="Z23" s="507"/>
      <c r="AA23" s="507"/>
    </row>
    <row r="24" spans="1:35" s="22" customFormat="1" ht="19.149999999999999" customHeight="1">
      <c r="A24" s="21"/>
      <c r="B24" s="114" t="s">
        <v>49</v>
      </c>
      <c r="C24" s="1546">
        <f>SUM('DetailedBudget---TXST'!O176+'DetailedBudget---TXST'!O180+'DetailedBudget---TXST'!O184+'DetailedBudget---TXST'!O188+'DetailedBudget---TXST'!O192+'DetailedBudget---TXST'!O196+'DetailedBudget---TXST'!O200+'DetailedBudget---TXST'!O204+'DetailedBudget---TXST'!O208+'DetailedBudget---TXST'!O212)</f>
        <v>0</v>
      </c>
      <c r="D24" s="1500"/>
      <c r="E24" s="23">
        <v>0</v>
      </c>
      <c r="F24" s="21"/>
      <c r="G24" s="114" t="s">
        <v>49</v>
      </c>
      <c r="H24" s="1546">
        <f>SUM('DetailedBudget---TXST'!T176+'DetailedBudget---TXST'!T180+'DetailedBudget---TXST'!T184+'DetailedBudget---TXST'!T188+'DetailedBudget---TXST'!T192+'DetailedBudget---TXST'!T196+'DetailedBudget---TXST'!T200+'DetailedBudget---TXST'!T204+'DetailedBudget---TXST'!T208+'DetailedBudget---TXST'!T212)</f>
        <v>0</v>
      </c>
      <c r="I24" s="1500"/>
      <c r="J24" s="23">
        <v>0</v>
      </c>
      <c r="K24" s="21"/>
      <c r="L24" s="507"/>
      <c r="M24" s="507"/>
      <c r="N24" s="507"/>
      <c r="O24" s="507"/>
      <c r="P24" s="507"/>
      <c r="Q24" s="507"/>
      <c r="R24" s="507"/>
      <c r="S24" s="507"/>
      <c r="T24" s="507"/>
      <c r="U24" s="507"/>
      <c r="V24" s="507"/>
      <c r="W24" s="507"/>
      <c r="X24" s="507"/>
      <c r="Y24" s="507"/>
      <c r="Z24" s="507"/>
      <c r="AA24" s="507"/>
    </row>
    <row r="25" spans="1:35" s="22" customFormat="1" ht="20.100000000000001" customHeight="1">
      <c r="A25" s="21"/>
      <c r="B25" s="24" t="s">
        <v>50</v>
      </c>
      <c r="C25" s="1547">
        <f>SUM('DetailedBudget---TXST'!O151:O162)+'DetailedBudget---TXST'!O171+SUM('DetailedBudget---TXST'!O217:O226)</f>
        <v>0</v>
      </c>
      <c r="D25" s="1500"/>
      <c r="E25" s="25">
        <f>'Initial Information'!$E$15</f>
        <v>0.505</v>
      </c>
      <c r="F25" s="21"/>
      <c r="G25" s="24" t="s">
        <v>50</v>
      </c>
      <c r="H25" s="1547">
        <f>SUM('DetailedBudget---TXST'!T151:T162)+'DetailedBudget---TXST'!T171+SUM('DetailedBudget---TXST'!T217:T226)</f>
        <v>0</v>
      </c>
      <c r="I25" s="1500"/>
      <c r="J25" s="25">
        <f>'Initial Information'!$E$15</f>
        <v>0.505</v>
      </c>
      <c r="K25" s="21"/>
      <c r="L25" s="507"/>
      <c r="M25" s="507"/>
      <c r="N25" s="507"/>
      <c r="O25" s="507"/>
      <c r="P25" s="507"/>
      <c r="Q25" s="507"/>
      <c r="R25" s="507"/>
      <c r="S25" s="507"/>
      <c r="T25" s="507"/>
      <c r="U25" s="507"/>
      <c r="V25" s="507"/>
      <c r="W25" s="507"/>
      <c r="X25" s="507"/>
      <c r="Y25" s="507"/>
      <c r="Z25" s="507"/>
      <c r="AA25" s="507"/>
    </row>
    <row r="26" spans="1:35" s="22" customFormat="1" ht="20.100000000000001" customHeight="1">
      <c r="A26" s="21"/>
      <c r="B26" s="24" t="s">
        <v>118</v>
      </c>
      <c r="C26" s="1548"/>
      <c r="D26" s="1539"/>
      <c r="E26" s="25">
        <f>'Initial Information'!$E$15</f>
        <v>0.505</v>
      </c>
      <c r="F26" s="21"/>
      <c r="G26" s="24" t="s">
        <v>118</v>
      </c>
      <c r="H26" s="1548"/>
      <c r="I26" s="1539"/>
      <c r="J26" s="25">
        <f>'Initial Information'!$E$15</f>
        <v>0.505</v>
      </c>
      <c r="K26" s="21"/>
      <c r="L26" s="507"/>
      <c r="M26" s="507"/>
      <c r="N26" s="507"/>
      <c r="O26" s="507"/>
      <c r="P26" s="507"/>
      <c r="Q26" s="507"/>
      <c r="R26" s="507"/>
      <c r="S26" s="507"/>
      <c r="T26" s="507"/>
      <c r="U26" s="507"/>
      <c r="V26" s="507"/>
      <c r="W26" s="507"/>
      <c r="X26" s="507"/>
      <c r="Y26" s="507"/>
      <c r="Z26" s="507"/>
      <c r="AA26" s="507"/>
    </row>
    <row r="27" spans="1:35" s="22" customFormat="1" ht="20.100000000000001" customHeight="1">
      <c r="A27" s="21"/>
      <c r="B27" s="24" t="s">
        <v>51</v>
      </c>
      <c r="C27" s="1548">
        <f>SUM('DetailedBudget---TXST'!O115:O118)</f>
        <v>0</v>
      </c>
      <c r="D27" s="1539"/>
      <c r="E27" s="25">
        <f>'Initial Information'!$E$15</f>
        <v>0.505</v>
      </c>
      <c r="F27" s="21"/>
      <c r="G27" s="24" t="s">
        <v>51</v>
      </c>
      <c r="H27" s="1548">
        <f>SUM('DetailedBudget---TXST'!T115:T118)</f>
        <v>0</v>
      </c>
      <c r="I27" s="1539"/>
      <c r="J27" s="25">
        <f>'Initial Information'!$E$15</f>
        <v>0.505</v>
      </c>
      <c r="K27" s="21"/>
      <c r="L27" s="507"/>
      <c r="M27" s="507"/>
      <c r="N27" s="507"/>
      <c r="O27" s="507"/>
      <c r="P27" s="507"/>
      <c r="Q27" s="507"/>
      <c r="R27" s="507"/>
      <c r="S27" s="507"/>
      <c r="T27" s="507"/>
      <c r="U27" s="507"/>
      <c r="V27" s="507"/>
      <c r="W27" s="507"/>
      <c r="X27" s="507"/>
      <c r="Y27" s="507"/>
      <c r="Z27" s="507"/>
      <c r="AA27" s="507"/>
    </row>
    <row r="28" spans="1:35" s="22" customFormat="1" ht="20.100000000000001" customHeight="1">
      <c r="A28" s="21"/>
      <c r="B28" s="24" t="s">
        <v>52</v>
      </c>
      <c r="C28" s="1548">
        <f>SUM('DetailedBudget---TXST'!O105:O108)</f>
        <v>0</v>
      </c>
      <c r="D28" s="1539"/>
      <c r="E28" s="25">
        <f>'Initial Information'!$E$15</f>
        <v>0.505</v>
      </c>
      <c r="F28" s="21"/>
      <c r="G28" s="24" t="s">
        <v>52</v>
      </c>
      <c r="H28" s="1548">
        <f>SUM('DetailedBudget---TXST'!T105:T108)</f>
        <v>0</v>
      </c>
      <c r="I28" s="1539"/>
      <c r="J28" s="25">
        <f>'Initial Information'!$E$15</f>
        <v>0.505</v>
      </c>
      <c r="K28" s="21"/>
      <c r="L28" s="507"/>
      <c r="M28" s="507"/>
      <c r="N28" s="507"/>
      <c r="O28" s="507"/>
      <c r="P28" s="507"/>
      <c r="Q28" s="507"/>
      <c r="R28" s="507"/>
      <c r="S28" s="507"/>
      <c r="T28" s="507"/>
      <c r="U28" s="507"/>
      <c r="V28" s="507"/>
      <c r="W28" s="507"/>
      <c r="X28" s="507"/>
      <c r="Y28" s="507"/>
      <c r="Z28" s="507"/>
      <c r="AA28" s="507"/>
    </row>
    <row r="29" spans="1:35" s="22" customFormat="1" ht="20.100000000000001" customHeight="1">
      <c r="A29" s="21"/>
      <c r="B29" s="24" t="s">
        <v>53</v>
      </c>
      <c r="C29" s="1547">
        <f>SUM('DetailedBudget---TXST'!O110:O113)</f>
        <v>0</v>
      </c>
      <c r="D29" s="1500"/>
      <c r="E29" s="25">
        <f>'Initial Information'!$E$15</f>
        <v>0.505</v>
      </c>
      <c r="F29" s="21"/>
      <c r="G29" s="24" t="s">
        <v>53</v>
      </c>
      <c r="H29" s="1547">
        <f>SUM('DetailedBudget---TXST'!T110:T113)</f>
        <v>0</v>
      </c>
      <c r="I29" s="1500"/>
      <c r="J29" s="25">
        <f>'Initial Information'!$E$15</f>
        <v>0.505</v>
      </c>
      <c r="K29" s="21"/>
      <c r="L29" s="507"/>
      <c r="M29" s="507"/>
      <c r="N29" s="507"/>
      <c r="O29" s="507"/>
      <c r="P29" s="507"/>
      <c r="Q29" s="507"/>
      <c r="R29" s="507"/>
      <c r="S29" s="507"/>
      <c r="T29" s="507"/>
      <c r="U29" s="507"/>
      <c r="V29" s="507"/>
      <c r="W29" s="507"/>
      <c r="X29" s="507"/>
      <c r="Y29" s="507"/>
      <c r="Z29" s="507"/>
      <c r="AA29" s="507"/>
    </row>
    <row r="30" spans="1:35" s="22" customFormat="1" ht="35.1" customHeight="1" thickBot="1">
      <c r="A30" s="21"/>
      <c r="B30" s="24" t="s">
        <v>131</v>
      </c>
      <c r="C30" s="1547">
        <f>SUM('DetailedBudget---TXST'!O53:O61)</f>
        <v>0</v>
      </c>
      <c r="D30" s="1500"/>
      <c r="E30" s="25">
        <f>'Initial Information'!$E$15</f>
        <v>0.505</v>
      </c>
      <c r="F30" s="21"/>
      <c r="G30" s="24" t="s">
        <v>131</v>
      </c>
      <c r="H30" s="1547">
        <f>SUM('DetailedBudget---TXST'!T53:T61)</f>
        <v>0</v>
      </c>
      <c r="I30" s="1500"/>
      <c r="J30" s="25">
        <f>'Initial Information'!$E$15</f>
        <v>0.505</v>
      </c>
      <c r="K30" s="21"/>
      <c r="L30" s="507"/>
      <c r="M30" s="507"/>
      <c r="N30" s="507"/>
      <c r="O30" s="507"/>
      <c r="P30" s="507"/>
      <c r="Q30" s="507"/>
      <c r="R30" s="507"/>
      <c r="S30" s="507"/>
      <c r="T30" s="507"/>
      <c r="U30" s="507"/>
      <c r="V30" s="507"/>
      <c r="W30" s="507"/>
      <c r="X30" s="507"/>
      <c r="Y30" s="507"/>
      <c r="Z30" s="507"/>
      <c r="AA30" s="507"/>
    </row>
    <row r="31" spans="1:35" ht="4.9000000000000004" customHeight="1">
      <c r="A31" s="19"/>
      <c r="B31" s="44"/>
      <c r="C31" s="1549"/>
      <c r="D31" s="1550"/>
      <c r="E31" s="45"/>
      <c r="F31" s="19"/>
      <c r="G31" s="44"/>
      <c r="H31" s="1549"/>
      <c r="I31" s="1550"/>
      <c r="J31" s="45"/>
      <c r="K31" s="19"/>
      <c r="L31" s="494"/>
      <c r="M31" s="494"/>
      <c r="N31" s="494"/>
      <c r="O31" s="494"/>
      <c r="P31" s="494"/>
      <c r="Q31" s="494"/>
      <c r="R31" s="494"/>
      <c r="S31" s="494"/>
      <c r="T31" s="494"/>
      <c r="U31" s="494"/>
      <c r="V31" s="494"/>
      <c r="W31" s="494"/>
      <c r="X31" s="494"/>
      <c r="Y31" s="494"/>
      <c r="Z31" s="494"/>
      <c r="AA31" s="494"/>
    </row>
    <row r="32" spans="1:35" ht="20.100000000000001" customHeight="1">
      <c r="A32" s="19"/>
      <c r="B32" s="5" t="s">
        <v>134</v>
      </c>
      <c r="C32" s="1499">
        <f>'DetailedBudget---TXST'!O243</f>
        <v>0</v>
      </c>
      <c r="D32" s="1500"/>
      <c r="E32" s="6"/>
      <c r="F32" s="19"/>
      <c r="G32" s="5" t="s">
        <v>134</v>
      </c>
      <c r="H32" s="1499">
        <f>'DetailedBudget---TXST'!T243</f>
        <v>0</v>
      </c>
      <c r="I32" s="1500"/>
      <c r="J32" s="6"/>
      <c r="K32" s="19"/>
      <c r="L32" s="494"/>
      <c r="M32" s="494"/>
      <c r="N32" s="494"/>
      <c r="O32" s="494"/>
      <c r="P32" s="494"/>
      <c r="Q32" s="494"/>
      <c r="R32" s="494"/>
      <c r="S32" s="494"/>
      <c r="T32" s="494"/>
      <c r="U32" s="494"/>
      <c r="V32" s="494"/>
      <c r="W32" s="494"/>
      <c r="X32" s="494"/>
      <c r="Y32" s="494"/>
      <c r="Z32" s="494"/>
      <c r="AA32" s="494"/>
    </row>
    <row r="33" spans="1:27" ht="4.9000000000000004" customHeight="1">
      <c r="A33" s="19"/>
      <c r="B33" s="46"/>
      <c r="C33" s="1551"/>
      <c r="D33" s="1552"/>
      <c r="E33" s="48"/>
      <c r="F33" s="19"/>
      <c r="G33" s="46"/>
      <c r="H33" s="1551"/>
      <c r="I33" s="1552"/>
      <c r="J33" s="48"/>
      <c r="K33" s="19"/>
      <c r="L33" s="494"/>
      <c r="M33" s="494"/>
      <c r="N33" s="494"/>
      <c r="O33" s="494"/>
      <c r="P33" s="494"/>
      <c r="Q33" s="494"/>
      <c r="R33" s="494"/>
      <c r="S33" s="494"/>
      <c r="T33" s="494"/>
      <c r="U33" s="494"/>
      <c r="V33" s="494"/>
      <c r="W33" s="494"/>
      <c r="X33" s="494"/>
      <c r="Y33" s="494"/>
      <c r="Z33" s="494"/>
      <c r="AA33" s="494"/>
    </row>
    <row r="34" spans="1:27" ht="20.100000000000001" customHeight="1">
      <c r="A34" s="19"/>
      <c r="B34" s="5" t="s">
        <v>136</v>
      </c>
      <c r="C34" s="1499">
        <f>'DetailedBudget---TXST'!O246</f>
        <v>0</v>
      </c>
      <c r="D34" s="1500"/>
      <c r="E34" s="6"/>
      <c r="F34" s="19"/>
      <c r="G34" s="5" t="s">
        <v>136</v>
      </c>
      <c r="H34" s="1499">
        <f>'DetailedBudget---TXST'!T246</f>
        <v>0</v>
      </c>
      <c r="I34" s="1500"/>
      <c r="J34" s="6"/>
      <c r="K34" s="19"/>
      <c r="L34" s="494"/>
      <c r="M34" s="494"/>
      <c r="N34" s="494"/>
      <c r="O34" s="494"/>
      <c r="P34" s="494"/>
      <c r="Q34" s="494"/>
      <c r="R34" s="494"/>
      <c r="S34" s="494"/>
      <c r="T34" s="494"/>
      <c r="U34" s="494"/>
      <c r="V34" s="494"/>
      <c r="W34" s="494"/>
      <c r="X34" s="494"/>
      <c r="Y34" s="494"/>
      <c r="Z34" s="494"/>
      <c r="AA34" s="494"/>
    </row>
    <row r="35" spans="1:27" ht="4.9000000000000004" customHeight="1">
      <c r="A35" s="19"/>
      <c r="B35" s="46"/>
      <c r="C35" s="1551"/>
      <c r="D35" s="1552"/>
      <c r="E35" s="48"/>
      <c r="F35" s="19"/>
      <c r="G35" s="46"/>
      <c r="H35" s="1551"/>
      <c r="I35" s="1552"/>
      <c r="J35" s="48"/>
      <c r="K35" s="19"/>
      <c r="L35" s="494"/>
      <c r="M35" s="494"/>
      <c r="N35" s="494"/>
      <c r="O35" s="494"/>
      <c r="P35" s="494"/>
      <c r="Q35" s="494"/>
      <c r="R35" s="494"/>
      <c r="S35" s="494"/>
      <c r="T35" s="494"/>
      <c r="U35" s="494"/>
      <c r="V35" s="494"/>
      <c r="W35" s="494"/>
      <c r="X35" s="494"/>
      <c r="Y35" s="494"/>
      <c r="Z35" s="494"/>
      <c r="AA35" s="494"/>
    </row>
    <row r="36" spans="1:27" s="119" customFormat="1" ht="20.100000000000001" customHeight="1">
      <c r="A36" s="117"/>
      <c r="B36" s="118" t="s">
        <v>135</v>
      </c>
      <c r="C36" s="1609">
        <f>'DetailedBudget---TXST'!O248</f>
        <v>0</v>
      </c>
      <c r="D36" s="1506"/>
      <c r="E36" s="116">
        <f>'Initial Information'!$E$15</f>
        <v>0.505</v>
      </c>
      <c r="F36" s="117"/>
      <c r="G36" s="118" t="s">
        <v>135</v>
      </c>
      <c r="H36" s="1609">
        <f>'DetailedBudget---TXST'!T248</f>
        <v>0</v>
      </c>
      <c r="I36" s="1506"/>
      <c r="J36" s="116">
        <f>'Initial Information'!$E$15</f>
        <v>0.505</v>
      </c>
      <c r="K36" s="117"/>
      <c r="L36" s="508"/>
      <c r="M36" s="508"/>
      <c r="N36" s="508"/>
      <c r="O36" s="508"/>
      <c r="P36" s="508"/>
      <c r="Q36" s="508"/>
      <c r="R36" s="508"/>
      <c r="S36" s="508"/>
      <c r="T36" s="508"/>
      <c r="U36" s="508"/>
      <c r="V36" s="508"/>
      <c r="W36" s="508"/>
      <c r="X36" s="508"/>
      <c r="Y36" s="508"/>
      <c r="Z36" s="508"/>
      <c r="AA36" s="508"/>
    </row>
    <row r="37" spans="1:27" ht="4.9000000000000004" customHeight="1">
      <c r="A37" s="19"/>
      <c r="B37" s="46"/>
      <c r="C37" s="1551"/>
      <c r="D37" s="1552"/>
      <c r="E37" s="48"/>
      <c r="F37" s="19"/>
      <c r="G37" s="46"/>
      <c r="H37" s="1551"/>
      <c r="I37" s="1552"/>
      <c r="J37" s="48"/>
      <c r="K37" s="19"/>
      <c r="L37" s="494"/>
      <c r="M37" s="494"/>
      <c r="N37" s="494"/>
      <c r="O37" s="494"/>
      <c r="P37" s="494"/>
      <c r="Q37" s="494"/>
      <c r="R37" s="494"/>
      <c r="S37" s="494"/>
      <c r="T37" s="494"/>
      <c r="U37" s="494"/>
      <c r="V37" s="494"/>
      <c r="W37" s="494"/>
      <c r="X37" s="494"/>
      <c r="Y37" s="494"/>
      <c r="Z37" s="494"/>
      <c r="AA37" s="494"/>
    </row>
    <row r="38" spans="1:27" ht="20.100000000000001" customHeight="1" thickBot="1">
      <c r="A38" s="19"/>
      <c r="B38" s="7" t="s">
        <v>56</v>
      </c>
      <c r="C38" s="1503">
        <f>'DetailedBudget---TXST'!O251</f>
        <v>0</v>
      </c>
      <c r="D38" s="1504"/>
      <c r="E38" s="8"/>
      <c r="F38" s="19"/>
      <c r="G38" s="7" t="s">
        <v>56</v>
      </c>
      <c r="H38" s="1503">
        <f>'DetailedBudget---TXST'!T251</f>
        <v>0</v>
      </c>
      <c r="I38" s="1504"/>
      <c r="J38" s="8"/>
      <c r="K38" s="19"/>
      <c r="L38" s="494"/>
      <c r="M38" s="494"/>
      <c r="N38" s="494"/>
      <c r="O38" s="494"/>
      <c r="P38" s="494"/>
      <c r="Q38" s="494"/>
      <c r="R38" s="494"/>
      <c r="S38" s="494"/>
      <c r="T38" s="494"/>
      <c r="U38" s="494"/>
      <c r="V38" s="494"/>
      <c r="W38" s="494"/>
      <c r="X38" s="494"/>
      <c r="Y38" s="494"/>
      <c r="Z38" s="494"/>
      <c r="AA38" s="494"/>
    </row>
    <row r="39" spans="1:27" ht="9.9499999999999993" customHeight="1" thickBot="1">
      <c r="A39" s="19"/>
      <c r="B39" s="19"/>
      <c r="C39" s="19"/>
      <c r="D39" s="20"/>
      <c r="E39" s="20"/>
      <c r="F39" s="19"/>
      <c r="G39" s="19"/>
      <c r="H39" s="19"/>
      <c r="I39" s="20"/>
      <c r="J39" s="20"/>
      <c r="K39" s="19"/>
      <c r="L39" s="494"/>
      <c r="M39" s="494"/>
      <c r="N39" s="494"/>
      <c r="O39" s="494"/>
      <c r="P39" s="494"/>
      <c r="Q39" s="494"/>
      <c r="R39" s="494"/>
      <c r="S39" s="494"/>
      <c r="T39" s="494"/>
      <c r="U39" s="494"/>
      <c r="V39" s="494"/>
      <c r="W39" s="494"/>
      <c r="X39" s="494"/>
      <c r="Y39" s="494"/>
      <c r="Z39" s="494"/>
      <c r="AA39" s="494"/>
    </row>
    <row r="40" spans="1:27" ht="19.899999999999999" customHeight="1">
      <c r="A40" s="19"/>
      <c r="B40" s="1641" t="s">
        <v>166</v>
      </c>
      <c r="C40" s="1646"/>
      <c r="D40" s="1646"/>
      <c r="E40" s="1647"/>
      <c r="F40" s="18"/>
      <c r="G40" s="1641" t="s">
        <v>278</v>
      </c>
      <c r="H40" s="1646"/>
      <c r="I40" s="1646"/>
      <c r="J40" s="1647"/>
      <c r="K40" s="19"/>
      <c r="L40" s="494"/>
      <c r="M40" s="494"/>
      <c r="N40" s="494"/>
      <c r="O40" s="494"/>
      <c r="P40" s="494"/>
      <c r="Q40" s="494"/>
      <c r="R40" s="494"/>
      <c r="S40" s="494"/>
      <c r="T40" s="494"/>
      <c r="U40" s="494"/>
      <c r="V40" s="494"/>
      <c r="W40" s="494"/>
      <c r="X40" s="494"/>
      <c r="Y40" s="494"/>
      <c r="Z40" s="494"/>
      <c r="AA40" s="494"/>
    </row>
    <row r="41" spans="1:27" ht="19.899999999999999" customHeight="1" thickBot="1">
      <c r="A41" s="18"/>
      <c r="B41" s="1541" t="str">
        <f>TEXT('DetailedBudget---TXST'!W20,"mmmm d, yyyy")&amp;"    to    "&amp;TEXT('DetailedBudget---TXST'!Y20,"mmmm d, yyyy")</f>
        <v>September 1, 2026    to    August 31, 2027</v>
      </c>
      <c r="C41" s="1542"/>
      <c r="D41" s="1542"/>
      <c r="E41" s="1543"/>
      <c r="F41" s="18"/>
      <c r="G41" s="1541" t="str">
        <f>TEXT('DetailedBudget---TXST'!M20,"mmmm d, yyyy")&amp;"    to    "&amp;TEXT('DetailedBudget---TXST'!Y20,"mmmm d, yyyy")</f>
        <v>September 1, 2024    to    August 31, 2027</v>
      </c>
      <c r="H41" s="1542"/>
      <c r="I41" s="1542"/>
      <c r="J41" s="1543"/>
      <c r="K41" s="18"/>
      <c r="L41" s="494"/>
      <c r="M41" s="494"/>
      <c r="N41" s="494"/>
      <c r="O41" s="494"/>
      <c r="P41" s="494"/>
      <c r="Q41" s="494"/>
      <c r="R41" s="494"/>
      <c r="S41" s="494"/>
      <c r="T41" s="494"/>
      <c r="U41" s="494"/>
      <c r="V41" s="494"/>
      <c r="W41" s="494"/>
      <c r="X41" s="494"/>
      <c r="Y41" s="494"/>
      <c r="Z41" s="494"/>
      <c r="AA41" s="494"/>
    </row>
    <row r="42" spans="1:27" ht="20.100000000000001" customHeight="1" thickBot="1">
      <c r="A42" s="19"/>
      <c r="B42" s="42" t="s">
        <v>55</v>
      </c>
      <c r="C42" s="1524" t="s">
        <v>137</v>
      </c>
      <c r="D42" s="1525"/>
      <c r="E42" s="43" t="s">
        <v>54</v>
      </c>
      <c r="F42" s="19"/>
      <c r="G42" s="36" t="s">
        <v>55</v>
      </c>
      <c r="H42" s="1590" t="s">
        <v>137</v>
      </c>
      <c r="I42" s="1644"/>
      <c r="J42" s="43" t="s">
        <v>54</v>
      </c>
      <c r="K42" s="19"/>
      <c r="L42" s="494"/>
      <c r="M42" s="494"/>
      <c r="N42" s="494"/>
      <c r="O42" s="494"/>
      <c r="P42" s="494"/>
      <c r="Q42" s="494"/>
      <c r="R42" s="494"/>
      <c r="S42" s="494"/>
      <c r="T42" s="494"/>
      <c r="U42" s="494"/>
      <c r="V42" s="494"/>
      <c r="W42" s="494"/>
      <c r="X42" s="494"/>
      <c r="Y42" s="494"/>
      <c r="Z42" s="494"/>
      <c r="AA42" s="494"/>
    </row>
    <row r="43" spans="1:27" s="22" customFormat="1" ht="35.1" customHeight="1">
      <c r="A43" s="21"/>
      <c r="B43" s="113" t="s">
        <v>120</v>
      </c>
      <c r="C43" s="1544">
        <f>SUM('DetailedBudget---TXST'!Y82:Y84)</f>
        <v>0</v>
      </c>
      <c r="D43" s="1545"/>
      <c r="E43" s="35">
        <v>0</v>
      </c>
      <c r="F43" s="21"/>
      <c r="G43" s="33" t="s">
        <v>120</v>
      </c>
      <c r="H43" s="1616">
        <f t="shared" ref="H43:H64" si="0">C43+H9+C9</f>
        <v>0</v>
      </c>
      <c r="I43" s="1645"/>
      <c r="J43" s="34">
        <v>0</v>
      </c>
      <c r="K43" s="21"/>
      <c r="L43" s="507"/>
      <c r="M43" s="507"/>
      <c r="N43" s="507"/>
      <c r="O43" s="507"/>
      <c r="P43" s="507"/>
      <c r="Q43" s="507"/>
      <c r="R43" s="507"/>
      <c r="S43" s="507"/>
      <c r="T43" s="507"/>
      <c r="U43" s="507"/>
      <c r="V43" s="507"/>
      <c r="W43" s="507"/>
      <c r="X43" s="507"/>
      <c r="Y43" s="507"/>
      <c r="Z43" s="507"/>
      <c r="AA43" s="507"/>
    </row>
    <row r="44" spans="1:27" s="22" customFormat="1" ht="35.1" customHeight="1">
      <c r="A44" s="21"/>
      <c r="B44" s="114" t="s">
        <v>121</v>
      </c>
      <c r="C44" s="1538">
        <f>SUM('DetailedBudget---TXST'!Y87:Y89)</f>
        <v>0</v>
      </c>
      <c r="D44" s="1539"/>
      <c r="E44" s="23">
        <v>0</v>
      </c>
      <c r="F44" s="21"/>
      <c r="G44" s="28" t="s">
        <v>121</v>
      </c>
      <c r="H44" s="1538">
        <f t="shared" si="0"/>
        <v>0</v>
      </c>
      <c r="I44" s="1648"/>
      <c r="J44" s="29">
        <v>0</v>
      </c>
      <c r="K44" s="21"/>
      <c r="L44" s="507"/>
      <c r="M44" s="507"/>
      <c r="N44" s="507"/>
      <c r="O44" s="507"/>
      <c r="P44" s="507"/>
      <c r="Q44" s="507"/>
      <c r="R44" s="507"/>
      <c r="S44" s="507"/>
      <c r="T44" s="507"/>
      <c r="U44" s="507"/>
      <c r="V44" s="507"/>
      <c r="W44" s="507"/>
      <c r="X44" s="507"/>
      <c r="Y44" s="507"/>
      <c r="Z44" s="507"/>
      <c r="AA44" s="507"/>
    </row>
    <row r="45" spans="1:27" s="22" customFormat="1" ht="20.100000000000001" customHeight="1">
      <c r="A45" s="21"/>
      <c r="B45" s="114" t="s">
        <v>117</v>
      </c>
      <c r="C45" s="1538">
        <f>SUM('DetailedBudget---TXST'!Y92:Y94)</f>
        <v>0</v>
      </c>
      <c r="D45" s="1539"/>
      <c r="E45" s="23">
        <v>0</v>
      </c>
      <c r="F45" s="21"/>
      <c r="G45" s="28" t="s">
        <v>117</v>
      </c>
      <c r="H45" s="1538">
        <f t="shared" si="0"/>
        <v>0</v>
      </c>
      <c r="I45" s="1648"/>
      <c r="J45" s="29">
        <v>0</v>
      </c>
      <c r="K45" s="21"/>
      <c r="L45" s="507"/>
      <c r="M45" s="507"/>
      <c r="N45" s="507"/>
      <c r="O45" s="507"/>
      <c r="P45" s="507"/>
      <c r="Q45" s="507"/>
      <c r="R45" s="507"/>
      <c r="S45" s="507"/>
      <c r="T45" s="507"/>
      <c r="U45" s="507"/>
      <c r="V45" s="507"/>
      <c r="W45" s="507"/>
      <c r="X45" s="507"/>
      <c r="Y45" s="507"/>
      <c r="Z45" s="507"/>
      <c r="AA45" s="507"/>
    </row>
    <row r="46" spans="1:27" s="22" customFormat="1" ht="35.1" customHeight="1">
      <c r="A46" s="21"/>
      <c r="B46" s="24" t="s">
        <v>122</v>
      </c>
      <c r="C46" s="1540"/>
      <c r="D46" s="1539"/>
      <c r="E46" s="25">
        <f>'Initial Information'!$E$15</f>
        <v>0.505</v>
      </c>
      <c r="F46" s="21"/>
      <c r="G46" s="30" t="s">
        <v>122</v>
      </c>
      <c r="H46" s="1548">
        <f t="shared" si="0"/>
        <v>0</v>
      </c>
      <c r="I46" s="1649"/>
      <c r="J46" s="31">
        <f>$N$7</f>
        <v>0.505</v>
      </c>
      <c r="K46" s="21"/>
      <c r="L46" s="507"/>
      <c r="M46" s="507"/>
      <c r="N46" s="507"/>
      <c r="O46" s="507"/>
      <c r="P46" s="507"/>
      <c r="Q46" s="507"/>
      <c r="R46" s="507"/>
      <c r="S46" s="507"/>
      <c r="T46" s="507"/>
      <c r="U46" s="507"/>
      <c r="V46" s="507"/>
      <c r="W46" s="507"/>
      <c r="X46" s="507"/>
      <c r="Y46" s="507"/>
      <c r="Z46" s="507"/>
      <c r="AA46" s="507"/>
    </row>
    <row r="47" spans="1:27" s="22" customFormat="1" ht="35.1" customHeight="1">
      <c r="A47" s="21"/>
      <c r="B47" s="114" t="s">
        <v>132</v>
      </c>
      <c r="C47" s="1538">
        <f>SUM('DetailedBudget---TXST'!Y97:Y99)</f>
        <v>0</v>
      </c>
      <c r="D47" s="1539"/>
      <c r="E47" s="23">
        <v>0</v>
      </c>
      <c r="F47" s="21"/>
      <c r="G47" s="28" t="s">
        <v>132</v>
      </c>
      <c r="H47" s="1538">
        <f t="shared" si="0"/>
        <v>0</v>
      </c>
      <c r="I47" s="1648"/>
      <c r="J47" s="29">
        <v>0</v>
      </c>
      <c r="K47" s="21"/>
      <c r="L47" s="507"/>
      <c r="M47" s="507"/>
      <c r="N47" s="507"/>
      <c r="O47" s="507"/>
      <c r="P47" s="507"/>
      <c r="Q47" s="507"/>
      <c r="R47" s="507"/>
      <c r="S47" s="507"/>
      <c r="T47" s="507"/>
      <c r="U47" s="507"/>
      <c r="V47" s="507"/>
      <c r="W47" s="507"/>
      <c r="X47" s="507"/>
      <c r="Y47" s="507"/>
      <c r="Z47" s="507"/>
      <c r="AA47" s="507"/>
    </row>
    <row r="48" spans="1:27" s="22" customFormat="1" ht="35.1" customHeight="1">
      <c r="A48" s="21"/>
      <c r="B48" s="24" t="s">
        <v>128</v>
      </c>
      <c r="C48" s="1547">
        <f>SUM('DetailedBudget---TXST'!Y45:Y52)</f>
        <v>0</v>
      </c>
      <c r="D48" s="1500"/>
      <c r="E48" s="25">
        <f>'Initial Information'!$E$15</f>
        <v>0.505</v>
      </c>
      <c r="F48" s="21"/>
      <c r="G48" s="30" t="s">
        <v>128</v>
      </c>
      <c r="H48" s="1548">
        <f t="shared" si="0"/>
        <v>0</v>
      </c>
      <c r="I48" s="1649"/>
      <c r="J48" s="31">
        <f>$N$7</f>
        <v>0.505</v>
      </c>
      <c r="K48" s="21"/>
      <c r="L48" s="507"/>
      <c r="M48" s="507"/>
      <c r="N48" s="507"/>
      <c r="O48" s="507"/>
      <c r="P48" s="507"/>
      <c r="Q48" s="507"/>
      <c r="R48" s="507"/>
      <c r="S48" s="507"/>
      <c r="T48" s="507"/>
      <c r="U48" s="507"/>
      <c r="V48" s="507"/>
      <c r="W48" s="507"/>
      <c r="X48" s="507"/>
      <c r="Y48" s="507"/>
      <c r="Z48" s="507"/>
      <c r="AA48" s="507"/>
    </row>
    <row r="49" spans="1:27" s="22" customFormat="1" ht="35.1" customHeight="1">
      <c r="A49" s="21"/>
      <c r="B49" s="24" t="s">
        <v>129</v>
      </c>
      <c r="C49" s="1547">
        <f>'DetailedBudget---TXST'!Y35</f>
        <v>0</v>
      </c>
      <c r="D49" s="1500"/>
      <c r="E49" s="25">
        <f>'Initial Information'!$E$15</f>
        <v>0.505</v>
      </c>
      <c r="F49" s="21"/>
      <c r="G49" s="30" t="s">
        <v>129</v>
      </c>
      <c r="H49" s="1548">
        <f t="shared" si="0"/>
        <v>0</v>
      </c>
      <c r="I49" s="1649"/>
      <c r="J49" s="31">
        <f>$N$7</f>
        <v>0.505</v>
      </c>
      <c r="K49" s="21"/>
      <c r="L49" s="507"/>
      <c r="M49" s="507"/>
      <c r="N49" s="507"/>
      <c r="O49" s="507"/>
      <c r="P49" s="507"/>
      <c r="Q49" s="507"/>
      <c r="R49" s="507"/>
      <c r="S49" s="507"/>
      <c r="T49" s="507"/>
      <c r="U49" s="507"/>
      <c r="V49" s="507"/>
      <c r="W49" s="507"/>
      <c r="X49" s="507"/>
      <c r="Y49" s="507"/>
      <c r="Z49" s="507"/>
      <c r="AA49" s="507"/>
    </row>
    <row r="50" spans="1:27" s="22" customFormat="1" ht="20.100000000000001" customHeight="1">
      <c r="A50" s="21"/>
      <c r="B50" s="24" t="s">
        <v>44</v>
      </c>
      <c r="C50" s="1547">
        <f>'DetailedBudget---TXST'!Y75</f>
        <v>0</v>
      </c>
      <c r="D50" s="1500"/>
      <c r="E50" s="25">
        <f>'Initial Information'!$E$15</f>
        <v>0.505</v>
      </c>
      <c r="F50" s="21"/>
      <c r="G50" s="30" t="s">
        <v>44</v>
      </c>
      <c r="H50" s="1548">
        <f t="shared" si="0"/>
        <v>0</v>
      </c>
      <c r="I50" s="1649"/>
      <c r="J50" s="31">
        <f>$N$7</f>
        <v>0.505</v>
      </c>
      <c r="K50" s="21"/>
      <c r="L50" s="507"/>
      <c r="M50" s="507"/>
      <c r="N50" s="507"/>
      <c r="O50" s="507"/>
      <c r="P50" s="507"/>
      <c r="Q50" s="507"/>
      <c r="R50" s="507"/>
      <c r="S50" s="507"/>
      <c r="T50" s="507"/>
      <c r="U50" s="507"/>
      <c r="V50" s="507"/>
      <c r="W50" s="507"/>
      <c r="X50" s="507"/>
      <c r="Y50" s="507"/>
      <c r="Z50" s="507"/>
      <c r="AA50" s="507"/>
    </row>
    <row r="51" spans="1:27" s="22" customFormat="1" ht="35.1" customHeight="1">
      <c r="A51" s="21"/>
      <c r="B51" s="114" t="s">
        <v>130</v>
      </c>
      <c r="C51" s="1546">
        <f>'DetailedBudget---TXST'!Y144</f>
        <v>0</v>
      </c>
      <c r="D51" s="1500"/>
      <c r="E51" s="23">
        <v>0</v>
      </c>
      <c r="F51" s="21"/>
      <c r="G51" s="28" t="s">
        <v>130</v>
      </c>
      <c r="H51" s="1538">
        <f t="shared" si="0"/>
        <v>0</v>
      </c>
      <c r="I51" s="1648"/>
      <c r="J51" s="29">
        <v>0</v>
      </c>
      <c r="K51" s="21"/>
      <c r="L51" s="507"/>
      <c r="M51" s="507"/>
      <c r="N51" s="507"/>
      <c r="O51" s="507"/>
      <c r="P51" s="507"/>
      <c r="Q51" s="507"/>
      <c r="R51" s="507"/>
      <c r="S51" s="507"/>
      <c r="T51" s="507"/>
      <c r="U51" s="507"/>
      <c r="V51" s="507"/>
      <c r="W51" s="507"/>
      <c r="X51" s="507"/>
      <c r="Y51" s="507"/>
      <c r="Z51" s="507"/>
      <c r="AA51" s="507"/>
    </row>
    <row r="52" spans="1:27" s="22" customFormat="1" ht="20.100000000000001" customHeight="1">
      <c r="A52" s="21"/>
      <c r="B52" s="24" t="s">
        <v>45</v>
      </c>
      <c r="C52" s="1547">
        <f>SUM('DetailedBudget---TXST'!Y165:Y169)</f>
        <v>0</v>
      </c>
      <c r="D52" s="1500"/>
      <c r="E52" s="25">
        <f>'Initial Information'!$E$15</f>
        <v>0.505</v>
      </c>
      <c r="F52" s="21"/>
      <c r="G52" s="30" t="s">
        <v>45</v>
      </c>
      <c r="H52" s="1548">
        <f t="shared" si="0"/>
        <v>0</v>
      </c>
      <c r="I52" s="1649"/>
      <c r="J52" s="31">
        <f>$N$7</f>
        <v>0.505</v>
      </c>
      <c r="K52" s="21"/>
      <c r="L52" s="507"/>
      <c r="M52" s="507"/>
      <c r="N52" s="507"/>
      <c r="O52" s="507"/>
      <c r="P52" s="507"/>
      <c r="Q52" s="507"/>
      <c r="R52" s="507"/>
      <c r="S52" s="507"/>
      <c r="T52" s="507"/>
      <c r="U52" s="507"/>
      <c r="V52" s="507"/>
      <c r="W52" s="507"/>
      <c r="X52" s="507"/>
      <c r="Y52" s="507"/>
      <c r="Z52" s="507"/>
      <c r="AA52" s="507"/>
    </row>
    <row r="53" spans="1:27" s="22" customFormat="1" ht="20.100000000000001" customHeight="1">
      <c r="A53" s="21"/>
      <c r="B53" s="115" t="s">
        <v>124</v>
      </c>
      <c r="C53" s="1548"/>
      <c r="D53" s="1539"/>
      <c r="E53" s="25">
        <f>'Initial Information'!$E$15</f>
        <v>0.505</v>
      </c>
      <c r="F53" s="21"/>
      <c r="G53" s="32" t="s">
        <v>124</v>
      </c>
      <c r="H53" s="1548">
        <f t="shared" si="0"/>
        <v>0</v>
      </c>
      <c r="I53" s="1649"/>
      <c r="J53" s="31">
        <f>$N$7</f>
        <v>0.505</v>
      </c>
      <c r="K53" s="21"/>
      <c r="L53" s="507"/>
      <c r="M53" s="507"/>
      <c r="N53" s="507"/>
      <c r="O53" s="507"/>
      <c r="P53" s="507"/>
      <c r="Q53" s="507"/>
      <c r="R53" s="507"/>
      <c r="S53" s="507"/>
      <c r="T53" s="507"/>
      <c r="U53" s="507"/>
      <c r="V53" s="507"/>
      <c r="W53" s="507"/>
      <c r="X53" s="507"/>
      <c r="Y53" s="507"/>
      <c r="Z53" s="507"/>
      <c r="AA53" s="507"/>
    </row>
    <row r="54" spans="1:27" s="22" customFormat="1" ht="20.100000000000001" customHeight="1">
      <c r="A54" s="21"/>
      <c r="B54" s="114" t="s">
        <v>277</v>
      </c>
      <c r="C54" s="1538">
        <f>SUM('DetailedBudget---TXST'!Y229:Y238)</f>
        <v>0</v>
      </c>
      <c r="D54" s="1539"/>
      <c r="E54" s="23">
        <v>0</v>
      </c>
      <c r="F54" s="21"/>
      <c r="G54" s="28" t="s">
        <v>46</v>
      </c>
      <c r="H54" s="1538">
        <f t="shared" si="0"/>
        <v>0</v>
      </c>
      <c r="I54" s="1648"/>
      <c r="J54" s="29">
        <v>0</v>
      </c>
      <c r="K54" s="21"/>
      <c r="L54" s="507"/>
      <c r="M54" s="507"/>
      <c r="N54" s="507"/>
      <c r="O54" s="507"/>
      <c r="P54" s="507"/>
      <c r="Q54" s="507"/>
      <c r="R54" s="507"/>
      <c r="S54" s="507"/>
      <c r="T54" s="507"/>
      <c r="U54" s="507"/>
      <c r="V54" s="507"/>
      <c r="W54" s="507"/>
      <c r="X54" s="507"/>
      <c r="Y54" s="507"/>
      <c r="Z54" s="507"/>
      <c r="AA54" s="507"/>
    </row>
    <row r="55" spans="1:27" s="22" customFormat="1" ht="35.1" customHeight="1">
      <c r="A55" s="21"/>
      <c r="B55" s="114" t="s">
        <v>133</v>
      </c>
      <c r="C55" s="1538">
        <f>'DetailedBudget---TXST'!Y214</f>
        <v>0</v>
      </c>
      <c r="D55" s="1539"/>
      <c r="E55" s="23">
        <v>0</v>
      </c>
      <c r="F55" s="21"/>
      <c r="G55" s="28" t="s">
        <v>133</v>
      </c>
      <c r="H55" s="1538">
        <f t="shared" si="0"/>
        <v>0</v>
      </c>
      <c r="I55" s="1648"/>
      <c r="J55" s="29">
        <v>0</v>
      </c>
      <c r="K55" s="21"/>
      <c r="L55" s="507"/>
      <c r="M55" s="507"/>
      <c r="N55" s="507"/>
      <c r="O55" s="507"/>
      <c r="P55" s="507"/>
      <c r="Q55" s="507"/>
      <c r="R55" s="507"/>
      <c r="S55" s="507"/>
      <c r="T55" s="507"/>
      <c r="U55" s="507"/>
      <c r="V55" s="507"/>
      <c r="W55" s="507"/>
      <c r="X55" s="507"/>
      <c r="Y55" s="507"/>
      <c r="Z55" s="507"/>
      <c r="AA55" s="507"/>
    </row>
    <row r="56" spans="1:27" s="22" customFormat="1" ht="20.100000000000001" customHeight="1">
      <c r="A56" s="21"/>
      <c r="B56" s="24" t="s">
        <v>47</v>
      </c>
      <c r="C56" s="1548">
        <f>SUM('DetailedBudget---TXST'!Y62:Y64)</f>
        <v>0</v>
      </c>
      <c r="D56" s="1539"/>
      <c r="E56" s="25">
        <f>'Initial Information'!$E$15</f>
        <v>0.505</v>
      </c>
      <c r="F56" s="21"/>
      <c r="G56" s="30" t="s">
        <v>47</v>
      </c>
      <c r="H56" s="1548">
        <f t="shared" si="0"/>
        <v>0</v>
      </c>
      <c r="I56" s="1649"/>
      <c r="J56" s="31">
        <f>$N$7</f>
        <v>0.505</v>
      </c>
      <c r="K56" s="21"/>
      <c r="L56" s="507"/>
      <c r="M56" s="507"/>
      <c r="N56" s="507"/>
      <c r="O56" s="507"/>
      <c r="P56" s="507"/>
      <c r="Q56" s="507"/>
      <c r="R56" s="507"/>
      <c r="S56" s="507"/>
      <c r="T56" s="507"/>
      <c r="U56" s="507"/>
      <c r="V56" s="507"/>
      <c r="W56" s="507"/>
      <c r="X56" s="507"/>
      <c r="Y56" s="507"/>
      <c r="Z56" s="507"/>
      <c r="AA56" s="507"/>
    </row>
    <row r="57" spans="1:27" s="22" customFormat="1" ht="20.100000000000001" customHeight="1">
      <c r="A57" s="21"/>
      <c r="B57" s="24" t="s">
        <v>48</v>
      </c>
      <c r="C57" s="1548">
        <f>'DetailedBudget---TXST'!Y175+'DetailedBudget---TXST'!Y179+'DetailedBudget---TXST'!Y183+'DetailedBudget---TXST'!Y187+'DetailedBudget---TXST'!Y191+'DetailedBudget---TXST'!Y195+'DetailedBudget---TXST'!Y199+'DetailedBudget---TXST'!Y203+'DetailedBudget---TXST'!Y207+'DetailedBudget---TXST'!Y211</f>
        <v>0</v>
      </c>
      <c r="D57" s="1539"/>
      <c r="E57" s="25">
        <f>'Initial Information'!$E$15</f>
        <v>0.505</v>
      </c>
      <c r="F57" s="21"/>
      <c r="G57" s="30" t="s">
        <v>48</v>
      </c>
      <c r="H57" s="1548">
        <f t="shared" si="0"/>
        <v>0</v>
      </c>
      <c r="I57" s="1649"/>
      <c r="J57" s="31">
        <f>$N$7</f>
        <v>0.505</v>
      </c>
      <c r="K57" s="21"/>
      <c r="L57" s="507"/>
      <c r="M57" s="507"/>
      <c r="N57" s="507"/>
      <c r="O57" s="507"/>
      <c r="P57" s="507"/>
      <c r="Q57" s="507"/>
      <c r="R57" s="507"/>
      <c r="S57" s="507"/>
      <c r="T57" s="507"/>
      <c r="U57" s="507"/>
      <c r="V57" s="507"/>
      <c r="W57" s="507"/>
      <c r="X57" s="507"/>
      <c r="Y57" s="507"/>
      <c r="Z57" s="507"/>
      <c r="AA57" s="507"/>
    </row>
    <row r="58" spans="1:27" s="22" customFormat="1" ht="20.100000000000001" customHeight="1">
      <c r="A58" s="21"/>
      <c r="B58" s="114" t="s">
        <v>49</v>
      </c>
      <c r="C58" s="1546">
        <f>SUM('DetailedBudget---TXST'!Y176+'DetailedBudget---TXST'!Y180+'DetailedBudget---TXST'!Y184+'DetailedBudget---TXST'!Y188+'DetailedBudget---TXST'!Y192+'DetailedBudget---TXST'!Y196+'DetailedBudget---TXST'!Y200+'DetailedBudget---TXST'!Y204+'DetailedBudget---TXST'!Y208+'DetailedBudget---TXST'!Y212)</f>
        <v>0</v>
      </c>
      <c r="D58" s="1500"/>
      <c r="E58" s="23">
        <v>0</v>
      </c>
      <c r="F58" s="21"/>
      <c r="G58" s="28" t="s">
        <v>49</v>
      </c>
      <c r="H58" s="1538">
        <f t="shared" si="0"/>
        <v>0</v>
      </c>
      <c r="I58" s="1648"/>
      <c r="J58" s="29">
        <v>0</v>
      </c>
      <c r="K58" s="21"/>
      <c r="L58" s="507"/>
      <c r="M58" s="507"/>
      <c r="N58" s="507"/>
      <c r="O58" s="507"/>
      <c r="P58" s="507"/>
      <c r="Q58" s="507"/>
      <c r="R58" s="507"/>
      <c r="S58" s="507"/>
      <c r="T58" s="507"/>
      <c r="U58" s="507"/>
      <c r="V58" s="507"/>
      <c r="W58" s="507"/>
      <c r="X58" s="507"/>
      <c r="Y58" s="507"/>
      <c r="Z58" s="507"/>
      <c r="AA58" s="507"/>
    </row>
    <row r="59" spans="1:27" s="22" customFormat="1" ht="20.100000000000001" customHeight="1">
      <c r="A59" s="21"/>
      <c r="B59" s="24" t="s">
        <v>50</v>
      </c>
      <c r="C59" s="1547">
        <f>SUM('DetailedBudget---TXST'!Y151:Y162)+'DetailedBudget---TXST'!Y171+SUM('DetailedBudget---TXST'!Y217:Y226)</f>
        <v>0</v>
      </c>
      <c r="D59" s="1500"/>
      <c r="E59" s="25">
        <f>'Initial Information'!$E$15</f>
        <v>0.505</v>
      </c>
      <c r="F59" s="21"/>
      <c r="G59" s="30" t="s">
        <v>50</v>
      </c>
      <c r="H59" s="1548">
        <f t="shared" si="0"/>
        <v>0</v>
      </c>
      <c r="I59" s="1649"/>
      <c r="J59" s="31">
        <f t="shared" ref="J59:J64" si="1">$N$7</f>
        <v>0.505</v>
      </c>
      <c r="K59" s="21"/>
      <c r="L59" s="507"/>
      <c r="M59" s="507"/>
      <c r="N59" s="507"/>
      <c r="O59" s="507"/>
      <c r="P59" s="507"/>
      <c r="Q59" s="507"/>
      <c r="R59" s="507"/>
      <c r="S59" s="507"/>
      <c r="T59" s="507"/>
      <c r="U59" s="507"/>
      <c r="V59" s="507"/>
      <c r="W59" s="507"/>
      <c r="X59" s="507"/>
      <c r="Y59" s="507"/>
      <c r="Z59" s="507"/>
      <c r="AA59" s="507"/>
    </row>
    <row r="60" spans="1:27" s="22" customFormat="1" ht="20.100000000000001" customHeight="1">
      <c r="A60" s="21"/>
      <c r="B60" s="24" t="s">
        <v>118</v>
      </c>
      <c r="C60" s="1548"/>
      <c r="D60" s="1539"/>
      <c r="E60" s="25">
        <f>'Initial Information'!$E$15</f>
        <v>0.505</v>
      </c>
      <c r="F60" s="21"/>
      <c r="G60" s="30" t="s">
        <v>118</v>
      </c>
      <c r="H60" s="1548">
        <f t="shared" si="0"/>
        <v>0</v>
      </c>
      <c r="I60" s="1649"/>
      <c r="J60" s="31">
        <f t="shared" si="1"/>
        <v>0.505</v>
      </c>
      <c r="K60" s="21"/>
      <c r="L60" s="507"/>
      <c r="M60" s="507"/>
      <c r="N60" s="507"/>
      <c r="O60" s="507"/>
      <c r="P60" s="507"/>
      <c r="Q60" s="507"/>
      <c r="R60" s="507"/>
      <c r="S60" s="507"/>
      <c r="T60" s="507"/>
      <c r="U60" s="507"/>
      <c r="V60" s="507"/>
      <c r="W60" s="507"/>
      <c r="X60" s="507"/>
      <c r="Y60" s="507"/>
      <c r="Z60" s="507"/>
      <c r="AA60" s="507"/>
    </row>
    <row r="61" spans="1:27" s="22" customFormat="1" ht="20.100000000000001" customHeight="1">
      <c r="A61" s="21"/>
      <c r="B61" s="24" t="s">
        <v>51</v>
      </c>
      <c r="C61" s="1548">
        <f>SUM('DetailedBudget---TXST'!Y115:Y118)</f>
        <v>0</v>
      </c>
      <c r="D61" s="1539"/>
      <c r="E61" s="25">
        <f>'Initial Information'!$E$15</f>
        <v>0.505</v>
      </c>
      <c r="F61" s="21"/>
      <c r="G61" s="30" t="s">
        <v>51</v>
      </c>
      <c r="H61" s="1548">
        <f t="shared" si="0"/>
        <v>0</v>
      </c>
      <c r="I61" s="1649"/>
      <c r="J61" s="31">
        <f t="shared" si="1"/>
        <v>0.505</v>
      </c>
      <c r="K61" s="21"/>
      <c r="L61" s="507"/>
      <c r="M61" s="507"/>
      <c r="N61" s="507"/>
      <c r="O61" s="507"/>
      <c r="P61" s="507"/>
      <c r="Q61" s="507"/>
      <c r="R61" s="507"/>
      <c r="S61" s="507"/>
      <c r="T61" s="507"/>
      <c r="U61" s="507"/>
      <c r="V61" s="507"/>
      <c r="W61" s="507"/>
      <c r="X61" s="507"/>
      <c r="Y61" s="507"/>
      <c r="Z61" s="507"/>
      <c r="AA61" s="507"/>
    </row>
    <row r="62" spans="1:27" s="22" customFormat="1" ht="20.100000000000001" customHeight="1">
      <c r="A62" s="21"/>
      <c r="B62" s="24" t="s">
        <v>52</v>
      </c>
      <c r="C62" s="1548">
        <f>SUM('DetailedBudget---TXST'!Y105:Y108)</f>
        <v>0</v>
      </c>
      <c r="D62" s="1539"/>
      <c r="E62" s="25">
        <f>'Initial Information'!$E$15</f>
        <v>0.505</v>
      </c>
      <c r="F62" s="21"/>
      <c r="G62" s="30" t="s">
        <v>52</v>
      </c>
      <c r="H62" s="1548">
        <f t="shared" si="0"/>
        <v>0</v>
      </c>
      <c r="I62" s="1649"/>
      <c r="J62" s="31">
        <f t="shared" si="1"/>
        <v>0.505</v>
      </c>
      <c r="K62" s="21"/>
      <c r="L62" s="507"/>
      <c r="M62" s="507"/>
      <c r="N62" s="507"/>
      <c r="O62" s="507"/>
      <c r="P62" s="507"/>
      <c r="Q62" s="507"/>
      <c r="R62" s="507"/>
      <c r="S62" s="507"/>
      <c r="T62" s="507"/>
      <c r="U62" s="507"/>
      <c r="V62" s="507"/>
      <c r="W62" s="507"/>
      <c r="X62" s="507"/>
      <c r="Y62" s="507"/>
      <c r="Z62" s="507"/>
      <c r="AA62" s="507"/>
    </row>
    <row r="63" spans="1:27" s="22" customFormat="1" ht="20.100000000000001" customHeight="1">
      <c r="A63" s="21"/>
      <c r="B63" s="24" t="s">
        <v>53</v>
      </c>
      <c r="C63" s="1547">
        <f>SUM('DetailedBudget---TXST'!Y110:Y113)</f>
        <v>0</v>
      </c>
      <c r="D63" s="1500"/>
      <c r="E63" s="25">
        <f>'Initial Information'!$E$15</f>
        <v>0.505</v>
      </c>
      <c r="F63" s="21"/>
      <c r="G63" s="30" t="s">
        <v>53</v>
      </c>
      <c r="H63" s="1548">
        <f t="shared" si="0"/>
        <v>0</v>
      </c>
      <c r="I63" s="1649"/>
      <c r="J63" s="31">
        <f t="shared" si="1"/>
        <v>0.505</v>
      </c>
      <c r="K63" s="21"/>
      <c r="L63" s="507"/>
      <c r="M63" s="507"/>
      <c r="N63" s="507"/>
      <c r="O63" s="507"/>
      <c r="P63" s="507"/>
      <c r="Q63" s="507"/>
      <c r="R63" s="507"/>
      <c r="S63" s="507"/>
      <c r="T63" s="507"/>
      <c r="U63" s="507"/>
      <c r="V63" s="507"/>
      <c r="W63" s="507"/>
      <c r="X63" s="507"/>
      <c r="Y63" s="507"/>
      <c r="Z63" s="507"/>
      <c r="AA63" s="507"/>
    </row>
    <row r="64" spans="1:27" s="22" customFormat="1" ht="35.1" customHeight="1" thickBot="1">
      <c r="A64" s="21"/>
      <c r="B64" s="24" t="s">
        <v>131</v>
      </c>
      <c r="C64" s="1547">
        <f>SUM('DetailedBudget---TXST'!Y53:Y61)</f>
        <v>0</v>
      </c>
      <c r="D64" s="1500"/>
      <c r="E64" s="25">
        <f>'Initial Information'!$E$15</f>
        <v>0.505</v>
      </c>
      <c r="F64" s="21"/>
      <c r="G64" s="37" t="s">
        <v>131</v>
      </c>
      <c r="H64" s="1547">
        <f t="shared" si="0"/>
        <v>0</v>
      </c>
      <c r="I64" s="1612"/>
      <c r="J64" s="38">
        <f t="shared" si="1"/>
        <v>0.505</v>
      </c>
      <c r="K64" s="21"/>
      <c r="L64" s="507"/>
      <c r="M64" s="507"/>
      <c r="N64" s="507"/>
      <c r="O64" s="507"/>
      <c r="P64" s="507"/>
      <c r="Q64" s="507"/>
      <c r="R64" s="507"/>
      <c r="S64" s="507"/>
      <c r="T64" s="507"/>
      <c r="U64" s="507"/>
      <c r="V64" s="507"/>
      <c r="W64" s="507"/>
      <c r="X64" s="507"/>
      <c r="Y64" s="507"/>
      <c r="Z64" s="507"/>
      <c r="AA64" s="507"/>
    </row>
    <row r="65" spans="1:38" ht="4.9000000000000004" customHeight="1">
      <c r="A65" s="19"/>
      <c r="B65" s="44"/>
      <c r="C65" s="1549"/>
      <c r="D65" s="1550"/>
      <c r="E65" s="45"/>
      <c r="F65" s="19"/>
      <c r="G65" s="44"/>
      <c r="H65" s="1549"/>
      <c r="I65" s="1550"/>
      <c r="J65" s="45"/>
      <c r="K65" s="19"/>
      <c r="L65" s="494"/>
      <c r="M65" s="494"/>
      <c r="N65" s="494"/>
      <c r="O65" s="494"/>
      <c r="P65" s="494"/>
      <c r="Q65" s="494"/>
      <c r="R65" s="494"/>
      <c r="S65" s="494"/>
      <c r="T65" s="494"/>
      <c r="U65" s="494"/>
      <c r="V65" s="494"/>
      <c r="W65" s="494"/>
      <c r="X65" s="494"/>
      <c r="Y65" s="494"/>
      <c r="Z65" s="494"/>
      <c r="AA65" s="494"/>
    </row>
    <row r="66" spans="1:38" ht="20.100000000000001" customHeight="1">
      <c r="A66" s="19"/>
      <c r="B66" s="5" t="s">
        <v>134</v>
      </c>
      <c r="C66" s="1499">
        <f>'DetailedBudget---TXST'!Y243</f>
        <v>0</v>
      </c>
      <c r="D66" s="1500"/>
      <c r="E66" s="6"/>
      <c r="F66" s="19"/>
      <c r="G66" s="5" t="s">
        <v>134</v>
      </c>
      <c r="H66" s="1499">
        <f>C66+H32+C32</f>
        <v>0</v>
      </c>
      <c r="I66" s="1612"/>
      <c r="J66" s="6"/>
      <c r="K66" s="19"/>
      <c r="L66" s="494"/>
      <c r="M66" s="494"/>
      <c r="N66" s="494"/>
      <c r="O66" s="494"/>
      <c r="P66" s="494"/>
      <c r="Q66" s="494"/>
      <c r="R66" s="494"/>
      <c r="S66" s="494"/>
      <c r="T66" s="494"/>
      <c r="U66" s="494"/>
      <c r="V66" s="494"/>
      <c r="W66" s="494"/>
      <c r="X66" s="494"/>
      <c r="Y66" s="494"/>
      <c r="Z66" s="494"/>
      <c r="AA66" s="494"/>
    </row>
    <row r="67" spans="1:38" ht="4.9000000000000004" customHeight="1">
      <c r="A67" s="19"/>
      <c r="B67" s="46"/>
      <c r="C67" s="1551"/>
      <c r="D67" s="1552"/>
      <c r="E67" s="48"/>
      <c r="F67" s="19"/>
      <c r="G67" s="46"/>
      <c r="H67" s="1551"/>
      <c r="I67" s="1552"/>
      <c r="J67" s="48"/>
      <c r="K67" s="19"/>
      <c r="L67" s="494"/>
      <c r="M67" s="494"/>
      <c r="N67" s="494"/>
      <c r="O67" s="494"/>
      <c r="P67" s="494"/>
      <c r="Q67" s="494"/>
      <c r="R67" s="494"/>
      <c r="S67" s="494"/>
      <c r="T67" s="494"/>
      <c r="U67" s="494"/>
      <c r="V67" s="494"/>
      <c r="W67" s="494"/>
      <c r="X67" s="494"/>
      <c r="Y67" s="494"/>
      <c r="Z67" s="494"/>
      <c r="AA67" s="494"/>
    </row>
    <row r="68" spans="1:38" ht="20.100000000000001" customHeight="1">
      <c r="A68" s="19"/>
      <c r="B68" s="5" t="s">
        <v>136</v>
      </c>
      <c r="C68" s="1499">
        <f>'DetailedBudget---TXST'!Y246</f>
        <v>0</v>
      </c>
      <c r="D68" s="1500"/>
      <c r="E68" s="6"/>
      <c r="F68" s="19"/>
      <c r="G68" s="40" t="s">
        <v>136</v>
      </c>
      <c r="H68" s="1651">
        <f>C68+H34+C34</f>
        <v>0</v>
      </c>
      <c r="I68" s="1619"/>
      <c r="J68" s="41"/>
      <c r="K68" s="19"/>
      <c r="L68" s="494"/>
      <c r="M68" s="494"/>
      <c r="N68" s="494"/>
      <c r="O68" s="494"/>
      <c r="P68" s="494"/>
      <c r="Q68" s="494"/>
      <c r="R68" s="494"/>
      <c r="S68" s="494"/>
      <c r="T68" s="494"/>
      <c r="U68" s="494"/>
      <c r="V68" s="494"/>
      <c r="W68" s="494"/>
      <c r="X68" s="494"/>
      <c r="Y68" s="494"/>
      <c r="Z68" s="494"/>
      <c r="AA68" s="494"/>
    </row>
    <row r="69" spans="1:38" ht="4.9000000000000004" customHeight="1">
      <c r="A69" s="19"/>
      <c r="B69" s="46"/>
      <c r="C69" s="1551"/>
      <c r="D69" s="1552"/>
      <c r="E69" s="48"/>
      <c r="F69" s="19"/>
      <c r="G69" s="46"/>
      <c r="H69" s="1551"/>
      <c r="I69" s="1552"/>
      <c r="J69" s="48"/>
      <c r="K69" s="19"/>
      <c r="L69" s="494"/>
      <c r="M69" s="494"/>
      <c r="N69" s="494"/>
      <c r="O69" s="494"/>
      <c r="P69" s="494"/>
      <c r="Q69" s="494"/>
      <c r="R69" s="494"/>
      <c r="S69" s="494"/>
      <c r="T69" s="494"/>
      <c r="U69" s="494"/>
      <c r="V69" s="494"/>
      <c r="W69" s="494"/>
      <c r="X69" s="494"/>
      <c r="Y69" s="494"/>
      <c r="Z69" s="494"/>
      <c r="AA69" s="494"/>
    </row>
    <row r="70" spans="1:38" s="119" customFormat="1" ht="20.100000000000001" customHeight="1">
      <c r="A70" s="117"/>
      <c r="B70" s="118" t="s">
        <v>135</v>
      </c>
      <c r="C70" s="1609">
        <f>'DetailedBudget---TXST'!Y248</f>
        <v>0</v>
      </c>
      <c r="D70" s="1506"/>
      <c r="E70" s="116">
        <f>'Initial Information'!$E$15</f>
        <v>0.505</v>
      </c>
      <c r="F70" s="117"/>
      <c r="G70" s="118" t="s">
        <v>135</v>
      </c>
      <c r="H70" s="1652">
        <f>C70+H36+C36</f>
        <v>0</v>
      </c>
      <c r="I70" s="1653"/>
      <c r="J70" s="120">
        <f>$N$7</f>
        <v>0.505</v>
      </c>
      <c r="K70" s="117"/>
      <c r="L70" s="508"/>
      <c r="M70" s="508"/>
      <c r="N70" s="508"/>
      <c r="O70" s="508"/>
      <c r="P70" s="508"/>
      <c r="Q70" s="508"/>
      <c r="R70" s="508"/>
      <c r="S70" s="508"/>
      <c r="T70" s="508"/>
      <c r="U70" s="508"/>
      <c r="V70" s="508"/>
      <c r="W70" s="508"/>
      <c r="X70" s="508"/>
      <c r="Y70" s="508"/>
      <c r="Z70" s="508"/>
      <c r="AA70" s="508"/>
    </row>
    <row r="71" spans="1:38" ht="4.9000000000000004" customHeight="1">
      <c r="A71" s="19"/>
      <c r="B71" s="46"/>
      <c r="C71" s="1551"/>
      <c r="D71" s="1552"/>
      <c r="E71" s="48"/>
      <c r="F71" s="19"/>
      <c r="G71" s="46"/>
      <c r="H71" s="1551"/>
      <c r="I71" s="1552"/>
      <c r="J71" s="48"/>
      <c r="K71" s="19"/>
      <c r="L71" s="494"/>
      <c r="M71" s="494"/>
      <c r="N71" s="494"/>
      <c r="O71" s="494"/>
      <c r="P71" s="494"/>
      <c r="Q71" s="494"/>
      <c r="R71" s="494"/>
      <c r="S71" s="494"/>
      <c r="T71" s="494"/>
      <c r="U71" s="494"/>
      <c r="V71" s="494"/>
      <c r="W71" s="494"/>
      <c r="X71" s="494"/>
      <c r="Y71" s="494"/>
      <c r="Z71" s="494"/>
      <c r="AA71" s="494"/>
    </row>
    <row r="72" spans="1:38" ht="20.100000000000001" customHeight="1" thickBot="1">
      <c r="A72" s="19"/>
      <c r="B72" s="7" t="s">
        <v>56</v>
      </c>
      <c r="C72" s="1503">
        <f>'DetailedBudget---TXST'!Y251</f>
        <v>0</v>
      </c>
      <c r="D72" s="1504"/>
      <c r="E72" s="8"/>
      <c r="F72" s="19"/>
      <c r="G72" s="7" t="s">
        <v>56</v>
      </c>
      <c r="H72" s="1560">
        <f>C72+H38+C38</f>
        <v>0</v>
      </c>
      <c r="I72" s="1650"/>
      <c r="J72" s="8"/>
      <c r="K72" s="19"/>
      <c r="L72" s="494"/>
      <c r="M72" s="494"/>
      <c r="N72" s="494"/>
      <c r="O72" s="494"/>
      <c r="P72" s="494"/>
      <c r="Q72" s="494"/>
      <c r="R72" s="494"/>
      <c r="S72" s="494"/>
      <c r="T72" s="494"/>
      <c r="U72" s="494"/>
      <c r="V72" s="494"/>
      <c r="W72" s="494"/>
      <c r="X72" s="494"/>
      <c r="Y72" s="494"/>
      <c r="Z72" s="494"/>
      <c r="AA72" s="494"/>
    </row>
    <row r="73" spans="1:38" ht="9.9499999999999993" customHeight="1">
      <c r="A73" s="19"/>
      <c r="B73" s="19"/>
      <c r="C73" s="19"/>
      <c r="D73" s="20"/>
      <c r="E73" s="20"/>
      <c r="F73" s="19"/>
      <c r="G73" s="19"/>
      <c r="H73" s="19"/>
      <c r="I73" s="20"/>
      <c r="J73" s="20"/>
      <c r="K73" s="19"/>
      <c r="L73" s="494"/>
      <c r="M73" s="494"/>
      <c r="N73" s="494"/>
      <c r="O73" s="494"/>
      <c r="P73" s="494"/>
      <c r="Q73" s="494"/>
      <c r="R73" s="494"/>
      <c r="S73" s="494"/>
      <c r="T73" s="494"/>
      <c r="U73" s="494"/>
      <c r="V73" s="494"/>
      <c r="W73" s="494"/>
      <c r="X73" s="494"/>
      <c r="Y73" s="494"/>
      <c r="Z73" s="494"/>
      <c r="AA73" s="494"/>
    </row>
    <row r="74" spans="1:38" s="494" customFormat="1" ht="19.899999999999999" customHeight="1">
      <c r="A74" s="505"/>
      <c r="B74" s="505"/>
      <c r="C74" s="505"/>
      <c r="D74" s="505"/>
      <c r="E74" s="506"/>
      <c r="F74" s="505"/>
    </row>
    <row r="75" spans="1:38" ht="9.9499999999999993" customHeight="1" thickBot="1">
      <c r="A75" s="19"/>
      <c r="B75" s="19"/>
      <c r="C75" s="19"/>
      <c r="D75" s="20"/>
      <c r="E75" s="20"/>
      <c r="F75" s="19"/>
      <c r="G75" s="19"/>
      <c r="H75" s="19"/>
      <c r="I75" s="20"/>
      <c r="J75" s="20"/>
      <c r="K75" s="19"/>
      <c r="L75" s="494"/>
      <c r="M75" s="494"/>
      <c r="N75" s="494"/>
      <c r="O75" s="494"/>
      <c r="P75" s="494"/>
      <c r="Q75" s="494"/>
      <c r="R75" s="494"/>
      <c r="S75" s="494"/>
      <c r="T75" s="494"/>
      <c r="U75" s="494"/>
      <c r="V75" s="494"/>
      <c r="W75" s="494"/>
      <c r="X75" s="494"/>
      <c r="Y75" s="494"/>
      <c r="Z75" s="494"/>
      <c r="AA75" s="494"/>
      <c r="AB75" s="494"/>
      <c r="AC75" s="494"/>
      <c r="AD75" s="494"/>
      <c r="AE75" s="494"/>
      <c r="AF75" s="494"/>
      <c r="AG75" s="494"/>
      <c r="AH75" s="494"/>
      <c r="AI75" s="494"/>
      <c r="AJ75" s="494"/>
      <c r="AK75" s="494"/>
      <c r="AL75" s="494"/>
    </row>
    <row r="76" spans="1:38" ht="20.100000000000001" customHeight="1">
      <c r="A76" s="18"/>
      <c r="B76" s="1526" t="str">
        <f t="shared" ref="B76:B81" si="2">B2</f>
        <v>KC #</v>
      </c>
      <c r="C76" s="1527"/>
      <c r="D76" s="1527"/>
      <c r="E76" s="1527"/>
      <c r="F76" s="1600"/>
      <c r="G76" s="1600"/>
      <c r="H76" s="1600"/>
      <c r="I76" s="1600"/>
      <c r="J76" s="1601"/>
      <c r="K76" s="18"/>
      <c r="L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c r="AJ76" s="494"/>
      <c r="AK76" s="494"/>
      <c r="AL76" s="494"/>
    </row>
    <row r="77" spans="1:38" ht="20.100000000000001" customHeight="1">
      <c r="A77" s="18"/>
      <c r="B77" s="1529" t="str">
        <f t="shared" si="2"/>
        <v xml:space="preserve">IP #: </v>
      </c>
      <c r="C77" s="1602"/>
      <c r="D77" s="1602"/>
      <c r="E77" s="1602"/>
      <c r="F77" s="1602"/>
      <c r="G77" s="1602"/>
      <c r="H77" s="1602"/>
      <c r="I77" s="1602"/>
      <c r="J77" s="1603"/>
      <c r="K77" s="18"/>
      <c r="L77" s="494"/>
      <c r="M77" s="494"/>
      <c r="N77" s="494"/>
      <c r="O77" s="494"/>
      <c r="P77" s="494"/>
      <c r="Q77" s="494"/>
      <c r="R77" s="494"/>
      <c r="S77" s="494"/>
      <c r="T77" s="494"/>
      <c r="U77" s="494"/>
      <c r="V77" s="494"/>
      <c r="W77" s="494"/>
      <c r="X77" s="494"/>
      <c r="Y77" s="494"/>
      <c r="Z77" s="494"/>
      <c r="AA77" s="494"/>
      <c r="AB77" s="494"/>
      <c r="AC77" s="494"/>
      <c r="AD77" s="494"/>
      <c r="AE77" s="494"/>
      <c r="AF77" s="494"/>
      <c r="AG77" s="494"/>
      <c r="AH77" s="494"/>
      <c r="AI77" s="494"/>
      <c r="AJ77" s="494"/>
      <c r="AK77" s="494"/>
      <c r="AL77" s="494"/>
    </row>
    <row r="78" spans="1:38" ht="20.100000000000001" customHeight="1">
      <c r="A78" s="18"/>
      <c r="B78" s="1529" t="str">
        <f t="shared" si="2"/>
        <v xml:space="preserve">Sponsor Award No.: </v>
      </c>
      <c r="C78" s="1602"/>
      <c r="D78" s="1602"/>
      <c r="E78" s="1602"/>
      <c r="F78" s="1602"/>
      <c r="G78" s="1602"/>
      <c r="H78" s="1602"/>
      <c r="I78" s="1602"/>
      <c r="J78" s="1603"/>
      <c r="K78" s="18"/>
      <c r="L78" s="494"/>
      <c r="M78" s="494"/>
      <c r="N78" s="494"/>
      <c r="O78" s="494"/>
      <c r="P78" s="494"/>
      <c r="Q78" s="494"/>
      <c r="R78" s="494"/>
      <c r="S78" s="494"/>
      <c r="T78" s="494"/>
      <c r="U78" s="494"/>
      <c r="V78" s="494"/>
      <c r="W78" s="494"/>
      <c r="X78" s="494"/>
      <c r="Y78" s="494"/>
      <c r="Z78" s="494"/>
      <c r="AA78" s="494"/>
      <c r="AB78" s="494"/>
      <c r="AC78" s="494"/>
      <c r="AD78" s="494"/>
      <c r="AE78" s="494"/>
      <c r="AF78" s="494"/>
      <c r="AG78" s="494"/>
      <c r="AH78" s="494"/>
      <c r="AI78" s="494"/>
      <c r="AJ78" s="494"/>
      <c r="AK78" s="494"/>
      <c r="AL78" s="494"/>
    </row>
    <row r="79" spans="1:38" ht="20.100000000000001" customHeight="1" thickBot="1">
      <c r="A79" s="19"/>
      <c r="B79" s="1533" t="str">
        <f t="shared" si="2"/>
        <v xml:space="preserve">Kuali Award #: </v>
      </c>
      <c r="C79" s="1534"/>
      <c r="D79" s="1534"/>
      <c r="E79" s="1534"/>
      <c r="F79" s="1604"/>
      <c r="G79" s="1604"/>
      <c r="H79" s="1604"/>
      <c r="I79" s="1604"/>
      <c r="J79" s="1605"/>
      <c r="K79" s="19"/>
      <c r="L79" s="505"/>
      <c r="M79" s="494"/>
      <c r="N79" s="494"/>
      <c r="O79" s="494"/>
      <c r="P79" s="494"/>
      <c r="Q79" s="494"/>
      <c r="R79" s="494"/>
      <c r="S79" s="494"/>
      <c r="T79" s="494"/>
      <c r="U79" s="494"/>
      <c r="V79" s="494"/>
      <c r="W79" s="494"/>
      <c r="X79" s="494"/>
      <c r="Y79" s="494"/>
      <c r="Z79" s="494"/>
      <c r="AA79" s="494"/>
      <c r="AB79" s="494"/>
      <c r="AC79" s="494"/>
      <c r="AD79" s="494"/>
      <c r="AE79" s="494"/>
      <c r="AF79" s="494"/>
      <c r="AG79" s="494"/>
      <c r="AH79" s="494"/>
      <c r="AI79" s="494"/>
      <c r="AJ79" s="494"/>
      <c r="AK79" s="494"/>
      <c r="AL79" s="494"/>
    </row>
    <row r="80" spans="1:38" ht="20.100000000000001" customHeight="1">
      <c r="A80" s="19"/>
      <c r="B80" s="1606" t="str">
        <f t="shared" si="2"/>
        <v>Year 1 of 3</v>
      </c>
      <c r="C80" s="1607"/>
      <c r="D80" s="1607"/>
      <c r="E80" s="1608"/>
      <c r="F80" s="18"/>
      <c r="G80" s="1606" t="str">
        <f>G6</f>
        <v>Year 2 of 3</v>
      </c>
      <c r="H80" s="1607"/>
      <c r="I80" s="1607"/>
      <c r="J80" s="1608"/>
      <c r="K80" s="18"/>
      <c r="L80" s="494"/>
      <c r="M80" s="494"/>
      <c r="N80" s="494"/>
      <c r="O80" s="494"/>
      <c r="P80" s="494"/>
      <c r="Q80" s="494"/>
      <c r="R80" s="494"/>
      <c r="S80" s="494"/>
      <c r="T80" s="494"/>
      <c r="U80" s="494"/>
      <c r="V80" s="494"/>
      <c r="W80" s="494"/>
      <c r="X80" s="494"/>
      <c r="Y80" s="494"/>
      <c r="Z80" s="494"/>
      <c r="AA80" s="494"/>
      <c r="AB80" s="494"/>
      <c r="AC80" s="494"/>
      <c r="AD80" s="494"/>
      <c r="AE80" s="494"/>
      <c r="AF80" s="494"/>
      <c r="AG80" s="494"/>
      <c r="AH80" s="494"/>
      <c r="AI80" s="494"/>
      <c r="AJ80" s="494"/>
      <c r="AK80" s="494"/>
      <c r="AL80" s="494"/>
    </row>
    <row r="81" spans="1:38" s="22" customFormat="1" ht="20.100000000000001" customHeight="1" thickBot="1">
      <c r="A81" s="18"/>
      <c r="B81" s="1521" t="str">
        <f t="shared" si="2"/>
        <v>September 1, 2024    to    August 31, 2025</v>
      </c>
      <c r="C81" s="1522"/>
      <c r="D81" s="1522"/>
      <c r="E81" s="1523"/>
      <c r="F81" s="18"/>
      <c r="G81" s="1521" t="str">
        <f>G7</f>
        <v>September 1, 2025    to    August 31, 2026</v>
      </c>
      <c r="H81" s="1522"/>
      <c r="I81" s="1522"/>
      <c r="J81" s="1523"/>
      <c r="K81" s="18"/>
      <c r="L81" s="494"/>
      <c r="M81" s="494"/>
      <c r="N81" s="494"/>
      <c r="O81" s="494"/>
      <c r="P81" s="494"/>
      <c r="Q81" s="507"/>
      <c r="R81" s="507"/>
      <c r="S81" s="507"/>
      <c r="T81" s="507"/>
      <c r="U81" s="507"/>
      <c r="V81" s="507"/>
      <c r="W81" s="507"/>
      <c r="X81" s="507"/>
      <c r="Y81" s="507"/>
      <c r="Z81" s="507"/>
      <c r="AA81" s="507"/>
      <c r="AB81" s="507"/>
      <c r="AC81" s="507"/>
      <c r="AD81" s="507"/>
      <c r="AE81" s="507"/>
      <c r="AF81" s="507"/>
      <c r="AG81" s="507"/>
      <c r="AH81" s="507"/>
      <c r="AI81" s="507"/>
      <c r="AJ81" s="507"/>
      <c r="AK81" s="507"/>
      <c r="AL81" s="507"/>
    </row>
    <row r="82" spans="1:38" s="22" customFormat="1" ht="20.100000000000001" customHeight="1" thickBot="1">
      <c r="A82" s="21"/>
      <c r="B82" s="42" t="s">
        <v>55</v>
      </c>
      <c r="C82" s="1524" t="s">
        <v>137</v>
      </c>
      <c r="D82" s="1525"/>
      <c r="E82" s="43" t="s">
        <v>54</v>
      </c>
      <c r="F82" s="21"/>
      <c r="G82" s="42" t="s">
        <v>55</v>
      </c>
      <c r="H82" s="1524" t="s">
        <v>137</v>
      </c>
      <c r="I82" s="1525"/>
      <c r="J82" s="43" t="s">
        <v>54</v>
      </c>
      <c r="K82" s="21"/>
      <c r="L82" s="494"/>
      <c r="M82" s="494"/>
      <c r="N82" s="494"/>
      <c r="O82" s="494"/>
      <c r="P82" s="494"/>
      <c r="Q82" s="507"/>
      <c r="R82" s="507"/>
      <c r="S82" s="507"/>
      <c r="T82" s="507"/>
      <c r="U82" s="507"/>
      <c r="V82" s="507"/>
      <c r="W82" s="507"/>
      <c r="X82" s="507"/>
      <c r="Y82" s="507"/>
      <c r="Z82" s="507"/>
      <c r="AA82" s="507"/>
      <c r="AB82" s="507"/>
      <c r="AC82" s="507"/>
      <c r="AD82" s="507"/>
      <c r="AE82" s="507"/>
      <c r="AF82" s="507"/>
      <c r="AG82" s="507"/>
      <c r="AH82" s="507"/>
      <c r="AI82" s="507"/>
      <c r="AJ82" s="507"/>
      <c r="AK82" s="507"/>
      <c r="AL82" s="507"/>
    </row>
    <row r="83" spans="1:38" s="22" customFormat="1" ht="35.1" customHeight="1">
      <c r="A83" s="21"/>
      <c r="B83" s="469" t="s">
        <v>1047</v>
      </c>
      <c r="C83" s="1638">
        <f>SUM(CostShareBudget!O73:O75)</f>
        <v>0</v>
      </c>
      <c r="D83" s="1639"/>
      <c r="E83" s="470">
        <v>0</v>
      </c>
      <c r="F83" s="21"/>
      <c r="G83" s="469" t="s">
        <v>1047</v>
      </c>
      <c r="H83" s="1638">
        <f>SUM(CostShareBudget!T73:T75)</f>
        <v>0</v>
      </c>
      <c r="I83" s="1639"/>
      <c r="J83" s="470">
        <v>0</v>
      </c>
      <c r="K83" s="21"/>
      <c r="L83" s="494"/>
      <c r="M83" s="494"/>
      <c r="N83" s="494"/>
      <c r="O83" s="494"/>
      <c r="P83" s="494"/>
      <c r="Q83" s="507"/>
      <c r="R83" s="507"/>
      <c r="S83" s="507"/>
      <c r="T83" s="507"/>
      <c r="U83" s="507"/>
      <c r="V83" s="507"/>
      <c r="W83" s="507"/>
      <c r="X83" s="507"/>
      <c r="Y83" s="507"/>
      <c r="Z83" s="507"/>
      <c r="AA83" s="507"/>
      <c r="AB83" s="507"/>
      <c r="AC83" s="507"/>
      <c r="AD83" s="507"/>
      <c r="AE83" s="507"/>
      <c r="AF83" s="507"/>
      <c r="AG83" s="507"/>
      <c r="AH83" s="507"/>
      <c r="AI83" s="507"/>
      <c r="AJ83" s="507"/>
      <c r="AK83" s="507"/>
      <c r="AL83" s="507"/>
    </row>
    <row r="84" spans="1:38" s="22" customFormat="1" ht="35.1" customHeight="1">
      <c r="A84" s="21"/>
      <c r="B84" s="471" t="s">
        <v>1048</v>
      </c>
      <c r="C84" s="1513">
        <f>SUM(CostShareBudget!O78:O80)</f>
        <v>0</v>
      </c>
      <c r="D84" s="1631"/>
      <c r="E84" s="472">
        <v>0</v>
      </c>
      <c r="F84" s="21"/>
      <c r="G84" s="471" t="s">
        <v>1048</v>
      </c>
      <c r="H84" s="1513">
        <f>SUM(CostShareBudget!T78:T80)</f>
        <v>0</v>
      </c>
      <c r="I84" s="1631"/>
      <c r="J84" s="472">
        <v>0</v>
      </c>
      <c r="K84" s="21"/>
      <c r="L84" s="494"/>
      <c r="M84" s="494"/>
      <c r="N84" s="494"/>
      <c r="O84" s="494"/>
      <c r="P84" s="494"/>
      <c r="Q84" s="507"/>
      <c r="R84" s="507"/>
      <c r="S84" s="507"/>
      <c r="T84" s="507"/>
      <c r="U84" s="507"/>
      <c r="V84" s="507"/>
      <c r="W84" s="507"/>
      <c r="X84" s="507"/>
      <c r="Y84" s="507"/>
      <c r="Z84" s="507"/>
      <c r="AA84" s="507"/>
      <c r="AB84" s="507"/>
      <c r="AC84" s="507"/>
      <c r="AD84" s="507"/>
      <c r="AE84" s="507"/>
      <c r="AF84" s="507"/>
      <c r="AG84" s="507"/>
      <c r="AH84" s="507"/>
      <c r="AI84" s="507"/>
      <c r="AJ84" s="507"/>
      <c r="AK84" s="507"/>
      <c r="AL84" s="507"/>
    </row>
    <row r="85" spans="1:38" s="22" customFormat="1" ht="20.100000000000001" customHeight="1">
      <c r="A85" s="21"/>
      <c r="B85" s="471" t="s">
        <v>117</v>
      </c>
      <c r="C85" s="1513">
        <f>SUM(CostShareBudget!O83:O85)</f>
        <v>0</v>
      </c>
      <c r="D85" s="1631"/>
      <c r="E85" s="472">
        <v>0</v>
      </c>
      <c r="F85" s="21"/>
      <c r="G85" s="471" t="s">
        <v>117</v>
      </c>
      <c r="H85" s="1513">
        <f>SUM(CostShareBudget!T83:T85)</f>
        <v>0</v>
      </c>
      <c r="I85" s="1631"/>
      <c r="J85" s="472">
        <v>0</v>
      </c>
      <c r="K85" s="21"/>
      <c r="L85" s="494"/>
      <c r="M85" s="494"/>
      <c r="N85" s="494"/>
      <c r="O85" s="494"/>
      <c r="P85" s="494"/>
      <c r="Q85" s="507"/>
      <c r="R85" s="507"/>
      <c r="S85" s="507"/>
      <c r="T85" s="507"/>
      <c r="U85" s="507"/>
      <c r="V85" s="507"/>
      <c r="W85" s="507"/>
      <c r="X85" s="507"/>
      <c r="Y85" s="507"/>
      <c r="Z85" s="507"/>
      <c r="AA85" s="507"/>
      <c r="AB85" s="507"/>
      <c r="AC85" s="507"/>
      <c r="AD85" s="507"/>
      <c r="AE85" s="507"/>
      <c r="AF85" s="507"/>
      <c r="AG85" s="507"/>
      <c r="AH85" s="507"/>
      <c r="AI85" s="507"/>
      <c r="AJ85" s="507"/>
      <c r="AK85" s="507"/>
      <c r="AL85" s="507"/>
    </row>
    <row r="86" spans="1:38" s="22" customFormat="1" ht="35.1" customHeight="1">
      <c r="A86" s="21"/>
      <c r="B86" s="467" t="s">
        <v>1046</v>
      </c>
      <c r="C86" s="1517"/>
      <c r="D86" s="1640"/>
      <c r="E86" s="116">
        <f>'Initial Information'!$E$15</f>
        <v>0.505</v>
      </c>
      <c r="F86" s="21"/>
      <c r="G86" s="467" t="s">
        <v>1046</v>
      </c>
      <c r="H86" s="1517"/>
      <c r="I86" s="1640"/>
      <c r="J86" s="116">
        <f>'Initial Information'!$E$15</f>
        <v>0.505</v>
      </c>
      <c r="K86" s="21"/>
      <c r="L86" s="494"/>
      <c r="M86" s="494"/>
      <c r="N86" s="494"/>
      <c r="O86" s="494"/>
      <c r="P86" s="494"/>
      <c r="Q86" s="507"/>
      <c r="R86" s="507"/>
      <c r="S86" s="507"/>
      <c r="T86" s="507"/>
      <c r="U86" s="507"/>
      <c r="V86" s="507"/>
      <c r="W86" s="507"/>
      <c r="X86" s="507"/>
      <c r="Y86" s="507"/>
      <c r="Z86" s="507"/>
      <c r="AA86" s="507"/>
      <c r="AB86" s="507"/>
      <c r="AC86" s="507"/>
      <c r="AD86" s="507"/>
      <c r="AE86" s="507"/>
      <c r="AF86" s="507"/>
      <c r="AG86" s="507"/>
      <c r="AH86" s="507"/>
      <c r="AI86" s="507"/>
      <c r="AJ86" s="507"/>
      <c r="AK86" s="507"/>
      <c r="AL86" s="507"/>
    </row>
    <row r="87" spans="1:38" s="22" customFormat="1" ht="35.1" customHeight="1">
      <c r="A87" s="21"/>
      <c r="B87" s="471" t="s">
        <v>1049</v>
      </c>
      <c r="C87" s="1513">
        <f>SUM(CostShareBudget!O88:O90)</f>
        <v>0</v>
      </c>
      <c r="D87" s="1631"/>
      <c r="E87" s="472">
        <v>0</v>
      </c>
      <c r="F87" s="21"/>
      <c r="G87" s="471" t="s">
        <v>1049</v>
      </c>
      <c r="H87" s="1513">
        <f>SUM(CostShareBudget!T88:T90)</f>
        <v>0</v>
      </c>
      <c r="I87" s="1631"/>
      <c r="J87" s="472">
        <v>0</v>
      </c>
      <c r="K87" s="21"/>
      <c r="L87" s="494"/>
      <c r="M87" s="494"/>
      <c r="N87" s="494"/>
      <c r="O87" s="494"/>
      <c r="P87" s="494"/>
      <c r="Q87" s="507"/>
      <c r="R87" s="507"/>
      <c r="S87" s="507"/>
      <c r="T87" s="507"/>
      <c r="U87" s="507"/>
      <c r="V87" s="507"/>
      <c r="W87" s="507"/>
      <c r="X87" s="507"/>
      <c r="Y87" s="507"/>
      <c r="Z87" s="507"/>
      <c r="AA87" s="507"/>
      <c r="AB87" s="507"/>
      <c r="AC87" s="507"/>
      <c r="AD87" s="507"/>
      <c r="AE87" s="507"/>
      <c r="AF87" s="507"/>
      <c r="AG87" s="507"/>
      <c r="AH87" s="507"/>
      <c r="AI87" s="507"/>
      <c r="AJ87" s="507"/>
      <c r="AK87" s="507"/>
      <c r="AL87" s="507"/>
    </row>
    <row r="88" spans="1:38" s="22" customFormat="1" ht="35.1" customHeight="1">
      <c r="A88" s="21"/>
      <c r="B88" s="467" t="s">
        <v>1044</v>
      </c>
      <c r="C88" s="1511">
        <f>SUM(CostShareBudget!O36:O43)</f>
        <v>0</v>
      </c>
      <c r="D88" s="1632"/>
      <c r="E88" s="116">
        <f>'Initial Information'!$E$15</f>
        <v>0.505</v>
      </c>
      <c r="F88" s="21"/>
      <c r="G88" s="467" t="s">
        <v>1044</v>
      </c>
      <c r="H88" s="1511">
        <f>SUM(CostShareBudget!T36:T43)</f>
        <v>0</v>
      </c>
      <c r="I88" s="1632"/>
      <c r="J88" s="116">
        <f>'Initial Information'!$E$15</f>
        <v>0.505</v>
      </c>
      <c r="K88" s="21"/>
      <c r="L88" s="494"/>
      <c r="M88" s="494"/>
      <c r="N88" s="494"/>
      <c r="O88" s="494"/>
      <c r="P88" s="494"/>
      <c r="Q88" s="507"/>
      <c r="R88" s="507"/>
      <c r="S88" s="507"/>
      <c r="T88" s="507"/>
      <c r="U88" s="507"/>
      <c r="V88" s="507"/>
      <c r="W88" s="507"/>
      <c r="X88" s="507"/>
      <c r="Y88" s="507"/>
      <c r="Z88" s="507"/>
      <c r="AA88" s="507"/>
      <c r="AB88" s="507"/>
      <c r="AC88" s="507"/>
      <c r="AD88" s="507"/>
      <c r="AE88" s="507"/>
      <c r="AF88" s="507"/>
      <c r="AG88" s="507"/>
      <c r="AH88" s="507"/>
      <c r="AI88" s="507"/>
      <c r="AJ88" s="507"/>
      <c r="AK88" s="507"/>
      <c r="AL88" s="507"/>
    </row>
    <row r="89" spans="1:38" s="22" customFormat="1" ht="35.1" customHeight="1">
      <c r="A89" s="21"/>
      <c r="B89" s="467" t="s">
        <v>1045</v>
      </c>
      <c r="C89" s="1511">
        <f>SUM(CostShareBudget!O32)</f>
        <v>0</v>
      </c>
      <c r="D89" s="1632"/>
      <c r="E89" s="116">
        <f>'Initial Information'!$E$15</f>
        <v>0.505</v>
      </c>
      <c r="F89" s="21"/>
      <c r="G89" s="467" t="s">
        <v>1045</v>
      </c>
      <c r="H89" s="1511">
        <f>SUM(CostShareBudget!T32)</f>
        <v>0</v>
      </c>
      <c r="I89" s="1632"/>
      <c r="J89" s="116">
        <f>'Initial Information'!$E$15</f>
        <v>0.505</v>
      </c>
      <c r="K89" s="21"/>
      <c r="L89" s="494"/>
      <c r="M89" s="494"/>
      <c r="N89" s="494"/>
      <c r="O89" s="494"/>
      <c r="P89" s="494"/>
      <c r="Q89" s="507"/>
      <c r="R89" s="507"/>
      <c r="S89" s="507"/>
      <c r="T89" s="507"/>
      <c r="U89" s="507"/>
      <c r="V89" s="507"/>
      <c r="W89" s="507"/>
      <c r="X89" s="507"/>
      <c r="Y89" s="507"/>
      <c r="Z89" s="507"/>
      <c r="AA89" s="507"/>
      <c r="AB89" s="507"/>
      <c r="AC89" s="507"/>
      <c r="AD89" s="507"/>
      <c r="AE89" s="507"/>
      <c r="AF89" s="507"/>
      <c r="AG89" s="507"/>
      <c r="AH89" s="507"/>
      <c r="AI89" s="507"/>
      <c r="AJ89" s="507"/>
      <c r="AK89" s="507"/>
      <c r="AL89" s="507"/>
    </row>
    <row r="90" spans="1:38" s="22" customFormat="1" ht="20.100000000000001" customHeight="1">
      <c r="A90" s="21"/>
      <c r="B90" s="467" t="s">
        <v>44</v>
      </c>
      <c r="C90" s="1511">
        <f>CostShareBudget!O66</f>
        <v>0</v>
      </c>
      <c r="D90" s="1632"/>
      <c r="E90" s="116">
        <f>'Initial Information'!$E$15</f>
        <v>0.505</v>
      </c>
      <c r="F90" s="21"/>
      <c r="G90" s="467" t="s">
        <v>44</v>
      </c>
      <c r="H90" s="1511">
        <f>CostShareBudget!T66</f>
        <v>0</v>
      </c>
      <c r="I90" s="1632"/>
      <c r="J90" s="116">
        <f>'Initial Information'!$E$15</f>
        <v>0.505</v>
      </c>
      <c r="K90" s="21"/>
      <c r="L90" s="494"/>
      <c r="M90" s="494"/>
      <c r="N90" s="494"/>
      <c r="O90" s="494"/>
      <c r="P90" s="494"/>
      <c r="Q90" s="507"/>
      <c r="R90" s="507"/>
      <c r="S90" s="507"/>
      <c r="T90" s="507"/>
      <c r="U90" s="507"/>
      <c r="V90" s="507"/>
      <c r="W90" s="507"/>
      <c r="X90" s="507"/>
      <c r="Y90" s="507"/>
      <c r="Z90" s="507"/>
      <c r="AA90" s="507"/>
      <c r="AB90" s="507"/>
      <c r="AC90" s="507"/>
      <c r="AD90" s="507"/>
      <c r="AE90" s="507"/>
      <c r="AF90" s="507"/>
      <c r="AG90" s="507"/>
      <c r="AH90" s="507"/>
      <c r="AI90" s="507"/>
      <c r="AJ90" s="507"/>
      <c r="AK90" s="507"/>
      <c r="AL90" s="507"/>
    </row>
    <row r="91" spans="1:38" s="22" customFormat="1" ht="35.1" customHeight="1">
      <c r="A91" s="21"/>
      <c r="B91" s="471" t="s">
        <v>1050</v>
      </c>
      <c r="C91" s="1513">
        <f>CostShareBudget!O135</f>
        <v>0</v>
      </c>
      <c r="D91" s="1631"/>
      <c r="E91" s="472">
        <v>0</v>
      </c>
      <c r="F91" s="21"/>
      <c r="G91" s="471" t="s">
        <v>1050</v>
      </c>
      <c r="H91" s="1513">
        <f>CostShareBudget!T135</f>
        <v>0</v>
      </c>
      <c r="I91" s="1631"/>
      <c r="J91" s="472">
        <v>0</v>
      </c>
      <c r="K91" s="21"/>
      <c r="L91" s="494"/>
      <c r="M91" s="494"/>
      <c r="N91" s="494"/>
      <c r="O91" s="494"/>
      <c r="P91" s="494"/>
      <c r="Q91" s="507"/>
      <c r="R91" s="507"/>
      <c r="S91" s="507"/>
      <c r="T91" s="507"/>
      <c r="U91" s="507"/>
      <c r="V91" s="507"/>
      <c r="W91" s="507"/>
      <c r="X91" s="507"/>
      <c r="Y91" s="507"/>
      <c r="Z91" s="507"/>
      <c r="AA91" s="507"/>
      <c r="AB91" s="507"/>
      <c r="AC91" s="507"/>
      <c r="AD91" s="507"/>
      <c r="AE91" s="507"/>
      <c r="AF91" s="507"/>
      <c r="AG91" s="507"/>
      <c r="AH91" s="507"/>
      <c r="AI91" s="507"/>
      <c r="AJ91" s="507"/>
      <c r="AK91" s="507"/>
      <c r="AL91" s="507"/>
    </row>
    <row r="92" spans="1:38" s="22" customFormat="1" ht="20.100000000000001" customHeight="1">
      <c r="A92" s="21"/>
      <c r="B92" s="467" t="s">
        <v>45</v>
      </c>
      <c r="C92" s="1511">
        <f>SUM(CostShareBudget!O156:O162)</f>
        <v>0</v>
      </c>
      <c r="D92" s="1632"/>
      <c r="E92" s="116">
        <f>'Initial Information'!$E$15</f>
        <v>0.505</v>
      </c>
      <c r="F92" s="21"/>
      <c r="G92" s="467" t="s">
        <v>45</v>
      </c>
      <c r="H92" s="1511">
        <f>SUM(CostShareBudget!T156:T162)</f>
        <v>0</v>
      </c>
      <c r="I92" s="1632"/>
      <c r="J92" s="116">
        <f>'Initial Information'!$E$15</f>
        <v>0.505</v>
      </c>
      <c r="K92" s="21"/>
      <c r="L92" s="494"/>
      <c r="M92" s="494"/>
      <c r="N92" s="494"/>
      <c r="O92" s="494"/>
      <c r="P92" s="494"/>
      <c r="Q92" s="507"/>
      <c r="R92" s="507"/>
      <c r="S92" s="507"/>
      <c r="T92" s="507"/>
      <c r="U92" s="507"/>
      <c r="V92" s="507"/>
      <c r="W92" s="507"/>
      <c r="X92" s="507"/>
      <c r="Y92" s="507"/>
      <c r="Z92" s="507"/>
      <c r="AA92" s="507"/>
      <c r="AB92" s="507"/>
      <c r="AC92" s="507"/>
      <c r="AD92" s="507"/>
      <c r="AE92" s="507"/>
      <c r="AF92" s="507"/>
      <c r="AG92" s="507"/>
      <c r="AH92" s="507"/>
      <c r="AI92" s="507"/>
      <c r="AJ92" s="507"/>
      <c r="AK92" s="507"/>
      <c r="AL92" s="507"/>
    </row>
    <row r="93" spans="1:38" s="22" customFormat="1" ht="20.100000000000001" customHeight="1">
      <c r="A93" s="21"/>
      <c r="B93" s="468" t="s">
        <v>124</v>
      </c>
      <c r="C93" s="1511"/>
      <c r="D93" s="1632"/>
      <c r="E93" s="116">
        <f>'Initial Information'!$E$15</f>
        <v>0.505</v>
      </c>
      <c r="F93" s="21"/>
      <c r="G93" s="468" t="s">
        <v>124</v>
      </c>
      <c r="H93" s="1511"/>
      <c r="I93" s="1632"/>
      <c r="J93" s="116">
        <f>'Initial Information'!$E$15</f>
        <v>0.505</v>
      </c>
      <c r="K93" s="21"/>
      <c r="L93" s="494"/>
      <c r="M93" s="494"/>
      <c r="N93" s="494"/>
      <c r="O93" s="494"/>
      <c r="P93" s="494"/>
      <c r="Q93" s="507"/>
      <c r="R93" s="507"/>
      <c r="S93" s="507"/>
      <c r="T93" s="507"/>
      <c r="U93" s="507"/>
      <c r="V93" s="507"/>
      <c r="W93" s="507"/>
      <c r="X93" s="507"/>
      <c r="Y93" s="507"/>
      <c r="Z93" s="507"/>
      <c r="AA93" s="507"/>
      <c r="AB93" s="507"/>
      <c r="AC93" s="507"/>
      <c r="AD93" s="507"/>
      <c r="AE93" s="507"/>
      <c r="AF93" s="507"/>
      <c r="AG93" s="507"/>
      <c r="AH93" s="507"/>
      <c r="AI93" s="507"/>
      <c r="AJ93" s="507"/>
      <c r="AK93" s="507"/>
      <c r="AL93" s="507"/>
    </row>
    <row r="94" spans="1:38" s="22" customFormat="1" ht="20.100000000000001" customHeight="1">
      <c r="A94" s="21"/>
      <c r="B94" s="471" t="s">
        <v>1051</v>
      </c>
      <c r="C94" s="1513"/>
      <c r="D94" s="1631"/>
      <c r="E94" s="472">
        <v>0</v>
      </c>
      <c r="F94" s="21"/>
      <c r="G94" s="471" t="s">
        <v>1051</v>
      </c>
      <c r="H94" s="1513"/>
      <c r="I94" s="1631"/>
      <c r="J94" s="472">
        <v>0</v>
      </c>
      <c r="K94" s="21"/>
      <c r="L94" s="494"/>
      <c r="M94" s="494"/>
      <c r="N94" s="494"/>
      <c r="O94" s="494"/>
      <c r="P94" s="494"/>
      <c r="Q94" s="507"/>
      <c r="R94" s="507"/>
      <c r="S94" s="507"/>
      <c r="T94" s="507"/>
      <c r="U94" s="507"/>
      <c r="V94" s="507"/>
      <c r="W94" s="507"/>
      <c r="X94" s="507"/>
      <c r="Y94" s="507"/>
      <c r="Z94" s="507"/>
      <c r="AA94" s="507"/>
      <c r="AB94" s="507"/>
      <c r="AC94" s="507"/>
      <c r="AD94" s="507"/>
      <c r="AE94" s="507"/>
      <c r="AF94" s="507"/>
      <c r="AG94" s="507"/>
      <c r="AH94" s="507"/>
      <c r="AI94" s="507"/>
      <c r="AJ94" s="507"/>
      <c r="AK94" s="507"/>
      <c r="AL94" s="507"/>
    </row>
    <row r="95" spans="1:38" s="22" customFormat="1" ht="35.1" customHeight="1">
      <c r="A95" s="21"/>
      <c r="B95" s="471" t="s">
        <v>1052</v>
      </c>
      <c r="C95" s="1513">
        <f>CostShareBudget!O205</f>
        <v>0</v>
      </c>
      <c r="D95" s="1631"/>
      <c r="E95" s="472">
        <v>0</v>
      </c>
      <c r="F95" s="21"/>
      <c r="G95" s="471" t="s">
        <v>1052</v>
      </c>
      <c r="H95" s="1513">
        <f>CostShareBudget!T205</f>
        <v>0</v>
      </c>
      <c r="I95" s="1631"/>
      <c r="J95" s="472">
        <v>0</v>
      </c>
      <c r="K95" s="21"/>
      <c r="L95" s="494"/>
      <c r="M95" s="494"/>
      <c r="N95" s="494"/>
      <c r="O95" s="494"/>
      <c r="P95" s="494"/>
      <c r="Q95" s="507"/>
      <c r="R95" s="507"/>
      <c r="S95" s="507"/>
      <c r="T95" s="507"/>
      <c r="U95" s="507"/>
      <c r="V95" s="507"/>
      <c r="W95" s="507"/>
      <c r="X95" s="507"/>
      <c r="Y95" s="507"/>
      <c r="Z95" s="507"/>
      <c r="AA95" s="507"/>
      <c r="AB95" s="507"/>
      <c r="AC95" s="507"/>
      <c r="AD95" s="507"/>
      <c r="AE95" s="507"/>
      <c r="AF95" s="507"/>
      <c r="AG95" s="507"/>
      <c r="AH95" s="507"/>
      <c r="AI95" s="507"/>
      <c r="AJ95" s="507"/>
      <c r="AK95" s="507"/>
      <c r="AL95" s="507"/>
    </row>
    <row r="96" spans="1:38" s="22" customFormat="1" ht="20.100000000000001" customHeight="1">
      <c r="A96" s="21"/>
      <c r="B96" s="467" t="s">
        <v>47</v>
      </c>
      <c r="C96" s="1511">
        <f>SUM(CostShareBudget!O53:O55)</f>
        <v>0</v>
      </c>
      <c r="D96" s="1632"/>
      <c r="E96" s="116">
        <f>'Initial Information'!$E$15</f>
        <v>0.505</v>
      </c>
      <c r="F96" s="21"/>
      <c r="G96" s="467" t="s">
        <v>47</v>
      </c>
      <c r="H96" s="1511">
        <f>SUM(CostShareBudget!T53:T55)</f>
        <v>0</v>
      </c>
      <c r="I96" s="1632"/>
      <c r="J96" s="116">
        <f>'Initial Information'!$E$15</f>
        <v>0.505</v>
      </c>
      <c r="K96" s="21"/>
      <c r="L96" s="494"/>
      <c r="M96" s="494"/>
      <c r="N96" s="494"/>
      <c r="O96" s="494"/>
      <c r="P96" s="494"/>
      <c r="Q96" s="507"/>
      <c r="R96" s="507"/>
      <c r="S96" s="507"/>
      <c r="T96" s="507"/>
      <c r="U96" s="507"/>
      <c r="V96" s="507"/>
      <c r="W96" s="507"/>
      <c r="X96" s="507"/>
      <c r="Y96" s="507"/>
      <c r="Z96" s="507"/>
      <c r="AA96" s="507"/>
      <c r="AB96" s="507"/>
      <c r="AC96" s="507"/>
      <c r="AD96" s="507"/>
      <c r="AE96" s="507"/>
      <c r="AF96" s="507"/>
      <c r="AG96" s="507"/>
      <c r="AH96" s="507"/>
      <c r="AI96" s="507"/>
      <c r="AJ96" s="507"/>
      <c r="AK96" s="507"/>
      <c r="AL96" s="507"/>
    </row>
    <row r="97" spans="1:38" s="22" customFormat="1" ht="20.100000000000001" customHeight="1">
      <c r="A97" s="21"/>
      <c r="B97" s="467" t="s">
        <v>48</v>
      </c>
      <c r="C97" s="1511">
        <f>CostShareBudget!O166+CostShareBudget!O170+CostShareBudget!O174+CostShareBudget!O178+CostShareBudget!O182+CostShareBudget!O186+CostShareBudget!O190+CostShareBudget!O194+CostShareBudget!O198+CostShareBudget!O202</f>
        <v>0</v>
      </c>
      <c r="D97" s="1632"/>
      <c r="E97" s="116">
        <f>'Initial Information'!$E$15</f>
        <v>0.505</v>
      </c>
      <c r="F97" s="21"/>
      <c r="G97" s="467" t="s">
        <v>48</v>
      </c>
      <c r="H97" s="1511">
        <f>CostShareBudget!T166+CostShareBudget!T170+CostShareBudget!T174+CostShareBudget!T178+CostShareBudget!T182+CostShareBudget!T186+CostShareBudget!T190+CostShareBudget!T194+CostShareBudget!T198+CostShareBudget!T202</f>
        <v>0</v>
      </c>
      <c r="I97" s="1632"/>
      <c r="J97" s="116">
        <f>'Initial Information'!$E$15</f>
        <v>0.505</v>
      </c>
      <c r="K97" s="21"/>
      <c r="L97" s="494"/>
      <c r="M97" s="494"/>
      <c r="N97" s="494"/>
      <c r="O97" s="494"/>
      <c r="P97" s="494"/>
      <c r="Q97" s="507"/>
      <c r="R97" s="507"/>
      <c r="S97" s="507"/>
      <c r="T97" s="507"/>
      <c r="U97" s="507"/>
      <c r="V97" s="507"/>
      <c r="W97" s="507"/>
      <c r="X97" s="507"/>
      <c r="Y97" s="507"/>
      <c r="Z97" s="507"/>
      <c r="AA97" s="507"/>
      <c r="AB97" s="507"/>
      <c r="AC97" s="507"/>
      <c r="AD97" s="507"/>
      <c r="AE97" s="507"/>
      <c r="AF97" s="507"/>
      <c r="AG97" s="507"/>
      <c r="AH97" s="507"/>
      <c r="AI97" s="507"/>
      <c r="AJ97" s="507"/>
      <c r="AK97" s="507"/>
      <c r="AL97" s="507"/>
    </row>
    <row r="98" spans="1:38" s="22" customFormat="1" ht="20.100000000000001" customHeight="1">
      <c r="A98" s="21"/>
      <c r="B98" s="471" t="s">
        <v>49</v>
      </c>
      <c r="C98" s="1513">
        <f>CostShareBudget!O167+CostShareBudget!O171+CostShareBudget!O175+CostShareBudget!O179+CostShareBudget!O183+CostShareBudget!O187+CostShareBudget!O191+CostShareBudget!O195+CostShareBudget!O199+CostShareBudget!O203</f>
        <v>0</v>
      </c>
      <c r="D98" s="1631"/>
      <c r="E98" s="472">
        <v>0</v>
      </c>
      <c r="F98" s="21"/>
      <c r="G98" s="471" t="s">
        <v>49</v>
      </c>
      <c r="H98" s="1513">
        <f>CostShareBudget!T167+CostShareBudget!T171+CostShareBudget!T175+CostShareBudget!T179+CostShareBudget!T183+CostShareBudget!T187+CostShareBudget!T191+CostShareBudget!T195+CostShareBudget!T199+CostShareBudget!T203</f>
        <v>0</v>
      </c>
      <c r="I98" s="1631"/>
      <c r="J98" s="472">
        <v>0</v>
      </c>
      <c r="K98" s="21"/>
      <c r="L98" s="494"/>
      <c r="M98" s="494"/>
      <c r="N98" s="494"/>
      <c r="O98" s="494"/>
      <c r="P98" s="494"/>
      <c r="Q98" s="507"/>
      <c r="R98" s="507"/>
      <c r="S98" s="507"/>
      <c r="T98" s="507"/>
      <c r="U98" s="507"/>
      <c r="V98" s="507"/>
      <c r="W98" s="507"/>
      <c r="X98" s="507"/>
      <c r="Y98" s="507"/>
      <c r="Z98" s="507"/>
      <c r="AA98" s="507"/>
      <c r="AB98" s="507"/>
      <c r="AC98" s="507"/>
      <c r="AD98" s="507"/>
      <c r="AE98" s="507"/>
      <c r="AF98" s="507"/>
      <c r="AG98" s="507"/>
      <c r="AH98" s="507"/>
      <c r="AI98" s="507"/>
      <c r="AJ98" s="507"/>
      <c r="AK98" s="507"/>
      <c r="AL98" s="507"/>
    </row>
    <row r="99" spans="1:38" s="22" customFormat="1" ht="20.100000000000001" customHeight="1">
      <c r="A99" s="21"/>
      <c r="B99" s="467" t="s">
        <v>50</v>
      </c>
      <c r="C99" s="1511">
        <f>SUM(CostShareBudget!O142:O153)+SUM(CostShareBudget!O208:O229)</f>
        <v>0</v>
      </c>
      <c r="D99" s="1632"/>
      <c r="E99" s="116">
        <f>'Initial Information'!$E$15</f>
        <v>0.505</v>
      </c>
      <c r="F99" s="21"/>
      <c r="G99" s="467" t="s">
        <v>50</v>
      </c>
      <c r="H99" s="1511">
        <f>SUM(CostShareBudget!T142:T153)+SUM(CostShareBudget!T208:T229)</f>
        <v>0</v>
      </c>
      <c r="I99" s="1632"/>
      <c r="J99" s="116">
        <f>'Initial Information'!$E$15</f>
        <v>0.505</v>
      </c>
      <c r="K99" s="21"/>
      <c r="L99" s="494"/>
      <c r="M99" s="494"/>
      <c r="N99" s="494"/>
      <c r="O99" s="494"/>
      <c r="P99" s="494"/>
      <c r="Q99" s="507"/>
      <c r="R99" s="507"/>
      <c r="S99" s="507"/>
      <c r="T99" s="507"/>
      <c r="U99" s="507"/>
      <c r="V99" s="507"/>
      <c r="W99" s="507"/>
      <c r="X99" s="507"/>
      <c r="Y99" s="507"/>
      <c r="Z99" s="507"/>
      <c r="AA99" s="507"/>
      <c r="AB99" s="507"/>
      <c r="AC99" s="507"/>
      <c r="AD99" s="507"/>
      <c r="AE99" s="507"/>
      <c r="AF99" s="507"/>
      <c r="AG99" s="507"/>
      <c r="AH99" s="507"/>
      <c r="AI99" s="507"/>
      <c r="AJ99" s="507"/>
      <c r="AK99" s="507"/>
      <c r="AL99" s="507"/>
    </row>
    <row r="100" spans="1:38" s="22" customFormat="1" ht="20.100000000000001" customHeight="1">
      <c r="A100" s="21"/>
      <c r="B100" s="467" t="s">
        <v>118</v>
      </c>
      <c r="C100" s="1511"/>
      <c r="D100" s="1632"/>
      <c r="E100" s="116">
        <f>'Initial Information'!$E$15</f>
        <v>0.505</v>
      </c>
      <c r="F100" s="21"/>
      <c r="G100" s="467" t="s">
        <v>118</v>
      </c>
      <c r="H100" s="1511"/>
      <c r="I100" s="1632"/>
      <c r="J100" s="116">
        <f>'Initial Information'!$E$15</f>
        <v>0.505</v>
      </c>
      <c r="K100" s="21"/>
      <c r="L100" s="494"/>
      <c r="M100" s="494"/>
      <c r="N100" s="494"/>
      <c r="O100" s="494"/>
      <c r="P100" s="494"/>
      <c r="Q100" s="507"/>
      <c r="R100" s="507"/>
      <c r="S100" s="507"/>
      <c r="T100" s="507"/>
      <c r="U100" s="507"/>
      <c r="V100" s="507"/>
      <c r="W100" s="507"/>
      <c r="X100" s="507"/>
      <c r="Y100" s="507"/>
      <c r="Z100" s="507"/>
      <c r="AA100" s="507"/>
      <c r="AB100" s="507"/>
      <c r="AC100" s="507"/>
      <c r="AD100" s="507"/>
      <c r="AE100" s="507"/>
      <c r="AF100" s="507"/>
      <c r="AG100" s="507"/>
      <c r="AH100" s="507"/>
      <c r="AI100" s="507"/>
      <c r="AJ100" s="507"/>
      <c r="AK100" s="507"/>
      <c r="AL100" s="507"/>
    </row>
    <row r="101" spans="1:38" s="22" customFormat="1" ht="20.100000000000001" customHeight="1">
      <c r="A101" s="21"/>
      <c r="B101" s="467" t="s">
        <v>51</v>
      </c>
      <c r="C101" s="1511">
        <f>SUM(CostShareBudget!O107:O109)</f>
        <v>0</v>
      </c>
      <c r="D101" s="1632"/>
      <c r="E101" s="116">
        <f>'Initial Information'!$E$15</f>
        <v>0.505</v>
      </c>
      <c r="F101" s="21"/>
      <c r="G101" s="467" t="s">
        <v>51</v>
      </c>
      <c r="H101" s="1511">
        <f>SUM(CostShareBudget!T107:T109)</f>
        <v>0</v>
      </c>
      <c r="I101" s="1632"/>
      <c r="J101" s="116">
        <f>'Initial Information'!$E$15</f>
        <v>0.505</v>
      </c>
      <c r="K101" s="21"/>
      <c r="L101" s="494"/>
      <c r="M101" s="494"/>
      <c r="N101" s="494"/>
      <c r="O101" s="494"/>
      <c r="P101" s="494"/>
      <c r="Q101" s="507"/>
      <c r="R101" s="507"/>
      <c r="S101" s="507"/>
      <c r="T101" s="507"/>
      <c r="U101" s="507"/>
      <c r="V101" s="507"/>
      <c r="W101" s="507"/>
      <c r="X101" s="507"/>
      <c r="Y101" s="507"/>
      <c r="Z101" s="507"/>
      <c r="AA101" s="507"/>
      <c r="AB101" s="507"/>
      <c r="AC101" s="507"/>
      <c r="AD101" s="507"/>
      <c r="AE101" s="507"/>
      <c r="AF101" s="507"/>
      <c r="AG101" s="507"/>
      <c r="AH101" s="507"/>
      <c r="AI101" s="507"/>
      <c r="AJ101" s="507"/>
      <c r="AK101" s="507"/>
      <c r="AL101" s="507"/>
    </row>
    <row r="102" spans="1:38" s="22" customFormat="1" ht="20.100000000000001" customHeight="1">
      <c r="A102" s="21"/>
      <c r="B102" s="467" t="s">
        <v>52</v>
      </c>
      <c r="C102" s="1511">
        <f>SUM(CostShareBudget!O97:O99)</f>
        <v>0</v>
      </c>
      <c r="D102" s="1632"/>
      <c r="E102" s="116">
        <f>'Initial Information'!$E$15</f>
        <v>0.505</v>
      </c>
      <c r="F102" s="21"/>
      <c r="G102" s="467" t="s">
        <v>52</v>
      </c>
      <c r="H102" s="1511">
        <f>SUM(CostShareBudget!T97:T99)</f>
        <v>0</v>
      </c>
      <c r="I102" s="1632"/>
      <c r="J102" s="116">
        <f>'Initial Information'!$E$15</f>
        <v>0.505</v>
      </c>
      <c r="K102" s="21"/>
      <c r="L102" s="494"/>
      <c r="M102" s="494"/>
      <c r="N102" s="494"/>
      <c r="O102" s="494"/>
      <c r="P102" s="494"/>
      <c r="Q102" s="507"/>
      <c r="R102" s="507"/>
      <c r="S102" s="507"/>
      <c r="T102" s="507"/>
      <c r="U102" s="507"/>
      <c r="V102" s="507"/>
      <c r="W102" s="507"/>
      <c r="X102" s="507"/>
      <c r="Y102" s="507"/>
      <c r="Z102" s="507"/>
      <c r="AA102" s="507"/>
      <c r="AB102" s="507"/>
      <c r="AC102" s="507"/>
      <c r="AD102" s="507"/>
      <c r="AE102" s="507"/>
      <c r="AF102" s="507"/>
      <c r="AG102" s="507"/>
      <c r="AH102" s="507"/>
      <c r="AI102" s="507"/>
      <c r="AJ102" s="507"/>
      <c r="AK102" s="507"/>
      <c r="AL102" s="507"/>
    </row>
    <row r="103" spans="1:38" ht="20.100000000000001" customHeight="1">
      <c r="A103" s="21"/>
      <c r="B103" s="467" t="s">
        <v>53</v>
      </c>
      <c r="C103" s="1511">
        <f>SUM(CostShareBudget!O102:O104)</f>
        <v>0</v>
      </c>
      <c r="D103" s="1632"/>
      <c r="E103" s="116">
        <f>'Initial Information'!$E$15</f>
        <v>0.505</v>
      </c>
      <c r="F103" s="21"/>
      <c r="G103" s="467" t="s">
        <v>53</v>
      </c>
      <c r="H103" s="1511">
        <f>SUM(CostShareBudget!T102:T104)</f>
        <v>0</v>
      </c>
      <c r="I103" s="1632"/>
      <c r="J103" s="116">
        <f>'Initial Information'!$E$15</f>
        <v>0.505</v>
      </c>
      <c r="K103" s="21"/>
      <c r="L103" s="494"/>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c r="AH103" s="494"/>
      <c r="AI103" s="494"/>
      <c r="AJ103" s="494"/>
      <c r="AK103" s="494"/>
      <c r="AL103" s="494"/>
    </row>
    <row r="104" spans="1:38" ht="35.1" customHeight="1" thickBot="1">
      <c r="A104" s="21"/>
      <c r="B104" s="467" t="s">
        <v>1043</v>
      </c>
      <c r="C104" s="1633">
        <f>SUM(CostShareBudget!O44:O52)</f>
        <v>0</v>
      </c>
      <c r="D104" s="1634"/>
      <c r="E104" s="116">
        <f>'Initial Information'!$E$15</f>
        <v>0.505</v>
      </c>
      <c r="F104" s="21"/>
      <c r="G104" s="467" t="s">
        <v>1043</v>
      </c>
      <c r="H104" s="1633">
        <f>SUM(CostShareBudget!T44:T52)</f>
        <v>0</v>
      </c>
      <c r="I104" s="1634"/>
      <c r="J104" s="116">
        <f>'Initial Information'!$E$15</f>
        <v>0.505</v>
      </c>
      <c r="K104" s="21"/>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494"/>
      <c r="AH104" s="494"/>
      <c r="AI104" s="494"/>
      <c r="AJ104" s="494"/>
      <c r="AK104" s="494"/>
      <c r="AL104" s="494"/>
    </row>
    <row r="105" spans="1:38" ht="4.9000000000000004" customHeight="1">
      <c r="A105" s="19"/>
      <c r="B105" s="462"/>
      <c r="C105" s="1635"/>
      <c r="D105" s="1635"/>
      <c r="E105" s="463"/>
      <c r="F105" s="19"/>
      <c r="G105" s="462"/>
      <c r="H105" s="1635"/>
      <c r="I105" s="1635"/>
      <c r="J105" s="463"/>
      <c r="K105" s="19"/>
      <c r="L105" s="494"/>
      <c r="M105" s="494"/>
      <c r="N105" s="494"/>
      <c r="O105" s="494"/>
      <c r="P105" s="494"/>
      <c r="Q105" s="494"/>
      <c r="R105" s="494"/>
      <c r="S105" s="494"/>
      <c r="T105" s="494"/>
      <c r="U105" s="494"/>
      <c r="V105" s="494"/>
      <c r="W105" s="494"/>
      <c r="X105" s="494"/>
      <c r="Y105" s="494"/>
      <c r="Z105" s="494"/>
      <c r="AA105" s="494"/>
      <c r="AB105" s="494"/>
      <c r="AC105" s="494"/>
      <c r="AD105" s="494"/>
      <c r="AE105" s="494"/>
      <c r="AF105" s="494"/>
      <c r="AG105" s="494"/>
      <c r="AH105" s="494"/>
      <c r="AI105" s="494"/>
      <c r="AJ105" s="494"/>
      <c r="AK105" s="494"/>
      <c r="AL105" s="494"/>
    </row>
    <row r="106" spans="1:38" ht="20.100000000000001" customHeight="1">
      <c r="A106" s="19"/>
      <c r="B106" s="5" t="s">
        <v>134</v>
      </c>
      <c r="C106" s="1636">
        <f>CostShareBudget!O234</f>
        <v>0</v>
      </c>
      <c r="D106" s="1637"/>
      <c r="E106" s="6"/>
      <c r="F106" s="19"/>
      <c r="G106" s="5" t="s">
        <v>134</v>
      </c>
      <c r="H106" s="1636">
        <f>CostShareBudget!T234</f>
        <v>0</v>
      </c>
      <c r="I106" s="1637"/>
      <c r="J106" s="6"/>
      <c r="K106" s="19"/>
      <c r="L106" s="494"/>
      <c r="M106" s="494"/>
      <c r="N106" s="494"/>
      <c r="O106" s="494"/>
      <c r="P106" s="494"/>
      <c r="Q106" s="494"/>
      <c r="R106" s="494"/>
      <c r="S106" s="494"/>
      <c r="T106" s="494"/>
      <c r="U106" s="494"/>
      <c r="V106" s="494"/>
      <c r="W106" s="494"/>
      <c r="X106" s="494"/>
      <c r="Y106" s="494"/>
      <c r="Z106" s="494"/>
      <c r="AA106" s="494"/>
      <c r="AB106" s="494"/>
      <c r="AC106" s="494"/>
      <c r="AD106" s="494"/>
      <c r="AE106" s="494"/>
      <c r="AF106" s="494"/>
      <c r="AG106" s="494"/>
      <c r="AH106" s="494"/>
      <c r="AI106" s="494"/>
      <c r="AJ106" s="494"/>
      <c r="AK106" s="494"/>
      <c r="AL106" s="494"/>
    </row>
    <row r="107" spans="1:38" ht="4.9000000000000004" customHeight="1">
      <c r="A107" s="19"/>
      <c r="B107" s="464"/>
      <c r="C107" s="1501"/>
      <c r="D107" s="1501"/>
      <c r="E107" s="466"/>
      <c r="F107" s="19"/>
      <c r="G107" s="464"/>
      <c r="H107" s="1501"/>
      <c r="I107" s="1501"/>
      <c r="J107" s="466"/>
      <c r="K107" s="19"/>
      <c r="L107" s="494"/>
      <c r="M107" s="494"/>
      <c r="N107" s="494"/>
      <c r="O107" s="494"/>
      <c r="P107" s="494"/>
      <c r="Q107" s="494"/>
      <c r="R107" s="494"/>
      <c r="S107" s="494"/>
      <c r="T107" s="494"/>
      <c r="U107" s="494"/>
      <c r="V107" s="494"/>
      <c r="W107" s="494"/>
      <c r="X107" s="494"/>
      <c r="Y107" s="494"/>
      <c r="Z107" s="494"/>
      <c r="AA107" s="494"/>
      <c r="AB107" s="494"/>
      <c r="AC107" s="494"/>
      <c r="AD107" s="494"/>
      <c r="AE107" s="494"/>
      <c r="AF107" s="494"/>
      <c r="AG107" s="494"/>
      <c r="AH107" s="494"/>
      <c r="AI107" s="494"/>
      <c r="AJ107" s="494"/>
      <c r="AK107" s="494"/>
      <c r="AL107" s="494"/>
    </row>
    <row r="108" spans="1:38" ht="20.100000000000001" customHeight="1">
      <c r="A108" s="19"/>
      <c r="B108" s="5" t="s">
        <v>136</v>
      </c>
      <c r="C108" s="1636">
        <f>CostShareBudget!O236</f>
        <v>0</v>
      </c>
      <c r="D108" s="1637"/>
      <c r="E108" s="6"/>
      <c r="F108" s="19"/>
      <c r="G108" s="5" t="s">
        <v>136</v>
      </c>
      <c r="H108" s="1636">
        <f>CostShareBudget!T236</f>
        <v>0</v>
      </c>
      <c r="I108" s="1637"/>
      <c r="J108" s="6"/>
      <c r="K108" s="19"/>
      <c r="L108" s="494"/>
      <c r="M108" s="494"/>
      <c r="N108" s="494"/>
      <c r="O108" s="494"/>
      <c r="P108" s="494"/>
      <c r="Q108" s="494"/>
      <c r="R108" s="494"/>
      <c r="S108" s="494"/>
      <c r="T108" s="494"/>
      <c r="U108" s="494"/>
      <c r="V108" s="494"/>
      <c r="W108" s="494"/>
      <c r="X108" s="494"/>
      <c r="Y108" s="494"/>
      <c r="Z108" s="494"/>
      <c r="AA108" s="494"/>
      <c r="AB108" s="494"/>
      <c r="AC108" s="494"/>
      <c r="AD108" s="494"/>
      <c r="AE108" s="494"/>
      <c r="AF108" s="494"/>
      <c r="AG108" s="494"/>
      <c r="AH108" s="494"/>
      <c r="AI108" s="494"/>
      <c r="AJ108" s="494"/>
      <c r="AK108" s="494"/>
      <c r="AL108" s="494"/>
    </row>
    <row r="109" spans="1:38" ht="4.9000000000000004" customHeight="1">
      <c r="A109" s="19"/>
      <c r="B109" s="464"/>
      <c r="C109" s="1501"/>
      <c r="D109" s="1501"/>
      <c r="E109" s="466"/>
      <c r="F109" s="19"/>
      <c r="G109" s="464"/>
      <c r="H109" s="1501"/>
      <c r="I109" s="1501"/>
      <c r="J109" s="466"/>
      <c r="K109" s="19"/>
      <c r="L109" s="494"/>
      <c r="M109" s="494"/>
      <c r="N109" s="494"/>
      <c r="O109" s="494"/>
      <c r="P109" s="494"/>
      <c r="Q109" s="494"/>
      <c r="R109" s="494"/>
      <c r="S109" s="494"/>
      <c r="T109" s="494"/>
      <c r="U109" s="494"/>
      <c r="V109" s="494"/>
      <c r="W109" s="494"/>
      <c r="X109" s="494"/>
      <c r="Y109" s="494"/>
      <c r="Z109" s="494"/>
      <c r="AA109" s="494"/>
      <c r="AB109" s="494"/>
      <c r="AC109" s="494"/>
      <c r="AD109" s="494"/>
      <c r="AE109" s="494"/>
      <c r="AF109" s="494"/>
      <c r="AG109" s="494"/>
      <c r="AH109" s="494"/>
      <c r="AI109" s="494"/>
      <c r="AJ109" s="494"/>
      <c r="AK109" s="494"/>
      <c r="AL109" s="494"/>
    </row>
    <row r="110" spans="1:38" ht="20.100000000000001" customHeight="1">
      <c r="A110" s="19"/>
      <c r="B110" s="5" t="s">
        <v>135</v>
      </c>
      <c r="C110" s="1636">
        <f>CostShareBudget!O237</f>
        <v>0</v>
      </c>
      <c r="D110" s="1637"/>
      <c r="E110" s="116">
        <f>'Initial Information'!$E$15</f>
        <v>0.505</v>
      </c>
      <c r="F110" s="19"/>
      <c r="G110" s="5" t="s">
        <v>135</v>
      </c>
      <c r="H110" s="1636">
        <f>CostShareBudget!T237</f>
        <v>0</v>
      </c>
      <c r="I110" s="1637"/>
      <c r="J110" s="116">
        <f>'Initial Information'!$E$15</f>
        <v>0.505</v>
      </c>
      <c r="K110" s="19"/>
      <c r="L110" s="494"/>
      <c r="M110" s="494"/>
      <c r="N110" s="494"/>
      <c r="O110" s="494"/>
      <c r="P110" s="494"/>
      <c r="Q110" s="494"/>
      <c r="R110" s="494"/>
      <c r="S110" s="494"/>
      <c r="T110" s="494"/>
      <c r="U110" s="494"/>
      <c r="V110" s="494"/>
      <c r="W110" s="494"/>
      <c r="X110" s="494"/>
      <c r="Y110" s="494"/>
      <c r="Z110" s="494"/>
      <c r="AA110" s="494"/>
      <c r="AB110" s="494"/>
      <c r="AC110" s="494"/>
      <c r="AD110" s="494"/>
      <c r="AE110" s="494"/>
      <c r="AF110" s="494"/>
      <c r="AG110" s="494"/>
      <c r="AH110" s="494"/>
      <c r="AI110" s="494"/>
      <c r="AJ110" s="494"/>
      <c r="AK110" s="494"/>
      <c r="AL110" s="494"/>
    </row>
    <row r="111" spans="1:38" ht="4.9000000000000004" customHeight="1">
      <c r="A111" s="19"/>
      <c r="B111" s="464"/>
      <c r="C111" s="1501"/>
      <c r="D111" s="1501"/>
      <c r="E111" s="466"/>
      <c r="F111" s="19"/>
      <c r="G111" s="464"/>
      <c r="H111" s="1501"/>
      <c r="I111" s="1501"/>
      <c r="J111" s="466"/>
      <c r="K111" s="19"/>
      <c r="L111" s="494"/>
      <c r="M111" s="494"/>
      <c r="N111" s="494"/>
      <c r="O111" s="494"/>
      <c r="P111" s="494"/>
      <c r="Q111" s="494"/>
      <c r="R111" s="494"/>
      <c r="S111" s="494"/>
      <c r="T111" s="494"/>
      <c r="U111" s="494"/>
      <c r="V111" s="494"/>
      <c r="W111" s="494"/>
      <c r="X111" s="494"/>
      <c r="Y111" s="494"/>
      <c r="Z111" s="494"/>
      <c r="AA111" s="494"/>
      <c r="AB111" s="494"/>
      <c r="AC111" s="494"/>
      <c r="AD111" s="494"/>
      <c r="AE111" s="494"/>
      <c r="AF111" s="494"/>
      <c r="AG111" s="494"/>
      <c r="AH111" s="494"/>
      <c r="AI111" s="494"/>
      <c r="AJ111" s="494"/>
      <c r="AK111" s="494"/>
      <c r="AL111" s="494"/>
    </row>
    <row r="112" spans="1:38" ht="20.100000000000001" customHeight="1" thickBot="1">
      <c r="A112" s="19"/>
      <c r="B112" s="7" t="s">
        <v>56</v>
      </c>
      <c r="C112" s="1629">
        <f>CostShareBudget!O240</f>
        <v>0</v>
      </c>
      <c r="D112" s="1630"/>
      <c r="E112" s="8"/>
      <c r="F112" s="19"/>
      <c r="G112" s="7" t="s">
        <v>56</v>
      </c>
      <c r="H112" s="1629">
        <f>CostShareBudget!T240</f>
        <v>0</v>
      </c>
      <c r="I112" s="1630"/>
      <c r="J112" s="8"/>
      <c r="K112" s="19"/>
      <c r="L112" s="494"/>
      <c r="M112" s="494"/>
      <c r="N112" s="494"/>
      <c r="O112" s="494"/>
      <c r="P112" s="494"/>
      <c r="Q112" s="494"/>
      <c r="R112" s="494"/>
      <c r="S112" s="494"/>
      <c r="T112" s="494"/>
      <c r="U112" s="494"/>
      <c r="V112" s="494"/>
      <c r="W112" s="494"/>
      <c r="X112" s="494"/>
      <c r="Y112" s="494"/>
      <c r="Z112" s="494"/>
      <c r="AA112" s="494"/>
      <c r="AB112" s="494"/>
      <c r="AC112" s="494"/>
      <c r="AD112" s="494"/>
      <c r="AE112" s="494"/>
      <c r="AF112" s="494"/>
      <c r="AG112" s="494"/>
      <c r="AH112" s="494"/>
      <c r="AI112" s="494"/>
      <c r="AJ112" s="494"/>
      <c r="AK112" s="494"/>
      <c r="AL112" s="494"/>
    </row>
    <row r="113" spans="1:38" ht="9.9499999999999993" customHeight="1" thickBot="1">
      <c r="A113" s="19"/>
      <c r="B113" s="19"/>
      <c r="C113" s="19"/>
      <c r="D113" s="20"/>
      <c r="E113" s="20"/>
      <c r="F113" s="19"/>
      <c r="G113" s="19"/>
      <c r="H113" s="19"/>
      <c r="I113" s="20"/>
      <c r="J113" s="20"/>
      <c r="K113" s="19"/>
      <c r="L113" s="494"/>
      <c r="M113" s="494"/>
      <c r="N113" s="494"/>
      <c r="O113" s="494"/>
      <c r="P113" s="494"/>
      <c r="Q113" s="494"/>
      <c r="R113" s="494"/>
      <c r="S113" s="494"/>
      <c r="T113" s="494"/>
      <c r="U113" s="494"/>
      <c r="V113" s="494"/>
      <c r="W113" s="494"/>
      <c r="X113" s="494"/>
      <c r="Y113" s="494"/>
      <c r="Z113" s="494"/>
      <c r="AA113" s="494"/>
      <c r="AB113" s="494"/>
      <c r="AC113" s="494"/>
      <c r="AD113" s="494"/>
      <c r="AE113" s="494"/>
      <c r="AF113" s="494"/>
      <c r="AG113" s="494"/>
      <c r="AH113" s="494"/>
      <c r="AI113" s="494"/>
      <c r="AJ113" s="494"/>
      <c r="AK113" s="494"/>
      <c r="AL113" s="494"/>
    </row>
    <row r="114" spans="1:38" ht="20.100000000000001" customHeight="1">
      <c r="A114" s="19"/>
      <c r="B114" s="1606" t="str">
        <f>B40</f>
        <v>Year 3 of 3</v>
      </c>
      <c r="C114" s="1607"/>
      <c r="D114" s="1607"/>
      <c r="E114" s="1608"/>
      <c r="F114" s="18"/>
      <c r="G114" s="1606" t="str">
        <f>G40</f>
        <v>Cumulative: Years 1 thru 3</v>
      </c>
      <c r="H114" s="1607"/>
      <c r="I114" s="1607"/>
      <c r="J114" s="1608"/>
      <c r="K114" s="18"/>
      <c r="L114" s="494"/>
      <c r="M114" s="494"/>
      <c r="N114" s="494"/>
      <c r="O114" s="494"/>
      <c r="P114" s="494"/>
      <c r="Q114" s="494"/>
      <c r="R114" s="494"/>
      <c r="S114" s="494"/>
      <c r="T114" s="494"/>
      <c r="U114" s="494"/>
      <c r="V114" s="494"/>
      <c r="W114" s="494"/>
      <c r="X114" s="494"/>
      <c r="Y114" s="494"/>
      <c r="Z114" s="494"/>
      <c r="AA114" s="494"/>
      <c r="AB114" s="494"/>
      <c r="AC114" s="494"/>
      <c r="AD114" s="494"/>
      <c r="AE114" s="494"/>
      <c r="AF114" s="494"/>
      <c r="AG114" s="494"/>
      <c r="AH114" s="494"/>
      <c r="AI114" s="494"/>
      <c r="AJ114" s="494"/>
      <c r="AK114" s="494"/>
      <c r="AL114" s="494"/>
    </row>
    <row r="115" spans="1:38" s="22" customFormat="1" ht="20.100000000000001" customHeight="1" thickBot="1">
      <c r="A115" s="18"/>
      <c r="B115" s="1521" t="str">
        <f>B41</f>
        <v>September 1, 2026    to    August 31, 2027</v>
      </c>
      <c r="C115" s="1522"/>
      <c r="D115" s="1522"/>
      <c r="E115" s="1523"/>
      <c r="F115" s="18"/>
      <c r="G115" s="1521" t="str">
        <f>G41</f>
        <v>September 1, 2024    to    August 31, 2027</v>
      </c>
      <c r="H115" s="1522"/>
      <c r="I115" s="1522"/>
      <c r="J115" s="1523"/>
      <c r="K115" s="18"/>
      <c r="L115" s="494"/>
      <c r="M115" s="494"/>
      <c r="N115" s="494"/>
      <c r="O115" s="494"/>
      <c r="P115" s="494"/>
      <c r="Q115" s="507"/>
      <c r="R115" s="507"/>
      <c r="S115" s="507"/>
      <c r="T115" s="507"/>
      <c r="U115" s="507"/>
      <c r="V115" s="507"/>
      <c r="W115" s="507"/>
      <c r="X115" s="507"/>
      <c r="Y115" s="507"/>
      <c r="Z115" s="507"/>
      <c r="AA115" s="507"/>
      <c r="AB115" s="507"/>
      <c r="AC115" s="507"/>
      <c r="AD115" s="507"/>
      <c r="AE115" s="507"/>
      <c r="AF115" s="507"/>
      <c r="AG115" s="507"/>
      <c r="AH115" s="507"/>
      <c r="AI115" s="507"/>
      <c r="AJ115" s="507"/>
      <c r="AK115" s="507"/>
      <c r="AL115" s="507"/>
    </row>
    <row r="116" spans="1:38" s="22" customFormat="1" ht="20.100000000000001" customHeight="1" thickBot="1">
      <c r="A116" s="21"/>
      <c r="B116" s="42" t="s">
        <v>55</v>
      </c>
      <c r="C116" s="1524" t="s">
        <v>137</v>
      </c>
      <c r="D116" s="1525"/>
      <c r="E116" s="43" t="s">
        <v>54</v>
      </c>
      <c r="F116" s="21"/>
      <c r="G116" s="42" t="s">
        <v>55</v>
      </c>
      <c r="H116" s="1524" t="s">
        <v>137</v>
      </c>
      <c r="I116" s="1525"/>
      <c r="J116" s="43" t="s">
        <v>54</v>
      </c>
      <c r="K116" s="21"/>
      <c r="L116" s="494"/>
      <c r="M116" s="494"/>
      <c r="N116" s="494"/>
      <c r="O116" s="494"/>
      <c r="P116" s="494"/>
      <c r="Q116" s="507"/>
      <c r="R116" s="507"/>
      <c r="S116" s="507"/>
      <c r="T116" s="507"/>
      <c r="U116" s="507"/>
      <c r="V116" s="507"/>
      <c r="W116" s="507"/>
      <c r="X116" s="507"/>
      <c r="Y116" s="507"/>
      <c r="Z116" s="507"/>
      <c r="AA116" s="507"/>
      <c r="AB116" s="507"/>
      <c r="AC116" s="507"/>
      <c r="AD116" s="507"/>
      <c r="AE116" s="507"/>
      <c r="AF116" s="507"/>
      <c r="AG116" s="507"/>
      <c r="AH116" s="507"/>
      <c r="AI116" s="507"/>
      <c r="AJ116" s="507"/>
      <c r="AK116" s="507"/>
      <c r="AL116" s="507"/>
    </row>
    <row r="117" spans="1:38" s="22" customFormat="1" ht="35.1" customHeight="1">
      <c r="A117" s="21"/>
      <c r="B117" s="469" t="s">
        <v>1047</v>
      </c>
      <c r="C117" s="1515">
        <f>SUM(CostShareBudget!Y73:Y75)</f>
        <v>0</v>
      </c>
      <c r="D117" s="1516"/>
      <c r="E117" s="470">
        <v>0</v>
      </c>
      <c r="F117" s="21"/>
      <c r="G117" s="469" t="s">
        <v>1047</v>
      </c>
      <c r="H117" s="1515">
        <f t="shared" ref="H117:H138" si="3">C117+H83+C83</f>
        <v>0</v>
      </c>
      <c r="I117" s="1516"/>
      <c r="J117" s="470">
        <v>0</v>
      </c>
      <c r="K117" s="21"/>
      <c r="L117" s="494"/>
      <c r="M117" s="494"/>
      <c r="N117" s="494"/>
      <c r="O117" s="494"/>
      <c r="P117" s="494"/>
      <c r="Q117" s="507"/>
      <c r="R117" s="507"/>
      <c r="S117" s="507"/>
      <c r="T117" s="507"/>
      <c r="U117" s="507"/>
      <c r="V117" s="507"/>
      <c r="W117" s="507"/>
      <c r="X117" s="507"/>
      <c r="Y117" s="507"/>
      <c r="Z117" s="507"/>
      <c r="AA117" s="507"/>
      <c r="AB117" s="507"/>
      <c r="AC117" s="507"/>
      <c r="AD117" s="507"/>
      <c r="AE117" s="507"/>
      <c r="AF117" s="507"/>
      <c r="AG117" s="507"/>
      <c r="AH117" s="507"/>
      <c r="AI117" s="507"/>
      <c r="AJ117" s="507"/>
      <c r="AK117" s="507"/>
      <c r="AL117" s="507"/>
    </row>
    <row r="118" spans="1:38" s="22" customFormat="1" ht="35.1" customHeight="1">
      <c r="A118" s="21"/>
      <c r="B118" s="471" t="s">
        <v>1048</v>
      </c>
      <c r="C118" s="1513">
        <f>SUM(CostShareBudget!Y78:Y80)</f>
        <v>0</v>
      </c>
      <c r="D118" s="1514"/>
      <c r="E118" s="472">
        <v>0</v>
      </c>
      <c r="F118" s="21"/>
      <c r="G118" s="471" t="s">
        <v>1048</v>
      </c>
      <c r="H118" s="1513">
        <f t="shared" si="3"/>
        <v>0</v>
      </c>
      <c r="I118" s="1514"/>
      <c r="J118" s="472">
        <v>0</v>
      </c>
      <c r="K118" s="21"/>
      <c r="L118" s="494"/>
      <c r="M118" s="494"/>
      <c r="N118" s="494"/>
      <c r="O118" s="494"/>
      <c r="P118" s="494"/>
      <c r="Q118" s="507"/>
      <c r="R118" s="507"/>
      <c r="S118" s="507"/>
      <c r="T118" s="507"/>
      <c r="U118" s="507"/>
      <c r="V118" s="507"/>
      <c r="W118" s="507"/>
      <c r="X118" s="507"/>
      <c r="Y118" s="507"/>
      <c r="Z118" s="507"/>
      <c r="AA118" s="507"/>
      <c r="AB118" s="507"/>
      <c r="AC118" s="507"/>
      <c r="AD118" s="507"/>
      <c r="AE118" s="507"/>
      <c r="AF118" s="507"/>
      <c r="AG118" s="507"/>
      <c r="AH118" s="507"/>
      <c r="AI118" s="507"/>
      <c r="AJ118" s="507"/>
      <c r="AK118" s="507"/>
      <c r="AL118" s="507"/>
    </row>
    <row r="119" spans="1:38" s="22" customFormat="1" ht="20.100000000000001" customHeight="1">
      <c r="A119" s="21"/>
      <c r="B119" s="471" t="s">
        <v>117</v>
      </c>
      <c r="C119" s="1513">
        <f>SUM(CostShareBudget!Y83:Y85)</f>
        <v>0</v>
      </c>
      <c r="D119" s="1514"/>
      <c r="E119" s="472">
        <v>0</v>
      </c>
      <c r="F119" s="21"/>
      <c r="G119" s="471" t="s">
        <v>117</v>
      </c>
      <c r="H119" s="1513">
        <f t="shared" si="3"/>
        <v>0</v>
      </c>
      <c r="I119" s="1514"/>
      <c r="J119" s="472">
        <v>0</v>
      </c>
      <c r="K119" s="21"/>
      <c r="L119" s="494"/>
      <c r="M119" s="494"/>
      <c r="N119" s="494"/>
      <c r="O119" s="494"/>
      <c r="P119" s="494"/>
      <c r="Q119" s="507"/>
      <c r="R119" s="507"/>
      <c r="S119" s="507"/>
      <c r="T119" s="507"/>
      <c r="U119" s="507"/>
      <c r="V119" s="507"/>
      <c r="W119" s="507"/>
      <c r="X119" s="507"/>
      <c r="Y119" s="507"/>
      <c r="Z119" s="507"/>
      <c r="AA119" s="507"/>
      <c r="AB119" s="507"/>
      <c r="AC119" s="507"/>
      <c r="AD119" s="507"/>
      <c r="AE119" s="507"/>
      <c r="AF119" s="507"/>
      <c r="AG119" s="507"/>
      <c r="AH119" s="507"/>
      <c r="AI119" s="507"/>
      <c r="AJ119" s="507"/>
      <c r="AK119" s="507"/>
      <c r="AL119" s="507"/>
    </row>
    <row r="120" spans="1:38" s="22" customFormat="1" ht="35.1" customHeight="1">
      <c r="A120" s="21"/>
      <c r="B120" s="467" t="s">
        <v>1046</v>
      </c>
      <c r="C120" s="1517"/>
      <c r="D120" s="1512"/>
      <c r="E120" s="116">
        <f>'Initial Information'!$E$15</f>
        <v>0.505</v>
      </c>
      <c r="F120" s="21"/>
      <c r="G120" s="467" t="s">
        <v>1046</v>
      </c>
      <c r="H120" s="1517">
        <f t="shared" si="3"/>
        <v>0</v>
      </c>
      <c r="I120" s="1512"/>
      <c r="J120" s="116">
        <f>'Initial Information'!$E$15</f>
        <v>0.505</v>
      </c>
      <c r="K120" s="21"/>
      <c r="L120" s="494"/>
      <c r="M120" s="494"/>
      <c r="N120" s="494"/>
      <c r="O120" s="494"/>
      <c r="P120" s="494"/>
      <c r="Q120" s="507"/>
      <c r="R120" s="507"/>
      <c r="S120" s="507"/>
      <c r="T120" s="507"/>
      <c r="U120" s="507"/>
      <c r="V120" s="507"/>
      <c r="W120" s="507"/>
      <c r="X120" s="507"/>
      <c r="Y120" s="507"/>
      <c r="Z120" s="507"/>
      <c r="AA120" s="507"/>
      <c r="AB120" s="507"/>
      <c r="AC120" s="507"/>
      <c r="AD120" s="507"/>
      <c r="AE120" s="507"/>
      <c r="AF120" s="507"/>
      <c r="AG120" s="507"/>
      <c r="AH120" s="507"/>
      <c r="AI120" s="507"/>
      <c r="AJ120" s="507"/>
      <c r="AK120" s="507"/>
      <c r="AL120" s="507"/>
    </row>
    <row r="121" spans="1:38" s="22" customFormat="1" ht="35.1" customHeight="1">
      <c r="A121" s="21"/>
      <c r="B121" s="471" t="s">
        <v>1049</v>
      </c>
      <c r="C121" s="1513">
        <f>SUM(CostShareBudget!Y88:Y90)</f>
        <v>0</v>
      </c>
      <c r="D121" s="1514"/>
      <c r="E121" s="472">
        <v>0</v>
      </c>
      <c r="F121" s="21"/>
      <c r="G121" s="471" t="s">
        <v>1049</v>
      </c>
      <c r="H121" s="1513">
        <f t="shared" si="3"/>
        <v>0</v>
      </c>
      <c r="I121" s="1514"/>
      <c r="J121" s="472">
        <v>0</v>
      </c>
      <c r="K121" s="21"/>
      <c r="L121" s="494"/>
      <c r="M121" s="494"/>
      <c r="N121" s="494"/>
      <c r="O121" s="494"/>
      <c r="P121" s="494"/>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row>
    <row r="122" spans="1:38" s="22" customFormat="1" ht="35.1" customHeight="1">
      <c r="A122" s="21"/>
      <c r="B122" s="467" t="s">
        <v>1044</v>
      </c>
      <c r="C122" s="1505">
        <f>SUM(CostShareBudget!Y36:Y43)</f>
        <v>0</v>
      </c>
      <c r="D122" s="1506"/>
      <c r="E122" s="116">
        <f>'Initial Information'!$E$15</f>
        <v>0.505</v>
      </c>
      <c r="F122" s="21"/>
      <c r="G122" s="467" t="s">
        <v>1044</v>
      </c>
      <c r="H122" s="1517">
        <f t="shared" si="3"/>
        <v>0</v>
      </c>
      <c r="I122" s="1512"/>
      <c r="J122" s="116">
        <f>'Initial Information'!$E$15</f>
        <v>0.505</v>
      </c>
      <c r="K122" s="21"/>
      <c r="L122" s="494"/>
      <c r="M122" s="494"/>
      <c r="N122" s="494"/>
      <c r="O122" s="494"/>
      <c r="P122" s="494"/>
      <c r="Q122" s="507"/>
      <c r="R122" s="507"/>
      <c r="S122" s="507"/>
      <c r="T122" s="507"/>
      <c r="U122" s="507"/>
      <c r="V122" s="507"/>
      <c r="W122" s="507"/>
      <c r="X122" s="507"/>
      <c r="Y122" s="507"/>
      <c r="Z122" s="507"/>
      <c r="AA122" s="507"/>
      <c r="AB122" s="507"/>
      <c r="AC122" s="507"/>
      <c r="AD122" s="507"/>
      <c r="AE122" s="507"/>
      <c r="AF122" s="507"/>
      <c r="AG122" s="507"/>
      <c r="AH122" s="507"/>
      <c r="AI122" s="507"/>
      <c r="AJ122" s="507"/>
      <c r="AK122" s="507"/>
      <c r="AL122" s="507"/>
    </row>
    <row r="123" spans="1:38" s="22" customFormat="1" ht="35.1" customHeight="1">
      <c r="A123" s="21"/>
      <c r="B123" s="467" t="s">
        <v>1045</v>
      </c>
      <c r="C123" s="1505">
        <f>SUM(CostShareBudget!Y32)</f>
        <v>0</v>
      </c>
      <c r="D123" s="1506"/>
      <c r="E123" s="116">
        <f>'Initial Information'!$E$15</f>
        <v>0.505</v>
      </c>
      <c r="F123" s="21"/>
      <c r="G123" s="467" t="s">
        <v>1045</v>
      </c>
      <c r="H123" s="1517">
        <f t="shared" si="3"/>
        <v>0</v>
      </c>
      <c r="I123" s="1512"/>
      <c r="J123" s="116">
        <f>'Initial Information'!$E$15</f>
        <v>0.505</v>
      </c>
      <c r="K123" s="21"/>
      <c r="L123" s="494"/>
      <c r="M123" s="494"/>
      <c r="N123" s="494"/>
      <c r="O123" s="494"/>
      <c r="P123" s="494"/>
      <c r="Q123" s="507"/>
      <c r="R123" s="507"/>
      <c r="S123" s="507"/>
      <c r="T123" s="507"/>
      <c r="U123" s="507"/>
      <c r="V123" s="507"/>
      <c r="W123" s="507"/>
      <c r="X123" s="507"/>
      <c r="Y123" s="507"/>
      <c r="Z123" s="507"/>
      <c r="AA123" s="507"/>
      <c r="AB123" s="507"/>
      <c r="AC123" s="507"/>
      <c r="AD123" s="507"/>
      <c r="AE123" s="507"/>
      <c r="AF123" s="507"/>
      <c r="AG123" s="507"/>
      <c r="AH123" s="507"/>
      <c r="AI123" s="507"/>
      <c r="AJ123" s="507"/>
      <c r="AK123" s="507"/>
      <c r="AL123" s="507"/>
    </row>
    <row r="124" spans="1:38" s="22" customFormat="1" ht="20.100000000000001" customHeight="1">
      <c r="A124" s="21"/>
      <c r="B124" s="467" t="s">
        <v>44</v>
      </c>
      <c r="C124" s="1505">
        <f>CostShareBudget!Y66</f>
        <v>0</v>
      </c>
      <c r="D124" s="1506"/>
      <c r="E124" s="116">
        <f>'Initial Information'!$E$15</f>
        <v>0.505</v>
      </c>
      <c r="F124" s="21"/>
      <c r="G124" s="467" t="s">
        <v>44</v>
      </c>
      <c r="H124" s="1517">
        <f t="shared" si="3"/>
        <v>0</v>
      </c>
      <c r="I124" s="1512"/>
      <c r="J124" s="116">
        <f>'Initial Information'!$E$15</f>
        <v>0.505</v>
      </c>
      <c r="K124" s="21"/>
      <c r="L124" s="494"/>
      <c r="M124" s="494"/>
      <c r="N124" s="494"/>
      <c r="O124" s="494"/>
      <c r="P124" s="494"/>
      <c r="Q124" s="507"/>
      <c r="R124" s="507"/>
      <c r="S124" s="507"/>
      <c r="T124" s="507"/>
      <c r="U124" s="507"/>
      <c r="V124" s="507"/>
      <c r="W124" s="507"/>
      <c r="X124" s="507"/>
      <c r="Y124" s="507"/>
      <c r="Z124" s="507"/>
      <c r="AA124" s="507"/>
      <c r="AB124" s="507"/>
      <c r="AC124" s="507"/>
      <c r="AD124" s="507"/>
      <c r="AE124" s="507"/>
      <c r="AF124" s="507"/>
      <c r="AG124" s="507"/>
      <c r="AH124" s="507"/>
      <c r="AI124" s="507"/>
      <c r="AJ124" s="507"/>
      <c r="AK124" s="507"/>
      <c r="AL124" s="507"/>
    </row>
    <row r="125" spans="1:38" s="22" customFormat="1" ht="35.1" customHeight="1">
      <c r="A125" s="21"/>
      <c r="B125" s="471" t="s">
        <v>1050</v>
      </c>
      <c r="C125" s="1509">
        <f>CostShareBudget!Y135</f>
        <v>0</v>
      </c>
      <c r="D125" s="1510"/>
      <c r="E125" s="472">
        <v>0</v>
      </c>
      <c r="F125" s="21"/>
      <c r="G125" s="471" t="s">
        <v>1050</v>
      </c>
      <c r="H125" s="1513">
        <f t="shared" si="3"/>
        <v>0</v>
      </c>
      <c r="I125" s="1514"/>
      <c r="J125" s="472">
        <v>0</v>
      </c>
      <c r="K125" s="21"/>
      <c r="L125" s="494"/>
      <c r="M125" s="494"/>
      <c r="N125" s="494"/>
      <c r="O125" s="494"/>
      <c r="P125" s="494"/>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07"/>
      <c r="AL125" s="507"/>
    </row>
    <row r="126" spans="1:38" s="22" customFormat="1" ht="20.100000000000001" customHeight="1">
      <c r="A126" s="21"/>
      <c r="B126" s="467" t="s">
        <v>45</v>
      </c>
      <c r="C126" s="1505">
        <f>SUM(CostShareBudget!Y156:Y162)</f>
        <v>0</v>
      </c>
      <c r="D126" s="1506"/>
      <c r="E126" s="116">
        <f>'Initial Information'!$E$15</f>
        <v>0.505</v>
      </c>
      <c r="F126" s="21"/>
      <c r="G126" s="467" t="s">
        <v>45</v>
      </c>
      <c r="H126" s="1517">
        <f t="shared" si="3"/>
        <v>0</v>
      </c>
      <c r="I126" s="1512"/>
      <c r="J126" s="116">
        <f>'Initial Information'!$E$15</f>
        <v>0.505</v>
      </c>
      <c r="K126" s="21"/>
      <c r="L126" s="494"/>
      <c r="M126" s="494"/>
      <c r="N126" s="494"/>
      <c r="O126" s="494"/>
      <c r="P126" s="494"/>
      <c r="Q126" s="507"/>
      <c r="R126" s="507"/>
      <c r="S126" s="507"/>
      <c r="T126" s="507"/>
      <c r="U126" s="507"/>
      <c r="V126" s="507"/>
      <c r="W126" s="507"/>
      <c r="X126" s="507"/>
      <c r="Y126" s="507"/>
      <c r="Z126" s="507"/>
      <c r="AA126" s="507"/>
      <c r="AB126" s="507"/>
      <c r="AC126" s="507"/>
      <c r="AD126" s="507"/>
      <c r="AE126" s="507"/>
      <c r="AF126" s="507"/>
      <c r="AG126" s="507"/>
      <c r="AH126" s="507"/>
      <c r="AI126" s="507"/>
      <c r="AJ126" s="507"/>
      <c r="AK126" s="507"/>
      <c r="AL126" s="507"/>
    </row>
    <row r="127" spans="1:38" s="22" customFormat="1" ht="20.100000000000001" customHeight="1">
      <c r="A127" s="21"/>
      <c r="B127" s="468" t="s">
        <v>124</v>
      </c>
      <c r="C127" s="1511"/>
      <c r="D127" s="1512"/>
      <c r="E127" s="116">
        <f>'Initial Information'!$E$15</f>
        <v>0.505</v>
      </c>
      <c r="F127" s="21"/>
      <c r="G127" s="468" t="s">
        <v>124</v>
      </c>
      <c r="H127" s="1517">
        <f t="shared" si="3"/>
        <v>0</v>
      </c>
      <c r="I127" s="1512"/>
      <c r="J127" s="116">
        <f>'Initial Information'!$E$15</f>
        <v>0.505</v>
      </c>
      <c r="K127" s="21"/>
      <c r="L127" s="494"/>
      <c r="M127" s="494"/>
      <c r="N127" s="494"/>
      <c r="O127" s="494"/>
      <c r="P127" s="494"/>
      <c r="Q127" s="507"/>
      <c r="R127" s="507"/>
      <c r="S127" s="507"/>
      <c r="T127" s="507"/>
      <c r="U127" s="507"/>
      <c r="V127" s="507"/>
      <c r="W127" s="507"/>
      <c r="X127" s="507"/>
      <c r="Y127" s="507"/>
      <c r="Z127" s="507"/>
      <c r="AA127" s="507"/>
      <c r="AB127" s="507"/>
      <c r="AC127" s="507"/>
      <c r="AD127" s="507"/>
      <c r="AE127" s="507"/>
      <c r="AF127" s="507"/>
      <c r="AG127" s="507"/>
      <c r="AH127" s="507"/>
      <c r="AI127" s="507"/>
      <c r="AJ127" s="507"/>
      <c r="AK127" s="507"/>
      <c r="AL127" s="507"/>
    </row>
    <row r="128" spans="1:38" s="22" customFormat="1" ht="20.100000000000001" customHeight="1">
      <c r="A128" s="21"/>
      <c r="B128" s="471" t="s">
        <v>1051</v>
      </c>
      <c r="C128" s="1513"/>
      <c r="D128" s="1514"/>
      <c r="E128" s="472">
        <v>0</v>
      </c>
      <c r="F128" s="21"/>
      <c r="G128" s="471" t="s">
        <v>1051</v>
      </c>
      <c r="H128" s="1513">
        <f t="shared" si="3"/>
        <v>0</v>
      </c>
      <c r="I128" s="1514"/>
      <c r="J128" s="472">
        <v>0</v>
      </c>
      <c r="K128" s="21"/>
      <c r="L128" s="494"/>
      <c r="M128" s="494"/>
      <c r="N128" s="494"/>
      <c r="O128" s="494"/>
      <c r="P128" s="494"/>
      <c r="Q128" s="507"/>
      <c r="R128" s="507"/>
      <c r="S128" s="507"/>
      <c r="T128" s="507"/>
      <c r="U128" s="507"/>
      <c r="V128" s="507"/>
      <c r="W128" s="507"/>
      <c r="X128" s="507"/>
      <c r="Y128" s="507"/>
      <c r="Z128" s="507"/>
      <c r="AA128" s="507"/>
      <c r="AB128" s="507"/>
      <c r="AC128" s="507"/>
      <c r="AD128" s="507"/>
      <c r="AE128" s="507"/>
      <c r="AF128" s="507"/>
      <c r="AG128" s="507"/>
      <c r="AH128" s="507"/>
      <c r="AI128" s="507"/>
      <c r="AJ128" s="507"/>
      <c r="AK128" s="507"/>
      <c r="AL128" s="507"/>
    </row>
    <row r="129" spans="1:38" s="22" customFormat="1" ht="35.1" customHeight="1">
      <c r="A129" s="21"/>
      <c r="B129" s="471" t="s">
        <v>1052</v>
      </c>
      <c r="C129" s="1513">
        <f>CostShareBudget!Y205</f>
        <v>0</v>
      </c>
      <c r="D129" s="1514"/>
      <c r="E129" s="472">
        <v>0</v>
      </c>
      <c r="F129" s="21"/>
      <c r="G129" s="471" t="s">
        <v>1052</v>
      </c>
      <c r="H129" s="1513">
        <f t="shared" si="3"/>
        <v>0</v>
      </c>
      <c r="I129" s="1514"/>
      <c r="J129" s="472">
        <v>0</v>
      </c>
      <c r="K129" s="21"/>
      <c r="L129" s="494"/>
      <c r="M129" s="494"/>
      <c r="N129" s="494"/>
      <c r="O129" s="494"/>
      <c r="P129" s="494"/>
      <c r="Q129" s="507"/>
      <c r="R129" s="507"/>
      <c r="S129" s="507"/>
      <c r="T129" s="507"/>
      <c r="U129" s="507"/>
      <c r="V129" s="507"/>
      <c r="W129" s="507"/>
      <c r="X129" s="507"/>
      <c r="Y129" s="507"/>
      <c r="Z129" s="507"/>
      <c r="AA129" s="507"/>
      <c r="AB129" s="507"/>
      <c r="AC129" s="507"/>
      <c r="AD129" s="507"/>
      <c r="AE129" s="507"/>
      <c r="AF129" s="507"/>
      <c r="AG129" s="507"/>
      <c r="AH129" s="507"/>
      <c r="AI129" s="507"/>
      <c r="AJ129" s="507"/>
      <c r="AK129" s="507"/>
      <c r="AL129" s="507"/>
    </row>
    <row r="130" spans="1:38" s="22" customFormat="1" ht="20.100000000000001" customHeight="1">
      <c r="A130" s="21"/>
      <c r="B130" s="467" t="s">
        <v>47</v>
      </c>
      <c r="C130" s="1511">
        <f>SUM(CostShareBudget!Y53:Y55)</f>
        <v>0</v>
      </c>
      <c r="D130" s="1512"/>
      <c r="E130" s="116">
        <f>'Initial Information'!$E$15</f>
        <v>0.505</v>
      </c>
      <c r="F130" s="21"/>
      <c r="G130" s="467" t="s">
        <v>47</v>
      </c>
      <c r="H130" s="1517">
        <f t="shared" si="3"/>
        <v>0</v>
      </c>
      <c r="I130" s="1512"/>
      <c r="J130" s="116">
        <f>'Initial Information'!$E$15</f>
        <v>0.505</v>
      </c>
      <c r="K130" s="21"/>
      <c r="L130" s="494"/>
      <c r="M130" s="494"/>
      <c r="N130" s="494"/>
      <c r="O130" s="494"/>
      <c r="P130" s="494"/>
      <c r="Q130" s="507"/>
      <c r="R130" s="507"/>
      <c r="S130" s="507"/>
      <c r="T130" s="507"/>
      <c r="U130" s="507"/>
      <c r="V130" s="507"/>
      <c r="W130" s="507"/>
      <c r="X130" s="507"/>
      <c r="Y130" s="507"/>
      <c r="Z130" s="507"/>
      <c r="AA130" s="507"/>
      <c r="AB130" s="507"/>
      <c r="AC130" s="507"/>
      <c r="AD130" s="507"/>
      <c r="AE130" s="507"/>
      <c r="AF130" s="507"/>
      <c r="AG130" s="507"/>
      <c r="AH130" s="507"/>
      <c r="AI130" s="507"/>
      <c r="AJ130" s="507"/>
      <c r="AK130" s="507"/>
      <c r="AL130" s="507"/>
    </row>
    <row r="131" spans="1:38" s="22" customFormat="1" ht="20.100000000000001" customHeight="1">
      <c r="A131" s="21"/>
      <c r="B131" s="467" t="s">
        <v>48</v>
      </c>
      <c r="C131" s="1511">
        <f>CostShareBudget!Y166+CostShareBudget!Y170+CostShareBudget!Y174+CostShareBudget!Y178+CostShareBudget!Y182+CostShareBudget!Y186+CostShareBudget!Y190+CostShareBudget!Y194+CostShareBudget!Y198+CostShareBudget!Y202</f>
        <v>0</v>
      </c>
      <c r="D131" s="1512"/>
      <c r="E131" s="116">
        <f>'Initial Information'!$E$15</f>
        <v>0.505</v>
      </c>
      <c r="F131" s="21"/>
      <c r="G131" s="467" t="s">
        <v>48</v>
      </c>
      <c r="H131" s="1517">
        <f t="shared" si="3"/>
        <v>0</v>
      </c>
      <c r="I131" s="1512"/>
      <c r="J131" s="116">
        <f>'Initial Information'!$E$15</f>
        <v>0.505</v>
      </c>
      <c r="K131" s="21"/>
      <c r="L131" s="494"/>
      <c r="M131" s="494"/>
      <c r="N131" s="494"/>
      <c r="O131" s="494"/>
      <c r="P131" s="494"/>
      <c r="Q131" s="507"/>
      <c r="R131" s="507"/>
      <c r="S131" s="507"/>
      <c r="T131" s="507"/>
      <c r="U131" s="507"/>
      <c r="V131" s="507"/>
      <c r="W131" s="507"/>
      <c r="X131" s="507"/>
      <c r="Y131" s="507"/>
      <c r="Z131" s="507"/>
      <c r="AA131" s="507"/>
      <c r="AB131" s="507"/>
      <c r="AC131" s="507"/>
      <c r="AD131" s="507"/>
      <c r="AE131" s="507"/>
      <c r="AF131" s="507"/>
      <c r="AG131" s="507"/>
      <c r="AH131" s="507"/>
      <c r="AI131" s="507"/>
      <c r="AJ131" s="507"/>
      <c r="AK131" s="507"/>
      <c r="AL131" s="507"/>
    </row>
    <row r="132" spans="1:38" s="22" customFormat="1" ht="20.100000000000001" customHeight="1">
      <c r="A132" s="21"/>
      <c r="B132" s="471" t="s">
        <v>49</v>
      </c>
      <c r="C132" s="1513">
        <f>CostShareBudget!Y167+CostShareBudget!Y171+CostShareBudget!Y175+CostShareBudget!Y179+CostShareBudget!Y183+CostShareBudget!Y187+CostShareBudget!Y191+CostShareBudget!Y195+CostShareBudget!Y199+CostShareBudget!Y203</f>
        <v>0</v>
      </c>
      <c r="D132" s="1514"/>
      <c r="E132" s="472">
        <v>0</v>
      </c>
      <c r="F132" s="21"/>
      <c r="G132" s="471" t="s">
        <v>49</v>
      </c>
      <c r="H132" s="1513">
        <f t="shared" si="3"/>
        <v>0</v>
      </c>
      <c r="I132" s="1514"/>
      <c r="J132" s="472">
        <v>0</v>
      </c>
      <c r="K132" s="21"/>
      <c r="L132" s="494"/>
      <c r="M132" s="494"/>
      <c r="N132" s="494"/>
      <c r="O132" s="494"/>
      <c r="P132" s="494"/>
      <c r="Q132" s="507"/>
      <c r="R132" s="507"/>
      <c r="S132" s="507"/>
      <c r="T132" s="507"/>
      <c r="U132" s="507"/>
      <c r="V132" s="507"/>
      <c r="W132" s="507"/>
      <c r="X132" s="507"/>
      <c r="Y132" s="507"/>
      <c r="Z132" s="507"/>
      <c r="AA132" s="507"/>
      <c r="AB132" s="507"/>
      <c r="AC132" s="507"/>
      <c r="AD132" s="507"/>
      <c r="AE132" s="507"/>
      <c r="AF132" s="507"/>
      <c r="AG132" s="507"/>
      <c r="AH132" s="507"/>
      <c r="AI132" s="507"/>
      <c r="AJ132" s="507"/>
      <c r="AK132" s="507"/>
      <c r="AL132" s="507"/>
    </row>
    <row r="133" spans="1:38" s="22" customFormat="1" ht="20.100000000000001" customHeight="1">
      <c r="A133" s="21"/>
      <c r="B133" s="467" t="s">
        <v>50</v>
      </c>
      <c r="C133" s="1505">
        <f>SUM(CostShareBudget!Y142:Y153)+SUM(CostShareBudget!Y208:Y229)</f>
        <v>0</v>
      </c>
      <c r="D133" s="1506"/>
      <c r="E133" s="116">
        <f>'Initial Information'!$E$15</f>
        <v>0.505</v>
      </c>
      <c r="F133" s="21"/>
      <c r="G133" s="467" t="s">
        <v>50</v>
      </c>
      <c r="H133" s="1517">
        <f t="shared" si="3"/>
        <v>0</v>
      </c>
      <c r="I133" s="1512"/>
      <c r="J133" s="116">
        <f>'Initial Information'!$E$15</f>
        <v>0.505</v>
      </c>
      <c r="K133" s="21"/>
      <c r="L133" s="494"/>
      <c r="M133" s="494"/>
      <c r="N133" s="494"/>
      <c r="O133" s="494"/>
      <c r="P133" s="494"/>
      <c r="Q133" s="507"/>
      <c r="R133" s="507"/>
      <c r="S133" s="507"/>
      <c r="T133" s="507"/>
      <c r="U133" s="507"/>
      <c r="V133" s="507"/>
      <c r="W133" s="507"/>
      <c r="X133" s="507"/>
      <c r="Y133" s="507"/>
      <c r="Z133" s="507"/>
      <c r="AA133" s="507"/>
      <c r="AB133" s="507"/>
      <c r="AC133" s="507"/>
      <c r="AD133" s="507"/>
      <c r="AE133" s="507"/>
      <c r="AF133" s="507"/>
      <c r="AG133" s="507"/>
      <c r="AH133" s="507"/>
      <c r="AI133" s="507"/>
      <c r="AJ133" s="507"/>
      <c r="AK133" s="507"/>
      <c r="AL133" s="507"/>
    </row>
    <row r="134" spans="1:38" s="22" customFormat="1" ht="20.100000000000001" customHeight="1">
      <c r="A134" s="21"/>
      <c r="B134" s="467" t="s">
        <v>118</v>
      </c>
      <c r="C134" s="1511"/>
      <c r="D134" s="1512"/>
      <c r="E134" s="116">
        <f>'Initial Information'!$E$15</f>
        <v>0.505</v>
      </c>
      <c r="F134" s="21"/>
      <c r="G134" s="467" t="s">
        <v>118</v>
      </c>
      <c r="H134" s="1517">
        <f t="shared" si="3"/>
        <v>0</v>
      </c>
      <c r="I134" s="1512"/>
      <c r="J134" s="116">
        <f>'Initial Information'!$E$15</f>
        <v>0.505</v>
      </c>
      <c r="K134" s="21"/>
      <c r="L134" s="494"/>
      <c r="M134" s="494"/>
      <c r="N134" s="494"/>
      <c r="O134" s="494"/>
      <c r="P134" s="494"/>
      <c r="Q134" s="507"/>
      <c r="R134" s="507"/>
      <c r="S134" s="507"/>
      <c r="T134" s="507"/>
      <c r="U134" s="507"/>
      <c r="V134" s="507"/>
      <c r="W134" s="507"/>
      <c r="X134" s="507"/>
      <c r="Y134" s="507"/>
      <c r="Z134" s="507"/>
      <c r="AA134" s="507"/>
      <c r="AB134" s="507"/>
      <c r="AC134" s="507"/>
      <c r="AD134" s="507"/>
      <c r="AE134" s="507"/>
      <c r="AF134" s="507"/>
      <c r="AG134" s="507"/>
      <c r="AH134" s="507"/>
      <c r="AI134" s="507"/>
      <c r="AJ134" s="507"/>
      <c r="AK134" s="507"/>
      <c r="AL134" s="507"/>
    </row>
    <row r="135" spans="1:38" s="22" customFormat="1" ht="20.100000000000001" customHeight="1">
      <c r="A135" s="21"/>
      <c r="B135" s="467" t="s">
        <v>51</v>
      </c>
      <c r="C135" s="1511">
        <f>SUM(CostShareBudget!Y107:Y109)</f>
        <v>0</v>
      </c>
      <c r="D135" s="1512"/>
      <c r="E135" s="116">
        <f>'Initial Information'!$E$15</f>
        <v>0.505</v>
      </c>
      <c r="F135" s="21"/>
      <c r="G135" s="467" t="s">
        <v>51</v>
      </c>
      <c r="H135" s="1517">
        <f t="shared" si="3"/>
        <v>0</v>
      </c>
      <c r="I135" s="1512"/>
      <c r="J135" s="116">
        <f>'Initial Information'!$E$15</f>
        <v>0.505</v>
      </c>
      <c r="K135" s="21"/>
      <c r="L135" s="494"/>
      <c r="M135" s="494"/>
      <c r="N135" s="494"/>
      <c r="O135" s="494"/>
      <c r="P135" s="494"/>
      <c r="Q135" s="507"/>
      <c r="R135" s="507"/>
      <c r="S135" s="507"/>
      <c r="T135" s="507"/>
      <c r="U135" s="507"/>
      <c r="V135" s="507"/>
      <c r="W135" s="507"/>
      <c r="X135" s="507"/>
      <c r="Y135" s="507"/>
      <c r="Z135" s="507"/>
      <c r="AA135" s="507"/>
      <c r="AB135" s="507"/>
      <c r="AC135" s="507"/>
      <c r="AD135" s="507"/>
      <c r="AE135" s="507"/>
      <c r="AF135" s="507"/>
      <c r="AG135" s="507"/>
      <c r="AH135" s="507"/>
      <c r="AI135" s="507"/>
      <c r="AJ135" s="507"/>
      <c r="AK135" s="507"/>
      <c r="AL135" s="507"/>
    </row>
    <row r="136" spans="1:38" s="22" customFormat="1" ht="20.100000000000001" customHeight="1">
      <c r="A136" s="21"/>
      <c r="B136" s="467" t="s">
        <v>52</v>
      </c>
      <c r="C136" s="1511">
        <f>SUM(CostShareBudget!Y97:Y99)</f>
        <v>0</v>
      </c>
      <c r="D136" s="1512"/>
      <c r="E136" s="116">
        <f>'Initial Information'!$E$15</f>
        <v>0.505</v>
      </c>
      <c r="F136" s="21"/>
      <c r="G136" s="467" t="s">
        <v>52</v>
      </c>
      <c r="H136" s="1517">
        <f t="shared" si="3"/>
        <v>0</v>
      </c>
      <c r="I136" s="1512"/>
      <c r="J136" s="116">
        <f>'Initial Information'!$E$15</f>
        <v>0.505</v>
      </c>
      <c r="K136" s="21"/>
      <c r="L136" s="494"/>
      <c r="M136" s="494"/>
      <c r="N136" s="494"/>
      <c r="O136" s="494"/>
      <c r="P136" s="494"/>
      <c r="Q136" s="507"/>
      <c r="R136" s="507"/>
      <c r="S136" s="507"/>
      <c r="T136" s="507"/>
      <c r="U136" s="507"/>
      <c r="V136" s="507"/>
      <c r="W136" s="507"/>
      <c r="X136" s="507"/>
      <c r="Y136" s="507"/>
      <c r="Z136" s="507"/>
      <c r="AA136" s="507"/>
      <c r="AB136" s="507"/>
      <c r="AC136" s="507"/>
      <c r="AD136" s="507"/>
      <c r="AE136" s="507"/>
      <c r="AF136" s="507"/>
      <c r="AG136" s="507"/>
      <c r="AH136" s="507"/>
      <c r="AI136" s="507"/>
      <c r="AJ136" s="507"/>
      <c r="AK136" s="507"/>
      <c r="AL136" s="507"/>
    </row>
    <row r="137" spans="1:38" ht="20.100000000000001" customHeight="1">
      <c r="A137" s="21"/>
      <c r="B137" s="467" t="s">
        <v>53</v>
      </c>
      <c r="C137" s="1505">
        <f>SUM(CostShareBudget!Y102:Y104)</f>
        <v>0</v>
      </c>
      <c r="D137" s="1506"/>
      <c r="E137" s="116">
        <f>'Initial Information'!$E$15</f>
        <v>0.505</v>
      </c>
      <c r="F137" s="21"/>
      <c r="G137" s="467" t="s">
        <v>53</v>
      </c>
      <c r="H137" s="1517">
        <f t="shared" si="3"/>
        <v>0</v>
      </c>
      <c r="I137" s="1512"/>
      <c r="J137" s="116">
        <f>'Initial Information'!$E$15</f>
        <v>0.505</v>
      </c>
      <c r="K137" s="21"/>
      <c r="L137" s="494"/>
      <c r="M137" s="494"/>
      <c r="N137" s="494"/>
      <c r="O137" s="494"/>
      <c r="P137" s="494"/>
      <c r="Q137" s="494"/>
      <c r="R137" s="494"/>
      <c r="S137" s="494"/>
      <c r="T137" s="494"/>
      <c r="U137" s="494"/>
      <c r="V137" s="494"/>
      <c r="W137" s="494"/>
      <c r="X137" s="494"/>
      <c r="Y137" s="494"/>
      <c r="Z137" s="494"/>
      <c r="AA137" s="494"/>
      <c r="AB137" s="494"/>
      <c r="AC137" s="494"/>
      <c r="AD137" s="494"/>
      <c r="AE137" s="494"/>
      <c r="AF137" s="494"/>
      <c r="AG137" s="494"/>
      <c r="AH137" s="494"/>
      <c r="AI137" s="494"/>
      <c r="AJ137" s="494"/>
      <c r="AK137" s="494"/>
      <c r="AL137" s="494"/>
    </row>
    <row r="138" spans="1:38" ht="35.1" customHeight="1" thickBot="1">
      <c r="A138" s="21"/>
      <c r="B138" s="467" t="s">
        <v>1043</v>
      </c>
      <c r="C138" s="1505">
        <f>SUM(CostShareBudget!Y44:Y52)</f>
        <v>0</v>
      </c>
      <c r="D138" s="1506"/>
      <c r="E138" s="116">
        <f>'Initial Information'!$E$15</f>
        <v>0.505</v>
      </c>
      <c r="F138" s="21"/>
      <c r="G138" s="467" t="s">
        <v>1043</v>
      </c>
      <c r="H138" s="1505">
        <f t="shared" si="3"/>
        <v>0</v>
      </c>
      <c r="I138" s="1506"/>
      <c r="J138" s="116">
        <f>'Initial Information'!$E$15</f>
        <v>0.505</v>
      </c>
      <c r="K138" s="21"/>
      <c r="L138" s="494"/>
      <c r="M138" s="494"/>
      <c r="N138" s="494"/>
      <c r="O138" s="494"/>
      <c r="P138" s="494"/>
      <c r="Q138" s="494"/>
      <c r="R138" s="494"/>
      <c r="S138" s="494"/>
      <c r="T138" s="494"/>
      <c r="U138" s="494"/>
      <c r="V138" s="494"/>
      <c r="W138" s="494"/>
      <c r="X138" s="494"/>
      <c r="Y138" s="494"/>
      <c r="Z138" s="494"/>
      <c r="AA138" s="494"/>
      <c r="AB138" s="494"/>
      <c r="AC138" s="494"/>
      <c r="AD138" s="494"/>
      <c r="AE138" s="494"/>
      <c r="AF138" s="494"/>
      <c r="AG138" s="494"/>
      <c r="AH138" s="494"/>
      <c r="AI138" s="494"/>
      <c r="AJ138" s="494"/>
      <c r="AK138" s="494"/>
      <c r="AL138" s="494"/>
    </row>
    <row r="139" spans="1:38" ht="4.9000000000000004" customHeight="1">
      <c r="A139" s="19"/>
      <c r="B139" s="462"/>
      <c r="C139" s="1507"/>
      <c r="D139" s="1508"/>
      <c r="E139" s="463"/>
      <c r="F139" s="19"/>
      <c r="G139" s="462"/>
      <c r="H139" s="1507"/>
      <c r="I139" s="1508"/>
      <c r="J139" s="463"/>
      <c r="K139" s="19"/>
      <c r="L139" s="494"/>
      <c r="M139" s="494"/>
      <c r="N139" s="494"/>
      <c r="O139" s="494"/>
      <c r="P139" s="494"/>
      <c r="Q139" s="494"/>
      <c r="R139" s="494"/>
      <c r="S139" s="494"/>
      <c r="T139" s="494"/>
      <c r="U139" s="494"/>
      <c r="V139" s="494"/>
      <c r="W139" s="494"/>
      <c r="X139" s="494"/>
      <c r="Y139" s="494"/>
      <c r="Z139" s="494"/>
      <c r="AA139" s="494"/>
      <c r="AB139" s="494"/>
      <c r="AC139" s="494"/>
      <c r="AD139" s="494"/>
      <c r="AE139" s="494"/>
      <c r="AF139" s="494"/>
      <c r="AG139" s="494"/>
      <c r="AH139" s="494"/>
      <c r="AI139" s="494"/>
      <c r="AJ139" s="494"/>
      <c r="AK139" s="494"/>
      <c r="AL139" s="494"/>
    </row>
    <row r="140" spans="1:38" ht="20.100000000000001" customHeight="1">
      <c r="A140" s="19"/>
      <c r="B140" s="5" t="s">
        <v>134</v>
      </c>
      <c r="C140" s="1499">
        <f>CostShareBudget!Y234</f>
        <v>0</v>
      </c>
      <c r="D140" s="1500"/>
      <c r="E140" s="6"/>
      <c r="F140" s="19"/>
      <c r="G140" s="5" t="s">
        <v>134</v>
      </c>
      <c r="H140" s="1499">
        <f>C140+H106+C106</f>
        <v>0</v>
      </c>
      <c r="I140" s="1500"/>
      <c r="J140" s="6"/>
      <c r="K140" s="19"/>
      <c r="L140" s="494"/>
      <c r="M140" s="494"/>
      <c r="N140" s="494"/>
      <c r="O140" s="494"/>
      <c r="P140" s="494"/>
      <c r="Q140" s="494"/>
      <c r="R140" s="494"/>
      <c r="S140" s="494"/>
      <c r="T140" s="494"/>
      <c r="U140" s="494"/>
      <c r="V140" s="494"/>
      <c r="W140" s="494"/>
      <c r="X140" s="494"/>
      <c r="Y140" s="494"/>
      <c r="Z140" s="494"/>
      <c r="AA140" s="494"/>
      <c r="AB140" s="494"/>
      <c r="AC140" s="494"/>
      <c r="AD140" s="494"/>
      <c r="AE140" s="494"/>
      <c r="AF140" s="494"/>
      <c r="AG140" s="494"/>
      <c r="AH140" s="494"/>
      <c r="AI140" s="494"/>
      <c r="AJ140" s="494"/>
      <c r="AK140" s="494"/>
      <c r="AL140" s="494"/>
    </row>
    <row r="141" spans="1:38" ht="4.9000000000000004" customHeight="1">
      <c r="A141" s="19"/>
      <c r="B141" s="464"/>
      <c r="C141" s="1501"/>
      <c r="D141" s="1502"/>
      <c r="E141" s="466"/>
      <c r="F141" s="19"/>
      <c r="G141" s="464"/>
      <c r="H141" s="1501"/>
      <c r="I141" s="1502"/>
      <c r="J141" s="466"/>
      <c r="K141" s="19"/>
      <c r="L141" s="494"/>
      <c r="M141" s="494"/>
      <c r="N141" s="494"/>
      <c r="O141" s="494"/>
      <c r="P141" s="494"/>
      <c r="Q141" s="494"/>
      <c r="R141" s="494"/>
      <c r="S141" s="494"/>
      <c r="T141" s="494"/>
      <c r="U141" s="494"/>
      <c r="V141" s="494"/>
      <c r="W141" s="494"/>
      <c r="X141" s="494"/>
      <c r="Y141" s="494"/>
      <c r="Z141" s="494"/>
      <c r="AA141" s="494"/>
      <c r="AB141" s="494"/>
      <c r="AC141" s="494"/>
      <c r="AD141" s="494"/>
      <c r="AE141" s="494"/>
      <c r="AF141" s="494"/>
      <c r="AG141" s="494"/>
      <c r="AH141" s="494"/>
      <c r="AI141" s="494"/>
      <c r="AJ141" s="494"/>
      <c r="AK141" s="494"/>
      <c r="AL141" s="494"/>
    </row>
    <row r="142" spans="1:38" ht="20.100000000000001" customHeight="1">
      <c r="A142" s="19"/>
      <c r="B142" s="5" t="s">
        <v>136</v>
      </c>
      <c r="C142" s="1499">
        <f>CostShareBudget!Y236</f>
        <v>0</v>
      </c>
      <c r="D142" s="1500"/>
      <c r="E142" s="6"/>
      <c r="F142" s="19"/>
      <c r="G142" s="5" t="s">
        <v>136</v>
      </c>
      <c r="H142" s="1499">
        <f>C142+H108+C108</f>
        <v>0</v>
      </c>
      <c r="I142" s="1500"/>
      <c r="J142" s="6"/>
      <c r="K142" s="19"/>
      <c r="L142" s="494"/>
      <c r="M142" s="494"/>
      <c r="N142" s="494"/>
      <c r="O142" s="494"/>
      <c r="P142" s="494"/>
      <c r="Q142" s="494"/>
      <c r="R142" s="494"/>
      <c r="S142" s="494"/>
      <c r="T142" s="494"/>
      <c r="U142" s="494"/>
      <c r="V142" s="494"/>
      <c r="W142" s="494"/>
      <c r="X142" s="494"/>
      <c r="Y142" s="494"/>
      <c r="Z142" s="494"/>
      <c r="AA142" s="494"/>
      <c r="AB142" s="494"/>
      <c r="AC142" s="494"/>
      <c r="AD142" s="494"/>
      <c r="AE142" s="494"/>
      <c r="AF142" s="494"/>
      <c r="AG142" s="494"/>
      <c r="AH142" s="494"/>
      <c r="AI142" s="494"/>
      <c r="AJ142" s="494"/>
      <c r="AK142" s="494"/>
      <c r="AL142" s="494"/>
    </row>
    <row r="143" spans="1:38" ht="4.9000000000000004" customHeight="1">
      <c r="A143" s="19"/>
      <c r="B143" s="464"/>
      <c r="C143" s="1501"/>
      <c r="D143" s="1502"/>
      <c r="E143" s="466"/>
      <c r="F143" s="19"/>
      <c r="G143" s="464"/>
      <c r="H143" s="1501"/>
      <c r="I143" s="1502"/>
      <c r="J143" s="466"/>
      <c r="K143" s="19"/>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c r="AJ143" s="494"/>
      <c r="AK143" s="494"/>
      <c r="AL143" s="494"/>
    </row>
    <row r="144" spans="1:38" ht="20.100000000000001" customHeight="1">
      <c r="A144" s="19"/>
      <c r="B144" s="5" t="s">
        <v>135</v>
      </c>
      <c r="C144" s="1499">
        <f>CostShareBudget!Y237</f>
        <v>0</v>
      </c>
      <c r="D144" s="1500"/>
      <c r="E144" s="116">
        <f>'Initial Information'!$E$15</f>
        <v>0.505</v>
      </c>
      <c r="F144" s="19"/>
      <c r="G144" s="5" t="s">
        <v>135</v>
      </c>
      <c r="H144" s="1499">
        <f>C144+H110+C110</f>
        <v>0</v>
      </c>
      <c r="I144" s="1500"/>
      <c r="J144" s="116">
        <f>'Initial Information'!$E$15</f>
        <v>0.505</v>
      </c>
      <c r="K144" s="19"/>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c r="AJ144" s="494"/>
      <c r="AK144" s="494"/>
      <c r="AL144" s="494"/>
    </row>
    <row r="145" spans="1:38" ht="4.9000000000000004" customHeight="1">
      <c r="A145" s="19"/>
      <c r="B145" s="464"/>
      <c r="C145" s="1501"/>
      <c r="D145" s="1502"/>
      <c r="E145" s="466"/>
      <c r="F145" s="19"/>
      <c r="G145" s="464"/>
      <c r="H145" s="1501"/>
      <c r="I145" s="1502"/>
      <c r="J145" s="466"/>
      <c r="K145" s="19"/>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c r="AJ145" s="494"/>
      <c r="AK145" s="494"/>
      <c r="AL145" s="494"/>
    </row>
    <row r="146" spans="1:38" ht="20.100000000000001" customHeight="1" thickBot="1">
      <c r="A146" s="19"/>
      <c r="B146" s="7" t="s">
        <v>56</v>
      </c>
      <c r="C146" s="1503">
        <f>CostShareBudget!Y240</f>
        <v>0</v>
      </c>
      <c r="D146" s="1504"/>
      <c r="E146" s="8"/>
      <c r="F146" s="19"/>
      <c r="G146" s="7" t="s">
        <v>56</v>
      </c>
      <c r="H146" s="1503">
        <f>C146+H112+C112</f>
        <v>0</v>
      </c>
      <c r="I146" s="1504"/>
      <c r="J146" s="8"/>
      <c r="K146" s="19"/>
      <c r="L146" s="494"/>
      <c r="M146" s="494"/>
      <c r="N146" s="494"/>
      <c r="O146" s="494"/>
      <c r="P146" s="494"/>
      <c r="Q146" s="494"/>
      <c r="R146" s="494"/>
      <c r="S146" s="494"/>
      <c r="T146" s="494"/>
      <c r="U146" s="494"/>
      <c r="V146" s="494"/>
      <c r="W146" s="494"/>
      <c r="X146" s="494"/>
      <c r="Y146" s="494"/>
      <c r="Z146" s="494"/>
      <c r="AA146" s="494"/>
      <c r="AB146" s="494"/>
      <c r="AC146" s="494"/>
      <c r="AD146" s="494"/>
      <c r="AE146" s="494"/>
      <c r="AF146" s="494"/>
      <c r="AG146" s="494"/>
      <c r="AH146" s="494"/>
      <c r="AI146" s="494"/>
      <c r="AJ146" s="494"/>
      <c r="AK146" s="494"/>
      <c r="AL146" s="494"/>
    </row>
    <row r="147" spans="1:38" ht="9.9499999999999993" customHeight="1">
      <c r="A147" s="19"/>
      <c r="B147" s="19"/>
      <c r="C147" s="19"/>
      <c r="D147" s="20"/>
      <c r="E147" s="20"/>
      <c r="F147" s="19"/>
      <c r="G147" s="19"/>
      <c r="H147" s="19"/>
      <c r="I147" s="20"/>
      <c r="J147" s="20"/>
      <c r="K147" s="19"/>
      <c r="L147" s="494"/>
      <c r="M147" s="494"/>
      <c r="N147" s="494"/>
      <c r="O147" s="494"/>
      <c r="P147" s="494"/>
      <c r="Q147" s="494"/>
      <c r="R147" s="494"/>
      <c r="S147" s="494"/>
      <c r="T147" s="494"/>
      <c r="U147" s="494"/>
      <c r="V147" s="494"/>
      <c r="W147" s="494"/>
      <c r="X147" s="494"/>
      <c r="Y147" s="494"/>
      <c r="Z147" s="494"/>
      <c r="AA147" s="494"/>
      <c r="AB147" s="494"/>
      <c r="AC147" s="494"/>
      <c r="AD147" s="494"/>
      <c r="AE147" s="494"/>
      <c r="AF147" s="494"/>
      <c r="AG147" s="494"/>
      <c r="AH147" s="494"/>
      <c r="AI147" s="494"/>
      <c r="AJ147" s="494"/>
      <c r="AK147" s="494"/>
      <c r="AL147" s="494"/>
    </row>
    <row r="148" spans="1:38">
      <c r="A148" s="505"/>
      <c r="B148" s="505"/>
      <c r="C148" s="505"/>
      <c r="D148" s="505"/>
      <c r="E148" s="506"/>
      <c r="F148" s="505"/>
      <c r="G148" s="505"/>
      <c r="H148" s="505"/>
      <c r="I148" s="505"/>
      <c r="J148" s="506"/>
      <c r="K148" s="505"/>
      <c r="L148" s="494"/>
      <c r="M148" s="494"/>
      <c r="N148" s="494"/>
      <c r="O148" s="494"/>
      <c r="P148" s="494"/>
      <c r="Q148" s="494"/>
      <c r="R148" s="494"/>
      <c r="S148" s="494"/>
      <c r="T148" s="494"/>
      <c r="U148" s="494"/>
      <c r="V148" s="494"/>
      <c r="W148" s="494"/>
      <c r="X148" s="494"/>
      <c r="Y148" s="494"/>
      <c r="Z148" s="494"/>
      <c r="AA148" s="494"/>
      <c r="AB148" s="494"/>
      <c r="AC148" s="494"/>
      <c r="AD148" s="494"/>
      <c r="AE148" s="494"/>
      <c r="AF148" s="494"/>
      <c r="AG148" s="494"/>
      <c r="AH148" s="494"/>
      <c r="AI148" s="494"/>
      <c r="AJ148" s="494"/>
      <c r="AK148" s="494"/>
    </row>
    <row r="149" spans="1:38">
      <c r="A149" s="505"/>
      <c r="B149" s="505"/>
      <c r="C149" s="505"/>
      <c r="D149" s="505"/>
      <c r="E149" s="506"/>
      <c r="F149" s="505"/>
      <c r="G149" s="505"/>
      <c r="H149" s="505"/>
      <c r="I149" s="505"/>
      <c r="J149" s="506"/>
      <c r="K149" s="505"/>
      <c r="L149" s="494"/>
      <c r="M149" s="494"/>
      <c r="N149" s="494"/>
      <c r="O149" s="494"/>
      <c r="P149" s="494"/>
      <c r="Q149" s="494"/>
      <c r="R149" s="494"/>
      <c r="S149" s="494"/>
      <c r="T149" s="494"/>
      <c r="U149" s="494"/>
      <c r="V149" s="494"/>
      <c r="W149" s="494"/>
      <c r="X149" s="494"/>
      <c r="Y149" s="494"/>
      <c r="Z149" s="494"/>
      <c r="AA149" s="494"/>
      <c r="AB149" s="494"/>
      <c r="AC149" s="494"/>
      <c r="AD149" s="494"/>
      <c r="AE149" s="494"/>
      <c r="AF149" s="494"/>
      <c r="AG149" s="494"/>
      <c r="AH149" s="494"/>
      <c r="AI149" s="494"/>
      <c r="AJ149" s="494"/>
      <c r="AK149" s="494"/>
    </row>
    <row r="150" spans="1:38">
      <c r="A150" s="505"/>
      <c r="B150" s="505"/>
      <c r="C150" s="505"/>
      <c r="D150" s="505"/>
      <c r="E150" s="506"/>
      <c r="F150" s="505"/>
      <c r="G150" s="505"/>
      <c r="H150" s="505"/>
      <c r="I150" s="505"/>
      <c r="J150" s="506"/>
      <c r="K150" s="505"/>
      <c r="L150" s="494"/>
      <c r="M150" s="494"/>
      <c r="N150" s="494"/>
      <c r="O150" s="494"/>
      <c r="P150" s="494"/>
      <c r="Q150" s="494"/>
      <c r="R150" s="494"/>
      <c r="S150" s="494"/>
      <c r="T150" s="494"/>
      <c r="U150" s="494"/>
      <c r="V150" s="494"/>
      <c r="W150" s="494"/>
      <c r="X150" s="494"/>
      <c r="Y150" s="494"/>
      <c r="Z150" s="494"/>
      <c r="AA150" s="494"/>
      <c r="AB150" s="494"/>
      <c r="AC150" s="494"/>
      <c r="AD150" s="494"/>
      <c r="AE150" s="494"/>
      <c r="AF150" s="494"/>
      <c r="AG150" s="494"/>
      <c r="AH150" s="494"/>
      <c r="AI150" s="494"/>
      <c r="AJ150" s="494"/>
      <c r="AK150" s="494"/>
    </row>
    <row r="151" spans="1:38">
      <c r="A151" s="505"/>
      <c r="B151" s="505"/>
      <c r="C151" s="505"/>
      <c r="D151" s="505"/>
      <c r="E151" s="506"/>
      <c r="F151" s="505"/>
      <c r="G151" s="505"/>
      <c r="H151" s="505"/>
      <c r="I151" s="505"/>
      <c r="J151" s="506"/>
      <c r="K151" s="505"/>
      <c r="L151" s="494"/>
      <c r="M151" s="494"/>
      <c r="N151" s="494"/>
      <c r="O151" s="494"/>
      <c r="P151" s="494"/>
      <c r="Q151" s="494"/>
      <c r="R151" s="494"/>
      <c r="S151" s="494"/>
      <c r="T151" s="494"/>
      <c r="U151" s="494"/>
      <c r="V151" s="494"/>
      <c r="W151" s="494"/>
      <c r="X151" s="494"/>
      <c r="Y151" s="494"/>
      <c r="Z151" s="494"/>
      <c r="AA151" s="494"/>
      <c r="AB151" s="494"/>
      <c r="AC151" s="494"/>
      <c r="AD151" s="494"/>
      <c r="AE151" s="494"/>
      <c r="AF151" s="494"/>
      <c r="AG151" s="494"/>
      <c r="AH151" s="494"/>
      <c r="AI151" s="494"/>
      <c r="AJ151" s="494"/>
      <c r="AK151" s="494"/>
    </row>
    <row r="152" spans="1:38">
      <c r="A152" s="505"/>
      <c r="B152" s="505"/>
      <c r="C152" s="505"/>
      <c r="D152" s="505"/>
      <c r="E152" s="506"/>
      <c r="F152" s="505"/>
      <c r="G152" s="505"/>
      <c r="H152" s="505"/>
      <c r="I152" s="505"/>
      <c r="J152" s="506"/>
      <c r="K152" s="505"/>
      <c r="L152" s="494"/>
      <c r="M152" s="494"/>
      <c r="N152" s="494"/>
      <c r="O152" s="494"/>
      <c r="P152" s="494"/>
      <c r="Q152" s="494"/>
      <c r="R152" s="494"/>
      <c r="S152" s="494"/>
      <c r="T152" s="494"/>
      <c r="U152" s="494"/>
      <c r="V152" s="494"/>
      <c r="W152" s="494"/>
      <c r="X152" s="494"/>
      <c r="Y152" s="494"/>
      <c r="Z152" s="494"/>
      <c r="AA152" s="494"/>
      <c r="AB152" s="494"/>
      <c r="AC152" s="494"/>
      <c r="AD152" s="494"/>
      <c r="AE152" s="494"/>
      <c r="AF152" s="494"/>
      <c r="AG152" s="494"/>
      <c r="AH152" s="494"/>
      <c r="AI152" s="494"/>
      <c r="AJ152" s="494"/>
      <c r="AK152" s="494"/>
    </row>
    <row r="153" spans="1:38">
      <c r="A153" s="505"/>
      <c r="B153" s="505"/>
      <c r="C153" s="505"/>
      <c r="D153" s="505"/>
      <c r="E153" s="506"/>
      <c r="F153" s="505"/>
      <c r="G153" s="505"/>
      <c r="H153" s="505"/>
      <c r="I153" s="505"/>
      <c r="J153" s="506"/>
      <c r="K153" s="505"/>
      <c r="L153" s="494"/>
      <c r="M153" s="494"/>
      <c r="N153" s="494"/>
      <c r="O153" s="494"/>
      <c r="P153" s="494"/>
      <c r="Q153" s="494"/>
      <c r="R153" s="494"/>
      <c r="S153" s="494"/>
      <c r="T153" s="494"/>
      <c r="U153" s="494"/>
      <c r="V153" s="494"/>
      <c r="W153" s="494"/>
      <c r="X153" s="494"/>
      <c r="Y153" s="494"/>
      <c r="Z153" s="494"/>
      <c r="AA153" s="494"/>
      <c r="AB153" s="494"/>
      <c r="AC153" s="494"/>
      <c r="AD153" s="494"/>
      <c r="AE153" s="494"/>
      <c r="AF153" s="494"/>
      <c r="AG153" s="494"/>
      <c r="AH153" s="494"/>
      <c r="AI153" s="494"/>
      <c r="AJ153" s="494"/>
      <c r="AK153" s="494"/>
    </row>
    <row r="154" spans="1:38">
      <c r="A154" s="505"/>
      <c r="B154" s="505"/>
      <c r="C154" s="505"/>
      <c r="D154" s="505"/>
      <c r="E154" s="506"/>
      <c r="F154" s="505"/>
      <c r="G154" s="505"/>
      <c r="H154" s="505"/>
      <c r="I154" s="505"/>
      <c r="J154" s="506"/>
      <c r="K154" s="505"/>
      <c r="L154" s="494"/>
      <c r="M154" s="494"/>
      <c r="N154" s="494"/>
      <c r="O154" s="494"/>
      <c r="P154" s="494"/>
      <c r="Q154" s="494"/>
      <c r="R154" s="494"/>
      <c r="S154" s="494"/>
      <c r="T154" s="494"/>
      <c r="U154" s="494"/>
      <c r="V154" s="494"/>
      <c r="W154" s="494"/>
      <c r="X154" s="494"/>
      <c r="Y154" s="494"/>
      <c r="Z154" s="494"/>
      <c r="AA154" s="494"/>
      <c r="AB154" s="494"/>
      <c r="AC154" s="494"/>
      <c r="AD154" s="494"/>
      <c r="AE154" s="494"/>
      <c r="AF154" s="494"/>
      <c r="AG154" s="494"/>
      <c r="AH154" s="494"/>
      <c r="AI154" s="494"/>
      <c r="AJ154" s="494"/>
      <c r="AK154" s="494"/>
    </row>
    <row r="155" spans="1:38">
      <c r="A155" s="505"/>
      <c r="B155" s="505"/>
      <c r="C155" s="505"/>
      <c r="D155" s="505"/>
      <c r="E155" s="506"/>
      <c r="F155" s="505"/>
      <c r="G155" s="505"/>
      <c r="H155" s="505"/>
      <c r="I155" s="505"/>
      <c r="J155" s="506"/>
      <c r="K155" s="505"/>
      <c r="L155" s="494"/>
      <c r="M155" s="494"/>
      <c r="N155" s="494"/>
      <c r="O155" s="494"/>
      <c r="P155" s="494"/>
      <c r="Q155" s="494"/>
      <c r="R155" s="494"/>
      <c r="S155" s="494"/>
      <c r="T155" s="494"/>
      <c r="U155" s="494"/>
      <c r="V155" s="494"/>
      <c r="W155" s="494"/>
      <c r="X155" s="494"/>
      <c r="Y155" s="494"/>
      <c r="Z155" s="494"/>
      <c r="AA155" s="494"/>
      <c r="AB155" s="494"/>
      <c r="AC155" s="494"/>
      <c r="AD155" s="494"/>
      <c r="AE155" s="494"/>
      <c r="AF155" s="494"/>
      <c r="AG155" s="494"/>
      <c r="AH155" s="494"/>
      <c r="AI155" s="494"/>
      <c r="AJ155" s="494"/>
      <c r="AK155" s="494"/>
    </row>
    <row r="156" spans="1:38">
      <c r="A156" s="505"/>
      <c r="B156" s="505"/>
      <c r="C156" s="505"/>
      <c r="D156" s="505"/>
      <c r="E156" s="506"/>
      <c r="F156" s="505"/>
      <c r="G156" s="505"/>
      <c r="H156" s="505"/>
      <c r="I156" s="505"/>
      <c r="J156" s="506"/>
      <c r="K156" s="505"/>
      <c r="L156" s="494"/>
      <c r="M156" s="494"/>
      <c r="N156" s="494"/>
      <c r="O156" s="494"/>
      <c r="P156" s="494"/>
      <c r="Q156" s="494"/>
      <c r="R156" s="494"/>
      <c r="S156" s="494"/>
      <c r="T156" s="494"/>
      <c r="U156" s="494"/>
      <c r="V156" s="494"/>
      <c r="W156" s="494"/>
      <c r="X156" s="494"/>
      <c r="Y156" s="494"/>
      <c r="Z156" s="494"/>
      <c r="AA156" s="494"/>
      <c r="AB156" s="494"/>
      <c r="AC156" s="494"/>
      <c r="AD156" s="494"/>
      <c r="AE156" s="494"/>
      <c r="AF156" s="494"/>
      <c r="AG156" s="494"/>
      <c r="AH156" s="494"/>
      <c r="AI156" s="494"/>
      <c r="AJ156" s="494"/>
      <c r="AK156" s="494"/>
    </row>
    <row r="157" spans="1:38">
      <c r="A157" s="505"/>
      <c r="B157" s="505"/>
      <c r="C157" s="505"/>
      <c r="D157" s="505"/>
      <c r="E157" s="506"/>
      <c r="F157" s="505"/>
      <c r="G157" s="505"/>
      <c r="H157" s="505"/>
      <c r="I157" s="505"/>
      <c r="J157" s="506"/>
      <c r="K157" s="505"/>
      <c r="L157" s="494"/>
      <c r="M157" s="494"/>
      <c r="N157" s="494"/>
      <c r="O157" s="494"/>
      <c r="P157" s="494"/>
      <c r="Q157" s="494"/>
      <c r="R157" s="494"/>
      <c r="S157" s="494"/>
      <c r="T157" s="494"/>
      <c r="U157" s="494"/>
      <c r="V157" s="494"/>
      <c r="W157" s="494"/>
      <c r="X157" s="494"/>
      <c r="Y157" s="494"/>
      <c r="Z157" s="494"/>
      <c r="AA157" s="494"/>
      <c r="AB157" s="494"/>
      <c r="AC157" s="494"/>
      <c r="AD157" s="494"/>
      <c r="AE157" s="494"/>
      <c r="AF157" s="494"/>
      <c r="AG157" s="494"/>
      <c r="AH157" s="494"/>
      <c r="AI157" s="494"/>
      <c r="AJ157" s="494"/>
      <c r="AK157" s="494"/>
    </row>
    <row r="158" spans="1:38">
      <c r="A158" s="505"/>
      <c r="B158" s="505"/>
      <c r="C158" s="505"/>
      <c r="D158" s="505"/>
      <c r="E158" s="506"/>
      <c r="F158" s="505"/>
      <c r="G158" s="505"/>
      <c r="H158" s="505"/>
      <c r="I158" s="505"/>
      <c r="J158" s="506"/>
      <c r="K158" s="505"/>
      <c r="L158" s="494"/>
      <c r="M158" s="494"/>
      <c r="N158" s="494"/>
      <c r="O158" s="494"/>
      <c r="P158" s="494"/>
      <c r="Q158" s="494"/>
      <c r="R158" s="494"/>
      <c r="S158" s="494"/>
      <c r="T158" s="494"/>
      <c r="U158" s="494"/>
      <c r="V158" s="494"/>
      <c r="W158" s="494"/>
      <c r="X158" s="494"/>
      <c r="Y158" s="494"/>
      <c r="Z158" s="494"/>
      <c r="AA158" s="494"/>
      <c r="AB158" s="494"/>
      <c r="AC158" s="494"/>
      <c r="AD158" s="494"/>
      <c r="AE158" s="494"/>
      <c r="AF158" s="494"/>
      <c r="AG158" s="494"/>
      <c r="AH158" s="494"/>
      <c r="AI158" s="494"/>
      <c r="AJ158" s="494"/>
      <c r="AK158" s="494"/>
    </row>
    <row r="159" spans="1:38">
      <c r="A159" s="505"/>
      <c r="B159" s="505"/>
      <c r="C159" s="505"/>
      <c r="D159" s="505"/>
      <c r="E159" s="506"/>
      <c r="F159" s="505"/>
      <c r="G159" s="505"/>
      <c r="H159" s="505"/>
      <c r="I159" s="505"/>
      <c r="J159" s="506"/>
      <c r="K159" s="505"/>
      <c r="L159" s="494"/>
      <c r="M159" s="494"/>
      <c r="N159" s="494"/>
      <c r="O159" s="494"/>
      <c r="P159" s="494"/>
      <c r="Q159" s="494"/>
      <c r="R159" s="494"/>
      <c r="S159" s="494"/>
      <c r="T159" s="494"/>
      <c r="U159" s="494"/>
      <c r="V159" s="494"/>
      <c r="W159" s="494"/>
      <c r="X159" s="494"/>
      <c r="Y159" s="494"/>
      <c r="Z159" s="494"/>
      <c r="AA159" s="494"/>
      <c r="AB159" s="494"/>
      <c r="AC159" s="494"/>
      <c r="AD159" s="494"/>
      <c r="AE159" s="494"/>
      <c r="AF159" s="494"/>
      <c r="AG159" s="494"/>
      <c r="AH159" s="494"/>
      <c r="AI159" s="494"/>
      <c r="AJ159" s="494"/>
      <c r="AK159" s="494"/>
    </row>
    <row r="160" spans="1:38">
      <c r="A160" s="505"/>
      <c r="B160" s="505"/>
      <c r="C160" s="505"/>
      <c r="D160" s="505"/>
      <c r="E160" s="506"/>
      <c r="F160" s="505"/>
      <c r="G160" s="505"/>
      <c r="H160" s="505"/>
      <c r="I160" s="505"/>
      <c r="J160" s="506"/>
      <c r="K160" s="505"/>
      <c r="L160" s="494"/>
      <c r="M160" s="494"/>
      <c r="N160" s="494"/>
      <c r="O160" s="494"/>
      <c r="P160" s="494"/>
      <c r="Q160" s="494"/>
      <c r="R160" s="494"/>
      <c r="S160" s="494"/>
      <c r="T160" s="494"/>
      <c r="U160" s="494"/>
      <c r="V160" s="494"/>
      <c r="W160" s="494"/>
      <c r="X160" s="494"/>
      <c r="Y160" s="494"/>
      <c r="Z160" s="494"/>
      <c r="AA160" s="494"/>
      <c r="AB160" s="494"/>
      <c r="AC160" s="494"/>
      <c r="AD160" s="494"/>
      <c r="AE160" s="494"/>
      <c r="AF160" s="494"/>
      <c r="AG160" s="494"/>
      <c r="AH160" s="494"/>
      <c r="AI160" s="494"/>
      <c r="AJ160" s="494"/>
      <c r="AK160" s="494"/>
    </row>
    <row r="161" spans="1:37">
      <c r="A161" s="505"/>
      <c r="B161" s="505"/>
      <c r="C161" s="505"/>
      <c r="D161" s="505"/>
      <c r="E161" s="506"/>
      <c r="F161" s="505"/>
      <c r="G161" s="505"/>
      <c r="H161" s="505"/>
      <c r="I161" s="505"/>
      <c r="J161" s="506"/>
      <c r="K161" s="505"/>
      <c r="L161" s="494"/>
      <c r="M161" s="494"/>
      <c r="N161" s="494"/>
      <c r="O161" s="494"/>
      <c r="P161" s="494"/>
      <c r="Q161" s="494"/>
      <c r="R161" s="494"/>
      <c r="S161" s="494"/>
      <c r="T161" s="494"/>
      <c r="U161" s="494"/>
      <c r="V161" s="494"/>
      <c r="W161" s="494"/>
      <c r="X161" s="494"/>
      <c r="Y161" s="494"/>
      <c r="Z161" s="494"/>
      <c r="AA161" s="494"/>
      <c r="AB161" s="494"/>
      <c r="AC161" s="494"/>
      <c r="AD161" s="494"/>
      <c r="AE161" s="494"/>
      <c r="AF161" s="494"/>
      <c r="AG161" s="494"/>
      <c r="AH161" s="494"/>
      <c r="AI161" s="494"/>
      <c r="AJ161" s="494"/>
      <c r="AK161" s="494"/>
    </row>
    <row r="162" spans="1:37">
      <c r="A162" s="505"/>
      <c r="B162" s="505"/>
      <c r="C162" s="505"/>
      <c r="D162" s="505"/>
      <c r="E162" s="506"/>
      <c r="F162" s="505"/>
      <c r="G162" s="505"/>
      <c r="H162" s="505"/>
      <c r="I162" s="505"/>
      <c r="J162" s="506"/>
      <c r="K162" s="505"/>
      <c r="L162" s="494"/>
      <c r="M162" s="494"/>
      <c r="N162" s="494"/>
      <c r="O162" s="494"/>
      <c r="P162" s="494"/>
      <c r="Q162" s="494"/>
      <c r="R162" s="494"/>
      <c r="S162" s="494"/>
      <c r="T162" s="494"/>
      <c r="U162" s="494"/>
      <c r="V162" s="494"/>
      <c r="W162" s="494"/>
      <c r="X162" s="494"/>
      <c r="Y162" s="494"/>
      <c r="Z162" s="494"/>
      <c r="AA162" s="494"/>
      <c r="AB162" s="494"/>
      <c r="AC162" s="494"/>
      <c r="AD162" s="494"/>
      <c r="AE162" s="494"/>
      <c r="AF162" s="494"/>
      <c r="AG162" s="494"/>
      <c r="AH162" s="494"/>
      <c r="AI162" s="494"/>
      <c r="AJ162" s="494"/>
      <c r="AK162" s="494"/>
    </row>
    <row r="163" spans="1:37">
      <c r="A163" s="505"/>
      <c r="B163" s="505"/>
      <c r="C163" s="505"/>
      <c r="D163" s="505"/>
      <c r="E163" s="506"/>
      <c r="F163" s="505"/>
      <c r="G163" s="505"/>
      <c r="H163" s="505"/>
      <c r="I163" s="505"/>
      <c r="J163" s="506"/>
      <c r="K163" s="505"/>
      <c r="L163" s="494"/>
      <c r="M163" s="494"/>
      <c r="N163" s="494"/>
      <c r="O163" s="494"/>
      <c r="P163" s="494"/>
      <c r="Q163" s="494"/>
      <c r="R163" s="494"/>
      <c r="S163" s="494"/>
      <c r="T163" s="494"/>
      <c r="U163" s="494"/>
      <c r="V163" s="494"/>
      <c r="W163" s="494"/>
      <c r="X163" s="494"/>
      <c r="Y163" s="494"/>
      <c r="Z163" s="494"/>
      <c r="AA163" s="494"/>
      <c r="AB163" s="494"/>
      <c r="AC163" s="494"/>
      <c r="AD163" s="494"/>
      <c r="AE163" s="494"/>
      <c r="AF163" s="494"/>
      <c r="AG163" s="494"/>
      <c r="AH163" s="494"/>
      <c r="AI163" s="494"/>
      <c r="AJ163" s="494"/>
      <c r="AK163" s="494"/>
    </row>
    <row r="164" spans="1:37">
      <c r="A164" s="505"/>
      <c r="B164" s="505"/>
      <c r="C164" s="505"/>
      <c r="D164" s="505"/>
      <c r="E164" s="506"/>
      <c r="F164" s="505"/>
      <c r="G164" s="505"/>
      <c r="H164" s="505"/>
      <c r="I164" s="505"/>
      <c r="J164" s="506"/>
      <c r="K164" s="505"/>
      <c r="L164" s="494"/>
      <c r="M164" s="494"/>
      <c r="N164" s="494"/>
      <c r="O164" s="494"/>
      <c r="P164" s="494"/>
      <c r="Q164" s="494"/>
      <c r="R164" s="494"/>
      <c r="S164" s="494"/>
      <c r="T164" s="494"/>
      <c r="U164" s="494"/>
      <c r="V164" s="494"/>
      <c r="W164" s="494"/>
      <c r="X164" s="494"/>
      <c r="Y164" s="494"/>
      <c r="Z164" s="494"/>
      <c r="AA164" s="494"/>
      <c r="AB164" s="494"/>
      <c r="AC164" s="494"/>
      <c r="AD164" s="494"/>
      <c r="AE164" s="494"/>
      <c r="AF164" s="494"/>
      <c r="AG164" s="494"/>
      <c r="AH164" s="494"/>
      <c r="AI164" s="494"/>
      <c r="AJ164" s="494"/>
      <c r="AK164" s="494"/>
    </row>
    <row r="165" spans="1:37">
      <c r="A165" s="505"/>
      <c r="B165" s="505"/>
      <c r="C165" s="505"/>
      <c r="D165" s="505"/>
      <c r="E165" s="506"/>
      <c r="F165" s="505"/>
      <c r="G165" s="505"/>
      <c r="H165" s="505"/>
      <c r="I165" s="505"/>
      <c r="J165" s="506"/>
      <c r="K165" s="505"/>
      <c r="L165" s="494"/>
      <c r="M165" s="494"/>
      <c r="N165" s="494"/>
      <c r="O165" s="494"/>
      <c r="P165" s="494"/>
      <c r="Q165" s="494"/>
      <c r="R165" s="494"/>
      <c r="S165" s="494"/>
      <c r="T165" s="494"/>
      <c r="U165" s="494"/>
      <c r="V165" s="494"/>
      <c r="W165" s="494"/>
      <c r="X165" s="494"/>
      <c r="Y165" s="494"/>
      <c r="Z165" s="494"/>
      <c r="AA165" s="494"/>
      <c r="AB165" s="494"/>
      <c r="AC165" s="494"/>
      <c r="AD165" s="494"/>
      <c r="AE165" s="494"/>
      <c r="AF165" s="494"/>
      <c r="AG165" s="494"/>
      <c r="AH165" s="494"/>
      <c r="AI165" s="494"/>
      <c r="AJ165" s="494"/>
      <c r="AK165" s="494"/>
    </row>
    <row r="166" spans="1:37">
      <c r="A166" s="505"/>
      <c r="B166" s="505"/>
      <c r="C166" s="505"/>
      <c r="D166" s="505"/>
      <c r="E166" s="506"/>
      <c r="F166" s="505"/>
      <c r="G166" s="505"/>
      <c r="H166" s="505"/>
      <c r="I166" s="505"/>
      <c r="J166" s="506"/>
      <c r="K166" s="505"/>
      <c r="L166" s="494"/>
      <c r="M166" s="494"/>
      <c r="N166" s="494"/>
      <c r="O166" s="494"/>
      <c r="P166" s="494"/>
      <c r="Q166" s="494"/>
      <c r="R166" s="494"/>
      <c r="S166" s="494"/>
      <c r="T166" s="494"/>
      <c r="U166" s="494"/>
      <c r="V166" s="494"/>
      <c r="W166" s="494"/>
      <c r="X166" s="494"/>
      <c r="Y166" s="494"/>
      <c r="Z166" s="494"/>
      <c r="AA166" s="494"/>
      <c r="AB166" s="494"/>
      <c r="AC166" s="494"/>
      <c r="AD166" s="494"/>
      <c r="AE166" s="494"/>
      <c r="AF166" s="494"/>
      <c r="AG166" s="494"/>
      <c r="AH166" s="494"/>
      <c r="AI166" s="494"/>
      <c r="AJ166" s="494"/>
      <c r="AK166" s="494"/>
    </row>
    <row r="167" spans="1:37">
      <c r="A167" s="505"/>
      <c r="B167" s="505"/>
      <c r="C167" s="505"/>
      <c r="D167" s="505"/>
      <c r="E167" s="506"/>
      <c r="F167" s="505"/>
      <c r="G167" s="505"/>
      <c r="H167" s="505"/>
      <c r="I167" s="505"/>
      <c r="J167" s="506"/>
      <c r="K167" s="505"/>
      <c r="L167" s="494"/>
      <c r="M167" s="494"/>
      <c r="N167" s="494"/>
      <c r="O167" s="494"/>
      <c r="P167" s="494"/>
      <c r="Q167" s="494"/>
      <c r="R167" s="494"/>
      <c r="S167" s="494"/>
      <c r="T167" s="494"/>
      <c r="U167" s="494"/>
      <c r="V167" s="494"/>
      <c r="W167" s="494"/>
      <c r="X167" s="494"/>
      <c r="Y167" s="494"/>
      <c r="Z167" s="494"/>
      <c r="AA167" s="494"/>
      <c r="AB167" s="494"/>
      <c r="AC167" s="494"/>
      <c r="AD167" s="494"/>
      <c r="AE167" s="494"/>
      <c r="AF167" s="494"/>
      <c r="AG167" s="494"/>
      <c r="AH167" s="494"/>
      <c r="AI167" s="494"/>
      <c r="AJ167" s="494"/>
      <c r="AK167" s="494"/>
    </row>
    <row r="168" spans="1:37">
      <c r="A168" s="505"/>
      <c r="B168" s="505"/>
      <c r="C168" s="505"/>
      <c r="D168" s="505"/>
      <c r="E168" s="506"/>
      <c r="F168" s="505"/>
      <c r="G168" s="505"/>
      <c r="H168" s="505"/>
      <c r="I168" s="505"/>
      <c r="J168" s="506"/>
      <c r="K168" s="505"/>
      <c r="L168" s="494"/>
      <c r="M168" s="494"/>
      <c r="N168" s="494"/>
      <c r="O168" s="494"/>
      <c r="P168" s="494"/>
      <c r="Q168" s="494"/>
      <c r="R168" s="494"/>
      <c r="S168" s="494"/>
      <c r="T168" s="494"/>
      <c r="U168" s="494"/>
      <c r="V168" s="494"/>
      <c r="W168" s="494"/>
      <c r="X168" s="494"/>
      <c r="Y168" s="494"/>
      <c r="Z168" s="494"/>
      <c r="AA168" s="494"/>
      <c r="AB168" s="494"/>
      <c r="AC168" s="494"/>
      <c r="AD168" s="494"/>
      <c r="AE168" s="494"/>
      <c r="AF168" s="494"/>
      <c r="AG168" s="494"/>
      <c r="AH168" s="494"/>
      <c r="AI168" s="494"/>
      <c r="AJ168" s="494"/>
      <c r="AK168" s="494"/>
    </row>
    <row r="169" spans="1:37">
      <c r="A169" s="505"/>
      <c r="B169" s="505"/>
      <c r="C169" s="505"/>
      <c r="D169" s="505"/>
      <c r="E169" s="506"/>
      <c r="F169" s="505"/>
      <c r="G169" s="505"/>
      <c r="H169" s="505"/>
      <c r="I169" s="505"/>
      <c r="J169" s="506"/>
      <c r="K169" s="505"/>
      <c r="L169" s="494"/>
      <c r="M169" s="494"/>
      <c r="N169" s="494"/>
      <c r="O169" s="494"/>
      <c r="P169" s="494"/>
      <c r="Q169" s="494"/>
      <c r="R169" s="494"/>
      <c r="S169" s="494"/>
      <c r="T169" s="494"/>
      <c r="U169" s="494"/>
      <c r="V169" s="494"/>
      <c r="W169" s="494"/>
      <c r="X169" s="494"/>
      <c r="Y169" s="494"/>
      <c r="Z169" s="494"/>
      <c r="AA169" s="494"/>
      <c r="AB169" s="494"/>
      <c r="AC169" s="494"/>
      <c r="AD169" s="494"/>
      <c r="AE169" s="494"/>
      <c r="AF169" s="494"/>
      <c r="AG169" s="494"/>
      <c r="AH169" s="494"/>
      <c r="AI169" s="494"/>
      <c r="AJ169" s="494"/>
      <c r="AK169" s="494"/>
    </row>
    <row r="170" spans="1:37">
      <c r="A170" s="505"/>
      <c r="B170" s="505"/>
      <c r="C170" s="505"/>
      <c r="D170" s="505"/>
      <c r="E170" s="506"/>
      <c r="F170" s="505"/>
      <c r="G170" s="505"/>
      <c r="H170" s="505"/>
      <c r="I170" s="505"/>
      <c r="J170" s="506"/>
      <c r="K170" s="505"/>
      <c r="L170" s="494"/>
      <c r="M170" s="494"/>
      <c r="N170" s="494"/>
      <c r="O170" s="494"/>
      <c r="P170" s="494"/>
      <c r="Q170" s="494"/>
      <c r="R170" s="494"/>
      <c r="S170" s="494"/>
      <c r="T170" s="494"/>
      <c r="U170" s="494"/>
      <c r="V170" s="494"/>
      <c r="W170" s="494"/>
      <c r="X170" s="494"/>
      <c r="Y170" s="494"/>
      <c r="Z170" s="494"/>
      <c r="AA170" s="494"/>
      <c r="AB170" s="494"/>
      <c r="AC170" s="494"/>
      <c r="AD170" s="494"/>
      <c r="AE170" s="494"/>
      <c r="AF170" s="494"/>
      <c r="AG170" s="494"/>
      <c r="AH170" s="494"/>
      <c r="AI170" s="494"/>
      <c r="AJ170" s="494"/>
      <c r="AK170" s="494"/>
    </row>
    <row r="171" spans="1:37">
      <c r="A171" s="505"/>
      <c r="B171" s="505"/>
      <c r="C171" s="505"/>
      <c r="D171" s="505"/>
      <c r="E171" s="506"/>
      <c r="F171" s="505"/>
      <c r="G171" s="505"/>
      <c r="H171" s="505"/>
      <c r="I171" s="505"/>
      <c r="J171" s="506"/>
      <c r="K171" s="505"/>
      <c r="L171" s="494"/>
      <c r="M171" s="494"/>
      <c r="N171" s="494"/>
      <c r="O171" s="494"/>
      <c r="P171" s="494"/>
      <c r="Q171" s="494"/>
      <c r="R171" s="494"/>
      <c r="S171" s="494"/>
      <c r="T171" s="494"/>
      <c r="U171" s="494"/>
      <c r="V171" s="494"/>
      <c r="W171" s="494"/>
      <c r="X171" s="494"/>
      <c r="Y171" s="494"/>
      <c r="Z171" s="494"/>
      <c r="AA171" s="494"/>
      <c r="AB171" s="494"/>
      <c r="AC171" s="494"/>
      <c r="AD171" s="494"/>
      <c r="AE171" s="494"/>
      <c r="AF171" s="494"/>
      <c r="AG171" s="494"/>
      <c r="AH171" s="494"/>
      <c r="AI171" s="494"/>
      <c r="AJ171" s="494"/>
      <c r="AK171" s="494"/>
    </row>
    <row r="172" spans="1:37">
      <c r="A172" s="505"/>
      <c r="B172" s="505"/>
      <c r="C172" s="505"/>
      <c r="D172" s="505"/>
      <c r="E172" s="506"/>
      <c r="F172" s="505"/>
      <c r="G172" s="505"/>
      <c r="H172" s="505"/>
      <c r="I172" s="505"/>
      <c r="J172" s="506"/>
      <c r="K172" s="505"/>
      <c r="L172" s="494"/>
      <c r="M172" s="494"/>
      <c r="N172" s="494"/>
      <c r="O172" s="494"/>
      <c r="P172" s="494"/>
      <c r="Q172" s="494"/>
      <c r="R172" s="494"/>
      <c r="S172" s="494"/>
      <c r="T172" s="494"/>
      <c r="U172" s="494"/>
      <c r="V172" s="494"/>
      <c r="W172" s="494"/>
      <c r="X172" s="494"/>
      <c r="Y172" s="494"/>
      <c r="Z172" s="494"/>
      <c r="AA172" s="494"/>
      <c r="AB172" s="494"/>
      <c r="AC172" s="494"/>
      <c r="AD172" s="494"/>
      <c r="AE172" s="494"/>
      <c r="AF172" s="494"/>
      <c r="AG172" s="494"/>
      <c r="AH172" s="494"/>
      <c r="AI172" s="494"/>
      <c r="AJ172" s="494"/>
      <c r="AK172" s="494"/>
    </row>
    <row r="173" spans="1:37">
      <c r="A173" s="505"/>
      <c r="B173" s="505"/>
      <c r="C173" s="505"/>
      <c r="D173" s="505"/>
      <c r="E173" s="506"/>
      <c r="F173" s="505"/>
      <c r="G173" s="505"/>
      <c r="H173" s="505"/>
      <c r="I173" s="505"/>
      <c r="J173" s="506"/>
      <c r="K173" s="505"/>
      <c r="L173" s="494"/>
      <c r="M173" s="494"/>
      <c r="N173" s="494"/>
      <c r="O173" s="494"/>
      <c r="P173" s="494"/>
      <c r="Q173" s="494"/>
      <c r="R173" s="494"/>
      <c r="S173" s="494"/>
      <c r="T173" s="494"/>
      <c r="U173" s="494"/>
      <c r="V173" s="494"/>
      <c r="W173" s="494"/>
      <c r="X173" s="494"/>
      <c r="Y173" s="494"/>
      <c r="Z173" s="494"/>
      <c r="AA173" s="494"/>
      <c r="AB173" s="494"/>
      <c r="AC173" s="494"/>
      <c r="AD173" s="494"/>
      <c r="AE173" s="494"/>
      <c r="AF173" s="494"/>
      <c r="AG173" s="494"/>
      <c r="AH173" s="494"/>
      <c r="AI173" s="494"/>
      <c r="AJ173" s="494"/>
      <c r="AK173" s="494"/>
    </row>
    <row r="174" spans="1:37">
      <c r="A174" s="505"/>
      <c r="B174" s="505"/>
      <c r="C174" s="505"/>
      <c r="D174" s="505"/>
      <c r="E174" s="506"/>
      <c r="F174" s="505"/>
      <c r="G174" s="505"/>
      <c r="H174" s="505"/>
      <c r="I174" s="505"/>
      <c r="J174" s="506"/>
      <c r="K174" s="505"/>
      <c r="L174" s="494"/>
      <c r="M174" s="494"/>
      <c r="N174" s="494"/>
      <c r="O174" s="494"/>
      <c r="P174" s="494"/>
      <c r="Q174" s="494"/>
      <c r="R174" s="494"/>
      <c r="S174" s="494"/>
      <c r="T174" s="494"/>
      <c r="U174" s="494"/>
      <c r="V174" s="494"/>
      <c r="W174" s="494"/>
      <c r="X174" s="494"/>
      <c r="Y174" s="494"/>
      <c r="Z174" s="494"/>
      <c r="AA174" s="494"/>
      <c r="AB174" s="494"/>
      <c r="AC174" s="494"/>
      <c r="AD174" s="494"/>
      <c r="AE174" s="494"/>
      <c r="AF174" s="494"/>
      <c r="AG174" s="494"/>
      <c r="AH174" s="494"/>
      <c r="AI174" s="494"/>
      <c r="AJ174" s="494"/>
      <c r="AK174" s="494"/>
    </row>
    <row r="175" spans="1:37">
      <c r="A175" s="505"/>
      <c r="B175" s="505"/>
      <c r="C175" s="505"/>
      <c r="D175" s="505"/>
      <c r="E175" s="506"/>
      <c r="F175" s="505"/>
      <c r="G175" s="505"/>
      <c r="H175" s="505"/>
      <c r="I175" s="505"/>
      <c r="J175" s="506"/>
      <c r="K175" s="505"/>
      <c r="L175" s="494"/>
      <c r="M175" s="494"/>
      <c r="N175" s="494"/>
      <c r="O175" s="494"/>
      <c r="P175" s="494"/>
      <c r="Q175" s="494"/>
      <c r="R175" s="494"/>
      <c r="S175" s="494"/>
      <c r="T175" s="494"/>
      <c r="U175" s="494"/>
      <c r="V175" s="494"/>
      <c r="W175" s="494"/>
      <c r="X175" s="494"/>
      <c r="Y175" s="494"/>
      <c r="Z175" s="494"/>
      <c r="AA175" s="494"/>
      <c r="AB175" s="494"/>
      <c r="AC175" s="494"/>
      <c r="AD175" s="494"/>
      <c r="AE175" s="494"/>
      <c r="AF175" s="494"/>
      <c r="AG175" s="494"/>
      <c r="AH175" s="494"/>
      <c r="AI175" s="494"/>
      <c r="AJ175" s="494"/>
      <c r="AK175" s="494"/>
    </row>
    <row r="176" spans="1:37">
      <c r="A176" s="505"/>
      <c r="B176" s="505"/>
      <c r="C176" s="505"/>
      <c r="D176" s="505"/>
      <c r="E176" s="506"/>
      <c r="F176" s="505"/>
      <c r="G176" s="505"/>
      <c r="H176" s="505"/>
      <c r="I176" s="505"/>
      <c r="J176" s="506"/>
      <c r="K176" s="505"/>
      <c r="L176" s="494"/>
      <c r="M176" s="494"/>
      <c r="N176" s="494"/>
      <c r="O176" s="494"/>
      <c r="P176" s="494"/>
      <c r="Q176" s="494"/>
      <c r="R176" s="494"/>
      <c r="S176" s="494"/>
      <c r="T176" s="494"/>
      <c r="U176" s="494"/>
      <c r="V176" s="494"/>
      <c r="W176" s="494"/>
      <c r="X176" s="494"/>
      <c r="Y176" s="494"/>
      <c r="Z176" s="494"/>
      <c r="AA176" s="494"/>
      <c r="AB176" s="494"/>
      <c r="AC176" s="494"/>
      <c r="AD176" s="494"/>
      <c r="AE176" s="494"/>
      <c r="AF176" s="494"/>
      <c r="AG176" s="494"/>
      <c r="AH176" s="494"/>
      <c r="AI176" s="494"/>
      <c r="AJ176" s="494"/>
      <c r="AK176" s="494"/>
    </row>
    <row r="177" spans="1:37">
      <c r="A177" s="505"/>
      <c r="B177" s="505"/>
      <c r="C177" s="505"/>
      <c r="D177" s="505"/>
      <c r="E177" s="506"/>
      <c r="F177" s="505"/>
      <c r="G177" s="505"/>
      <c r="H177" s="505"/>
      <c r="I177" s="505"/>
      <c r="J177" s="506"/>
      <c r="K177" s="505"/>
      <c r="L177" s="494"/>
      <c r="M177" s="494"/>
      <c r="N177" s="494"/>
      <c r="O177" s="494"/>
      <c r="P177" s="494"/>
      <c r="Q177" s="494"/>
      <c r="R177" s="494"/>
      <c r="S177" s="494"/>
      <c r="T177" s="494"/>
      <c r="U177" s="494"/>
      <c r="V177" s="494"/>
      <c r="W177" s="494"/>
      <c r="X177" s="494"/>
      <c r="Y177" s="494"/>
      <c r="Z177" s="494"/>
      <c r="AA177" s="494"/>
      <c r="AB177" s="494"/>
      <c r="AC177" s="494"/>
      <c r="AD177" s="494"/>
      <c r="AE177" s="494"/>
      <c r="AF177" s="494"/>
      <c r="AG177" s="494"/>
      <c r="AH177" s="494"/>
      <c r="AI177" s="494"/>
      <c r="AJ177" s="494"/>
      <c r="AK177" s="494"/>
    </row>
    <row r="178" spans="1:37">
      <c r="A178" s="505"/>
      <c r="B178" s="505"/>
      <c r="C178" s="505"/>
      <c r="D178" s="505"/>
      <c r="E178" s="506"/>
      <c r="F178" s="505"/>
      <c r="G178" s="505"/>
      <c r="H178" s="505"/>
      <c r="I178" s="505"/>
      <c r="J178" s="506"/>
      <c r="K178" s="505"/>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row>
    <row r="179" spans="1:37">
      <c r="A179" s="505"/>
      <c r="B179" s="505"/>
      <c r="C179" s="505"/>
      <c r="D179" s="505"/>
      <c r="E179" s="506"/>
      <c r="F179" s="505"/>
      <c r="G179" s="505"/>
      <c r="H179" s="505"/>
      <c r="I179" s="505"/>
      <c r="J179" s="506"/>
      <c r="K179" s="505"/>
      <c r="L179" s="494"/>
      <c r="M179" s="494"/>
      <c r="N179" s="494"/>
      <c r="O179" s="494"/>
      <c r="P179" s="494"/>
      <c r="Q179" s="494"/>
      <c r="R179" s="494"/>
      <c r="S179" s="494"/>
      <c r="T179" s="494"/>
      <c r="U179" s="494"/>
      <c r="V179" s="494"/>
      <c r="W179" s="494"/>
      <c r="X179" s="494"/>
      <c r="Y179" s="494"/>
      <c r="Z179" s="494"/>
      <c r="AA179" s="494"/>
      <c r="AB179" s="494"/>
      <c r="AC179" s="494"/>
      <c r="AD179" s="494"/>
      <c r="AE179" s="494"/>
      <c r="AF179" s="494"/>
      <c r="AG179" s="494"/>
      <c r="AH179" s="494"/>
      <c r="AI179" s="494"/>
      <c r="AJ179" s="494"/>
      <c r="AK179" s="494"/>
    </row>
    <row r="180" spans="1:37">
      <c r="A180" s="505"/>
      <c r="B180" s="505"/>
      <c r="C180" s="505"/>
      <c r="D180" s="505"/>
      <c r="E180" s="506"/>
      <c r="F180" s="505"/>
      <c r="G180" s="505"/>
      <c r="H180" s="505"/>
      <c r="I180" s="505"/>
      <c r="J180" s="506"/>
      <c r="K180" s="505"/>
      <c r="L180" s="494"/>
      <c r="M180" s="494"/>
      <c r="N180" s="494"/>
      <c r="O180" s="494"/>
      <c r="P180" s="494"/>
      <c r="Q180" s="494"/>
      <c r="R180" s="494"/>
      <c r="S180" s="494"/>
      <c r="T180" s="494"/>
      <c r="U180" s="494"/>
      <c r="V180" s="494"/>
      <c r="W180" s="494"/>
      <c r="X180" s="494"/>
      <c r="Y180" s="494"/>
      <c r="Z180" s="494"/>
      <c r="AA180" s="494"/>
      <c r="AB180" s="494"/>
      <c r="AC180" s="494"/>
      <c r="AD180" s="494"/>
      <c r="AE180" s="494"/>
      <c r="AF180" s="494"/>
      <c r="AG180" s="494"/>
      <c r="AH180" s="494"/>
      <c r="AI180" s="494"/>
      <c r="AJ180" s="494"/>
      <c r="AK180" s="494"/>
    </row>
    <row r="181" spans="1:37">
      <c r="A181" s="505"/>
      <c r="B181" s="505"/>
      <c r="C181" s="505"/>
      <c r="D181" s="505"/>
      <c r="E181" s="506"/>
      <c r="F181" s="505"/>
      <c r="G181" s="505"/>
      <c r="H181" s="505"/>
      <c r="I181" s="505"/>
      <c r="J181" s="506"/>
      <c r="K181" s="505"/>
      <c r="L181" s="494"/>
      <c r="M181" s="494"/>
      <c r="N181" s="494"/>
      <c r="O181" s="494"/>
      <c r="P181" s="494"/>
      <c r="Q181" s="494"/>
      <c r="R181" s="494"/>
      <c r="S181" s="494"/>
      <c r="T181" s="494"/>
      <c r="U181" s="494"/>
      <c r="V181" s="494"/>
      <c r="W181" s="494"/>
      <c r="X181" s="494"/>
      <c r="Y181" s="494"/>
      <c r="Z181" s="494"/>
      <c r="AA181" s="494"/>
      <c r="AB181" s="494"/>
      <c r="AC181" s="494"/>
      <c r="AD181" s="494"/>
      <c r="AE181" s="494"/>
      <c r="AF181" s="494"/>
      <c r="AG181" s="494"/>
      <c r="AH181" s="494"/>
      <c r="AI181" s="494"/>
      <c r="AJ181" s="494"/>
      <c r="AK181" s="494"/>
    </row>
    <row r="182" spans="1:37">
      <c r="A182" s="505"/>
      <c r="B182" s="505"/>
      <c r="C182" s="505"/>
      <c r="D182" s="505"/>
      <c r="E182" s="506"/>
      <c r="F182" s="505"/>
      <c r="G182" s="505"/>
      <c r="H182" s="505"/>
      <c r="I182" s="505"/>
      <c r="J182" s="506"/>
      <c r="K182" s="505"/>
      <c r="L182" s="494"/>
      <c r="M182" s="494"/>
      <c r="N182" s="494"/>
      <c r="O182" s="494"/>
      <c r="P182" s="494"/>
      <c r="Q182" s="494"/>
      <c r="R182" s="494"/>
      <c r="S182" s="494"/>
      <c r="T182" s="494"/>
      <c r="U182" s="494"/>
      <c r="V182" s="494"/>
      <c r="W182" s="494"/>
      <c r="X182" s="494"/>
      <c r="Y182" s="494"/>
      <c r="Z182" s="494"/>
      <c r="AA182" s="494"/>
      <c r="AB182" s="494"/>
      <c r="AC182" s="494"/>
      <c r="AD182" s="494"/>
      <c r="AE182" s="494"/>
      <c r="AF182" s="494"/>
      <c r="AG182" s="494"/>
      <c r="AH182" s="494"/>
      <c r="AI182" s="494"/>
      <c r="AJ182" s="494"/>
      <c r="AK182" s="494"/>
    </row>
    <row r="183" spans="1:37">
      <c r="A183" s="505"/>
      <c r="B183" s="505"/>
      <c r="C183" s="505"/>
      <c r="D183" s="505"/>
      <c r="E183" s="506"/>
      <c r="F183" s="505"/>
      <c r="G183" s="505"/>
      <c r="H183" s="505"/>
      <c r="I183" s="505"/>
      <c r="J183" s="506"/>
      <c r="K183" s="505"/>
      <c r="L183" s="494"/>
      <c r="M183" s="494"/>
      <c r="N183" s="494"/>
      <c r="O183" s="494"/>
      <c r="P183" s="494"/>
      <c r="Q183" s="494"/>
      <c r="R183" s="494"/>
      <c r="S183" s="494"/>
      <c r="T183" s="494"/>
      <c r="U183" s="494"/>
      <c r="V183" s="494"/>
      <c r="W183" s="494"/>
      <c r="X183" s="494"/>
      <c r="Y183" s="494"/>
      <c r="Z183" s="494"/>
      <c r="AA183" s="494"/>
      <c r="AB183" s="494"/>
      <c r="AC183" s="494"/>
      <c r="AD183" s="494"/>
      <c r="AE183" s="494"/>
      <c r="AF183" s="494"/>
      <c r="AG183" s="494"/>
      <c r="AH183" s="494"/>
      <c r="AI183" s="494"/>
      <c r="AJ183" s="494"/>
      <c r="AK183" s="494"/>
    </row>
    <row r="184" spans="1:37">
      <c r="A184" s="505"/>
      <c r="B184" s="505"/>
      <c r="C184" s="505"/>
      <c r="D184" s="505"/>
      <c r="E184" s="506"/>
      <c r="F184" s="505"/>
      <c r="G184" s="505"/>
      <c r="H184" s="505"/>
      <c r="I184" s="505"/>
      <c r="J184" s="506"/>
      <c r="K184" s="505"/>
      <c r="L184" s="494"/>
      <c r="M184" s="494"/>
      <c r="N184" s="494"/>
      <c r="O184" s="494"/>
      <c r="P184" s="494"/>
      <c r="Q184" s="494"/>
      <c r="R184" s="494"/>
      <c r="S184" s="494"/>
      <c r="T184" s="494"/>
      <c r="U184" s="494"/>
      <c r="V184" s="494"/>
      <c r="W184" s="494"/>
      <c r="X184" s="494"/>
      <c r="Y184" s="494"/>
      <c r="Z184" s="494"/>
      <c r="AA184" s="494"/>
      <c r="AB184" s="494"/>
      <c r="AC184" s="494"/>
      <c r="AD184" s="494"/>
      <c r="AE184" s="494"/>
      <c r="AF184" s="494"/>
      <c r="AG184" s="494"/>
      <c r="AH184" s="494"/>
      <c r="AI184" s="494"/>
      <c r="AJ184" s="494"/>
      <c r="AK184" s="494"/>
    </row>
  </sheetData>
  <mergeCells count="272">
    <mergeCell ref="C71:D71"/>
    <mergeCell ref="H71:I71"/>
    <mergeCell ref="C72:D72"/>
    <mergeCell ref="H72:I72"/>
    <mergeCell ref="C68:D68"/>
    <mergeCell ref="H68:I68"/>
    <mergeCell ref="C69:D69"/>
    <mergeCell ref="H69:I69"/>
    <mergeCell ref="C70:D70"/>
    <mergeCell ref="H70:I70"/>
    <mergeCell ref="C65:D65"/>
    <mergeCell ref="H65:I65"/>
    <mergeCell ref="C66:D66"/>
    <mergeCell ref="H66:I66"/>
    <mergeCell ref="C67:D67"/>
    <mergeCell ref="H67:I67"/>
    <mergeCell ref="C62:D62"/>
    <mergeCell ref="H62:I62"/>
    <mergeCell ref="C63:D63"/>
    <mergeCell ref="H63:I63"/>
    <mergeCell ref="C64:D64"/>
    <mergeCell ref="H64:I64"/>
    <mergeCell ref="C59:D59"/>
    <mergeCell ref="H59:I59"/>
    <mergeCell ref="C60:D60"/>
    <mergeCell ref="H60:I60"/>
    <mergeCell ref="C61:D61"/>
    <mergeCell ref="H61:I61"/>
    <mergeCell ref="C56:D56"/>
    <mergeCell ref="H56:I56"/>
    <mergeCell ref="C57:D57"/>
    <mergeCell ref="H57:I57"/>
    <mergeCell ref="C58:D58"/>
    <mergeCell ref="H58:I58"/>
    <mergeCell ref="C53:D53"/>
    <mergeCell ref="H53:I53"/>
    <mergeCell ref="C54:D54"/>
    <mergeCell ref="H54:I54"/>
    <mergeCell ref="C55:D55"/>
    <mergeCell ref="H55:I55"/>
    <mergeCell ref="C50:D50"/>
    <mergeCell ref="H50:I50"/>
    <mergeCell ref="C51:D51"/>
    <mergeCell ref="H51:I51"/>
    <mergeCell ref="C52:D52"/>
    <mergeCell ref="H52:I52"/>
    <mergeCell ref="C47:D47"/>
    <mergeCell ref="H47:I47"/>
    <mergeCell ref="C48:D48"/>
    <mergeCell ref="H48:I48"/>
    <mergeCell ref="C49:D49"/>
    <mergeCell ref="H49:I49"/>
    <mergeCell ref="C44:D44"/>
    <mergeCell ref="H44:I44"/>
    <mergeCell ref="C45:D45"/>
    <mergeCell ref="H45:I45"/>
    <mergeCell ref="C46:D46"/>
    <mergeCell ref="H46:I46"/>
    <mergeCell ref="C42:D42"/>
    <mergeCell ref="H42:I42"/>
    <mergeCell ref="C43:D43"/>
    <mergeCell ref="H43:I43"/>
    <mergeCell ref="C38:D38"/>
    <mergeCell ref="H38:I38"/>
    <mergeCell ref="B40:E40"/>
    <mergeCell ref="G40:J40"/>
    <mergeCell ref="B41:E41"/>
    <mergeCell ref="G41:J41"/>
    <mergeCell ref="C35:D35"/>
    <mergeCell ref="H35:I35"/>
    <mergeCell ref="C36:D36"/>
    <mergeCell ref="H36:I36"/>
    <mergeCell ref="C37:D37"/>
    <mergeCell ref="H37:I37"/>
    <mergeCell ref="C32:D32"/>
    <mergeCell ref="H32:I32"/>
    <mergeCell ref="C33:D33"/>
    <mergeCell ref="H33:I33"/>
    <mergeCell ref="C34:D34"/>
    <mergeCell ref="H34:I34"/>
    <mergeCell ref="C29:D29"/>
    <mergeCell ref="H29:I29"/>
    <mergeCell ref="C30:D30"/>
    <mergeCell ref="H30:I30"/>
    <mergeCell ref="C31:D31"/>
    <mergeCell ref="H31:I31"/>
    <mergeCell ref="C26:D26"/>
    <mergeCell ref="H26:I26"/>
    <mergeCell ref="C27:D27"/>
    <mergeCell ref="H27:I27"/>
    <mergeCell ref="C28:D28"/>
    <mergeCell ref="H28:I28"/>
    <mergeCell ref="C23:D23"/>
    <mergeCell ref="H23:I23"/>
    <mergeCell ref="C24:D24"/>
    <mergeCell ref="H24:I24"/>
    <mergeCell ref="C25:D25"/>
    <mergeCell ref="H25:I25"/>
    <mergeCell ref="C20:D20"/>
    <mergeCell ref="H20:I20"/>
    <mergeCell ref="C21:D21"/>
    <mergeCell ref="H21:I21"/>
    <mergeCell ref="C22:D22"/>
    <mergeCell ref="H22:I22"/>
    <mergeCell ref="C18:D18"/>
    <mergeCell ref="H18:I18"/>
    <mergeCell ref="C19:D19"/>
    <mergeCell ref="H19:I19"/>
    <mergeCell ref="C14:D14"/>
    <mergeCell ref="H14:I14"/>
    <mergeCell ref="C15:D15"/>
    <mergeCell ref="H15:I15"/>
    <mergeCell ref="C16:D16"/>
    <mergeCell ref="H16:I16"/>
    <mergeCell ref="C13:D13"/>
    <mergeCell ref="H13:I13"/>
    <mergeCell ref="C8:D8"/>
    <mergeCell ref="H8:I8"/>
    <mergeCell ref="C9:D9"/>
    <mergeCell ref="H9:I9"/>
    <mergeCell ref="C10:D10"/>
    <mergeCell ref="H10:I10"/>
    <mergeCell ref="C17:D17"/>
    <mergeCell ref="H17:I17"/>
    <mergeCell ref="B6:E6"/>
    <mergeCell ref="G6:J6"/>
    <mergeCell ref="C11:D11"/>
    <mergeCell ref="H11:I11"/>
    <mergeCell ref="C12:D12"/>
    <mergeCell ref="H12:I12"/>
    <mergeCell ref="B7:E7"/>
    <mergeCell ref="G7:J7"/>
    <mergeCell ref="B2:J2"/>
    <mergeCell ref="B3:J3"/>
    <mergeCell ref="B4:J4"/>
    <mergeCell ref="B5:J5"/>
    <mergeCell ref="B80:E80"/>
    <mergeCell ref="B81:E81"/>
    <mergeCell ref="C82:D82"/>
    <mergeCell ref="C83:D83"/>
    <mergeCell ref="C84:D84"/>
    <mergeCell ref="C85:D85"/>
    <mergeCell ref="C86:D86"/>
    <mergeCell ref="B76:J76"/>
    <mergeCell ref="B77:J77"/>
    <mergeCell ref="B78:J78"/>
    <mergeCell ref="B79:J79"/>
    <mergeCell ref="G80:J80"/>
    <mergeCell ref="G81:J81"/>
    <mergeCell ref="H82:I82"/>
    <mergeCell ref="H83:I83"/>
    <mergeCell ref="H84:I84"/>
    <mergeCell ref="H85:I85"/>
    <mergeCell ref="H86:I86"/>
    <mergeCell ref="C98:D98"/>
    <mergeCell ref="C99:D99"/>
    <mergeCell ref="C100:D100"/>
    <mergeCell ref="C101:D101"/>
    <mergeCell ref="C102:D102"/>
    <mergeCell ref="C103:D103"/>
    <mergeCell ref="C104:D104"/>
    <mergeCell ref="C87:D87"/>
    <mergeCell ref="C88:D88"/>
    <mergeCell ref="C89:D89"/>
    <mergeCell ref="C90:D90"/>
    <mergeCell ref="C91:D91"/>
    <mergeCell ref="C92:D92"/>
    <mergeCell ref="C93:D93"/>
    <mergeCell ref="C94:D94"/>
    <mergeCell ref="C95:D95"/>
    <mergeCell ref="H87:I87"/>
    <mergeCell ref="H88:I88"/>
    <mergeCell ref="H89:I89"/>
    <mergeCell ref="H90:I90"/>
    <mergeCell ref="H91:I91"/>
    <mergeCell ref="H92:I92"/>
    <mergeCell ref="H93:I93"/>
    <mergeCell ref="C96:D96"/>
    <mergeCell ref="C97:D97"/>
    <mergeCell ref="H94:I94"/>
    <mergeCell ref="H95:I95"/>
    <mergeCell ref="H96:I96"/>
    <mergeCell ref="H97:I97"/>
    <mergeCell ref="H98:I98"/>
    <mergeCell ref="H99:I99"/>
    <mergeCell ref="H100:I100"/>
    <mergeCell ref="H101:I101"/>
    <mergeCell ref="H102:I102"/>
    <mergeCell ref="C118:D118"/>
    <mergeCell ref="H118:I118"/>
    <mergeCell ref="C119:D119"/>
    <mergeCell ref="H103:I103"/>
    <mergeCell ref="H104:I104"/>
    <mergeCell ref="H105:I105"/>
    <mergeCell ref="H106:I106"/>
    <mergeCell ref="H107:I107"/>
    <mergeCell ref="H108:I108"/>
    <mergeCell ref="H109:I109"/>
    <mergeCell ref="H110:I110"/>
    <mergeCell ref="H111:I111"/>
    <mergeCell ref="C105:D105"/>
    <mergeCell ref="C106:D106"/>
    <mergeCell ref="C107:D107"/>
    <mergeCell ref="C108:D108"/>
    <mergeCell ref="C109:D109"/>
    <mergeCell ref="C110:D110"/>
    <mergeCell ref="C111:D111"/>
    <mergeCell ref="C112:D112"/>
    <mergeCell ref="H112:I112"/>
    <mergeCell ref="B114:E114"/>
    <mergeCell ref="G114:J114"/>
    <mergeCell ref="B115:E115"/>
    <mergeCell ref="G115:J115"/>
    <mergeCell ref="C116:D116"/>
    <mergeCell ref="H116:I116"/>
    <mergeCell ref="C117:D117"/>
    <mergeCell ref="H117:I117"/>
    <mergeCell ref="H119:I119"/>
    <mergeCell ref="C120:D120"/>
    <mergeCell ref="H120:I120"/>
    <mergeCell ref="C121:D121"/>
    <mergeCell ref="H121:I121"/>
    <mergeCell ref="C122:D122"/>
    <mergeCell ref="H122:I122"/>
    <mergeCell ref="C123:D123"/>
    <mergeCell ref="H123:I123"/>
    <mergeCell ref="C124:D124"/>
    <mergeCell ref="H124:I124"/>
    <mergeCell ref="C125:D125"/>
    <mergeCell ref="H125:I125"/>
    <mergeCell ref="C126:D126"/>
    <mergeCell ref="H126:I126"/>
    <mergeCell ref="C127:D127"/>
    <mergeCell ref="H127:I127"/>
    <mergeCell ref="C128:D128"/>
    <mergeCell ref="H128:I128"/>
    <mergeCell ref="C129:D129"/>
    <mergeCell ref="H129:I129"/>
    <mergeCell ref="C130:D130"/>
    <mergeCell ref="H130:I130"/>
    <mergeCell ref="C131:D131"/>
    <mergeCell ref="H131:I131"/>
    <mergeCell ref="C132:D132"/>
    <mergeCell ref="H132:I132"/>
    <mergeCell ref="C133:D133"/>
    <mergeCell ref="H133:I133"/>
    <mergeCell ref="C134:D134"/>
    <mergeCell ref="H134:I134"/>
    <mergeCell ref="C135:D135"/>
    <mergeCell ref="H135:I135"/>
    <mergeCell ref="C136:D136"/>
    <mergeCell ref="H136:I136"/>
    <mergeCell ref="C137:D137"/>
    <mergeCell ref="H137:I137"/>
    <mergeCell ref="C138:D138"/>
    <mergeCell ref="H138:I138"/>
    <mergeCell ref="C144:D144"/>
    <mergeCell ref="H144:I144"/>
    <mergeCell ref="C145:D145"/>
    <mergeCell ref="H145:I145"/>
    <mergeCell ref="C146:D146"/>
    <mergeCell ref="H146:I146"/>
    <mergeCell ref="C139:D139"/>
    <mergeCell ref="H139:I139"/>
    <mergeCell ref="C140:D140"/>
    <mergeCell ref="H140:I140"/>
    <mergeCell ref="C141:D141"/>
    <mergeCell ref="H141:I141"/>
    <mergeCell ref="C142:D142"/>
    <mergeCell ref="H142:I142"/>
    <mergeCell ref="C143:D143"/>
    <mergeCell ref="H143:I143"/>
  </mergeCells>
  <printOptions horizontalCentered="1" verticalCentered="1"/>
  <pageMargins left="0.25" right="0.25" top="0.25" bottom="0.25" header="0.3" footer="0.3"/>
  <pageSetup scale="24"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5BD09-4016-4732-9059-162A7AE30EED}">
  <sheetPr codeName="Sheet24">
    <pageSetUpPr fitToPage="1"/>
  </sheetPr>
  <dimension ref="A1:AN1269"/>
  <sheetViews>
    <sheetView workbookViewId="0"/>
  </sheetViews>
  <sheetFormatPr defaultRowHeight="16.5"/>
  <cols>
    <col min="1" max="1" width="1.7109375" style="1" customWidth="1"/>
    <col min="2" max="2" width="33.7109375" style="1" customWidth="1"/>
    <col min="3" max="3" width="5.7109375" style="1" customWidth="1"/>
    <col min="4" max="4" width="11.7109375" style="1" customWidth="1"/>
    <col min="5" max="5" width="9.7109375" style="4" customWidth="1"/>
    <col min="6" max="6" width="1.7109375" style="1" customWidth="1"/>
    <col min="7" max="7" width="33.7109375" style="1" customWidth="1"/>
    <col min="8" max="8" width="5.7109375" style="1" customWidth="1"/>
    <col min="9" max="9" width="11.7109375" style="1" customWidth="1"/>
    <col min="10" max="10" width="9.7109375" style="4" customWidth="1"/>
    <col min="11" max="11" width="1.7109375" style="1" customWidth="1"/>
    <col min="12" max="12" width="1.7109375" style="494" customWidth="1"/>
    <col min="13" max="13" width="11.28515625" bestFit="1" customWidth="1"/>
    <col min="14" max="14" width="9.28515625" bestFit="1" customWidth="1"/>
    <col min="15" max="15" width="1.7109375" customWidth="1"/>
    <col min="16" max="16" width="34.7109375" bestFit="1" customWidth="1"/>
    <col min="17" max="17" width="1.7109375" customWidth="1"/>
    <col min="18" max="18" width="30" bestFit="1" customWidth="1"/>
  </cols>
  <sheetData>
    <row r="1" spans="1:40" ht="9.9499999999999993" customHeight="1" thickBot="1">
      <c r="A1" s="19"/>
      <c r="B1" s="19"/>
      <c r="C1" s="19"/>
      <c r="D1" s="20"/>
      <c r="E1" s="20"/>
      <c r="F1" s="19"/>
      <c r="G1" s="19"/>
      <c r="H1" s="19"/>
      <c r="I1" s="20"/>
      <c r="J1" s="20"/>
      <c r="K1" s="19"/>
      <c r="M1" s="494"/>
      <c r="N1" s="494"/>
      <c r="O1" s="494"/>
      <c r="P1" s="494"/>
      <c r="Q1" s="494"/>
      <c r="R1" s="494"/>
      <c r="S1" s="494"/>
      <c r="T1" s="494"/>
      <c r="U1" s="494"/>
      <c r="V1" s="494"/>
      <c r="W1" s="494"/>
      <c r="X1" s="494"/>
      <c r="Y1" s="494"/>
      <c r="Z1" s="494"/>
      <c r="AA1" s="494"/>
      <c r="AB1" s="494"/>
      <c r="AC1" s="494"/>
      <c r="AD1" s="494"/>
    </row>
    <row r="2" spans="1:40" ht="20.100000000000001" customHeight="1">
      <c r="A2" s="18"/>
      <c r="B2" s="1526" t="str">
        <f>_xlfn.CONCAT("KC #",'Initial Information'!E4)</f>
        <v>KC #</v>
      </c>
      <c r="C2" s="1527"/>
      <c r="D2" s="1527"/>
      <c r="E2" s="1527"/>
      <c r="F2" s="1600"/>
      <c r="G2" s="1600"/>
      <c r="H2" s="1600"/>
      <c r="I2" s="1600"/>
      <c r="J2" s="1601"/>
      <c r="K2" s="18"/>
      <c r="M2" s="494"/>
      <c r="N2" s="494"/>
      <c r="O2" s="494"/>
      <c r="P2" s="494"/>
      <c r="Q2" s="494"/>
      <c r="R2" s="494"/>
      <c r="S2" s="494"/>
      <c r="T2" s="494"/>
      <c r="U2" s="494"/>
      <c r="V2" s="494"/>
      <c r="W2" s="494"/>
      <c r="X2" s="494"/>
      <c r="Y2" s="494"/>
      <c r="Z2" s="494"/>
      <c r="AA2" s="494"/>
      <c r="AB2" s="494"/>
      <c r="AC2" s="494"/>
      <c r="AD2" s="494"/>
      <c r="AE2" s="494"/>
      <c r="AF2" s="494"/>
      <c r="AG2" s="494"/>
      <c r="AH2" s="494"/>
      <c r="AI2" s="494"/>
      <c r="AJ2" s="494"/>
    </row>
    <row r="3" spans="1:40" ht="20.100000000000001" customHeight="1">
      <c r="A3" s="18"/>
      <c r="B3" s="1529" t="s">
        <v>391</v>
      </c>
      <c r="C3" s="1602"/>
      <c r="D3" s="1602"/>
      <c r="E3" s="1602"/>
      <c r="F3" s="1602"/>
      <c r="G3" s="1602"/>
      <c r="H3" s="1602"/>
      <c r="I3" s="1602"/>
      <c r="J3" s="1603"/>
      <c r="K3" s="18"/>
      <c r="M3" s="494"/>
      <c r="N3" s="494"/>
      <c r="O3" s="494"/>
      <c r="P3" s="494"/>
      <c r="Q3" s="494"/>
      <c r="R3" s="494"/>
      <c r="S3" s="494"/>
      <c r="T3" s="494"/>
      <c r="U3" s="494"/>
      <c r="V3" s="494"/>
      <c r="W3" s="494"/>
      <c r="X3" s="494"/>
      <c r="Y3" s="494"/>
      <c r="Z3" s="494"/>
      <c r="AA3" s="494"/>
      <c r="AB3" s="494"/>
      <c r="AC3" s="494"/>
      <c r="AD3" s="494"/>
      <c r="AE3" s="494"/>
      <c r="AF3" s="494"/>
      <c r="AG3" s="494"/>
      <c r="AH3" s="494"/>
      <c r="AI3" s="494"/>
      <c r="AJ3" s="494"/>
    </row>
    <row r="4" spans="1:40" ht="20.100000000000001" customHeight="1">
      <c r="A4" s="18"/>
      <c r="B4" s="1529" t="s">
        <v>126</v>
      </c>
      <c r="C4" s="1602"/>
      <c r="D4" s="1602"/>
      <c r="E4" s="1602"/>
      <c r="F4" s="1602"/>
      <c r="G4" s="1602"/>
      <c r="H4" s="1602"/>
      <c r="I4" s="1602"/>
      <c r="J4" s="1603"/>
      <c r="K4" s="18"/>
      <c r="M4" s="494"/>
      <c r="N4" s="494"/>
      <c r="O4" s="494"/>
      <c r="P4" s="494"/>
      <c r="Q4" s="494"/>
      <c r="R4" s="494"/>
      <c r="S4" s="494"/>
      <c r="T4" s="494"/>
      <c r="U4" s="494"/>
      <c r="V4" s="494"/>
      <c r="W4" s="494"/>
      <c r="X4" s="494"/>
      <c r="Y4" s="494"/>
      <c r="Z4" s="494"/>
      <c r="AA4" s="494"/>
      <c r="AB4" s="494"/>
      <c r="AC4" s="494"/>
      <c r="AD4" s="494"/>
      <c r="AE4" s="494"/>
      <c r="AF4" s="494"/>
      <c r="AG4" s="494"/>
      <c r="AH4" s="494"/>
      <c r="AI4" s="494"/>
      <c r="AJ4" s="494"/>
    </row>
    <row r="5" spans="1:40" ht="20.100000000000001" customHeight="1" thickBot="1">
      <c r="A5" s="19"/>
      <c r="B5" s="1533" t="s">
        <v>1061</v>
      </c>
      <c r="C5" s="1534"/>
      <c r="D5" s="1534"/>
      <c r="E5" s="1534"/>
      <c r="F5" s="1604"/>
      <c r="G5" s="1604"/>
      <c r="H5" s="1604"/>
      <c r="I5" s="1604"/>
      <c r="J5" s="1605"/>
      <c r="K5" s="19"/>
      <c r="L5" s="505"/>
      <c r="M5" s="494"/>
      <c r="N5" s="494"/>
      <c r="O5" s="494"/>
      <c r="P5" s="494"/>
      <c r="Q5" s="494"/>
      <c r="R5" s="494"/>
      <c r="S5" s="494"/>
      <c r="T5" s="494"/>
      <c r="U5" s="494"/>
      <c r="V5" s="494"/>
      <c r="W5" s="494"/>
      <c r="X5" s="494"/>
      <c r="Y5" s="494"/>
      <c r="Z5" s="494"/>
      <c r="AA5" s="494"/>
      <c r="AB5" s="494"/>
      <c r="AC5" s="494"/>
      <c r="AD5" s="494"/>
      <c r="AE5" s="494"/>
      <c r="AF5" s="494"/>
      <c r="AG5" s="494"/>
      <c r="AH5" s="494"/>
      <c r="AI5" s="494"/>
      <c r="AJ5" s="494"/>
    </row>
    <row r="6" spans="1:40" ht="19.899999999999999" customHeight="1" thickBot="1">
      <c r="A6" s="19"/>
      <c r="B6" s="1641" t="s">
        <v>167</v>
      </c>
      <c r="C6" s="1642"/>
      <c r="D6" s="1642"/>
      <c r="E6" s="1643"/>
      <c r="F6" s="18"/>
      <c r="G6" s="1641" t="s">
        <v>168</v>
      </c>
      <c r="H6" s="1642"/>
      <c r="I6" s="1642"/>
      <c r="J6" s="1643"/>
      <c r="K6" s="19"/>
      <c r="M6" s="494"/>
      <c r="N6" s="494"/>
      <c r="O6" s="494"/>
      <c r="P6" s="494"/>
      <c r="Q6" s="494"/>
      <c r="R6" s="494"/>
      <c r="S6" s="494"/>
      <c r="T6" s="494"/>
      <c r="U6" s="494"/>
      <c r="V6" s="494"/>
      <c r="W6" s="494"/>
      <c r="X6" s="494"/>
      <c r="Y6" s="494"/>
      <c r="Z6" s="494"/>
      <c r="AA6" s="494"/>
      <c r="AB6" s="494"/>
      <c r="AC6" s="494"/>
      <c r="AD6" s="494"/>
    </row>
    <row r="7" spans="1:40" ht="19.899999999999999" customHeight="1" thickBot="1">
      <c r="A7" s="18"/>
      <c r="B7" s="1541" t="str">
        <f>TEXT('DetailedBudget---TXST'!M20,"mmmm d, yyyy")&amp;"    to    "&amp;TEXT('DetailedBudget---TXST'!O20,"mmmm d, yyyy")</f>
        <v>September 1, 2024    to    August 31, 2025</v>
      </c>
      <c r="C7" s="1542"/>
      <c r="D7" s="1542"/>
      <c r="E7" s="1543"/>
      <c r="F7" s="18"/>
      <c r="G7" s="1541" t="str">
        <f>TEXT('DetailedBudget---TXST'!R20,"mmmm d, yyyy")&amp;"    to    "&amp;TEXT('DetailedBudget---TXST'!T20,"mmmm d, yyyy")</f>
        <v>September 1, 2025    to    August 31, 2026</v>
      </c>
      <c r="H7" s="1542"/>
      <c r="I7" s="1542"/>
      <c r="J7" s="1543"/>
      <c r="K7" s="18"/>
      <c r="M7" s="3" t="s">
        <v>119</v>
      </c>
      <c r="N7" s="27">
        <f>'Initial Information'!E15</f>
        <v>0.505</v>
      </c>
      <c r="P7" s="26" t="s">
        <v>123</v>
      </c>
      <c r="R7" s="24" t="s">
        <v>139</v>
      </c>
      <c r="S7" s="494"/>
      <c r="T7" s="494"/>
      <c r="U7" s="494"/>
      <c r="V7" s="494"/>
      <c r="W7" s="494"/>
      <c r="X7" s="494"/>
      <c r="Y7" s="494"/>
      <c r="Z7" s="494"/>
      <c r="AA7" s="494"/>
      <c r="AB7" s="494"/>
      <c r="AC7" s="494"/>
      <c r="AD7" s="494"/>
    </row>
    <row r="8" spans="1:40" s="22" customFormat="1" ht="20.100000000000001" customHeight="1" thickBot="1">
      <c r="A8" s="21"/>
      <c r="B8" s="42" t="s">
        <v>55</v>
      </c>
      <c r="C8" s="1524" t="s">
        <v>137</v>
      </c>
      <c r="D8" s="1525"/>
      <c r="E8" s="43" t="s">
        <v>54</v>
      </c>
      <c r="F8" s="21"/>
      <c r="G8" s="42" t="s">
        <v>55</v>
      </c>
      <c r="H8" s="1524" t="s">
        <v>137</v>
      </c>
      <c r="I8" s="1525"/>
      <c r="J8" s="43" t="s">
        <v>54</v>
      </c>
      <c r="K8" s="21"/>
      <c r="L8" s="507"/>
      <c r="M8" s="507"/>
      <c r="N8" s="507"/>
      <c r="O8" s="507"/>
      <c r="P8" s="507"/>
      <c r="Q8" s="507"/>
      <c r="R8" s="507"/>
      <c r="S8" s="507"/>
      <c r="T8" s="507"/>
      <c r="U8" s="507"/>
      <c r="V8" s="507"/>
      <c r="W8" s="507"/>
      <c r="X8" s="507"/>
      <c r="Y8" s="507"/>
      <c r="Z8" s="507"/>
      <c r="AA8" s="507"/>
      <c r="AB8" s="507"/>
      <c r="AC8" s="507"/>
      <c r="AD8" s="507"/>
    </row>
    <row r="9" spans="1:40" s="22" customFormat="1" ht="35.1" customHeight="1">
      <c r="A9" s="21"/>
      <c r="B9" s="113" t="s">
        <v>120</v>
      </c>
      <c r="C9" s="1544">
        <f>SUM('DetailedBudget---TXST'!O82:O84)</f>
        <v>0</v>
      </c>
      <c r="D9" s="1545"/>
      <c r="E9" s="35">
        <v>0</v>
      </c>
      <c r="F9" s="21"/>
      <c r="G9" s="113" t="s">
        <v>120</v>
      </c>
      <c r="H9" s="1544">
        <f>SUM('DetailedBudget---TXST'!T82:T84)</f>
        <v>0</v>
      </c>
      <c r="I9" s="1545"/>
      <c r="J9" s="35">
        <v>0</v>
      </c>
      <c r="K9" s="21"/>
      <c r="L9" s="507"/>
      <c r="M9" s="507"/>
      <c r="N9" s="507"/>
      <c r="O9" s="507"/>
      <c r="P9" s="507"/>
      <c r="Q9" s="507"/>
      <c r="R9" s="507"/>
      <c r="S9" s="507"/>
      <c r="T9" s="507"/>
      <c r="U9" s="507"/>
      <c r="V9" s="507"/>
      <c r="W9" s="507"/>
      <c r="X9" s="507"/>
      <c r="Y9" s="507"/>
      <c r="Z9" s="507"/>
      <c r="AA9" s="507"/>
      <c r="AB9" s="507"/>
      <c r="AC9" s="507"/>
      <c r="AD9" s="507"/>
    </row>
    <row r="10" spans="1:40" s="22" customFormat="1" ht="35.1" customHeight="1">
      <c r="A10" s="21"/>
      <c r="B10" s="114" t="s">
        <v>121</v>
      </c>
      <c r="C10" s="1538">
        <f>SUM('DetailedBudget---TXST'!O87:O89)</f>
        <v>0</v>
      </c>
      <c r="D10" s="1539"/>
      <c r="E10" s="23">
        <v>0</v>
      </c>
      <c r="F10" s="21"/>
      <c r="G10" s="114" t="s">
        <v>121</v>
      </c>
      <c r="H10" s="1538">
        <f>SUM('DetailedBudget---TXST'!T87:T89)</f>
        <v>0</v>
      </c>
      <c r="I10" s="1539"/>
      <c r="J10" s="23">
        <v>0</v>
      </c>
      <c r="K10" s="21"/>
      <c r="L10" s="507"/>
      <c r="M10" s="507"/>
      <c r="N10" s="507"/>
      <c r="O10" s="507"/>
      <c r="P10" s="507"/>
      <c r="Q10" s="507"/>
      <c r="R10" s="507"/>
      <c r="S10" s="507"/>
      <c r="T10" s="507"/>
      <c r="U10" s="507"/>
      <c r="V10" s="507"/>
      <c r="W10" s="507"/>
      <c r="X10" s="507"/>
      <c r="Y10" s="507"/>
      <c r="Z10" s="507"/>
      <c r="AA10" s="507"/>
      <c r="AB10" s="507"/>
      <c r="AC10" s="507"/>
      <c r="AD10" s="507"/>
    </row>
    <row r="11" spans="1:40" s="22" customFormat="1" ht="20.100000000000001" customHeight="1">
      <c r="A11" s="21"/>
      <c r="B11" s="114" t="s">
        <v>117</v>
      </c>
      <c r="C11" s="1538">
        <f>SUM('DetailedBudget---TXST'!O92:O94)</f>
        <v>0</v>
      </c>
      <c r="D11" s="1539"/>
      <c r="E11" s="23">
        <v>0</v>
      </c>
      <c r="F11" s="21"/>
      <c r="G11" s="114" t="s">
        <v>117</v>
      </c>
      <c r="H11" s="1538">
        <f>SUM('DetailedBudget---TXST'!T92:T94)</f>
        <v>0</v>
      </c>
      <c r="I11" s="1539"/>
      <c r="J11" s="23">
        <v>0</v>
      </c>
      <c r="K11" s="21"/>
      <c r="L11" s="507"/>
      <c r="M11" s="507"/>
      <c r="N11" s="507"/>
      <c r="O11" s="507"/>
      <c r="P11" s="507"/>
      <c r="Q11" s="507"/>
      <c r="R11" s="507"/>
      <c r="S11" s="507"/>
      <c r="T11" s="507"/>
      <c r="U11" s="507"/>
      <c r="V11" s="507"/>
      <c r="W11" s="507"/>
      <c r="X11" s="507"/>
      <c r="Y11" s="507"/>
      <c r="Z11" s="507"/>
      <c r="AA11" s="507"/>
      <c r="AB11" s="507"/>
      <c r="AC11" s="507"/>
      <c r="AD11" s="507"/>
    </row>
    <row r="12" spans="1:40" s="22" customFormat="1" ht="35.1" customHeight="1">
      <c r="A12" s="21"/>
      <c r="B12" s="24" t="s">
        <v>122</v>
      </c>
      <c r="C12" s="1540"/>
      <c r="D12" s="1539"/>
      <c r="E12" s="25">
        <f>'Initial Information'!$E$15</f>
        <v>0.505</v>
      </c>
      <c r="F12" s="21"/>
      <c r="G12" s="24" t="s">
        <v>122</v>
      </c>
      <c r="H12" s="1540"/>
      <c r="I12" s="1539"/>
      <c r="J12" s="25">
        <f>'Initial Information'!$E$15</f>
        <v>0.505</v>
      </c>
      <c r="K12" s="21"/>
      <c r="L12" s="507"/>
      <c r="M12" s="507"/>
      <c r="N12" s="507"/>
      <c r="O12" s="507"/>
      <c r="P12" s="507"/>
      <c r="Q12" s="507"/>
      <c r="R12" s="507"/>
      <c r="S12" s="507"/>
      <c r="T12" s="507"/>
      <c r="U12" s="507"/>
      <c r="V12" s="507"/>
      <c r="W12" s="507"/>
      <c r="X12" s="507"/>
      <c r="Y12" s="507"/>
      <c r="Z12" s="507"/>
      <c r="AA12" s="507"/>
      <c r="AB12" s="507"/>
      <c r="AC12" s="507"/>
      <c r="AD12" s="507"/>
    </row>
    <row r="13" spans="1:40" s="22" customFormat="1" ht="35.1" customHeight="1">
      <c r="A13" s="21"/>
      <c r="B13" s="114" t="s">
        <v>132</v>
      </c>
      <c r="C13" s="1538">
        <f>SUM('DetailedBudget---TXST'!O97:O99)</f>
        <v>0</v>
      </c>
      <c r="D13" s="1539"/>
      <c r="E13" s="23">
        <v>0</v>
      </c>
      <c r="F13" s="21"/>
      <c r="G13" s="114" t="s">
        <v>132</v>
      </c>
      <c r="H13" s="1538">
        <f>SUM('DetailedBudget---TXST'!T97:T99)</f>
        <v>0</v>
      </c>
      <c r="I13" s="1539"/>
      <c r="J13" s="23">
        <v>0</v>
      </c>
      <c r="K13" s="21"/>
      <c r="L13" s="507"/>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7"/>
      <c r="AL13" s="507"/>
      <c r="AM13" s="507"/>
      <c r="AN13" s="507"/>
    </row>
    <row r="14" spans="1:40" s="22" customFormat="1" ht="35.1" customHeight="1">
      <c r="A14" s="21"/>
      <c r="B14" s="24" t="s">
        <v>128</v>
      </c>
      <c r="C14" s="1547">
        <f>SUM('DetailedBudget---TXST'!O45:O52)</f>
        <v>0</v>
      </c>
      <c r="D14" s="1500"/>
      <c r="E14" s="25">
        <f>'Initial Information'!$E$15</f>
        <v>0.505</v>
      </c>
      <c r="F14" s="21"/>
      <c r="G14" s="24" t="s">
        <v>128</v>
      </c>
      <c r="H14" s="1547">
        <f>SUM('DetailedBudget---TXST'!T45:T52)</f>
        <v>0</v>
      </c>
      <c r="I14" s="1500"/>
      <c r="J14" s="25">
        <f>'Initial Information'!$E$15</f>
        <v>0.505</v>
      </c>
      <c r="K14" s="21"/>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c r="AL14" s="507"/>
      <c r="AM14" s="507"/>
      <c r="AN14" s="507"/>
    </row>
    <row r="15" spans="1:40" s="22" customFormat="1" ht="35.1" customHeight="1">
      <c r="A15" s="21"/>
      <c r="B15" s="24" t="s">
        <v>129</v>
      </c>
      <c r="C15" s="1547">
        <f>'DetailedBudget---TXST'!O35</f>
        <v>0</v>
      </c>
      <c r="D15" s="1500"/>
      <c r="E15" s="25">
        <f>'Initial Information'!$E$15</f>
        <v>0.505</v>
      </c>
      <c r="F15" s="21"/>
      <c r="G15" s="24" t="s">
        <v>129</v>
      </c>
      <c r="H15" s="1547">
        <f>'DetailedBudget---TXST'!T35</f>
        <v>0</v>
      </c>
      <c r="I15" s="1500"/>
      <c r="J15" s="25">
        <f>'Initial Information'!$E$15</f>
        <v>0.505</v>
      </c>
      <c r="K15" s="21"/>
      <c r="L15" s="507"/>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c r="AL15" s="507"/>
      <c r="AM15" s="507"/>
      <c r="AN15" s="507"/>
    </row>
    <row r="16" spans="1:40" s="22" customFormat="1" ht="20.100000000000001" customHeight="1">
      <c r="A16" s="21"/>
      <c r="B16" s="24" t="s">
        <v>44</v>
      </c>
      <c r="C16" s="1547">
        <f>'DetailedBudget---TXST'!O75</f>
        <v>0</v>
      </c>
      <c r="D16" s="1500"/>
      <c r="E16" s="25">
        <f>'Initial Information'!$E$15</f>
        <v>0.505</v>
      </c>
      <c r="F16" s="21"/>
      <c r="G16" s="24" t="s">
        <v>44</v>
      </c>
      <c r="H16" s="1547">
        <f>'DetailedBudget---TXST'!T75</f>
        <v>0</v>
      </c>
      <c r="I16" s="1500"/>
      <c r="J16" s="25">
        <f>'Initial Information'!$E$15</f>
        <v>0.505</v>
      </c>
      <c r="K16" s="21"/>
      <c r="L16" s="507"/>
      <c r="M16" s="507"/>
      <c r="N16" s="507"/>
      <c r="O16" s="507"/>
      <c r="P16" s="507"/>
      <c r="Q16" s="507"/>
      <c r="R16" s="507"/>
      <c r="S16" s="507"/>
      <c r="T16" s="507"/>
      <c r="U16" s="507"/>
      <c r="V16" s="507"/>
      <c r="W16" s="507"/>
      <c r="X16" s="507"/>
      <c r="Y16" s="507"/>
      <c r="Z16" s="507"/>
      <c r="AA16" s="507"/>
      <c r="AB16" s="507"/>
      <c r="AC16" s="507"/>
      <c r="AD16" s="507"/>
      <c r="AE16" s="507"/>
      <c r="AF16" s="507"/>
      <c r="AG16" s="507"/>
      <c r="AH16" s="507"/>
      <c r="AI16" s="507"/>
      <c r="AJ16" s="507"/>
      <c r="AK16" s="507"/>
      <c r="AL16" s="507"/>
      <c r="AM16" s="507"/>
      <c r="AN16" s="507"/>
    </row>
    <row r="17" spans="1:40" s="22" customFormat="1" ht="35.1" customHeight="1">
      <c r="A17" s="21"/>
      <c r="B17" s="114" t="s">
        <v>130</v>
      </c>
      <c r="C17" s="1546">
        <f>'DetailedBudget---TXST'!O144</f>
        <v>0</v>
      </c>
      <c r="D17" s="1500"/>
      <c r="E17" s="23">
        <v>0</v>
      </c>
      <c r="F17" s="21"/>
      <c r="G17" s="114" t="s">
        <v>130</v>
      </c>
      <c r="H17" s="1546">
        <f>'DetailedBudget---TXST'!T144</f>
        <v>0</v>
      </c>
      <c r="I17" s="1500"/>
      <c r="J17" s="23">
        <v>0</v>
      </c>
      <c r="K17" s="21"/>
      <c r="L17" s="507"/>
      <c r="M17" s="507"/>
      <c r="N17" s="507"/>
      <c r="O17" s="507"/>
      <c r="P17" s="507"/>
      <c r="Q17" s="507"/>
      <c r="R17" s="507"/>
      <c r="S17" s="507"/>
      <c r="T17" s="507"/>
      <c r="U17" s="507"/>
      <c r="V17" s="507"/>
      <c r="W17" s="507"/>
      <c r="X17" s="507"/>
      <c r="Y17" s="507"/>
      <c r="Z17" s="507"/>
      <c r="AA17" s="507"/>
      <c r="AB17" s="507"/>
      <c r="AC17" s="507"/>
      <c r="AD17" s="507"/>
      <c r="AE17" s="507"/>
      <c r="AF17" s="507"/>
      <c r="AG17" s="507"/>
      <c r="AH17" s="507"/>
      <c r="AI17" s="507"/>
      <c r="AJ17" s="507"/>
      <c r="AK17" s="507"/>
      <c r="AL17" s="507"/>
      <c r="AM17" s="507"/>
      <c r="AN17" s="507"/>
    </row>
    <row r="18" spans="1:40" s="22" customFormat="1" ht="20.100000000000001" customHeight="1">
      <c r="A18" s="21"/>
      <c r="B18" s="24" t="s">
        <v>45</v>
      </c>
      <c r="C18" s="1547">
        <f>SUM('DetailedBudget---TXST'!O165:O169)</f>
        <v>0</v>
      </c>
      <c r="D18" s="1500"/>
      <c r="E18" s="25">
        <f>'Initial Information'!$E$15</f>
        <v>0.505</v>
      </c>
      <c r="F18" s="21"/>
      <c r="G18" s="24" t="s">
        <v>45</v>
      </c>
      <c r="H18" s="1547">
        <f>SUM('DetailedBudget---TXST'!T165:T169)</f>
        <v>0</v>
      </c>
      <c r="I18" s="1500"/>
      <c r="J18" s="25">
        <f>'Initial Information'!$E$15</f>
        <v>0.505</v>
      </c>
      <c r="K18" s="21"/>
      <c r="L18" s="507"/>
      <c r="M18" s="507"/>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7"/>
      <c r="AL18" s="507"/>
      <c r="AM18" s="507"/>
      <c r="AN18" s="507"/>
    </row>
    <row r="19" spans="1:40" s="22" customFormat="1" ht="20.100000000000001" customHeight="1">
      <c r="A19" s="21"/>
      <c r="B19" s="115" t="s">
        <v>124</v>
      </c>
      <c r="C19" s="1548"/>
      <c r="D19" s="1539"/>
      <c r="E19" s="25">
        <f>'Initial Information'!$E$15</f>
        <v>0.505</v>
      </c>
      <c r="F19" s="21"/>
      <c r="G19" s="115" t="s">
        <v>124</v>
      </c>
      <c r="H19" s="1548"/>
      <c r="I19" s="1539"/>
      <c r="J19" s="25">
        <f>'Initial Information'!$E$15</f>
        <v>0.505</v>
      </c>
      <c r="K19" s="21"/>
      <c r="L19" s="507"/>
      <c r="M19" s="507"/>
      <c r="N19" s="507"/>
      <c r="O19" s="507"/>
      <c r="P19" s="507"/>
      <c r="Q19" s="507"/>
      <c r="R19" s="507"/>
      <c r="S19" s="507"/>
      <c r="T19" s="507"/>
      <c r="U19" s="507"/>
      <c r="V19" s="507"/>
      <c r="W19" s="507"/>
      <c r="X19" s="507"/>
      <c r="Y19" s="507"/>
      <c r="Z19" s="507"/>
      <c r="AA19" s="507"/>
      <c r="AB19" s="507"/>
      <c r="AC19" s="507"/>
      <c r="AD19" s="507"/>
      <c r="AE19" s="507"/>
      <c r="AF19" s="507"/>
      <c r="AG19" s="507"/>
      <c r="AH19" s="507"/>
      <c r="AI19" s="507"/>
      <c r="AJ19" s="507"/>
      <c r="AK19" s="507"/>
      <c r="AL19" s="507"/>
      <c r="AM19" s="507"/>
      <c r="AN19" s="507"/>
    </row>
    <row r="20" spans="1:40" s="22" customFormat="1" ht="20.100000000000001" customHeight="1">
      <c r="A20" s="21"/>
      <c r="B20" s="114" t="s">
        <v>277</v>
      </c>
      <c r="C20" s="1538">
        <f>SUM('DetailedBudget---TXST'!O229:O238)</f>
        <v>0</v>
      </c>
      <c r="D20" s="1539"/>
      <c r="E20" s="23">
        <v>0</v>
      </c>
      <c r="F20" s="21"/>
      <c r="G20" s="114" t="s">
        <v>277</v>
      </c>
      <c r="H20" s="1538">
        <f>SUM('DetailedBudget---TXST'!T229:T238)</f>
        <v>0</v>
      </c>
      <c r="I20" s="1539"/>
      <c r="J20" s="23">
        <v>0</v>
      </c>
      <c r="K20" s="21"/>
      <c r="L20" s="507"/>
      <c r="M20" s="507"/>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7"/>
      <c r="AN20" s="507"/>
    </row>
    <row r="21" spans="1:40" s="22" customFormat="1" ht="35.1" customHeight="1">
      <c r="A21" s="21"/>
      <c r="B21" s="114" t="s">
        <v>133</v>
      </c>
      <c r="C21" s="1538">
        <f>'DetailedBudget---TXST'!O214</f>
        <v>0</v>
      </c>
      <c r="D21" s="1539"/>
      <c r="E21" s="23">
        <v>0</v>
      </c>
      <c r="F21" s="21"/>
      <c r="G21" s="114" t="s">
        <v>133</v>
      </c>
      <c r="H21" s="1538">
        <f>'DetailedBudget---TXST'!T214</f>
        <v>0</v>
      </c>
      <c r="I21" s="1539"/>
      <c r="J21" s="23">
        <v>0</v>
      </c>
      <c r="K21" s="21"/>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c r="AM21" s="507"/>
      <c r="AN21" s="507"/>
    </row>
    <row r="22" spans="1:40" s="22" customFormat="1" ht="20.100000000000001" customHeight="1">
      <c r="A22" s="21"/>
      <c r="B22" s="24" t="s">
        <v>47</v>
      </c>
      <c r="C22" s="1548">
        <f>SUM('DetailedBudget---TXST'!O62:O64)</f>
        <v>0</v>
      </c>
      <c r="D22" s="1539"/>
      <c r="E22" s="25">
        <f>'Initial Information'!$E$15</f>
        <v>0.505</v>
      </c>
      <c r="F22" s="21"/>
      <c r="G22" s="24" t="s">
        <v>47</v>
      </c>
      <c r="H22" s="1548">
        <f>SUM('DetailedBudget---TXST'!T62:T64)</f>
        <v>0</v>
      </c>
      <c r="I22" s="1539"/>
      <c r="J22" s="25">
        <f>'Initial Information'!$E$15</f>
        <v>0.505</v>
      </c>
      <c r="K22" s="21"/>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c r="AM22" s="507"/>
      <c r="AN22" s="507"/>
    </row>
    <row r="23" spans="1:40" s="22" customFormat="1" ht="20.100000000000001" customHeight="1">
      <c r="A23" s="21"/>
      <c r="B23" s="24" t="s">
        <v>48</v>
      </c>
      <c r="C23" s="1548">
        <f>'DetailedBudget---TXST'!O175+'DetailedBudget---TXST'!O179+'DetailedBudget---TXST'!O183+'DetailedBudget---TXST'!O187+'DetailedBudget---TXST'!O191+'DetailedBudget---TXST'!O195+'DetailedBudget---TXST'!O199+'DetailedBudget---TXST'!O203+'DetailedBudget---TXST'!O207+'DetailedBudget---TXST'!O211</f>
        <v>0</v>
      </c>
      <c r="D23" s="1539"/>
      <c r="E23" s="25">
        <f>'Initial Information'!$E$15</f>
        <v>0.505</v>
      </c>
      <c r="F23" s="21"/>
      <c r="G23" s="24" t="s">
        <v>48</v>
      </c>
      <c r="H23" s="1548">
        <f>'DetailedBudget---TXST'!T175+'DetailedBudget---TXST'!T179+'DetailedBudget---TXST'!T183+'DetailedBudget---TXST'!T187+'DetailedBudget---TXST'!T191+'DetailedBudget---TXST'!T195+'DetailedBudget---TXST'!T199+'DetailedBudget---TXST'!T203+'DetailedBudget---TXST'!T207+'DetailedBudget---TXST'!T211</f>
        <v>0</v>
      </c>
      <c r="I23" s="1539"/>
      <c r="J23" s="25">
        <f>'Initial Information'!$E$15</f>
        <v>0.505</v>
      </c>
      <c r="K23" s="21"/>
      <c r="L23" s="507"/>
      <c r="M23" s="507"/>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c r="AL23" s="507"/>
      <c r="AM23" s="507"/>
      <c r="AN23" s="507"/>
    </row>
    <row r="24" spans="1:40" s="22" customFormat="1" ht="20.100000000000001" customHeight="1">
      <c r="A24" s="21"/>
      <c r="B24" s="114" t="s">
        <v>49</v>
      </c>
      <c r="C24" s="1546">
        <f>SUM('DetailedBudget---TXST'!O176+'DetailedBudget---TXST'!O180+'DetailedBudget---TXST'!O184+'DetailedBudget---TXST'!O188+'DetailedBudget---TXST'!O192+'DetailedBudget---TXST'!O196+'DetailedBudget---TXST'!O200+'DetailedBudget---TXST'!O204+'DetailedBudget---TXST'!O208+'DetailedBudget---TXST'!O212)</f>
        <v>0</v>
      </c>
      <c r="D24" s="1500"/>
      <c r="E24" s="23">
        <v>0</v>
      </c>
      <c r="F24" s="21"/>
      <c r="G24" s="114" t="s">
        <v>49</v>
      </c>
      <c r="H24" s="1546">
        <f>SUM('DetailedBudget---TXST'!T176+'DetailedBudget---TXST'!T180+'DetailedBudget---TXST'!T184+'DetailedBudget---TXST'!T188+'DetailedBudget---TXST'!T192+'DetailedBudget---TXST'!T196+'DetailedBudget---TXST'!T200+'DetailedBudget---TXST'!T204+'DetailedBudget---TXST'!T208+'DetailedBudget---TXST'!T212)</f>
        <v>0</v>
      </c>
      <c r="I24" s="1500"/>
      <c r="J24" s="23">
        <v>0</v>
      </c>
      <c r="K24" s="21"/>
      <c r="L24" s="507"/>
      <c r="M24" s="507"/>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c r="AL24" s="507"/>
      <c r="AM24" s="507"/>
      <c r="AN24" s="507"/>
    </row>
    <row r="25" spans="1:40" s="22" customFormat="1" ht="20.100000000000001" customHeight="1">
      <c r="A25" s="21"/>
      <c r="B25" s="24" t="s">
        <v>50</v>
      </c>
      <c r="C25" s="1547">
        <f>SUM('DetailedBudget---TXST'!O151:O162)+'DetailedBudget---TXST'!O171+SUM('DetailedBudget---TXST'!O217:O226)</f>
        <v>0</v>
      </c>
      <c r="D25" s="1500"/>
      <c r="E25" s="25">
        <f>'Initial Information'!$E$15</f>
        <v>0.505</v>
      </c>
      <c r="F25" s="21"/>
      <c r="G25" s="24" t="s">
        <v>50</v>
      </c>
      <c r="H25" s="1547">
        <f>SUM('DetailedBudget---TXST'!T151:T162)+'DetailedBudget---TXST'!T171+SUM('DetailedBudget---TXST'!T217:T226)</f>
        <v>0</v>
      </c>
      <c r="I25" s="1500"/>
      <c r="J25" s="25">
        <f>'Initial Information'!$E$15</f>
        <v>0.505</v>
      </c>
      <c r="K25" s="21"/>
      <c r="L25" s="507"/>
      <c r="M25" s="507"/>
      <c r="N25" s="507"/>
      <c r="O25" s="507"/>
      <c r="P25" s="507"/>
      <c r="Q25" s="507"/>
      <c r="R25" s="507"/>
      <c r="S25" s="507"/>
      <c r="T25" s="507"/>
      <c r="U25" s="507"/>
      <c r="V25" s="507"/>
      <c r="W25" s="507"/>
      <c r="X25" s="507"/>
      <c r="Y25" s="507"/>
      <c r="Z25" s="507"/>
      <c r="AA25" s="507"/>
      <c r="AB25" s="507"/>
      <c r="AC25" s="507"/>
      <c r="AD25" s="507"/>
      <c r="AE25" s="507"/>
      <c r="AF25" s="507"/>
      <c r="AG25" s="507"/>
      <c r="AH25" s="507"/>
      <c r="AI25" s="507"/>
      <c r="AJ25" s="507"/>
      <c r="AK25" s="507"/>
      <c r="AL25" s="507"/>
      <c r="AM25" s="507"/>
      <c r="AN25" s="507"/>
    </row>
    <row r="26" spans="1:40" s="22" customFormat="1" ht="20.100000000000001" customHeight="1">
      <c r="A26" s="21"/>
      <c r="B26" s="24" t="s">
        <v>118</v>
      </c>
      <c r="C26" s="1548"/>
      <c r="D26" s="1539"/>
      <c r="E26" s="25">
        <f>'Initial Information'!$E$15</f>
        <v>0.505</v>
      </c>
      <c r="F26" s="21"/>
      <c r="G26" s="24" t="s">
        <v>118</v>
      </c>
      <c r="H26" s="1548"/>
      <c r="I26" s="1539"/>
      <c r="J26" s="25">
        <f>'Initial Information'!$E$15</f>
        <v>0.505</v>
      </c>
      <c r="K26" s="21"/>
      <c r="L26" s="507"/>
      <c r="M26" s="507"/>
      <c r="N26" s="507"/>
      <c r="O26" s="507"/>
      <c r="P26" s="507"/>
      <c r="Q26" s="507"/>
      <c r="R26" s="507"/>
      <c r="S26" s="507"/>
      <c r="T26" s="507"/>
      <c r="U26" s="507"/>
      <c r="V26" s="507"/>
      <c r="W26" s="507"/>
      <c r="X26" s="507"/>
      <c r="Y26" s="507"/>
      <c r="Z26" s="507"/>
      <c r="AA26" s="507"/>
      <c r="AB26" s="507"/>
      <c r="AC26" s="507"/>
      <c r="AD26" s="507"/>
      <c r="AE26" s="507"/>
      <c r="AF26" s="507"/>
      <c r="AG26" s="507"/>
      <c r="AH26" s="507"/>
      <c r="AI26" s="507"/>
      <c r="AJ26" s="507"/>
      <c r="AK26" s="507"/>
      <c r="AL26" s="507"/>
      <c r="AM26" s="507"/>
      <c r="AN26" s="507"/>
    </row>
    <row r="27" spans="1:40" s="22" customFormat="1" ht="20.100000000000001" customHeight="1">
      <c r="A27" s="21"/>
      <c r="B27" s="24" t="s">
        <v>51</v>
      </c>
      <c r="C27" s="1548">
        <f>SUM('DetailedBudget---TXST'!O115:O118)</f>
        <v>0</v>
      </c>
      <c r="D27" s="1539"/>
      <c r="E27" s="25">
        <f>'Initial Information'!$E$15</f>
        <v>0.505</v>
      </c>
      <c r="F27" s="21"/>
      <c r="G27" s="24" t="s">
        <v>51</v>
      </c>
      <c r="H27" s="1548">
        <f>SUM('DetailedBudget---TXST'!T115:T118)</f>
        <v>0</v>
      </c>
      <c r="I27" s="1539"/>
      <c r="J27" s="25">
        <f>'Initial Information'!$E$15</f>
        <v>0.505</v>
      </c>
      <c r="K27" s="21"/>
      <c r="L27" s="507"/>
      <c r="M27" s="507"/>
      <c r="N27" s="507"/>
      <c r="O27" s="507"/>
      <c r="P27" s="507"/>
      <c r="Q27" s="507"/>
      <c r="R27" s="507"/>
      <c r="S27" s="507"/>
      <c r="T27" s="507"/>
      <c r="U27" s="507"/>
      <c r="V27" s="507"/>
      <c r="W27" s="507"/>
      <c r="X27" s="507"/>
      <c r="Y27" s="507"/>
      <c r="Z27" s="507"/>
      <c r="AA27" s="507"/>
      <c r="AB27" s="507"/>
      <c r="AC27" s="507"/>
      <c r="AD27" s="507"/>
      <c r="AE27" s="507"/>
      <c r="AF27" s="507"/>
      <c r="AG27" s="507"/>
      <c r="AH27" s="507"/>
      <c r="AI27" s="507"/>
      <c r="AJ27" s="507"/>
      <c r="AK27" s="507"/>
      <c r="AL27" s="507"/>
      <c r="AM27" s="507"/>
      <c r="AN27" s="507"/>
    </row>
    <row r="28" spans="1:40" s="22" customFormat="1" ht="20.100000000000001" customHeight="1">
      <c r="A28" s="21"/>
      <c r="B28" s="24" t="s">
        <v>52</v>
      </c>
      <c r="C28" s="1548">
        <f>SUM('DetailedBudget---TXST'!O105:O108)</f>
        <v>0</v>
      </c>
      <c r="D28" s="1539"/>
      <c r="E28" s="25">
        <f>'Initial Information'!$E$15</f>
        <v>0.505</v>
      </c>
      <c r="F28" s="21"/>
      <c r="G28" s="24" t="s">
        <v>52</v>
      </c>
      <c r="H28" s="1548">
        <f>SUM('DetailedBudget---TXST'!T105:T108)</f>
        <v>0</v>
      </c>
      <c r="I28" s="1539"/>
      <c r="J28" s="25">
        <f>'Initial Information'!$E$15</f>
        <v>0.505</v>
      </c>
      <c r="K28" s="21"/>
      <c r="L28" s="507"/>
      <c r="M28" s="507"/>
      <c r="N28" s="507"/>
      <c r="O28" s="507"/>
      <c r="P28" s="507"/>
      <c r="Q28" s="507"/>
      <c r="R28" s="507"/>
      <c r="S28" s="507"/>
      <c r="T28" s="507"/>
      <c r="U28" s="507"/>
      <c r="V28" s="507"/>
      <c r="W28" s="507"/>
      <c r="X28" s="507"/>
      <c r="Y28" s="507"/>
      <c r="Z28" s="507"/>
      <c r="AA28" s="507"/>
      <c r="AB28" s="507"/>
      <c r="AC28" s="507"/>
      <c r="AD28" s="507"/>
      <c r="AE28" s="507"/>
      <c r="AF28" s="507"/>
      <c r="AG28" s="507"/>
      <c r="AH28" s="507"/>
      <c r="AI28" s="507"/>
      <c r="AJ28" s="507"/>
      <c r="AK28" s="507"/>
      <c r="AL28" s="507"/>
      <c r="AM28" s="507"/>
      <c r="AN28" s="507"/>
    </row>
    <row r="29" spans="1:40" s="22" customFormat="1" ht="20.100000000000001" customHeight="1">
      <c r="A29" s="21"/>
      <c r="B29" s="24" t="s">
        <v>53</v>
      </c>
      <c r="C29" s="1547">
        <f>SUM('DetailedBudget---TXST'!O110:O113)</f>
        <v>0</v>
      </c>
      <c r="D29" s="1500"/>
      <c r="E29" s="25">
        <f>'Initial Information'!$E$15</f>
        <v>0.505</v>
      </c>
      <c r="F29" s="21"/>
      <c r="G29" s="24" t="s">
        <v>53</v>
      </c>
      <c r="H29" s="1547">
        <f>SUM('DetailedBudget---TXST'!T110:T113)</f>
        <v>0</v>
      </c>
      <c r="I29" s="1500"/>
      <c r="J29" s="25">
        <f>'Initial Information'!$E$15</f>
        <v>0.505</v>
      </c>
      <c r="K29" s="21"/>
      <c r="L29" s="507"/>
      <c r="M29" s="507"/>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7"/>
      <c r="AL29" s="507"/>
      <c r="AM29" s="507"/>
      <c r="AN29" s="507"/>
    </row>
    <row r="30" spans="1:40" s="22" customFormat="1" ht="35.1" customHeight="1" thickBot="1">
      <c r="A30" s="21"/>
      <c r="B30" s="24" t="s">
        <v>131</v>
      </c>
      <c r="C30" s="1547">
        <f>SUM('DetailedBudget---TXST'!O53:O61)</f>
        <v>0</v>
      </c>
      <c r="D30" s="1500"/>
      <c r="E30" s="25">
        <f>'Initial Information'!$E$15</f>
        <v>0.505</v>
      </c>
      <c r="F30" s="21"/>
      <c r="G30" s="24" t="s">
        <v>131</v>
      </c>
      <c r="H30" s="1547">
        <f>SUM('DetailedBudget---TXST'!T53:T61)</f>
        <v>0</v>
      </c>
      <c r="I30" s="1500"/>
      <c r="J30" s="25">
        <f>'Initial Information'!$E$15</f>
        <v>0.505</v>
      </c>
      <c r="K30" s="21"/>
      <c r="L30" s="507"/>
      <c r="M30" s="507"/>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row>
    <row r="31" spans="1:40" ht="4.9000000000000004" customHeight="1">
      <c r="A31" s="19"/>
      <c r="B31" s="44"/>
      <c r="C31" s="1549"/>
      <c r="D31" s="1550"/>
      <c r="E31" s="45"/>
      <c r="F31" s="19"/>
      <c r="G31" s="44"/>
      <c r="H31" s="1549"/>
      <c r="I31" s="1550"/>
      <c r="J31" s="45"/>
      <c r="K31" s="19"/>
      <c r="M31" s="494"/>
      <c r="N31" s="494"/>
      <c r="O31" s="494"/>
      <c r="P31" s="494"/>
      <c r="Q31" s="494"/>
      <c r="R31" s="494"/>
      <c r="S31" s="494"/>
      <c r="T31" s="494"/>
      <c r="U31" s="494"/>
      <c r="V31" s="494"/>
      <c r="W31" s="494"/>
      <c r="X31" s="494"/>
      <c r="Y31" s="494"/>
      <c r="Z31" s="494"/>
      <c r="AA31" s="494"/>
      <c r="AB31" s="494"/>
      <c r="AC31" s="494"/>
      <c r="AD31" s="494"/>
      <c r="AE31" s="494"/>
      <c r="AF31" s="494"/>
      <c r="AG31" s="494"/>
      <c r="AH31" s="494"/>
      <c r="AI31" s="494"/>
      <c r="AJ31" s="494"/>
      <c r="AK31" s="494"/>
      <c r="AL31" s="494"/>
      <c r="AM31" s="494"/>
      <c r="AN31" s="494"/>
    </row>
    <row r="32" spans="1:40" ht="20.100000000000001" customHeight="1">
      <c r="A32" s="19"/>
      <c r="B32" s="5" t="s">
        <v>134</v>
      </c>
      <c r="C32" s="1499">
        <f>'DetailedBudget---TXST'!O243</f>
        <v>0</v>
      </c>
      <c r="D32" s="1500"/>
      <c r="E32" s="6"/>
      <c r="F32" s="19"/>
      <c r="G32" s="5" t="s">
        <v>134</v>
      </c>
      <c r="H32" s="1499">
        <f>'DetailedBudget---TXST'!T243</f>
        <v>0</v>
      </c>
      <c r="I32" s="1500"/>
      <c r="J32" s="6"/>
      <c r="K32" s="19"/>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c r="AK32" s="494"/>
      <c r="AL32" s="494"/>
      <c r="AM32" s="494"/>
      <c r="AN32" s="494"/>
    </row>
    <row r="33" spans="1:40" ht="4.9000000000000004" customHeight="1">
      <c r="A33" s="19"/>
      <c r="B33" s="46"/>
      <c r="C33" s="1551"/>
      <c r="D33" s="1552"/>
      <c r="E33" s="48"/>
      <c r="F33" s="19"/>
      <c r="G33" s="46"/>
      <c r="H33" s="1551"/>
      <c r="I33" s="1552"/>
      <c r="J33" s="48"/>
      <c r="K33" s="19"/>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row>
    <row r="34" spans="1:40" ht="20.100000000000001" customHeight="1">
      <c r="A34" s="19"/>
      <c r="B34" s="5" t="s">
        <v>136</v>
      </c>
      <c r="C34" s="1499">
        <f>'DetailedBudget---TXST'!O246</f>
        <v>0</v>
      </c>
      <c r="D34" s="1500"/>
      <c r="E34" s="6"/>
      <c r="F34" s="19"/>
      <c r="G34" s="5" t="s">
        <v>136</v>
      </c>
      <c r="H34" s="1499">
        <f>'DetailedBudget---TXST'!T246</f>
        <v>0</v>
      </c>
      <c r="I34" s="1500"/>
      <c r="J34" s="6"/>
      <c r="K34" s="19"/>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c r="AM34" s="494"/>
      <c r="AN34" s="494"/>
    </row>
    <row r="35" spans="1:40" ht="4.9000000000000004" customHeight="1">
      <c r="A35" s="19"/>
      <c r="B35" s="46"/>
      <c r="C35" s="1551"/>
      <c r="D35" s="1552"/>
      <c r="E35" s="48"/>
      <c r="F35" s="19"/>
      <c r="G35" s="46"/>
      <c r="H35" s="1551"/>
      <c r="I35" s="1552"/>
      <c r="J35" s="48"/>
      <c r="K35" s="19"/>
      <c r="M35" s="494"/>
      <c r="N35" s="494"/>
      <c r="O35" s="494"/>
      <c r="P35" s="494"/>
      <c r="Q35" s="494"/>
      <c r="R35" s="494"/>
      <c r="S35" s="494"/>
      <c r="T35" s="494"/>
      <c r="U35" s="494"/>
      <c r="V35" s="494"/>
      <c r="W35" s="494"/>
      <c r="X35" s="494"/>
      <c r="Y35" s="494"/>
      <c r="Z35" s="494"/>
      <c r="AA35" s="494"/>
      <c r="AB35" s="494"/>
      <c r="AC35" s="494"/>
      <c r="AD35" s="494"/>
      <c r="AE35" s="494"/>
      <c r="AF35" s="494"/>
      <c r="AG35" s="494"/>
      <c r="AH35" s="494"/>
      <c r="AI35" s="494"/>
      <c r="AJ35" s="494"/>
      <c r="AK35" s="494"/>
      <c r="AL35" s="494"/>
      <c r="AM35" s="494"/>
      <c r="AN35" s="494"/>
    </row>
    <row r="36" spans="1:40" ht="20.100000000000001" customHeight="1">
      <c r="A36" s="19"/>
      <c r="B36" s="5" t="s">
        <v>135</v>
      </c>
      <c r="C36" s="1499">
        <f>'DetailedBudget---TXST'!O248</f>
        <v>0</v>
      </c>
      <c r="D36" s="1500"/>
      <c r="E36" s="116">
        <f>'Initial Information'!$E$15</f>
        <v>0.505</v>
      </c>
      <c r="F36" s="19"/>
      <c r="G36" s="5" t="s">
        <v>135</v>
      </c>
      <c r="H36" s="1499">
        <f>'DetailedBudget---TXST'!T248</f>
        <v>0</v>
      </c>
      <c r="I36" s="1500"/>
      <c r="J36" s="116">
        <f>'Initial Information'!$E$15</f>
        <v>0.505</v>
      </c>
      <c r="K36" s="19"/>
      <c r="M36" s="494"/>
      <c r="N36" s="494"/>
      <c r="O36" s="494"/>
      <c r="P36" s="494"/>
      <c r="Q36" s="494"/>
      <c r="R36" s="494"/>
      <c r="S36" s="494"/>
      <c r="T36" s="494"/>
      <c r="U36" s="494"/>
      <c r="V36" s="494"/>
      <c r="W36" s="494"/>
      <c r="X36" s="494"/>
      <c r="Y36" s="494"/>
      <c r="Z36" s="494"/>
      <c r="AA36" s="494"/>
      <c r="AB36" s="494"/>
      <c r="AC36" s="494"/>
      <c r="AD36" s="494"/>
      <c r="AE36" s="494"/>
      <c r="AF36" s="494"/>
      <c r="AG36" s="494"/>
      <c r="AH36" s="494"/>
      <c r="AI36" s="494"/>
      <c r="AJ36" s="494"/>
      <c r="AK36" s="494"/>
      <c r="AL36" s="494"/>
      <c r="AM36" s="494"/>
      <c r="AN36" s="494"/>
    </row>
    <row r="37" spans="1:40" ht="4.9000000000000004" customHeight="1">
      <c r="A37" s="19"/>
      <c r="B37" s="46"/>
      <c r="C37" s="1551"/>
      <c r="D37" s="1552"/>
      <c r="E37" s="48"/>
      <c r="F37" s="19"/>
      <c r="G37" s="46"/>
      <c r="H37" s="1551"/>
      <c r="I37" s="1552"/>
      <c r="J37" s="48"/>
      <c r="K37" s="19"/>
      <c r="M37" s="494"/>
      <c r="N37" s="494"/>
      <c r="O37" s="494"/>
      <c r="P37" s="494"/>
      <c r="Q37" s="494"/>
      <c r="R37" s="494"/>
      <c r="S37" s="494"/>
      <c r="T37" s="494"/>
      <c r="U37" s="494"/>
      <c r="V37" s="494"/>
      <c r="W37" s="494"/>
      <c r="X37" s="494"/>
      <c r="Y37" s="494"/>
      <c r="Z37" s="494"/>
      <c r="AA37" s="494"/>
      <c r="AB37" s="494"/>
      <c r="AC37" s="494"/>
      <c r="AD37" s="494"/>
      <c r="AE37" s="494"/>
      <c r="AF37" s="494"/>
      <c r="AG37" s="494"/>
      <c r="AH37" s="494"/>
      <c r="AI37" s="494"/>
      <c r="AJ37" s="494"/>
      <c r="AK37" s="494"/>
      <c r="AL37" s="494"/>
      <c r="AM37" s="494"/>
      <c r="AN37" s="494"/>
    </row>
    <row r="38" spans="1:40" ht="20.100000000000001" customHeight="1" thickBot="1">
      <c r="A38" s="19"/>
      <c r="B38" s="7" t="s">
        <v>56</v>
      </c>
      <c r="C38" s="1503">
        <f>'DetailedBudget---TXST'!O251</f>
        <v>0</v>
      </c>
      <c r="D38" s="1504"/>
      <c r="E38" s="8"/>
      <c r="F38" s="19"/>
      <c r="G38" s="7" t="s">
        <v>56</v>
      </c>
      <c r="H38" s="1503">
        <f>'DetailedBudget---TXST'!T251</f>
        <v>0</v>
      </c>
      <c r="I38" s="1504"/>
      <c r="J38" s="8"/>
      <c r="K38" s="19"/>
      <c r="M38" s="494"/>
      <c r="N38" s="494"/>
      <c r="O38" s="494"/>
      <c r="P38" s="494"/>
      <c r="Q38" s="494"/>
      <c r="R38" s="494"/>
      <c r="S38" s="494"/>
      <c r="T38" s="494"/>
      <c r="U38" s="494"/>
      <c r="V38" s="494"/>
      <c r="W38" s="494"/>
      <c r="X38" s="494"/>
      <c r="Y38" s="494"/>
      <c r="Z38" s="494"/>
      <c r="AA38" s="494"/>
      <c r="AB38" s="494"/>
      <c r="AC38" s="494"/>
      <c r="AD38" s="494"/>
      <c r="AE38" s="494"/>
      <c r="AF38" s="494"/>
      <c r="AG38" s="494"/>
      <c r="AH38" s="494"/>
      <c r="AI38" s="494"/>
      <c r="AJ38" s="494"/>
      <c r="AK38" s="494"/>
      <c r="AL38" s="494"/>
      <c r="AM38" s="494"/>
      <c r="AN38" s="494"/>
    </row>
    <row r="39" spans="1:40" ht="9.9499999999999993" customHeight="1" thickBot="1">
      <c r="A39" s="19"/>
      <c r="B39" s="19"/>
      <c r="C39" s="19"/>
      <c r="D39" s="20"/>
      <c r="E39" s="20"/>
      <c r="F39" s="19"/>
      <c r="G39" s="19"/>
      <c r="H39" s="19"/>
      <c r="I39" s="20"/>
      <c r="J39" s="20"/>
      <c r="K39" s="19"/>
      <c r="M39" s="494"/>
      <c r="N39" s="494"/>
      <c r="O39" s="494"/>
      <c r="P39" s="494"/>
      <c r="Q39" s="494"/>
      <c r="R39" s="494"/>
      <c r="S39" s="494"/>
      <c r="T39" s="494"/>
      <c r="U39" s="494"/>
      <c r="V39" s="494"/>
      <c r="W39" s="494"/>
      <c r="X39" s="494"/>
      <c r="Y39" s="494"/>
      <c r="Z39" s="494"/>
      <c r="AA39" s="494"/>
      <c r="AB39" s="494"/>
      <c r="AC39" s="494"/>
      <c r="AD39" s="494"/>
      <c r="AE39" s="494"/>
      <c r="AF39" s="494"/>
      <c r="AG39" s="494"/>
      <c r="AH39" s="494"/>
      <c r="AI39" s="494"/>
      <c r="AJ39" s="494"/>
      <c r="AK39" s="494"/>
      <c r="AL39" s="494"/>
      <c r="AM39" s="494"/>
      <c r="AN39" s="494"/>
    </row>
    <row r="40" spans="1:40" ht="19.899999999999999" customHeight="1">
      <c r="A40" s="19"/>
      <c r="B40" s="1641" t="s">
        <v>169</v>
      </c>
      <c r="C40" s="1642"/>
      <c r="D40" s="1642"/>
      <c r="E40" s="1643"/>
      <c r="F40" s="18"/>
      <c r="G40" s="1641" t="s">
        <v>170</v>
      </c>
      <c r="H40" s="1642"/>
      <c r="I40" s="1642"/>
      <c r="J40" s="1643"/>
      <c r="K40" s="19"/>
      <c r="M40" s="494"/>
      <c r="N40" s="494"/>
      <c r="O40" s="494"/>
      <c r="P40" s="494"/>
      <c r="Q40" s="494"/>
      <c r="R40" s="494"/>
      <c r="S40" s="494"/>
      <c r="T40" s="494"/>
      <c r="U40" s="494"/>
      <c r="V40" s="494"/>
      <c r="W40" s="494"/>
      <c r="X40" s="494"/>
      <c r="Y40" s="494"/>
      <c r="Z40" s="494"/>
      <c r="AA40" s="494"/>
      <c r="AB40" s="494"/>
      <c r="AC40" s="494"/>
      <c r="AD40" s="494"/>
      <c r="AE40" s="494"/>
      <c r="AF40" s="494"/>
      <c r="AG40" s="494"/>
      <c r="AH40" s="494"/>
      <c r="AI40" s="494"/>
      <c r="AJ40" s="494"/>
      <c r="AK40" s="494"/>
      <c r="AL40" s="494"/>
      <c r="AM40" s="494"/>
      <c r="AN40" s="494"/>
    </row>
    <row r="41" spans="1:40" ht="19.899999999999999" customHeight="1" thickBot="1">
      <c r="A41" s="18"/>
      <c r="B41" s="1541" t="str">
        <f>TEXT('DetailedBudget---TXST'!W20,"mmmm d, yyyy")&amp;"    to    "&amp;TEXT('DetailedBudget---TXST'!Y20,"mmmm d, yyyy")</f>
        <v>September 1, 2026    to    August 31, 2027</v>
      </c>
      <c r="C41" s="1542"/>
      <c r="D41" s="1542"/>
      <c r="E41" s="1543"/>
      <c r="F41" s="18"/>
      <c r="G41" s="1541" t="str">
        <f>TEXT('DetailedBudget---TXST'!AB20,"mmmm d, yyyy")&amp;"    to    "&amp;TEXT('DetailedBudget---TXST'!AD20,"mmmm d, yyyy")</f>
        <v>September 1, 2027    to    August 31, 2028</v>
      </c>
      <c r="H41" s="1542"/>
      <c r="I41" s="1542"/>
      <c r="J41" s="1543"/>
      <c r="K41" s="18"/>
      <c r="M41" s="494"/>
      <c r="N41" s="494"/>
      <c r="O41" s="494"/>
      <c r="P41" s="494"/>
      <c r="Q41" s="494"/>
      <c r="R41" s="494"/>
      <c r="S41" s="494"/>
      <c r="T41" s="494"/>
      <c r="U41" s="494"/>
      <c r="V41" s="494"/>
      <c r="W41" s="494"/>
      <c r="X41" s="494"/>
      <c r="Y41" s="494"/>
      <c r="Z41" s="494"/>
      <c r="AA41" s="494"/>
      <c r="AB41" s="494"/>
      <c r="AC41" s="494"/>
      <c r="AD41" s="494"/>
      <c r="AE41" s="494"/>
      <c r="AF41" s="494"/>
      <c r="AG41" s="494"/>
      <c r="AH41" s="494"/>
      <c r="AI41" s="494"/>
      <c r="AJ41" s="494"/>
      <c r="AK41" s="494"/>
      <c r="AL41" s="494"/>
      <c r="AM41" s="494"/>
      <c r="AN41" s="494"/>
    </row>
    <row r="42" spans="1:40" ht="20.100000000000001" customHeight="1" thickBot="1">
      <c r="A42" s="19"/>
      <c r="B42" s="42" t="s">
        <v>55</v>
      </c>
      <c r="C42" s="1524" t="s">
        <v>137</v>
      </c>
      <c r="D42" s="1525"/>
      <c r="E42" s="43" t="s">
        <v>54</v>
      </c>
      <c r="F42" s="19"/>
      <c r="G42" s="42" t="s">
        <v>55</v>
      </c>
      <c r="H42" s="1524" t="s">
        <v>137</v>
      </c>
      <c r="I42" s="1525"/>
      <c r="J42" s="43" t="s">
        <v>54</v>
      </c>
      <c r="K42" s="19"/>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c r="AL42" s="494"/>
      <c r="AM42" s="494"/>
      <c r="AN42" s="494"/>
    </row>
    <row r="43" spans="1:40" s="22" customFormat="1" ht="35.1" customHeight="1">
      <c r="A43" s="21"/>
      <c r="B43" s="113" t="s">
        <v>120</v>
      </c>
      <c r="C43" s="1544">
        <f>SUM('DetailedBudget---TXST'!Y82:Y84)</f>
        <v>0</v>
      </c>
      <c r="D43" s="1545"/>
      <c r="E43" s="35">
        <v>0</v>
      </c>
      <c r="F43" s="21"/>
      <c r="G43" s="113" t="s">
        <v>120</v>
      </c>
      <c r="H43" s="1544">
        <f>SUM('DetailedBudget---TXST'!AD82:AD84)</f>
        <v>0</v>
      </c>
      <c r="I43" s="1545"/>
      <c r="J43" s="35">
        <v>0</v>
      </c>
      <c r="K43" s="21"/>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row>
    <row r="44" spans="1:40" s="22" customFormat="1" ht="35.1" customHeight="1">
      <c r="A44" s="21"/>
      <c r="B44" s="114" t="s">
        <v>121</v>
      </c>
      <c r="C44" s="1538">
        <f>SUM('DetailedBudget---TXST'!Y87:Y89)</f>
        <v>0</v>
      </c>
      <c r="D44" s="1539"/>
      <c r="E44" s="23">
        <v>0</v>
      </c>
      <c r="F44" s="21"/>
      <c r="G44" s="114" t="s">
        <v>121</v>
      </c>
      <c r="H44" s="1538">
        <f>SUM('DetailedBudget---TXST'!AD87:AD89)</f>
        <v>0</v>
      </c>
      <c r="I44" s="1539"/>
      <c r="J44" s="23">
        <v>0</v>
      </c>
      <c r="K44" s="21"/>
      <c r="L44" s="507"/>
      <c r="M44" s="507"/>
      <c r="N44" s="507"/>
      <c r="O44" s="507"/>
      <c r="P44" s="507"/>
      <c r="Q44" s="507"/>
      <c r="R44" s="507"/>
      <c r="S44" s="507"/>
      <c r="T44" s="507"/>
      <c r="U44" s="507"/>
      <c r="V44" s="507"/>
      <c r="W44" s="507"/>
      <c r="X44" s="507"/>
      <c r="Y44" s="507"/>
      <c r="Z44" s="507"/>
      <c r="AA44" s="507"/>
      <c r="AB44" s="507"/>
      <c r="AC44" s="507"/>
      <c r="AD44" s="507"/>
      <c r="AE44" s="507"/>
      <c r="AF44" s="507"/>
      <c r="AG44" s="507"/>
      <c r="AH44" s="507"/>
      <c r="AI44" s="507"/>
      <c r="AJ44" s="507"/>
      <c r="AK44" s="507"/>
      <c r="AL44" s="507"/>
      <c r="AM44" s="507"/>
      <c r="AN44" s="507"/>
    </row>
    <row r="45" spans="1:40" s="22" customFormat="1" ht="20.100000000000001" customHeight="1">
      <c r="A45" s="21"/>
      <c r="B45" s="114" t="s">
        <v>117</v>
      </c>
      <c r="C45" s="1538">
        <f>SUM('DetailedBudget---TXST'!Y92:Y94)</f>
        <v>0</v>
      </c>
      <c r="D45" s="1539"/>
      <c r="E45" s="23">
        <v>0</v>
      </c>
      <c r="F45" s="21"/>
      <c r="G45" s="114" t="s">
        <v>117</v>
      </c>
      <c r="H45" s="1538">
        <f>SUM('DetailedBudget---TXST'!AD92:AD94)</f>
        <v>0</v>
      </c>
      <c r="I45" s="1539"/>
      <c r="J45" s="23">
        <v>0</v>
      </c>
      <c r="K45" s="21"/>
      <c r="L45" s="507"/>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7"/>
      <c r="AJ45" s="507"/>
      <c r="AK45" s="507"/>
      <c r="AL45" s="507"/>
      <c r="AM45" s="507"/>
      <c r="AN45" s="507"/>
    </row>
    <row r="46" spans="1:40" s="22" customFormat="1" ht="35.1" customHeight="1">
      <c r="A46" s="21"/>
      <c r="B46" s="24" t="s">
        <v>122</v>
      </c>
      <c r="C46" s="1540"/>
      <c r="D46" s="1539"/>
      <c r="E46" s="25">
        <f>'Initial Information'!$E$15</f>
        <v>0.505</v>
      </c>
      <c r="F46" s="21"/>
      <c r="G46" s="24" t="s">
        <v>122</v>
      </c>
      <c r="H46" s="1540"/>
      <c r="I46" s="1539"/>
      <c r="J46" s="25">
        <f>'Initial Information'!$E$15</f>
        <v>0.505</v>
      </c>
      <c r="K46" s="21"/>
      <c r="L46" s="507"/>
      <c r="M46" s="507"/>
      <c r="N46" s="507"/>
      <c r="O46" s="507"/>
      <c r="P46" s="507"/>
      <c r="Q46" s="507"/>
      <c r="R46" s="507"/>
      <c r="S46" s="507"/>
      <c r="T46" s="507"/>
      <c r="U46" s="507"/>
      <c r="V46" s="507"/>
      <c r="W46" s="507"/>
      <c r="X46" s="507"/>
      <c r="Y46" s="507"/>
      <c r="Z46" s="507"/>
      <c r="AA46" s="507"/>
      <c r="AB46" s="507"/>
      <c r="AC46" s="507"/>
      <c r="AD46" s="507"/>
      <c r="AE46" s="507"/>
      <c r="AF46" s="507"/>
      <c r="AG46" s="507"/>
      <c r="AH46" s="507"/>
      <c r="AI46" s="507"/>
      <c r="AJ46" s="507"/>
      <c r="AK46" s="507"/>
      <c r="AL46" s="507"/>
      <c r="AM46" s="507"/>
      <c r="AN46" s="507"/>
    </row>
    <row r="47" spans="1:40" s="22" customFormat="1" ht="35.1" customHeight="1">
      <c r="A47" s="21"/>
      <c r="B47" s="114" t="s">
        <v>132</v>
      </c>
      <c r="C47" s="1538">
        <f>SUM('DetailedBudget---TXST'!Y97:Y99)</f>
        <v>0</v>
      </c>
      <c r="D47" s="1539"/>
      <c r="E47" s="23">
        <v>0</v>
      </c>
      <c r="F47" s="21"/>
      <c r="G47" s="114" t="s">
        <v>132</v>
      </c>
      <c r="H47" s="1538">
        <f>SUM('DetailedBudget---TXST'!AD97:AD99)</f>
        <v>0</v>
      </c>
      <c r="I47" s="1539"/>
      <c r="J47" s="23">
        <v>0</v>
      </c>
      <c r="K47" s="21"/>
      <c r="L47" s="507"/>
      <c r="M47" s="507"/>
      <c r="N47" s="507"/>
      <c r="O47" s="507"/>
      <c r="P47" s="507"/>
      <c r="Q47" s="507"/>
      <c r="R47" s="507"/>
      <c r="S47" s="507"/>
      <c r="T47" s="507"/>
      <c r="U47" s="507"/>
      <c r="V47" s="507"/>
      <c r="W47" s="507"/>
      <c r="X47" s="507"/>
      <c r="Y47" s="507"/>
      <c r="Z47" s="507"/>
      <c r="AA47" s="507"/>
      <c r="AB47" s="507"/>
      <c r="AC47" s="507"/>
      <c r="AD47" s="507"/>
      <c r="AE47" s="507"/>
      <c r="AF47" s="507"/>
      <c r="AG47" s="507"/>
      <c r="AH47" s="507"/>
      <c r="AI47" s="507"/>
      <c r="AJ47" s="507"/>
      <c r="AK47" s="507"/>
      <c r="AL47" s="507"/>
      <c r="AM47" s="507"/>
      <c r="AN47" s="507"/>
    </row>
    <row r="48" spans="1:40" s="22" customFormat="1" ht="35.1" customHeight="1">
      <c r="A48" s="21"/>
      <c r="B48" s="24" t="s">
        <v>128</v>
      </c>
      <c r="C48" s="1547">
        <f>SUM('DetailedBudget---TXST'!Y45:Y52)</f>
        <v>0</v>
      </c>
      <c r="D48" s="1500"/>
      <c r="E48" s="25">
        <f>'Initial Information'!$E$15</f>
        <v>0.505</v>
      </c>
      <c r="F48" s="21"/>
      <c r="G48" s="24" t="s">
        <v>128</v>
      </c>
      <c r="H48" s="1547">
        <f>SUM('DetailedBudget---TXST'!AD45:AD52)</f>
        <v>0</v>
      </c>
      <c r="I48" s="1500"/>
      <c r="J48" s="25">
        <f>'Initial Information'!$E$15</f>
        <v>0.505</v>
      </c>
      <c r="K48" s="21"/>
      <c r="L48" s="507"/>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07"/>
      <c r="AJ48" s="507"/>
      <c r="AK48" s="507"/>
      <c r="AL48" s="507"/>
      <c r="AM48" s="507"/>
      <c r="AN48" s="507"/>
    </row>
    <row r="49" spans="1:40" s="22" customFormat="1" ht="35.1" customHeight="1">
      <c r="A49" s="21"/>
      <c r="B49" s="24" t="s">
        <v>129</v>
      </c>
      <c r="C49" s="1547">
        <f>'DetailedBudget---TXST'!Y35</f>
        <v>0</v>
      </c>
      <c r="D49" s="1500"/>
      <c r="E49" s="25">
        <f>'Initial Information'!$E$15</f>
        <v>0.505</v>
      </c>
      <c r="F49" s="21"/>
      <c r="G49" s="24" t="s">
        <v>129</v>
      </c>
      <c r="H49" s="1547">
        <f>'DetailedBudget---TXST'!AD35</f>
        <v>0</v>
      </c>
      <c r="I49" s="1500"/>
      <c r="J49" s="25">
        <f>'Initial Information'!$E$15</f>
        <v>0.505</v>
      </c>
      <c r="K49" s="21"/>
      <c r="L49" s="507"/>
      <c r="M49" s="507"/>
      <c r="N49" s="507"/>
      <c r="O49" s="507"/>
      <c r="P49" s="507"/>
      <c r="Q49" s="507"/>
      <c r="R49" s="507"/>
      <c r="S49" s="507"/>
      <c r="T49" s="507"/>
      <c r="U49" s="507"/>
      <c r="V49" s="507"/>
      <c r="W49" s="507"/>
      <c r="X49" s="507"/>
      <c r="Y49" s="507"/>
      <c r="Z49" s="507"/>
      <c r="AA49" s="507"/>
      <c r="AB49" s="507"/>
      <c r="AC49" s="507"/>
      <c r="AD49" s="507"/>
      <c r="AE49" s="507"/>
      <c r="AF49" s="507"/>
      <c r="AG49" s="507"/>
      <c r="AH49" s="507"/>
      <c r="AI49" s="507"/>
      <c r="AJ49" s="507"/>
      <c r="AK49" s="507"/>
      <c r="AL49" s="507"/>
      <c r="AM49" s="507"/>
      <c r="AN49" s="507"/>
    </row>
    <row r="50" spans="1:40" s="22" customFormat="1" ht="20.100000000000001" customHeight="1">
      <c r="A50" s="21"/>
      <c r="B50" s="24" t="s">
        <v>44</v>
      </c>
      <c r="C50" s="1547">
        <f>'DetailedBudget---TXST'!Y75</f>
        <v>0</v>
      </c>
      <c r="D50" s="1500"/>
      <c r="E50" s="25">
        <f>'Initial Information'!$E$15</f>
        <v>0.505</v>
      </c>
      <c r="F50" s="21"/>
      <c r="G50" s="24" t="s">
        <v>44</v>
      </c>
      <c r="H50" s="1547">
        <f>'DetailedBudget---TXST'!AD75</f>
        <v>0</v>
      </c>
      <c r="I50" s="1500"/>
      <c r="J50" s="25">
        <f>'Initial Information'!$E$15</f>
        <v>0.505</v>
      </c>
      <c r="K50" s="21"/>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7"/>
      <c r="AJ50" s="507"/>
      <c r="AK50" s="507"/>
      <c r="AL50" s="507"/>
      <c r="AM50" s="507"/>
      <c r="AN50" s="507"/>
    </row>
    <row r="51" spans="1:40" s="22" customFormat="1" ht="35.1" customHeight="1">
      <c r="A51" s="21"/>
      <c r="B51" s="114" t="s">
        <v>130</v>
      </c>
      <c r="C51" s="1546">
        <f>'DetailedBudget---TXST'!Y144</f>
        <v>0</v>
      </c>
      <c r="D51" s="1500"/>
      <c r="E51" s="23">
        <v>0</v>
      </c>
      <c r="F51" s="21"/>
      <c r="G51" s="114" t="s">
        <v>130</v>
      </c>
      <c r="H51" s="1546">
        <f>'DetailedBudget---TXST'!AD144</f>
        <v>0</v>
      </c>
      <c r="I51" s="1500"/>
      <c r="J51" s="23">
        <v>0</v>
      </c>
      <c r="K51" s="21"/>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7"/>
      <c r="AJ51" s="507"/>
      <c r="AK51" s="507"/>
      <c r="AL51" s="507"/>
      <c r="AM51" s="507"/>
      <c r="AN51" s="507"/>
    </row>
    <row r="52" spans="1:40" s="22" customFormat="1" ht="20.100000000000001" customHeight="1">
      <c r="A52" s="21"/>
      <c r="B52" s="24" t="s">
        <v>45</v>
      </c>
      <c r="C52" s="1547">
        <f>SUM('DetailedBudget---TXST'!Y165:Y169)</f>
        <v>0</v>
      </c>
      <c r="D52" s="1500"/>
      <c r="E52" s="25">
        <f>'Initial Information'!$E$15</f>
        <v>0.505</v>
      </c>
      <c r="F52" s="21"/>
      <c r="G52" s="24" t="s">
        <v>45</v>
      </c>
      <c r="H52" s="1547">
        <f>SUM('DetailedBudget---TXST'!AD165:AD169)</f>
        <v>0</v>
      </c>
      <c r="I52" s="1500"/>
      <c r="J52" s="25">
        <f>'Initial Information'!$E$15</f>
        <v>0.505</v>
      </c>
      <c r="K52" s="21"/>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7"/>
      <c r="AN52" s="507"/>
    </row>
    <row r="53" spans="1:40" s="22" customFormat="1" ht="20.100000000000001" customHeight="1">
      <c r="A53" s="21"/>
      <c r="B53" s="115" t="s">
        <v>124</v>
      </c>
      <c r="C53" s="1548"/>
      <c r="D53" s="1539"/>
      <c r="E53" s="25">
        <f>'Initial Information'!$E$15</f>
        <v>0.505</v>
      </c>
      <c r="F53" s="21"/>
      <c r="G53" s="115" t="s">
        <v>124</v>
      </c>
      <c r="H53" s="1548"/>
      <c r="I53" s="1539"/>
      <c r="J53" s="25">
        <f>'Initial Information'!$E$15</f>
        <v>0.505</v>
      </c>
      <c r="K53" s="21"/>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7"/>
      <c r="AJ53" s="507"/>
      <c r="AK53" s="507"/>
      <c r="AL53" s="507"/>
      <c r="AM53" s="507"/>
      <c r="AN53" s="507"/>
    </row>
    <row r="54" spans="1:40" s="22" customFormat="1" ht="20.100000000000001" customHeight="1">
      <c r="A54" s="21"/>
      <c r="B54" s="114" t="s">
        <v>277</v>
      </c>
      <c r="C54" s="1538">
        <f>SUM('DetailedBudget---TXST'!Y229:Y238)</f>
        <v>0</v>
      </c>
      <c r="D54" s="1539"/>
      <c r="E54" s="23">
        <v>0</v>
      </c>
      <c r="F54" s="21"/>
      <c r="G54" s="114" t="s">
        <v>277</v>
      </c>
      <c r="H54" s="1538">
        <f>SUM('DetailedBudget---TXST'!AD229:AD238)</f>
        <v>0</v>
      </c>
      <c r="I54" s="1539"/>
      <c r="J54" s="23">
        <v>0</v>
      </c>
      <c r="K54" s="21"/>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row>
    <row r="55" spans="1:40" s="22" customFormat="1" ht="35.1" customHeight="1">
      <c r="A55" s="21"/>
      <c r="B55" s="114" t="s">
        <v>133</v>
      </c>
      <c r="C55" s="1538">
        <f>'DetailedBudget---TXST'!Y214</f>
        <v>0</v>
      </c>
      <c r="D55" s="1539"/>
      <c r="E55" s="23">
        <v>0</v>
      </c>
      <c r="F55" s="21"/>
      <c r="G55" s="114" t="s">
        <v>133</v>
      </c>
      <c r="H55" s="1538">
        <f>'DetailedBudget---TXST'!AD214</f>
        <v>0</v>
      </c>
      <c r="I55" s="1539"/>
      <c r="J55" s="23">
        <v>0</v>
      </c>
      <c r="K55" s="21"/>
      <c r="L55" s="507"/>
      <c r="M55" s="507"/>
      <c r="N55" s="507"/>
      <c r="O55" s="507"/>
      <c r="P55" s="507"/>
      <c r="Q55" s="507"/>
      <c r="R55" s="507"/>
      <c r="S55" s="507"/>
      <c r="T55" s="507"/>
      <c r="U55" s="507"/>
      <c r="V55" s="507"/>
      <c r="W55" s="507"/>
      <c r="X55" s="507"/>
      <c r="Y55" s="507"/>
      <c r="Z55" s="507"/>
      <c r="AA55" s="507"/>
      <c r="AB55" s="507"/>
      <c r="AC55" s="507"/>
      <c r="AD55" s="507"/>
      <c r="AE55" s="507"/>
      <c r="AF55" s="507"/>
      <c r="AG55" s="507"/>
      <c r="AH55" s="507"/>
      <c r="AI55" s="507"/>
      <c r="AJ55" s="507"/>
      <c r="AK55" s="507"/>
      <c r="AL55" s="507"/>
      <c r="AM55" s="507"/>
      <c r="AN55" s="507"/>
    </row>
    <row r="56" spans="1:40" s="22" customFormat="1" ht="20.100000000000001" customHeight="1">
      <c r="A56" s="21"/>
      <c r="B56" s="24" t="s">
        <v>47</v>
      </c>
      <c r="C56" s="1548">
        <f>SUM('DetailedBudget---TXST'!Y62:Y64)</f>
        <v>0</v>
      </c>
      <c r="D56" s="1539"/>
      <c r="E56" s="25">
        <f>'Initial Information'!$E$15</f>
        <v>0.505</v>
      </c>
      <c r="F56" s="21"/>
      <c r="G56" s="24" t="s">
        <v>47</v>
      </c>
      <c r="H56" s="1548">
        <f>SUM('DetailedBudget---TXST'!AD62:AD64)</f>
        <v>0</v>
      </c>
      <c r="I56" s="1539"/>
      <c r="J56" s="25">
        <f>'Initial Information'!$E$15</f>
        <v>0.505</v>
      </c>
      <c r="K56" s="21"/>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M56" s="507"/>
      <c r="AN56" s="507"/>
    </row>
    <row r="57" spans="1:40" s="22" customFormat="1" ht="20.100000000000001" customHeight="1">
      <c r="A57" s="21"/>
      <c r="B57" s="24" t="s">
        <v>48</v>
      </c>
      <c r="C57" s="1548">
        <f>'DetailedBudget---TXST'!Y175+'DetailedBudget---TXST'!Y179+'DetailedBudget---TXST'!Y183+'DetailedBudget---TXST'!Y187+'DetailedBudget---TXST'!Y191+'DetailedBudget---TXST'!Y195+'DetailedBudget---TXST'!Y199+'DetailedBudget---TXST'!Y203+'DetailedBudget---TXST'!Y207+'DetailedBudget---TXST'!Y211</f>
        <v>0</v>
      </c>
      <c r="D57" s="1539"/>
      <c r="E57" s="25">
        <f>'Initial Information'!$E$15</f>
        <v>0.505</v>
      </c>
      <c r="F57" s="21"/>
      <c r="G57" s="24" t="s">
        <v>48</v>
      </c>
      <c r="H57" s="1548">
        <f>'DetailedBudget---TXST'!AD175+'DetailedBudget---TXST'!AD179+'DetailedBudget---TXST'!AD183+'DetailedBudget---TXST'!AD187+'DetailedBudget---TXST'!AD191+'DetailedBudget---TXST'!AD195+'DetailedBudget---TXST'!AD199+'DetailedBudget---TXST'!AD203+'DetailedBudget---TXST'!AD207+'DetailedBudget---TXST'!AD211</f>
        <v>0</v>
      </c>
      <c r="I57" s="1539"/>
      <c r="J57" s="25">
        <f>'Initial Information'!$E$15</f>
        <v>0.505</v>
      </c>
      <c r="K57" s="21"/>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507"/>
      <c r="AM57" s="507"/>
      <c r="AN57" s="507"/>
    </row>
    <row r="58" spans="1:40" s="22" customFormat="1" ht="20.100000000000001" customHeight="1">
      <c r="A58" s="21"/>
      <c r="B58" s="114" t="s">
        <v>49</v>
      </c>
      <c r="C58" s="1546">
        <f>SUM('DetailedBudget---TXST'!Y176+'DetailedBudget---TXST'!Y180+'DetailedBudget---TXST'!Y184+'DetailedBudget---TXST'!Y188+'DetailedBudget---TXST'!Y192+'DetailedBudget---TXST'!Y196+'DetailedBudget---TXST'!Y200+'DetailedBudget---TXST'!Y204+'DetailedBudget---TXST'!Y208+'DetailedBudget---TXST'!Y212)</f>
        <v>0</v>
      </c>
      <c r="D58" s="1500"/>
      <c r="E58" s="23">
        <v>0</v>
      </c>
      <c r="F58" s="21"/>
      <c r="G58" s="114" t="s">
        <v>49</v>
      </c>
      <c r="H58" s="1546">
        <f>SUM('DetailedBudget---TXST'!AD176+'DetailedBudget---TXST'!AD180+'DetailedBudget---TXST'!AD184+'DetailedBudget---TXST'!AD188+'DetailedBudget---TXST'!AD192+'DetailedBudget---TXST'!AD196+'DetailedBudget---TXST'!AD200+'DetailedBudget---TXST'!AD204+'DetailedBudget---TXST'!AD208+'DetailedBudget---TXST'!AD212)</f>
        <v>0</v>
      </c>
      <c r="I58" s="1500"/>
      <c r="J58" s="23">
        <v>0</v>
      </c>
      <c r="K58" s="21"/>
      <c r="L58" s="507"/>
      <c r="M58" s="507"/>
      <c r="N58" s="507"/>
      <c r="O58" s="507"/>
      <c r="P58" s="507"/>
      <c r="Q58" s="507"/>
      <c r="R58" s="507"/>
      <c r="S58" s="507"/>
      <c r="T58" s="507"/>
      <c r="U58" s="507"/>
      <c r="V58" s="507"/>
      <c r="W58" s="507"/>
      <c r="X58" s="507"/>
      <c r="Y58" s="507"/>
      <c r="Z58" s="507"/>
      <c r="AA58" s="507"/>
      <c r="AB58" s="507"/>
      <c r="AC58" s="507"/>
      <c r="AD58" s="507"/>
      <c r="AE58" s="507"/>
      <c r="AF58" s="507"/>
      <c r="AG58" s="507"/>
      <c r="AH58" s="507"/>
      <c r="AI58" s="507"/>
      <c r="AJ58" s="507"/>
      <c r="AK58" s="507"/>
      <c r="AL58" s="507"/>
      <c r="AM58" s="507"/>
      <c r="AN58" s="507"/>
    </row>
    <row r="59" spans="1:40" s="22" customFormat="1" ht="20.100000000000001" customHeight="1">
      <c r="A59" s="21"/>
      <c r="B59" s="24" t="s">
        <v>50</v>
      </c>
      <c r="C59" s="1547">
        <f>SUM('DetailedBudget---TXST'!Y151:Y162)+'DetailedBudget---TXST'!Y171+SUM('DetailedBudget---TXST'!Y217:Y226)</f>
        <v>0</v>
      </c>
      <c r="D59" s="1500"/>
      <c r="E59" s="25">
        <f>'Initial Information'!$E$15</f>
        <v>0.505</v>
      </c>
      <c r="F59" s="21"/>
      <c r="G59" s="24" t="s">
        <v>50</v>
      </c>
      <c r="H59" s="1547">
        <f>SUM('DetailedBudget---TXST'!AD151:AD162)+'DetailedBudget---TXST'!AD171+SUM('DetailedBudget---TXST'!AD217:AD226)</f>
        <v>0</v>
      </c>
      <c r="I59" s="1500"/>
      <c r="J59" s="25">
        <f>'Initial Information'!$E$15</f>
        <v>0.505</v>
      </c>
      <c r="K59" s="21"/>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M59" s="507"/>
      <c r="AN59" s="507"/>
    </row>
    <row r="60" spans="1:40" s="22" customFormat="1" ht="20.100000000000001" customHeight="1">
      <c r="A60" s="21"/>
      <c r="B60" s="24" t="s">
        <v>118</v>
      </c>
      <c r="C60" s="1548"/>
      <c r="D60" s="1539"/>
      <c r="E60" s="25">
        <f>'Initial Information'!$E$15</f>
        <v>0.505</v>
      </c>
      <c r="F60" s="21"/>
      <c r="G60" s="24" t="s">
        <v>118</v>
      </c>
      <c r="H60" s="1548"/>
      <c r="I60" s="1539"/>
      <c r="J60" s="25">
        <f>'Initial Information'!$E$15</f>
        <v>0.505</v>
      </c>
      <c r="K60" s="21"/>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M60" s="507"/>
      <c r="AN60" s="507"/>
    </row>
    <row r="61" spans="1:40" s="22" customFormat="1" ht="20.100000000000001" customHeight="1">
      <c r="A61" s="21"/>
      <c r="B61" s="24" t="s">
        <v>51</v>
      </c>
      <c r="C61" s="1548">
        <f>SUM('DetailedBudget---TXST'!Y115:Y118)</f>
        <v>0</v>
      </c>
      <c r="D61" s="1539"/>
      <c r="E61" s="25">
        <f>'Initial Information'!$E$15</f>
        <v>0.505</v>
      </c>
      <c r="F61" s="21"/>
      <c r="G61" s="24" t="s">
        <v>51</v>
      </c>
      <c r="H61" s="1548">
        <f>SUM('DetailedBudget---TXST'!AD115:AD118)</f>
        <v>0</v>
      </c>
      <c r="I61" s="1539"/>
      <c r="J61" s="25">
        <f>'Initial Information'!$E$15</f>
        <v>0.505</v>
      </c>
      <c r="K61" s="21"/>
      <c r="L61" s="507"/>
      <c r="M61" s="507"/>
      <c r="N61" s="507"/>
      <c r="O61" s="507"/>
      <c r="P61" s="507"/>
      <c r="Q61" s="507"/>
      <c r="R61" s="507"/>
      <c r="S61" s="507"/>
      <c r="T61" s="507"/>
      <c r="U61" s="507"/>
      <c r="V61" s="507"/>
      <c r="W61" s="507"/>
      <c r="X61" s="507"/>
      <c r="Y61" s="507"/>
      <c r="Z61" s="507"/>
      <c r="AA61" s="507"/>
      <c r="AB61" s="507"/>
      <c r="AC61" s="507"/>
      <c r="AD61" s="507"/>
      <c r="AE61" s="507"/>
      <c r="AF61" s="507"/>
      <c r="AG61" s="507"/>
      <c r="AH61" s="507"/>
      <c r="AI61" s="507"/>
      <c r="AJ61" s="507"/>
      <c r="AK61" s="507"/>
      <c r="AL61" s="507"/>
      <c r="AM61" s="507"/>
      <c r="AN61" s="507"/>
    </row>
    <row r="62" spans="1:40" s="22" customFormat="1" ht="20.100000000000001" customHeight="1">
      <c r="A62" s="21"/>
      <c r="B62" s="24" t="s">
        <v>52</v>
      </c>
      <c r="C62" s="1548">
        <f>SUM('DetailedBudget---TXST'!Y105:Y108)</f>
        <v>0</v>
      </c>
      <c r="D62" s="1539"/>
      <c r="E62" s="25">
        <f>'Initial Information'!$E$15</f>
        <v>0.505</v>
      </c>
      <c r="F62" s="21"/>
      <c r="G62" s="24" t="s">
        <v>52</v>
      </c>
      <c r="H62" s="1548">
        <f>SUM('DetailedBudget---TXST'!AD105:AD108)</f>
        <v>0</v>
      </c>
      <c r="I62" s="1539"/>
      <c r="J62" s="25">
        <f>'Initial Information'!$E$15</f>
        <v>0.505</v>
      </c>
      <c r="K62" s="21"/>
      <c r="L62" s="507"/>
      <c r="M62" s="507"/>
      <c r="N62" s="507"/>
      <c r="O62" s="507"/>
      <c r="P62" s="507"/>
      <c r="Q62" s="507"/>
      <c r="R62" s="507"/>
      <c r="S62" s="507"/>
      <c r="T62" s="507"/>
      <c r="U62" s="507"/>
      <c r="V62" s="507"/>
      <c r="W62" s="507"/>
      <c r="X62" s="507"/>
      <c r="Y62" s="507"/>
      <c r="Z62" s="507"/>
      <c r="AA62" s="507"/>
      <c r="AB62" s="507"/>
      <c r="AC62" s="507"/>
      <c r="AD62" s="507"/>
      <c r="AE62" s="507"/>
      <c r="AF62" s="507"/>
      <c r="AG62" s="507"/>
      <c r="AH62" s="507"/>
      <c r="AI62" s="507"/>
      <c r="AJ62" s="507"/>
      <c r="AK62" s="507"/>
      <c r="AL62" s="507"/>
      <c r="AM62" s="507"/>
      <c r="AN62" s="507"/>
    </row>
    <row r="63" spans="1:40" s="22" customFormat="1" ht="20.100000000000001" customHeight="1">
      <c r="A63" s="21"/>
      <c r="B63" s="24" t="s">
        <v>53</v>
      </c>
      <c r="C63" s="1547">
        <f>SUM('DetailedBudget---TXST'!Y110:Y113)</f>
        <v>0</v>
      </c>
      <c r="D63" s="1500"/>
      <c r="E63" s="25">
        <f>'Initial Information'!$E$15</f>
        <v>0.505</v>
      </c>
      <c r="F63" s="21"/>
      <c r="G63" s="24" t="s">
        <v>53</v>
      </c>
      <c r="H63" s="1547">
        <f>SUM('DetailedBudget---TXST'!AD110:AD113)</f>
        <v>0</v>
      </c>
      <c r="I63" s="1500"/>
      <c r="J63" s="25">
        <f>'Initial Information'!$E$15</f>
        <v>0.505</v>
      </c>
      <c r="K63" s="21"/>
      <c r="L63" s="507"/>
      <c r="M63" s="507"/>
      <c r="N63" s="507"/>
      <c r="O63" s="507"/>
      <c r="P63" s="507"/>
      <c r="Q63" s="507"/>
      <c r="R63" s="507"/>
      <c r="S63" s="507"/>
      <c r="T63" s="507"/>
      <c r="U63" s="507"/>
      <c r="V63" s="507"/>
      <c r="W63" s="507"/>
      <c r="X63" s="507"/>
      <c r="Y63" s="507"/>
      <c r="Z63" s="507"/>
      <c r="AA63" s="507"/>
      <c r="AB63" s="507"/>
      <c r="AC63" s="507"/>
      <c r="AD63" s="507"/>
      <c r="AE63" s="507"/>
      <c r="AF63" s="507"/>
      <c r="AG63" s="507"/>
      <c r="AH63" s="507"/>
      <c r="AI63" s="507"/>
      <c r="AJ63" s="507"/>
      <c r="AK63" s="507"/>
      <c r="AL63" s="507"/>
      <c r="AM63" s="507"/>
      <c r="AN63" s="507"/>
    </row>
    <row r="64" spans="1:40" s="22" customFormat="1" ht="35.1" customHeight="1" thickBot="1">
      <c r="A64" s="21"/>
      <c r="B64" s="24" t="s">
        <v>131</v>
      </c>
      <c r="C64" s="1547">
        <f>SUM('DetailedBudget---TXST'!Y53:Y61)</f>
        <v>0</v>
      </c>
      <c r="D64" s="1500"/>
      <c r="E64" s="25">
        <f>'Initial Information'!$E$15</f>
        <v>0.505</v>
      </c>
      <c r="F64" s="21"/>
      <c r="G64" s="24" t="s">
        <v>131</v>
      </c>
      <c r="H64" s="1547">
        <f>SUM('DetailedBudget---TXST'!AD53:AD61)</f>
        <v>0</v>
      </c>
      <c r="I64" s="1500"/>
      <c r="J64" s="25">
        <f>'Initial Information'!$E$15</f>
        <v>0.505</v>
      </c>
      <c r="K64" s="21"/>
      <c r="L64" s="507"/>
      <c r="M64" s="507"/>
      <c r="N64" s="507"/>
      <c r="O64" s="507"/>
      <c r="P64" s="507"/>
      <c r="Q64" s="507"/>
      <c r="R64" s="507"/>
      <c r="S64" s="507"/>
      <c r="T64" s="507"/>
      <c r="U64" s="507"/>
      <c r="V64" s="507"/>
      <c r="W64" s="507"/>
      <c r="X64" s="507"/>
      <c r="Y64" s="507"/>
      <c r="Z64" s="507"/>
      <c r="AA64" s="507"/>
      <c r="AB64" s="507"/>
      <c r="AC64" s="507"/>
      <c r="AD64" s="507"/>
      <c r="AE64" s="507"/>
      <c r="AF64" s="507"/>
      <c r="AG64" s="507"/>
      <c r="AH64" s="507"/>
      <c r="AI64" s="507"/>
      <c r="AJ64" s="507"/>
      <c r="AK64" s="507"/>
      <c r="AL64" s="507"/>
      <c r="AM64" s="507"/>
      <c r="AN64" s="507"/>
    </row>
    <row r="65" spans="1:40" ht="4.9000000000000004" customHeight="1">
      <c r="A65" s="19"/>
      <c r="B65" s="44"/>
      <c r="C65" s="1549"/>
      <c r="D65" s="1550"/>
      <c r="E65" s="45"/>
      <c r="F65" s="19"/>
      <c r="G65" s="44"/>
      <c r="H65" s="1549"/>
      <c r="I65" s="1550"/>
      <c r="J65" s="45"/>
      <c r="K65" s="19"/>
      <c r="M65" s="494"/>
      <c r="N65" s="494"/>
      <c r="O65" s="494"/>
      <c r="P65" s="494"/>
      <c r="Q65" s="494"/>
      <c r="R65" s="494"/>
      <c r="S65" s="494"/>
      <c r="T65" s="494"/>
      <c r="U65" s="494"/>
      <c r="V65" s="494"/>
      <c r="W65" s="494"/>
      <c r="X65" s="494"/>
      <c r="Y65" s="494"/>
      <c r="Z65" s="494"/>
      <c r="AA65" s="494"/>
      <c r="AB65" s="494"/>
      <c r="AC65" s="494"/>
      <c r="AD65" s="494"/>
      <c r="AE65" s="494"/>
      <c r="AF65" s="494"/>
      <c r="AG65" s="494"/>
      <c r="AH65" s="494"/>
      <c r="AI65" s="494"/>
      <c r="AJ65" s="494"/>
      <c r="AK65" s="494"/>
      <c r="AL65" s="494"/>
      <c r="AM65" s="494"/>
      <c r="AN65" s="494"/>
    </row>
    <row r="66" spans="1:40" ht="20.100000000000001" customHeight="1">
      <c r="A66" s="19"/>
      <c r="B66" s="5" t="s">
        <v>134</v>
      </c>
      <c r="C66" s="1499">
        <f>'DetailedBudget---TXST'!Y243</f>
        <v>0</v>
      </c>
      <c r="D66" s="1500"/>
      <c r="E66" s="6"/>
      <c r="F66" s="19"/>
      <c r="G66" s="5" t="s">
        <v>134</v>
      </c>
      <c r="H66" s="1499">
        <f>'DetailedBudget---TXST'!AD243</f>
        <v>0</v>
      </c>
      <c r="I66" s="1500"/>
      <c r="J66" s="6"/>
      <c r="K66" s="19"/>
      <c r="M66" s="494"/>
      <c r="N66" s="494"/>
      <c r="O66" s="494"/>
      <c r="P66" s="494"/>
      <c r="Q66" s="494"/>
      <c r="R66" s="494"/>
      <c r="S66" s="494"/>
      <c r="T66" s="494"/>
      <c r="U66" s="494"/>
      <c r="V66" s="494"/>
      <c r="W66" s="494"/>
      <c r="X66" s="494"/>
      <c r="Y66" s="494"/>
      <c r="Z66" s="494"/>
      <c r="AA66" s="494"/>
      <c r="AB66" s="494"/>
      <c r="AC66" s="494"/>
      <c r="AD66" s="494"/>
      <c r="AE66" s="494"/>
      <c r="AF66" s="494"/>
      <c r="AG66" s="494"/>
      <c r="AH66" s="494"/>
      <c r="AI66" s="494"/>
      <c r="AJ66" s="494"/>
      <c r="AK66" s="494"/>
      <c r="AL66" s="494"/>
      <c r="AM66" s="494"/>
      <c r="AN66" s="494"/>
    </row>
    <row r="67" spans="1:40" ht="4.9000000000000004" customHeight="1">
      <c r="A67" s="19"/>
      <c r="B67" s="46"/>
      <c r="C67" s="1551"/>
      <c r="D67" s="1552"/>
      <c r="E67" s="48"/>
      <c r="F67" s="19"/>
      <c r="G67" s="46"/>
      <c r="H67" s="1551"/>
      <c r="I67" s="1552"/>
      <c r="J67" s="48"/>
      <c r="K67" s="19"/>
      <c r="M67" s="494"/>
      <c r="N67" s="494"/>
      <c r="O67" s="494"/>
      <c r="P67" s="494"/>
      <c r="Q67" s="494"/>
      <c r="R67" s="494"/>
      <c r="S67" s="494"/>
      <c r="T67" s="494"/>
      <c r="U67" s="494"/>
      <c r="V67" s="494"/>
      <c r="W67" s="494"/>
      <c r="X67" s="494"/>
      <c r="Y67" s="494"/>
      <c r="Z67" s="494"/>
      <c r="AA67" s="494"/>
      <c r="AB67" s="494"/>
      <c r="AC67" s="494"/>
      <c r="AD67" s="494"/>
      <c r="AE67" s="494"/>
      <c r="AF67" s="494"/>
      <c r="AG67" s="494"/>
      <c r="AH67" s="494"/>
      <c r="AI67" s="494"/>
      <c r="AJ67" s="494"/>
      <c r="AK67" s="494"/>
      <c r="AL67" s="494"/>
      <c r="AM67" s="494"/>
      <c r="AN67" s="494"/>
    </row>
    <row r="68" spans="1:40" ht="20.100000000000001" customHeight="1">
      <c r="A68" s="19"/>
      <c r="B68" s="5" t="s">
        <v>136</v>
      </c>
      <c r="C68" s="1499">
        <f>'DetailedBudget---TXST'!Y246</f>
        <v>0</v>
      </c>
      <c r="D68" s="1500"/>
      <c r="E68" s="6"/>
      <c r="F68" s="19"/>
      <c r="G68" s="5" t="s">
        <v>136</v>
      </c>
      <c r="H68" s="1499">
        <f>'DetailedBudget---TXST'!AD246</f>
        <v>0</v>
      </c>
      <c r="I68" s="1500"/>
      <c r="J68" s="6"/>
      <c r="K68" s="19"/>
      <c r="M68" s="494"/>
      <c r="N68" s="494"/>
      <c r="O68" s="494"/>
      <c r="P68" s="494"/>
      <c r="Q68" s="494"/>
      <c r="R68" s="494"/>
      <c r="S68" s="494"/>
      <c r="T68" s="494"/>
      <c r="U68" s="494"/>
      <c r="V68" s="494"/>
      <c r="W68" s="494"/>
      <c r="X68" s="494"/>
      <c r="Y68" s="494"/>
      <c r="Z68" s="494"/>
      <c r="AA68" s="494"/>
      <c r="AB68" s="494"/>
      <c r="AC68" s="494"/>
      <c r="AD68" s="494"/>
      <c r="AE68" s="494"/>
      <c r="AF68" s="494"/>
      <c r="AG68" s="494"/>
      <c r="AH68" s="494"/>
      <c r="AI68" s="494"/>
      <c r="AJ68" s="494"/>
      <c r="AK68" s="494"/>
      <c r="AL68" s="494"/>
      <c r="AM68" s="494"/>
      <c r="AN68" s="494"/>
    </row>
    <row r="69" spans="1:40" ht="4.9000000000000004" customHeight="1">
      <c r="A69" s="19"/>
      <c r="B69" s="46"/>
      <c r="C69" s="1551"/>
      <c r="D69" s="1552"/>
      <c r="E69" s="48"/>
      <c r="F69" s="19"/>
      <c r="G69" s="46"/>
      <c r="H69" s="1551"/>
      <c r="I69" s="1552"/>
      <c r="J69" s="48"/>
      <c r="K69" s="19"/>
      <c r="M69" s="494"/>
      <c r="N69" s="494"/>
      <c r="O69" s="494"/>
      <c r="P69" s="494"/>
      <c r="Q69" s="494"/>
      <c r="R69" s="494"/>
      <c r="S69" s="494"/>
      <c r="T69" s="494"/>
      <c r="U69" s="494"/>
      <c r="V69" s="494"/>
      <c r="W69" s="494"/>
      <c r="X69" s="494"/>
      <c r="Y69" s="494"/>
      <c r="Z69" s="494"/>
      <c r="AA69" s="494"/>
      <c r="AB69" s="494"/>
      <c r="AC69" s="494"/>
      <c r="AD69" s="494"/>
      <c r="AE69" s="494"/>
      <c r="AF69" s="494"/>
      <c r="AG69" s="494"/>
      <c r="AH69" s="494"/>
      <c r="AI69" s="494"/>
      <c r="AJ69" s="494"/>
      <c r="AK69" s="494"/>
      <c r="AL69" s="494"/>
      <c r="AM69" s="494"/>
      <c r="AN69" s="494"/>
    </row>
    <row r="70" spans="1:40" ht="20.100000000000001" customHeight="1">
      <c r="A70" s="19"/>
      <c r="B70" s="5" t="s">
        <v>135</v>
      </c>
      <c r="C70" s="1499">
        <f>'DetailedBudget---TXST'!Y248</f>
        <v>0</v>
      </c>
      <c r="D70" s="1500"/>
      <c r="E70" s="116">
        <f>'Initial Information'!$E$15</f>
        <v>0.505</v>
      </c>
      <c r="F70" s="19"/>
      <c r="G70" s="5" t="s">
        <v>135</v>
      </c>
      <c r="H70" s="1499">
        <f>'DetailedBudget---TXST'!AD248</f>
        <v>0</v>
      </c>
      <c r="I70" s="1500"/>
      <c r="J70" s="116">
        <f>'Initial Information'!$E$15</f>
        <v>0.505</v>
      </c>
      <c r="K70" s="19"/>
      <c r="M70" s="494"/>
      <c r="N70" s="494"/>
      <c r="O70" s="494"/>
      <c r="P70" s="494"/>
      <c r="Q70" s="494"/>
      <c r="R70" s="494"/>
      <c r="S70" s="494"/>
      <c r="T70" s="494"/>
      <c r="U70" s="494"/>
      <c r="V70" s="494"/>
      <c r="W70" s="494"/>
      <c r="X70" s="494"/>
      <c r="Y70" s="494"/>
      <c r="Z70" s="494"/>
      <c r="AA70" s="494"/>
      <c r="AB70" s="494"/>
      <c r="AC70" s="494"/>
      <c r="AD70" s="494"/>
      <c r="AE70" s="494"/>
      <c r="AF70" s="494"/>
      <c r="AG70" s="494"/>
      <c r="AH70" s="494"/>
      <c r="AI70" s="494"/>
      <c r="AJ70" s="494"/>
      <c r="AK70" s="494"/>
      <c r="AL70" s="494"/>
      <c r="AM70" s="494"/>
      <c r="AN70" s="494"/>
    </row>
    <row r="71" spans="1:40" ht="4.9000000000000004" customHeight="1">
      <c r="A71" s="19"/>
      <c r="B71" s="46"/>
      <c r="C71" s="1551"/>
      <c r="D71" s="1552"/>
      <c r="E71" s="48"/>
      <c r="F71" s="19"/>
      <c r="G71" s="46"/>
      <c r="H71" s="1551"/>
      <c r="I71" s="1552"/>
      <c r="J71" s="48"/>
      <c r="K71" s="19"/>
      <c r="M71" s="494"/>
      <c r="N71" s="494"/>
      <c r="O71" s="494"/>
      <c r="P71" s="494"/>
      <c r="Q71" s="494"/>
      <c r="R71" s="494"/>
      <c r="S71" s="494"/>
      <c r="T71" s="494"/>
      <c r="U71" s="494"/>
      <c r="V71" s="494"/>
      <c r="W71" s="494"/>
      <c r="X71" s="494"/>
      <c r="Y71" s="494"/>
      <c r="Z71" s="494"/>
      <c r="AA71" s="494"/>
      <c r="AB71" s="494"/>
      <c r="AC71" s="494"/>
      <c r="AD71" s="494"/>
      <c r="AE71" s="494"/>
      <c r="AF71" s="494"/>
      <c r="AG71" s="494"/>
      <c r="AH71" s="494"/>
      <c r="AI71" s="494"/>
      <c r="AJ71" s="494"/>
      <c r="AK71" s="494"/>
      <c r="AL71" s="494"/>
      <c r="AM71" s="494"/>
      <c r="AN71" s="494"/>
    </row>
    <row r="72" spans="1:40" ht="20.100000000000001" customHeight="1" thickBot="1">
      <c r="A72" s="19"/>
      <c r="B72" s="7" t="s">
        <v>56</v>
      </c>
      <c r="C72" s="1503">
        <f>'DetailedBudget---TXST'!Y251</f>
        <v>0</v>
      </c>
      <c r="D72" s="1504"/>
      <c r="E72" s="8"/>
      <c r="F72" s="19"/>
      <c r="G72" s="7" t="s">
        <v>56</v>
      </c>
      <c r="H72" s="1503">
        <f>'DetailedBudget---TXST'!AD251</f>
        <v>0</v>
      </c>
      <c r="I72" s="1504"/>
      <c r="J72" s="8"/>
      <c r="K72" s="19"/>
      <c r="M72" s="494"/>
      <c r="N72" s="494"/>
      <c r="O72" s="494"/>
      <c r="P72" s="494"/>
      <c r="Q72" s="494"/>
      <c r="R72" s="494"/>
      <c r="S72" s="494"/>
      <c r="T72" s="494"/>
      <c r="U72" s="494"/>
      <c r="V72" s="494"/>
      <c r="W72" s="494"/>
      <c r="X72" s="494"/>
      <c r="Y72" s="494"/>
      <c r="Z72" s="494"/>
      <c r="AA72" s="494"/>
      <c r="AB72" s="494"/>
      <c r="AC72" s="494"/>
      <c r="AD72" s="494"/>
      <c r="AE72" s="494"/>
      <c r="AF72" s="494"/>
      <c r="AG72" s="494"/>
      <c r="AH72" s="494"/>
      <c r="AI72" s="494"/>
      <c r="AJ72" s="494"/>
      <c r="AK72" s="494"/>
      <c r="AL72" s="494"/>
      <c r="AM72" s="494"/>
      <c r="AN72" s="494"/>
    </row>
    <row r="73" spans="1:40" ht="9.9499999999999993" customHeight="1">
      <c r="A73" s="19"/>
      <c r="B73" s="19"/>
      <c r="C73" s="19"/>
      <c r="D73" s="20"/>
      <c r="E73" s="20"/>
      <c r="F73" s="19"/>
      <c r="G73" s="19"/>
      <c r="H73" s="19"/>
      <c r="I73" s="20"/>
      <c r="J73" s="20"/>
      <c r="K73" s="19"/>
      <c r="M73" s="494"/>
      <c r="N73" s="494"/>
      <c r="O73" s="494"/>
      <c r="P73" s="494"/>
      <c r="Q73" s="494"/>
      <c r="R73" s="494"/>
      <c r="S73" s="494"/>
      <c r="T73" s="494"/>
      <c r="U73" s="494"/>
      <c r="V73" s="494"/>
      <c r="W73" s="494"/>
      <c r="X73" s="494"/>
      <c r="Y73" s="494"/>
      <c r="Z73" s="494"/>
      <c r="AA73" s="494"/>
      <c r="AB73" s="494"/>
      <c r="AC73" s="494"/>
      <c r="AD73" s="494"/>
      <c r="AE73" s="494"/>
      <c r="AF73" s="494"/>
      <c r="AG73" s="494"/>
      <c r="AH73" s="494"/>
      <c r="AI73" s="494"/>
      <c r="AJ73" s="494"/>
      <c r="AK73" s="494"/>
      <c r="AL73" s="494"/>
      <c r="AM73" s="494"/>
      <c r="AN73" s="494"/>
    </row>
    <row r="74" spans="1:40" ht="20.100000000000001" customHeight="1">
      <c r="A74" s="19"/>
      <c r="B74" s="1536" t="s">
        <v>171</v>
      </c>
      <c r="C74" s="1276"/>
      <c r="D74" s="1276"/>
      <c r="E74" s="1276"/>
      <c r="F74" s="1620"/>
      <c r="G74" s="1620"/>
      <c r="H74" s="1620"/>
      <c r="I74" s="1620"/>
      <c r="J74" s="1621"/>
      <c r="K74" s="19"/>
      <c r="M74" s="494"/>
      <c r="N74" s="494"/>
      <c r="O74" s="494"/>
      <c r="P74" s="494"/>
      <c r="Q74" s="494"/>
      <c r="R74" s="494"/>
      <c r="S74" s="494"/>
      <c r="T74" s="494"/>
      <c r="U74" s="494"/>
      <c r="V74" s="494"/>
      <c r="W74" s="494"/>
      <c r="X74" s="494"/>
      <c r="Y74" s="494"/>
      <c r="Z74" s="494"/>
      <c r="AA74" s="494"/>
      <c r="AB74" s="494"/>
      <c r="AC74" s="494"/>
      <c r="AD74" s="494"/>
      <c r="AE74" s="494"/>
      <c r="AF74" s="494"/>
      <c r="AG74" s="494"/>
      <c r="AH74" s="494"/>
      <c r="AI74" s="494"/>
      <c r="AJ74" s="494"/>
      <c r="AK74" s="494"/>
      <c r="AL74" s="494"/>
      <c r="AM74" s="494"/>
      <c r="AN74" s="494"/>
    </row>
    <row r="75" spans="1:40" ht="20.100000000000001" customHeight="1" thickBot="1">
      <c r="A75" s="18"/>
      <c r="B75" s="1541" t="str">
        <f>TEXT('DetailedBudget---TXST'!M20,"mmmm d, yyyy")&amp;"    to    "&amp;TEXT('DetailedBudget---TXST'!AD20,"mmmm d, yyyy")</f>
        <v>September 1, 2024    to    August 31, 2028</v>
      </c>
      <c r="C75" s="1542"/>
      <c r="D75" s="1542"/>
      <c r="E75" s="1542"/>
      <c r="F75" s="1542"/>
      <c r="G75" s="1542"/>
      <c r="H75" s="1542"/>
      <c r="I75" s="1542"/>
      <c r="J75" s="1543"/>
      <c r="K75" s="18"/>
      <c r="M75" s="494"/>
      <c r="N75" s="494"/>
      <c r="O75" s="494"/>
      <c r="P75" s="494"/>
      <c r="Q75" s="494"/>
      <c r="R75" s="494"/>
      <c r="S75" s="494"/>
      <c r="T75" s="494"/>
      <c r="U75" s="494"/>
      <c r="V75" s="494"/>
      <c r="W75" s="494"/>
      <c r="X75" s="494"/>
      <c r="Y75" s="494"/>
      <c r="Z75" s="494"/>
      <c r="AA75" s="494"/>
      <c r="AB75" s="494"/>
      <c r="AC75" s="494"/>
      <c r="AD75" s="494"/>
      <c r="AE75" s="494"/>
      <c r="AF75" s="494"/>
      <c r="AG75" s="494"/>
      <c r="AH75" s="494"/>
      <c r="AI75" s="494"/>
      <c r="AJ75" s="494"/>
      <c r="AK75" s="494"/>
      <c r="AL75" s="494"/>
      <c r="AM75" s="494"/>
      <c r="AN75" s="494"/>
    </row>
    <row r="76" spans="1:40" ht="20.100000000000001" customHeight="1" thickBot="1">
      <c r="A76" s="19"/>
      <c r="B76" s="1589" t="s">
        <v>55</v>
      </c>
      <c r="C76" s="1556"/>
      <c r="D76" s="1556"/>
      <c r="E76" s="1557"/>
      <c r="F76" s="19"/>
      <c r="G76" s="1590" t="s">
        <v>137</v>
      </c>
      <c r="H76" s="1559"/>
      <c r="I76" s="1524" t="s">
        <v>54</v>
      </c>
      <c r="J76" s="1525"/>
      <c r="K76" s="19"/>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c r="AJ76" s="494"/>
      <c r="AK76" s="494"/>
      <c r="AL76" s="494"/>
      <c r="AM76" s="494"/>
      <c r="AN76" s="494"/>
    </row>
    <row r="77" spans="1:40" s="22" customFormat="1" ht="35.1" customHeight="1">
      <c r="A77" s="21"/>
      <c r="B77" s="1655" t="s">
        <v>120</v>
      </c>
      <c r="C77" s="1614"/>
      <c r="D77" s="1614"/>
      <c r="E77" s="1617"/>
      <c r="F77" s="21"/>
      <c r="G77" s="1616">
        <f>C43+H43+H9+C9</f>
        <v>0</v>
      </c>
      <c r="H77" s="1617"/>
      <c r="I77" s="1618">
        <v>0</v>
      </c>
      <c r="J77" s="1619"/>
      <c r="K77" s="21"/>
      <c r="L77" s="507"/>
      <c r="M77" s="507"/>
      <c r="N77" s="507"/>
      <c r="O77" s="507"/>
      <c r="P77" s="507"/>
      <c r="Q77" s="507"/>
      <c r="R77" s="507"/>
      <c r="S77" s="507"/>
      <c r="T77" s="507"/>
      <c r="U77" s="507"/>
      <c r="V77" s="507"/>
      <c r="W77" s="507"/>
      <c r="X77" s="507"/>
      <c r="Y77" s="507"/>
      <c r="Z77" s="507"/>
      <c r="AA77" s="507"/>
      <c r="AB77" s="507"/>
      <c r="AC77" s="507"/>
      <c r="AD77" s="507"/>
      <c r="AE77" s="507"/>
      <c r="AF77" s="507"/>
      <c r="AG77" s="507"/>
      <c r="AH77" s="507"/>
      <c r="AI77" s="507"/>
      <c r="AJ77" s="507"/>
      <c r="AK77" s="507"/>
      <c r="AL77" s="507"/>
      <c r="AM77" s="507"/>
      <c r="AN77" s="507"/>
    </row>
    <row r="78" spans="1:40" s="22" customFormat="1" ht="35.1" customHeight="1">
      <c r="A78" s="21"/>
      <c r="B78" s="1656" t="s">
        <v>121</v>
      </c>
      <c r="C78" s="1562"/>
      <c r="D78" s="1562"/>
      <c r="E78" s="1565"/>
      <c r="F78" s="21"/>
      <c r="G78" s="1538">
        <f>C44+H44+C10+H10</f>
        <v>0</v>
      </c>
      <c r="H78" s="1565"/>
      <c r="I78" s="1611">
        <v>0</v>
      </c>
      <c r="J78" s="1612"/>
      <c r="K78" s="21"/>
      <c r="L78" s="507"/>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7"/>
      <c r="AJ78" s="507"/>
      <c r="AK78" s="507"/>
      <c r="AL78" s="507"/>
      <c r="AM78" s="507"/>
      <c r="AN78" s="507"/>
    </row>
    <row r="79" spans="1:40" s="22" customFormat="1" ht="20.100000000000001" customHeight="1">
      <c r="A79" s="21"/>
      <c r="B79" s="1656" t="s">
        <v>117</v>
      </c>
      <c r="C79" s="1562"/>
      <c r="D79" s="1562"/>
      <c r="E79" s="1565"/>
      <c r="F79" s="21"/>
      <c r="G79" s="1538">
        <f>C45+H45+C11+H11</f>
        <v>0</v>
      </c>
      <c r="H79" s="1565"/>
      <c r="I79" s="1611">
        <v>0</v>
      </c>
      <c r="J79" s="1612"/>
      <c r="K79" s="21"/>
      <c r="L79" s="507"/>
      <c r="M79" s="507"/>
      <c r="N79" s="507"/>
      <c r="O79" s="507"/>
      <c r="P79" s="507"/>
      <c r="Q79" s="507"/>
      <c r="R79" s="507"/>
      <c r="S79" s="507"/>
      <c r="T79" s="507"/>
      <c r="U79" s="507"/>
      <c r="V79" s="507"/>
      <c r="W79" s="507"/>
      <c r="X79" s="507"/>
      <c r="Y79" s="507"/>
      <c r="Z79" s="507"/>
      <c r="AA79" s="507"/>
      <c r="AB79" s="507"/>
      <c r="AC79" s="507"/>
      <c r="AD79" s="507"/>
      <c r="AE79" s="507"/>
      <c r="AF79" s="507"/>
      <c r="AG79" s="507"/>
      <c r="AH79" s="507"/>
      <c r="AI79" s="507"/>
      <c r="AJ79" s="507"/>
      <c r="AK79" s="507"/>
      <c r="AL79" s="507"/>
      <c r="AM79" s="507"/>
      <c r="AN79" s="507"/>
    </row>
    <row r="80" spans="1:40" s="22" customFormat="1" ht="35.1" customHeight="1">
      <c r="A80" s="21"/>
      <c r="B80" s="1654" t="s">
        <v>122</v>
      </c>
      <c r="C80" s="1562"/>
      <c r="D80" s="1562"/>
      <c r="E80" s="1565"/>
      <c r="F80" s="21"/>
      <c r="G80" s="1548">
        <f>H46+C46+C12+H12</f>
        <v>0</v>
      </c>
      <c r="H80" s="1565"/>
      <c r="I80" s="1622">
        <f>$N$7</f>
        <v>0.505</v>
      </c>
      <c r="J80" s="1612"/>
      <c r="K80" s="21"/>
      <c r="L80" s="507"/>
      <c r="M80" s="507"/>
      <c r="N80" s="507"/>
      <c r="O80" s="507"/>
      <c r="P80" s="507"/>
      <c r="Q80" s="507"/>
      <c r="R80" s="507"/>
      <c r="S80" s="507"/>
      <c r="T80" s="507"/>
      <c r="U80" s="507"/>
      <c r="V80" s="507"/>
      <c r="W80" s="507"/>
      <c r="X80" s="507"/>
      <c r="Y80" s="507"/>
      <c r="Z80" s="507"/>
      <c r="AA80" s="507"/>
      <c r="AB80" s="507"/>
      <c r="AC80" s="507"/>
      <c r="AD80" s="507"/>
      <c r="AE80" s="507"/>
      <c r="AF80" s="507"/>
      <c r="AG80" s="507"/>
      <c r="AH80" s="507"/>
      <c r="AI80" s="507"/>
      <c r="AJ80" s="507"/>
      <c r="AK80" s="507"/>
      <c r="AL80" s="507"/>
      <c r="AM80" s="507"/>
      <c r="AN80" s="507"/>
    </row>
    <row r="81" spans="1:40" s="22" customFormat="1" ht="35.1" customHeight="1">
      <c r="A81" s="21"/>
      <c r="B81" s="1656" t="s">
        <v>132</v>
      </c>
      <c r="C81" s="1562"/>
      <c r="D81" s="1562"/>
      <c r="E81" s="1565"/>
      <c r="F81" s="21"/>
      <c r="G81" s="1538">
        <f>C47+H47+C13+H13</f>
        <v>0</v>
      </c>
      <c r="H81" s="1565"/>
      <c r="I81" s="1611">
        <v>0</v>
      </c>
      <c r="J81" s="1612"/>
      <c r="K81" s="21"/>
      <c r="L81" s="507"/>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7"/>
      <c r="AJ81" s="507"/>
      <c r="AK81" s="507"/>
      <c r="AL81" s="507"/>
      <c r="AM81" s="507"/>
      <c r="AN81" s="507"/>
    </row>
    <row r="82" spans="1:40" s="22" customFormat="1" ht="35.1" customHeight="1">
      <c r="A82" s="21"/>
      <c r="B82" s="1654" t="s">
        <v>128</v>
      </c>
      <c r="C82" s="1562"/>
      <c r="D82" s="1562"/>
      <c r="E82" s="1565"/>
      <c r="F82" s="21"/>
      <c r="G82" s="1548">
        <f>H48+C48+C14+H14</f>
        <v>0</v>
      </c>
      <c r="H82" s="1565"/>
      <c r="I82" s="1622">
        <f>$N$7</f>
        <v>0.505</v>
      </c>
      <c r="J82" s="1612"/>
      <c r="K82" s="21"/>
      <c r="L82" s="507"/>
      <c r="M82" s="507"/>
      <c r="N82" s="507"/>
      <c r="O82" s="507"/>
      <c r="P82" s="507"/>
      <c r="Q82" s="507"/>
      <c r="R82" s="507"/>
      <c r="S82" s="507"/>
      <c r="T82" s="507"/>
      <c r="U82" s="507"/>
      <c r="V82" s="507"/>
      <c r="W82" s="507"/>
      <c r="X82" s="507"/>
      <c r="Y82" s="507"/>
      <c r="Z82" s="507"/>
      <c r="AA82" s="507"/>
      <c r="AB82" s="507"/>
      <c r="AC82" s="507"/>
      <c r="AD82" s="507"/>
      <c r="AE82" s="507"/>
      <c r="AF82" s="507"/>
      <c r="AG82" s="507"/>
      <c r="AH82" s="507"/>
      <c r="AI82" s="507"/>
      <c r="AJ82" s="507"/>
      <c r="AK82" s="507"/>
      <c r="AL82" s="507"/>
      <c r="AM82" s="507"/>
      <c r="AN82" s="507"/>
    </row>
    <row r="83" spans="1:40" s="22" customFormat="1" ht="35.1" customHeight="1">
      <c r="A83" s="21"/>
      <c r="B83" s="1654" t="s">
        <v>129</v>
      </c>
      <c r="C83" s="1562"/>
      <c r="D83" s="1562"/>
      <c r="E83" s="1565"/>
      <c r="F83" s="21"/>
      <c r="G83" s="1548">
        <f>H49+C49+C15+H15</f>
        <v>0</v>
      </c>
      <c r="H83" s="1565"/>
      <c r="I83" s="1622">
        <f>$N$7</f>
        <v>0.505</v>
      </c>
      <c r="J83" s="1612"/>
      <c r="K83" s="21"/>
      <c r="L83" s="507"/>
      <c r="M83" s="507"/>
      <c r="N83" s="507"/>
      <c r="O83" s="507"/>
      <c r="P83" s="507"/>
      <c r="Q83" s="507"/>
      <c r="R83" s="507"/>
      <c r="S83" s="507"/>
      <c r="T83" s="507"/>
      <c r="U83" s="507"/>
      <c r="V83" s="507"/>
      <c r="W83" s="507"/>
      <c r="X83" s="507"/>
      <c r="Y83" s="507"/>
      <c r="Z83" s="507"/>
      <c r="AA83" s="507"/>
      <c r="AB83" s="507"/>
      <c r="AC83" s="507"/>
      <c r="AD83" s="507"/>
      <c r="AE83" s="507"/>
      <c r="AF83" s="507"/>
      <c r="AG83" s="507"/>
      <c r="AH83" s="507"/>
      <c r="AI83" s="507"/>
      <c r="AJ83" s="507"/>
      <c r="AK83" s="507"/>
      <c r="AL83" s="507"/>
      <c r="AM83" s="507"/>
      <c r="AN83" s="507"/>
    </row>
    <row r="84" spans="1:40" s="22" customFormat="1" ht="20.100000000000001" customHeight="1">
      <c r="A84" s="21"/>
      <c r="B84" s="1654" t="s">
        <v>44</v>
      </c>
      <c r="C84" s="1562"/>
      <c r="D84" s="1562"/>
      <c r="E84" s="1565"/>
      <c r="F84" s="21"/>
      <c r="G84" s="1548">
        <f>H50+C50+C16+H16</f>
        <v>0</v>
      </c>
      <c r="H84" s="1565"/>
      <c r="I84" s="1622">
        <f>$N$7</f>
        <v>0.505</v>
      </c>
      <c r="J84" s="1612"/>
      <c r="K84" s="21"/>
      <c r="L84" s="507"/>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7"/>
      <c r="AJ84" s="507"/>
      <c r="AK84" s="507"/>
      <c r="AL84" s="507"/>
      <c r="AM84" s="507"/>
      <c r="AN84" s="507"/>
    </row>
    <row r="85" spans="1:40" s="22" customFormat="1" ht="35.1" customHeight="1">
      <c r="A85" s="21"/>
      <c r="B85" s="1656" t="s">
        <v>130</v>
      </c>
      <c r="C85" s="1562"/>
      <c r="D85" s="1562"/>
      <c r="E85" s="1565"/>
      <c r="F85" s="21"/>
      <c r="G85" s="1538">
        <f>C51+H51+C17+H17</f>
        <v>0</v>
      </c>
      <c r="H85" s="1565"/>
      <c r="I85" s="1611">
        <v>0</v>
      </c>
      <c r="J85" s="1612"/>
      <c r="K85" s="21"/>
      <c r="L85" s="507"/>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7"/>
      <c r="AJ85" s="507"/>
      <c r="AK85" s="507"/>
      <c r="AL85" s="507"/>
      <c r="AM85" s="507"/>
      <c r="AN85" s="507"/>
    </row>
    <row r="86" spans="1:40" s="22" customFormat="1" ht="20.100000000000001" customHeight="1">
      <c r="A86" s="21"/>
      <c r="B86" s="1654" t="s">
        <v>45</v>
      </c>
      <c r="C86" s="1562"/>
      <c r="D86" s="1562"/>
      <c r="E86" s="1565"/>
      <c r="F86" s="21"/>
      <c r="G86" s="1548">
        <f>H52+C52+C18+H18</f>
        <v>0</v>
      </c>
      <c r="H86" s="1565"/>
      <c r="I86" s="1622">
        <f>$N$7</f>
        <v>0.505</v>
      </c>
      <c r="J86" s="1612"/>
      <c r="K86" s="21"/>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row>
    <row r="87" spans="1:40" s="22" customFormat="1" ht="20.100000000000001" customHeight="1">
      <c r="A87" s="21"/>
      <c r="B87" s="1657" t="s">
        <v>124</v>
      </c>
      <c r="C87" s="1562"/>
      <c r="D87" s="1562"/>
      <c r="E87" s="1565"/>
      <c r="F87" s="21"/>
      <c r="G87" s="1548">
        <f>H53+C53+C19+H19</f>
        <v>0</v>
      </c>
      <c r="H87" s="1565"/>
      <c r="I87" s="1622">
        <f>$N$7</f>
        <v>0.505</v>
      </c>
      <c r="J87" s="1612"/>
      <c r="K87" s="21"/>
      <c r="L87" s="507"/>
      <c r="M87" s="507"/>
      <c r="N87" s="507"/>
      <c r="O87" s="507"/>
      <c r="P87" s="507"/>
      <c r="Q87" s="507"/>
      <c r="R87" s="507"/>
      <c r="S87" s="507"/>
      <c r="T87" s="507"/>
      <c r="U87" s="507"/>
      <c r="V87" s="507"/>
      <c r="W87" s="507"/>
      <c r="X87" s="507"/>
      <c r="Y87" s="507"/>
      <c r="Z87" s="507"/>
      <c r="AA87" s="507"/>
      <c r="AB87" s="507"/>
      <c r="AC87" s="507"/>
      <c r="AD87" s="507"/>
      <c r="AE87" s="507"/>
      <c r="AF87" s="507"/>
      <c r="AG87" s="507"/>
      <c r="AH87" s="507"/>
      <c r="AI87" s="507"/>
      <c r="AJ87" s="507"/>
      <c r="AK87" s="507"/>
      <c r="AL87" s="507"/>
      <c r="AM87" s="507"/>
      <c r="AN87" s="507"/>
    </row>
    <row r="88" spans="1:40" s="22" customFormat="1" ht="20.100000000000001" customHeight="1">
      <c r="A88" s="21"/>
      <c r="B88" s="1656" t="s">
        <v>46</v>
      </c>
      <c r="C88" s="1562"/>
      <c r="D88" s="1562"/>
      <c r="E88" s="1565"/>
      <c r="F88" s="21"/>
      <c r="G88" s="1538">
        <f>C54+H54+C20+H20</f>
        <v>0</v>
      </c>
      <c r="H88" s="1565"/>
      <c r="I88" s="1611">
        <v>0</v>
      </c>
      <c r="J88" s="1612"/>
      <c r="K88" s="21"/>
      <c r="L88" s="507"/>
      <c r="M88" s="507"/>
      <c r="N88" s="507"/>
      <c r="O88" s="507"/>
      <c r="P88" s="507"/>
      <c r="Q88" s="507"/>
      <c r="R88" s="507"/>
      <c r="S88" s="507"/>
      <c r="T88" s="507"/>
      <c r="U88" s="507"/>
      <c r="V88" s="507"/>
      <c r="W88" s="507"/>
      <c r="X88" s="507"/>
      <c r="Y88" s="507"/>
      <c r="Z88" s="507"/>
      <c r="AA88" s="507"/>
      <c r="AB88" s="507"/>
      <c r="AC88" s="507"/>
      <c r="AD88" s="507"/>
      <c r="AE88" s="507"/>
      <c r="AF88" s="507"/>
      <c r="AG88" s="507"/>
      <c r="AH88" s="507"/>
      <c r="AI88" s="507"/>
      <c r="AJ88" s="507"/>
      <c r="AK88" s="507"/>
      <c r="AL88" s="507"/>
      <c r="AM88" s="507"/>
      <c r="AN88" s="507"/>
    </row>
    <row r="89" spans="1:40" s="22" customFormat="1" ht="35.1" customHeight="1">
      <c r="A89" s="21"/>
      <c r="B89" s="1656" t="s">
        <v>133</v>
      </c>
      <c r="C89" s="1562"/>
      <c r="D89" s="1562"/>
      <c r="E89" s="1565"/>
      <c r="F89" s="21"/>
      <c r="G89" s="1538">
        <f>C55+H55+C21+H21</f>
        <v>0</v>
      </c>
      <c r="H89" s="1565"/>
      <c r="I89" s="1611">
        <v>0</v>
      </c>
      <c r="J89" s="1612"/>
      <c r="K89" s="21"/>
      <c r="L89" s="507"/>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7"/>
      <c r="AJ89" s="507"/>
      <c r="AK89" s="507"/>
      <c r="AL89" s="507"/>
      <c r="AM89" s="507"/>
      <c r="AN89" s="507"/>
    </row>
    <row r="90" spans="1:40" s="22" customFormat="1" ht="20.100000000000001" customHeight="1">
      <c r="A90" s="21"/>
      <c r="B90" s="1654" t="s">
        <v>47</v>
      </c>
      <c r="C90" s="1562"/>
      <c r="D90" s="1562"/>
      <c r="E90" s="1565"/>
      <c r="F90" s="21"/>
      <c r="G90" s="1548">
        <f>H56+C56+C22+H22</f>
        <v>0</v>
      </c>
      <c r="H90" s="1565"/>
      <c r="I90" s="1622">
        <f>$N$7</f>
        <v>0.505</v>
      </c>
      <c r="J90" s="1612"/>
      <c r="K90" s="21"/>
      <c r="L90" s="507"/>
      <c r="M90" s="507"/>
      <c r="N90" s="507"/>
      <c r="O90" s="507"/>
      <c r="P90" s="507"/>
      <c r="Q90" s="507"/>
      <c r="R90" s="507"/>
      <c r="S90" s="507"/>
      <c r="T90" s="507"/>
      <c r="U90" s="507"/>
      <c r="V90" s="507"/>
      <c r="W90" s="507"/>
      <c r="X90" s="507"/>
      <c r="Y90" s="507"/>
      <c r="Z90" s="507"/>
      <c r="AA90" s="507"/>
      <c r="AB90" s="507"/>
      <c r="AC90" s="507"/>
      <c r="AD90" s="507"/>
      <c r="AE90" s="507"/>
      <c r="AF90" s="507"/>
      <c r="AG90" s="507"/>
      <c r="AH90" s="507"/>
      <c r="AI90" s="507"/>
      <c r="AJ90" s="507"/>
      <c r="AK90" s="507"/>
      <c r="AL90" s="507"/>
      <c r="AM90" s="507"/>
      <c r="AN90" s="507"/>
    </row>
    <row r="91" spans="1:40" s="22" customFormat="1" ht="20.100000000000001" customHeight="1">
      <c r="A91" s="21"/>
      <c r="B91" s="1654" t="s">
        <v>48</v>
      </c>
      <c r="C91" s="1562"/>
      <c r="D91" s="1562"/>
      <c r="E91" s="1565"/>
      <c r="F91" s="21"/>
      <c r="G91" s="1548">
        <f>H57+C57+C23+H23</f>
        <v>0</v>
      </c>
      <c r="H91" s="1565"/>
      <c r="I91" s="1622">
        <f>$N$7</f>
        <v>0.505</v>
      </c>
      <c r="J91" s="1612"/>
      <c r="K91" s="21"/>
      <c r="L91" s="507"/>
      <c r="M91" s="507"/>
      <c r="N91" s="507"/>
      <c r="O91" s="507"/>
      <c r="P91" s="507"/>
      <c r="Q91" s="507"/>
      <c r="R91" s="507"/>
      <c r="S91" s="507"/>
      <c r="T91" s="507"/>
      <c r="U91" s="507"/>
      <c r="V91" s="507"/>
      <c r="W91" s="507"/>
      <c r="X91" s="507"/>
      <c r="Y91" s="507"/>
      <c r="Z91" s="507"/>
      <c r="AA91" s="507"/>
      <c r="AB91" s="507"/>
      <c r="AC91" s="507"/>
      <c r="AD91" s="507"/>
      <c r="AE91" s="507"/>
      <c r="AF91" s="507"/>
      <c r="AG91" s="507"/>
      <c r="AH91" s="507"/>
      <c r="AI91" s="507"/>
      <c r="AJ91" s="507"/>
      <c r="AK91" s="507"/>
      <c r="AL91" s="507"/>
      <c r="AM91" s="507"/>
      <c r="AN91" s="507"/>
    </row>
    <row r="92" spans="1:40" s="22" customFormat="1" ht="20.100000000000001" customHeight="1">
      <c r="A92" s="21"/>
      <c r="B92" s="1656" t="s">
        <v>49</v>
      </c>
      <c r="C92" s="1562"/>
      <c r="D92" s="1562"/>
      <c r="E92" s="1565"/>
      <c r="F92" s="21"/>
      <c r="G92" s="1538">
        <f>C58+H58+C24+H24</f>
        <v>0</v>
      </c>
      <c r="H92" s="1565"/>
      <c r="I92" s="1611">
        <v>0</v>
      </c>
      <c r="J92" s="1612"/>
      <c r="K92" s="21"/>
      <c r="L92" s="507"/>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507"/>
      <c r="AL92" s="507"/>
      <c r="AM92" s="507"/>
      <c r="AN92" s="507"/>
    </row>
    <row r="93" spans="1:40" s="22" customFormat="1" ht="20.100000000000001" customHeight="1">
      <c r="A93" s="21"/>
      <c r="B93" s="1654" t="s">
        <v>50</v>
      </c>
      <c r="C93" s="1562"/>
      <c r="D93" s="1562"/>
      <c r="E93" s="1565"/>
      <c r="F93" s="21"/>
      <c r="G93" s="1548">
        <f t="shared" ref="G93:G98" si="0">H59+C59+C25+H25</f>
        <v>0</v>
      </c>
      <c r="H93" s="1565"/>
      <c r="I93" s="1622">
        <f t="shared" ref="I93:I98" si="1">$N$7</f>
        <v>0.505</v>
      </c>
      <c r="J93" s="1612"/>
      <c r="K93" s="21"/>
      <c r="L93" s="507"/>
      <c r="M93" s="507"/>
      <c r="N93" s="507"/>
      <c r="O93" s="507"/>
      <c r="P93" s="507"/>
      <c r="Q93" s="507"/>
      <c r="R93" s="507"/>
      <c r="S93" s="507"/>
      <c r="T93" s="507"/>
      <c r="U93" s="507"/>
      <c r="V93" s="507"/>
      <c r="W93" s="507"/>
      <c r="X93" s="507"/>
      <c r="Y93" s="507"/>
      <c r="Z93" s="507"/>
      <c r="AA93" s="507"/>
      <c r="AB93" s="507"/>
      <c r="AC93" s="507"/>
      <c r="AD93" s="507"/>
      <c r="AE93" s="507"/>
      <c r="AF93" s="507"/>
      <c r="AG93" s="507"/>
      <c r="AH93" s="507"/>
      <c r="AI93" s="507"/>
      <c r="AJ93" s="507"/>
      <c r="AK93" s="507"/>
      <c r="AL93" s="507"/>
      <c r="AM93" s="507"/>
      <c r="AN93" s="507"/>
    </row>
    <row r="94" spans="1:40" s="22" customFormat="1" ht="20.100000000000001" customHeight="1">
      <c r="A94" s="21"/>
      <c r="B94" s="1654" t="s">
        <v>118</v>
      </c>
      <c r="C94" s="1562"/>
      <c r="D94" s="1562"/>
      <c r="E94" s="1565"/>
      <c r="F94" s="21"/>
      <c r="G94" s="1548">
        <f t="shared" si="0"/>
        <v>0</v>
      </c>
      <c r="H94" s="1565"/>
      <c r="I94" s="1622">
        <f t="shared" si="1"/>
        <v>0.505</v>
      </c>
      <c r="J94" s="1612"/>
      <c r="K94" s="21"/>
      <c r="L94" s="507"/>
      <c r="M94" s="507"/>
      <c r="N94" s="507"/>
      <c r="O94" s="507"/>
      <c r="P94" s="507"/>
      <c r="Q94" s="507"/>
      <c r="R94" s="507"/>
      <c r="S94" s="507"/>
      <c r="T94" s="507"/>
      <c r="U94" s="507"/>
      <c r="V94" s="507"/>
      <c r="W94" s="507"/>
      <c r="X94" s="507"/>
      <c r="Y94" s="507"/>
      <c r="Z94" s="507"/>
      <c r="AA94" s="507"/>
      <c r="AB94" s="507"/>
      <c r="AC94" s="507"/>
      <c r="AD94" s="507"/>
      <c r="AE94" s="507"/>
      <c r="AF94" s="507"/>
      <c r="AG94" s="507"/>
      <c r="AH94" s="507"/>
      <c r="AI94" s="507"/>
      <c r="AJ94" s="507"/>
      <c r="AK94" s="507"/>
      <c r="AL94" s="507"/>
      <c r="AM94" s="507"/>
      <c r="AN94" s="507"/>
    </row>
    <row r="95" spans="1:40" s="22" customFormat="1" ht="20.100000000000001" customHeight="1">
      <c r="A95" s="21"/>
      <c r="B95" s="1654" t="s">
        <v>51</v>
      </c>
      <c r="C95" s="1562"/>
      <c r="D95" s="1562"/>
      <c r="E95" s="1565"/>
      <c r="F95" s="21"/>
      <c r="G95" s="1548">
        <f t="shared" si="0"/>
        <v>0</v>
      </c>
      <c r="H95" s="1565"/>
      <c r="I95" s="1622">
        <f t="shared" si="1"/>
        <v>0.505</v>
      </c>
      <c r="J95" s="1612"/>
      <c r="K95" s="21"/>
      <c r="L95" s="507"/>
      <c r="M95" s="507"/>
      <c r="N95" s="507"/>
      <c r="O95" s="507"/>
      <c r="P95" s="507"/>
      <c r="Q95" s="507"/>
      <c r="R95" s="507"/>
      <c r="S95" s="507"/>
      <c r="T95" s="507"/>
      <c r="U95" s="507"/>
      <c r="V95" s="507"/>
      <c r="W95" s="507"/>
      <c r="X95" s="507"/>
      <c r="Y95" s="507"/>
      <c r="Z95" s="507"/>
      <c r="AA95" s="507"/>
      <c r="AB95" s="507"/>
      <c r="AC95" s="507"/>
      <c r="AD95" s="507"/>
      <c r="AE95" s="507"/>
      <c r="AF95" s="507"/>
      <c r="AG95" s="507"/>
      <c r="AH95" s="507"/>
      <c r="AI95" s="507"/>
      <c r="AJ95" s="507"/>
      <c r="AK95" s="507"/>
      <c r="AL95" s="507"/>
      <c r="AM95" s="507"/>
      <c r="AN95" s="507"/>
    </row>
    <row r="96" spans="1:40" s="22" customFormat="1" ht="20.100000000000001" customHeight="1">
      <c r="A96" s="21"/>
      <c r="B96" s="1654" t="s">
        <v>52</v>
      </c>
      <c r="C96" s="1562"/>
      <c r="D96" s="1562"/>
      <c r="E96" s="1565"/>
      <c r="F96" s="21"/>
      <c r="G96" s="1548">
        <f t="shared" si="0"/>
        <v>0</v>
      </c>
      <c r="H96" s="1565"/>
      <c r="I96" s="1622">
        <f t="shared" si="1"/>
        <v>0.505</v>
      </c>
      <c r="J96" s="1612"/>
      <c r="K96" s="21"/>
      <c r="L96" s="507"/>
      <c r="M96" s="507"/>
      <c r="N96" s="507"/>
      <c r="O96" s="507"/>
      <c r="P96" s="507"/>
      <c r="Q96" s="507"/>
      <c r="R96" s="507"/>
      <c r="S96" s="507"/>
      <c r="T96" s="507"/>
      <c r="U96" s="507"/>
      <c r="V96" s="507"/>
      <c r="W96" s="507"/>
      <c r="X96" s="507"/>
      <c r="Y96" s="507"/>
      <c r="Z96" s="507"/>
      <c r="AA96" s="507"/>
      <c r="AB96" s="507"/>
      <c r="AC96" s="507"/>
      <c r="AD96" s="507"/>
      <c r="AE96" s="507"/>
      <c r="AF96" s="507"/>
      <c r="AG96" s="507"/>
      <c r="AH96" s="507"/>
      <c r="AI96" s="507"/>
      <c r="AJ96" s="507"/>
      <c r="AK96" s="507"/>
      <c r="AL96" s="507"/>
      <c r="AM96" s="507"/>
      <c r="AN96" s="507"/>
    </row>
    <row r="97" spans="1:40" s="22" customFormat="1" ht="20.100000000000001" customHeight="1">
      <c r="A97" s="21"/>
      <c r="B97" s="1654" t="s">
        <v>53</v>
      </c>
      <c r="C97" s="1562"/>
      <c r="D97" s="1562"/>
      <c r="E97" s="1565"/>
      <c r="F97" s="21"/>
      <c r="G97" s="1548">
        <f t="shared" si="0"/>
        <v>0</v>
      </c>
      <c r="H97" s="1565"/>
      <c r="I97" s="1622">
        <f t="shared" si="1"/>
        <v>0.505</v>
      </c>
      <c r="J97" s="1612"/>
      <c r="K97" s="21"/>
      <c r="L97" s="507"/>
      <c r="M97" s="507"/>
      <c r="N97" s="507"/>
      <c r="O97" s="507"/>
      <c r="P97" s="507"/>
      <c r="Q97" s="507"/>
      <c r="R97" s="507"/>
      <c r="S97" s="507"/>
      <c r="T97" s="507"/>
      <c r="U97" s="507"/>
      <c r="V97" s="507"/>
      <c r="W97" s="507"/>
      <c r="X97" s="507"/>
      <c r="Y97" s="507"/>
      <c r="Z97" s="507"/>
      <c r="AA97" s="507"/>
      <c r="AB97" s="507"/>
      <c r="AC97" s="507"/>
      <c r="AD97" s="507"/>
      <c r="AE97" s="507"/>
      <c r="AF97" s="507"/>
      <c r="AG97" s="507"/>
      <c r="AH97" s="507"/>
      <c r="AI97" s="507"/>
      <c r="AJ97" s="507"/>
      <c r="AK97" s="507"/>
      <c r="AL97" s="507"/>
      <c r="AM97" s="507"/>
      <c r="AN97" s="507"/>
    </row>
    <row r="98" spans="1:40" s="22" customFormat="1" ht="35.1" customHeight="1" thickBot="1">
      <c r="A98" s="21"/>
      <c r="B98" s="1659" t="s">
        <v>131</v>
      </c>
      <c r="C98" s="1556"/>
      <c r="D98" s="1556"/>
      <c r="E98" s="1559"/>
      <c r="F98" s="21"/>
      <c r="G98" s="1626">
        <f t="shared" si="0"/>
        <v>0</v>
      </c>
      <c r="H98" s="1559"/>
      <c r="I98" s="1627">
        <f t="shared" si="1"/>
        <v>0.505</v>
      </c>
      <c r="J98" s="1559"/>
      <c r="K98" s="21"/>
      <c r="L98" s="507"/>
      <c r="M98" s="507"/>
      <c r="N98" s="507"/>
      <c r="O98" s="507"/>
      <c r="P98" s="507"/>
      <c r="Q98" s="507"/>
      <c r="R98" s="507"/>
      <c r="S98" s="507"/>
      <c r="T98" s="507"/>
      <c r="U98" s="507"/>
      <c r="V98" s="507"/>
      <c r="W98" s="507"/>
      <c r="X98" s="507"/>
      <c r="Y98" s="507"/>
      <c r="Z98" s="507"/>
      <c r="AA98" s="507"/>
      <c r="AB98" s="507"/>
      <c r="AC98" s="507"/>
      <c r="AD98" s="507"/>
      <c r="AE98" s="507"/>
      <c r="AF98" s="507"/>
      <c r="AG98" s="507"/>
      <c r="AH98" s="507"/>
      <c r="AI98" s="507"/>
      <c r="AJ98" s="507"/>
      <c r="AK98" s="507"/>
      <c r="AL98" s="507"/>
      <c r="AM98" s="507"/>
      <c r="AN98" s="507"/>
    </row>
    <row r="99" spans="1:40" ht="4.9000000000000004" customHeight="1">
      <c r="A99" s="19"/>
      <c r="B99" s="44"/>
      <c r="C99" s="1549"/>
      <c r="D99" s="1550"/>
      <c r="E99" s="45"/>
      <c r="F99" s="19"/>
      <c r="G99" s="44"/>
      <c r="H99" s="1549"/>
      <c r="I99" s="1550"/>
      <c r="J99" s="45"/>
      <c r="K99" s="19"/>
      <c r="M99" s="494"/>
      <c r="N99" s="494"/>
      <c r="O99" s="494"/>
      <c r="P99" s="494"/>
      <c r="Q99" s="494"/>
      <c r="R99" s="494"/>
      <c r="S99" s="494"/>
      <c r="T99" s="494"/>
      <c r="U99" s="494"/>
      <c r="V99" s="494"/>
      <c r="W99" s="494"/>
      <c r="X99" s="494"/>
      <c r="Y99" s="494"/>
      <c r="Z99" s="494"/>
      <c r="AA99" s="494"/>
      <c r="AB99" s="494"/>
      <c r="AC99" s="494"/>
      <c r="AD99" s="494"/>
      <c r="AE99" s="494"/>
      <c r="AF99" s="494"/>
      <c r="AG99" s="494"/>
      <c r="AH99" s="494"/>
      <c r="AI99" s="494"/>
      <c r="AJ99" s="494"/>
      <c r="AK99" s="494"/>
      <c r="AL99" s="494"/>
      <c r="AM99" s="494"/>
      <c r="AN99" s="494"/>
    </row>
    <row r="100" spans="1:40" ht="20.100000000000001" customHeight="1">
      <c r="A100" s="19"/>
      <c r="B100" s="1561" t="s">
        <v>134</v>
      </c>
      <c r="C100" s="1562"/>
      <c r="D100" s="1562"/>
      <c r="E100" s="1563"/>
      <c r="F100" s="19"/>
      <c r="G100" s="1564">
        <f>H66+C66+C32+H32</f>
        <v>0</v>
      </c>
      <c r="H100" s="1565"/>
      <c r="I100" s="1499"/>
      <c r="J100" s="1566"/>
      <c r="K100" s="19"/>
      <c r="M100" s="494"/>
      <c r="N100" s="494"/>
      <c r="O100" s="494"/>
      <c r="P100" s="494"/>
      <c r="Q100" s="494"/>
      <c r="R100" s="494"/>
      <c r="S100" s="494"/>
      <c r="T100" s="494"/>
      <c r="U100" s="494"/>
      <c r="V100" s="494"/>
      <c r="W100" s="494"/>
      <c r="X100" s="494"/>
      <c r="Y100" s="494"/>
      <c r="Z100" s="494"/>
      <c r="AA100" s="494"/>
      <c r="AB100" s="494"/>
      <c r="AC100" s="494"/>
      <c r="AD100" s="494"/>
      <c r="AE100" s="494"/>
      <c r="AF100" s="494"/>
      <c r="AG100" s="494"/>
      <c r="AH100" s="494"/>
      <c r="AI100" s="494"/>
      <c r="AJ100" s="494"/>
      <c r="AK100" s="494"/>
      <c r="AL100" s="494"/>
      <c r="AM100" s="494"/>
      <c r="AN100" s="494"/>
    </row>
    <row r="101" spans="1:40" ht="4.9000000000000004" customHeight="1">
      <c r="A101" s="19"/>
      <c r="B101" s="46"/>
      <c r="C101" s="1551"/>
      <c r="D101" s="1552"/>
      <c r="E101" s="48"/>
      <c r="F101" s="19"/>
      <c r="G101" s="49"/>
      <c r="H101" s="47"/>
      <c r="I101" s="1628"/>
      <c r="J101" s="1621"/>
      <c r="K101" s="19"/>
      <c r="M101" s="494"/>
      <c r="N101" s="494"/>
      <c r="O101" s="494"/>
      <c r="P101" s="494"/>
      <c r="Q101" s="494"/>
      <c r="R101" s="494"/>
      <c r="S101" s="494"/>
      <c r="T101" s="494"/>
      <c r="U101" s="494"/>
      <c r="V101" s="494"/>
      <c r="W101" s="494"/>
      <c r="X101" s="494"/>
      <c r="Y101" s="494"/>
      <c r="Z101" s="494"/>
      <c r="AA101" s="494"/>
      <c r="AB101" s="494"/>
      <c r="AC101" s="494"/>
      <c r="AD101" s="494"/>
      <c r="AE101" s="494"/>
      <c r="AF101" s="494"/>
      <c r="AG101" s="494"/>
      <c r="AH101" s="494"/>
      <c r="AI101" s="494"/>
      <c r="AJ101" s="494"/>
      <c r="AK101" s="494"/>
      <c r="AL101" s="494"/>
      <c r="AM101" s="494"/>
      <c r="AN101" s="494"/>
    </row>
    <row r="102" spans="1:40" ht="20.100000000000001" customHeight="1">
      <c r="A102" s="19"/>
      <c r="B102" s="1561" t="s">
        <v>136</v>
      </c>
      <c r="C102" s="1562"/>
      <c r="D102" s="1562"/>
      <c r="E102" s="1563"/>
      <c r="F102" s="19"/>
      <c r="G102" s="1564">
        <f>H68+C68+C34+H34</f>
        <v>0</v>
      </c>
      <c r="H102" s="1565"/>
      <c r="I102" s="1499"/>
      <c r="J102" s="1566"/>
      <c r="K102" s="19"/>
      <c r="M102" s="494"/>
      <c r="N102" s="494"/>
      <c r="O102" s="494"/>
      <c r="P102" s="494"/>
      <c r="Q102" s="494"/>
      <c r="R102" s="494"/>
      <c r="S102" s="494"/>
      <c r="T102" s="494"/>
      <c r="U102" s="494"/>
      <c r="V102" s="494"/>
      <c r="W102" s="494"/>
      <c r="X102" s="494"/>
      <c r="Y102" s="494"/>
      <c r="Z102" s="494"/>
      <c r="AA102" s="494"/>
      <c r="AB102" s="494"/>
      <c r="AC102" s="494"/>
      <c r="AD102" s="494"/>
      <c r="AE102" s="494"/>
      <c r="AF102" s="494"/>
      <c r="AG102" s="494"/>
      <c r="AH102" s="494"/>
      <c r="AI102" s="494"/>
      <c r="AJ102" s="494"/>
      <c r="AK102" s="494"/>
      <c r="AL102" s="494"/>
      <c r="AM102" s="494"/>
      <c r="AN102" s="494"/>
    </row>
    <row r="103" spans="1:40" ht="4.9000000000000004" customHeight="1">
      <c r="A103" s="19"/>
      <c r="B103" s="46"/>
      <c r="C103" s="1551"/>
      <c r="D103" s="1552"/>
      <c r="E103" s="48"/>
      <c r="F103" s="19"/>
      <c r="G103" s="49"/>
      <c r="H103" s="47"/>
      <c r="I103" s="1628"/>
      <c r="J103" s="1621"/>
      <c r="K103" s="19"/>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c r="AH103" s="494"/>
      <c r="AI103" s="494"/>
      <c r="AJ103" s="494"/>
      <c r="AK103" s="494"/>
      <c r="AL103" s="494"/>
      <c r="AM103" s="494"/>
      <c r="AN103" s="494"/>
    </row>
    <row r="104" spans="1:40" ht="20.100000000000001" customHeight="1">
      <c r="A104" s="19"/>
      <c r="B104" s="1561" t="s">
        <v>135</v>
      </c>
      <c r="C104" s="1562"/>
      <c r="D104" s="1562"/>
      <c r="E104" s="1563"/>
      <c r="F104" s="19"/>
      <c r="G104" s="1564">
        <f>H70+C70+C36+H36</f>
        <v>0</v>
      </c>
      <c r="H104" s="1565"/>
      <c r="I104" s="1567">
        <f>$N$7</f>
        <v>0.505</v>
      </c>
      <c r="J104" s="1566"/>
      <c r="K104" s="19"/>
      <c r="M104" s="494"/>
      <c r="N104" s="494"/>
      <c r="O104" s="494"/>
      <c r="P104" s="494"/>
      <c r="Q104" s="494"/>
      <c r="R104" s="494"/>
      <c r="S104" s="494"/>
      <c r="T104" s="494"/>
      <c r="U104" s="494"/>
      <c r="V104" s="494"/>
      <c r="W104" s="494"/>
      <c r="X104" s="494"/>
      <c r="Y104" s="494"/>
      <c r="Z104" s="494"/>
      <c r="AA104" s="494"/>
      <c r="AB104" s="494"/>
      <c r="AC104" s="494"/>
      <c r="AD104" s="494"/>
      <c r="AE104" s="494"/>
      <c r="AF104" s="494"/>
      <c r="AG104" s="494"/>
      <c r="AH104" s="494"/>
      <c r="AI104" s="494"/>
      <c r="AJ104" s="494"/>
      <c r="AK104" s="494"/>
      <c r="AL104" s="494"/>
      <c r="AM104" s="494"/>
      <c r="AN104" s="494"/>
    </row>
    <row r="105" spans="1:40" ht="4.9000000000000004" customHeight="1">
      <c r="A105" s="19"/>
      <c r="B105" s="46"/>
      <c r="C105" s="1551"/>
      <c r="D105" s="1552"/>
      <c r="E105" s="48"/>
      <c r="F105" s="19"/>
      <c r="G105" s="49"/>
      <c r="H105" s="47"/>
      <c r="I105" s="1628"/>
      <c r="J105" s="1621"/>
      <c r="K105" s="19"/>
      <c r="M105" s="494"/>
      <c r="N105" s="494"/>
      <c r="O105" s="494"/>
      <c r="P105" s="494"/>
      <c r="Q105" s="494"/>
      <c r="R105" s="494"/>
      <c r="S105" s="494"/>
      <c r="T105" s="494"/>
      <c r="U105" s="494"/>
      <c r="V105" s="494"/>
      <c r="W105" s="494"/>
      <c r="X105" s="494"/>
      <c r="Y105" s="494"/>
      <c r="Z105" s="494"/>
      <c r="AA105" s="494"/>
      <c r="AB105" s="494"/>
      <c r="AC105" s="494"/>
      <c r="AD105" s="494"/>
      <c r="AE105" s="494"/>
      <c r="AF105" s="494"/>
      <c r="AG105" s="494"/>
      <c r="AH105" s="494"/>
      <c r="AI105" s="494"/>
      <c r="AJ105" s="494"/>
      <c r="AK105" s="494"/>
      <c r="AL105" s="494"/>
      <c r="AM105" s="494"/>
      <c r="AN105" s="494"/>
    </row>
    <row r="106" spans="1:40" ht="20.100000000000001" customHeight="1" thickBot="1">
      <c r="A106" s="19"/>
      <c r="B106" s="1555" t="s">
        <v>56</v>
      </c>
      <c r="C106" s="1556"/>
      <c r="D106" s="1556"/>
      <c r="E106" s="1557"/>
      <c r="F106" s="19"/>
      <c r="G106" s="1658">
        <f>H72+C72+C38+H38</f>
        <v>0</v>
      </c>
      <c r="H106" s="1559"/>
      <c r="I106" s="1560"/>
      <c r="J106" s="1557"/>
      <c r="K106" s="19"/>
      <c r="M106" s="494"/>
      <c r="N106" s="494"/>
      <c r="O106" s="494"/>
      <c r="P106" s="494"/>
      <c r="Q106" s="494"/>
      <c r="R106" s="494"/>
      <c r="S106" s="494"/>
      <c r="T106" s="494"/>
      <c r="U106" s="494"/>
      <c r="V106" s="494"/>
      <c r="W106" s="494"/>
      <c r="X106" s="494"/>
      <c r="Y106" s="494"/>
      <c r="Z106" s="494"/>
      <c r="AA106" s="494"/>
      <c r="AB106" s="494"/>
      <c r="AC106" s="494"/>
      <c r="AD106" s="494"/>
      <c r="AE106" s="494"/>
      <c r="AF106" s="494"/>
      <c r="AG106" s="494"/>
      <c r="AH106" s="494"/>
      <c r="AI106" s="494"/>
      <c r="AJ106" s="494"/>
      <c r="AK106" s="494"/>
      <c r="AL106" s="494"/>
      <c r="AM106" s="494"/>
      <c r="AN106" s="494"/>
    </row>
    <row r="107" spans="1:40" ht="9.9499999999999993" customHeight="1">
      <c r="A107" s="19"/>
      <c r="B107" s="19"/>
      <c r="C107" s="19"/>
      <c r="D107" s="20"/>
      <c r="E107" s="20"/>
      <c r="F107" s="19"/>
      <c r="G107" s="19"/>
      <c r="H107" s="19"/>
      <c r="I107" s="20"/>
      <c r="J107" s="20"/>
      <c r="K107" s="19"/>
      <c r="M107" s="494"/>
      <c r="N107" s="494"/>
      <c r="O107" s="494"/>
      <c r="P107" s="494"/>
      <c r="Q107" s="494"/>
      <c r="R107" s="494"/>
      <c r="S107" s="494"/>
      <c r="T107" s="494"/>
      <c r="U107" s="494"/>
      <c r="V107" s="494"/>
      <c r="W107" s="494"/>
      <c r="X107" s="494"/>
      <c r="Y107" s="494"/>
      <c r="Z107" s="494"/>
      <c r="AA107" s="494"/>
      <c r="AB107" s="494"/>
      <c r="AC107" s="494"/>
      <c r="AD107" s="494"/>
      <c r="AE107" s="494"/>
      <c r="AF107" s="494"/>
      <c r="AG107" s="494"/>
      <c r="AH107" s="494"/>
      <c r="AI107" s="494"/>
      <c r="AJ107" s="494"/>
      <c r="AK107" s="494"/>
      <c r="AL107" s="494"/>
      <c r="AM107" s="494"/>
      <c r="AN107" s="494"/>
    </row>
    <row r="108" spans="1:40" s="494" customFormat="1" ht="19.899999999999999" customHeight="1">
      <c r="A108" s="505"/>
      <c r="B108" s="505"/>
      <c r="C108" s="505"/>
      <c r="D108" s="505"/>
      <c r="E108" s="506"/>
      <c r="F108" s="505"/>
    </row>
    <row r="109" spans="1:40" ht="9.9499999999999993" customHeight="1" thickBot="1">
      <c r="A109" s="19"/>
      <c r="B109" s="19"/>
      <c r="C109" s="19"/>
      <c r="D109" s="20"/>
      <c r="E109" s="20"/>
      <c r="F109" s="19"/>
      <c r="G109" s="19"/>
      <c r="H109" s="19"/>
      <c r="I109" s="20"/>
      <c r="J109" s="20"/>
      <c r="K109" s="19"/>
      <c r="M109" s="494"/>
      <c r="N109" s="494"/>
      <c r="O109" s="494"/>
      <c r="P109" s="494"/>
      <c r="Q109" s="494"/>
      <c r="R109" s="494"/>
      <c r="S109" s="494"/>
      <c r="T109" s="494"/>
      <c r="U109" s="494"/>
      <c r="V109" s="494"/>
      <c r="W109" s="494"/>
      <c r="X109" s="494"/>
      <c r="Y109" s="494"/>
      <c r="Z109" s="494"/>
      <c r="AA109" s="494"/>
      <c r="AB109" s="494"/>
      <c r="AC109" s="494"/>
      <c r="AD109" s="494"/>
      <c r="AE109" s="494"/>
      <c r="AF109" s="494"/>
      <c r="AG109" s="494"/>
      <c r="AH109" s="494"/>
      <c r="AI109" s="494"/>
      <c r="AJ109" s="494"/>
      <c r="AK109" s="494"/>
      <c r="AL109" s="494"/>
      <c r="AM109" s="494"/>
      <c r="AN109" s="494"/>
    </row>
    <row r="110" spans="1:40" ht="20.100000000000001" customHeight="1">
      <c r="A110" s="18"/>
      <c r="B110" s="1526" t="str">
        <f t="shared" ref="B110:B115" si="2">B2</f>
        <v>KC #</v>
      </c>
      <c r="C110" s="1527"/>
      <c r="D110" s="1527"/>
      <c r="E110" s="1527"/>
      <c r="F110" s="1600"/>
      <c r="G110" s="1600"/>
      <c r="H110" s="1600"/>
      <c r="I110" s="1600"/>
      <c r="J110" s="1601"/>
      <c r="K110" s="18"/>
      <c r="M110" s="494"/>
      <c r="N110" s="494"/>
      <c r="O110" s="494"/>
      <c r="P110" s="494"/>
      <c r="Q110" s="494"/>
      <c r="R110" s="494"/>
      <c r="S110" s="494"/>
      <c r="T110" s="494"/>
      <c r="U110" s="494"/>
      <c r="V110" s="494"/>
      <c r="W110" s="494"/>
      <c r="X110" s="494"/>
      <c r="Y110" s="494"/>
      <c r="Z110" s="494"/>
      <c r="AA110" s="494"/>
      <c r="AB110" s="494"/>
      <c r="AC110" s="494"/>
      <c r="AD110" s="494"/>
      <c r="AE110" s="494"/>
      <c r="AF110" s="494"/>
      <c r="AG110" s="494"/>
      <c r="AH110" s="494"/>
      <c r="AI110" s="494"/>
      <c r="AJ110" s="494"/>
      <c r="AK110" s="494"/>
      <c r="AL110" s="494"/>
      <c r="AM110" s="494"/>
      <c r="AN110" s="494"/>
    </row>
    <row r="111" spans="1:40" ht="20.100000000000001" customHeight="1">
      <c r="A111" s="18"/>
      <c r="B111" s="1529" t="str">
        <f t="shared" si="2"/>
        <v xml:space="preserve">IP #: </v>
      </c>
      <c r="C111" s="1602"/>
      <c r="D111" s="1602"/>
      <c r="E111" s="1602"/>
      <c r="F111" s="1602"/>
      <c r="G111" s="1602"/>
      <c r="H111" s="1602"/>
      <c r="I111" s="1602"/>
      <c r="J111" s="1603"/>
      <c r="K111" s="18"/>
      <c r="M111" s="494"/>
      <c r="N111" s="494"/>
      <c r="O111" s="494"/>
      <c r="P111" s="494"/>
      <c r="Q111" s="494"/>
      <c r="R111" s="494"/>
      <c r="S111" s="494"/>
      <c r="T111" s="494"/>
      <c r="U111" s="494"/>
      <c r="V111" s="494"/>
      <c r="W111" s="494"/>
      <c r="X111" s="494"/>
      <c r="Y111" s="494"/>
      <c r="Z111" s="494"/>
      <c r="AA111" s="494"/>
      <c r="AB111" s="494"/>
      <c r="AC111" s="494"/>
      <c r="AD111" s="494"/>
      <c r="AE111" s="494"/>
      <c r="AF111" s="494"/>
      <c r="AG111" s="494"/>
      <c r="AH111" s="494"/>
      <c r="AI111" s="494"/>
      <c r="AJ111" s="494"/>
      <c r="AK111" s="494"/>
      <c r="AL111" s="494"/>
      <c r="AM111" s="494"/>
      <c r="AN111" s="494"/>
    </row>
    <row r="112" spans="1:40" ht="20.100000000000001" customHeight="1">
      <c r="A112" s="18"/>
      <c r="B112" s="1529" t="str">
        <f t="shared" si="2"/>
        <v xml:space="preserve">Sponsor Award No.: </v>
      </c>
      <c r="C112" s="1602"/>
      <c r="D112" s="1602"/>
      <c r="E112" s="1602"/>
      <c r="F112" s="1602"/>
      <c r="G112" s="1602"/>
      <c r="H112" s="1602"/>
      <c r="I112" s="1602"/>
      <c r="J112" s="1603"/>
      <c r="K112" s="18"/>
      <c r="M112" s="494"/>
      <c r="N112" s="494"/>
      <c r="O112" s="494"/>
      <c r="P112" s="494"/>
      <c r="Q112" s="494"/>
      <c r="R112" s="494"/>
      <c r="S112" s="494"/>
      <c r="T112" s="494"/>
      <c r="U112" s="494"/>
      <c r="V112" s="494"/>
      <c r="W112" s="494"/>
      <c r="X112" s="494"/>
      <c r="Y112" s="494"/>
      <c r="Z112" s="494"/>
      <c r="AA112" s="494"/>
      <c r="AB112" s="494"/>
      <c r="AC112" s="494"/>
      <c r="AD112" s="494"/>
      <c r="AE112" s="494"/>
      <c r="AF112" s="494"/>
      <c r="AG112" s="494"/>
      <c r="AH112" s="494"/>
      <c r="AI112" s="494"/>
      <c r="AJ112" s="494"/>
      <c r="AK112" s="494"/>
      <c r="AL112" s="494"/>
      <c r="AM112" s="494"/>
      <c r="AN112" s="494"/>
    </row>
    <row r="113" spans="1:40" ht="20.100000000000001" customHeight="1" thickBot="1">
      <c r="A113" s="19"/>
      <c r="B113" s="1533" t="str">
        <f t="shared" si="2"/>
        <v xml:space="preserve">Kuali Award #: </v>
      </c>
      <c r="C113" s="1534"/>
      <c r="D113" s="1534"/>
      <c r="E113" s="1534"/>
      <c r="F113" s="1604"/>
      <c r="G113" s="1604"/>
      <c r="H113" s="1604"/>
      <c r="I113" s="1604"/>
      <c r="J113" s="1605"/>
      <c r="K113" s="19"/>
      <c r="L113" s="505"/>
      <c r="M113" s="494"/>
      <c r="N113" s="494"/>
      <c r="O113" s="494"/>
      <c r="P113" s="494"/>
      <c r="Q113" s="494"/>
      <c r="R113" s="494"/>
      <c r="S113" s="494"/>
      <c r="T113" s="494"/>
      <c r="U113" s="494"/>
      <c r="V113" s="494"/>
      <c r="W113" s="494"/>
      <c r="X113" s="494"/>
      <c r="Y113" s="494"/>
      <c r="Z113" s="494"/>
      <c r="AA113" s="494"/>
      <c r="AB113" s="494"/>
      <c r="AC113" s="494"/>
      <c r="AD113" s="494"/>
      <c r="AE113" s="494"/>
      <c r="AF113" s="494"/>
      <c r="AG113" s="494"/>
      <c r="AH113" s="494"/>
      <c r="AI113" s="494"/>
      <c r="AJ113" s="494"/>
      <c r="AK113" s="494"/>
      <c r="AL113" s="494"/>
      <c r="AM113" s="494"/>
      <c r="AN113" s="494"/>
    </row>
    <row r="114" spans="1:40" ht="20.100000000000001" customHeight="1">
      <c r="A114" s="19"/>
      <c r="B114" s="1606" t="str">
        <f t="shared" si="2"/>
        <v>Year 1 of 4</v>
      </c>
      <c r="C114" s="1607"/>
      <c r="D114" s="1607"/>
      <c r="E114" s="1608"/>
      <c r="F114" s="18"/>
      <c r="G114" s="1606" t="str">
        <f>G6</f>
        <v>Year 2 of 4</v>
      </c>
      <c r="H114" s="1607"/>
      <c r="I114" s="1607"/>
      <c r="J114" s="1608"/>
      <c r="K114" s="18"/>
      <c r="M114" s="494"/>
      <c r="N114" s="494"/>
      <c r="O114" s="494"/>
      <c r="P114" s="494"/>
      <c r="Q114" s="494"/>
      <c r="R114" s="494"/>
      <c r="S114" s="494"/>
      <c r="T114" s="494"/>
      <c r="U114" s="494"/>
      <c r="V114" s="494"/>
      <c r="W114" s="494"/>
      <c r="X114" s="494"/>
      <c r="Y114" s="494"/>
      <c r="Z114" s="494"/>
      <c r="AA114" s="494"/>
      <c r="AB114" s="494"/>
      <c r="AC114" s="494"/>
      <c r="AD114" s="494"/>
      <c r="AE114" s="494"/>
      <c r="AF114" s="494"/>
      <c r="AG114" s="494"/>
      <c r="AH114" s="494"/>
      <c r="AI114" s="494"/>
      <c r="AJ114" s="494"/>
      <c r="AK114" s="494"/>
      <c r="AL114" s="494"/>
      <c r="AM114" s="494"/>
      <c r="AN114" s="494"/>
    </row>
    <row r="115" spans="1:40" s="22" customFormat="1" ht="20.100000000000001" customHeight="1" thickBot="1">
      <c r="A115" s="18"/>
      <c r="B115" s="1521" t="str">
        <f t="shared" si="2"/>
        <v>September 1, 2024    to    August 31, 2025</v>
      </c>
      <c r="C115" s="1660"/>
      <c r="D115" s="1660"/>
      <c r="E115" s="1661"/>
      <c r="F115" s="18"/>
      <c r="G115" s="1521" t="str">
        <f>G7</f>
        <v>September 1, 2025    to    August 31, 2026</v>
      </c>
      <c r="H115" s="1660"/>
      <c r="I115" s="1660"/>
      <c r="J115" s="1661"/>
      <c r="K115" s="18"/>
      <c r="L115" s="494"/>
      <c r="M115" s="494"/>
      <c r="N115" s="494"/>
      <c r="O115" s="494"/>
      <c r="P115" s="494"/>
      <c r="Q115" s="507"/>
      <c r="R115" s="507"/>
      <c r="S115" s="507"/>
      <c r="T115" s="507"/>
      <c r="U115" s="507"/>
      <c r="V115" s="507"/>
      <c r="W115" s="507"/>
      <c r="X115" s="507"/>
      <c r="Y115" s="507"/>
      <c r="Z115" s="507"/>
      <c r="AA115" s="507"/>
      <c r="AB115" s="507"/>
      <c r="AC115" s="507"/>
      <c r="AD115" s="507"/>
      <c r="AE115" s="507"/>
      <c r="AF115" s="507"/>
      <c r="AG115" s="507"/>
      <c r="AH115" s="507"/>
      <c r="AI115" s="507"/>
      <c r="AJ115" s="507"/>
      <c r="AK115" s="507"/>
      <c r="AL115" s="507"/>
      <c r="AM115" s="507"/>
      <c r="AN115" s="507"/>
    </row>
    <row r="116" spans="1:40" s="22" customFormat="1" ht="20.100000000000001" customHeight="1" thickBot="1">
      <c r="A116" s="21"/>
      <c r="B116" s="42" t="s">
        <v>55</v>
      </c>
      <c r="C116" s="1524" t="s">
        <v>137</v>
      </c>
      <c r="D116" s="1525"/>
      <c r="E116" s="43" t="s">
        <v>54</v>
      </c>
      <c r="F116" s="21"/>
      <c r="G116" s="42" t="s">
        <v>55</v>
      </c>
      <c r="H116" s="1524" t="s">
        <v>137</v>
      </c>
      <c r="I116" s="1525"/>
      <c r="J116" s="43" t="s">
        <v>54</v>
      </c>
      <c r="K116" s="21"/>
      <c r="L116" s="494"/>
      <c r="M116" s="494"/>
      <c r="N116" s="494"/>
      <c r="O116" s="494"/>
      <c r="P116" s="494"/>
      <c r="Q116" s="507"/>
      <c r="R116" s="507"/>
      <c r="S116" s="507"/>
      <c r="T116" s="507"/>
      <c r="U116" s="507"/>
      <c r="V116" s="507"/>
      <c r="W116" s="507"/>
      <c r="X116" s="507"/>
      <c r="Y116" s="507"/>
      <c r="Z116" s="507"/>
      <c r="AA116" s="507"/>
      <c r="AB116" s="507"/>
      <c r="AC116" s="507"/>
      <c r="AD116" s="507"/>
      <c r="AE116" s="507"/>
      <c r="AF116" s="507"/>
      <c r="AG116" s="507"/>
      <c r="AH116" s="507"/>
      <c r="AI116" s="507"/>
      <c r="AJ116" s="507"/>
      <c r="AK116" s="507"/>
      <c r="AL116" s="507"/>
      <c r="AM116" s="507"/>
      <c r="AN116" s="507"/>
    </row>
    <row r="117" spans="1:40" s="22" customFormat="1" ht="35.1" customHeight="1">
      <c r="A117" s="21"/>
      <c r="B117" s="469" t="s">
        <v>1047</v>
      </c>
      <c r="C117" s="1638">
        <f>SUM(CostShareBudget!O73:O75)</f>
        <v>0</v>
      </c>
      <c r="D117" s="1639"/>
      <c r="E117" s="470">
        <v>0</v>
      </c>
      <c r="F117" s="21"/>
      <c r="G117" s="469" t="s">
        <v>1047</v>
      </c>
      <c r="H117" s="1638">
        <f>SUM(CostShareBudget!T73:T75)</f>
        <v>0</v>
      </c>
      <c r="I117" s="1639"/>
      <c r="J117" s="470">
        <v>0</v>
      </c>
      <c r="K117" s="21"/>
      <c r="L117" s="494"/>
      <c r="M117" s="494"/>
      <c r="N117" s="494"/>
      <c r="O117" s="494"/>
      <c r="P117" s="494"/>
      <c r="Q117" s="507"/>
      <c r="R117" s="507"/>
      <c r="S117" s="507"/>
      <c r="T117" s="507"/>
      <c r="U117" s="507"/>
      <c r="V117" s="507"/>
      <c r="W117" s="507"/>
      <c r="X117" s="507"/>
      <c r="Y117" s="507"/>
      <c r="Z117" s="507"/>
      <c r="AA117" s="507"/>
      <c r="AB117" s="507"/>
      <c r="AC117" s="507"/>
      <c r="AD117" s="507"/>
      <c r="AE117" s="507"/>
      <c r="AF117" s="507"/>
      <c r="AG117" s="507"/>
      <c r="AH117" s="507"/>
      <c r="AI117" s="507"/>
      <c r="AJ117" s="507"/>
      <c r="AK117" s="507"/>
      <c r="AL117" s="507"/>
      <c r="AM117" s="507"/>
      <c r="AN117" s="507"/>
    </row>
    <row r="118" spans="1:40" s="22" customFormat="1" ht="35.1" customHeight="1">
      <c r="A118" s="21"/>
      <c r="B118" s="471" t="s">
        <v>1048</v>
      </c>
      <c r="C118" s="1513">
        <f>SUM(CostShareBudget!O78:O80)</f>
        <v>0</v>
      </c>
      <c r="D118" s="1631"/>
      <c r="E118" s="472">
        <v>0</v>
      </c>
      <c r="F118" s="21"/>
      <c r="G118" s="471" t="s">
        <v>1048</v>
      </c>
      <c r="H118" s="1513">
        <f>SUM(CostShareBudget!T78:T80)</f>
        <v>0</v>
      </c>
      <c r="I118" s="1631"/>
      <c r="J118" s="472">
        <v>0</v>
      </c>
      <c r="K118" s="21"/>
      <c r="L118" s="494"/>
      <c r="M118" s="494"/>
      <c r="N118" s="494"/>
      <c r="O118" s="494"/>
      <c r="P118" s="494"/>
      <c r="Q118" s="507"/>
      <c r="R118" s="507"/>
      <c r="S118" s="507"/>
      <c r="T118" s="507"/>
      <c r="U118" s="507"/>
      <c r="V118" s="507"/>
      <c r="W118" s="507"/>
      <c r="X118" s="507"/>
      <c r="Y118" s="507"/>
      <c r="Z118" s="507"/>
      <c r="AA118" s="507"/>
      <c r="AB118" s="507"/>
      <c r="AC118" s="507"/>
      <c r="AD118" s="507"/>
      <c r="AE118" s="507"/>
      <c r="AF118" s="507"/>
      <c r="AG118" s="507"/>
      <c r="AH118" s="507"/>
      <c r="AI118" s="507"/>
      <c r="AJ118" s="507"/>
      <c r="AK118" s="507"/>
      <c r="AL118" s="507"/>
      <c r="AM118" s="507"/>
      <c r="AN118" s="507"/>
    </row>
    <row r="119" spans="1:40" s="22" customFormat="1" ht="20.100000000000001" customHeight="1">
      <c r="A119" s="21"/>
      <c r="B119" s="471" t="s">
        <v>117</v>
      </c>
      <c r="C119" s="1513">
        <f>SUM(CostShareBudget!O83:O85)</f>
        <v>0</v>
      </c>
      <c r="D119" s="1631"/>
      <c r="E119" s="472">
        <v>0</v>
      </c>
      <c r="F119" s="21"/>
      <c r="G119" s="471" t="s">
        <v>117</v>
      </c>
      <c r="H119" s="1513">
        <f>SUM(CostShareBudget!T83:T85)</f>
        <v>0</v>
      </c>
      <c r="I119" s="1631"/>
      <c r="J119" s="472">
        <v>0</v>
      </c>
      <c r="K119" s="21"/>
      <c r="L119" s="494"/>
      <c r="M119" s="494"/>
      <c r="N119" s="494"/>
      <c r="O119" s="494"/>
      <c r="P119" s="494"/>
      <c r="Q119" s="507"/>
      <c r="R119" s="507"/>
      <c r="S119" s="507"/>
      <c r="T119" s="507"/>
      <c r="U119" s="507"/>
      <c r="V119" s="507"/>
      <c r="W119" s="507"/>
      <c r="X119" s="507"/>
      <c r="Y119" s="507"/>
      <c r="Z119" s="507"/>
      <c r="AA119" s="507"/>
      <c r="AB119" s="507"/>
      <c r="AC119" s="507"/>
      <c r="AD119" s="507"/>
      <c r="AE119" s="507"/>
      <c r="AF119" s="507"/>
      <c r="AG119" s="507"/>
      <c r="AH119" s="507"/>
      <c r="AI119" s="507"/>
      <c r="AJ119" s="507"/>
      <c r="AK119" s="507"/>
      <c r="AL119" s="507"/>
      <c r="AM119" s="507"/>
      <c r="AN119" s="507"/>
    </row>
    <row r="120" spans="1:40" s="22" customFormat="1" ht="35.1" customHeight="1">
      <c r="A120" s="21"/>
      <c r="B120" s="467" t="s">
        <v>1046</v>
      </c>
      <c r="C120" s="1517"/>
      <c r="D120" s="1640"/>
      <c r="E120" s="116">
        <f>'Initial Information'!$E$15</f>
        <v>0.505</v>
      </c>
      <c r="F120" s="21"/>
      <c r="G120" s="467" t="s">
        <v>1046</v>
      </c>
      <c r="H120" s="1517"/>
      <c r="I120" s="1640"/>
      <c r="J120" s="116">
        <f>'Initial Information'!$E$15</f>
        <v>0.505</v>
      </c>
      <c r="K120" s="21"/>
      <c r="L120" s="494"/>
      <c r="M120" s="494"/>
      <c r="N120" s="494"/>
      <c r="O120" s="494"/>
      <c r="P120" s="494"/>
      <c r="Q120" s="507"/>
      <c r="R120" s="507"/>
      <c r="S120" s="507"/>
      <c r="T120" s="507"/>
      <c r="U120" s="507"/>
      <c r="V120" s="507"/>
      <c r="W120" s="507"/>
      <c r="X120" s="507"/>
      <c r="Y120" s="507"/>
      <c r="Z120" s="507"/>
      <c r="AA120" s="507"/>
      <c r="AB120" s="507"/>
      <c r="AC120" s="507"/>
      <c r="AD120" s="507"/>
      <c r="AE120" s="507"/>
      <c r="AF120" s="507"/>
      <c r="AG120" s="507"/>
      <c r="AH120" s="507"/>
      <c r="AI120" s="507"/>
      <c r="AJ120" s="507"/>
      <c r="AK120" s="507"/>
      <c r="AL120" s="507"/>
      <c r="AM120" s="507"/>
      <c r="AN120" s="507"/>
    </row>
    <row r="121" spans="1:40" s="22" customFormat="1" ht="35.1" customHeight="1">
      <c r="A121" s="21"/>
      <c r="B121" s="471" t="s">
        <v>1049</v>
      </c>
      <c r="C121" s="1513">
        <f>SUM(CostShareBudget!O88:O90)</f>
        <v>0</v>
      </c>
      <c r="D121" s="1631"/>
      <c r="E121" s="472">
        <v>0</v>
      </c>
      <c r="F121" s="21"/>
      <c r="G121" s="471" t="s">
        <v>1049</v>
      </c>
      <c r="H121" s="1513">
        <f>SUM(CostShareBudget!T88:T90)</f>
        <v>0</v>
      </c>
      <c r="I121" s="1631"/>
      <c r="J121" s="472">
        <v>0</v>
      </c>
      <c r="K121" s="21"/>
      <c r="L121" s="494"/>
      <c r="M121" s="494"/>
      <c r="N121" s="494"/>
      <c r="O121" s="494"/>
      <c r="P121" s="494"/>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c r="AM121" s="507"/>
      <c r="AN121" s="507"/>
    </row>
    <row r="122" spans="1:40" s="22" customFormat="1" ht="35.1" customHeight="1">
      <c r="A122" s="21"/>
      <c r="B122" s="467" t="s">
        <v>1044</v>
      </c>
      <c r="C122" s="1511">
        <f>SUM(CostShareBudget!O36:O43)</f>
        <v>0</v>
      </c>
      <c r="D122" s="1632"/>
      <c r="E122" s="116">
        <f>'Initial Information'!$E$15</f>
        <v>0.505</v>
      </c>
      <c r="F122" s="21"/>
      <c r="G122" s="467" t="s">
        <v>1044</v>
      </c>
      <c r="H122" s="1511">
        <f>SUM(CostShareBudget!T36:T43)</f>
        <v>0</v>
      </c>
      <c r="I122" s="1632"/>
      <c r="J122" s="116">
        <f>'Initial Information'!$E$15</f>
        <v>0.505</v>
      </c>
      <c r="K122" s="21"/>
      <c r="L122" s="494"/>
      <c r="M122" s="494"/>
      <c r="N122" s="494"/>
      <c r="O122" s="494"/>
      <c r="P122" s="494"/>
      <c r="Q122" s="507"/>
      <c r="R122" s="507"/>
      <c r="S122" s="507"/>
      <c r="T122" s="507"/>
      <c r="U122" s="507"/>
      <c r="V122" s="507"/>
      <c r="W122" s="507"/>
      <c r="X122" s="507"/>
      <c r="Y122" s="507"/>
      <c r="Z122" s="507"/>
      <c r="AA122" s="507"/>
      <c r="AB122" s="507"/>
      <c r="AC122" s="507"/>
      <c r="AD122" s="507"/>
      <c r="AE122" s="507"/>
      <c r="AF122" s="507"/>
      <c r="AG122" s="507"/>
      <c r="AH122" s="507"/>
      <c r="AI122" s="507"/>
      <c r="AJ122" s="507"/>
      <c r="AK122" s="507"/>
      <c r="AL122" s="507"/>
      <c r="AM122" s="507"/>
      <c r="AN122" s="507"/>
    </row>
    <row r="123" spans="1:40" s="22" customFormat="1" ht="35.1" customHeight="1">
      <c r="A123" s="21"/>
      <c r="B123" s="467" t="s">
        <v>1045</v>
      </c>
      <c r="C123" s="1511">
        <f>SUM(CostShareBudget!O32)</f>
        <v>0</v>
      </c>
      <c r="D123" s="1632"/>
      <c r="E123" s="116">
        <f>'Initial Information'!$E$15</f>
        <v>0.505</v>
      </c>
      <c r="F123" s="21"/>
      <c r="G123" s="467" t="s">
        <v>1045</v>
      </c>
      <c r="H123" s="1511">
        <f>SUM(CostShareBudget!T32)</f>
        <v>0</v>
      </c>
      <c r="I123" s="1632"/>
      <c r="J123" s="116">
        <f>'Initial Information'!$E$15</f>
        <v>0.505</v>
      </c>
      <c r="K123" s="21"/>
      <c r="L123" s="494"/>
      <c r="M123" s="494"/>
      <c r="N123" s="494"/>
      <c r="O123" s="494"/>
      <c r="P123" s="494"/>
      <c r="Q123" s="507"/>
      <c r="R123" s="507"/>
      <c r="S123" s="507"/>
      <c r="T123" s="507"/>
      <c r="U123" s="507"/>
      <c r="V123" s="507"/>
      <c r="W123" s="507"/>
      <c r="X123" s="507"/>
      <c r="Y123" s="507"/>
      <c r="Z123" s="507"/>
      <c r="AA123" s="507"/>
      <c r="AB123" s="507"/>
      <c r="AC123" s="507"/>
      <c r="AD123" s="507"/>
      <c r="AE123" s="507"/>
      <c r="AF123" s="507"/>
      <c r="AG123" s="507"/>
      <c r="AH123" s="507"/>
      <c r="AI123" s="507"/>
      <c r="AJ123" s="507"/>
      <c r="AK123" s="507"/>
      <c r="AL123" s="507"/>
      <c r="AM123" s="507"/>
      <c r="AN123" s="507"/>
    </row>
    <row r="124" spans="1:40" s="22" customFormat="1" ht="20.100000000000001" customHeight="1">
      <c r="A124" s="21"/>
      <c r="B124" s="467" t="s">
        <v>44</v>
      </c>
      <c r="C124" s="1511">
        <f>CostShareBudget!O66</f>
        <v>0</v>
      </c>
      <c r="D124" s="1632"/>
      <c r="E124" s="116">
        <f>'Initial Information'!$E$15</f>
        <v>0.505</v>
      </c>
      <c r="F124" s="21"/>
      <c r="G124" s="467" t="s">
        <v>44</v>
      </c>
      <c r="H124" s="1511">
        <f>CostShareBudget!T66</f>
        <v>0</v>
      </c>
      <c r="I124" s="1632"/>
      <c r="J124" s="116">
        <f>'Initial Information'!$E$15</f>
        <v>0.505</v>
      </c>
      <c r="K124" s="21"/>
      <c r="L124" s="494"/>
      <c r="M124" s="494"/>
      <c r="N124" s="494"/>
      <c r="O124" s="494"/>
      <c r="P124" s="494"/>
      <c r="Q124" s="507"/>
      <c r="R124" s="507"/>
      <c r="S124" s="507"/>
      <c r="T124" s="507"/>
      <c r="U124" s="507"/>
      <c r="V124" s="507"/>
      <c r="W124" s="507"/>
      <c r="X124" s="507"/>
      <c r="Y124" s="507"/>
      <c r="Z124" s="507"/>
      <c r="AA124" s="507"/>
      <c r="AB124" s="507"/>
      <c r="AC124" s="507"/>
      <c r="AD124" s="507"/>
      <c r="AE124" s="507"/>
      <c r="AF124" s="507"/>
      <c r="AG124" s="507"/>
      <c r="AH124" s="507"/>
      <c r="AI124" s="507"/>
      <c r="AJ124" s="507"/>
      <c r="AK124" s="507"/>
      <c r="AL124" s="507"/>
      <c r="AM124" s="507"/>
      <c r="AN124" s="507"/>
    </row>
    <row r="125" spans="1:40" s="22" customFormat="1" ht="35.1" customHeight="1">
      <c r="A125" s="21"/>
      <c r="B125" s="471" t="s">
        <v>1050</v>
      </c>
      <c r="C125" s="1513">
        <f>CostShareBudget!O137</f>
        <v>0</v>
      </c>
      <c r="D125" s="1631"/>
      <c r="E125" s="472">
        <v>0</v>
      </c>
      <c r="F125" s="21"/>
      <c r="G125" s="471" t="s">
        <v>1050</v>
      </c>
      <c r="H125" s="1513">
        <f>CostShareBudget!T137</f>
        <v>0</v>
      </c>
      <c r="I125" s="1631"/>
      <c r="J125" s="472">
        <v>0</v>
      </c>
      <c r="K125" s="21"/>
      <c r="L125" s="494"/>
      <c r="M125" s="494"/>
      <c r="N125" s="494"/>
      <c r="O125" s="494"/>
      <c r="P125" s="494"/>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07"/>
      <c r="AL125" s="507"/>
      <c r="AM125" s="507"/>
      <c r="AN125" s="507"/>
    </row>
    <row r="126" spans="1:40" s="22" customFormat="1" ht="20.100000000000001" customHeight="1">
      <c r="A126" s="21"/>
      <c r="B126" s="467" t="s">
        <v>45</v>
      </c>
      <c r="C126" s="1511">
        <f>SUM(CostShareBudget!O142:O151)</f>
        <v>0</v>
      </c>
      <c r="D126" s="1632"/>
      <c r="E126" s="116">
        <f>'Initial Information'!$E$15</f>
        <v>0.505</v>
      </c>
      <c r="F126" s="21"/>
      <c r="G126" s="467" t="s">
        <v>45</v>
      </c>
      <c r="H126" s="1511">
        <f>SUM(CostShareBudget!T142:T151)</f>
        <v>0</v>
      </c>
      <c r="I126" s="1632"/>
      <c r="J126" s="116">
        <f>'Initial Information'!$E$15</f>
        <v>0.505</v>
      </c>
      <c r="K126" s="21"/>
      <c r="L126" s="494"/>
      <c r="M126" s="494"/>
      <c r="N126" s="494"/>
      <c r="O126" s="494"/>
      <c r="P126" s="494"/>
      <c r="Q126" s="507"/>
      <c r="R126" s="507"/>
      <c r="S126" s="507"/>
      <c r="T126" s="507"/>
      <c r="U126" s="507"/>
      <c r="V126" s="507"/>
      <c r="W126" s="507"/>
      <c r="X126" s="507"/>
      <c r="Y126" s="507"/>
      <c r="Z126" s="507"/>
      <c r="AA126" s="507"/>
      <c r="AB126" s="507"/>
      <c r="AC126" s="507"/>
      <c r="AD126" s="507"/>
      <c r="AE126" s="507"/>
      <c r="AF126" s="507"/>
      <c r="AG126" s="507"/>
      <c r="AH126" s="507"/>
      <c r="AI126" s="507"/>
      <c r="AJ126" s="507"/>
      <c r="AK126" s="507"/>
      <c r="AL126" s="507"/>
      <c r="AM126" s="507"/>
      <c r="AN126" s="507"/>
    </row>
    <row r="127" spans="1:40" s="22" customFormat="1" ht="20.100000000000001" customHeight="1">
      <c r="A127" s="21"/>
      <c r="B127" s="468" t="s">
        <v>124</v>
      </c>
      <c r="C127" s="1511"/>
      <c r="D127" s="1632"/>
      <c r="E127" s="116">
        <f>'Initial Information'!$E$15</f>
        <v>0.505</v>
      </c>
      <c r="F127" s="21"/>
      <c r="G127" s="468" t="s">
        <v>124</v>
      </c>
      <c r="H127" s="1511"/>
      <c r="I127" s="1632"/>
      <c r="J127" s="116">
        <f>'Initial Information'!$E$15</f>
        <v>0.505</v>
      </c>
      <c r="K127" s="21"/>
      <c r="L127" s="494"/>
      <c r="M127" s="494"/>
      <c r="N127" s="494"/>
      <c r="O127" s="494"/>
      <c r="P127" s="494"/>
      <c r="Q127" s="507"/>
      <c r="R127" s="507"/>
      <c r="S127" s="507"/>
      <c r="T127" s="507"/>
      <c r="U127" s="507"/>
      <c r="V127" s="507"/>
      <c r="W127" s="507"/>
      <c r="X127" s="507"/>
      <c r="Y127" s="507"/>
      <c r="Z127" s="507"/>
      <c r="AA127" s="507"/>
      <c r="AB127" s="507"/>
      <c r="AC127" s="507"/>
      <c r="AD127" s="507"/>
      <c r="AE127" s="507"/>
      <c r="AF127" s="507"/>
      <c r="AG127" s="507"/>
      <c r="AH127" s="507"/>
      <c r="AI127" s="507"/>
      <c r="AJ127" s="507"/>
      <c r="AK127" s="507"/>
      <c r="AL127" s="507"/>
      <c r="AM127" s="507"/>
      <c r="AN127" s="507"/>
    </row>
    <row r="128" spans="1:40" s="22" customFormat="1" ht="20.100000000000001" customHeight="1">
      <c r="A128" s="21"/>
      <c r="B128" s="471" t="s">
        <v>1051</v>
      </c>
      <c r="C128" s="1513"/>
      <c r="D128" s="1631"/>
      <c r="E128" s="472">
        <v>0</v>
      </c>
      <c r="F128" s="21"/>
      <c r="G128" s="471" t="s">
        <v>1051</v>
      </c>
      <c r="H128" s="1513"/>
      <c r="I128" s="1631"/>
      <c r="J128" s="472">
        <v>0</v>
      </c>
      <c r="K128" s="21"/>
      <c r="L128" s="494"/>
      <c r="M128" s="494"/>
      <c r="N128" s="494"/>
      <c r="O128" s="494"/>
      <c r="P128" s="494"/>
      <c r="Q128" s="507"/>
      <c r="R128" s="507"/>
      <c r="S128" s="507"/>
      <c r="T128" s="507"/>
      <c r="U128" s="507"/>
      <c r="V128" s="507"/>
      <c r="W128" s="507"/>
      <c r="X128" s="507"/>
      <c r="Y128" s="507"/>
      <c r="Z128" s="507"/>
      <c r="AA128" s="507"/>
      <c r="AB128" s="507"/>
      <c r="AC128" s="507"/>
      <c r="AD128" s="507"/>
      <c r="AE128" s="507"/>
      <c r="AF128" s="507"/>
      <c r="AG128" s="507"/>
      <c r="AH128" s="507"/>
      <c r="AI128" s="507"/>
      <c r="AJ128" s="507"/>
      <c r="AK128" s="507"/>
      <c r="AL128" s="507"/>
      <c r="AM128" s="507"/>
      <c r="AN128" s="507"/>
    </row>
    <row r="129" spans="1:40" s="22" customFormat="1" ht="35.1" customHeight="1">
      <c r="A129" s="21"/>
      <c r="B129" s="471" t="s">
        <v>1052</v>
      </c>
      <c r="C129" s="1513">
        <f>CostShareBudget!O343</f>
        <v>0</v>
      </c>
      <c r="D129" s="1631"/>
      <c r="E129" s="472">
        <v>0</v>
      </c>
      <c r="F129" s="21"/>
      <c r="G129" s="471" t="s">
        <v>1052</v>
      </c>
      <c r="H129" s="1513">
        <f>CostShareBudget!T343</f>
        <v>0</v>
      </c>
      <c r="I129" s="1631"/>
      <c r="J129" s="472">
        <v>0</v>
      </c>
      <c r="K129" s="21"/>
      <c r="L129" s="494"/>
      <c r="M129" s="494"/>
      <c r="N129" s="494"/>
      <c r="O129" s="494"/>
      <c r="P129" s="494"/>
      <c r="Q129" s="507"/>
      <c r="R129" s="507"/>
      <c r="S129" s="507"/>
      <c r="T129" s="507"/>
      <c r="U129" s="507"/>
      <c r="V129" s="507"/>
      <c r="W129" s="507"/>
      <c r="X129" s="507"/>
      <c r="Y129" s="507"/>
      <c r="Z129" s="507"/>
      <c r="AA129" s="507"/>
      <c r="AB129" s="507"/>
      <c r="AC129" s="507"/>
      <c r="AD129" s="507"/>
      <c r="AE129" s="507"/>
      <c r="AF129" s="507"/>
      <c r="AG129" s="507"/>
      <c r="AH129" s="507"/>
      <c r="AI129" s="507"/>
      <c r="AJ129" s="507"/>
      <c r="AK129" s="507"/>
      <c r="AL129" s="507"/>
      <c r="AM129" s="507"/>
      <c r="AN129" s="507"/>
    </row>
    <row r="130" spans="1:40" s="22" customFormat="1" ht="20.100000000000001" customHeight="1">
      <c r="A130" s="21"/>
      <c r="B130" s="467" t="s">
        <v>47</v>
      </c>
      <c r="C130" s="1511">
        <f>SUM(CostShareBudget!O53:O55)</f>
        <v>0</v>
      </c>
      <c r="D130" s="1632"/>
      <c r="E130" s="116">
        <f>'Initial Information'!$E$15</f>
        <v>0.505</v>
      </c>
      <c r="F130" s="21"/>
      <c r="G130" s="467" t="s">
        <v>47</v>
      </c>
      <c r="H130" s="1511">
        <f>SUM(CostShareBudget!T53:T55)</f>
        <v>0</v>
      </c>
      <c r="I130" s="1632"/>
      <c r="J130" s="116">
        <f>'Initial Information'!$E$15</f>
        <v>0.505</v>
      </c>
      <c r="K130" s="21"/>
      <c r="L130" s="494"/>
      <c r="M130" s="494"/>
      <c r="N130" s="494"/>
      <c r="O130" s="494"/>
      <c r="P130" s="494"/>
      <c r="Q130" s="507"/>
      <c r="R130" s="507"/>
      <c r="S130" s="507"/>
      <c r="T130" s="507"/>
      <c r="U130" s="507"/>
      <c r="V130" s="507"/>
      <c r="W130" s="507"/>
      <c r="X130" s="507"/>
      <c r="Y130" s="507"/>
      <c r="Z130" s="507"/>
      <c r="AA130" s="507"/>
      <c r="AB130" s="507"/>
      <c r="AC130" s="507"/>
      <c r="AD130" s="507"/>
      <c r="AE130" s="507"/>
      <c r="AF130" s="507"/>
      <c r="AG130" s="507"/>
      <c r="AH130" s="507"/>
      <c r="AI130" s="507"/>
      <c r="AJ130" s="507"/>
      <c r="AK130" s="507"/>
      <c r="AL130" s="507"/>
      <c r="AM130" s="507"/>
      <c r="AN130" s="507"/>
    </row>
    <row r="131" spans="1:40" s="22" customFormat="1" ht="20.100000000000001" customHeight="1">
      <c r="A131" s="21"/>
      <c r="B131" s="467" t="s">
        <v>48</v>
      </c>
      <c r="C131" s="1511">
        <f>CostShareBudget!O304+CostShareBudget!O308+CostShareBudget!O312+CostShareBudget!O316+CostShareBudget!O320+CostShareBudget!O324+CostShareBudget!O328+CostShareBudget!O332+CostShareBudget!O336+CostShareBudget!O340</f>
        <v>0</v>
      </c>
      <c r="D131" s="1632"/>
      <c r="E131" s="116">
        <f>'Initial Information'!$E$15</f>
        <v>0.505</v>
      </c>
      <c r="F131" s="21"/>
      <c r="G131" s="467" t="s">
        <v>48</v>
      </c>
      <c r="H131" s="1511">
        <f>CostShareBudget!T304+CostShareBudget!T308+CostShareBudget!T312+CostShareBudget!T316+CostShareBudget!T320+CostShareBudget!T324+CostShareBudget!T328+CostShareBudget!T332+CostShareBudget!T336+CostShareBudget!T340</f>
        <v>0</v>
      </c>
      <c r="I131" s="1632"/>
      <c r="J131" s="116">
        <f>'Initial Information'!$E$15</f>
        <v>0.505</v>
      </c>
      <c r="K131" s="21"/>
      <c r="L131" s="494"/>
      <c r="M131" s="494"/>
      <c r="N131" s="494"/>
      <c r="O131" s="494"/>
      <c r="P131" s="494"/>
      <c r="Q131" s="507"/>
      <c r="R131" s="507"/>
      <c r="S131" s="507"/>
      <c r="T131" s="507"/>
      <c r="U131" s="507"/>
      <c r="V131" s="507"/>
      <c r="W131" s="507"/>
      <c r="X131" s="507"/>
      <c r="Y131" s="507"/>
      <c r="Z131" s="507"/>
      <c r="AA131" s="507"/>
      <c r="AB131" s="507"/>
      <c r="AC131" s="507"/>
      <c r="AD131" s="507"/>
      <c r="AE131" s="507"/>
      <c r="AF131" s="507"/>
      <c r="AG131" s="507"/>
      <c r="AH131" s="507"/>
      <c r="AI131" s="507"/>
      <c r="AJ131" s="507"/>
      <c r="AK131" s="507"/>
      <c r="AL131" s="507"/>
      <c r="AM131" s="507"/>
      <c r="AN131" s="507"/>
    </row>
    <row r="132" spans="1:40" s="22" customFormat="1" ht="20.100000000000001" customHeight="1">
      <c r="A132" s="21"/>
      <c r="B132" s="471" t="s">
        <v>49</v>
      </c>
      <c r="C132" s="1513">
        <f>CostShareBudget!O305+CostShareBudget!O309+CostShareBudget!O313+CostShareBudget!O317+CostShareBudget!O321+CostShareBudget!O325+CostShareBudget!O329+CostShareBudget!O333+CostShareBudget!O337+CostShareBudget!O341</f>
        <v>0</v>
      </c>
      <c r="D132" s="1631"/>
      <c r="E132" s="472">
        <v>0</v>
      </c>
      <c r="F132" s="21"/>
      <c r="G132" s="471" t="s">
        <v>49</v>
      </c>
      <c r="H132" s="1513">
        <f>CostShareBudget!T305+CostShareBudget!T309+CostShareBudget!T313+CostShareBudget!T317+CostShareBudget!T321+CostShareBudget!T325+CostShareBudget!T329+CostShareBudget!T333+CostShareBudget!T337+CostShareBudget!T341</f>
        <v>0</v>
      </c>
      <c r="I132" s="1631"/>
      <c r="J132" s="472">
        <v>0</v>
      </c>
      <c r="K132" s="21"/>
      <c r="L132" s="494"/>
      <c r="M132" s="494"/>
      <c r="N132" s="494"/>
      <c r="O132" s="494"/>
      <c r="P132" s="494"/>
      <c r="Q132" s="507"/>
      <c r="R132" s="507"/>
      <c r="S132" s="507"/>
      <c r="T132" s="507"/>
      <c r="U132" s="507"/>
      <c r="V132" s="507"/>
      <c r="W132" s="507"/>
      <c r="X132" s="507"/>
      <c r="Y132" s="507"/>
      <c r="Z132" s="507"/>
      <c r="AA132" s="507"/>
      <c r="AB132" s="507"/>
      <c r="AC132" s="507"/>
      <c r="AD132" s="507"/>
      <c r="AE132" s="507"/>
      <c r="AF132" s="507"/>
      <c r="AG132" s="507"/>
      <c r="AH132" s="507"/>
      <c r="AI132" s="507"/>
      <c r="AJ132" s="507"/>
      <c r="AK132" s="507"/>
      <c r="AL132" s="507"/>
      <c r="AM132" s="507"/>
      <c r="AN132" s="507"/>
    </row>
    <row r="133" spans="1:40" s="22" customFormat="1" ht="20.100000000000001" customHeight="1">
      <c r="A133" s="21"/>
      <c r="B133" s="467" t="s">
        <v>50</v>
      </c>
      <c r="C133" s="1511">
        <f>SUM(CostShareBudget!O313:O322)</f>
        <v>0</v>
      </c>
      <c r="D133" s="1632"/>
      <c r="E133" s="116">
        <f>'Initial Information'!$E$15</f>
        <v>0.505</v>
      </c>
      <c r="F133" s="21"/>
      <c r="G133" s="467" t="s">
        <v>50</v>
      </c>
      <c r="H133" s="1511">
        <f>SUM(CostShareBudget!T313:T322)</f>
        <v>0</v>
      </c>
      <c r="I133" s="1632"/>
      <c r="J133" s="116">
        <f>'Initial Information'!$E$15</f>
        <v>0.505</v>
      </c>
      <c r="K133" s="21"/>
      <c r="L133" s="494"/>
      <c r="M133" s="494"/>
      <c r="N133" s="494"/>
      <c r="O133" s="494"/>
      <c r="P133" s="494"/>
      <c r="Q133" s="507"/>
      <c r="R133" s="507"/>
      <c r="S133" s="507"/>
      <c r="T133" s="507"/>
      <c r="U133" s="507"/>
      <c r="V133" s="507"/>
      <c r="W133" s="507"/>
      <c r="X133" s="507"/>
      <c r="Y133" s="507"/>
      <c r="Z133" s="507"/>
      <c r="AA133" s="507"/>
      <c r="AB133" s="507"/>
      <c r="AC133" s="507"/>
      <c r="AD133" s="507"/>
      <c r="AE133" s="507"/>
      <c r="AF133" s="507"/>
      <c r="AG133" s="507"/>
      <c r="AH133" s="507"/>
      <c r="AI133" s="507"/>
      <c r="AJ133" s="507"/>
      <c r="AK133" s="507"/>
      <c r="AL133" s="507"/>
      <c r="AM133" s="507"/>
      <c r="AN133" s="507"/>
    </row>
    <row r="134" spans="1:40" s="22" customFormat="1" ht="20.100000000000001" customHeight="1">
      <c r="A134" s="21"/>
      <c r="B134" s="467" t="s">
        <v>118</v>
      </c>
      <c r="C134" s="1511"/>
      <c r="D134" s="1632"/>
      <c r="E134" s="116">
        <f>'Initial Information'!$E$15</f>
        <v>0.505</v>
      </c>
      <c r="F134" s="21"/>
      <c r="G134" s="467" t="s">
        <v>118</v>
      </c>
      <c r="H134" s="1511"/>
      <c r="I134" s="1632"/>
      <c r="J134" s="116">
        <f>'Initial Information'!$E$15</f>
        <v>0.505</v>
      </c>
      <c r="K134" s="21"/>
      <c r="L134" s="494"/>
      <c r="M134" s="494"/>
      <c r="N134" s="494"/>
      <c r="O134" s="494"/>
      <c r="P134" s="494"/>
      <c r="Q134" s="507"/>
      <c r="R134" s="507"/>
      <c r="S134" s="507"/>
      <c r="T134" s="507"/>
      <c r="U134" s="507"/>
      <c r="V134" s="507"/>
      <c r="W134" s="507"/>
      <c r="X134" s="507"/>
      <c r="Y134" s="507"/>
      <c r="Z134" s="507"/>
      <c r="AA134" s="507"/>
      <c r="AB134" s="507"/>
      <c r="AC134" s="507"/>
      <c r="AD134" s="507"/>
      <c r="AE134" s="507"/>
      <c r="AF134" s="507"/>
      <c r="AG134" s="507"/>
      <c r="AH134" s="507"/>
      <c r="AI134" s="507"/>
      <c r="AJ134" s="507"/>
      <c r="AK134" s="507"/>
      <c r="AL134" s="507"/>
      <c r="AM134" s="507"/>
      <c r="AN134" s="507"/>
    </row>
    <row r="135" spans="1:40" s="22" customFormat="1" ht="20.100000000000001" customHeight="1">
      <c r="A135" s="21"/>
      <c r="B135" s="467" t="s">
        <v>51</v>
      </c>
      <c r="C135" s="1511">
        <f>SUM(CostShareBudget!O107:O109)</f>
        <v>0</v>
      </c>
      <c r="D135" s="1632"/>
      <c r="E135" s="116">
        <f>'Initial Information'!$E$15</f>
        <v>0.505</v>
      </c>
      <c r="F135" s="21"/>
      <c r="G135" s="467" t="s">
        <v>51</v>
      </c>
      <c r="H135" s="1511">
        <f>SUM(CostShareBudget!T107:T109)</f>
        <v>0</v>
      </c>
      <c r="I135" s="1632"/>
      <c r="J135" s="116">
        <f>'Initial Information'!$E$15</f>
        <v>0.505</v>
      </c>
      <c r="K135" s="21"/>
      <c r="L135" s="494"/>
      <c r="M135" s="494"/>
      <c r="N135" s="494"/>
      <c r="O135" s="494"/>
      <c r="P135" s="494"/>
      <c r="Q135" s="507"/>
      <c r="R135" s="507"/>
      <c r="S135" s="507"/>
      <c r="T135" s="507"/>
      <c r="U135" s="507"/>
      <c r="V135" s="507"/>
      <c r="W135" s="507"/>
      <c r="X135" s="507"/>
      <c r="Y135" s="507"/>
      <c r="Z135" s="507"/>
      <c r="AA135" s="507"/>
      <c r="AB135" s="507"/>
      <c r="AC135" s="507"/>
      <c r="AD135" s="507"/>
      <c r="AE135" s="507"/>
      <c r="AF135" s="507"/>
      <c r="AG135" s="507"/>
      <c r="AH135" s="507"/>
      <c r="AI135" s="507"/>
      <c r="AJ135" s="507"/>
      <c r="AK135" s="507"/>
      <c r="AL135" s="507"/>
      <c r="AM135" s="507"/>
      <c r="AN135" s="507"/>
    </row>
    <row r="136" spans="1:40" s="22" customFormat="1" ht="20.100000000000001" customHeight="1">
      <c r="A136" s="21"/>
      <c r="B136" s="467" t="s">
        <v>52</v>
      </c>
      <c r="C136" s="1511">
        <f>SUM(CostShareBudget!O97:O99)</f>
        <v>0</v>
      </c>
      <c r="D136" s="1632"/>
      <c r="E136" s="116">
        <f>'Initial Information'!$E$15</f>
        <v>0.505</v>
      </c>
      <c r="F136" s="21"/>
      <c r="G136" s="467" t="s">
        <v>52</v>
      </c>
      <c r="H136" s="1511">
        <f>SUM(CostShareBudget!T97:T99)</f>
        <v>0</v>
      </c>
      <c r="I136" s="1632"/>
      <c r="J136" s="116">
        <f>'Initial Information'!$E$15</f>
        <v>0.505</v>
      </c>
      <c r="K136" s="21"/>
      <c r="L136" s="494"/>
      <c r="M136" s="494"/>
      <c r="N136" s="494"/>
      <c r="O136" s="494"/>
      <c r="P136" s="494"/>
      <c r="Q136" s="507"/>
      <c r="R136" s="507"/>
      <c r="S136" s="507"/>
      <c r="T136" s="507"/>
      <c r="U136" s="507"/>
      <c r="V136" s="507"/>
      <c r="W136" s="507"/>
      <c r="X136" s="507"/>
      <c r="Y136" s="507"/>
      <c r="Z136" s="507"/>
      <c r="AA136" s="507"/>
      <c r="AB136" s="507"/>
      <c r="AC136" s="507"/>
      <c r="AD136" s="507"/>
      <c r="AE136" s="507"/>
      <c r="AF136" s="507"/>
      <c r="AG136" s="507"/>
      <c r="AH136" s="507"/>
      <c r="AI136" s="507"/>
      <c r="AJ136" s="507"/>
      <c r="AK136" s="507"/>
      <c r="AL136" s="507"/>
      <c r="AM136" s="507"/>
      <c r="AN136" s="507"/>
    </row>
    <row r="137" spans="1:40" ht="20.100000000000001" customHeight="1">
      <c r="A137" s="21"/>
      <c r="B137" s="467" t="s">
        <v>53</v>
      </c>
      <c r="C137" s="1511">
        <f>SUM(CostShareBudget!O102:O104)</f>
        <v>0</v>
      </c>
      <c r="D137" s="1632"/>
      <c r="E137" s="116">
        <f>'Initial Information'!$E$15</f>
        <v>0.505</v>
      </c>
      <c r="F137" s="21"/>
      <c r="G137" s="467" t="s">
        <v>53</v>
      </c>
      <c r="H137" s="1511">
        <f>SUM(CostShareBudget!T102:T104)</f>
        <v>0</v>
      </c>
      <c r="I137" s="1632"/>
      <c r="J137" s="116">
        <f>'Initial Information'!$E$15</f>
        <v>0.505</v>
      </c>
      <c r="K137" s="21"/>
      <c r="M137" s="494"/>
      <c r="N137" s="494"/>
      <c r="O137" s="494"/>
      <c r="P137" s="494"/>
      <c r="Q137" s="494"/>
      <c r="R137" s="494"/>
      <c r="S137" s="494"/>
      <c r="T137" s="494"/>
      <c r="U137" s="494"/>
      <c r="V137" s="494"/>
      <c r="W137" s="494"/>
      <c r="X137" s="494"/>
      <c r="Y137" s="494"/>
      <c r="Z137" s="494"/>
      <c r="AA137" s="494"/>
      <c r="AB137" s="494"/>
      <c r="AC137" s="494"/>
      <c r="AD137" s="494"/>
      <c r="AE137" s="494"/>
      <c r="AF137" s="494"/>
      <c r="AG137" s="494"/>
      <c r="AH137" s="494"/>
      <c r="AI137" s="494"/>
      <c r="AJ137" s="494"/>
      <c r="AK137" s="494"/>
      <c r="AL137" s="494"/>
      <c r="AM137" s="494"/>
      <c r="AN137" s="494"/>
    </row>
    <row r="138" spans="1:40" ht="35.1" customHeight="1" thickBot="1">
      <c r="A138" s="21"/>
      <c r="B138" s="467" t="s">
        <v>1043</v>
      </c>
      <c r="C138" s="1633">
        <f>SUM(CostShareBudget!O44:O52)</f>
        <v>0</v>
      </c>
      <c r="D138" s="1634"/>
      <c r="E138" s="116">
        <f>'Initial Information'!$E$15</f>
        <v>0.505</v>
      </c>
      <c r="F138" s="21"/>
      <c r="G138" s="467" t="s">
        <v>1043</v>
      </c>
      <c r="H138" s="1633">
        <f>SUM(CostShareBudget!T44:T52)</f>
        <v>0</v>
      </c>
      <c r="I138" s="1634"/>
      <c r="J138" s="116">
        <f>'Initial Information'!$E$15</f>
        <v>0.505</v>
      </c>
      <c r="K138" s="21"/>
      <c r="M138" s="494"/>
      <c r="N138" s="494"/>
      <c r="O138" s="494"/>
      <c r="P138" s="494"/>
      <c r="Q138" s="494"/>
      <c r="R138" s="494"/>
      <c r="S138" s="494"/>
      <c r="T138" s="494"/>
      <c r="U138" s="494"/>
      <c r="V138" s="494"/>
      <c r="W138" s="494"/>
      <c r="X138" s="494"/>
      <c r="Y138" s="494"/>
      <c r="Z138" s="494"/>
      <c r="AA138" s="494"/>
      <c r="AB138" s="494"/>
      <c r="AC138" s="494"/>
      <c r="AD138" s="494"/>
      <c r="AE138" s="494"/>
      <c r="AF138" s="494"/>
      <c r="AG138" s="494"/>
      <c r="AH138" s="494"/>
      <c r="AI138" s="494"/>
      <c r="AJ138" s="494"/>
      <c r="AK138" s="494"/>
      <c r="AL138" s="494"/>
      <c r="AM138" s="494"/>
      <c r="AN138" s="494"/>
    </row>
    <row r="139" spans="1:40" ht="4.9000000000000004" customHeight="1">
      <c r="A139" s="19"/>
      <c r="B139" s="462"/>
      <c r="C139" s="1635"/>
      <c r="D139" s="1635"/>
      <c r="E139" s="463"/>
      <c r="F139" s="19"/>
      <c r="G139" s="462"/>
      <c r="H139" s="1635"/>
      <c r="I139" s="1635"/>
      <c r="J139" s="463"/>
      <c r="K139" s="19"/>
      <c r="M139" s="494"/>
      <c r="N139" s="494"/>
      <c r="O139" s="494"/>
      <c r="P139" s="494"/>
      <c r="Q139" s="494"/>
      <c r="R139" s="494"/>
      <c r="S139" s="494"/>
      <c r="T139" s="494"/>
      <c r="U139" s="494"/>
      <c r="V139" s="494"/>
      <c r="W139" s="494"/>
      <c r="X139" s="494"/>
      <c r="Y139" s="494"/>
      <c r="Z139" s="494"/>
      <c r="AA139" s="494"/>
      <c r="AB139" s="494"/>
      <c r="AC139" s="494"/>
      <c r="AD139" s="494"/>
      <c r="AE139" s="494"/>
      <c r="AF139" s="494"/>
      <c r="AG139" s="494"/>
      <c r="AH139" s="494"/>
      <c r="AI139" s="494"/>
      <c r="AJ139" s="494"/>
      <c r="AK139" s="494"/>
      <c r="AL139" s="494"/>
      <c r="AM139" s="494"/>
      <c r="AN139" s="494"/>
    </row>
    <row r="140" spans="1:40" ht="20.100000000000001" customHeight="1">
      <c r="A140" s="19"/>
      <c r="B140" s="5" t="s">
        <v>134</v>
      </c>
      <c r="C140" s="1636">
        <f>CostShareBudget!O406</f>
        <v>0</v>
      </c>
      <c r="D140" s="1637"/>
      <c r="E140" s="6"/>
      <c r="F140" s="19"/>
      <c r="G140" s="5" t="s">
        <v>134</v>
      </c>
      <c r="H140" s="1636">
        <f>CostShareBudget!T406</f>
        <v>0</v>
      </c>
      <c r="I140" s="1637"/>
      <c r="J140" s="6"/>
      <c r="K140" s="19"/>
      <c r="M140" s="494"/>
      <c r="N140" s="494"/>
      <c r="O140" s="494"/>
      <c r="P140" s="494"/>
      <c r="Q140" s="494"/>
      <c r="R140" s="494"/>
      <c r="S140" s="494"/>
      <c r="T140" s="494"/>
      <c r="U140" s="494"/>
      <c r="V140" s="494"/>
      <c r="W140" s="494"/>
      <c r="X140" s="494"/>
      <c r="Y140" s="494"/>
      <c r="Z140" s="494"/>
      <c r="AA140" s="494"/>
      <c r="AB140" s="494"/>
      <c r="AC140" s="494"/>
      <c r="AD140" s="494"/>
      <c r="AE140" s="494"/>
      <c r="AF140" s="494"/>
      <c r="AG140" s="494"/>
      <c r="AH140" s="494"/>
      <c r="AI140" s="494"/>
      <c r="AJ140" s="494"/>
      <c r="AK140" s="494"/>
      <c r="AL140" s="494"/>
      <c r="AM140" s="494"/>
      <c r="AN140" s="494"/>
    </row>
    <row r="141" spans="1:40" ht="4.9000000000000004" customHeight="1">
      <c r="A141" s="19"/>
      <c r="B141" s="464"/>
      <c r="C141" s="1501"/>
      <c r="D141" s="1501"/>
      <c r="E141" s="466"/>
      <c r="F141" s="19"/>
      <c r="G141" s="464"/>
      <c r="H141" s="1501"/>
      <c r="I141" s="1501"/>
      <c r="J141" s="466"/>
      <c r="K141" s="19"/>
      <c r="M141" s="494"/>
      <c r="N141" s="494"/>
      <c r="O141" s="494"/>
      <c r="P141" s="494"/>
      <c r="Q141" s="494"/>
      <c r="R141" s="494"/>
      <c r="S141" s="494"/>
      <c r="T141" s="494"/>
      <c r="U141" s="494"/>
      <c r="V141" s="494"/>
      <c r="W141" s="494"/>
      <c r="X141" s="494"/>
      <c r="Y141" s="494"/>
      <c r="Z141" s="494"/>
      <c r="AA141" s="494"/>
      <c r="AB141" s="494"/>
      <c r="AC141" s="494"/>
      <c r="AD141" s="494"/>
      <c r="AE141" s="494"/>
      <c r="AF141" s="494"/>
      <c r="AG141" s="494"/>
      <c r="AH141" s="494"/>
      <c r="AI141" s="494"/>
      <c r="AJ141" s="494"/>
      <c r="AK141" s="494"/>
      <c r="AL141" s="494"/>
      <c r="AM141" s="494"/>
      <c r="AN141" s="494"/>
    </row>
    <row r="142" spans="1:40" ht="20.100000000000001" customHeight="1">
      <c r="A142" s="19"/>
      <c r="B142" s="5" t="s">
        <v>136</v>
      </c>
      <c r="C142" s="1636">
        <f>CostShareBudget!O408</f>
        <v>0</v>
      </c>
      <c r="D142" s="1637"/>
      <c r="E142" s="6"/>
      <c r="F142" s="19"/>
      <c r="G142" s="5" t="s">
        <v>136</v>
      </c>
      <c r="H142" s="1636">
        <f>CostShareBudget!T408</f>
        <v>0</v>
      </c>
      <c r="I142" s="1637"/>
      <c r="J142" s="6"/>
      <c r="K142" s="19"/>
      <c r="M142" s="494"/>
      <c r="N142" s="494"/>
      <c r="O142" s="494"/>
      <c r="P142" s="494"/>
      <c r="Q142" s="494"/>
      <c r="R142" s="494"/>
      <c r="S142" s="494"/>
      <c r="T142" s="494"/>
      <c r="U142" s="494"/>
      <c r="V142" s="494"/>
      <c r="W142" s="494"/>
      <c r="X142" s="494"/>
      <c r="Y142" s="494"/>
      <c r="Z142" s="494"/>
      <c r="AA142" s="494"/>
      <c r="AB142" s="494"/>
      <c r="AC142" s="494"/>
      <c r="AD142" s="494"/>
      <c r="AE142" s="494"/>
      <c r="AF142" s="494"/>
      <c r="AG142" s="494"/>
      <c r="AH142" s="494"/>
      <c r="AI142" s="494"/>
      <c r="AJ142" s="494"/>
      <c r="AK142" s="494"/>
      <c r="AL142" s="494"/>
      <c r="AM142" s="494"/>
      <c r="AN142" s="494"/>
    </row>
    <row r="143" spans="1:40" ht="4.9000000000000004" customHeight="1">
      <c r="A143" s="19"/>
      <c r="B143" s="464"/>
      <c r="C143" s="1501"/>
      <c r="D143" s="1501"/>
      <c r="E143" s="466"/>
      <c r="F143" s="19"/>
      <c r="G143" s="464"/>
      <c r="H143" s="1501"/>
      <c r="I143" s="1501"/>
      <c r="J143" s="466"/>
      <c r="K143" s="19"/>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c r="AJ143" s="494"/>
      <c r="AK143" s="494"/>
      <c r="AL143" s="494"/>
      <c r="AM143" s="494"/>
      <c r="AN143" s="494"/>
    </row>
    <row r="144" spans="1:40" ht="20.100000000000001" customHeight="1">
      <c r="A144" s="19"/>
      <c r="B144" s="5" t="s">
        <v>135</v>
      </c>
      <c r="C144" s="1636">
        <f>CostShareBudget!O409</f>
        <v>0</v>
      </c>
      <c r="D144" s="1637"/>
      <c r="E144" s="116">
        <f>'Initial Information'!$E$15</f>
        <v>0.505</v>
      </c>
      <c r="F144" s="19"/>
      <c r="G144" s="5" t="s">
        <v>135</v>
      </c>
      <c r="H144" s="1636">
        <f>CostShareBudget!T409</f>
        <v>0</v>
      </c>
      <c r="I144" s="1637"/>
      <c r="J144" s="116">
        <f>'Initial Information'!$E$15</f>
        <v>0.505</v>
      </c>
      <c r="K144" s="19"/>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c r="AJ144" s="494"/>
      <c r="AK144" s="494"/>
      <c r="AL144" s="494"/>
      <c r="AM144" s="494"/>
      <c r="AN144" s="494"/>
    </row>
    <row r="145" spans="1:40" ht="4.9000000000000004" customHeight="1">
      <c r="A145" s="19"/>
      <c r="B145" s="464"/>
      <c r="C145" s="1501"/>
      <c r="D145" s="1501"/>
      <c r="E145" s="466"/>
      <c r="F145" s="19"/>
      <c r="G145" s="464"/>
      <c r="H145" s="1501"/>
      <c r="I145" s="1501"/>
      <c r="J145" s="466"/>
      <c r="K145" s="19"/>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c r="AJ145" s="494"/>
      <c r="AK145" s="494"/>
      <c r="AL145" s="494"/>
      <c r="AM145" s="494"/>
      <c r="AN145" s="494"/>
    </row>
    <row r="146" spans="1:40" ht="20.100000000000001" customHeight="1" thickBot="1">
      <c r="A146" s="19"/>
      <c r="B146" s="7" t="s">
        <v>56</v>
      </c>
      <c r="C146" s="1629">
        <f>CostShareBudget!O412</f>
        <v>0</v>
      </c>
      <c r="D146" s="1630"/>
      <c r="E146" s="8"/>
      <c r="F146" s="19"/>
      <c r="G146" s="7" t="s">
        <v>56</v>
      </c>
      <c r="H146" s="1629">
        <f>CostShareBudget!T412</f>
        <v>0</v>
      </c>
      <c r="I146" s="1630"/>
      <c r="J146" s="8"/>
      <c r="K146" s="19"/>
      <c r="M146" s="494"/>
      <c r="N146" s="494"/>
      <c r="O146" s="494"/>
      <c r="P146" s="494"/>
      <c r="Q146" s="494"/>
      <c r="R146" s="494"/>
      <c r="S146" s="494"/>
      <c r="T146" s="494"/>
      <c r="U146" s="494"/>
      <c r="V146" s="494"/>
      <c r="W146" s="494"/>
      <c r="X146" s="494"/>
      <c r="Y146" s="494"/>
      <c r="Z146" s="494"/>
      <c r="AA146" s="494"/>
      <c r="AB146" s="494"/>
      <c r="AC146" s="494"/>
      <c r="AD146" s="494"/>
      <c r="AE146" s="494"/>
      <c r="AF146" s="494"/>
      <c r="AG146" s="494"/>
      <c r="AH146" s="494"/>
      <c r="AI146" s="494"/>
      <c r="AJ146" s="494"/>
      <c r="AK146" s="494"/>
      <c r="AL146" s="494"/>
      <c r="AM146" s="494"/>
      <c r="AN146" s="494"/>
    </row>
    <row r="147" spans="1:40" ht="9.9499999999999993" customHeight="1" thickBot="1">
      <c r="A147" s="19"/>
      <c r="B147" s="19"/>
      <c r="C147" s="19"/>
      <c r="D147" s="20"/>
      <c r="E147" s="20"/>
      <c r="F147" s="19"/>
      <c r="G147" s="19"/>
      <c r="H147" s="19"/>
      <c r="I147" s="20"/>
      <c r="J147" s="20"/>
      <c r="K147" s="19"/>
      <c r="M147" s="494"/>
      <c r="N147" s="494"/>
      <c r="O147" s="494"/>
      <c r="P147" s="494"/>
      <c r="Q147" s="494"/>
      <c r="R147" s="494"/>
      <c r="S147" s="494"/>
      <c r="T147" s="494"/>
      <c r="U147" s="494"/>
      <c r="V147" s="494"/>
      <c r="W147" s="494"/>
      <c r="X147" s="494"/>
      <c r="Y147" s="494"/>
      <c r="Z147" s="494"/>
      <c r="AA147" s="494"/>
      <c r="AB147" s="494"/>
      <c r="AC147" s="494"/>
      <c r="AD147" s="494"/>
      <c r="AE147" s="494"/>
      <c r="AF147" s="494"/>
      <c r="AG147" s="494"/>
      <c r="AH147" s="494"/>
      <c r="AI147" s="494"/>
      <c r="AJ147" s="494"/>
      <c r="AK147" s="494"/>
      <c r="AL147" s="494"/>
      <c r="AM147" s="494"/>
      <c r="AN147" s="494"/>
    </row>
    <row r="148" spans="1:40" ht="20.100000000000001" customHeight="1">
      <c r="A148" s="19"/>
      <c r="B148" s="1606" t="str">
        <f>B40</f>
        <v>Year 3 of 4</v>
      </c>
      <c r="C148" s="1607"/>
      <c r="D148" s="1607"/>
      <c r="E148" s="1608"/>
      <c r="F148" s="18"/>
      <c r="G148" s="1606" t="str">
        <f>G40</f>
        <v>Year 4 of 4</v>
      </c>
      <c r="H148" s="1607"/>
      <c r="I148" s="1607"/>
      <c r="J148" s="1608"/>
      <c r="K148" s="18"/>
      <c r="M148" s="494"/>
      <c r="N148" s="494"/>
      <c r="O148" s="494"/>
      <c r="P148" s="494"/>
      <c r="Q148" s="494"/>
      <c r="R148" s="494"/>
      <c r="S148" s="494"/>
      <c r="T148" s="494"/>
      <c r="U148" s="494"/>
      <c r="V148" s="494"/>
      <c r="W148" s="494"/>
      <c r="X148" s="494"/>
      <c r="Y148" s="494"/>
      <c r="Z148" s="494"/>
      <c r="AA148" s="494"/>
      <c r="AB148" s="494"/>
      <c r="AC148" s="494"/>
      <c r="AD148" s="494"/>
      <c r="AE148" s="494"/>
      <c r="AF148" s="494"/>
      <c r="AG148" s="494"/>
      <c r="AH148" s="494"/>
      <c r="AI148" s="494"/>
      <c r="AJ148" s="494"/>
      <c r="AK148" s="494"/>
      <c r="AL148" s="494"/>
      <c r="AM148" s="494"/>
      <c r="AN148" s="494"/>
    </row>
    <row r="149" spans="1:40" s="22" customFormat="1" ht="20.100000000000001" customHeight="1" thickBot="1">
      <c r="A149" s="18"/>
      <c r="B149" s="1521" t="str">
        <f>B41</f>
        <v>September 1, 2026    to    August 31, 2027</v>
      </c>
      <c r="C149" s="1660"/>
      <c r="D149" s="1660"/>
      <c r="E149" s="1661"/>
      <c r="F149" s="18"/>
      <c r="G149" s="1521" t="str">
        <f>G41</f>
        <v>September 1, 2027    to    August 31, 2028</v>
      </c>
      <c r="H149" s="1660"/>
      <c r="I149" s="1660"/>
      <c r="J149" s="1661"/>
      <c r="K149" s="18"/>
      <c r="L149" s="494"/>
      <c r="M149" s="494"/>
      <c r="N149" s="494"/>
      <c r="O149" s="494"/>
      <c r="P149" s="494"/>
      <c r="Q149" s="507"/>
      <c r="R149" s="507"/>
      <c r="S149" s="507"/>
      <c r="T149" s="507"/>
      <c r="U149" s="507"/>
      <c r="V149" s="507"/>
      <c r="W149" s="507"/>
      <c r="X149" s="507"/>
      <c r="Y149" s="507"/>
      <c r="Z149" s="507"/>
      <c r="AA149" s="507"/>
      <c r="AB149" s="507"/>
      <c r="AC149" s="507"/>
      <c r="AD149" s="507"/>
      <c r="AE149" s="507"/>
      <c r="AF149" s="507"/>
      <c r="AG149" s="507"/>
      <c r="AH149" s="507"/>
      <c r="AI149" s="507"/>
      <c r="AJ149" s="507"/>
      <c r="AK149" s="507"/>
      <c r="AL149" s="507"/>
      <c r="AM149" s="507"/>
      <c r="AN149" s="507"/>
    </row>
    <row r="150" spans="1:40" s="22" customFormat="1" ht="20.100000000000001" customHeight="1" thickBot="1">
      <c r="A150" s="21"/>
      <c r="B150" s="42" t="s">
        <v>55</v>
      </c>
      <c r="C150" s="1524" t="s">
        <v>137</v>
      </c>
      <c r="D150" s="1525"/>
      <c r="E150" s="43" t="s">
        <v>54</v>
      </c>
      <c r="F150" s="21"/>
      <c r="G150" s="42" t="s">
        <v>55</v>
      </c>
      <c r="H150" s="1524" t="s">
        <v>137</v>
      </c>
      <c r="I150" s="1525"/>
      <c r="J150" s="43" t="s">
        <v>54</v>
      </c>
      <c r="K150" s="21"/>
      <c r="L150" s="494"/>
      <c r="M150" s="494"/>
      <c r="N150" s="494"/>
      <c r="O150" s="494"/>
      <c r="P150" s="494"/>
      <c r="Q150" s="507"/>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c r="AM150" s="507"/>
      <c r="AN150" s="507"/>
    </row>
    <row r="151" spans="1:40" s="22" customFormat="1" ht="35.1" customHeight="1">
      <c r="A151" s="21"/>
      <c r="B151" s="469" t="s">
        <v>1047</v>
      </c>
      <c r="C151" s="1515">
        <f>SUM(CostShareBudget!Y78:Y80)</f>
        <v>0</v>
      </c>
      <c r="D151" s="1516"/>
      <c r="E151" s="470">
        <v>0</v>
      </c>
      <c r="F151" s="21"/>
      <c r="G151" s="469" t="s">
        <v>1047</v>
      </c>
      <c r="H151" s="1515">
        <f>SUM(CostShareBudget!AD78:AD80)</f>
        <v>0</v>
      </c>
      <c r="I151" s="1516"/>
      <c r="J151" s="470">
        <v>0</v>
      </c>
      <c r="K151" s="21"/>
      <c r="L151" s="494"/>
      <c r="M151" s="494"/>
      <c r="N151" s="494"/>
      <c r="O151" s="494"/>
      <c r="P151" s="494"/>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row>
    <row r="152" spans="1:40" s="22" customFormat="1" ht="35.1" customHeight="1">
      <c r="A152" s="21"/>
      <c r="B152" s="471" t="s">
        <v>1048</v>
      </c>
      <c r="C152" s="1513">
        <f>SUM(CostShareBudget!Y314:Y316)</f>
        <v>0</v>
      </c>
      <c r="D152" s="1514"/>
      <c r="E152" s="472">
        <v>0</v>
      </c>
      <c r="F152" s="21"/>
      <c r="G152" s="471" t="s">
        <v>1048</v>
      </c>
      <c r="H152" s="1513">
        <f>SUM(CostShareBudget!AD314:AD316)</f>
        <v>0</v>
      </c>
      <c r="I152" s="1514"/>
      <c r="J152" s="472">
        <v>0</v>
      </c>
      <c r="K152" s="21"/>
      <c r="L152" s="494"/>
      <c r="M152" s="494"/>
      <c r="N152" s="494"/>
      <c r="O152" s="494"/>
      <c r="P152" s="494"/>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row>
    <row r="153" spans="1:40" s="22" customFormat="1" ht="20.100000000000001" customHeight="1">
      <c r="A153" s="21"/>
      <c r="B153" s="471" t="s">
        <v>117</v>
      </c>
      <c r="C153" s="1513">
        <f>SUM(CostShareBudget!Y219:Y221)</f>
        <v>0</v>
      </c>
      <c r="D153" s="1514"/>
      <c r="E153" s="472">
        <v>0</v>
      </c>
      <c r="F153" s="21"/>
      <c r="G153" s="471" t="s">
        <v>117</v>
      </c>
      <c r="H153" s="1513">
        <f>SUM(CostShareBudget!AD219:AD221)</f>
        <v>0</v>
      </c>
      <c r="I153" s="1514"/>
      <c r="J153" s="472">
        <v>0</v>
      </c>
      <c r="K153" s="21"/>
      <c r="L153" s="494"/>
      <c r="M153" s="494"/>
      <c r="N153" s="494"/>
      <c r="O153" s="494"/>
      <c r="P153" s="494"/>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row>
    <row r="154" spans="1:40" s="22" customFormat="1" ht="35.1" customHeight="1">
      <c r="A154" s="21"/>
      <c r="B154" s="467" t="s">
        <v>1046</v>
      </c>
      <c r="C154" s="1517"/>
      <c r="D154" s="1512"/>
      <c r="E154" s="116">
        <f>'Initial Information'!$E$15</f>
        <v>0.505</v>
      </c>
      <c r="F154" s="21"/>
      <c r="G154" s="467" t="s">
        <v>1046</v>
      </c>
      <c r="H154" s="1517"/>
      <c r="I154" s="1512"/>
      <c r="J154" s="116">
        <f>'Initial Information'!$E$15</f>
        <v>0.505</v>
      </c>
      <c r="K154" s="21"/>
      <c r="L154" s="494"/>
      <c r="M154" s="494"/>
      <c r="N154" s="494"/>
      <c r="O154" s="494"/>
      <c r="P154" s="494"/>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row>
    <row r="155" spans="1:40" s="22" customFormat="1" ht="35.1" customHeight="1">
      <c r="A155" s="21"/>
      <c r="B155" s="471" t="s">
        <v>1049</v>
      </c>
      <c r="C155" s="1513">
        <f>SUM(CostShareBudget!Y88:Y90)</f>
        <v>0</v>
      </c>
      <c r="D155" s="1514"/>
      <c r="E155" s="472">
        <v>0</v>
      </c>
      <c r="F155" s="21"/>
      <c r="G155" s="471" t="s">
        <v>1049</v>
      </c>
      <c r="H155" s="1513">
        <f>SUM(CostShareBudget!AD88:AD90)</f>
        <v>0</v>
      </c>
      <c r="I155" s="1514"/>
      <c r="J155" s="472">
        <v>0</v>
      </c>
      <c r="K155" s="21"/>
      <c r="L155" s="494"/>
      <c r="M155" s="494"/>
      <c r="N155" s="494"/>
      <c r="O155" s="494"/>
      <c r="P155" s="494"/>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row>
    <row r="156" spans="1:40" s="22" customFormat="1" ht="35.1" customHeight="1">
      <c r="A156" s="21"/>
      <c r="B156" s="467" t="s">
        <v>1044</v>
      </c>
      <c r="C156" s="1505">
        <f>SUM(CostShareBudget!Y36:Y43)</f>
        <v>0</v>
      </c>
      <c r="D156" s="1506"/>
      <c r="E156" s="116">
        <f>'Initial Information'!$E$15</f>
        <v>0.505</v>
      </c>
      <c r="F156" s="21"/>
      <c r="G156" s="467" t="s">
        <v>1044</v>
      </c>
      <c r="H156" s="1505">
        <f>SUM(CostShareBudget!AD36:AD43)</f>
        <v>0</v>
      </c>
      <c r="I156" s="1506"/>
      <c r="J156" s="116">
        <f>'Initial Information'!$E$15</f>
        <v>0.505</v>
      </c>
      <c r="K156" s="21"/>
      <c r="L156" s="494"/>
      <c r="M156" s="494"/>
      <c r="N156" s="494"/>
      <c r="O156" s="494"/>
      <c r="P156" s="494"/>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row>
    <row r="157" spans="1:40" s="22" customFormat="1" ht="35.1" customHeight="1">
      <c r="A157" s="21"/>
      <c r="B157" s="467" t="s">
        <v>1045</v>
      </c>
      <c r="C157" s="1505">
        <f>SUM(CostShareBudget!Y32)</f>
        <v>0</v>
      </c>
      <c r="D157" s="1506"/>
      <c r="E157" s="116">
        <f>'Initial Information'!$E$15</f>
        <v>0.505</v>
      </c>
      <c r="F157" s="21"/>
      <c r="G157" s="467" t="s">
        <v>1045</v>
      </c>
      <c r="H157" s="1505">
        <f>SUM(CostShareBudget!AD32)</f>
        <v>0</v>
      </c>
      <c r="I157" s="1506"/>
      <c r="J157" s="116">
        <f>'Initial Information'!$E$15</f>
        <v>0.505</v>
      </c>
      <c r="K157" s="21"/>
      <c r="L157" s="494"/>
      <c r="M157" s="494"/>
      <c r="N157" s="494"/>
      <c r="O157" s="494"/>
      <c r="P157" s="494"/>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row>
    <row r="158" spans="1:40" s="22" customFormat="1" ht="20.100000000000001" customHeight="1">
      <c r="A158" s="21"/>
      <c r="B158" s="467" t="s">
        <v>44</v>
      </c>
      <c r="C158" s="1505">
        <f>CostShareBudget!Y66</f>
        <v>0</v>
      </c>
      <c r="D158" s="1506"/>
      <c r="E158" s="116">
        <f>'Initial Information'!$E$15</f>
        <v>0.505</v>
      </c>
      <c r="F158" s="21"/>
      <c r="G158" s="467" t="s">
        <v>44</v>
      </c>
      <c r="H158" s="1505">
        <f>CostShareBudget!AD66</f>
        <v>0</v>
      </c>
      <c r="I158" s="1506"/>
      <c r="J158" s="116">
        <f>'Initial Information'!$E$15</f>
        <v>0.505</v>
      </c>
      <c r="K158" s="21"/>
      <c r="L158" s="494"/>
      <c r="M158" s="494"/>
      <c r="N158" s="494"/>
      <c r="O158" s="494"/>
      <c r="P158" s="494"/>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row>
    <row r="159" spans="1:40" s="22" customFormat="1" ht="35.1" customHeight="1">
      <c r="A159" s="21"/>
      <c r="B159" s="471" t="s">
        <v>1050</v>
      </c>
      <c r="C159" s="1509">
        <f>CostShareBudget!Y137</f>
        <v>0</v>
      </c>
      <c r="D159" s="1510"/>
      <c r="E159" s="472">
        <v>0</v>
      </c>
      <c r="F159" s="21"/>
      <c r="G159" s="471" t="s">
        <v>1050</v>
      </c>
      <c r="H159" s="1509">
        <f>CostShareBudget!AD137</f>
        <v>0</v>
      </c>
      <c r="I159" s="1510"/>
      <c r="J159" s="472">
        <v>0</v>
      </c>
      <c r="K159" s="21"/>
      <c r="L159" s="494"/>
      <c r="M159" s="494"/>
      <c r="N159" s="494"/>
      <c r="O159" s="494"/>
      <c r="P159" s="494"/>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row>
    <row r="160" spans="1:40" s="22" customFormat="1" ht="20.100000000000001" customHeight="1">
      <c r="A160" s="21"/>
      <c r="B160" s="467" t="s">
        <v>45</v>
      </c>
      <c r="C160" s="1505">
        <f>SUM(CostShareBudget!Y142:Y151)</f>
        <v>0</v>
      </c>
      <c r="D160" s="1506"/>
      <c r="E160" s="116">
        <f>'Initial Information'!$E$15</f>
        <v>0.505</v>
      </c>
      <c r="F160" s="21"/>
      <c r="G160" s="467" t="s">
        <v>45</v>
      </c>
      <c r="H160" s="1505">
        <f>SUM(CostShareBudget!AD142:AD151)</f>
        <v>0</v>
      </c>
      <c r="I160" s="1506"/>
      <c r="J160" s="116">
        <f>'Initial Information'!$E$15</f>
        <v>0.505</v>
      </c>
      <c r="K160" s="21"/>
      <c r="L160" s="494"/>
      <c r="M160" s="494"/>
      <c r="N160" s="494"/>
      <c r="O160" s="494"/>
      <c r="P160" s="494"/>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row>
    <row r="161" spans="1:40" s="22" customFormat="1" ht="20.100000000000001" customHeight="1">
      <c r="A161" s="21"/>
      <c r="B161" s="468" t="s">
        <v>124</v>
      </c>
      <c r="C161" s="1511"/>
      <c r="D161" s="1512"/>
      <c r="E161" s="116">
        <f>'Initial Information'!$E$15</f>
        <v>0.505</v>
      </c>
      <c r="F161" s="21"/>
      <c r="G161" s="468" t="s">
        <v>124</v>
      </c>
      <c r="H161" s="1511"/>
      <c r="I161" s="1512"/>
      <c r="J161" s="116">
        <f>'Initial Information'!$E$15</f>
        <v>0.505</v>
      </c>
      <c r="K161" s="21"/>
      <c r="L161" s="494"/>
      <c r="M161" s="494"/>
      <c r="N161" s="494"/>
      <c r="O161" s="494"/>
      <c r="P161" s="494"/>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row>
    <row r="162" spans="1:40" s="22" customFormat="1" ht="20.100000000000001" customHeight="1">
      <c r="A162" s="21"/>
      <c r="B162" s="471" t="s">
        <v>1051</v>
      </c>
      <c r="C162" s="1513"/>
      <c r="D162" s="1514"/>
      <c r="E162" s="472">
        <v>0</v>
      </c>
      <c r="F162" s="21"/>
      <c r="G162" s="471" t="s">
        <v>1051</v>
      </c>
      <c r="H162" s="1513"/>
      <c r="I162" s="1514"/>
      <c r="J162" s="472">
        <v>0</v>
      </c>
      <c r="K162" s="21"/>
      <c r="L162" s="494"/>
      <c r="M162" s="494"/>
      <c r="N162" s="494"/>
      <c r="O162" s="494"/>
      <c r="P162" s="494"/>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row>
    <row r="163" spans="1:40" s="22" customFormat="1" ht="35.1" customHeight="1">
      <c r="A163" s="21"/>
      <c r="B163" s="471" t="s">
        <v>1052</v>
      </c>
      <c r="C163" s="1513">
        <f>CostShareBudget!Y343</f>
        <v>0</v>
      </c>
      <c r="D163" s="1514"/>
      <c r="E163" s="472">
        <v>0</v>
      </c>
      <c r="F163" s="21"/>
      <c r="G163" s="471" t="s">
        <v>1052</v>
      </c>
      <c r="H163" s="1513">
        <f>CostShareBudget!AD343</f>
        <v>0</v>
      </c>
      <c r="I163" s="1514"/>
      <c r="J163" s="472">
        <v>0</v>
      </c>
      <c r="K163" s="21"/>
      <c r="L163" s="494"/>
      <c r="M163" s="494"/>
      <c r="N163" s="494"/>
      <c r="O163" s="494"/>
      <c r="P163" s="494"/>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row>
    <row r="164" spans="1:40" s="22" customFormat="1" ht="20.100000000000001" customHeight="1">
      <c r="A164" s="21"/>
      <c r="B164" s="467" t="s">
        <v>47</v>
      </c>
      <c r="C164" s="1511">
        <f>SUM(CostShareBudget!Y53:Y55)</f>
        <v>0</v>
      </c>
      <c r="D164" s="1512"/>
      <c r="E164" s="116">
        <f>'Initial Information'!$E$15</f>
        <v>0.505</v>
      </c>
      <c r="F164" s="21"/>
      <c r="G164" s="467" t="s">
        <v>47</v>
      </c>
      <c r="H164" s="1511">
        <f>SUM(CostShareBudget!AD53:AD55)</f>
        <v>0</v>
      </c>
      <c r="I164" s="1512"/>
      <c r="J164" s="116">
        <f>'Initial Information'!$E$15</f>
        <v>0.505</v>
      </c>
      <c r="K164" s="21"/>
      <c r="L164" s="494"/>
      <c r="M164" s="494"/>
      <c r="N164" s="494"/>
      <c r="O164" s="494"/>
      <c r="P164" s="494"/>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row>
    <row r="165" spans="1:40" s="22" customFormat="1" ht="20.100000000000001" customHeight="1">
      <c r="A165" s="21"/>
      <c r="B165" s="467" t="s">
        <v>48</v>
      </c>
      <c r="C165" s="1511">
        <f>CostShareBudget!Y304+CostShareBudget!Y308+CostShareBudget!Y312+CostShareBudget!Y316+CostShareBudget!Y320+CostShareBudget!Y324+CostShareBudget!Y328+CostShareBudget!Y332+CostShareBudget!Y336+CostShareBudget!Y340</f>
        <v>0</v>
      </c>
      <c r="D165" s="1512"/>
      <c r="E165" s="116">
        <f>'Initial Information'!$E$15</f>
        <v>0.505</v>
      </c>
      <c r="F165" s="21"/>
      <c r="G165" s="467" t="s">
        <v>48</v>
      </c>
      <c r="H165" s="1511">
        <f>CostShareBudget!AD304+CostShareBudget!AD308+CostShareBudget!AD312+CostShareBudget!AD316+CostShareBudget!AD320+CostShareBudget!AD324+CostShareBudget!AD328+CostShareBudget!AD332+CostShareBudget!AD336+CostShareBudget!AD340</f>
        <v>0</v>
      </c>
      <c r="I165" s="1512"/>
      <c r="J165" s="116">
        <f>'Initial Information'!$E$15</f>
        <v>0.505</v>
      </c>
      <c r="K165" s="21"/>
      <c r="L165" s="494"/>
      <c r="M165" s="494"/>
      <c r="N165" s="494"/>
      <c r="O165" s="494"/>
      <c r="P165" s="494"/>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row>
    <row r="166" spans="1:40" s="22" customFormat="1" ht="20.100000000000001" customHeight="1">
      <c r="A166" s="21"/>
      <c r="B166" s="471" t="s">
        <v>49</v>
      </c>
      <c r="C166" s="1513">
        <f>CostShareBudget!Y305+CostShareBudget!Y309+CostShareBudget!Y313+CostShareBudget!Y317+CostShareBudget!Y321+CostShareBudget!Y325+CostShareBudget!Y329+CostShareBudget!Y333+CostShareBudget!Y337+CostShareBudget!Y341</f>
        <v>0</v>
      </c>
      <c r="D166" s="1514"/>
      <c r="E166" s="472">
        <v>0</v>
      </c>
      <c r="F166" s="21"/>
      <c r="G166" s="471" t="s">
        <v>49</v>
      </c>
      <c r="H166" s="1513">
        <f>CostShareBudget!AD305+CostShareBudget!AD309+CostShareBudget!AD313+CostShareBudget!AD317+CostShareBudget!AD321+CostShareBudget!AD325+CostShareBudget!AD329+CostShareBudget!AD333+CostShareBudget!AD337+CostShareBudget!AD341</f>
        <v>0</v>
      </c>
      <c r="I166" s="1514"/>
      <c r="J166" s="472">
        <v>0</v>
      </c>
      <c r="K166" s="21"/>
      <c r="L166" s="494"/>
      <c r="M166" s="494"/>
      <c r="N166" s="494"/>
      <c r="O166" s="494"/>
      <c r="P166" s="494"/>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row>
    <row r="167" spans="1:40" s="22" customFormat="1" ht="20.100000000000001" customHeight="1">
      <c r="A167" s="21"/>
      <c r="B167" s="467" t="s">
        <v>50</v>
      </c>
      <c r="C167" s="1505">
        <f>SUM(CostShareBudget!Y313:Y322)</f>
        <v>0</v>
      </c>
      <c r="D167" s="1506"/>
      <c r="E167" s="116">
        <f>'Initial Information'!$E$15</f>
        <v>0.505</v>
      </c>
      <c r="F167" s="21"/>
      <c r="G167" s="467" t="s">
        <v>50</v>
      </c>
      <c r="H167" s="1505">
        <f>SUM(CostShareBudget!AD313:AD322)</f>
        <v>0</v>
      </c>
      <c r="I167" s="1506"/>
      <c r="J167" s="116">
        <f>'Initial Information'!$E$15</f>
        <v>0.505</v>
      </c>
      <c r="K167" s="21"/>
      <c r="L167" s="494"/>
      <c r="M167" s="494"/>
      <c r="N167" s="494"/>
      <c r="O167" s="494"/>
      <c r="P167" s="494"/>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row>
    <row r="168" spans="1:40" s="22" customFormat="1" ht="20.100000000000001" customHeight="1">
      <c r="A168" s="21"/>
      <c r="B168" s="467" t="s">
        <v>118</v>
      </c>
      <c r="C168" s="1511"/>
      <c r="D168" s="1512"/>
      <c r="E168" s="116">
        <f>'Initial Information'!$E$15</f>
        <v>0.505</v>
      </c>
      <c r="F168" s="21"/>
      <c r="G168" s="467" t="s">
        <v>118</v>
      </c>
      <c r="H168" s="1511"/>
      <c r="I168" s="1512"/>
      <c r="J168" s="116">
        <f>'Initial Information'!$E$15</f>
        <v>0.505</v>
      </c>
      <c r="K168" s="21"/>
      <c r="L168" s="494"/>
      <c r="M168" s="494"/>
      <c r="N168" s="494"/>
      <c r="O168" s="494"/>
      <c r="P168" s="494"/>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row>
    <row r="169" spans="1:40" s="22" customFormat="1" ht="20.100000000000001" customHeight="1">
      <c r="A169" s="21"/>
      <c r="B169" s="467" t="s">
        <v>51</v>
      </c>
      <c r="C169" s="1511">
        <f>SUM(CostShareBudget!Y107:Y109)</f>
        <v>0</v>
      </c>
      <c r="D169" s="1512"/>
      <c r="E169" s="116">
        <f>'Initial Information'!$E$15</f>
        <v>0.505</v>
      </c>
      <c r="F169" s="21"/>
      <c r="G169" s="467" t="s">
        <v>51</v>
      </c>
      <c r="H169" s="1511">
        <f>SUM(CostShareBudget!AD107:AD109)</f>
        <v>0</v>
      </c>
      <c r="I169" s="1512"/>
      <c r="J169" s="116">
        <f>'Initial Information'!$E$15</f>
        <v>0.505</v>
      </c>
      <c r="K169" s="21"/>
      <c r="L169" s="494"/>
      <c r="M169" s="494"/>
      <c r="N169" s="494"/>
      <c r="O169" s="494"/>
      <c r="P169" s="494"/>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row>
    <row r="170" spans="1:40" s="22" customFormat="1" ht="20.100000000000001" customHeight="1">
      <c r="A170" s="21"/>
      <c r="B170" s="467" t="s">
        <v>52</v>
      </c>
      <c r="C170" s="1511">
        <f>SUM(CostShareBudget!Y97:Y99)</f>
        <v>0</v>
      </c>
      <c r="D170" s="1512"/>
      <c r="E170" s="116">
        <f>'Initial Information'!$E$15</f>
        <v>0.505</v>
      </c>
      <c r="F170" s="21"/>
      <c r="G170" s="467" t="s">
        <v>52</v>
      </c>
      <c r="H170" s="1511">
        <f>SUM(CostShareBudget!AD97:AD99)</f>
        <v>0</v>
      </c>
      <c r="I170" s="1512"/>
      <c r="J170" s="116">
        <f>'Initial Information'!$E$15</f>
        <v>0.505</v>
      </c>
      <c r="K170" s="21"/>
      <c r="L170" s="494"/>
      <c r="M170" s="494"/>
      <c r="N170" s="494"/>
      <c r="O170" s="494"/>
      <c r="P170" s="494"/>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row>
    <row r="171" spans="1:40" ht="20.100000000000001" customHeight="1">
      <c r="A171" s="21"/>
      <c r="B171" s="467" t="s">
        <v>53</v>
      </c>
      <c r="C171" s="1505">
        <f>SUM(CostShareBudget!Y102:Y104)</f>
        <v>0</v>
      </c>
      <c r="D171" s="1506"/>
      <c r="E171" s="116">
        <f>'Initial Information'!$E$15</f>
        <v>0.505</v>
      </c>
      <c r="F171" s="21"/>
      <c r="G171" s="467" t="s">
        <v>53</v>
      </c>
      <c r="H171" s="1505">
        <f>SUM(CostShareBudget!AD102:AD104)</f>
        <v>0</v>
      </c>
      <c r="I171" s="1506"/>
      <c r="J171" s="116">
        <f>'Initial Information'!$E$15</f>
        <v>0.505</v>
      </c>
      <c r="K171" s="21"/>
      <c r="M171" s="494"/>
      <c r="N171" s="494"/>
      <c r="O171" s="494"/>
      <c r="P171" s="494"/>
      <c r="Q171" s="494"/>
      <c r="R171" s="494"/>
      <c r="S171" s="494"/>
      <c r="T171" s="494"/>
      <c r="U171" s="494"/>
      <c r="V171" s="494"/>
      <c r="W171" s="494"/>
      <c r="X171" s="494"/>
      <c r="Y171" s="494"/>
      <c r="Z171" s="494"/>
      <c r="AA171" s="494"/>
      <c r="AB171" s="494"/>
      <c r="AC171" s="494"/>
      <c r="AD171" s="494"/>
      <c r="AE171" s="494"/>
      <c r="AF171" s="494"/>
      <c r="AG171" s="494"/>
      <c r="AH171" s="494"/>
      <c r="AI171" s="494"/>
      <c r="AJ171" s="494"/>
      <c r="AK171" s="494"/>
      <c r="AL171" s="494"/>
      <c r="AM171" s="494"/>
      <c r="AN171" s="494"/>
    </row>
    <row r="172" spans="1:40" ht="35.1" customHeight="1" thickBot="1">
      <c r="A172" s="21"/>
      <c r="B172" s="467" t="s">
        <v>1043</v>
      </c>
      <c r="C172" s="1505">
        <f>SUM(CostShareBudget!Y44:Y52)</f>
        <v>0</v>
      </c>
      <c r="D172" s="1506"/>
      <c r="E172" s="116">
        <f>'Initial Information'!$E$15</f>
        <v>0.505</v>
      </c>
      <c r="F172" s="21"/>
      <c r="G172" s="467" t="s">
        <v>1043</v>
      </c>
      <c r="H172" s="1505">
        <f>SUM(CostShareBudget!AD44:AD52)</f>
        <v>0</v>
      </c>
      <c r="I172" s="1506"/>
      <c r="J172" s="116">
        <f>'Initial Information'!$E$15</f>
        <v>0.505</v>
      </c>
      <c r="K172" s="21"/>
      <c r="M172" s="494"/>
      <c r="N172" s="494"/>
      <c r="O172" s="494"/>
      <c r="P172" s="494"/>
      <c r="Q172" s="494"/>
      <c r="R172" s="494"/>
      <c r="S172" s="494"/>
      <c r="T172" s="494"/>
      <c r="U172" s="494"/>
      <c r="V172" s="494"/>
      <c r="W172" s="494"/>
      <c r="X172" s="494"/>
      <c r="Y172" s="494"/>
      <c r="Z172" s="494"/>
      <c r="AA172" s="494"/>
      <c r="AB172" s="494"/>
      <c r="AC172" s="494"/>
      <c r="AD172" s="494"/>
      <c r="AE172" s="494"/>
      <c r="AF172" s="494"/>
      <c r="AG172" s="494"/>
      <c r="AH172" s="494"/>
      <c r="AI172" s="494"/>
      <c r="AJ172" s="494"/>
      <c r="AK172" s="494"/>
      <c r="AL172" s="494"/>
      <c r="AM172" s="494"/>
      <c r="AN172" s="494"/>
    </row>
    <row r="173" spans="1:40" ht="4.9000000000000004" customHeight="1">
      <c r="A173" s="19"/>
      <c r="B173" s="462"/>
      <c r="C173" s="1507"/>
      <c r="D173" s="1508"/>
      <c r="E173" s="463"/>
      <c r="F173" s="19"/>
      <c r="G173" s="462"/>
      <c r="H173" s="1507"/>
      <c r="I173" s="1508"/>
      <c r="J173" s="463"/>
      <c r="K173" s="19"/>
      <c r="M173" s="494"/>
      <c r="N173" s="494"/>
      <c r="O173" s="494"/>
      <c r="P173" s="494"/>
      <c r="Q173" s="494"/>
      <c r="R173" s="494"/>
      <c r="S173" s="494"/>
      <c r="T173" s="494"/>
      <c r="U173" s="494"/>
      <c r="V173" s="494"/>
      <c r="W173" s="494"/>
      <c r="X173" s="494"/>
      <c r="Y173" s="494"/>
      <c r="Z173" s="494"/>
      <c r="AA173" s="494"/>
      <c r="AB173" s="494"/>
      <c r="AC173" s="494"/>
      <c r="AD173" s="494"/>
      <c r="AE173" s="494"/>
      <c r="AF173" s="494"/>
      <c r="AG173" s="494"/>
      <c r="AH173" s="494"/>
      <c r="AI173" s="494"/>
      <c r="AJ173" s="494"/>
      <c r="AK173" s="494"/>
      <c r="AL173" s="494"/>
      <c r="AM173" s="494"/>
      <c r="AN173" s="494"/>
    </row>
    <row r="174" spans="1:40" ht="20.100000000000001" customHeight="1">
      <c r="A174" s="19"/>
      <c r="B174" s="5" t="s">
        <v>134</v>
      </c>
      <c r="C174" s="1499">
        <f>CostShareBudget!Y406</f>
        <v>0</v>
      </c>
      <c r="D174" s="1500"/>
      <c r="E174" s="6"/>
      <c r="F174" s="19"/>
      <c r="G174" s="5" t="s">
        <v>134</v>
      </c>
      <c r="H174" s="1499">
        <f>CostShareBudget!AD406</f>
        <v>0</v>
      </c>
      <c r="I174" s="1500"/>
      <c r="J174" s="6"/>
      <c r="K174" s="19"/>
      <c r="M174" s="494"/>
      <c r="N174" s="494"/>
      <c r="O174" s="494"/>
      <c r="P174" s="494"/>
      <c r="Q174" s="494"/>
      <c r="R174" s="494"/>
      <c r="S174" s="494"/>
      <c r="T174" s="494"/>
      <c r="U174" s="494"/>
      <c r="V174" s="494"/>
      <c r="W174" s="494"/>
      <c r="X174" s="494"/>
      <c r="Y174" s="494"/>
      <c r="Z174" s="494"/>
      <c r="AA174" s="494"/>
      <c r="AB174" s="494"/>
      <c r="AC174" s="494"/>
      <c r="AD174" s="494"/>
      <c r="AE174" s="494"/>
      <c r="AF174" s="494"/>
      <c r="AG174" s="494"/>
      <c r="AH174" s="494"/>
      <c r="AI174" s="494"/>
      <c r="AJ174" s="494"/>
      <c r="AK174" s="494"/>
      <c r="AL174" s="494"/>
      <c r="AM174" s="494"/>
      <c r="AN174" s="494"/>
    </row>
    <row r="175" spans="1:40" ht="4.9000000000000004" customHeight="1">
      <c r="A175" s="19"/>
      <c r="B175" s="464"/>
      <c r="C175" s="1501"/>
      <c r="D175" s="1502"/>
      <c r="E175" s="466"/>
      <c r="F175" s="19"/>
      <c r="G175" s="464"/>
      <c r="H175" s="1501"/>
      <c r="I175" s="1502"/>
      <c r="J175" s="466"/>
      <c r="K175" s="19"/>
      <c r="M175" s="494"/>
      <c r="N175" s="494"/>
      <c r="O175" s="494"/>
      <c r="P175" s="494"/>
      <c r="Q175" s="494"/>
      <c r="R175" s="494"/>
      <c r="S175" s="494"/>
      <c r="T175" s="494"/>
      <c r="U175" s="494"/>
      <c r="V175" s="494"/>
      <c r="W175" s="494"/>
      <c r="X175" s="494"/>
      <c r="Y175" s="494"/>
      <c r="Z175" s="494"/>
      <c r="AA175" s="494"/>
      <c r="AB175" s="494"/>
      <c r="AC175" s="494"/>
      <c r="AD175" s="494"/>
      <c r="AE175" s="494"/>
      <c r="AF175" s="494"/>
      <c r="AG175" s="494"/>
      <c r="AH175" s="494"/>
      <c r="AI175" s="494"/>
      <c r="AJ175" s="494"/>
      <c r="AK175" s="494"/>
      <c r="AL175" s="494"/>
      <c r="AM175" s="494"/>
      <c r="AN175" s="494"/>
    </row>
    <row r="176" spans="1:40" ht="20.100000000000001" customHeight="1">
      <c r="A176" s="19"/>
      <c r="B176" s="5" t="s">
        <v>136</v>
      </c>
      <c r="C176" s="1499">
        <f>CostShareBudget!Y408</f>
        <v>0</v>
      </c>
      <c r="D176" s="1500"/>
      <c r="E176" s="6"/>
      <c r="F176" s="19"/>
      <c r="G176" s="5" t="s">
        <v>136</v>
      </c>
      <c r="H176" s="1499">
        <f>CostShareBudget!AD408</f>
        <v>0</v>
      </c>
      <c r="I176" s="1500"/>
      <c r="J176" s="6"/>
      <c r="K176" s="19"/>
      <c r="M176" s="494"/>
      <c r="N176" s="494"/>
      <c r="O176" s="494"/>
      <c r="P176" s="494"/>
      <c r="Q176" s="494"/>
      <c r="R176" s="494"/>
      <c r="S176" s="494"/>
      <c r="T176" s="494"/>
      <c r="U176" s="494"/>
      <c r="V176" s="494"/>
      <c r="W176" s="494"/>
      <c r="X176" s="494"/>
      <c r="Y176" s="494"/>
      <c r="Z176" s="494"/>
      <c r="AA176" s="494"/>
      <c r="AB176" s="494"/>
      <c r="AC176" s="494"/>
      <c r="AD176" s="494"/>
      <c r="AE176" s="494"/>
      <c r="AF176" s="494"/>
      <c r="AG176" s="494"/>
      <c r="AH176" s="494"/>
      <c r="AI176" s="494"/>
      <c r="AJ176" s="494"/>
      <c r="AK176" s="494"/>
      <c r="AL176" s="494"/>
      <c r="AM176" s="494"/>
      <c r="AN176" s="494"/>
    </row>
    <row r="177" spans="1:40" ht="4.9000000000000004" customHeight="1">
      <c r="A177" s="19"/>
      <c r="B177" s="464"/>
      <c r="C177" s="1501"/>
      <c r="D177" s="1502"/>
      <c r="E177" s="466"/>
      <c r="F177" s="19"/>
      <c r="G177" s="464"/>
      <c r="H177" s="1501"/>
      <c r="I177" s="1502"/>
      <c r="J177" s="466"/>
      <c r="K177" s="19"/>
      <c r="M177" s="494"/>
      <c r="N177" s="494"/>
      <c r="O177" s="494"/>
      <c r="P177" s="494"/>
      <c r="Q177" s="494"/>
      <c r="R177" s="494"/>
      <c r="S177" s="494"/>
      <c r="T177" s="494"/>
      <c r="U177" s="494"/>
      <c r="V177" s="494"/>
      <c r="W177" s="494"/>
      <c r="X177" s="494"/>
      <c r="Y177" s="494"/>
      <c r="Z177" s="494"/>
      <c r="AA177" s="494"/>
      <c r="AB177" s="494"/>
      <c r="AC177" s="494"/>
      <c r="AD177" s="494"/>
      <c r="AE177" s="494"/>
      <c r="AF177" s="494"/>
      <c r="AG177" s="494"/>
      <c r="AH177" s="494"/>
      <c r="AI177" s="494"/>
      <c r="AJ177" s="494"/>
      <c r="AK177" s="494"/>
      <c r="AL177" s="494"/>
      <c r="AM177" s="494"/>
      <c r="AN177" s="494"/>
    </row>
    <row r="178" spans="1:40" ht="20.100000000000001" customHeight="1">
      <c r="A178" s="19"/>
      <c r="B178" s="5" t="s">
        <v>135</v>
      </c>
      <c r="C178" s="1499">
        <f>CostShareBudget!Y409</f>
        <v>0</v>
      </c>
      <c r="D178" s="1500"/>
      <c r="E178" s="116">
        <f>'Initial Information'!$E$15</f>
        <v>0.505</v>
      </c>
      <c r="F178" s="19"/>
      <c r="G178" s="5" t="s">
        <v>135</v>
      </c>
      <c r="H178" s="1499">
        <f>CostShareBudget!AD409</f>
        <v>0</v>
      </c>
      <c r="I178" s="1500"/>
      <c r="J178" s="116">
        <f>'Initial Information'!$E$15</f>
        <v>0.505</v>
      </c>
      <c r="K178" s="19"/>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row>
    <row r="179" spans="1:40" ht="4.9000000000000004" customHeight="1">
      <c r="A179" s="19"/>
      <c r="B179" s="464"/>
      <c r="C179" s="1501"/>
      <c r="D179" s="1502"/>
      <c r="E179" s="466"/>
      <c r="F179" s="19"/>
      <c r="G179" s="464"/>
      <c r="H179" s="1501"/>
      <c r="I179" s="1502"/>
      <c r="J179" s="466"/>
      <c r="K179" s="19"/>
      <c r="M179" s="494"/>
      <c r="N179" s="494"/>
      <c r="O179" s="494"/>
      <c r="P179" s="494"/>
      <c r="Q179" s="494"/>
      <c r="R179" s="494"/>
      <c r="S179" s="494"/>
      <c r="T179" s="494"/>
      <c r="U179" s="494"/>
      <c r="V179" s="494"/>
      <c r="W179" s="494"/>
      <c r="X179" s="494"/>
      <c r="Y179" s="494"/>
      <c r="Z179" s="494"/>
      <c r="AA179" s="494"/>
      <c r="AB179" s="494"/>
      <c r="AC179" s="494"/>
      <c r="AD179" s="494"/>
      <c r="AE179" s="494"/>
      <c r="AF179" s="494"/>
      <c r="AG179" s="494"/>
      <c r="AH179" s="494"/>
      <c r="AI179" s="494"/>
      <c r="AJ179" s="494"/>
      <c r="AK179" s="494"/>
      <c r="AL179" s="494"/>
      <c r="AM179" s="494"/>
      <c r="AN179" s="494"/>
    </row>
    <row r="180" spans="1:40" ht="20.100000000000001" customHeight="1" thickBot="1">
      <c r="A180" s="19"/>
      <c r="B180" s="7" t="s">
        <v>56</v>
      </c>
      <c r="C180" s="1503">
        <f>CostShareBudget!Y412</f>
        <v>0</v>
      </c>
      <c r="D180" s="1504"/>
      <c r="E180" s="8"/>
      <c r="F180" s="19"/>
      <c r="G180" s="7" t="s">
        <v>56</v>
      </c>
      <c r="H180" s="1503">
        <f>CostShareBudget!AD412</f>
        <v>0</v>
      </c>
      <c r="I180" s="1504"/>
      <c r="J180" s="8"/>
      <c r="K180" s="19"/>
      <c r="M180" s="494"/>
      <c r="N180" s="494"/>
      <c r="O180" s="494"/>
      <c r="P180" s="494"/>
      <c r="Q180" s="494"/>
      <c r="R180" s="494"/>
      <c r="S180" s="494"/>
      <c r="T180" s="494"/>
      <c r="U180" s="494"/>
      <c r="V180" s="494"/>
      <c r="W180" s="494"/>
      <c r="X180" s="494"/>
      <c r="Y180" s="494"/>
      <c r="Z180" s="494"/>
      <c r="AA180" s="494"/>
      <c r="AB180" s="494"/>
      <c r="AC180" s="494"/>
      <c r="AD180" s="494"/>
      <c r="AE180" s="494"/>
      <c r="AF180" s="494"/>
      <c r="AG180" s="494"/>
      <c r="AH180" s="494"/>
      <c r="AI180" s="494"/>
      <c r="AJ180" s="494"/>
      <c r="AK180" s="494"/>
      <c r="AL180" s="494"/>
      <c r="AM180" s="494"/>
      <c r="AN180" s="494"/>
    </row>
    <row r="181" spans="1:40" ht="9.9499999999999993" customHeight="1">
      <c r="A181" s="19"/>
      <c r="B181" s="19"/>
      <c r="C181" s="19"/>
      <c r="D181" s="20"/>
      <c r="E181" s="20"/>
      <c r="F181" s="19"/>
      <c r="G181" s="19"/>
      <c r="H181" s="19"/>
      <c r="I181" s="20"/>
      <c r="J181" s="20"/>
      <c r="K181" s="19"/>
      <c r="M181" s="494"/>
      <c r="N181" s="494"/>
      <c r="O181" s="494"/>
      <c r="P181" s="494"/>
      <c r="Q181" s="494"/>
      <c r="R181" s="494"/>
      <c r="S181" s="494"/>
      <c r="T181" s="494"/>
      <c r="U181" s="494"/>
      <c r="V181" s="494"/>
      <c r="W181" s="494"/>
      <c r="X181" s="494"/>
      <c r="Y181" s="494"/>
      <c r="Z181" s="494"/>
      <c r="AA181" s="494"/>
      <c r="AB181" s="494"/>
      <c r="AC181" s="494"/>
      <c r="AD181" s="494"/>
      <c r="AE181" s="494"/>
      <c r="AF181" s="494"/>
      <c r="AG181" s="494"/>
      <c r="AH181" s="494"/>
      <c r="AI181" s="494"/>
      <c r="AJ181" s="494"/>
      <c r="AK181" s="494"/>
      <c r="AL181" s="494"/>
      <c r="AM181" s="494"/>
      <c r="AN181" s="494"/>
    </row>
    <row r="182" spans="1:40" ht="19.899999999999999" customHeight="1">
      <c r="A182" s="19"/>
      <c r="B182" s="1518" t="str">
        <f>B74</f>
        <v>Cumulative: Years 1 thru 4</v>
      </c>
      <c r="C182" s="1519"/>
      <c r="D182" s="1519"/>
      <c r="E182" s="1519"/>
      <c r="F182" s="1598"/>
      <c r="G182" s="1598"/>
      <c r="H182" s="1598"/>
      <c r="I182" s="1598"/>
      <c r="J182" s="1599"/>
      <c r="K182" s="19"/>
      <c r="M182" s="494"/>
      <c r="N182" s="494"/>
      <c r="O182" s="494"/>
      <c r="P182" s="494"/>
      <c r="Q182" s="494"/>
      <c r="R182" s="494"/>
      <c r="S182" s="494"/>
      <c r="T182" s="494"/>
      <c r="U182" s="494"/>
      <c r="V182" s="494"/>
      <c r="W182" s="494"/>
      <c r="X182" s="494"/>
      <c r="Y182" s="494"/>
      <c r="Z182" s="494"/>
      <c r="AA182" s="494"/>
      <c r="AB182" s="494"/>
      <c r="AC182" s="494"/>
      <c r="AD182" s="494"/>
      <c r="AE182" s="494"/>
      <c r="AF182" s="494"/>
      <c r="AG182" s="494"/>
      <c r="AH182" s="494"/>
      <c r="AI182" s="494"/>
      <c r="AJ182" s="494"/>
      <c r="AK182" s="494"/>
      <c r="AL182" s="494"/>
      <c r="AM182" s="494"/>
      <c r="AN182" s="494"/>
    </row>
    <row r="183" spans="1:40" ht="19.899999999999999" customHeight="1" thickBot="1">
      <c r="A183" s="18"/>
      <c r="B183" s="1521" t="str">
        <f>B75</f>
        <v>September 1, 2024    to    August 31, 2028</v>
      </c>
      <c r="C183" s="1522"/>
      <c r="D183" s="1522"/>
      <c r="E183" s="1522"/>
      <c r="F183" s="1522"/>
      <c r="G183" s="1522"/>
      <c r="H183" s="1522"/>
      <c r="I183" s="1522"/>
      <c r="J183" s="1523"/>
      <c r="K183" s="18"/>
      <c r="M183" s="494"/>
      <c r="N183" s="494"/>
      <c r="O183" s="494"/>
      <c r="P183" s="494"/>
      <c r="Q183" s="494"/>
      <c r="R183" s="494"/>
      <c r="S183" s="494"/>
      <c r="T183" s="494"/>
      <c r="U183" s="494"/>
      <c r="V183" s="494"/>
      <c r="W183" s="494"/>
      <c r="X183" s="494"/>
      <c r="Y183" s="494"/>
      <c r="Z183" s="494"/>
      <c r="AA183" s="494"/>
      <c r="AB183" s="494"/>
      <c r="AC183" s="494"/>
      <c r="AD183" s="494"/>
      <c r="AE183" s="494"/>
      <c r="AF183" s="494"/>
      <c r="AG183" s="494"/>
      <c r="AH183" s="494"/>
      <c r="AI183" s="494"/>
      <c r="AJ183" s="494"/>
      <c r="AK183" s="494"/>
      <c r="AL183" s="494"/>
      <c r="AM183" s="494"/>
      <c r="AN183" s="494"/>
    </row>
    <row r="184" spans="1:40" ht="20.100000000000001" customHeight="1" thickBot="1">
      <c r="A184" s="19"/>
      <c r="B184" s="1589" t="s">
        <v>55</v>
      </c>
      <c r="C184" s="1556"/>
      <c r="D184" s="1556"/>
      <c r="E184" s="1557"/>
      <c r="F184" s="19"/>
      <c r="G184" s="1590" t="s">
        <v>137</v>
      </c>
      <c r="H184" s="1559"/>
      <c r="I184" s="1524" t="s">
        <v>54</v>
      </c>
      <c r="J184" s="1525"/>
      <c r="K184" s="19"/>
      <c r="M184" s="494"/>
      <c r="N184" s="494"/>
      <c r="O184" s="494"/>
      <c r="P184" s="494"/>
      <c r="Q184" s="494"/>
      <c r="R184" s="494"/>
      <c r="S184" s="494"/>
      <c r="T184" s="494"/>
      <c r="U184" s="494"/>
      <c r="V184" s="494"/>
      <c r="W184" s="494"/>
      <c r="X184" s="494"/>
      <c r="Y184" s="494"/>
      <c r="Z184" s="494"/>
      <c r="AA184" s="494"/>
      <c r="AB184" s="494"/>
      <c r="AC184" s="494"/>
      <c r="AD184" s="494"/>
      <c r="AE184" s="494"/>
      <c r="AF184" s="494"/>
      <c r="AG184" s="494"/>
      <c r="AH184" s="494"/>
      <c r="AI184" s="494"/>
      <c r="AJ184" s="494"/>
      <c r="AK184" s="494"/>
      <c r="AL184" s="494"/>
      <c r="AM184" s="494"/>
      <c r="AN184" s="494"/>
    </row>
    <row r="185" spans="1:40" s="22" customFormat="1" ht="35.1" customHeight="1">
      <c r="A185" s="21"/>
      <c r="B185" s="1591" t="s">
        <v>1047</v>
      </c>
      <c r="C185" s="1592"/>
      <c r="D185" s="1592"/>
      <c r="E185" s="1593"/>
      <c r="F185" s="474"/>
      <c r="G185" s="1594">
        <f>H151+C151+H117+C117</f>
        <v>0</v>
      </c>
      <c r="H185" s="1595"/>
      <c r="I185" s="1596">
        <v>0</v>
      </c>
      <c r="J185" s="1597"/>
      <c r="K185" s="21"/>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row>
    <row r="186" spans="1:40" s="22" customFormat="1" ht="35.1" customHeight="1">
      <c r="A186" s="21"/>
      <c r="B186" s="1581" t="s">
        <v>1048</v>
      </c>
      <c r="C186" s="1582"/>
      <c r="D186" s="1582"/>
      <c r="E186" s="1583"/>
      <c r="F186" s="474"/>
      <c r="G186" s="1584">
        <f>H152+C152+H118+C118</f>
        <v>0</v>
      </c>
      <c r="H186" s="1585"/>
      <c r="I186" s="1586">
        <v>0</v>
      </c>
      <c r="J186" s="1587"/>
      <c r="K186" s="21"/>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row>
    <row r="187" spans="1:40" s="22" customFormat="1" ht="20.100000000000001" customHeight="1">
      <c r="A187" s="21"/>
      <c r="B187" s="1581" t="s">
        <v>117</v>
      </c>
      <c r="C187" s="1582"/>
      <c r="D187" s="1582"/>
      <c r="E187" s="1583"/>
      <c r="F187" s="474"/>
      <c r="G187" s="1584">
        <f>H153+C153</f>
        <v>0</v>
      </c>
      <c r="H187" s="1585"/>
      <c r="I187" s="1586">
        <v>0</v>
      </c>
      <c r="J187" s="1587"/>
      <c r="K187" s="21"/>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row>
    <row r="188" spans="1:40" s="22" customFormat="1" ht="35.1" customHeight="1">
      <c r="A188" s="21"/>
      <c r="B188" s="1568" t="s">
        <v>1046</v>
      </c>
      <c r="C188" s="1569"/>
      <c r="D188" s="1569"/>
      <c r="E188" s="1570"/>
      <c r="F188" s="21"/>
      <c r="G188" s="1571">
        <f t="shared" ref="G188:G206" si="3">H154+C154+H120+C120</f>
        <v>0</v>
      </c>
      <c r="H188" s="1572"/>
      <c r="I188" s="1573">
        <f>'Initial Information'!$E$15</f>
        <v>0.505</v>
      </c>
      <c r="J188" s="1574"/>
      <c r="K188" s="21"/>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row>
    <row r="189" spans="1:40" s="22" customFormat="1" ht="35.1" customHeight="1">
      <c r="A189" s="21"/>
      <c r="B189" s="1581" t="s">
        <v>1049</v>
      </c>
      <c r="C189" s="1582"/>
      <c r="D189" s="1582"/>
      <c r="E189" s="1583"/>
      <c r="F189" s="474"/>
      <c r="G189" s="1584">
        <f t="shared" si="3"/>
        <v>0</v>
      </c>
      <c r="H189" s="1585"/>
      <c r="I189" s="1586">
        <v>0</v>
      </c>
      <c r="J189" s="1587"/>
      <c r="K189" s="21"/>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row>
    <row r="190" spans="1:40" s="22" customFormat="1" ht="35.1" customHeight="1">
      <c r="A190" s="21"/>
      <c r="B190" s="1568" t="s">
        <v>1044</v>
      </c>
      <c r="C190" s="1569"/>
      <c r="D190" s="1569"/>
      <c r="E190" s="1570"/>
      <c r="F190" s="21"/>
      <c r="G190" s="1571">
        <f t="shared" si="3"/>
        <v>0</v>
      </c>
      <c r="H190" s="1572"/>
      <c r="I190" s="1573">
        <f>'Initial Information'!$E$15</f>
        <v>0.505</v>
      </c>
      <c r="J190" s="1574"/>
      <c r="K190" s="21"/>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row>
    <row r="191" spans="1:40" s="22" customFormat="1" ht="35.1" customHeight="1">
      <c r="A191" s="21"/>
      <c r="B191" s="1568" t="s">
        <v>1045</v>
      </c>
      <c r="C191" s="1569"/>
      <c r="D191" s="1569"/>
      <c r="E191" s="1570"/>
      <c r="F191" s="21"/>
      <c r="G191" s="1571">
        <f t="shared" si="3"/>
        <v>0</v>
      </c>
      <c r="H191" s="1572"/>
      <c r="I191" s="1573">
        <f>'Initial Information'!$E$15</f>
        <v>0.505</v>
      </c>
      <c r="J191" s="1574"/>
      <c r="K191" s="21"/>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row>
    <row r="192" spans="1:40" s="22" customFormat="1" ht="20.100000000000001" customHeight="1">
      <c r="A192" s="21"/>
      <c r="B192" s="1568" t="s">
        <v>44</v>
      </c>
      <c r="C192" s="1569"/>
      <c r="D192" s="1569"/>
      <c r="E192" s="1570"/>
      <c r="F192" s="21"/>
      <c r="G192" s="1571">
        <f t="shared" si="3"/>
        <v>0</v>
      </c>
      <c r="H192" s="1572"/>
      <c r="I192" s="1573">
        <f>'Initial Information'!$E$15</f>
        <v>0.505</v>
      </c>
      <c r="J192" s="1574"/>
      <c r="K192" s="21"/>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row>
    <row r="193" spans="1:40" s="22" customFormat="1" ht="35.1" customHeight="1">
      <c r="A193" s="21"/>
      <c r="B193" s="1581" t="s">
        <v>1053</v>
      </c>
      <c r="C193" s="1582"/>
      <c r="D193" s="1582"/>
      <c r="E193" s="1583"/>
      <c r="F193" s="474"/>
      <c r="G193" s="1584">
        <f t="shared" si="3"/>
        <v>0</v>
      </c>
      <c r="H193" s="1585"/>
      <c r="I193" s="1586">
        <v>0</v>
      </c>
      <c r="J193" s="1587"/>
      <c r="K193" s="21"/>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row>
    <row r="194" spans="1:40" s="22" customFormat="1" ht="20.100000000000001" customHeight="1">
      <c r="A194" s="21"/>
      <c r="B194" s="1568" t="s">
        <v>45</v>
      </c>
      <c r="C194" s="1569"/>
      <c r="D194" s="1569"/>
      <c r="E194" s="1570"/>
      <c r="F194" s="21"/>
      <c r="G194" s="1571">
        <f t="shared" si="3"/>
        <v>0</v>
      </c>
      <c r="H194" s="1572"/>
      <c r="I194" s="1573">
        <f>'Initial Information'!$E$15</f>
        <v>0.505</v>
      </c>
      <c r="J194" s="1574"/>
      <c r="K194" s="21"/>
      <c r="L194" s="507"/>
      <c r="M194" s="507"/>
      <c r="N194" s="507"/>
      <c r="O194" s="507"/>
      <c r="P194" s="507"/>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c r="AM194" s="507"/>
      <c r="AN194" s="507"/>
    </row>
    <row r="195" spans="1:40" s="22" customFormat="1" ht="20.100000000000001" customHeight="1">
      <c r="A195" s="21"/>
      <c r="B195" s="1588" t="s">
        <v>124</v>
      </c>
      <c r="C195" s="1569"/>
      <c r="D195" s="1569"/>
      <c r="E195" s="1570"/>
      <c r="F195" s="21"/>
      <c r="G195" s="1571">
        <f t="shared" si="3"/>
        <v>0</v>
      </c>
      <c r="H195" s="1572"/>
      <c r="I195" s="1573">
        <f>'Initial Information'!$E$15</f>
        <v>0.505</v>
      </c>
      <c r="J195" s="1574"/>
      <c r="K195" s="21"/>
      <c r="L195" s="507"/>
      <c r="M195" s="507"/>
      <c r="N195" s="507"/>
      <c r="O195" s="507"/>
      <c r="P195" s="507"/>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c r="AM195" s="507"/>
      <c r="AN195" s="507"/>
    </row>
    <row r="196" spans="1:40" s="22" customFormat="1" ht="20.100000000000001" customHeight="1">
      <c r="A196" s="21"/>
      <c r="B196" s="1581" t="s">
        <v>46</v>
      </c>
      <c r="C196" s="1582"/>
      <c r="D196" s="1582"/>
      <c r="E196" s="1583"/>
      <c r="F196" s="474"/>
      <c r="G196" s="1584">
        <f t="shared" si="3"/>
        <v>0</v>
      </c>
      <c r="H196" s="1585"/>
      <c r="I196" s="1586">
        <v>0</v>
      </c>
      <c r="J196" s="1587"/>
      <c r="K196" s="21"/>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c r="AM196" s="507"/>
      <c r="AN196" s="507"/>
    </row>
    <row r="197" spans="1:40" s="22" customFormat="1" ht="35.1" customHeight="1">
      <c r="A197" s="21"/>
      <c r="B197" s="1581" t="s">
        <v>1052</v>
      </c>
      <c r="C197" s="1582"/>
      <c r="D197" s="1582"/>
      <c r="E197" s="1583"/>
      <c r="F197" s="474"/>
      <c r="G197" s="1584">
        <f t="shared" si="3"/>
        <v>0</v>
      </c>
      <c r="H197" s="1585"/>
      <c r="I197" s="1586">
        <v>0</v>
      </c>
      <c r="J197" s="1587"/>
      <c r="K197" s="21"/>
      <c r="L197" s="507"/>
      <c r="M197" s="507"/>
      <c r="N197" s="507"/>
      <c r="O197" s="507"/>
      <c r="P197" s="507"/>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c r="AM197" s="507"/>
      <c r="AN197" s="507"/>
    </row>
    <row r="198" spans="1:40" s="22" customFormat="1" ht="20.100000000000001" customHeight="1">
      <c r="A198" s="21"/>
      <c r="B198" s="1568" t="s">
        <v>47</v>
      </c>
      <c r="C198" s="1569"/>
      <c r="D198" s="1569"/>
      <c r="E198" s="1570"/>
      <c r="F198" s="21"/>
      <c r="G198" s="1571">
        <f t="shared" si="3"/>
        <v>0</v>
      </c>
      <c r="H198" s="1572"/>
      <c r="I198" s="1573">
        <f>'Initial Information'!$E$15</f>
        <v>0.505</v>
      </c>
      <c r="J198" s="1574"/>
      <c r="K198" s="21"/>
      <c r="L198" s="507"/>
      <c r="M198" s="507"/>
      <c r="N198" s="507"/>
      <c r="O198" s="507"/>
      <c r="P198" s="507"/>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c r="AM198" s="507"/>
      <c r="AN198" s="507"/>
    </row>
    <row r="199" spans="1:40" s="22" customFormat="1" ht="20.100000000000001" customHeight="1">
      <c r="A199" s="21"/>
      <c r="B199" s="1568" t="s">
        <v>48</v>
      </c>
      <c r="C199" s="1569"/>
      <c r="D199" s="1569"/>
      <c r="E199" s="1570"/>
      <c r="F199" s="21"/>
      <c r="G199" s="1571">
        <f t="shared" si="3"/>
        <v>0</v>
      </c>
      <c r="H199" s="1572"/>
      <c r="I199" s="1573">
        <f>'Initial Information'!$E$15</f>
        <v>0.505</v>
      </c>
      <c r="J199" s="1574"/>
      <c r="K199" s="21"/>
      <c r="L199" s="507"/>
      <c r="M199" s="507"/>
      <c r="N199" s="507"/>
      <c r="O199" s="507"/>
      <c r="P199" s="507"/>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c r="AM199" s="507"/>
      <c r="AN199" s="507"/>
    </row>
    <row r="200" spans="1:40" s="22" customFormat="1" ht="20.100000000000001" customHeight="1">
      <c r="A200" s="21"/>
      <c r="B200" s="1581" t="s">
        <v>49</v>
      </c>
      <c r="C200" s="1582"/>
      <c r="D200" s="1582"/>
      <c r="E200" s="1583"/>
      <c r="F200" s="474"/>
      <c r="G200" s="1584">
        <f t="shared" si="3"/>
        <v>0</v>
      </c>
      <c r="H200" s="1585"/>
      <c r="I200" s="1586">
        <v>0</v>
      </c>
      <c r="J200" s="1587"/>
      <c r="K200" s="21"/>
      <c r="L200" s="507"/>
      <c r="M200" s="507"/>
      <c r="N200" s="507"/>
      <c r="O200" s="507"/>
      <c r="P200" s="507"/>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c r="AM200" s="507"/>
      <c r="AN200" s="507"/>
    </row>
    <row r="201" spans="1:40" s="22" customFormat="1" ht="20.100000000000001" customHeight="1">
      <c r="A201" s="21"/>
      <c r="B201" s="1568" t="s">
        <v>50</v>
      </c>
      <c r="C201" s="1569"/>
      <c r="D201" s="1569"/>
      <c r="E201" s="1570"/>
      <c r="F201" s="21"/>
      <c r="G201" s="1571">
        <f t="shared" si="3"/>
        <v>0</v>
      </c>
      <c r="H201" s="1572"/>
      <c r="I201" s="1573">
        <f>'Initial Information'!$E$15</f>
        <v>0.505</v>
      </c>
      <c r="J201" s="1574"/>
      <c r="K201" s="21"/>
      <c r="L201" s="507"/>
      <c r="M201" s="507"/>
      <c r="N201" s="507"/>
      <c r="O201" s="507"/>
      <c r="P201" s="507"/>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c r="AM201" s="507"/>
      <c r="AN201" s="507"/>
    </row>
    <row r="202" spans="1:40" s="22" customFormat="1" ht="20.100000000000001" customHeight="1">
      <c r="A202" s="21"/>
      <c r="B202" s="1568" t="s">
        <v>118</v>
      </c>
      <c r="C202" s="1569"/>
      <c r="D202" s="1569"/>
      <c r="E202" s="1570"/>
      <c r="F202" s="21"/>
      <c r="G202" s="1571">
        <f t="shared" si="3"/>
        <v>0</v>
      </c>
      <c r="H202" s="1572"/>
      <c r="I202" s="1573">
        <f>'Initial Information'!$E$15</f>
        <v>0.505</v>
      </c>
      <c r="J202" s="1574"/>
      <c r="K202" s="21"/>
      <c r="L202" s="507"/>
      <c r="M202" s="507"/>
      <c r="N202" s="507"/>
      <c r="O202" s="507"/>
      <c r="P202" s="507"/>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c r="AM202" s="507"/>
      <c r="AN202" s="507"/>
    </row>
    <row r="203" spans="1:40" s="22" customFormat="1" ht="20.100000000000001" customHeight="1">
      <c r="A203" s="21"/>
      <c r="B203" s="1568" t="s">
        <v>51</v>
      </c>
      <c r="C203" s="1569"/>
      <c r="D203" s="1569"/>
      <c r="E203" s="1570"/>
      <c r="F203" s="21"/>
      <c r="G203" s="1571">
        <f t="shared" si="3"/>
        <v>0</v>
      </c>
      <c r="H203" s="1572"/>
      <c r="I203" s="1573">
        <f>'Initial Information'!$E$15</f>
        <v>0.505</v>
      </c>
      <c r="J203" s="1574"/>
      <c r="K203" s="21"/>
      <c r="L203" s="507"/>
      <c r="M203" s="507"/>
      <c r="N203" s="507"/>
      <c r="O203" s="507"/>
      <c r="P203" s="507"/>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c r="AM203" s="507"/>
      <c r="AN203" s="507"/>
    </row>
    <row r="204" spans="1:40" s="22" customFormat="1" ht="20.100000000000001" customHeight="1">
      <c r="A204" s="21"/>
      <c r="B204" s="1568" t="s">
        <v>52</v>
      </c>
      <c r="C204" s="1569"/>
      <c r="D204" s="1569"/>
      <c r="E204" s="1570"/>
      <c r="F204" s="21"/>
      <c r="G204" s="1571">
        <f t="shared" si="3"/>
        <v>0</v>
      </c>
      <c r="H204" s="1572"/>
      <c r="I204" s="1573">
        <f>'Initial Information'!$E$15</f>
        <v>0.505</v>
      </c>
      <c r="J204" s="1574"/>
      <c r="K204" s="21"/>
      <c r="L204" s="507"/>
      <c r="M204" s="507"/>
      <c r="N204" s="507"/>
      <c r="O204" s="507"/>
      <c r="P204" s="507"/>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c r="AM204" s="507"/>
      <c r="AN204" s="507"/>
    </row>
    <row r="205" spans="1:40" s="22" customFormat="1" ht="20.100000000000001" customHeight="1">
      <c r="A205" s="21"/>
      <c r="B205" s="1568" t="s">
        <v>53</v>
      </c>
      <c r="C205" s="1569"/>
      <c r="D205" s="1569"/>
      <c r="E205" s="1570"/>
      <c r="F205" s="21"/>
      <c r="G205" s="1571">
        <f t="shared" si="3"/>
        <v>0</v>
      </c>
      <c r="H205" s="1572"/>
      <c r="I205" s="1573">
        <f>'Initial Information'!$E$15</f>
        <v>0.505</v>
      </c>
      <c r="J205" s="1574"/>
      <c r="K205" s="21"/>
      <c r="L205" s="507"/>
      <c r="M205" s="507"/>
      <c r="N205" s="507"/>
      <c r="O205" s="507"/>
      <c r="P205" s="507"/>
      <c r="Q205" s="507"/>
      <c r="R205" s="507"/>
      <c r="S205" s="507"/>
      <c r="T205" s="507"/>
      <c r="U205" s="507"/>
      <c r="V205" s="507"/>
      <c r="W205" s="507"/>
      <c r="X205" s="507"/>
      <c r="Y205" s="507"/>
      <c r="Z205" s="507"/>
      <c r="AA205" s="507"/>
      <c r="AB205" s="507"/>
      <c r="AC205" s="507"/>
      <c r="AD205" s="507"/>
      <c r="AE205" s="507"/>
      <c r="AF205" s="507"/>
      <c r="AG205" s="507"/>
      <c r="AH205" s="507"/>
      <c r="AI205" s="507"/>
      <c r="AJ205" s="507"/>
      <c r="AK205" s="507"/>
      <c r="AL205" s="507"/>
      <c r="AM205" s="507"/>
      <c r="AN205" s="507"/>
    </row>
    <row r="206" spans="1:40" s="22" customFormat="1" ht="35.1" customHeight="1" thickBot="1">
      <c r="A206" s="21"/>
      <c r="B206" s="1575" t="s">
        <v>1043</v>
      </c>
      <c r="C206" s="1576"/>
      <c r="D206" s="1576"/>
      <c r="E206" s="1577"/>
      <c r="F206" s="21"/>
      <c r="G206" s="1578">
        <f t="shared" si="3"/>
        <v>0</v>
      </c>
      <c r="H206" s="1579"/>
      <c r="I206" s="1580">
        <f>'Initial Information'!$E$15</f>
        <v>0.505</v>
      </c>
      <c r="J206" s="1577"/>
      <c r="K206" s="21"/>
      <c r="L206" s="507"/>
      <c r="M206" s="507"/>
      <c r="N206" s="507"/>
      <c r="O206" s="507"/>
      <c r="P206" s="507"/>
      <c r="Q206" s="507"/>
      <c r="R206" s="507"/>
      <c r="S206" s="507"/>
      <c r="T206" s="507"/>
      <c r="U206" s="507"/>
      <c r="V206" s="507"/>
      <c r="W206" s="507"/>
      <c r="X206" s="507"/>
      <c r="Y206" s="507"/>
      <c r="Z206" s="507"/>
      <c r="AA206" s="507"/>
      <c r="AB206" s="507"/>
      <c r="AC206" s="507"/>
      <c r="AD206" s="507"/>
      <c r="AE206" s="507"/>
      <c r="AF206" s="507"/>
      <c r="AG206" s="507"/>
      <c r="AH206" s="507"/>
      <c r="AI206" s="507"/>
      <c r="AJ206" s="507"/>
      <c r="AK206" s="507"/>
      <c r="AL206" s="507"/>
      <c r="AM206" s="507"/>
      <c r="AN206" s="507"/>
    </row>
    <row r="207" spans="1:40" ht="4.9000000000000004" customHeight="1">
      <c r="A207" s="19"/>
      <c r="B207" s="462"/>
      <c r="C207" s="1507"/>
      <c r="D207" s="1508"/>
      <c r="E207" s="463"/>
      <c r="F207" s="21"/>
      <c r="G207" s="462"/>
      <c r="H207" s="1507"/>
      <c r="I207" s="1508"/>
      <c r="J207" s="463"/>
      <c r="K207" s="19"/>
      <c r="M207" s="494"/>
      <c r="N207" s="494"/>
      <c r="O207" s="494"/>
      <c r="P207" s="494"/>
      <c r="Q207" s="494"/>
      <c r="R207" s="494"/>
      <c r="S207" s="494"/>
      <c r="T207" s="494"/>
      <c r="U207" s="494"/>
      <c r="V207" s="494"/>
      <c r="W207" s="494"/>
      <c r="X207" s="494"/>
      <c r="Y207" s="494"/>
      <c r="Z207" s="494"/>
      <c r="AA207" s="494"/>
      <c r="AB207" s="494"/>
      <c r="AC207" s="494"/>
      <c r="AD207" s="494"/>
      <c r="AE207" s="494"/>
      <c r="AF207" s="494"/>
      <c r="AG207" s="494"/>
      <c r="AH207" s="494"/>
      <c r="AI207" s="494"/>
      <c r="AJ207" s="494"/>
      <c r="AK207" s="494"/>
      <c r="AL207" s="494"/>
      <c r="AM207" s="494"/>
      <c r="AN207" s="494"/>
    </row>
    <row r="208" spans="1:40" ht="20.100000000000001" customHeight="1">
      <c r="A208" s="19"/>
      <c r="B208" s="1561" t="s">
        <v>134</v>
      </c>
      <c r="C208" s="1562"/>
      <c r="D208" s="1562"/>
      <c r="E208" s="1563"/>
      <c r="F208" s="21"/>
      <c r="G208" s="1564">
        <f>H174+C174+H140+C140</f>
        <v>0</v>
      </c>
      <c r="H208" s="1565"/>
      <c r="I208" s="1499"/>
      <c r="J208" s="1566"/>
      <c r="K208" s="19"/>
      <c r="M208" s="494"/>
      <c r="N208" s="494"/>
      <c r="O208" s="494"/>
      <c r="P208" s="494"/>
      <c r="Q208" s="494"/>
      <c r="R208" s="494"/>
      <c r="S208" s="494"/>
      <c r="T208" s="494"/>
      <c r="U208" s="494"/>
      <c r="V208" s="494"/>
      <c r="W208" s="494"/>
      <c r="X208" s="494"/>
      <c r="Y208" s="494"/>
      <c r="Z208" s="494"/>
      <c r="AA208" s="494"/>
      <c r="AB208" s="494"/>
      <c r="AC208" s="494"/>
      <c r="AD208" s="494"/>
      <c r="AE208" s="494"/>
      <c r="AF208" s="494"/>
      <c r="AG208" s="494"/>
      <c r="AH208" s="494"/>
      <c r="AI208" s="494"/>
      <c r="AJ208" s="494"/>
      <c r="AK208" s="494"/>
      <c r="AL208" s="494"/>
      <c r="AM208" s="494"/>
      <c r="AN208" s="494"/>
    </row>
    <row r="209" spans="1:40" ht="4.9000000000000004" customHeight="1">
      <c r="A209" s="19"/>
      <c r="B209" s="464"/>
      <c r="C209" s="1501"/>
      <c r="D209" s="1502"/>
      <c r="E209" s="466"/>
      <c r="F209" s="21"/>
      <c r="G209" s="473"/>
      <c r="H209" s="465"/>
      <c r="I209" s="1553"/>
      <c r="J209" s="1554"/>
      <c r="K209" s="19"/>
      <c r="M209" s="494"/>
      <c r="N209" s="494"/>
      <c r="O209" s="494"/>
      <c r="P209" s="494"/>
      <c r="Q209" s="494"/>
      <c r="R209" s="494"/>
      <c r="S209" s="494"/>
      <c r="T209" s="494"/>
      <c r="U209" s="494"/>
      <c r="V209" s="494"/>
      <c r="W209" s="494"/>
      <c r="X209" s="494"/>
      <c r="Y209" s="494"/>
      <c r="Z209" s="494"/>
      <c r="AA209" s="494"/>
      <c r="AB209" s="494"/>
      <c r="AC209" s="494"/>
      <c r="AD209" s="494"/>
      <c r="AE209" s="494"/>
      <c r="AF209" s="494"/>
      <c r="AG209" s="494"/>
      <c r="AH209" s="494"/>
      <c r="AI209" s="494"/>
      <c r="AJ209" s="494"/>
      <c r="AK209" s="494"/>
      <c r="AL209" s="494"/>
      <c r="AM209" s="494"/>
      <c r="AN209" s="494"/>
    </row>
    <row r="210" spans="1:40" ht="20.100000000000001" customHeight="1">
      <c r="A210" s="19"/>
      <c r="B210" s="1561" t="s">
        <v>136</v>
      </c>
      <c r="C210" s="1562"/>
      <c r="D210" s="1562"/>
      <c r="E210" s="1563"/>
      <c r="F210" s="21"/>
      <c r="G210" s="1564">
        <f>H176+C176+H142+C142</f>
        <v>0</v>
      </c>
      <c r="H210" s="1565"/>
      <c r="I210" s="1499"/>
      <c r="J210" s="1566"/>
      <c r="K210" s="19"/>
      <c r="M210" s="494"/>
      <c r="N210" s="494"/>
      <c r="O210" s="494"/>
      <c r="P210" s="494"/>
      <c r="Q210" s="494"/>
      <c r="R210" s="494"/>
      <c r="S210" s="494"/>
      <c r="T210" s="494"/>
      <c r="U210" s="494"/>
      <c r="V210" s="494"/>
      <c r="W210" s="494"/>
      <c r="X210" s="494"/>
      <c r="Y210" s="494"/>
      <c r="Z210" s="494"/>
      <c r="AA210" s="494"/>
      <c r="AB210" s="494"/>
      <c r="AC210" s="494"/>
      <c r="AD210" s="494"/>
      <c r="AE210" s="494"/>
      <c r="AF210" s="494"/>
      <c r="AG210" s="494"/>
      <c r="AH210" s="494"/>
      <c r="AI210" s="494"/>
      <c r="AJ210" s="494"/>
      <c r="AK210" s="494"/>
      <c r="AL210" s="494"/>
      <c r="AM210" s="494"/>
      <c r="AN210" s="494"/>
    </row>
    <row r="211" spans="1:40" ht="4.9000000000000004" customHeight="1">
      <c r="A211" s="19"/>
      <c r="B211" s="464"/>
      <c r="C211" s="1501"/>
      <c r="D211" s="1502"/>
      <c r="E211" s="466"/>
      <c r="F211" s="21"/>
      <c r="G211" s="473"/>
      <c r="H211" s="465"/>
      <c r="I211" s="1553"/>
      <c r="J211" s="1554"/>
      <c r="K211" s="19"/>
      <c r="M211" s="494"/>
      <c r="N211" s="494"/>
      <c r="O211" s="494"/>
      <c r="P211" s="494"/>
      <c r="Q211" s="494"/>
      <c r="R211" s="494"/>
      <c r="S211" s="494"/>
      <c r="T211" s="494"/>
      <c r="U211" s="494"/>
      <c r="V211" s="494"/>
      <c r="W211" s="494"/>
      <c r="X211" s="494"/>
      <c r="Y211" s="494"/>
      <c r="Z211" s="494"/>
      <c r="AA211" s="494"/>
      <c r="AB211" s="494"/>
      <c r="AC211" s="494"/>
      <c r="AD211" s="494"/>
      <c r="AE211" s="494"/>
      <c r="AF211" s="494"/>
      <c r="AG211" s="494"/>
      <c r="AH211" s="494"/>
      <c r="AI211" s="494"/>
      <c r="AJ211" s="494"/>
      <c r="AK211" s="494"/>
      <c r="AL211" s="494"/>
      <c r="AM211" s="494"/>
      <c r="AN211" s="494"/>
    </row>
    <row r="212" spans="1:40" ht="20.100000000000001" customHeight="1">
      <c r="A212" s="19"/>
      <c r="B212" s="1561" t="s">
        <v>135</v>
      </c>
      <c r="C212" s="1562"/>
      <c r="D212" s="1562"/>
      <c r="E212" s="1563"/>
      <c r="F212" s="21"/>
      <c r="G212" s="1564">
        <f>H178+C178+H144+C144</f>
        <v>0</v>
      </c>
      <c r="H212" s="1565"/>
      <c r="I212" s="1567">
        <f>'Initial Information'!$E$15</f>
        <v>0.505</v>
      </c>
      <c r="J212" s="1566"/>
      <c r="K212" s="19"/>
      <c r="M212" s="494"/>
      <c r="N212" s="494"/>
      <c r="O212" s="494"/>
      <c r="P212" s="494"/>
      <c r="Q212" s="494"/>
      <c r="R212" s="494"/>
      <c r="S212" s="494"/>
      <c r="T212" s="494"/>
      <c r="U212" s="494"/>
      <c r="V212" s="494"/>
      <c r="W212" s="494"/>
      <c r="X212" s="494"/>
      <c r="Y212" s="494"/>
      <c r="Z212" s="494"/>
      <c r="AA212" s="494"/>
      <c r="AB212" s="494"/>
      <c r="AC212" s="494"/>
      <c r="AD212" s="494"/>
      <c r="AE212" s="494"/>
      <c r="AF212" s="494"/>
      <c r="AG212" s="494"/>
      <c r="AH212" s="494"/>
      <c r="AI212" s="494"/>
      <c r="AJ212" s="494"/>
      <c r="AK212" s="494"/>
      <c r="AL212" s="494"/>
      <c r="AM212" s="494"/>
      <c r="AN212" s="494"/>
    </row>
    <row r="213" spans="1:40" ht="4.9000000000000004" customHeight="1">
      <c r="A213" s="19"/>
      <c r="B213" s="464"/>
      <c r="C213" s="1501"/>
      <c r="D213" s="1502"/>
      <c r="E213" s="466"/>
      <c r="F213" s="21"/>
      <c r="G213" s="473"/>
      <c r="H213" s="465"/>
      <c r="I213" s="1553"/>
      <c r="J213" s="1554"/>
      <c r="K213" s="19"/>
      <c r="M213" s="494"/>
      <c r="N213" s="494"/>
      <c r="O213" s="494"/>
      <c r="P213" s="494"/>
      <c r="Q213" s="494"/>
      <c r="R213" s="494"/>
      <c r="S213" s="494"/>
      <c r="T213" s="494"/>
      <c r="U213" s="494"/>
      <c r="V213" s="494"/>
      <c r="W213" s="494"/>
      <c r="X213" s="494"/>
      <c r="Y213" s="494"/>
      <c r="Z213" s="494"/>
      <c r="AA213" s="494"/>
      <c r="AB213" s="494"/>
      <c r="AC213" s="494"/>
      <c r="AD213" s="494"/>
      <c r="AE213" s="494"/>
      <c r="AF213" s="494"/>
      <c r="AG213" s="494"/>
      <c r="AH213" s="494"/>
      <c r="AI213" s="494"/>
      <c r="AJ213" s="494"/>
      <c r="AK213" s="494"/>
      <c r="AL213" s="494"/>
      <c r="AM213" s="494"/>
      <c r="AN213" s="494"/>
    </row>
    <row r="214" spans="1:40" ht="20.100000000000001" customHeight="1" thickBot="1">
      <c r="A214" s="19"/>
      <c r="B214" s="1555" t="s">
        <v>56</v>
      </c>
      <c r="C214" s="1556"/>
      <c r="D214" s="1556"/>
      <c r="E214" s="1557"/>
      <c r="F214" s="21"/>
      <c r="G214" s="1658">
        <f>H180+C180+H146+C146</f>
        <v>0</v>
      </c>
      <c r="H214" s="1559"/>
      <c r="I214" s="1560"/>
      <c r="J214" s="1557"/>
      <c r="K214" s="19"/>
      <c r="M214" s="494"/>
      <c r="N214" s="494"/>
      <c r="O214" s="494"/>
      <c r="P214" s="494"/>
      <c r="Q214" s="494"/>
      <c r="R214" s="494"/>
      <c r="S214" s="494"/>
      <c r="T214" s="494"/>
      <c r="U214" s="494"/>
      <c r="V214" s="494"/>
      <c r="W214" s="494"/>
      <c r="X214" s="494"/>
      <c r="Y214" s="494"/>
      <c r="Z214" s="494"/>
      <c r="AA214" s="494"/>
      <c r="AB214" s="494"/>
      <c r="AC214" s="494"/>
      <c r="AD214" s="494"/>
      <c r="AE214" s="494"/>
      <c r="AF214" s="494"/>
      <c r="AG214" s="494"/>
      <c r="AH214" s="494"/>
      <c r="AI214" s="494"/>
      <c r="AJ214" s="494"/>
      <c r="AK214" s="494"/>
      <c r="AL214" s="494"/>
      <c r="AM214" s="494"/>
      <c r="AN214" s="494"/>
    </row>
    <row r="215" spans="1:40" ht="9.9499999999999993" customHeight="1">
      <c r="A215" s="19"/>
      <c r="B215" s="19"/>
      <c r="C215" s="19"/>
      <c r="D215" s="20"/>
      <c r="E215" s="20"/>
      <c r="F215" s="19"/>
      <c r="G215" s="19"/>
      <c r="H215" s="19"/>
      <c r="I215" s="20"/>
      <c r="J215" s="20"/>
      <c r="K215" s="19"/>
      <c r="M215" s="494"/>
      <c r="N215" s="494"/>
      <c r="O215" s="494"/>
      <c r="P215" s="494"/>
      <c r="Q215" s="494"/>
      <c r="R215" s="494"/>
      <c r="S215" s="494"/>
      <c r="T215" s="494"/>
      <c r="U215" s="494"/>
      <c r="V215" s="494"/>
      <c r="W215" s="494"/>
      <c r="X215" s="494"/>
      <c r="Y215" s="494"/>
      <c r="Z215" s="494"/>
      <c r="AA215" s="494"/>
      <c r="AB215" s="494"/>
      <c r="AC215" s="494"/>
      <c r="AD215" s="494"/>
      <c r="AE215" s="494"/>
      <c r="AF215" s="494"/>
      <c r="AG215" s="494"/>
      <c r="AH215" s="494"/>
      <c r="AI215" s="494"/>
      <c r="AJ215" s="494"/>
      <c r="AK215" s="494"/>
      <c r="AL215" s="494"/>
      <c r="AM215" s="494"/>
      <c r="AN215" s="494"/>
    </row>
    <row r="216" spans="1:40">
      <c r="A216" s="505"/>
      <c r="B216" s="505"/>
      <c r="C216" s="505"/>
      <c r="D216" s="505"/>
      <c r="E216" s="506"/>
      <c r="F216" s="505"/>
      <c r="G216" s="505"/>
      <c r="H216" s="505"/>
      <c r="I216" s="505"/>
      <c r="J216" s="506"/>
      <c r="K216" s="505"/>
      <c r="M216" s="494"/>
      <c r="N216" s="494"/>
      <c r="O216" s="494"/>
      <c r="P216" s="494"/>
      <c r="Q216" s="494"/>
      <c r="R216" s="494"/>
      <c r="S216" s="494"/>
      <c r="T216" s="494"/>
      <c r="U216" s="494"/>
      <c r="V216" s="494"/>
      <c r="W216" s="494"/>
      <c r="X216" s="494"/>
      <c r="Y216" s="494"/>
      <c r="Z216" s="494"/>
      <c r="AA216" s="494"/>
      <c r="AB216" s="494"/>
      <c r="AC216" s="494"/>
      <c r="AD216" s="494"/>
      <c r="AE216" s="494"/>
      <c r="AF216" s="494"/>
      <c r="AG216" s="494"/>
      <c r="AH216" s="494"/>
      <c r="AI216" s="494"/>
      <c r="AJ216" s="494"/>
      <c r="AK216" s="494"/>
      <c r="AL216" s="494"/>
      <c r="AM216" s="494"/>
      <c r="AN216" s="494"/>
    </row>
    <row r="217" spans="1:40">
      <c r="A217" s="505"/>
      <c r="B217" s="505"/>
      <c r="C217" s="505"/>
      <c r="D217" s="505"/>
      <c r="E217" s="506"/>
      <c r="F217" s="505"/>
      <c r="G217" s="505"/>
      <c r="H217" s="505"/>
      <c r="I217" s="505"/>
      <c r="J217" s="506"/>
      <c r="K217" s="505"/>
      <c r="M217" s="494"/>
      <c r="N217" s="494"/>
      <c r="O217" s="494"/>
      <c r="P217" s="494"/>
      <c r="Q217" s="494"/>
      <c r="R217" s="494"/>
      <c r="S217" s="494"/>
      <c r="T217" s="494"/>
      <c r="U217" s="494"/>
      <c r="V217" s="494"/>
      <c r="W217" s="494"/>
      <c r="X217" s="494"/>
      <c r="Y217" s="494"/>
      <c r="Z217" s="494"/>
      <c r="AA217" s="494"/>
      <c r="AB217" s="494"/>
      <c r="AC217" s="494"/>
      <c r="AD217" s="494"/>
      <c r="AE217" s="494"/>
      <c r="AF217" s="494"/>
      <c r="AG217" s="494"/>
      <c r="AH217" s="494"/>
      <c r="AI217" s="494"/>
      <c r="AJ217" s="494"/>
      <c r="AK217" s="494"/>
      <c r="AL217" s="494"/>
      <c r="AM217" s="494"/>
      <c r="AN217" s="494"/>
    </row>
    <row r="218" spans="1:40">
      <c r="A218" s="505"/>
      <c r="B218" s="505"/>
      <c r="C218" s="505"/>
      <c r="D218" s="505"/>
      <c r="E218" s="506"/>
      <c r="F218" s="505"/>
      <c r="G218" s="505"/>
      <c r="H218" s="505"/>
      <c r="I218" s="505"/>
      <c r="J218" s="506"/>
      <c r="K218" s="505"/>
      <c r="M218" s="494"/>
      <c r="N218" s="494"/>
      <c r="O218" s="494"/>
      <c r="P218" s="494"/>
      <c r="Q218" s="494"/>
      <c r="R218" s="494"/>
      <c r="S218" s="494"/>
      <c r="T218" s="494"/>
      <c r="U218" s="494"/>
      <c r="V218" s="494"/>
      <c r="W218" s="494"/>
      <c r="X218" s="494"/>
      <c r="Y218" s="494"/>
      <c r="Z218" s="494"/>
      <c r="AA218" s="494"/>
      <c r="AB218" s="494"/>
      <c r="AC218" s="494"/>
      <c r="AD218" s="494"/>
      <c r="AE218" s="494"/>
      <c r="AF218" s="494"/>
      <c r="AG218" s="494"/>
      <c r="AH218" s="494"/>
      <c r="AI218" s="494"/>
      <c r="AJ218" s="494"/>
      <c r="AK218" s="494"/>
      <c r="AL218" s="494"/>
      <c r="AM218" s="494"/>
      <c r="AN218" s="494"/>
    </row>
    <row r="219" spans="1:40">
      <c r="A219" s="505"/>
      <c r="B219" s="505"/>
      <c r="C219" s="505"/>
      <c r="D219" s="505"/>
      <c r="E219" s="506"/>
      <c r="F219" s="505"/>
      <c r="G219" s="505"/>
      <c r="H219" s="505"/>
      <c r="I219" s="505"/>
      <c r="J219" s="506"/>
      <c r="K219" s="505"/>
      <c r="M219" s="494"/>
      <c r="N219" s="494"/>
      <c r="O219" s="494"/>
      <c r="P219" s="494"/>
      <c r="Q219" s="494"/>
      <c r="R219" s="494"/>
      <c r="S219" s="494"/>
      <c r="T219" s="494"/>
      <c r="U219" s="494"/>
      <c r="V219" s="494"/>
      <c r="W219" s="494"/>
      <c r="X219" s="494"/>
      <c r="Y219" s="494"/>
      <c r="Z219" s="494"/>
      <c r="AA219" s="494"/>
      <c r="AB219" s="494"/>
      <c r="AC219" s="494"/>
      <c r="AD219" s="494"/>
      <c r="AE219" s="494"/>
      <c r="AF219" s="494"/>
      <c r="AG219" s="494"/>
      <c r="AH219" s="494"/>
      <c r="AI219" s="494"/>
      <c r="AJ219" s="494"/>
      <c r="AK219" s="494"/>
      <c r="AL219" s="494"/>
      <c r="AM219" s="494"/>
      <c r="AN219" s="494"/>
    </row>
    <row r="220" spans="1:40">
      <c r="A220" s="505"/>
      <c r="B220" s="505"/>
      <c r="C220" s="505"/>
      <c r="D220" s="505"/>
      <c r="E220" s="506"/>
      <c r="F220" s="505"/>
      <c r="G220" s="505"/>
      <c r="H220" s="505"/>
      <c r="I220" s="505"/>
      <c r="J220" s="506"/>
      <c r="K220" s="505"/>
      <c r="M220" s="494"/>
      <c r="N220" s="494"/>
      <c r="O220" s="494"/>
      <c r="P220" s="494"/>
      <c r="Q220" s="494"/>
      <c r="R220" s="494"/>
      <c r="S220" s="494"/>
      <c r="T220" s="494"/>
      <c r="U220" s="494"/>
      <c r="V220" s="494"/>
      <c r="W220" s="494"/>
      <c r="X220" s="494"/>
      <c r="Y220" s="494"/>
      <c r="Z220" s="494"/>
      <c r="AA220" s="494"/>
      <c r="AB220" s="494"/>
      <c r="AC220" s="494"/>
      <c r="AD220" s="494"/>
      <c r="AE220" s="494"/>
      <c r="AF220" s="494"/>
      <c r="AG220" s="494"/>
      <c r="AH220" s="494"/>
      <c r="AI220" s="494"/>
      <c r="AJ220" s="494"/>
      <c r="AK220" s="494"/>
      <c r="AL220" s="494"/>
      <c r="AM220" s="494"/>
      <c r="AN220" s="494"/>
    </row>
    <row r="221" spans="1:40">
      <c r="A221" s="505"/>
      <c r="B221" s="505"/>
      <c r="C221" s="505"/>
      <c r="D221" s="505"/>
      <c r="E221" s="506"/>
      <c r="F221" s="505"/>
      <c r="G221" s="505"/>
      <c r="H221" s="505"/>
      <c r="I221" s="505"/>
      <c r="J221" s="506"/>
      <c r="K221" s="505"/>
      <c r="M221" s="494"/>
      <c r="N221" s="494"/>
      <c r="O221" s="494"/>
      <c r="P221" s="494"/>
      <c r="Q221" s="494"/>
      <c r="R221" s="494"/>
      <c r="S221" s="494"/>
      <c r="T221" s="494"/>
      <c r="U221" s="494"/>
      <c r="V221" s="494"/>
      <c r="W221" s="494"/>
      <c r="X221" s="494"/>
      <c r="Y221" s="494"/>
      <c r="Z221" s="494"/>
      <c r="AA221" s="494"/>
      <c r="AB221" s="494"/>
      <c r="AC221" s="494"/>
      <c r="AD221" s="494"/>
      <c r="AE221" s="494"/>
      <c r="AF221" s="494"/>
      <c r="AG221" s="494"/>
      <c r="AH221" s="494"/>
      <c r="AI221" s="494"/>
      <c r="AJ221" s="494"/>
      <c r="AK221" s="494"/>
      <c r="AL221" s="494"/>
      <c r="AM221" s="494"/>
      <c r="AN221" s="494"/>
    </row>
    <row r="222" spans="1:40">
      <c r="A222" s="505"/>
      <c r="B222" s="505"/>
      <c r="C222" s="505"/>
      <c r="D222" s="505"/>
      <c r="E222" s="506"/>
      <c r="F222" s="505"/>
      <c r="G222" s="505"/>
      <c r="H222" s="505"/>
      <c r="I222" s="505"/>
      <c r="J222" s="506"/>
      <c r="K222" s="505"/>
      <c r="M222" s="494"/>
      <c r="N222" s="494"/>
      <c r="O222" s="494"/>
      <c r="P222" s="494"/>
      <c r="Q222" s="494"/>
      <c r="R222" s="494"/>
      <c r="S222" s="494"/>
      <c r="T222" s="494"/>
      <c r="U222" s="494"/>
      <c r="V222" s="494"/>
      <c r="W222" s="494"/>
      <c r="X222" s="494"/>
      <c r="Y222" s="494"/>
      <c r="Z222" s="494"/>
      <c r="AA222" s="494"/>
      <c r="AB222" s="494"/>
      <c r="AC222" s="494"/>
      <c r="AD222" s="494"/>
      <c r="AE222" s="494"/>
      <c r="AF222" s="494"/>
      <c r="AG222" s="494"/>
      <c r="AH222" s="494"/>
      <c r="AI222" s="494"/>
      <c r="AJ222" s="494"/>
      <c r="AK222" s="494"/>
      <c r="AL222" s="494"/>
      <c r="AM222" s="494"/>
      <c r="AN222" s="494"/>
    </row>
    <row r="223" spans="1:40">
      <c r="A223" s="505"/>
      <c r="B223" s="505"/>
      <c r="C223" s="505"/>
      <c r="D223" s="505"/>
      <c r="E223" s="506"/>
      <c r="F223" s="505"/>
      <c r="G223" s="505"/>
      <c r="H223" s="505"/>
      <c r="I223" s="505"/>
      <c r="J223" s="506"/>
      <c r="K223" s="505"/>
      <c r="M223" s="494"/>
      <c r="N223" s="494"/>
      <c r="O223" s="494"/>
      <c r="P223" s="494"/>
      <c r="Q223" s="494"/>
      <c r="R223" s="494"/>
      <c r="S223" s="494"/>
      <c r="T223" s="494"/>
      <c r="U223" s="494"/>
      <c r="V223" s="494"/>
      <c r="W223" s="494"/>
      <c r="X223" s="494"/>
      <c r="Y223" s="494"/>
      <c r="Z223" s="494"/>
      <c r="AA223" s="494"/>
      <c r="AB223" s="494"/>
      <c r="AC223" s="494"/>
      <c r="AD223" s="494"/>
      <c r="AE223" s="494"/>
      <c r="AF223" s="494"/>
      <c r="AG223" s="494"/>
      <c r="AH223" s="494"/>
      <c r="AI223" s="494"/>
      <c r="AJ223" s="494"/>
      <c r="AK223" s="494"/>
      <c r="AL223" s="494"/>
      <c r="AM223" s="494"/>
      <c r="AN223" s="494"/>
    </row>
    <row r="224" spans="1:40">
      <c r="A224" s="505"/>
      <c r="B224" s="505"/>
      <c r="C224" s="505"/>
      <c r="D224" s="505"/>
      <c r="E224" s="506"/>
      <c r="F224" s="505"/>
      <c r="G224" s="505"/>
      <c r="H224" s="505"/>
      <c r="I224" s="505"/>
      <c r="J224" s="506"/>
      <c r="K224" s="505"/>
      <c r="M224" s="494"/>
      <c r="N224" s="494"/>
      <c r="O224" s="494"/>
      <c r="P224" s="494"/>
      <c r="Q224" s="494"/>
      <c r="R224" s="494"/>
      <c r="S224" s="494"/>
      <c r="T224" s="494"/>
      <c r="U224" s="494"/>
      <c r="V224" s="494"/>
      <c r="W224" s="494"/>
      <c r="X224" s="494"/>
      <c r="Y224" s="494"/>
      <c r="Z224" s="494"/>
      <c r="AA224" s="494"/>
      <c r="AB224" s="494"/>
      <c r="AC224" s="494"/>
      <c r="AD224" s="494"/>
      <c r="AE224" s="494"/>
      <c r="AF224" s="494"/>
      <c r="AG224" s="494"/>
      <c r="AH224" s="494"/>
      <c r="AI224" s="494"/>
      <c r="AJ224" s="494"/>
      <c r="AK224" s="494"/>
      <c r="AL224" s="494"/>
      <c r="AM224" s="494"/>
      <c r="AN224" s="494"/>
    </row>
    <row r="225" spans="1:40">
      <c r="A225" s="505"/>
      <c r="B225" s="505"/>
      <c r="C225" s="505"/>
      <c r="D225" s="505"/>
      <c r="E225" s="506"/>
      <c r="F225" s="505"/>
      <c r="G225" s="505"/>
      <c r="H225" s="505"/>
      <c r="I225" s="505"/>
      <c r="J225" s="506"/>
      <c r="K225" s="505"/>
      <c r="M225" s="494"/>
      <c r="N225" s="494"/>
      <c r="O225" s="494"/>
      <c r="P225" s="494"/>
      <c r="Q225" s="494"/>
      <c r="R225" s="494"/>
      <c r="S225" s="494"/>
      <c r="T225" s="494"/>
      <c r="U225" s="494"/>
      <c r="V225" s="494"/>
      <c r="W225" s="494"/>
      <c r="X225" s="494"/>
      <c r="Y225" s="494"/>
      <c r="Z225" s="494"/>
      <c r="AA225" s="494"/>
      <c r="AB225" s="494"/>
      <c r="AC225" s="494"/>
      <c r="AD225" s="494"/>
      <c r="AE225" s="494"/>
      <c r="AF225" s="494"/>
      <c r="AG225" s="494"/>
      <c r="AH225" s="494"/>
      <c r="AI225" s="494"/>
      <c r="AJ225" s="494"/>
      <c r="AK225" s="494"/>
      <c r="AL225" s="494"/>
      <c r="AM225" s="494"/>
      <c r="AN225" s="494"/>
    </row>
    <row r="226" spans="1:40">
      <c r="A226" s="505"/>
      <c r="B226" s="505"/>
      <c r="C226" s="505"/>
      <c r="D226" s="505"/>
      <c r="E226" s="506"/>
      <c r="F226" s="505"/>
      <c r="G226" s="505"/>
      <c r="H226" s="505"/>
      <c r="I226" s="505"/>
      <c r="J226" s="506"/>
      <c r="K226" s="505"/>
      <c r="M226" s="494"/>
      <c r="N226" s="494"/>
      <c r="O226" s="494"/>
      <c r="P226" s="494"/>
      <c r="Q226" s="494"/>
      <c r="R226" s="494"/>
      <c r="S226" s="494"/>
      <c r="T226" s="494"/>
      <c r="U226" s="494"/>
      <c r="V226" s="494"/>
      <c r="W226" s="494"/>
      <c r="X226" s="494"/>
      <c r="Y226" s="494"/>
      <c r="Z226" s="494"/>
      <c r="AA226" s="494"/>
      <c r="AB226" s="494"/>
      <c r="AC226" s="494"/>
      <c r="AD226" s="494"/>
      <c r="AE226" s="494"/>
      <c r="AF226" s="494"/>
      <c r="AG226" s="494"/>
      <c r="AH226" s="494"/>
      <c r="AI226" s="494"/>
      <c r="AJ226" s="494"/>
      <c r="AK226" s="494"/>
      <c r="AL226" s="494"/>
      <c r="AM226" s="494"/>
      <c r="AN226" s="494"/>
    </row>
    <row r="227" spans="1:40">
      <c r="A227" s="505"/>
      <c r="B227" s="505"/>
      <c r="C227" s="505"/>
      <c r="D227" s="505"/>
      <c r="E227" s="506"/>
      <c r="F227" s="505"/>
      <c r="G227" s="505"/>
      <c r="H227" s="505"/>
      <c r="I227" s="505"/>
      <c r="J227" s="506"/>
      <c r="K227" s="505"/>
      <c r="M227" s="494"/>
      <c r="N227" s="494"/>
      <c r="O227" s="494"/>
      <c r="P227" s="494"/>
      <c r="Q227" s="494"/>
      <c r="R227" s="494"/>
      <c r="S227" s="494"/>
      <c r="T227" s="494"/>
      <c r="U227" s="494"/>
      <c r="V227" s="494"/>
      <c r="W227" s="494"/>
      <c r="X227" s="494"/>
      <c r="Y227" s="494"/>
      <c r="Z227" s="494"/>
      <c r="AA227" s="494"/>
      <c r="AB227" s="494"/>
      <c r="AC227" s="494"/>
      <c r="AD227" s="494"/>
      <c r="AE227" s="494"/>
      <c r="AF227" s="494"/>
      <c r="AG227" s="494"/>
      <c r="AH227" s="494"/>
      <c r="AI227" s="494"/>
      <c r="AJ227" s="494"/>
      <c r="AK227" s="494"/>
      <c r="AL227" s="494"/>
      <c r="AM227" s="494"/>
      <c r="AN227" s="494"/>
    </row>
    <row r="228" spans="1:40">
      <c r="A228" s="505"/>
      <c r="B228" s="505"/>
      <c r="C228" s="505"/>
      <c r="D228" s="505"/>
      <c r="E228" s="506"/>
      <c r="F228" s="505"/>
      <c r="G228" s="505"/>
      <c r="H228" s="505"/>
      <c r="I228" s="505"/>
      <c r="J228" s="506"/>
      <c r="K228" s="505"/>
      <c r="M228" s="494"/>
      <c r="N228" s="494"/>
      <c r="O228" s="494"/>
      <c r="P228" s="494"/>
      <c r="Q228" s="494"/>
      <c r="R228" s="494"/>
      <c r="S228" s="494"/>
      <c r="T228" s="494"/>
      <c r="U228" s="494"/>
      <c r="V228" s="494"/>
      <c r="W228" s="494"/>
      <c r="X228" s="494"/>
      <c r="Y228" s="494"/>
      <c r="Z228" s="494"/>
      <c r="AA228" s="494"/>
      <c r="AB228" s="494"/>
      <c r="AC228" s="494"/>
      <c r="AD228" s="494"/>
      <c r="AE228" s="494"/>
      <c r="AF228" s="494"/>
      <c r="AG228" s="494"/>
      <c r="AH228" s="494"/>
      <c r="AI228" s="494"/>
      <c r="AJ228" s="494"/>
      <c r="AK228" s="494"/>
      <c r="AL228" s="494"/>
      <c r="AM228" s="494"/>
      <c r="AN228" s="494"/>
    </row>
    <row r="229" spans="1:40">
      <c r="A229" s="505"/>
      <c r="B229" s="505"/>
      <c r="C229" s="505"/>
      <c r="D229" s="505"/>
      <c r="E229" s="506"/>
      <c r="F229" s="505"/>
      <c r="G229" s="505"/>
      <c r="H229" s="505"/>
      <c r="I229" s="505"/>
      <c r="J229" s="506"/>
      <c r="K229" s="505"/>
      <c r="M229" s="494"/>
      <c r="N229" s="494"/>
      <c r="O229" s="494"/>
      <c r="P229" s="494"/>
      <c r="Q229" s="494"/>
      <c r="R229" s="494"/>
      <c r="S229" s="494"/>
      <c r="T229" s="494"/>
      <c r="U229" s="494"/>
      <c r="V229" s="494"/>
      <c r="W229" s="494"/>
      <c r="X229" s="494"/>
      <c r="Y229" s="494"/>
      <c r="Z229" s="494"/>
      <c r="AA229" s="494"/>
      <c r="AB229" s="494"/>
      <c r="AC229" s="494"/>
      <c r="AD229" s="494"/>
      <c r="AE229" s="494"/>
      <c r="AF229" s="494"/>
      <c r="AG229" s="494"/>
      <c r="AH229" s="494"/>
      <c r="AI229" s="494"/>
      <c r="AJ229" s="494"/>
      <c r="AK229" s="494"/>
      <c r="AL229" s="494"/>
      <c r="AM229" s="494"/>
      <c r="AN229" s="494"/>
    </row>
    <row r="230" spans="1:40">
      <c r="A230" s="505"/>
      <c r="B230" s="505"/>
      <c r="C230" s="505"/>
      <c r="D230" s="505"/>
      <c r="E230" s="506"/>
      <c r="F230" s="505"/>
      <c r="G230" s="505"/>
      <c r="H230" s="505"/>
      <c r="I230" s="505"/>
      <c r="J230" s="506"/>
      <c r="K230" s="505"/>
      <c r="M230" s="494"/>
      <c r="N230" s="494"/>
      <c r="O230" s="494"/>
      <c r="P230" s="494"/>
      <c r="Q230" s="494"/>
      <c r="R230" s="494"/>
      <c r="S230" s="494"/>
      <c r="T230" s="494"/>
      <c r="U230" s="494"/>
      <c r="V230" s="494"/>
      <c r="W230" s="494"/>
      <c r="X230" s="494"/>
      <c r="Y230" s="494"/>
      <c r="Z230" s="494"/>
      <c r="AA230" s="494"/>
      <c r="AB230" s="494"/>
      <c r="AC230" s="494"/>
      <c r="AD230" s="494"/>
      <c r="AE230" s="494"/>
      <c r="AF230" s="494"/>
      <c r="AG230" s="494"/>
      <c r="AH230" s="494"/>
      <c r="AI230" s="494"/>
      <c r="AJ230" s="494"/>
      <c r="AK230" s="494"/>
      <c r="AL230" s="494"/>
      <c r="AM230" s="494"/>
      <c r="AN230" s="494"/>
    </row>
    <row r="231" spans="1:40">
      <c r="A231" s="505"/>
      <c r="B231" s="505"/>
      <c r="C231" s="505"/>
      <c r="D231" s="505"/>
      <c r="E231" s="506"/>
      <c r="F231" s="505"/>
      <c r="G231" s="505"/>
      <c r="H231" s="505"/>
      <c r="I231" s="505"/>
      <c r="J231" s="506"/>
      <c r="K231" s="505"/>
      <c r="M231" s="494"/>
      <c r="N231" s="494"/>
      <c r="O231" s="494"/>
      <c r="P231" s="494"/>
      <c r="Q231" s="494"/>
      <c r="R231" s="494"/>
      <c r="S231" s="494"/>
      <c r="T231" s="494"/>
      <c r="U231" s="494"/>
      <c r="V231" s="494"/>
      <c r="W231" s="494"/>
      <c r="X231" s="494"/>
      <c r="Y231" s="494"/>
      <c r="Z231" s="494"/>
      <c r="AA231" s="494"/>
      <c r="AB231" s="494"/>
      <c r="AC231" s="494"/>
      <c r="AD231" s="494"/>
      <c r="AE231" s="494"/>
      <c r="AF231" s="494"/>
      <c r="AG231" s="494"/>
      <c r="AH231" s="494"/>
      <c r="AI231" s="494"/>
      <c r="AJ231" s="494"/>
      <c r="AK231" s="494"/>
      <c r="AL231" s="494"/>
      <c r="AM231" s="494"/>
      <c r="AN231" s="494"/>
    </row>
    <row r="232" spans="1:40">
      <c r="A232" s="505"/>
      <c r="B232" s="505"/>
      <c r="C232" s="505"/>
      <c r="D232" s="505"/>
      <c r="E232" s="506"/>
      <c r="F232" s="505"/>
      <c r="G232" s="505"/>
      <c r="H232" s="505"/>
      <c r="I232" s="505"/>
      <c r="J232" s="506"/>
      <c r="K232" s="505"/>
      <c r="M232" s="494"/>
      <c r="N232" s="494"/>
      <c r="O232" s="494"/>
      <c r="P232" s="494"/>
      <c r="Q232" s="494"/>
      <c r="R232" s="494"/>
      <c r="S232" s="494"/>
      <c r="T232" s="494"/>
      <c r="U232" s="494"/>
      <c r="V232" s="494"/>
      <c r="W232" s="494"/>
      <c r="X232" s="494"/>
      <c r="Y232" s="494"/>
      <c r="Z232" s="494"/>
      <c r="AA232" s="494"/>
      <c r="AB232" s="494"/>
      <c r="AC232" s="494"/>
      <c r="AD232" s="494"/>
      <c r="AE232" s="494"/>
      <c r="AF232" s="494"/>
      <c r="AG232" s="494"/>
      <c r="AH232" s="494"/>
      <c r="AI232" s="494"/>
      <c r="AJ232" s="494"/>
      <c r="AK232" s="494"/>
      <c r="AL232" s="494"/>
      <c r="AM232" s="494"/>
      <c r="AN232" s="494"/>
    </row>
    <row r="233" spans="1:40">
      <c r="A233" s="505"/>
      <c r="B233" s="505"/>
      <c r="C233" s="505"/>
      <c r="D233" s="505"/>
      <c r="E233" s="506"/>
      <c r="F233" s="505"/>
      <c r="G233" s="505"/>
      <c r="H233" s="505"/>
      <c r="I233" s="505"/>
      <c r="J233" s="506"/>
      <c r="K233" s="505"/>
      <c r="M233" s="494"/>
      <c r="N233" s="494"/>
      <c r="O233" s="494"/>
      <c r="P233" s="494"/>
      <c r="Q233" s="494"/>
      <c r="R233" s="494"/>
      <c r="S233" s="494"/>
      <c r="T233" s="494"/>
      <c r="U233" s="494"/>
      <c r="V233" s="494"/>
      <c r="W233" s="494"/>
      <c r="X233" s="494"/>
      <c r="Y233" s="494"/>
      <c r="Z233" s="494"/>
      <c r="AA233" s="494"/>
      <c r="AB233" s="494"/>
      <c r="AC233" s="494"/>
      <c r="AD233" s="494"/>
      <c r="AE233" s="494"/>
      <c r="AF233" s="494"/>
      <c r="AG233" s="494"/>
      <c r="AH233" s="494"/>
      <c r="AI233" s="494"/>
      <c r="AJ233" s="494"/>
      <c r="AK233" s="494"/>
      <c r="AL233" s="494"/>
      <c r="AM233" s="494"/>
      <c r="AN233" s="494"/>
    </row>
    <row r="234" spans="1:40">
      <c r="A234" s="505"/>
      <c r="B234" s="505"/>
      <c r="C234" s="505"/>
      <c r="D234" s="505"/>
      <c r="E234" s="506"/>
      <c r="F234" s="505"/>
      <c r="G234" s="505"/>
      <c r="H234" s="505"/>
      <c r="I234" s="505"/>
      <c r="J234" s="506"/>
      <c r="K234" s="505"/>
      <c r="M234" s="494"/>
      <c r="N234" s="494"/>
      <c r="O234" s="494"/>
      <c r="P234" s="494"/>
      <c r="Q234" s="494"/>
      <c r="R234" s="494"/>
      <c r="S234" s="494"/>
      <c r="T234" s="494"/>
      <c r="U234" s="494"/>
      <c r="V234" s="494"/>
      <c r="W234" s="494"/>
      <c r="X234" s="494"/>
      <c r="Y234" s="494"/>
      <c r="Z234" s="494"/>
      <c r="AA234" s="494"/>
      <c r="AB234" s="494"/>
      <c r="AC234" s="494"/>
      <c r="AD234" s="494"/>
      <c r="AE234" s="494"/>
      <c r="AF234" s="494"/>
      <c r="AG234" s="494"/>
      <c r="AH234" s="494"/>
      <c r="AI234" s="494"/>
      <c r="AJ234" s="494"/>
      <c r="AK234" s="494"/>
      <c r="AL234" s="494"/>
      <c r="AM234" s="494"/>
      <c r="AN234" s="494"/>
    </row>
    <row r="235" spans="1:40">
      <c r="A235" s="505"/>
      <c r="B235" s="505"/>
      <c r="C235" s="505"/>
      <c r="D235" s="505"/>
      <c r="E235" s="506"/>
      <c r="F235" s="505"/>
      <c r="G235" s="505"/>
      <c r="H235" s="505"/>
      <c r="I235" s="505"/>
      <c r="J235" s="506"/>
      <c r="K235" s="505"/>
      <c r="M235" s="494"/>
      <c r="N235" s="494"/>
      <c r="O235" s="494"/>
      <c r="P235" s="494"/>
      <c r="Q235" s="494"/>
      <c r="R235" s="494"/>
      <c r="S235" s="494"/>
      <c r="T235" s="494"/>
      <c r="U235" s="494"/>
      <c r="V235" s="494"/>
      <c r="W235" s="494"/>
      <c r="X235" s="494"/>
      <c r="Y235" s="494"/>
      <c r="Z235" s="494"/>
      <c r="AA235" s="494"/>
      <c r="AB235" s="494"/>
      <c r="AC235" s="494"/>
      <c r="AD235" s="494"/>
      <c r="AE235" s="494"/>
      <c r="AF235" s="494"/>
      <c r="AG235" s="494"/>
      <c r="AH235" s="494"/>
      <c r="AI235" s="494"/>
      <c r="AJ235" s="494"/>
      <c r="AK235" s="494"/>
      <c r="AL235" s="494"/>
      <c r="AM235" s="494"/>
      <c r="AN235" s="494"/>
    </row>
    <row r="236" spans="1:40">
      <c r="A236" s="505"/>
      <c r="B236" s="505"/>
      <c r="C236" s="505"/>
      <c r="D236" s="505"/>
      <c r="E236" s="506"/>
      <c r="F236" s="505"/>
      <c r="G236" s="505"/>
      <c r="H236" s="505"/>
      <c r="I236" s="505"/>
      <c r="J236" s="506"/>
      <c r="K236" s="505"/>
      <c r="M236" s="494"/>
      <c r="N236" s="494"/>
      <c r="O236" s="494"/>
      <c r="P236" s="494"/>
      <c r="Q236" s="494"/>
      <c r="R236" s="494"/>
      <c r="S236" s="494"/>
      <c r="T236" s="494"/>
      <c r="U236" s="494"/>
      <c r="V236" s="494"/>
      <c r="W236" s="494"/>
      <c r="X236" s="494"/>
      <c r="Y236" s="494"/>
      <c r="Z236" s="494"/>
      <c r="AA236" s="494"/>
      <c r="AB236" s="494"/>
      <c r="AC236" s="494"/>
      <c r="AD236" s="494"/>
      <c r="AE236" s="494"/>
      <c r="AF236" s="494"/>
      <c r="AG236" s="494"/>
      <c r="AH236" s="494"/>
      <c r="AI236" s="494"/>
      <c r="AJ236" s="494"/>
      <c r="AK236" s="494"/>
      <c r="AL236" s="494"/>
      <c r="AM236" s="494"/>
      <c r="AN236" s="494"/>
    </row>
    <row r="237" spans="1:40">
      <c r="A237" s="505"/>
      <c r="B237" s="505"/>
      <c r="C237" s="505"/>
      <c r="D237" s="505"/>
      <c r="E237" s="506"/>
      <c r="F237" s="505"/>
      <c r="G237" s="505"/>
      <c r="H237" s="505"/>
      <c r="I237" s="505"/>
      <c r="J237" s="506"/>
      <c r="K237" s="505"/>
      <c r="M237" s="494"/>
      <c r="N237" s="494"/>
      <c r="O237" s="494"/>
      <c r="P237" s="494"/>
      <c r="Q237" s="494"/>
      <c r="R237" s="494"/>
      <c r="S237" s="494"/>
      <c r="T237" s="494"/>
      <c r="U237" s="494"/>
      <c r="V237" s="494"/>
      <c r="W237" s="494"/>
      <c r="X237" s="494"/>
      <c r="Y237" s="494"/>
      <c r="Z237" s="494"/>
      <c r="AA237" s="494"/>
      <c r="AB237" s="494"/>
      <c r="AC237" s="494"/>
      <c r="AD237" s="494"/>
      <c r="AE237" s="494"/>
      <c r="AF237" s="494"/>
      <c r="AG237" s="494"/>
      <c r="AH237" s="494"/>
      <c r="AI237" s="494"/>
      <c r="AJ237" s="494"/>
      <c r="AK237" s="494"/>
      <c r="AL237" s="494"/>
      <c r="AM237" s="494"/>
      <c r="AN237" s="494"/>
    </row>
    <row r="238" spans="1:40">
      <c r="A238" s="505"/>
      <c r="B238" s="505"/>
      <c r="C238" s="505"/>
      <c r="D238" s="505"/>
      <c r="E238" s="506"/>
      <c r="F238" s="505"/>
      <c r="G238" s="505"/>
      <c r="H238" s="505"/>
      <c r="I238" s="505"/>
      <c r="J238" s="506"/>
      <c r="K238" s="505"/>
      <c r="M238" s="494"/>
      <c r="N238" s="494"/>
      <c r="O238" s="494"/>
      <c r="P238" s="494"/>
      <c r="Q238" s="494"/>
      <c r="R238" s="494"/>
      <c r="S238" s="494"/>
      <c r="T238" s="494"/>
      <c r="U238" s="494"/>
      <c r="V238" s="494"/>
      <c r="W238" s="494"/>
      <c r="X238" s="494"/>
      <c r="Y238" s="494"/>
      <c r="Z238" s="494"/>
      <c r="AA238" s="494"/>
      <c r="AB238" s="494"/>
      <c r="AC238" s="494"/>
      <c r="AD238" s="494"/>
      <c r="AE238" s="494"/>
      <c r="AF238" s="494"/>
      <c r="AG238" s="494"/>
      <c r="AH238" s="494"/>
      <c r="AI238" s="494"/>
      <c r="AJ238" s="494"/>
      <c r="AK238" s="494"/>
      <c r="AL238" s="494"/>
      <c r="AM238" s="494"/>
      <c r="AN238" s="494"/>
    </row>
    <row r="239" spans="1:40">
      <c r="A239" s="505"/>
      <c r="B239" s="505"/>
      <c r="C239" s="505"/>
      <c r="D239" s="505"/>
      <c r="E239" s="506"/>
      <c r="F239" s="505"/>
      <c r="G239" s="505"/>
      <c r="H239" s="505"/>
      <c r="I239" s="505"/>
      <c r="J239" s="506"/>
      <c r="K239" s="505"/>
      <c r="M239" s="494"/>
      <c r="N239" s="494"/>
      <c r="O239" s="494"/>
      <c r="P239" s="494"/>
      <c r="Q239" s="494"/>
      <c r="R239" s="494"/>
      <c r="S239" s="494"/>
      <c r="T239" s="494"/>
      <c r="U239" s="494"/>
      <c r="V239" s="494"/>
      <c r="W239" s="494"/>
      <c r="X239" s="494"/>
      <c r="Y239" s="494"/>
      <c r="Z239" s="494"/>
      <c r="AA239" s="494"/>
      <c r="AB239" s="494"/>
      <c r="AC239" s="494"/>
      <c r="AD239" s="494"/>
      <c r="AE239" s="494"/>
      <c r="AF239" s="494"/>
      <c r="AG239" s="494"/>
      <c r="AH239" s="494"/>
      <c r="AI239" s="494"/>
      <c r="AJ239" s="494"/>
      <c r="AK239" s="494"/>
      <c r="AL239" s="494"/>
      <c r="AM239" s="494"/>
      <c r="AN239" s="494"/>
    </row>
    <row r="240" spans="1:40">
      <c r="A240" s="505"/>
      <c r="B240" s="505"/>
      <c r="C240" s="505"/>
      <c r="D240" s="505"/>
      <c r="E240" s="506"/>
      <c r="F240" s="505"/>
      <c r="G240" s="505"/>
      <c r="H240" s="505"/>
      <c r="I240" s="505"/>
      <c r="J240" s="506"/>
      <c r="K240" s="505"/>
      <c r="M240" s="494"/>
      <c r="N240" s="494"/>
      <c r="O240" s="494"/>
      <c r="P240" s="494"/>
      <c r="Q240" s="494"/>
      <c r="R240" s="494"/>
      <c r="S240" s="494"/>
      <c r="T240" s="494"/>
      <c r="U240" s="494"/>
      <c r="V240" s="494"/>
      <c r="W240" s="494"/>
      <c r="X240" s="494"/>
      <c r="Y240" s="494"/>
      <c r="Z240" s="494"/>
      <c r="AA240" s="494"/>
      <c r="AB240" s="494"/>
      <c r="AC240" s="494"/>
      <c r="AD240" s="494"/>
      <c r="AE240" s="494"/>
      <c r="AF240" s="494"/>
      <c r="AG240" s="494"/>
      <c r="AH240" s="494"/>
      <c r="AI240" s="494"/>
      <c r="AJ240" s="494"/>
      <c r="AK240" s="494"/>
      <c r="AL240" s="494"/>
      <c r="AM240" s="494"/>
      <c r="AN240" s="494"/>
    </row>
    <row r="241" spans="1:40">
      <c r="A241" s="505"/>
      <c r="B241" s="505"/>
      <c r="C241" s="505"/>
      <c r="D241" s="505"/>
      <c r="E241" s="506"/>
      <c r="F241" s="505"/>
      <c r="G241" s="505"/>
      <c r="H241" s="505"/>
      <c r="I241" s="505"/>
      <c r="J241" s="506"/>
      <c r="K241" s="505"/>
      <c r="M241" s="494"/>
      <c r="N241" s="494"/>
      <c r="O241" s="494"/>
      <c r="P241" s="494"/>
      <c r="Q241" s="494"/>
      <c r="R241" s="494"/>
      <c r="S241" s="494"/>
      <c r="T241" s="494"/>
      <c r="U241" s="494"/>
      <c r="V241" s="494"/>
      <c r="W241" s="494"/>
      <c r="X241" s="494"/>
      <c r="Y241" s="494"/>
      <c r="Z241" s="494"/>
      <c r="AA241" s="494"/>
      <c r="AB241" s="494"/>
      <c r="AC241" s="494"/>
      <c r="AD241" s="494"/>
      <c r="AE241" s="494"/>
      <c r="AF241" s="494"/>
      <c r="AG241" s="494"/>
      <c r="AH241" s="494"/>
      <c r="AI241" s="494"/>
      <c r="AJ241" s="494"/>
      <c r="AK241" s="494"/>
      <c r="AL241" s="494"/>
      <c r="AM241" s="494"/>
      <c r="AN241" s="494"/>
    </row>
    <row r="242" spans="1:40">
      <c r="A242" s="505"/>
      <c r="B242" s="505"/>
      <c r="C242" s="505"/>
      <c r="D242" s="505"/>
      <c r="E242" s="506"/>
      <c r="F242" s="505"/>
      <c r="G242" s="505"/>
      <c r="H242" s="505"/>
      <c r="I242" s="505"/>
      <c r="J242" s="506"/>
      <c r="K242" s="505"/>
      <c r="M242" s="494"/>
      <c r="N242" s="494"/>
      <c r="O242" s="494"/>
      <c r="P242" s="494"/>
      <c r="Q242" s="494"/>
      <c r="R242" s="494"/>
      <c r="S242" s="494"/>
      <c r="T242" s="494"/>
      <c r="U242" s="494"/>
      <c r="V242" s="494"/>
      <c r="W242" s="494"/>
      <c r="X242" s="494"/>
      <c r="Y242" s="494"/>
      <c r="Z242" s="494"/>
      <c r="AA242" s="494"/>
      <c r="AB242" s="494"/>
      <c r="AC242" s="494"/>
      <c r="AD242" s="494"/>
      <c r="AE242" s="494"/>
      <c r="AF242" s="494"/>
      <c r="AG242" s="494"/>
      <c r="AH242" s="494"/>
      <c r="AI242" s="494"/>
      <c r="AJ242" s="494"/>
      <c r="AK242" s="494"/>
      <c r="AL242" s="494"/>
      <c r="AM242" s="494"/>
      <c r="AN242" s="494"/>
    </row>
    <row r="243" spans="1:40">
      <c r="A243" s="505"/>
      <c r="B243" s="505"/>
      <c r="C243" s="505"/>
      <c r="D243" s="505"/>
      <c r="E243" s="506"/>
      <c r="F243" s="505"/>
      <c r="G243" s="505"/>
      <c r="H243" s="505"/>
      <c r="I243" s="505"/>
      <c r="J243" s="506"/>
      <c r="K243" s="505"/>
      <c r="M243" s="494"/>
      <c r="N243" s="494"/>
      <c r="O243" s="494"/>
      <c r="P243" s="494"/>
      <c r="Q243" s="494"/>
      <c r="R243" s="494"/>
      <c r="S243" s="494"/>
      <c r="T243" s="494"/>
      <c r="U243" s="494"/>
      <c r="V243" s="494"/>
      <c r="W243" s="494"/>
      <c r="X243" s="494"/>
      <c r="Y243" s="494"/>
      <c r="Z243" s="494"/>
      <c r="AA243" s="494"/>
      <c r="AB243" s="494"/>
      <c r="AC243" s="494"/>
      <c r="AD243" s="494"/>
      <c r="AE243" s="494"/>
      <c r="AF243" s="494"/>
      <c r="AG243" s="494"/>
      <c r="AH243" s="494"/>
      <c r="AI243" s="494"/>
      <c r="AJ243" s="494"/>
      <c r="AK243" s="494"/>
      <c r="AL243" s="494"/>
      <c r="AM243" s="494"/>
      <c r="AN243" s="494"/>
    </row>
    <row r="244" spans="1:40">
      <c r="A244" s="505"/>
      <c r="B244" s="505"/>
      <c r="C244" s="505"/>
      <c r="D244" s="505"/>
      <c r="E244" s="506"/>
      <c r="F244" s="505"/>
      <c r="G244" s="505"/>
      <c r="H244" s="505"/>
      <c r="I244" s="505"/>
      <c r="J244" s="506"/>
      <c r="K244" s="505"/>
      <c r="M244" s="494"/>
      <c r="N244" s="494"/>
      <c r="O244" s="494"/>
      <c r="P244" s="494"/>
      <c r="Q244" s="494"/>
      <c r="R244" s="494"/>
      <c r="S244" s="494"/>
      <c r="T244" s="494"/>
      <c r="U244" s="494"/>
      <c r="V244" s="494"/>
      <c r="W244" s="494"/>
      <c r="X244" s="494"/>
      <c r="Y244" s="494"/>
      <c r="Z244" s="494"/>
      <c r="AA244" s="494"/>
      <c r="AB244" s="494"/>
      <c r="AC244" s="494"/>
      <c r="AD244" s="494"/>
      <c r="AE244" s="494"/>
      <c r="AF244" s="494"/>
      <c r="AG244" s="494"/>
      <c r="AH244" s="494"/>
      <c r="AI244" s="494"/>
      <c r="AJ244" s="494"/>
      <c r="AK244" s="494"/>
      <c r="AL244" s="494"/>
      <c r="AM244" s="494"/>
      <c r="AN244" s="494"/>
    </row>
    <row r="245" spans="1:40">
      <c r="A245" s="505"/>
      <c r="B245" s="505"/>
      <c r="C245" s="505"/>
      <c r="D245" s="505"/>
      <c r="E245" s="506"/>
      <c r="F245" s="505"/>
      <c r="G245" s="505"/>
      <c r="H245" s="505"/>
      <c r="I245" s="505"/>
      <c r="J245" s="506"/>
      <c r="K245" s="505"/>
      <c r="M245" s="494"/>
      <c r="N245" s="494"/>
      <c r="O245" s="494"/>
      <c r="P245" s="494"/>
      <c r="Q245" s="494"/>
      <c r="R245" s="494"/>
      <c r="S245" s="494"/>
      <c r="T245" s="494"/>
      <c r="U245" s="494"/>
      <c r="V245" s="494"/>
      <c r="W245" s="494"/>
      <c r="X245" s="494"/>
      <c r="Y245" s="494"/>
      <c r="Z245" s="494"/>
      <c r="AA245" s="494"/>
      <c r="AB245" s="494"/>
      <c r="AC245" s="494"/>
      <c r="AD245" s="494"/>
      <c r="AE245" s="494"/>
      <c r="AF245" s="494"/>
      <c r="AG245" s="494"/>
      <c r="AH245" s="494"/>
      <c r="AI245" s="494"/>
      <c r="AJ245" s="494"/>
      <c r="AK245" s="494"/>
      <c r="AL245" s="494"/>
      <c r="AM245" s="494"/>
      <c r="AN245" s="494"/>
    </row>
    <row r="246" spans="1:40">
      <c r="A246" s="505"/>
      <c r="B246" s="505"/>
      <c r="C246" s="505"/>
      <c r="D246" s="505"/>
      <c r="E246" s="506"/>
      <c r="F246" s="505"/>
      <c r="G246" s="505"/>
      <c r="H246" s="505"/>
      <c r="I246" s="505"/>
      <c r="J246" s="506"/>
      <c r="K246" s="505"/>
      <c r="M246" s="494"/>
      <c r="N246" s="494"/>
      <c r="O246" s="494"/>
      <c r="P246" s="494"/>
      <c r="Q246" s="494"/>
      <c r="R246" s="494"/>
      <c r="S246" s="494"/>
      <c r="T246" s="494"/>
      <c r="U246" s="494"/>
      <c r="V246" s="494"/>
      <c r="W246" s="494"/>
      <c r="X246" s="494"/>
      <c r="Y246" s="494"/>
      <c r="Z246" s="494"/>
      <c r="AA246" s="494"/>
      <c r="AB246" s="494"/>
      <c r="AC246" s="494"/>
      <c r="AD246" s="494"/>
      <c r="AE246" s="494"/>
      <c r="AF246" s="494"/>
      <c r="AG246" s="494"/>
      <c r="AH246" s="494"/>
      <c r="AI246" s="494"/>
      <c r="AJ246" s="494"/>
      <c r="AK246" s="494"/>
      <c r="AL246" s="494"/>
      <c r="AM246" s="494"/>
      <c r="AN246" s="494"/>
    </row>
    <row r="247" spans="1:40">
      <c r="A247" s="505"/>
      <c r="B247" s="505"/>
      <c r="C247" s="505"/>
      <c r="D247" s="505"/>
      <c r="E247" s="506"/>
      <c r="F247" s="505"/>
      <c r="G247" s="505"/>
      <c r="H247" s="505"/>
      <c r="I247" s="505"/>
      <c r="J247" s="506"/>
      <c r="K247" s="505"/>
      <c r="M247" s="494"/>
      <c r="N247" s="494"/>
      <c r="O247" s="494"/>
      <c r="P247" s="494"/>
      <c r="Q247" s="494"/>
      <c r="R247" s="494"/>
      <c r="S247" s="494"/>
      <c r="T247" s="494"/>
      <c r="U247" s="494"/>
      <c r="V247" s="494"/>
      <c r="W247" s="494"/>
      <c r="X247" s="494"/>
      <c r="Y247" s="494"/>
      <c r="Z247" s="494"/>
      <c r="AA247" s="494"/>
      <c r="AB247" s="494"/>
      <c r="AC247" s="494"/>
      <c r="AD247" s="494"/>
      <c r="AE247" s="494"/>
      <c r="AF247" s="494"/>
      <c r="AG247" s="494"/>
      <c r="AH247" s="494"/>
      <c r="AI247" s="494"/>
      <c r="AJ247" s="494"/>
      <c r="AK247" s="494"/>
      <c r="AL247" s="494"/>
      <c r="AM247" s="494"/>
      <c r="AN247" s="494"/>
    </row>
    <row r="248" spans="1:40">
      <c r="A248" s="505"/>
      <c r="B248" s="505"/>
      <c r="C248" s="505"/>
      <c r="D248" s="505"/>
      <c r="E248" s="506"/>
      <c r="F248" s="505"/>
      <c r="G248" s="505"/>
      <c r="H248" s="505"/>
      <c r="I248" s="505"/>
      <c r="J248" s="506"/>
      <c r="K248" s="505"/>
      <c r="M248" s="494"/>
      <c r="N248" s="494"/>
      <c r="O248" s="494"/>
      <c r="P248" s="494"/>
      <c r="Q248" s="494"/>
      <c r="R248" s="494"/>
      <c r="S248" s="494"/>
      <c r="T248" s="494"/>
      <c r="U248" s="494"/>
      <c r="V248" s="494"/>
      <c r="W248" s="494"/>
      <c r="X248" s="494"/>
      <c r="Y248" s="494"/>
      <c r="Z248" s="494"/>
      <c r="AA248" s="494"/>
      <c r="AB248" s="494"/>
      <c r="AC248" s="494"/>
      <c r="AD248" s="494"/>
      <c r="AE248" s="494"/>
      <c r="AF248" s="494"/>
      <c r="AG248" s="494"/>
      <c r="AH248" s="494"/>
      <c r="AI248" s="494"/>
      <c r="AJ248" s="494"/>
      <c r="AK248" s="494"/>
      <c r="AL248" s="494"/>
      <c r="AM248" s="494"/>
      <c r="AN248" s="494"/>
    </row>
    <row r="249" spans="1:40">
      <c r="A249" s="505"/>
      <c r="B249" s="505"/>
      <c r="C249" s="505"/>
      <c r="D249" s="505"/>
      <c r="E249" s="506"/>
      <c r="F249" s="505"/>
      <c r="G249" s="505"/>
      <c r="H249" s="505"/>
      <c r="I249" s="505"/>
      <c r="J249" s="506"/>
      <c r="K249" s="505"/>
      <c r="M249" s="494"/>
      <c r="N249" s="494"/>
      <c r="O249" s="494"/>
      <c r="P249" s="494"/>
      <c r="Q249" s="494"/>
      <c r="R249" s="494"/>
      <c r="S249" s="494"/>
      <c r="T249" s="494"/>
      <c r="U249" s="494"/>
      <c r="V249" s="494"/>
      <c r="W249" s="494"/>
      <c r="X249" s="494"/>
      <c r="Y249" s="494"/>
      <c r="Z249" s="494"/>
      <c r="AA249" s="494"/>
      <c r="AB249" s="494"/>
      <c r="AC249" s="494"/>
      <c r="AD249" s="494"/>
      <c r="AE249" s="494"/>
      <c r="AF249" s="494"/>
      <c r="AG249" s="494"/>
      <c r="AH249" s="494"/>
      <c r="AI249" s="494"/>
      <c r="AJ249" s="494"/>
      <c r="AK249" s="494"/>
      <c r="AL249" s="494"/>
      <c r="AM249" s="494"/>
      <c r="AN249" s="494"/>
    </row>
    <row r="250" spans="1:40">
      <c r="A250" s="505"/>
      <c r="B250" s="505"/>
      <c r="C250" s="505"/>
      <c r="D250" s="505"/>
      <c r="E250" s="506"/>
      <c r="F250" s="505"/>
      <c r="G250" s="505"/>
      <c r="H250" s="505"/>
      <c r="I250" s="505"/>
      <c r="J250" s="506"/>
      <c r="K250" s="505"/>
      <c r="M250" s="494"/>
      <c r="N250" s="494"/>
      <c r="O250" s="494"/>
      <c r="P250" s="494"/>
      <c r="Q250" s="494"/>
      <c r="R250" s="494"/>
      <c r="S250" s="494"/>
      <c r="T250" s="494"/>
      <c r="U250" s="494"/>
      <c r="V250" s="494"/>
      <c r="W250" s="494"/>
      <c r="X250" s="494"/>
      <c r="Y250" s="494"/>
      <c r="Z250" s="494"/>
      <c r="AA250" s="494"/>
      <c r="AB250" s="494"/>
      <c r="AC250" s="494"/>
      <c r="AD250" s="494"/>
      <c r="AE250" s="494"/>
      <c r="AF250" s="494"/>
      <c r="AG250" s="494"/>
      <c r="AH250" s="494"/>
      <c r="AI250" s="494"/>
      <c r="AJ250" s="494"/>
      <c r="AK250" s="494"/>
      <c r="AL250" s="494"/>
      <c r="AM250" s="494"/>
      <c r="AN250" s="494"/>
    </row>
    <row r="251" spans="1:40">
      <c r="A251" s="505"/>
      <c r="B251" s="505"/>
      <c r="C251" s="505"/>
      <c r="D251" s="505"/>
      <c r="E251" s="506"/>
      <c r="F251" s="505"/>
      <c r="G251" s="505"/>
      <c r="H251" s="505"/>
      <c r="I251" s="505"/>
      <c r="J251" s="506"/>
      <c r="K251" s="505"/>
      <c r="M251" s="494"/>
      <c r="N251" s="494"/>
      <c r="O251" s="494"/>
      <c r="P251" s="494"/>
      <c r="Q251" s="494"/>
      <c r="R251" s="494"/>
      <c r="S251" s="494"/>
      <c r="T251" s="494"/>
      <c r="U251" s="494"/>
      <c r="V251" s="494"/>
      <c r="W251" s="494"/>
      <c r="X251" s="494"/>
      <c r="Y251" s="494"/>
      <c r="Z251" s="494"/>
      <c r="AA251" s="494"/>
      <c r="AB251" s="494"/>
      <c r="AC251" s="494"/>
      <c r="AD251" s="494"/>
      <c r="AE251" s="494"/>
      <c r="AF251" s="494"/>
      <c r="AG251" s="494"/>
      <c r="AH251" s="494"/>
      <c r="AI251" s="494"/>
      <c r="AJ251" s="494"/>
      <c r="AK251" s="494"/>
      <c r="AL251" s="494"/>
      <c r="AM251" s="494"/>
      <c r="AN251" s="494"/>
    </row>
    <row r="252" spans="1:40">
      <c r="A252" s="505"/>
      <c r="B252" s="505"/>
      <c r="C252" s="505"/>
      <c r="D252" s="505"/>
      <c r="E252" s="506"/>
      <c r="F252" s="505"/>
      <c r="G252" s="505"/>
      <c r="H252" s="505"/>
      <c r="I252" s="505"/>
      <c r="J252" s="506"/>
      <c r="K252" s="505"/>
      <c r="M252" s="494"/>
      <c r="N252" s="494"/>
      <c r="O252" s="494"/>
      <c r="P252" s="494"/>
      <c r="Q252" s="494"/>
      <c r="R252" s="494"/>
      <c r="S252" s="494"/>
      <c r="T252" s="494"/>
      <c r="U252" s="494"/>
      <c r="V252" s="494"/>
      <c r="W252" s="494"/>
      <c r="X252" s="494"/>
      <c r="Y252" s="494"/>
      <c r="Z252" s="494"/>
      <c r="AA252" s="494"/>
      <c r="AB252" s="494"/>
      <c r="AC252" s="494"/>
      <c r="AD252" s="494"/>
      <c r="AE252" s="494"/>
      <c r="AF252" s="494"/>
      <c r="AG252" s="494"/>
      <c r="AH252" s="494"/>
      <c r="AI252" s="494"/>
      <c r="AJ252" s="494"/>
      <c r="AK252" s="494"/>
      <c r="AL252" s="494"/>
      <c r="AM252" s="494"/>
      <c r="AN252" s="494"/>
    </row>
    <row r="253" spans="1:40">
      <c r="A253" s="505"/>
      <c r="B253" s="505"/>
      <c r="C253" s="505"/>
      <c r="D253" s="505"/>
      <c r="E253" s="506"/>
      <c r="F253" s="505"/>
      <c r="G253" s="505"/>
      <c r="H253" s="505"/>
      <c r="I253" s="505"/>
      <c r="J253" s="506"/>
      <c r="K253" s="505"/>
      <c r="M253" s="494"/>
      <c r="N253" s="494"/>
      <c r="O253" s="494"/>
      <c r="P253" s="494"/>
      <c r="Q253" s="494"/>
      <c r="R253" s="494"/>
      <c r="S253" s="494"/>
      <c r="T253" s="494"/>
      <c r="U253" s="494"/>
      <c r="V253" s="494"/>
      <c r="W253" s="494"/>
      <c r="X253" s="494"/>
      <c r="Y253" s="494"/>
      <c r="Z253" s="494"/>
      <c r="AA253" s="494"/>
      <c r="AB253" s="494"/>
      <c r="AC253" s="494"/>
      <c r="AD253" s="494"/>
      <c r="AE253" s="494"/>
      <c r="AF253" s="494"/>
      <c r="AG253" s="494"/>
      <c r="AH253" s="494"/>
      <c r="AI253" s="494"/>
      <c r="AJ253" s="494"/>
      <c r="AK253" s="494"/>
      <c r="AL253" s="494"/>
      <c r="AM253" s="494"/>
      <c r="AN253" s="494"/>
    </row>
    <row r="254" spans="1:40">
      <c r="A254" s="505"/>
      <c r="B254" s="505"/>
      <c r="C254" s="505"/>
      <c r="D254" s="505"/>
      <c r="E254" s="506"/>
      <c r="F254" s="505"/>
      <c r="G254" s="505"/>
      <c r="H254" s="505"/>
      <c r="I254" s="505"/>
      <c r="J254" s="506"/>
      <c r="K254" s="505"/>
      <c r="M254" s="494"/>
      <c r="N254" s="494"/>
      <c r="O254" s="494"/>
      <c r="P254" s="494"/>
      <c r="Q254" s="494"/>
      <c r="R254" s="494"/>
      <c r="S254" s="494"/>
      <c r="T254" s="494"/>
      <c r="U254" s="494"/>
      <c r="V254" s="494"/>
      <c r="W254" s="494"/>
      <c r="X254" s="494"/>
      <c r="Y254" s="494"/>
      <c r="Z254" s="494"/>
      <c r="AA254" s="494"/>
      <c r="AB254" s="494"/>
      <c r="AC254" s="494"/>
      <c r="AD254" s="494"/>
      <c r="AE254" s="494"/>
      <c r="AF254" s="494"/>
      <c r="AG254" s="494"/>
      <c r="AH254" s="494"/>
      <c r="AI254" s="494"/>
      <c r="AJ254" s="494"/>
      <c r="AK254" s="494"/>
      <c r="AL254" s="494"/>
      <c r="AM254" s="494"/>
      <c r="AN254" s="494"/>
    </row>
    <row r="255" spans="1:40">
      <c r="A255" s="505"/>
      <c r="B255" s="505"/>
      <c r="C255" s="505"/>
      <c r="D255" s="505"/>
      <c r="E255" s="506"/>
      <c r="F255" s="505"/>
      <c r="G255" s="505"/>
      <c r="H255" s="505"/>
      <c r="I255" s="505"/>
      <c r="J255" s="506"/>
      <c r="K255" s="505"/>
      <c r="M255" s="494"/>
      <c r="N255" s="494"/>
      <c r="O255" s="494"/>
      <c r="P255" s="494"/>
      <c r="Q255" s="494"/>
      <c r="R255" s="494"/>
      <c r="S255" s="494"/>
      <c r="T255" s="494"/>
      <c r="U255" s="494"/>
      <c r="V255" s="494"/>
      <c r="W255" s="494"/>
      <c r="X255" s="494"/>
      <c r="Y255" s="494"/>
      <c r="Z255" s="494"/>
      <c r="AA255" s="494"/>
      <c r="AB255" s="494"/>
      <c r="AC255" s="494"/>
      <c r="AD255" s="494"/>
      <c r="AE255" s="494"/>
      <c r="AF255" s="494"/>
      <c r="AG255" s="494"/>
      <c r="AH255" s="494"/>
      <c r="AI255" s="494"/>
      <c r="AJ255" s="494"/>
      <c r="AK255" s="494"/>
      <c r="AL255" s="494"/>
      <c r="AM255" s="494"/>
      <c r="AN255" s="494"/>
    </row>
    <row r="256" spans="1:40">
      <c r="A256" s="505"/>
      <c r="B256" s="505"/>
      <c r="C256" s="505"/>
      <c r="D256" s="505"/>
      <c r="E256" s="506"/>
      <c r="F256" s="505"/>
      <c r="G256" s="505"/>
      <c r="H256" s="505"/>
      <c r="I256" s="505"/>
      <c r="J256" s="506"/>
      <c r="K256" s="505"/>
      <c r="M256" s="494"/>
      <c r="N256" s="494"/>
      <c r="O256" s="494"/>
      <c r="P256" s="494"/>
      <c r="Q256" s="494"/>
      <c r="R256" s="494"/>
      <c r="S256" s="494"/>
      <c r="T256" s="494"/>
      <c r="U256" s="494"/>
      <c r="V256" s="494"/>
      <c r="W256" s="494"/>
      <c r="X256" s="494"/>
      <c r="Y256" s="494"/>
      <c r="Z256" s="494"/>
      <c r="AA256" s="494"/>
      <c r="AB256" s="494"/>
      <c r="AC256" s="494"/>
      <c r="AD256" s="494"/>
      <c r="AE256" s="494"/>
      <c r="AF256" s="494"/>
      <c r="AG256" s="494"/>
      <c r="AH256" s="494"/>
      <c r="AI256" s="494"/>
      <c r="AJ256" s="494"/>
      <c r="AK256" s="494"/>
      <c r="AL256" s="494"/>
      <c r="AM256" s="494"/>
      <c r="AN256" s="494"/>
    </row>
    <row r="257" spans="1:40">
      <c r="A257" s="505"/>
      <c r="B257" s="505"/>
      <c r="C257" s="505"/>
      <c r="D257" s="505"/>
      <c r="E257" s="506"/>
      <c r="F257" s="505"/>
      <c r="G257" s="505"/>
      <c r="H257" s="505"/>
      <c r="I257" s="505"/>
      <c r="J257" s="506"/>
      <c r="K257" s="505"/>
      <c r="M257" s="494"/>
      <c r="N257" s="494"/>
      <c r="O257" s="494"/>
      <c r="P257" s="494"/>
      <c r="Q257" s="494"/>
      <c r="R257" s="494"/>
      <c r="S257" s="494"/>
      <c r="T257" s="494"/>
      <c r="U257" s="494"/>
      <c r="V257" s="494"/>
      <c r="W257" s="494"/>
      <c r="X257" s="494"/>
      <c r="Y257" s="494"/>
      <c r="Z257" s="494"/>
      <c r="AA257" s="494"/>
      <c r="AB257" s="494"/>
      <c r="AC257" s="494"/>
      <c r="AD257" s="494"/>
      <c r="AE257" s="494"/>
      <c r="AF257" s="494"/>
      <c r="AG257" s="494"/>
      <c r="AH257" s="494"/>
      <c r="AI257" s="494"/>
      <c r="AJ257" s="494"/>
      <c r="AK257" s="494"/>
      <c r="AL257" s="494"/>
      <c r="AM257" s="494"/>
      <c r="AN257" s="494"/>
    </row>
    <row r="258" spans="1:40">
      <c r="A258" s="505"/>
      <c r="B258" s="505"/>
      <c r="C258" s="505"/>
      <c r="D258" s="505"/>
      <c r="E258" s="506"/>
      <c r="F258" s="505"/>
      <c r="G258" s="505"/>
      <c r="H258" s="505"/>
      <c r="I258" s="505"/>
      <c r="J258" s="506"/>
      <c r="K258" s="505"/>
      <c r="M258" s="494"/>
      <c r="N258" s="494"/>
      <c r="O258" s="494"/>
      <c r="P258" s="494"/>
      <c r="Q258" s="494"/>
      <c r="R258" s="494"/>
      <c r="S258" s="494"/>
      <c r="T258" s="494"/>
      <c r="U258" s="494"/>
      <c r="V258" s="494"/>
      <c r="W258" s="494"/>
      <c r="X258" s="494"/>
      <c r="Y258" s="494"/>
      <c r="Z258" s="494"/>
      <c r="AA258" s="494"/>
      <c r="AB258" s="494"/>
      <c r="AC258" s="494"/>
      <c r="AD258" s="494"/>
      <c r="AE258" s="494"/>
      <c r="AF258" s="494"/>
      <c r="AG258" s="494"/>
      <c r="AH258" s="494"/>
      <c r="AI258" s="494"/>
      <c r="AJ258" s="494"/>
      <c r="AK258" s="494"/>
      <c r="AL258" s="494"/>
      <c r="AM258" s="494"/>
      <c r="AN258" s="494"/>
    </row>
    <row r="259" spans="1:40">
      <c r="A259" s="505"/>
      <c r="B259" s="505"/>
      <c r="C259" s="505"/>
      <c r="D259" s="505"/>
      <c r="E259" s="506"/>
      <c r="F259" s="505"/>
      <c r="G259" s="505"/>
      <c r="H259" s="505"/>
      <c r="I259" s="505"/>
      <c r="J259" s="506"/>
      <c r="K259" s="505"/>
      <c r="M259" s="494"/>
      <c r="N259" s="494"/>
      <c r="O259" s="494"/>
      <c r="P259" s="494"/>
      <c r="Q259" s="494"/>
      <c r="R259" s="494"/>
      <c r="S259" s="494"/>
      <c r="T259" s="494"/>
      <c r="U259" s="494"/>
      <c r="V259" s="494"/>
      <c r="W259" s="494"/>
      <c r="X259" s="494"/>
      <c r="Y259" s="494"/>
      <c r="Z259" s="494"/>
      <c r="AA259" s="494"/>
      <c r="AB259" s="494"/>
      <c r="AC259" s="494"/>
      <c r="AD259" s="494"/>
      <c r="AE259" s="494"/>
      <c r="AF259" s="494"/>
      <c r="AG259" s="494"/>
      <c r="AH259" s="494"/>
      <c r="AI259" s="494"/>
      <c r="AJ259" s="494"/>
      <c r="AK259" s="494"/>
      <c r="AL259" s="494"/>
      <c r="AM259" s="494"/>
      <c r="AN259" s="494"/>
    </row>
    <row r="260" spans="1:40">
      <c r="A260" s="505"/>
      <c r="B260" s="505"/>
      <c r="C260" s="505"/>
      <c r="D260" s="505"/>
      <c r="E260" s="506"/>
      <c r="F260" s="505"/>
      <c r="G260" s="505"/>
      <c r="H260" s="505"/>
      <c r="I260" s="505"/>
      <c r="J260" s="506"/>
      <c r="K260" s="505"/>
      <c r="M260" s="494"/>
      <c r="N260" s="494"/>
      <c r="O260" s="494"/>
      <c r="P260" s="494"/>
      <c r="Q260" s="494"/>
      <c r="R260" s="494"/>
      <c r="S260" s="494"/>
      <c r="T260" s="494"/>
      <c r="U260" s="494"/>
      <c r="V260" s="494"/>
      <c r="W260" s="494"/>
      <c r="X260" s="494"/>
      <c r="Y260" s="494"/>
      <c r="Z260" s="494"/>
      <c r="AA260" s="494"/>
      <c r="AB260" s="494"/>
      <c r="AC260" s="494"/>
      <c r="AD260" s="494"/>
      <c r="AE260" s="494"/>
      <c r="AF260" s="494"/>
      <c r="AG260" s="494"/>
      <c r="AH260" s="494"/>
      <c r="AI260" s="494"/>
      <c r="AJ260" s="494"/>
      <c r="AK260" s="494"/>
      <c r="AL260" s="494"/>
      <c r="AM260" s="494"/>
      <c r="AN260" s="494"/>
    </row>
    <row r="261" spans="1:40">
      <c r="A261" s="505"/>
      <c r="B261" s="505"/>
      <c r="C261" s="505"/>
      <c r="D261" s="505"/>
      <c r="E261" s="506"/>
      <c r="F261" s="505"/>
      <c r="G261" s="505"/>
      <c r="H261" s="505"/>
      <c r="I261" s="505"/>
      <c r="J261" s="506"/>
      <c r="K261" s="505"/>
      <c r="M261" s="494"/>
      <c r="N261" s="494"/>
      <c r="O261" s="494"/>
      <c r="P261" s="494"/>
      <c r="Q261" s="494"/>
      <c r="R261" s="494"/>
      <c r="S261" s="494"/>
      <c r="T261" s="494"/>
      <c r="U261" s="494"/>
      <c r="V261" s="494"/>
      <c r="W261" s="494"/>
      <c r="X261" s="494"/>
      <c r="Y261" s="494"/>
      <c r="Z261" s="494"/>
      <c r="AA261" s="494"/>
      <c r="AB261" s="494"/>
      <c r="AC261" s="494"/>
      <c r="AD261" s="494"/>
      <c r="AE261" s="494"/>
      <c r="AF261" s="494"/>
      <c r="AG261" s="494"/>
      <c r="AH261" s="494"/>
      <c r="AI261" s="494"/>
      <c r="AJ261" s="494"/>
      <c r="AK261" s="494"/>
      <c r="AL261" s="494"/>
      <c r="AM261" s="494"/>
      <c r="AN261" s="494"/>
    </row>
    <row r="262" spans="1:40">
      <c r="A262" s="505"/>
      <c r="B262" s="505"/>
      <c r="C262" s="505"/>
      <c r="D262" s="505"/>
      <c r="E262" s="506"/>
      <c r="F262" s="505"/>
      <c r="G262" s="505"/>
      <c r="H262" s="505"/>
      <c r="I262" s="505"/>
      <c r="J262" s="506"/>
      <c r="K262" s="505"/>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4"/>
      <c r="AI262" s="494"/>
      <c r="AJ262" s="494"/>
      <c r="AK262" s="494"/>
      <c r="AL262" s="494"/>
      <c r="AM262" s="494"/>
      <c r="AN262" s="494"/>
    </row>
    <row r="263" spans="1:40">
      <c r="A263" s="505"/>
      <c r="B263" s="505"/>
      <c r="C263" s="505"/>
      <c r="D263" s="505"/>
      <c r="E263" s="506"/>
      <c r="F263" s="505"/>
      <c r="G263" s="505"/>
      <c r="H263" s="505"/>
      <c r="I263" s="505"/>
      <c r="J263" s="506"/>
      <c r="K263" s="505"/>
      <c r="M263" s="494"/>
      <c r="N263" s="494"/>
      <c r="O263" s="494"/>
      <c r="P263" s="494"/>
      <c r="Q263" s="494"/>
      <c r="R263" s="494"/>
      <c r="S263" s="494"/>
      <c r="T263" s="494"/>
      <c r="U263" s="494"/>
      <c r="V263" s="494"/>
      <c r="W263" s="494"/>
      <c r="X263" s="494"/>
      <c r="Y263" s="494"/>
      <c r="Z263" s="494"/>
      <c r="AA263" s="494"/>
      <c r="AB263" s="494"/>
      <c r="AC263" s="494"/>
      <c r="AD263" s="494"/>
      <c r="AE263" s="494"/>
      <c r="AF263" s="494"/>
      <c r="AG263" s="494"/>
      <c r="AH263" s="494"/>
      <c r="AI263" s="494"/>
      <c r="AJ263" s="494"/>
      <c r="AK263" s="494"/>
      <c r="AL263" s="494"/>
      <c r="AM263" s="494"/>
      <c r="AN263" s="494"/>
    </row>
    <row r="264" spans="1:40">
      <c r="A264" s="505"/>
      <c r="B264" s="505"/>
      <c r="C264" s="505"/>
      <c r="D264" s="505"/>
      <c r="E264" s="506"/>
      <c r="F264" s="505"/>
      <c r="G264" s="505"/>
      <c r="H264" s="505"/>
      <c r="I264" s="505"/>
      <c r="J264" s="506"/>
      <c r="K264" s="505"/>
      <c r="M264" s="494"/>
      <c r="N264" s="494"/>
      <c r="O264" s="494"/>
      <c r="P264" s="494"/>
      <c r="Q264" s="494"/>
      <c r="R264" s="494"/>
      <c r="S264" s="494"/>
      <c r="T264" s="494"/>
      <c r="U264" s="494"/>
      <c r="V264" s="494"/>
      <c r="W264" s="494"/>
      <c r="X264" s="494"/>
      <c r="Y264" s="494"/>
      <c r="Z264" s="494"/>
      <c r="AA264" s="494"/>
      <c r="AB264" s="494"/>
      <c r="AC264" s="494"/>
      <c r="AD264" s="494"/>
      <c r="AE264" s="494"/>
      <c r="AF264" s="494"/>
      <c r="AG264" s="494"/>
      <c r="AH264" s="494"/>
      <c r="AI264" s="494"/>
      <c r="AJ264" s="494"/>
      <c r="AK264" s="494"/>
      <c r="AL264" s="494"/>
      <c r="AM264" s="494"/>
      <c r="AN264" s="494"/>
    </row>
    <row r="265" spans="1:40">
      <c r="A265" s="505"/>
      <c r="B265" s="505"/>
      <c r="C265" s="505"/>
      <c r="D265" s="505"/>
      <c r="E265" s="506"/>
      <c r="F265" s="505"/>
      <c r="G265" s="505"/>
      <c r="H265" s="505"/>
      <c r="I265" s="505"/>
      <c r="J265" s="506"/>
      <c r="K265" s="505"/>
      <c r="M265" s="494"/>
      <c r="N265" s="494"/>
      <c r="O265" s="494"/>
      <c r="P265" s="494"/>
      <c r="Q265" s="494"/>
      <c r="R265" s="494"/>
      <c r="S265" s="494"/>
      <c r="T265" s="494"/>
      <c r="U265" s="494"/>
      <c r="V265" s="494"/>
      <c r="W265" s="494"/>
      <c r="X265" s="494"/>
      <c r="Y265" s="494"/>
      <c r="Z265" s="494"/>
      <c r="AA265" s="494"/>
      <c r="AB265" s="494"/>
      <c r="AC265" s="494"/>
      <c r="AD265" s="494"/>
      <c r="AE265" s="494"/>
      <c r="AF265" s="494"/>
      <c r="AG265" s="494"/>
      <c r="AH265" s="494"/>
      <c r="AI265" s="494"/>
      <c r="AJ265" s="494"/>
      <c r="AK265" s="494"/>
      <c r="AL265" s="494"/>
      <c r="AM265" s="494"/>
      <c r="AN265" s="494"/>
    </row>
    <row r="266" spans="1:40">
      <c r="A266" s="505"/>
      <c r="B266" s="505"/>
      <c r="C266" s="505"/>
      <c r="D266" s="505"/>
      <c r="E266" s="506"/>
      <c r="F266" s="505"/>
      <c r="G266" s="505"/>
      <c r="H266" s="505"/>
      <c r="I266" s="505"/>
      <c r="J266" s="506"/>
      <c r="K266" s="505"/>
      <c r="M266" s="494"/>
      <c r="N266" s="494"/>
      <c r="O266" s="494"/>
      <c r="P266" s="494"/>
      <c r="Q266" s="494"/>
      <c r="R266" s="494"/>
      <c r="S266" s="494"/>
      <c r="T266" s="494"/>
      <c r="U266" s="494"/>
      <c r="V266" s="494"/>
      <c r="W266" s="494"/>
      <c r="X266" s="494"/>
      <c r="Y266" s="494"/>
      <c r="Z266" s="494"/>
      <c r="AA266" s="494"/>
      <c r="AB266" s="494"/>
      <c r="AC266" s="494"/>
      <c r="AD266" s="494"/>
      <c r="AE266" s="494"/>
      <c r="AF266" s="494"/>
      <c r="AG266" s="494"/>
      <c r="AH266" s="494"/>
      <c r="AI266" s="494"/>
      <c r="AJ266" s="494"/>
      <c r="AK266" s="494"/>
      <c r="AL266" s="494"/>
      <c r="AM266" s="494"/>
      <c r="AN266" s="494"/>
    </row>
    <row r="267" spans="1:40">
      <c r="A267" s="505"/>
      <c r="B267" s="505"/>
      <c r="C267" s="505"/>
      <c r="D267" s="505"/>
      <c r="E267" s="506"/>
      <c r="F267" s="505"/>
      <c r="G267" s="505"/>
      <c r="H267" s="505"/>
      <c r="I267" s="505"/>
      <c r="J267" s="506"/>
      <c r="K267" s="505"/>
      <c r="M267" s="494"/>
      <c r="N267" s="494"/>
      <c r="O267" s="494"/>
      <c r="P267" s="494"/>
      <c r="Q267" s="494"/>
      <c r="R267" s="494"/>
      <c r="S267" s="494"/>
      <c r="T267" s="494"/>
      <c r="U267" s="494"/>
      <c r="V267" s="494"/>
      <c r="W267" s="494"/>
      <c r="X267" s="494"/>
      <c r="Y267" s="494"/>
      <c r="Z267" s="494"/>
      <c r="AA267" s="494"/>
      <c r="AB267" s="494"/>
      <c r="AC267" s="494"/>
      <c r="AD267" s="494"/>
      <c r="AE267" s="494"/>
      <c r="AF267" s="494"/>
      <c r="AG267" s="494"/>
      <c r="AH267" s="494"/>
      <c r="AI267" s="494"/>
      <c r="AJ267" s="494"/>
      <c r="AK267" s="494"/>
      <c r="AL267" s="494"/>
      <c r="AM267" s="494"/>
      <c r="AN267" s="494"/>
    </row>
    <row r="268" spans="1:40">
      <c r="A268" s="505"/>
      <c r="B268" s="505"/>
      <c r="C268" s="505"/>
      <c r="D268" s="505"/>
      <c r="E268" s="506"/>
      <c r="F268" s="505"/>
      <c r="G268" s="505"/>
      <c r="H268" s="505"/>
      <c r="I268" s="505"/>
      <c r="J268" s="506"/>
      <c r="K268" s="505"/>
      <c r="M268" s="494"/>
      <c r="N268" s="494"/>
      <c r="O268" s="494"/>
      <c r="P268" s="494"/>
      <c r="Q268" s="494"/>
      <c r="R268" s="494"/>
      <c r="S268" s="494"/>
      <c r="T268" s="494"/>
      <c r="U268" s="494"/>
      <c r="V268" s="494"/>
      <c r="W268" s="494"/>
      <c r="X268" s="494"/>
      <c r="Y268" s="494"/>
      <c r="Z268" s="494"/>
      <c r="AA268" s="494"/>
      <c r="AB268" s="494"/>
      <c r="AC268" s="494"/>
      <c r="AD268" s="494"/>
      <c r="AE268" s="494"/>
      <c r="AF268" s="494"/>
      <c r="AG268" s="494"/>
      <c r="AH268" s="494"/>
      <c r="AI268" s="494"/>
      <c r="AJ268" s="494"/>
      <c r="AK268" s="494"/>
      <c r="AL268" s="494"/>
      <c r="AM268" s="494"/>
      <c r="AN268" s="494"/>
    </row>
    <row r="269" spans="1:40">
      <c r="A269" s="505"/>
      <c r="B269" s="505"/>
      <c r="C269" s="505"/>
      <c r="D269" s="505"/>
      <c r="E269" s="506"/>
      <c r="F269" s="505"/>
      <c r="G269" s="505"/>
      <c r="H269" s="505"/>
      <c r="I269" s="505"/>
      <c r="J269" s="506"/>
      <c r="K269" s="505"/>
      <c r="M269" s="494"/>
      <c r="N269" s="494"/>
      <c r="O269" s="494"/>
      <c r="P269" s="494"/>
      <c r="Q269" s="494"/>
      <c r="R269" s="494"/>
      <c r="S269" s="494"/>
      <c r="T269" s="494"/>
      <c r="U269" s="494"/>
      <c r="V269" s="494"/>
      <c r="W269" s="494"/>
      <c r="X269" s="494"/>
      <c r="Y269" s="494"/>
      <c r="Z269" s="494"/>
      <c r="AA269" s="494"/>
      <c r="AB269" s="494"/>
      <c r="AC269" s="494"/>
      <c r="AD269" s="494"/>
      <c r="AE269" s="494"/>
      <c r="AF269" s="494"/>
      <c r="AG269" s="494"/>
      <c r="AH269" s="494"/>
      <c r="AI269" s="494"/>
      <c r="AJ269" s="494"/>
      <c r="AK269" s="494"/>
      <c r="AL269" s="494"/>
      <c r="AM269" s="494"/>
      <c r="AN269" s="494"/>
    </row>
    <row r="270" spans="1:40">
      <c r="A270" s="505"/>
      <c r="B270" s="505"/>
      <c r="C270" s="505"/>
      <c r="D270" s="505"/>
      <c r="E270" s="506"/>
      <c r="F270" s="505"/>
      <c r="G270" s="505"/>
      <c r="H270" s="505"/>
      <c r="I270" s="505"/>
      <c r="J270" s="506"/>
      <c r="K270" s="505"/>
      <c r="M270" s="494"/>
      <c r="N270" s="494"/>
      <c r="O270" s="494"/>
      <c r="P270" s="494"/>
      <c r="Q270" s="494"/>
      <c r="R270" s="494"/>
      <c r="S270" s="494"/>
      <c r="T270" s="494"/>
      <c r="U270" s="494"/>
      <c r="V270" s="494"/>
      <c r="W270" s="494"/>
      <c r="X270" s="494"/>
      <c r="Y270" s="494"/>
      <c r="Z270" s="494"/>
      <c r="AA270" s="494"/>
      <c r="AB270" s="494"/>
      <c r="AC270" s="494"/>
      <c r="AD270" s="494"/>
      <c r="AE270" s="494"/>
      <c r="AF270" s="494"/>
      <c r="AG270" s="494"/>
      <c r="AH270" s="494"/>
      <c r="AI270" s="494"/>
      <c r="AJ270" s="494"/>
      <c r="AK270" s="494"/>
      <c r="AL270" s="494"/>
      <c r="AM270" s="494"/>
      <c r="AN270" s="494"/>
    </row>
    <row r="271" spans="1:40">
      <c r="A271" s="505"/>
      <c r="B271" s="505"/>
      <c r="C271" s="505"/>
      <c r="D271" s="505"/>
      <c r="E271" s="506"/>
      <c r="F271" s="505"/>
      <c r="G271" s="505"/>
      <c r="H271" s="505"/>
      <c r="I271" s="505"/>
      <c r="J271" s="506"/>
      <c r="K271" s="505"/>
      <c r="M271" s="494"/>
      <c r="N271" s="494"/>
      <c r="O271" s="494"/>
      <c r="P271" s="494"/>
      <c r="Q271" s="494"/>
      <c r="R271" s="494"/>
      <c r="S271" s="494"/>
      <c r="T271" s="494"/>
      <c r="U271" s="494"/>
      <c r="V271" s="494"/>
      <c r="W271" s="494"/>
      <c r="X271" s="494"/>
      <c r="Y271" s="494"/>
      <c r="Z271" s="494"/>
      <c r="AA271" s="494"/>
      <c r="AB271" s="494"/>
      <c r="AC271" s="494"/>
      <c r="AD271" s="494"/>
      <c r="AE271" s="494"/>
      <c r="AF271" s="494"/>
      <c r="AG271" s="494"/>
      <c r="AH271" s="494"/>
      <c r="AI271" s="494"/>
      <c r="AJ271" s="494"/>
      <c r="AK271" s="494"/>
      <c r="AL271" s="494"/>
      <c r="AM271" s="494"/>
      <c r="AN271" s="494"/>
    </row>
    <row r="272" spans="1:40">
      <c r="A272" s="505"/>
      <c r="B272" s="505"/>
      <c r="C272" s="505"/>
      <c r="D272" s="505"/>
      <c r="E272" s="506"/>
      <c r="F272" s="505"/>
      <c r="G272" s="505"/>
      <c r="H272" s="505"/>
      <c r="I272" s="505"/>
      <c r="J272" s="506"/>
      <c r="K272" s="505"/>
      <c r="M272" s="494"/>
      <c r="N272" s="494"/>
      <c r="O272" s="494"/>
      <c r="P272" s="494"/>
      <c r="Q272" s="494"/>
      <c r="R272" s="494"/>
      <c r="S272" s="494"/>
      <c r="T272" s="494"/>
      <c r="U272" s="494"/>
      <c r="V272" s="494"/>
      <c r="W272" s="494"/>
      <c r="X272" s="494"/>
      <c r="Y272" s="494"/>
      <c r="Z272" s="494"/>
      <c r="AA272" s="494"/>
      <c r="AB272" s="494"/>
      <c r="AC272" s="494"/>
      <c r="AD272" s="494"/>
      <c r="AE272" s="494"/>
      <c r="AF272" s="494"/>
      <c r="AG272" s="494"/>
      <c r="AH272" s="494"/>
      <c r="AI272" s="494"/>
      <c r="AJ272" s="494"/>
      <c r="AK272" s="494"/>
      <c r="AL272" s="494"/>
      <c r="AM272" s="494"/>
      <c r="AN272" s="494"/>
    </row>
    <row r="273" spans="1:40">
      <c r="A273" s="505"/>
      <c r="B273" s="505"/>
      <c r="C273" s="505"/>
      <c r="D273" s="505"/>
      <c r="E273" s="506"/>
      <c r="F273" s="505"/>
      <c r="G273" s="505"/>
      <c r="H273" s="505"/>
      <c r="I273" s="505"/>
      <c r="J273" s="506"/>
      <c r="K273" s="505"/>
      <c r="M273" s="494"/>
      <c r="N273" s="494"/>
      <c r="O273" s="494"/>
      <c r="P273" s="494"/>
      <c r="Q273" s="494"/>
      <c r="R273" s="494"/>
      <c r="S273" s="494"/>
      <c r="T273" s="494"/>
      <c r="U273" s="494"/>
      <c r="V273" s="494"/>
      <c r="W273" s="494"/>
      <c r="X273" s="494"/>
      <c r="Y273" s="494"/>
      <c r="Z273" s="494"/>
      <c r="AA273" s="494"/>
      <c r="AB273" s="494"/>
      <c r="AC273" s="494"/>
      <c r="AD273" s="494"/>
      <c r="AE273" s="494"/>
      <c r="AF273" s="494"/>
      <c r="AG273" s="494"/>
      <c r="AH273" s="494"/>
      <c r="AI273" s="494"/>
      <c r="AJ273" s="494"/>
      <c r="AK273" s="494"/>
      <c r="AL273" s="494"/>
      <c r="AM273" s="494"/>
      <c r="AN273" s="494"/>
    </row>
    <row r="274" spans="1:40">
      <c r="A274" s="505"/>
      <c r="B274" s="505"/>
      <c r="C274" s="505"/>
      <c r="D274" s="505"/>
      <c r="E274" s="506"/>
      <c r="F274" s="505"/>
      <c r="G274" s="505"/>
      <c r="H274" s="505"/>
      <c r="I274" s="505"/>
      <c r="J274" s="506"/>
      <c r="K274" s="505"/>
      <c r="M274" s="494"/>
      <c r="N274" s="494"/>
      <c r="O274" s="494"/>
      <c r="P274" s="494"/>
      <c r="Q274" s="494"/>
      <c r="R274" s="494"/>
      <c r="S274" s="494"/>
      <c r="T274" s="494"/>
      <c r="U274" s="494"/>
      <c r="V274" s="494"/>
      <c r="W274" s="494"/>
      <c r="X274" s="494"/>
      <c r="Y274" s="494"/>
      <c r="Z274" s="494"/>
      <c r="AA274" s="494"/>
      <c r="AB274" s="494"/>
      <c r="AC274" s="494"/>
      <c r="AD274" s="494"/>
      <c r="AE274" s="494"/>
      <c r="AF274" s="494"/>
      <c r="AG274" s="494"/>
      <c r="AH274" s="494"/>
      <c r="AI274" s="494"/>
      <c r="AJ274" s="494"/>
      <c r="AK274" s="494"/>
      <c r="AL274" s="494"/>
      <c r="AM274" s="494"/>
      <c r="AN274" s="494"/>
    </row>
    <row r="275" spans="1:40">
      <c r="A275" s="505"/>
      <c r="B275" s="505"/>
      <c r="C275" s="505"/>
      <c r="D275" s="505"/>
      <c r="E275" s="506"/>
      <c r="F275" s="505"/>
      <c r="G275" s="505"/>
      <c r="H275" s="505"/>
      <c r="I275" s="505"/>
      <c r="J275" s="506"/>
      <c r="K275" s="505"/>
      <c r="M275" s="494"/>
      <c r="N275" s="494"/>
      <c r="O275" s="494"/>
      <c r="P275" s="494"/>
      <c r="Q275" s="494"/>
      <c r="R275" s="494"/>
      <c r="S275" s="494"/>
      <c r="T275" s="494"/>
      <c r="U275" s="494"/>
      <c r="V275" s="494"/>
      <c r="W275" s="494"/>
      <c r="X275" s="494"/>
      <c r="Y275" s="494"/>
      <c r="Z275" s="494"/>
      <c r="AA275" s="494"/>
      <c r="AB275" s="494"/>
      <c r="AC275" s="494"/>
      <c r="AD275" s="494"/>
      <c r="AE275" s="494"/>
      <c r="AF275" s="494"/>
      <c r="AG275" s="494"/>
      <c r="AH275" s="494"/>
      <c r="AI275" s="494"/>
      <c r="AJ275" s="494"/>
      <c r="AK275" s="494"/>
      <c r="AL275" s="494"/>
      <c r="AM275" s="494"/>
      <c r="AN275" s="494"/>
    </row>
    <row r="276" spans="1:40">
      <c r="A276" s="505"/>
      <c r="B276" s="505"/>
      <c r="C276" s="505"/>
      <c r="D276" s="505"/>
      <c r="E276" s="506"/>
      <c r="F276" s="505"/>
      <c r="G276" s="505"/>
      <c r="H276" s="505"/>
      <c r="I276" s="505"/>
      <c r="J276" s="506"/>
      <c r="K276" s="505"/>
      <c r="M276" s="494"/>
      <c r="N276" s="494"/>
      <c r="O276" s="494"/>
      <c r="P276" s="494"/>
      <c r="Q276" s="494"/>
      <c r="R276" s="494"/>
      <c r="S276" s="494"/>
      <c r="T276" s="494"/>
      <c r="U276" s="494"/>
      <c r="V276" s="494"/>
      <c r="W276" s="494"/>
      <c r="X276" s="494"/>
      <c r="Y276" s="494"/>
      <c r="Z276" s="494"/>
      <c r="AA276" s="494"/>
      <c r="AB276" s="494"/>
      <c r="AC276" s="494"/>
      <c r="AD276" s="494"/>
      <c r="AE276" s="494"/>
      <c r="AF276" s="494"/>
      <c r="AG276" s="494"/>
      <c r="AH276" s="494"/>
      <c r="AI276" s="494"/>
      <c r="AJ276" s="494"/>
      <c r="AK276" s="494"/>
      <c r="AL276" s="494"/>
      <c r="AM276" s="494"/>
      <c r="AN276" s="494"/>
    </row>
    <row r="277" spans="1:40">
      <c r="A277" s="505"/>
      <c r="B277" s="505"/>
      <c r="C277" s="505"/>
      <c r="D277" s="505"/>
      <c r="E277" s="506"/>
      <c r="F277" s="505"/>
      <c r="G277" s="505"/>
      <c r="H277" s="505"/>
      <c r="I277" s="505"/>
      <c r="J277" s="506"/>
      <c r="K277" s="505"/>
      <c r="M277" s="494"/>
      <c r="N277" s="494"/>
      <c r="O277" s="494"/>
      <c r="P277" s="494"/>
      <c r="Q277" s="494"/>
      <c r="R277" s="494"/>
      <c r="S277" s="494"/>
      <c r="T277" s="494"/>
      <c r="U277" s="494"/>
      <c r="V277" s="494"/>
      <c r="W277" s="494"/>
      <c r="X277" s="494"/>
      <c r="Y277" s="494"/>
      <c r="Z277" s="494"/>
      <c r="AA277" s="494"/>
      <c r="AB277" s="494"/>
      <c r="AC277" s="494"/>
      <c r="AD277" s="494"/>
      <c r="AE277" s="494"/>
      <c r="AF277" s="494"/>
      <c r="AG277" s="494"/>
      <c r="AH277" s="494"/>
      <c r="AI277" s="494"/>
      <c r="AJ277" s="494"/>
      <c r="AK277" s="494"/>
      <c r="AL277" s="494"/>
      <c r="AM277" s="494"/>
      <c r="AN277" s="494"/>
    </row>
    <row r="278" spans="1:40">
      <c r="A278" s="505"/>
      <c r="B278" s="505"/>
      <c r="C278" s="505"/>
      <c r="D278" s="505"/>
      <c r="E278" s="506"/>
      <c r="F278" s="505"/>
      <c r="G278" s="505"/>
      <c r="H278" s="505"/>
      <c r="I278" s="505"/>
      <c r="J278" s="506"/>
      <c r="K278" s="505"/>
      <c r="M278" s="494"/>
      <c r="N278" s="494"/>
      <c r="O278" s="494"/>
      <c r="P278" s="494"/>
      <c r="Q278" s="494"/>
      <c r="R278" s="494"/>
      <c r="S278" s="494"/>
      <c r="T278" s="494"/>
      <c r="U278" s="494"/>
      <c r="V278" s="494"/>
      <c r="W278" s="494"/>
      <c r="X278" s="494"/>
      <c r="Y278" s="494"/>
      <c r="Z278" s="494"/>
      <c r="AA278" s="494"/>
      <c r="AB278" s="494"/>
      <c r="AC278" s="494"/>
      <c r="AD278" s="494"/>
      <c r="AE278" s="494"/>
      <c r="AF278" s="494"/>
      <c r="AG278" s="494"/>
      <c r="AH278" s="494"/>
      <c r="AI278" s="494"/>
      <c r="AJ278" s="494"/>
      <c r="AK278" s="494"/>
      <c r="AL278" s="494"/>
      <c r="AM278" s="494"/>
      <c r="AN278" s="494"/>
    </row>
    <row r="279" spans="1:40">
      <c r="A279" s="505"/>
      <c r="B279" s="505"/>
      <c r="C279" s="505"/>
      <c r="D279" s="505"/>
      <c r="E279" s="506"/>
      <c r="F279" s="505"/>
      <c r="G279" s="505"/>
      <c r="H279" s="505"/>
      <c r="I279" s="505"/>
      <c r="J279" s="506"/>
      <c r="K279" s="505"/>
      <c r="M279" s="494"/>
      <c r="N279" s="494"/>
      <c r="O279" s="494"/>
      <c r="P279" s="494"/>
      <c r="Q279" s="494"/>
      <c r="R279" s="494"/>
      <c r="S279" s="494"/>
      <c r="T279" s="494"/>
      <c r="U279" s="494"/>
      <c r="V279" s="494"/>
      <c r="W279" s="494"/>
      <c r="X279" s="494"/>
      <c r="Y279" s="494"/>
      <c r="Z279" s="494"/>
      <c r="AA279" s="494"/>
      <c r="AB279" s="494"/>
      <c r="AC279" s="494"/>
      <c r="AD279" s="494"/>
      <c r="AE279" s="494"/>
      <c r="AF279" s="494"/>
      <c r="AG279" s="494"/>
      <c r="AH279" s="494"/>
      <c r="AI279" s="494"/>
      <c r="AJ279" s="494"/>
      <c r="AK279" s="494"/>
      <c r="AL279" s="494"/>
      <c r="AM279" s="494"/>
      <c r="AN279" s="494"/>
    </row>
    <row r="280" spans="1:40">
      <c r="A280" s="505"/>
      <c r="B280" s="505"/>
      <c r="C280" s="505"/>
      <c r="D280" s="505"/>
      <c r="E280" s="506"/>
      <c r="F280" s="505"/>
      <c r="G280" s="505"/>
      <c r="H280" s="505"/>
      <c r="I280" s="505"/>
      <c r="J280" s="506"/>
      <c r="K280" s="505"/>
      <c r="M280" s="494"/>
      <c r="N280" s="494"/>
      <c r="O280" s="494"/>
      <c r="P280" s="494"/>
      <c r="Q280" s="494"/>
      <c r="R280" s="494"/>
      <c r="S280" s="494"/>
      <c r="T280" s="494"/>
      <c r="U280" s="494"/>
      <c r="V280" s="494"/>
      <c r="W280" s="494"/>
      <c r="X280" s="494"/>
      <c r="Y280" s="494"/>
      <c r="Z280" s="494"/>
      <c r="AA280" s="494"/>
      <c r="AB280" s="494"/>
      <c r="AC280" s="494"/>
      <c r="AD280" s="494"/>
      <c r="AE280" s="494"/>
      <c r="AF280" s="494"/>
      <c r="AG280" s="494"/>
      <c r="AH280" s="494"/>
      <c r="AI280" s="494"/>
      <c r="AJ280" s="494"/>
      <c r="AK280" s="494"/>
      <c r="AL280" s="494"/>
      <c r="AM280" s="494"/>
      <c r="AN280" s="494"/>
    </row>
    <row r="281" spans="1:40">
      <c r="A281" s="505"/>
      <c r="B281" s="505"/>
      <c r="C281" s="505"/>
      <c r="D281" s="505"/>
      <c r="E281" s="506"/>
      <c r="F281" s="505"/>
      <c r="G281" s="505"/>
      <c r="H281" s="505"/>
      <c r="I281" s="505"/>
      <c r="J281" s="506"/>
      <c r="K281" s="505"/>
      <c r="M281" s="494"/>
      <c r="N281" s="494"/>
      <c r="O281" s="494"/>
      <c r="P281" s="494"/>
      <c r="Q281" s="494"/>
      <c r="R281" s="494"/>
      <c r="S281" s="494"/>
      <c r="T281" s="494"/>
      <c r="U281" s="494"/>
      <c r="V281" s="494"/>
      <c r="W281" s="494"/>
      <c r="X281" s="494"/>
      <c r="Y281" s="494"/>
      <c r="Z281" s="494"/>
      <c r="AA281" s="494"/>
      <c r="AB281" s="494"/>
      <c r="AC281" s="494"/>
      <c r="AD281" s="494"/>
      <c r="AE281" s="494"/>
      <c r="AF281" s="494"/>
      <c r="AG281" s="494"/>
      <c r="AH281" s="494"/>
      <c r="AI281" s="494"/>
      <c r="AJ281" s="494"/>
      <c r="AK281" s="494"/>
      <c r="AL281" s="494"/>
      <c r="AM281" s="494"/>
      <c r="AN281" s="494"/>
    </row>
    <row r="282" spans="1:40">
      <c r="A282" s="505"/>
      <c r="B282" s="505"/>
      <c r="C282" s="505"/>
      <c r="D282" s="505"/>
      <c r="E282" s="506"/>
      <c r="F282" s="505"/>
      <c r="G282" s="505"/>
      <c r="H282" s="505"/>
      <c r="I282" s="505"/>
      <c r="J282" s="506"/>
      <c r="K282" s="505"/>
      <c r="M282" s="494"/>
      <c r="N282" s="494"/>
      <c r="O282" s="494"/>
      <c r="P282" s="494"/>
      <c r="Q282" s="494"/>
      <c r="R282" s="494"/>
      <c r="S282" s="494"/>
      <c r="T282" s="494"/>
      <c r="U282" s="494"/>
      <c r="V282" s="494"/>
      <c r="W282" s="494"/>
      <c r="X282" s="494"/>
      <c r="Y282" s="494"/>
      <c r="Z282" s="494"/>
      <c r="AA282" s="494"/>
      <c r="AB282" s="494"/>
      <c r="AC282" s="494"/>
      <c r="AD282" s="494"/>
      <c r="AE282" s="494"/>
      <c r="AF282" s="494"/>
      <c r="AG282" s="494"/>
      <c r="AH282" s="494"/>
      <c r="AI282" s="494"/>
      <c r="AJ282" s="494"/>
      <c r="AK282" s="494"/>
      <c r="AL282" s="494"/>
      <c r="AM282" s="494"/>
      <c r="AN282" s="494"/>
    </row>
    <row r="283" spans="1:40">
      <c r="A283" s="505"/>
      <c r="B283" s="505"/>
      <c r="C283" s="505"/>
      <c r="D283" s="505"/>
      <c r="E283" s="506"/>
      <c r="F283" s="505"/>
      <c r="G283" s="505"/>
      <c r="H283" s="505"/>
      <c r="I283" s="505"/>
      <c r="J283" s="506"/>
      <c r="K283" s="505"/>
      <c r="M283" s="494"/>
      <c r="N283" s="494"/>
      <c r="O283" s="494"/>
      <c r="P283" s="494"/>
      <c r="Q283" s="494"/>
      <c r="R283" s="494"/>
      <c r="S283" s="494"/>
      <c r="T283" s="494"/>
      <c r="U283" s="494"/>
      <c r="V283" s="494"/>
      <c r="W283" s="494"/>
      <c r="X283" s="494"/>
      <c r="Y283" s="494"/>
      <c r="Z283" s="494"/>
      <c r="AA283" s="494"/>
      <c r="AB283" s="494"/>
      <c r="AC283" s="494"/>
      <c r="AD283" s="494"/>
      <c r="AE283" s="494"/>
      <c r="AF283" s="494"/>
      <c r="AG283" s="494"/>
      <c r="AH283" s="494"/>
      <c r="AI283" s="494"/>
      <c r="AJ283" s="494"/>
      <c r="AK283" s="494"/>
      <c r="AL283" s="494"/>
      <c r="AM283" s="494"/>
      <c r="AN283" s="494"/>
    </row>
    <row r="284" spans="1:40">
      <c r="A284" s="505"/>
      <c r="B284" s="505"/>
      <c r="C284" s="505"/>
      <c r="D284" s="505"/>
      <c r="E284" s="506"/>
      <c r="F284" s="505"/>
      <c r="G284" s="505"/>
      <c r="H284" s="505"/>
      <c r="I284" s="505"/>
      <c r="J284" s="506"/>
      <c r="K284" s="505"/>
      <c r="M284" s="494"/>
      <c r="N284" s="494"/>
      <c r="O284" s="494"/>
      <c r="P284" s="494"/>
      <c r="Q284" s="494"/>
      <c r="R284" s="494"/>
      <c r="S284" s="494"/>
      <c r="T284" s="494"/>
      <c r="U284" s="494"/>
      <c r="V284" s="494"/>
      <c r="W284" s="494"/>
      <c r="X284" s="494"/>
      <c r="Y284" s="494"/>
      <c r="Z284" s="494"/>
      <c r="AA284" s="494"/>
      <c r="AB284" s="494"/>
      <c r="AC284" s="494"/>
      <c r="AD284" s="494"/>
      <c r="AE284" s="494"/>
      <c r="AF284" s="494"/>
      <c r="AG284" s="494"/>
      <c r="AH284" s="494"/>
      <c r="AI284" s="494"/>
      <c r="AJ284" s="494"/>
      <c r="AK284" s="494"/>
      <c r="AL284" s="494"/>
      <c r="AM284" s="494"/>
      <c r="AN284" s="494"/>
    </row>
    <row r="285" spans="1:40">
      <c r="A285" s="505"/>
      <c r="B285" s="505"/>
      <c r="C285" s="505"/>
      <c r="D285" s="505"/>
      <c r="E285" s="506"/>
      <c r="F285" s="505"/>
      <c r="G285" s="505"/>
      <c r="H285" s="505"/>
      <c r="I285" s="505"/>
      <c r="J285" s="506"/>
      <c r="K285" s="505"/>
      <c r="M285" s="494"/>
      <c r="N285" s="494"/>
      <c r="O285" s="494"/>
      <c r="P285" s="494"/>
      <c r="Q285" s="494"/>
      <c r="R285" s="494"/>
      <c r="S285" s="494"/>
      <c r="T285" s="494"/>
      <c r="U285" s="494"/>
      <c r="V285" s="494"/>
      <c r="W285" s="494"/>
      <c r="X285" s="494"/>
      <c r="Y285" s="494"/>
      <c r="Z285" s="494"/>
      <c r="AA285" s="494"/>
      <c r="AB285" s="494"/>
      <c r="AC285" s="494"/>
      <c r="AD285" s="494"/>
      <c r="AE285" s="494"/>
      <c r="AF285" s="494"/>
      <c r="AG285" s="494"/>
      <c r="AH285" s="494"/>
      <c r="AI285" s="494"/>
      <c r="AJ285" s="494"/>
      <c r="AK285" s="494"/>
      <c r="AL285" s="494"/>
      <c r="AM285" s="494"/>
      <c r="AN285" s="494"/>
    </row>
    <row r="286" spans="1:40">
      <c r="A286" s="505"/>
      <c r="B286" s="505"/>
      <c r="C286" s="505"/>
      <c r="D286" s="505"/>
      <c r="E286" s="506"/>
      <c r="F286" s="505"/>
      <c r="G286" s="505"/>
      <c r="H286" s="505"/>
      <c r="I286" s="505"/>
      <c r="J286" s="506"/>
      <c r="K286" s="505"/>
      <c r="M286" s="494"/>
      <c r="N286" s="494"/>
      <c r="O286" s="494"/>
      <c r="P286" s="494"/>
      <c r="Q286" s="494"/>
      <c r="R286" s="494"/>
      <c r="S286" s="494"/>
      <c r="T286" s="494"/>
      <c r="U286" s="494"/>
      <c r="V286" s="494"/>
      <c r="W286" s="494"/>
      <c r="X286" s="494"/>
      <c r="Y286" s="494"/>
      <c r="Z286" s="494"/>
      <c r="AA286" s="494"/>
      <c r="AB286" s="494"/>
      <c r="AC286" s="494"/>
      <c r="AD286" s="494"/>
      <c r="AE286" s="494"/>
      <c r="AF286" s="494"/>
      <c r="AG286" s="494"/>
      <c r="AH286" s="494"/>
      <c r="AI286" s="494"/>
      <c r="AJ286" s="494"/>
      <c r="AK286" s="494"/>
      <c r="AL286" s="494"/>
      <c r="AM286" s="494"/>
      <c r="AN286" s="494"/>
    </row>
    <row r="287" spans="1:40">
      <c r="A287" s="505"/>
      <c r="B287" s="505"/>
      <c r="C287" s="505"/>
      <c r="D287" s="505"/>
      <c r="E287" s="506"/>
      <c r="F287" s="505"/>
      <c r="G287" s="505"/>
      <c r="H287" s="505"/>
      <c r="I287" s="505"/>
      <c r="J287" s="506"/>
      <c r="K287" s="505"/>
      <c r="M287" s="494"/>
      <c r="N287" s="494"/>
      <c r="O287" s="494"/>
      <c r="P287" s="494"/>
      <c r="Q287" s="494"/>
      <c r="R287" s="494"/>
      <c r="S287" s="494"/>
      <c r="T287" s="494"/>
      <c r="U287" s="494"/>
      <c r="V287" s="494"/>
      <c r="W287" s="494"/>
      <c r="X287" s="494"/>
      <c r="Y287" s="494"/>
      <c r="Z287" s="494"/>
      <c r="AA287" s="494"/>
      <c r="AB287" s="494"/>
      <c r="AC287" s="494"/>
      <c r="AD287" s="494"/>
      <c r="AE287" s="494"/>
      <c r="AF287" s="494"/>
      <c r="AG287" s="494"/>
      <c r="AH287" s="494"/>
      <c r="AI287" s="494"/>
      <c r="AJ287" s="494"/>
      <c r="AK287" s="494"/>
      <c r="AL287" s="494"/>
      <c r="AM287" s="494"/>
      <c r="AN287" s="494"/>
    </row>
    <row r="288" spans="1:40">
      <c r="A288" s="505"/>
      <c r="B288" s="505"/>
      <c r="C288" s="505"/>
      <c r="D288" s="505"/>
      <c r="E288" s="506"/>
      <c r="F288" s="505"/>
      <c r="G288" s="505"/>
      <c r="H288" s="505"/>
      <c r="I288" s="505"/>
      <c r="J288" s="506"/>
      <c r="K288" s="505"/>
      <c r="M288" s="494"/>
      <c r="N288" s="494"/>
      <c r="O288" s="494"/>
      <c r="P288" s="494"/>
      <c r="Q288" s="494"/>
      <c r="R288" s="494"/>
      <c r="S288" s="494"/>
      <c r="T288" s="494"/>
      <c r="U288" s="494"/>
      <c r="V288" s="494"/>
      <c r="W288" s="494"/>
      <c r="X288" s="494"/>
      <c r="Y288" s="494"/>
      <c r="Z288" s="494"/>
      <c r="AA288" s="494"/>
      <c r="AB288" s="494"/>
      <c r="AC288" s="494"/>
      <c r="AD288" s="494"/>
      <c r="AE288" s="494"/>
      <c r="AF288" s="494"/>
      <c r="AG288" s="494"/>
      <c r="AH288" s="494"/>
      <c r="AI288" s="494"/>
      <c r="AJ288" s="494"/>
      <c r="AK288" s="494"/>
      <c r="AL288" s="494"/>
      <c r="AM288" s="494"/>
      <c r="AN288" s="494"/>
    </row>
    <row r="289" spans="1:40">
      <c r="A289" s="505"/>
      <c r="B289" s="505"/>
      <c r="C289" s="505"/>
      <c r="D289" s="505"/>
      <c r="E289" s="506"/>
      <c r="F289" s="505"/>
      <c r="G289" s="505"/>
      <c r="H289" s="505"/>
      <c r="I289" s="505"/>
      <c r="J289" s="506"/>
      <c r="K289" s="505"/>
      <c r="M289" s="494"/>
      <c r="N289" s="494"/>
      <c r="O289" s="494"/>
      <c r="P289" s="494"/>
      <c r="Q289" s="494"/>
      <c r="R289" s="494"/>
      <c r="S289" s="494"/>
      <c r="T289" s="494"/>
      <c r="U289" s="494"/>
      <c r="V289" s="494"/>
      <c r="W289" s="494"/>
      <c r="X289" s="494"/>
      <c r="Y289" s="494"/>
      <c r="Z289" s="494"/>
      <c r="AA289" s="494"/>
      <c r="AB289" s="494"/>
      <c r="AC289" s="494"/>
      <c r="AD289" s="494"/>
      <c r="AE289" s="494"/>
      <c r="AF289" s="494"/>
      <c r="AG289" s="494"/>
      <c r="AH289" s="494"/>
      <c r="AI289" s="494"/>
      <c r="AJ289" s="494"/>
      <c r="AK289" s="494"/>
      <c r="AL289" s="494"/>
      <c r="AM289" s="494"/>
      <c r="AN289" s="494"/>
    </row>
    <row r="290" spans="1:40">
      <c r="A290" s="505"/>
      <c r="B290" s="505"/>
      <c r="C290" s="505"/>
      <c r="D290" s="505"/>
      <c r="E290" s="506"/>
      <c r="F290" s="505"/>
      <c r="G290" s="505"/>
      <c r="H290" s="505"/>
      <c r="I290" s="505"/>
      <c r="J290" s="506"/>
      <c r="K290" s="505"/>
      <c r="M290" s="494"/>
      <c r="N290" s="494"/>
      <c r="O290" s="494"/>
      <c r="P290" s="494"/>
      <c r="Q290" s="494"/>
      <c r="R290" s="494"/>
      <c r="S290" s="494"/>
      <c r="T290" s="494"/>
      <c r="U290" s="494"/>
      <c r="V290" s="494"/>
      <c r="W290" s="494"/>
      <c r="X290" s="494"/>
      <c r="Y290" s="494"/>
      <c r="Z290" s="494"/>
      <c r="AA290" s="494"/>
      <c r="AB290" s="494"/>
      <c r="AC290" s="494"/>
      <c r="AD290" s="494"/>
      <c r="AE290" s="494"/>
      <c r="AF290" s="494"/>
      <c r="AG290" s="494"/>
      <c r="AH290" s="494"/>
      <c r="AI290" s="494"/>
      <c r="AJ290" s="494"/>
      <c r="AK290" s="494"/>
      <c r="AL290" s="494"/>
      <c r="AM290" s="494"/>
      <c r="AN290" s="494"/>
    </row>
    <row r="291" spans="1:40">
      <c r="A291" s="505"/>
      <c r="B291" s="505"/>
      <c r="C291" s="505"/>
      <c r="D291" s="505"/>
      <c r="E291" s="506"/>
      <c r="F291" s="505"/>
      <c r="G291" s="505"/>
      <c r="H291" s="505"/>
      <c r="I291" s="505"/>
      <c r="J291" s="506"/>
      <c r="K291" s="505"/>
      <c r="M291" s="494"/>
      <c r="N291" s="494"/>
      <c r="O291" s="494"/>
      <c r="P291" s="494"/>
      <c r="Q291" s="494"/>
      <c r="R291" s="494"/>
      <c r="S291" s="494"/>
      <c r="T291" s="494"/>
      <c r="U291" s="494"/>
      <c r="V291" s="494"/>
      <c r="W291" s="494"/>
      <c r="X291" s="494"/>
      <c r="Y291" s="494"/>
      <c r="Z291" s="494"/>
      <c r="AA291" s="494"/>
      <c r="AB291" s="494"/>
      <c r="AC291" s="494"/>
      <c r="AD291" s="494"/>
      <c r="AE291" s="494"/>
      <c r="AF291" s="494"/>
      <c r="AG291" s="494"/>
      <c r="AH291" s="494"/>
      <c r="AI291" s="494"/>
      <c r="AJ291" s="494"/>
      <c r="AK291" s="494"/>
      <c r="AL291" s="494"/>
      <c r="AM291" s="494"/>
      <c r="AN291" s="494"/>
    </row>
    <row r="292" spans="1:40">
      <c r="A292" s="505"/>
      <c r="B292" s="505"/>
      <c r="C292" s="505"/>
      <c r="D292" s="505"/>
      <c r="E292" s="506"/>
      <c r="F292" s="505"/>
      <c r="G292" s="505"/>
      <c r="H292" s="505"/>
      <c r="I292" s="505"/>
      <c r="J292" s="506"/>
      <c r="K292" s="505"/>
      <c r="M292" s="494"/>
      <c r="N292" s="494"/>
      <c r="O292" s="494"/>
      <c r="P292" s="494"/>
      <c r="Q292" s="494"/>
      <c r="R292" s="494"/>
      <c r="S292" s="494"/>
      <c r="T292" s="494"/>
      <c r="U292" s="494"/>
      <c r="V292" s="494"/>
      <c r="W292" s="494"/>
      <c r="X292" s="494"/>
      <c r="Y292" s="494"/>
      <c r="Z292" s="494"/>
      <c r="AA292" s="494"/>
      <c r="AB292" s="494"/>
      <c r="AC292" s="494"/>
      <c r="AD292" s="494"/>
      <c r="AE292" s="494"/>
      <c r="AF292" s="494"/>
      <c r="AG292" s="494"/>
      <c r="AH292" s="494"/>
      <c r="AI292" s="494"/>
      <c r="AJ292" s="494"/>
      <c r="AK292" s="494"/>
      <c r="AL292" s="494"/>
      <c r="AM292" s="494"/>
      <c r="AN292" s="494"/>
    </row>
    <row r="293" spans="1:40">
      <c r="A293" s="505"/>
      <c r="B293" s="505"/>
      <c r="C293" s="505"/>
      <c r="D293" s="505"/>
      <c r="E293" s="506"/>
      <c r="F293" s="505"/>
      <c r="G293" s="505"/>
      <c r="H293" s="505"/>
      <c r="I293" s="505"/>
      <c r="J293" s="506"/>
      <c r="K293" s="505"/>
      <c r="M293" s="494"/>
      <c r="N293" s="494"/>
      <c r="O293" s="494"/>
      <c r="P293" s="494"/>
      <c r="Q293" s="494"/>
      <c r="R293" s="494"/>
      <c r="S293" s="494"/>
      <c r="T293" s="494"/>
      <c r="U293" s="494"/>
      <c r="V293" s="494"/>
      <c r="W293" s="494"/>
      <c r="X293" s="494"/>
      <c r="Y293" s="494"/>
      <c r="Z293" s="494"/>
      <c r="AA293" s="494"/>
      <c r="AB293" s="494"/>
      <c r="AC293" s="494"/>
      <c r="AD293" s="494"/>
      <c r="AE293" s="494"/>
      <c r="AF293" s="494"/>
      <c r="AG293" s="494"/>
      <c r="AH293" s="494"/>
      <c r="AI293" s="494"/>
      <c r="AJ293" s="494"/>
      <c r="AK293" s="494"/>
      <c r="AL293" s="494"/>
      <c r="AM293" s="494"/>
      <c r="AN293" s="494"/>
    </row>
    <row r="294" spans="1:40">
      <c r="A294" s="505"/>
      <c r="B294" s="505"/>
      <c r="C294" s="505"/>
      <c r="D294" s="505"/>
      <c r="E294" s="506"/>
      <c r="F294" s="505"/>
      <c r="G294" s="505"/>
      <c r="H294" s="505"/>
      <c r="I294" s="505"/>
      <c r="J294" s="506"/>
      <c r="K294" s="505"/>
      <c r="M294" s="494"/>
      <c r="N294" s="494"/>
      <c r="O294" s="494"/>
      <c r="P294" s="494"/>
      <c r="Q294" s="494"/>
      <c r="R294" s="494"/>
      <c r="S294" s="494"/>
      <c r="T294" s="494"/>
      <c r="U294" s="494"/>
      <c r="V294" s="494"/>
      <c r="W294" s="494"/>
      <c r="X294" s="494"/>
      <c r="Y294" s="494"/>
      <c r="Z294" s="494"/>
      <c r="AA294" s="494"/>
      <c r="AB294" s="494"/>
      <c r="AC294" s="494"/>
      <c r="AD294" s="494"/>
      <c r="AE294" s="494"/>
      <c r="AF294" s="494"/>
      <c r="AG294" s="494"/>
      <c r="AH294" s="494"/>
      <c r="AI294" s="494"/>
      <c r="AJ294" s="494"/>
      <c r="AK294" s="494"/>
      <c r="AL294" s="494"/>
      <c r="AM294" s="494"/>
      <c r="AN294" s="494"/>
    </row>
    <row r="295" spans="1:40">
      <c r="A295" s="505"/>
      <c r="B295" s="505"/>
      <c r="C295" s="505"/>
      <c r="D295" s="505"/>
      <c r="E295" s="506"/>
      <c r="F295" s="505"/>
      <c r="G295" s="505"/>
      <c r="H295" s="505"/>
      <c r="I295" s="505"/>
      <c r="J295" s="506"/>
      <c r="K295" s="505"/>
      <c r="M295" s="494"/>
      <c r="N295" s="494"/>
      <c r="O295" s="494"/>
      <c r="P295" s="494"/>
      <c r="Q295" s="494"/>
      <c r="R295" s="494"/>
      <c r="S295" s="494"/>
      <c r="T295" s="494"/>
      <c r="U295" s="494"/>
      <c r="V295" s="494"/>
      <c r="W295" s="494"/>
      <c r="X295" s="494"/>
      <c r="Y295" s="494"/>
      <c r="Z295" s="494"/>
      <c r="AA295" s="494"/>
      <c r="AB295" s="494"/>
      <c r="AC295" s="494"/>
      <c r="AD295" s="494"/>
      <c r="AE295" s="494"/>
      <c r="AF295" s="494"/>
      <c r="AG295" s="494"/>
      <c r="AH295" s="494"/>
      <c r="AI295" s="494"/>
      <c r="AJ295" s="494"/>
      <c r="AK295" s="494"/>
      <c r="AL295" s="494"/>
      <c r="AM295" s="494"/>
      <c r="AN295" s="494"/>
    </row>
    <row r="296" spans="1:40">
      <c r="A296" s="505"/>
      <c r="B296" s="505"/>
      <c r="C296" s="505"/>
      <c r="D296" s="505"/>
      <c r="E296" s="506"/>
      <c r="F296" s="505"/>
      <c r="G296" s="505"/>
      <c r="H296" s="505"/>
      <c r="I296" s="505"/>
      <c r="J296" s="506"/>
      <c r="K296" s="505"/>
      <c r="M296" s="494"/>
      <c r="N296" s="494"/>
      <c r="O296" s="494"/>
      <c r="P296" s="494"/>
      <c r="Q296" s="494"/>
      <c r="R296" s="494"/>
      <c r="S296" s="494"/>
      <c r="T296" s="494"/>
      <c r="U296" s="494"/>
      <c r="V296" s="494"/>
      <c r="W296" s="494"/>
      <c r="X296" s="494"/>
      <c r="Y296" s="494"/>
      <c r="Z296" s="494"/>
      <c r="AA296" s="494"/>
      <c r="AB296" s="494"/>
      <c r="AC296" s="494"/>
      <c r="AD296" s="494"/>
      <c r="AE296" s="494"/>
      <c r="AF296" s="494"/>
      <c r="AG296" s="494"/>
      <c r="AH296" s="494"/>
      <c r="AI296" s="494"/>
      <c r="AJ296" s="494"/>
      <c r="AK296" s="494"/>
      <c r="AL296" s="494"/>
      <c r="AM296" s="494"/>
      <c r="AN296" s="494"/>
    </row>
    <row r="297" spans="1:40">
      <c r="A297" s="505"/>
      <c r="B297" s="505"/>
      <c r="C297" s="505"/>
      <c r="D297" s="505"/>
      <c r="E297" s="506"/>
      <c r="F297" s="505"/>
      <c r="G297" s="505"/>
      <c r="H297" s="505"/>
      <c r="I297" s="505"/>
      <c r="J297" s="506"/>
      <c r="K297" s="505"/>
      <c r="M297" s="494"/>
      <c r="N297" s="494"/>
      <c r="O297" s="494"/>
      <c r="P297" s="494"/>
      <c r="Q297" s="494"/>
      <c r="R297" s="494"/>
      <c r="S297" s="494"/>
      <c r="T297" s="494"/>
      <c r="U297" s="494"/>
      <c r="V297" s="494"/>
      <c r="W297" s="494"/>
      <c r="X297" s="494"/>
      <c r="Y297" s="494"/>
      <c r="Z297" s="494"/>
      <c r="AA297" s="494"/>
      <c r="AB297" s="494"/>
      <c r="AC297" s="494"/>
      <c r="AD297" s="494"/>
      <c r="AE297" s="494"/>
      <c r="AF297" s="494"/>
      <c r="AG297" s="494"/>
      <c r="AH297" s="494"/>
      <c r="AI297" s="494"/>
      <c r="AJ297" s="494"/>
      <c r="AK297" s="494"/>
      <c r="AL297" s="494"/>
      <c r="AM297" s="494"/>
      <c r="AN297" s="494"/>
    </row>
    <row r="298" spans="1:40">
      <c r="A298" s="505"/>
      <c r="B298" s="505"/>
      <c r="C298" s="505"/>
      <c r="D298" s="505"/>
      <c r="E298" s="506"/>
      <c r="F298" s="505"/>
      <c r="G298" s="505"/>
      <c r="H298" s="505"/>
      <c r="I298" s="505"/>
      <c r="J298" s="506"/>
      <c r="K298" s="505"/>
      <c r="M298" s="494"/>
      <c r="N298" s="494"/>
      <c r="O298" s="494"/>
      <c r="P298" s="494"/>
      <c r="Q298" s="494"/>
      <c r="R298" s="494"/>
      <c r="S298" s="494"/>
      <c r="T298" s="494"/>
      <c r="U298" s="494"/>
      <c r="V298" s="494"/>
      <c r="W298" s="494"/>
      <c r="X298" s="494"/>
      <c r="Y298" s="494"/>
      <c r="Z298" s="494"/>
      <c r="AA298" s="494"/>
      <c r="AB298" s="494"/>
      <c r="AC298" s="494"/>
      <c r="AD298" s="494"/>
      <c r="AE298" s="494"/>
      <c r="AF298" s="494"/>
      <c r="AG298" s="494"/>
      <c r="AH298" s="494"/>
      <c r="AI298" s="494"/>
      <c r="AJ298" s="494"/>
      <c r="AK298" s="494"/>
      <c r="AL298" s="494"/>
      <c r="AM298" s="494"/>
      <c r="AN298" s="494"/>
    </row>
    <row r="299" spans="1:40">
      <c r="A299" s="505"/>
      <c r="B299" s="505"/>
      <c r="C299" s="505"/>
      <c r="D299" s="505"/>
      <c r="E299" s="506"/>
      <c r="F299" s="505"/>
      <c r="G299" s="505"/>
      <c r="H299" s="505"/>
      <c r="I299" s="505"/>
      <c r="J299" s="506"/>
      <c r="K299" s="505"/>
      <c r="M299" s="494"/>
      <c r="N299" s="494"/>
      <c r="O299" s="494"/>
      <c r="P299" s="494"/>
      <c r="Q299" s="494"/>
      <c r="R299" s="494"/>
      <c r="S299" s="494"/>
      <c r="T299" s="494"/>
      <c r="U299" s="494"/>
      <c r="V299" s="494"/>
      <c r="W299" s="494"/>
      <c r="X299" s="494"/>
      <c r="Y299" s="494"/>
      <c r="Z299" s="494"/>
      <c r="AA299" s="494"/>
      <c r="AB299" s="494"/>
      <c r="AC299" s="494"/>
      <c r="AD299" s="494"/>
      <c r="AE299" s="494"/>
      <c r="AF299" s="494"/>
      <c r="AG299" s="494"/>
      <c r="AH299" s="494"/>
      <c r="AI299" s="494"/>
      <c r="AJ299" s="494"/>
      <c r="AK299" s="494"/>
      <c r="AL299" s="494"/>
      <c r="AM299" s="494"/>
      <c r="AN299" s="494"/>
    </row>
    <row r="300" spans="1:40">
      <c r="A300" s="505"/>
      <c r="B300" s="505"/>
      <c r="C300" s="505"/>
      <c r="D300" s="505"/>
      <c r="E300" s="506"/>
      <c r="F300" s="505"/>
      <c r="G300" s="505"/>
      <c r="H300" s="505"/>
      <c r="I300" s="505"/>
      <c r="J300" s="506"/>
      <c r="K300" s="505"/>
      <c r="M300" s="494"/>
      <c r="N300" s="494"/>
      <c r="O300" s="494"/>
      <c r="P300" s="494"/>
      <c r="Q300" s="494"/>
      <c r="R300" s="494"/>
      <c r="S300" s="494"/>
      <c r="T300" s="494"/>
      <c r="U300" s="494"/>
      <c r="V300" s="494"/>
      <c r="W300" s="494"/>
      <c r="X300" s="494"/>
      <c r="Y300" s="494"/>
      <c r="Z300" s="494"/>
      <c r="AA300" s="494"/>
      <c r="AB300" s="494"/>
      <c r="AC300" s="494"/>
      <c r="AD300" s="494"/>
      <c r="AE300" s="494"/>
      <c r="AF300" s="494"/>
      <c r="AG300" s="494"/>
      <c r="AH300" s="494"/>
      <c r="AI300" s="494"/>
      <c r="AJ300" s="494"/>
      <c r="AK300" s="494"/>
      <c r="AL300" s="494"/>
      <c r="AM300" s="494"/>
      <c r="AN300" s="494"/>
    </row>
    <row r="301" spans="1:40">
      <c r="A301" s="505"/>
      <c r="B301" s="505"/>
      <c r="C301" s="505"/>
      <c r="D301" s="505"/>
      <c r="E301" s="506"/>
      <c r="F301" s="505"/>
      <c r="G301" s="505"/>
      <c r="H301" s="505"/>
      <c r="I301" s="505"/>
      <c r="J301" s="506"/>
      <c r="K301" s="505"/>
      <c r="M301" s="494"/>
      <c r="N301" s="494"/>
      <c r="O301" s="494"/>
      <c r="P301" s="494"/>
      <c r="Q301" s="494"/>
      <c r="R301" s="494"/>
      <c r="S301" s="494"/>
      <c r="T301" s="494"/>
      <c r="U301" s="494"/>
      <c r="V301" s="494"/>
      <c r="W301" s="494"/>
      <c r="X301" s="494"/>
      <c r="Y301" s="494"/>
      <c r="Z301" s="494"/>
      <c r="AA301" s="494"/>
      <c r="AB301" s="494"/>
      <c r="AC301" s="494"/>
      <c r="AD301" s="494"/>
      <c r="AE301" s="494"/>
      <c r="AF301" s="494"/>
      <c r="AG301" s="494"/>
      <c r="AH301" s="494"/>
      <c r="AI301" s="494"/>
      <c r="AJ301" s="494"/>
      <c r="AK301" s="494"/>
      <c r="AL301" s="494"/>
      <c r="AM301" s="494"/>
      <c r="AN301" s="494"/>
    </row>
    <row r="302" spans="1:40">
      <c r="A302" s="505"/>
      <c r="B302" s="505"/>
      <c r="C302" s="505"/>
      <c r="D302" s="505"/>
      <c r="E302" s="506"/>
      <c r="F302" s="505"/>
      <c r="G302" s="505"/>
      <c r="H302" s="505"/>
      <c r="I302" s="505"/>
      <c r="J302" s="506"/>
      <c r="K302" s="505"/>
      <c r="M302" s="494"/>
      <c r="N302" s="494"/>
      <c r="O302" s="494"/>
      <c r="P302" s="494"/>
      <c r="Q302" s="494"/>
      <c r="R302" s="494"/>
      <c r="S302" s="494"/>
      <c r="T302" s="494"/>
      <c r="U302" s="494"/>
      <c r="V302" s="494"/>
      <c r="W302" s="494"/>
      <c r="X302" s="494"/>
      <c r="Y302" s="494"/>
      <c r="Z302" s="494"/>
      <c r="AA302" s="494"/>
      <c r="AB302" s="494"/>
      <c r="AC302" s="494"/>
      <c r="AD302" s="494"/>
      <c r="AE302" s="494"/>
      <c r="AF302" s="494"/>
      <c r="AG302" s="494"/>
      <c r="AH302" s="494"/>
      <c r="AI302" s="494"/>
      <c r="AJ302" s="494"/>
      <c r="AK302" s="494"/>
      <c r="AL302" s="494"/>
      <c r="AM302" s="494"/>
      <c r="AN302" s="494"/>
    </row>
    <row r="303" spans="1:40">
      <c r="A303" s="505"/>
      <c r="B303" s="505"/>
      <c r="C303" s="505"/>
      <c r="D303" s="505"/>
      <c r="E303" s="506"/>
      <c r="F303" s="505"/>
      <c r="G303" s="505"/>
      <c r="H303" s="505"/>
      <c r="I303" s="505"/>
      <c r="J303" s="506"/>
      <c r="K303" s="505"/>
      <c r="M303" s="494"/>
      <c r="N303" s="494"/>
      <c r="O303" s="494"/>
      <c r="P303" s="494"/>
      <c r="Q303" s="494"/>
      <c r="R303" s="494"/>
      <c r="S303" s="494"/>
      <c r="T303" s="494"/>
      <c r="U303" s="494"/>
      <c r="V303" s="494"/>
      <c r="W303" s="494"/>
      <c r="X303" s="494"/>
      <c r="Y303" s="494"/>
      <c r="Z303" s="494"/>
      <c r="AA303" s="494"/>
      <c r="AB303" s="494"/>
      <c r="AC303" s="494"/>
      <c r="AD303" s="494"/>
      <c r="AE303" s="494"/>
      <c r="AF303" s="494"/>
      <c r="AG303" s="494"/>
      <c r="AH303" s="494"/>
      <c r="AI303" s="494"/>
      <c r="AJ303" s="494"/>
      <c r="AK303" s="494"/>
      <c r="AL303" s="494"/>
      <c r="AM303" s="494"/>
      <c r="AN303" s="494"/>
    </row>
    <row r="304" spans="1:40">
      <c r="A304" s="505"/>
      <c r="B304" s="505"/>
      <c r="C304" s="505"/>
      <c r="D304" s="505"/>
      <c r="E304" s="506"/>
      <c r="F304" s="505"/>
      <c r="G304" s="505"/>
      <c r="H304" s="505"/>
      <c r="I304" s="505"/>
      <c r="J304" s="506"/>
      <c r="K304" s="505"/>
      <c r="M304" s="494"/>
      <c r="N304" s="494"/>
      <c r="O304" s="494"/>
      <c r="P304" s="494"/>
      <c r="Q304" s="494"/>
      <c r="R304" s="494"/>
      <c r="S304" s="494"/>
      <c r="T304" s="494"/>
      <c r="U304" s="494"/>
      <c r="V304" s="494"/>
      <c r="W304" s="494"/>
      <c r="X304" s="494"/>
      <c r="Y304" s="494"/>
      <c r="Z304" s="494"/>
      <c r="AA304" s="494"/>
      <c r="AB304" s="494"/>
      <c r="AC304" s="494"/>
      <c r="AD304" s="494"/>
      <c r="AE304" s="494"/>
      <c r="AF304" s="494"/>
      <c r="AG304" s="494"/>
      <c r="AH304" s="494"/>
      <c r="AI304" s="494"/>
      <c r="AJ304" s="494"/>
      <c r="AK304" s="494"/>
      <c r="AL304" s="494"/>
      <c r="AM304" s="494"/>
      <c r="AN304" s="494"/>
    </row>
    <row r="305" spans="1:40">
      <c r="A305" s="505"/>
      <c r="B305" s="505"/>
      <c r="C305" s="505"/>
      <c r="D305" s="505"/>
      <c r="E305" s="506"/>
      <c r="F305" s="505"/>
      <c r="G305" s="505"/>
      <c r="H305" s="505"/>
      <c r="I305" s="505"/>
      <c r="J305" s="506"/>
      <c r="K305" s="505"/>
      <c r="M305" s="494"/>
      <c r="N305" s="494"/>
      <c r="O305" s="494"/>
      <c r="P305" s="494"/>
      <c r="Q305" s="494"/>
      <c r="R305" s="494"/>
      <c r="S305" s="494"/>
      <c r="T305" s="494"/>
      <c r="U305" s="494"/>
      <c r="V305" s="494"/>
      <c r="W305" s="494"/>
      <c r="X305" s="494"/>
      <c r="Y305" s="494"/>
      <c r="Z305" s="494"/>
      <c r="AA305" s="494"/>
      <c r="AB305" s="494"/>
      <c r="AC305" s="494"/>
      <c r="AD305" s="494"/>
      <c r="AE305" s="494"/>
      <c r="AF305" s="494"/>
      <c r="AG305" s="494"/>
      <c r="AH305" s="494"/>
      <c r="AI305" s="494"/>
      <c r="AJ305" s="494"/>
      <c r="AK305" s="494"/>
      <c r="AL305" s="494"/>
      <c r="AM305" s="494"/>
      <c r="AN305" s="494"/>
    </row>
    <row r="306" spans="1:40">
      <c r="A306" s="505"/>
      <c r="B306" s="505"/>
      <c r="C306" s="505"/>
      <c r="D306" s="505"/>
      <c r="E306" s="506"/>
      <c r="F306" s="505"/>
      <c r="G306" s="505"/>
      <c r="H306" s="505"/>
      <c r="I306" s="505"/>
      <c r="J306" s="506"/>
      <c r="K306" s="505"/>
      <c r="M306" s="494"/>
      <c r="N306" s="494"/>
      <c r="O306" s="494"/>
      <c r="P306" s="494"/>
      <c r="Q306" s="494"/>
      <c r="R306" s="494"/>
      <c r="S306" s="494"/>
      <c r="T306" s="494"/>
      <c r="U306" s="494"/>
      <c r="V306" s="494"/>
      <c r="W306" s="494"/>
      <c r="X306" s="494"/>
      <c r="Y306" s="494"/>
      <c r="Z306" s="494"/>
      <c r="AA306" s="494"/>
      <c r="AB306" s="494"/>
      <c r="AC306" s="494"/>
      <c r="AD306" s="494"/>
      <c r="AE306" s="494"/>
      <c r="AF306" s="494"/>
      <c r="AG306" s="494"/>
      <c r="AH306" s="494"/>
      <c r="AI306" s="494"/>
      <c r="AJ306" s="494"/>
      <c r="AK306" s="494"/>
      <c r="AL306" s="494"/>
      <c r="AM306" s="494"/>
      <c r="AN306" s="494"/>
    </row>
    <row r="307" spans="1:40">
      <c r="A307" s="505"/>
      <c r="B307" s="505"/>
      <c r="C307" s="505"/>
      <c r="D307" s="505"/>
      <c r="E307" s="506"/>
      <c r="F307" s="505"/>
      <c r="G307" s="505"/>
      <c r="H307" s="505"/>
      <c r="I307" s="505"/>
      <c r="J307" s="506"/>
      <c r="K307" s="505"/>
      <c r="M307" s="494"/>
      <c r="N307" s="494"/>
      <c r="O307" s="494"/>
      <c r="P307" s="494"/>
      <c r="Q307" s="494"/>
      <c r="R307" s="494"/>
      <c r="S307" s="494"/>
      <c r="T307" s="494"/>
      <c r="U307" s="494"/>
      <c r="V307" s="494"/>
      <c r="W307" s="494"/>
      <c r="X307" s="494"/>
      <c r="Y307" s="494"/>
      <c r="Z307" s="494"/>
      <c r="AA307" s="494"/>
      <c r="AB307" s="494"/>
      <c r="AC307" s="494"/>
      <c r="AD307" s="494"/>
      <c r="AE307" s="494"/>
      <c r="AF307" s="494"/>
      <c r="AG307" s="494"/>
      <c r="AH307" s="494"/>
      <c r="AI307" s="494"/>
      <c r="AJ307" s="494"/>
      <c r="AK307" s="494"/>
      <c r="AL307" s="494"/>
      <c r="AM307" s="494"/>
      <c r="AN307" s="494"/>
    </row>
    <row r="308" spans="1:40">
      <c r="A308" s="505"/>
      <c r="B308" s="505"/>
      <c r="C308" s="505"/>
      <c r="D308" s="505"/>
      <c r="E308" s="506"/>
      <c r="F308" s="505"/>
      <c r="G308" s="505"/>
      <c r="H308" s="505"/>
      <c r="I308" s="505"/>
      <c r="J308" s="506"/>
      <c r="K308" s="505"/>
      <c r="M308" s="494"/>
      <c r="N308" s="494"/>
      <c r="O308" s="494"/>
      <c r="P308" s="494"/>
      <c r="Q308" s="494"/>
      <c r="R308" s="494"/>
      <c r="S308" s="494"/>
      <c r="T308" s="494"/>
      <c r="U308" s="494"/>
      <c r="V308" s="494"/>
      <c r="W308" s="494"/>
      <c r="X308" s="494"/>
      <c r="Y308" s="494"/>
      <c r="Z308" s="494"/>
      <c r="AA308" s="494"/>
      <c r="AB308" s="494"/>
      <c r="AC308" s="494"/>
      <c r="AD308" s="494"/>
      <c r="AE308" s="494"/>
      <c r="AF308" s="494"/>
      <c r="AG308" s="494"/>
      <c r="AH308" s="494"/>
      <c r="AI308" s="494"/>
      <c r="AJ308" s="494"/>
      <c r="AK308" s="494"/>
      <c r="AL308" s="494"/>
      <c r="AM308" s="494"/>
      <c r="AN308" s="494"/>
    </row>
    <row r="309" spans="1:40">
      <c r="A309" s="505"/>
      <c r="B309" s="505"/>
      <c r="C309" s="505"/>
      <c r="D309" s="505"/>
      <c r="E309" s="506"/>
      <c r="F309" s="505"/>
      <c r="G309" s="505"/>
      <c r="H309" s="505"/>
      <c r="I309" s="505"/>
      <c r="J309" s="506"/>
      <c r="K309" s="505"/>
      <c r="M309" s="494"/>
      <c r="N309" s="494"/>
      <c r="O309" s="494"/>
      <c r="P309" s="494"/>
      <c r="Q309" s="494"/>
      <c r="R309" s="494"/>
      <c r="S309" s="494"/>
      <c r="T309" s="494"/>
      <c r="U309" s="494"/>
      <c r="V309" s="494"/>
      <c r="W309" s="494"/>
      <c r="X309" s="494"/>
      <c r="Y309" s="494"/>
      <c r="Z309" s="494"/>
      <c r="AA309" s="494"/>
      <c r="AB309" s="494"/>
      <c r="AC309" s="494"/>
      <c r="AD309" s="494"/>
      <c r="AE309" s="494"/>
      <c r="AF309" s="494"/>
      <c r="AG309" s="494"/>
      <c r="AH309" s="494"/>
      <c r="AI309" s="494"/>
      <c r="AJ309" s="494"/>
      <c r="AK309" s="494"/>
      <c r="AL309" s="494"/>
      <c r="AM309" s="494"/>
      <c r="AN309" s="494"/>
    </row>
    <row r="310" spans="1:40">
      <c r="A310" s="505"/>
      <c r="B310" s="505"/>
      <c r="C310" s="505"/>
      <c r="D310" s="505"/>
      <c r="E310" s="506"/>
      <c r="F310" s="505"/>
      <c r="G310" s="505"/>
      <c r="H310" s="505"/>
      <c r="I310" s="505"/>
      <c r="J310" s="506"/>
      <c r="K310" s="505"/>
      <c r="M310" s="494"/>
      <c r="N310" s="494"/>
      <c r="O310" s="494"/>
      <c r="P310" s="494"/>
      <c r="Q310" s="494"/>
      <c r="R310" s="494"/>
      <c r="S310" s="494"/>
      <c r="T310" s="494"/>
      <c r="U310" s="494"/>
      <c r="V310" s="494"/>
      <c r="W310" s="494"/>
      <c r="X310" s="494"/>
      <c r="Y310" s="494"/>
      <c r="Z310" s="494"/>
      <c r="AA310" s="494"/>
      <c r="AB310" s="494"/>
      <c r="AC310" s="494"/>
      <c r="AD310" s="494"/>
      <c r="AE310" s="494"/>
      <c r="AF310" s="494"/>
      <c r="AG310" s="494"/>
      <c r="AH310" s="494"/>
      <c r="AI310" s="494"/>
      <c r="AJ310" s="494"/>
      <c r="AK310" s="494"/>
      <c r="AL310" s="494"/>
      <c r="AM310" s="494"/>
      <c r="AN310" s="494"/>
    </row>
    <row r="311" spans="1:40">
      <c r="A311" s="505"/>
      <c r="B311" s="505"/>
      <c r="C311" s="505"/>
      <c r="D311" s="505"/>
      <c r="E311" s="506"/>
      <c r="F311" s="505"/>
      <c r="G311" s="505"/>
      <c r="H311" s="505"/>
      <c r="I311" s="505"/>
      <c r="J311" s="506"/>
      <c r="K311" s="505"/>
      <c r="M311" s="494"/>
      <c r="N311" s="494"/>
      <c r="O311" s="494"/>
      <c r="P311" s="494"/>
      <c r="Q311" s="494"/>
      <c r="R311" s="494"/>
      <c r="S311" s="494"/>
      <c r="T311" s="494"/>
      <c r="U311" s="494"/>
      <c r="V311" s="494"/>
      <c r="W311" s="494"/>
      <c r="X311" s="494"/>
      <c r="Y311" s="494"/>
      <c r="Z311" s="494"/>
      <c r="AA311" s="494"/>
      <c r="AB311" s="494"/>
      <c r="AC311" s="494"/>
      <c r="AD311" s="494"/>
      <c r="AE311" s="494"/>
      <c r="AF311" s="494"/>
      <c r="AG311" s="494"/>
      <c r="AH311" s="494"/>
      <c r="AI311" s="494"/>
      <c r="AJ311" s="494"/>
      <c r="AK311" s="494"/>
      <c r="AL311" s="494"/>
      <c r="AM311" s="494"/>
      <c r="AN311" s="494"/>
    </row>
    <row r="312" spans="1:40">
      <c r="A312" s="505"/>
      <c r="B312" s="505"/>
      <c r="C312" s="505"/>
      <c r="D312" s="505"/>
      <c r="E312" s="506"/>
      <c r="F312" s="505"/>
      <c r="G312" s="505"/>
      <c r="H312" s="505"/>
      <c r="I312" s="505"/>
      <c r="J312" s="506"/>
      <c r="K312" s="505"/>
      <c r="M312" s="494"/>
      <c r="N312" s="494"/>
      <c r="O312" s="494"/>
      <c r="P312" s="494"/>
      <c r="Q312" s="494"/>
      <c r="R312" s="494"/>
      <c r="S312" s="494"/>
      <c r="T312" s="494"/>
      <c r="U312" s="494"/>
      <c r="V312" s="494"/>
      <c r="W312" s="494"/>
      <c r="X312" s="494"/>
      <c r="Y312" s="494"/>
      <c r="Z312" s="494"/>
      <c r="AA312" s="494"/>
      <c r="AB312" s="494"/>
      <c r="AC312" s="494"/>
      <c r="AD312" s="494"/>
      <c r="AE312" s="494"/>
      <c r="AF312" s="494"/>
      <c r="AG312" s="494"/>
      <c r="AH312" s="494"/>
      <c r="AI312" s="494"/>
      <c r="AJ312" s="494"/>
      <c r="AK312" s="494"/>
      <c r="AL312" s="494"/>
      <c r="AM312" s="494"/>
      <c r="AN312" s="494"/>
    </row>
    <row r="313" spans="1:40">
      <c r="A313" s="505"/>
      <c r="B313" s="505"/>
      <c r="C313" s="505"/>
      <c r="D313" s="505"/>
      <c r="E313" s="506"/>
      <c r="F313" s="505"/>
      <c r="G313" s="505"/>
      <c r="H313" s="505"/>
      <c r="I313" s="505"/>
      <c r="J313" s="506"/>
      <c r="K313" s="505"/>
      <c r="M313" s="494"/>
      <c r="N313" s="494"/>
      <c r="O313" s="494"/>
      <c r="P313" s="494"/>
      <c r="Q313" s="494"/>
      <c r="R313" s="494"/>
      <c r="S313" s="494"/>
      <c r="T313" s="494"/>
      <c r="U313" s="494"/>
      <c r="V313" s="494"/>
      <c r="W313" s="494"/>
      <c r="X313" s="494"/>
      <c r="Y313" s="494"/>
      <c r="Z313" s="494"/>
      <c r="AA313" s="494"/>
      <c r="AB313" s="494"/>
      <c r="AC313" s="494"/>
      <c r="AD313" s="494"/>
      <c r="AE313" s="494"/>
      <c r="AF313" s="494"/>
      <c r="AG313" s="494"/>
      <c r="AH313" s="494"/>
      <c r="AI313" s="494"/>
      <c r="AJ313" s="494"/>
      <c r="AK313" s="494"/>
      <c r="AL313" s="494"/>
      <c r="AM313" s="494"/>
      <c r="AN313" s="494"/>
    </row>
    <row r="314" spans="1:40">
      <c r="A314" s="505"/>
      <c r="B314" s="505"/>
      <c r="C314" s="505"/>
      <c r="D314" s="505"/>
      <c r="E314" s="506"/>
      <c r="F314" s="505"/>
      <c r="G314" s="505"/>
      <c r="H314" s="505"/>
      <c r="I314" s="505"/>
      <c r="J314" s="506"/>
      <c r="K314" s="505"/>
      <c r="M314" s="494"/>
      <c r="N314" s="494"/>
      <c r="O314" s="494"/>
      <c r="P314" s="494"/>
      <c r="Q314" s="494"/>
      <c r="R314" s="494"/>
      <c r="S314" s="494"/>
      <c r="T314" s="494"/>
      <c r="U314" s="494"/>
      <c r="V314" s="494"/>
      <c r="W314" s="494"/>
      <c r="X314" s="494"/>
      <c r="Y314" s="494"/>
      <c r="Z314" s="494"/>
      <c r="AA314" s="494"/>
      <c r="AB314" s="494"/>
      <c r="AC314" s="494"/>
      <c r="AD314" s="494"/>
      <c r="AE314" s="494"/>
      <c r="AF314" s="494"/>
      <c r="AG314" s="494"/>
      <c r="AH314" s="494"/>
      <c r="AI314" s="494"/>
      <c r="AJ314" s="494"/>
      <c r="AK314" s="494"/>
      <c r="AL314" s="494"/>
      <c r="AM314" s="494"/>
      <c r="AN314" s="494"/>
    </row>
    <row r="315" spans="1:40">
      <c r="A315" s="505"/>
      <c r="B315" s="505"/>
      <c r="C315" s="505"/>
      <c r="D315" s="505"/>
      <c r="E315" s="506"/>
      <c r="F315" s="505"/>
      <c r="G315" s="505"/>
      <c r="H315" s="505"/>
      <c r="I315" s="505"/>
      <c r="J315" s="506"/>
      <c r="K315" s="505"/>
      <c r="M315" s="494"/>
      <c r="N315" s="494"/>
      <c r="O315" s="494"/>
      <c r="P315" s="494"/>
      <c r="Q315" s="494"/>
      <c r="R315" s="494"/>
      <c r="S315" s="494"/>
      <c r="T315" s="494"/>
      <c r="U315" s="494"/>
      <c r="V315" s="494"/>
      <c r="W315" s="494"/>
      <c r="X315" s="494"/>
      <c r="Y315" s="494"/>
      <c r="Z315" s="494"/>
      <c r="AA315" s="494"/>
      <c r="AB315" s="494"/>
      <c r="AC315" s="494"/>
      <c r="AD315" s="494"/>
      <c r="AE315" s="494"/>
      <c r="AF315" s="494"/>
      <c r="AG315" s="494"/>
      <c r="AH315" s="494"/>
      <c r="AI315" s="494"/>
      <c r="AJ315" s="494"/>
      <c r="AK315" s="494"/>
      <c r="AL315" s="494"/>
      <c r="AM315" s="494"/>
      <c r="AN315" s="494"/>
    </row>
    <row r="316" spans="1:40">
      <c r="A316" s="505"/>
      <c r="B316" s="505"/>
      <c r="C316" s="505"/>
      <c r="D316" s="505"/>
      <c r="E316" s="506"/>
      <c r="F316" s="505"/>
      <c r="G316" s="505"/>
      <c r="H316" s="505"/>
      <c r="I316" s="505"/>
      <c r="J316" s="506"/>
      <c r="K316" s="505"/>
      <c r="M316" s="494"/>
      <c r="N316" s="494"/>
      <c r="O316" s="494"/>
      <c r="P316" s="494"/>
      <c r="Q316" s="494"/>
      <c r="R316" s="494"/>
      <c r="S316" s="494"/>
      <c r="T316" s="494"/>
      <c r="U316" s="494"/>
      <c r="V316" s="494"/>
      <c r="W316" s="494"/>
      <c r="X316" s="494"/>
      <c r="Y316" s="494"/>
      <c r="Z316" s="494"/>
      <c r="AA316" s="494"/>
      <c r="AB316" s="494"/>
      <c r="AC316" s="494"/>
      <c r="AD316" s="494"/>
      <c r="AE316" s="494"/>
      <c r="AF316" s="494"/>
      <c r="AG316" s="494"/>
      <c r="AH316" s="494"/>
      <c r="AI316" s="494"/>
      <c r="AJ316" s="494"/>
      <c r="AK316" s="494"/>
      <c r="AL316" s="494"/>
      <c r="AM316" s="494"/>
      <c r="AN316" s="494"/>
    </row>
    <row r="317" spans="1:40">
      <c r="A317" s="505"/>
      <c r="B317" s="505"/>
      <c r="C317" s="505"/>
      <c r="D317" s="505"/>
      <c r="E317" s="506"/>
      <c r="F317" s="505"/>
      <c r="G317" s="505"/>
      <c r="H317" s="505"/>
      <c r="I317" s="505"/>
      <c r="J317" s="506"/>
      <c r="K317" s="505"/>
      <c r="M317" s="494"/>
      <c r="N317" s="494"/>
      <c r="O317" s="494"/>
      <c r="P317" s="494"/>
      <c r="Q317" s="494"/>
      <c r="R317" s="494"/>
      <c r="S317" s="494"/>
      <c r="T317" s="494"/>
      <c r="U317" s="494"/>
      <c r="V317" s="494"/>
      <c r="W317" s="494"/>
      <c r="X317" s="494"/>
      <c r="Y317" s="494"/>
      <c r="Z317" s="494"/>
      <c r="AA317" s="494"/>
      <c r="AB317" s="494"/>
      <c r="AC317" s="494"/>
      <c r="AD317" s="494"/>
      <c r="AE317" s="494"/>
      <c r="AF317" s="494"/>
      <c r="AG317" s="494"/>
      <c r="AH317" s="494"/>
      <c r="AI317" s="494"/>
      <c r="AJ317" s="494"/>
      <c r="AK317" s="494"/>
      <c r="AL317" s="494"/>
      <c r="AM317" s="494"/>
      <c r="AN317" s="494"/>
    </row>
    <row r="318" spans="1:40">
      <c r="A318" s="505"/>
      <c r="B318" s="505"/>
      <c r="C318" s="505"/>
      <c r="D318" s="505"/>
      <c r="E318" s="506"/>
      <c r="F318" s="505"/>
      <c r="G318" s="505"/>
      <c r="H318" s="505"/>
      <c r="I318" s="505"/>
      <c r="J318" s="506"/>
      <c r="K318" s="505"/>
      <c r="M318" s="494"/>
      <c r="N318" s="494"/>
      <c r="O318" s="494"/>
      <c r="P318" s="494"/>
      <c r="Q318" s="494"/>
      <c r="R318" s="494"/>
      <c r="S318" s="494"/>
      <c r="T318" s="494"/>
      <c r="U318" s="494"/>
      <c r="V318" s="494"/>
      <c r="W318" s="494"/>
      <c r="X318" s="494"/>
      <c r="Y318" s="494"/>
      <c r="Z318" s="494"/>
      <c r="AA318" s="494"/>
      <c r="AB318" s="494"/>
      <c r="AC318" s="494"/>
      <c r="AD318" s="494"/>
      <c r="AE318" s="494"/>
      <c r="AF318" s="494"/>
      <c r="AG318" s="494"/>
      <c r="AH318" s="494"/>
      <c r="AI318" s="494"/>
      <c r="AJ318" s="494"/>
      <c r="AK318" s="494"/>
      <c r="AL318" s="494"/>
      <c r="AM318" s="494"/>
      <c r="AN318" s="494"/>
    </row>
    <row r="319" spans="1:40">
      <c r="A319" s="505"/>
      <c r="B319" s="505"/>
      <c r="C319" s="505"/>
      <c r="D319" s="505"/>
      <c r="E319" s="506"/>
      <c r="F319" s="505"/>
      <c r="G319" s="505"/>
      <c r="H319" s="505"/>
      <c r="I319" s="505"/>
      <c r="J319" s="506"/>
      <c r="K319" s="505"/>
      <c r="M319" s="494"/>
      <c r="N319" s="494"/>
      <c r="O319" s="494"/>
      <c r="P319" s="494"/>
      <c r="Q319" s="494"/>
      <c r="R319" s="494"/>
      <c r="S319" s="494"/>
      <c r="T319" s="494"/>
      <c r="U319" s="494"/>
      <c r="V319" s="494"/>
      <c r="W319" s="494"/>
      <c r="X319" s="494"/>
      <c r="Y319" s="494"/>
      <c r="Z319" s="494"/>
      <c r="AA319" s="494"/>
      <c r="AB319" s="494"/>
      <c r="AC319" s="494"/>
      <c r="AD319" s="494"/>
      <c r="AE319" s="494"/>
      <c r="AF319" s="494"/>
      <c r="AG319" s="494"/>
      <c r="AH319" s="494"/>
      <c r="AI319" s="494"/>
      <c r="AJ319" s="494"/>
      <c r="AK319" s="494"/>
      <c r="AL319" s="494"/>
      <c r="AM319" s="494"/>
      <c r="AN319" s="494"/>
    </row>
    <row r="320" spans="1:40">
      <c r="A320" s="505"/>
      <c r="B320" s="505"/>
      <c r="C320" s="505"/>
      <c r="D320" s="505"/>
      <c r="E320" s="506"/>
      <c r="F320" s="505"/>
      <c r="G320" s="505"/>
      <c r="H320" s="505"/>
      <c r="I320" s="505"/>
      <c r="J320" s="506"/>
      <c r="K320" s="505"/>
      <c r="M320" s="494"/>
      <c r="N320" s="494"/>
      <c r="O320" s="494"/>
      <c r="P320" s="494"/>
      <c r="Q320" s="494"/>
      <c r="R320" s="494"/>
      <c r="S320" s="494"/>
      <c r="T320" s="494"/>
      <c r="U320" s="494"/>
      <c r="V320" s="494"/>
      <c r="W320" s="494"/>
      <c r="X320" s="494"/>
      <c r="Y320" s="494"/>
      <c r="Z320" s="494"/>
      <c r="AA320" s="494"/>
      <c r="AB320" s="494"/>
      <c r="AC320" s="494"/>
      <c r="AD320" s="494"/>
      <c r="AE320" s="494"/>
      <c r="AF320" s="494"/>
      <c r="AG320" s="494"/>
      <c r="AH320" s="494"/>
      <c r="AI320" s="494"/>
      <c r="AJ320" s="494"/>
      <c r="AK320" s="494"/>
      <c r="AL320" s="494"/>
      <c r="AM320" s="494"/>
      <c r="AN320" s="494"/>
    </row>
    <row r="321" spans="1:40">
      <c r="A321" s="505"/>
      <c r="B321" s="505"/>
      <c r="C321" s="505"/>
      <c r="D321" s="505"/>
      <c r="E321" s="506"/>
      <c r="F321" s="505"/>
      <c r="G321" s="505"/>
      <c r="H321" s="505"/>
      <c r="I321" s="505"/>
      <c r="J321" s="506"/>
      <c r="K321" s="505"/>
      <c r="M321" s="494"/>
      <c r="N321" s="494"/>
      <c r="O321" s="494"/>
      <c r="P321" s="494"/>
      <c r="Q321" s="494"/>
      <c r="R321" s="494"/>
      <c r="S321" s="494"/>
      <c r="T321" s="494"/>
      <c r="U321" s="494"/>
      <c r="V321" s="494"/>
      <c r="W321" s="494"/>
      <c r="X321" s="494"/>
      <c r="Y321" s="494"/>
      <c r="Z321" s="494"/>
      <c r="AA321" s="494"/>
      <c r="AB321" s="494"/>
      <c r="AC321" s="494"/>
      <c r="AD321" s="494"/>
      <c r="AE321" s="494"/>
      <c r="AF321" s="494"/>
      <c r="AG321" s="494"/>
      <c r="AH321" s="494"/>
      <c r="AI321" s="494"/>
      <c r="AJ321" s="494"/>
      <c r="AK321" s="494"/>
      <c r="AL321" s="494"/>
      <c r="AM321" s="494"/>
      <c r="AN321" s="494"/>
    </row>
    <row r="322" spans="1:40">
      <c r="A322" s="505"/>
      <c r="B322" s="505"/>
      <c r="C322" s="505"/>
      <c r="D322" s="505"/>
      <c r="E322" s="506"/>
      <c r="F322" s="505"/>
      <c r="G322" s="505"/>
      <c r="H322" s="505"/>
      <c r="I322" s="505"/>
      <c r="J322" s="506"/>
      <c r="K322" s="505"/>
      <c r="M322" s="494"/>
      <c r="N322" s="494"/>
      <c r="O322" s="494"/>
      <c r="P322" s="494"/>
      <c r="Q322" s="494"/>
      <c r="R322" s="494"/>
      <c r="S322" s="494"/>
      <c r="T322" s="494"/>
      <c r="U322" s="494"/>
      <c r="V322" s="494"/>
      <c r="W322" s="494"/>
      <c r="X322" s="494"/>
      <c r="Y322" s="494"/>
      <c r="Z322" s="494"/>
      <c r="AA322" s="494"/>
      <c r="AB322" s="494"/>
      <c r="AC322" s="494"/>
      <c r="AD322" s="494"/>
      <c r="AE322" s="494"/>
      <c r="AF322" s="494"/>
      <c r="AG322" s="494"/>
      <c r="AH322" s="494"/>
      <c r="AI322" s="494"/>
      <c r="AJ322" s="494"/>
      <c r="AK322" s="494"/>
      <c r="AL322" s="494"/>
      <c r="AM322" s="494"/>
      <c r="AN322" s="494"/>
    </row>
    <row r="323" spans="1:40">
      <c r="M323" s="494"/>
      <c r="N323" s="494"/>
      <c r="O323" s="494"/>
      <c r="P323" s="494"/>
      <c r="Q323" s="494"/>
      <c r="R323" s="494"/>
      <c r="S323" s="494"/>
      <c r="T323" s="494"/>
      <c r="U323" s="494"/>
      <c r="V323" s="494"/>
      <c r="W323" s="494"/>
      <c r="X323" s="494"/>
      <c r="Y323" s="494"/>
      <c r="Z323" s="494"/>
      <c r="AA323" s="494"/>
      <c r="AB323" s="494"/>
      <c r="AC323" s="494"/>
      <c r="AD323" s="494"/>
      <c r="AE323" s="494"/>
      <c r="AF323" s="494"/>
      <c r="AG323" s="494"/>
      <c r="AH323" s="494"/>
      <c r="AI323" s="494"/>
      <c r="AJ323" s="494"/>
      <c r="AK323" s="494"/>
      <c r="AL323" s="494"/>
      <c r="AM323" s="494"/>
      <c r="AN323" s="494"/>
    </row>
    <row r="324" spans="1:40">
      <c r="M324" s="494"/>
      <c r="N324" s="494"/>
      <c r="O324" s="494"/>
      <c r="P324" s="494"/>
      <c r="Q324" s="494"/>
      <c r="R324" s="494"/>
      <c r="S324" s="494"/>
      <c r="T324" s="494"/>
      <c r="U324" s="494"/>
      <c r="V324" s="494"/>
      <c r="W324" s="494"/>
      <c r="X324" s="494"/>
      <c r="Y324" s="494"/>
      <c r="Z324" s="494"/>
      <c r="AA324" s="494"/>
      <c r="AB324" s="494"/>
      <c r="AC324" s="494"/>
      <c r="AD324" s="494"/>
      <c r="AE324" s="494"/>
      <c r="AF324" s="494"/>
      <c r="AG324" s="494"/>
      <c r="AH324" s="494"/>
      <c r="AI324" s="494"/>
      <c r="AJ324" s="494"/>
      <c r="AK324" s="494"/>
      <c r="AL324" s="494"/>
      <c r="AM324" s="494"/>
      <c r="AN324" s="494"/>
    </row>
    <row r="325" spans="1:40">
      <c r="M325" s="494"/>
      <c r="N325" s="494"/>
      <c r="O325" s="494"/>
      <c r="P325" s="494"/>
      <c r="Q325" s="494"/>
      <c r="R325" s="494"/>
      <c r="S325" s="494"/>
      <c r="T325" s="494"/>
      <c r="U325" s="494"/>
      <c r="V325" s="494"/>
      <c r="W325" s="494"/>
      <c r="X325" s="494"/>
      <c r="Y325" s="494"/>
      <c r="Z325" s="494"/>
      <c r="AA325" s="494"/>
      <c r="AB325" s="494"/>
      <c r="AC325" s="494"/>
      <c r="AD325" s="494"/>
      <c r="AE325" s="494"/>
      <c r="AF325" s="494"/>
      <c r="AG325" s="494"/>
      <c r="AH325" s="494"/>
      <c r="AI325" s="494"/>
      <c r="AJ325" s="494"/>
      <c r="AK325" s="494"/>
      <c r="AL325" s="494"/>
      <c r="AM325" s="494"/>
      <c r="AN325" s="494"/>
    </row>
    <row r="326" spans="1:40">
      <c r="M326" s="494"/>
      <c r="N326" s="494"/>
      <c r="O326" s="494"/>
      <c r="P326" s="494"/>
      <c r="Q326" s="494"/>
      <c r="R326" s="494"/>
      <c r="S326" s="494"/>
      <c r="T326" s="494"/>
      <c r="U326" s="494"/>
      <c r="V326" s="494"/>
      <c r="W326" s="494"/>
      <c r="X326" s="494"/>
      <c r="Y326" s="494"/>
      <c r="Z326" s="494"/>
      <c r="AA326" s="494"/>
      <c r="AB326" s="494"/>
      <c r="AC326" s="494"/>
      <c r="AD326" s="494"/>
      <c r="AE326" s="494"/>
      <c r="AF326" s="494"/>
      <c r="AG326" s="494"/>
      <c r="AH326" s="494"/>
      <c r="AI326" s="494"/>
      <c r="AJ326" s="494"/>
      <c r="AK326" s="494"/>
      <c r="AL326" s="494"/>
      <c r="AM326" s="494"/>
      <c r="AN326" s="494"/>
    </row>
    <row r="327" spans="1:40">
      <c r="M327" s="494"/>
      <c r="N327" s="494"/>
      <c r="O327" s="494"/>
      <c r="P327" s="494"/>
      <c r="Q327" s="494"/>
      <c r="R327" s="494"/>
      <c r="S327" s="494"/>
      <c r="T327" s="494"/>
      <c r="U327" s="494"/>
      <c r="V327" s="494"/>
      <c r="W327" s="494"/>
      <c r="X327" s="494"/>
      <c r="Y327" s="494"/>
      <c r="Z327" s="494"/>
      <c r="AA327" s="494"/>
      <c r="AB327" s="494"/>
      <c r="AC327" s="494"/>
      <c r="AD327" s="494"/>
      <c r="AE327" s="494"/>
      <c r="AF327" s="494"/>
      <c r="AG327" s="494"/>
      <c r="AH327" s="494"/>
      <c r="AI327" s="494"/>
      <c r="AJ327" s="494"/>
      <c r="AK327" s="494"/>
      <c r="AL327" s="494"/>
      <c r="AM327" s="494"/>
      <c r="AN327" s="494"/>
    </row>
    <row r="328" spans="1:40">
      <c r="M328" s="494"/>
      <c r="N328" s="494"/>
      <c r="O328" s="494"/>
      <c r="P328" s="494"/>
      <c r="Q328" s="494"/>
      <c r="R328" s="494"/>
      <c r="S328" s="494"/>
      <c r="T328" s="494"/>
      <c r="U328" s="494"/>
      <c r="V328" s="494"/>
      <c r="W328" s="494"/>
      <c r="X328" s="494"/>
      <c r="Y328" s="494"/>
      <c r="Z328" s="494"/>
      <c r="AA328" s="494"/>
      <c r="AB328" s="494"/>
      <c r="AC328" s="494"/>
      <c r="AD328" s="494"/>
      <c r="AE328" s="494"/>
      <c r="AF328" s="494"/>
      <c r="AG328" s="494"/>
      <c r="AH328" s="494"/>
      <c r="AI328" s="494"/>
      <c r="AJ328" s="494"/>
      <c r="AK328" s="494"/>
      <c r="AL328" s="494"/>
      <c r="AM328" s="494"/>
      <c r="AN328" s="494"/>
    </row>
    <row r="329" spans="1:40">
      <c r="M329" s="494"/>
      <c r="N329" s="494"/>
      <c r="O329" s="494"/>
      <c r="P329" s="494"/>
      <c r="Q329" s="494"/>
      <c r="R329" s="494"/>
      <c r="S329" s="494"/>
      <c r="T329" s="494"/>
      <c r="U329" s="494"/>
      <c r="V329" s="494"/>
      <c r="W329" s="494"/>
      <c r="X329" s="494"/>
      <c r="Y329" s="494"/>
      <c r="Z329" s="494"/>
      <c r="AA329" s="494"/>
      <c r="AB329" s="494"/>
      <c r="AC329" s="494"/>
      <c r="AD329" s="494"/>
      <c r="AE329" s="494"/>
      <c r="AF329" s="494"/>
      <c r="AG329" s="494"/>
      <c r="AH329" s="494"/>
      <c r="AI329" s="494"/>
      <c r="AJ329" s="494"/>
      <c r="AK329" s="494"/>
      <c r="AL329" s="494"/>
      <c r="AM329" s="494"/>
      <c r="AN329" s="494"/>
    </row>
    <row r="330" spans="1:40">
      <c r="M330" s="494"/>
      <c r="N330" s="494"/>
      <c r="O330" s="494"/>
      <c r="P330" s="494"/>
      <c r="Q330" s="494"/>
      <c r="R330" s="494"/>
      <c r="S330" s="494"/>
      <c r="T330" s="494"/>
      <c r="U330" s="494"/>
      <c r="V330" s="494"/>
      <c r="W330" s="494"/>
      <c r="X330" s="494"/>
      <c r="Y330" s="494"/>
      <c r="Z330" s="494"/>
      <c r="AA330" s="494"/>
      <c r="AB330" s="494"/>
      <c r="AC330" s="494"/>
      <c r="AD330" s="494"/>
      <c r="AE330" s="494"/>
      <c r="AF330" s="494"/>
      <c r="AG330" s="494"/>
      <c r="AH330" s="494"/>
      <c r="AI330" s="494"/>
      <c r="AJ330" s="494"/>
      <c r="AK330" s="494"/>
      <c r="AL330" s="494"/>
      <c r="AM330" s="494"/>
      <c r="AN330" s="494"/>
    </row>
    <row r="331" spans="1:40">
      <c r="M331" s="494"/>
      <c r="N331" s="494"/>
      <c r="O331" s="494"/>
      <c r="P331" s="494"/>
      <c r="Q331" s="494"/>
      <c r="R331" s="494"/>
      <c r="S331" s="494"/>
      <c r="T331" s="494"/>
      <c r="U331" s="494"/>
      <c r="V331" s="494"/>
      <c r="W331" s="494"/>
      <c r="X331" s="494"/>
      <c r="Y331" s="494"/>
      <c r="Z331" s="494"/>
      <c r="AA331" s="494"/>
      <c r="AB331" s="494"/>
      <c r="AC331" s="494"/>
      <c r="AD331" s="494"/>
      <c r="AE331" s="494"/>
      <c r="AF331" s="494"/>
      <c r="AG331" s="494"/>
      <c r="AH331" s="494"/>
      <c r="AI331" s="494"/>
      <c r="AJ331" s="494"/>
      <c r="AK331" s="494"/>
      <c r="AL331" s="494"/>
      <c r="AM331" s="494"/>
      <c r="AN331" s="494"/>
    </row>
    <row r="332" spans="1:40">
      <c r="M332" s="494"/>
      <c r="N332" s="494"/>
      <c r="O332" s="494"/>
      <c r="P332" s="494"/>
      <c r="Q332" s="494"/>
      <c r="R332" s="494"/>
      <c r="S332" s="494"/>
      <c r="T332" s="494"/>
      <c r="U332" s="494"/>
      <c r="V332" s="494"/>
      <c r="W332" s="494"/>
      <c r="X332" s="494"/>
      <c r="Y332" s="494"/>
      <c r="Z332" s="494"/>
      <c r="AA332" s="494"/>
      <c r="AB332" s="494"/>
      <c r="AC332" s="494"/>
      <c r="AD332" s="494"/>
      <c r="AE332" s="494"/>
      <c r="AF332" s="494"/>
      <c r="AG332" s="494"/>
      <c r="AH332" s="494"/>
      <c r="AI332" s="494"/>
      <c r="AJ332" s="494"/>
      <c r="AK332" s="494"/>
      <c r="AL332" s="494"/>
      <c r="AM332" s="494"/>
      <c r="AN332" s="494"/>
    </row>
    <row r="333" spans="1:40">
      <c r="M333" s="494"/>
      <c r="N333" s="494"/>
      <c r="O333" s="494"/>
      <c r="P333" s="494"/>
      <c r="Q333" s="494"/>
      <c r="R333" s="494"/>
      <c r="S333" s="494"/>
      <c r="T333" s="494"/>
      <c r="U333" s="494"/>
      <c r="V333" s="494"/>
      <c r="W333" s="494"/>
      <c r="X333" s="494"/>
      <c r="Y333" s="494"/>
      <c r="Z333" s="494"/>
      <c r="AA333" s="494"/>
      <c r="AB333" s="494"/>
      <c r="AC333" s="494"/>
      <c r="AD333" s="494"/>
      <c r="AE333" s="494"/>
      <c r="AF333" s="494"/>
      <c r="AG333" s="494"/>
      <c r="AH333" s="494"/>
      <c r="AI333" s="494"/>
      <c r="AJ333" s="494"/>
      <c r="AK333" s="494"/>
      <c r="AL333" s="494"/>
      <c r="AM333" s="494"/>
      <c r="AN333" s="494"/>
    </row>
    <row r="334" spans="1:40">
      <c r="M334" s="494"/>
      <c r="N334" s="494"/>
      <c r="O334" s="494"/>
      <c r="P334" s="494"/>
      <c r="Q334" s="494"/>
      <c r="R334" s="494"/>
      <c r="S334" s="494"/>
      <c r="T334" s="494"/>
      <c r="U334" s="494"/>
      <c r="V334" s="494"/>
      <c r="W334" s="494"/>
      <c r="X334" s="494"/>
      <c r="Y334" s="494"/>
      <c r="Z334" s="494"/>
      <c r="AA334" s="494"/>
      <c r="AB334" s="494"/>
      <c r="AC334" s="494"/>
      <c r="AD334" s="494"/>
      <c r="AE334" s="494"/>
      <c r="AF334" s="494"/>
      <c r="AG334" s="494"/>
      <c r="AH334" s="494"/>
      <c r="AI334" s="494"/>
      <c r="AJ334" s="494"/>
      <c r="AK334" s="494"/>
      <c r="AL334" s="494"/>
      <c r="AM334" s="494"/>
      <c r="AN334" s="494"/>
    </row>
    <row r="335" spans="1:40">
      <c r="M335" s="494"/>
      <c r="N335" s="494"/>
      <c r="O335" s="494"/>
      <c r="P335" s="494"/>
      <c r="Q335" s="494"/>
      <c r="R335" s="494"/>
      <c r="S335" s="494"/>
      <c r="T335" s="494"/>
      <c r="U335" s="494"/>
      <c r="V335" s="494"/>
      <c r="W335" s="494"/>
      <c r="X335" s="494"/>
      <c r="Y335" s="494"/>
      <c r="Z335" s="494"/>
      <c r="AA335" s="494"/>
      <c r="AB335" s="494"/>
      <c r="AC335" s="494"/>
      <c r="AD335" s="494"/>
      <c r="AE335" s="494"/>
      <c r="AF335" s="494"/>
      <c r="AG335" s="494"/>
      <c r="AH335" s="494"/>
      <c r="AI335" s="494"/>
      <c r="AJ335" s="494"/>
      <c r="AK335" s="494"/>
      <c r="AL335" s="494"/>
      <c r="AM335" s="494"/>
      <c r="AN335" s="494"/>
    </row>
    <row r="336" spans="1:40">
      <c r="M336" s="494"/>
      <c r="N336" s="494"/>
      <c r="O336" s="494"/>
      <c r="P336" s="494"/>
      <c r="Q336" s="494"/>
      <c r="R336" s="494"/>
      <c r="S336" s="494"/>
      <c r="T336" s="494"/>
      <c r="U336" s="494"/>
      <c r="V336" s="494"/>
      <c r="W336" s="494"/>
      <c r="X336" s="494"/>
      <c r="Y336" s="494"/>
      <c r="Z336" s="494"/>
      <c r="AA336" s="494"/>
      <c r="AB336" s="494"/>
      <c r="AC336" s="494"/>
      <c r="AD336" s="494"/>
      <c r="AE336" s="494"/>
      <c r="AF336" s="494"/>
      <c r="AG336" s="494"/>
      <c r="AH336" s="494"/>
      <c r="AI336" s="494"/>
      <c r="AJ336" s="494"/>
      <c r="AK336" s="494"/>
      <c r="AL336" s="494"/>
      <c r="AM336" s="494"/>
      <c r="AN336" s="494"/>
    </row>
    <row r="337" spans="13:40">
      <c r="M337" s="494"/>
      <c r="N337" s="494"/>
      <c r="O337" s="494"/>
      <c r="P337" s="494"/>
      <c r="Q337" s="494"/>
      <c r="R337" s="494"/>
      <c r="S337" s="494"/>
      <c r="T337" s="494"/>
      <c r="U337" s="494"/>
      <c r="V337" s="494"/>
      <c r="W337" s="494"/>
      <c r="X337" s="494"/>
      <c r="Y337" s="494"/>
      <c r="Z337" s="494"/>
      <c r="AA337" s="494"/>
      <c r="AB337" s="494"/>
      <c r="AC337" s="494"/>
      <c r="AD337" s="494"/>
      <c r="AE337" s="494"/>
      <c r="AF337" s="494"/>
      <c r="AG337" s="494"/>
      <c r="AH337" s="494"/>
      <c r="AI337" s="494"/>
      <c r="AJ337" s="494"/>
      <c r="AK337" s="494"/>
      <c r="AL337" s="494"/>
      <c r="AM337" s="494"/>
      <c r="AN337" s="494"/>
    </row>
    <row r="338" spans="13:40">
      <c r="M338" s="494"/>
      <c r="N338" s="494"/>
      <c r="O338" s="494"/>
      <c r="P338" s="494"/>
      <c r="Q338" s="494"/>
      <c r="R338" s="494"/>
      <c r="S338" s="494"/>
      <c r="T338" s="494"/>
      <c r="U338" s="494"/>
      <c r="V338" s="494"/>
      <c r="W338" s="494"/>
      <c r="X338" s="494"/>
      <c r="Y338" s="494"/>
      <c r="Z338" s="494"/>
      <c r="AA338" s="494"/>
      <c r="AB338" s="494"/>
      <c r="AC338" s="494"/>
      <c r="AD338" s="494"/>
      <c r="AE338" s="494"/>
      <c r="AF338" s="494"/>
      <c r="AG338" s="494"/>
      <c r="AH338" s="494"/>
      <c r="AI338" s="494"/>
      <c r="AJ338" s="494"/>
      <c r="AK338" s="494"/>
      <c r="AL338" s="494"/>
      <c r="AM338" s="494"/>
      <c r="AN338" s="494"/>
    </row>
    <row r="339" spans="13:40">
      <c r="M339" s="494"/>
      <c r="N339" s="494"/>
      <c r="O339" s="494"/>
      <c r="P339" s="494"/>
      <c r="Q339" s="494"/>
      <c r="R339" s="494"/>
      <c r="S339" s="494"/>
      <c r="T339" s="494"/>
      <c r="U339" s="494"/>
      <c r="V339" s="494"/>
      <c r="W339" s="494"/>
      <c r="X339" s="494"/>
      <c r="Y339" s="494"/>
      <c r="Z339" s="494"/>
      <c r="AA339" s="494"/>
      <c r="AB339" s="494"/>
      <c r="AC339" s="494"/>
      <c r="AD339" s="494"/>
      <c r="AE339" s="494"/>
      <c r="AF339" s="494"/>
      <c r="AG339" s="494"/>
      <c r="AH339" s="494"/>
      <c r="AI339" s="494"/>
      <c r="AJ339" s="494"/>
      <c r="AK339" s="494"/>
      <c r="AL339" s="494"/>
      <c r="AM339" s="494"/>
      <c r="AN339" s="494"/>
    </row>
    <row r="340" spans="13:40">
      <c r="M340" s="494"/>
      <c r="N340" s="494"/>
      <c r="O340" s="494"/>
      <c r="P340" s="494"/>
      <c r="Q340" s="494"/>
      <c r="R340" s="494"/>
      <c r="S340" s="494"/>
      <c r="T340" s="494"/>
      <c r="U340" s="494"/>
      <c r="V340" s="494"/>
      <c r="W340" s="494"/>
      <c r="X340" s="494"/>
      <c r="Y340" s="494"/>
      <c r="Z340" s="494"/>
      <c r="AA340" s="494"/>
      <c r="AB340" s="494"/>
      <c r="AC340" s="494"/>
      <c r="AD340" s="494"/>
      <c r="AE340" s="494"/>
      <c r="AF340" s="494"/>
      <c r="AG340" s="494"/>
      <c r="AH340" s="494"/>
      <c r="AI340" s="494"/>
      <c r="AJ340" s="494"/>
      <c r="AK340" s="494"/>
      <c r="AL340" s="494"/>
      <c r="AM340" s="494"/>
      <c r="AN340" s="494"/>
    </row>
    <row r="341" spans="13:40">
      <c r="M341" s="494"/>
      <c r="N341" s="494"/>
      <c r="O341" s="494"/>
      <c r="P341" s="494"/>
      <c r="Q341" s="494"/>
      <c r="R341" s="494"/>
      <c r="S341" s="494"/>
      <c r="T341" s="494"/>
      <c r="U341" s="494"/>
      <c r="V341" s="494"/>
      <c r="W341" s="494"/>
      <c r="X341" s="494"/>
      <c r="Y341" s="494"/>
      <c r="Z341" s="494"/>
      <c r="AA341" s="494"/>
      <c r="AB341" s="494"/>
      <c r="AC341" s="494"/>
      <c r="AD341" s="494"/>
      <c r="AE341" s="494"/>
      <c r="AF341" s="494"/>
      <c r="AG341" s="494"/>
      <c r="AH341" s="494"/>
      <c r="AI341" s="494"/>
      <c r="AJ341" s="494"/>
      <c r="AK341" s="494"/>
      <c r="AL341" s="494"/>
      <c r="AM341" s="494"/>
      <c r="AN341" s="494"/>
    </row>
    <row r="342" spans="13:40">
      <c r="M342" s="494"/>
      <c r="N342" s="494"/>
      <c r="O342" s="494"/>
      <c r="P342" s="494"/>
      <c r="Q342" s="494"/>
      <c r="R342" s="494"/>
      <c r="S342" s="494"/>
      <c r="T342" s="494"/>
      <c r="U342" s="494"/>
      <c r="V342" s="494"/>
      <c r="W342" s="494"/>
      <c r="X342" s="494"/>
      <c r="Y342" s="494"/>
      <c r="Z342" s="494"/>
      <c r="AA342" s="494"/>
      <c r="AB342" s="494"/>
      <c r="AC342" s="494"/>
      <c r="AD342" s="494"/>
      <c r="AE342" s="494"/>
      <c r="AF342" s="494"/>
      <c r="AG342" s="494"/>
      <c r="AH342" s="494"/>
      <c r="AI342" s="494"/>
      <c r="AJ342" s="494"/>
      <c r="AK342" s="494"/>
      <c r="AL342" s="494"/>
      <c r="AM342" s="494"/>
      <c r="AN342" s="494"/>
    </row>
    <row r="343" spans="13:40">
      <c r="M343" s="494"/>
      <c r="N343" s="494"/>
      <c r="O343" s="494"/>
      <c r="P343" s="494"/>
      <c r="Q343" s="494"/>
      <c r="R343" s="494"/>
      <c r="S343" s="494"/>
      <c r="T343" s="494"/>
      <c r="U343" s="494"/>
      <c r="V343" s="494"/>
      <c r="W343" s="494"/>
      <c r="X343" s="494"/>
      <c r="Y343" s="494"/>
      <c r="Z343" s="494"/>
      <c r="AA343" s="494"/>
      <c r="AB343" s="494"/>
      <c r="AC343" s="494"/>
      <c r="AD343" s="494"/>
      <c r="AE343" s="494"/>
      <c r="AF343" s="494"/>
      <c r="AG343" s="494"/>
      <c r="AH343" s="494"/>
      <c r="AI343" s="494"/>
      <c r="AJ343" s="494"/>
      <c r="AK343" s="494"/>
      <c r="AL343" s="494"/>
      <c r="AM343" s="494"/>
      <c r="AN343" s="494"/>
    </row>
    <row r="344" spans="13:40">
      <c r="M344" s="494"/>
      <c r="N344" s="494"/>
      <c r="O344" s="494"/>
      <c r="P344" s="494"/>
      <c r="Q344" s="494"/>
      <c r="R344" s="494"/>
      <c r="S344" s="494"/>
      <c r="T344" s="494"/>
      <c r="U344" s="494"/>
      <c r="V344" s="494"/>
      <c r="W344" s="494"/>
      <c r="X344" s="494"/>
      <c r="Y344" s="494"/>
      <c r="Z344" s="494"/>
      <c r="AA344" s="494"/>
      <c r="AB344" s="494"/>
      <c r="AC344" s="494"/>
      <c r="AD344" s="494"/>
      <c r="AE344" s="494"/>
      <c r="AF344" s="494"/>
      <c r="AG344" s="494"/>
      <c r="AH344" s="494"/>
      <c r="AI344" s="494"/>
      <c r="AJ344" s="494"/>
      <c r="AK344" s="494"/>
      <c r="AL344" s="494"/>
      <c r="AM344" s="494"/>
      <c r="AN344" s="494"/>
    </row>
    <row r="345" spans="13:40">
      <c r="M345" s="494"/>
      <c r="N345" s="494"/>
      <c r="O345" s="494"/>
      <c r="P345" s="494"/>
      <c r="Q345" s="494"/>
      <c r="R345" s="494"/>
      <c r="S345" s="494"/>
      <c r="T345" s="494"/>
      <c r="U345" s="494"/>
      <c r="V345" s="494"/>
      <c r="W345" s="494"/>
      <c r="X345" s="494"/>
      <c r="Y345" s="494"/>
      <c r="Z345" s="494"/>
      <c r="AA345" s="494"/>
      <c r="AB345" s="494"/>
      <c r="AC345" s="494"/>
      <c r="AD345" s="494"/>
      <c r="AE345" s="494"/>
      <c r="AF345" s="494"/>
      <c r="AG345" s="494"/>
      <c r="AH345" s="494"/>
      <c r="AI345" s="494"/>
      <c r="AJ345" s="494"/>
      <c r="AK345" s="494"/>
      <c r="AL345" s="494"/>
      <c r="AM345" s="494"/>
      <c r="AN345" s="494"/>
    </row>
    <row r="346" spans="13:40">
      <c r="M346" s="494"/>
      <c r="N346" s="494"/>
      <c r="O346" s="494"/>
      <c r="P346" s="494"/>
      <c r="Q346" s="494"/>
      <c r="R346" s="494"/>
      <c r="S346" s="494"/>
      <c r="T346" s="494"/>
      <c r="U346" s="494"/>
      <c r="V346" s="494"/>
      <c r="W346" s="494"/>
      <c r="X346" s="494"/>
      <c r="Y346" s="494"/>
      <c r="Z346" s="494"/>
      <c r="AA346" s="494"/>
      <c r="AB346" s="494"/>
      <c r="AC346" s="494"/>
      <c r="AD346" s="494"/>
      <c r="AE346" s="494"/>
      <c r="AF346" s="494"/>
      <c r="AG346" s="494"/>
      <c r="AH346" s="494"/>
      <c r="AI346" s="494"/>
      <c r="AJ346" s="494"/>
      <c r="AK346" s="494"/>
      <c r="AL346" s="494"/>
      <c r="AM346" s="494"/>
      <c r="AN346" s="494"/>
    </row>
    <row r="347" spans="13:40">
      <c r="M347" s="494"/>
      <c r="N347" s="494"/>
      <c r="O347" s="494"/>
      <c r="P347" s="494"/>
      <c r="Q347" s="494"/>
      <c r="R347" s="494"/>
      <c r="S347" s="494"/>
      <c r="T347" s="494"/>
      <c r="U347" s="494"/>
      <c r="V347" s="494"/>
      <c r="W347" s="494"/>
      <c r="X347" s="494"/>
      <c r="Y347" s="494"/>
      <c r="Z347" s="494"/>
      <c r="AA347" s="494"/>
      <c r="AB347" s="494"/>
      <c r="AC347" s="494"/>
      <c r="AD347" s="494"/>
      <c r="AE347" s="494"/>
      <c r="AF347" s="494"/>
      <c r="AG347" s="494"/>
      <c r="AH347" s="494"/>
      <c r="AI347" s="494"/>
      <c r="AJ347" s="494"/>
      <c r="AK347" s="494"/>
      <c r="AL347" s="494"/>
      <c r="AM347" s="494"/>
      <c r="AN347" s="494"/>
    </row>
    <row r="348" spans="13:40">
      <c r="M348" s="494"/>
      <c r="N348" s="494"/>
      <c r="O348" s="494"/>
      <c r="P348" s="494"/>
      <c r="Q348" s="494"/>
      <c r="R348" s="494"/>
      <c r="S348" s="494"/>
      <c r="T348" s="494"/>
      <c r="U348" s="494"/>
      <c r="V348" s="494"/>
      <c r="W348" s="494"/>
      <c r="X348" s="494"/>
      <c r="Y348" s="494"/>
      <c r="Z348" s="494"/>
      <c r="AA348" s="494"/>
      <c r="AB348" s="494"/>
      <c r="AC348" s="494"/>
      <c r="AD348" s="494"/>
      <c r="AE348" s="494"/>
      <c r="AF348" s="494"/>
      <c r="AG348" s="494"/>
      <c r="AH348" s="494"/>
      <c r="AI348" s="494"/>
      <c r="AJ348" s="494"/>
      <c r="AK348" s="494"/>
      <c r="AL348" s="494"/>
      <c r="AM348" s="494"/>
      <c r="AN348" s="494"/>
    </row>
    <row r="349" spans="13:40">
      <c r="M349" s="494"/>
      <c r="N349" s="494"/>
      <c r="O349" s="494"/>
      <c r="P349" s="494"/>
      <c r="Q349" s="494"/>
      <c r="R349" s="494"/>
      <c r="S349" s="494"/>
      <c r="T349" s="494"/>
      <c r="U349" s="494"/>
      <c r="V349" s="494"/>
      <c r="W349" s="494"/>
      <c r="X349" s="494"/>
      <c r="Y349" s="494"/>
      <c r="Z349" s="494"/>
      <c r="AA349" s="494"/>
      <c r="AB349" s="494"/>
      <c r="AC349" s="494"/>
      <c r="AD349" s="494"/>
      <c r="AE349" s="494"/>
      <c r="AF349" s="494"/>
      <c r="AG349" s="494"/>
      <c r="AH349" s="494"/>
      <c r="AI349" s="494"/>
      <c r="AJ349" s="494"/>
      <c r="AK349" s="494"/>
      <c r="AL349" s="494"/>
      <c r="AM349" s="494"/>
      <c r="AN349" s="494"/>
    </row>
    <row r="350" spans="13:40">
      <c r="M350" s="494"/>
      <c r="N350" s="494"/>
      <c r="O350" s="494"/>
      <c r="P350" s="494"/>
      <c r="Q350" s="494"/>
      <c r="R350" s="494"/>
      <c r="S350" s="494"/>
      <c r="T350" s="494"/>
      <c r="U350" s="494"/>
      <c r="V350" s="494"/>
      <c r="W350" s="494"/>
      <c r="X350" s="494"/>
      <c r="Y350" s="494"/>
      <c r="Z350" s="494"/>
      <c r="AA350" s="494"/>
      <c r="AB350" s="494"/>
      <c r="AC350" s="494"/>
      <c r="AD350" s="494"/>
      <c r="AE350" s="494"/>
      <c r="AF350" s="494"/>
      <c r="AG350" s="494"/>
      <c r="AH350" s="494"/>
      <c r="AI350" s="494"/>
      <c r="AJ350" s="494"/>
      <c r="AK350" s="494"/>
      <c r="AL350" s="494"/>
      <c r="AM350" s="494"/>
      <c r="AN350" s="494"/>
    </row>
    <row r="351" spans="13:40">
      <c r="M351" s="494"/>
      <c r="N351" s="494"/>
      <c r="O351" s="494"/>
      <c r="P351" s="494"/>
      <c r="Q351" s="494"/>
      <c r="R351" s="494"/>
      <c r="S351" s="494"/>
      <c r="T351" s="494"/>
      <c r="U351" s="494"/>
      <c r="V351" s="494"/>
      <c r="W351" s="494"/>
      <c r="X351" s="494"/>
      <c r="Y351" s="494"/>
      <c r="Z351" s="494"/>
      <c r="AA351" s="494"/>
      <c r="AB351" s="494"/>
      <c r="AC351" s="494"/>
      <c r="AD351" s="494"/>
      <c r="AE351" s="494"/>
      <c r="AF351" s="494"/>
      <c r="AG351" s="494"/>
      <c r="AH351" s="494"/>
      <c r="AI351" s="494"/>
      <c r="AJ351" s="494"/>
      <c r="AK351" s="494"/>
      <c r="AL351" s="494"/>
      <c r="AM351" s="494"/>
      <c r="AN351" s="494"/>
    </row>
    <row r="352" spans="13:40">
      <c r="M352" s="494"/>
      <c r="N352" s="494"/>
      <c r="O352" s="494"/>
      <c r="P352" s="494"/>
      <c r="Q352" s="494"/>
      <c r="R352" s="494"/>
      <c r="S352" s="494"/>
      <c r="T352" s="494"/>
      <c r="U352" s="494"/>
      <c r="V352" s="494"/>
      <c r="W352" s="494"/>
      <c r="X352" s="494"/>
      <c r="Y352" s="494"/>
      <c r="Z352" s="494"/>
      <c r="AA352" s="494"/>
      <c r="AB352" s="494"/>
      <c r="AC352" s="494"/>
      <c r="AD352" s="494"/>
      <c r="AE352" s="494"/>
      <c r="AF352" s="494"/>
      <c r="AG352" s="494"/>
      <c r="AH352" s="494"/>
      <c r="AI352" s="494"/>
      <c r="AJ352" s="494"/>
      <c r="AK352" s="494"/>
      <c r="AL352" s="494"/>
      <c r="AM352" s="494"/>
      <c r="AN352" s="494"/>
    </row>
    <row r="353" spans="13:40">
      <c r="M353" s="494"/>
      <c r="N353" s="494"/>
      <c r="O353" s="494"/>
      <c r="P353" s="494"/>
      <c r="Q353" s="494"/>
      <c r="R353" s="494"/>
      <c r="S353" s="494"/>
      <c r="T353" s="494"/>
      <c r="U353" s="494"/>
      <c r="V353" s="494"/>
      <c r="W353" s="494"/>
      <c r="X353" s="494"/>
      <c r="Y353" s="494"/>
      <c r="Z353" s="494"/>
      <c r="AA353" s="494"/>
      <c r="AB353" s="494"/>
      <c r="AC353" s="494"/>
      <c r="AD353" s="494"/>
      <c r="AE353" s="494"/>
      <c r="AF353" s="494"/>
      <c r="AG353" s="494"/>
      <c r="AH353" s="494"/>
      <c r="AI353" s="494"/>
      <c r="AJ353" s="494"/>
      <c r="AK353" s="494"/>
      <c r="AL353" s="494"/>
      <c r="AM353" s="494"/>
      <c r="AN353" s="494"/>
    </row>
    <row r="354" spans="13:40">
      <c r="M354" s="494"/>
      <c r="N354" s="494"/>
      <c r="O354" s="494"/>
      <c r="P354" s="494"/>
      <c r="Q354" s="494"/>
      <c r="R354" s="494"/>
      <c r="S354" s="494"/>
      <c r="T354" s="494"/>
      <c r="U354" s="494"/>
      <c r="V354" s="494"/>
      <c r="W354" s="494"/>
      <c r="X354" s="494"/>
      <c r="Y354" s="494"/>
      <c r="Z354" s="494"/>
      <c r="AA354" s="494"/>
      <c r="AB354" s="494"/>
      <c r="AC354" s="494"/>
      <c r="AD354" s="494"/>
      <c r="AE354" s="494"/>
      <c r="AF354" s="494"/>
      <c r="AG354" s="494"/>
      <c r="AH354" s="494"/>
      <c r="AI354" s="494"/>
      <c r="AJ354" s="494"/>
      <c r="AK354" s="494"/>
      <c r="AL354" s="494"/>
      <c r="AM354" s="494"/>
      <c r="AN354" s="494"/>
    </row>
    <row r="355" spans="13:40">
      <c r="M355" s="494"/>
      <c r="N355" s="494"/>
      <c r="O355" s="494"/>
      <c r="P355" s="494"/>
      <c r="Q355" s="494"/>
      <c r="R355" s="494"/>
      <c r="S355" s="494"/>
      <c r="T355" s="494"/>
      <c r="U355" s="494"/>
      <c r="V355" s="494"/>
      <c r="W355" s="494"/>
      <c r="X355" s="494"/>
      <c r="Y355" s="494"/>
      <c r="Z355" s="494"/>
      <c r="AA355" s="494"/>
      <c r="AB355" s="494"/>
      <c r="AC355" s="494"/>
      <c r="AD355" s="494"/>
      <c r="AE355" s="494"/>
      <c r="AF355" s="494"/>
      <c r="AG355" s="494"/>
      <c r="AH355" s="494"/>
      <c r="AI355" s="494"/>
      <c r="AJ355" s="494"/>
      <c r="AK355" s="494"/>
      <c r="AL355" s="494"/>
      <c r="AM355" s="494"/>
      <c r="AN355" s="494"/>
    </row>
    <row r="356" spans="13:40">
      <c r="M356" s="494"/>
      <c r="N356" s="494"/>
      <c r="O356" s="494"/>
      <c r="P356" s="494"/>
      <c r="Q356" s="494"/>
      <c r="R356" s="494"/>
      <c r="S356" s="494"/>
      <c r="T356" s="494"/>
      <c r="U356" s="494"/>
      <c r="V356" s="494"/>
      <c r="W356" s="494"/>
      <c r="X356" s="494"/>
      <c r="Y356" s="494"/>
      <c r="Z356" s="494"/>
      <c r="AA356" s="494"/>
      <c r="AB356" s="494"/>
      <c r="AC356" s="494"/>
      <c r="AD356" s="494"/>
      <c r="AE356" s="494"/>
      <c r="AF356" s="494"/>
      <c r="AG356" s="494"/>
      <c r="AH356" s="494"/>
      <c r="AI356" s="494"/>
      <c r="AJ356" s="494"/>
      <c r="AK356" s="494"/>
      <c r="AL356" s="494"/>
      <c r="AM356" s="494"/>
      <c r="AN356" s="494"/>
    </row>
    <row r="357" spans="13:40">
      <c r="M357" s="494"/>
      <c r="N357" s="494"/>
      <c r="O357" s="494"/>
      <c r="P357" s="494"/>
      <c r="Q357" s="494"/>
      <c r="R357" s="494"/>
      <c r="S357" s="494"/>
      <c r="T357" s="494"/>
      <c r="U357" s="494"/>
      <c r="V357" s="494"/>
      <c r="W357" s="494"/>
      <c r="X357" s="494"/>
      <c r="Y357" s="494"/>
      <c r="Z357" s="494"/>
      <c r="AA357" s="494"/>
      <c r="AB357" s="494"/>
      <c r="AC357" s="494"/>
      <c r="AD357" s="494"/>
      <c r="AE357" s="494"/>
      <c r="AF357" s="494"/>
      <c r="AG357" s="494"/>
      <c r="AH357" s="494"/>
      <c r="AI357" s="494"/>
      <c r="AJ357" s="494"/>
      <c r="AK357" s="494"/>
      <c r="AL357" s="494"/>
      <c r="AM357" s="494"/>
      <c r="AN357" s="494"/>
    </row>
    <row r="358" spans="13:40">
      <c r="M358" s="494"/>
      <c r="N358" s="494"/>
      <c r="O358" s="494"/>
      <c r="P358" s="494"/>
      <c r="Q358" s="494"/>
      <c r="R358" s="494"/>
      <c r="S358" s="494"/>
      <c r="T358" s="494"/>
      <c r="U358" s="494"/>
      <c r="V358" s="494"/>
      <c r="W358" s="494"/>
      <c r="X358" s="494"/>
      <c r="Y358" s="494"/>
      <c r="Z358" s="494"/>
      <c r="AA358" s="494"/>
      <c r="AB358" s="494"/>
      <c r="AC358" s="494"/>
      <c r="AD358" s="494"/>
      <c r="AE358" s="494"/>
      <c r="AF358" s="494"/>
      <c r="AG358" s="494"/>
      <c r="AH358" s="494"/>
      <c r="AI358" s="494"/>
      <c r="AJ358" s="494"/>
      <c r="AK358" s="494"/>
      <c r="AL358" s="494"/>
      <c r="AM358" s="494"/>
      <c r="AN358" s="494"/>
    </row>
    <row r="359" spans="13:40">
      <c r="M359" s="494"/>
      <c r="N359" s="494"/>
      <c r="O359" s="494"/>
      <c r="P359" s="494"/>
      <c r="Q359" s="494"/>
      <c r="R359" s="494"/>
      <c r="S359" s="494"/>
      <c r="T359" s="494"/>
      <c r="U359" s="494"/>
      <c r="V359" s="494"/>
      <c r="W359" s="494"/>
      <c r="X359" s="494"/>
      <c r="Y359" s="494"/>
      <c r="Z359" s="494"/>
      <c r="AA359" s="494"/>
      <c r="AB359" s="494"/>
      <c r="AC359" s="494"/>
      <c r="AD359" s="494"/>
      <c r="AE359" s="494"/>
      <c r="AF359" s="494"/>
      <c r="AG359" s="494"/>
      <c r="AH359" s="494"/>
      <c r="AI359" s="494"/>
      <c r="AJ359" s="494"/>
      <c r="AK359" s="494"/>
      <c r="AL359" s="494"/>
      <c r="AM359" s="494"/>
      <c r="AN359" s="494"/>
    </row>
    <row r="360" spans="13:40">
      <c r="M360" s="494"/>
      <c r="N360" s="494"/>
      <c r="O360" s="494"/>
      <c r="P360" s="494"/>
      <c r="Q360" s="494"/>
      <c r="R360" s="494"/>
      <c r="S360" s="494"/>
      <c r="T360" s="494"/>
      <c r="U360" s="494"/>
      <c r="V360" s="494"/>
      <c r="W360" s="494"/>
      <c r="X360" s="494"/>
      <c r="Y360" s="494"/>
      <c r="Z360" s="494"/>
      <c r="AA360" s="494"/>
      <c r="AB360" s="494"/>
      <c r="AC360" s="494"/>
      <c r="AD360" s="494"/>
      <c r="AE360" s="494"/>
      <c r="AF360" s="494"/>
      <c r="AG360" s="494"/>
      <c r="AH360" s="494"/>
      <c r="AI360" s="494"/>
      <c r="AJ360" s="494"/>
      <c r="AK360" s="494"/>
      <c r="AL360" s="494"/>
      <c r="AM360" s="494"/>
      <c r="AN360" s="494"/>
    </row>
    <row r="361" spans="13:40">
      <c r="M361" s="494"/>
      <c r="N361" s="494"/>
      <c r="O361" s="494"/>
      <c r="P361" s="494"/>
      <c r="Q361" s="494"/>
      <c r="R361" s="494"/>
      <c r="S361" s="494"/>
      <c r="T361" s="494"/>
      <c r="U361" s="494"/>
      <c r="V361" s="494"/>
      <c r="W361" s="494"/>
      <c r="X361" s="494"/>
      <c r="Y361" s="494"/>
      <c r="Z361" s="494"/>
      <c r="AA361" s="494"/>
      <c r="AB361" s="494"/>
      <c r="AC361" s="494"/>
      <c r="AD361" s="494"/>
      <c r="AE361" s="494"/>
      <c r="AF361" s="494"/>
      <c r="AG361" s="494"/>
      <c r="AH361" s="494"/>
      <c r="AI361" s="494"/>
      <c r="AJ361" s="494"/>
      <c r="AK361" s="494"/>
      <c r="AL361" s="494"/>
      <c r="AM361" s="494"/>
      <c r="AN361" s="494"/>
    </row>
    <row r="362" spans="13:40">
      <c r="M362" s="494"/>
      <c r="N362" s="494"/>
      <c r="O362" s="494"/>
      <c r="P362" s="494"/>
      <c r="Q362" s="494"/>
      <c r="R362" s="494"/>
      <c r="S362" s="494"/>
      <c r="T362" s="494"/>
      <c r="U362" s="494"/>
      <c r="V362" s="494"/>
      <c r="W362" s="494"/>
      <c r="X362" s="494"/>
      <c r="Y362" s="494"/>
      <c r="Z362" s="494"/>
      <c r="AA362" s="494"/>
      <c r="AB362" s="494"/>
      <c r="AC362" s="494"/>
      <c r="AD362" s="494"/>
      <c r="AE362" s="494"/>
      <c r="AF362" s="494"/>
      <c r="AG362" s="494"/>
      <c r="AH362" s="494"/>
      <c r="AI362" s="494"/>
      <c r="AJ362" s="494"/>
      <c r="AK362" s="494"/>
      <c r="AL362" s="494"/>
      <c r="AM362" s="494"/>
      <c r="AN362" s="494"/>
    </row>
    <row r="363" spans="13:40">
      <c r="M363" s="494"/>
      <c r="N363" s="494"/>
      <c r="O363" s="494"/>
      <c r="P363" s="494"/>
      <c r="Q363" s="494"/>
      <c r="R363" s="494"/>
      <c r="S363" s="494"/>
      <c r="T363" s="494"/>
      <c r="U363" s="494"/>
      <c r="V363" s="494"/>
      <c r="W363" s="494"/>
      <c r="X363" s="494"/>
      <c r="Y363" s="494"/>
      <c r="Z363" s="494"/>
      <c r="AA363" s="494"/>
      <c r="AB363" s="494"/>
      <c r="AC363" s="494"/>
      <c r="AD363" s="494"/>
      <c r="AE363" s="494"/>
      <c r="AF363" s="494"/>
      <c r="AG363" s="494"/>
      <c r="AH363" s="494"/>
      <c r="AI363" s="494"/>
      <c r="AJ363" s="494"/>
      <c r="AK363" s="494"/>
      <c r="AL363" s="494"/>
      <c r="AM363" s="494"/>
      <c r="AN363" s="494"/>
    </row>
    <row r="364" spans="13:40">
      <c r="M364" s="494"/>
      <c r="N364" s="494"/>
      <c r="O364" s="494"/>
      <c r="P364" s="494"/>
      <c r="Q364" s="494"/>
      <c r="R364" s="494"/>
      <c r="S364" s="494"/>
      <c r="T364" s="494"/>
      <c r="U364" s="494"/>
      <c r="V364" s="494"/>
      <c r="W364" s="494"/>
      <c r="X364" s="494"/>
      <c r="Y364" s="494"/>
      <c r="Z364" s="494"/>
      <c r="AA364" s="494"/>
      <c r="AB364" s="494"/>
      <c r="AC364" s="494"/>
      <c r="AD364" s="494"/>
      <c r="AE364" s="494"/>
      <c r="AF364" s="494"/>
      <c r="AG364" s="494"/>
      <c r="AH364" s="494"/>
      <c r="AI364" s="494"/>
      <c r="AJ364" s="494"/>
      <c r="AK364" s="494"/>
      <c r="AL364" s="494"/>
      <c r="AM364" s="494"/>
      <c r="AN364" s="494"/>
    </row>
    <row r="365" spans="13:40">
      <c r="M365" s="494"/>
      <c r="N365" s="494"/>
      <c r="O365" s="494"/>
      <c r="P365" s="494"/>
      <c r="Q365" s="494"/>
      <c r="R365" s="494"/>
      <c r="S365" s="494"/>
      <c r="T365" s="494"/>
      <c r="U365" s="494"/>
      <c r="V365" s="494"/>
      <c r="W365" s="494"/>
      <c r="X365" s="494"/>
      <c r="Y365" s="494"/>
      <c r="Z365" s="494"/>
      <c r="AA365" s="494"/>
      <c r="AB365" s="494"/>
      <c r="AC365" s="494"/>
      <c r="AD365" s="494"/>
      <c r="AE365" s="494"/>
      <c r="AF365" s="494"/>
      <c r="AG365" s="494"/>
      <c r="AH365" s="494"/>
      <c r="AI365" s="494"/>
      <c r="AJ365" s="494"/>
      <c r="AK365" s="494"/>
      <c r="AL365" s="494"/>
      <c r="AM365" s="494"/>
      <c r="AN365" s="494"/>
    </row>
    <row r="366" spans="13:40">
      <c r="M366" s="494"/>
      <c r="N366" s="494"/>
      <c r="O366" s="494"/>
      <c r="P366" s="494"/>
      <c r="Q366" s="494"/>
      <c r="R366" s="494"/>
      <c r="S366" s="494"/>
      <c r="T366" s="494"/>
      <c r="U366" s="494"/>
      <c r="V366" s="494"/>
      <c r="W366" s="494"/>
      <c r="X366" s="494"/>
      <c r="Y366" s="494"/>
      <c r="Z366" s="494"/>
      <c r="AA366" s="494"/>
      <c r="AB366" s="494"/>
      <c r="AC366" s="494"/>
      <c r="AD366" s="494"/>
      <c r="AE366" s="494"/>
      <c r="AF366" s="494"/>
      <c r="AG366" s="494"/>
      <c r="AH366" s="494"/>
      <c r="AI366" s="494"/>
      <c r="AJ366" s="494"/>
      <c r="AK366" s="494"/>
      <c r="AL366" s="494"/>
      <c r="AM366" s="494"/>
      <c r="AN366" s="494"/>
    </row>
    <row r="367" spans="13:40">
      <c r="M367" s="494"/>
      <c r="N367" s="494"/>
      <c r="O367" s="494"/>
      <c r="P367" s="494"/>
      <c r="Q367" s="494"/>
      <c r="R367" s="494"/>
      <c r="S367" s="494"/>
      <c r="T367" s="494"/>
      <c r="U367" s="494"/>
      <c r="V367" s="494"/>
      <c r="W367" s="494"/>
      <c r="X367" s="494"/>
      <c r="Y367" s="494"/>
      <c r="Z367" s="494"/>
      <c r="AA367" s="494"/>
      <c r="AB367" s="494"/>
      <c r="AC367" s="494"/>
      <c r="AD367" s="494"/>
      <c r="AE367" s="494"/>
      <c r="AF367" s="494"/>
      <c r="AG367" s="494"/>
      <c r="AH367" s="494"/>
      <c r="AI367" s="494"/>
      <c r="AJ367" s="494"/>
      <c r="AK367" s="494"/>
      <c r="AL367" s="494"/>
      <c r="AM367" s="494"/>
      <c r="AN367" s="494"/>
    </row>
    <row r="368" spans="13:40">
      <c r="M368" s="494"/>
      <c r="N368" s="494"/>
      <c r="O368" s="494"/>
      <c r="P368" s="494"/>
      <c r="Q368" s="494"/>
      <c r="R368" s="494"/>
      <c r="S368" s="494"/>
      <c r="T368" s="494"/>
      <c r="U368" s="494"/>
      <c r="V368" s="494"/>
      <c r="W368" s="494"/>
      <c r="X368" s="494"/>
      <c r="Y368" s="494"/>
      <c r="Z368" s="494"/>
      <c r="AA368" s="494"/>
      <c r="AB368" s="494"/>
      <c r="AC368" s="494"/>
      <c r="AD368" s="494"/>
      <c r="AE368" s="494"/>
      <c r="AF368" s="494"/>
      <c r="AG368" s="494"/>
      <c r="AH368" s="494"/>
      <c r="AI368" s="494"/>
      <c r="AJ368" s="494"/>
      <c r="AK368" s="494"/>
      <c r="AL368" s="494"/>
      <c r="AM368" s="494"/>
      <c r="AN368" s="494"/>
    </row>
    <row r="369" spans="13:40">
      <c r="M369" s="494"/>
      <c r="N369" s="494"/>
      <c r="O369" s="494"/>
      <c r="P369" s="494"/>
      <c r="Q369" s="494"/>
      <c r="R369" s="494"/>
      <c r="S369" s="494"/>
      <c r="T369" s="494"/>
      <c r="U369" s="494"/>
      <c r="V369" s="494"/>
      <c r="W369" s="494"/>
      <c r="X369" s="494"/>
      <c r="Y369" s="494"/>
      <c r="Z369" s="494"/>
      <c r="AA369" s="494"/>
      <c r="AB369" s="494"/>
      <c r="AC369" s="494"/>
      <c r="AD369" s="494"/>
      <c r="AE369" s="494"/>
      <c r="AF369" s="494"/>
      <c r="AG369" s="494"/>
      <c r="AH369" s="494"/>
      <c r="AI369" s="494"/>
      <c r="AJ369" s="494"/>
      <c r="AK369" s="494"/>
      <c r="AL369" s="494"/>
      <c r="AM369" s="494"/>
      <c r="AN369" s="494"/>
    </row>
    <row r="370" spans="13:40">
      <c r="M370" s="494"/>
      <c r="N370" s="494"/>
      <c r="O370" s="494"/>
      <c r="P370" s="494"/>
      <c r="Q370" s="494"/>
      <c r="R370" s="494"/>
      <c r="S370" s="494"/>
      <c r="T370" s="494"/>
      <c r="U370" s="494"/>
      <c r="V370" s="494"/>
      <c r="W370" s="494"/>
      <c r="X370" s="494"/>
      <c r="Y370" s="494"/>
      <c r="Z370" s="494"/>
      <c r="AA370" s="494"/>
      <c r="AB370" s="494"/>
      <c r="AC370" s="494"/>
      <c r="AD370" s="494"/>
      <c r="AE370" s="494"/>
      <c r="AF370" s="494"/>
      <c r="AG370" s="494"/>
      <c r="AH370" s="494"/>
      <c r="AI370" s="494"/>
      <c r="AJ370" s="494"/>
      <c r="AK370" s="494"/>
      <c r="AL370" s="494"/>
      <c r="AM370" s="494"/>
      <c r="AN370" s="494"/>
    </row>
    <row r="371" spans="13:40">
      <c r="M371" s="494"/>
      <c r="N371" s="494"/>
      <c r="O371" s="494"/>
      <c r="P371" s="494"/>
      <c r="Q371" s="494"/>
      <c r="R371" s="494"/>
      <c r="S371" s="494"/>
      <c r="T371" s="494"/>
      <c r="U371" s="494"/>
      <c r="V371" s="494"/>
      <c r="W371" s="494"/>
      <c r="X371" s="494"/>
      <c r="Y371" s="494"/>
      <c r="Z371" s="494"/>
      <c r="AA371" s="494"/>
      <c r="AB371" s="494"/>
      <c r="AC371" s="494"/>
      <c r="AD371" s="494"/>
      <c r="AE371" s="494"/>
      <c r="AF371" s="494"/>
      <c r="AG371" s="494"/>
      <c r="AH371" s="494"/>
      <c r="AI371" s="494"/>
      <c r="AJ371" s="494"/>
      <c r="AK371" s="494"/>
      <c r="AL371" s="494"/>
      <c r="AM371" s="494"/>
      <c r="AN371" s="494"/>
    </row>
    <row r="372" spans="13:40">
      <c r="M372" s="494"/>
      <c r="N372" s="494"/>
      <c r="O372" s="494"/>
      <c r="P372" s="494"/>
      <c r="Q372" s="494"/>
      <c r="R372" s="494"/>
      <c r="S372" s="494"/>
      <c r="T372" s="494"/>
      <c r="U372" s="494"/>
      <c r="V372" s="494"/>
      <c r="W372" s="494"/>
      <c r="X372" s="494"/>
      <c r="Y372" s="494"/>
      <c r="Z372" s="494"/>
      <c r="AA372" s="494"/>
      <c r="AB372" s="494"/>
      <c r="AC372" s="494"/>
      <c r="AD372" s="494"/>
      <c r="AE372" s="494"/>
      <c r="AF372" s="494"/>
      <c r="AG372" s="494"/>
      <c r="AH372" s="494"/>
      <c r="AI372" s="494"/>
      <c r="AJ372" s="494"/>
      <c r="AK372" s="494"/>
      <c r="AL372" s="494"/>
      <c r="AM372" s="494"/>
      <c r="AN372" s="494"/>
    </row>
    <row r="373" spans="13:40">
      <c r="M373" s="494"/>
      <c r="N373" s="494"/>
      <c r="O373" s="494"/>
      <c r="P373" s="494"/>
      <c r="Q373" s="494"/>
      <c r="R373" s="494"/>
      <c r="S373" s="494"/>
      <c r="T373" s="494"/>
      <c r="U373" s="494"/>
      <c r="V373" s="494"/>
      <c r="W373" s="494"/>
      <c r="X373" s="494"/>
      <c r="Y373" s="494"/>
      <c r="Z373" s="494"/>
      <c r="AA373" s="494"/>
      <c r="AB373" s="494"/>
      <c r="AC373" s="494"/>
      <c r="AD373" s="494"/>
      <c r="AE373" s="494"/>
      <c r="AF373" s="494"/>
      <c r="AG373" s="494"/>
      <c r="AH373" s="494"/>
      <c r="AI373" s="494"/>
      <c r="AJ373" s="494"/>
      <c r="AK373" s="494"/>
      <c r="AL373" s="494"/>
      <c r="AM373" s="494"/>
      <c r="AN373" s="494"/>
    </row>
    <row r="374" spans="13:40">
      <c r="M374" s="494"/>
      <c r="N374" s="494"/>
      <c r="O374" s="494"/>
      <c r="P374" s="494"/>
      <c r="Q374" s="494"/>
      <c r="R374" s="494"/>
      <c r="S374" s="494"/>
      <c r="T374" s="494"/>
      <c r="U374" s="494"/>
      <c r="V374" s="494"/>
      <c r="W374" s="494"/>
      <c r="X374" s="494"/>
      <c r="Y374" s="494"/>
      <c r="Z374" s="494"/>
      <c r="AA374" s="494"/>
      <c r="AB374" s="494"/>
      <c r="AC374" s="494"/>
      <c r="AD374" s="494"/>
      <c r="AE374" s="494"/>
      <c r="AF374" s="494"/>
      <c r="AG374" s="494"/>
      <c r="AH374" s="494"/>
      <c r="AI374" s="494"/>
      <c r="AJ374" s="494"/>
      <c r="AK374" s="494"/>
      <c r="AL374" s="494"/>
      <c r="AM374" s="494"/>
      <c r="AN374" s="494"/>
    </row>
    <row r="375" spans="13:40">
      <c r="M375" s="494"/>
      <c r="N375" s="494"/>
      <c r="O375" s="494"/>
      <c r="P375" s="494"/>
      <c r="Q375" s="494"/>
      <c r="R375" s="494"/>
      <c r="S375" s="494"/>
      <c r="T375" s="494"/>
      <c r="U375" s="494"/>
      <c r="V375" s="494"/>
      <c r="W375" s="494"/>
      <c r="X375" s="494"/>
      <c r="Y375" s="494"/>
      <c r="Z375" s="494"/>
      <c r="AA375" s="494"/>
      <c r="AB375" s="494"/>
      <c r="AC375" s="494"/>
      <c r="AD375" s="494"/>
      <c r="AE375" s="494"/>
      <c r="AF375" s="494"/>
      <c r="AG375" s="494"/>
      <c r="AH375" s="494"/>
      <c r="AI375" s="494"/>
      <c r="AJ375" s="494"/>
      <c r="AK375" s="494"/>
      <c r="AL375" s="494"/>
      <c r="AM375" s="494"/>
      <c r="AN375" s="494"/>
    </row>
    <row r="376" spans="13:40">
      <c r="M376" s="494"/>
      <c r="N376" s="494"/>
      <c r="O376" s="494"/>
      <c r="P376" s="494"/>
      <c r="Q376" s="494"/>
      <c r="R376" s="494"/>
      <c r="S376" s="494"/>
      <c r="T376" s="494"/>
      <c r="U376" s="494"/>
      <c r="V376" s="494"/>
      <c r="W376" s="494"/>
      <c r="X376" s="494"/>
      <c r="Y376" s="494"/>
      <c r="Z376" s="494"/>
      <c r="AA376" s="494"/>
      <c r="AB376" s="494"/>
      <c r="AC376" s="494"/>
      <c r="AD376" s="494"/>
      <c r="AE376" s="494"/>
      <c r="AF376" s="494"/>
      <c r="AG376" s="494"/>
      <c r="AH376" s="494"/>
      <c r="AI376" s="494"/>
      <c r="AJ376" s="494"/>
      <c r="AK376" s="494"/>
      <c r="AL376" s="494"/>
      <c r="AM376" s="494"/>
      <c r="AN376" s="494"/>
    </row>
    <row r="377" spans="13:40">
      <c r="M377" s="494"/>
      <c r="N377" s="494"/>
      <c r="O377" s="494"/>
      <c r="P377" s="494"/>
      <c r="Q377" s="494"/>
      <c r="R377" s="494"/>
      <c r="S377" s="494"/>
      <c r="T377" s="494"/>
      <c r="U377" s="494"/>
      <c r="V377" s="494"/>
      <c r="W377" s="494"/>
      <c r="X377" s="494"/>
      <c r="Y377" s="494"/>
      <c r="Z377" s="494"/>
      <c r="AA377" s="494"/>
      <c r="AB377" s="494"/>
      <c r="AC377" s="494"/>
      <c r="AD377" s="494"/>
      <c r="AE377" s="494"/>
      <c r="AF377" s="494"/>
      <c r="AG377" s="494"/>
      <c r="AH377" s="494"/>
      <c r="AI377" s="494"/>
      <c r="AJ377" s="494"/>
      <c r="AK377" s="494"/>
      <c r="AL377" s="494"/>
      <c r="AM377" s="494"/>
      <c r="AN377" s="494"/>
    </row>
    <row r="378" spans="13:40">
      <c r="M378" s="494"/>
      <c r="N378" s="494"/>
      <c r="O378" s="494"/>
      <c r="P378" s="494"/>
      <c r="Q378" s="494"/>
      <c r="R378" s="494"/>
      <c r="S378" s="494"/>
      <c r="T378" s="494"/>
      <c r="U378" s="494"/>
      <c r="V378" s="494"/>
      <c r="W378" s="494"/>
      <c r="X378" s="494"/>
      <c r="Y378" s="494"/>
      <c r="Z378" s="494"/>
      <c r="AA378" s="494"/>
      <c r="AB378" s="494"/>
      <c r="AC378" s="494"/>
      <c r="AD378" s="494"/>
      <c r="AE378" s="494"/>
      <c r="AF378" s="494"/>
      <c r="AG378" s="494"/>
      <c r="AH378" s="494"/>
      <c r="AI378" s="494"/>
      <c r="AJ378" s="494"/>
      <c r="AK378" s="494"/>
      <c r="AL378" s="494"/>
      <c r="AM378" s="494"/>
      <c r="AN378" s="494"/>
    </row>
    <row r="379" spans="13:40">
      <c r="M379" s="494"/>
      <c r="N379" s="494"/>
      <c r="O379" s="494"/>
      <c r="P379" s="494"/>
      <c r="Q379" s="494"/>
      <c r="R379" s="494"/>
      <c r="S379" s="494"/>
      <c r="T379" s="494"/>
      <c r="U379" s="494"/>
      <c r="V379" s="494"/>
      <c r="W379" s="494"/>
      <c r="X379" s="494"/>
      <c r="Y379" s="494"/>
      <c r="Z379" s="494"/>
      <c r="AA379" s="494"/>
      <c r="AB379" s="494"/>
      <c r="AC379" s="494"/>
      <c r="AD379" s="494"/>
      <c r="AE379" s="494"/>
      <c r="AF379" s="494"/>
      <c r="AG379" s="494"/>
      <c r="AH379" s="494"/>
      <c r="AI379" s="494"/>
      <c r="AJ379" s="494"/>
      <c r="AK379" s="494"/>
      <c r="AL379" s="494"/>
      <c r="AM379" s="494"/>
      <c r="AN379" s="494"/>
    </row>
    <row r="380" spans="13:40">
      <c r="M380" s="494"/>
      <c r="N380" s="494"/>
      <c r="O380" s="494"/>
      <c r="P380" s="494"/>
      <c r="Q380" s="494"/>
      <c r="R380" s="494"/>
      <c r="S380" s="494"/>
      <c r="T380" s="494"/>
      <c r="U380" s="494"/>
      <c r="V380" s="494"/>
      <c r="W380" s="494"/>
      <c r="X380" s="494"/>
      <c r="Y380" s="494"/>
      <c r="Z380" s="494"/>
      <c r="AA380" s="494"/>
      <c r="AB380" s="494"/>
      <c r="AC380" s="494"/>
      <c r="AD380" s="494"/>
      <c r="AE380" s="494"/>
      <c r="AF380" s="494"/>
      <c r="AG380" s="494"/>
      <c r="AH380" s="494"/>
      <c r="AI380" s="494"/>
      <c r="AJ380" s="494"/>
      <c r="AK380" s="494"/>
      <c r="AL380" s="494"/>
      <c r="AM380" s="494"/>
      <c r="AN380" s="494"/>
    </row>
    <row r="381" spans="13:40">
      <c r="M381" s="494"/>
      <c r="N381" s="494"/>
      <c r="O381" s="494"/>
      <c r="P381" s="494"/>
      <c r="Q381" s="494"/>
      <c r="R381" s="494"/>
      <c r="S381" s="494"/>
      <c r="T381" s="494"/>
      <c r="U381" s="494"/>
      <c r="V381" s="494"/>
      <c r="W381" s="494"/>
      <c r="X381" s="494"/>
      <c r="Y381" s="494"/>
      <c r="Z381" s="494"/>
      <c r="AA381" s="494"/>
      <c r="AB381" s="494"/>
      <c r="AC381" s="494"/>
      <c r="AD381" s="494"/>
      <c r="AE381" s="494"/>
      <c r="AF381" s="494"/>
      <c r="AG381" s="494"/>
      <c r="AH381" s="494"/>
      <c r="AI381" s="494"/>
      <c r="AJ381" s="494"/>
      <c r="AK381" s="494"/>
      <c r="AL381" s="494"/>
      <c r="AM381" s="494"/>
      <c r="AN381" s="494"/>
    </row>
    <row r="382" spans="13:40">
      <c r="M382" s="494"/>
      <c r="N382" s="494"/>
      <c r="O382" s="494"/>
      <c r="P382" s="494"/>
      <c r="Q382" s="494"/>
      <c r="R382" s="494"/>
      <c r="S382" s="494"/>
      <c r="T382" s="494"/>
      <c r="U382" s="494"/>
      <c r="V382" s="494"/>
      <c r="W382" s="494"/>
      <c r="X382" s="494"/>
      <c r="Y382" s="494"/>
      <c r="Z382" s="494"/>
      <c r="AA382" s="494"/>
      <c r="AB382" s="494"/>
      <c r="AC382" s="494"/>
      <c r="AD382" s="494"/>
      <c r="AE382" s="494"/>
      <c r="AF382" s="494"/>
      <c r="AG382" s="494"/>
      <c r="AH382" s="494"/>
      <c r="AI382" s="494"/>
      <c r="AJ382" s="494"/>
      <c r="AK382" s="494"/>
      <c r="AL382" s="494"/>
      <c r="AM382" s="494"/>
      <c r="AN382" s="494"/>
    </row>
    <row r="383" spans="13:40">
      <c r="M383" s="494"/>
      <c r="N383" s="494"/>
      <c r="O383" s="494"/>
      <c r="P383" s="494"/>
      <c r="Q383" s="494"/>
      <c r="R383" s="494"/>
      <c r="S383" s="494"/>
      <c r="T383" s="494"/>
      <c r="U383" s="494"/>
      <c r="V383" s="494"/>
      <c r="W383" s="494"/>
      <c r="X383" s="494"/>
      <c r="Y383" s="494"/>
      <c r="Z383" s="494"/>
      <c r="AA383" s="494"/>
      <c r="AB383" s="494"/>
      <c r="AC383" s="494"/>
      <c r="AD383" s="494"/>
      <c r="AE383" s="494"/>
      <c r="AF383" s="494"/>
      <c r="AG383" s="494"/>
      <c r="AH383" s="494"/>
      <c r="AI383" s="494"/>
      <c r="AJ383" s="494"/>
      <c r="AK383" s="494"/>
      <c r="AL383" s="494"/>
      <c r="AM383" s="494"/>
      <c r="AN383" s="494"/>
    </row>
    <row r="384" spans="13:40">
      <c r="M384" s="494"/>
      <c r="N384" s="494"/>
      <c r="O384" s="494"/>
      <c r="P384" s="494"/>
      <c r="Q384" s="494"/>
      <c r="R384" s="494"/>
      <c r="S384" s="494"/>
      <c r="T384" s="494"/>
      <c r="U384" s="494"/>
      <c r="V384" s="494"/>
      <c r="W384" s="494"/>
      <c r="X384" s="494"/>
      <c r="Y384" s="494"/>
      <c r="Z384" s="494"/>
      <c r="AA384" s="494"/>
      <c r="AB384" s="494"/>
      <c r="AC384" s="494"/>
      <c r="AD384" s="494"/>
      <c r="AE384" s="494"/>
      <c r="AF384" s="494"/>
      <c r="AG384" s="494"/>
      <c r="AH384" s="494"/>
      <c r="AI384" s="494"/>
      <c r="AJ384" s="494"/>
      <c r="AK384" s="494"/>
      <c r="AL384" s="494"/>
      <c r="AM384" s="494"/>
      <c r="AN384" s="494"/>
    </row>
    <row r="385" spans="13:40">
      <c r="M385" s="494"/>
      <c r="N385" s="494"/>
      <c r="O385" s="494"/>
      <c r="P385" s="494"/>
      <c r="Q385" s="494"/>
      <c r="R385" s="494"/>
      <c r="S385" s="494"/>
      <c r="T385" s="494"/>
      <c r="U385" s="494"/>
      <c r="V385" s="494"/>
      <c r="W385" s="494"/>
      <c r="X385" s="494"/>
      <c r="Y385" s="494"/>
      <c r="Z385" s="494"/>
      <c r="AA385" s="494"/>
      <c r="AB385" s="494"/>
      <c r="AC385" s="494"/>
      <c r="AD385" s="494"/>
      <c r="AE385" s="494"/>
      <c r="AF385" s="494"/>
      <c r="AG385" s="494"/>
      <c r="AH385" s="494"/>
      <c r="AI385" s="494"/>
      <c r="AJ385" s="494"/>
      <c r="AK385" s="494"/>
      <c r="AL385" s="494"/>
      <c r="AM385" s="494"/>
      <c r="AN385" s="494"/>
    </row>
    <row r="386" spans="13:40">
      <c r="M386" s="494"/>
      <c r="N386" s="494"/>
      <c r="O386" s="494"/>
      <c r="P386" s="494"/>
      <c r="Q386" s="494"/>
      <c r="R386" s="494"/>
      <c r="S386" s="494"/>
      <c r="T386" s="494"/>
      <c r="U386" s="494"/>
      <c r="V386" s="494"/>
      <c r="W386" s="494"/>
      <c r="X386" s="494"/>
      <c r="Y386" s="494"/>
      <c r="Z386" s="494"/>
      <c r="AA386" s="494"/>
      <c r="AB386" s="494"/>
      <c r="AC386" s="494"/>
      <c r="AD386" s="494"/>
      <c r="AE386" s="494"/>
      <c r="AF386" s="494"/>
      <c r="AG386" s="494"/>
      <c r="AH386" s="494"/>
      <c r="AI386" s="494"/>
      <c r="AJ386" s="494"/>
      <c r="AK386" s="494"/>
      <c r="AL386" s="494"/>
      <c r="AM386" s="494"/>
      <c r="AN386" s="494"/>
    </row>
    <row r="387" spans="13:40">
      <c r="M387" s="494"/>
      <c r="N387" s="494"/>
      <c r="O387" s="494"/>
      <c r="P387" s="494"/>
      <c r="Q387" s="494"/>
      <c r="R387" s="494"/>
      <c r="S387" s="494"/>
      <c r="T387" s="494"/>
      <c r="U387" s="494"/>
      <c r="V387" s="494"/>
      <c r="W387" s="494"/>
      <c r="X387" s="494"/>
      <c r="Y387" s="494"/>
      <c r="Z387" s="494"/>
      <c r="AA387" s="494"/>
      <c r="AB387" s="494"/>
      <c r="AC387" s="494"/>
      <c r="AD387" s="494"/>
      <c r="AE387" s="494"/>
      <c r="AF387" s="494"/>
      <c r="AG387" s="494"/>
      <c r="AH387" s="494"/>
      <c r="AI387" s="494"/>
      <c r="AJ387" s="494"/>
      <c r="AK387" s="494"/>
      <c r="AL387" s="494"/>
      <c r="AM387" s="494"/>
      <c r="AN387" s="494"/>
    </row>
    <row r="388" spans="13:40">
      <c r="M388" s="494"/>
      <c r="N388" s="494"/>
      <c r="O388" s="494"/>
      <c r="P388" s="494"/>
      <c r="Q388" s="494"/>
      <c r="R388" s="494"/>
      <c r="S388" s="494"/>
      <c r="T388" s="494"/>
      <c r="U388" s="494"/>
      <c r="V388" s="494"/>
      <c r="W388" s="494"/>
      <c r="X388" s="494"/>
      <c r="Y388" s="494"/>
      <c r="Z388" s="494"/>
      <c r="AA388" s="494"/>
      <c r="AB388" s="494"/>
      <c r="AC388" s="494"/>
      <c r="AD388" s="494"/>
      <c r="AE388" s="494"/>
      <c r="AF388" s="494"/>
      <c r="AG388" s="494"/>
      <c r="AH388" s="494"/>
      <c r="AI388" s="494"/>
      <c r="AJ388" s="494"/>
      <c r="AK388" s="494"/>
      <c r="AL388" s="494"/>
      <c r="AM388" s="494"/>
      <c r="AN388" s="494"/>
    </row>
    <row r="389" spans="13:40">
      <c r="M389" s="494"/>
      <c r="N389" s="494"/>
      <c r="O389" s="494"/>
      <c r="P389" s="494"/>
      <c r="Q389" s="494"/>
      <c r="R389" s="494"/>
      <c r="S389" s="494"/>
      <c r="T389" s="494"/>
      <c r="U389" s="494"/>
      <c r="V389" s="494"/>
      <c r="W389" s="494"/>
      <c r="X389" s="494"/>
      <c r="Y389" s="494"/>
      <c r="Z389" s="494"/>
      <c r="AA389" s="494"/>
      <c r="AB389" s="494"/>
      <c r="AC389" s="494"/>
      <c r="AD389" s="494"/>
      <c r="AE389" s="494"/>
      <c r="AF389" s="494"/>
      <c r="AG389" s="494"/>
      <c r="AH389" s="494"/>
      <c r="AI389" s="494"/>
      <c r="AJ389" s="494"/>
      <c r="AK389" s="494"/>
      <c r="AL389" s="494"/>
      <c r="AM389" s="494"/>
      <c r="AN389" s="494"/>
    </row>
    <row r="390" spans="13:40">
      <c r="M390" s="494"/>
      <c r="N390" s="494"/>
      <c r="O390" s="494"/>
      <c r="P390" s="494"/>
      <c r="Q390" s="494"/>
      <c r="R390" s="494"/>
      <c r="S390" s="494"/>
      <c r="T390" s="494"/>
      <c r="U390" s="494"/>
      <c r="V390" s="494"/>
      <c r="W390" s="494"/>
      <c r="X390" s="494"/>
      <c r="Y390" s="494"/>
      <c r="Z390" s="494"/>
      <c r="AA390" s="494"/>
      <c r="AB390" s="494"/>
      <c r="AC390" s="494"/>
      <c r="AD390" s="494"/>
      <c r="AE390" s="494"/>
      <c r="AF390" s="494"/>
      <c r="AG390" s="494"/>
      <c r="AH390" s="494"/>
      <c r="AI390" s="494"/>
      <c r="AJ390" s="494"/>
      <c r="AK390" s="494"/>
      <c r="AL390" s="494"/>
      <c r="AM390" s="494"/>
      <c r="AN390" s="494"/>
    </row>
    <row r="391" spans="13:40">
      <c r="M391" s="494"/>
      <c r="N391" s="494"/>
      <c r="O391" s="494"/>
      <c r="P391" s="494"/>
      <c r="Q391" s="494"/>
      <c r="R391" s="494"/>
      <c r="S391" s="494"/>
      <c r="T391" s="494"/>
      <c r="U391" s="494"/>
      <c r="V391" s="494"/>
      <c r="W391" s="494"/>
      <c r="X391" s="494"/>
      <c r="Y391" s="494"/>
      <c r="Z391" s="494"/>
      <c r="AA391" s="494"/>
      <c r="AB391" s="494"/>
      <c r="AC391" s="494"/>
      <c r="AD391" s="494"/>
      <c r="AE391" s="494"/>
      <c r="AF391" s="494"/>
      <c r="AG391" s="494"/>
      <c r="AH391" s="494"/>
      <c r="AI391" s="494"/>
      <c r="AJ391" s="494"/>
      <c r="AK391" s="494"/>
      <c r="AL391" s="494"/>
      <c r="AM391" s="494"/>
      <c r="AN391" s="494"/>
    </row>
    <row r="392" spans="13:40">
      <c r="M392" s="494"/>
      <c r="N392" s="494"/>
      <c r="O392" s="494"/>
      <c r="P392" s="494"/>
      <c r="Q392" s="494"/>
      <c r="R392" s="494"/>
      <c r="S392" s="494"/>
      <c r="T392" s="494"/>
      <c r="U392" s="494"/>
      <c r="V392" s="494"/>
      <c r="W392" s="494"/>
      <c r="X392" s="494"/>
      <c r="Y392" s="494"/>
      <c r="Z392" s="494"/>
      <c r="AA392" s="494"/>
      <c r="AB392" s="494"/>
      <c r="AC392" s="494"/>
      <c r="AD392" s="494"/>
      <c r="AE392" s="494"/>
      <c r="AF392" s="494"/>
      <c r="AG392" s="494"/>
      <c r="AH392" s="494"/>
      <c r="AI392" s="494"/>
      <c r="AJ392" s="494"/>
      <c r="AK392" s="494"/>
      <c r="AL392" s="494"/>
      <c r="AM392" s="494"/>
      <c r="AN392" s="494"/>
    </row>
    <row r="393" spans="13:40">
      <c r="M393" s="494"/>
      <c r="N393" s="494"/>
      <c r="O393" s="494"/>
      <c r="P393" s="494"/>
      <c r="Q393" s="494"/>
      <c r="R393" s="494"/>
      <c r="S393" s="494"/>
      <c r="T393" s="494"/>
      <c r="U393" s="494"/>
      <c r="V393" s="494"/>
      <c r="W393" s="494"/>
      <c r="X393" s="494"/>
      <c r="Y393" s="494"/>
      <c r="Z393" s="494"/>
      <c r="AA393" s="494"/>
      <c r="AB393" s="494"/>
      <c r="AC393" s="494"/>
      <c r="AD393" s="494"/>
      <c r="AE393" s="494"/>
      <c r="AF393" s="494"/>
      <c r="AG393" s="494"/>
      <c r="AH393" s="494"/>
      <c r="AI393" s="494"/>
      <c r="AJ393" s="494"/>
      <c r="AK393" s="494"/>
      <c r="AL393" s="494"/>
      <c r="AM393" s="494"/>
      <c r="AN393" s="494"/>
    </row>
    <row r="394" spans="13:40">
      <c r="M394" s="494"/>
      <c r="N394" s="494"/>
      <c r="O394" s="494"/>
      <c r="P394" s="494"/>
      <c r="Q394" s="494"/>
      <c r="R394" s="494"/>
      <c r="S394" s="494"/>
      <c r="T394" s="494"/>
      <c r="U394" s="494"/>
      <c r="V394" s="494"/>
      <c r="W394" s="494"/>
      <c r="X394" s="494"/>
      <c r="Y394" s="494"/>
      <c r="Z394" s="494"/>
      <c r="AA394" s="494"/>
      <c r="AB394" s="494"/>
      <c r="AC394" s="494"/>
      <c r="AD394" s="494"/>
      <c r="AE394" s="494"/>
      <c r="AF394" s="494"/>
      <c r="AG394" s="494"/>
      <c r="AH394" s="494"/>
      <c r="AI394" s="494"/>
      <c r="AJ394" s="494"/>
      <c r="AK394" s="494"/>
      <c r="AL394" s="494"/>
      <c r="AM394" s="494"/>
      <c r="AN394" s="494"/>
    </row>
    <row r="395" spans="13:40">
      <c r="M395" s="494"/>
      <c r="N395" s="494"/>
      <c r="O395" s="494"/>
      <c r="P395" s="494"/>
      <c r="Q395" s="494"/>
      <c r="R395" s="494"/>
      <c r="S395" s="494"/>
      <c r="T395" s="494"/>
      <c r="U395" s="494"/>
      <c r="V395" s="494"/>
      <c r="W395" s="494"/>
      <c r="X395" s="494"/>
      <c r="Y395" s="494"/>
      <c r="Z395" s="494"/>
      <c r="AA395" s="494"/>
      <c r="AB395" s="494"/>
      <c r="AC395" s="494"/>
      <c r="AD395" s="494"/>
      <c r="AE395" s="494"/>
      <c r="AF395" s="494"/>
      <c r="AG395" s="494"/>
      <c r="AH395" s="494"/>
      <c r="AI395" s="494"/>
      <c r="AJ395" s="494"/>
      <c r="AK395" s="494"/>
      <c r="AL395" s="494"/>
      <c r="AM395" s="494"/>
      <c r="AN395" s="494"/>
    </row>
    <row r="396" spans="13:40">
      <c r="M396" s="494"/>
      <c r="N396" s="494"/>
      <c r="O396" s="494"/>
      <c r="P396" s="494"/>
      <c r="Q396" s="494"/>
      <c r="R396" s="494"/>
      <c r="S396" s="494"/>
      <c r="T396" s="494"/>
      <c r="U396" s="494"/>
      <c r="V396" s="494"/>
      <c r="W396" s="494"/>
      <c r="X396" s="494"/>
      <c r="Y396" s="494"/>
      <c r="Z396" s="494"/>
      <c r="AA396" s="494"/>
      <c r="AB396" s="494"/>
      <c r="AC396" s="494"/>
      <c r="AD396" s="494"/>
      <c r="AE396" s="494"/>
      <c r="AF396" s="494"/>
      <c r="AG396" s="494"/>
      <c r="AH396" s="494"/>
      <c r="AI396" s="494"/>
      <c r="AJ396" s="494"/>
      <c r="AK396" s="494"/>
      <c r="AL396" s="494"/>
      <c r="AM396" s="494"/>
      <c r="AN396" s="494"/>
    </row>
    <row r="397" spans="13:40">
      <c r="M397" s="494"/>
      <c r="N397" s="494"/>
      <c r="O397" s="494"/>
      <c r="P397" s="494"/>
      <c r="Q397" s="494"/>
      <c r="R397" s="494"/>
      <c r="S397" s="494"/>
      <c r="T397" s="494"/>
      <c r="U397" s="494"/>
      <c r="V397" s="494"/>
      <c r="W397" s="494"/>
      <c r="X397" s="494"/>
      <c r="Y397" s="494"/>
      <c r="Z397" s="494"/>
      <c r="AA397" s="494"/>
      <c r="AB397" s="494"/>
      <c r="AC397" s="494"/>
      <c r="AD397" s="494"/>
      <c r="AE397" s="494"/>
      <c r="AF397" s="494"/>
      <c r="AG397" s="494"/>
      <c r="AH397" s="494"/>
      <c r="AI397" s="494"/>
      <c r="AJ397" s="494"/>
      <c r="AK397" s="494"/>
      <c r="AL397" s="494"/>
      <c r="AM397" s="494"/>
      <c r="AN397" s="494"/>
    </row>
    <row r="398" spans="13:40">
      <c r="M398" s="494"/>
      <c r="N398" s="494"/>
      <c r="O398" s="494"/>
      <c r="P398" s="494"/>
      <c r="Q398" s="494"/>
      <c r="R398" s="494"/>
      <c r="S398" s="494"/>
      <c r="T398" s="494"/>
      <c r="U398" s="494"/>
      <c r="V398" s="494"/>
      <c r="W398" s="494"/>
      <c r="X398" s="494"/>
      <c r="Y398" s="494"/>
      <c r="Z398" s="494"/>
      <c r="AA398" s="494"/>
      <c r="AB398" s="494"/>
      <c r="AC398" s="494"/>
      <c r="AD398" s="494"/>
      <c r="AE398" s="494"/>
      <c r="AF398" s="494"/>
      <c r="AG398" s="494"/>
      <c r="AH398" s="494"/>
      <c r="AI398" s="494"/>
      <c r="AJ398" s="494"/>
      <c r="AK398" s="494"/>
      <c r="AL398" s="494"/>
      <c r="AM398" s="494"/>
      <c r="AN398" s="494"/>
    </row>
    <row r="399" spans="13:40">
      <c r="M399" s="494"/>
      <c r="N399" s="494"/>
      <c r="O399" s="494"/>
      <c r="P399" s="494"/>
      <c r="Q399" s="494"/>
      <c r="R399" s="494"/>
      <c r="S399" s="494"/>
      <c r="T399" s="494"/>
      <c r="U399" s="494"/>
      <c r="V399" s="494"/>
      <c r="W399" s="494"/>
      <c r="X399" s="494"/>
      <c r="Y399" s="494"/>
      <c r="Z399" s="494"/>
      <c r="AA399" s="494"/>
      <c r="AB399" s="494"/>
      <c r="AC399" s="494"/>
      <c r="AD399" s="494"/>
      <c r="AE399" s="494"/>
      <c r="AF399" s="494"/>
      <c r="AG399" s="494"/>
      <c r="AH399" s="494"/>
      <c r="AI399" s="494"/>
      <c r="AJ399" s="494"/>
      <c r="AK399" s="494"/>
      <c r="AL399" s="494"/>
      <c r="AM399" s="494"/>
      <c r="AN399" s="494"/>
    </row>
    <row r="400" spans="13:40">
      <c r="M400" s="494"/>
      <c r="N400" s="494"/>
      <c r="O400" s="494"/>
      <c r="P400" s="494"/>
      <c r="Q400" s="494"/>
      <c r="R400" s="494"/>
      <c r="S400" s="494"/>
      <c r="T400" s="494"/>
      <c r="U400" s="494"/>
      <c r="V400" s="494"/>
      <c r="W400" s="494"/>
      <c r="X400" s="494"/>
      <c r="Y400" s="494"/>
      <c r="Z400" s="494"/>
      <c r="AA400" s="494"/>
      <c r="AB400" s="494"/>
      <c r="AC400" s="494"/>
      <c r="AD400" s="494"/>
      <c r="AE400" s="494"/>
      <c r="AF400" s="494"/>
      <c r="AG400" s="494"/>
      <c r="AH400" s="494"/>
      <c r="AI400" s="494"/>
      <c r="AJ400" s="494"/>
      <c r="AK400" s="494"/>
      <c r="AL400" s="494"/>
      <c r="AM400" s="494"/>
      <c r="AN400" s="494"/>
    </row>
    <row r="401" spans="13:40">
      <c r="M401" s="494"/>
      <c r="N401" s="494"/>
      <c r="O401" s="494"/>
      <c r="P401" s="494"/>
      <c r="Q401" s="494"/>
      <c r="R401" s="494"/>
      <c r="S401" s="494"/>
      <c r="T401" s="494"/>
      <c r="U401" s="494"/>
      <c r="V401" s="494"/>
      <c r="W401" s="494"/>
      <c r="X401" s="494"/>
      <c r="Y401" s="494"/>
      <c r="Z401" s="494"/>
      <c r="AA401" s="494"/>
      <c r="AB401" s="494"/>
      <c r="AC401" s="494"/>
      <c r="AD401" s="494"/>
      <c r="AE401" s="494"/>
      <c r="AF401" s="494"/>
      <c r="AG401" s="494"/>
      <c r="AH401" s="494"/>
      <c r="AI401" s="494"/>
      <c r="AJ401" s="494"/>
      <c r="AK401" s="494"/>
      <c r="AL401" s="494"/>
      <c r="AM401" s="494"/>
      <c r="AN401" s="494"/>
    </row>
    <row r="402" spans="13:40">
      <c r="M402" s="494"/>
      <c r="N402" s="494"/>
      <c r="O402" s="494"/>
      <c r="P402" s="494"/>
      <c r="Q402" s="494"/>
      <c r="R402" s="494"/>
      <c r="S402" s="494"/>
      <c r="T402" s="494"/>
      <c r="U402" s="494"/>
      <c r="V402" s="494"/>
      <c r="W402" s="494"/>
      <c r="X402" s="494"/>
      <c r="Y402" s="494"/>
      <c r="Z402" s="494"/>
      <c r="AA402" s="494"/>
      <c r="AB402" s="494"/>
      <c r="AC402" s="494"/>
      <c r="AD402" s="494"/>
      <c r="AE402" s="494"/>
      <c r="AF402" s="494"/>
      <c r="AG402" s="494"/>
      <c r="AH402" s="494"/>
      <c r="AI402" s="494"/>
      <c r="AJ402" s="494"/>
      <c r="AK402" s="494"/>
      <c r="AL402" s="494"/>
      <c r="AM402" s="494"/>
      <c r="AN402" s="494"/>
    </row>
    <row r="403" spans="13:40">
      <c r="M403" s="494"/>
      <c r="N403" s="494"/>
      <c r="O403" s="494"/>
      <c r="P403" s="494"/>
      <c r="Q403" s="494"/>
      <c r="R403" s="494"/>
      <c r="S403" s="494"/>
      <c r="T403" s="494"/>
      <c r="U403" s="494"/>
      <c r="V403" s="494"/>
      <c r="W403" s="494"/>
      <c r="X403" s="494"/>
      <c r="Y403" s="494"/>
      <c r="Z403" s="494"/>
      <c r="AA403" s="494"/>
      <c r="AB403" s="494"/>
      <c r="AC403" s="494"/>
      <c r="AD403" s="494"/>
      <c r="AE403" s="494"/>
      <c r="AF403" s="494"/>
      <c r="AG403" s="494"/>
      <c r="AH403" s="494"/>
      <c r="AI403" s="494"/>
      <c r="AJ403" s="494"/>
      <c r="AK403" s="494"/>
      <c r="AL403" s="494"/>
      <c r="AM403" s="494"/>
      <c r="AN403" s="494"/>
    </row>
    <row r="404" spans="13:40">
      <c r="M404" s="494"/>
      <c r="N404" s="494"/>
      <c r="O404" s="494"/>
      <c r="P404" s="494"/>
      <c r="Q404" s="494"/>
      <c r="R404" s="494"/>
      <c r="S404" s="494"/>
      <c r="T404" s="494"/>
      <c r="U404" s="494"/>
      <c r="V404" s="494"/>
      <c r="W404" s="494"/>
      <c r="X404" s="494"/>
      <c r="Y404" s="494"/>
      <c r="Z404" s="494"/>
      <c r="AA404" s="494"/>
      <c r="AB404" s="494"/>
      <c r="AC404" s="494"/>
      <c r="AD404" s="494"/>
      <c r="AE404" s="494"/>
      <c r="AF404" s="494"/>
      <c r="AG404" s="494"/>
      <c r="AH404" s="494"/>
      <c r="AI404" s="494"/>
      <c r="AJ404" s="494"/>
      <c r="AK404" s="494"/>
      <c r="AL404" s="494"/>
      <c r="AM404" s="494"/>
      <c r="AN404" s="494"/>
    </row>
    <row r="405" spans="13:40">
      <c r="M405" s="494"/>
      <c r="N405" s="494"/>
      <c r="O405" s="494"/>
      <c r="P405" s="494"/>
      <c r="Q405" s="494"/>
      <c r="R405" s="494"/>
      <c r="S405" s="494"/>
      <c r="T405" s="494"/>
      <c r="U405" s="494"/>
      <c r="V405" s="494"/>
      <c r="W405" s="494"/>
      <c r="X405" s="494"/>
      <c r="Y405" s="494"/>
      <c r="Z405" s="494"/>
      <c r="AA405" s="494"/>
      <c r="AB405" s="494"/>
      <c r="AC405" s="494"/>
      <c r="AD405" s="494"/>
      <c r="AE405" s="494"/>
      <c r="AF405" s="494"/>
      <c r="AG405" s="494"/>
      <c r="AH405" s="494"/>
      <c r="AI405" s="494"/>
      <c r="AJ405" s="494"/>
      <c r="AK405" s="494"/>
      <c r="AL405" s="494"/>
      <c r="AM405" s="494"/>
      <c r="AN405" s="494"/>
    </row>
    <row r="406" spans="13:40">
      <c r="M406" s="494"/>
      <c r="N406" s="494"/>
      <c r="O406" s="494"/>
      <c r="P406" s="494"/>
      <c r="Q406" s="494"/>
      <c r="R406" s="494"/>
      <c r="S406" s="494"/>
      <c r="T406" s="494"/>
      <c r="U406" s="494"/>
      <c r="V406" s="494"/>
      <c r="W406" s="494"/>
      <c r="X406" s="494"/>
      <c r="Y406" s="494"/>
      <c r="Z406" s="494"/>
      <c r="AA406" s="494"/>
      <c r="AB406" s="494"/>
      <c r="AC406" s="494"/>
      <c r="AD406" s="494"/>
      <c r="AE406" s="494"/>
      <c r="AF406" s="494"/>
      <c r="AG406" s="494"/>
      <c r="AH406" s="494"/>
      <c r="AI406" s="494"/>
      <c r="AJ406" s="494"/>
      <c r="AK406" s="494"/>
      <c r="AL406" s="494"/>
      <c r="AM406" s="494"/>
      <c r="AN406" s="494"/>
    </row>
    <row r="407" spans="13:40">
      <c r="M407" s="494"/>
      <c r="N407" s="494"/>
      <c r="O407" s="494"/>
      <c r="P407" s="494"/>
      <c r="Q407" s="494"/>
      <c r="R407" s="494"/>
      <c r="S407" s="494"/>
      <c r="T407" s="494"/>
      <c r="U407" s="494"/>
      <c r="V407" s="494"/>
      <c r="W407" s="494"/>
      <c r="X407" s="494"/>
      <c r="Y407" s="494"/>
      <c r="Z407" s="494"/>
      <c r="AA407" s="494"/>
      <c r="AB407" s="494"/>
      <c r="AC407" s="494"/>
      <c r="AD407" s="494"/>
      <c r="AE407" s="494"/>
      <c r="AF407" s="494"/>
      <c r="AG407" s="494"/>
      <c r="AH407" s="494"/>
      <c r="AI407" s="494"/>
      <c r="AJ407" s="494"/>
      <c r="AK407" s="494"/>
      <c r="AL407" s="494"/>
      <c r="AM407" s="494"/>
      <c r="AN407" s="494"/>
    </row>
    <row r="408" spans="13:40">
      <c r="M408" s="494"/>
      <c r="N408" s="494"/>
      <c r="O408" s="494"/>
      <c r="P408" s="494"/>
      <c r="Q408" s="494"/>
      <c r="R408" s="494"/>
      <c r="S408" s="494"/>
      <c r="T408" s="494"/>
      <c r="U408" s="494"/>
      <c r="V408" s="494"/>
      <c r="W408" s="494"/>
      <c r="X408" s="494"/>
      <c r="Y408" s="494"/>
      <c r="Z408" s="494"/>
      <c r="AA408" s="494"/>
      <c r="AB408" s="494"/>
      <c r="AC408" s="494"/>
      <c r="AD408" s="494"/>
      <c r="AE408" s="494"/>
      <c r="AF408" s="494"/>
      <c r="AG408" s="494"/>
      <c r="AH408" s="494"/>
      <c r="AI408" s="494"/>
      <c r="AJ408" s="494"/>
      <c r="AK408" s="494"/>
      <c r="AL408" s="494"/>
      <c r="AM408" s="494"/>
      <c r="AN408" s="494"/>
    </row>
    <row r="409" spans="13:40">
      <c r="M409" s="494"/>
      <c r="N409" s="494"/>
      <c r="O409" s="494"/>
      <c r="P409" s="494"/>
      <c r="Q409" s="494"/>
      <c r="R409" s="494"/>
      <c r="S409" s="494"/>
      <c r="T409" s="494"/>
      <c r="U409" s="494"/>
      <c r="V409" s="494"/>
      <c r="W409" s="494"/>
      <c r="X409" s="494"/>
      <c r="Y409" s="494"/>
      <c r="Z409" s="494"/>
      <c r="AA409" s="494"/>
      <c r="AB409" s="494"/>
      <c r="AC409" s="494"/>
      <c r="AD409" s="494"/>
      <c r="AE409" s="494"/>
      <c r="AF409" s="494"/>
      <c r="AG409" s="494"/>
      <c r="AH409" s="494"/>
      <c r="AI409" s="494"/>
      <c r="AJ409" s="494"/>
      <c r="AK409" s="494"/>
      <c r="AL409" s="494"/>
      <c r="AM409" s="494"/>
      <c r="AN409" s="494"/>
    </row>
    <row r="410" spans="13:40">
      <c r="M410" s="494"/>
      <c r="N410" s="494"/>
      <c r="O410" s="494"/>
      <c r="P410" s="494"/>
      <c r="Q410" s="494"/>
      <c r="R410" s="494"/>
      <c r="S410" s="494"/>
      <c r="T410" s="494"/>
      <c r="U410" s="494"/>
      <c r="V410" s="494"/>
      <c r="W410" s="494"/>
      <c r="X410" s="494"/>
      <c r="Y410" s="494"/>
      <c r="Z410" s="494"/>
      <c r="AA410" s="494"/>
      <c r="AB410" s="494"/>
      <c r="AC410" s="494"/>
      <c r="AD410" s="494"/>
      <c r="AE410" s="494"/>
      <c r="AF410" s="494"/>
      <c r="AG410" s="494"/>
      <c r="AH410" s="494"/>
      <c r="AI410" s="494"/>
      <c r="AJ410" s="494"/>
      <c r="AK410" s="494"/>
      <c r="AL410" s="494"/>
      <c r="AM410" s="494"/>
      <c r="AN410" s="494"/>
    </row>
    <row r="411" spans="13:40">
      <c r="M411" s="494"/>
      <c r="N411" s="494"/>
      <c r="O411" s="494"/>
      <c r="P411" s="494"/>
      <c r="Q411" s="494"/>
      <c r="R411" s="494"/>
      <c r="S411" s="494"/>
      <c r="T411" s="494"/>
      <c r="U411" s="494"/>
      <c r="V411" s="494"/>
      <c r="W411" s="494"/>
      <c r="X411" s="494"/>
      <c r="Y411" s="494"/>
      <c r="Z411" s="494"/>
      <c r="AA411" s="494"/>
      <c r="AB411" s="494"/>
      <c r="AC411" s="494"/>
      <c r="AD411" s="494"/>
      <c r="AE411" s="494"/>
      <c r="AF411" s="494"/>
      <c r="AG411" s="494"/>
      <c r="AH411" s="494"/>
      <c r="AI411" s="494"/>
      <c r="AJ411" s="494"/>
      <c r="AK411" s="494"/>
      <c r="AL411" s="494"/>
      <c r="AM411" s="494"/>
      <c r="AN411" s="494"/>
    </row>
    <row r="412" spans="13:40">
      <c r="M412" s="494"/>
      <c r="N412" s="494"/>
      <c r="O412" s="494"/>
      <c r="P412" s="494"/>
      <c r="Q412" s="494"/>
      <c r="R412" s="494"/>
      <c r="S412" s="494"/>
      <c r="T412" s="494"/>
      <c r="U412" s="494"/>
      <c r="V412" s="494"/>
      <c r="W412" s="494"/>
      <c r="X412" s="494"/>
      <c r="Y412" s="494"/>
      <c r="Z412" s="494"/>
      <c r="AA412" s="494"/>
      <c r="AB412" s="494"/>
      <c r="AC412" s="494"/>
      <c r="AD412" s="494"/>
      <c r="AE412" s="494"/>
      <c r="AF412" s="494"/>
      <c r="AG412" s="494"/>
      <c r="AH412" s="494"/>
      <c r="AI412" s="494"/>
      <c r="AJ412" s="494"/>
      <c r="AK412" s="494"/>
      <c r="AL412" s="494"/>
      <c r="AM412" s="494"/>
      <c r="AN412" s="494"/>
    </row>
    <row r="413" spans="13:40">
      <c r="M413" s="494"/>
      <c r="N413" s="494"/>
      <c r="O413" s="494"/>
      <c r="P413" s="494"/>
      <c r="Q413" s="494"/>
      <c r="R413" s="494"/>
      <c r="S413" s="494"/>
      <c r="T413" s="494"/>
      <c r="U413" s="494"/>
      <c r="V413" s="494"/>
      <c r="W413" s="494"/>
      <c r="X413" s="494"/>
      <c r="Y413" s="494"/>
      <c r="Z413" s="494"/>
      <c r="AA413" s="494"/>
      <c r="AB413" s="494"/>
      <c r="AC413" s="494"/>
      <c r="AD413" s="494"/>
      <c r="AE413" s="494"/>
      <c r="AF413" s="494"/>
      <c r="AG413" s="494"/>
      <c r="AH413" s="494"/>
      <c r="AI413" s="494"/>
      <c r="AJ413" s="494"/>
      <c r="AK413" s="494"/>
      <c r="AL413" s="494"/>
      <c r="AM413" s="494"/>
      <c r="AN413" s="494"/>
    </row>
    <row r="414" spans="13:40">
      <c r="M414" s="494"/>
      <c r="N414" s="494"/>
      <c r="O414" s="494"/>
      <c r="P414" s="494"/>
      <c r="Q414" s="494"/>
      <c r="R414" s="494"/>
      <c r="S414" s="494"/>
      <c r="T414" s="494"/>
      <c r="U414" s="494"/>
      <c r="V414" s="494"/>
      <c r="W414" s="494"/>
      <c r="X414" s="494"/>
      <c r="Y414" s="494"/>
      <c r="Z414" s="494"/>
      <c r="AA414" s="494"/>
      <c r="AB414" s="494"/>
      <c r="AC414" s="494"/>
      <c r="AD414" s="494"/>
      <c r="AE414" s="494"/>
      <c r="AF414" s="494"/>
      <c r="AG414" s="494"/>
      <c r="AH414" s="494"/>
      <c r="AI414" s="494"/>
      <c r="AJ414" s="494"/>
      <c r="AK414" s="494"/>
      <c r="AL414" s="494"/>
      <c r="AM414" s="494"/>
      <c r="AN414" s="494"/>
    </row>
    <row r="415" spans="13:40">
      <c r="M415" s="494"/>
      <c r="N415" s="494"/>
      <c r="O415" s="494"/>
      <c r="P415" s="494"/>
      <c r="Q415" s="494"/>
      <c r="R415" s="494"/>
      <c r="S415" s="494"/>
      <c r="T415" s="494"/>
      <c r="U415" s="494"/>
      <c r="V415" s="494"/>
      <c r="W415" s="494"/>
      <c r="X415" s="494"/>
      <c r="Y415" s="494"/>
      <c r="Z415" s="494"/>
      <c r="AA415" s="494"/>
      <c r="AB415" s="494"/>
      <c r="AC415" s="494"/>
      <c r="AD415" s="494"/>
      <c r="AE415" s="494"/>
      <c r="AF415" s="494"/>
      <c r="AG415" s="494"/>
      <c r="AH415" s="494"/>
      <c r="AI415" s="494"/>
      <c r="AJ415" s="494"/>
      <c r="AK415" s="494"/>
      <c r="AL415" s="494"/>
      <c r="AM415" s="494"/>
      <c r="AN415" s="494"/>
    </row>
    <row r="416" spans="13:40">
      <c r="M416" s="494"/>
      <c r="N416" s="494"/>
      <c r="O416" s="494"/>
      <c r="P416" s="494"/>
      <c r="Q416" s="494"/>
      <c r="R416" s="494"/>
      <c r="S416" s="494"/>
      <c r="T416" s="494"/>
      <c r="U416" s="494"/>
      <c r="V416" s="494"/>
      <c r="W416" s="494"/>
      <c r="X416" s="494"/>
      <c r="Y416" s="494"/>
      <c r="Z416" s="494"/>
      <c r="AA416" s="494"/>
      <c r="AB416" s="494"/>
      <c r="AC416" s="494"/>
      <c r="AD416" s="494"/>
      <c r="AE416" s="494"/>
      <c r="AF416" s="494"/>
      <c r="AG416" s="494"/>
      <c r="AH416" s="494"/>
      <c r="AI416" s="494"/>
      <c r="AJ416" s="494"/>
      <c r="AK416" s="494"/>
      <c r="AL416" s="494"/>
      <c r="AM416" s="494"/>
      <c r="AN416" s="494"/>
    </row>
    <row r="417" spans="13:40">
      <c r="M417" s="494"/>
      <c r="N417" s="494"/>
      <c r="O417" s="494"/>
      <c r="P417" s="494"/>
      <c r="Q417" s="494"/>
      <c r="R417" s="494"/>
      <c r="S417" s="494"/>
      <c r="T417" s="494"/>
      <c r="U417" s="494"/>
      <c r="V417" s="494"/>
      <c r="W417" s="494"/>
      <c r="X417" s="494"/>
      <c r="Y417" s="494"/>
      <c r="Z417" s="494"/>
      <c r="AA417" s="494"/>
      <c r="AB417" s="494"/>
      <c r="AC417" s="494"/>
      <c r="AD417" s="494"/>
      <c r="AE417" s="494"/>
      <c r="AF417" s="494"/>
      <c r="AG417" s="494"/>
      <c r="AH417" s="494"/>
      <c r="AI417" s="494"/>
      <c r="AJ417" s="494"/>
      <c r="AK417" s="494"/>
      <c r="AL417" s="494"/>
      <c r="AM417" s="494"/>
      <c r="AN417" s="494"/>
    </row>
    <row r="418" spans="13:40">
      <c r="M418" s="494"/>
      <c r="N418" s="494"/>
      <c r="O418" s="494"/>
      <c r="P418" s="494"/>
      <c r="Q418" s="494"/>
      <c r="R418" s="494"/>
      <c r="S418" s="494"/>
      <c r="T418" s="494"/>
      <c r="U418" s="494"/>
      <c r="V418" s="494"/>
      <c r="W418" s="494"/>
      <c r="X418" s="494"/>
      <c r="Y418" s="494"/>
      <c r="Z418" s="494"/>
      <c r="AA418" s="494"/>
      <c r="AB418" s="494"/>
      <c r="AC418" s="494"/>
      <c r="AD418" s="494"/>
      <c r="AE418" s="494"/>
      <c r="AF418" s="494"/>
      <c r="AG418" s="494"/>
      <c r="AH418" s="494"/>
      <c r="AI418" s="494"/>
      <c r="AJ418" s="494"/>
      <c r="AK418" s="494"/>
      <c r="AL418" s="494"/>
      <c r="AM418" s="494"/>
      <c r="AN418" s="494"/>
    </row>
    <row r="419" spans="13:40">
      <c r="M419" s="494"/>
      <c r="N419" s="494"/>
      <c r="O419" s="494"/>
      <c r="P419" s="494"/>
      <c r="Q419" s="494"/>
      <c r="R419" s="494"/>
      <c r="S419" s="494"/>
      <c r="T419" s="494"/>
      <c r="U419" s="494"/>
      <c r="V419" s="494"/>
      <c r="W419" s="494"/>
      <c r="X419" s="494"/>
      <c r="Y419" s="494"/>
      <c r="Z419" s="494"/>
      <c r="AA419" s="494"/>
      <c r="AB419" s="494"/>
      <c r="AC419" s="494"/>
      <c r="AD419" s="494"/>
      <c r="AE419" s="494"/>
      <c r="AF419" s="494"/>
      <c r="AG419" s="494"/>
      <c r="AH419" s="494"/>
      <c r="AI419" s="494"/>
      <c r="AJ419" s="494"/>
      <c r="AK419" s="494"/>
      <c r="AL419" s="494"/>
      <c r="AM419" s="494"/>
      <c r="AN419" s="494"/>
    </row>
    <row r="420" spans="13:40">
      <c r="M420" s="494"/>
      <c r="N420" s="494"/>
      <c r="O420" s="494"/>
      <c r="P420" s="494"/>
      <c r="Q420" s="494"/>
      <c r="R420" s="494"/>
      <c r="S420" s="494"/>
      <c r="T420" s="494"/>
      <c r="U420" s="494"/>
      <c r="V420" s="494"/>
      <c r="W420" s="494"/>
      <c r="X420" s="494"/>
      <c r="Y420" s="494"/>
      <c r="Z420" s="494"/>
      <c r="AA420" s="494"/>
      <c r="AB420" s="494"/>
      <c r="AC420" s="494"/>
      <c r="AD420" s="494"/>
      <c r="AE420" s="494"/>
      <c r="AF420" s="494"/>
      <c r="AG420" s="494"/>
      <c r="AH420" s="494"/>
      <c r="AI420" s="494"/>
      <c r="AJ420" s="494"/>
      <c r="AK420" s="494"/>
      <c r="AL420" s="494"/>
      <c r="AM420" s="494"/>
      <c r="AN420" s="494"/>
    </row>
    <row r="421" spans="13:40">
      <c r="M421" s="494"/>
      <c r="N421" s="494"/>
      <c r="O421" s="494"/>
      <c r="P421" s="494"/>
      <c r="Q421" s="494"/>
      <c r="R421" s="494"/>
      <c r="S421" s="494"/>
      <c r="T421" s="494"/>
      <c r="U421" s="494"/>
      <c r="V421" s="494"/>
      <c r="W421" s="494"/>
      <c r="X421" s="494"/>
      <c r="Y421" s="494"/>
      <c r="Z421" s="494"/>
      <c r="AA421" s="494"/>
      <c r="AB421" s="494"/>
      <c r="AC421" s="494"/>
      <c r="AD421" s="494"/>
      <c r="AE421" s="494"/>
      <c r="AF421" s="494"/>
      <c r="AG421" s="494"/>
      <c r="AH421" s="494"/>
      <c r="AI421" s="494"/>
      <c r="AJ421" s="494"/>
      <c r="AK421" s="494"/>
      <c r="AL421" s="494"/>
      <c r="AM421" s="494"/>
      <c r="AN421" s="494"/>
    </row>
    <row r="422" spans="13:40">
      <c r="M422" s="494"/>
      <c r="N422" s="494"/>
      <c r="O422" s="494"/>
      <c r="P422" s="494"/>
      <c r="Q422" s="494"/>
      <c r="R422" s="494"/>
      <c r="S422" s="494"/>
      <c r="T422" s="494"/>
      <c r="U422" s="494"/>
      <c r="V422" s="494"/>
      <c r="W422" s="494"/>
      <c r="X422" s="494"/>
      <c r="Y422" s="494"/>
      <c r="Z422" s="494"/>
      <c r="AA422" s="494"/>
      <c r="AB422" s="494"/>
      <c r="AC422" s="494"/>
      <c r="AD422" s="494"/>
      <c r="AE422" s="494"/>
      <c r="AF422" s="494"/>
      <c r="AG422" s="494"/>
      <c r="AH422" s="494"/>
      <c r="AI422" s="494"/>
      <c r="AJ422" s="494"/>
      <c r="AK422" s="494"/>
      <c r="AL422" s="494"/>
      <c r="AM422" s="494"/>
      <c r="AN422" s="494"/>
    </row>
    <row r="423" spans="13:40">
      <c r="M423" s="494"/>
      <c r="N423" s="494"/>
      <c r="O423" s="494"/>
      <c r="P423" s="494"/>
      <c r="Q423" s="494"/>
      <c r="R423" s="494"/>
      <c r="S423" s="494"/>
      <c r="T423" s="494"/>
      <c r="U423" s="494"/>
      <c r="V423" s="494"/>
      <c r="W423" s="494"/>
      <c r="X423" s="494"/>
      <c r="Y423" s="494"/>
      <c r="Z423" s="494"/>
      <c r="AA423" s="494"/>
      <c r="AB423" s="494"/>
      <c r="AC423" s="494"/>
      <c r="AD423" s="494"/>
      <c r="AE423" s="494"/>
      <c r="AF423" s="494"/>
      <c r="AG423" s="494"/>
      <c r="AH423" s="494"/>
      <c r="AI423" s="494"/>
      <c r="AJ423" s="494"/>
      <c r="AK423" s="494"/>
      <c r="AL423" s="494"/>
      <c r="AM423" s="494"/>
      <c r="AN423" s="494"/>
    </row>
    <row r="424" spans="13:40">
      <c r="M424" s="494"/>
      <c r="N424" s="494"/>
      <c r="O424" s="494"/>
      <c r="P424" s="494"/>
      <c r="Q424" s="494"/>
      <c r="R424" s="494"/>
      <c r="S424" s="494"/>
      <c r="T424" s="494"/>
      <c r="U424" s="494"/>
      <c r="V424" s="494"/>
      <c r="W424" s="494"/>
      <c r="X424" s="494"/>
      <c r="Y424" s="494"/>
      <c r="Z424" s="494"/>
      <c r="AA424" s="494"/>
      <c r="AB424" s="494"/>
      <c r="AC424" s="494"/>
      <c r="AD424" s="494"/>
      <c r="AE424" s="494"/>
      <c r="AF424" s="494"/>
      <c r="AG424" s="494"/>
      <c r="AH424" s="494"/>
      <c r="AI424" s="494"/>
      <c r="AJ424" s="494"/>
      <c r="AK424" s="494"/>
      <c r="AL424" s="494"/>
      <c r="AM424" s="494"/>
      <c r="AN424" s="494"/>
    </row>
    <row r="425" spans="13:40">
      <c r="M425" s="494"/>
      <c r="N425" s="494"/>
      <c r="O425" s="494"/>
      <c r="P425" s="494"/>
      <c r="Q425" s="494"/>
      <c r="R425" s="494"/>
      <c r="S425" s="494"/>
      <c r="T425" s="494"/>
      <c r="U425" s="494"/>
      <c r="V425" s="494"/>
      <c r="W425" s="494"/>
      <c r="X425" s="494"/>
      <c r="Y425" s="494"/>
      <c r="Z425" s="494"/>
      <c r="AA425" s="494"/>
      <c r="AB425" s="494"/>
      <c r="AC425" s="494"/>
      <c r="AD425" s="494"/>
      <c r="AE425" s="494"/>
      <c r="AF425" s="494"/>
      <c r="AG425" s="494"/>
      <c r="AH425" s="494"/>
      <c r="AI425" s="494"/>
      <c r="AJ425" s="494"/>
      <c r="AK425" s="494"/>
      <c r="AL425" s="494"/>
      <c r="AM425" s="494"/>
      <c r="AN425" s="494"/>
    </row>
    <row r="426" spans="13:40">
      <c r="M426" s="494"/>
      <c r="N426" s="494"/>
      <c r="O426" s="494"/>
      <c r="P426" s="494"/>
      <c r="Q426" s="494"/>
      <c r="R426" s="494"/>
      <c r="S426" s="494"/>
      <c r="T426" s="494"/>
      <c r="U426" s="494"/>
      <c r="V426" s="494"/>
      <c r="W426" s="494"/>
      <c r="X426" s="494"/>
      <c r="Y426" s="494"/>
      <c r="Z426" s="494"/>
      <c r="AA426" s="494"/>
      <c r="AB426" s="494"/>
      <c r="AC426" s="494"/>
      <c r="AD426" s="494"/>
      <c r="AE426" s="494"/>
      <c r="AF426" s="494"/>
      <c r="AG426" s="494"/>
      <c r="AH426" s="494"/>
      <c r="AI426" s="494"/>
      <c r="AJ426" s="494"/>
      <c r="AK426" s="494"/>
      <c r="AL426" s="494"/>
      <c r="AM426" s="494"/>
      <c r="AN426" s="494"/>
    </row>
    <row r="427" spans="13:40">
      <c r="M427" s="494"/>
      <c r="N427" s="494"/>
      <c r="O427" s="494"/>
      <c r="P427" s="494"/>
      <c r="Q427" s="494"/>
      <c r="R427" s="494"/>
      <c r="S427" s="494"/>
      <c r="T427" s="494"/>
      <c r="U427" s="494"/>
      <c r="V427" s="494"/>
      <c r="W427" s="494"/>
      <c r="X427" s="494"/>
      <c r="Y427" s="494"/>
      <c r="Z427" s="494"/>
      <c r="AA427" s="494"/>
      <c r="AB427" s="494"/>
      <c r="AC427" s="494"/>
      <c r="AD427" s="494"/>
      <c r="AE427" s="494"/>
      <c r="AF427" s="494"/>
      <c r="AG427" s="494"/>
      <c r="AH427" s="494"/>
      <c r="AI427" s="494"/>
      <c r="AJ427" s="494"/>
      <c r="AK427" s="494"/>
      <c r="AL427" s="494"/>
      <c r="AM427" s="494"/>
      <c r="AN427" s="494"/>
    </row>
    <row r="428" spans="13:40">
      <c r="M428" s="494"/>
      <c r="N428" s="494"/>
      <c r="O428" s="494"/>
      <c r="P428" s="494"/>
      <c r="Q428" s="494"/>
      <c r="R428" s="494"/>
      <c r="S428" s="494"/>
      <c r="T428" s="494"/>
      <c r="U428" s="494"/>
      <c r="V428" s="494"/>
      <c r="W428" s="494"/>
      <c r="X428" s="494"/>
      <c r="Y428" s="494"/>
      <c r="Z428" s="494"/>
      <c r="AA428" s="494"/>
      <c r="AB428" s="494"/>
      <c r="AC428" s="494"/>
      <c r="AD428" s="494"/>
      <c r="AE428" s="494"/>
      <c r="AF428" s="494"/>
      <c r="AG428" s="494"/>
      <c r="AH428" s="494"/>
      <c r="AI428" s="494"/>
      <c r="AJ428" s="494"/>
      <c r="AK428" s="494"/>
      <c r="AL428" s="494"/>
      <c r="AM428" s="494"/>
      <c r="AN428" s="494"/>
    </row>
    <row r="429" spans="13:40">
      <c r="M429" s="494"/>
      <c r="N429" s="494"/>
      <c r="O429" s="494"/>
      <c r="P429" s="494"/>
      <c r="Q429" s="494"/>
      <c r="R429" s="494"/>
      <c r="S429" s="494"/>
      <c r="T429" s="494"/>
      <c r="U429" s="494"/>
      <c r="V429" s="494"/>
      <c r="W429" s="494"/>
      <c r="X429" s="494"/>
      <c r="Y429" s="494"/>
      <c r="Z429" s="494"/>
      <c r="AA429" s="494"/>
      <c r="AB429" s="494"/>
      <c r="AC429" s="494"/>
      <c r="AD429" s="494"/>
      <c r="AE429" s="494"/>
      <c r="AF429" s="494"/>
      <c r="AG429" s="494"/>
      <c r="AH429" s="494"/>
      <c r="AI429" s="494"/>
      <c r="AJ429" s="494"/>
      <c r="AK429" s="494"/>
      <c r="AL429" s="494"/>
      <c r="AM429" s="494"/>
      <c r="AN429" s="494"/>
    </row>
    <row r="430" spans="13:40">
      <c r="M430" s="494"/>
      <c r="N430" s="494"/>
      <c r="O430" s="494"/>
      <c r="P430" s="494"/>
      <c r="Q430" s="494"/>
      <c r="R430" s="494"/>
      <c r="S430" s="494"/>
      <c r="T430" s="494"/>
      <c r="U430" s="494"/>
      <c r="V430" s="494"/>
      <c r="W430" s="494"/>
      <c r="X430" s="494"/>
      <c r="Y430" s="494"/>
      <c r="Z430" s="494"/>
      <c r="AA430" s="494"/>
      <c r="AB430" s="494"/>
      <c r="AC430" s="494"/>
      <c r="AD430" s="494"/>
      <c r="AE430" s="494"/>
      <c r="AF430" s="494"/>
      <c r="AG430" s="494"/>
      <c r="AH430" s="494"/>
      <c r="AI430" s="494"/>
      <c r="AJ430" s="494"/>
      <c r="AK430" s="494"/>
      <c r="AL430" s="494"/>
      <c r="AM430" s="494"/>
      <c r="AN430" s="494"/>
    </row>
    <row r="431" spans="13:40">
      <c r="M431" s="494"/>
      <c r="N431" s="494"/>
      <c r="O431" s="494"/>
      <c r="P431" s="494"/>
      <c r="Q431" s="494"/>
      <c r="R431" s="494"/>
      <c r="S431" s="494"/>
      <c r="T431" s="494"/>
      <c r="U431" s="494"/>
      <c r="V431" s="494"/>
      <c r="W431" s="494"/>
      <c r="X431" s="494"/>
      <c r="Y431" s="494"/>
      <c r="Z431" s="494"/>
      <c r="AA431" s="494"/>
      <c r="AB431" s="494"/>
      <c r="AC431" s="494"/>
      <c r="AD431" s="494"/>
      <c r="AE431" s="494"/>
      <c r="AF431" s="494"/>
      <c r="AG431" s="494"/>
      <c r="AH431" s="494"/>
      <c r="AI431" s="494"/>
      <c r="AJ431" s="494"/>
      <c r="AK431" s="494"/>
      <c r="AL431" s="494"/>
      <c r="AM431" s="494"/>
      <c r="AN431" s="494"/>
    </row>
    <row r="432" spans="13:40">
      <c r="M432" s="494"/>
      <c r="N432" s="494"/>
      <c r="O432" s="494"/>
      <c r="P432" s="494"/>
      <c r="Q432" s="494"/>
      <c r="R432" s="494"/>
      <c r="S432" s="494"/>
      <c r="T432" s="494"/>
      <c r="U432" s="494"/>
      <c r="V432" s="494"/>
      <c r="W432" s="494"/>
      <c r="X432" s="494"/>
      <c r="Y432" s="494"/>
      <c r="Z432" s="494"/>
      <c r="AA432" s="494"/>
      <c r="AB432" s="494"/>
      <c r="AC432" s="494"/>
      <c r="AD432" s="494"/>
      <c r="AE432" s="494"/>
      <c r="AF432" s="494"/>
      <c r="AG432" s="494"/>
      <c r="AH432" s="494"/>
      <c r="AI432" s="494"/>
      <c r="AJ432" s="494"/>
      <c r="AK432" s="494"/>
      <c r="AL432" s="494"/>
      <c r="AM432" s="494"/>
      <c r="AN432" s="494"/>
    </row>
    <row r="433" spans="13:40">
      <c r="M433" s="494"/>
      <c r="N433" s="494"/>
      <c r="O433" s="494"/>
      <c r="P433" s="494"/>
      <c r="Q433" s="494"/>
      <c r="R433" s="494"/>
      <c r="S433" s="494"/>
      <c r="T433" s="494"/>
      <c r="U433" s="494"/>
      <c r="V433" s="494"/>
      <c r="W433" s="494"/>
      <c r="X433" s="494"/>
      <c r="Y433" s="494"/>
      <c r="Z433" s="494"/>
      <c r="AA433" s="494"/>
      <c r="AB433" s="494"/>
      <c r="AC433" s="494"/>
      <c r="AD433" s="494"/>
      <c r="AE433" s="494"/>
      <c r="AF433" s="494"/>
      <c r="AG433" s="494"/>
      <c r="AH433" s="494"/>
      <c r="AI433" s="494"/>
      <c r="AJ433" s="494"/>
      <c r="AK433" s="494"/>
      <c r="AL433" s="494"/>
      <c r="AM433" s="494"/>
      <c r="AN433" s="494"/>
    </row>
    <row r="434" spans="13:40">
      <c r="M434" s="494"/>
      <c r="N434" s="494"/>
      <c r="O434" s="494"/>
      <c r="P434" s="494"/>
      <c r="Q434" s="494"/>
      <c r="R434" s="494"/>
      <c r="S434" s="494"/>
      <c r="T434" s="494"/>
      <c r="U434" s="494"/>
      <c r="V434" s="494"/>
      <c r="W434" s="494"/>
      <c r="X434" s="494"/>
      <c r="Y434" s="494"/>
      <c r="Z434" s="494"/>
      <c r="AA434" s="494"/>
      <c r="AB434" s="494"/>
      <c r="AC434" s="494"/>
      <c r="AD434" s="494"/>
      <c r="AE434" s="494"/>
      <c r="AF434" s="494"/>
      <c r="AG434" s="494"/>
      <c r="AH434" s="494"/>
      <c r="AI434" s="494"/>
      <c r="AJ434" s="494"/>
      <c r="AK434" s="494"/>
      <c r="AL434" s="494"/>
      <c r="AM434" s="494"/>
      <c r="AN434" s="494"/>
    </row>
    <row r="435" spans="13:40">
      <c r="M435" s="494"/>
      <c r="N435" s="494"/>
      <c r="O435" s="494"/>
      <c r="P435" s="494"/>
      <c r="Q435" s="494"/>
      <c r="R435" s="494"/>
      <c r="S435" s="494"/>
      <c r="T435" s="494"/>
      <c r="U435" s="494"/>
      <c r="V435" s="494"/>
      <c r="W435" s="494"/>
      <c r="X435" s="494"/>
      <c r="Y435" s="494"/>
      <c r="Z435" s="494"/>
      <c r="AA435" s="494"/>
      <c r="AB435" s="494"/>
      <c r="AC435" s="494"/>
      <c r="AD435" s="494"/>
      <c r="AE435" s="494"/>
      <c r="AF435" s="494"/>
      <c r="AG435" s="494"/>
      <c r="AH435" s="494"/>
      <c r="AI435" s="494"/>
      <c r="AJ435" s="494"/>
      <c r="AK435" s="494"/>
      <c r="AL435" s="494"/>
      <c r="AM435" s="494"/>
      <c r="AN435" s="494"/>
    </row>
    <row r="436" spans="13:40">
      <c r="M436" s="494"/>
      <c r="N436" s="494"/>
      <c r="O436" s="494"/>
      <c r="P436" s="494"/>
      <c r="Q436" s="494"/>
      <c r="R436" s="494"/>
      <c r="S436" s="494"/>
      <c r="T436" s="494"/>
      <c r="U436" s="494"/>
      <c r="V436" s="494"/>
      <c r="W436" s="494"/>
      <c r="X436" s="494"/>
      <c r="Y436" s="494"/>
      <c r="Z436" s="494"/>
      <c r="AA436" s="494"/>
      <c r="AB436" s="494"/>
      <c r="AC436" s="494"/>
      <c r="AD436" s="494"/>
      <c r="AE436" s="494"/>
      <c r="AF436" s="494"/>
      <c r="AG436" s="494"/>
      <c r="AH436" s="494"/>
      <c r="AI436" s="494"/>
      <c r="AJ436" s="494"/>
      <c r="AK436" s="494"/>
      <c r="AL436" s="494"/>
      <c r="AM436" s="494"/>
      <c r="AN436" s="494"/>
    </row>
    <row r="437" spans="13:40">
      <c r="M437" s="494"/>
      <c r="N437" s="494"/>
      <c r="O437" s="494"/>
      <c r="P437" s="494"/>
      <c r="Q437" s="494"/>
      <c r="R437" s="494"/>
      <c r="S437" s="494"/>
      <c r="T437" s="494"/>
      <c r="U437" s="494"/>
      <c r="V437" s="494"/>
      <c r="W437" s="494"/>
      <c r="X437" s="494"/>
      <c r="Y437" s="494"/>
      <c r="Z437" s="494"/>
      <c r="AA437" s="494"/>
      <c r="AB437" s="494"/>
      <c r="AC437" s="494"/>
      <c r="AD437" s="494"/>
      <c r="AE437" s="494"/>
      <c r="AF437" s="494"/>
      <c r="AG437" s="494"/>
      <c r="AH437" s="494"/>
      <c r="AI437" s="494"/>
      <c r="AJ437" s="494"/>
      <c r="AK437" s="494"/>
      <c r="AL437" s="494"/>
      <c r="AM437" s="494"/>
      <c r="AN437" s="494"/>
    </row>
    <row r="438" spans="13:40">
      <c r="M438" s="494"/>
      <c r="N438" s="494"/>
      <c r="O438" s="494"/>
      <c r="P438" s="494"/>
      <c r="Q438" s="494"/>
      <c r="R438" s="494"/>
      <c r="S438" s="494"/>
      <c r="T438" s="494"/>
      <c r="U438" s="494"/>
      <c r="V438" s="494"/>
      <c r="W438" s="494"/>
      <c r="X438" s="494"/>
      <c r="Y438" s="494"/>
      <c r="Z438" s="494"/>
      <c r="AA438" s="494"/>
      <c r="AB438" s="494"/>
      <c r="AC438" s="494"/>
      <c r="AD438" s="494"/>
      <c r="AE438" s="494"/>
      <c r="AF438" s="494"/>
      <c r="AG438" s="494"/>
      <c r="AH438" s="494"/>
      <c r="AI438" s="494"/>
      <c r="AJ438" s="494"/>
      <c r="AK438" s="494"/>
      <c r="AL438" s="494"/>
      <c r="AM438" s="494"/>
      <c r="AN438" s="494"/>
    </row>
    <row r="439" spans="13:40">
      <c r="M439" s="494"/>
      <c r="N439" s="494"/>
      <c r="O439" s="494"/>
      <c r="P439" s="494"/>
      <c r="Q439" s="494"/>
      <c r="R439" s="494"/>
      <c r="S439" s="494"/>
      <c r="T439" s="494"/>
      <c r="U439" s="494"/>
      <c r="V439" s="494"/>
      <c r="W439" s="494"/>
      <c r="X439" s="494"/>
      <c r="Y439" s="494"/>
      <c r="Z439" s="494"/>
      <c r="AA439" s="494"/>
      <c r="AB439" s="494"/>
      <c r="AC439" s="494"/>
      <c r="AD439" s="494"/>
      <c r="AE439" s="494"/>
      <c r="AF439" s="494"/>
      <c r="AG439" s="494"/>
      <c r="AH439" s="494"/>
      <c r="AI439" s="494"/>
      <c r="AJ439" s="494"/>
      <c r="AK439" s="494"/>
      <c r="AL439" s="494"/>
      <c r="AM439" s="494"/>
      <c r="AN439" s="494"/>
    </row>
    <row r="440" spans="13:40">
      <c r="M440" s="494"/>
      <c r="N440" s="494"/>
      <c r="O440" s="494"/>
      <c r="P440" s="494"/>
      <c r="Q440" s="494"/>
      <c r="R440" s="494"/>
      <c r="S440" s="494"/>
      <c r="T440" s="494"/>
      <c r="U440" s="494"/>
      <c r="V440" s="494"/>
      <c r="W440" s="494"/>
      <c r="X440" s="494"/>
      <c r="Y440" s="494"/>
      <c r="Z440" s="494"/>
      <c r="AA440" s="494"/>
      <c r="AB440" s="494"/>
      <c r="AC440" s="494"/>
      <c r="AD440" s="494"/>
      <c r="AE440" s="494"/>
      <c r="AF440" s="494"/>
      <c r="AG440" s="494"/>
      <c r="AH440" s="494"/>
      <c r="AI440" s="494"/>
      <c r="AJ440" s="494"/>
      <c r="AK440" s="494"/>
      <c r="AL440" s="494"/>
      <c r="AM440" s="494"/>
      <c r="AN440" s="494"/>
    </row>
    <row r="441" spans="13:40">
      <c r="M441" s="494"/>
      <c r="N441" s="494"/>
      <c r="O441" s="494"/>
      <c r="P441" s="494"/>
      <c r="Q441" s="494"/>
      <c r="R441" s="494"/>
      <c r="S441" s="494"/>
      <c r="T441" s="494"/>
      <c r="U441" s="494"/>
      <c r="V441" s="494"/>
      <c r="W441" s="494"/>
      <c r="X441" s="494"/>
      <c r="Y441" s="494"/>
      <c r="Z441" s="494"/>
      <c r="AA441" s="494"/>
      <c r="AB441" s="494"/>
      <c r="AC441" s="494"/>
      <c r="AD441" s="494"/>
      <c r="AE441" s="494"/>
      <c r="AF441" s="494"/>
      <c r="AG441" s="494"/>
      <c r="AH441" s="494"/>
      <c r="AI441" s="494"/>
      <c r="AJ441" s="494"/>
      <c r="AK441" s="494"/>
      <c r="AL441" s="494"/>
      <c r="AM441" s="494"/>
      <c r="AN441" s="494"/>
    </row>
    <row r="442" spans="13:40">
      <c r="M442" s="494"/>
      <c r="N442" s="494"/>
      <c r="O442" s="494"/>
      <c r="P442" s="494"/>
      <c r="Q442" s="494"/>
      <c r="R442" s="494"/>
      <c r="S442" s="494"/>
      <c r="T442" s="494"/>
      <c r="U442" s="494"/>
      <c r="V442" s="494"/>
      <c r="W442" s="494"/>
      <c r="X442" s="494"/>
      <c r="Y442" s="494"/>
      <c r="Z442" s="494"/>
      <c r="AA442" s="494"/>
      <c r="AB442" s="494"/>
      <c r="AC442" s="494"/>
      <c r="AD442" s="494"/>
      <c r="AE442" s="494"/>
      <c r="AF442" s="494"/>
      <c r="AG442" s="494"/>
      <c r="AH442" s="494"/>
      <c r="AI442" s="494"/>
      <c r="AJ442" s="494"/>
      <c r="AK442" s="494"/>
      <c r="AL442" s="494"/>
      <c r="AM442" s="494"/>
      <c r="AN442" s="494"/>
    </row>
    <row r="443" spans="13:40">
      <c r="M443" s="494"/>
      <c r="N443" s="494"/>
      <c r="O443" s="494"/>
      <c r="P443" s="494"/>
      <c r="Q443" s="494"/>
      <c r="R443" s="494"/>
      <c r="S443" s="494"/>
      <c r="T443" s="494"/>
      <c r="U443" s="494"/>
      <c r="V443" s="494"/>
      <c r="W443" s="494"/>
      <c r="X443" s="494"/>
      <c r="Y443" s="494"/>
      <c r="Z443" s="494"/>
      <c r="AA443" s="494"/>
      <c r="AB443" s="494"/>
      <c r="AC443" s="494"/>
      <c r="AD443" s="494"/>
      <c r="AE443" s="494"/>
      <c r="AF443" s="494"/>
      <c r="AG443" s="494"/>
      <c r="AH443" s="494"/>
      <c r="AI443" s="494"/>
      <c r="AJ443" s="494"/>
      <c r="AK443" s="494"/>
      <c r="AL443" s="494"/>
      <c r="AM443" s="494"/>
      <c r="AN443" s="494"/>
    </row>
    <row r="444" spans="13:40">
      <c r="M444" s="494"/>
      <c r="N444" s="494"/>
      <c r="O444" s="494"/>
      <c r="P444" s="494"/>
      <c r="Q444" s="494"/>
      <c r="R444" s="494"/>
      <c r="S444" s="494"/>
      <c r="T444" s="494"/>
      <c r="U444" s="494"/>
      <c r="V444" s="494"/>
      <c r="W444" s="494"/>
      <c r="X444" s="494"/>
      <c r="Y444" s="494"/>
      <c r="Z444" s="494"/>
      <c r="AA444" s="494"/>
      <c r="AB444" s="494"/>
      <c r="AC444" s="494"/>
      <c r="AD444" s="494"/>
      <c r="AE444" s="494"/>
      <c r="AF444" s="494"/>
      <c r="AG444" s="494"/>
      <c r="AH444" s="494"/>
      <c r="AI444" s="494"/>
      <c r="AJ444" s="494"/>
      <c r="AK444" s="494"/>
      <c r="AL444" s="494"/>
      <c r="AM444" s="494"/>
      <c r="AN444" s="494"/>
    </row>
    <row r="445" spans="13:40">
      <c r="M445" s="494"/>
      <c r="N445" s="494"/>
      <c r="O445" s="494"/>
      <c r="P445" s="494"/>
      <c r="Q445" s="494"/>
      <c r="R445" s="494"/>
      <c r="S445" s="494"/>
      <c r="T445" s="494"/>
      <c r="U445" s="494"/>
      <c r="V445" s="494"/>
      <c r="W445" s="494"/>
      <c r="X445" s="494"/>
      <c r="Y445" s="494"/>
      <c r="Z445" s="494"/>
      <c r="AA445" s="494"/>
      <c r="AB445" s="494"/>
      <c r="AC445" s="494"/>
      <c r="AD445" s="494"/>
      <c r="AE445" s="494"/>
      <c r="AF445" s="494"/>
      <c r="AG445" s="494"/>
      <c r="AH445" s="494"/>
      <c r="AI445" s="494"/>
      <c r="AJ445" s="494"/>
      <c r="AK445" s="494"/>
      <c r="AL445" s="494"/>
      <c r="AM445" s="494"/>
      <c r="AN445" s="494"/>
    </row>
    <row r="446" spans="13:40">
      <c r="M446" s="494"/>
      <c r="N446" s="494"/>
      <c r="O446" s="494"/>
      <c r="P446" s="494"/>
      <c r="Q446" s="494"/>
      <c r="R446" s="494"/>
      <c r="S446" s="494"/>
      <c r="T446" s="494"/>
      <c r="U446" s="494"/>
      <c r="V446" s="494"/>
      <c r="W446" s="494"/>
      <c r="X446" s="494"/>
      <c r="Y446" s="494"/>
      <c r="Z446" s="494"/>
      <c r="AA446" s="494"/>
      <c r="AB446" s="494"/>
      <c r="AC446" s="494"/>
      <c r="AD446" s="494"/>
      <c r="AE446" s="494"/>
      <c r="AF446" s="494"/>
      <c r="AG446" s="494"/>
      <c r="AH446" s="494"/>
      <c r="AI446" s="494"/>
      <c r="AJ446" s="494"/>
      <c r="AK446" s="494"/>
      <c r="AL446" s="494"/>
      <c r="AM446" s="494"/>
      <c r="AN446" s="494"/>
    </row>
    <row r="447" spans="13:40">
      <c r="M447" s="494"/>
      <c r="N447" s="494"/>
      <c r="O447" s="494"/>
      <c r="P447" s="494"/>
      <c r="Q447" s="494"/>
      <c r="R447" s="494"/>
      <c r="S447" s="494"/>
      <c r="T447" s="494"/>
      <c r="U447" s="494"/>
      <c r="V447" s="494"/>
      <c r="W447" s="494"/>
      <c r="X447" s="494"/>
      <c r="Y447" s="494"/>
      <c r="Z447" s="494"/>
      <c r="AA447" s="494"/>
      <c r="AB447" s="494"/>
      <c r="AC447" s="494"/>
      <c r="AD447" s="494"/>
      <c r="AE447" s="494"/>
      <c r="AF447" s="494"/>
      <c r="AG447" s="494"/>
      <c r="AH447" s="494"/>
      <c r="AI447" s="494"/>
      <c r="AJ447" s="494"/>
      <c r="AK447" s="494"/>
      <c r="AL447" s="494"/>
      <c r="AM447" s="494"/>
      <c r="AN447" s="494"/>
    </row>
    <row r="448" spans="13:40">
      <c r="M448" s="494"/>
      <c r="N448" s="494"/>
      <c r="O448" s="494"/>
      <c r="P448" s="494"/>
      <c r="Q448" s="494"/>
      <c r="R448" s="494"/>
      <c r="S448" s="494"/>
      <c r="T448" s="494"/>
      <c r="U448" s="494"/>
      <c r="V448" s="494"/>
      <c r="W448" s="494"/>
      <c r="X448" s="494"/>
      <c r="Y448" s="494"/>
      <c r="Z448" s="494"/>
      <c r="AA448" s="494"/>
      <c r="AB448" s="494"/>
      <c r="AC448" s="494"/>
      <c r="AD448" s="494"/>
      <c r="AE448" s="494"/>
      <c r="AF448" s="494"/>
      <c r="AG448" s="494"/>
      <c r="AH448" s="494"/>
      <c r="AI448" s="494"/>
      <c r="AJ448" s="494"/>
      <c r="AK448" s="494"/>
      <c r="AL448" s="494"/>
      <c r="AM448" s="494"/>
      <c r="AN448" s="494"/>
    </row>
    <row r="449" spans="13:40">
      <c r="M449" s="494"/>
      <c r="N449" s="494"/>
      <c r="O449" s="494"/>
      <c r="P449" s="494"/>
      <c r="Q449" s="494"/>
      <c r="R449" s="494"/>
      <c r="S449" s="494"/>
      <c r="T449" s="494"/>
      <c r="U449" s="494"/>
      <c r="V449" s="494"/>
      <c r="W449" s="494"/>
      <c r="X449" s="494"/>
      <c r="Y449" s="494"/>
      <c r="Z449" s="494"/>
      <c r="AA449" s="494"/>
      <c r="AB449" s="494"/>
      <c r="AC449" s="494"/>
      <c r="AD449" s="494"/>
      <c r="AE449" s="494"/>
      <c r="AF449" s="494"/>
      <c r="AG449" s="494"/>
      <c r="AH449" s="494"/>
      <c r="AI449" s="494"/>
      <c r="AJ449" s="494"/>
      <c r="AK449" s="494"/>
      <c r="AL449" s="494"/>
      <c r="AM449" s="494"/>
      <c r="AN449" s="494"/>
    </row>
    <row r="450" spans="13:40">
      <c r="M450" s="494"/>
      <c r="N450" s="494"/>
      <c r="O450" s="494"/>
      <c r="P450" s="494"/>
      <c r="Q450" s="494"/>
      <c r="R450" s="494"/>
      <c r="S450" s="494"/>
      <c r="T450" s="494"/>
      <c r="U450" s="494"/>
      <c r="V450" s="494"/>
      <c r="W450" s="494"/>
      <c r="X450" s="494"/>
      <c r="Y450" s="494"/>
      <c r="Z450" s="494"/>
      <c r="AA450" s="494"/>
      <c r="AB450" s="494"/>
      <c r="AC450" s="494"/>
      <c r="AD450" s="494"/>
      <c r="AE450" s="494"/>
      <c r="AF450" s="494"/>
      <c r="AG450" s="494"/>
      <c r="AH450" s="494"/>
      <c r="AI450" s="494"/>
      <c r="AJ450" s="494"/>
      <c r="AK450" s="494"/>
      <c r="AL450" s="494"/>
      <c r="AM450" s="494"/>
      <c r="AN450" s="494"/>
    </row>
    <row r="451" spans="13:40">
      <c r="M451" s="494"/>
      <c r="N451" s="494"/>
      <c r="O451" s="494"/>
      <c r="P451" s="494"/>
      <c r="Q451" s="494"/>
      <c r="R451" s="494"/>
      <c r="S451" s="494"/>
      <c r="T451" s="494"/>
      <c r="U451" s="494"/>
      <c r="V451" s="494"/>
      <c r="W451" s="494"/>
      <c r="X451" s="494"/>
      <c r="Y451" s="494"/>
      <c r="Z451" s="494"/>
      <c r="AA451" s="494"/>
      <c r="AB451" s="494"/>
      <c r="AC451" s="494"/>
      <c r="AD451" s="494"/>
      <c r="AE451" s="494"/>
      <c r="AF451" s="494"/>
      <c r="AG451" s="494"/>
      <c r="AH451" s="494"/>
      <c r="AI451" s="494"/>
      <c r="AJ451" s="494"/>
      <c r="AK451" s="494"/>
      <c r="AL451" s="494"/>
      <c r="AM451" s="494"/>
      <c r="AN451" s="494"/>
    </row>
    <row r="452" spans="13:40">
      <c r="M452" s="494"/>
      <c r="N452" s="494"/>
      <c r="O452" s="494"/>
      <c r="P452" s="494"/>
      <c r="Q452" s="494"/>
      <c r="R452" s="494"/>
      <c r="S452" s="494"/>
      <c r="T452" s="494"/>
      <c r="U452" s="494"/>
      <c r="V452" s="494"/>
      <c r="W452" s="494"/>
      <c r="X452" s="494"/>
      <c r="Y452" s="494"/>
      <c r="Z452" s="494"/>
      <c r="AA452" s="494"/>
      <c r="AB452" s="494"/>
      <c r="AC452" s="494"/>
      <c r="AD452" s="494"/>
      <c r="AE452" s="494"/>
      <c r="AF452" s="494"/>
      <c r="AG452" s="494"/>
      <c r="AH452" s="494"/>
      <c r="AI452" s="494"/>
      <c r="AJ452" s="494"/>
      <c r="AK452" s="494"/>
      <c r="AL452" s="494"/>
      <c r="AM452" s="494"/>
      <c r="AN452" s="494"/>
    </row>
    <row r="453" spans="13:40">
      <c r="M453" s="494"/>
      <c r="N453" s="494"/>
      <c r="O453" s="494"/>
      <c r="P453" s="494"/>
      <c r="Q453" s="494"/>
      <c r="R453" s="494"/>
      <c r="S453" s="494"/>
      <c r="T453" s="494"/>
      <c r="U453" s="494"/>
      <c r="V453" s="494"/>
      <c r="W453" s="494"/>
      <c r="X453" s="494"/>
      <c r="Y453" s="494"/>
      <c r="Z453" s="494"/>
      <c r="AA453" s="494"/>
      <c r="AB453" s="494"/>
      <c r="AC453" s="494"/>
      <c r="AD453" s="494"/>
      <c r="AE453" s="494"/>
      <c r="AF453" s="494"/>
      <c r="AG453" s="494"/>
      <c r="AH453" s="494"/>
      <c r="AI453" s="494"/>
      <c r="AJ453" s="494"/>
      <c r="AK453" s="494"/>
      <c r="AL453" s="494"/>
      <c r="AM453" s="494"/>
      <c r="AN453" s="494"/>
    </row>
    <row r="454" spans="13:40">
      <c r="M454" s="494"/>
      <c r="N454" s="494"/>
      <c r="O454" s="494"/>
      <c r="P454" s="494"/>
      <c r="Q454" s="494"/>
      <c r="R454" s="494"/>
      <c r="S454" s="494"/>
      <c r="T454" s="494"/>
      <c r="U454" s="494"/>
      <c r="V454" s="494"/>
      <c r="W454" s="494"/>
      <c r="X454" s="494"/>
      <c r="Y454" s="494"/>
      <c r="Z454" s="494"/>
      <c r="AA454" s="494"/>
      <c r="AB454" s="494"/>
      <c r="AC454" s="494"/>
      <c r="AD454" s="494"/>
      <c r="AE454" s="494"/>
      <c r="AF454" s="494"/>
      <c r="AG454" s="494"/>
      <c r="AH454" s="494"/>
      <c r="AI454" s="494"/>
      <c r="AJ454" s="494"/>
      <c r="AK454" s="494"/>
      <c r="AL454" s="494"/>
      <c r="AM454" s="494"/>
      <c r="AN454" s="494"/>
    </row>
    <row r="455" spans="13:40">
      <c r="M455" s="494"/>
      <c r="N455" s="494"/>
      <c r="O455" s="494"/>
      <c r="P455" s="494"/>
      <c r="Q455" s="494"/>
      <c r="R455" s="494"/>
      <c r="S455" s="494"/>
      <c r="T455" s="494"/>
      <c r="U455" s="494"/>
      <c r="V455" s="494"/>
      <c r="W455" s="494"/>
      <c r="X455" s="494"/>
      <c r="Y455" s="494"/>
      <c r="Z455" s="494"/>
      <c r="AA455" s="494"/>
      <c r="AB455" s="494"/>
      <c r="AC455" s="494"/>
      <c r="AD455" s="494"/>
      <c r="AE455" s="494"/>
      <c r="AF455" s="494"/>
      <c r="AG455" s="494"/>
      <c r="AH455" s="494"/>
      <c r="AI455" s="494"/>
      <c r="AJ455" s="494"/>
      <c r="AK455" s="494"/>
      <c r="AL455" s="494"/>
      <c r="AM455" s="494"/>
      <c r="AN455" s="494"/>
    </row>
    <row r="456" spans="13:40">
      <c r="M456" s="494"/>
      <c r="N456" s="494"/>
      <c r="O456" s="494"/>
      <c r="P456" s="494"/>
      <c r="Q456" s="494"/>
      <c r="R456" s="494"/>
      <c r="S456" s="494"/>
      <c r="T456" s="494"/>
      <c r="U456" s="494"/>
      <c r="V456" s="494"/>
      <c r="W456" s="494"/>
      <c r="X456" s="494"/>
      <c r="Y456" s="494"/>
      <c r="Z456" s="494"/>
      <c r="AA456" s="494"/>
      <c r="AB456" s="494"/>
      <c r="AC456" s="494"/>
      <c r="AD456" s="494"/>
      <c r="AE456" s="494"/>
      <c r="AF456" s="494"/>
      <c r="AG456" s="494"/>
      <c r="AH456" s="494"/>
      <c r="AI456" s="494"/>
      <c r="AJ456" s="494"/>
      <c r="AK456" s="494"/>
      <c r="AL456" s="494"/>
      <c r="AM456" s="494"/>
      <c r="AN456" s="494"/>
    </row>
    <row r="457" spans="13:40">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494"/>
      <c r="AK457" s="494"/>
      <c r="AL457" s="494"/>
      <c r="AM457" s="494"/>
      <c r="AN457" s="494"/>
    </row>
    <row r="458" spans="13:40">
      <c r="M458" s="494"/>
      <c r="N458" s="494"/>
      <c r="O458" s="494"/>
      <c r="P458" s="494"/>
      <c r="Q458" s="494"/>
      <c r="R458" s="494"/>
      <c r="S458" s="494"/>
      <c r="T458" s="494"/>
      <c r="U458" s="494"/>
      <c r="V458" s="494"/>
      <c r="W458" s="494"/>
      <c r="X458" s="494"/>
      <c r="Y458" s="494"/>
      <c r="Z458" s="494"/>
      <c r="AA458" s="494"/>
      <c r="AB458" s="494"/>
      <c r="AC458" s="494"/>
      <c r="AD458" s="494"/>
      <c r="AE458" s="494"/>
      <c r="AF458" s="494"/>
      <c r="AG458" s="494"/>
      <c r="AH458" s="494"/>
      <c r="AI458" s="494"/>
      <c r="AJ458" s="494"/>
      <c r="AK458" s="494"/>
      <c r="AL458" s="494"/>
      <c r="AM458" s="494"/>
      <c r="AN458" s="494"/>
    </row>
    <row r="459" spans="13:40">
      <c r="M459" s="494"/>
      <c r="N459" s="494"/>
      <c r="O459" s="494"/>
      <c r="P459" s="494"/>
      <c r="Q459" s="494"/>
      <c r="R459" s="494"/>
      <c r="S459" s="494"/>
      <c r="T459" s="494"/>
      <c r="U459" s="494"/>
      <c r="V459" s="494"/>
      <c r="W459" s="494"/>
      <c r="X459" s="494"/>
      <c r="Y459" s="494"/>
      <c r="Z459" s="494"/>
      <c r="AA459" s="494"/>
      <c r="AB459" s="494"/>
      <c r="AC459" s="494"/>
      <c r="AD459" s="494"/>
      <c r="AE459" s="494"/>
      <c r="AF459" s="494"/>
      <c r="AG459" s="494"/>
      <c r="AH459" s="494"/>
      <c r="AI459" s="494"/>
      <c r="AJ459" s="494"/>
      <c r="AK459" s="494"/>
      <c r="AL459" s="494"/>
      <c r="AM459" s="494"/>
      <c r="AN459" s="494"/>
    </row>
    <row r="460" spans="13:40">
      <c r="M460" s="494"/>
      <c r="N460" s="494"/>
      <c r="O460" s="494"/>
      <c r="P460" s="494"/>
      <c r="Q460" s="494"/>
      <c r="R460" s="494"/>
      <c r="S460" s="494"/>
      <c r="T460" s="494"/>
      <c r="U460" s="494"/>
      <c r="V460" s="494"/>
      <c r="W460" s="494"/>
      <c r="X460" s="494"/>
      <c r="Y460" s="494"/>
      <c r="Z460" s="494"/>
      <c r="AA460" s="494"/>
      <c r="AB460" s="494"/>
      <c r="AC460" s="494"/>
      <c r="AD460" s="494"/>
      <c r="AE460" s="494"/>
      <c r="AF460" s="494"/>
      <c r="AG460" s="494"/>
      <c r="AH460" s="494"/>
      <c r="AI460" s="494"/>
      <c r="AJ460" s="494"/>
      <c r="AK460" s="494"/>
      <c r="AL460" s="494"/>
      <c r="AM460" s="494"/>
      <c r="AN460" s="494"/>
    </row>
    <row r="461" spans="13:40">
      <c r="M461" s="494"/>
      <c r="N461" s="494"/>
      <c r="O461" s="494"/>
      <c r="P461" s="494"/>
      <c r="Q461" s="494"/>
      <c r="R461" s="494"/>
      <c r="S461" s="494"/>
      <c r="T461" s="494"/>
      <c r="U461" s="494"/>
      <c r="V461" s="494"/>
      <c r="W461" s="494"/>
      <c r="X461" s="494"/>
      <c r="Y461" s="494"/>
      <c r="Z461" s="494"/>
      <c r="AA461" s="494"/>
      <c r="AB461" s="494"/>
      <c r="AC461" s="494"/>
      <c r="AD461" s="494"/>
      <c r="AE461" s="494"/>
      <c r="AF461" s="494"/>
      <c r="AG461" s="494"/>
      <c r="AH461" s="494"/>
      <c r="AI461" s="494"/>
      <c r="AJ461" s="494"/>
      <c r="AK461" s="494"/>
      <c r="AL461" s="494"/>
      <c r="AM461" s="494"/>
      <c r="AN461" s="494"/>
    </row>
    <row r="462" spans="13:40">
      <c r="M462" s="494"/>
      <c r="N462" s="494"/>
      <c r="O462" s="494"/>
      <c r="P462" s="494"/>
      <c r="Q462" s="494"/>
      <c r="R462" s="494"/>
      <c r="S462" s="494"/>
      <c r="T462" s="494"/>
      <c r="U462" s="494"/>
      <c r="V462" s="494"/>
      <c r="W462" s="494"/>
      <c r="X462" s="494"/>
      <c r="Y462" s="494"/>
      <c r="Z462" s="494"/>
      <c r="AA462" s="494"/>
      <c r="AB462" s="494"/>
      <c r="AC462" s="494"/>
      <c r="AD462" s="494"/>
      <c r="AE462" s="494"/>
      <c r="AF462" s="494"/>
      <c r="AG462" s="494"/>
      <c r="AH462" s="494"/>
      <c r="AI462" s="494"/>
      <c r="AJ462" s="494"/>
      <c r="AK462" s="494"/>
      <c r="AL462" s="494"/>
      <c r="AM462" s="494"/>
      <c r="AN462" s="494"/>
    </row>
    <row r="463" spans="13:40">
      <c r="M463" s="494"/>
      <c r="N463" s="494"/>
      <c r="O463" s="494"/>
      <c r="P463" s="494"/>
      <c r="Q463" s="494"/>
      <c r="R463" s="494"/>
      <c r="S463" s="494"/>
      <c r="T463" s="494"/>
      <c r="U463" s="494"/>
      <c r="V463" s="494"/>
      <c r="W463" s="494"/>
      <c r="X463" s="494"/>
      <c r="Y463" s="494"/>
      <c r="Z463" s="494"/>
      <c r="AA463" s="494"/>
      <c r="AB463" s="494"/>
      <c r="AC463" s="494"/>
      <c r="AD463" s="494"/>
      <c r="AE463" s="494"/>
      <c r="AF463" s="494"/>
      <c r="AG463" s="494"/>
      <c r="AH463" s="494"/>
      <c r="AI463" s="494"/>
      <c r="AJ463" s="494"/>
      <c r="AK463" s="494"/>
      <c r="AL463" s="494"/>
      <c r="AM463" s="494"/>
      <c r="AN463" s="494"/>
    </row>
    <row r="464" spans="13:40">
      <c r="M464" s="494"/>
      <c r="N464" s="494"/>
      <c r="O464" s="494"/>
      <c r="P464" s="494"/>
      <c r="Q464" s="494"/>
      <c r="R464" s="494"/>
      <c r="S464" s="494"/>
      <c r="T464" s="494"/>
      <c r="U464" s="494"/>
      <c r="V464" s="494"/>
      <c r="W464" s="494"/>
      <c r="X464" s="494"/>
      <c r="Y464" s="494"/>
      <c r="Z464" s="494"/>
      <c r="AA464" s="494"/>
      <c r="AB464" s="494"/>
      <c r="AC464" s="494"/>
      <c r="AD464" s="494"/>
      <c r="AE464" s="494"/>
      <c r="AF464" s="494"/>
      <c r="AG464" s="494"/>
      <c r="AH464" s="494"/>
      <c r="AI464" s="494"/>
      <c r="AJ464" s="494"/>
      <c r="AK464" s="494"/>
      <c r="AL464" s="494"/>
      <c r="AM464" s="494"/>
      <c r="AN464" s="494"/>
    </row>
    <row r="465" spans="13:40">
      <c r="M465" s="494"/>
      <c r="N465" s="494"/>
      <c r="O465" s="494"/>
      <c r="P465" s="494"/>
      <c r="Q465" s="494"/>
      <c r="R465" s="494"/>
      <c r="S465" s="494"/>
      <c r="T465" s="494"/>
      <c r="U465" s="494"/>
      <c r="V465" s="494"/>
      <c r="W465" s="494"/>
      <c r="X465" s="494"/>
      <c r="Y465" s="494"/>
      <c r="Z465" s="494"/>
      <c r="AA465" s="494"/>
      <c r="AB465" s="494"/>
      <c r="AC465" s="494"/>
      <c r="AD465" s="494"/>
      <c r="AE465" s="494"/>
      <c r="AF465" s="494"/>
      <c r="AG465" s="494"/>
      <c r="AH465" s="494"/>
      <c r="AI465" s="494"/>
      <c r="AJ465" s="494"/>
      <c r="AK465" s="494"/>
      <c r="AL465" s="494"/>
      <c r="AM465" s="494"/>
      <c r="AN465" s="494"/>
    </row>
    <row r="466" spans="13:40">
      <c r="M466" s="494"/>
      <c r="N466" s="494"/>
      <c r="O466" s="494"/>
      <c r="P466" s="494"/>
      <c r="Q466" s="494"/>
      <c r="R466" s="494"/>
      <c r="S466" s="494"/>
      <c r="T466" s="494"/>
      <c r="U466" s="494"/>
      <c r="V466" s="494"/>
      <c r="W466" s="494"/>
      <c r="X466" s="494"/>
      <c r="Y466" s="494"/>
      <c r="Z466" s="494"/>
      <c r="AA466" s="494"/>
      <c r="AB466" s="494"/>
      <c r="AC466" s="494"/>
      <c r="AD466" s="494"/>
      <c r="AE466" s="494"/>
      <c r="AF466" s="494"/>
      <c r="AG466" s="494"/>
      <c r="AH466" s="494"/>
      <c r="AI466" s="494"/>
      <c r="AJ466" s="494"/>
      <c r="AK466" s="494"/>
      <c r="AL466" s="494"/>
      <c r="AM466" s="494"/>
      <c r="AN466" s="494"/>
    </row>
    <row r="467" spans="13:40">
      <c r="M467" s="494"/>
      <c r="N467" s="494"/>
      <c r="O467" s="494"/>
      <c r="P467" s="494"/>
      <c r="Q467" s="494"/>
      <c r="R467" s="494"/>
      <c r="S467" s="494"/>
      <c r="T467" s="494"/>
      <c r="U467" s="494"/>
      <c r="V467" s="494"/>
      <c r="W467" s="494"/>
      <c r="X467" s="494"/>
      <c r="Y467" s="494"/>
      <c r="Z467" s="494"/>
      <c r="AA467" s="494"/>
      <c r="AB467" s="494"/>
      <c r="AC467" s="494"/>
      <c r="AD467" s="494"/>
      <c r="AE467" s="494"/>
      <c r="AF467" s="494"/>
      <c r="AG467" s="494"/>
      <c r="AH467" s="494"/>
      <c r="AI467" s="494"/>
      <c r="AJ467" s="494"/>
      <c r="AK467" s="494"/>
      <c r="AL467" s="494"/>
      <c r="AM467" s="494"/>
      <c r="AN467" s="494"/>
    </row>
    <row r="468" spans="13:40">
      <c r="M468" s="494"/>
      <c r="N468" s="494"/>
      <c r="O468" s="494"/>
      <c r="P468" s="494"/>
      <c r="Q468" s="494"/>
      <c r="R468" s="494"/>
      <c r="S468" s="494"/>
      <c r="T468" s="494"/>
      <c r="U468" s="494"/>
      <c r="V468" s="494"/>
      <c r="W468" s="494"/>
      <c r="X468" s="494"/>
      <c r="Y468" s="494"/>
      <c r="Z468" s="494"/>
      <c r="AA468" s="494"/>
      <c r="AB468" s="494"/>
      <c r="AC468" s="494"/>
      <c r="AD468" s="494"/>
      <c r="AE468" s="494"/>
      <c r="AF468" s="494"/>
      <c r="AG468" s="494"/>
      <c r="AH468" s="494"/>
      <c r="AI468" s="494"/>
      <c r="AJ468" s="494"/>
      <c r="AK468" s="494"/>
      <c r="AL468" s="494"/>
      <c r="AM468" s="494"/>
      <c r="AN468" s="494"/>
    </row>
    <row r="469" spans="13:40">
      <c r="M469" s="494"/>
      <c r="N469" s="494"/>
      <c r="O469" s="494"/>
      <c r="P469" s="494"/>
      <c r="Q469" s="494"/>
      <c r="R469" s="494"/>
      <c r="S469" s="494"/>
      <c r="T469" s="494"/>
      <c r="U469" s="494"/>
      <c r="V469" s="494"/>
      <c r="W469" s="494"/>
      <c r="X469" s="494"/>
      <c r="Y469" s="494"/>
      <c r="Z469" s="494"/>
      <c r="AA469" s="494"/>
      <c r="AB469" s="494"/>
      <c r="AC469" s="494"/>
      <c r="AD469" s="494"/>
      <c r="AE469" s="494"/>
      <c r="AF469" s="494"/>
      <c r="AG469" s="494"/>
      <c r="AH469" s="494"/>
      <c r="AI469" s="494"/>
      <c r="AJ469" s="494"/>
      <c r="AK469" s="494"/>
      <c r="AL469" s="494"/>
      <c r="AM469" s="494"/>
      <c r="AN469" s="494"/>
    </row>
    <row r="470" spans="13:40">
      <c r="M470" s="494"/>
      <c r="N470" s="494"/>
      <c r="O470" s="494"/>
      <c r="P470" s="494"/>
      <c r="Q470" s="494"/>
      <c r="R470" s="494"/>
      <c r="S470" s="494"/>
      <c r="T470" s="494"/>
      <c r="U470" s="494"/>
      <c r="V470" s="494"/>
      <c r="W470" s="494"/>
      <c r="X470" s="494"/>
      <c r="Y470" s="494"/>
      <c r="Z470" s="494"/>
      <c r="AA470" s="494"/>
      <c r="AB470" s="494"/>
      <c r="AC470" s="494"/>
      <c r="AD470" s="494"/>
      <c r="AE470" s="494"/>
      <c r="AF470" s="494"/>
      <c r="AG470" s="494"/>
      <c r="AH470" s="494"/>
      <c r="AI470" s="494"/>
      <c r="AJ470" s="494"/>
      <c r="AK470" s="494"/>
      <c r="AL470" s="494"/>
      <c r="AM470" s="494"/>
      <c r="AN470" s="494"/>
    </row>
    <row r="471" spans="13:40">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494"/>
      <c r="AK471" s="494"/>
      <c r="AL471" s="494"/>
      <c r="AM471" s="494"/>
      <c r="AN471" s="494"/>
    </row>
    <row r="472" spans="13:40">
      <c r="M472" s="494"/>
      <c r="N472" s="494"/>
      <c r="O472" s="494"/>
      <c r="P472" s="494"/>
      <c r="Q472" s="494"/>
      <c r="R472" s="494"/>
      <c r="S472" s="494"/>
      <c r="T472" s="494"/>
      <c r="U472" s="494"/>
      <c r="V472" s="494"/>
      <c r="W472" s="494"/>
      <c r="X472" s="494"/>
      <c r="Y472" s="494"/>
      <c r="Z472" s="494"/>
      <c r="AA472" s="494"/>
      <c r="AB472" s="494"/>
      <c r="AC472" s="494"/>
      <c r="AD472" s="494"/>
      <c r="AE472" s="494"/>
      <c r="AF472" s="494"/>
      <c r="AG472" s="494"/>
      <c r="AH472" s="494"/>
      <c r="AI472" s="494"/>
      <c r="AJ472" s="494"/>
      <c r="AK472" s="494"/>
      <c r="AL472" s="494"/>
      <c r="AM472" s="494"/>
      <c r="AN472" s="494"/>
    </row>
    <row r="473" spans="13:40">
      <c r="M473" s="494"/>
      <c r="N473" s="494"/>
      <c r="O473" s="494"/>
      <c r="P473" s="494"/>
      <c r="Q473" s="494"/>
      <c r="R473" s="494"/>
      <c r="S473" s="494"/>
      <c r="T473" s="494"/>
      <c r="U473" s="494"/>
      <c r="V473" s="494"/>
      <c r="W473" s="494"/>
      <c r="X473" s="494"/>
      <c r="Y473" s="494"/>
      <c r="Z473" s="494"/>
      <c r="AA473" s="494"/>
      <c r="AB473" s="494"/>
      <c r="AC473" s="494"/>
      <c r="AD473" s="494"/>
      <c r="AE473" s="494"/>
      <c r="AF473" s="494"/>
      <c r="AG473" s="494"/>
      <c r="AH473" s="494"/>
      <c r="AI473" s="494"/>
      <c r="AJ473" s="494"/>
      <c r="AK473" s="494"/>
      <c r="AL473" s="494"/>
      <c r="AM473" s="494"/>
      <c r="AN473" s="494"/>
    </row>
    <row r="474" spans="13:40">
      <c r="M474" s="494"/>
      <c r="N474" s="494"/>
      <c r="O474" s="494"/>
      <c r="P474" s="494"/>
      <c r="Q474" s="494"/>
      <c r="R474" s="494"/>
      <c r="S474" s="494"/>
      <c r="T474" s="494"/>
      <c r="U474" s="494"/>
      <c r="V474" s="494"/>
      <c r="W474" s="494"/>
      <c r="X474" s="494"/>
      <c r="Y474" s="494"/>
      <c r="Z474" s="494"/>
      <c r="AA474" s="494"/>
      <c r="AB474" s="494"/>
      <c r="AC474" s="494"/>
      <c r="AD474" s="494"/>
      <c r="AE474" s="494"/>
      <c r="AF474" s="494"/>
      <c r="AG474" s="494"/>
      <c r="AH474" s="494"/>
      <c r="AI474" s="494"/>
      <c r="AJ474" s="494"/>
      <c r="AK474" s="494"/>
      <c r="AL474" s="494"/>
      <c r="AM474" s="494"/>
      <c r="AN474" s="494"/>
    </row>
    <row r="475" spans="13:40">
      <c r="M475" s="494"/>
      <c r="N475" s="494"/>
      <c r="O475" s="494"/>
      <c r="P475" s="494"/>
      <c r="Q475" s="494"/>
      <c r="R475" s="494"/>
      <c r="S475" s="494"/>
      <c r="T475" s="494"/>
      <c r="U475" s="494"/>
      <c r="V475" s="494"/>
      <c r="W475" s="494"/>
      <c r="X475" s="494"/>
      <c r="Y475" s="494"/>
      <c r="Z475" s="494"/>
      <c r="AA475" s="494"/>
      <c r="AB475" s="494"/>
      <c r="AC475" s="494"/>
      <c r="AD475" s="494"/>
      <c r="AE475" s="494"/>
      <c r="AF475" s="494"/>
      <c r="AG475" s="494"/>
      <c r="AH475" s="494"/>
      <c r="AI475" s="494"/>
      <c r="AJ475" s="494"/>
      <c r="AK475" s="494"/>
      <c r="AL475" s="494"/>
      <c r="AM475" s="494"/>
      <c r="AN475" s="494"/>
    </row>
    <row r="476" spans="13:40">
      <c r="M476" s="494"/>
      <c r="N476" s="494"/>
      <c r="O476" s="494"/>
      <c r="P476" s="494"/>
      <c r="Q476" s="494"/>
      <c r="R476" s="494"/>
      <c r="S476" s="494"/>
      <c r="T476" s="494"/>
      <c r="U476" s="494"/>
      <c r="V476" s="494"/>
      <c r="W476" s="494"/>
      <c r="X476" s="494"/>
      <c r="Y476" s="494"/>
      <c r="Z476" s="494"/>
      <c r="AA476" s="494"/>
      <c r="AB476" s="494"/>
      <c r="AC476" s="494"/>
      <c r="AD476" s="494"/>
      <c r="AE476" s="494"/>
      <c r="AF476" s="494"/>
      <c r="AG476" s="494"/>
      <c r="AH476" s="494"/>
      <c r="AI476" s="494"/>
      <c r="AJ476" s="494"/>
      <c r="AK476" s="494"/>
      <c r="AL476" s="494"/>
      <c r="AM476" s="494"/>
      <c r="AN476" s="494"/>
    </row>
    <row r="477" spans="13:40">
      <c r="M477" s="494"/>
      <c r="N477" s="494"/>
      <c r="O477" s="494"/>
      <c r="P477" s="494"/>
      <c r="Q477" s="494"/>
      <c r="R477" s="494"/>
      <c r="S477" s="494"/>
      <c r="T477" s="494"/>
      <c r="U477" s="494"/>
      <c r="V477" s="494"/>
      <c r="W477" s="494"/>
      <c r="X477" s="494"/>
      <c r="Y477" s="494"/>
      <c r="Z477" s="494"/>
      <c r="AA477" s="494"/>
      <c r="AB477" s="494"/>
      <c r="AC477" s="494"/>
      <c r="AD477" s="494"/>
      <c r="AE477" s="494"/>
      <c r="AF477" s="494"/>
      <c r="AG477" s="494"/>
      <c r="AH477" s="494"/>
      <c r="AI477" s="494"/>
      <c r="AJ477" s="494"/>
      <c r="AK477" s="494"/>
      <c r="AL477" s="494"/>
      <c r="AM477" s="494"/>
      <c r="AN477" s="494"/>
    </row>
    <row r="478" spans="13:40">
      <c r="M478" s="494"/>
      <c r="N478" s="494"/>
      <c r="O478" s="494"/>
      <c r="P478" s="494"/>
      <c r="Q478" s="494"/>
      <c r="R478" s="494"/>
      <c r="S478" s="494"/>
      <c r="T478" s="494"/>
      <c r="U478" s="494"/>
      <c r="V478" s="494"/>
      <c r="W478" s="494"/>
      <c r="X478" s="494"/>
      <c r="Y478" s="494"/>
      <c r="Z478" s="494"/>
      <c r="AA478" s="494"/>
      <c r="AB478" s="494"/>
      <c r="AC478" s="494"/>
      <c r="AD478" s="494"/>
      <c r="AE478" s="494"/>
      <c r="AF478" s="494"/>
      <c r="AG478" s="494"/>
      <c r="AH478" s="494"/>
      <c r="AI478" s="494"/>
      <c r="AJ478" s="494"/>
      <c r="AK478" s="494"/>
      <c r="AL478" s="494"/>
      <c r="AM478" s="494"/>
      <c r="AN478" s="494"/>
    </row>
    <row r="479" spans="13:40">
      <c r="M479" s="494"/>
      <c r="N479" s="494"/>
      <c r="O479" s="494"/>
      <c r="P479" s="494"/>
      <c r="Q479" s="494"/>
      <c r="R479" s="494"/>
      <c r="S479" s="494"/>
      <c r="T479" s="494"/>
      <c r="U479" s="494"/>
      <c r="V479" s="494"/>
      <c r="W479" s="494"/>
      <c r="X479" s="494"/>
      <c r="Y479" s="494"/>
      <c r="Z479" s="494"/>
      <c r="AA479" s="494"/>
      <c r="AB479" s="494"/>
      <c r="AC479" s="494"/>
      <c r="AD479" s="494"/>
      <c r="AE479" s="494"/>
      <c r="AF479" s="494"/>
      <c r="AG479" s="494"/>
      <c r="AH479" s="494"/>
      <c r="AI479" s="494"/>
      <c r="AJ479" s="494"/>
      <c r="AK479" s="494"/>
      <c r="AL479" s="494"/>
      <c r="AM479" s="494"/>
      <c r="AN479" s="494"/>
    </row>
    <row r="480" spans="13:40">
      <c r="M480" s="494"/>
      <c r="N480" s="494"/>
      <c r="O480" s="494"/>
      <c r="P480" s="494"/>
      <c r="Q480" s="494"/>
      <c r="R480" s="494"/>
      <c r="S480" s="494"/>
      <c r="T480" s="494"/>
      <c r="U480" s="494"/>
      <c r="V480" s="494"/>
      <c r="W480" s="494"/>
      <c r="X480" s="494"/>
      <c r="Y480" s="494"/>
      <c r="Z480" s="494"/>
      <c r="AA480" s="494"/>
      <c r="AB480" s="494"/>
      <c r="AC480" s="494"/>
      <c r="AD480" s="494"/>
      <c r="AE480" s="494"/>
      <c r="AF480" s="494"/>
      <c r="AG480" s="494"/>
      <c r="AH480" s="494"/>
      <c r="AI480" s="494"/>
      <c r="AJ480" s="494"/>
      <c r="AK480" s="494"/>
      <c r="AL480" s="494"/>
      <c r="AM480" s="494"/>
      <c r="AN480" s="494"/>
    </row>
    <row r="481" spans="13:40">
      <c r="M481" s="494"/>
      <c r="N481" s="494"/>
      <c r="O481" s="494"/>
      <c r="P481" s="494"/>
      <c r="Q481" s="494"/>
      <c r="R481" s="494"/>
      <c r="S481" s="494"/>
      <c r="T481" s="494"/>
      <c r="U481" s="494"/>
      <c r="V481" s="494"/>
      <c r="W481" s="494"/>
      <c r="X481" s="494"/>
      <c r="Y481" s="494"/>
      <c r="Z481" s="494"/>
      <c r="AA481" s="494"/>
      <c r="AB481" s="494"/>
      <c r="AC481" s="494"/>
      <c r="AD481" s="494"/>
      <c r="AE481" s="494"/>
      <c r="AF481" s="494"/>
      <c r="AG481" s="494"/>
      <c r="AH481" s="494"/>
      <c r="AI481" s="494"/>
      <c r="AJ481" s="494"/>
      <c r="AK481" s="494"/>
      <c r="AL481" s="494"/>
      <c r="AM481" s="494"/>
      <c r="AN481" s="494"/>
    </row>
    <row r="482" spans="13:40">
      <c r="M482" s="494"/>
      <c r="N482" s="494"/>
      <c r="O482" s="494"/>
      <c r="P482" s="494"/>
      <c r="Q482" s="494"/>
      <c r="R482" s="494"/>
      <c r="S482" s="494"/>
      <c r="T482" s="494"/>
      <c r="U482" s="494"/>
      <c r="V482" s="494"/>
      <c r="W482" s="494"/>
      <c r="X482" s="494"/>
      <c r="Y482" s="494"/>
      <c r="Z482" s="494"/>
      <c r="AA482" s="494"/>
      <c r="AB482" s="494"/>
      <c r="AC482" s="494"/>
      <c r="AD482" s="494"/>
      <c r="AE482" s="494"/>
      <c r="AF482" s="494"/>
      <c r="AG482" s="494"/>
      <c r="AH482" s="494"/>
      <c r="AI482" s="494"/>
      <c r="AJ482" s="494"/>
      <c r="AK482" s="494"/>
      <c r="AL482" s="494"/>
      <c r="AM482" s="494"/>
      <c r="AN482" s="494"/>
    </row>
    <row r="483" spans="13:40">
      <c r="M483" s="494"/>
      <c r="N483" s="494"/>
      <c r="O483" s="494"/>
      <c r="P483" s="494"/>
      <c r="Q483" s="494"/>
      <c r="R483" s="494"/>
      <c r="S483" s="494"/>
      <c r="T483" s="494"/>
      <c r="U483" s="494"/>
      <c r="V483" s="494"/>
      <c r="W483" s="494"/>
      <c r="X483" s="494"/>
      <c r="Y483" s="494"/>
      <c r="Z483" s="494"/>
      <c r="AA483" s="494"/>
      <c r="AB483" s="494"/>
      <c r="AC483" s="494"/>
      <c r="AD483" s="494"/>
      <c r="AE483" s="494"/>
      <c r="AF483" s="494"/>
      <c r="AG483" s="494"/>
      <c r="AH483" s="494"/>
      <c r="AI483" s="494"/>
      <c r="AJ483" s="494"/>
      <c r="AK483" s="494"/>
      <c r="AL483" s="494"/>
      <c r="AM483" s="494"/>
      <c r="AN483" s="494"/>
    </row>
    <row r="484" spans="13:40">
      <c r="M484" s="494"/>
      <c r="N484" s="494"/>
      <c r="O484" s="494"/>
      <c r="P484" s="494"/>
      <c r="Q484" s="494"/>
      <c r="R484" s="494"/>
      <c r="S484" s="494"/>
      <c r="T484" s="494"/>
      <c r="U484" s="494"/>
      <c r="V484" s="494"/>
      <c r="W484" s="494"/>
      <c r="X484" s="494"/>
      <c r="Y484" s="494"/>
      <c r="Z484" s="494"/>
      <c r="AA484" s="494"/>
      <c r="AB484" s="494"/>
      <c r="AC484" s="494"/>
      <c r="AD484" s="494"/>
      <c r="AE484" s="494"/>
      <c r="AF484" s="494"/>
      <c r="AG484" s="494"/>
      <c r="AH484" s="494"/>
      <c r="AI484" s="494"/>
      <c r="AJ484" s="494"/>
      <c r="AK484" s="494"/>
      <c r="AL484" s="494"/>
      <c r="AM484" s="494"/>
      <c r="AN484" s="494"/>
    </row>
    <row r="485" spans="13:40">
      <c r="M485" s="494"/>
      <c r="N485" s="494"/>
      <c r="O485" s="494"/>
      <c r="P485" s="494"/>
      <c r="Q485" s="494"/>
      <c r="R485" s="494"/>
      <c r="S485" s="494"/>
      <c r="T485" s="494"/>
      <c r="U485" s="494"/>
      <c r="V485" s="494"/>
      <c r="W485" s="494"/>
      <c r="X485" s="494"/>
      <c r="Y485" s="494"/>
      <c r="Z485" s="494"/>
      <c r="AA485" s="494"/>
      <c r="AB485" s="494"/>
      <c r="AC485" s="494"/>
      <c r="AD485" s="494"/>
      <c r="AE485" s="494"/>
      <c r="AF485" s="494"/>
      <c r="AG485" s="494"/>
      <c r="AH485" s="494"/>
      <c r="AI485" s="494"/>
      <c r="AJ485" s="494"/>
      <c r="AK485" s="494"/>
      <c r="AL485" s="494"/>
      <c r="AM485" s="494"/>
      <c r="AN485" s="494"/>
    </row>
    <row r="486" spans="13:40">
      <c r="M486" s="494"/>
      <c r="N486" s="494"/>
      <c r="O486" s="494"/>
      <c r="P486" s="494"/>
      <c r="Q486" s="494"/>
      <c r="R486" s="494"/>
      <c r="S486" s="494"/>
      <c r="T486" s="494"/>
      <c r="U486" s="494"/>
      <c r="V486" s="494"/>
      <c r="W486" s="494"/>
      <c r="X486" s="494"/>
      <c r="Y486" s="494"/>
      <c r="Z486" s="494"/>
      <c r="AA486" s="494"/>
      <c r="AB486" s="494"/>
      <c r="AC486" s="494"/>
      <c r="AD486" s="494"/>
      <c r="AE486" s="494"/>
      <c r="AF486" s="494"/>
      <c r="AG486" s="494"/>
      <c r="AH486" s="494"/>
      <c r="AI486" s="494"/>
      <c r="AJ486" s="494"/>
      <c r="AK486" s="494"/>
      <c r="AL486" s="494"/>
      <c r="AM486" s="494"/>
      <c r="AN486" s="494"/>
    </row>
    <row r="487" spans="13:40">
      <c r="M487" s="494"/>
      <c r="N487" s="494"/>
      <c r="O487" s="494"/>
      <c r="P487" s="494"/>
      <c r="Q487" s="494"/>
      <c r="R487" s="494"/>
      <c r="S487" s="494"/>
      <c r="T487" s="494"/>
      <c r="U487" s="494"/>
      <c r="V487" s="494"/>
      <c r="W487" s="494"/>
      <c r="X487" s="494"/>
      <c r="Y487" s="494"/>
      <c r="Z487" s="494"/>
      <c r="AA487" s="494"/>
      <c r="AB487" s="494"/>
      <c r="AC487" s="494"/>
      <c r="AD487" s="494"/>
      <c r="AE487" s="494"/>
      <c r="AF487" s="494"/>
      <c r="AG487" s="494"/>
      <c r="AH487" s="494"/>
      <c r="AI487" s="494"/>
      <c r="AJ487" s="494"/>
      <c r="AK487" s="494"/>
      <c r="AL487" s="494"/>
      <c r="AM487" s="494"/>
      <c r="AN487" s="494"/>
    </row>
    <row r="488" spans="13:40">
      <c r="M488" s="494"/>
      <c r="N488" s="494"/>
      <c r="O488" s="494"/>
      <c r="P488" s="494"/>
      <c r="Q488" s="494"/>
      <c r="R488" s="494"/>
      <c r="S488" s="494"/>
      <c r="T488" s="494"/>
      <c r="U488" s="494"/>
      <c r="V488" s="494"/>
      <c r="W488" s="494"/>
      <c r="X488" s="494"/>
      <c r="Y488" s="494"/>
      <c r="Z488" s="494"/>
      <c r="AA488" s="494"/>
      <c r="AB488" s="494"/>
      <c r="AC488" s="494"/>
      <c r="AD488" s="494"/>
      <c r="AE488" s="494"/>
      <c r="AF488" s="494"/>
      <c r="AG488" s="494"/>
      <c r="AH488" s="494"/>
      <c r="AI488" s="494"/>
      <c r="AJ488" s="494"/>
      <c r="AK488" s="494"/>
      <c r="AL488" s="494"/>
      <c r="AM488" s="494"/>
      <c r="AN488" s="494"/>
    </row>
    <row r="489" spans="13:40">
      <c r="M489" s="494"/>
      <c r="N489" s="494"/>
      <c r="O489" s="494"/>
      <c r="P489" s="494"/>
      <c r="Q489" s="494"/>
      <c r="R489" s="494"/>
      <c r="S489" s="494"/>
      <c r="T489" s="494"/>
      <c r="U489" s="494"/>
      <c r="V489" s="494"/>
      <c r="W489" s="494"/>
      <c r="X489" s="494"/>
      <c r="Y489" s="494"/>
      <c r="Z489" s="494"/>
      <c r="AA489" s="494"/>
      <c r="AB489" s="494"/>
      <c r="AC489" s="494"/>
      <c r="AD489" s="494"/>
      <c r="AE489" s="494"/>
      <c r="AF489" s="494"/>
      <c r="AG489" s="494"/>
      <c r="AH489" s="494"/>
      <c r="AI489" s="494"/>
      <c r="AJ489" s="494"/>
      <c r="AK489" s="494"/>
      <c r="AL489" s="494"/>
      <c r="AM489" s="494"/>
      <c r="AN489" s="494"/>
    </row>
    <row r="490" spans="13:40">
      <c r="M490" s="494"/>
      <c r="N490" s="494"/>
      <c r="O490" s="494"/>
      <c r="P490" s="494"/>
      <c r="Q490" s="494"/>
      <c r="R490" s="494"/>
      <c r="S490" s="494"/>
      <c r="T490" s="494"/>
      <c r="U490" s="494"/>
      <c r="V490" s="494"/>
      <c r="W490" s="494"/>
      <c r="X490" s="494"/>
      <c r="Y490" s="494"/>
      <c r="Z490" s="494"/>
      <c r="AA490" s="494"/>
      <c r="AB490" s="494"/>
      <c r="AC490" s="494"/>
      <c r="AD490" s="494"/>
      <c r="AE490" s="494"/>
      <c r="AF490" s="494"/>
      <c r="AG490" s="494"/>
      <c r="AH490" s="494"/>
      <c r="AI490" s="494"/>
      <c r="AJ490" s="494"/>
      <c r="AK490" s="494"/>
      <c r="AL490" s="494"/>
      <c r="AM490" s="494"/>
      <c r="AN490" s="494"/>
    </row>
    <row r="491" spans="13:40">
      <c r="M491" s="494"/>
      <c r="N491" s="494"/>
      <c r="O491" s="494"/>
      <c r="P491" s="494"/>
      <c r="Q491" s="494"/>
      <c r="R491" s="494"/>
      <c r="S491" s="494"/>
      <c r="T491" s="494"/>
      <c r="U491" s="494"/>
      <c r="V491" s="494"/>
      <c r="W491" s="494"/>
      <c r="X491" s="494"/>
      <c r="Y491" s="494"/>
      <c r="Z491" s="494"/>
      <c r="AA491" s="494"/>
      <c r="AB491" s="494"/>
      <c r="AC491" s="494"/>
      <c r="AD491" s="494"/>
      <c r="AE491" s="494"/>
      <c r="AF491" s="494"/>
      <c r="AG491" s="494"/>
      <c r="AH491" s="494"/>
      <c r="AI491" s="494"/>
      <c r="AJ491" s="494"/>
      <c r="AK491" s="494"/>
      <c r="AL491" s="494"/>
      <c r="AM491" s="494"/>
      <c r="AN491" s="494"/>
    </row>
    <row r="492" spans="13:40">
      <c r="M492" s="494"/>
      <c r="N492" s="494"/>
      <c r="O492" s="494"/>
      <c r="P492" s="494"/>
      <c r="Q492" s="494"/>
      <c r="R492" s="494"/>
      <c r="S492" s="494"/>
      <c r="T492" s="494"/>
      <c r="U492" s="494"/>
      <c r="V492" s="494"/>
      <c r="W492" s="494"/>
      <c r="X492" s="494"/>
      <c r="Y492" s="494"/>
      <c r="Z492" s="494"/>
      <c r="AA492" s="494"/>
      <c r="AB492" s="494"/>
      <c r="AC492" s="494"/>
      <c r="AD492" s="494"/>
      <c r="AE492" s="494"/>
      <c r="AF492" s="494"/>
      <c r="AG492" s="494"/>
      <c r="AH492" s="494"/>
      <c r="AI492" s="494"/>
      <c r="AJ492" s="494"/>
      <c r="AK492" s="494"/>
      <c r="AL492" s="494"/>
      <c r="AM492" s="494"/>
      <c r="AN492" s="494"/>
    </row>
    <row r="493" spans="13:40">
      <c r="M493" s="494"/>
      <c r="N493" s="494"/>
      <c r="O493" s="494"/>
      <c r="P493" s="494"/>
      <c r="Q493" s="494"/>
      <c r="R493" s="494"/>
      <c r="S493" s="494"/>
      <c r="T493" s="494"/>
      <c r="U493" s="494"/>
      <c r="V493" s="494"/>
      <c r="W493" s="494"/>
      <c r="X493" s="494"/>
      <c r="Y493" s="494"/>
      <c r="Z493" s="494"/>
      <c r="AA493" s="494"/>
      <c r="AB493" s="494"/>
      <c r="AC493" s="494"/>
      <c r="AD493" s="494"/>
      <c r="AE493" s="494"/>
      <c r="AF493" s="494"/>
      <c r="AG493" s="494"/>
      <c r="AH493" s="494"/>
      <c r="AI493" s="494"/>
      <c r="AJ493" s="494"/>
      <c r="AK493" s="494"/>
      <c r="AL493" s="494"/>
      <c r="AM493" s="494"/>
      <c r="AN493" s="494"/>
    </row>
    <row r="494" spans="13:40">
      <c r="M494" s="494"/>
      <c r="N494" s="494"/>
      <c r="O494" s="494"/>
      <c r="P494" s="494"/>
      <c r="Q494" s="494"/>
      <c r="R494" s="494"/>
      <c r="S494" s="494"/>
      <c r="T494" s="494"/>
      <c r="U494" s="494"/>
      <c r="V494" s="494"/>
      <c r="W494" s="494"/>
      <c r="X494" s="494"/>
      <c r="Y494" s="494"/>
      <c r="Z494" s="494"/>
      <c r="AA494" s="494"/>
      <c r="AB494" s="494"/>
      <c r="AC494" s="494"/>
      <c r="AD494" s="494"/>
      <c r="AE494" s="494"/>
      <c r="AF494" s="494"/>
      <c r="AG494" s="494"/>
      <c r="AH494" s="494"/>
      <c r="AI494" s="494"/>
      <c r="AJ494" s="494"/>
      <c r="AK494" s="494"/>
      <c r="AL494" s="494"/>
      <c r="AM494" s="494"/>
      <c r="AN494" s="494"/>
    </row>
    <row r="495" spans="13:40">
      <c r="M495" s="494"/>
      <c r="N495" s="494"/>
      <c r="O495" s="494"/>
      <c r="P495" s="494"/>
      <c r="Q495" s="494"/>
      <c r="R495" s="494"/>
      <c r="S495" s="494"/>
      <c r="T495" s="494"/>
      <c r="U495" s="494"/>
      <c r="V495" s="494"/>
      <c r="W495" s="494"/>
      <c r="X495" s="494"/>
      <c r="Y495" s="494"/>
      <c r="Z495" s="494"/>
      <c r="AA495" s="494"/>
      <c r="AB495" s="494"/>
      <c r="AC495" s="494"/>
      <c r="AD495" s="494"/>
      <c r="AE495" s="494"/>
      <c r="AF495" s="494"/>
      <c r="AG495" s="494"/>
      <c r="AH495" s="494"/>
      <c r="AI495" s="494"/>
      <c r="AJ495" s="494"/>
      <c r="AK495" s="494"/>
      <c r="AL495" s="494"/>
      <c r="AM495" s="494"/>
      <c r="AN495" s="494"/>
    </row>
    <row r="496" spans="13:40">
      <c r="M496" s="494"/>
      <c r="N496" s="494"/>
      <c r="O496" s="494"/>
      <c r="P496" s="494"/>
      <c r="Q496" s="494"/>
      <c r="R496" s="494"/>
      <c r="S496" s="494"/>
      <c r="T496" s="494"/>
      <c r="U496" s="494"/>
      <c r="V496" s="494"/>
      <c r="W496" s="494"/>
      <c r="X496" s="494"/>
      <c r="Y496" s="494"/>
      <c r="Z496" s="494"/>
      <c r="AA496" s="494"/>
      <c r="AB496" s="494"/>
      <c r="AC496" s="494"/>
      <c r="AD496" s="494"/>
      <c r="AE496" s="494"/>
      <c r="AF496" s="494"/>
      <c r="AG496" s="494"/>
      <c r="AH496" s="494"/>
      <c r="AI496" s="494"/>
      <c r="AJ496" s="494"/>
      <c r="AK496" s="494"/>
      <c r="AL496" s="494"/>
      <c r="AM496" s="494"/>
      <c r="AN496" s="494"/>
    </row>
    <row r="497" spans="13:40">
      <c r="M497" s="494"/>
      <c r="N497" s="494"/>
      <c r="O497" s="494"/>
      <c r="P497" s="494"/>
      <c r="Q497" s="494"/>
      <c r="R497" s="494"/>
      <c r="S497" s="494"/>
      <c r="T497" s="494"/>
      <c r="U497" s="494"/>
      <c r="V497" s="494"/>
      <c r="W497" s="494"/>
      <c r="X497" s="494"/>
      <c r="Y497" s="494"/>
      <c r="Z497" s="494"/>
      <c r="AA497" s="494"/>
      <c r="AB497" s="494"/>
      <c r="AC497" s="494"/>
      <c r="AD497" s="494"/>
      <c r="AE497" s="494"/>
      <c r="AF497" s="494"/>
      <c r="AG497" s="494"/>
      <c r="AH497" s="494"/>
      <c r="AI497" s="494"/>
      <c r="AJ497" s="494"/>
      <c r="AK497" s="494"/>
      <c r="AL497" s="494"/>
      <c r="AM497" s="494"/>
      <c r="AN497" s="494"/>
    </row>
    <row r="498" spans="13:40">
      <c r="M498" s="494"/>
      <c r="N498" s="494"/>
      <c r="O498" s="494"/>
      <c r="P498" s="494"/>
      <c r="Q498" s="494"/>
      <c r="R498" s="494"/>
      <c r="S498" s="494"/>
      <c r="T498" s="494"/>
      <c r="U498" s="494"/>
      <c r="V498" s="494"/>
      <c r="W498" s="494"/>
      <c r="X498" s="494"/>
      <c r="Y498" s="494"/>
      <c r="Z498" s="494"/>
      <c r="AA498" s="494"/>
      <c r="AB498" s="494"/>
      <c r="AC498" s="494"/>
      <c r="AD498" s="494"/>
      <c r="AE498" s="494"/>
      <c r="AF498" s="494"/>
      <c r="AG498" s="494"/>
      <c r="AH498" s="494"/>
      <c r="AI498" s="494"/>
      <c r="AJ498" s="494"/>
      <c r="AK498" s="494"/>
      <c r="AL498" s="494"/>
      <c r="AM498" s="494"/>
      <c r="AN498" s="494"/>
    </row>
    <row r="499" spans="13:40">
      <c r="M499" s="494"/>
      <c r="N499" s="494"/>
      <c r="O499" s="494"/>
      <c r="P499" s="494"/>
      <c r="Q499" s="494"/>
      <c r="R499" s="494"/>
      <c r="S499" s="494"/>
      <c r="T499" s="494"/>
      <c r="U499" s="494"/>
      <c r="V499" s="494"/>
      <c r="W499" s="494"/>
      <c r="X499" s="494"/>
      <c r="Y499" s="494"/>
      <c r="Z499" s="494"/>
      <c r="AA499" s="494"/>
      <c r="AB499" s="494"/>
      <c r="AC499" s="494"/>
      <c r="AD499" s="494"/>
      <c r="AE499" s="494"/>
      <c r="AF499" s="494"/>
      <c r="AG499" s="494"/>
      <c r="AH499" s="494"/>
      <c r="AI499" s="494"/>
      <c r="AJ499" s="494"/>
      <c r="AK499" s="494"/>
      <c r="AL499" s="494"/>
      <c r="AM499" s="494"/>
      <c r="AN499" s="494"/>
    </row>
    <row r="500" spans="13:40">
      <c r="M500" s="494"/>
      <c r="N500" s="494"/>
      <c r="O500" s="494"/>
      <c r="P500" s="494"/>
      <c r="Q500" s="494"/>
      <c r="R500" s="494"/>
      <c r="S500" s="494"/>
      <c r="T500" s="494"/>
      <c r="U500" s="494"/>
      <c r="V500" s="494"/>
      <c r="W500" s="494"/>
      <c r="X500" s="494"/>
      <c r="Y500" s="494"/>
      <c r="Z500" s="494"/>
      <c r="AA500" s="494"/>
      <c r="AB500" s="494"/>
      <c r="AC500" s="494"/>
      <c r="AD500" s="494"/>
      <c r="AE500" s="494"/>
      <c r="AF500" s="494"/>
      <c r="AG500" s="494"/>
      <c r="AH500" s="494"/>
      <c r="AI500" s="494"/>
      <c r="AJ500" s="494"/>
      <c r="AK500" s="494"/>
      <c r="AL500" s="494"/>
      <c r="AM500" s="494"/>
      <c r="AN500" s="494"/>
    </row>
    <row r="501" spans="13:40">
      <c r="M501" s="494"/>
      <c r="N501" s="494"/>
      <c r="O501" s="494"/>
      <c r="P501" s="494"/>
      <c r="Q501" s="494"/>
      <c r="R501" s="494"/>
      <c r="S501" s="494"/>
      <c r="T501" s="494"/>
      <c r="U501" s="494"/>
      <c r="V501" s="494"/>
      <c r="W501" s="494"/>
      <c r="X501" s="494"/>
      <c r="Y501" s="494"/>
      <c r="Z501" s="494"/>
      <c r="AA501" s="494"/>
      <c r="AB501" s="494"/>
      <c r="AC501" s="494"/>
      <c r="AD501" s="494"/>
      <c r="AE501" s="494"/>
      <c r="AF501" s="494"/>
      <c r="AG501" s="494"/>
      <c r="AH501" s="494"/>
      <c r="AI501" s="494"/>
      <c r="AJ501" s="494"/>
      <c r="AK501" s="494"/>
      <c r="AL501" s="494"/>
      <c r="AM501" s="494"/>
      <c r="AN501" s="494"/>
    </row>
    <row r="502" spans="13:40">
      <c r="M502" s="494"/>
      <c r="N502" s="494"/>
      <c r="O502" s="494"/>
      <c r="P502" s="494"/>
      <c r="Q502" s="494"/>
      <c r="R502" s="494"/>
      <c r="S502" s="494"/>
      <c r="T502" s="494"/>
      <c r="U502" s="494"/>
      <c r="V502" s="494"/>
      <c r="W502" s="494"/>
      <c r="X502" s="494"/>
      <c r="Y502" s="494"/>
      <c r="Z502" s="494"/>
      <c r="AA502" s="494"/>
      <c r="AB502" s="494"/>
      <c r="AC502" s="494"/>
      <c r="AD502" s="494"/>
      <c r="AE502" s="494"/>
      <c r="AF502" s="494"/>
      <c r="AG502" s="494"/>
      <c r="AH502" s="494"/>
      <c r="AI502" s="494"/>
      <c r="AJ502" s="494"/>
      <c r="AK502" s="494"/>
      <c r="AL502" s="494"/>
      <c r="AM502" s="494"/>
      <c r="AN502" s="494"/>
    </row>
    <row r="503" spans="13:40">
      <c r="M503" s="494"/>
      <c r="N503" s="494"/>
      <c r="O503" s="494"/>
      <c r="P503" s="494"/>
      <c r="Q503" s="494"/>
      <c r="R503" s="494"/>
      <c r="S503" s="494"/>
      <c r="T503" s="494"/>
      <c r="U503" s="494"/>
      <c r="V503" s="494"/>
      <c r="W503" s="494"/>
      <c r="X503" s="494"/>
      <c r="Y503" s="494"/>
      <c r="Z503" s="494"/>
      <c r="AA503" s="494"/>
      <c r="AB503" s="494"/>
      <c r="AC503" s="494"/>
      <c r="AD503" s="494"/>
      <c r="AE503" s="494"/>
      <c r="AF503" s="494"/>
      <c r="AG503" s="494"/>
      <c r="AH503" s="494"/>
      <c r="AI503" s="494"/>
      <c r="AJ503" s="494"/>
      <c r="AK503" s="494"/>
      <c r="AL503" s="494"/>
      <c r="AM503" s="494"/>
      <c r="AN503" s="494"/>
    </row>
    <row r="504" spans="13:40">
      <c r="M504" s="494"/>
      <c r="N504" s="494"/>
      <c r="O504" s="494"/>
      <c r="P504" s="494"/>
      <c r="Q504" s="494"/>
      <c r="R504" s="494"/>
      <c r="S504" s="494"/>
      <c r="T504" s="494"/>
      <c r="U504" s="494"/>
      <c r="V504" s="494"/>
      <c r="W504" s="494"/>
      <c r="X504" s="494"/>
      <c r="Y504" s="494"/>
      <c r="Z504" s="494"/>
      <c r="AA504" s="494"/>
      <c r="AB504" s="494"/>
      <c r="AC504" s="494"/>
      <c r="AD504" s="494"/>
      <c r="AE504" s="494"/>
      <c r="AF504" s="494"/>
      <c r="AG504" s="494"/>
      <c r="AH504" s="494"/>
      <c r="AI504" s="494"/>
      <c r="AJ504" s="494"/>
      <c r="AK504" s="494"/>
      <c r="AL504" s="494"/>
      <c r="AM504" s="494"/>
      <c r="AN504" s="494"/>
    </row>
    <row r="505" spans="13:40">
      <c r="M505" s="494"/>
      <c r="N505" s="494"/>
      <c r="O505" s="494"/>
      <c r="P505" s="494"/>
      <c r="Q505" s="494"/>
      <c r="R505" s="494"/>
      <c r="S505" s="494"/>
      <c r="T505" s="494"/>
      <c r="U505" s="494"/>
      <c r="V505" s="494"/>
      <c r="W505" s="494"/>
      <c r="X505" s="494"/>
      <c r="Y505" s="494"/>
      <c r="Z505" s="494"/>
      <c r="AA505" s="494"/>
      <c r="AB505" s="494"/>
      <c r="AC505" s="494"/>
      <c r="AD505" s="494"/>
      <c r="AE505" s="494"/>
      <c r="AF505" s="494"/>
      <c r="AG505" s="494"/>
      <c r="AH505" s="494"/>
      <c r="AI505" s="494"/>
      <c r="AJ505" s="494"/>
      <c r="AK505" s="494"/>
      <c r="AL505" s="494"/>
      <c r="AM505" s="494"/>
      <c r="AN505" s="494"/>
    </row>
    <row r="506" spans="13:40">
      <c r="M506" s="494"/>
      <c r="N506" s="494"/>
      <c r="O506" s="494"/>
      <c r="P506" s="494"/>
      <c r="Q506" s="494"/>
      <c r="R506" s="494"/>
      <c r="S506" s="494"/>
      <c r="T506" s="494"/>
      <c r="U506" s="494"/>
      <c r="V506" s="494"/>
      <c r="W506" s="494"/>
      <c r="X506" s="494"/>
      <c r="Y506" s="494"/>
      <c r="Z506" s="494"/>
      <c r="AA506" s="494"/>
      <c r="AB506" s="494"/>
      <c r="AC506" s="494"/>
      <c r="AD506" s="494"/>
      <c r="AE506" s="494"/>
      <c r="AF506" s="494"/>
      <c r="AG506" s="494"/>
      <c r="AH506" s="494"/>
      <c r="AI506" s="494"/>
      <c r="AJ506" s="494"/>
      <c r="AK506" s="494"/>
      <c r="AL506" s="494"/>
      <c r="AM506" s="494"/>
      <c r="AN506" s="494"/>
    </row>
    <row r="507" spans="13:40">
      <c r="M507" s="494"/>
      <c r="N507" s="494"/>
      <c r="O507" s="494"/>
      <c r="P507" s="494"/>
      <c r="Q507" s="494"/>
      <c r="R507" s="494"/>
      <c r="S507" s="494"/>
      <c r="T507" s="494"/>
      <c r="U507" s="494"/>
      <c r="V507" s="494"/>
      <c r="W507" s="494"/>
      <c r="X507" s="494"/>
      <c r="Y507" s="494"/>
      <c r="Z507" s="494"/>
      <c r="AA507" s="494"/>
      <c r="AB507" s="494"/>
      <c r="AC507" s="494"/>
      <c r="AD507" s="494"/>
      <c r="AE507" s="494"/>
      <c r="AF507" s="494"/>
      <c r="AG507" s="494"/>
      <c r="AH507" s="494"/>
      <c r="AI507" s="494"/>
      <c r="AJ507" s="494"/>
      <c r="AK507" s="494"/>
      <c r="AL507" s="494"/>
      <c r="AM507" s="494"/>
      <c r="AN507" s="494"/>
    </row>
    <row r="508" spans="13:40">
      <c r="M508" s="494"/>
      <c r="N508" s="494"/>
      <c r="O508" s="494"/>
      <c r="P508" s="494"/>
      <c r="Q508" s="494"/>
      <c r="R508" s="494"/>
      <c r="S508" s="494"/>
      <c r="T508" s="494"/>
      <c r="U508" s="494"/>
      <c r="V508" s="494"/>
      <c r="W508" s="494"/>
      <c r="X508" s="494"/>
      <c r="Y508" s="494"/>
      <c r="Z508" s="494"/>
      <c r="AA508" s="494"/>
      <c r="AB508" s="494"/>
      <c r="AC508" s="494"/>
      <c r="AD508" s="494"/>
      <c r="AE508" s="494"/>
      <c r="AF508" s="494"/>
      <c r="AG508" s="494"/>
      <c r="AH508" s="494"/>
      <c r="AI508" s="494"/>
      <c r="AJ508" s="494"/>
      <c r="AK508" s="494"/>
      <c r="AL508" s="494"/>
      <c r="AM508" s="494"/>
      <c r="AN508" s="494"/>
    </row>
    <row r="509" spans="13:40">
      <c r="M509" s="494"/>
      <c r="N509" s="494"/>
      <c r="O509" s="494"/>
      <c r="P509" s="494"/>
      <c r="Q509" s="494"/>
      <c r="R509" s="494"/>
      <c r="S509" s="494"/>
      <c r="T509" s="494"/>
      <c r="U509" s="494"/>
      <c r="V509" s="494"/>
      <c r="W509" s="494"/>
      <c r="X509" s="494"/>
      <c r="Y509" s="494"/>
      <c r="Z509" s="494"/>
      <c r="AA509" s="494"/>
      <c r="AB509" s="494"/>
      <c r="AC509" s="494"/>
      <c r="AD509" s="494"/>
      <c r="AE509" s="494"/>
      <c r="AF509" s="494"/>
      <c r="AG509" s="494"/>
      <c r="AH509" s="494"/>
      <c r="AI509" s="494"/>
      <c r="AJ509" s="494"/>
      <c r="AK509" s="494"/>
      <c r="AL509" s="494"/>
      <c r="AM509" s="494"/>
      <c r="AN509" s="494"/>
    </row>
    <row r="510" spans="13:40">
      <c r="M510" s="494"/>
      <c r="N510" s="494"/>
      <c r="O510" s="494"/>
      <c r="P510" s="494"/>
      <c r="Q510" s="494"/>
      <c r="R510" s="494"/>
      <c r="S510" s="494"/>
      <c r="T510" s="494"/>
      <c r="U510" s="494"/>
      <c r="V510" s="494"/>
      <c r="W510" s="494"/>
      <c r="X510" s="494"/>
      <c r="Y510" s="494"/>
      <c r="Z510" s="494"/>
      <c r="AA510" s="494"/>
      <c r="AB510" s="494"/>
      <c r="AC510" s="494"/>
      <c r="AD510" s="494"/>
      <c r="AE510" s="494"/>
      <c r="AF510" s="494"/>
      <c r="AG510" s="494"/>
      <c r="AH510" s="494"/>
      <c r="AI510" s="494"/>
      <c r="AJ510" s="494"/>
      <c r="AK510" s="494"/>
      <c r="AL510" s="494"/>
      <c r="AM510" s="494"/>
      <c r="AN510" s="494"/>
    </row>
    <row r="511" spans="13:40">
      <c r="M511" s="494"/>
      <c r="N511" s="494"/>
      <c r="O511" s="494"/>
      <c r="P511" s="494"/>
      <c r="Q511" s="494"/>
      <c r="R511" s="494"/>
      <c r="S511" s="494"/>
      <c r="T511" s="494"/>
      <c r="U511" s="494"/>
      <c r="V511" s="494"/>
      <c r="W511" s="494"/>
      <c r="X511" s="494"/>
      <c r="Y511" s="494"/>
      <c r="Z511" s="494"/>
      <c r="AA511" s="494"/>
      <c r="AB511" s="494"/>
      <c r="AC511" s="494"/>
      <c r="AD511" s="494"/>
      <c r="AE511" s="494"/>
      <c r="AF511" s="494"/>
      <c r="AG511" s="494"/>
      <c r="AH511" s="494"/>
      <c r="AI511" s="494"/>
      <c r="AJ511" s="494"/>
      <c r="AK511" s="494"/>
      <c r="AL511" s="494"/>
      <c r="AM511" s="494"/>
      <c r="AN511" s="494"/>
    </row>
    <row r="512" spans="13:40">
      <c r="M512" s="494"/>
      <c r="N512" s="494"/>
      <c r="O512" s="494"/>
      <c r="P512" s="494"/>
      <c r="Q512" s="494"/>
      <c r="R512" s="494"/>
      <c r="S512" s="494"/>
      <c r="T512" s="494"/>
      <c r="U512" s="494"/>
      <c r="V512" s="494"/>
      <c r="W512" s="494"/>
      <c r="X512" s="494"/>
      <c r="Y512" s="494"/>
      <c r="Z512" s="494"/>
      <c r="AA512" s="494"/>
      <c r="AB512" s="494"/>
      <c r="AC512" s="494"/>
      <c r="AD512" s="494"/>
      <c r="AE512" s="494"/>
      <c r="AF512" s="494"/>
      <c r="AG512" s="494"/>
      <c r="AH512" s="494"/>
      <c r="AI512" s="494"/>
      <c r="AJ512" s="494"/>
      <c r="AK512" s="494"/>
      <c r="AL512" s="494"/>
      <c r="AM512" s="494"/>
      <c r="AN512" s="494"/>
    </row>
    <row r="513" spans="13:40">
      <c r="M513" s="494"/>
      <c r="N513" s="494"/>
      <c r="O513" s="494"/>
      <c r="P513" s="494"/>
      <c r="Q513" s="494"/>
      <c r="R513" s="494"/>
      <c r="S513" s="494"/>
      <c r="T513" s="494"/>
      <c r="U513" s="494"/>
      <c r="V513" s="494"/>
      <c r="W513" s="494"/>
      <c r="X513" s="494"/>
      <c r="Y513" s="494"/>
      <c r="Z513" s="494"/>
      <c r="AA513" s="494"/>
      <c r="AB513" s="494"/>
      <c r="AC513" s="494"/>
      <c r="AD513" s="494"/>
      <c r="AE513" s="494"/>
      <c r="AF513" s="494"/>
      <c r="AG513" s="494"/>
      <c r="AH513" s="494"/>
      <c r="AI513" s="494"/>
      <c r="AJ513" s="494"/>
      <c r="AK513" s="494"/>
      <c r="AL513" s="494"/>
      <c r="AM513" s="494"/>
      <c r="AN513" s="494"/>
    </row>
    <row r="514" spans="13:40">
      <c r="M514" s="494"/>
      <c r="N514" s="494"/>
      <c r="O514" s="494"/>
      <c r="P514" s="494"/>
      <c r="Q514" s="494"/>
      <c r="R514" s="494"/>
      <c r="S514" s="494"/>
      <c r="T514" s="494"/>
      <c r="U514" s="494"/>
      <c r="V514" s="494"/>
      <c r="W514" s="494"/>
      <c r="X514" s="494"/>
      <c r="Y514" s="494"/>
      <c r="Z514" s="494"/>
      <c r="AA514" s="494"/>
      <c r="AB514" s="494"/>
      <c r="AC514" s="494"/>
      <c r="AD514" s="494"/>
      <c r="AE514" s="494"/>
      <c r="AF514" s="494"/>
      <c r="AG514" s="494"/>
      <c r="AH514" s="494"/>
      <c r="AI514" s="494"/>
      <c r="AJ514" s="494"/>
      <c r="AK514" s="494"/>
      <c r="AL514" s="494"/>
      <c r="AM514" s="494"/>
      <c r="AN514" s="494"/>
    </row>
    <row r="515" spans="13:40">
      <c r="M515" s="494"/>
      <c r="N515" s="494"/>
      <c r="O515" s="494"/>
      <c r="P515" s="494"/>
      <c r="Q515" s="494"/>
      <c r="R515" s="494"/>
      <c r="S515" s="494"/>
      <c r="T515" s="494"/>
      <c r="U515" s="494"/>
      <c r="V515" s="494"/>
      <c r="W515" s="494"/>
      <c r="X515" s="494"/>
      <c r="Y515" s="494"/>
      <c r="Z515" s="494"/>
      <c r="AA515" s="494"/>
      <c r="AB515" s="494"/>
      <c r="AC515" s="494"/>
      <c r="AD515" s="494"/>
      <c r="AE515" s="494"/>
      <c r="AF515" s="494"/>
      <c r="AG515" s="494"/>
      <c r="AH515" s="494"/>
      <c r="AI515" s="494"/>
      <c r="AJ515" s="494"/>
      <c r="AK515" s="494"/>
      <c r="AL515" s="494"/>
      <c r="AM515" s="494"/>
      <c r="AN515" s="494"/>
    </row>
    <row r="516" spans="13:40">
      <c r="M516" s="494"/>
      <c r="N516" s="494"/>
      <c r="O516" s="494"/>
      <c r="P516" s="494"/>
      <c r="Q516" s="494"/>
      <c r="R516" s="494"/>
      <c r="S516" s="494"/>
      <c r="T516" s="494"/>
      <c r="U516" s="494"/>
      <c r="V516" s="494"/>
      <c r="W516" s="494"/>
      <c r="X516" s="494"/>
      <c r="Y516" s="494"/>
      <c r="Z516" s="494"/>
      <c r="AA516" s="494"/>
      <c r="AB516" s="494"/>
      <c r="AC516" s="494"/>
      <c r="AD516" s="494"/>
      <c r="AE516" s="494"/>
      <c r="AF516" s="494"/>
      <c r="AG516" s="494"/>
      <c r="AH516" s="494"/>
      <c r="AI516" s="494"/>
      <c r="AJ516" s="494"/>
      <c r="AK516" s="494"/>
      <c r="AL516" s="494"/>
      <c r="AM516" s="494"/>
      <c r="AN516" s="494"/>
    </row>
    <row r="517" spans="13:40">
      <c r="M517" s="494"/>
      <c r="N517" s="494"/>
      <c r="O517" s="494"/>
      <c r="P517" s="494"/>
      <c r="Q517" s="494"/>
      <c r="R517" s="494"/>
      <c r="S517" s="494"/>
      <c r="T517" s="494"/>
      <c r="U517" s="494"/>
      <c r="V517" s="494"/>
      <c r="W517" s="494"/>
      <c r="X517" s="494"/>
      <c r="Y517" s="494"/>
      <c r="Z517" s="494"/>
      <c r="AA517" s="494"/>
      <c r="AB517" s="494"/>
      <c r="AC517" s="494"/>
      <c r="AD517" s="494"/>
      <c r="AE517" s="494"/>
      <c r="AF517" s="494"/>
      <c r="AG517" s="494"/>
      <c r="AH517" s="494"/>
      <c r="AI517" s="494"/>
      <c r="AJ517" s="494"/>
      <c r="AK517" s="494"/>
      <c r="AL517" s="494"/>
      <c r="AM517" s="494"/>
      <c r="AN517" s="494"/>
    </row>
    <row r="518" spans="13:40">
      <c r="M518" s="494"/>
      <c r="N518" s="494"/>
      <c r="O518" s="494"/>
      <c r="P518" s="494"/>
      <c r="Q518" s="494"/>
      <c r="R518" s="494"/>
      <c r="S518" s="494"/>
      <c r="T518" s="494"/>
      <c r="U518" s="494"/>
      <c r="V518" s="494"/>
      <c r="W518" s="494"/>
      <c r="X518" s="494"/>
      <c r="Y518" s="494"/>
      <c r="Z518" s="494"/>
      <c r="AA518" s="494"/>
      <c r="AB518" s="494"/>
      <c r="AC518" s="494"/>
      <c r="AD518" s="494"/>
      <c r="AE518" s="494"/>
      <c r="AF518" s="494"/>
      <c r="AG518" s="494"/>
      <c r="AH518" s="494"/>
      <c r="AI518" s="494"/>
      <c r="AJ518" s="494"/>
      <c r="AK518" s="494"/>
      <c r="AL518" s="494"/>
      <c r="AM518" s="494"/>
      <c r="AN518" s="494"/>
    </row>
    <row r="519" spans="13:40">
      <c r="M519" s="494"/>
      <c r="N519" s="494"/>
      <c r="O519" s="494"/>
      <c r="P519" s="494"/>
      <c r="Q519" s="494"/>
      <c r="R519" s="494"/>
      <c r="S519" s="494"/>
      <c r="T519" s="494"/>
      <c r="U519" s="494"/>
      <c r="V519" s="494"/>
      <c r="W519" s="494"/>
      <c r="X519" s="494"/>
      <c r="Y519" s="494"/>
      <c r="Z519" s="494"/>
      <c r="AA519" s="494"/>
      <c r="AB519" s="494"/>
      <c r="AC519" s="494"/>
      <c r="AD519" s="494"/>
      <c r="AE519" s="494"/>
      <c r="AF519" s="494"/>
      <c r="AG519" s="494"/>
      <c r="AH519" s="494"/>
      <c r="AI519" s="494"/>
      <c r="AJ519" s="494"/>
      <c r="AK519" s="494"/>
      <c r="AL519" s="494"/>
      <c r="AM519" s="494"/>
      <c r="AN519" s="494"/>
    </row>
    <row r="520" spans="13:40">
      <c r="M520" s="494"/>
      <c r="N520" s="494"/>
      <c r="O520" s="494"/>
      <c r="P520" s="494"/>
      <c r="Q520" s="494"/>
      <c r="R520" s="494"/>
      <c r="S520" s="494"/>
      <c r="T520" s="494"/>
      <c r="U520" s="494"/>
      <c r="V520" s="494"/>
      <c r="W520" s="494"/>
      <c r="X520" s="494"/>
      <c r="Y520" s="494"/>
      <c r="Z520" s="494"/>
      <c r="AA520" s="494"/>
      <c r="AB520" s="494"/>
      <c r="AC520" s="494"/>
      <c r="AD520" s="494"/>
      <c r="AE520" s="494"/>
      <c r="AF520" s="494"/>
      <c r="AG520" s="494"/>
      <c r="AH520" s="494"/>
      <c r="AI520" s="494"/>
      <c r="AJ520" s="494"/>
      <c r="AK520" s="494"/>
      <c r="AL520" s="494"/>
      <c r="AM520" s="494"/>
      <c r="AN520" s="494"/>
    </row>
    <row r="521" spans="13:40">
      <c r="M521" s="494"/>
      <c r="N521" s="494"/>
      <c r="O521" s="494"/>
      <c r="P521" s="494"/>
      <c r="Q521" s="494"/>
      <c r="R521" s="494"/>
      <c r="S521" s="494"/>
      <c r="T521" s="494"/>
      <c r="U521" s="494"/>
      <c r="V521" s="494"/>
      <c r="W521" s="494"/>
      <c r="X521" s="494"/>
      <c r="Y521" s="494"/>
      <c r="Z521" s="494"/>
      <c r="AA521" s="494"/>
      <c r="AB521" s="494"/>
      <c r="AC521" s="494"/>
      <c r="AD521" s="494"/>
      <c r="AE521" s="494"/>
      <c r="AF521" s="494"/>
      <c r="AG521" s="494"/>
      <c r="AH521" s="494"/>
      <c r="AI521" s="494"/>
      <c r="AJ521" s="494"/>
      <c r="AK521" s="494"/>
      <c r="AL521" s="494"/>
      <c r="AM521" s="494"/>
      <c r="AN521" s="494"/>
    </row>
    <row r="522" spans="13:40">
      <c r="M522" s="494"/>
      <c r="N522" s="494"/>
      <c r="O522" s="494"/>
      <c r="P522" s="494"/>
      <c r="Q522" s="494"/>
      <c r="R522" s="494"/>
      <c r="S522" s="494"/>
      <c r="T522" s="494"/>
      <c r="U522" s="494"/>
      <c r="V522" s="494"/>
      <c r="W522" s="494"/>
      <c r="X522" s="494"/>
      <c r="Y522" s="494"/>
      <c r="Z522" s="494"/>
      <c r="AA522" s="494"/>
      <c r="AB522" s="494"/>
      <c r="AC522" s="494"/>
      <c r="AD522" s="494"/>
      <c r="AE522" s="494"/>
      <c r="AF522" s="494"/>
      <c r="AG522" s="494"/>
      <c r="AH522" s="494"/>
      <c r="AI522" s="494"/>
      <c r="AJ522" s="494"/>
      <c r="AK522" s="494"/>
      <c r="AL522" s="494"/>
      <c r="AM522" s="494"/>
      <c r="AN522" s="494"/>
    </row>
    <row r="523" spans="13:40">
      <c r="M523" s="494"/>
      <c r="N523" s="494"/>
      <c r="O523" s="494"/>
      <c r="P523" s="494"/>
      <c r="Q523" s="494"/>
      <c r="R523" s="494"/>
      <c r="S523" s="494"/>
      <c r="T523" s="494"/>
      <c r="U523" s="494"/>
      <c r="V523" s="494"/>
      <c r="W523" s="494"/>
      <c r="X523" s="494"/>
      <c r="Y523" s="494"/>
      <c r="Z523" s="494"/>
      <c r="AA523" s="494"/>
      <c r="AB523" s="494"/>
      <c r="AC523" s="494"/>
      <c r="AD523" s="494"/>
      <c r="AE523" s="494"/>
      <c r="AF523" s="494"/>
      <c r="AG523" s="494"/>
      <c r="AH523" s="494"/>
      <c r="AI523" s="494"/>
      <c r="AJ523" s="494"/>
      <c r="AK523" s="494"/>
      <c r="AL523" s="494"/>
      <c r="AM523" s="494"/>
      <c r="AN523" s="494"/>
    </row>
    <row r="524" spans="13:40">
      <c r="M524" s="494"/>
      <c r="N524" s="494"/>
      <c r="O524" s="494"/>
      <c r="P524" s="494"/>
      <c r="Q524" s="494"/>
      <c r="R524" s="494"/>
      <c r="S524" s="494"/>
      <c r="T524" s="494"/>
      <c r="U524" s="494"/>
      <c r="V524" s="494"/>
      <c r="W524" s="494"/>
      <c r="X524" s="494"/>
      <c r="Y524" s="494"/>
      <c r="Z524" s="494"/>
      <c r="AA524" s="494"/>
      <c r="AB524" s="494"/>
      <c r="AC524" s="494"/>
      <c r="AD524" s="494"/>
      <c r="AE524" s="494"/>
      <c r="AF524" s="494"/>
      <c r="AG524" s="494"/>
      <c r="AH524" s="494"/>
      <c r="AI524" s="494"/>
      <c r="AJ524" s="494"/>
      <c r="AK524" s="494"/>
      <c r="AL524" s="494"/>
      <c r="AM524" s="494"/>
      <c r="AN524" s="494"/>
    </row>
    <row r="525" spans="13:40">
      <c r="M525" s="494"/>
      <c r="N525" s="494"/>
      <c r="O525" s="494"/>
      <c r="P525" s="494"/>
      <c r="Q525" s="494"/>
      <c r="R525" s="494"/>
      <c r="S525" s="494"/>
      <c r="T525" s="494"/>
      <c r="U525" s="494"/>
      <c r="V525" s="494"/>
      <c r="W525" s="494"/>
      <c r="X525" s="494"/>
      <c r="Y525" s="494"/>
      <c r="Z525" s="494"/>
      <c r="AA525" s="494"/>
      <c r="AB525" s="494"/>
      <c r="AC525" s="494"/>
      <c r="AD525" s="494"/>
      <c r="AE525" s="494"/>
      <c r="AF525" s="494"/>
      <c r="AG525" s="494"/>
      <c r="AH525" s="494"/>
      <c r="AI525" s="494"/>
      <c r="AJ525" s="494"/>
      <c r="AK525" s="494"/>
      <c r="AL525" s="494"/>
      <c r="AM525" s="494"/>
      <c r="AN525" s="494"/>
    </row>
    <row r="526" spans="13:40">
      <c r="M526" s="494"/>
      <c r="N526" s="494"/>
      <c r="O526" s="494"/>
      <c r="P526" s="494"/>
      <c r="Q526" s="494"/>
      <c r="R526" s="494"/>
      <c r="S526" s="494"/>
      <c r="T526" s="494"/>
      <c r="U526" s="494"/>
      <c r="V526" s="494"/>
      <c r="W526" s="494"/>
      <c r="X526" s="494"/>
      <c r="Y526" s="494"/>
      <c r="Z526" s="494"/>
      <c r="AA526" s="494"/>
      <c r="AB526" s="494"/>
      <c r="AC526" s="494"/>
      <c r="AD526" s="494"/>
      <c r="AE526" s="494"/>
      <c r="AF526" s="494"/>
      <c r="AG526" s="494"/>
      <c r="AH526" s="494"/>
      <c r="AI526" s="494"/>
      <c r="AJ526" s="494"/>
      <c r="AK526" s="494"/>
      <c r="AL526" s="494"/>
      <c r="AM526" s="494"/>
      <c r="AN526" s="494"/>
    </row>
    <row r="527" spans="13:40">
      <c r="M527" s="494"/>
      <c r="N527" s="494"/>
      <c r="O527" s="494"/>
      <c r="P527" s="494"/>
      <c r="Q527" s="494"/>
      <c r="R527" s="494"/>
      <c r="S527" s="494"/>
      <c r="T527" s="494"/>
      <c r="U527" s="494"/>
      <c r="V527" s="494"/>
      <c r="W527" s="494"/>
      <c r="X527" s="494"/>
      <c r="Y527" s="494"/>
      <c r="Z527" s="494"/>
      <c r="AA527" s="494"/>
      <c r="AB527" s="494"/>
      <c r="AC527" s="494"/>
      <c r="AD527" s="494"/>
      <c r="AE527" s="494"/>
      <c r="AF527" s="494"/>
      <c r="AG527" s="494"/>
      <c r="AH527" s="494"/>
      <c r="AI527" s="494"/>
      <c r="AJ527" s="494"/>
      <c r="AK527" s="494"/>
      <c r="AL527" s="494"/>
      <c r="AM527" s="494"/>
      <c r="AN527" s="494"/>
    </row>
    <row r="528" spans="13:40">
      <c r="M528" s="494"/>
      <c r="N528" s="494"/>
      <c r="O528" s="494"/>
      <c r="P528" s="494"/>
      <c r="Q528" s="494"/>
      <c r="R528" s="494"/>
      <c r="S528" s="494"/>
      <c r="T528" s="494"/>
      <c r="U528" s="494"/>
      <c r="V528" s="494"/>
      <c r="W528" s="494"/>
      <c r="X528" s="494"/>
      <c r="Y528" s="494"/>
      <c r="Z528" s="494"/>
      <c r="AA528" s="494"/>
      <c r="AB528" s="494"/>
      <c r="AC528" s="494"/>
      <c r="AD528" s="494"/>
      <c r="AE528" s="494"/>
      <c r="AF528" s="494"/>
      <c r="AG528" s="494"/>
      <c r="AH528" s="494"/>
      <c r="AI528" s="494"/>
      <c r="AJ528" s="494"/>
      <c r="AK528" s="494"/>
      <c r="AL528" s="494"/>
      <c r="AM528" s="494"/>
      <c r="AN528" s="494"/>
    </row>
    <row r="529" spans="13:40">
      <c r="M529" s="494"/>
      <c r="N529" s="494"/>
      <c r="O529" s="494"/>
      <c r="P529" s="494"/>
      <c r="Q529" s="494"/>
      <c r="R529" s="494"/>
      <c r="S529" s="494"/>
      <c r="T529" s="494"/>
      <c r="U529" s="494"/>
      <c r="V529" s="494"/>
      <c r="W529" s="494"/>
      <c r="X529" s="494"/>
      <c r="Y529" s="494"/>
      <c r="Z529" s="494"/>
      <c r="AA529" s="494"/>
      <c r="AB529" s="494"/>
      <c r="AC529" s="494"/>
      <c r="AD529" s="494"/>
      <c r="AE529" s="494"/>
      <c r="AF529" s="494"/>
      <c r="AG529" s="494"/>
      <c r="AH529" s="494"/>
      <c r="AI529" s="494"/>
      <c r="AJ529" s="494"/>
      <c r="AK529" s="494"/>
      <c r="AL529" s="494"/>
      <c r="AM529" s="494"/>
      <c r="AN529" s="494"/>
    </row>
    <row r="530" spans="13:40">
      <c r="M530" s="494"/>
      <c r="N530" s="494"/>
      <c r="O530" s="494"/>
      <c r="P530" s="494"/>
      <c r="Q530" s="494"/>
      <c r="R530" s="494"/>
      <c r="S530" s="494"/>
      <c r="T530" s="494"/>
      <c r="U530" s="494"/>
      <c r="V530" s="494"/>
      <c r="W530" s="494"/>
      <c r="X530" s="494"/>
      <c r="Y530" s="494"/>
      <c r="Z530" s="494"/>
      <c r="AA530" s="494"/>
      <c r="AB530" s="494"/>
      <c r="AC530" s="494"/>
      <c r="AD530" s="494"/>
      <c r="AE530" s="494"/>
      <c r="AF530" s="494"/>
      <c r="AG530" s="494"/>
      <c r="AH530" s="494"/>
      <c r="AI530" s="494"/>
      <c r="AJ530" s="494"/>
      <c r="AK530" s="494"/>
      <c r="AL530" s="494"/>
      <c r="AM530" s="494"/>
      <c r="AN530" s="494"/>
    </row>
    <row r="531" spans="13:40">
      <c r="M531" s="494"/>
      <c r="N531" s="494"/>
      <c r="O531" s="494"/>
      <c r="P531" s="494"/>
      <c r="Q531" s="494"/>
      <c r="R531" s="494"/>
      <c r="S531" s="494"/>
      <c r="T531" s="494"/>
      <c r="U531" s="494"/>
      <c r="V531" s="494"/>
      <c r="W531" s="494"/>
      <c r="X531" s="494"/>
      <c r="Y531" s="494"/>
      <c r="Z531" s="494"/>
      <c r="AA531" s="494"/>
      <c r="AB531" s="494"/>
      <c r="AC531" s="494"/>
      <c r="AD531" s="494"/>
      <c r="AE531" s="494"/>
      <c r="AF531" s="494"/>
      <c r="AG531" s="494"/>
      <c r="AH531" s="494"/>
      <c r="AI531" s="494"/>
      <c r="AJ531" s="494"/>
      <c r="AK531" s="494"/>
      <c r="AL531" s="494"/>
      <c r="AM531" s="494"/>
      <c r="AN531" s="494"/>
    </row>
    <row r="532" spans="13:40">
      <c r="M532" s="494"/>
      <c r="N532" s="494"/>
      <c r="O532" s="494"/>
      <c r="P532" s="494"/>
      <c r="Q532" s="494"/>
      <c r="R532" s="494"/>
      <c r="S532" s="494"/>
      <c r="T532" s="494"/>
      <c r="U532" s="494"/>
      <c r="V532" s="494"/>
      <c r="W532" s="494"/>
      <c r="X532" s="494"/>
      <c r="Y532" s="494"/>
      <c r="Z532" s="494"/>
      <c r="AA532" s="494"/>
      <c r="AB532" s="494"/>
      <c r="AC532" s="494"/>
      <c r="AD532" s="494"/>
      <c r="AE532" s="494"/>
      <c r="AF532" s="494"/>
      <c r="AG532" s="494"/>
      <c r="AH532" s="494"/>
      <c r="AI532" s="494"/>
      <c r="AJ532" s="494"/>
      <c r="AK532" s="494"/>
      <c r="AL532" s="494"/>
      <c r="AM532" s="494"/>
      <c r="AN532" s="494"/>
    </row>
    <row r="533" spans="13:40">
      <c r="M533" s="494"/>
      <c r="N533" s="494"/>
      <c r="O533" s="494"/>
      <c r="P533" s="494"/>
      <c r="Q533" s="494"/>
      <c r="R533" s="494"/>
      <c r="S533" s="494"/>
      <c r="T533" s="494"/>
      <c r="U533" s="494"/>
      <c r="V533" s="494"/>
      <c r="W533" s="494"/>
      <c r="X533" s="494"/>
      <c r="Y533" s="494"/>
      <c r="Z533" s="494"/>
      <c r="AA533" s="494"/>
      <c r="AB533" s="494"/>
      <c r="AC533" s="494"/>
      <c r="AD533" s="494"/>
      <c r="AE533" s="494"/>
      <c r="AF533" s="494"/>
      <c r="AG533" s="494"/>
      <c r="AH533" s="494"/>
      <c r="AI533" s="494"/>
      <c r="AJ533" s="494"/>
      <c r="AK533" s="494"/>
      <c r="AL533" s="494"/>
      <c r="AM533" s="494"/>
      <c r="AN533" s="494"/>
    </row>
    <row r="534" spans="13:40">
      <c r="M534" s="494"/>
      <c r="N534" s="494"/>
      <c r="O534" s="494"/>
      <c r="P534" s="494"/>
      <c r="Q534" s="494"/>
      <c r="R534" s="494"/>
      <c r="S534" s="494"/>
      <c r="T534" s="494"/>
      <c r="U534" s="494"/>
      <c r="V534" s="494"/>
      <c r="W534" s="494"/>
      <c r="X534" s="494"/>
      <c r="Y534" s="494"/>
      <c r="Z534" s="494"/>
      <c r="AA534" s="494"/>
      <c r="AB534" s="494"/>
      <c r="AC534" s="494"/>
      <c r="AD534" s="494"/>
      <c r="AE534" s="494"/>
      <c r="AF534" s="494"/>
      <c r="AG534" s="494"/>
      <c r="AH534" s="494"/>
      <c r="AI534" s="494"/>
      <c r="AJ534" s="494"/>
      <c r="AK534" s="494"/>
      <c r="AL534" s="494"/>
      <c r="AM534" s="494"/>
      <c r="AN534" s="494"/>
    </row>
    <row r="535" spans="13:40">
      <c r="M535" s="494"/>
      <c r="N535" s="494"/>
      <c r="O535" s="494"/>
      <c r="P535" s="494"/>
      <c r="Q535" s="494"/>
      <c r="R535" s="494"/>
      <c r="S535" s="494"/>
      <c r="T535" s="494"/>
      <c r="U535" s="494"/>
      <c r="V535" s="494"/>
      <c r="W535" s="494"/>
      <c r="X535" s="494"/>
      <c r="Y535" s="494"/>
      <c r="Z535" s="494"/>
      <c r="AA535" s="494"/>
      <c r="AB535" s="494"/>
      <c r="AC535" s="494"/>
      <c r="AD535" s="494"/>
      <c r="AE535" s="494"/>
      <c r="AF535" s="494"/>
      <c r="AG535" s="494"/>
      <c r="AH535" s="494"/>
      <c r="AI535" s="494"/>
      <c r="AJ535" s="494"/>
      <c r="AK535" s="494"/>
      <c r="AL535" s="494"/>
      <c r="AM535" s="494"/>
      <c r="AN535" s="494"/>
    </row>
    <row r="536" spans="13:40">
      <c r="M536" s="494"/>
      <c r="N536" s="494"/>
      <c r="O536" s="494"/>
      <c r="P536" s="494"/>
      <c r="Q536" s="494"/>
      <c r="R536" s="494"/>
      <c r="S536" s="494"/>
      <c r="T536" s="494"/>
      <c r="U536" s="494"/>
      <c r="V536" s="494"/>
      <c r="W536" s="494"/>
      <c r="X536" s="494"/>
      <c r="Y536" s="494"/>
      <c r="Z536" s="494"/>
      <c r="AA536" s="494"/>
      <c r="AB536" s="494"/>
      <c r="AC536" s="494"/>
      <c r="AD536" s="494"/>
      <c r="AE536" s="494"/>
      <c r="AF536" s="494"/>
      <c r="AG536" s="494"/>
      <c r="AH536" s="494"/>
      <c r="AI536" s="494"/>
      <c r="AJ536" s="494"/>
      <c r="AK536" s="494"/>
      <c r="AL536" s="494"/>
      <c r="AM536" s="494"/>
      <c r="AN536" s="494"/>
    </row>
    <row r="537" spans="13:40">
      <c r="M537" s="494"/>
      <c r="N537" s="494"/>
      <c r="O537" s="494"/>
      <c r="P537" s="494"/>
      <c r="Q537" s="494"/>
      <c r="R537" s="494"/>
      <c r="S537" s="494"/>
      <c r="T537" s="494"/>
      <c r="U537" s="494"/>
      <c r="V537" s="494"/>
      <c r="W537" s="494"/>
      <c r="X537" s="494"/>
      <c r="Y537" s="494"/>
      <c r="Z537" s="494"/>
      <c r="AA537" s="494"/>
      <c r="AB537" s="494"/>
      <c r="AC537" s="494"/>
      <c r="AD537" s="494"/>
      <c r="AE537" s="494"/>
      <c r="AF537" s="494"/>
      <c r="AG537" s="494"/>
      <c r="AH537" s="494"/>
      <c r="AI537" s="494"/>
      <c r="AJ537" s="494"/>
      <c r="AK537" s="494"/>
      <c r="AL537" s="494"/>
      <c r="AM537" s="494"/>
      <c r="AN537" s="494"/>
    </row>
    <row r="538" spans="13:40">
      <c r="M538" s="494"/>
      <c r="N538" s="494"/>
      <c r="O538" s="494"/>
      <c r="P538" s="494"/>
      <c r="Q538" s="494"/>
      <c r="R538" s="494"/>
      <c r="S538" s="494"/>
      <c r="T538" s="494"/>
      <c r="U538" s="494"/>
      <c r="V538" s="494"/>
      <c r="W538" s="494"/>
      <c r="X538" s="494"/>
      <c r="Y538" s="494"/>
      <c r="Z538" s="494"/>
      <c r="AA538" s="494"/>
      <c r="AB538" s="494"/>
      <c r="AC538" s="494"/>
      <c r="AD538" s="494"/>
      <c r="AE538" s="494"/>
      <c r="AF538" s="494"/>
      <c r="AG538" s="494"/>
      <c r="AH538" s="494"/>
      <c r="AI538" s="494"/>
      <c r="AJ538" s="494"/>
      <c r="AK538" s="494"/>
      <c r="AL538" s="494"/>
      <c r="AM538" s="494"/>
      <c r="AN538" s="494"/>
    </row>
    <row r="539" spans="13:40">
      <c r="M539" s="494"/>
      <c r="N539" s="494"/>
      <c r="O539" s="494"/>
      <c r="P539" s="494"/>
      <c r="Q539" s="494"/>
      <c r="R539" s="494"/>
      <c r="S539" s="494"/>
      <c r="T539" s="494"/>
      <c r="U539" s="494"/>
      <c r="V539" s="494"/>
      <c r="W539" s="494"/>
      <c r="X539" s="494"/>
      <c r="Y539" s="494"/>
      <c r="Z539" s="494"/>
      <c r="AA539" s="494"/>
      <c r="AB539" s="494"/>
      <c r="AC539" s="494"/>
      <c r="AD539" s="494"/>
      <c r="AE539" s="494"/>
      <c r="AF539" s="494"/>
      <c r="AG539" s="494"/>
      <c r="AH539" s="494"/>
      <c r="AI539" s="494"/>
      <c r="AJ539" s="494"/>
      <c r="AK539" s="494"/>
      <c r="AL539" s="494"/>
      <c r="AM539" s="494"/>
      <c r="AN539" s="494"/>
    </row>
    <row r="540" spans="13:40">
      <c r="M540" s="494"/>
      <c r="N540" s="494"/>
      <c r="O540" s="494"/>
      <c r="P540" s="494"/>
      <c r="Q540" s="494"/>
      <c r="R540" s="494"/>
      <c r="S540" s="494"/>
      <c r="T540" s="494"/>
      <c r="U540" s="494"/>
      <c r="V540" s="494"/>
      <c r="W540" s="494"/>
      <c r="X540" s="494"/>
      <c r="Y540" s="494"/>
      <c r="Z540" s="494"/>
      <c r="AA540" s="494"/>
      <c r="AB540" s="494"/>
      <c r="AC540" s="494"/>
      <c r="AD540" s="494"/>
      <c r="AE540" s="494"/>
      <c r="AF540" s="494"/>
      <c r="AG540" s="494"/>
      <c r="AH540" s="494"/>
      <c r="AI540" s="494"/>
      <c r="AJ540" s="494"/>
      <c r="AK540" s="494"/>
      <c r="AL540" s="494"/>
      <c r="AM540" s="494"/>
      <c r="AN540" s="494"/>
    </row>
    <row r="541" spans="13:40">
      <c r="M541" s="494"/>
      <c r="N541" s="494"/>
      <c r="O541" s="494"/>
      <c r="P541" s="494"/>
      <c r="Q541" s="494"/>
      <c r="R541" s="494"/>
      <c r="S541" s="494"/>
      <c r="T541" s="494"/>
      <c r="U541" s="494"/>
      <c r="V541" s="494"/>
      <c r="W541" s="494"/>
      <c r="X541" s="494"/>
      <c r="Y541" s="494"/>
      <c r="Z541" s="494"/>
      <c r="AA541" s="494"/>
      <c r="AB541" s="494"/>
      <c r="AC541" s="494"/>
      <c r="AD541" s="494"/>
      <c r="AE541" s="494"/>
      <c r="AF541" s="494"/>
      <c r="AG541" s="494"/>
      <c r="AH541" s="494"/>
      <c r="AI541" s="494"/>
      <c r="AJ541" s="494"/>
      <c r="AK541" s="494"/>
      <c r="AL541" s="494"/>
      <c r="AM541" s="494"/>
      <c r="AN541" s="494"/>
    </row>
    <row r="542" spans="13:40">
      <c r="M542" s="494"/>
      <c r="N542" s="494"/>
      <c r="O542" s="494"/>
      <c r="P542" s="494"/>
      <c r="Q542" s="494"/>
      <c r="R542" s="494"/>
      <c r="S542" s="494"/>
      <c r="T542" s="494"/>
      <c r="U542" s="494"/>
      <c r="V542" s="494"/>
      <c r="W542" s="494"/>
      <c r="X542" s="494"/>
      <c r="Y542" s="494"/>
      <c r="Z542" s="494"/>
      <c r="AA542" s="494"/>
      <c r="AB542" s="494"/>
      <c r="AC542" s="494"/>
      <c r="AD542" s="494"/>
      <c r="AE542" s="494"/>
      <c r="AF542" s="494"/>
      <c r="AG542" s="494"/>
      <c r="AH542" s="494"/>
      <c r="AI542" s="494"/>
      <c r="AJ542" s="494"/>
      <c r="AK542" s="494"/>
      <c r="AL542" s="494"/>
      <c r="AM542" s="494"/>
      <c r="AN542" s="494"/>
    </row>
    <row r="543" spans="13:40">
      <c r="M543" s="494"/>
      <c r="N543" s="494"/>
      <c r="O543" s="494"/>
      <c r="P543" s="494"/>
      <c r="Q543" s="494"/>
      <c r="R543" s="494"/>
      <c r="S543" s="494"/>
      <c r="T543" s="494"/>
      <c r="U543" s="494"/>
      <c r="V543" s="494"/>
      <c r="W543" s="494"/>
      <c r="X543" s="494"/>
      <c r="Y543" s="494"/>
      <c r="Z543" s="494"/>
      <c r="AA543" s="494"/>
      <c r="AB543" s="494"/>
      <c r="AC543" s="494"/>
      <c r="AD543" s="494"/>
      <c r="AE543" s="494"/>
      <c r="AF543" s="494"/>
      <c r="AG543" s="494"/>
      <c r="AH543" s="494"/>
      <c r="AI543" s="494"/>
      <c r="AJ543" s="494"/>
      <c r="AK543" s="494"/>
      <c r="AL543" s="494"/>
      <c r="AM543" s="494"/>
      <c r="AN543" s="494"/>
    </row>
    <row r="544" spans="13:40">
      <c r="M544" s="494"/>
      <c r="N544" s="494"/>
      <c r="O544" s="494"/>
      <c r="P544" s="494"/>
      <c r="Q544" s="494"/>
      <c r="R544" s="494"/>
      <c r="S544" s="494"/>
      <c r="T544" s="494"/>
      <c r="U544" s="494"/>
      <c r="V544" s="494"/>
      <c r="W544" s="494"/>
      <c r="X544" s="494"/>
      <c r="Y544" s="494"/>
      <c r="Z544" s="494"/>
      <c r="AA544" s="494"/>
      <c r="AB544" s="494"/>
      <c r="AC544" s="494"/>
      <c r="AD544" s="494"/>
      <c r="AE544" s="494"/>
      <c r="AF544" s="494"/>
      <c r="AG544" s="494"/>
      <c r="AH544" s="494"/>
      <c r="AI544" s="494"/>
      <c r="AJ544" s="494"/>
      <c r="AK544" s="494"/>
      <c r="AL544" s="494"/>
      <c r="AM544" s="494"/>
      <c r="AN544" s="494"/>
    </row>
    <row r="545" spans="13:40">
      <c r="M545" s="494"/>
      <c r="N545" s="494"/>
      <c r="O545" s="494"/>
      <c r="P545" s="494"/>
      <c r="Q545" s="494"/>
      <c r="R545" s="494"/>
      <c r="S545" s="494"/>
      <c r="T545" s="494"/>
      <c r="U545" s="494"/>
      <c r="V545" s="494"/>
      <c r="W545" s="494"/>
      <c r="X545" s="494"/>
      <c r="Y545" s="494"/>
      <c r="Z545" s="494"/>
      <c r="AA545" s="494"/>
      <c r="AB545" s="494"/>
      <c r="AC545" s="494"/>
      <c r="AD545" s="494"/>
      <c r="AE545" s="494"/>
      <c r="AF545" s="494"/>
      <c r="AG545" s="494"/>
      <c r="AH545" s="494"/>
      <c r="AI545" s="494"/>
      <c r="AJ545" s="494"/>
      <c r="AK545" s="494"/>
      <c r="AL545" s="494"/>
      <c r="AM545" s="494"/>
      <c r="AN545" s="494"/>
    </row>
    <row r="546" spans="13:40">
      <c r="M546" s="494"/>
      <c r="N546" s="494"/>
      <c r="O546" s="494"/>
      <c r="P546" s="494"/>
      <c r="Q546" s="494"/>
      <c r="R546" s="494"/>
      <c r="S546" s="494"/>
      <c r="T546" s="494"/>
      <c r="U546" s="494"/>
      <c r="V546" s="494"/>
      <c r="W546" s="494"/>
      <c r="X546" s="494"/>
      <c r="Y546" s="494"/>
      <c r="Z546" s="494"/>
      <c r="AA546" s="494"/>
      <c r="AB546" s="494"/>
      <c r="AC546" s="494"/>
      <c r="AD546" s="494"/>
      <c r="AE546" s="494"/>
      <c r="AF546" s="494"/>
      <c r="AG546" s="494"/>
      <c r="AH546" s="494"/>
      <c r="AI546" s="494"/>
      <c r="AJ546" s="494"/>
      <c r="AK546" s="494"/>
      <c r="AL546" s="494"/>
      <c r="AM546" s="494"/>
      <c r="AN546" s="494"/>
    </row>
    <row r="547" spans="13:40">
      <c r="M547" s="494"/>
      <c r="N547" s="494"/>
      <c r="O547" s="494"/>
      <c r="P547" s="494"/>
      <c r="Q547" s="494"/>
      <c r="R547" s="494"/>
      <c r="S547" s="494"/>
      <c r="T547" s="494"/>
      <c r="U547" s="494"/>
      <c r="V547" s="494"/>
      <c r="W547" s="494"/>
      <c r="X547" s="494"/>
      <c r="Y547" s="494"/>
      <c r="Z547" s="494"/>
      <c r="AA547" s="494"/>
      <c r="AB547" s="494"/>
      <c r="AC547" s="494"/>
      <c r="AD547" s="494"/>
      <c r="AE547" s="494"/>
      <c r="AF547" s="494"/>
      <c r="AG547" s="494"/>
      <c r="AH547" s="494"/>
      <c r="AI547" s="494"/>
      <c r="AJ547" s="494"/>
      <c r="AK547" s="494"/>
      <c r="AL547" s="494"/>
      <c r="AM547" s="494"/>
      <c r="AN547" s="494"/>
    </row>
    <row r="548" spans="13:40">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4"/>
      <c r="AI548" s="494"/>
      <c r="AJ548" s="494"/>
      <c r="AK548" s="494"/>
      <c r="AL548" s="494"/>
      <c r="AM548" s="494"/>
      <c r="AN548" s="494"/>
    </row>
    <row r="549" spans="13:40">
      <c r="M549" s="494"/>
      <c r="N549" s="494"/>
      <c r="O549" s="494"/>
      <c r="P549" s="494"/>
      <c r="Q549" s="494"/>
      <c r="R549" s="494"/>
      <c r="S549" s="494"/>
      <c r="T549" s="494"/>
      <c r="U549" s="494"/>
      <c r="V549" s="494"/>
      <c r="W549" s="494"/>
      <c r="X549" s="494"/>
      <c r="Y549" s="494"/>
      <c r="Z549" s="494"/>
      <c r="AA549" s="494"/>
      <c r="AB549" s="494"/>
      <c r="AC549" s="494"/>
      <c r="AD549" s="494"/>
      <c r="AE549" s="494"/>
      <c r="AF549" s="494"/>
      <c r="AG549" s="494"/>
      <c r="AH549" s="494"/>
      <c r="AI549" s="494"/>
      <c r="AJ549" s="494"/>
      <c r="AK549" s="494"/>
      <c r="AL549" s="494"/>
      <c r="AM549" s="494"/>
      <c r="AN549" s="494"/>
    </row>
    <row r="550" spans="13:40">
      <c r="M550" s="494"/>
      <c r="N550" s="494"/>
      <c r="O550" s="494"/>
      <c r="P550" s="494"/>
      <c r="Q550" s="494"/>
      <c r="R550" s="494"/>
      <c r="S550" s="494"/>
      <c r="T550" s="494"/>
      <c r="U550" s="494"/>
      <c r="V550" s="494"/>
      <c r="W550" s="494"/>
      <c r="X550" s="494"/>
      <c r="Y550" s="494"/>
      <c r="Z550" s="494"/>
      <c r="AA550" s="494"/>
      <c r="AB550" s="494"/>
      <c r="AC550" s="494"/>
      <c r="AD550" s="494"/>
      <c r="AE550" s="494"/>
      <c r="AF550" s="494"/>
      <c r="AG550" s="494"/>
      <c r="AH550" s="494"/>
      <c r="AI550" s="494"/>
      <c r="AJ550" s="494"/>
      <c r="AK550" s="494"/>
      <c r="AL550" s="494"/>
      <c r="AM550" s="494"/>
      <c r="AN550" s="494"/>
    </row>
    <row r="551" spans="13:40">
      <c r="M551" s="494"/>
      <c r="N551" s="494"/>
      <c r="O551" s="494"/>
      <c r="P551" s="494"/>
      <c r="Q551" s="494"/>
      <c r="R551" s="494"/>
      <c r="S551" s="494"/>
      <c r="T551" s="494"/>
      <c r="U551" s="494"/>
      <c r="V551" s="494"/>
      <c r="W551" s="494"/>
      <c r="X551" s="494"/>
      <c r="Y551" s="494"/>
      <c r="Z551" s="494"/>
      <c r="AA551" s="494"/>
      <c r="AB551" s="494"/>
      <c r="AC551" s="494"/>
      <c r="AD551" s="494"/>
      <c r="AE551" s="494"/>
      <c r="AF551" s="494"/>
      <c r="AG551" s="494"/>
      <c r="AH551" s="494"/>
      <c r="AI551" s="494"/>
      <c r="AJ551" s="494"/>
      <c r="AK551" s="494"/>
      <c r="AL551" s="494"/>
      <c r="AM551" s="494"/>
      <c r="AN551" s="494"/>
    </row>
    <row r="552" spans="13:40">
      <c r="M552" s="494"/>
      <c r="N552" s="494"/>
      <c r="O552" s="494"/>
      <c r="P552" s="494"/>
      <c r="Q552" s="494"/>
      <c r="R552" s="494"/>
      <c r="S552" s="494"/>
      <c r="T552" s="494"/>
      <c r="U552" s="494"/>
      <c r="V552" s="494"/>
      <c r="W552" s="494"/>
      <c r="X552" s="494"/>
      <c r="Y552" s="494"/>
      <c r="Z552" s="494"/>
      <c r="AA552" s="494"/>
      <c r="AB552" s="494"/>
      <c r="AC552" s="494"/>
      <c r="AD552" s="494"/>
      <c r="AE552" s="494"/>
      <c r="AF552" s="494"/>
      <c r="AG552" s="494"/>
      <c r="AH552" s="494"/>
      <c r="AI552" s="494"/>
      <c r="AJ552" s="494"/>
      <c r="AK552" s="494"/>
      <c r="AL552" s="494"/>
      <c r="AM552" s="494"/>
      <c r="AN552" s="494"/>
    </row>
    <row r="553" spans="13:40">
      <c r="M553" s="494"/>
      <c r="N553" s="494"/>
      <c r="O553" s="494"/>
      <c r="P553" s="494"/>
      <c r="Q553" s="494"/>
      <c r="R553" s="494"/>
      <c r="S553" s="494"/>
      <c r="T553" s="494"/>
      <c r="U553" s="494"/>
      <c r="V553" s="494"/>
      <c r="W553" s="494"/>
      <c r="X553" s="494"/>
      <c r="Y553" s="494"/>
      <c r="Z553" s="494"/>
      <c r="AA553" s="494"/>
      <c r="AB553" s="494"/>
      <c r="AC553" s="494"/>
      <c r="AD553" s="494"/>
      <c r="AE553" s="494"/>
      <c r="AF553" s="494"/>
      <c r="AG553" s="494"/>
      <c r="AH553" s="494"/>
      <c r="AI553" s="494"/>
      <c r="AJ553" s="494"/>
      <c r="AK553" s="494"/>
      <c r="AL553" s="494"/>
      <c r="AM553" s="494"/>
      <c r="AN553" s="494"/>
    </row>
    <row r="554" spans="13:40">
      <c r="M554" s="494"/>
      <c r="N554" s="494"/>
      <c r="O554" s="494"/>
      <c r="P554" s="494"/>
      <c r="Q554" s="494"/>
      <c r="R554" s="494"/>
      <c r="S554" s="494"/>
      <c r="T554" s="494"/>
      <c r="U554" s="494"/>
      <c r="V554" s="494"/>
      <c r="W554" s="494"/>
      <c r="X554" s="494"/>
      <c r="Y554" s="494"/>
      <c r="Z554" s="494"/>
      <c r="AA554" s="494"/>
      <c r="AB554" s="494"/>
      <c r="AC554" s="494"/>
      <c r="AD554" s="494"/>
      <c r="AE554" s="494"/>
      <c r="AF554" s="494"/>
      <c r="AG554" s="494"/>
      <c r="AH554" s="494"/>
      <c r="AI554" s="494"/>
      <c r="AJ554" s="494"/>
      <c r="AK554" s="494"/>
      <c r="AL554" s="494"/>
      <c r="AM554" s="494"/>
      <c r="AN554" s="494"/>
    </row>
    <row r="555" spans="13:40">
      <c r="M555" s="494"/>
      <c r="N555" s="494"/>
      <c r="O555" s="494"/>
      <c r="P555" s="494"/>
      <c r="Q555" s="494"/>
      <c r="R555" s="494"/>
      <c r="S555" s="494"/>
      <c r="T555" s="494"/>
      <c r="U555" s="494"/>
      <c r="V555" s="494"/>
      <c r="W555" s="494"/>
      <c r="X555" s="494"/>
      <c r="Y555" s="494"/>
      <c r="Z555" s="494"/>
      <c r="AA555" s="494"/>
      <c r="AB555" s="494"/>
      <c r="AC555" s="494"/>
      <c r="AD555" s="494"/>
      <c r="AE555" s="494"/>
      <c r="AF555" s="494"/>
      <c r="AG555" s="494"/>
      <c r="AH555" s="494"/>
      <c r="AI555" s="494"/>
      <c r="AJ555" s="494"/>
      <c r="AK555" s="494"/>
      <c r="AL555" s="494"/>
      <c r="AM555" s="494"/>
      <c r="AN555" s="494"/>
    </row>
    <row r="556" spans="13:40">
      <c r="M556" s="494"/>
      <c r="N556" s="494"/>
      <c r="O556" s="494"/>
      <c r="P556" s="494"/>
      <c r="Q556" s="494"/>
      <c r="R556" s="494"/>
      <c r="S556" s="494"/>
      <c r="T556" s="494"/>
      <c r="U556" s="494"/>
      <c r="V556" s="494"/>
      <c r="W556" s="494"/>
      <c r="X556" s="494"/>
      <c r="Y556" s="494"/>
      <c r="Z556" s="494"/>
      <c r="AA556" s="494"/>
      <c r="AB556" s="494"/>
      <c r="AC556" s="494"/>
      <c r="AD556" s="494"/>
      <c r="AE556" s="494"/>
      <c r="AF556" s="494"/>
      <c r="AG556" s="494"/>
      <c r="AH556" s="494"/>
      <c r="AI556" s="494"/>
      <c r="AJ556" s="494"/>
      <c r="AK556" s="494"/>
      <c r="AL556" s="494"/>
      <c r="AM556" s="494"/>
      <c r="AN556" s="494"/>
    </row>
    <row r="557" spans="13:40">
      <c r="M557" s="494"/>
      <c r="N557" s="494"/>
      <c r="O557" s="494"/>
      <c r="P557" s="494"/>
      <c r="Q557" s="494"/>
      <c r="R557" s="494"/>
      <c r="S557" s="494"/>
      <c r="T557" s="494"/>
      <c r="U557" s="494"/>
      <c r="V557" s="494"/>
      <c r="W557" s="494"/>
      <c r="X557" s="494"/>
      <c r="Y557" s="494"/>
      <c r="Z557" s="494"/>
      <c r="AA557" s="494"/>
      <c r="AB557" s="494"/>
      <c r="AC557" s="494"/>
      <c r="AD557" s="494"/>
      <c r="AE557" s="494"/>
      <c r="AF557" s="494"/>
      <c r="AG557" s="494"/>
      <c r="AH557" s="494"/>
      <c r="AI557" s="494"/>
      <c r="AJ557" s="494"/>
      <c r="AK557" s="494"/>
      <c r="AL557" s="494"/>
      <c r="AM557" s="494"/>
      <c r="AN557" s="494"/>
    </row>
    <row r="558" spans="13:40">
      <c r="M558" s="494"/>
      <c r="N558" s="494"/>
      <c r="O558" s="494"/>
      <c r="P558" s="494"/>
      <c r="Q558" s="494"/>
      <c r="R558" s="494"/>
      <c r="S558" s="494"/>
      <c r="T558" s="494"/>
      <c r="U558" s="494"/>
      <c r="V558" s="494"/>
      <c r="W558" s="494"/>
      <c r="X558" s="494"/>
      <c r="Y558" s="494"/>
      <c r="Z558" s="494"/>
      <c r="AA558" s="494"/>
      <c r="AB558" s="494"/>
      <c r="AC558" s="494"/>
      <c r="AD558" s="494"/>
      <c r="AE558" s="494"/>
      <c r="AF558" s="494"/>
      <c r="AG558" s="494"/>
      <c r="AH558" s="494"/>
      <c r="AI558" s="494"/>
      <c r="AJ558" s="494"/>
      <c r="AK558" s="494"/>
      <c r="AL558" s="494"/>
      <c r="AM558" s="494"/>
      <c r="AN558" s="494"/>
    </row>
    <row r="559" spans="13:40">
      <c r="M559" s="494"/>
      <c r="N559" s="494"/>
      <c r="O559" s="494"/>
      <c r="P559" s="494"/>
      <c r="Q559" s="494"/>
      <c r="R559" s="494"/>
      <c r="S559" s="494"/>
      <c r="T559" s="494"/>
      <c r="U559" s="494"/>
      <c r="V559" s="494"/>
      <c r="W559" s="494"/>
      <c r="X559" s="494"/>
      <c r="Y559" s="494"/>
      <c r="Z559" s="494"/>
      <c r="AA559" s="494"/>
      <c r="AB559" s="494"/>
      <c r="AC559" s="494"/>
      <c r="AD559" s="494"/>
      <c r="AE559" s="494"/>
      <c r="AF559" s="494"/>
      <c r="AG559" s="494"/>
      <c r="AH559" s="494"/>
      <c r="AI559" s="494"/>
      <c r="AJ559" s="494"/>
      <c r="AK559" s="494"/>
      <c r="AL559" s="494"/>
      <c r="AM559" s="494"/>
      <c r="AN559" s="494"/>
    </row>
    <row r="560" spans="13:40">
      <c r="M560" s="494"/>
      <c r="N560" s="494"/>
      <c r="O560" s="494"/>
      <c r="P560" s="494"/>
      <c r="Q560" s="494"/>
      <c r="R560" s="494"/>
      <c r="S560" s="494"/>
      <c r="T560" s="494"/>
      <c r="U560" s="494"/>
      <c r="V560" s="494"/>
      <c r="W560" s="494"/>
      <c r="X560" s="494"/>
      <c r="Y560" s="494"/>
      <c r="Z560" s="494"/>
      <c r="AA560" s="494"/>
      <c r="AB560" s="494"/>
      <c r="AC560" s="494"/>
      <c r="AD560" s="494"/>
      <c r="AE560" s="494"/>
      <c r="AF560" s="494"/>
      <c r="AG560" s="494"/>
      <c r="AH560" s="494"/>
      <c r="AI560" s="494"/>
      <c r="AJ560" s="494"/>
      <c r="AK560" s="494"/>
      <c r="AL560" s="494"/>
      <c r="AM560" s="494"/>
      <c r="AN560" s="494"/>
    </row>
    <row r="561" spans="13:40">
      <c r="M561" s="494"/>
      <c r="N561" s="494"/>
      <c r="O561" s="494"/>
      <c r="P561" s="494"/>
      <c r="Q561" s="494"/>
      <c r="R561" s="494"/>
      <c r="S561" s="494"/>
      <c r="T561" s="494"/>
      <c r="U561" s="494"/>
      <c r="V561" s="494"/>
      <c r="W561" s="494"/>
      <c r="X561" s="494"/>
      <c r="Y561" s="494"/>
      <c r="Z561" s="494"/>
      <c r="AA561" s="494"/>
      <c r="AB561" s="494"/>
      <c r="AC561" s="494"/>
      <c r="AD561" s="494"/>
      <c r="AE561" s="494"/>
      <c r="AF561" s="494"/>
      <c r="AG561" s="494"/>
      <c r="AH561" s="494"/>
      <c r="AI561" s="494"/>
      <c r="AJ561" s="494"/>
      <c r="AK561" s="494"/>
      <c r="AL561" s="494"/>
      <c r="AM561" s="494"/>
      <c r="AN561" s="494"/>
    </row>
    <row r="562" spans="13:40">
      <c r="M562" s="494"/>
      <c r="N562" s="494"/>
      <c r="O562" s="494"/>
      <c r="P562" s="494"/>
      <c r="Q562" s="494"/>
      <c r="R562" s="494"/>
      <c r="S562" s="494"/>
      <c r="T562" s="494"/>
      <c r="U562" s="494"/>
      <c r="V562" s="494"/>
      <c r="W562" s="494"/>
      <c r="X562" s="494"/>
      <c r="Y562" s="494"/>
      <c r="Z562" s="494"/>
      <c r="AA562" s="494"/>
      <c r="AB562" s="494"/>
      <c r="AC562" s="494"/>
      <c r="AD562" s="494"/>
      <c r="AE562" s="494"/>
      <c r="AF562" s="494"/>
      <c r="AG562" s="494"/>
      <c r="AH562" s="494"/>
      <c r="AI562" s="494"/>
      <c r="AJ562" s="494"/>
      <c r="AK562" s="494"/>
      <c r="AL562" s="494"/>
      <c r="AM562" s="494"/>
      <c r="AN562" s="494"/>
    </row>
    <row r="563" spans="13:40">
      <c r="M563" s="494"/>
      <c r="N563" s="494"/>
      <c r="O563" s="494"/>
      <c r="P563" s="494"/>
      <c r="Q563" s="494"/>
      <c r="R563" s="494"/>
      <c r="S563" s="494"/>
      <c r="T563" s="494"/>
      <c r="U563" s="494"/>
      <c r="V563" s="494"/>
      <c r="W563" s="494"/>
      <c r="X563" s="494"/>
      <c r="Y563" s="494"/>
      <c r="Z563" s="494"/>
      <c r="AA563" s="494"/>
      <c r="AB563" s="494"/>
      <c r="AC563" s="494"/>
      <c r="AD563" s="494"/>
      <c r="AE563" s="494"/>
      <c r="AF563" s="494"/>
      <c r="AG563" s="494"/>
      <c r="AH563" s="494"/>
      <c r="AI563" s="494"/>
      <c r="AJ563" s="494"/>
      <c r="AK563" s="494"/>
      <c r="AL563" s="494"/>
      <c r="AM563" s="494"/>
      <c r="AN563" s="494"/>
    </row>
    <row r="564" spans="13:40">
      <c r="M564" s="494"/>
      <c r="N564" s="494"/>
      <c r="O564" s="494"/>
      <c r="P564" s="494"/>
      <c r="Q564" s="494"/>
      <c r="R564" s="494"/>
      <c r="S564" s="494"/>
      <c r="T564" s="494"/>
      <c r="U564" s="494"/>
      <c r="V564" s="494"/>
      <c r="W564" s="494"/>
      <c r="X564" s="494"/>
      <c r="Y564" s="494"/>
      <c r="Z564" s="494"/>
      <c r="AA564" s="494"/>
      <c r="AB564" s="494"/>
      <c r="AC564" s="494"/>
      <c r="AD564" s="494"/>
      <c r="AE564" s="494"/>
      <c r="AF564" s="494"/>
      <c r="AG564" s="494"/>
      <c r="AH564" s="494"/>
      <c r="AI564" s="494"/>
      <c r="AJ564" s="494"/>
      <c r="AK564" s="494"/>
      <c r="AL564" s="494"/>
      <c r="AM564" s="494"/>
      <c r="AN564" s="494"/>
    </row>
    <row r="565" spans="13:40">
      <c r="M565" s="494"/>
      <c r="N565" s="494"/>
      <c r="O565" s="494"/>
      <c r="P565" s="494"/>
      <c r="Q565" s="494"/>
      <c r="R565" s="494"/>
      <c r="S565" s="494"/>
      <c r="T565" s="494"/>
      <c r="U565" s="494"/>
      <c r="V565" s="494"/>
      <c r="W565" s="494"/>
      <c r="X565" s="494"/>
      <c r="Y565" s="494"/>
      <c r="Z565" s="494"/>
      <c r="AA565" s="494"/>
      <c r="AB565" s="494"/>
      <c r="AC565" s="494"/>
      <c r="AD565" s="494"/>
      <c r="AE565" s="494"/>
      <c r="AF565" s="494"/>
      <c r="AG565" s="494"/>
      <c r="AH565" s="494"/>
      <c r="AI565" s="494"/>
      <c r="AJ565" s="494"/>
      <c r="AK565" s="494"/>
      <c r="AL565" s="494"/>
      <c r="AM565" s="494"/>
      <c r="AN565" s="494"/>
    </row>
    <row r="566" spans="13:40">
      <c r="M566" s="494"/>
      <c r="N566" s="494"/>
      <c r="O566" s="494"/>
      <c r="P566" s="494"/>
      <c r="Q566" s="494"/>
      <c r="R566" s="494"/>
      <c r="S566" s="494"/>
      <c r="T566" s="494"/>
      <c r="U566" s="494"/>
      <c r="V566" s="494"/>
      <c r="W566" s="494"/>
      <c r="X566" s="494"/>
      <c r="Y566" s="494"/>
      <c r="Z566" s="494"/>
      <c r="AA566" s="494"/>
      <c r="AB566" s="494"/>
      <c r="AC566" s="494"/>
      <c r="AD566" s="494"/>
      <c r="AE566" s="494"/>
      <c r="AF566" s="494"/>
      <c r="AG566" s="494"/>
      <c r="AH566" s="494"/>
      <c r="AI566" s="494"/>
      <c r="AJ566" s="494"/>
      <c r="AK566" s="494"/>
      <c r="AL566" s="494"/>
      <c r="AM566" s="494"/>
      <c r="AN566" s="494"/>
    </row>
    <row r="567" spans="13:40">
      <c r="M567" s="494"/>
      <c r="N567" s="494"/>
      <c r="O567" s="494"/>
      <c r="P567" s="494"/>
      <c r="Q567" s="494"/>
      <c r="R567" s="494"/>
      <c r="S567" s="494"/>
      <c r="T567" s="494"/>
      <c r="U567" s="494"/>
      <c r="V567" s="494"/>
      <c r="W567" s="494"/>
      <c r="X567" s="494"/>
      <c r="Y567" s="494"/>
      <c r="Z567" s="494"/>
      <c r="AA567" s="494"/>
      <c r="AB567" s="494"/>
      <c r="AC567" s="494"/>
      <c r="AD567" s="494"/>
      <c r="AE567" s="494"/>
      <c r="AF567" s="494"/>
      <c r="AG567" s="494"/>
      <c r="AH567" s="494"/>
      <c r="AI567" s="494"/>
      <c r="AJ567" s="494"/>
      <c r="AK567" s="494"/>
      <c r="AL567" s="494"/>
      <c r="AM567" s="494"/>
      <c r="AN567" s="494"/>
    </row>
    <row r="568" spans="13:40">
      <c r="M568" s="494"/>
      <c r="N568" s="494"/>
      <c r="O568" s="494"/>
      <c r="P568" s="494"/>
      <c r="Q568" s="494"/>
      <c r="R568" s="494"/>
      <c r="S568" s="494"/>
      <c r="T568" s="494"/>
      <c r="U568" s="494"/>
      <c r="V568" s="494"/>
      <c r="W568" s="494"/>
      <c r="X568" s="494"/>
      <c r="Y568" s="494"/>
      <c r="Z568" s="494"/>
      <c r="AA568" s="494"/>
      <c r="AB568" s="494"/>
      <c r="AC568" s="494"/>
      <c r="AD568" s="494"/>
      <c r="AE568" s="494"/>
      <c r="AF568" s="494"/>
      <c r="AG568" s="494"/>
      <c r="AH568" s="494"/>
      <c r="AI568" s="494"/>
      <c r="AJ568" s="494"/>
      <c r="AK568" s="494"/>
      <c r="AL568" s="494"/>
      <c r="AM568" s="494"/>
      <c r="AN568" s="494"/>
    </row>
    <row r="569" spans="13:40">
      <c r="M569" s="494"/>
      <c r="N569" s="494"/>
      <c r="O569" s="494"/>
      <c r="P569" s="494"/>
      <c r="Q569" s="494"/>
      <c r="R569" s="494"/>
      <c r="S569" s="494"/>
      <c r="T569" s="494"/>
      <c r="U569" s="494"/>
      <c r="V569" s="494"/>
      <c r="W569" s="494"/>
      <c r="X569" s="494"/>
      <c r="Y569" s="494"/>
      <c r="Z569" s="494"/>
      <c r="AA569" s="494"/>
      <c r="AB569" s="494"/>
      <c r="AC569" s="494"/>
      <c r="AD569" s="494"/>
      <c r="AE569" s="494"/>
      <c r="AF569" s="494"/>
      <c r="AG569" s="494"/>
      <c r="AH569" s="494"/>
      <c r="AI569" s="494"/>
      <c r="AJ569" s="494"/>
      <c r="AK569" s="494"/>
      <c r="AL569" s="494"/>
      <c r="AM569" s="494"/>
      <c r="AN569" s="494"/>
    </row>
    <row r="570" spans="13:40">
      <c r="M570" s="494"/>
      <c r="N570" s="494"/>
      <c r="O570" s="494"/>
      <c r="P570" s="494"/>
      <c r="Q570" s="494"/>
      <c r="R570" s="494"/>
      <c r="S570" s="494"/>
      <c r="T570" s="494"/>
      <c r="U570" s="494"/>
      <c r="V570" s="494"/>
      <c r="W570" s="494"/>
      <c r="X570" s="494"/>
      <c r="Y570" s="494"/>
      <c r="Z570" s="494"/>
      <c r="AA570" s="494"/>
      <c r="AB570" s="494"/>
      <c r="AC570" s="494"/>
      <c r="AD570" s="494"/>
      <c r="AE570" s="494"/>
      <c r="AF570" s="494"/>
      <c r="AG570" s="494"/>
      <c r="AH570" s="494"/>
      <c r="AI570" s="494"/>
      <c r="AJ570" s="494"/>
      <c r="AK570" s="494"/>
      <c r="AL570" s="494"/>
      <c r="AM570" s="494"/>
      <c r="AN570" s="494"/>
    </row>
    <row r="571" spans="13:40">
      <c r="M571" s="494"/>
      <c r="N571" s="494"/>
      <c r="O571" s="494"/>
      <c r="P571" s="494"/>
      <c r="Q571" s="494"/>
      <c r="R571" s="494"/>
      <c r="S571" s="494"/>
      <c r="T571" s="494"/>
      <c r="U571" s="494"/>
      <c r="V571" s="494"/>
      <c r="W571" s="494"/>
      <c r="X571" s="494"/>
      <c r="Y571" s="494"/>
      <c r="Z571" s="494"/>
      <c r="AA571" s="494"/>
      <c r="AB571" s="494"/>
      <c r="AC571" s="494"/>
      <c r="AD571" s="494"/>
      <c r="AE571" s="494"/>
      <c r="AF571" s="494"/>
      <c r="AG571" s="494"/>
      <c r="AH571" s="494"/>
      <c r="AI571" s="494"/>
      <c r="AJ571" s="494"/>
      <c r="AK571" s="494"/>
      <c r="AL571" s="494"/>
      <c r="AM571" s="494"/>
      <c r="AN571" s="494"/>
    </row>
    <row r="572" spans="13:40">
      <c r="M572" s="494"/>
      <c r="N572" s="494"/>
      <c r="O572" s="494"/>
      <c r="P572" s="494"/>
      <c r="Q572" s="494"/>
      <c r="R572" s="494"/>
      <c r="S572" s="494"/>
      <c r="T572" s="494"/>
      <c r="U572" s="494"/>
      <c r="V572" s="494"/>
      <c r="W572" s="494"/>
      <c r="X572" s="494"/>
      <c r="Y572" s="494"/>
      <c r="Z572" s="494"/>
      <c r="AA572" s="494"/>
      <c r="AB572" s="494"/>
      <c r="AC572" s="494"/>
      <c r="AD572" s="494"/>
      <c r="AE572" s="494"/>
      <c r="AF572" s="494"/>
      <c r="AG572" s="494"/>
      <c r="AH572" s="494"/>
      <c r="AI572" s="494"/>
      <c r="AJ572" s="494"/>
      <c r="AK572" s="494"/>
      <c r="AL572" s="494"/>
      <c r="AM572" s="494"/>
      <c r="AN572" s="494"/>
    </row>
    <row r="573" spans="13:40">
      <c r="M573" s="494"/>
      <c r="N573" s="494"/>
      <c r="O573" s="494"/>
      <c r="P573" s="494"/>
      <c r="Q573" s="494"/>
      <c r="R573" s="494"/>
      <c r="S573" s="494"/>
      <c r="T573" s="494"/>
      <c r="U573" s="494"/>
      <c r="V573" s="494"/>
      <c r="W573" s="494"/>
      <c r="X573" s="494"/>
      <c r="Y573" s="494"/>
      <c r="Z573" s="494"/>
      <c r="AA573" s="494"/>
      <c r="AB573" s="494"/>
      <c r="AC573" s="494"/>
      <c r="AD573" s="494"/>
      <c r="AE573" s="494"/>
      <c r="AF573" s="494"/>
      <c r="AG573" s="494"/>
      <c r="AH573" s="494"/>
      <c r="AI573" s="494"/>
      <c r="AJ573" s="494"/>
      <c r="AK573" s="494"/>
      <c r="AL573" s="494"/>
      <c r="AM573" s="494"/>
      <c r="AN573" s="494"/>
    </row>
    <row r="574" spans="13:40">
      <c r="M574" s="494"/>
      <c r="N574" s="494"/>
      <c r="O574" s="494"/>
      <c r="P574" s="494"/>
      <c r="Q574" s="494"/>
      <c r="R574" s="494"/>
      <c r="S574" s="494"/>
      <c r="T574" s="494"/>
      <c r="U574" s="494"/>
      <c r="V574" s="494"/>
      <c r="W574" s="494"/>
      <c r="X574" s="494"/>
      <c r="Y574" s="494"/>
      <c r="Z574" s="494"/>
      <c r="AA574" s="494"/>
      <c r="AB574" s="494"/>
      <c r="AC574" s="494"/>
      <c r="AD574" s="494"/>
      <c r="AE574" s="494"/>
      <c r="AF574" s="494"/>
      <c r="AG574" s="494"/>
      <c r="AH574" s="494"/>
      <c r="AI574" s="494"/>
      <c r="AJ574" s="494"/>
      <c r="AK574" s="494"/>
      <c r="AL574" s="494"/>
      <c r="AM574" s="494"/>
      <c r="AN574" s="494"/>
    </row>
    <row r="575" spans="13:40">
      <c r="M575" s="494"/>
      <c r="N575" s="494"/>
      <c r="O575" s="494"/>
      <c r="P575" s="494"/>
      <c r="Q575" s="494"/>
      <c r="R575" s="494"/>
      <c r="S575" s="494"/>
      <c r="T575" s="494"/>
      <c r="U575" s="494"/>
      <c r="V575" s="494"/>
      <c r="W575" s="494"/>
      <c r="X575" s="494"/>
      <c r="Y575" s="494"/>
      <c r="Z575" s="494"/>
      <c r="AA575" s="494"/>
      <c r="AB575" s="494"/>
      <c r="AC575" s="494"/>
      <c r="AD575" s="494"/>
      <c r="AE575" s="494"/>
      <c r="AF575" s="494"/>
      <c r="AG575" s="494"/>
      <c r="AH575" s="494"/>
      <c r="AI575" s="494"/>
      <c r="AJ575" s="494"/>
      <c r="AK575" s="494"/>
      <c r="AL575" s="494"/>
      <c r="AM575" s="494"/>
      <c r="AN575" s="494"/>
    </row>
    <row r="576" spans="13:40">
      <c r="M576" s="494"/>
      <c r="N576" s="494"/>
      <c r="O576" s="494"/>
      <c r="P576" s="494"/>
      <c r="Q576" s="494"/>
      <c r="R576" s="494"/>
      <c r="S576" s="494"/>
      <c r="T576" s="494"/>
      <c r="U576" s="494"/>
      <c r="V576" s="494"/>
      <c r="W576" s="494"/>
      <c r="X576" s="494"/>
      <c r="Y576" s="494"/>
      <c r="Z576" s="494"/>
      <c r="AA576" s="494"/>
      <c r="AB576" s="494"/>
      <c r="AC576" s="494"/>
      <c r="AD576" s="494"/>
      <c r="AE576" s="494"/>
      <c r="AF576" s="494"/>
      <c r="AG576" s="494"/>
      <c r="AH576" s="494"/>
      <c r="AI576" s="494"/>
      <c r="AJ576" s="494"/>
      <c r="AK576" s="494"/>
      <c r="AL576" s="494"/>
      <c r="AM576" s="494"/>
      <c r="AN576" s="494"/>
    </row>
    <row r="577" spans="13:40">
      <c r="M577" s="494"/>
      <c r="N577" s="494"/>
      <c r="O577" s="494"/>
      <c r="P577" s="494"/>
      <c r="Q577" s="494"/>
      <c r="R577" s="494"/>
      <c r="S577" s="494"/>
      <c r="T577" s="494"/>
      <c r="U577" s="494"/>
      <c r="V577" s="494"/>
      <c r="W577" s="494"/>
      <c r="X577" s="494"/>
      <c r="Y577" s="494"/>
      <c r="Z577" s="494"/>
      <c r="AA577" s="494"/>
      <c r="AB577" s="494"/>
      <c r="AC577" s="494"/>
      <c r="AD577" s="494"/>
      <c r="AE577" s="494"/>
      <c r="AF577" s="494"/>
      <c r="AG577" s="494"/>
      <c r="AH577" s="494"/>
      <c r="AI577" s="494"/>
      <c r="AJ577" s="494"/>
      <c r="AK577" s="494"/>
      <c r="AL577" s="494"/>
      <c r="AM577" s="494"/>
      <c r="AN577" s="494"/>
    </row>
    <row r="578" spans="13:40">
      <c r="M578" s="494"/>
      <c r="N578" s="494"/>
      <c r="O578" s="494"/>
      <c r="P578" s="494"/>
      <c r="Q578" s="494"/>
      <c r="R578" s="494"/>
      <c r="S578" s="494"/>
      <c r="T578" s="494"/>
      <c r="U578" s="494"/>
      <c r="V578" s="494"/>
      <c r="W578" s="494"/>
      <c r="X578" s="494"/>
      <c r="Y578" s="494"/>
      <c r="Z578" s="494"/>
      <c r="AA578" s="494"/>
      <c r="AB578" s="494"/>
      <c r="AC578" s="494"/>
      <c r="AD578" s="494"/>
      <c r="AE578" s="494"/>
      <c r="AF578" s="494"/>
      <c r="AG578" s="494"/>
      <c r="AH578" s="494"/>
      <c r="AI578" s="494"/>
      <c r="AJ578" s="494"/>
      <c r="AK578" s="494"/>
      <c r="AL578" s="494"/>
      <c r="AM578" s="494"/>
      <c r="AN578" s="494"/>
    </row>
    <row r="579" spans="13:40">
      <c r="M579" s="494"/>
      <c r="N579" s="494"/>
      <c r="O579" s="494"/>
      <c r="P579" s="494"/>
      <c r="Q579" s="494"/>
      <c r="R579" s="494"/>
      <c r="S579" s="494"/>
      <c r="T579" s="494"/>
      <c r="U579" s="494"/>
      <c r="V579" s="494"/>
      <c r="W579" s="494"/>
      <c r="X579" s="494"/>
      <c r="Y579" s="494"/>
      <c r="Z579" s="494"/>
      <c r="AA579" s="494"/>
      <c r="AB579" s="494"/>
      <c r="AC579" s="494"/>
      <c r="AD579" s="494"/>
      <c r="AE579" s="494"/>
      <c r="AF579" s="494"/>
      <c r="AG579" s="494"/>
      <c r="AH579" s="494"/>
      <c r="AI579" s="494"/>
      <c r="AJ579" s="494"/>
      <c r="AK579" s="494"/>
      <c r="AL579" s="494"/>
      <c r="AM579" s="494"/>
      <c r="AN579" s="494"/>
    </row>
    <row r="580" spans="13:40">
      <c r="M580" s="494"/>
      <c r="N580" s="494"/>
      <c r="O580" s="494"/>
      <c r="P580" s="494"/>
      <c r="Q580" s="494"/>
      <c r="R580" s="494"/>
      <c r="S580" s="494"/>
      <c r="T580" s="494"/>
      <c r="U580" s="494"/>
      <c r="V580" s="494"/>
      <c r="W580" s="494"/>
      <c r="X580" s="494"/>
      <c r="Y580" s="494"/>
      <c r="Z580" s="494"/>
      <c r="AA580" s="494"/>
      <c r="AB580" s="494"/>
      <c r="AC580" s="494"/>
      <c r="AD580" s="494"/>
      <c r="AE580" s="494"/>
      <c r="AF580" s="494"/>
      <c r="AG580" s="494"/>
      <c r="AH580" s="494"/>
      <c r="AI580" s="494"/>
      <c r="AJ580" s="494"/>
      <c r="AK580" s="494"/>
      <c r="AL580" s="494"/>
      <c r="AM580" s="494"/>
      <c r="AN580" s="494"/>
    </row>
    <row r="581" spans="13:40">
      <c r="M581" s="494"/>
      <c r="N581" s="494"/>
      <c r="O581" s="494"/>
      <c r="P581" s="494"/>
      <c r="Q581" s="494"/>
      <c r="R581" s="494"/>
      <c r="S581" s="494"/>
      <c r="T581" s="494"/>
      <c r="U581" s="494"/>
      <c r="V581" s="494"/>
      <c r="W581" s="494"/>
      <c r="X581" s="494"/>
      <c r="Y581" s="494"/>
      <c r="Z581" s="494"/>
      <c r="AA581" s="494"/>
      <c r="AB581" s="494"/>
      <c r="AC581" s="494"/>
      <c r="AD581" s="494"/>
      <c r="AE581" s="494"/>
      <c r="AF581" s="494"/>
      <c r="AG581" s="494"/>
      <c r="AH581" s="494"/>
      <c r="AI581" s="494"/>
      <c r="AJ581" s="494"/>
      <c r="AK581" s="494"/>
      <c r="AL581" s="494"/>
      <c r="AM581" s="494"/>
      <c r="AN581" s="494"/>
    </row>
    <row r="582" spans="13:40">
      <c r="M582" s="494"/>
      <c r="N582" s="494"/>
      <c r="O582" s="494"/>
      <c r="P582" s="494"/>
      <c r="Q582" s="494"/>
      <c r="R582" s="494"/>
      <c r="S582" s="494"/>
      <c r="T582" s="494"/>
      <c r="U582" s="494"/>
      <c r="V582" s="494"/>
      <c r="W582" s="494"/>
      <c r="X582" s="494"/>
      <c r="Y582" s="494"/>
      <c r="Z582" s="494"/>
      <c r="AA582" s="494"/>
      <c r="AB582" s="494"/>
      <c r="AC582" s="494"/>
      <c r="AD582" s="494"/>
      <c r="AE582" s="494"/>
      <c r="AF582" s="494"/>
      <c r="AG582" s="494"/>
      <c r="AH582" s="494"/>
      <c r="AI582" s="494"/>
      <c r="AJ582" s="494"/>
      <c r="AK582" s="494"/>
      <c r="AL582" s="494"/>
      <c r="AM582" s="494"/>
      <c r="AN582" s="494"/>
    </row>
    <row r="583" spans="13:40">
      <c r="M583" s="494"/>
      <c r="N583" s="494"/>
      <c r="O583" s="494"/>
      <c r="P583" s="494"/>
      <c r="Q583" s="494"/>
      <c r="R583" s="494"/>
      <c r="S583" s="494"/>
      <c r="T583" s="494"/>
      <c r="U583" s="494"/>
      <c r="V583" s="494"/>
      <c r="W583" s="494"/>
      <c r="X583" s="494"/>
      <c r="Y583" s="494"/>
      <c r="Z583" s="494"/>
      <c r="AA583" s="494"/>
      <c r="AB583" s="494"/>
      <c r="AC583" s="494"/>
      <c r="AD583" s="494"/>
      <c r="AE583" s="494"/>
      <c r="AF583" s="494"/>
      <c r="AG583" s="494"/>
      <c r="AH583" s="494"/>
      <c r="AI583" s="494"/>
      <c r="AJ583" s="494"/>
      <c r="AK583" s="494"/>
      <c r="AL583" s="494"/>
      <c r="AM583" s="494"/>
      <c r="AN583" s="494"/>
    </row>
    <row r="584" spans="13:40">
      <c r="M584" s="494"/>
      <c r="N584" s="494"/>
      <c r="O584" s="494"/>
      <c r="P584" s="494"/>
      <c r="Q584" s="494"/>
      <c r="R584" s="494"/>
      <c r="S584" s="494"/>
      <c r="T584" s="494"/>
      <c r="U584" s="494"/>
      <c r="V584" s="494"/>
      <c r="W584" s="494"/>
      <c r="X584" s="494"/>
      <c r="Y584" s="494"/>
      <c r="Z584" s="494"/>
      <c r="AA584" s="494"/>
      <c r="AB584" s="494"/>
      <c r="AC584" s="494"/>
      <c r="AD584" s="494"/>
      <c r="AE584" s="494"/>
      <c r="AF584" s="494"/>
      <c r="AG584" s="494"/>
      <c r="AH584" s="494"/>
      <c r="AI584" s="494"/>
      <c r="AJ584" s="494"/>
      <c r="AK584" s="494"/>
      <c r="AL584" s="494"/>
      <c r="AM584" s="494"/>
      <c r="AN584" s="494"/>
    </row>
    <row r="585" spans="13:40">
      <c r="M585" s="494"/>
      <c r="N585" s="494"/>
      <c r="O585" s="494"/>
      <c r="P585" s="494"/>
      <c r="Q585" s="494"/>
      <c r="R585" s="494"/>
      <c r="S585" s="494"/>
      <c r="T585" s="494"/>
      <c r="U585" s="494"/>
      <c r="V585" s="494"/>
      <c r="W585" s="494"/>
      <c r="X585" s="494"/>
      <c r="Y585" s="494"/>
      <c r="Z585" s="494"/>
      <c r="AA585" s="494"/>
      <c r="AB585" s="494"/>
      <c r="AC585" s="494"/>
      <c r="AD585" s="494"/>
      <c r="AE585" s="494"/>
      <c r="AF585" s="494"/>
      <c r="AG585" s="494"/>
      <c r="AH585" s="494"/>
      <c r="AI585" s="494"/>
      <c r="AJ585" s="494"/>
      <c r="AK585" s="494"/>
      <c r="AL585" s="494"/>
      <c r="AM585" s="494"/>
      <c r="AN585" s="494"/>
    </row>
    <row r="586" spans="13:40">
      <c r="M586" s="494"/>
      <c r="N586" s="494"/>
      <c r="O586" s="494"/>
      <c r="P586" s="494"/>
      <c r="Q586" s="494"/>
      <c r="R586" s="494"/>
      <c r="S586" s="494"/>
      <c r="T586" s="494"/>
      <c r="U586" s="494"/>
      <c r="V586" s="494"/>
      <c r="W586" s="494"/>
      <c r="X586" s="494"/>
      <c r="Y586" s="494"/>
      <c r="Z586" s="494"/>
      <c r="AA586" s="494"/>
      <c r="AB586" s="494"/>
      <c r="AC586" s="494"/>
      <c r="AD586" s="494"/>
      <c r="AE586" s="494"/>
      <c r="AF586" s="494"/>
      <c r="AG586" s="494"/>
      <c r="AH586" s="494"/>
      <c r="AI586" s="494"/>
      <c r="AJ586" s="494"/>
      <c r="AK586" s="494"/>
      <c r="AL586" s="494"/>
      <c r="AM586" s="494"/>
      <c r="AN586" s="494"/>
    </row>
    <row r="587" spans="13:40">
      <c r="M587" s="494"/>
      <c r="N587" s="494"/>
      <c r="O587" s="494"/>
      <c r="P587" s="494"/>
      <c r="Q587" s="494"/>
      <c r="R587" s="494"/>
      <c r="S587" s="494"/>
      <c r="T587" s="494"/>
      <c r="U587" s="494"/>
      <c r="V587" s="494"/>
      <c r="W587" s="494"/>
      <c r="X587" s="494"/>
      <c r="Y587" s="494"/>
      <c r="Z587" s="494"/>
      <c r="AA587" s="494"/>
      <c r="AB587" s="494"/>
      <c r="AC587" s="494"/>
      <c r="AD587" s="494"/>
      <c r="AE587" s="494"/>
      <c r="AF587" s="494"/>
      <c r="AG587" s="494"/>
      <c r="AH587" s="494"/>
      <c r="AI587" s="494"/>
      <c r="AJ587" s="494"/>
      <c r="AK587" s="494"/>
      <c r="AL587" s="494"/>
      <c r="AM587" s="494"/>
      <c r="AN587" s="494"/>
    </row>
    <row r="588" spans="13:40">
      <c r="M588" s="494"/>
      <c r="N588" s="494"/>
      <c r="O588" s="494"/>
      <c r="P588" s="494"/>
      <c r="Q588" s="494"/>
      <c r="R588" s="494"/>
      <c r="S588" s="494"/>
      <c r="T588" s="494"/>
      <c r="U588" s="494"/>
      <c r="V588" s="494"/>
      <c r="W588" s="494"/>
      <c r="X588" s="494"/>
      <c r="Y588" s="494"/>
      <c r="Z588" s="494"/>
      <c r="AA588" s="494"/>
      <c r="AB588" s="494"/>
      <c r="AC588" s="494"/>
      <c r="AD588" s="494"/>
      <c r="AE588" s="494"/>
      <c r="AF588" s="494"/>
      <c r="AG588" s="494"/>
      <c r="AH588" s="494"/>
      <c r="AI588" s="494"/>
      <c r="AJ588" s="494"/>
      <c r="AK588" s="494"/>
      <c r="AL588" s="494"/>
      <c r="AM588" s="494"/>
      <c r="AN588" s="494"/>
    </row>
    <row r="589" spans="13:40">
      <c r="M589" s="494"/>
      <c r="N589" s="494"/>
      <c r="O589" s="494"/>
      <c r="P589" s="494"/>
      <c r="Q589" s="494"/>
      <c r="R589" s="494"/>
      <c r="S589" s="494"/>
      <c r="T589" s="494"/>
      <c r="U589" s="494"/>
      <c r="V589" s="494"/>
      <c r="W589" s="494"/>
      <c r="X589" s="494"/>
      <c r="Y589" s="494"/>
      <c r="Z589" s="494"/>
      <c r="AA589" s="494"/>
      <c r="AB589" s="494"/>
      <c r="AC589" s="494"/>
      <c r="AD589" s="494"/>
      <c r="AE589" s="494"/>
      <c r="AF589" s="494"/>
      <c r="AG589" s="494"/>
      <c r="AH589" s="494"/>
      <c r="AI589" s="494"/>
      <c r="AJ589" s="494"/>
      <c r="AK589" s="494"/>
      <c r="AL589" s="494"/>
      <c r="AM589" s="494"/>
      <c r="AN589" s="494"/>
    </row>
    <row r="590" spans="13:40">
      <c r="M590" s="494"/>
      <c r="N590" s="494"/>
      <c r="O590" s="494"/>
      <c r="P590" s="494"/>
      <c r="Q590" s="494"/>
      <c r="R590" s="494"/>
      <c r="S590" s="494"/>
      <c r="T590" s="494"/>
      <c r="U590" s="494"/>
      <c r="V590" s="494"/>
      <c r="W590" s="494"/>
      <c r="X590" s="494"/>
      <c r="Y590" s="494"/>
      <c r="Z590" s="494"/>
      <c r="AA590" s="494"/>
      <c r="AB590" s="494"/>
      <c r="AC590" s="494"/>
      <c r="AD590" s="494"/>
      <c r="AE590" s="494"/>
      <c r="AF590" s="494"/>
      <c r="AG590" s="494"/>
      <c r="AH590" s="494"/>
      <c r="AI590" s="494"/>
      <c r="AJ590" s="494"/>
      <c r="AK590" s="494"/>
      <c r="AL590" s="494"/>
      <c r="AM590" s="494"/>
      <c r="AN590" s="494"/>
    </row>
    <row r="591" spans="13:40">
      <c r="M591" s="494"/>
      <c r="N591" s="494"/>
      <c r="O591" s="494"/>
      <c r="P591" s="494"/>
      <c r="Q591" s="494"/>
      <c r="R591" s="494"/>
      <c r="S591" s="494"/>
      <c r="T591" s="494"/>
      <c r="U591" s="494"/>
      <c r="V591" s="494"/>
      <c r="W591" s="494"/>
      <c r="X591" s="494"/>
      <c r="Y591" s="494"/>
      <c r="Z591" s="494"/>
      <c r="AA591" s="494"/>
      <c r="AB591" s="494"/>
      <c r="AC591" s="494"/>
      <c r="AD591" s="494"/>
      <c r="AE591" s="494"/>
      <c r="AF591" s="494"/>
      <c r="AG591" s="494"/>
      <c r="AH591" s="494"/>
      <c r="AI591" s="494"/>
      <c r="AJ591" s="494"/>
      <c r="AK591" s="494"/>
      <c r="AL591" s="494"/>
      <c r="AM591" s="494"/>
      <c r="AN591" s="494"/>
    </row>
    <row r="592" spans="13:40">
      <c r="M592" s="494"/>
      <c r="N592" s="494"/>
      <c r="O592" s="494"/>
      <c r="P592" s="494"/>
      <c r="Q592" s="494"/>
      <c r="R592" s="494"/>
      <c r="S592" s="494"/>
      <c r="T592" s="494"/>
      <c r="U592" s="494"/>
      <c r="V592" s="494"/>
      <c r="W592" s="494"/>
      <c r="X592" s="494"/>
      <c r="Y592" s="494"/>
      <c r="Z592" s="494"/>
      <c r="AA592" s="494"/>
      <c r="AB592" s="494"/>
      <c r="AC592" s="494"/>
      <c r="AD592" s="494"/>
      <c r="AE592" s="494"/>
      <c r="AF592" s="494"/>
      <c r="AG592" s="494"/>
      <c r="AH592" s="494"/>
      <c r="AI592" s="494"/>
      <c r="AJ592" s="494"/>
      <c r="AK592" s="494"/>
      <c r="AL592" s="494"/>
      <c r="AM592" s="494"/>
      <c r="AN592" s="494"/>
    </row>
    <row r="593" spans="13:40">
      <c r="M593" s="494"/>
      <c r="N593" s="494"/>
      <c r="O593" s="494"/>
      <c r="P593" s="494"/>
      <c r="Q593" s="494"/>
      <c r="R593" s="494"/>
      <c r="S593" s="494"/>
      <c r="T593" s="494"/>
      <c r="U593" s="494"/>
      <c r="V593" s="494"/>
      <c r="W593" s="494"/>
      <c r="X593" s="494"/>
      <c r="Y593" s="494"/>
      <c r="Z593" s="494"/>
      <c r="AA593" s="494"/>
      <c r="AB593" s="494"/>
      <c r="AC593" s="494"/>
      <c r="AD593" s="494"/>
      <c r="AE593" s="494"/>
      <c r="AF593" s="494"/>
      <c r="AG593" s="494"/>
      <c r="AH593" s="494"/>
      <c r="AI593" s="494"/>
      <c r="AJ593" s="494"/>
      <c r="AK593" s="494"/>
      <c r="AL593" s="494"/>
      <c r="AM593" s="494"/>
      <c r="AN593" s="494"/>
    </row>
    <row r="594" spans="13:40">
      <c r="M594" s="494"/>
      <c r="N594" s="494"/>
      <c r="O594" s="494"/>
      <c r="P594" s="494"/>
      <c r="Q594" s="494"/>
      <c r="R594" s="494"/>
      <c r="S594" s="494"/>
      <c r="T594" s="494"/>
      <c r="U594" s="494"/>
      <c r="V594" s="494"/>
      <c r="W594" s="494"/>
      <c r="X594" s="494"/>
      <c r="Y594" s="494"/>
      <c r="Z594" s="494"/>
      <c r="AA594" s="494"/>
      <c r="AB594" s="494"/>
      <c r="AC594" s="494"/>
      <c r="AD594" s="494"/>
      <c r="AE594" s="494"/>
      <c r="AF594" s="494"/>
      <c r="AG594" s="494"/>
      <c r="AH594" s="494"/>
      <c r="AI594" s="494"/>
      <c r="AJ594" s="494"/>
      <c r="AK594" s="494"/>
      <c r="AL594" s="494"/>
      <c r="AM594" s="494"/>
      <c r="AN594" s="494"/>
    </row>
    <row r="595" spans="13:40">
      <c r="M595" s="494"/>
      <c r="N595" s="494"/>
      <c r="O595" s="494"/>
      <c r="P595" s="494"/>
      <c r="Q595" s="494"/>
      <c r="R595" s="494"/>
      <c r="S595" s="494"/>
      <c r="T595" s="494"/>
      <c r="U595" s="494"/>
      <c r="V595" s="494"/>
      <c r="W595" s="494"/>
      <c r="X595" s="494"/>
      <c r="Y595" s="494"/>
      <c r="Z595" s="494"/>
      <c r="AA595" s="494"/>
      <c r="AB595" s="494"/>
      <c r="AC595" s="494"/>
      <c r="AD595" s="494"/>
      <c r="AE595" s="494"/>
      <c r="AF595" s="494"/>
      <c r="AG595" s="494"/>
      <c r="AH595" s="494"/>
      <c r="AI595" s="494"/>
      <c r="AJ595" s="494"/>
      <c r="AK595" s="494"/>
      <c r="AL595" s="494"/>
      <c r="AM595" s="494"/>
      <c r="AN595" s="494"/>
    </row>
    <row r="596" spans="13:40">
      <c r="M596" s="494"/>
      <c r="N596" s="494"/>
      <c r="O596" s="494"/>
      <c r="P596" s="494"/>
      <c r="Q596" s="494"/>
      <c r="R596" s="494"/>
      <c r="S596" s="494"/>
      <c r="T596" s="494"/>
      <c r="U596" s="494"/>
      <c r="V596" s="494"/>
      <c r="W596" s="494"/>
      <c r="X596" s="494"/>
      <c r="Y596" s="494"/>
      <c r="Z596" s="494"/>
      <c r="AA596" s="494"/>
      <c r="AB596" s="494"/>
      <c r="AC596" s="494"/>
      <c r="AD596" s="494"/>
      <c r="AE596" s="494"/>
      <c r="AF596" s="494"/>
      <c r="AG596" s="494"/>
      <c r="AH596" s="494"/>
      <c r="AI596" s="494"/>
      <c r="AJ596" s="494"/>
      <c r="AK596" s="494"/>
      <c r="AL596" s="494"/>
      <c r="AM596" s="494"/>
      <c r="AN596" s="494"/>
    </row>
    <row r="597" spans="13:40">
      <c r="M597" s="494"/>
      <c r="N597" s="494"/>
      <c r="O597" s="494"/>
      <c r="P597" s="494"/>
      <c r="Q597" s="494"/>
      <c r="R597" s="494"/>
      <c r="S597" s="494"/>
      <c r="T597" s="494"/>
      <c r="U597" s="494"/>
      <c r="V597" s="494"/>
      <c r="W597" s="494"/>
      <c r="X597" s="494"/>
      <c r="Y597" s="494"/>
      <c r="Z597" s="494"/>
      <c r="AA597" s="494"/>
      <c r="AB597" s="494"/>
      <c r="AC597" s="494"/>
      <c r="AD597" s="494"/>
      <c r="AE597" s="494"/>
      <c r="AF597" s="494"/>
      <c r="AG597" s="494"/>
      <c r="AH597" s="494"/>
      <c r="AI597" s="494"/>
      <c r="AJ597" s="494"/>
      <c r="AK597" s="494"/>
      <c r="AL597" s="494"/>
      <c r="AM597" s="494"/>
      <c r="AN597" s="494"/>
    </row>
    <row r="598" spans="13:40">
      <c r="M598" s="494"/>
      <c r="N598" s="494"/>
      <c r="O598" s="494"/>
      <c r="P598" s="494"/>
      <c r="Q598" s="494"/>
      <c r="R598" s="494"/>
      <c r="S598" s="494"/>
      <c r="T598" s="494"/>
      <c r="U598" s="494"/>
      <c r="V598" s="494"/>
      <c r="W598" s="494"/>
      <c r="X598" s="494"/>
      <c r="Y598" s="494"/>
      <c r="Z598" s="494"/>
      <c r="AA598" s="494"/>
      <c r="AB598" s="494"/>
      <c r="AC598" s="494"/>
      <c r="AD598" s="494"/>
      <c r="AE598" s="494"/>
      <c r="AF598" s="494"/>
      <c r="AG598" s="494"/>
      <c r="AH598" s="494"/>
      <c r="AI598" s="494"/>
      <c r="AJ598" s="494"/>
      <c r="AK598" s="494"/>
      <c r="AL598" s="494"/>
      <c r="AM598" s="494"/>
      <c r="AN598" s="494"/>
    </row>
    <row r="599" spans="13:40">
      <c r="M599" s="494"/>
      <c r="N599" s="494"/>
      <c r="O599" s="494"/>
      <c r="P599" s="494"/>
      <c r="Q599" s="494"/>
      <c r="R599" s="494"/>
      <c r="S599" s="494"/>
      <c r="T599" s="494"/>
      <c r="U599" s="494"/>
      <c r="V599" s="494"/>
      <c r="W599" s="494"/>
      <c r="X599" s="494"/>
      <c r="Y599" s="494"/>
      <c r="Z599" s="494"/>
      <c r="AA599" s="494"/>
      <c r="AB599" s="494"/>
      <c r="AC599" s="494"/>
      <c r="AD599" s="494"/>
      <c r="AE599" s="494"/>
      <c r="AF599" s="494"/>
      <c r="AG599" s="494"/>
      <c r="AH599" s="494"/>
      <c r="AI599" s="494"/>
      <c r="AJ599" s="494"/>
      <c r="AK599" s="494"/>
      <c r="AL599" s="494"/>
      <c r="AM599" s="494"/>
      <c r="AN599" s="494"/>
    </row>
    <row r="600" spans="13:40">
      <c r="M600" s="494"/>
      <c r="N600" s="494"/>
      <c r="O600" s="494"/>
      <c r="P600" s="494"/>
      <c r="Q600" s="494"/>
      <c r="R600" s="494"/>
      <c r="S600" s="494"/>
      <c r="T600" s="494"/>
      <c r="U600" s="494"/>
      <c r="V600" s="494"/>
      <c r="W600" s="494"/>
      <c r="X600" s="494"/>
      <c r="Y600" s="494"/>
      <c r="Z600" s="494"/>
      <c r="AA600" s="494"/>
      <c r="AB600" s="494"/>
      <c r="AC600" s="494"/>
      <c r="AD600" s="494"/>
      <c r="AE600" s="494"/>
      <c r="AF600" s="494"/>
      <c r="AG600" s="494"/>
      <c r="AH600" s="494"/>
      <c r="AI600" s="494"/>
      <c r="AJ600" s="494"/>
      <c r="AK600" s="494"/>
      <c r="AL600" s="494"/>
      <c r="AM600" s="494"/>
      <c r="AN600" s="494"/>
    </row>
    <row r="601" spans="13:40">
      <c r="M601" s="494"/>
      <c r="N601" s="494"/>
      <c r="O601" s="494"/>
      <c r="P601" s="494"/>
      <c r="Q601" s="494"/>
      <c r="R601" s="494"/>
      <c r="S601" s="494"/>
      <c r="T601" s="494"/>
      <c r="U601" s="494"/>
      <c r="V601" s="494"/>
      <c r="W601" s="494"/>
      <c r="X601" s="494"/>
      <c r="Y601" s="494"/>
      <c r="Z601" s="494"/>
      <c r="AA601" s="494"/>
      <c r="AB601" s="494"/>
      <c r="AC601" s="494"/>
      <c r="AD601" s="494"/>
      <c r="AE601" s="494"/>
      <c r="AF601" s="494"/>
      <c r="AG601" s="494"/>
      <c r="AH601" s="494"/>
      <c r="AI601" s="494"/>
      <c r="AJ601" s="494"/>
      <c r="AK601" s="494"/>
      <c r="AL601" s="494"/>
      <c r="AM601" s="494"/>
      <c r="AN601" s="494"/>
    </row>
    <row r="602" spans="13:40">
      <c r="M602" s="494"/>
      <c r="N602" s="494"/>
      <c r="O602" s="494"/>
      <c r="P602" s="494"/>
      <c r="Q602" s="494"/>
      <c r="R602" s="494"/>
      <c r="S602" s="494"/>
      <c r="T602" s="494"/>
      <c r="U602" s="494"/>
      <c r="V602" s="494"/>
      <c r="W602" s="494"/>
      <c r="X602" s="494"/>
      <c r="Y602" s="494"/>
      <c r="Z602" s="494"/>
      <c r="AA602" s="494"/>
      <c r="AB602" s="494"/>
      <c r="AC602" s="494"/>
      <c r="AD602" s="494"/>
      <c r="AE602" s="494"/>
      <c r="AF602" s="494"/>
      <c r="AG602" s="494"/>
      <c r="AH602" s="494"/>
      <c r="AI602" s="494"/>
      <c r="AJ602" s="494"/>
      <c r="AK602" s="494"/>
      <c r="AL602" s="494"/>
      <c r="AM602" s="494"/>
      <c r="AN602" s="494"/>
    </row>
    <row r="603" spans="13:40">
      <c r="M603" s="494"/>
      <c r="N603" s="494"/>
      <c r="O603" s="494"/>
      <c r="P603" s="494"/>
      <c r="Q603" s="494"/>
      <c r="R603" s="494"/>
      <c r="S603" s="494"/>
      <c r="T603" s="494"/>
      <c r="U603" s="494"/>
      <c r="V603" s="494"/>
      <c r="W603" s="494"/>
      <c r="X603" s="494"/>
      <c r="Y603" s="494"/>
      <c r="Z603" s="494"/>
      <c r="AA603" s="494"/>
      <c r="AB603" s="494"/>
      <c r="AC603" s="494"/>
      <c r="AD603" s="494"/>
      <c r="AE603" s="494"/>
      <c r="AF603" s="494"/>
      <c r="AG603" s="494"/>
      <c r="AH603" s="494"/>
      <c r="AI603" s="494"/>
      <c r="AJ603" s="494"/>
      <c r="AK603" s="494"/>
      <c r="AL603" s="494"/>
      <c r="AM603" s="494"/>
      <c r="AN603" s="494"/>
    </row>
    <row r="604" spans="13:40">
      <c r="M604" s="494"/>
      <c r="N604" s="494"/>
      <c r="O604" s="494"/>
      <c r="P604" s="494"/>
      <c r="Q604" s="494"/>
      <c r="R604" s="494"/>
      <c r="S604" s="494"/>
      <c r="T604" s="494"/>
      <c r="U604" s="494"/>
      <c r="V604" s="494"/>
      <c r="W604" s="494"/>
      <c r="X604" s="494"/>
      <c r="Y604" s="494"/>
      <c r="Z604" s="494"/>
      <c r="AA604" s="494"/>
      <c r="AB604" s="494"/>
      <c r="AC604" s="494"/>
      <c r="AD604" s="494"/>
      <c r="AE604" s="494"/>
      <c r="AF604" s="494"/>
      <c r="AG604" s="494"/>
      <c r="AH604" s="494"/>
      <c r="AI604" s="494"/>
      <c r="AJ604" s="494"/>
      <c r="AK604" s="494"/>
      <c r="AL604" s="494"/>
      <c r="AM604" s="494"/>
      <c r="AN604" s="494"/>
    </row>
    <row r="605" spans="13:40">
      <c r="M605" s="494"/>
      <c r="N605" s="494"/>
      <c r="O605" s="494"/>
      <c r="P605" s="494"/>
      <c r="Q605" s="494"/>
      <c r="R605" s="494"/>
      <c r="S605" s="494"/>
      <c r="T605" s="494"/>
      <c r="U605" s="494"/>
      <c r="V605" s="494"/>
      <c r="W605" s="494"/>
      <c r="X605" s="494"/>
      <c r="Y605" s="494"/>
      <c r="Z605" s="494"/>
      <c r="AA605" s="494"/>
      <c r="AB605" s="494"/>
      <c r="AC605" s="494"/>
      <c r="AD605" s="494"/>
      <c r="AE605" s="494"/>
      <c r="AF605" s="494"/>
      <c r="AG605" s="494"/>
      <c r="AH605" s="494"/>
      <c r="AI605" s="494"/>
      <c r="AJ605" s="494"/>
      <c r="AK605" s="494"/>
      <c r="AL605" s="494"/>
      <c r="AM605" s="494"/>
      <c r="AN605" s="494"/>
    </row>
    <row r="606" spans="13:40">
      <c r="M606" s="494"/>
      <c r="N606" s="494"/>
      <c r="O606" s="494"/>
      <c r="P606" s="494"/>
      <c r="Q606" s="494"/>
      <c r="R606" s="494"/>
      <c r="S606" s="494"/>
      <c r="T606" s="494"/>
      <c r="U606" s="494"/>
      <c r="V606" s="494"/>
      <c r="W606" s="494"/>
      <c r="X606" s="494"/>
      <c r="Y606" s="494"/>
      <c r="Z606" s="494"/>
      <c r="AA606" s="494"/>
      <c r="AB606" s="494"/>
      <c r="AC606" s="494"/>
      <c r="AD606" s="494"/>
      <c r="AE606" s="494"/>
      <c r="AF606" s="494"/>
      <c r="AG606" s="494"/>
      <c r="AH606" s="494"/>
      <c r="AI606" s="494"/>
      <c r="AJ606" s="494"/>
      <c r="AK606" s="494"/>
      <c r="AL606" s="494"/>
      <c r="AM606" s="494"/>
      <c r="AN606" s="494"/>
    </row>
    <row r="607" spans="13:40">
      <c r="M607" s="494"/>
      <c r="N607" s="494"/>
      <c r="O607" s="494"/>
      <c r="P607" s="494"/>
      <c r="Q607" s="494"/>
      <c r="R607" s="494"/>
      <c r="S607" s="494"/>
      <c r="T607" s="494"/>
      <c r="U607" s="494"/>
      <c r="V607" s="494"/>
      <c r="W607" s="494"/>
      <c r="X607" s="494"/>
      <c r="Y607" s="494"/>
      <c r="Z607" s="494"/>
      <c r="AA607" s="494"/>
      <c r="AB607" s="494"/>
      <c r="AC607" s="494"/>
      <c r="AD607" s="494"/>
      <c r="AE607" s="494"/>
      <c r="AF607" s="494"/>
      <c r="AG607" s="494"/>
      <c r="AH607" s="494"/>
      <c r="AI607" s="494"/>
      <c r="AJ607" s="494"/>
      <c r="AK607" s="494"/>
      <c r="AL607" s="494"/>
      <c r="AM607" s="494"/>
      <c r="AN607" s="494"/>
    </row>
    <row r="608" spans="13:40">
      <c r="M608" s="494"/>
      <c r="N608" s="494"/>
      <c r="O608" s="494"/>
      <c r="P608" s="494"/>
      <c r="Q608" s="494"/>
      <c r="R608" s="494"/>
      <c r="S608" s="494"/>
      <c r="T608" s="494"/>
      <c r="U608" s="494"/>
      <c r="V608" s="494"/>
      <c r="W608" s="494"/>
      <c r="X608" s="494"/>
      <c r="Y608" s="494"/>
      <c r="Z608" s="494"/>
      <c r="AA608" s="494"/>
      <c r="AB608" s="494"/>
      <c r="AC608" s="494"/>
      <c r="AD608" s="494"/>
      <c r="AE608" s="494"/>
      <c r="AF608" s="494"/>
      <c r="AG608" s="494"/>
      <c r="AH608" s="494"/>
      <c r="AI608" s="494"/>
      <c r="AJ608" s="494"/>
      <c r="AK608" s="494"/>
      <c r="AL608" s="494"/>
      <c r="AM608" s="494"/>
      <c r="AN608" s="494"/>
    </row>
    <row r="609" spans="13:40">
      <c r="M609" s="494"/>
      <c r="N609" s="494"/>
      <c r="O609" s="494"/>
      <c r="P609" s="494"/>
      <c r="Q609" s="494"/>
      <c r="R609" s="494"/>
      <c r="S609" s="494"/>
      <c r="T609" s="494"/>
      <c r="U609" s="494"/>
      <c r="V609" s="494"/>
      <c r="W609" s="494"/>
      <c r="X609" s="494"/>
      <c r="Y609" s="494"/>
      <c r="Z609" s="494"/>
      <c r="AA609" s="494"/>
      <c r="AB609" s="494"/>
      <c r="AC609" s="494"/>
      <c r="AD609" s="494"/>
      <c r="AE609" s="494"/>
      <c r="AF609" s="494"/>
      <c r="AG609" s="494"/>
      <c r="AH609" s="494"/>
      <c r="AI609" s="494"/>
      <c r="AJ609" s="494"/>
      <c r="AK609" s="494"/>
      <c r="AL609" s="494"/>
      <c r="AM609" s="494"/>
      <c r="AN609" s="494"/>
    </row>
    <row r="610" spans="13:40">
      <c r="M610" s="494"/>
      <c r="N610" s="494"/>
      <c r="O610" s="494"/>
      <c r="P610" s="494"/>
      <c r="Q610" s="494"/>
      <c r="R610" s="494"/>
      <c r="S610" s="494"/>
      <c r="T610" s="494"/>
      <c r="U610" s="494"/>
      <c r="V610" s="494"/>
      <c r="W610" s="494"/>
      <c r="X610" s="494"/>
      <c r="Y610" s="494"/>
      <c r="Z610" s="494"/>
      <c r="AA610" s="494"/>
      <c r="AB610" s="494"/>
      <c r="AC610" s="494"/>
      <c r="AD610" s="494"/>
      <c r="AE610" s="494"/>
      <c r="AF610" s="494"/>
      <c r="AG610" s="494"/>
      <c r="AH610" s="494"/>
      <c r="AI610" s="494"/>
      <c r="AJ610" s="494"/>
      <c r="AK610" s="494"/>
      <c r="AL610" s="494"/>
      <c r="AM610" s="494"/>
      <c r="AN610" s="494"/>
    </row>
    <row r="611" spans="13:40">
      <c r="M611" s="494"/>
      <c r="N611" s="494"/>
      <c r="O611" s="494"/>
      <c r="P611" s="494"/>
      <c r="Q611" s="494"/>
      <c r="R611" s="494"/>
      <c r="S611" s="494"/>
      <c r="T611" s="494"/>
      <c r="U611" s="494"/>
      <c r="V611" s="494"/>
      <c r="W611" s="494"/>
      <c r="X611" s="494"/>
      <c r="Y611" s="494"/>
      <c r="Z611" s="494"/>
      <c r="AA611" s="494"/>
      <c r="AB611" s="494"/>
      <c r="AC611" s="494"/>
      <c r="AD611" s="494"/>
      <c r="AE611" s="494"/>
      <c r="AF611" s="494"/>
      <c r="AG611" s="494"/>
      <c r="AH611" s="494"/>
      <c r="AI611" s="494"/>
      <c r="AJ611" s="494"/>
      <c r="AK611" s="494"/>
      <c r="AL611" s="494"/>
      <c r="AM611" s="494"/>
      <c r="AN611" s="494"/>
    </row>
    <row r="612" spans="13:40">
      <c r="M612" s="494"/>
      <c r="N612" s="494"/>
      <c r="O612" s="494"/>
      <c r="P612" s="494"/>
      <c r="Q612" s="494"/>
      <c r="R612" s="494"/>
      <c r="S612" s="494"/>
      <c r="T612" s="494"/>
      <c r="U612" s="494"/>
      <c r="V612" s="494"/>
      <c r="W612" s="494"/>
      <c r="X612" s="494"/>
      <c r="Y612" s="494"/>
      <c r="Z612" s="494"/>
      <c r="AA612" s="494"/>
      <c r="AB612" s="494"/>
      <c r="AC612" s="494"/>
      <c r="AD612" s="494"/>
      <c r="AE612" s="494"/>
      <c r="AF612" s="494"/>
      <c r="AG612" s="494"/>
      <c r="AH612" s="494"/>
      <c r="AI612" s="494"/>
      <c r="AJ612" s="494"/>
      <c r="AK612" s="494"/>
      <c r="AL612" s="494"/>
      <c r="AM612" s="494"/>
      <c r="AN612" s="494"/>
    </row>
    <row r="613" spans="13:40">
      <c r="M613" s="494"/>
      <c r="N613" s="494"/>
      <c r="O613" s="494"/>
      <c r="P613" s="494"/>
      <c r="Q613" s="494"/>
      <c r="R613" s="494"/>
      <c r="S613" s="494"/>
      <c r="T613" s="494"/>
      <c r="U613" s="494"/>
      <c r="V613" s="494"/>
      <c r="W613" s="494"/>
      <c r="X613" s="494"/>
      <c r="Y613" s="494"/>
      <c r="Z613" s="494"/>
      <c r="AA613" s="494"/>
      <c r="AB613" s="494"/>
      <c r="AC613" s="494"/>
      <c r="AD613" s="494"/>
      <c r="AE613" s="494"/>
      <c r="AF613" s="494"/>
      <c r="AG613" s="494"/>
      <c r="AH613" s="494"/>
      <c r="AI613" s="494"/>
      <c r="AJ613" s="494"/>
      <c r="AK613" s="494"/>
      <c r="AL613" s="494"/>
      <c r="AM613" s="494"/>
      <c r="AN613" s="494"/>
    </row>
    <row r="614" spans="13:40">
      <c r="M614" s="494"/>
      <c r="N614" s="494"/>
      <c r="O614" s="494"/>
      <c r="P614" s="494"/>
      <c r="Q614" s="494"/>
      <c r="R614" s="494"/>
      <c r="S614" s="494"/>
      <c r="T614" s="494"/>
      <c r="U614" s="494"/>
      <c r="V614" s="494"/>
      <c r="W614" s="494"/>
      <c r="X614" s="494"/>
      <c r="Y614" s="494"/>
      <c r="Z614" s="494"/>
      <c r="AA614" s="494"/>
      <c r="AB614" s="494"/>
      <c r="AC614" s="494"/>
      <c r="AD614" s="494"/>
      <c r="AE614" s="494"/>
      <c r="AF614" s="494"/>
      <c r="AG614" s="494"/>
      <c r="AH614" s="494"/>
      <c r="AI614" s="494"/>
      <c r="AJ614" s="494"/>
      <c r="AK614" s="494"/>
      <c r="AL614" s="494"/>
      <c r="AM614" s="494"/>
      <c r="AN614" s="494"/>
    </row>
    <row r="615" spans="13:40">
      <c r="M615" s="494"/>
      <c r="N615" s="494"/>
      <c r="O615" s="494"/>
      <c r="P615" s="494"/>
      <c r="Q615" s="494"/>
      <c r="R615" s="494"/>
      <c r="S615" s="494"/>
      <c r="T615" s="494"/>
      <c r="U615" s="494"/>
      <c r="V615" s="494"/>
      <c r="W615" s="494"/>
      <c r="X615" s="494"/>
      <c r="Y615" s="494"/>
      <c r="Z615" s="494"/>
      <c r="AA615" s="494"/>
      <c r="AB615" s="494"/>
      <c r="AC615" s="494"/>
      <c r="AD615" s="494"/>
      <c r="AE615" s="494"/>
      <c r="AF615" s="494"/>
      <c r="AG615" s="494"/>
      <c r="AH615" s="494"/>
      <c r="AI615" s="494"/>
      <c r="AJ615" s="494"/>
      <c r="AK615" s="494"/>
      <c r="AL615" s="494"/>
      <c r="AM615" s="494"/>
      <c r="AN615" s="494"/>
    </row>
    <row r="616" spans="13:40">
      <c r="M616" s="494"/>
      <c r="N616" s="494"/>
      <c r="O616" s="494"/>
      <c r="P616" s="494"/>
      <c r="Q616" s="494"/>
      <c r="R616" s="494"/>
      <c r="S616" s="494"/>
      <c r="T616" s="494"/>
      <c r="U616" s="494"/>
      <c r="V616" s="494"/>
      <c r="W616" s="494"/>
      <c r="X616" s="494"/>
      <c r="Y616" s="494"/>
      <c r="Z616" s="494"/>
      <c r="AA616" s="494"/>
      <c r="AB616" s="494"/>
      <c r="AC616" s="494"/>
      <c r="AD616" s="494"/>
      <c r="AE616" s="494"/>
      <c r="AF616" s="494"/>
      <c r="AG616" s="494"/>
      <c r="AH616" s="494"/>
      <c r="AI616" s="494"/>
      <c r="AJ616" s="494"/>
      <c r="AK616" s="494"/>
      <c r="AL616" s="494"/>
      <c r="AM616" s="494"/>
      <c r="AN616" s="494"/>
    </row>
    <row r="617" spans="13:40">
      <c r="M617" s="494"/>
      <c r="N617" s="494"/>
      <c r="O617" s="494"/>
      <c r="P617" s="494"/>
      <c r="Q617" s="494"/>
      <c r="R617" s="494"/>
      <c r="S617" s="494"/>
      <c r="T617" s="494"/>
      <c r="U617" s="494"/>
      <c r="V617" s="494"/>
      <c r="W617" s="494"/>
      <c r="X617" s="494"/>
      <c r="Y617" s="494"/>
      <c r="Z617" s="494"/>
      <c r="AA617" s="494"/>
      <c r="AB617" s="494"/>
      <c r="AC617" s="494"/>
      <c r="AD617" s="494"/>
      <c r="AE617" s="494"/>
      <c r="AF617" s="494"/>
      <c r="AG617" s="494"/>
      <c r="AH617" s="494"/>
      <c r="AI617" s="494"/>
      <c r="AJ617" s="494"/>
      <c r="AK617" s="494"/>
      <c r="AL617" s="494"/>
      <c r="AM617" s="494"/>
      <c r="AN617" s="494"/>
    </row>
    <row r="618" spans="13:40">
      <c r="M618" s="494"/>
      <c r="N618" s="494"/>
      <c r="O618" s="494"/>
      <c r="P618" s="494"/>
      <c r="Q618" s="494"/>
      <c r="R618" s="494"/>
      <c r="S618" s="494"/>
      <c r="T618" s="494"/>
      <c r="U618" s="494"/>
      <c r="V618" s="494"/>
      <c r="W618" s="494"/>
      <c r="X618" s="494"/>
      <c r="Y618" s="494"/>
      <c r="Z618" s="494"/>
      <c r="AA618" s="494"/>
      <c r="AB618" s="494"/>
      <c r="AC618" s="494"/>
      <c r="AD618" s="494"/>
      <c r="AE618" s="494"/>
      <c r="AF618" s="494"/>
      <c r="AG618" s="494"/>
      <c r="AH618" s="494"/>
      <c r="AI618" s="494"/>
      <c r="AJ618" s="494"/>
      <c r="AK618" s="494"/>
      <c r="AL618" s="494"/>
      <c r="AM618" s="494"/>
      <c r="AN618" s="494"/>
    </row>
    <row r="619" spans="13:40">
      <c r="M619" s="494"/>
      <c r="N619" s="494"/>
      <c r="O619" s="494"/>
      <c r="P619" s="494"/>
      <c r="Q619" s="494"/>
      <c r="R619" s="494"/>
      <c r="S619" s="494"/>
      <c r="T619" s="494"/>
      <c r="U619" s="494"/>
      <c r="V619" s="494"/>
      <c r="W619" s="494"/>
      <c r="X619" s="494"/>
      <c r="Y619" s="494"/>
      <c r="Z619" s="494"/>
      <c r="AA619" s="494"/>
      <c r="AB619" s="494"/>
      <c r="AC619" s="494"/>
      <c r="AD619" s="494"/>
      <c r="AE619" s="494"/>
      <c r="AF619" s="494"/>
      <c r="AG619" s="494"/>
      <c r="AH619" s="494"/>
      <c r="AI619" s="494"/>
      <c r="AJ619" s="494"/>
      <c r="AK619" s="494"/>
      <c r="AL619" s="494"/>
      <c r="AM619" s="494"/>
      <c r="AN619" s="494"/>
    </row>
    <row r="620" spans="13:40">
      <c r="M620" s="494"/>
      <c r="N620" s="494"/>
      <c r="O620" s="494"/>
      <c r="P620" s="494"/>
      <c r="Q620" s="494"/>
      <c r="R620" s="494"/>
      <c r="S620" s="494"/>
      <c r="T620" s="494"/>
      <c r="U620" s="494"/>
      <c r="V620" s="494"/>
      <c r="W620" s="494"/>
      <c r="X620" s="494"/>
      <c r="Y620" s="494"/>
      <c r="Z620" s="494"/>
      <c r="AA620" s="494"/>
      <c r="AB620" s="494"/>
      <c r="AC620" s="494"/>
      <c r="AD620" s="494"/>
      <c r="AE620" s="494"/>
      <c r="AF620" s="494"/>
      <c r="AG620" s="494"/>
      <c r="AH620" s="494"/>
      <c r="AI620" s="494"/>
      <c r="AJ620" s="494"/>
      <c r="AK620" s="494"/>
      <c r="AL620" s="494"/>
      <c r="AM620" s="494"/>
      <c r="AN620" s="494"/>
    </row>
    <row r="621" spans="13:40">
      <c r="M621" s="494"/>
      <c r="N621" s="494"/>
      <c r="O621" s="494"/>
      <c r="P621" s="494"/>
      <c r="Q621" s="494"/>
      <c r="R621" s="494"/>
      <c r="S621" s="494"/>
      <c r="T621" s="494"/>
      <c r="U621" s="494"/>
      <c r="V621" s="494"/>
      <c r="W621" s="494"/>
      <c r="X621" s="494"/>
      <c r="Y621" s="494"/>
      <c r="Z621" s="494"/>
      <c r="AA621" s="494"/>
      <c r="AB621" s="494"/>
      <c r="AC621" s="494"/>
      <c r="AD621" s="494"/>
      <c r="AE621" s="494"/>
      <c r="AF621" s="494"/>
      <c r="AG621" s="494"/>
      <c r="AH621" s="494"/>
      <c r="AI621" s="494"/>
      <c r="AJ621" s="494"/>
      <c r="AK621" s="494"/>
      <c r="AL621" s="494"/>
      <c r="AM621" s="494"/>
      <c r="AN621" s="494"/>
    </row>
    <row r="622" spans="13:40">
      <c r="M622" s="494"/>
      <c r="N622" s="494"/>
      <c r="O622" s="494"/>
      <c r="P622" s="494"/>
      <c r="Q622" s="494"/>
      <c r="R622" s="494"/>
      <c r="S622" s="494"/>
      <c r="T622" s="494"/>
      <c r="U622" s="494"/>
      <c r="V622" s="494"/>
      <c r="W622" s="494"/>
      <c r="X622" s="494"/>
      <c r="Y622" s="494"/>
      <c r="Z622" s="494"/>
      <c r="AA622" s="494"/>
      <c r="AB622" s="494"/>
      <c r="AC622" s="494"/>
      <c r="AD622" s="494"/>
      <c r="AE622" s="494"/>
      <c r="AF622" s="494"/>
      <c r="AG622" s="494"/>
      <c r="AH622" s="494"/>
      <c r="AI622" s="494"/>
      <c r="AJ622" s="494"/>
      <c r="AK622" s="494"/>
      <c r="AL622" s="494"/>
      <c r="AM622" s="494"/>
      <c r="AN622" s="494"/>
    </row>
    <row r="623" spans="13:40">
      <c r="M623" s="494"/>
      <c r="N623" s="494"/>
      <c r="O623" s="494"/>
      <c r="P623" s="494"/>
      <c r="Q623" s="494"/>
      <c r="R623" s="494"/>
      <c r="S623" s="494"/>
      <c r="T623" s="494"/>
      <c r="U623" s="494"/>
      <c r="V623" s="494"/>
      <c r="W623" s="494"/>
      <c r="X623" s="494"/>
      <c r="Y623" s="494"/>
      <c r="Z623" s="494"/>
      <c r="AA623" s="494"/>
      <c r="AB623" s="494"/>
      <c r="AC623" s="494"/>
      <c r="AD623" s="494"/>
      <c r="AE623" s="494"/>
      <c r="AF623" s="494"/>
      <c r="AG623" s="494"/>
      <c r="AH623" s="494"/>
      <c r="AI623" s="494"/>
      <c r="AJ623" s="494"/>
      <c r="AK623" s="494"/>
      <c r="AL623" s="494"/>
      <c r="AM623" s="494"/>
      <c r="AN623" s="494"/>
    </row>
    <row r="624" spans="13:40">
      <c r="M624" s="494"/>
      <c r="N624" s="494"/>
      <c r="O624" s="494"/>
      <c r="P624" s="494"/>
      <c r="Q624" s="494"/>
      <c r="R624" s="494"/>
      <c r="S624" s="494"/>
      <c r="T624" s="494"/>
      <c r="U624" s="494"/>
      <c r="V624" s="494"/>
      <c r="W624" s="494"/>
      <c r="X624" s="494"/>
      <c r="Y624" s="494"/>
      <c r="Z624" s="494"/>
      <c r="AA624" s="494"/>
      <c r="AB624" s="494"/>
      <c r="AC624" s="494"/>
      <c r="AD624" s="494"/>
      <c r="AE624" s="494"/>
      <c r="AF624" s="494"/>
      <c r="AG624" s="494"/>
      <c r="AH624" s="494"/>
      <c r="AI624" s="494"/>
      <c r="AJ624" s="494"/>
      <c r="AK624" s="494"/>
      <c r="AL624" s="494"/>
      <c r="AM624" s="494"/>
      <c r="AN624" s="494"/>
    </row>
    <row r="625" spans="13:40">
      <c r="M625" s="494"/>
      <c r="N625" s="494"/>
      <c r="O625" s="494"/>
      <c r="P625" s="494"/>
      <c r="Q625" s="494"/>
      <c r="R625" s="494"/>
      <c r="S625" s="494"/>
      <c r="T625" s="494"/>
      <c r="U625" s="494"/>
      <c r="V625" s="494"/>
      <c r="W625" s="494"/>
      <c r="X625" s="494"/>
      <c r="Y625" s="494"/>
      <c r="Z625" s="494"/>
      <c r="AA625" s="494"/>
      <c r="AB625" s="494"/>
      <c r="AC625" s="494"/>
      <c r="AD625" s="494"/>
      <c r="AE625" s="494"/>
      <c r="AF625" s="494"/>
      <c r="AG625" s="494"/>
      <c r="AH625" s="494"/>
      <c r="AI625" s="494"/>
      <c r="AJ625" s="494"/>
      <c r="AK625" s="494"/>
      <c r="AL625" s="494"/>
      <c r="AM625" s="494"/>
      <c r="AN625" s="494"/>
    </row>
    <row r="626" spans="13:40">
      <c r="M626" s="494"/>
      <c r="N626" s="494"/>
      <c r="O626" s="494"/>
      <c r="P626" s="494"/>
      <c r="Q626" s="494"/>
      <c r="R626" s="494"/>
      <c r="S626" s="494"/>
      <c r="T626" s="494"/>
      <c r="U626" s="494"/>
      <c r="V626" s="494"/>
      <c r="W626" s="494"/>
      <c r="X626" s="494"/>
      <c r="Y626" s="494"/>
      <c r="Z626" s="494"/>
      <c r="AA626" s="494"/>
      <c r="AB626" s="494"/>
      <c r="AC626" s="494"/>
      <c r="AD626" s="494"/>
      <c r="AE626" s="494"/>
      <c r="AF626" s="494"/>
      <c r="AG626" s="494"/>
      <c r="AH626" s="494"/>
      <c r="AI626" s="494"/>
      <c r="AJ626" s="494"/>
      <c r="AK626" s="494"/>
      <c r="AL626" s="494"/>
      <c r="AM626" s="494"/>
      <c r="AN626" s="494"/>
    </row>
    <row r="627" spans="13:40">
      <c r="M627" s="494"/>
      <c r="N627" s="494"/>
      <c r="O627" s="494"/>
      <c r="P627" s="494"/>
      <c r="Q627" s="494"/>
      <c r="R627" s="494"/>
      <c r="S627" s="494"/>
      <c r="T627" s="494"/>
      <c r="U627" s="494"/>
      <c r="V627" s="494"/>
      <c r="W627" s="494"/>
      <c r="X627" s="494"/>
      <c r="Y627" s="494"/>
      <c r="Z627" s="494"/>
      <c r="AA627" s="494"/>
      <c r="AB627" s="494"/>
      <c r="AC627" s="494"/>
      <c r="AD627" s="494"/>
      <c r="AE627" s="494"/>
      <c r="AF627" s="494"/>
      <c r="AG627" s="494"/>
      <c r="AH627" s="494"/>
      <c r="AI627" s="494"/>
      <c r="AJ627" s="494"/>
      <c r="AK627" s="494"/>
      <c r="AL627" s="494"/>
      <c r="AM627" s="494"/>
      <c r="AN627" s="494"/>
    </row>
    <row r="628" spans="13:40">
      <c r="M628" s="494"/>
      <c r="N628" s="494"/>
      <c r="O628" s="494"/>
      <c r="P628" s="494"/>
      <c r="Q628" s="494"/>
      <c r="R628" s="494"/>
      <c r="S628" s="494"/>
      <c r="T628" s="494"/>
      <c r="U628" s="494"/>
      <c r="V628" s="494"/>
      <c r="W628" s="494"/>
      <c r="X628" s="494"/>
      <c r="Y628" s="494"/>
      <c r="Z628" s="494"/>
      <c r="AA628" s="494"/>
      <c r="AB628" s="494"/>
      <c r="AC628" s="494"/>
      <c r="AD628" s="494"/>
      <c r="AE628" s="494"/>
      <c r="AF628" s="494"/>
      <c r="AG628" s="494"/>
      <c r="AH628" s="494"/>
      <c r="AI628" s="494"/>
      <c r="AJ628" s="494"/>
      <c r="AK628" s="494"/>
      <c r="AL628" s="494"/>
      <c r="AM628" s="494"/>
      <c r="AN628" s="494"/>
    </row>
    <row r="629" spans="13:40">
      <c r="M629" s="494"/>
      <c r="N629" s="494"/>
      <c r="O629" s="494"/>
      <c r="P629" s="494"/>
      <c r="Q629" s="494"/>
      <c r="R629" s="494"/>
      <c r="S629" s="494"/>
      <c r="T629" s="494"/>
      <c r="U629" s="494"/>
      <c r="V629" s="494"/>
      <c r="W629" s="494"/>
      <c r="X629" s="494"/>
      <c r="Y629" s="494"/>
      <c r="Z629" s="494"/>
      <c r="AA629" s="494"/>
      <c r="AB629" s="494"/>
      <c r="AC629" s="494"/>
      <c r="AD629" s="494"/>
      <c r="AE629" s="494"/>
      <c r="AF629" s="494"/>
      <c r="AG629" s="494"/>
      <c r="AH629" s="494"/>
      <c r="AI629" s="494"/>
      <c r="AJ629" s="494"/>
      <c r="AK629" s="494"/>
      <c r="AL629" s="494"/>
      <c r="AM629" s="494"/>
      <c r="AN629" s="494"/>
    </row>
    <row r="630" spans="13:40">
      <c r="M630" s="494"/>
      <c r="N630" s="494"/>
      <c r="O630" s="494"/>
      <c r="P630" s="494"/>
      <c r="Q630" s="494"/>
      <c r="R630" s="494"/>
      <c r="S630" s="494"/>
      <c r="T630" s="494"/>
      <c r="U630" s="494"/>
      <c r="V630" s="494"/>
      <c r="W630" s="494"/>
      <c r="X630" s="494"/>
      <c r="Y630" s="494"/>
      <c r="Z630" s="494"/>
      <c r="AA630" s="494"/>
      <c r="AB630" s="494"/>
      <c r="AC630" s="494"/>
      <c r="AD630" s="494"/>
      <c r="AE630" s="494"/>
      <c r="AF630" s="494"/>
      <c r="AG630" s="494"/>
      <c r="AH630" s="494"/>
      <c r="AI630" s="494"/>
      <c r="AJ630" s="494"/>
      <c r="AK630" s="494"/>
      <c r="AL630" s="494"/>
      <c r="AM630" s="494"/>
      <c r="AN630" s="494"/>
    </row>
    <row r="631" spans="13:40">
      <c r="M631" s="494"/>
      <c r="N631" s="494"/>
      <c r="O631" s="494"/>
      <c r="P631" s="494"/>
      <c r="Q631" s="494"/>
      <c r="R631" s="494"/>
      <c r="S631" s="494"/>
      <c r="T631" s="494"/>
      <c r="U631" s="494"/>
      <c r="V631" s="494"/>
      <c r="W631" s="494"/>
      <c r="X631" s="494"/>
      <c r="Y631" s="494"/>
      <c r="Z631" s="494"/>
      <c r="AA631" s="494"/>
      <c r="AB631" s="494"/>
      <c r="AC631" s="494"/>
      <c r="AD631" s="494"/>
      <c r="AE631" s="494"/>
      <c r="AF631" s="494"/>
      <c r="AG631" s="494"/>
      <c r="AH631" s="494"/>
      <c r="AI631" s="494"/>
      <c r="AJ631" s="494"/>
      <c r="AK631" s="494"/>
      <c r="AL631" s="494"/>
      <c r="AM631" s="494"/>
      <c r="AN631" s="494"/>
    </row>
    <row r="632" spans="13:40">
      <c r="M632" s="494"/>
      <c r="N632" s="494"/>
      <c r="O632" s="494"/>
      <c r="P632" s="494"/>
      <c r="Q632" s="494"/>
      <c r="R632" s="494"/>
      <c r="S632" s="494"/>
      <c r="T632" s="494"/>
      <c r="U632" s="494"/>
      <c r="V632" s="494"/>
      <c r="W632" s="494"/>
      <c r="X632" s="494"/>
      <c r="Y632" s="494"/>
      <c r="Z632" s="494"/>
      <c r="AA632" s="494"/>
      <c r="AB632" s="494"/>
      <c r="AC632" s="494"/>
      <c r="AD632" s="494"/>
      <c r="AE632" s="494"/>
      <c r="AF632" s="494"/>
      <c r="AG632" s="494"/>
      <c r="AH632" s="494"/>
      <c r="AI632" s="494"/>
      <c r="AJ632" s="494"/>
      <c r="AK632" s="494"/>
      <c r="AL632" s="494"/>
      <c r="AM632" s="494"/>
      <c r="AN632" s="494"/>
    </row>
    <row r="633" spans="13:40">
      <c r="M633" s="494"/>
      <c r="N633" s="494"/>
      <c r="O633" s="494"/>
      <c r="P633" s="494"/>
      <c r="Q633" s="494"/>
      <c r="R633" s="494"/>
      <c r="S633" s="494"/>
      <c r="T633" s="494"/>
      <c r="U633" s="494"/>
      <c r="V633" s="494"/>
      <c r="W633" s="494"/>
      <c r="X633" s="494"/>
      <c r="Y633" s="494"/>
      <c r="Z633" s="494"/>
      <c r="AA633" s="494"/>
      <c r="AB633" s="494"/>
      <c r="AC633" s="494"/>
      <c r="AD633" s="494"/>
      <c r="AE633" s="494"/>
      <c r="AF633" s="494"/>
      <c r="AG633" s="494"/>
      <c r="AH633" s="494"/>
      <c r="AI633" s="494"/>
      <c r="AJ633" s="494"/>
      <c r="AK633" s="494"/>
      <c r="AL633" s="494"/>
      <c r="AM633" s="494"/>
      <c r="AN633" s="494"/>
    </row>
    <row r="634" spans="13:40">
      <c r="M634" s="494"/>
      <c r="N634" s="494"/>
      <c r="O634" s="494"/>
      <c r="P634" s="494"/>
      <c r="Q634" s="494"/>
      <c r="R634" s="494"/>
      <c r="S634" s="494"/>
      <c r="T634" s="494"/>
      <c r="U634" s="494"/>
      <c r="V634" s="494"/>
      <c r="W634" s="494"/>
      <c r="X634" s="494"/>
      <c r="Y634" s="494"/>
      <c r="Z634" s="494"/>
      <c r="AA634" s="494"/>
      <c r="AB634" s="494"/>
      <c r="AC634" s="494"/>
      <c r="AD634" s="494"/>
      <c r="AE634" s="494"/>
      <c r="AF634" s="494"/>
      <c r="AG634" s="494"/>
      <c r="AH634" s="494"/>
      <c r="AI634" s="494"/>
      <c r="AJ634" s="494"/>
      <c r="AK634" s="494"/>
      <c r="AL634" s="494"/>
      <c r="AM634" s="494"/>
      <c r="AN634" s="494"/>
    </row>
    <row r="635" spans="13:40">
      <c r="M635" s="494"/>
      <c r="N635" s="494"/>
      <c r="O635" s="494"/>
      <c r="P635" s="494"/>
      <c r="Q635" s="494"/>
      <c r="R635" s="494"/>
      <c r="S635" s="494"/>
      <c r="T635" s="494"/>
      <c r="U635" s="494"/>
      <c r="V635" s="494"/>
      <c r="W635" s="494"/>
      <c r="X635" s="494"/>
      <c r="Y635" s="494"/>
      <c r="Z635" s="494"/>
      <c r="AA635" s="494"/>
      <c r="AB635" s="494"/>
      <c r="AC635" s="494"/>
      <c r="AD635" s="494"/>
      <c r="AE635" s="494"/>
      <c r="AF635" s="494"/>
      <c r="AG635" s="494"/>
      <c r="AH635" s="494"/>
      <c r="AI635" s="494"/>
      <c r="AJ635" s="494"/>
      <c r="AK635" s="494"/>
      <c r="AL635" s="494"/>
      <c r="AM635" s="494"/>
      <c r="AN635" s="494"/>
    </row>
    <row r="636" spans="13:40">
      <c r="M636" s="494"/>
      <c r="N636" s="494"/>
      <c r="O636" s="494"/>
      <c r="P636" s="494"/>
      <c r="Q636" s="494"/>
      <c r="R636" s="494"/>
      <c r="S636" s="494"/>
      <c r="T636" s="494"/>
      <c r="U636" s="494"/>
      <c r="V636" s="494"/>
      <c r="W636" s="494"/>
      <c r="X636" s="494"/>
      <c r="Y636" s="494"/>
      <c r="Z636" s="494"/>
      <c r="AA636" s="494"/>
      <c r="AB636" s="494"/>
      <c r="AC636" s="494"/>
      <c r="AD636" s="494"/>
      <c r="AE636" s="494"/>
      <c r="AF636" s="494"/>
      <c r="AG636" s="494"/>
      <c r="AH636" s="494"/>
      <c r="AI636" s="494"/>
      <c r="AJ636" s="494"/>
      <c r="AK636" s="494"/>
      <c r="AL636" s="494"/>
      <c r="AM636" s="494"/>
      <c r="AN636" s="494"/>
    </row>
    <row r="637" spans="13:40">
      <c r="M637" s="494"/>
      <c r="N637" s="494"/>
      <c r="O637" s="494"/>
      <c r="P637" s="494"/>
      <c r="Q637" s="494"/>
      <c r="R637" s="494"/>
      <c r="S637" s="494"/>
      <c r="T637" s="494"/>
      <c r="U637" s="494"/>
      <c r="V637" s="494"/>
      <c r="W637" s="494"/>
      <c r="X637" s="494"/>
      <c r="Y637" s="494"/>
      <c r="Z637" s="494"/>
      <c r="AA637" s="494"/>
      <c r="AB637" s="494"/>
      <c r="AC637" s="494"/>
      <c r="AD637" s="494"/>
      <c r="AE637" s="494"/>
      <c r="AF637" s="494"/>
      <c r="AG637" s="494"/>
      <c r="AH637" s="494"/>
      <c r="AI637" s="494"/>
      <c r="AJ637" s="494"/>
      <c r="AK637" s="494"/>
      <c r="AL637" s="494"/>
      <c r="AM637" s="494"/>
      <c r="AN637" s="494"/>
    </row>
    <row r="638" spans="13:40">
      <c r="M638" s="494"/>
      <c r="N638" s="494"/>
      <c r="O638" s="494"/>
      <c r="P638" s="494"/>
      <c r="Q638" s="494"/>
      <c r="R638" s="494"/>
      <c r="S638" s="494"/>
      <c r="T638" s="494"/>
      <c r="U638" s="494"/>
      <c r="V638" s="494"/>
      <c r="W638" s="494"/>
      <c r="X638" s="494"/>
      <c r="Y638" s="494"/>
      <c r="Z638" s="494"/>
      <c r="AA638" s="494"/>
      <c r="AB638" s="494"/>
      <c r="AC638" s="494"/>
      <c r="AD638" s="494"/>
      <c r="AE638" s="494"/>
      <c r="AF638" s="494"/>
      <c r="AG638" s="494"/>
      <c r="AH638" s="494"/>
      <c r="AI638" s="494"/>
      <c r="AJ638" s="494"/>
      <c r="AK638" s="494"/>
      <c r="AL638" s="494"/>
      <c r="AM638" s="494"/>
      <c r="AN638" s="494"/>
    </row>
    <row r="639" spans="13:40">
      <c r="M639" s="494"/>
      <c r="N639" s="494"/>
      <c r="O639" s="494"/>
      <c r="P639" s="494"/>
      <c r="Q639" s="494"/>
      <c r="R639" s="494"/>
      <c r="S639" s="494"/>
      <c r="T639" s="494"/>
      <c r="U639" s="494"/>
      <c r="V639" s="494"/>
      <c r="W639" s="494"/>
      <c r="X639" s="494"/>
      <c r="Y639" s="494"/>
      <c r="Z639" s="494"/>
      <c r="AA639" s="494"/>
      <c r="AB639" s="494"/>
      <c r="AC639" s="494"/>
      <c r="AD639" s="494"/>
      <c r="AE639" s="494"/>
      <c r="AF639" s="494"/>
      <c r="AG639" s="494"/>
      <c r="AH639" s="494"/>
      <c r="AI639" s="494"/>
      <c r="AJ639" s="494"/>
      <c r="AK639" s="494"/>
      <c r="AL639" s="494"/>
      <c r="AM639" s="494"/>
      <c r="AN639" s="494"/>
    </row>
    <row r="640" spans="13:40">
      <c r="M640" s="494"/>
      <c r="N640" s="494"/>
      <c r="O640" s="494"/>
      <c r="P640" s="494"/>
      <c r="Q640" s="494"/>
      <c r="R640" s="494"/>
      <c r="S640" s="494"/>
      <c r="T640" s="494"/>
      <c r="U640" s="494"/>
      <c r="V640" s="494"/>
      <c r="W640" s="494"/>
      <c r="X640" s="494"/>
      <c r="Y640" s="494"/>
      <c r="Z640" s="494"/>
      <c r="AA640" s="494"/>
      <c r="AB640" s="494"/>
      <c r="AC640" s="494"/>
      <c r="AD640" s="494"/>
      <c r="AE640" s="494"/>
      <c r="AF640" s="494"/>
      <c r="AG640" s="494"/>
      <c r="AH640" s="494"/>
      <c r="AI640" s="494"/>
      <c r="AJ640" s="494"/>
      <c r="AK640" s="494"/>
      <c r="AL640" s="494"/>
      <c r="AM640" s="494"/>
      <c r="AN640" s="494"/>
    </row>
    <row r="641" spans="13:40">
      <c r="M641" s="494"/>
      <c r="N641" s="494"/>
      <c r="O641" s="494"/>
      <c r="P641" s="494"/>
      <c r="Q641" s="494"/>
      <c r="R641" s="494"/>
      <c r="S641" s="494"/>
      <c r="T641" s="494"/>
      <c r="U641" s="494"/>
      <c r="V641" s="494"/>
      <c r="W641" s="494"/>
      <c r="X641" s="494"/>
      <c r="Y641" s="494"/>
      <c r="Z641" s="494"/>
      <c r="AA641" s="494"/>
      <c r="AB641" s="494"/>
      <c r="AC641" s="494"/>
      <c r="AD641" s="494"/>
      <c r="AE641" s="494"/>
      <c r="AF641" s="494"/>
      <c r="AG641" s="494"/>
      <c r="AH641" s="494"/>
      <c r="AI641" s="494"/>
      <c r="AJ641" s="494"/>
      <c r="AK641" s="494"/>
      <c r="AL641" s="494"/>
      <c r="AM641" s="494"/>
      <c r="AN641" s="494"/>
    </row>
    <row r="642" spans="13:40">
      <c r="M642" s="494"/>
      <c r="N642" s="494"/>
      <c r="O642" s="494"/>
      <c r="P642" s="494"/>
      <c r="Q642" s="494"/>
      <c r="R642" s="494"/>
      <c r="S642" s="494"/>
      <c r="T642" s="494"/>
      <c r="U642" s="494"/>
      <c r="V642" s="494"/>
      <c r="W642" s="494"/>
      <c r="X642" s="494"/>
      <c r="Y642" s="494"/>
      <c r="Z642" s="494"/>
      <c r="AA642" s="494"/>
      <c r="AB642" s="494"/>
      <c r="AC642" s="494"/>
      <c r="AD642" s="494"/>
      <c r="AE642" s="494"/>
      <c r="AF642" s="494"/>
      <c r="AG642" s="494"/>
      <c r="AH642" s="494"/>
      <c r="AI642" s="494"/>
      <c r="AJ642" s="494"/>
      <c r="AK642" s="494"/>
      <c r="AL642" s="494"/>
      <c r="AM642" s="494"/>
      <c r="AN642" s="494"/>
    </row>
    <row r="643" spans="13:40">
      <c r="M643" s="494"/>
      <c r="N643" s="494"/>
      <c r="O643" s="494"/>
      <c r="P643" s="494"/>
      <c r="Q643" s="494"/>
      <c r="R643" s="494"/>
      <c r="S643" s="494"/>
      <c r="T643" s="494"/>
      <c r="U643" s="494"/>
      <c r="V643" s="494"/>
      <c r="W643" s="494"/>
      <c r="X643" s="494"/>
      <c r="Y643" s="494"/>
      <c r="Z643" s="494"/>
      <c r="AA643" s="494"/>
      <c r="AB643" s="494"/>
      <c r="AC643" s="494"/>
      <c r="AD643" s="494"/>
      <c r="AE643" s="494"/>
      <c r="AF643" s="494"/>
      <c r="AG643" s="494"/>
      <c r="AH643" s="494"/>
      <c r="AI643" s="494"/>
      <c r="AJ643" s="494"/>
      <c r="AK643" s="494"/>
      <c r="AL643" s="494"/>
      <c r="AM643" s="494"/>
      <c r="AN643" s="494"/>
    </row>
    <row r="644" spans="13:40">
      <c r="M644" s="494"/>
      <c r="N644" s="494"/>
      <c r="O644" s="494"/>
      <c r="P644" s="494"/>
      <c r="Q644" s="494"/>
      <c r="R644" s="494"/>
      <c r="S644" s="494"/>
      <c r="T644" s="494"/>
      <c r="U644" s="494"/>
      <c r="V644" s="494"/>
      <c r="W644" s="494"/>
      <c r="X644" s="494"/>
      <c r="Y644" s="494"/>
      <c r="Z644" s="494"/>
      <c r="AA644" s="494"/>
      <c r="AB644" s="494"/>
      <c r="AC644" s="494"/>
      <c r="AD644" s="494"/>
      <c r="AE644" s="494"/>
      <c r="AF644" s="494"/>
      <c r="AG644" s="494"/>
      <c r="AH644" s="494"/>
      <c r="AI644" s="494"/>
      <c r="AJ644" s="494"/>
      <c r="AK644" s="494"/>
      <c r="AL644" s="494"/>
      <c r="AM644" s="494"/>
      <c r="AN644" s="494"/>
    </row>
    <row r="645" spans="13:40">
      <c r="M645" s="494"/>
      <c r="N645" s="494"/>
      <c r="O645" s="494"/>
      <c r="P645" s="494"/>
      <c r="Q645" s="494"/>
      <c r="R645" s="494"/>
      <c r="S645" s="494"/>
      <c r="T645" s="494"/>
      <c r="U645" s="494"/>
      <c r="V645" s="494"/>
      <c r="W645" s="494"/>
      <c r="X645" s="494"/>
      <c r="Y645" s="494"/>
      <c r="Z645" s="494"/>
      <c r="AA645" s="494"/>
      <c r="AB645" s="494"/>
      <c r="AC645" s="494"/>
      <c r="AD645" s="494"/>
      <c r="AE645" s="494"/>
      <c r="AF645" s="494"/>
      <c r="AG645" s="494"/>
      <c r="AH645" s="494"/>
      <c r="AI645" s="494"/>
      <c r="AJ645" s="494"/>
      <c r="AK645" s="494"/>
      <c r="AL645" s="494"/>
      <c r="AM645" s="494"/>
      <c r="AN645" s="494"/>
    </row>
    <row r="646" spans="13:40">
      <c r="M646" s="494"/>
      <c r="N646" s="494"/>
      <c r="O646" s="494"/>
      <c r="P646" s="494"/>
      <c r="Q646" s="494"/>
      <c r="R646" s="494"/>
      <c r="S646" s="494"/>
      <c r="T646" s="494"/>
      <c r="U646" s="494"/>
      <c r="V646" s="494"/>
      <c r="W646" s="494"/>
      <c r="X646" s="494"/>
      <c r="Y646" s="494"/>
      <c r="Z646" s="494"/>
      <c r="AA646" s="494"/>
      <c r="AB646" s="494"/>
      <c r="AC646" s="494"/>
      <c r="AD646" s="494"/>
      <c r="AE646" s="494"/>
      <c r="AF646" s="494"/>
      <c r="AG646" s="494"/>
      <c r="AH646" s="494"/>
      <c r="AI646" s="494"/>
      <c r="AJ646" s="494"/>
      <c r="AK646" s="494"/>
      <c r="AL646" s="494"/>
      <c r="AM646" s="494"/>
      <c r="AN646" s="494"/>
    </row>
    <row r="647" spans="13:40">
      <c r="M647" s="494"/>
      <c r="N647" s="494"/>
      <c r="O647" s="494"/>
      <c r="P647" s="494"/>
      <c r="Q647" s="494"/>
      <c r="R647" s="494"/>
      <c r="S647" s="494"/>
      <c r="T647" s="494"/>
      <c r="U647" s="494"/>
      <c r="V647" s="494"/>
      <c r="W647" s="494"/>
      <c r="X647" s="494"/>
      <c r="Y647" s="494"/>
      <c r="Z647" s="494"/>
      <c r="AA647" s="494"/>
      <c r="AB647" s="494"/>
      <c r="AC647" s="494"/>
      <c r="AD647" s="494"/>
      <c r="AE647" s="494"/>
      <c r="AF647" s="494"/>
      <c r="AG647" s="494"/>
      <c r="AH647" s="494"/>
      <c r="AI647" s="494"/>
      <c r="AJ647" s="494"/>
      <c r="AK647" s="494"/>
      <c r="AL647" s="494"/>
      <c r="AM647" s="494"/>
      <c r="AN647" s="494"/>
    </row>
    <row r="648" spans="13:40">
      <c r="M648" s="494"/>
      <c r="N648" s="494"/>
      <c r="O648" s="494"/>
      <c r="P648" s="494"/>
      <c r="Q648" s="494"/>
      <c r="R648" s="494"/>
      <c r="S648" s="494"/>
      <c r="T648" s="494"/>
      <c r="U648" s="494"/>
      <c r="V648" s="494"/>
      <c r="W648" s="494"/>
      <c r="X648" s="494"/>
      <c r="Y648" s="494"/>
      <c r="Z648" s="494"/>
      <c r="AA648" s="494"/>
      <c r="AB648" s="494"/>
      <c r="AC648" s="494"/>
      <c r="AD648" s="494"/>
      <c r="AE648" s="494"/>
      <c r="AF648" s="494"/>
      <c r="AG648" s="494"/>
      <c r="AH648" s="494"/>
      <c r="AI648" s="494"/>
      <c r="AJ648" s="494"/>
      <c r="AK648" s="494"/>
      <c r="AL648" s="494"/>
      <c r="AM648" s="494"/>
      <c r="AN648" s="494"/>
    </row>
    <row r="649" spans="13:40">
      <c r="M649" s="494"/>
      <c r="N649" s="494"/>
      <c r="O649" s="494"/>
      <c r="P649" s="494"/>
      <c r="Q649" s="494"/>
      <c r="R649" s="494"/>
      <c r="S649" s="494"/>
      <c r="T649" s="494"/>
      <c r="U649" s="494"/>
      <c r="V649" s="494"/>
      <c r="W649" s="494"/>
      <c r="X649" s="494"/>
      <c r="Y649" s="494"/>
      <c r="Z649" s="494"/>
      <c r="AA649" s="494"/>
      <c r="AB649" s="494"/>
      <c r="AC649" s="494"/>
      <c r="AD649" s="494"/>
      <c r="AE649" s="494"/>
      <c r="AF649" s="494"/>
      <c r="AG649" s="494"/>
      <c r="AH649" s="494"/>
      <c r="AI649" s="494"/>
      <c r="AJ649" s="494"/>
      <c r="AK649" s="494"/>
      <c r="AL649" s="494"/>
      <c r="AM649" s="494"/>
      <c r="AN649" s="494"/>
    </row>
    <row r="650" spans="13:40">
      <c r="M650" s="494"/>
      <c r="N650" s="494"/>
      <c r="O650" s="494"/>
      <c r="P650" s="494"/>
      <c r="Q650" s="494"/>
      <c r="R650" s="494"/>
      <c r="S650" s="494"/>
      <c r="T650" s="494"/>
      <c r="U650" s="494"/>
      <c r="V650" s="494"/>
      <c r="W650" s="494"/>
      <c r="X650" s="494"/>
      <c r="Y650" s="494"/>
      <c r="Z650" s="494"/>
      <c r="AA650" s="494"/>
      <c r="AB650" s="494"/>
      <c r="AC650" s="494"/>
      <c r="AD650" s="494"/>
      <c r="AE650" s="494"/>
      <c r="AF650" s="494"/>
      <c r="AG650" s="494"/>
      <c r="AH650" s="494"/>
      <c r="AI650" s="494"/>
      <c r="AJ650" s="494"/>
      <c r="AK650" s="494"/>
      <c r="AL650" s="494"/>
      <c r="AM650" s="494"/>
      <c r="AN650" s="494"/>
    </row>
    <row r="651" spans="13:40">
      <c r="M651" s="494"/>
      <c r="N651" s="494"/>
      <c r="O651" s="494"/>
      <c r="P651" s="494"/>
      <c r="Q651" s="494"/>
      <c r="R651" s="494"/>
      <c r="S651" s="494"/>
      <c r="T651" s="494"/>
      <c r="U651" s="494"/>
      <c r="V651" s="494"/>
      <c r="W651" s="494"/>
      <c r="X651" s="494"/>
      <c r="Y651" s="494"/>
      <c r="Z651" s="494"/>
      <c r="AA651" s="494"/>
      <c r="AB651" s="494"/>
      <c r="AC651" s="494"/>
      <c r="AD651" s="494"/>
      <c r="AE651" s="494"/>
      <c r="AF651" s="494"/>
      <c r="AG651" s="494"/>
      <c r="AH651" s="494"/>
      <c r="AI651" s="494"/>
      <c r="AJ651" s="494"/>
      <c r="AK651" s="494"/>
      <c r="AL651" s="494"/>
      <c r="AM651" s="494"/>
      <c r="AN651" s="494"/>
    </row>
    <row r="652" spans="13:40">
      <c r="M652" s="494"/>
      <c r="N652" s="494"/>
      <c r="O652" s="494"/>
      <c r="P652" s="494"/>
      <c r="Q652" s="494"/>
      <c r="R652" s="494"/>
      <c r="S652" s="494"/>
      <c r="T652" s="494"/>
      <c r="U652" s="494"/>
      <c r="V652" s="494"/>
      <c r="W652" s="494"/>
      <c r="X652" s="494"/>
      <c r="Y652" s="494"/>
      <c r="Z652" s="494"/>
      <c r="AA652" s="494"/>
      <c r="AB652" s="494"/>
      <c r="AC652" s="494"/>
      <c r="AD652" s="494"/>
      <c r="AE652" s="494"/>
      <c r="AF652" s="494"/>
      <c r="AG652" s="494"/>
      <c r="AH652" s="494"/>
      <c r="AI652" s="494"/>
      <c r="AJ652" s="494"/>
      <c r="AK652" s="494"/>
      <c r="AL652" s="494"/>
      <c r="AM652" s="494"/>
      <c r="AN652" s="494"/>
    </row>
    <row r="653" spans="13:40">
      <c r="M653" s="494"/>
      <c r="N653" s="494"/>
      <c r="O653" s="494"/>
      <c r="P653" s="494"/>
      <c r="Q653" s="494"/>
      <c r="R653" s="494"/>
      <c r="S653" s="494"/>
      <c r="T653" s="494"/>
      <c r="U653" s="494"/>
      <c r="V653" s="494"/>
      <c r="W653" s="494"/>
      <c r="X653" s="494"/>
      <c r="Y653" s="494"/>
      <c r="Z653" s="494"/>
      <c r="AA653" s="494"/>
      <c r="AB653" s="494"/>
      <c r="AC653" s="494"/>
      <c r="AD653" s="494"/>
      <c r="AE653" s="494"/>
      <c r="AF653" s="494"/>
      <c r="AG653" s="494"/>
      <c r="AH653" s="494"/>
      <c r="AI653" s="494"/>
      <c r="AJ653" s="494"/>
      <c r="AK653" s="494"/>
      <c r="AL653" s="494"/>
      <c r="AM653" s="494"/>
      <c r="AN653" s="494"/>
    </row>
    <row r="654" spans="13:40">
      <c r="M654" s="494"/>
      <c r="N654" s="494"/>
      <c r="O654" s="494"/>
      <c r="P654" s="494"/>
      <c r="Q654" s="494"/>
      <c r="R654" s="494"/>
      <c r="S654" s="494"/>
      <c r="T654" s="494"/>
      <c r="U654" s="494"/>
      <c r="V654" s="494"/>
      <c r="W654" s="494"/>
      <c r="X654" s="494"/>
      <c r="Y654" s="494"/>
      <c r="Z654" s="494"/>
      <c r="AA654" s="494"/>
      <c r="AB654" s="494"/>
      <c r="AC654" s="494"/>
      <c r="AD654" s="494"/>
      <c r="AE654" s="494"/>
      <c r="AF654" s="494"/>
      <c r="AG654" s="494"/>
      <c r="AH654" s="494"/>
      <c r="AI654" s="494"/>
      <c r="AJ654" s="494"/>
      <c r="AK654" s="494"/>
      <c r="AL654" s="494"/>
      <c r="AM654" s="494"/>
      <c r="AN654" s="494"/>
    </row>
    <row r="655" spans="13:40">
      <c r="M655" s="494"/>
      <c r="N655" s="494"/>
      <c r="O655" s="494"/>
      <c r="P655" s="494"/>
      <c r="Q655" s="494"/>
      <c r="R655" s="494"/>
      <c r="S655" s="494"/>
      <c r="T655" s="494"/>
      <c r="U655" s="494"/>
      <c r="V655" s="494"/>
      <c r="W655" s="494"/>
      <c r="X655" s="494"/>
      <c r="Y655" s="494"/>
      <c r="Z655" s="494"/>
      <c r="AA655" s="494"/>
      <c r="AB655" s="494"/>
      <c r="AC655" s="494"/>
      <c r="AD655" s="494"/>
      <c r="AE655" s="494"/>
      <c r="AF655" s="494"/>
      <c r="AG655" s="494"/>
      <c r="AH655" s="494"/>
      <c r="AI655" s="494"/>
      <c r="AJ655" s="494"/>
      <c r="AK655" s="494"/>
      <c r="AL655" s="494"/>
      <c r="AM655" s="494"/>
      <c r="AN655" s="494"/>
    </row>
    <row r="656" spans="13:40">
      <c r="M656" s="494"/>
      <c r="N656" s="494"/>
      <c r="O656" s="494"/>
      <c r="P656" s="494"/>
      <c r="Q656" s="494"/>
      <c r="R656" s="494"/>
      <c r="S656" s="494"/>
      <c r="T656" s="494"/>
      <c r="U656" s="494"/>
      <c r="V656" s="494"/>
      <c r="W656" s="494"/>
      <c r="X656" s="494"/>
      <c r="Y656" s="494"/>
      <c r="Z656" s="494"/>
      <c r="AA656" s="494"/>
      <c r="AB656" s="494"/>
      <c r="AC656" s="494"/>
      <c r="AD656" s="494"/>
      <c r="AE656" s="494"/>
      <c r="AF656" s="494"/>
      <c r="AG656" s="494"/>
      <c r="AH656" s="494"/>
      <c r="AI656" s="494"/>
      <c r="AJ656" s="494"/>
      <c r="AK656" s="494"/>
      <c r="AL656" s="494"/>
      <c r="AM656" s="494"/>
      <c r="AN656" s="494"/>
    </row>
    <row r="657" spans="13:40">
      <c r="M657" s="494"/>
      <c r="N657" s="494"/>
      <c r="O657" s="494"/>
      <c r="P657" s="494"/>
      <c r="Q657" s="494"/>
      <c r="R657" s="494"/>
      <c r="S657" s="494"/>
      <c r="T657" s="494"/>
      <c r="U657" s="494"/>
      <c r="V657" s="494"/>
      <c r="W657" s="494"/>
      <c r="X657" s="494"/>
      <c r="Y657" s="494"/>
      <c r="Z657" s="494"/>
      <c r="AA657" s="494"/>
      <c r="AB657" s="494"/>
      <c r="AC657" s="494"/>
      <c r="AD657" s="494"/>
      <c r="AE657" s="494"/>
      <c r="AF657" s="494"/>
      <c r="AG657" s="494"/>
      <c r="AH657" s="494"/>
      <c r="AI657" s="494"/>
      <c r="AJ657" s="494"/>
      <c r="AK657" s="494"/>
      <c r="AL657" s="494"/>
      <c r="AM657" s="494"/>
      <c r="AN657" s="494"/>
    </row>
    <row r="658" spans="13:40">
      <c r="M658" s="494"/>
      <c r="N658" s="494"/>
      <c r="O658" s="494"/>
      <c r="P658" s="494"/>
      <c r="Q658" s="494"/>
      <c r="R658" s="494"/>
      <c r="S658" s="494"/>
      <c r="T658" s="494"/>
      <c r="U658" s="494"/>
      <c r="V658" s="494"/>
      <c r="W658" s="494"/>
      <c r="X658" s="494"/>
      <c r="Y658" s="494"/>
      <c r="Z658" s="494"/>
      <c r="AA658" s="494"/>
      <c r="AB658" s="494"/>
      <c r="AC658" s="494"/>
      <c r="AD658" s="494"/>
      <c r="AE658" s="494"/>
      <c r="AF658" s="494"/>
      <c r="AG658" s="494"/>
      <c r="AH658" s="494"/>
      <c r="AI658" s="494"/>
      <c r="AJ658" s="494"/>
      <c r="AK658" s="494"/>
      <c r="AL658" s="494"/>
      <c r="AM658" s="494"/>
      <c r="AN658" s="494"/>
    </row>
    <row r="659" spans="13:40">
      <c r="M659" s="494"/>
      <c r="N659" s="494"/>
      <c r="O659" s="494"/>
      <c r="P659" s="494"/>
      <c r="Q659" s="494"/>
      <c r="R659" s="494"/>
      <c r="S659" s="494"/>
      <c r="T659" s="494"/>
      <c r="U659" s="494"/>
      <c r="V659" s="494"/>
      <c r="W659" s="494"/>
      <c r="X659" s="494"/>
      <c r="Y659" s="494"/>
      <c r="Z659" s="494"/>
      <c r="AA659" s="494"/>
      <c r="AB659" s="494"/>
      <c r="AC659" s="494"/>
      <c r="AD659" s="494"/>
      <c r="AE659" s="494"/>
      <c r="AF659" s="494"/>
      <c r="AG659" s="494"/>
      <c r="AH659" s="494"/>
      <c r="AI659" s="494"/>
      <c r="AJ659" s="494"/>
      <c r="AK659" s="494"/>
      <c r="AL659" s="494"/>
      <c r="AM659" s="494"/>
      <c r="AN659" s="494"/>
    </row>
    <row r="660" spans="13:40">
      <c r="M660" s="494"/>
      <c r="N660" s="494"/>
      <c r="O660" s="494"/>
      <c r="P660" s="494"/>
      <c r="Q660" s="494"/>
      <c r="R660" s="494"/>
      <c r="S660" s="494"/>
      <c r="T660" s="494"/>
      <c r="U660" s="494"/>
      <c r="V660" s="494"/>
      <c r="W660" s="494"/>
      <c r="X660" s="494"/>
      <c r="Y660" s="494"/>
      <c r="Z660" s="494"/>
      <c r="AA660" s="494"/>
      <c r="AB660" s="494"/>
      <c r="AC660" s="494"/>
      <c r="AD660" s="494"/>
      <c r="AE660" s="494"/>
      <c r="AF660" s="494"/>
      <c r="AG660" s="494"/>
      <c r="AH660" s="494"/>
      <c r="AI660" s="494"/>
      <c r="AJ660" s="494"/>
      <c r="AK660" s="494"/>
      <c r="AL660" s="494"/>
      <c r="AM660" s="494"/>
      <c r="AN660" s="494"/>
    </row>
    <row r="661" spans="13:40">
      <c r="M661" s="494"/>
      <c r="N661" s="494"/>
      <c r="O661" s="494"/>
      <c r="P661" s="494"/>
      <c r="Q661" s="494"/>
      <c r="R661" s="494"/>
      <c r="S661" s="494"/>
      <c r="T661" s="494"/>
      <c r="U661" s="494"/>
      <c r="V661" s="494"/>
      <c r="W661" s="494"/>
      <c r="X661" s="494"/>
      <c r="Y661" s="494"/>
      <c r="Z661" s="494"/>
      <c r="AA661" s="494"/>
      <c r="AB661" s="494"/>
      <c r="AC661" s="494"/>
      <c r="AD661" s="494"/>
      <c r="AE661" s="494"/>
      <c r="AF661" s="494"/>
      <c r="AG661" s="494"/>
      <c r="AH661" s="494"/>
      <c r="AI661" s="494"/>
      <c r="AJ661" s="494"/>
      <c r="AK661" s="494"/>
      <c r="AL661" s="494"/>
      <c r="AM661" s="494"/>
      <c r="AN661" s="494"/>
    </row>
    <row r="662" spans="13:40">
      <c r="M662" s="494"/>
      <c r="N662" s="494"/>
      <c r="O662" s="494"/>
      <c r="P662" s="494"/>
      <c r="Q662" s="494"/>
      <c r="R662" s="494"/>
      <c r="S662" s="494"/>
      <c r="T662" s="494"/>
      <c r="U662" s="494"/>
      <c r="V662" s="494"/>
      <c r="W662" s="494"/>
      <c r="X662" s="494"/>
      <c r="Y662" s="494"/>
      <c r="Z662" s="494"/>
      <c r="AA662" s="494"/>
      <c r="AB662" s="494"/>
      <c r="AC662" s="494"/>
      <c r="AD662" s="494"/>
      <c r="AE662" s="494"/>
      <c r="AF662" s="494"/>
      <c r="AG662" s="494"/>
      <c r="AH662" s="494"/>
      <c r="AI662" s="494"/>
      <c r="AJ662" s="494"/>
      <c r="AK662" s="494"/>
      <c r="AL662" s="494"/>
      <c r="AM662" s="494"/>
      <c r="AN662" s="494"/>
    </row>
    <row r="663" spans="13:40">
      <c r="M663" s="494"/>
      <c r="N663" s="494"/>
      <c r="O663" s="494"/>
      <c r="P663" s="494"/>
      <c r="Q663" s="494"/>
      <c r="R663" s="494"/>
      <c r="S663" s="494"/>
      <c r="T663" s="494"/>
      <c r="U663" s="494"/>
      <c r="V663" s="494"/>
      <c r="W663" s="494"/>
      <c r="X663" s="494"/>
      <c r="Y663" s="494"/>
      <c r="Z663" s="494"/>
      <c r="AA663" s="494"/>
      <c r="AB663" s="494"/>
      <c r="AC663" s="494"/>
      <c r="AD663" s="494"/>
      <c r="AE663" s="494"/>
      <c r="AF663" s="494"/>
      <c r="AG663" s="494"/>
      <c r="AH663" s="494"/>
      <c r="AI663" s="494"/>
      <c r="AJ663" s="494"/>
      <c r="AK663" s="494"/>
      <c r="AL663" s="494"/>
      <c r="AM663" s="494"/>
      <c r="AN663" s="494"/>
    </row>
    <row r="664" spans="13:40">
      <c r="M664" s="494"/>
      <c r="N664" s="494"/>
      <c r="O664" s="494"/>
      <c r="P664" s="494"/>
      <c r="Q664" s="494"/>
      <c r="R664" s="494"/>
      <c r="S664" s="494"/>
      <c r="T664" s="494"/>
      <c r="U664" s="494"/>
      <c r="V664" s="494"/>
      <c r="W664" s="494"/>
      <c r="X664" s="494"/>
      <c r="Y664" s="494"/>
      <c r="Z664" s="494"/>
      <c r="AA664" s="494"/>
      <c r="AB664" s="494"/>
      <c r="AC664" s="494"/>
      <c r="AD664" s="494"/>
      <c r="AE664" s="494"/>
      <c r="AF664" s="494"/>
      <c r="AG664" s="494"/>
      <c r="AH664" s="494"/>
      <c r="AI664" s="494"/>
      <c r="AJ664" s="494"/>
      <c r="AK664" s="494"/>
      <c r="AL664" s="494"/>
      <c r="AM664" s="494"/>
      <c r="AN664" s="494"/>
    </row>
    <row r="665" spans="13:40">
      <c r="M665" s="494"/>
      <c r="N665" s="494"/>
      <c r="O665" s="494"/>
      <c r="P665" s="494"/>
      <c r="Q665" s="494"/>
      <c r="R665" s="494"/>
      <c r="S665" s="494"/>
      <c r="T665" s="494"/>
      <c r="U665" s="494"/>
      <c r="V665" s="494"/>
      <c r="W665" s="494"/>
      <c r="X665" s="494"/>
      <c r="Y665" s="494"/>
      <c r="Z665" s="494"/>
      <c r="AA665" s="494"/>
      <c r="AB665" s="494"/>
      <c r="AC665" s="494"/>
      <c r="AD665" s="494"/>
      <c r="AE665" s="494"/>
      <c r="AF665" s="494"/>
      <c r="AG665" s="494"/>
      <c r="AH665" s="494"/>
      <c r="AI665" s="494"/>
      <c r="AJ665" s="494"/>
      <c r="AK665" s="494"/>
      <c r="AL665" s="494"/>
      <c r="AM665" s="494"/>
      <c r="AN665" s="494"/>
    </row>
    <row r="666" spans="13:40">
      <c r="M666" s="494"/>
      <c r="N666" s="494"/>
      <c r="O666" s="494"/>
      <c r="P666" s="494"/>
      <c r="Q666" s="494"/>
      <c r="R666" s="494"/>
      <c r="S666" s="494"/>
      <c r="T666" s="494"/>
      <c r="U666" s="494"/>
      <c r="V666" s="494"/>
      <c r="W666" s="494"/>
      <c r="X666" s="494"/>
      <c r="Y666" s="494"/>
      <c r="Z666" s="494"/>
      <c r="AA666" s="494"/>
      <c r="AB666" s="494"/>
      <c r="AC666" s="494"/>
      <c r="AD666" s="494"/>
      <c r="AE666" s="494"/>
      <c r="AF666" s="494"/>
      <c r="AG666" s="494"/>
      <c r="AH666" s="494"/>
      <c r="AI666" s="494"/>
      <c r="AJ666" s="494"/>
      <c r="AK666" s="494"/>
      <c r="AL666" s="494"/>
      <c r="AM666" s="494"/>
      <c r="AN666" s="494"/>
    </row>
    <row r="667" spans="13:40">
      <c r="M667" s="494"/>
      <c r="N667" s="494"/>
      <c r="O667" s="494"/>
      <c r="P667" s="494"/>
      <c r="Q667" s="494"/>
      <c r="R667" s="494"/>
      <c r="S667" s="494"/>
      <c r="T667" s="494"/>
      <c r="U667" s="494"/>
      <c r="V667" s="494"/>
      <c r="W667" s="494"/>
      <c r="X667" s="494"/>
      <c r="Y667" s="494"/>
      <c r="Z667" s="494"/>
      <c r="AA667" s="494"/>
      <c r="AB667" s="494"/>
      <c r="AC667" s="494"/>
      <c r="AD667" s="494"/>
      <c r="AE667" s="494"/>
      <c r="AF667" s="494"/>
      <c r="AG667" s="494"/>
      <c r="AH667" s="494"/>
      <c r="AI667" s="494"/>
      <c r="AJ667" s="494"/>
      <c r="AK667" s="494"/>
      <c r="AL667" s="494"/>
      <c r="AM667" s="494"/>
      <c r="AN667" s="494"/>
    </row>
    <row r="668" spans="13:40">
      <c r="M668" s="494"/>
      <c r="N668" s="494"/>
      <c r="O668" s="494"/>
      <c r="P668" s="494"/>
      <c r="Q668" s="494"/>
      <c r="R668" s="494"/>
      <c r="S668" s="494"/>
      <c r="T668" s="494"/>
      <c r="U668" s="494"/>
      <c r="V668" s="494"/>
      <c r="W668" s="494"/>
      <c r="X668" s="494"/>
      <c r="Y668" s="494"/>
      <c r="Z668" s="494"/>
      <c r="AA668" s="494"/>
      <c r="AB668" s="494"/>
      <c r="AC668" s="494"/>
      <c r="AD668" s="494"/>
      <c r="AE668" s="494"/>
      <c r="AF668" s="494"/>
      <c r="AG668" s="494"/>
      <c r="AH668" s="494"/>
      <c r="AI668" s="494"/>
      <c r="AJ668" s="494"/>
      <c r="AK668" s="494"/>
      <c r="AL668" s="494"/>
      <c r="AM668" s="494"/>
      <c r="AN668" s="494"/>
    </row>
    <row r="669" spans="13:40">
      <c r="M669" s="494"/>
      <c r="N669" s="494"/>
      <c r="O669" s="494"/>
      <c r="P669" s="494"/>
      <c r="Q669" s="494"/>
      <c r="R669" s="494"/>
      <c r="S669" s="494"/>
      <c r="T669" s="494"/>
      <c r="U669" s="494"/>
      <c r="V669" s="494"/>
      <c r="W669" s="494"/>
      <c r="X669" s="494"/>
      <c r="Y669" s="494"/>
      <c r="Z669" s="494"/>
      <c r="AA669" s="494"/>
      <c r="AB669" s="494"/>
      <c r="AC669" s="494"/>
      <c r="AD669" s="494"/>
      <c r="AE669" s="494"/>
      <c r="AF669" s="494"/>
      <c r="AG669" s="494"/>
      <c r="AH669" s="494"/>
      <c r="AI669" s="494"/>
      <c r="AJ669" s="494"/>
      <c r="AK669" s="494"/>
      <c r="AL669" s="494"/>
      <c r="AM669" s="494"/>
      <c r="AN669" s="494"/>
    </row>
    <row r="670" spans="13:40">
      <c r="M670" s="494"/>
      <c r="N670" s="494"/>
      <c r="O670" s="494"/>
      <c r="P670" s="494"/>
      <c r="Q670" s="494"/>
      <c r="R670" s="494"/>
      <c r="S670" s="494"/>
      <c r="T670" s="494"/>
      <c r="U670" s="494"/>
      <c r="V670" s="494"/>
      <c r="W670" s="494"/>
      <c r="X670" s="494"/>
      <c r="Y670" s="494"/>
      <c r="Z670" s="494"/>
      <c r="AA670" s="494"/>
      <c r="AB670" s="494"/>
      <c r="AC670" s="494"/>
      <c r="AD670" s="494"/>
      <c r="AE670" s="494"/>
      <c r="AF670" s="494"/>
      <c r="AG670" s="494"/>
      <c r="AH670" s="494"/>
      <c r="AI670" s="494"/>
      <c r="AJ670" s="494"/>
      <c r="AK670" s="494"/>
      <c r="AL670" s="494"/>
      <c r="AM670" s="494"/>
      <c r="AN670" s="494"/>
    </row>
    <row r="671" spans="13:40">
      <c r="M671" s="494"/>
      <c r="N671" s="494"/>
      <c r="O671" s="494"/>
      <c r="P671" s="494"/>
      <c r="Q671" s="494"/>
      <c r="R671" s="494"/>
      <c r="S671" s="494"/>
      <c r="T671" s="494"/>
      <c r="U671" s="494"/>
      <c r="V671" s="494"/>
      <c r="W671" s="494"/>
      <c r="X671" s="494"/>
      <c r="Y671" s="494"/>
      <c r="Z671" s="494"/>
      <c r="AA671" s="494"/>
      <c r="AB671" s="494"/>
      <c r="AC671" s="494"/>
      <c r="AD671" s="494"/>
      <c r="AE671" s="494"/>
      <c r="AF671" s="494"/>
      <c r="AG671" s="494"/>
      <c r="AH671" s="494"/>
      <c r="AI671" s="494"/>
      <c r="AJ671" s="494"/>
      <c r="AK671" s="494"/>
      <c r="AL671" s="494"/>
      <c r="AM671" s="494"/>
      <c r="AN671" s="494"/>
    </row>
    <row r="672" spans="13:40">
      <c r="M672" s="494"/>
      <c r="N672" s="494"/>
      <c r="O672" s="494"/>
      <c r="P672" s="494"/>
      <c r="Q672" s="494"/>
      <c r="R672" s="494"/>
      <c r="S672" s="494"/>
      <c r="T672" s="494"/>
      <c r="U672" s="494"/>
      <c r="V672" s="494"/>
      <c r="W672" s="494"/>
      <c r="X672" s="494"/>
      <c r="Y672" s="494"/>
      <c r="Z672" s="494"/>
      <c r="AA672" s="494"/>
      <c r="AB672" s="494"/>
      <c r="AC672" s="494"/>
      <c r="AD672" s="494"/>
      <c r="AE672" s="494"/>
      <c r="AF672" s="494"/>
      <c r="AG672" s="494"/>
      <c r="AH672" s="494"/>
      <c r="AI672" s="494"/>
      <c r="AJ672" s="494"/>
      <c r="AK672" s="494"/>
      <c r="AL672" s="494"/>
      <c r="AM672" s="494"/>
      <c r="AN672" s="494"/>
    </row>
    <row r="673" spans="13:40">
      <c r="M673" s="494"/>
      <c r="N673" s="494"/>
      <c r="O673" s="494"/>
      <c r="P673" s="494"/>
      <c r="Q673" s="494"/>
      <c r="R673" s="494"/>
      <c r="S673" s="494"/>
      <c r="T673" s="494"/>
      <c r="U673" s="494"/>
      <c r="V673" s="494"/>
      <c r="W673" s="494"/>
      <c r="X673" s="494"/>
      <c r="Y673" s="494"/>
      <c r="Z673" s="494"/>
      <c r="AA673" s="494"/>
      <c r="AB673" s="494"/>
      <c r="AC673" s="494"/>
      <c r="AD673" s="494"/>
      <c r="AE673" s="494"/>
      <c r="AF673" s="494"/>
      <c r="AG673" s="494"/>
      <c r="AH673" s="494"/>
      <c r="AI673" s="494"/>
      <c r="AJ673" s="494"/>
      <c r="AK673" s="494"/>
      <c r="AL673" s="494"/>
      <c r="AM673" s="494"/>
      <c r="AN673" s="494"/>
    </row>
    <row r="674" spans="13:40">
      <c r="M674" s="494"/>
      <c r="N674" s="494"/>
      <c r="O674" s="494"/>
      <c r="P674" s="494"/>
      <c r="Q674" s="494"/>
      <c r="R674" s="494"/>
      <c r="S674" s="494"/>
      <c r="T674" s="494"/>
      <c r="U674" s="494"/>
      <c r="V674" s="494"/>
      <c r="W674" s="494"/>
      <c r="X674" s="494"/>
      <c r="Y674" s="494"/>
      <c r="Z674" s="494"/>
      <c r="AA674" s="494"/>
      <c r="AB674" s="494"/>
      <c r="AC674" s="494"/>
      <c r="AD674" s="494"/>
      <c r="AE674" s="494"/>
      <c r="AF674" s="494"/>
      <c r="AG674" s="494"/>
      <c r="AH674" s="494"/>
      <c r="AI674" s="494"/>
      <c r="AJ674" s="494"/>
      <c r="AK674" s="494"/>
      <c r="AL674" s="494"/>
      <c r="AM674" s="494"/>
      <c r="AN674" s="494"/>
    </row>
    <row r="675" spans="13:40">
      <c r="M675" s="494"/>
      <c r="N675" s="494"/>
      <c r="O675" s="494"/>
      <c r="P675" s="494"/>
      <c r="Q675" s="494"/>
      <c r="R675" s="494"/>
      <c r="S675" s="494"/>
      <c r="T675" s="494"/>
      <c r="U675" s="494"/>
      <c r="V675" s="494"/>
      <c r="W675" s="494"/>
      <c r="X675" s="494"/>
      <c r="Y675" s="494"/>
      <c r="Z675" s="494"/>
      <c r="AA675" s="494"/>
      <c r="AB675" s="494"/>
      <c r="AC675" s="494"/>
      <c r="AD675" s="494"/>
      <c r="AE675" s="494"/>
      <c r="AF675" s="494"/>
      <c r="AG675" s="494"/>
      <c r="AH675" s="494"/>
      <c r="AI675" s="494"/>
      <c r="AJ675" s="494"/>
      <c r="AK675" s="494"/>
      <c r="AL675" s="494"/>
      <c r="AM675" s="494"/>
      <c r="AN675" s="494"/>
    </row>
    <row r="676" spans="13:40">
      <c r="M676" s="494"/>
      <c r="N676" s="494"/>
      <c r="O676" s="494"/>
      <c r="P676" s="494"/>
      <c r="Q676" s="494"/>
      <c r="R676" s="494"/>
      <c r="S676" s="494"/>
      <c r="T676" s="494"/>
      <c r="U676" s="494"/>
      <c r="V676" s="494"/>
      <c r="W676" s="494"/>
      <c r="X676" s="494"/>
      <c r="Y676" s="494"/>
      <c r="Z676" s="494"/>
      <c r="AA676" s="494"/>
      <c r="AB676" s="494"/>
      <c r="AC676" s="494"/>
      <c r="AD676" s="494"/>
      <c r="AE676" s="494"/>
      <c r="AF676" s="494"/>
      <c r="AG676" s="494"/>
      <c r="AH676" s="494"/>
      <c r="AI676" s="494"/>
      <c r="AJ676" s="494"/>
      <c r="AK676" s="494"/>
      <c r="AL676" s="494"/>
      <c r="AM676" s="494"/>
      <c r="AN676" s="494"/>
    </row>
    <row r="677" spans="13:40">
      <c r="M677" s="494"/>
      <c r="N677" s="494"/>
      <c r="O677" s="494"/>
      <c r="P677" s="494"/>
      <c r="Q677" s="494"/>
      <c r="R677" s="494"/>
      <c r="S677" s="494"/>
      <c r="T677" s="494"/>
      <c r="U677" s="494"/>
      <c r="V677" s="494"/>
      <c r="W677" s="494"/>
      <c r="X677" s="494"/>
      <c r="Y677" s="494"/>
      <c r="Z677" s="494"/>
      <c r="AA677" s="494"/>
      <c r="AB677" s="494"/>
      <c r="AC677" s="494"/>
      <c r="AD677" s="494"/>
      <c r="AE677" s="494"/>
      <c r="AF677" s="494"/>
      <c r="AG677" s="494"/>
      <c r="AH677" s="494"/>
      <c r="AI677" s="494"/>
      <c r="AJ677" s="494"/>
      <c r="AK677" s="494"/>
      <c r="AL677" s="494"/>
      <c r="AM677" s="494"/>
      <c r="AN677" s="494"/>
    </row>
    <row r="678" spans="13:40">
      <c r="M678" s="494"/>
      <c r="N678" s="494"/>
      <c r="O678" s="494"/>
      <c r="P678" s="494"/>
      <c r="Q678" s="494"/>
      <c r="R678" s="494"/>
      <c r="S678" s="494"/>
      <c r="T678" s="494"/>
      <c r="U678" s="494"/>
      <c r="V678" s="494"/>
      <c r="W678" s="494"/>
      <c r="X678" s="494"/>
      <c r="Y678" s="494"/>
      <c r="Z678" s="494"/>
      <c r="AA678" s="494"/>
      <c r="AB678" s="494"/>
      <c r="AC678" s="494"/>
      <c r="AD678" s="494"/>
      <c r="AE678" s="494"/>
      <c r="AF678" s="494"/>
      <c r="AG678" s="494"/>
      <c r="AH678" s="494"/>
      <c r="AI678" s="494"/>
      <c r="AJ678" s="494"/>
      <c r="AK678" s="494"/>
      <c r="AL678" s="494"/>
      <c r="AM678" s="494"/>
      <c r="AN678" s="494"/>
    </row>
    <row r="679" spans="13:40">
      <c r="M679" s="494"/>
      <c r="N679" s="494"/>
      <c r="O679" s="494"/>
      <c r="P679" s="494"/>
      <c r="Q679" s="494"/>
      <c r="R679" s="494"/>
      <c r="S679" s="494"/>
      <c r="T679" s="494"/>
      <c r="U679" s="494"/>
      <c r="V679" s="494"/>
      <c r="W679" s="494"/>
      <c r="X679" s="494"/>
      <c r="Y679" s="494"/>
      <c r="Z679" s="494"/>
      <c r="AA679" s="494"/>
      <c r="AB679" s="494"/>
      <c r="AC679" s="494"/>
      <c r="AD679" s="494"/>
      <c r="AE679" s="494"/>
      <c r="AF679" s="494"/>
      <c r="AG679" s="494"/>
      <c r="AH679" s="494"/>
      <c r="AI679" s="494"/>
      <c r="AJ679" s="494"/>
      <c r="AK679" s="494"/>
      <c r="AL679" s="494"/>
      <c r="AM679" s="494"/>
      <c r="AN679" s="494"/>
    </row>
    <row r="680" spans="13:40">
      <c r="M680" s="494"/>
      <c r="N680" s="494"/>
      <c r="O680" s="494"/>
      <c r="P680" s="494"/>
      <c r="Q680" s="494"/>
      <c r="R680" s="494"/>
      <c r="S680" s="494"/>
      <c r="T680" s="494"/>
      <c r="U680" s="494"/>
      <c r="V680" s="494"/>
      <c r="W680" s="494"/>
      <c r="X680" s="494"/>
      <c r="Y680" s="494"/>
      <c r="Z680" s="494"/>
      <c r="AA680" s="494"/>
      <c r="AB680" s="494"/>
      <c r="AC680" s="494"/>
      <c r="AD680" s="494"/>
      <c r="AE680" s="494"/>
      <c r="AF680" s="494"/>
      <c r="AG680" s="494"/>
      <c r="AH680" s="494"/>
      <c r="AI680" s="494"/>
      <c r="AJ680" s="494"/>
      <c r="AK680" s="494"/>
      <c r="AL680" s="494"/>
      <c r="AM680" s="494"/>
      <c r="AN680" s="494"/>
    </row>
    <row r="681" spans="13:40">
      <c r="M681" s="494"/>
      <c r="N681" s="494"/>
      <c r="O681" s="494"/>
      <c r="P681" s="494"/>
      <c r="Q681" s="494"/>
      <c r="R681" s="494"/>
      <c r="S681" s="494"/>
      <c r="T681" s="494"/>
      <c r="U681" s="494"/>
      <c r="V681" s="494"/>
      <c r="W681" s="494"/>
      <c r="X681" s="494"/>
      <c r="Y681" s="494"/>
      <c r="Z681" s="494"/>
      <c r="AA681" s="494"/>
      <c r="AB681" s="494"/>
      <c r="AC681" s="494"/>
      <c r="AD681" s="494"/>
      <c r="AE681" s="494"/>
      <c r="AF681" s="494"/>
      <c r="AG681" s="494"/>
      <c r="AH681" s="494"/>
      <c r="AI681" s="494"/>
      <c r="AJ681" s="494"/>
      <c r="AK681" s="494"/>
      <c r="AL681" s="494"/>
      <c r="AM681" s="494"/>
      <c r="AN681" s="494"/>
    </row>
    <row r="682" spans="13:40">
      <c r="M682" s="494"/>
      <c r="N682" s="494"/>
      <c r="O682" s="494"/>
      <c r="P682" s="494"/>
      <c r="Q682" s="494"/>
      <c r="R682" s="494"/>
      <c r="S682" s="494"/>
      <c r="T682" s="494"/>
      <c r="U682" s="494"/>
      <c r="V682" s="494"/>
      <c r="W682" s="494"/>
      <c r="X682" s="494"/>
      <c r="Y682" s="494"/>
      <c r="Z682" s="494"/>
      <c r="AA682" s="494"/>
      <c r="AB682" s="494"/>
      <c r="AC682" s="494"/>
      <c r="AD682" s="494"/>
      <c r="AE682" s="494"/>
      <c r="AF682" s="494"/>
      <c r="AG682" s="494"/>
      <c r="AH682" s="494"/>
      <c r="AI682" s="494"/>
      <c r="AJ682" s="494"/>
      <c r="AK682" s="494"/>
      <c r="AL682" s="494"/>
      <c r="AM682" s="494"/>
      <c r="AN682" s="494"/>
    </row>
    <row r="683" spans="13:40">
      <c r="M683" s="494"/>
      <c r="N683" s="494"/>
      <c r="O683" s="494"/>
      <c r="P683" s="494"/>
      <c r="Q683" s="494"/>
      <c r="R683" s="494"/>
      <c r="S683" s="494"/>
      <c r="T683" s="494"/>
      <c r="U683" s="494"/>
      <c r="V683" s="494"/>
      <c r="W683" s="494"/>
      <c r="X683" s="494"/>
      <c r="Y683" s="494"/>
      <c r="Z683" s="494"/>
      <c r="AA683" s="494"/>
      <c r="AB683" s="494"/>
      <c r="AC683" s="494"/>
      <c r="AD683" s="494"/>
      <c r="AE683" s="494"/>
      <c r="AF683" s="494"/>
      <c r="AG683" s="494"/>
      <c r="AH683" s="494"/>
      <c r="AI683" s="494"/>
      <c r="AJ683" s="494"/>
      <c r="AK683" s="494"/>
      <c r="AL683" s="494"/>
      <c r="AM683" s="494"/>
      <c r="AN683" s="494"/>
    </row>
    <row r="684" spans="13:40">
      <c r="M684" s="494"/>
      <c r="N684" s="494"/>
      <c r="O684" s="494"/>
      <c r="P684" s="494"/>
      <c r="Q684" s="494"/>
      <c r="R684" s="494"/>
      <c r="S684" s="494"/>
      <c r="T684" s="494"/>
      <c r="U684" s="494"/>
      <c r="V684" s="494"/>
      <c r="W684" s="494"/>
      <c r="X684" s="494"/>
      <c r="Y684" s="494"/>
      <c r="Z684" s="494"/>
      <c r="AA684" s="494"/>
      <c r="AB684" s="494"/>
      <c r="AC684" s="494"/>
      <c r="AD684" s="494"/>
      <c r="AE684" s="494"/>
      <c r="AF684" s="494"/>
      <c r="AG684" s="494"/>
      <c r="AH684" s="494"/>
      <c r="AI684" s="494"/>
      <c r="AJ684" s="494"/>
      <c r="AK684" s="494"/>
      <c r="AL684" s="494"/>
      <c r="AM684" s="494"/>
      <c r="AN684" s="494"/>
    </row>
    <row r="685" spans="13:40">
      <c r="M685" s="494"/>
      <c r="N685" s="494"/>
      <c r="O685" s="494"/>
      <c r="P685" s="494"/>
      <c r="Q685" s="494"/>
      <c r="R685" s="494"/>
      <c r="S685" s="494"/>
      <c r="T685" s="494"/>
      <c r="U685" s="494"/>
      <c r="V685" s="494"/>
      <c r="W685" s="494"/>
      <c r="X685" s="494"/>
      <c r="Y685" s="494"/>
      <c r="Z685" s="494"/>
      <c r="AA685" s="494"/>
      <c r="AB685" s="494"/>
      <c r="AC685" s="494"/>
      <c r="AD685" s="494"/>
      <c r="AE685" s="494"/>
      <c r="AF685" s="494"/>
      <c r="AG685" s="494"/>
      <c r="AH685" s="494"/>
      <c r="AI685" s="494"/>
      <c r="AJ685" s="494"/>
      <c r="AK685" s="494"/>
      <c r="AL685" s="494"/>
      <c r="AM685" s="494"/>
      <c r="AN685" s="494"/>
    </row>
    <row r="686" spans="13:40">
      <c r="M686" s="494"/>
      <c r="N686" s="494"/>
      <c r="O686" s="494"/>
      <c r="P686" s="494"/>
      <c r="Q686" s="494"/>
      <c r="R686" s="494"/>
      <c r="S686" s="494"/>
      <c r="T686" s="494"/>
      <c r="U686" s="494"/>
      <c r="V686" s="494"/>
      <c r="W686" s="494"/>
      <c r="X686" s="494"/>
      <c r="Y686" s="494"/>
      <c r="Z686" s="494"/>
      <c r="AA686" s="494"/>
      <c r="AB686" s="494"/>
      <c r="AC686" s="494"/>
      <c r="AD686" s="494"/>
      <c r="AE686" s="494"/>
      <c r="AF686" s="494"/>
      <c r="AG686" s="494"/>
      <c r="AH686" s="494"/>
      <c r="AI686" s="494"/>
      <c r="AJ686" s="494"/>
      <c r="AK686" s="494"/>
      <c r="AL686" s="494"/>
      <c r="AM686" s="494"/>
      <c r="AN686" s="494"/>
    </row>
    <row r="687" spans="13:40">
      <c r="M687" s="494"/>
      <c r="N687" s="494"/>
      <c r="O687" s="494"/>
      <c r="P687" s="494"/>
      <c r="Q687" s="494"/>
      <c r="R687" s="494"/>
      <c r="S687" s="494"/>
      <c r="T687" s="494"/>
      <c r="U687" s="494"/>
      <c r="V687" s="494"/>
      <c r="W687" s="494"/>
      <c r="X687" s="494"/>
      <c r="Y687" s="494"/>
      <c r="Z687" s="494"/>
      <c r="AA687" s="494"/>
      <c r="AB687" s="494"/>
      <c r="AC687" s="494"/>
      <c r="AD687" s="494"/>
      <c r="AE687" s="494"/>
      <c r="AF687" s="494"/>
      <c r="AG687" s="494"/>
      <c r="AH687" s="494"/>
      <c r="AI687" s="494"/>
      <c r="AJ687" s="494"/>
      <c r="AK687" s="494"/>
      <c r="AL687" s="494"/>
      <c r="AM687" s="494"/>
      <c r="AN687" s="494"/>
    </row>
    <row r="688" spans="13:40">
      <c r="M688" s="494"/>
      <c r="N688" s="494"/>
      <c r="O688" s="494"/>
      <c r="P688" s="494"/>
      <c r="Q688" s="494"/>
      <c r="R688" s="494"/>
      <c r="S688" s="494"/>
      <c r="T688" s="494"/>
      <c r="U688" s="494"/>
      <c r="V688" s="494"/>
      <c r="W688" s="494"/>
      <c r="X688" s="494"/>
      <c r="Y688" s="494"/>
      <c r="Z688" s="494"/>
      <c r="AA688" s="494"/>
      <c r="AB688" s="494"/>
      <c r="AC688" s="494"/>
      <c r="AD688" s="494"/>
      <c r="AE688" s="494"/>
      <c r="AF688" s="494"/>
      <c r="AG688" s="494"/>
      <c r="AH688" s="494"/>
      <c r="AI688" s="494"/>
      <c r="AJ688" s="494"/>
      <c r="AK688" s="494"/>
      <c r="AL688" s="494"/>
      <c r="AM688" s="494"/>
      <c r="AN688" s="494"/>
    </row>
    <row r="689" spans="13:40">
      <c r="M689" s="494"/>
      <c r="N689" s="494"/>
      <c r="O689" s="494"/>
      <c r="P689" s="494"/>
      <c r="Q689" s="494"/>
      <c r="R689" s="494"/>
      <c r="S689" s="494"/>
      <c r="T689" s="494"/>
      <c r="U689" s="494"/>
      <c r="V689" s="494"/>
      <c r="W689" s="494"/>
      <c r="X689" s="494"/>
      <c r="Y689" s="494"/>
      <c r="Z689" s="494"/>
      <c r="AA689" s="494"/>
      <c r="AB689" s="494"/>
      <c r="AC689" s="494"/>
      <c r="AD689" s="494"/>
      <c r="AE689" s="494"/>
      <c r="AF689" s="494"/>
      <c r="AG689" s="494"/>
      <c r="AH689" s="494"/>
      <c r="AI689" s="494"/>
      <c r="AJ689" s="494"/>
      <c r="AK689" s="494"/>
      <c r="AL689" s="494"/>
      <c r="AM689" s="494"/>
      <c r="AN689" s="494"/>
    </row>
    <row r="690" spans="13:40">
      <c r="M690" s="494"/>
      <c r="N690" s="494"/>
      <c r="O690" s="494"/>
      <c r="P690" s="494"/>
      <c r="Q690" s="494"/>
      <c r="R690" s="494"/>
      <c r="S690" s="494"/>
      <c r="T690" s="494"/>
      <c r="U690" s="494"/>
      <c r="V690" s="494"/>
      <c r="W690" s="494"/>
      <c r="X690" s="494"/>
      <c r="Y690" s="494"/>
      <c r="Z690" s="494"/>
      <c r="AA690" s="494"/>
      <c r="AB690" s="494"/>
      <c r="AC690" s="494"/>
      <c r="AD690" s="494"/>
      <c r="AE690" s="494"/>
      <c r="AF690" s="494"/>
      <c r="AG690" s="494"/>
      <c r="AH690" s="494"/>
      <c r="AI690" s="494"/>
      <c r="AJ690" s="494"/>
      <c r="AK690" s="494"/>
      <c r="AL690" s="494"/>
      <c r="AM690" s="494"/>
      <c r="AN690" s="494"/>
    </row>
    <row r="691" spans="13:40">
      <c r="M691" s="494"/>
      <c r="N691" s="494"/>
      <c r="O691" s="494"/>
      <c r="P691" s="494"/>
      <c r="Q691" s="494"/>
      <c r="R691" s="494"/>
      <c r="S691" s="494"/>
      <c r="T691" s="494"/>
      <c r="U691" s="494"/>
      <c r="V691" s="494"/>
      <c r="W691" s="494"/>
      <c r="X691" s="494"/>
      <c r="Y691" s="494"/>
      <c r="Z691" s="494"/>
      <c r="AA691" s="494"/>
      <c r="AB691" s="494"/>
      <c r="AC691" s="494"/>
      <c r="AD691" s="494"/>
      <c r="AE691" s="494"/>
      <c r="AF691" s="494"/>
      <c r="AG691" s="494"/>
      <c r="AH691" s="494"/>
      <c r="AI691" s="494"/>
      <c r="AJ691" s="494"/>
      <c r="AK691" s="494"/>
      <c r="AL691" s="494"/>
      <c r="AM691" s="494"/>
      <c r="AN691" s="494"/>
    </row>
    <row r="692" spans="13:40">
      <c r="M692" s="494"/>
      <c r="N692" s="494"/>
      <c r="O692" s="494"/>
      <c r="P692" s="494"/>
      <c r="Q692" s="494"/>
      <c r="R692" s="494"/>
      <c r="S692" s="494"/>
      <c r="T692" s="494"/>
      <c r="U692" s="494"/>
      <c r="V692" s="494"/>
      <c r="W692" s="494"/>
      <c r="X692" s="494"/>
      <c r="Y692" s="494"/>
      <c r="Z692" s="494"/>
      <c r="AA692" s="494"/>
      <c r="AB692" s="494"/>
      <c r="AC692" s="494"/>
      <c r="AD692" s="494"/>
      <c r="AE692" s="494"/>
      <c r="AF692" s="494"/>
      <c r="AG692" s="494"/>
      <c r="AH692" s="494"/>
      <c r="AI692" s="494"/>
      <c r="AJ692" s="494"/>
      <c r="AK692" s="494"/>
      <c r="AL692" s="494"/>
      <c r="AM692" s="494"/>
      <c r="AN692" s="494"/>
    </row>
    <row r="693" spans="13:40">
      <c r="M693" s="494"/>
      <c r="N693" s="494"/>
      <c r="O693" s="494"/>
      <c r="P693" s="494"/>
      <c r="Q693" s="494"/>
      <c r="R693" s="494"/>
      <c r="S693" s="494"/>
      <c r="T693" s="494"/>
      <c r="U693" s="494"/>
      <c r="V693" s="494"/>
      <c r="W693" s="494"/>
      <c r="X693" s="494"/>
      <c r="Y693" s="494"/>
      <c r="Z693" s="494"/>
      <c r="AA693" s="494"/>
      <c r="AB693" s="494"/>
      <c r="AC693" s="494"/>
      <c r="AD693" s="494"/>
      <c r="AE693" s="494"/>
      <c r="AF693" s="494"/>
      <c r="AG693" s="494"/>
      <c r="AH693" s="494"/>
      <c r="AI693" s="494"/>
      <c r="AJ693" s="494"/>
      <c r="AK693" s="494"/>
      <c r="AL693" s="494"/>
      <c r="AM693" s="494"/>
      <c r="AN693" s="494"/>
    </row>
    <row r="694" spans="13:40">
      <c r="M694" s="494"/>
      <c r="N694" s="494"/>
      <c r="O694" s="494"/>
      <c r="P694" s="494"/>
      <c r="Q694" s="494"/>
      <c r="R694" s="494"/>
      <c r="S694" s="494"/>
      <c r="T694" s="494"/>
      <c r="U694" s="494"/>
      <c r="V694" s="494"/>
      <c r="W694" s="494"/>
      <c r="X694" s="494"/>
      <c r="Y694" s="494"/>
      <c r="Z694" s="494"/>
      <c r="AA694" s="494"/>
      <c r="AB694" s="494"/>
      <c r="AC694" s="494"/>
      <c r="AD694" s="494"/>
      <c r="AE694" s="494"/>
      <c r="AF694" s="494"/>
      <c r="AG694" s="494"/>
      <c r="AH694" s="494"/>
      <c r="AI694" s="494"/>
      <c r="AJ694" s="494"/>
      <c r="AK694" s="494"/>
      <c r="AL694" s="494"/>
      <c r="AM694" s="494"/>
      <c r="AN694" s="494"/>
    </row>
    <row r="695" spans="13:40">
      <c r="M695" s="494"/>
      <c r="N695" s="494"/>
      <c r="O695" s="494"/>
      <c r="P695" s="494"/>
      <c r="Q695" s="494"/>
      <c r="R695" s="494"/>
      <c r="S695" s="494"/>
      <c r="T695" s="494"/>
      <c r="U695" s="494"/>
      <c r="V695" s="494"/>
      <c r="W695" s="494"/>
      <c r="X695" s="494"/>
      <c r="Y695" s="494"/>
      <c r="Z695" s="494"/>
      <c r="AA695" s="494"/>
      <c r="AB695" s="494"/>
      <c r="AC695" s="494"/>
      <c r="AD695" s="494"/>
      <c r="AE695" s="494"/>
      <c r="AF695" s="494"/>
      <c r="AG695" s="494"/>
      <c r="AH695" s="494"/>
      <c r="AI695" s="494"/>
      <c r="AJ695" s="494"/>
      <c r="AK695" s="494"/>
      <c r="AL695" s="494"/>
      <c r="AM695" s="494"/>
      <c r="AN695" s="494"/>
    </row>
    <row r="696" spans="13:40">
      <c r="M696" s="494"/>
      <c r="N696" s="494"/>
      <c r="O696" s="494"/>
      <c r="P696" s="494"/>
      <c r="Q696" s="494"/>
      <c r="R696" s="494"/>
      <c r="S696" s="494"/>
      <c r="T696" s="494"/>
      <c r="U696" s="494"/>
      <c r="V696" s="494"/>
      <c r="W696" s="494"/>
      <c r="X696" s="494"/>
      <c r="Y696" s="494"/>
      <c r="Z696" s="494"/>
      <c r="AA696" s="494"/>
      <c r="AB696" s="494"/>
      <c r="AC696" s="494"/>
      <c r="AD696" s="494"/>
      <c r="AE696" s="494"/>
      <c r="AF696" s="494"/>
      <c r="AG696" s="494"/>
      <c r="AH696" s="494"/>
      <c r="AI696" s="494"/>
      <c r="AJ696" s="494"/>
      <c r="AK696" s="494"/>
      <c r="AL696" s="494"/>
      <c r="AM696" s="494"/>
      <c r="AN696" s="494"/>
    </row>
    <row r="697" spans="13:40">
      <c r="M697" s="494"/>
      <c r="N697" s="494"/>
      <c r="O697" s="494"/>
      <c r="P697" s="494"/>
      <c r="Q697" s="494"/>
      <c r="R697" s="494"/>
      <c r="S697" s="494"/>
      <c r="T697" s="494"/>
      <c r="U697" s="494"/>
      <c r="V697" s="494"/>
      <c r="W697" s="494"/>
      <c r="X697" s="494"/>
      <c r="Y697" s="494"/>
      <c r="Z697" s="494"/>
      <c r="AA697" s="494"/>
      <c r="AB697" s="494"/>
      <c r="AC697" s="494"/>
      <c r="AD697" s="494"/>
      <c r="AE697" s="494"/>
      <c r="AF697" s="494"/>
      <c r="AG697" s="494"/>
      <c r="AH697" s="494"/>
      <c r="AI697" s="494"/>
      <c r="AJ697" s="494"/>
      <c r="AK697" s="494"/>
      <c r="AL697" s="494"/>
      <c r="AM697" s="494"/>
      <c r="AN697" s="494"/>
    </row>
    <row r="698" spans="13:40">
      <c r="M698" s="494"/>
      <c r="N698" s="494"/>
      <c r="O698" s="494"/>
      <c r="P698" s="494"/>
      <c r="Q698" s="494"/>
      <c r="R698" s="494"/>
      <c r="S698" s="494"/>
      <c r="T698" s="494"/>
      <c r="U698" s="494"/>
      <c r="V698" s="494"/>
      <c r="W698" s="494"/>
      <c r="X698" s="494"/>
      <c r="Y698" s="494"/>
      <c r="Z698" s="494"/>
      <c r="AA698" s="494"/>
      <c r="AB698" s="494"/>
      <c r="AC698" s="494"/>
      <c r="AD698" s="494"/>
      <c r="AE698" s="494"/>
      <c r="AF698" s="494"/>
      <c r="AG698" s="494"/>
      <c r="AH698" s="494"/>
      <c r="AI698" s="494"/>
      <c r="AJ698" s="494"/>
      <c r="AK698" s="494"/>
      <c r="AL698" s="494"/>
      <c r="AM698" s="494"/>
      <c r="AN698" s="494"/>
    </row>
    <row r="699" spans="13:40">
      <c r="M699" s="494"/>
      <c r="N699" s="494"/>
      <c r="O699" s="494"/>
      <c r="P699" s="494"/>
      <c r="Q699" s="494"/>
      <c r="R699" s="494"/>
      <c r="S699" s="494"/>
      <c r="T699" s="494"/>
      <c r="U699" s="494"/>
      <c r="V699" s="494"/>
      <c r="W699" s="494"/>
      <c r="X699" s="494"/>
      <c r="Y699" s="494"/>
      <c r="Z699" s="494"/>
      <c r="AA699" s="494"/>
      <c r="AB699" s="494"/>
      <c r="AC699" s="494"/>
      <c r="AD699" s="494"/>
      <c r="AE699" s="494"/>
      <c r="AF699" s="494"/>
      <c r="AG699" s="494"/>
      <c r="AH699" s="494"/>
      <c r="AI699" s="494"/>
      <c r="AJ699" s="494"/>
      <c r="AK699" s="494"/>
      <c r="AL699" s="494"/>
      <c r="AM699" s="494"/>
      <c r="AN699" s="494"/>
    </row>
    <row r="700" spans="13:40">
      <c r="M700" s="494"/>
      <c r="N700" s="494"/>
      <c r="O700" s="494"/>
      <c r="P700" s="494"/>
      <c r="Q700" s="494"/>
      <c r="R700" s="494"/>
      <c r="S700" s="494"/>
      <c r="T700" s="494"/>
      <c r="U700" s="494"/>
      <c r="V700" s="494"/>
      <c r="W700" s="494"/>
      <c r="X700" s="494"/>
      <c r="Y700" s="494"/>
      <c r="Z700" s="494"/>
      <c r="AA700" s="494"/>
      <c r="AB700" s="494"/>
      <c r="AC700" s="494"/>
      <c r="AD700" s="494"/>
      <c r="AE700" s="494"/>
      <c r="AF700" s="494"/>
      <c r="AG700" s="494"/>
      <c r="AH700" s="494"/>
      <c r="AI700" s="494"/>
      <c r="AJ700" s="494"/>
      <c r="AK700" s="494"/>
      <c r="AL700" s="494"/>
      <c r="AM700" s="494"/>
      <c r="AN700" s="494"/>
    </row>
    <row r="701" spans="13:40">
      <c r="M701" s="494"/>
      <c r="N701" s="494"/>
      <c r="O701" s="494"/>
      <c r="P701" s="494"/>
      <c r="Q701" s="494"/>
      <c r="R701" s="494"/>
      <c r="S701" s="494"/>
      <c r="T701" s="494"/>
      <c r="U701" s="494"/>
      <c r="V701" s="494"/>
      <c r="W701" s="494"/>
      <c r="X701" s="494"/>
      <c r="Y701" s="494"/>
      <c r="Z701" s="494"/>
      <c r="AA701" s="494"/>
      <c r="AB701" s="494"/>
      <c r="AC701" s="494"/>
      <c r="AD701" s="494"/>
      <c r="AE701" s="494"/>
      <c r="AF701" s="494"/>
      <c r="AG701" s="494"/>
      <c r="AH701" s="494"/>
      <c r="AI701" s="494"/>
      <c r="AJ701" s="494"/>
      <c r="AK701" s="494"/>
      <c r="AL701" s="494"/>
      <c r="AM701" s="494"/>
      <c r="AN701" s="494"/>
    </row>
    <row r="702" spans="13:40">
      <c r="M702" s="494"/>
      <c r="N702" s="494"/>
      <c r="O702" s="494"/>
      <c r="P702" s="494"/>
      <c r="Q702" s="494"/>
      <c r="R702" s="494"/>
      <c r="S702" s="494"/>
      <c r="T702" s="494"/>
      <c r="U702" s="494"/>
      <c r="V702" s="494"/>
      <c r="W702" s="494"/>
      <c r="X702" s="494"/>
      <c r="Y702" s="494"/>
      <c r="Z702" s="494"/>
      <c r="AA702" s="494"/>
      <c r="AB702" s="494"/>
      <c r="AC702" s="494"/>
      <c r="AD702" s="494"/>
      <c r="AE702" s="494"/>
      <c r="AF702" s="494"/>
      <c r="AG702" s="494"/>
      <c r="AH702" s="494"/>
      <c r="AI702" s="494"/>
      <c r="AJ702" s="494"/>
      <c r="AK702" s="494"/>
      <c r="AL702" s="494"/>
      <c r="AM702" s="494"/>
      <c r="AN702" s="494"/>
    </row>
    <row r="703" spans="13:40">
      <c r="M703" s="494"/>
      <c r="N703" s="494"/>
      <c r="O703" s="494"/>
      <c r="P703" s="494"/>
      <c r="Q703" s="494"/>
      <c r="R703" s="494"/>
      <c r="S703" s="494"/>
      <c r="T703" s="494"/>
      <c r="U703" s="494"/>
      <c r="V703" s="494"/>
      <c r="W703" s="494"/>
      <c r="X703" s="494"/>
      <c r="Y703" s="494"/>
      <c r="Z703" s="494"/>
      <c r="AA703" s="494"/>
      <c r="AB703" s="494"/>
      <c r="AC703" s="494"/>
      <c r="AD703" s="494"/>
      <c r="AE703" s="494"/>
      <c r="AF703" s="494"/>
      <c r="AG703" s="494"/>
      <c r="AH703" s="494"/>
      <c r="AI703" s="494"/>
      <c r="AJ703" s="494"/>
      <c r="AK703" s="494"/>
      <c r="AL703" s="494"/>
      <c r="AM703" s="494"/>
      <c r="AN703" s="494"/>
    </row>
    <row r="704" spans="13:40">
      <c r="M704" s="494"/>
      <c r="N704" s="494"/>
      <c r="O704" s="494"/>
      <c r="P704" s="494"/>
      <c r="Q704" s="494"/>
      <c r="R704" s="494"/>
      <c r="S704" s="494"/>
      <c r="T704" s="494"/>
      <c r="U704" s="494"/>
      <c r="V704" s="494"/>
      <c r="W704" s="494"/>
      <c r="X704" s="494"/>
      <c r="Y704" s="494"/>
      <c r="Z704" s="494"/>
      <c r="AA704" s="494"/>
      <c r="AB704" s="494"/>
      <c r="AC704" s="494"/>
      <c r="AD704" s="494"/>
      <c r="AE704" s="494"/>
      <c r="AF704" s="494"/>
      <c r="AG704" s="494"/>
      <c r="AH704" s="494"/>
      <c r="AI704" s="494"/>
      <c r="AJ704" s="494"/>
      <c r="AK704" s="494"/>
      <c r="AL704" s="494"/>
      <c r="AM704" s="494"/>
      <c r="AN704" s="494"/>
    </row>
    <row r="705" spans="13:40">
      <c r="M705" s="494"/>
      <c r="N705" s="494"/>
      <c r="O705" s="494"/>
      <c r="P705" s="494"/>
      <c r="Q705" s="494"/>
      <c r="R705" s="494"/>
      <c r="S705" s="494"/>
      <c r="T705" s="494"/>
      <c r="U705" s="494"/>
      <c r="V705" s="494"/>
      <c r="W705" s="494"/>
      <c r="X705" s="494"/>
      <c r="Y705" s="494"/>
      <c r="Z705" s="494"/>
      <c r="AA705" s="494"/>
      <c r="AB705" s="494"/>
      <c r="AC705" s="494"/>
      <c r="AD705" s="494"/>
      <c r="AE705" s="494"/>
      <c r="AF705" s="494"/>
      <c r="AG705" s="494"/>
      <c r="AH705" s="494"/>
      <c r="AI705" s="494"/>
      <c r="AJ705" s="494"/>
      <c r="AK705" s="494"/>
      <c r="AL705" s="494"/>
      <c r="AM705" s="494"/>
      <c r="AN705" s="494"/>
    </row>
    <row r="706" spans="13:40">
      <c r="M706" s="494"/>
      <c r="N706" s="494"/>
      <c r="O706" s="494"/>
      <c r="P706" s="494"/>
      <c r="Q706" s="494"/>
      <c r="R706" s="494"/>
      <c r="S706" s="494"/>
      <c r="T706" s="494"/>
      <c r="U706" s="494"/>
      <c r="V706" s="494"/>
      <c r="W706" s="494"/>
      <c r="X706" s="494"/>
      <c r="Y706" s="494"/>
      <c r="Z706" s="494"/>
      <c r="AA706" s="494"/>
      <c r="AB706" s="494"/>
      <c r="AC706" s="494"/>
      <c r="AD706" s="494"/>
      <c r="AE706" s="494"/>
      <c r="AF706" s="494"/>
      <c r="AG706" s="494"/>
      <c r="AH706" s="494"/>
      <c r="AI706" s="494"/>
      <c r="AJ706" s="494"/>
      <c r="AK706" s="494"/>
      <c r="AL706" s="494"/>
      <c r="AM706" s="494"/>
      <c r="AN706" s="494"/>
    </row>
    <row r="707" spans="13:40">
      <c r="M707" s="494"/>
      <c r="N707" s="494"/>
      <c r="O707" s="494"/>
      <c r="P707" s="494"/>
      <c r="Q707" s="494"/>
      <c r="R707" s="494"/>
      <c r="S707" s="494"/>
      <c r="T707" s="494"/>
      <c r="U707" s="494"/>
      <c r="V707" s="494"/>
      <c r="W707" s="494"/>
      <c r="X707" s="494"/>
      <c r="Y707" s="494"/>
      <c r="Z707" s="494"/>
      <c r="AA707" s="494"/>
      <c r="AB707" s="494"/>
      <c r="AC707" s="494"/>
      <c r="AD707" s="494"/>
      <c r="AE707" s="494"/>
      <c r="AF707" s="494"/>
      <c r="AG707" s="494"/>
      <c r="AH707" s="494"/>
      <c r="AI707" s="494"/>
      <c r="AJ707" s="494"/>
      <c r="AK707" s="494"/>
      <c r="AL707" s="494"/>
      <c r="AM707" s="494"/>
      <c r="AN707" s="494"/>
    </row>
    <row r="708" spans="13:40">
      <c r="M708" s="494"/>
      <c r="N708" s="494"/>
      <c r="O708" s="494"/>
      <c r="P708" s="494"/>
      <c r="Q708" s="494"/>
      <c r="R708" s="494"/>
      <c r="S708" s="494"/>
      <c r="T708" s="494"/>
      <c r="U708" s="494"/>
      <c r="V708" s="494"/>
      <c r="W708" s="494"/>
      <c r="X708" s="494"/>
      <c r="Y708" s="494"/>
      <c r="Z708" s="494"/>
      <c r="AA708" s="494"/>
      <c r="AB708" s="494"/>
      <c r="AC708" s="494"/>
      <c r="AD708" s="494"/>
      <c r="AE708" s="494"/>
      <c r="AF708" s="494"/>
      <c r="AG708" s="494"/>
      <c r="AH708" s="494"/>
      <c r="AI708" s="494"/>
      <c r="AJ708" s="494"/>
      <c r="AK708" s="494"/>
      <c r="AL708" s="494"/>
      <c r="AM708" s="494"/>
      <c r="AN708" s="494"/>
    </row>
    <row r="709" spans="13:40">
      <c r="M709" s="494"/>
      <c r="N709" s="494"/>
      <c r="O709" s="494"/>
      <c r="P709" s="494"/>
      <c r="Q709" s="494"/>
      <c r="R709" s="494"/>
      <c r="S709" s="494"/>
      <c r="T709" s="494"/>
      <c r="U709" s="494"/>
      <c r="V709" s="494"/>
      <c r="W709" s="494"/>
      <c r="X709" s="494"/>
      <c r="Y709" s="494"/>
      <c r="Z709" s="494"/>
      <c r="AA709" s="494"/>
      <c r="AB709" s="494"/>
      <c r="AC709" s="494"/>
      <c r="AD709" s="494"/>
      <c r="AE709" s="494"/>
      <c r="AF709" s="494"/>
      <c r="AG709" s="494"/>
      <c r="AH709" s="494"/>
      <c r="AI709" s="494"/>
      <c r="AJ709" s="494"/>
      <c r="AK709" s="494"/>
      <c r="AL709" s="494"/>
      <c r="AM709" s="494"/>
      <c r="AN709" s="494"/>
    </row>
    <row r="710" spans="13:40">
      <c r="M710" s="494"/>
      <c r="N710" s="494"/>
      <c r="O710" s="494"/>
      <c r="P710" s="494"/>
      <c r="Q710" s="494"/>
      <c r="R710" s="494"/>
      <c r="S710" s="494"/>
      <c r="T710" s="494"/>
      <c r="U710" s="494"/>
      <c r="V710" s="494"/>
      <c r="W710" s="494"/>
      <c r="X710" s="494"/>
      <c r="Y710" s="494"/>
      <c r="Z710" s="494"/>
      <c r="AA710" s="494"/>
      <c r="AB710" s="494"/>
      <c r="AC710" s="494"/>
      <c r="AD710" s="494"/>
      <c r="AE710" s="494"/>
      <c r="AF710" s="494"/>
      <c r="AG710" s="494"/>
      <c r="AH710" s="494"/>
      <c r="AI710" s="494"/>
      <c r="AJ710" s="494"/>
      <c r="AK710" s="494"/>
      <c r="AL710" s="494"/>
      <c r="AM710" s="494"/>
      <c r="AN710" s="494"/>
    </row>
    <row r="711" spans="13:40">
      <c r="M711" s="494"/>
      <c r="N711" s="494"/>
      <c r="O711" s="494"/>
      <c r="P711" s="494"/>
      <c r="Q711" s="494"/>
      <c r="R711" s="494"/>
      <c r="S711" s="494"/>
      <c r="T711" s="494"/>
      <c r="U711" s="494"/>
      <c r="V711" s="494"/>
      <c r="W711" s="494"/>
      <c r="X711" s="494"/>
      <c r="Y711" s="494"/>
      <c r="Z711" s="494"/>
      <c r="AA711" s="494"/>
      <c r="AB711" s="494"/>
      <c r="AC711" s="494"/>
      <c r="AD711" s="494"/>
      <c r="AE711" s="494"/>
      <c r="AF711" s="494"/>
      <c r="AG711" s="494"/>
      <c r="AH711" s="494"/>
      <c r="AI711" s="494"/>
      <c r="AJ711" s="494"/>
      <c r="AK711" s="494"/>
      <c r="AL711" s="494"/>
      <c r="AM711" s="494"/>
      <c r="AN711" s="494"/>
    </row>
    <row r="712" spans="13:40">
      <c r="M712" s="494"/>
      <c r="N712" s="494"/>
      <c r="O712" s="494"/>
      <c r="P712" s="494"/>
      <c r="Q712" s="494"/>
      <c r="R712" s="494"/>
      <c r="S712" s="494"/>
      <c r="T712" s="494"/>
      <c r="U712" s="494"/>
      <c r="V712" s="494"/>
      <c r="W712" s="494"/>
      <c r="X712" s="494"/>
      <c r="Y712" s="494"/>
      <c r="Z712" s="494"/>
      <c r="AA712" s="494"/>
      <c r="AB712" s="494"/>
      <c r="AC712" s="494"/>
      <c r="AD712" s="494"/>
      <c r="AE712" s="494"/>
      <c r="AF712" s="494"/>
      <c r="AG712" s="494"/>
      <c r="AH712" s="494"/>
      <c r="AI712" s="494"/>
      <c r="AJ712" s="494"/>
      <c r="AK712" s="494"/>
      <c r="AL712" s="494"/>
      <c r="AM712" s="494"/>
      <c r="AN712" s="494"/>
    </row>
    <row r="713" spans="13:40">
      <c r="M713" s="494"/>
      <c r="N713" s="494"/>
      <c r="O713" s="494"/>
      <c r="P713" s="494"/>
      <c r="Q713" s="494"/>
      <c r="R713" s="494"/>
      <c r="S713" s="494"/>
      <c r="T713" s="494"/>
      <c r="U713" s="494"/>
      <c r="V713" s="494"/>
      <c r="W713" s="494"/>
      <c r="X713" s="494"/>
      <c r="Y713" s="494"/>
      <c r="Z713" s="494"/>
      <c r="AA713" s="494"/>
      <c r="AB713" s="494"/>
      <c r="AC713" s="494"/>
      <c r="AD713" s="494"/>
      <c r="AE713" s="494"/>
      <c r="AF713" s="494"/>
      <c r="AG713" s="494"/>
      <c r="AH713" s="494"/>
      <c r="AI713" s="494"/>
      <c r="AJ713" s="494"/>
      <c r="AK713" s="494"/>
      <c r="AL713" s="494"/>
      <c r="AM713" s="494"/>
      <c r="AN713" s="494"/>
    </row>
    <row r="714" spans="13:40">
      <c r="M714" s="494"/>
      <c r="N714" s="494"/>
      <c r="O714" s="494"/>
      <c r="P714" s="494"/>
      <c r="Q714" s="494"/>
      <c r="R714" s="494"/>
      <c r="S714" s="494"/>
      <c r="T714" s="494"/>
      <c r="U714" s="494"/>
      <c r="V714" s="494"/>
      <c r="W714" s="494"/>
      <c r="X714" s="494"/>
      <c r="Y714" s="494"/>
      <c r="Z714" s="494"/>
      <c r="AA714" s="494"/>
      <c r="AB714" s="494"/>
      <c r="AC714" s="494"/>
      <c r="AD714" s="494"/>
      <c r="AE714" s="494"/>
      <c r="AF714" s="494"/>
      <c r="AG714" s="494"/>
      <c r="AH714" s="494"/>
      <c r="AI714" s="494"/>
      <c r="AJ714" s="494"/>
      <c r="AK714" s="494"/>
      <c r="AL714" s="494"/>
      <c r="AM714" s="494"/>
      <c r="AN714" s="494"/>
    </row>
    <row r="715" spans="13:40">
      <c r="M715" s="494"/>
      <c r="N715" s="494"/>
      <c r="O715" s="494"/>
      <c r="P715" s="494"/>
      <c r="Q715" s="494"/>
      <c r="R715" s="494"/>
      <c r="S715" s="494"/>
      <c r="T715" s="494"/>
      <c r="U715" s="494"/>
      <c r="V715" s="494"/>
      <c r="W715" s="494"/>
      <c r="X715" s="494"/>
      <c r="Y715" s="494"/>
      <c r="Z715" s="494"/>
      <c r="AA715" s="494"/>
      <c r="AB715" s="494"/>
      <c r="AC715" s="494"/>
      <c r="AD715" s="494"/>
      <c r="AE715" s="494"/>
      <c r="AF715" s="494"/>
      <c r="AG715" s="494"/>
      <c r="AH715" s="494"/>
      <c r="AI715" s="494"/>
      <c r="AJ715" s="494"/>
      <c r="AK715" s="494"/>
      <c r="AL715" s="494"/>
      <c r="AM715" s="494"/>
      <c r="AN715" s="494"/>
    </row>
    <row r="716" spans="13:40">
      <c r="M716" s="494"/>
      <c r="N716" s="494"/>
      <c r="O716" s="494"/>
      <c r="P716" s="494"/>
      <c r="Q716" s="494"/>
      <c r="R716" s="494"/>
      <c r="S716" s="494"/>
      <c r="T716" s="494"/>
      <c r="U716" s="494"/>
      <c r="V716" s="494"/>
      <c r="W716" s="494"/>
      <c r="X716" s="494"/>
      <c r="Y716" s="494"/>
      <c r="Z716" s="494"/>
      <c r="AA716" s="494"/>
      <c r="AB716" s="494"/>
      <c r="AC716" s="494"/>
      <c r="AD716" s="494"/>
      <c r="AE716" s="494"/>
      <c r="AF716" s="494"/>
      <c r="AG716" s="494"/>
      <c r="AH716" s="494"/>
      <c r="AI716" s="494"/>
      <c r="AJ716" s="494"/>
      <c r="AK716" s="494"/>
      <c r="AL716" s="494"/>
      <c r="AM716" s="494"/>
      <c r="AN716" s="494"/>
    </row>
    <row r="717" spans="13:40">
      <c r="M717" s="494"/>
      <c r="N717" s="494"/>
      <c r="O717" s="494"/>
      <c r="P717" s="494"/>
      <c r="Q717" s="494"/>
      <c r="R717" s="494"/>
      <c r="S717" s="494"/>
      <c r="T717" s="494"/>
      <c r="U717" s="494"/>
      <c r="V717" s="494"/>
      <c r="W717" s="494"/>
      <c r="X717" s="494"/>
      <c r="Y717" s="494"/>
      <c r="Z717" s="494"/>
      <c r="AA717" s="494"/>
      <c r="AB717" s="494"/>
      <c r="AC717" s="494"/>
      <c r="AD717" s="494"/>
      <c r="AE717" s="494"/>
      <c r="AF717" s="494"/>
      <c r="AG717" s="494"/>
      <c r="AH717" s="494"/>
      <c r="AI717" s="494"/>
      <c r="AJ717" s="494"/>
      <c r="AK717" s="494"/>
      <c r="AL717" s="494"/>
      <c r="AM717" s="494"/>
      <c r="AN717" s="494"/>
    </row>
    <row r="718" spans="13:40">
      <c r="M718" s="494"/>
      <c r="N718" s="494"/>
      <c r="O718" s="494"/>
      <c r="P718" s="494"/>
      <c r="Q718" s="494"/>
      <c r="R718" s="494"/>
      <c r="S718" s="494"/>
      <c r="T718" s="494"/>
      <c r="U718" s="494"/>
      <c r="V718" s="494"/>
      <c r="W718" s="494"/>
      <c r="X718" s="494"/>
      <c r="Y718" s="494"/>
      <c r="Z718" s="494"/>
      <c r="AA718" s="494"/>
      <c r="AB718" s="494"/>
      <c r="AC718" s="494"/>
      <c r="AD718" s="494"/>
      <c r="AE718" s="494"/>
      <c r="AF718" s="494"/>
      <c r="AG718" s="494"/>
      <c r="AH718" s="494"/>
      <c r="AI718" s="494"/>
      <c r="AJ718" s="494"/>
      <c r="AK718" s="494"/>
      <c r="AL718" s="494"/>
      <c r="AM718" s="494"/>
      <c r="AN718" s="494"/>
    </row>
    <row r="719" spans="13:40">
      <c r="M719" s="494"/>
      <c r="N719" s="494"/>
      <c r="O719" s="494"/>
      <c r="P719" s="494"/>
      <c r="Q719" s="494"/>
      <c r="R719" s="494"/>
      <c r="S719" s="494"/>
      <c r="T719" s="494"/>
      <c r="U719" s="494"/>
      <c r="V719" s="494"/>
      <c r="W719" s="494"/>
      <c r="X719" s="494"/>
      <c r="Y719" s="494"/>
      <c r="Z719" s="494"/>
      <c r="AA719" s="494"/>
      <c r="AB719" s="494"/>
      <c r="AC719" s="494"/>
      <c r="AD719" s="494"/>
      <c r="AE719" s="494"/>
      <c r="AF719" s="494"/>
      <c r="AG719" s="494"/>
      <c r="AH719" s="494"/>
      <c r="AI719" s="494"/>
      <c r="AJ719" s="494"/>
      <c r="AK719" s="494"/>
      <c r="AL719" s="494"/>
      <c r="AM719" s="494"/>
      <c r="AN719" s="494"/>
    </row>
    <row r="720" spans="13:40">
      <c r="M720" s="494"/>
      <c r="N720" s="494"/>
      <c r="O720" s="494"/>
      <c r="P720" s="494"/>
      <c r="Q720" s="494"/>
      <c r="R720" s="494"/>
      <c r="S720" s="494"/>
      <c r="T720" s="494"/>
      <c r="U720" s="494"/>
      <c r="V720" s="494"/>
      <c r="W720" s="494"/>
      <c r="X720" s="494"/>
      <c r="Y720" s="494"/>
      <c r="Z720" s="494"/>
      <c r="AA720" s="494"/>
      <c r="AB720" s="494"/>
      <c r="AC720" s="494"/>
      <c r="AD720" s="494"/>
      <c r="AE720" s="494"/>
      <c r="AF720" s="494"/>
      <c r="AG720" s="494"/>
      <c r="AH720" s="494"/>
      <c r="AI720" s="494"/>
      <c r="AJ720" s="494"/>
      <c r="AK720" s="494"/>
      <c r="AL720" s="494"/>
      <c r="AM720" s="494"/>
      <c r="AN720" s="494"/>
    </row>
    <row r="721" spans="13:40">
      <c r="M721" s="494"/>
      <c r="N721" s="494"/>
      <c r="O721" s="494"/>
      <c r="P721" s="494"/>
      <c r="Q721" s="494"/>
      <c r="R721" s="494"/>
      <c r="S721" s="494"/>
      <c r="T721" s="494"/>
      <c r="U721" s="494"/>
      <c r="V721" s="494"/>
      <c r="W721" s="494"/>
      <c r="X721" s="494"/>
      <c r="Y721" s="494"/>
      <c r="Z721" s="494"/>
      <c r="AA721" s="494"/>
      <c r="AB721" s="494"/>
      <c r="AC721" s="494"/>
      <c r="AD721" s="494"/>
      <c r="AE721" s="494"/>
      <c r="AF721" s="494"/>
      <c r="AG721" s="494"/>
      <c r="AH721" s="494"/>
      <c r="AI721" s="494"/>
      <c r="AJ721" s="494"/>
      <c r="AK721" s="494"/>
      <c r="AL721" s="494"/>
      <c r="AM721" s="494"/>
      <c r="AN721" s="494"/>
    </row>
    <row r="722" spans="13:40">
      <c r="M722" s="494"/>
      <c r="N722" s="494"/>
      <c r="O722" s="494"/>
      <c r="P722" s="494"/>
      <c r="Q722" s="494"/>
      <c r="R722" s="494"/>
      <c r="S722" s="494"/>
      <c r="T722" s="494"/>
      <c r="U722" s="494"/>
      <c r="V722" s="494"/>
      <c r="W722" s="494"/>
      <c r="X722" s="494"/>
      <c r="Y722" s="494"/>
      <c r="Z722" s="494"/>
      <c r="AA722" s="494"/>
      <c r="AB722" s="494"/>
      <c r="AC722" s="494"/>
      <c r="AD722" s="494"/>
      <c r="AE722" s="494"/>
      <c r="AF722" s="494"/>
      <c r="AG722" s="494"/>
      <c r="AH722" s="494"/>
      <c r="AI722" s="494"/>
      <c r="AJ722" s="494"/>
      <c r="AK722" s="494"/>
      <c r="AL722" s="494"/>
      <c r="AM722" s="494"/>
      <c r="AN722" s="494"/>
    </row>
    <row r="723" spans="13:40">
      <c r="M723" s="494"/>
      <c r="N723" s="494"/>
      <c r="O723" s="494"/>
      <c r="P723" s="494"/>
      <c r="Q723" s="494"/>
      <c r="R723" s="494"/>
      <c r="S723" s="494"/>
      <c r="T723" s="494"/>
      <c r="U723" s="494"/>
      <c r="V723" s="494"/>
      <c r="W723" s="494"/>
      <c r="X723" s="494"/>
      <c r="Y723" s="494"/>
      <c r="Z723" s="494"/>
      <c r="AA723" s="494"/>
      <c r="AB723" s="494"/>
      <c r="AC723" s="494"/>
      <c r="AD723" s="494"/>
      <c r="AE723" s="494"/>
      <c r="AF723" s="494"/>
      <c r="AG723" s="494"/>
      <c r="AH723" s="494"/>
      <c r="AI723" s="494"/>
      <c r="AJ723" s="494"/>
      <c r="AK723" s="494"/>
      <c r="AL723" s="494"/>
      <c r="AM723" s="494"/>
      <c r="AN723" s="494"/>
    </row>
    <row r="724" spans="13:40">
      <c r="M724" s="494"/>
      <c r="N724" s="494"/>
      <c r="O724" s="494"/>
      <c r="P724" s="494"/>
      <c r="Q724" s="494"/>
      <c r="R724" s="494"/>
      <c r="S724" s="494"/>
      <c r="T724" s="494"/>
      <c r="U724" s="494"/>
      <c r="V724" s="494"/>
      <c r="W724" s="494"/>
      <c r="X724" s="494"/>
      <c r="Y724" s="494"/>
      <c r="Z724" s="494"/>
      <c r="AA724" s="494"/>
      <c r="AB724" s="494"/>
      <c r="AC724" s="494"/>
      <c r="AD724" s="494"/>
      <c r="AE724" s="494"/>
      <c r="AF724" s="494"/>
      <c r="AG724" s="494"/>
      <c r="AH724" s="494"/>
      <c r="AI724" s="494"/>
      <c r="AJ724" s="494"/>
      <c r="AK724" s="494"/>
      <c r="AL724" s="494"/>
      <c r="AM724" s="494"/>
      <c r="AN724" s="494"/>
    </row>
    <row r="725" spans="13:40">
      <c r="M725" s="494"/>
      <c r="N725" s="494"/>
      <c r="O725" s="494"/>
      <c r="P725" s="494"/>
      <c r="Q725" s="494"/>
      <c r="R725" s="494"/>
      <c r="S725" s="494"/>
      <c r="T725" s="494"/>
      <c r="U725" s="494"/>
      <c r="V725" s="494"/>
      <c r="W725" s="494"/>
      <c r="X725" s="494"/>
      <c r="Y725" s="494"/>
      <c r="Z725" s="494"/>
      <c r="AA725" s="494"/>
      <c r="AB725" s="494"/>
      <c r="AC725" s="494"/>
      <c r="AD725" s="494"/>
      <c r="AE725" s="494"/>
      <c r="AF725" s="494"/>
      <c r="AG725" s="494"/>
      <c r="AH725" s="494"/>
      <c r="AI725" s="494"/>
      <c r="AJ725" s="494"/>
      <c r="AK725" s="494"/>
      <c r="AL725" s="494"/>
      <c r="AM725" s="494"/>
      <c r="AN725" s="494"/>
    </row>
    <row r="726" spans="13:40">
      <c r="M726" s="494"/>
      <c r="N726" s="494"/>
      <c r="O726" s="494"/>
      <c r="P726" s="494"/>
      <c r="Q726" s="494"/>
      <c r="R726" s="494"/>
      <c r="S726" s="494"/>
      <c r="T726" s="494"/>
      <c r="U726" s="494"/>
      <c r="V726" s="494"/>
      <c r="W726" s="494"/>
      <c r="X726" s="494"/>
      <c r="Y726" s="494"/>
      <c r="Z726" s="494"/>
      <c r="AA726" s="494"/>
      <c r="AB726" s="494"/>
      <c r="AC726" s="494"/>
      <c r="AD726" s="494"/>
      <c r="AE726" s="494"/>
      <c r="AF726" s="494"/>
      <c r="AG726" s="494"/>
      <c r="AH726" s="494"/>
      <c r="AI726" s="494"/>
      <c r="AJ726" s="494"/>
      <c r="AK726" s="494"/>
      <c r="AL726" s="494"/>
      <c r="AM726" s="494"/>
      <c r="AN726" s="494"/>
    </row>
    <row r="727" spans="13:40">
      <c r="M727" s="494"/>
      <c r="N727" s="494"/>
      <c r="O727" s="494"/>
      <c r="P727" s="494"/>
      <c r="Q727" s="494"/>
      <c r="R727" s="494"/>
      <c r="S727" s="494"/>
      <c r="T727" s="494"/>
      <c r="U727" s="494"/>
      <c r="V727" s="494"/>
      <c r="W727" s="494"/>
      <c r="X727" s="494"/>
      <c r="Y727" s="494"/>
      <c r="Z727" s="494"/>
      <c r="AA727" s="494"/>
      <c r="AB727" s="494"/>
      <c r="AC727" s="494"/>
      <c r="AD727" s="494"/>
      <c r="AE727" s="494"/>
      <c r="AF727" s="494"/>
      <c r="AG727" s="494"/>
      <c r="AH727" s="494"/>
      <c r="AI727" s="494"/>
      <c r="AJ727" s="494"/>
      <c r="AK727" s="494"/>
      <c r="AL727" s="494"/>
      <c r="AM727" s="494"/>
      <c r="AN727" s="494"/>
    </row>
    <row r="728" spans="13:40">
      <c r="M728" s="494"/>
      <c r="N728" s="494"/>
      <c r="O728" s="494"/>
      <c r="P728" s="494"/>
      <c r="Q728" s="494"/>
      <c r="R728" s="494"/>
      <c r="S728" s="494"/>
      <c r="T728" s="494"/>
      <c r="U728" s="494"/>
      <c r="V728" s="494"/>
      <c r="W728" s="494"/>
      <c r="X728" s="494"/>
      <c r="Y728" s="494"/>
      <c r="Z728" s="494"/>
      <c r="AA728" s="494"/>
      <c r="AB728" s="494"/>
      <c r="AC728" s="494"/>
      <c r="AD728" s="494"/>
      <c r="AE728" s="494"/>
      <c r="AF728" s="494"/>
      <c r="AG728" s="494"/>
      <c r="AH728" s="494"/>
      <c r="AI728" s="494"/>
      <c r="AJ728" s="494"/>
      <c r="AK728" s="494"/>
      <c r="AL728" s="494"/>
      <c r="AM728" s="494"/>
      <c r="AN728" s="494"/>
    </row>
    <row r="729" spans="13:40">
      <c r="M729" s="494"/>
      <c r="N729" s="494"/>
      <c r="O729" s="494"/>
      <c r="P729" s="494"/>
      <c r="Q729" s="494"/>
      <c r="R729" s="494"/>
      <c r="S729" s="494"/>
      <c r="T729" s="494"/>
      <c r="U729" s="494"/>
      <c r="V729" s="494"/>
      <c r="W729" s="494"/>
      <c r="X729" s="494"/>
      <c r="Y729" s="494"/>
      <c r="Z729" s="494"/>
      <c r="AA729" s="494"/>
      <c r="AB729" s="494"/>
      <c r="AC729" s="494"/>
      <c r="AD729" s="494"/>
      <c r="AE729" s="494"/>
      <c r="AF729" s="494"/>
      <c r="AG729" s="494"/>
      <c r="AH729" s="494"/>
      <c r="AI729" s="494"/>
      <c r="AJ729" s="494"/>
      <c r="AK729" s="494"/>
      <c r="AL729" s="494"/>
      <c r="AM729" s="494"/>
      <c r="AN729" s="494"/>
    </row>
    <row r="730" spans="13:40">
      <c r="M730" s="494"/>
      <c r="N730" s="494"/>
      <c r="O730" s="494"/>
      <c r="P730" s="494"/>
      <c r="Q730" s="494"/>
      <c r="R730" s="494"/>
      <c r="S730" s="494"/>
      <c r="T730" s="494"/>
      <c r="U730" s="494"/>
      <c r="V730" s="494"/>
      <c r="W730" s="494"/>
      <c r="X730" s="494"/>
      <c r="Y730" s="494"/>
      <c r="Z730" s="494"/>
      <c r="AA730" s="494"/>
      <c r="AB730" s="494"/>
      <c r="AC730" s="494"/>
      <c r="AD730" s="494"/>
      <c r="AE730" s="494"/>
      <c r="AF730" s="494"/>
      <c r="AG730" s="494"/>
      <c r="AH730" s="494"/>
      <c r="AI730" s="494"/>
      <c r="AJ730" s="494"/>
      <c r="AK730" s="494"/>
      <c r="AL730" s="494"/>
      <c r="AM730" s="494"/>
      <c r="AN730" s="494"/>
    </row>
    <row r="731" spans="13:40">
      <c r="M731" s="494"/>
      <c r="N731" s="494"/>
      <c r="O731" s="494"/>
      <c r="P731" s="494"/>
      <c r="Q731" s="494"/>
      <c r="R731" s="494"/>
      <c r="S731" s="494"/>
      <c r="T731" s="494"/>
      <c r="U731" s="494"/>
      <c r="V731" s="494"/>
      <c r="W731" s="494"/>
      <c r="X731" s="494"/>
      <c r="Y731" s="494"/>
      <c r="Z731" s="494"/>
      <c r="AA731" s="494"/>
      <c r="AB731" s="494"/>
      <c r="AC731" s="494"/>
      <c r="AD731" s="494"/>
      <c r="AE731" s="494"/>
      <c r="AF731" s="494"/>
      <c r="AG731" s="494"/>
      <c r="AH731" s="494"/>
      <c r="AI731" s="494"/>
      <c r="AJ731" s="494"/>
      <c r="AK731" s="494"/>
      <c r="AL731" s="494"/>
      <c r="AM731" s="494"/>
      <c r="AN731" s="494"/>
    </row>
    <row r="732" spans="13:40">
      <c r="M732" s="494"/>
      <c r="N732" s="494"/>
      <c r="O732" s="494"/>
      <c r="P732" s="494"/>
      <c r="Q732" s="494"/>
      <c r="R732" s="494"/>
      <c r="S732" s="494"/>
      <c r="T732" s="494"/>
      <c r="U732" s="494"/>
      <c r="V732" s="494"/>
      <c r="W732" s="494"/>
      <c r="X732" s="494"/>
      <c r="Y732" s="494"/>
      <c r="Z732" s="494"/>
      <c r="AA732" s="494"/>
      <c r="AB732" s="494"/>
      <c r="AC732" s="494"/>
      <c r="AD732" s="494"/>
      <c r="AE732" s="494"/>
      <c r="AF732" s="494"/>
      <c r="AG732" s="494"/>
      <c r="AH732" s="494"/>
      <c r="AI732" s="494"/>
      <c r="AJ732" s="494"/>
      <c r="AK732" s="494"/>
      <c r="AL732" s="494"/>
      <c r="AM732" s="494"/>
      <c r="AN732" s="494"/>
    </row>
    <row r="733" spans="13:40">
      <c r="M733" s="494"/>
      <c r="N733" s="494"/>
      <c r="O733" s="494"/>
      <c r="P733" s="494"/>
      <c r="Q733" s="494"/>
      <c r="R733" s="494"/>
      <c r="S733" s="494"/>
      <c r="T733" s="494"/>
      <c r="U733" s="494"/>
      <c r="V733" s="494"/>
      <c r="W733" s="494"/>
      <c r="X733" s="494"/>
      <c r="Y733" s="494"/>
      <c r="Z733" s="494"/>
      <c r="AA733" s="494"/>
      <c r="AB733" s="494"/>
      <c r="AC733" s="494"/>
      <c r="AD733" s="494"/>
      <c r="AE733" s="494"/>
      <c r="AF733" s="494"/>
      <c r="AG733" s="494"/>
      <c r="AH733" s="494"/>
      <c r="AI733" s="494"/>
      <c r="AJ733" s="494"/>
      <c r="AK733" s="494"/>
      <c r="AL733" s="494"/>
      <c r="AM733" s="494"/>
      <c r="AN733" s="494"/>
    </row>
    <row r="734" spans="13:40">
      <c r="M734" s="494"/>
      <c r="N734" s="494"/>
      <c r="O734" s="494"/>
      <c r="P734" s="494"/>
      <c r="Q734" s="494"/>
      <c r="R734" s="494"/>
      <c r="S734" s="494"/>
      <c r="T734" s="494"/>
      <c r="U734" s="494"/>
      <c r="V734" s="494"/>
      <c r="W734" s="494"/>
      <c r="X734" s="494"/>
      <c r="Y734" s="494"/>
      <c r="Z734" s="494"/>
      <c r="AA734" s="494"/>
      <c r="AB734" s="494"/>
      <c r="AC734" s="494"/>
      <c r="AD734" s="494"/>
      <c r="AE734" s="494"/>
      <c r="AF734" s="494"/>
      <c r="AG734" s="494"/>
      <c r="AH734" s="494"/>
      <c r="AI734" s="494"/>
      <c r="AJ734" s="494"/>
      <c r="AK734" s="494"/>
      <c r="AL734" s="494"/>
      <c r="AM734" s="494"/>
      <c r="AN734" s="494"/>
    </row>
    <row r="735" spans="13:40">
      <c r="M735" s="494"/>
      <c r="N735" s="494"/>
      <c r="O735" s="494"/>
      <c r="P735" s="494"/>
      <c r="Q735" s="494"/>
      <c r="R735" s="494"/>
      <c r="S735" s="494"/>
      <c r="T735" s="494"/>
      <c r="U735" s="494"/>
      <c r="V735" s="494"/>
      <c r="W735" s="494"/>
      <c r="X735" s="494"/>
      <c r="Y735" s="494"/>
      <c r="Z735" s="494"/>
      <c r="AA735" s="494"/>
      <c r="AB735" s="494"/>
      <c r="AC735" s="494"/>
      <c r="AD735" s="494"/>
      <c r="AE735" s="494"/>
      <c r="AF735" s="494"/>
      <c r="AG735" s="494"/>
      <c r="AH735" s="494"/>
      <c r="AI735" s="494"/>
      <c r="AJ735" s="494"/>
      <c r="AK735" s="494"/>
      <c r="AL735" s="494"/>
      <c r="AM735" s="494"/>
      <c r="AN735" s="494"/>
    </row>
    <row r="736" spans="13:40">
      <c r="M736" s="494"/>
      <c r="N736" s="494"/>
      <c r="O736" s="494"/>
      <c r="P736" s="494"/>
      <c r="Q736" s="494"/>
      <c r="R736" s="494"/>
      <c r="S736" s="494"/>
      <c r="T736" s="494"/>
      <c r="U736" s="494"/>
      <c r="V736" s="494"/>
      <c r="W736" s="494"/>
      <c r="X736" s="494"/>
      <c r="Y736" s="494"/>
      <c r="Z736" s="494"/>
      <c r="AA736" s="494"/>
      <c r="AB736" s="494"/>
      <c r="AC736" s="494"/>
      <c r="AD736" s="494"/>
      <c r="AE736" s="494"/>
      <c r="AF736" s="494"/>
      <c r="AG736" s="494"/>
      <c r="AH736" s="494"/>
      <c r="AI736" s="494"/>
      <c r="AJ736" s="494"/>
      <c r="AK736" s="494"/>
      <c r="AL736" s="494"/>
      <c r="AM736" s="494"/>
      <c r="AN736" s="494"/>
    </row>
    <row r="737" spans="13:40">
      <c r="M737" s="494"/>
      <c r="N737" s="494"/>
      <c r="O737" s="494"/>
      <c r="P737" s="494"/>
      <c r="Q737" s="494"/>
      <c r="R737" s="494"/>
      <c r="S737" s="494"/>
      <c r="T737" s="494"/>
      <c r="U737" s="494"/>
      <c r="V737" s="494"/>
      <c r="W737" s="494"/>
      <c r="X737" s="494"/>
      <c r="Y737" s="494"/>
      <c r="Z737" s="494"/>
      <c r="AA737" s="494"/>
      <c r="AB737" s="494"/>
      <c r="AC737" s="494"/>
      <c r="AD737" s="494"/>
      <c r="AE737" s="494"/>
      <c r="AF737" s="494"/>
      <c r="AG737" s="494"/>
      <c r="AH737" s="494"/>
      <c r="AI737" s="494"/>
      <c r="AJ737" s="494"/>
      <c r="AK737" s="494"/>
      <c r="AL737" s="494"/>
      <c r="AM737" s="494"/>
      <c r="AN737" s="494"/>
    </row>
    <row r="738" spans="13:40">
      <c r="M738" s="494"/>
      <c r="N738" s="494"/>
      <c r="O738" s="494"/>
      <c r="P738" s="494"/>
      <c r="Q738" s="494"/>
      <c r="R738" s="494"/>
      <c r="S738" s="494"/>
      <c r="T738" s="494"/>
      <c r="U738" s="494"/>
      <c r="V738" s="494"/>
      <c r="W738" s="494"/>
      <c r="X738" s="494"/>
      <c r="Y738" s="494"/>
      <c r="Z738" s="494"/>
      <c r="AA738" s="494"/>
      <c r="AB738" s="494"/>
      <c r="AC738" s="494"/>
      <c r="AD738" s="494"/>
      <c r="AE738" s="494"/>
      <c r="AF738" s="494"/>
      <c r="AG738" s="494"/>
      <c r="AH738" s="494"/>
      <c r="AI738" s="494"/>
      <c r="AJ738" s="494"/>
      <c r="AK738" s="494"/>
      <c r="AL738" s="494"/>
      <c r="AM738" s="494"/>
      <c r="AN738" s="494"/>
    </row>
    <row r="739" spans="13:40">
      <c r="M739" s="494"/>
      <c r="N739" s="494"/>
      <c r="O739" s="494"/>
      <c r="P739" s="494"/>
      <c r="Q739" s="494"/>
      <c r="R739" s="494"/>
      <c r="S739" s="494"/>
      <c r="T739" s="494"/>
      <c r="U739" s="494"/>
      <c r="V739" s="494"/>
      <c r="W739" s="494"/>
      <c r="X739" s="494"/>
      <c r="Y739" s="494"/>
      <c r="Z739" s="494"/>
      <c r="AA739" s="494"/>
      <c r="AB739" s="494"/>
      <c r="AC739" s="494"/>
      <c r="AD739" s="494"/>
      <c r="AE739" s="494"/>
      <c r="AF739" s="494"/>
      <c r="AG739" s="494"/>
      <c r="AH739" s="494"/>
      <c r="AI739" s="494"/>
      <c r="AJ739" s="494"/>
      <c r="AK739" s="494"/>
      <c r="AL739" s="494"/>
      <c r="AM739" s="494"/>
      <c r="AN739" s="494"/>
    </row>
    <row r="740" spans="13:40">
      <c r="M740" s="494"/>
      <c r="N740" s="494"/>
      <c r="O740" s="494"/>
      <c r="P740" s="494"/>
      <c r="Q740" s="494"/>
      <c r="R740" s="494"/>
      <c r="S740" s="494"/>
      <c r="T740" s="494"/>
      <c r="U740" s="494"/>
      <c r="V740" s="494"/>
      <c r="W740" s="494"/>
      <c r="X740" s="494"/>
      <c r="Y740" s="494"/>
      <c r="Z740" s="494"/>
      <c r="AA740" s="494"/>
      <c r="AB740" s="494"/>
      <c r="AC740" s="494"/>
      <c r="AD740" s="494"/>
      <c r="AE740" s="494"/>
      <c r="AF740" s="494"/>
      <c r="AG740" s="494"/>
      <c r="AH740" s="494"/>
      <c r="AI740" s="494"/>
      <c r="AJ740" s="494"/>
      <c r="AK740" s="494"/>
      <c r="AL740" s="494"/>
      <c r="AM740" s="494"/>
      <c r="AN740" s="494"/>
    </row>
    <row r="741" spans="13:40">
      <c r="M741" s="494"/>
      <c r="N741" s="494"/>
      <c r="O741" s="494"/>
      <c r="P741" s="494"/>
      <c r="Q741" s="494"/>
      <c r="R741" s="494"/>
      <c r="S741" s="494"/>
      <c r="T741" s="494"/>
      <c r="U741" s="494"/>
      <c r="V741" s="494"/>
      <c r="W741" s="494"/>
      <c r="X741" s="494"/>
      <c r="Y741" s="494"/>
      <c r="Z741" s="494"/>
      <c r="AA741" s="494"/>
      <c r="AB741" s="494"/>
      <c r="AC741" s="494"/>
      <c r="AD741" s="494"/>
      <c r="AE741" s="494"/>
      <c r="AF741" s="494"/>
      <c r="AG741" s="494"/>
      <c r="AH741" s="494"/>
      <c r="AI741" s="494"/>
      <c r="AJ741" s="494"/>
      <c r="AK741" s="494"/>
      <c r="AL741" s="494"/>
      <c r="AM741" s="494"/>
      <c r="AN741" s="494"/>
    </row>
    <row r="742" spans="13:40">
      <c r="M742" s="494"/>
      <c r="N742" s="494"/>
      <c r="O742" s="494"/>
      <c r="P742" s="494"/>
      <c r="Q742" s="494"/>
      <c r="R742" s="494"/>
      <c r="S742" s="494"/>
      <c r="T742" s="494"/>
      <c r="U742" s="494"/>
      <c r="V742" s="494"/>
      <c r="W742" s="494"/>
      <c r="X742" s="494"/>
      <c r="Y742" s="494"/>
      <c r="Z742" s="494"/>
      <c r="AA742" s="494"/>
      <c r="AB742" s="494"/>
      <c r="AC742" s="494"/>
      <c r="AD742" s="494"/>
      <c r="AE742" s="494"/>
      <c r="AF742" s="494"/>
      <c r="AG742" s="494"/>
      <c r="AH742" s="494"/>
      <c r="AI742" s="494"/>
      <c r="AJ742" s="494"/>
      <c r="AK742" s="494"/>
      <c r="AL742" s="494"/>
      <c r="AM742" s="494"/>
      <c r="AN742" s="494"/>
    </row>
    <row r="743" spans="13:40">
      <c r="M743" s="494"/>
      <c r="N743" s="494"/>
      <c r="O743" s="494"/>
      <c r="P743" s="494"/>
      <c r="Q743" s="494"/>
      <c r="R743" s="494"/>
      <c r="S743" s="494"/>
      <c r="T743" s="494"/>
      <c r="U743" s="494"/>
      <c r="V743" s="494"/>
      <c r="W743" s="494"/>
      <c r="X743" s="494"/>
      <c r="Y743" s="494"/>
      <c r="Z743" s="494"/>
      <c r="AA743" s="494"/>
      <c r="AB743" s="494"/>
      <c r="AC743" s="494"/>
      <c r="AD743" s="494"/>
      <c r="AE743" s="494"/>
      <c r="AF743" s="494"/>
      <c r="AG743" s="494"/>
      <c r="AH743" s="494"/>
      <c r="AI743" s="494"/>
      <c r="AJ743" s="494"/>
      <c r="AK743" s="494"/>
      <c r="AL743" s="494"/>
      <c r="AM743" s="494"/>
      <c r="AN743" s="494"/>
    </row>
    <row r="744" spans="13:40">
      <c r="M744" s="494"/>
      <c r="N744" s="494"/>
      <c r="O744" s="494"/>
      <c r="P744" s="494"/>
      <c r="Q744" s="494"/>
      <c r="R744" s="494"/>
      <c r="S744" s="494"/>
      <c r="T744" s="494"/>
      <c r="U744" s="494"/>
      <c r="V744" s="494"/>
      <c r="W744" s="494"/>
      <c r="X744" s="494"/>
      <c r="Y744" s="494"/>
      <c r="Z744" s="494"/>
      <c r="AA744" s="494"/>
      <c r="AB744" s="494"/>
      <c r="AC744" s="494"/>
      <c r="AD744" s="494"/>
      <c r="AE744" s="494"/>
      <c r="AF744" s="494"/>
      <c r="AG744" s="494"/>
      <c r="AH744" s="494"/>
      <c r="AI744" s="494"/>
      <c r="AJ744" s="494"/>
      <c r="AK744" s="494"/>
      <c r="AL744" s="494"/>
      <c r="AM744" s="494"/>
      <c r="AN744" s="494"/>
    </row>
    <row r="745" spans="13:40">
      <c r="M745" s="494"/>
      <c r="N745" s="494"/>
      <c r="O745" s="494"/>
      <c r="P745" s="494"/>
      <c r="Q745" s="494"/>
      <c r="R745" s="494"/>
      <c r="S745" s="494"/>
      <c r="T745" s="494"/>
      <c r="U745" s="494"/>
      <c r="V745" s="494"/>
      <c r="W745" s="494"/>
      <c r="X745" s="494"/>
      <c r="Y745" s="494"/>
      <c r="Z745" s="494"/>
      <c r="AA745" s="494"/>
      <c r="AB745" s="494"/>
      <c r="AC745" s="494"/>
      <c r="AD745" s="494"/>
      <c r="AE745" s="494"/>
      <c r="AF745" s="494"/>
      <c r="AG745" s="494"/>
      <c r="AH745" s="494"/>
      <c r="AI745" s="494"/>
      <c r="AJ745" s="494"/>
      <c r="AK745" s="494"/>
      <c r="AL745" s="494"/>
      <c r="AM745" s="494"/>
      <c r="AN745" s="494"/>
    </row>
    <row r="746" spans="13:40">
      <c r="M746" s="494"/>
      <c r="N746" s="494"/>
      <c r="O746" s="494"/>
      <c r="P746" s="494"/>
      <c r="Q746" s="494"/>
      <c r="R746" s="494"/>
      <c r="S746" s="494"/>
      <c r="T746" s="494"/>
      <c r="U746" s="494"/>
      <c r="V746" s="494"/>
      <c r="W746" s="494"/>
      <c r="X746" s="494"/>
      <c r="Y746" s="494"/>
      <c r="Z746" s="494"/>
      <c r="AA746" s="494"/>
      <c r="AB746" s="494"/>
      <c r="AC746" s="494"/>
      <c r="AD746" s="494"/>
      <c r="AE746" s="494"/>
      <c r="AF746" s="494"/>
      <c r="AG746" s="494"/>
      <c r="AH746" s="494"/>
      <c r="AI746" s="494"/>
      <c r="AJ746" s="494"/>
      <c r="AK746" s="494"/>
      <c r="AL746" s="494"/>
      <c r="AM746" s="494"/>
      <c r="AN746" s="494"/>
    </row>
    <row r="747" spans="13:40">
      <c r="M747" s="494"/>
      <c r="N747" s="494"/>
      <c r="O747" s="494"/>
      <c r="P747" s="494"/>
      <c r="Q747" s="494"/>
      <c r="R747" s="494"/>
      <c r="S747" s="494"/>
      <c r="T747" s="494"/>
      <c r="U747" s="494"/>
      <c r="V747" s="494"/>
      <c r="W747" s="494"/>
      <c r="X747" s="494"/>
      <c r="Y747" s="494"/>
      <c r="Z747" s="494"/>
      <c r="AA747" s="494"/>
      <c r="AB747" s="494"/>
      <c r="AC747" s="494"/>
      <c r="AD747" s="494"/>
      <c r="AE747" s="494"/>
      <c r="AF747" s="494"/>
      <c r="AG747" s="494"/>
      <c r="AH747" s="494"/>
      <c r="AI747" s="494"/>
      <c r="AJ747" s="494"/>
      <c r="AK747" s="494"/>
      <c r="AL747" s="494"/>
      <c r="AM747" s="494"/>
      <c r="AN747" s="494"/>
    </row>
    <row r="748" spans="13:40">
      <c r="M748" s="494"/>
      <c r="N748" s="494"/>
      <c r="O748" s="494"/>
      <c r="P748" s="494"/>
      <c r="Q748" s="494"/>
      <c r="R748" s="494"/>
      <c r="S748" s="494"/>
      <c r="T748" s="494"/>
      <c r="U748" s="494"/>
      <c r="V748" s="494"/>
      <c r="W748" s="494"/>
      <c r="X748" s="494"/>
      <c r="Y748" s="494"/>
      <c r="Z748" s="494"/>
      <c r="AA748" s="494"/>
      <c r="AB748" s="494"/>
      <c r="AC748" s="494"/>
      <c r="AD748" s="494"/>
      <c r="AE748" s="494"/>
      <c r="AF748" s="494"/>
      <c r="AG748" s="494"/>
      <c r="AH748" s="494"/>
      <c r="AI748" s="494"/>
      <c r="AJ748" s="494"/>
      <c r="AK748" s="494"/>
      <c r="AL748" s="494"/>
      <c r="AM748" s="494"/>
      <c r="AN748" s="494"/>
    </row>
    <row r="749" spans="13:40">
      <c r="M749" s="494"/>
      <c r="N749" s="494"/>
      <c r="O749" s="494"/>
      <c r="P749" s="494"/>
      <c r="Q749" s="494"/>
      <c r="R749" s="494"/>
      <c r="S749" s="494"/>
      <c r="T749" s="494"/>
      <c r="U749" s="494"/>
      <c r="V749" s="494"/>
      <c r="W749" s="494"/>
      <c r="X749" s="494"/>
      <c r="Y749" s="494"/>
      <c r="Z749" s="494"/>
      <c r="AA749" s="494"/>
      <c r="AB749" s="494"/>
      <c r="AC749" s="494"/>
      <c r="AD749" s="494"/>
      <c r="AE749" s="494"/>
      <c r="AF749" s="494"/>
      <c r="AG749" s="494"/>
      <c r="AH749" s="494"/>
      <c r="AI749" s="494"/>
      <c r="AJ749" s="494"/>
      <c r="AK749" s="494"/>
      <c r="AL749" s="494"/>
      <c r="AM749" s="494"/>
      <c r="AN749" s="494"/>
    </row>
    <row r="750" spans="13:40">
      <c r="M750" s="494"/>
      <c r="N750" s="494"/>
      <c r="O750" s="494"/>
      <c r="P750" s="494"/>
      <c r="Q750" s="494"/>
      <c r="R750" s="494"/>
      <c r="S750" s="494"/>
      <c r="T750" s="494"/>
      <c r="U750" s="494"/>
      <c r="V750" s="494"/>
      <c r="W750" s="494"/>
      <c r="X750" s="494"/>
      <c r="Y750" s="494"/>
      <c r="Z750" s="494"/>
      <c r="AA750" s="494"/>
      <c r="AB750" s="494"/>
      <c r="AC750" s="494"/>
      <c r="AD750" s="494"/>
      <c r="AE750" s="494"/>
      <c r="AF750" s="494"/>
      <c r="AG750" s="494"/>
      <c r="AH750" s="494"/>
      <c r="AI750" s="494"/>
      <c r="AJ750" s="494"/>
      <c r="AK750" s="494"/>
      <c r="AL750" s="494"/>
      <c r="AM750" s="494"/>
      <c r="AN750" s="494"/>
    </row>
    <row r="751" spans="13:40">
      <c r="M751" s="494"/>
      <c r="N751" s="494"/>
      <c r="O751" s="494"/>
      <c r="P751" s="494"/>
      <c r="Q751" s="494"/>
      <c r="R751" s="494"/>
      <c r="S751" s="494"/>
      <c r="T751" s="494"/>
      <c r="U751" s="494"/>
      <c r="V751" s="494"/>
      <c r="W751" s="494"/>
      <c r="X751" s="494"/>
      <c r="Y751" s="494"/>
      <c r="Z751" s="494"/>
      <c r="AA751" s="494"/>
      <c r="AB751" s="494"/>
      <c r="AC751" s="494"/>
      <c r="AD751" s="494"/>
      <c r="AE751" s="494"/>
      <c r="AF751" s="494"/>
      <c r="AG751" s="494"/>
      <c r="AH751" s="494"/>
      <c r="AI751" s="494"/>
      <c r="AJ751" s="494"/>
      <c r="AK751" s="494"/>
      <c r="AL751" s="494"/>
      <c r="AM751" s="494"/>
      <c r="AN751" s="494"/>
    </row>
    <row r="752" spans="13:40">
      <c r="M752" s="494"/>
      <c r="N752" s="494"/>
      <c r="O752" s="494"/>
      <c r="P752" s="494"/>
      <c r="Q752" s="494"/>
      <c r="R752" s="494"/>
      <c r="S752" s="494"/>
      <c r="T752" s="494"/>
      <c r="U752" s="494"/>
      <c r="V752" s="494"/>
      <c r="W752" s="494"/>
      <c r="X752" s="494"/>
      <c r="Y752" s="494"/>
      <c r="Z752" s="494"/>
      <c r="AA752" s="494"/>
      <c r="AB752" s="494"/>
      <c r="AC752" s="494"/>
      <c r="AD752" s="494"/>
      <c r="AE752" s="494"/>
      <c r="AF752" s="494"/>
      <c r="AG752" s="494"/>
      <c r="AH752" s="494"/>
      <c r="AI752" s="494"/>
      <c r="AJ752" s="494"/>
      <c r="AK752" s="494"/>
      <c r="AL752" s="494"/>
      <c r="AM752" s="494"/>
      <c r="AN752" s="494"/>
    </row>
    <row r="753" spans="13:40">
      <c r="M753" s="494"/>
      <c r="N753" s="494"/>
      <c r="O753" s="494"/>
      <c r="P753" s="494"/>
      <c r="Q753" s="494"/>
      <c r="R753" s="494"/>
      <c r="S753" s="494"/>
      <c r="T753" s="494"/>
      <c r="U753" s="494"/>
      <c r="V753" s="494"/>
      <c r="W753" s="494"/>
      <c r="X753" s="494"/>
      <c r="Y753" s="494"/>
      <c r="Z753" s="494"/>
      <c r="AA753" s="494"/>
      <c r="AB753" s="494"/>
      <c r="AC753" s="494"/>
      <c r="AD753" s="494"/>
      <c r="AE753" s="494"/>
      <c r="AF753" s="494"/>
      <c r="AG753" s="494"/>
      <c r="AH753" s="494"/>
      <c r="AI753" s="494"/>
      <c r="AJ753" s="494"/>
      <c r="AK753" s="494"/>
      <c r="AL753" s="494"/>
      <c r="AM753" s="494"/>
      <c r="AN753" s="494"/>
    </row>
    <row r="754" spans="13:40">
      <c r="M754" s="494"/>
      <c r="N754" s="494"/>
      <c r="O754" s="494"/>
      <c r="P754" s="494"/>
      <c r="Q754" s="494"/>
      <c r="R754" s="494"/>
      <c r="S754" s="494"/>
      <c r="T754" s="494"/>
      <c r="U754" s="494"/>
      <c r="V754" s="494"/>
      <c r="W754" s="494"/>
      <c r="X754" s="494"/>
      <c r="Y754" s="494"/>
      <c r="Z754" s="494"/>
      <c r="AA754" s="494"/>
      <c r="AB754" s="494"/>
      <c r="AC754" s="494"/>
      <c r="AD754" s="494"/>
      <c r="AE754" s="494"/>
      <c r="AF754" s="494"/>
      <c r="AG754" s="494"/>
      <c r="AH754" s="494"/>
      <c r="AI754" s="494"/>
      <c r="AJ754" s="494"/>
      <c r="AK754" s="494"/>
      <c r="AL754" s="494"/>
      <c r="AM754" s="494"/>
      <c r="AN754" s="494"/>
    </row>
    <row r="755" spans="13:40">
      <c r="M755" s="494"/>
      <c r="N755" s="494"/>
      <c r="O755" s="494"/>
      <c r="P755" s="494"/>
      <c r="Q755" s="494"/>
      <c r="R755" s="494"/>
      <c r="S755" s="494"/>
      <c r="T755" s="494"/>
      <c r="U755" s="494"/>
      <c r="V755" s="494"/>
      <c r="W755" s="494"/>
      <c r="X755" s="494"/>
      <c r="Y755" s="494"/>
      <c r="Z755" s="494"/>
      <c r="AA755" s="494"/>
      <c r="AB755" s="494"/>
      <c r="AC755" s="494"/>
      <c r="AD755" s="494"/>
      <c r="AE755" s="494"/>
      <c r="AF755" s="494"/>
      <c r="AG755" s="494"/>
      <c r="AH755" s="494"/>
      <c r="AI755" s="494"/>
      <c r="AJ755" s="494"/>
      <c r="AK755" s="494"/>
      <c r="AL755" s="494"/>
      <c r="AM755" s="494"/>
      <c r="AN755" s="494"/>
    </row>
    <row r="756" spans="13:40">
      <c r="M756" s="494"/>
      <c r="N756" s="494"/>
      <c r="O756" s="494"/>
      <c r="P756" s="494"/>
      <c r="Q756" s="494"/>
      <c r="R756" s="494"/>
      <c r="S756" s="494"/>
      <c r="T756" s="494"/>
      <c r="U756" s="494"/>
      <c r="V756" s="494"/>
      <c r="W756" s="494"/>
      <c r="X756" s="494"/>
      <c r="Y756" s="494"/>
      <c r="Z756" s="494"/>
      <c r="AA756" s="494"/>
      <c r="AB756" s="494"/>
      <c r="AC756" s="494"/>
      <c r="AD756" s="494"/>
      <c r="AE756" s="494"/>
      <c r="AF756" s="494"/>
      <c r="AG756" s="494"/>
      <c r="AH756" s="494"/>
      <c r="AI756" s="494"/>
      <c r="AJ756" s="494"/>
      <c r="AK756" s="494"/>
      <c r="AL756" s="494"/>
      <c r="AM756" s="494"/>
      <c r="AN756" s="494"/>
    </row>
    <row r="757" spans="13:40">
      <c r="M757" s="494"/>
      <c r="N757" s="494"/>
      <c r="O757" s="494"/>
      <c r="P757" s="494"/>
      <c r="Q757" s="494"/>
      <c r="R757" s="494"/>
      <c r="S757" s="494"/>
      <c r="T757" s="494"/>
      <c r="U757" s="494"/>
      <c r="V757" s="494"/>
      <c r="W757" s="494"/>
      <c r="X757" s="494"/>
      <c r="Y757" s="494"/>
      <c r="Z757" s="494"/>
      <c r="AA757" s="494"/>
      <c r="AB757" s="494"/>
      <c r="AC757" s="494"/>
      <c r="AD757" s="494"/>
      <c r="AE757" s="494"/>
      <c r="AF757" s="494"/>
      <c r="AG757" s="494"/>
      <c r="AH757" s="494"/>
      <c r="AI757" s="494"/>
      <c r="AJ757" s="494"/>
      <c r="AK757" s="494"/>
      <c r="AL757" s="494"/>
      <c r="AM757" s="494"/>
      <c r="AN757" s="494"/>
    </row>
    <row r="758" spans="13:40">
      <c r="M758" s="494"/>
      <c r="N758" s="494"/>
      <c r="O758" s="494"/>
      <c r="P758" s="494"/>
      <c r="Q758" s="494"/>
      <c r="R758" s="494"/>
      <c r="S758" s="494"/>
      <c r="T758" s="494"/>
      <c r="U758" s="494"/>
      <c r="V758" s="494"/>
      <c r="W758" s="494"/>
      <c r="X758" s="494"/>
      <c r="Y758" s="494"/>
      <c r="Z758" s="494"/>
      <c r="AA758" s="494"/>
      <c r="AB758" s="494"/>
      <c r="AC758" s="494"/>
      <c r="AD758" s="494"/>
      <c r="AE758" s="494"/>
      <c r="AF758" s="494"/>
      <c r="AG758" s="494"/>
      <c r="AH758" s="494"/>
      <c r="AI758" s="494"/>
      <c r="AJ758" s="494"/>
      <c r="AK758" s="494"/>
      <c r="AL758" s="494"/>
      <c r="AM758" s="494"/>
      <c r="AN758" s="494"/>
    </row>
    <row r="759" spans="13:40">
      <c r="M759" s="494"/>
      <c r="N759" s="494"/>
      <c r="O759" s="494"/>
      <c r="P759" s="494"/>
      <c r="Q759" s="494"/>
      <c r="R759" s="494"/>
      <c r="S759" s="494"/>
      <c r="T759" s="494"/>
      <c r="U759" s="494"/>
      <c r="V759" s="494"/>
      <c r="W759" s="494"/>
      <c r="X759" s="494"/>
      <c r="Y759" s="494"/>
      <c r="Z759" s="494"/>
      <c r="AA759" s="494"/>
      <c r="AB759" s="494"/>
      <c r="AC759" s="494"/>
      <c r="AD759" s="494"/>
      <c r="AE759" s="494"/>
      <c r="AF759" s="494"/>
      <c r="AG759" s="494"/>
      <c r="AH759" s="494"/>
      <c r="AI759" s="494"/>
      <c r="AJ759" s="494"/>
      <c r="AK759" s="494"/>
      <c r="AL759" s="494"/>
      <c r="AM759" s="494"/>
      <c r="AN759" s="494"/>
    </row>
    <row r="760" spans="13:40">
      <c r="M760" s="494"/>
      <c r="N760" s="494"/>
      <c r="O760" s="494"/>
      <c r="P760" s="494"/>
      <c r="Q760" s="494"/>
      <c r="R760" s="494"/>
      <c r="S760" s="494"/>
      <c r="T760" s="494"/>
      <c r="U760" s="494"/>
      <c r="V760" s="494"/>
      <c r="W760" s="494"/>
      <c r="X760" s="494"/>
      <c r="Y760" s="494"/>
      <c r="Z760" s="494"/>
      <c r="AA760" s="494"/>
      <c r="AB760" s="494"/>
      <c r="AC760" s="494"/>
      <c r="AD760" s="494"/>
      <c r="AE760" s="494"/>
      <c r="AF760" s="494"/>
      <c r="AG760" s="494"/>
      <c r="AH760" s="494"/>
      <c r="AI760" s="494"/>
      <c r="AJ760" s="494"/>
      <c r="AK760" s="494"/>
      <c r="AL760" s="494"/>
      <c r="AM760" s="494"/>
      <c r="AN760" s="494"/>
    </row>
    <row r="761" spans="13:40">
      <c r="M761" s="494"/>
      <c r="N761" s="494"/>
      <c r="O761" s="494"/>
      <c r="P761" s="494"/>
      <c r="Q761" s="494"/>
      <c r="R761" s="494"/>
      <c r="S761" s="494"/>
      <c r="T761" s="494"/>
      <c r="U761" s="494"/>
      <c r="V761" s="494"/>
      <c r="W761" s="494"/>
      <c r="X761" s="494"/>
      <c r="Y761" s="494"/>
      <c r="Z761" s="494"/>
      <c r="AA761" s="494"/>
      <c r="AB761" s="494"/>
      <c r="AC761" s="494"/>
      <c r="AD761" s="494"/>
      <c r="AE761" s="494"/>
      <c r="AF761" s="494"/>
      <c r="AG761" s="494"/>
      <c r="AH761" s="494"/>
      <c r="AI761" s="494"/>
      <c r="AJ761" s="494"/>
      <c r="AK761" s="494"/>
      <c r="AL761" s="494"/>
      <c r="AM761" s="494"/>
      <c r="AN761" s="494"/>
    </row>
    <row r="762" spans="13:40">
      <c r="M762" s="494"/>
      <c r="N762" s="494"/>
      <c r="O762" s="494"/>
      <c r="P762" s="494"/>
      <c r="Q762" s="494"/>
      <c r="R762" s="494"/>
      <c r="S762" s="494"/>
      <c r="T762" s="494"/>
      <c r="U762" s="494"/>
      <c r="V762" s="494"/>
      <c r="W762" s="494"/>
      <c r="X762" s="494"/>
      <c r="Y762" s="494"/>
      <c r="Z762" s="494"/>
      <c r="AA762" s="494"/>
      <c r="AB762" s="494"/>
      <c r="AC762" s="494"/>
      <c r="AD762" s="494"/>
      <c r="AE762" s="494"/>
      <c r="AF762" s="494"/>
      <c r="AG762" s="494"/>
      <c r="AH762" s="494"/>
      <c r="AI762" s="494"/>
      <c r="AJ762" s="494"/>
      <c r="AK762" s="494"/>
      <c r="AL762" s="494"/>
      <c r="AM762" s="494"/>
      <c r="AN762" s="494"/>
    </row>
    <row r="763" spans="13:40">
      <c r="M763" s="494"/>
      <c r="N763" s="494"/>
      <c r="O763" s="494"/>
      <c r="P763" s="494"/>
      <c r="Q763" s="494"/>
      <c r="R763" s="494"/>
      <c r="S763" s="494"/>
      <c r="T763" s="494"/>
      <c r="U763" s="494"/>
      <c r="V763" s="494"/>
      <c r="W763" s="494"/>
      <c r="X763" s="494"/>
      <c r="Y763" s="494"/>
      <c r="Z763" s="494"/>
      <c r="AA763" s="494"/>
      <c r="AB763" s="494"/>
      <c r="AC763" s="494"/>
      <c r="AD763" s="494"/>
      <c r="AE763" s="494"/>
      <c r="AF763" s="494"/>
      <c r="AG763" s="494"/>
      <c r="AH763" s="494"/>
      <c r="AI763" s="494"/>
      <c r="AJ763" s="494"/>
      <c r="AK763" s="494"/>
      <c r="AL763" s="494"/>
      <c r="AM763" s="494"/>
      <c r="AN763" s="494"/>
    </row>
    <row r="764" spans="13:40">
      <c r="M764" s="494"/>
      <c r="N764" s="494"/>
      <c r="O764" s="494"/>
      <c r="P764" s="494"/>
      <c r="Q764" s="494"/>
      <c r="R764" s="494"/>
      <c r="S764" s="494"/>
      <c r="T764" s="494"/>
      <c r="U764" s="494"/>
      <c r="V764" s="494"/>
      <c r="W764" s="494"/>
      <c r="X764" s="494"/>
      <c r="Y764" s="494"/>
      <c r="Z764" s="494"/>
      <c r="AA764" s="494"/>
      <c r="AB764" s="494"/>
      <c r="AC764" s="494"/>
      <c r="AD764" s="494"/>
      <c r="AE764" s="494"/>
      <c r="AF764" s="494"/>
      <c r="AG764" s="494"/>
      <c r="AH764" s="494"/>
      <c r="AI764" s="494"/>
      <c r="AJ764" s="494"/>
      <c r="AK764" s="494"/>
      <c r="AL764" s="494"/>
      <c r="AM764" s="494"/>
      <c r="AN764" s="494"/>
    </row>
    <row r="765" spans="13:40">
      <c r="M765" s="494"/>
      <c r="N765" s="494"/>
      <c r="O765" s="494"/>
      <c r="P765" s="494"/>
      <c r="Q765" s="494"/>
      <c r="R765" s="494"/>
      <c r="S765" s="494"/>
      <c r="T765" s="494"/>
      <c r="U765" s="494"/>
      <c r="V765" s="494"/>
      <c r="W765" s="494"/>
      <c r="X765" s="494"/>
      <c r="Y765" s="494"/>
      <c r="Z765" s="494"/>
      <c r="AA765" s="494"/>
      <c r="AB765" s="494"/>
      <c r="AC765" s="494"/>
      <c r="AD765" s="494"/>
      <c r="AE765" s="494"/>
      <c r="AF765" s="494"/>
      <c r="AG765" s="494"/>
      <c r="AH765" s="494"/>
      <c r="AI765" s="494"/>
      <c r="AJ765" s="494"/>
      <c r="AK765" s="494"/>
      <c r="AL765" s="494"/>
      <c r="AM765" s="494"/>
      <c r="AN765" s="494"/>
    </row>
    <row r="766" spans="13:40">
      <c r="M766" s="494"/>
      <c r="N766" s="494"/>
      <c r="O766" s="494"/>
      <c r="P766" s="494"/>
      <c r="Q766" s="494"/>
      <c r="R766" s="494"/>
      <c r="S766" s="494"/>
      <c r="T766" s="494"/>
      <c r="U766" s="494"/>
      <c r="V766" s="494"/>
      <c r="W766" s="494"/>
      <c r="X766" s="494"/>
      <c r="Y766" s="494"/>
      <c r="Z766" s="494"/>
      <c r="AA766" s="494"/>
      <c r="AB766" s="494"/>
      <c r="AC766" s="494"/>
      <c r="AD766" s="494"/>
      <c r="AE766" s="494"/>
      <c r="AF766" s="494"/>
      <c r="AG766" s="494"/>
      <c r="AH766" s="494"/>
      <c r="AI766" s="494"/>
      <c r="AJ766" s="494"/>
      <c r="AK766" s="494"/>
      <c r="AL766" s="494"/>
      <c r="AM766" s="494"/>
      <c r="AN766" s="494"/>
    </row>
    <row r="767" spans="13:40">
      <c r="M767" s="494"/>
      <c r="N767" s="494"/>
      <c r="O767" s="494"/>
      <c r="P767" s="494"/>
      <c r="Q767" s="494"/>
      <c r="R767" s="494"/>
      <c r="S767" s="494"/>
      <c r="T767" s="494"/>
      <c r="U767" s="494"/>
      <c r="V767" s="494"/>
      <c r="W767" s="494"/>
      <c r="X767" s="494"/>
      <c r="Y767" s="494"/>
      <c r="Z767" s="494"/>
      <c r="AA767" s="494"/>
      <c r="AB767" s="494"/>
      <c r="AC767" s="494"/>
      <c r="AD767" s="494"/>
      <c r="AE767" s="494"/>
      <c r="AF767" s="494"/>
      <c r="AG767" s="494"/>
      <c r="AH767" s="494"/>
      <c r="AI767" s="494"/>
      <c r="AJ767" s="494"/>
      <c r="AK767" s="494"/>
      <c r="AL767" s="494"/>
      <c r="AM767" s="494"/>
      <c r="AN767" s="494"/>
    </row>
    <row r="768" spans="13:40">
      <c r="M768" s="494"/>
      <c r="N768" s="494"/>
      <c r="O768" s="494"/>
      <c r="P768" s="494"/>
      <c r="Q768" s="494"/>
      <c r="R768" s="494"/>
      <c r="S768" s="494"/>
      <c r="T768" s="494"/>
      <c r="U768" s="494"/>
      <c r="V768" s="494"/>
      <c r="W768" s="494"/>
      <c r="X768" s="494"/>
      <c r="Y768" s="494"/>
      <c r="Z768" s="494"/>
      <c r="AA768" s="494"/>
      <c r="AB768" s="494"/>
      <c r="AC768" s="494"/>
      <c r="AD768" s="494"/>
      <c r="AE768" s="494"/>
      <c r="AF768" s="494"/>
      <c r="AG768" s="494"/>
      <c r="AH768" s="494"/>
      <c r="AI768" s="494"/>
      <c r="AJ768" s="494"/>
      <c r="AK768" s="494"/>
      <c r="AL768" s="494"/>
      <c r="AM768" s="494"/>
      <c r="AN768" s="494"/>
    </row>
    <row r="769" spans="13:40">
      <c r="M769" s="494"/>
      <c r="N769" s="494"/>
      <c r="O769" s="494"/>
      <c r="P769" s="494"/>
      <c r="Q769" s="494"/>
      <c r="R769" s="494"/>
      <c r="S769" s="494"/>
      <c r="T769" s="494"/>
      <c r="U769" s="494"/>
      <c r="V769" s="494"/>
      <c r="W769" s="494"/>
      <c r="X769" s="494"/>
      <c r="Y769" s="494"/>
      <c r="Z769" s="494"/>
      <c r="AA769" s="494"/>
      <c r="AB769" s="494"/>
      <c r="AC769" s="494"/>
      <c r="AD769" s="494"/>
      <c r="AE769" s="494"/>
      <c r="AF769" s="494"/>
      <c r="AG769" s="494"/>
      <c r="AH769" s="494"/>
      <c r="AI769" s="494"/>
      <c r="AJ769" s="494"/>
      <c r="AK769" s="494"/>
      <c r="AL769" s="494"/>
      <c r="AM769" s="494"/>
      <c r="AN769" s="494"/>
    </row>
    <row r="770" spans="13:40">
      <c r="M770" s="494"/>
      <c r="N770" s="494"/>
      <c r="O770" s="494"/>
      <c r="P770" s="494"/>
      <c r="Q770" s="494"/>
      <c r="R770" s="494"/>
      <c r="S770" s="494"/>
      <c r="T770" s="494"/>
      <c r="U770" s="494"/>
      <c r="V770" s="494"/>
      <c r="W770" s="494"/>
      <c r="X770" s="494"/>
      <c r="Y770" s="494"/>
      <c r="Z770" s="494"/>
      <c r="AA770" s="494"/>
      <c r="AB770" s="494"/>
      <c r="AC770" s="494"/>
      <c r="AD770" s="494"/>
      <c r="AE770" s="494"/>
      <c r="AF770" s="494"/>
      <c r="AG770" s="494"/>
      <c r="AH770" s="494"/>
      <c r="AI770" s="494"/>
      <c r="AJ770" s="494"/>
      <c r="AK770" s="494"/>
      <c r="AL770" s="494"/>
      <c r="AM770" s="494"/>
      <c r="AN770" s="494"/>
    </row>
    <row r="771" spans="13:40">
      <c r="M771" s="494"/>
      <c r="N771" s="494"/>
      <c r="O771" s="494"/>
      <c r="P771" s="494"/>
      <c r="Q771" s="494"/>
      <c r="R771" s="494"/>
      <c r="S771" s="494"/>
      <c r="T771" s="494"/>
      <c r="U771" s="494"/>
      <c r="V771" s="494"/>
      <c r="W771" s="494"/>
      <c r="X771" s="494"/>
      <c r="Y771" s="494"/>
      <c r="Z771" s="494"/>
      <c r="AA771" s="494"/>
      <c r="AB771" s="494"/>
      <c r="AC771" s="494"/>
      <c r="AD771" s="494"/>
      <c r="AE771" s="494"/>
      <c r="AF771" s="494"/>
      <c r="AG771" s="494"/>
      <c r="AH771" s="494"/>
      <c r="AI771" s="494"/>
      <c r="AJ771" s="494"/>
      <c r="AK771" s="494"/>
      <c r="AL771" s="494"/>
      <c r="AM771" s="494"/>
      <c r="AN771" s="494"/>
    </row>
    <row r="772" spans="13:40">
      <c r="M772" s="494"/>
      <c r="N772" s="494"/>
      <c r="O772" s="494"/>
      <c r="P772" s="494"/>
      <c r="Q772" s="494"/>
      <c r="R772" s="494"/>
      <c r="S772" s="494"/>
      <c r="T772" s="494"/>
      <c r="U772" s="494"/>
      <c r="V772" s="494"/>
      <c r="W772" s="494"/>
      <c r="X772" s="494"/>
      <c r="Y772" s="494"/>
      <c r="Z772" s="494"/>
      <c r="AA772" s="494"/>
      <c r="AB772" s="494"/>
      <c r="AC772" s="494"/>
      <c r="AD772" s="494"/>
      <c r="AE772" s="494"/>
      <c r="AF772" s="494"/>
      <c r="AG772" s="494"/>
      <c r="AH772" s="494"/>
      <c r="AI772" s="494"/>
      <c r="AJ772" s="494"/>
      <c r="AK772" s="494"/>
      <c r="AL772" s="494"/>
      <c r="AM772" s="494"/>
      <c r="AN772" s="494"/>
    </row>
    <row r="773" spans="13:40">
      <c r="M773" s="494"/>
      <c r="N773" s="494"/>
      <c r="O773" s="494"/>
      <c r="P773" s="494"/>
      <c r="Q773" s="494"/>
      <c r="R773" s="494"/>
      <c r="S773" s="494"/>
      <c r="T773" s="494"/>
      <c r="U773" s="494"/>
      <c r="V773" s="494"/>
      <c r="W773" s="494"/>
      <c r="X773" s="494"/>
      <c r="Y773" s="494"/>
      <c r="Z773" s="494"/>
      <c r="AA773" s="494"/>
      <c r="AB773" s="494"/>
      <c r="AC773" s="494"/>
      <c r="AD773" s="494"/>
      <c r="AE773" s="494"/>
      <c r="AF773" s="494"/>
      <c r="AG773" s="494"/>
      <c r="AH773" s="494"/>
      <c r="AI773" s="494"/>
      <c r="AJ773" s="494"/>
      <c r="AK773" s="494"/>
      <c r="AL773" s="494"/>
      <c r="AM773" s="494"/>
      <c r="AN773" s="494"/>
    </row>
    <row r="774" spans="13:40">
      <c r="M774" s="494"/>
      <c r="N774" s="494"/>
      <c r="O774" s="494"/>
      <c r="P774" s="494"/>
      <c r="Q774" s="494"/>
      <c r="R774" s="494"/>
      <c r="S774" s="494"/>
      <c r="T774" s="494"/>
      <c r="U774" s="494"/>
      <c r="V774" s="494"/>
      <c r="W774" s="494"/>
      <c r="X774" s="494"/>
      <c r="Y774" s="494"/>
      <c r="Z774" s="494"/>
      <c r="AA774" s="494"/>
      <c r="AB774" s="494"/>
      <c r="AC774" s="494"/>
      <c r="AD774" s="494"/>
      <c r="AE774" s="494"/>
      <c r="AF774" s="494"/>
      <c r="AG774" s="494"/>
      <c r="AH774" s="494"/>
      <c r="AI774" s="494"/>
      <c r="AJ774" s="494"/>
      <c r="AK774" s="494"/>
      <c r="AL774" s="494"/>
      <c r="AM774" s="494"/>
      <c r="AN774" s="494"/>
    </row>
    <row r="775" spans="13:40">
      <c r="M775" s="494"/>
      <c r="N775" s="494"/>
      <c r="O775" s="494"/>
      <c r="P775" s="494"/>
      <c r="Q775" s="494"/>
      <c r="R775" s="494"/>
      <c r="S775" s="494"/>
      <c r="T775" s="494"/>
      <c r="U775" s="494"/>
      <c r="V775" s="494"/>
      <c r="W775" s="494"/>
      <c r="X775" s="494"/>
      <c r="Y775" s="494"/>
      <c r="Z775" s="494"/>
      <c r="AA775" s="494"/>
      <c r="AB775" s="494"/>
      <c r="AC775" s="494"/>
      <c r="AD775" s="494"/>
      <c r="AE775" s="494"/>
      <c r="AF775" s="494"/>
      <c r="AG775" s="494"/>
      <c r="AH775" s="494"/>
      <c r="AI775" s="494"/>
      <c r="AJ775" s="494"/>
      <c r="AK775" s="494"/>
      <c r="AL775" s="494"/>
      <c r="AM775" s="494"/>
      <c r="AN775" s="494"/>
    </row>
    <row r="776" spans="13:40">
      <c r="M776" s="494"/>
      <c r="N776" s="494"/>
      <c r="O776" s="494"/>
      <c r="P776" s="494"/>
      <c r="Q776" s="494"/>
      <c r="R776" s="494"/>
      <c r="S776" s="494"/>
      <c r="T776" s="494"/>
      <c r="U776" s="494"/>
      <c r="V776" s="494"/>
      <c r="W776" s="494"/>
      <c r="X776" s="494"/>
      <c r="Y776" s="494"/>
      <c r="Z776" s="494"/>
      <c r="AA776" s="494"/>
      <c r="AB776" s="494"/>
      <c r="AC776" s="494"/>
      <c r="AD776" s="494"/>
      <c r="AE776" s="494"/>
      <c r="AF776" s="494"/>
      <c r="AG776" s="494"/>
      <c r="AH776" s="494"/>
      <c r="AI776" s="494"/>
      <c r="AJ776" s="494"/>
      <c r="AK776" s="494"/>
      <c r="AL776" s="494"/>
      <c r="AM776" s="494"/>
      <c r="AN776" s="494"/>
    </row>
    <row r="777" spans="13:40">
      <c r="M777" s="494"/>
      <c r="N777" s="494"/>
      <c r="O777" s="494"/>
      <c r="P777" s="494"/>
      <c r="Q777" s="494"/>
      <c r="R777" s="494"/>
      <c r="S777" s="494"/>
      <c r="T777" s="494"/>
      <c r="U777" s="494"/>
      <c r="V777" s="494"/>
      <c r="W777" s="494"/>
      <c r="X777" s="494"/>
      <c r="Y777" s="494"/>
      <c r="Z777" s="494"/>
      <c r="AA777" s="494"/>
      <c r="AB777" s="494"/>
      <c r="AC777" s="494"/>
      <c r="AD777" s="494"/>
      <c r="AE777" s="494"/>
      <c r="AF777" s="494"/>
      <c r="AG777" s="494"/>
      <c r="AH777" s="494"/>
      <c r="AI777" s="494"/>
      <c r="AJ777" s="494"/>
      <c r="AK777" s="494"/>
      <c r="AL777" s="494"/>
      <c r="AM777" s="494"/>
      <c r="AN777" s="494"/>
    </row>
    <row r="778" spans="13:40">
      <c r="M778" s="494"/>
      <c r="N778" s="494"/>
      <c r="O778" s="494"/>
      <c r="P778" s="494"/>
      <c r="Q778" s="494"/>
      <c r="R778" s="494"/>
      <c r="S778" s="494"/>
      <c r="T778" s="494"/>
      <c r="U778" s="494"/>
      <c r="V778" s="494"/>
      <c r="W778" s="494"/>
      <c r="X778" s="494"/>
      <c r="Y778" s="494"/>
      <c r="Z778" s="494"/>
      <c r="AA778" s="494"/>
      <c r="AB778" s="494"/>
      <c r="AC778" s="494"/>
      <c r="AD778" s="494"/>
      <c r="AE778" s="494"/>
      <c r="AF778" s="494"/>
      <c r="AG778" s="494"/>
      <c r="AH778" s="494"/>
      <c r="AI778" s="494"/>
      <c r="AJ778" s="494"/>
      <c r="AK778" s="494"/>
      <c r="AL778" s="494"/>
      <c r="AM778" s="494"/>
      <c r="AN778" s="494"/>
    </row>
    <row r="779" spans="13:40">
      <c r="M779" s="494"/>
      <c r="N779" s="494"/>
      <c r="O779" s="494"/>
      <c r="P779" s="494"/>
      <c r="Q779" s="494"/>
      <c r="R779" s="494"/>
      <c r="S779" s="494"/>
      <c r="T779" s="494"/>
      <c r="U779" s="494"/>
      <c r="V779" s="494"/>
      <c r="W779" s="494"/>
      <c r="X779" s="494"/>
      <c r="Y779" s="494"/>
      <c r="Z779" s="494"/>
      <c r="AA779" s="494"/>
      <c r="AB779" s="494"/>
      <c r="AC779" s="494"/>
      <c r="AD779" s="494"/>
      <c r="AE779" s="494"/>
      <c r="AF779" s="494"/>
      <c r="AG779" s="494"/>
      <c r="AH779" s="494"/>
      <c r="AI779" s="494"/>
      <c r="AJ779" s="494"/>
      <c r="AK779" s="494"/>
      <c r="AL779" s="494"/>
      <c r="AM779" s="494"/>
      <c r="AN779" s="494"/>
    </row>
    <row r="780" spans="13:40">
      <c r="M780" s="494"/>
      <c r="N780" s="494"/>
      <c r="O780" s="494"/>
      <c r="P780" s="494"/>
      <c r="Q780" s="494"/>
      <c r="R780" s="494"/>
      <c r="S780" s="494"/>
      <c r="T780" s="494"/>
      <c r="U780" s="494"/>
      <c r="V780" s="494"/>
      <c r="W780" s="494"/>
      <c r="X780" s="494"/>
      <c r="Y780" s="494"/>
      <c r="Z780" s="494"/>
      <c r="AA780" s="494"/>
      <c r="AB780" s="494"/>
      <c r="AC780" s="494"/>
      <c r="AD780" s="494"/>
      <c r="AE780" s="494"/>
      <c r="AF780" s="494"/>
      <c r="AG780" s="494"/>
      <c r="AH780" s="494"/>
      <c r="AI780" s="494"/>
      <c r="AJ780" s="494"/>
      <c r="AK780" s="494"/>
      <c r="AL780" s="494"/>
      <c r="AM780" s="494"/>
      <c r="AN780" s="494"/>
    </row>
    <row r="781" spans="13:40">
      <c r="M781" s="494"/>
      <c r="N781" s="494"/>
      <c r="O781" s="494"/>
      <c r="P781" s="494"/>
      <c r="Q781" s="494"/>
      <c r="R781" s="494"/>
      <c r="S781" s="494"/>
      <c r="T781" s="494"/>
      <c r="U781" s="494"/>
      <c r="V781" s="494"/>
      <c r="W781" s="494"/>
      <c r="X781" s="494"/>
      <c r="Y781" s="494"/>
      <c r="Z781" s="494"/>
      <c r="AA781" s="494"/>
      <c r="AB781" s="494"/>
      <c r="AC781" s="494"/>
      <c r="AD781" s="494"/>
      <c r="AE781" s="494"/>
      <c r="AF781" s="494"/>
      <c r="AG781" s="494"/>
      <c r="AH781" s="494"/>
      <c r="AI781" s="494"/>
      <c r="AJ781" s="494"/>
      <c r="AK781" s="494"/>
      <c r="AL781" s="494"/>
      <c r="AM781" s="494"/>
      <c r="AN781" s="494"/>
    </row>
    <row r="782" spans="13:40">
      <c r="M782" s="494"/>
      <c r="N782" s="494"/>
      <c r="O782" s="494"/>
      <c r="P782" s="494"/>
      <c r="Q782" s="494"/>
      <c r="R782" s="494"/>
      <c r="S782" s="494"/>
      <c r="T782" s="494"/>
      <c r="U782" s="494"/>
      <c r="V782" s="494"/>
      <c r="W782" s="494"/>
      <c r="X782" s="494"/>
      <c r="Y782" s="494"/>
      <c r="Z782" s="494"/>
      <c r="AA782" s="494"/>
      <c r="AB782" s="494"/>
      <c r="AC782" s="494"/>
      <c r="AD782" s="494"/>
      <c r="AE782" s="494"/>
      <c r="AF782" s="494"/>
      <c r="AG782" s="494"/>
      <c r="AH782" s="494"/>
      <c r="AI782" s="494"/>
      <c r="AJ782" s="494"/>
      <c r="AK782" s="494"/>
      <c r="AL782" s="494"/>
      <c r="AM782" s="494"/>
      <c r="AN782" s="494"/>
    </row>
    <row r="783" spans="13:40">
      <c r="M783" s="494"/>
      <c r="N783" s="494"/>
      <c r="O783" s="494"/>
      <c r="P783" s="494"/>
      <c r="Q783" s="494"/>
      <c r="R783" s="494"/>
      <c r="S783" s="494"/>
      <c r="T783" s="494"/>
      <c r="U783" s="494"/>
      <c r="V783" s="494"/>
      <c r="W783" s="494"/>
      <c r="X783" s="494"/>
      <c r="Y783" s="494"/>
      <c r="Z783" s="494"/>
      <c r="AA783" s="494"/>
      <c r="AB783" s="494"/>
      <c r="AC783" s="494"/>
      <c r="AD783" s="494"/>
      <c r="AE783" s="494"/>
      <c r="AF783" s="494"/>
      <c r="AG783" s="494"/>
      <c r="AH783" s="494"/>
      <c r="AI783" s="494"/>
      <c r="AJ783" s="494"/>
      <c r="AK783" s="494"/>
      <c r="AL783" s="494"/>
      <c r="AM783" s="494"/>
      <c r="AN783" s="494"/>
    </row>
    <row r="784" spans="13:40">
      <c r="M784" s="494"/>
      <c r="N784" s="494"/>
      <c r="O784" s="494"/>
      <c r="P784" s="494"/>
      <c r="Q784" s="494"/>
      <c r="R784" s="494"/>
      <c r="S784" s="494"/>
      <c r="T784" s="494"/>
      <c r="U784" s="494"/>
      <c r="V784" s="494"/>
      <c r="W784" s="494"/>
      <c r="X784" s="494"/>
      <c r="Y784" s="494"/>
      <c r="Z784" s="494"/>
      <c r="AA784" s="494"/>
      <c r="AB784" s="494"/>
      <c r="AC784" s="494"/>
      <c r="AD784" s="494"/>
      <c r="AE784" s="494"/>
      <c r="AF784" s="494"/>
      <c r="AG784" s="494"/>
      <c r="AH784" s="494"/>
      <c r="AI784" s="494"/>
      <c r="AJ784" s="494"/>
      <c r="AK784" s="494"/>
      <c r="AL784" s="494"/>
      <c r="AM784" s="494"/>
      <c r="AN784" s="494"/>
    </row>
    <row r="785" spans="13:40">
      <c r="M785" s="494"/>
      <c r="N785" s="494"/>
      <c r="O785" s="494"/>
      <c r="P785" s="494"/>
      <c r="Q785" s="494"/>
      <c r="R785" s="494"/>
      <c r="S785" s="494"/>
      <c r="T785" s="494"/>
      <c r="U785" s="494"/>
      <c r="V785" s="494"/>
      <c r="W785" s="494"/>
      <c r="X785" s="494"/>
      <c r="Y785" s="494"/>
      <c r="Z785" s="494"/>
      <c r="AA785" s="494"/>
      <c r="AB785" s="494"/>
      <c r="AC785" s="494"/>
      <c r="AD785" s="494"/>
      <c r="AE785" s="494"/>
      <c r="AF785" s="494"/>
      <c r="AG785" s="494"/>
      <c r="AH785" s="494"/>
      <c r="AI785" s="494"/>
      <c r="AJ785" s="494"/>
      <c r="AK785" s="494"/>
      <c r="AL785" s="494"/>
      <c r="AM785" s="494"/>
      <c r="AN785" s="494"/>
    </row>
    <row r="786" spans="13:40">
      <c r="M786" s="494"/>
      <c r="N786" s="494"/>
      <c r="O786" s="494"/>
      <c r="P786" s="494"/>
      <c r="Q786" s="494"/>
      <c r="R786" s="494"/>
      <c r="S786" s="494"/>
      <c r="T786" s="494"/>
      <c r="U786" s="494"/>
      <c r="V786" s="494"/>
      <c r="W786" s="494"/>
      <c r="X786" s="494"/>
      <c r="Y786" s="494"/>
      <c r="Z786" s="494"/>
      <c r="AA786" s="494"/>
      <c r="AB786" s="494"/>
      <c r="AC786" s="494"/>
      <c r="AD786" s="494"/>
      <c r="AE786" s="494"/>
      <c r="AF786" s="494"/>
      <c r="AG786" s="494"/>
      <c r="AH786" s="494"/>
      <c r="AI786" s="494"/>
      <c r="AJ786" s="494"/>
      <c r="AK786" s="494"/>
      <c r="AL786" s="494"/>
      <c r="AM786" s="494"/>
      <c r="AN786" s="494"/>
    </row>
    <row r="787" spans="13:40">
      <c r="M787" s="494"/>
      <c r="N787" s="494"/>
      <c r="O787" s="494"/>
      <c r="P787" s="494"/>
      <c r="Q787" s="494"/>
      <c r="R787" s="494"/>
      <c r="S787" s="494"/>
      <c r="T787" s="494"/>
      <c r="U787" s="494"/>
      <c r="V787" s="494"/>
      <c r="W787" s="494"/>
      <c r="X787" s="494"/>
      <c r="Y787" s="494"/>
      <c r="Z787" s="494"/>
      <c r="AA787" s="494"/>
      <c r="AB787" s="494"/>
      <c r="AC787" s="494"/>
      <c r="AD787" s="494"/>
      <c r="AE787" s="494"/>
      <c r="AF787" s="494"/>
      <c r="AG787" s="494"/>
      <c r="AH787" s="494"/>
      <c r="AI787" s="494"/>
      <c r="AJ787" s="494"/>
      <c r="AK787" s="494"/>
      <c r="AL787" s="494"/>
      <c r="AM787" s="494"/>
      <c r="AN787" s="494"/>
    </row>
    <row r="788" spans="13:40">
      <c r="M788" s="494"/>
      <c r="N788" s="494"/>
      <c r="O788" s="494"/>
      <c r="P788" s="494"/>
      <c r="Q788" s="494"/>
      <c r="R788" s="494"/>
      <c r="S788" s="494"/>
      <c r="T788" s="494"/>
      <c r="U788" s="494"/>
      <c r="V788" s="494"/>
      <c r="W788" s="494"/>
      <c r="X788" s="494"/>
      <c r="Y788" s="494"/>
      <c r="Z788" s="494"/>
      <c r="AA788" s="494"/>
      <c r="AB788" s="494"/>
      <c r="AC788" s="494"/>
      <c r="AD788" s="494"/>
      <c r="AE788" s="494"/>
      <c r="AF788" s="494"/>
      <c r="AG788" s="494"/>
      <c r="AH788" s="494"/>
      <c r="AI788" s="494"/>
      <c r="AJ788" s="494"/>
      <c r="AK788" s="494"/>
      <c r="AL788" s="494"/>
      <c r="AM788" s="494"/>
      <c r="AN788" s="494"/>
    </row>
    <row r="789" spans="13:40">
      <c r="M789" s="494"/>
      <c r="N789" s="494"/>
      <c r="O789" s="494"/>
      <c r="P789" s="494"/>
      <c r="Q789" s="494"/>
      <c r="R789" s="494"/>
      <c r="S789" s="494"/>
      <c r="T789" s="494"/>
      <c r="U789" s="494"/>
      <c r="V789" s="494"/>
      <c r="W789" s="494"/>
      <c r="X789" s="494"/>
      <c r="Y789" s="494"/>
      <c r="Z789" s="494"/>
      <c r="AA789" s="494"/>
      <c r="AB789" s="494"/>
      <c r="AC789" s="494"/>
      <c r="AD789" s="494"/>
      <c r="AE789" s="494"/>
      <c r="AF789" s="494"/>
      <c r="AG789" s="494"/>
      <c r="AH789" s="494"/>
      <c r="AI789" s="494"/>
      <c r="AJ789" s="494"/>
      <c r="AK789" s="494"/>
      <c r="AL789" s="494"/>
      <c r="AM789" s="494"/>
      <c r="AN789" s="494"/>
    </row>
    <row r="790" spans="13:40">
      <c r="M790" s="494"/>
      <c r="N790" s="494"/>
      <c r="O790" s="494"/>
      <c r="P790" s="494"/>
      <c r="Q790" s="494"/>
      <c r="R790" s="494"/>
      <c r="S790" s="494"/>
      <c r="T790" s="494"/>
      <c r="U790" s="494"/>
      <c r="V790" s="494"/>
      <c r="W790" s="494"/>
      <c r="X790" s="494"/>
      <c r="Y790" s="494"/>
      <c r="Z790" s="494"/>
      <c r="AA790" s="494"/>
      <c r="AB790" s="494"/>
      <c r="AC790" s="494"/>
      <c r="AD790" s="494"/>
      <c r="AE790" s="494"/>
      <c r="AF790" s="494"/>
      <c r="AG790" s="494"/>
      <c r="AH790" s="494"/>
      <c r="AI790" s="494"/>
      <c r="AJ790" s="494"/>
      <c r="AK790" s="494"/>
      <c r="AL790" s="494"/>
      <c r="AM790" s="494"/>
      <c r="AN790" s="494"/>
    </row>
    <row r="791" spans="13:40">
      <c r="M791" s="494"/>
      <c r="N791" s="494"/>
      <c r="O791" s="494"/>
      <c r="P791" s="494"/>
      <c r="Q791" s="494"/>
      <c r="R791" s="494"/>
      <c r="S791" s="494"/>
      <c r="T791" s="494"/>
      <c r="U791" s="494"/>
      <c r="V791" s="494"/>
      <c r="W791" s="494"/>
      <c r="X791" s="494"/>
      <c r="Y791" s="494"/>
      <c r="Z791" s="494"/>
      <c r="AA791" s="494"/>
      <c r="AB791" s="494"/>
      <c r="AC791" s="494"/>
      <c r="AD791" s="494"/>
      <c r="AE791" s="494"/>
      <c r="AF791" s="494"/>
      <c r="AG791" s="494"/>
      <c r="AH791" s="494"/>
      <c r="AI791" s="494"/>
      <c r="AJ791" s="494"/>
      <c r="AK791" s="494"/>
      <c r="AL791" s="494"/>
      <c r="AM791" s="494"/>
      <c r="AN791" s="494"/>
    </row>
    <row r="792" spans="13:40">
      <c r="M792" s="494"/>
      <c r="N792" s="494"/>
      <c r="O792" s="494"/>
      <c r="P792" s="494"/>
      <c r="Q792" s="494"/>
      <c r="R792" s="494"/>
      <c r="S792" s="494"/>
      <c r="T792" s="494"/>
      <c r="U792" s="494"/>
      <c r="V792" s="494"/>
      <c r="W792" s="494"/>
      <c r="X792" s="494"/>
      <c r="Y792" s="494"/>
      <c r="Z792" s="494"/>
      <c r="AA792" s="494"/>
      <c r="AB792" s="494"/>
      <c r="AC792" s="494"/>
      <c r="AD792" s="494"/>
      <c r="AE792" s="494"/>
      <c r="AF792" s="494"/>
      <c r="AG792" s="494"/>
      <c r="AH792" s="494"/>
      <c r="AI792" s="494"/>
      <c r="AJ792" s="494"/>
      <c r="AK792" s="494"/>
      <c r="AL792" s="494"/>
      <c r="AM792" s="494"/>
      <c r="AN792" s="494"/>
    </row>
    <row r="793" spans="13:40">
      <c r="M793" s="494"/>
      <c r="N793" s="494"/>
      <c r="O793" s="494"/>
      <c r="P793" s="494"/>
      <c r="Q793" s="494"/>
      <c r="R793" s="494"/>
      <c r="S793" s="494"/>
      <c r="T793" s="494"/>
      <c r="U793" s="494"/>
      <c r="V793" s="494"/>
      <c r="W793" s="494"/>
      <c r="X793" s="494"/>
      <c r="Y793" s="494"/>
      <c r="Z793" s="494"/>
      <c r="AA793" s="494"/>
      <c r="AB793" s="494"/>
      <c r="AC793" s="494"/>
      <c r="AD793" s="494"/>
      <c r="AE793" s="494"/>
      <c r="AF793" s="494"/>
      <c r="AG793" s="494"/>
      <c r="AH793" s="494"/>
      <c r="AI793" s="494"/>
      <c r="AJ793" s="494"/>
      <c r="AK793" s="494"/>
      <c r="AL793" s="494"/>
      <c r="AM793" s="494"/>
      <c r="AN793" s="494"/>
    </row>
    <row r="794" spans="13:40">
      <c r="M794" s="494"/>
      <c r="N794" s="494"/>
      <c r="O794" s="494"/>
      <c r="P794" s="494"/>
      <c r="Q794" s="494"/>
      <c r="R794" s="494"/>
      <c r="S794" s="494"/>
      <c r="T794" s="494"/>
      <c r="U794" s="494"/>
      <c r="V794" s="494"/>
      <c r="W794" s="494"/>
      <c r="X794" s="494"/>
      <c r="Y794" s="494"/>
      <c r="Z794" s="494"/>
      <c r="AA794" s="494"/>
      <c r="AB794" s="494"/>
      <c r="AC794" s="494"/>
      <c r="AD794" s="494"/>
      <c r="AE794" s="494"/>
      <c r="AF794" s="494"/>
      <c r="AG794" s="494"/>
      <c r="AH794" s="494"/>
      <c r="AI794" s="494"/>
      <c r="AJ794" s="494"/>
      <c r="AK794" s="494"/>
      <c r="AL794" s="494"/>
      <c r="AM794" s="494"/>
      <c r="AN794" s="494"/>
    </row>
    <row r="795" spans="13:40">
      <c r="M795" s="494"/>
      <c r="N795" s="494"/>
      <c r="O795" s="494"/>
      <c r="P795" s="494"/>
      <c r="Q795" s="494"/>
      <c r="R795" s="494"/>
      <c r="S795" s="494"/>
      <c r="T795" s="494"/>
      <c r="U795" s="494"/>
      <c r="V795" s="494"/>
      <c r="W795" s="494"/>
      <c r="X795" s="494"/>
      <c r="Y795" s="494"/>
      <c r="Z795" s="494"/>
      <c r="AA795" s="494"/>
      <c r="AB795" s="494"/>
      <c r="AC795" s="494"/>
      <c r="AD795" s="494"/>
      <c r="AE795" s="494"/>
      <c r="AF795" s="494"/>
      <c r="AG795" s="494"/>
      <c r="AH795" s="494"/>
      <c r="AI795" s="494"/>
      <c r="AJ795" s="494"/>
      <c r="AK795" s="494"/>
      <c r="AL795" s="494"/>
      <c r="AM795" s="494"/>
      <c r="AN795" s="494"/>
    </row>
    <row r="796" spans="13:40">
      <c r="M796" s="494"/>
      <c r="N796" s="494"/>
      <c r="O796" s="494"/>
      <c r="P796" s="494"/>
      <c r="Q796" s="494"/>
      <c r="R796" s="494"/>
      <c r="S796" s="494"/>
      <c r="T796" s="494"/>
      <c r="U796" s="494"/>
      <c r="V796" s="494"/>
      <c r="W796" s="494"/>
      <c r="X796" s="494"/>
      <c r="Y796" s="494"/>
      <c r="Z796" s="494"/>
      <c r="AA796" s="494"/>
      <c r="AB796" s="494"/>
      <c r="AC796" s="494"/>
      <c r="AD796" s="494"/>
      <c r="AE796" s="494"/>
      <c r="AF796" s="494"/>
      <c r="AG796" s="494"/>
      <c r="AH796" s="494"/>
      <c r="AI796" s="494"/>
      <c r="AJ796" s="494"/>
      <c r="AK796" s="494"/>
      <c r="AL796" s="494"/>
      <c r="AM796" s="494"/>
      <c r="AN796" s="494"/>
    </row>
    <row r="797" spans="13:40">
      <c r="M797" s="494"/>
      <c r="N797" s="494"/>
      <c r="O797" s="494"/>
      <c r="P797" s="494"/>
      <c r="Q797" s="494"/>
      <c r="R797" s="494"/>
      <c r="S797" s="494"/>
      <c r="T797" s="494"/>
      <c r="U797" s="494"/>
      <c r="V797" s="494"/>
      <c r="W797" s="494"/>
      <c r="X797" s="494"/>
      <c r="Y797" s="494"/>
      <c r="Z797" s="494"/>
      <c r="AA797" s="494"/>
      <c r="AB797" s="494"/>
      <c r="AC797" s="494"/>
      <c r="AD797" s="494"/>
      <c r="AE797" s="494"/>
      <c r="AF797" s="494"/>
      <c r="AG797" s="494"/>
      <c r="AH797" s="494"/>
      <c r="AI797" s="494"/>
      <c r="AJ797" s="494"/>
      <c r="AK797" s="494"/>
      <c r="AL797" s="494"/>
      <c r="AM797" s="494"/>
      <c r="AN797" s="494"/>
    </row>
    <row r="798" spans="13:40">
      <c r="M798" s="494"/>
      <c r="N798" s="494"/>
      <c r="O798" s="494"/>
      <c r="P798" s="494"/>
      <c r="Q798" s="494"/>
      <c r="R798" s="494"/>
      <c r="S798" s="494"/>
      <c r="T798" s="494"/>
      <c r="U798" s="494"/>
      <c r="V798" s="494"/>
      <c r="W798" s="494"/>
      <c r="X798" s="494"/>
      <c r="Y798" s="494"/>
      <c r="Z798" s="494"/>
      <c r="AA798" s="494"/>
      <c r="AB798" s="494"/>
      <c r="AC798" s="494"/>
      <c r="AD798" s="494"/>
      <c r="AE798" s="494"/>
      <c r="AF798" s="494"/>
      <c r="AG798" s="494"/>
      <c r="AH798" s="494"/>
      <c r="AI798" s="494"/>
      <c r="AJ798" s="494"/>
      <c r="AK798" s="494"/>
      <c r="AL798" s="494"/>
      <c r="AM798" s="494"/>
      <c r="AN798" s="494"/>
    </row>
    <row r="799" spans="13:40">
      <c r="M799" s="494"/>
      <c r="N799" s="494"/>
      <c r="O799" s="494"/>
      <c r="P799" s="494"/>
      <c r="Q799" s="494"/>
      <c r="R799" s="494"/>
      <c r="S799" s="494"/>
      <c r="T799" s="494"/>
      <c r="U799" s="494"/>
      <c r="V799" s="494"/>
      <c r="W799" s="494"/>
      <c r="X799" s="494"/>
      <c r="Y799" s="494"/>
      <c r="Z799" s="494"/>
      <c r="AA799" s="494"/>
      <c r="AB799" s="494"/>
      <c r="AC799" s="494"/>
      <c r="AD799" s="494"/>
      <c r="AE799" s="494"/>
      <c r="AF799" s="494"/>
      <c r="AG799" s="494"/>
      <c r="AH799" s="494"/>
      <c r="AI799" s="494"/>
      <c r="AJ799" s="494"/>
      <c r="AK799" s="494"/>
      <c r="AL799" s="494"/>
      <c r="AM799" s="494"/>
      <c r="AN799" s="494"/>
    </row>
    <row r="800" spans="13:40">
      <c r="M800" s="494"/>
      <c r="N800" s="494"/>
      <c r="O800" s="494"/>
      <c r="P800" s="494"/>
      <c r="Q800" s="494"/>
      <c r="R800" s="494"/>
      <c r="S800" s="494"/>
      <c r="T800" s="494"/>
      <c r="U800" s="494"/>
      <c r="V800" s="494"/>
      <c r="W800" s="494"/>
      <c r="X800" s="494"/>
      <c r="Y800" s="494"/>
      <c r="Z800" s="494"/>
      <c r="AA800" s="494"/>
      <c r="AB800" s="494"/>
      <c r="AC800" s="494"/>
      <c r="AD800" s="494"/>
      <c r="AE800" s="494"/>
      <c r="AF800" s="494"/>
      <c r="AG800" s="494"/>
      <c r="AH800" s="494"/>
      <c r="AI800" s="494"/>
      <c r="AJ800" s="494"/>
      <c r="AK800" s="494"/>
      <c r="AL800" s="494"/>
      <c r="AM800" s="494"/>
      <c r="AN800" s="494"/>
    </row>
    <row r="801" spans="13:40">
      <c r="M801" s="494"/>
      <c r="N801" s="494"/>
      <c r="O801" s="494"/>
      <c r="P801" s="494"/>
      <c r="Q801" s="494"/>
      <c r="R801" s="494"/>
      <c r="S801" s="494"/>
      <c r="T801" s="494"/>
      <c r="U801" s="494"/>
      <c r="V801" s="494"/>
      <c r="W801" s="494"/>
      <c r="X801" s="494"/>
      <c r="Y801" s="494"/>
      <c r="Z801" s="494"/>
      <c r="AA801" s="494"/>
      <c r="AB801" s="494"/>
      <c r="AC801" s="494"/>
      <c r="AD801" s="494"/>
      <c r="AE801" s="494"/>
      <c r="AF801" s="494"/>
      <c r="AG801" s="494"/>
      <c r="AH801" s="494"/>
      <c r="AI801" s="494"/>
      <c r="AJ801" s="494"/>
      <c r="AK801" s="494"/>
      <c r="AL801" s="494"/>
      <c r="AM801" s="494"/>
      <c r="AN801" s="494"/>
    </row>
    <row r="802" spans="13:40">
      <c r="M802" s="494"/>
      <c r="N802" s="494"/>
      <c r="O802" s="494"/>
      <c r="P802" s="494"/>
      <c r="Q802" s="494"/>
      <c r="R802" s="494"/>
      <c r="S802" s="494"/>
      <c r="T802" s="494"/>
      <c r="U802" s="494"/>
      <c r="V802" s="494"/>
      <c r="W802" s="494"/>
      <c r="X802" s="494"/>
      <c r="Y802" s="494"/>
      <c r="Z802" s="494"/>
      <c r="AA802" s="494"/>
      <c r="AB802" s="494"/>
      <c r="AC802" s="494"/>
      <c r="AD802" s="494"/>
      <c r="AE802" s="494"/>
      <c r="AF802" s="494"/>
      <c r="AG802" s="494"/>
      <c r="AH802" s="494"/>
      <c r="AI802" s="494"/>
      <c r="AJ802" s="494"/>
      <c r="AK802" s="494"/>
      <c r="AL802" s="494"/>
      <c r="AM802" s="494"/>
      <c r="AN802" s="494"/>
    </row>
    <row r="803" spans="13:40">
      <c r="M803" s="494"/>
      <c r="N803" s="494"/>
      <c r="O803" s="494"/>
      <c r="P803" s="494"/>
      <c r="Q803" s="494"/>
      <c r="R803" s="494"/>
      <c r="S803" s="494"/>
      <c r="T803" s="494"/>
      <c r="U803" s="494"/>
      <c r="V803" s="494"/>
      <c r="W803" s="494"/>
      <c r="X803" s="494"/>
      <c r="Y803" s="494"/>
      <c r="Z803" s="494"/>
      <c r="AA803" s="494"/>
      <c r="AB803" s="494"/>
      <c r="AC803" s="494"/>
      <c r="AD803" s="494"/>
      <c r="AE803" s="494"/>
      <c r="AF803" s="494"/>
      <c r="AG803" s="494"/>
      <c r="AH803" s="494"/>
      <c r="AI803" s="494"/>
      <c r="AJ803" s="494"/>
      <c r="AK803" s="494"/>
      <c r="AL803" s="494"/>
      <c r="AM803" s="494"/>
      <c r="AN803" s="494"/>
    </row>
    <row r="804" spans="13:40">
      <c r="M804" s="494"/>
      <c r="N804" s="494"/>
      <c r="O804" s="494"/>
      <c r="P804" s="494"/>
      <c r="Q804" s="494"/>
      <c r="R804" s="494"/>
      <c r="S804" s="494"/>
      <c r="T804" s="494"/>
      <c r="U804" s="494"/>
      <c r="V804" s="494"/>
      <c r="W804" s="494"/>
      <c r="X804" s="494"/>
      <c r="Y804" s="494"/>
      <c r="Z804" s="494"/>
      <c r="AA804" s="494"/>
      <c r="AB804" s="494"/>
      <c r="AC804" s="494"/>
      <c r="AD804" s="494"/>
      <c r="AE804" s="494"/>
      <c r="AF804" s="494"/>
      <c r="AG804" s="494"/>
      <c r="AH804" s="494"/>
      <c r="AI804" s="494"/>
      <c r="AJ804" s="494"/>
      <c r="AK804" s="494"/>
      <c r="AL804" s="494"/>
      <c r="AM804" s="494"/>
      <c r="AN804" s="494"/>
    </row>
    <row r="805" spans="13:40">
      <c r="M805" s="494"/>
      <c r="N805" s="494"/>
      <c r="O805" s="494"/>
      <c r="P805" s="494"/>
      <c r="Q805" s="494"/>
      <c r="R805" s="494"/>
      <c r="S805" s="494"/>
      <c r="T805" s="494"/>
      <c r="U805" s="494"/>
      <c r="V805" s="494"/>
      <c r="W805" s="494"/>
      <c r="X805" s="494"/>
      <c r="Y805" s="494"/>
      <c r="Z805" s="494"/>
      <c r="AA805" s="494"/>
      <c r="AB805" s="494"/>
      <c r="AC805" s="494"/>
      <c r="AD805" s="494"/>
      <c r="AE805" s="494"/>
      <c r="AF805" s="494"/>
      <c r="AG805" s="494"/>
      <c r="AH805" s="494"/>
      <c r="AI805" s="494"/>
      <c r="AJ805" s="494"/>
      <c r="AK805" s="494"/>
      <c r="AL805" s="494"/>
      <c r="AM805" s="494"/>
      <c r="AN805" s="494"/>
    </row>
    <row r="806" spans="13:40">
      <c r="M806" s="494"/>
      <c r="N806" s="494"/>
      <c r="O806" s="494"/>
      <c r="P806" s="494"/>
      <c r="Q806" s="494"/>
      <c r="R806" s="494"/>
      <c r="S806" s="494"/>
      <c r="T806" s="494"/>
      <c r="U806" s="494"/>
      <c r="V806" s="494"/>
      <c r="W806" s="494"/>
      <c r="X806" s="494"/>
      <c r="Y806" s="494"/>
      <c r="Z806" s="494"/>
      <c r="AA806" s="494"/>
      <c r="AB806" s="494"/>
      <c r="AC806" s="494"/>
      <c r="AD806" s="494"/>
      <c r="AE806" s="494"/>
      <c r="AF806" s="494"/>
      <c r="AG806" s="494"/>
      <c r="AH806" s="494"/>
      <c r="AI806" s="494"/>
      <c r="AJ806" s="494"/>
      <c r="AK806" s="494"/>
      <c r="AL806" s="494"/>
      <c r="AM806" s="494"/>
      <c r="AN806" s="494"/>
    </row>
    <row r="807" spans="13:40">
      <c r="M807" s="494"/>
      <c r="N807" s="494"/>
      <c r="O807" s="494"/>
      <c r="P807" s="494"/>
      <c r="Q807" s="494"/>
      <c r="R807" s="494"/>
      <c r="S807" s="494"/>
      <c r="T807" s="494"/>
      <c r="U807" s="494"/>
      <c r="V807" s="494"/>
      <c r="W807" s="494"/>
      <c r="X807" s="494"/>
      <c r="Y807" s="494"/>
      <c r="Z807" s="494"/>
      <c r="AA807" s="494"/>
      <c r="AB807" s="494"/>
      <c r="AC807" s="494"/>
      <c r="AD807" s="494"/>
      <c r="AE807" s="494"/>
      <c r="AF807" s="494"/>
      <c r="AG807" s="494"/>
      <c r="AH807" s="494"/>
      <c r="AI807" s="494"/>
      <c r="AJ807" s="494"/>
      <c r="AK807" s="494"/>
      <c r="AL807" s="494"/>
      <c r="AM807" s="494"/>
      <c r="AN807" s="494"/>
    </row>
    <row r="808" spans="13:40">
      <c r="M808" s="494"/>
      <c r="N808" s="494"/>
      <c r="O808" s="494"/>
      <c r="P808" s="494"/>
      <c r="Q808" s="494"/>
      <c r="R808" s="494"/>
      <c r="S808" s="494"/>
      <c r="T808" s="494"/>
      <c r="U808" s="494"/>
      <c r="V808" s="494"/>
      <c r="W808" s="494"/>
      <c r="X808" s="494"/>
      <c r="Y808" s="494"/>
      <c r="Z808" s="494"/>
      <c r="AA808" s="494"/>
      <c r="AB808" s="494"/>
      <c r="AC808" s="494"/>
      <c r="AD808" s="494"/>
      <c r="AE808" s="494"/>
      <c r="AF808" s="494"/>
      <c r="AG808" s="494"/>
      <c r="AH808" s="494"/>
      <c r="AI808" s="494"/>
      <c r="AJ808" s="494"/>
      <c r="AK808" s="494"/>
      <c r="AL808" s="494"/>
      <c r="AM808" s="494"/>
      <c r="AN808" s="494"/>
    </row>
    <row r="809" spans="13:40">
      <c r="M809" s="494"/>
      <c r="N809" s="494"/>
      <c r="O809" s="494"/>
      <c r="P809" s="494"/>
      <c r="Q809" s="494"/>
      <c r="R809" s="494"/>
      <c r="S809" s="494"/>
      <c r="T809" s="494"/>
      <c r="U809" s="494"/>
      <c r="V809" s="494"/>
      <c r="W809" s="494"/>
      <c r="X809" s="494"/>
      <c r="Y809" s="494"/>
      <c r="Z809" s="494"/>
      <c r="AA809" s="494"/>
      <c r="AB809" s="494"/>
      <c r="AC809" s="494"/>
      <c r="AD809" s="494"/>
      <c r="AE809" s="494"/>
      <c r="AF809" s="494"/>
      <c r="AG809" s="494"/>
      <c r="AH809" s="494"/>
      <c r="AI809" s="494"/>
      <c r="AJ809" s="494"/>
      <c r="AK809" s="494"/>
      <c r="AL809" s="494"/>
      <c r="AM809" s="494"/>
      <c r="AN809" s="494"/>
    </row>
    <row r="810" spans="13:40">
      <c r="M810" s="494"/>
      <c r="N810" s="494"/>
      <c r="O810" s="494"/>
      <c r="P810" s="494"/>
      <c r="Q810" s="494"/>
      <c r="R810" s="494"/>
      <c r="S810" s="494"/>
      <c r="T810" s="494"/>
      <c r="U810" s="494"/>
      <c r="V810" s="494"/>
      <c r="W810" s="494"/>
      <c r="X810" s="494"/>
      <c r="Y810" s="494"/>
      <c r="Z810" s="494"/>
      <c r="AA810" s="494"/>
      <c r="AB810" s="494"/>
      <c r="AC810" s="494"/>
      <c r="AD810" s="494"/>
      <c r="AE810" s="494"/>
      <c r="AF810" s="494"/>
      <c r="AG810" s="494"/>
      <c r="AH810" s="494"/>
      <c r="AI810" s="494"/>
      <c r="AJ810" s="494"/>
      <c r="AK810" s="494"/>
      <c r="AL810" s="494"/>
      <c r="AM810" s="494"/>
      <c r="AN810" s="494"/>
    </row>
    <row r="811" spans="13:40">
      <c r="M811" s="494"/>
      <c r="N811" s="494"/>
      <c r="O811" s="494"/>
      <c r="P811" s="494"/>
      <c r="Q811" s="494"/>
      <c r="R811" s="494"/>
      <c r="S811" s="494"/>
      <c r="T811" s="494"/>
      <c r="U811" s="494"/>
      <c r="V811" s="494"/>
      <c r="W811" s="494"/>
      <c r="X811" s="494"/>
      <c r="Y811" s="494"/>
      <c r="Z811" s="494"/>
      <c r="AA811" s="494"/>
      <c r="AB811" s="494"/>
      <c r="AC811" s="494"/>
      <c r="AD811" s="494"/>
      <c r="AE811" s="494"/>
      <c r="AF811" s="494"/>
      <c r="AG811" s="494"/>
      <c r="AH811" s="494"/>
      <c r="AI811" s="494"/>
      <c r="AJ811" s="494"/>
      <c r="AK811" s="494"/>
      <c r="AL811" s="494"/>
      <c r="AM811" s="494"/>
      <c r="AN811" s="494"/>
    </row>
    <row r="812" spans="13:40">
      <c r="M812" s="494"/>
      <c r="N812" s="494"/>
      <c r="O812" s="494"/>
      <c r="P812" s="494"/>
      <c r="Q812" s="494"/>
      <c r="R812" s="494"/>
      <c r="S812" s="494"/>
      <c r="T812" s="494"/>
      <c r="U812" s="494"/>
      <c r="V812" s="494"/>
      <c r="W812" s="494"/>
      <c r="X812" s="494"/>
      <c r="Y812" s="494"/>
      <c r="Z812" s="494"/>
      <c r="AA812" s="494"/>
      <c r="AB812" s="494"/>
      <c r="AC812" s="494"/>
      <c r="AD812" s="494"/>
      <c r="AE812" s="494"/>
      <c r="AF812" s="494"/>
      <c r="AG812" s="494"/>
      <c r="AH812" s="494"/>
      <c r="AI812" s="494"/>
      <c r="AJ812" s="494"/>
      <c r="AK812" s="494"/>
      <c r="AL812" s="494"/>
      <c r="AM812" s="494"/>
      <c r="AN812" s="494"/>
    </row>
    <row r="813" spans="13:40">
      <c r="M813" s="494"/>
      <c r="N813" s="494"/>
      <c r="O813" s="494"/>
      <c r="P813" s="494"/>
      <c r="Q813" s="494"/>
      <c r="R813" s="494"/>
      <c r="S813" s="494"/>
      <c r="T813" s="494"/>
      <c r="U813" s="494"/>
      <c r="V813" s="494"/>
      <c r="W813" s="494"/>
      <c r="X813" s="494"/>
      <c r="Y813" s="494"/>
      <c r="Z813" s="494"/>
      <c r="AA813" s="494"/>
      <c r="AB813" s="494"/>
      <c r="AC813" s="494"/>
      <c r="AD813" s="494"/>
      <c r="AE813" s="494"/>
      <c r="AF813" s="494"/>
      <c r="AG813" s="494"/>
      <c r="AH813" s="494"/>
      <c r="AI813" s="494"/>
      <c r="AJ813" s="494"/>
      <c r="AK813" s="494"/>
      <c r="AL813" s="494"/>
      <c r="AM813" s="494"/>
      <c r="AN813" s="494"/>
    </row>
    <row r="814" spans="13:40">
      <c r="M814" s="494"/>
      <c r="N814" s="494"/>
      <c r="O814" s="494"/>
      <c r="P814" s="494"/>
      <c r="Q814" s="494"/>
      <c r="R814" s="494"/>
      <c r="S814" s="494"/>
      <c r="T814" s="494"/>
      <c r="U814" s="494"/>
      <c r="V814" s="494"/>
      <c r="W814" s="494"/>
      <c r="X814" s="494"/>
      <c r="Y814" s="494"/>
      <c r="Z814" s="494"/>
      <c r="AA814" s="494"/>
      <c r="AB814" s="494"/>
      <c r="AC814" s="494"/>
      <c r="AD814" s="494"/>
      <c r="AE814" s="494"/>
      <c r="AF814" s="494"/>
      <c r="AG814" s="494"/>
      <c r="AH814" s="494"/>
      <c r="AI814" s="494"/>
      <c r="AJ814" s="494"/>
      <c r="AK814" s="494"/>
      <c r="AL814" s="494"/>
      <c r="AM814" s="494"/>
      <c r="AN814" s="494"/>
    </row>
    <row r="815" spans="13:40">
      <c r="M815" s="494"/>
      <c r="N815" s="494"/>
      <c r="O815" s="494"/>
      <c r="P815" s="494"/>
      <c r="Q815" s="494"/>
      <c r="R815" s="494"/>
      <c r="S815" s="494"/>
      <c r="T815" s="494"/>
      <c r="U815" s="494"/>
      <c r="V815" s="494"/>
      <c r="W815" s="494"/>
      <c r="X815" s="494"/>
      <c r="Y815" s="494"/>
      <c r="Z815" s="494"/>
      <c r="AA815" s="494"/>
      <c r="AB815" s="494"/>
      <c r="AC815" s="494"/>
      <c r="AD815" s="494"/>
      <c r="AE815" s="494"/>
      <c r="AF815" s="494"/>
      <c r="AG815" s="494"/>
      <c r="AH815" s="494"/>
      <c r="AI815" s="494"/>
      <c r="AJ815" s="494"/>
      <c r="AK815" s="494"/>
      <c r="AL815" s="494"/>
      <c r="AM815" s="494"/>
      <c r="AN815" s="494"/>
    </row>
    <row r="816" spans="13:40">
      <c r="M816" s="494"/>
      <c r="N816" s="494"/>
      <c r="O816" s="494"/>
      <c r="P816" s="494"/>
      <c r="Q816" s="494"/>
      <c r="R816" s="494"/>
      <c r="S816" s="494"/>
      <c r="T816" s="494"/>
      <c r="U816" s="494"/>
      <c r="V816" s="494"/>
      <c r="W816" s="494"/>
      <c r="X816" s="494"/>
      <c r="Y816" s="494"/>
      <c r="Z816" s="494"/>
      <c r="AA816" s="494"/>
      <c r="AB816" s="494"/>
      <c r="AC816" s="494"/>
      <c r="AD816" s="494"/>
      <c r="AE816" s="494"/>
      <c r="AF816" s="494"/>
      <c r="AG816" s="494"/>
      <c r="AH816" s="494"/>
      <c r="AI816" s="494"/>
      <c r="AJ816" s="494"/>
      <c r="AK816" s="494"/>
      <c r="AL816" s="494"/>
      <c r="AM816" s="494"/>
      <c r="AN816" s="494"/>
    </row>
    <row r="817" spans="13:40">
      <c r="M817" s="494"/>
      <c r="N817" s="494"/>
      <c r="O817" s="494"/>
      <c r="P817" s="494"/>
      <c r="Q817" s="494"/>
      <c r="R817" s="494"/>
      <c r="S817" s="494"/>
      <c r="T817" s="494"/>
      <c r="U817" s="494"/>
      <c r="V817" s="494"/>
      <c r="W817" s="494"/>
      <c r="X817" s="494"/>
      <c r="Y817" s="494"/>
      <c r="Z817" s="494"/>
      <c r="AA817" s="494"/>
      <c r="AB817" s="494"/>
      <c r="AC817" s="494"/>
      <c r="AD817" s="494"/>
      <c r="AE817" s="494"/>
      <c r="AF817" s="494"/>
      <c r="AG817" s="494"/>
      <c r="AH817" s="494"/>
      <c r="AI817" s="494"/>
      <c r="AJ817" s="494"/>
      <c r="AK817" s="494"/>
      <c r="AL817" s="494"/>
      <c r="AM817" s="494"/>
      <c r="AN817" s="494"/>
    </row>
    <row r="818" spans="13:40">
      <c r="M818" s="494"/>
      <c r="N818" s="494"/>
      <c r="O818" s="494"/>
      <c r="P818" s="494"/>
      <c r="Q818" s="494"/>
      <c r="R818" s="494"/>
      <c r="S818" s="494"/>
      <c r="T818" s="494"/>
      <c r="U818" s="494"/>
      <c r="V818" s="494"/>
      <c r="W818" s="494"/>
      <c r="X818" s="494"/>
      <c r="Y818" s="494"/>
      <c r="Z818" s="494"/>
      <c r="AA818" s="494"/>
      <c r="AB818" s="494"/>
      <c r="AC818" s="494"/>
      <c r="AD818" s="494"/>
      <c r="AE818" s="494"/>
      <c r="AF818" s="494"/>
      <c r="AG818" s="494"/>
      <c r="AH818" s="494"/>
      <c r="AI818" s="494"/>
      <c r="AJ818" s="494"/>
      <c r="AK818" s="494"/>
      <c r="AL818" s="494"/>
      <c r="AM818" s="494"/>
      <c r="AN818" s="494"/>
    </row>
    <row r="819" spans="13:40">
      <c r="M819" s="494"/>
      <c r="N819" s="494"/>
      <c r="O819" s="494"/>
      <c r="P819" s="494"/>
      <c r="Q819" s="494"/>
      <c r="R819" s="494"/>
      <c r="S819" s="494"/>
      <c r="T819" s="494"/>
      <c r="U819" s="494"/>
      <c r="V819" s="494"/>
      <c r="W819" s="494"/>
      <c r="X819" s="494"/>
      <c r="Y819" s="494"/>
      <c r="Z819" s="494"/>
      <c r="AA819" s="494"/>
      <c r="AB819" s="494"/>
      <c r="AC819" s="494"/>
      <c r="AD819" s="494"/>
      <c r="AE819" s="494"/>
      <c r="AF819" s="494"/>
      <c r="AG819" s="494"/>
      <c r="AH819" s="494"/>
      <c r="AI819" s="494"/>
      <c r="AJ819" s="494"/>
      <c r="AK819" s="494"/>
      <c r="AL819" s="494"/>
      <c r="AM819" s="494"/>
      <c r="AN819" s="494"/>
    </row>
    <row r="820" spans="13:40">
      <c r="M820" s="494"/>
      <c r="N820" s="494"/>
      <c r="O820" s="494"/>
      <c r="P820" s="494"/>
      <c r="Q820" s="494"/>
      <c r="R820" s="494"/>
      <c r="S820" s="494"/>
      <c r="T820" s="494"/>
      <c r="U820" s="494"/>
      <c r="V820" s="494"/>
      <c r="W820" s="494"/>
      <c r="X820" s="494"/>
      <c r="Y820" s="494"/>
      <c r="Z820" s="494"/>
      <c r="AA820" s="494"/>
      <c r="AB820" s="494"/>
      <c r="AC820" s="494"/>
      <c r="AD820" s="494"/>
      <c r="AE820" s="494"/>
      <c r="AF820" s="494"/>
      <c r="AG820" s="494"/>
      <c r="AH820" s="494"/>
      <c r="AI820" s="494"/>
      <c r="AJ820" s="494"/>
      <c r="AK820" s="494"/>
      <c r="AL820" s="494"/>
      <c r="AM820" s="494"/>
      <c r="AN820" s="494"/>
    </row>
    <row r="821" spans="13:40">
      <c r="M821" s="494"/>
      <c r="N821" s="494"/>
      <c r="O821" s="494"/>
      <c r="P821" s="494"/>
      <c r="Q821" s="494"/>
      <c r="R821" s="494"/>
      <c r="S821" s="494"/>
      <c r="T821" s="494"/>
      <c r="U821" s="494"/>
      <c r="V821" s="494"/>
      <c r="W821" s="494"/>
      <c r="X821" s="494"/>
      <c r="Y821" s="494"/>
      <c r="Z821" s="494"/>
      <c r="AA821" s="494"/>
      <c r="AB821" s="494"/>
      <c r="AC821" s="494"/>
      <c r="AD821" s="494"/>
      <c r="AE821" s="494"/>
      <c r="AF821" s="494"/>
      <c r="AG821" s="494"/>
      <c r="AH821" s="494"/>
      <c r="AI821" s="494"/>
      <c r="AJ821" s="494"/>
      <c r="AK821" s="494"/>
      <c r="AL821" s="494"/>
      <c r="AM821" s="494"/>
      <c r="AN821" s="494"/>
    </row>
    <row r="822" spans="13:40">
      <c r="M822" s="494"/>
      <c r="N822" s="494"/>
      <c r="O822" s="494"/>
      <c r="P822" s="494"/>
      <c r="Q822" s="494"/>
      <c r="R822" s="494"/>
      <c r="S822" s="494"/>
      <c r="T822" s="494"/>
      <c r="U822" s="494"/>
      <c r="V822" s="494"/>
      <c r="W822" s="494"/>
      <c r="X822" s="494"/>
      <c r="Y822" s="494"/>
      <c r="Z822" s="494"/>
      <c r="AA822" s="494"/>
      <c r="AB822" s="494"/>
      <c r="AC822" s="494"/>
      <c r="AD822" s="494"/>
      <c r="AE822" s="494"/>
      <c r="AF822" s="494"/>
      <c r="AG822" s="494"/>
      <c r="AH822" s="494"/>
      <c r="AI822" s="494"/>
      <c r="AJ822" s="494"/>
      <c r="AK822" s="494"/>
      <c r="AL822" s="494"/>
      <c r="AM822" s="494"/>
      <c r="AN822" s="494"/>
    </row>
    <row r="823" spans="13:40">
      <c r="M823" s="494"/>
      <c r="N823" s="494"/>
      <c r="O823" s="494"/>
      <c r="P823" s="494"/>
      <c r="Q823" s="494"/>
      <c r="R823" s="494"/>
      <c r="S823" s="494"/>
      <c r="T823" s="494"/>
      <c r="U823" s="494"/>
      <c r="V823" s="494"/>
      <c r="W823" s="494"/>
      <c r="X823" s="494"/>
      <c r="Y823" s="494"/>
      <c r="Z823" s="494"/>
      <c r="AA823" s="494"/>
      <c r="AB823" s="494"/>
      <c r="AC823" s="494"/>
      <c r="AD823" s="494"/>
      <c r="AE823" s="494"/>
      <c r="AF823" s="494"/>
      <c r="AG823" s="494"/>
      <c r="AH823" s="494"/>
      <c r="AI823" s="494"/>
      <c r="AJ823" s="494"/>
      <c r="AK823" s="494"/>
      <c r="AL823" s="494"/>
      <c r="AM823" s="494"/>
      <c r="AN823" s="494"/>
    </row>
    <row r="824" spans="13:40">
      <c r="M824" s="494"/>
      <c r="N824" s="494"/>
      <c r="O824" s="494"/>
      <c r="P824" s="494"/>
      <c r="Q824" s="494"/>
      <c r="R824" s="494"/>
      <c r="S824" s="494"/>
      <c r="T824" s="494"/>
      <c r="U824" s="494"/>
      <c r="V824" s="494"/>
      <c r="W824" s="494"/>
      <c r="X824" s="494"/>
      <c r="Y824" s="494"/>
      <c r="Z824" s="494"/>
      <c r="AA824" s="494"/>
      <c r="AB824" s="494"/>
      <c r="AC824" s="494"/>
      <c r="AD824" s="494"/>
      <c r="AE824" s="494"/>
      <c r="AF824" s="494"/>
      <c r="AG824" s="494"/>
      <c r="AH824" s="494"/>
      <c r="AI824" s="494"/>
      <c r="AJ824" s="494"/>
      <c r="AK824" s="494"/>
      <c r="AL824" s="494"/>
      <c r="AM824" s="494"/>
      <c r="AN824" s="494"/>
    </row>
    <row r="825" spans="13:40">
      <c r="M825" s="494"/>
      <c r="N825" s="494"/>
      <c r="O825" s="494"/>
      <c r="P825" s="494"/>
      <c r="Q825" s="494"/>
      <c r="R825" s="494"/>
      <c r="S825" s="494"/>
      <c r="T825" s="494"/>
      <c r="U825" s="494"/>
      <c r="V825" s="494"/>
      <c r="W825" s="494"/>
      <c r="X825" s="494"/>
      <c r="Y825" s="494"/>
      <c r="Z825" s="494"/>
      <c r="AA825" s="494"/>
      <c r="AB825" s="494"/>
      <c r="AC825" s="494"/>
      <c r="AD825" s="494"/>
      <c r="AE825" s="494"/>
      <c r="AF825" s="494"/>
      <c r="AG825" s="494"/>
      <c r="AH825" s="494"/>
      <c r="AI825" s="494"/>
      <c r="AJ825" s="494"/>
      <c r="AK825" s="494"/>
      <c r="AL825" s="494"/>
      <c r="AM825" s="494"/>
      <c r="AN825" s="494"/>
    </row>
    <row r="826" spans="13:40">
      <c r="M826" s="494"/>
      <c r="N826" s="494"/>
      <c r="O826" s="494"/>
      <c r="P826" s="494"/>
      <c r="Q826" s="494"/>
      <c r="R826" s="494"/>
      <c r="S826" s="494"/>
      <c r="T826" s="494"/>
      <c r="U826" s="494"/>
      <c r="V826" s="494"/>
      <c r="W826" s="494"/>
      <c r="X826" s="494"/>
      <c r="Y826" s="494"/>
      <c r="Z826" s="494"/>
      <c r="AA826" s="494"/>
      <c r="AB826" s="494"/>
      <c r="AC826" s="494"/>
      <c r="AD826" s="494"/>
      <c r="AE826" s="494"/>
      <c r="AF826" s="494"/>
      <c r="AG826" s="494"/>
      <c r="AH826" s="494"/>
      <c r="AI826" s="494"/>
      <c r="AJ826" s="494"/>
      <c r="AK826" s="494"/>
      <c r="AL826" s="494"/>
      <c r="AM826" s="494"/>
      <c r="AN826" s="494"/>
    </row>
    <row r="827" spans="13:40">
      <c r="M827" s="494"/>
      <c r="N827" s="494"/>
      <c r="O827" s="494"/>
      <c r="P827" s="494"/>
      <c r="Q827" s="494"/>
      <c r="R827" s="494"/>
      <c r="S827" s="494"/>
      <c r="T827" s="494"/>
      <c r="U827" s="494"/>
      <c r="V827" s="494"/>
      <c r="W827" s="494"/>
      <c r="X827" s="494"/>
      <c r="Y827" s="494"/>
      <c r="Z827" s="494"/>
      <c r="AA827" s="494"/>
      <c r="AB827" s="494"/>
      <c r="AC827" s="494"/>
      <c r="AD827" s="494"/>
      <c r="AE827" s="494"/>
      <c r="AF827" s="494"/>
      <c r="AG827" s="494"/>
      <c r="AH827" s="494"/>
      <c r="AI827" s="494"/>
      <c r="AJ827" s="494"/>
      <c r="AK827" s="494"/>
      <c r="AL827" s="494"/>
      <c r="AM827" s="494"/>
      <c r="AN827" s="494"/>
    </row>
    <row r="828" spans="13:40">
      <c r="M828" s="494"/>
      <c r="N828" s="494"/>
      <c r="O828" s="494"/>
      <c r="P828" s="494"/>
      <c r="Q828" s="494"/>
      <c r="R828" s="494"/>
      <c r="S828" s="494"/>
      <c r="T828" s="494"/>
      <c r="U828" s="494"/>
      <c r="V828" s="494"/>
      <c r="W828" s="494"/>
      <c r="X828" s="494"/>
      <c r="Y828" s="494"/>
      <c r="Z828" s="494"/>
      <c r="AA828" s="494"/>
      <c r="AB828" s="494"/>
      <c r="AC828" s="494"/>
      <c r="AD828" s="494"/>
      <c r="AE828" s="494"/>
      <c r="AF828" s="494"/>
      <c r="AG828" s="494"/>
      <c r="AH828" s="494"/>
      <c r="AI828" s="494"/>
      <c r="AJ828" s="494"/>
      <c r="AK828" s="494"/>
      <c r="AL828" s="494"/>
      <c r="AM828" s="494"/>
      <c r="AN828" s="494"/>
    </row>
    <row r="829" spans="13:40">
      <c r="M829" s="494"/>
      <c r="N829" s="494"/>
      <c r="O829" s="494"/>
      <c r="P829" s="494"/>
      <c r="Q829" s="494"/>
      <c r="R829" s="494"/>
      <c r="S829" s="494"/>
      <c r="T829" s="494"/>
      <c r="U829" s="494"/>
      <c r="V829" s="494"/>
      <c r="W829" s="494"/>
      <c r="X829" s="494"/>
      <c r="Y829" s="494"/>
      <c r="Z829" s="494"/>
      <c r="AA829" s="494"/>
      <c r="AB829" s="494"/>
      <c r="AC829" s="494"/>
      <c r="AD829" s="494"/>
      <c r="AE829" s="494"/>
      <c r="AF829" s="494"/>
      <c r="AG829" s="494"/>
      <c r="AH829" s="494"/>
      <c r="AI829" s="494"/>
      <c r="AJ829" s="494"/>
      <c r="AK829" s="494"/>
      <c r="AL829" s="494"/>
      <c r="AM829" s="494"/>
      <c r="AN829" s="494"/>
    </row>
    <row r="830" spans="13:40">
      <c r="M830" s="494"/>
      <c r="N830" s="494"/>
      <c r="O830" s="494"/>
      <c r="P830" s="494"/>
      <c r="Q830" s="494"/>
      <c r="R830" s="494"/>
      <c r="S830" s="494"/>
      <c r="T830" s="494"/>
      <c r="U830" s="494"/>
      <c r="V830" s="494"/>
      <c r="W830" s="494"/>
      <c r="X830" s="494"/>
      <c r="Y830" s="494"/>
      <c r="Z830" s="494"/>
      <c r="AA830" s="494"/>
      <c r="AB830" s="494"/>
      <c r="AC830" s="494"/>
      <c r="AD830" s="494"/>
      <c r="AE830" s="494"/>
      <c r="AF830" s="494"/>
      <c r="AG830" s="494"/>
      <c r="AH830" s="494"/>
      <c r="AI830" s="494"/>
      <c r="AJ830" s="494"/>
      <c r="AK830" s="494"/>
      <c r="AL830" s="494"/>
      <c r="AM830" s="494"/>
      <c r="AN830" s="494"/>
    </row>
    <row r="831" spans="13:40">
      <c r="M831" s="494"/>
      <c r="N831" s="494"/>
      <c r="O831" s="494"/>
      <c r="P831" s="494"/>
      <c r="Q831" s="494"/>
      <c r="R831" s="494"/>
      <c r="S831" s="494"/>
      <c r="T831" s="494"/>
      <c r="U831" s="494"/>
      <c r="V831" s="494"/>
      <c r="W831" s="494"/>
      <c r="X831" s="494"/>
      <c r="Y831" s="494"/>
      <c r="Z831" s="494"/>
      <c r="AA831" s="494"/>
      <c r="AB831" s="494"/>
      <c r="AC831" s="494"/>
      <c r="AD831" s="494"/>
      <c r="AE831" s="494"/>
      <c r="AF831" s="494"/>
      <c r="AG831" s="494"/>
      <c r="AH831" s="494"/>
      <c r="AI831" s="494"/>
      <c r="AJ831" s="494"/>
      <c r="AK831" s="494"/>
      <c r="AL831" s="494"/>
      <c r="AM831" s="494"/>
      <c r="AN831" s="494"/>
    </row>
    <row r="832" spans="13:40">
      <c r="M832" s="494"/>
      <c r="N832" s="494"/>
      <c r="O832" s="494"/>
      <c r="P832" s="494"/>
      <c r="Q832" s="494"/>
      <c r="R832" s="494"/>
      <c r="S832" s="494"/>
      <c r="T832" s="494"/>
      <c r="U832" s="494"/>
      <c r="V832" s="494"/>
      <c r="W832" s="494"/>
      <c r="X832" s="494"/>
      <c r="Y832" s="494"/>
      <c r="Z832" s="494"/>
      <c r="AA832" s="494"/>
      <c r="AB832" s="494"/>
      <c r="AC832" s="494"/>
      <c r="AD832" s="494"/>
      <c r="AE832" s="494"/>
      <c r="AF832" s="494"/>
      <c r="AG832" s="494"/>
      <c r="AH832" s="494"/>
      <c r="AI832" s="494"/>
      <c r="AJ832" s="494"/>
      <c r="AK832" s="494"/>
      <c r="AL832" s="494"/>
      <c r="AM832" s="494"/>
      <c r="AN832" s="494"/>
    </row>
    <row r="833" spans="13:40">
      <c r="M833" s="494"/>
      <c r="N833" s="494"/>
      <c r="O833" s="494"/>
      <c r="P833" s="494"/>
      <c r="Q833" s="494"/>
      <c r="R833" s="494"/>
      <c r="S833" s="494"/>
      <c r="T833" s="494"/>
      <c r="U833" s="494"/>
      <c r="V833" s="494"/>
      <c r="W833" s="494"/>
      <c r="X833" s="494"/>
      <c r="Y833" s="494"/>
      <c r="Z833" s="494"/>
      <c r="AA833" s="494"/>
      <c r="AB833" s="494"/>
      <c r="AC833" s="494"/>
      <c r="AD833" s="494"/>
      <c r="AE833" s="494"/>
      <c r="AF833" s="494"/>
      <c r="AG833" s="494"/>
      <c r="AH833" s="494"/>
      <c r="AI833" s="494"/>
      <c r="AJ833" s="494"/>
      <c r="AK833" s="494"/>
      <c r="AL833" s="494"/>
      <c r="AM833" s="494"/>
      <c r="AN833" s="494"/>
    </row>
    <row r="834" spans="13:40">
      <c r="M834" s="494"/>
      <c r="N834" s="494"/>
      <c r="O834" s="494"/>
      <c r="P834" s="494"/>
      <c r="Q834" s="494"/>
      <c r="R834" s="494"/>
      <c r="S834" s="494"/>
      <c r="T834" s="494"/>
      <c r="U834" s="494"/>
      <c r="V834" s="494"/>
      <c r="W834" s="494"/>
      <c r="X834" s="494"/>
      <c r="Y834" s="494"/>
      <c r="Z834" s="494"/>
      <c r="AA834" s="494"/>
      <c r="AB834" s="494"/>
      <c r="AC834" s="494"/>
      <c r="AD834" s="494"/>
      <c r="AE834" s="494"/>
      <c r="AF834" s="494"/>
      <c r="AG834" s="494"/>
      <c r="AH834" s="494"/>
      <c r="AI834" s="494"/>
      <c r="AJ834" s="494"/>
      <c r="AK834" s="494"/>
      <c r="AL834" s="494"/>
      <c r="AM834" s="494"/>
      <c r="AN834" s="494"/>
    </row>
    <row r="835" spans="13:40">
      <c r="M835" s="494"/>
      <c r="N835" s="494"/>
      <c r="O835" s="494"/>
      <c r="P835" s="494"/>
      <c r="Q835" s="494"/>
      <c r="R835" s="494"/>
      <c r="S835" s="494"/>
      <c r="T835" s="494"/>
      <c r="U835" s="494"/>
      <c r="V835" s="494"/>
      <c r="W835" s="494"/>
      <c r="X835" s="494"/>
      <c r="Y835" s="494"/>
      <c r="Z835" s="494"/>
      <c r="AA835" s="494"/>
      <c r="AB835" s="494"/>
      <c r="AC835" s="494"/>
      <c r="AD835" s="494"/>
      <c r="AE835" s="494"/>
      <c r="AF835" s="494"/>
      <c r="AG835" s="494"/>
      <c r="AH835" s="494"/>
      <c r="AI835" s="494"/>
      <c r="AJ835" s="494"/>
      <c r="AK835" s="494"/>
      <c r="AL835" s="494"/>
      <c r="AM835" s="494"/>
      <c r="AN835" s="494"/>
    </row>
    <row r="836" spans="13:40">
      <c r="M836" s="494"/>
      <c r="N836" s="494"/>
      <c r="O836" s="494"/>
      <c r="P836" s="494"/>
      <c r="Q836" s="494"/>
      <c r="R836" s="494"/>
      <c r="S836" s="494"/>
      <c r="T836" s="494"/>
      <c r="U836" s="494"/>
      <c r="V836" s="494"/>
      <c r="W836" s="494"/>
      <c r="X836" s="494"/>
      <c r="Y836" s="494"/>
      <c r="Z836" s="494"/>
      <c r="AA836" s="494"/>
      <c r="AB836" s="494"/>
      <c r="AC836" s="494"/>
      <c r="AD836" s="494"/>
      <c r="AE836" s="494"/>
      <c r="AF836" s="494"/>
      <c r="AG836" s="494"/>
      <c r="AH836" s="494"/>
      <c r="AI836" s="494"/>
      <c r="AJ836" s="494"/>
      <c r="AK836" s="494"/>
      <c r="AL836" s="494"/>
      <c r="AM836" s="494"/>
      <c r="AN836" s="494"/>
    </row>
    <row r="837" spans="13:40">
      <c r="M837" s="494"/>
      <c r="N837" s="494"/>
      <c r="O837" s="494"/>
      <c r="P837" s="494"/>
      <c r="Q837" s="494"/>
      <c r="R837" s="494"/>
      <c r="S837" s="494"/>
      <c r="T837" s="494"/>
      <c r="U837" s="494"/>
      <c r="V837" s="494"/>
      <c r="W837" s="494"/>
      <c r="X837" s="494"/>
      <c r="Y837" s="494"/>
      <c r="Z837" s="494"/>
      <c r="AA837" s="494"/>
      <c r="AB837" s="494"/>
      <c r="AC837" s="494"/>
      <c r="AD837" s="494"/>
      <c r="AE837" s="494"/>
      <c r="AF837" s="494"/>
      <c r="AG837" s="494"/>
      <c r="AH837" s="494"/>
      <c r="AI837" s="494"/>
      <c r="AJ837" s="494"/>
      <c r="AK837" s="494"/>
      <c r="AL837" s="494"/>
      <c r="AM837" s="494"/>
      <c r="AN837" s="494"/>
    </row>
    <row r="838" spans="13:40">
      <c r="M838" s="494"/>
      <c r="N838" s="494"/>
      <c r="O838" s="494"/>
      <c r="P838" s="494"/>
      <c r="Q838" s="494"/>
      <c r="R838" s="494"/>
      <c r="S838" s="494"/>
      <c r="T838" s="494"/>
      <c r="U838" s="494"/>
      <c r="V838" s="494"/>
      <c r="W838" s="494"/>
      <c r="X838" s="494"/>
      <c r="Y838" s="494"/>
      <c r="Z838" s="494"/>
      <c r="AA838" s="494"/>
      <c r="AB838" s="494"/>
      <c r="AC838" s="494"/>
      <c r="AD838" s="494"/>
      <c r="AE838" s="494"/>
      <c r="AF838" s="494"/>
      <c r="AG838" s="494"/>
      <c r="AH838" s="494"/>
      <c r="AI838" s="494"/>
      <c r="AJ838" s="494"/>
      <c r="AK838" s="494"/>
      <c r="AL838" s="494"/>
      <c r="AM838" s="494"/>
      <c r="AN838" s="494"/>
    </row>
    <row r="839" spans="13:40">
      <c r="M839" s="494"/>
      <c r="N839" s="494"/>
      <c r="O839" s="494"/>
      <c r="P839" s="494"/>
      <c r="Q839" s="494"/>
      <c r="R839" s="494"/>
      <c r="S839" s="494"/>
      <c r="T839" s="494"/>
      <c r="U839" s="494"/>
      <c r="V839" s="494"/>
      <c r="W839" s="494"/>
      <c r="X839" s="494"/>
      <c r="Y839" s="494"/>
      <c r="Z839" s="494"/>
      <c r="AA839" s="494"/>
      <c r="AB839" s="494"/>
      <c r="AC839" s="494"/>
      <c r="AD839" s="494"/>
      <c r="AE839" s="494"/>
      <c r="AF839" s="494"/>
      <c r="AG839" s="494"/>
      <c r="AH839" s="494"/>
      <c r="AI839" s="494"/>
      <c r="AJ839" s="494"/>
      <c r="AK839" s="494"/>
      <c r="AL839" s="494"/>
      <c r="AM839" s="494"/>
      <c r="AN839" s="494"/>
    </row>
    <row r="840" spans="13:40">
      <c r="M840" s="494"/>
      <c r="N840" s="494"/>
      <c r="O840" s="494"/>
      <c r="P840" s="494"/>
      <c r="Q840" s="494"/>
      <c r="R840" s="494"/>
      <c r="S840" s="494"/>
      <c r="T840" s="494"/>
      <c r="U840" s="494"/>
      <c r="V840" s="494"/>
      <c r="W840" s="494"/>
      <c r="X840" s="494"/>
      <c r="Y840" s="494"/>
      <c r="Z840" s="494"/>
      <c r="AA840" s="494"/>
      <c r="AB840" s="494"/>
      <c r="AC840" s="494"/>
      <c r="AD840" s="494"/>
      <c r="AE840" s="494"/>
      <c r="AF840" s="494"/>
      <c r="AG840" s="494"/>
      <c r="AH840" s="494"/>
      <c r="AI840" s="494"/>
      <c r="AJ840" s="494"/>
      <c r="AK840" s="494"/>
      <c r="AL840" s="494"/>
      <c r="AM840" s="494"/>
      <c r="AN840" s="494"/>
    </row>
    <row r="841" spans="13:40">
      <c r="M841" s="494"/>
      <c r="N841" s="494"/>
      <c r="O841" s="494"/>
      <c r="P841" s="494"/>
      <c r="Q841" s="494"/>
      <c r="R841" s="494"/>
      <c r="S841" s="494"/>
      <c r="T841" s="494"/>
      <c r="U841" s="494"/>
      <c r="V841" s="494"/>
      <c r="W841" s="494"/>
      <c r="X841" s="494"/>
      <c r="Y841" s="494"/>
      <c r="Z841" s="494"/>
      <c r="AA841" s="494"/>
      <c r="AB841" s="494"/>
      <c r="AC841" s="494"/>
      <c r="AD841" s="494"/>
      <c r="AE841" s="494"/>
      <c r="AF841" s="494"/>
      <c r="AG841" s="494"/>
      <c r="AH841" s="494"/>
      <c r="AI841" s="494"/>
      <c r="AJ841" s="494"/>
      <c r="AK841" s="494"/>
      <c r="AL841" s="494"/>
      <c r="AM841" s="494"/>
      <c r="AN841" s="494"/>
    </row>
    <row r="842" spans="13:40">
      <c r="M842" s="494"/>
      <c r="N842" s="494"/>
      <c r="O842" s="494"/>
      <c r="P842" s="494"/>
      <c r="Q842" s="494"/>
      <c r="R842" s="494"/>
      <c r="S842" s="494"/>
      <c r="T842" s="494"/>
      <c r="U842" s="494"/>
      <c r="V842" s="494"/>
      <c r="W842" s="494"/>
      <c r="X842" s="494"/>
      <c r="Y842" s="494"/>
      <c r="Z842" s="494"/>
      <c r="AA842" s="494"/>
      <c r="AB842" s="494"/>
      <c r="AC842" s="494"/>
      <c r="AD842" s="494"/>
      <c r="AE842" s="494"/>
      <c r="AF842" s="494"/>
      <c r="AG842" s="494"/>
      <c r="AH842" s="494"/>
      <c r="AI842" s="494"/>
      <c r="AJ842" s="494"/>
      <c r="AK842" s="494"/>
      <c r="AL842" s="494"/>
      <c r="AM842" s="494"/>
      <c r="AN842" s="494"/>
    </row>
    <row r="843" spans="13:40">
      <c r="M843" s="494"/>
      <c r="N843" s="494"/>
      <c r="O843" s="494"/>
      <c r="P843" s="494"/>
      <c r="Q843" s="494"/>
      <c r="R843" s="494"/>
      <c r="S843" s="494"/>
      <c r="T843" s="494"/>
      <c r="U843" s="494"/>
      <c r="V843" s="494"/>
      <c r="W843" s="494"/>
      <c r="X843" s="494"/>
      <c r="Y843" s="494"/>
      <c r="Z843" s="494"/>
      <c r="AA843" s="494"/>
      <c r="AB843" s="494"/>
      <c r="AC843" s="494"/>
      <c r="AD843" s="494"/>
      <c r="AE843" s="494"/>
      <c r="AF843" s="494"/>
      <c r="AG843" s="494"/>
      <c r="AH843" s="494"/>
      <c r="AI843" s="494"/>
      <c r="AJ843" s="494"/>
      <c r="AK843" s="494"/>
      <c r="AL843" s="494"/>
      <c r="AM843" s="494"/>
      <c r="AN843" s="494"/>
    </row>
    <row r="844" spans="13:40">
      <c r="M844" s="494"/>
      <c r="N844" s="494"/>
      <c r="O844" s="494"/>
      <c r="P844" s="494"/>
      <c r="Q844" s="494"/>
      <c r="R844" s="494"/>
      <c r="S844" s="494"/>
      <c r="T844" s="494"/>
      <c r="U844" s="494"/>
      <c r="V844" s="494"/>
      <c r="W844" s="494"/>
      <c r="X844" s="494"/>
      <c r="Y844" s="494"/>
      <c r="Z844" s="494"/>
      <c r="AA844" s="494"/>
      <c r="AB844" s="494"/>
      <c r="AC844" s="494"/>
      <c r="AD844" s="494"/>
      <c r="AE844" s="494"/>
      <c r="AF844" s="494"/>
      <c r="AG844" s="494"/>
      <c r="AH844" s="494"/>
      <c r="AI844" s="494"/>
      <c r="AJ844" s="494"/>
      <c r="AK844" s="494"/>
      <c r="AL844" s="494"/>
      <c r="AM844" s="494"/>
      <c r="AN844" s="494"/>
    </row>
    <row r="845" spans="13:40">
      <c r="M845" s="494"/>
      <c r="N845" s="494"/>
      <c r="O845" s="494"/>
      <c r="P845" s="494"/>
      <c r="Q845" s="494"/>
      <c r="R845" s="494"/>
      <c r="S845" s="494"/>
      <c r="T845" s="494"/>
      <c r="U845" s="494"/>
      <c r="V845" s="494"/>
      <c r="W845" s="494"/>
      <c r="X845" s="494"/>
      <c r="Y845" s="494"/>
      <c r="Z845" s="494"/>
      <c r="AA845" s="494"/>
      <c r="AB845" s="494"/>
      <c r="AC845" s="494"/>
      <c r="AD845" s="494"/>
      <c r="AE845" s="494"/>
      <c r="AF845" s="494"/>
      <c r="AG845" s="494"/>
      <c r="AH845" s="494"/>
      <c r="AI845" s="494"/>
      <c r="AJ845" s="494"/>
      <c r="AK845" s="494"/>
      <c r="AL845" s="494"/>
      <c r="AM845" s="494"/>
      <c r="AN845" s="494"/>
    </row>
    <row r="846" spans="13:40">
      <c r="M846" s="494"/>
      <c r="N846" s="494"/>
      <c r="O846" s="494"/>
      <c r="P846" s="494"/>
      <c r="Q846" s="494"/>
      <c r="R846" s="494"/>
      <c r="S846" s="494"/>
      <c r="T846" s="494"/>
      <c r="U846" s="494"/>
      <c r="V846" s="494"/>
      <c r="W846" s="494"/>
      <c r="X846" s="494"/>
      <c r="Y846" s="494"/>
      <c r="Z846" s="494"/>
      <c r="AA846" s="494"/>
      <c r="AB846" s="494"/>
      <c r="AC846" s="494"/>
      <c r="AD846" s="494"/>
      <c r="AE846" s="494"/>
      <c r="AF846" s="494"/>
      <c r="AG846" s="494"/>
      <c r="AH846" s="494"/>
      <c r="AI846" s="494"/>
      <c r="AJ846" s="494"/>
      <c r="AK846" s="494"/>
      <c r="AL846" s="494"/>
      <c r="AM846" s="494"/>
      <c r="AN846" s="494"/>
    </row>
    <row r="847" spans="13:40">
      <c r="M847" s="494"/>
      <c r="N847" s="494"/>
      <c r="O847" s="494"/>
      <c r="P847" s="494"/>
      <c r="Q847" s="494"/>
      <c r="R847" s="494"/>
      <c r="S847" s="494"/>
      <c r="T847" s="494"/>
      <c r="U847" s="494"/>
      <c r="V847" s="494"/>
      <c r="W847" s="494"/>
      <c r="X847" s="494"/>
      <c r="Y847" s="494"/>
      <c r="Z847" s="494"/>
      <c r="AA847" s="494"/>
      <c r="AB847" s="494"/>
      <c r="AC847" s="494"/>
      <c r="AD847" s="494"/>
      <c r="AE847" s="494"/>
      <c r="AF847" s="494"/>
      <c r="AG847" s="494"/>
      <c r="AH847" s="494"/>
      <c r="AI847" s="494"/>
      <c r="AJ847" s="494"/>
      <c r="AK847" s="494"/>
      <c r="AL847" s="494"/>
      <c r="AM847" s="494"/>
      <c r="AN847" s="494"/>
    </row>
    <row r="848" spans="13:40">
      <c r="M848" s="494"/>
      <c r="N848" s="494"/>
      <c r="O848" s="494"/>
      <c r="P848" s="494"/>
      <c r="Q848" s="494"/>
      <c r="R848" s="494"/>
      <c r="S848" s="494"/>
      <c r="T848" s="494"/>
      <c r="U848" s="494"/>
      <c r="V848" s="494"/>
      <c r="W848" s="494"/>
      <c r="X848" s="494"/>
      <c r="Y848" s="494"/>
      <c r="Z848" s="494"/>
      <c r="AA848" s="494"/>
      <c r="AB848" s="494"/>
      <c r="AC848" s="494"/>
      <c r="AD848" s="494"/>
      <c r="AE848" s="494"/>
      <c r="AF848" s="494"/>
      <c r="AG848" s="494"/>
      <c r="AH848" s="494"/>
      <c r="AI848" s="494"/>
      <c r="AJ848" s="494"/>
      <c r="AK848" s="494"/>
      <c r="AL848" s="494"/>
      <c r="AM848" s="494"/>
      <c r="AN848" s="494"/>
    </row>
    <row r="849" spans="13:40">
      <c r="M849" s="494"/>
      <c r="N849" s="494"/>
      <c r="O849" s="494"/>
      <c r="P849" s="494"/>
      <c r="Q849" s="494"/>
      <c r="R849" s="494"/>
      <c r="S849" s="494"/>
      <c r="T849" s="494"/>
      <c r="U849" s="494"/>
      <c r="V849" s="494"/>
      <c r="W849" s="494"/>
      <c r="X849" s="494"/>
      <c r="Y849" s="494"/>
      <c r="Z849" s="494"/>
      <c r="AA849" s="494"/>
      <c r="AB849" s="494"/>
      <c r="AC849" s="494"/>
      <c r="AD849" s="494"/>
      <c r="AE849" s="494"/>
      <c r="AF849" s="494"/>
      <c r="AG849" s="494"/>
      <c r="AH849" s="494"/>
      <c r="AI849" s="494"/>
      <c r="AJ849" s="494"/>
      <c r="AK849" s="494"/>
      <c r="AL849" s="494"/>
      <c r="AM849" s="494"/>
      <c r="AN849" s="494"/>
    </row>
    <row r="850" spans="13:40">
      <c r="M850" s="494"/>
      <c r="N850" s="494"/>
      <c r="O850" s="494"/>
      <c r="P850" s="494"/>
      <c r="Q850" s="494"/>
      <c r="R850" s="494"/>
      <c r="S850" s="494"/>
      <c r="T850" s="494"/>
      <c r="U850" s="494"/>
      <c r="V850" s="494"/>
      <c r="W850" s="494"/>
      <c r="X850" s="494"/>
      <c r="Y850" s="494"/>
      <c r="Z850" s="494"/>
      <c r="AA850" s="494"/>
      <c r="AB850" s="494"/>
      <c r="AC850" s="494"/>
      <c r="AD850" s="494"/>
      <c r="AE850" s="494"/>
      <c r="AF850" s="494"/>
      <c r="AG850" s="494"/>
      <c r="AH850" s="494"/>
      <c r="AI850" s="494"/>
      <c r="AJ850" s="494"/>
      <c r="AK850" s="494"/>
      <c r="AL850" s="494"/>
      <c r="AM850" s="494"/>
      <c r="AN850" s="494"/>
    </row>
    <row r="851" spans="13:40">
      <c r="M851" s="494"/>
      <c r="N851" s="494"/>
      <c r="O851" s="494"/>
      <c r="P851" s="494"/>
      <c r="Q851" s="494"/>
      <c r="R851" s="494"/>
      <c r="S851" s="494"/>
      <c r="T851" s="494"/>
      <c r="U851" s="494"/>
      <c r="V851" s="494"/>
      <c r="W851" s="494"/>
      <c r="X851" s="494"/>
      <c r="Y851" s="494"/>
      <c r="Z851" s="494"/>
      <c r="AA851" s="494"/>
      <c r="AB851" s="494"/>
      <c r="AC851" s="494"/>
      <c r="AD851" s="494"/>
      <c r="AE851" s="494"/>
      <c r="AF851" s="494"/>
      <c r="AG851" s="494"/>
      <c r="AH851" s="494"/>
      <c r="AI851" s="494"/>
      <c r="AJ851" s="494"/>
      <c r="AK851" s="494"/>
      <c r="AL851" s="494"/>
      <c r="AM851" s="494"/>
      <c r="AN851" s="494"/>
    </row>
    <row r="852" spans="13:40">
      <c r="M852" s="494"/>
      <c r="N852" s="494"/>
      <c r="O852" s="494"/>
      <c r="P852" s="494"/>
      <c r="Q852" s="494"/>
      <c r="R852" s="494"/>
      <c r="S852" s="494"/>
      <c r="T852" s="494"/>
      <c r="U852" s="494"/>
      <c r="V852" s="494"/>
      <c r="W852" s="494"/>
      <c r="X852" s="494"/>
      <c r="Y852" s="494"/>
      <c r="Z852" s="494"/>
      <c r="AA852" s="494"/>
      <c r="AB852" s="494"/>
      <c r="AC852" s="494"/>
      <c r="AD852" s="494"/>
      <c r="AE852" s="494"/>
      <c r="AF852" s="494"/>
      <c r="AG852" s="494"/>
      <c r="AH852" s="494"/>
      <c r="AI852" s="494"/>
      <c r="AJ852" s="494"/>
      <c r="AK852" s="494"/>
      <c r="AL852" s="494"/>
      <c r="AM852" s="494"/>
      <c r="AN852" s="494"/>
    </row>
    <row r="853" spans="13:40">
      <c r="M853" s="494"/>
      <c r="N853" s="494"/>
      <c r="O853" s="494"/>
      <c r="P853" s="494"/>
      <c r="Q853" s="494"/>
      <c r="R853" s="494"/>
      <c r="S853" s="494"/>
      <c r="T853" s="494"/>
      <c r="U853" s="494"/>
      <c r="V853" s="494"/>
      <c r="W853" s="494"/>
      <c r="X853" s="494"/>
      <c r="Y853" s="494"/>
      <c r="Z853" s="494"/>
      <c r="AA853" s="494"/>
      <c r="AB853" s="494"/>
      <c r="AC853" s="494"/>
      <c r="AD853" s="494"/>
      <c r="AE853" s="494"/>
      <c r="AF853" s="494"/>
      <c r="AG853" s="494"/>
      <c r="AH853" s="494"/>
      <c r="AI853" s="494"/>
      <c r="AJ853" s="494"/>
      <c r="AK853" s="494"/>
      <c r="AL853" s="494"/>
      <c r="AM853" s="494"/>
      <c r="AN853" s="494"/>
    </row>
    <row r="854" spans="13:40">
      <c r="M854" s="494"/>
      <c r="N854" s="494"/>
      <c r="O854" s="494"/>
      <c r="P854" s="494"/>
      <c r="Q854" s="494"/>
      <c r="R854" s="494"/>
      <c r="S854" s="494"/>
      <c r="T854" s="494"/>
      <c r="U854" s="494"/>
      <c r="V854" s="494"/>
      <c r="W854" s="494"/>
      <c r="X854" s="494"/>
      <c r="Y854" s="494"/>
      <c r="Z854" s="494"/>
      <c r="AA854" s="494"/>
      <c r="AB854" s="494"/>
      <c r="AC854" s="494"/>
      <c r="AD854" s="494"/>
      <c r="AE854" s="494"/>
      <c r="AF854" s="494"/>
      <c r="AG854" s="494"/>
      <c r="AH854" s="494"/>
      <c r="AI854" s="494"/>
      <c r="AJ854" s="494"/>
      <c r="AK854" s="494"/>
      <c r="AL854" s="494"/>
      <c r="AM854" s="494"/>
      <c r="AN854" s="494"/>
    </row>
    <row r="855" spans="13:40">
      <c r="M855" s="494"/>
      <c r="N855" s="494"/>
      <c r="O855" s="494"/>
      <c r="P855" s="494"/>
      <c r="Q855" s="494"/>
      <c r="R855" s="494"/>
      <c r="S855" s="494"/>
      <c r="T855" s="494"/>
      <c r="U855" s="494"/>
      <c r="V855" s="494"/>
      <c r="W855" s="494"/>
      <c r="X855" s="494"/>
      <c r="Y855" s="494"/>
      <c r="Z855" s="494"/>
      <c r="AA855" s="494"/>
      <c r="AB855" s="494"/>
      <c r="AC855" s="494"/>
      <c r="AD855" s="494"/>
      <c r="AE855" s="494"/>
      <c r="AF855" s="494"/>
      <c r="AG855" s="494"/>
      <c r="AH855" s="494"/>
      <c r="AI855" s="494"/>
      <c r="AJ855" s="494"/>
      <c r="AK855" s="494"/>
      <c r="AL855" s="494"/>
      <c r="AM855" s="494"/>
      <c r="AN855" s="494"/>
    </row>
    <row r="856" spans="13:40">
      <c r="M856" s="494"/>
      <c r="N856" s="494"/>
      <c r="O856" s="494"/>
      <c r="P856" s="494"/>
      <c r="Q856" s="494"/>
      <c r="R856" s="494"/>
      <c r="S856" s="494"/>
      <c r="T856" s="494"/>
      <c r="U856" s="494"/>
      <c r="V856" s="494"/>
      <c r="W856" s="494"/>
      <c r="X856" s="494"/>
      <c r="Y856" s="494"/>
      <c r="Z856" s="494"/>
      <c r="AA856" s="494"/>
      <c r="AB856" s="494"/>
      <c r="AC856" s="494"/>
      <c r="AD856" s="494"/>
      <c r="AE856" s="494"/>
      <c r="AF856" s="494"/>
      <c r="AG856" s="494"/>
      <c r="AH856" s="494"/>
      <c r="AI856" s="494"/>
      <c r="AJ856" s="494"/>
      <c r="AK856" s="494"/>
      <c r="AL856" s="494"/>
      <c r="AM856" s="494"/>
      <c r="AN856" s="494"/>
    </row>
    <row r="857" spans="13:40">
      <c r="M857" s="494"/>
      <c r="N857" s="494"/>
      <c r="O857" s="494"/>
      <c r="P857" s="494"/>
      <c r="Q857" s="494"/>
      <c r="R857" s="494"/>
      <c r="S857" s="494"/>
      <c r="T857" s="494"/>
      <c r="U857" s="494"/>
      <c r="V857" s="494"/>
      <c r="W857" s="494"/>
      <c r="X857" s="494"/>
      <c r="Y857" s="494"/>
      <c r="Z857" s="494"/>
      <c r="AA857" s="494"/>
      <c r="AB857" s="494"/>
      <c r="AC857" s="494"/>
      <c r="AD857" s="494"/>
      <c r="AE857" s="494"/>
      <c r="AF857" s="494"/>
      <c r="AG857" s="494"/>
      <c r="AH857" s="494"/>
      <c r="AI857" s="494"/>
      <c r="AJ857" s="494"/>
      <c r="AK857" s="494"/>
      <c r="AL857" s="494"/>
      <c r="AM857" s="494"/>
      <c r="AN857" s="494"/>
    </row>
    <row r="858" spans="13:40">
      <c r="M858" s="494"/>
      <c r="N858" s="494"/>
      <c r="O858" s="494"/>
      <c r="P858" s="494"/>
      <c r="Q858" s="494"/>
      <c r="R858" s="494"/>
      <c r="S858" s="494"/>
      <c r="T858" s="494"/>
      <c r="U858" s="494"/>
      <c r="V858" s="494"/>
      <c r="W858" s="494"/>
      <c r="X858" s="494"/>
      <c r="Y858" s="494"/>
      <c r="Z858" s="494"/>
      <c r="AA858" s="494"/>
      <c r="AB858" s="494"/>
      <c r="AC858" s="494"/>
      <c r="AD858" s="494"/>
      <c r="AE858" s="494"/>
      <c r="AF858" s="494"/>
      <c r="AG858" s="494"/>
      <c r="AH858" s="494"/>
      <c r="AI858" s="494"/>
      <c r="AJ858" s="494"/>
      <c r="AK858" s="494"/>
      <c r="AL858" s="494"/>
      <c r="AM858" s="494"/>
      <c r="AN858" s="494"/>
    </row>
    <row r="859" spans="13:40">
      <c r="M859" s="494"/>
      <c r="N859" s="494"/>
      <c r="O859" s="494"/>
      <c r="P859" s="494"/>
      <c r="Q859" s="494"/>
      <c r="R859" s="494"/>
      <c r="S859" s="494"/>
      <c r="T859" s="494"/>
      <c r="U859" s="494"/>
      <c r="V859" s="494"/>
      <c r="W859" s="494"/>
      <c r="X859" s="494"/>
      <c r="Y859" s="494"/>
      <c r="Z859" s="494"/>
      <c r="AA859" s="494"/>
      <c r="AB859" s="494"/>
      <c r="AC859" s="494"/>
      <c r="AD859" s="494"/>
      <c r="AE859" s="494"/>
      <c r="AF859" s="494"/>
      <c r="AG859" s="494"/>
      <c r="AH859" s="494"/>
      <c r="AI859" s="494"/>
      <c r="AJ859" s="494"/>
      <c r="AK859" s="494"/>
      <c r="AL859" s="494"/>
      <c r="AM859" s="494"/>
      <c r="AN859" s="494"/>
    </row>
    <row r="860" spans="13:40">
      <c r="M860" s="494"/>
      <c r="N860" s="494"/>
      <c r="O860" s="494"/>
      <c r="P860" s="494"/>
      <c r="Q860" s="494"/>
      <c r="R860" s="494"/>
      <c r="S860" s="494"/>
      <c r="T860" s="494"/>
      <c r="U860" s="494"/>
      <c r="V860" s="494"/>
      <c r="W860" s="494"/>
      <c r="X860" s="494"/>
      <c r="Y860" s="494"/>
      <c r="Z860" s="494"/>
      <c r="AA860" s="494"/>
      <c r="AB860" s="494"/>
      <c r="AC860" s="494"/>
      <c r="AD860" s="494"/>
      <c r="AE860" s="494"/>
      <c r="AF860" s="494"/>
      <c r="AG860" s="494"/>
      <c r="AH860" s="494"/>
      <c r="AI860" s="494"/>
      <c r="AJ860" s="494"/>
      <c r="AK860" s="494"/>
      <c r="AL860" s="494"/>
      <c r="AM860" s="494"/>
      <c r="AN860" s="494"/>
    </row>
    <row r="861" spans="13:40">
      <c r="M861" s="494"/>
      <c r="N861" s="494"/>
      <c r="O861" s="494"/>
      <c r="P861" s="494"/>
      <c r="Q861" s="494"/>
      <c r="R861" s="494"/>
      <c r="S861" s="494"/>
      <c r="T861" s="494"/>
      <c r="U861" s="494"/>
      <c r="V861" s="494"/>
      <c r="W861" s="494"/>
      <c r="X861" s="494"/>
      <c r="Y861" s="494"/>
      <c r="Z861" s="494"/>
      <c r="AA861" s="494"/>
      <c r="AB861" s="494"/>
      <c r="AC861" s="494"/>
      <c r="AD861" s="494"/>
      <c r="AE861" s="494"/>
      <c r="AF861" s="494"/>
      <c r="AG861" s="494"/>
      <c r="AH861" s="494"/>
      <c r="AI861" s="494"/>
      <c r="AJ861" s="494"/>
      <c r="AK861" s="494"/>
      <c r="AL861" s="494"/>
      <c r="AM861" s="494"/>
      <c r="AN861" s="494"/>
    </row>
    <row r="862" spans="13:40">
      <c r="M862" s="494"/>
      <c r="N862" s="494"/>
      <c r="O862" s="494"/>
      <c r="P862" s="494"/>
      <c r="Q862" s="494"/>
      <c r="R862" s="494"/>
      <c r="S862" s="494"/>
      <c r="T862" s="494"/>
      <c r="U862" s="494"/>
      <c r="V862" s="494"/>
      <c r="W862" s="494"/>
      <c r="X862" s="494"/>
      <c r="Y862" s="494"/>
      <c r="Z862" s="494"/>
      <c r="AA862" s="494"/>
      <c r="AB862" s="494"/>
      <c r="AC862" s="494"/>
      <c r="AD862" s="494"/>
      <c r="AE862" s="494"/>
      <c r="AF862" s="494"/>
      <c r="AG862" s="494"/>
      <c r="AH862" s="494"/>
      <c r="AI862" s="494"/>
      <c r="AJ862" s="494"/>
      <c r="AK862" s="494"/>
      <c r="AL862" s="494"/>
      <c r="AM862" s="494"/>
      <c r="AN862" s="494"/>
    </row>
    <row r="863" spans="13:40">
      <c r="M863" s="494"/>
      <c r="N863" s="494"/>
      <c r="O863" s="494"/>
      <c r="P863" s="494"/>
      <c r="Q863" s="494"/>
      <c r="R863" s="494"/>
      <c r="S863" s="494"/>
      <c r="T863" s="494"/>
      <c r="U863" s="494"/>
      <c r="V863" s="494"/>
      <c r="W863" s="494"/>
      <c r="X863" s="494"/>
      <c r="Y863" s="494"/>
      <c r="Z863" s="494"/>
      <c r="AA863" s="494"/>
      <c r="AB863" s="494"/>
      <c r="AC863" s="494"/>
      <c r="AD863" s="494"/>
      <c r="AE863" s="494"/>
      <c r="AF863" s="494"/>
      <c r="AG863" s="494"/>
      <c r="AH863" s="494"/>
      <c r="AI863" s="494"/>
      <c r="AJ863" s="494"/>
      <c r="AK863" s="494"/>
      <c r="AL863" s="494"/>
      <c r="AM863" s="494"/>
      <c r="AN863" s="494"/>
    </row>
    <row r="864" spans="13:40">
      <c r="M864" s="494"/>
      <c r="N864" s="494"/>
      <c r="O864" s="494"/>
      <c r="P864" s="494"/>
      <c r="Q864" s="494"/>
      <c r="R864" s="494"/>
      <c r="S864" s="494"/>
      <c r="T864" s="494"/>
      <c r="U864" s="494"/>
      <c r="V864" s="494"/>
      <c r="W864" s="494"/>
      <c r="X864" s="494"/>
      <c r="Y864" s="494"/>
      <c r="Z864" s="494"/>
      <c r="AA864" s="494"/>
      <c r="AB864" s="494"/>
      <c r="AC864" s="494"/>
      <c r="AD864" s="494"/>
      <c r="AE864" s="494"/>
      <c r="AF864" s="494"/>
      <c r="AG864" s="494"/>
      <c r="AH864" s="494"/>
      <c r="AI864" s="494"/>
      <c r="AJ864" s="494"/>
      <c r="AK864" s="494"/>
      <c r="AL864" s="494"/>
      <c r="AM864" s="494"/>
      <c r="AN864" s="494"/>
    </row>
    <row r="865" spans="13:40">
      <c r="M865" s="494"/>
      <c r="N865" s="494"/>
      <c r="O865" s="494"/>
      <c r="P865" s="494"/>
      <c r="Q865" s="494"/>
      <c r="R865" s="494"/>
      <c r="S865" s="494"/>
      <c r="T865" s="494"/>
      <c r="U865" s="494"/>
      <c r="V865" s="494"/>
      <c r="W865" s="494"/>
      <c r="X865" s="494"/>
      <c r="Y865" s="494"/>
      <c r="Z865" s="494"/>
      <c r="AA865" s="494"/>
      <c r="AB865" s="494"/>
      <c r="AC865" s="494"/>
      <c r="AD865" s="494"/>
      <c r="AE865" s="494"/>
      <c r="AF865" s="494"/>
      <c r="AG865" s="494"/>
      <c r="AH865" s="494"/>
      <c r="AI865" s="494"/>
      <c r="AJ865" s="494"/>
      <c r="AK865" s="494"/>
      <c r="AL865" s="494"/>
      <c r="AM865" s="494"/>
      <c r="AN865" s="494"/>
    </row>
    <row r="866" spans="13:40">
      <c r="M866" s="494"/>
      <c r="N866" s="494"/>
      <c r="O866" s="494"/>
      <c r="P866" s="494"/>
      <c r="Q866" s="494"/>
      <c r="R866" s="494"/>
      <c r="S866" s="494"/>
      <c r="T866" s="494"/>
      <c r="U866" s="494"/>
      <c r="V866" s="494"/>
      <c r="W866" s="494"/>
      <c r="X866" s="494"/>
      <c r="Y866" s="494"/>
      <c r="Z866" s="494"/>
      <c r="AA866" s="494"/>
      <c r="AB866" s="494"/>
      <c r="AC866" s="494"/>
      <c r="AD866" s="494"/>
      <c r="AE866" s="494"/>
      <c r="AF866" s="494"/>
      <c r="AG866" s="494"/>
      <c r="AH866" s="494"/>
      <c r="AI866" s="494"/>
      <c r="AJ866" s="494"/>
      <c r="AK866" s="494"/>
      <c r="AL866" s="494"/>
      <c r="AM866" s="494"/>
      <c r="AN866" s="494"/>
    </row>
    <row r="867" spans="13:40">
      <c r="M867" s="494"/>
      <c r="N867" s="494"/>
      <c r="O867" s="494"/>
      <c r="P867" s="494"/>
      <c r="Q867" s="494"/>
      <c r="R867" s="494"/>
      <c r="S867" s="494"/>
      <c r="T867" s="494"/>
      <c r="U867" s="494"/>
      <c r="V867" s="494"/>
      <c r="W867" s="494"/>
      <c r="X867" s="494"/>
      <c r="Y867" s="494"/>
      <c r="Z867" s="494"/>
      <c r="AA867" s="494"/>
      <c r="AB867" s="494"/>
      <c r="AC867" s="494"/>
      <c r="AD867" s="494"/>
      <c r="AE867" s="494"/>
      <c r="AF867" s="494"/>
      <c r="AG867" s="494"/>
      <c r="AH867" s="494"/>
      <c r="AI867" s="494"/>
      <c r="AJ867" s="494"/>
      <c r="AK867" s="494"/>
      <c r="AL867" s="494"/>
      <c r="AM867" s="494"/>
      <c r="AN867" s="494"/>
    </row>
    <row r="868" spans="13:40">
      <c r="M868" s="494"/>
      <c r="N868" s="494"/>
      <c r="O868" s="494"/>
      <c r="P868" s="494"/>
      <c r="Q868" s="494"/>
      <c r="R868" s="494"/>
      <c r="S868" s="494"/>
      <c r="T868" s="494"/>
      <c r="U868" s="494"/>
      <c r="V868" s="494"/>
      <c r="W868" s="494"/>
      <c r="X868" s="494"/>
      <c r="Y868" s="494"/>
      <c r="Z868" s="494"/>
      <c r="AA868" s="494"/>
      <c r="AB868" s="494"/>
      <c r="AC868" s="494"/>
      <c r="AD868" s="494"/>
      <c r="AE868" s="494"/>
      <c r="AF868" s="494"/>
      <c r="AG868" s="494"/>
      <c r="AH868" s="494"/>
      <c r="AI868" s="494"/>
      <c r="AJ868" s="494"/>
      <c r="AK868" s="494"/>
      <c r="AL868" s="494"/>
      <c r="AM868" s="494"/>
      <c r="AN868" s="494"/>
    </row>
    <row r="869" spans="13:40">
      <c r="M869" s="494"/>
      <c r="N869" s="494"/>
      <c r="O869" s="494"/>
      <c r="P869" s="494"/>
      <c r="Q869" s="494"/>
      <c r="R869" s="494"/>
      <c r="S869" s="494"/>
      <c r="T869" s="494"/>
      <c r="U869" s="494"/>
      <c r="V869" s="494"/>
      <c r="W869" s="494"/>
      <c r="X869" s="494"/>
      <c r="Y869" s="494"/>
      <c r="Z869" s="494"/>
      <c r="AA869" s="494"/>
      <c r="AB869" s="494"/>
      <c r="AC869" s="494"/>
      <c r="AD869" s="494"/>
      <c r="AE869" s="494"/>
      <c r="AF869" s="494"/>
      <c r="AG869" s="494"/>
      <c r="AH869" s="494"/>
      <c r="AI869" s="494"/>
      <c r="AJ869" s="494"/>
      <c r="AK869" s="494"/>
      <c r="AL869" s="494"/>
      <c r="AM869" s="494"/>
      <c r="AN869" s="494"/>
    </row>
    <row r="870" spans="13:40">
      <c r="M870" s="494"/>
      <c r="N870" s="494"/>
      <c r="O870" s="494"/>
      <c r="P870" s="494"/>
      <c r="Q870" s="494"/>
      <c r="R870" s="494"/>
      <c r="S870" s="494"/>
      <c r="T870" s="494"/>
      <c r="U870" s="494"/>
      <c r="V870" s="494"/>
      <c r="W870" s="494"/>
      <c r="X870" s="494"/>
      <c r="Y870" s="494"/>
      <c r="Z870" s="494"/>
      <c r="AA870" s="494"/>
      <c r="AB870" s="494"/>
      <c r="AC870" s="494"/>
      <c r="AD870" s="494"/>
      <c r="AE870" s="494"/>
      <c r="AF870" s="494"/>
      <c r="AG870" s="494"/>
      <c r="AH870" s="494"/>
      <c r="AI870" s="494"/>
      <c r="AJ870" s="494"/>
      <c r="AK870" s="494"/>
      <c r="AL870" s="494"/>
      <c r="AM870" s="494"/>
      <c r="AN870" s="494"/>
    </row>
    <row r="871" spans="13:40">
      <c r="M871" s="494"/>
      <c r="N871" s="494"/>
      <c r="O871" s="494"/>
      <c r="P871" s="494"/>
      <c r="Q871" s="494"/>
      <c r="R871" s="494"/>
      <c r="S871" s="494"/>
      <c r="T871" s="494"/>
      <c r="U871" s="494"/>
      <c r="V871" s="494"/>
      <c r="W871" s="494"/>
      <c r="X871" s="494"/>
      <c r="Y871" s="494"/>
      <c r="Z871" s="494"/>
      <c r="AA871" s="494"/>
      <c r="AB871" s="494"/>
      <c r="AC871" s="494"/>
      <c r="AD871" s="494"/>
      <c r="AE871" s="494"/>
      <c r="AF871" s="494"/>
      <c r="AG871" s="494"/>
      <c r="AH871" s="494"/>
      <c r="AI871" s="494"/>
      <c r="AJ871" s="494"/>
      <c r="AK871" s="494"/>
      <c r="AL871" s="494"/>
      <c r="AM871" s="494"/>
      <c r="AN871" s="494"/>
    </row>
    <row r="872" spans="13:40">
      <c r="M872" s="494"/>
      <c r="N872" s="494"/>
      <c r="O872" s="494"/>
      <c r="P872" s="494"/>
      <c r="Q872" s="494"/>
      <c r="R872" s="494"/>
      <c r="S872" s="494"/>
      <c r="T872" s="494"/>
      <c r="U872" s="494"/>
      <c r="V872" s="494"/>
      <c r="W872" s="494"/>
      <c r="X872" s="494"/>
      <c r="Y872" s="494"/>
      <c r="Z872" s="494"/>
      <c r="AA872" s="494"/>
      <c r="AB872" s="494"/>
      <c r="AC872" s="494"/>
      <c r="AD872" s="494"/>
      <c r="AE872" s="494"/>
      <c r="AF872" s="494"/>
      <c r="AG872" s="494"/>
      <c r="AH872" s="494"/>
      <c r="AI872" s="494"/>
      <c r="AJ872" s="494"/>
      <c r="AK872" s="494"/>
      <c r="AL872" s="494"/>
      <c r="AM872" s="494"/>
      <c r="AN872" s="494"/>
    </row>
    <row r="873" spans="13:40">
      <c r="M873" s="494"/>
      <c r="N873" s="494"/>
      <c r="O873" s="494"/>
      <c r="P873" s="494"/>
      <c r="Q873" s="494"/>
      <c r="R873" s="494"/>
      <c r="S873" s="494"/>
      <c r="T873" s="494"/>
      <c r="U873" s="494"/>
      <c r="V873" s="494"/>
      <c r="W873" s="494"/>
      <c r="X873" s="494"/>
      <c r="Y873" s="494"/>
      <c r="Z873" s="494"/>
      <c r="AA873" s="494"/>
      <c r="AB873" s="494"/>
      <c r="AC873" s="494"/>
      <c r="AD873" s="494"/>
      <c r="AE873" s="494"/>
      <c r="AF873" s="494"/>
      <c r="AG873" s="494"/>
      <c r="AH873" s="494"/>
      <c r="AI873" s="494"/>
      <c r="AJ873" s="494"/>
      <c r="AK873" s="494"/>
      <c r="AL873" s="494"/>
      <c r="AM873" s="494"/>
      <c r="AN873" s="494"/>
    </row>
    <row r="874" spans="13:40">
      <c r="M874" s="494"/>
      <c r="N874" s="494"/>
      <c r="O874" s="494"/>
      <c r="P874" s="494"/>
      <c r="Q874" s="494"/>
      <c r="R874" s="494"/>
      <c r="S874" s="494"/>
      <c r="T874" s="494"/>
      <c r="U874" s="494"/>
      <c r="V874" s="494"/>
      <c r="W874" s="494"/>
      <c r="X874" s="494"/>
      <c r="Y874" s="494"/>
      <c r="Z874" s="494"/>
      <c r="AA874" s="494"/>
      <c r="AB874" s="494"/>
      <c r="AC874" s="494"/>
      <c r="AD874" s="494"/>
      <c r="AE874" s="494"/>
      <c r="AF874" s="494"/>
      <c r="AG874" s="494"/>
      <c r="AH874" s="494"/>
      <c r="AI874" s="494"/>
      <c r="AJ874" s="494"/>
      <c r="AK874" s="494"/>
      <c r="AL874" s="494"/>
      <c r="AM874" s="494"/>
      <c r="AN874" s="494"/>
    </row>
    <row r="875" spans="13:40">
      <c r="M875" s="494"/>
      <c r="N875" s="494"/>
      <c r="O875" s="494"/>
      <c r="P875" s="494"/>
      <c r="Q875" s="494"/>
      <c r="R875" s="494"/>
      <c r="S875" s="494"/>
      <c r="T875" s="494"/>
      <c r="U875" s="494"/>
      <c r="V875" s="494"/>
      <c r="W875" s="494"/>
      <c r="X875" s="494"/>
      <c r="Y875" s="494"/>
      <c r="Z875" s="494"/>
      <c r="AA875" s="494"/>
      <c r="AB875" s="494"/>
      <c r="AC875" s="494"/>
      <c r="AD875" s="494"/>
      <c r="AE875" s="494"/>
      <c r="AF875" s="494"/>
      <c r="AG875" s="494"/>
      <c r="AH875" s="494"/>
      <c r="AI875" s="494"/>
      <c r="AJ875" s="494"/>
      <c r="AK875" s="494"/>
      <c r="AL875" s="494"/>
      <c r="AM875" s="494"/>
      <c r="AN875" s="494"/>
    </row>
    <row r="876" spans="13:40">
      <c r="M876" s="494"/>
      <c r="N876" s="494"/>
      <c r="O876" s="494"/>
      <c r="P876" s="494"/>
      <c r="Q876" s="494"/>
      <c r="R876" s="494"/>
      <c r="S876" s="494"/>
      <c r="T876" s="494"/>
      <c r="U876" s="494"/>
      <c r="V876" s="494"/>
      <c r="W876" s="494"/>
      <c r="X876" s="494"/>
      <c r="Y876" s="494"/>
      <c r="Z876" s="494"/>
      <c r="AA876" s="494"/>
      <c r="AB876" s="494"/>
      <c r="AC876" s="494"/>
      <c r="AD876" s="494"/>
      <c r="AE876" s="494"/>
      <c r="AF876" s="494"/>
      <c r="AG876" s="494"/>
      <c r="AH876" s="494"/>
      <c r="AI876" s="494"/>
      <c r="AJ876" s="494"/>
      <c r="AK876" s="494"/>
      <c r="AL876" s="494"/>
      <c r="AM876" s="494"/>
      <c r="AN876" s="494"/>
    </row>
    <row r="877" spans="13:40">
      <c r="M877" s="494"/>
      <c r="N877" s="494"/>
      <c r="O877" s="494"/>
      <c r="P877" s="494"/>
      <c r="Q877" s="494"/>
      <c r="R877" s="494"/>
      <c r="S877" s="494"/>
      <c r="T877" s="494"/>
      <c r="U877" s="494"/>
      <c r="V877" s="494"/>
      <c r="W877" s="494"/>
      <c r="X877" s="494"/>
      <c r="Y877" s="494"/>
      <c r="Z877" s="494"/>
      <c r="AA877" s="494"/>
      <c r="AB877" s="494"/>
      <c r="AC877" s="494"/>
      <c r="AD877" s="494"/>
      <c r="AE877" s="494"/>
      <c r="AF877" s="494"/>
      <c r="AG877" s="494"/>
      <c r="AH877" s="494"/>
      <c r="AI877" s="494"/>
      <c r="AJ877" s="494"/>
      <c r="AK877" s="494"/>
      <c r="AL877" s="494"/>
      <c r="AM877" s="494"/>
      <c r="AN877" s="494"/>
    </row>
    <row r="878" spans="13:40">
      <c r="M878" s="494"/>
      <c r="N878" s="494"/>
      <c r="O878" s="494"/>
      <c r="P878" s="494"/>
      <c r="Q878" s="494"/>
      <c r="R878" s="494"/>
      <c r="S878" s="494"/>
      <c r="T878" s="494"/>
      <c r="U878" s="494"/>
      <c r="V878" s="494"/>
      <c r="W878" s="494"/>
      <c r="X878" s="494"/>
      <c r="Y878" s="494"/>
      <c r="Z878" s="494"/>
      <c r="AA878" s="494"/>
      <c r="AB878" s="494"/>
      <c r="AC878" s="494"/>
      <c r="AD878" s="494"/>
      <c r="AE878" s="494"/>
      <c r="AF878" s="494"/>
      <c r="AG878" s="494"/>
      <c r="AH878" s="494"/>
      <c r="AI878" s="494"/>
      <c r="AJ878" s="494"/>
      <c r="AK878" s="494"/>
      <c r="AL878" s="494"/>
      <c r="AM878" s="494"/>
      <c r="AN878" s="494"/>
    </row>
    <row r="879" spans="13:40">
      <c r="M879" s="494"/>
      <c r="N879" s="494"/>
      <c r="O879" s="494"/>
      <c r="P879" s="494"/>
      <c r="Q879" s="494"/>
      <c r="R879" s="494"/>
      <c r="S879" s="494"/>
      <c r="T879" s="494"/>
      <c r="U879" s="494"/>
      <c r="V879" s="494"/>
      <c r="W879" s="494"/>
      <c r="X879" s="494"/>
      <c r="Y879" s="494"/>
      <c r="Z879" s="494"/>
      <c r="AA879" s="494"/>
      <c r="AB879" s="494"/>
      <c r="AC879" s="494"/>
      <c r="AD879" s="494"/>
      <c r="AE879" s="494"/>
      <c r="AF879" s="494"/>
      <c r="AG879" s="494"/>
      <c r="AH879" s="494"/>
      <c r="AI879" s="494"/>
      <c r="AJ879" s="494"/>
      <c r="AK879" s="494"/>
      <c r="AL879" s="494"/>
      <c r="AM879" s="494"/>
      <c r="AN879" s="494"/>
    </row>
    <row r="880" spans="13:40">
      <c r="M880" s="494"/>
      <c r="N880" s="494"/>
      <c r="O880" s="494"/>
      <c r="P880" s="494"/>
      <c r="Q880" s="494"/>
      <c r="R880" s="494"/>
      <c r="S880" s="494"/>
      <c r="T880" s="494"/>
      <c r="U880" s="494"/>
      <c r="V880" s="494"/>
      <c r="W880" s="494"/>
      <c r="X880" s="494"/>
      <c r="Y880" s="494"/>
      <c r="Z880" s="494"/>
      <c r="AA880" s="494"/>
      <c r="AB880" s="494"/>
      <c r="AC880" s="494"/>
      <c r="AD880" s="494"/>
      <c r="AE880" s="494"/>
      <c r="AF880" s="494"/>
      <c r="AG880" s="494"/>
      <c r="AH880" s="494"/>
      <c r="AI880" s="494"/>
      <c r="AJ880" s="494"/>
      <c r="AK880" s="494"/>
      <c r="AL880" s="494"/>
      <c r="AM880" s="494"/>
      <c r="AN880" s="494"/>
    </row>
    <row r="881" spans="13:40">
      <c r="M881" s="494"/>
      <c r="N881" s="494"/>
      <c r="O881" s="494"/>
      <c r="P881" s="494"/>
      <c r="Q881" s="494"/>
      <c r="R881" s="494"/>
      <c r="S881" s="494"/>
      <c r="T881" s="494"/>
      <c r="U881" s="494"/>
      <c r="V881" s="494"/>
      <c r="W881" s="494"/>
      <c r="X881" s="494"/>
      <c r="Y881" s="494"/>
      <c r="Z881" s="494"/>
      <c r="AA881" s="494"/>
      <c r="AB881" s="494"/>
      <c r="AC881" s="494"/>
      <c r="AD881" s="494"/>
      <c r="AE881" s="494"/>
      <c r="AF881" s="494"/>
      <c r="AG881" s="494"/>
      <c r="AH881" s="494"/>
      <c r="AI881" s="494"/>
      <c r="AJ881" s="494"/>
      <c r="AK881" s="494"/>
      <c r="AL881" s="494"/>
      <c r="AM881" s="494"/>
      <c r="AN881" s="494"/>
    </row>
    <row r="882" spans="13:40">
      <c r="M882" s="494"/>
      <c r="N882" s="494"/>
      <c r="O882" s="494"/>
      <c r="P882" s="494"/>
      <c r="Q882" s="494"/>
      <c r="R882" s="494"/>
      <c r="S882" s="494"/>
      <c r="T882" s="494"/>
      <c r="U882" s="494"/>
      <c r="V882" s="494"/>
      <c r="W882" s="494"/>
      <c r="X882" s="494"/>
      <c r="Y882" s="494"/>
      <c r="Z882" s="494"/>
      <c r="AA882" s="494"/>
      <c r="AB882" s="494"/>
      <c r="AC882" s="494"/>
      <c r="AD882" s="494"/>
      <c r="AE882" s="494"/>
      <c r="AF882" s="494"/>
      <c r="AG882" s="494"/>
      <c r="AH882" s="494"/>
      <c r="AI882" s="494"/>
      <c r="AJ882" s="494"/>
      <c r="AK882" s="494"/>
      <c r="AL882" s="494"/>
      <c r="AM882" s="494"/>
      <c r="AN882" s="494"/>
    </row>
    <row r="883" spans="13:40">
      <c r="M883" s="494"/>
      <c r="N883" s="494"/>
      <c r="O883" s="494"/>
      <c r="P883" s="494"/>
      <c r="Q883" s="494"/>
      <c r="R883" s="494"/>
      <c r="S883" s="494"/>
      <c r="T883" s="494"/>
      <c r="U883" s="494"/>
      <c r="V883" s="494"/>
      <c r="W883" s="494"/>
      <c r="X883" s="494"/>
      <c r="Y883" s="494"/>
      <c r="Z883" s="494"/>
      <c r="AA883" s="494"/>
      <c r="AB883" s="494"/>
      <c r="AC883" s="494"/>
      <c r="AD883" s="494"/>
      <c r="AE883" s="494"/>
      <c r="AF883" s="494"/>
      <c r="AG883" s="494"/>
      <c r="AH883" s="494"/>
      <c r="AI883" s="494"/>
      <c r="AJ883" s="494"/>
      <c r="AK883" s="494"/>
      <c r="AL883" s="494"/>
      <c r="AM883" s="494"/>
      <c r="AN883" s="494"/>
    </row>
    <row r="884" spans="13:40">
      <c r="M884" s="494"/>
      <c r="N884" s="494"/>
      <c r="O884" s="494"/>
      <c r="P884" s="494"/>
      <c r="Q884" s="494"/>
      <c r="R884" s="494"/>
      <c r="S884" s="494"/>
      <c r="T884" s="494"/>
      <c r="U884" s="494"/>
      <c r="V884" s="494"/>
      <c r="W884" s="494"/>
      <c r="X884" s="494"/>
      <c r="Y884" s="494"/>
      <c r="Z884" s="494"/>
      <c r="AA884" s="494"/>
      <c r="AB884" s="494"/>
      <c r="AC884" s="494"/>
      <c r="AD884" s="494"/>
      <c r="AE884" s="494"/>
      <c r="AF884" s="494"/>
      <c r="AG884" s="494"/>
      <c r="AH884" s="494"/>
      <c r="AI884" s="494"/>
      <c r="AJ884" s="494"/>
      <c r="AK884" s="494"/>
      <c r="AL884" s="494"/>
      <c r="AM884" s="494"/>
      <c r="AN884" s="494"/>
    </row>
    <row r="885" spans="13:40">
      <c r="M885" s="494"/>
      <c r="N885" s="494"/>
      <c r="O885" s="494"/>
      <c r="P885" s="494"/>
      <c r="Q885" s="494"/>
      <c r="R885" s="494"/>
      <c r="S885" s="494"/>
      <c r="T885" s="494"/>
      <c r="U885" s="494"/>
      <c r="V885" s="494"/>
      <c r="W885" s="494"/>
      <c r="X885" s="494"/>
      <c r="Y885" s="494"/>
      <c r="Z885" s="494"/>
      <c r="AA885" s="494"/>
      <c r="AB885" s="494"/>
      <c r="AC885" s="494"/>
      <c r="AD885" s="494"/>
      <c r="AE885" s="494"/>
      <c r="AF885" s="494"/>
      <c r="AG885" s="494"/>
      <c r="AH885" s="494"/>
      <c r="AI885" s="494"/>
      <c r="AJ885" s="494"/>
      <c r="AK885" s="494"/>
      <c r="AL885" s="494"/>
      <c r="AM885" s="494"/>
      <c r="AN885" s="494"/>
    </row>
    <row r="886" spans="13:40">
      <c r="M886" s="494"/>
      <c r="N886" s="494"/>
      <c r="O886" s="494"/>
      <c r="P886" s="494"/>
      <c r="Q886" s="494"/>
      <c r="R886" s="494"/>
      <c r="S886" s="494"/>
      <c r="T886" s="494"/>
      <c r="U886" s="494"/>
      <c r="V886" s="494"/>
      <c r="W886" s="494"/>
      <c r="X886" s="494"/>
      <c r="Y886" s="494"/>
      <c r="Z886" s="494"/>
      <c r="AA886" s="494"/>
      <c r="AB886" s="494"/>
      <c r="AC886" s="494"/>
      <c r="AD886" s="494"/>
      <c r="AE886" s="494"/>
      <c r="AF886" s="494"/>
      <c r="AG886" s="494"/>
      <c r="AH886" s="494"/>
      <c r="AI886" s="494"/>
      <c r="AJ886" s="494"/>
      <c r="AK886" s="494"/>
      <c r="AL886" s="494"/>
      <c r="AM886" s="494"/>
      <c r="AN886" s="494"/>
    </row>
    <row r="887" spans="13:40">
      <c r="M887" s="494"/>
      <c r="N887" s="494"/>
      <c r="O887" s="494"/>
      <c r="P887" s="494"/>
      <c r="Q887" s="494"/>
      <c r="R887" s="494"/>
      <c r="S887" s="494"/>
      <c r="T887" s="494"/>
      <c r="U887" s="494"/>
      <c r="V887" s="494"/>
      <c r="W887" s="494"/>
      <c r="X887" s="494"/>
      <c r="Y887" s="494"/>
      <c r="Z887" s="494"/>
      <c r="AA887" s="494"/>
      <c r="AB887" s="494"/>
      <c r="AC887" s="494"/>
      <c r="AD887" s="494"/>
      <c r="AE887" s="494"/>
      <c r="AF887" s="494"/>
      <c r="AG887" s="494"/>
      <c r="AH887" s="494"/>
      <c r="AI887" s="494"/>
      <c r="AJ887" s="494"/>
      <c r="AK887" s="494"/>
      <c r="AL887" s="494"/>
      <c r="AM887" s="494"/>
      <c r="AN887" s="494"/>
    </row>
    <row r="888" spans="13:40">
      <c r="M888" s="494"/>
      <c r="N888" s="494"/>
      <c r="O888" s="494"/>
      <c r="P888" s="494"/>
      <c r="Q888" s="494"/>
      <c r="R888" s="494"/>
      <c r="S888" s="494"/>
      <c r="T888" s="494"/>
      <c r="U888" s="494"/>
      <c r="V888" s="494"/>
      <c r="W888" s="494"/>
      <c r="X888" s="494"/>
      <c r="Y888" s="494"/>
      <c r="Z888" s="494"/>
      <c r="AA888" s="494"/>
      <c r="AB888" s="494"/>
      <c r="AC888" s="494"/>
      <c r="AD888" s="494"/>
      <c r="AE888" s="494"/>
      <c r="AF888" s="494"/>
      <c r="AG888" s="494"/>
      <c r="AH888" s="494"/>
      <c r="AI888" s="494"/>
      <c r="AJ888" s="494"/>
      <c r="AK888" s="494"/>
      <c r="AL888" s="494"/>
      <c r="AM888" s="494"/>
      <c r="AN888" s="494"/>
    </row>
    <row r="889" spans="13:40">
      <c r="M889" s="494"/>
      <c r="N889" s="494"/>
      <c r="O889" s="494"/>
      <c r="P889" s="494"/>
      <c r="Q889" s="494"/>
      <c r="R889" s="494"/>
      <c r="S889" s="494"/>
      <c r="T889" s="494"/>
      <c r="U889" s="494"/>
      <c r="V889" s="494"/>
      <c r="W889" s="494"/>
      <c r="X889" s="494"/>
      <c r="Y889" s="494"/>
      <c r="Z889" s="494"/>
      <c r="AA889" s="494"/>
      <c r="AB889" s="494"/>
      <c r="AC889" s="494"/>
      <c r="AD889" s="494"/>
      <c r="AE889" s="494"/>
      <c r="AF889" s="494"/>
      <c r="AG889" s="494"/>
      <c r="AH889" s="494"/>
      <c r="AI889" s="494"/>
      <c r="AJ889" s="494"/>
      <c r="AK889" s="494"/>
      <c r="AL889" s="494"/>
      <c r="AM889" s="494"/>
      <c r="AN889" s="494"/>
    </row>
    <row r="890" spans="13:40">
      <c r="M890" s="494"/>
      <c r="N890" s="494"/>
      <c r="O890" s="494"/>
      <c r="P890" s="494"/>
      <c r="Q890" s="494"/>
      <c r="R890" s="494"/>
      <c r="S890" s="494"/>
      <c r="T890" s="494"/>
      <c r="U890" s="494"/>
      <c r="V890" s="494"/>
      <c r="W890" s="494"/>
      <c r="X890" s="494"/>
      <c r="Y890" s="494"/>
      <c r="Z890" s="494"/>
      <c r="AA890" s="494"/>
      <c r="AB890" s="494"/>
      <c r="AC890" s="494"/>
      <c r="AD890" s="494"/>
      <c r="AE890" s="494"/>
      <c r="AF890" s="494"/>
      <c r="AG890" s="494"/>
      <c r="AH890" s="494"/>
      <c r="AI890" s="494"/>
      <c r="AJ890" s="494"/>
      <c r="AK890" s="494"/>
      <c r="AL890" s="494"/>
      <c r="AM890" s="494"/>
      <c r="AN890" s="494"/>
    </row>
    <row r="891" spans="13:40">
      <c r="M891" s="494"/>
      <c r="N891" s="494"/>
      <c r="O891" s="494"/>
      <c r="P891" s="494"/>
      <c r="Q891" s="494"/>
      <c r="R891" s="494"/>
      <c r="S891" s="494"/>
      <c r="T891" s="494"/>
      <c r="U891" s="494"/>
      <c r="V891" s="494"/>
      <c r="W891" s="494"/>
      <c r="X891" s="494"/>
      <c r="Y891" s="494"/>
      <c r="Z891" s="494"/>
      <c r="AA891" s="494"/>
      <c r="AB891" s="494"/>
      <c r="AC891" s="494"/>
      <c r="AD891" s="494"/>
      <c r="AE891" s="494"/>
      <c r="AF891" s="494"/>
      <c r="AG891" s="494"/>
      <c r="AH891" s="494"/>
      <c r="AI891" s="494"/>
      <c r="AJ891" s="494"/>
      <c r="AK891" s="494"/>
      <c r="AL891" s="494"/>
      <c r="AM891" s="494"/>
      <c r="AN891" s="494"/>
    </row>
    <row r="892" spans="13:40">
      <c r="M892" s="494"/>
      <c r="N892" s="494"/>
      <c r="O892" s="494"/>
      <c r="P892" s="494"/>
      <c r="Q892" s="494"/>
      <c r="R892" s="494"/>
      <c r="S892" s="494"/>
      <c r="T892" s="494"/>
      <c r="U892" s="494"/>
      <c r="V892" s="494"/>
      <c r="W892" s="494"/>
      <c r="X892" s="494"/>
      <c r="Y892" s="494"/>
      <c r="Z892" s="494"/>
      <c r="AA892" s="494"/>
      <c r="AB892" s="494"/>
      <c r="AC892" s="494"/>
      <c r="AD892" s="494"/>
      <c r="AE892" s="494"/>
      <c r="AF892" s="494"/>
      <c r="AG892" s="494"/>
      <c r="AH892" s="494"/>
      <c r="AI892" s="494"/>
      <c r="AJ892" s="494"/>
      <c r="AK892" s="494"/>
      <c r="AL892" s="494"/>
      <c r="AM892" s="494"/>
      <c r="AN892" s="494"/>
    </row>
    <row r="893" spans="13:40">
      <c r="M893" s="494"/>
      <c r="N893" s="494"/>
      <c r="O893" s="494"/>
      <c r="P893" s="494"/>
      <c r="Q893" s="494"/>
      <c r="R893" s="494"/>
      <c r="S893" s="494"/>
      <c r="T893" s="494"/>
      <c r="U893" s="494"/>
      <c r="V893" s="494"/>
      <c r="W893" s="494"/>
      <c r="X893" s="494"/>
      <c r="Y893" s="494"/>
      <c r="Z893" s="494"/>
      <c r="AA893" s="494"/>
      <c r="AB893" s="494"/>
      <c r="AC893" s="494"/>
      <c r="AD893" s="494"/>
      <c r="AE893" s="494"/>
      <c r="AF893" s="494"/>
      <c r="AG893" s="494"/>
      <c r="AH893" s="494"/>
      <c r="AI893" s="494"/>
      <c r="AJ893" s="494"/>
      <c r="AK893" s="494"/>
      <c r="AL893" s="494"/>
      <c r="AM893" s="494"/>
      <c r="AN893" s="494"/>
    </row>
    <row r="894" spans="13:40">
      <c r="M894" s="494"/>
      <c r="N894" s="494"/>
      <c r="O894" s="494"/>
      <c r="P894" s="494"/>
      <c r="Q894" s="494"/>
      <c r="R894" s="494"/>
      <c r="S894" s="494"/>
      <c r="T894" s="494"/>
      <c r="U894" s="494"/>
      <c r="V894" s="494"/>
      <c r="W894" s="494"/>
      <c r="X894" s="494"/>
      <c r="Y894" s="494"/>
      <c r="Z894" s="494"/>
      <c r="AA894" s="494"/>
      <c r="AB894" s="494"/>
      <c r="AC894" s="494"/>
      <c r="AD894" s="494"/>
      <c r="AE894" s="494"/>
      <c r="AF894" s="494"/>
      <c r="AG894" s="494"/>
      <c r="AH894" s="494"/>
      <c r="AI894" s="494"/>
      <c r="AJ894" s="494"/>
      <c r="AK894" s="494"/>
      <c r="AL894" s="494"/>
      <c r="AM894" s="494"/>
      <c r="AN894" s="494"/>
    </row>
    <row r="895" spans="13:40">
      <c r="M895" s="494"/>
      <c r="N895" s="494"/>
      <c r="O895" s="494"/>
      <c r="P895" s="494"/>
      <c r="Q895" s="494"/>
      <c r="R895" s="494"/>
      <c r="S895" s="494"/>
      <c r="T895" s="494"/>
      <c r="U895" s="494"/>
      <c r="V895" s="494"/>
      <c r="W895" s="494"/>
      <c r="X895" s="494"/>
      <c r="Y895" s="494"/>
      <c r="Z895" s="494"/>
      <c r="AA895" s="494"/>
      <c r="AB895" s="494"/>
      <c r="AC895" s="494"/>
      <c r="AD895" s="494"/>
      <c r="AE895" s="494"/>
      <c r="AF895" s="494"/>
      <c r="AG895" s="494"/>
      <c r="AH895" s="494"/>
      <c r="AI895" s="494"/>
      <c r="AJ895" s="494"/>
      <c r="AK895" s="494"/>
      <c r="AL895" s="494"/>
      <c r="AM895" s="494"/>
      <c r="AN895" s="494"/>
    </row>
    <row r="896" spans="13:40">
      <c r="M896" s="494"/>
      <c r="N896" s="494"/>
      <c r="O896" s="494"/>
      <c r="P896" s="494"/>
      <c r="Q896" s="494"/>
      <c r="R896" s="494"/>
      <c r="S896" s="494"/>
      <c r="T896" s="494"/>
      <c r="U896" s="494"/>
      <c r="V896" s="494"/>
      <c r="W896" s="494"/>
      <c r="X896" s="494"/>
      <c r="Y896" s="494"/>
      <c r="Z896" s="494"/>
      <c r="AA896" s="494"/>
      <c r="AB896" s="494"/>
      <c r="AC896" s="494"/>
      <c r="AD896" s="494"/>
      <c r="AE896" s="494"/>
      <c r="AF896" s="494"/>
      <c r="AG896" s="494"/>
      <c r="AH896" s="494"/>
      <c r="AI896" s="494"/>
      <c r="AJ896" s="494"/>
      <c r="AK896" s="494"/>
      <c r="AL896" s="494"/>
      <c r="AM896" s="494"/>
      <c r="AN896" s="494"/>
    </row>
    <row r="897" spans="13:40">
      <c r="M897" s="494"/>
      <c r="N897" s="494"/>
      <c r="O897" s="494"/>
      <c r="P897" s="494"/>
      <c r="Q897" s="494"/>
      <c r="R897" s="494"/>
      <c r="S897" s="494"/>
      <c r="T897" s="494"/>
      <c r="U897" s="494"/>
      <c r="V897" s="494"/>
      <c r="W897" s="494"/>
      <c r="X897" s="494"/>
      <c r="Y897" s="494"/>
      <c r="Z897" s="494"/>
      <c r="AA897" s="494"/>
      <c r="AB897" s="494"/>
      <c r="AC897" s="494"/>
      <c r="AD897" s="494"/>
      <c r="AE897" s="494"/>
      <c r="AF897" s="494"/>
      <c r="AG897" s="494"/>
      <c r="AH897" s="494"/>
      <c r="AI897" s="494"/>
      <c r="AJ897" s="494"/>
      <c r="AK897" s="494"/>
      <c r="AL897" s="494"/>
      <c r="AM897" s="494"/>
      <c r="AN897" s="494"/>
    </row>
    <row r="898" spans="13:40">
      <c r="M898" s="494"/>
      <c r="N898" s="494"/>
      <c r="O898" s="494"/>
      <c r="P898" s="494"/>
      <c r="Q898" s="494"/>
      <c r="R898" s="494"/>
      <c r="S898" s="494"/>
      <c r="T898" s="494"/>
      <c r="U898" s="494"/>
      <c r="V898" s="494"/>
      <c r="W898" s="494"/>
      <c r="X898" s="494"/>
      <c r="Y898" s="494"/>
      <c r="Z898" s="494"/>
      <c r="AA898" s="494"/>
      <c r="AB898" s="494"/>
      <c r="AC898" s="494"/>
      <c r="AD898" s="494"/>
      <c r="AE898" s="494"/>
      <c r="AF898" s="494"/>
      <c r="AG898" s="494"/>
      <c r="AH898" s="494"/>
      <c r="AI898" s="494"/>
      <c r="AJ898" s="494"/>
      <c r="AK898" s="494"/>
      <c r="AL898" s="494"/>
      <c r="AM898" s="494"/>
      <c r="AN898" s="494"/>
    </row>
    <row r="899" spans="13:40">
      <c r="M899" s="494"/>
      <c r="N899" s="494"/>
      <c r="O899" s="494"/>
      <c r="P899" s="494"/>
      <c r="Q899" s="494"/>
      <c r="R899" s="494"/>
      <c r="S899" s="494"/>
      <c r="T899" s="494"/>
      <c r="U899" s="494"/>
      <c r="V899" s="494"/>
      <c r="W899" s="494"/>
      <c r="X899" s="494"/>
      <c r="Y899" s="494"/>
      <c r="Z899" s="494"/>
      <c r="AA899" s="494"/>
      <c r="AB899" s="494"/>
      <c r="AC899" s="494"/>
      <c r="AD899" s="494"/>
      <c r="AE899" s="494"/>
      <c r="AF899" s="494"/>
      <c r="AG899" s="494"/>
      <c r="AH899" s="494"/>
      <c r="AI899" s="494"/>
      <c r="AJ899" s="494"/>
      <c r="AK899" s="494"/>
      <c r="AL899" s="494"/>
      <c r="AM899" s="494"/>
      <c r="AN899" s="494"/>
    </row>
    <row r="900" spans="13:40">
      <c r="M900" s="494"/>
      <c r="N900" s="494"/>
      <c r="O900" s="494"/>
      <c r="P900" s="494"/>
      <c r="Q900" s="494"/>
      <c r="R900" s="494"/>
      <c r="S900" s="494"/>
      <c r="T900" s="494"/>
      <c r="U900" s="494"/>
      <c r="V900" s="494"/>
      <c r="W900" s="494"/>
      <c r="X900" s="494"/>
      <c r="Y900" s="494"/>
      <c r="Z900" s="494"/>
      <c r="AA900" s="494"/>
      <c r="AB900" s="494"/>
      <c r="AC900" s="494"/>
      <c r="AD900" s="494"/>
      <c r="AE900" s="494"/>
      <c r="AF900" s="494"/>
      <c r="AG900" s="494"/>
      <c r="AH900" s="494"/>
      <c r="AI900" s="494"/>
      <c r="AJ900" s="494"/>
      <c r="AK900" s="494"/>
      <c r="AL900" s="494"/>
      <c r="AM900" s="494"/>
      <c r="AN900" s="494"/>
    </row>
    <row r="901" spans="13:40">
      <c r="M901" s="494"/>
      <c r="N901" s="494"/>
      <c r="O901" s="494"/>
      <c r="P901" s="494"/>
      <c r="Q901" s="494"/>
      <c r="R901" s="494"/>
      <c r="S901" s="494"/>
      <c r="T901" s="494"/>
      <c r="U901" s="494"/>
      <c r="V901" s="494"/>
      <c r="W901" s="494"/>
      <c r="X901" s="494"/>
      <c r="Y901" s="494"/>
      <c r="Z901" s="494"/>
      <c r="AA901" s="494"/>
      <c r="AB901" s="494"/>
      <c r="AC901" s="494"/>
      <c r="AD901" s="494"/>
      <c r="AE901" s="494"/>
      <c r="AF901" s="494"/>
      <c r="AG901" s="494"/>
      <c r="AH901" s="494"/>
      <c r="AI901" s="494"/>
      <c r="AJ901" s="494"/>
      <c r="AK901" s="494"/>
      <c r="AL901" s="494"/>
      <c r="AM901" s="494"/>
      <c r="AN901" s="494"/>
    </row>
    <row r="902" spans="13:40">
      <c r="M902" s="494"/>
      <c r="N902" s="494"/>
      <c r="O902" s="494"/>
      <c r="P902" s="494"/>
      <c r="Q902" s="494"/>
      <c r="R902" s="494"/>
      <c r="S902" s="494"/>
      <c r="T902" s="494"/>
      <c r="U902" s="494"/>
      <c r="V902" s="494"/>
      <c r="W902" s="494"/>
      <c r="X902" s="494"/>
      <c r="Y902" s="494"/>
      <c r="Z902" s="494"/>
      <c r="AA902" s="494"/>
      <c r="AB902" s="494"/>
      <c r="AC902" s="494"/>
      <c r="AD902" s="494"/>
      <c r="AE902" s="494"/>
      <c r="AF902" s="494"/>
      <c r="AG902" s="494"/>
      <c r="AH902" s="494"/>
      <c r="AI902" s="494"/>
      <c r="AJ902" s="494"/>
      <c r="AK902" s="494"/>
      <c r="AL902" s="494"/>
      <c r="AM902" s="494"/>
      <c r="AN902" s="494"/>
    </row>
    <row r="903" spans="13:40">
      <c r="M903" s="494"/>
      <c r="N903" s="494"/>
      <c r="O903" s="494"/>
      <c r="P903" s="494"/>
      <c r="Q903" s="494"/>
      <c r="R903" s="494"/>
      <c r="S903" s="494"/>
      <c r="T903" s="494"/>
      <c r="U903" s="494"/>
      <c r="V903" s="494"/>
      <c r="W903" s="494"/>
      <c r="X903" s="494"/>
      <c r="Y903" s="494"/>
      <c r="Z903" s="494"/>
      <c r="AA903" s="494"/>
      <c r="AB903" s="494"/>
      <c r="AC903" s="494"/>
      <c r="AD903" s="494"/>
      <c r="AE903" s="494"/>
      <c r="AF903" s="494"/>
      <c r="AG903" s="494"/>
      <c r="AH903" s="494"/>
      <c r="AI903" s="494"/>
      <c r="AJ903" s="494"/>
      <c r="AK903" s="494"/>
      <c r="AL903" s="494"/>
      <c r="AM903" s="494"/>
      <c r="AN903" s="494"/>
    </row>
    <row r="904" spans="13:40">
      <c r="M904" s="494"/>
      <c r="N904" s="494"/>
      <c r="O904" s="494"/>
      <c r="P904" s="494"/>
      <c r="Q904" s="494"/>
      <c r="R904" s="494"/>
      <c r="S904" s="494"/>
      <c r="T904" s="494"/>
      <c r="U904" s="494"/>
      <c r="V904" s="494"/>
      <c r="W904" s="494"/>
      <c r="X904" s="494"/>
      <c r="Y904" s="494"/>
      <c r="Z904" s="494"/>
      <c r="AA904" s="494"/>
      <c r="AB904" s="494"/>
      <c r="AC904" s="494"/>
      <c r="AD904" s="494"/>
      <c r="AE904" s="494"/>
      <c r="AF904" s="494"/>
      <c r="AG904" s="494"/>
      <c r="AH904" s="494"/>
      <c r="AI904" s="494"/>
      <c r="AJ904" s="494"/>
      <c r="AK904" s="494"/>
      <c r="AL904" s="494"/>
      <c r="AM904" s="494"/>
      <c r="AN904" s="494"/>
    </row>
    <row r="905" spans="13:40">
      <c r="M905" s="494"/>
      <c r="N905" s="494"/>
      <c r="O905" s="494"/>
      <c r="P905" s="494"/>
      <c r="Q905" s="494"/>
      <c r="R905" s="494"/>
      <c r="S905" s="494"/>
      <c r="T905" s="494"/>
      <c r="U905" s="494"/>
      <c r="V905" s="494"/>
      <c r="W905" s="494"/>
      <c r="X905" s="494"/>
      <c r="Y905" s="494"/>
      <c r="Z905" s="494"/>
      <c r="AA905" s="494"/>
      <c r="AB905" s="494"/>
      <c r="AC905" s="494"/>
      <c r="AD905" s="494"/>
      <c r="AE905" s="494"/>
      <c r="AF905" s="494"/>
      <c r="AG905" s="494"/>
      <c r="AH905" s="494"/>
      <c r="AI905" s="494"/>
      <c r="AJ905" s="494"/>
      <c r="AK905" s="494"/>
      <c r="AL905" s="494"/>
      <c r="AM905" s="494"/>
      <c r="AN905" s="494"/>
    </row>
    <row r="906" spans="13:40">
      <c r="M906" s="494"/>
      <c r="N906" s="494"/>
      <c r="O906" s="494"/>
      <c r="P906" s="494"/>
      <c r="Q906" s="494"/>
      <c r="R906" s="494"/>
      <c r="S906" s="494"/>
      <c r="T906" s="494"/>
      <c r="U906" s="494"/>
      <c r="V906" s="494"/>
      <c r="W906" s="494"/>
      <c r="X906" s="494"/>
      <c r="Y906" s="494"/>
      <c r="Z906" s="494"/>
      <c r="AA906" s="494"/>
      <c r="AB906" s="494"/>
      <c r="AC906" s="494"/>
      <c r="AD906" s="494"/>
      <c r="AE906" s="494"/>
      <c r="AF906" s="494"/>
      <c r="AG906" s="494"/>
      <c r="AH906" s="494"/>
      <c r="AI906" s="494"/>
      <c r="AJ906" s="494"/>
      <c r="AK906" s="494"/>
      <c r="AL906" s="494"/>
      <c r="AM906" s="494"/>
      <c r="AN906" s="494"/>
    </row>
    <row r="907" spans="13:40">
      <c r="M907" s="494"/>
      <c r="N907" s="494"/>
      <c r="O907" s="494"/>
      <c r="P907" s="494"/>
      <c r="Q907" s="494"/>
      <c r="R907" s="494"/>
      <c r="S907" s="494"/>
      <c r="T907" s="494"/>
      <c r="U907" s="494"/>
      <c r="V907" s="494"/>
      <c r="W907" s="494"/>
      <c r="X907" s="494"/>
      <c r="Y907" s="494"/>
      <c r="Z907" s="494"/>
      <c r="AA907" s="494"/>
      <c r="AB907" s="494"/>
      <c r="AC907" s="494"/>
      <c r="AD907" s="494"/>
      <c r="AE907" s="494"/>
      <c r="AF907" s="494"/>
      <c r="AG907" s="494"/>
      <c r="AH907" s="494"/>
      <c r="AI907" s="494"/>
      <c r="AJ907" s="494"/>
      <c r="AK907" s="494"/>
      <c r="AL907" s="494"/>
      <c r="AM907" s="494"/>
      <c r="AN907" s="494"/>
    </row>
    <row r="908" spans="13:40">
      <c r="M908" s="494"/>
      <c r="N908" s="494"/>
      <c r="O908" s="494"/>
      <c r="P908" s="494"/>
      <c r="Q908" s="494"/>
      <c r="R908" s="494"/>
      <c r="S908" s="494"/>
      <c r="T908" s="494"/>
      <c r="U908" s="494"/>
      <c r="V908" s="494"/>
      <c r="W908" s="494"/>
      <c r="X908" s="494"/>
      <c r="Y908" s="494"/>
      <c r="Z908" s="494"/>
      <c r="AA908" s="494"/>
      <c r="AB908" s="494"/>
      <c r="AC908" s="494"/>
      <c r="AD908" s="494"/>
      <c r="AE908" s="494"/>
      <c r="AF908" s="494"/>
      <c r="AG908" s="494"/>
      <c r="AH908" s="494"/>
      <c r="AI908" s="494"/>
      <c r="AJ908" s="494"/>
      <c r="AK908" s="494"/>
      <c r="AL908" s="494"/>
      <c r="AM908" s="494"/>
      <c r="AN908" s="494"/>
    </row>
    <row r="909" spans="13:40">
      <c r="M909" s="494"/>
      <c r="N909" s="494"/>
      <c r="O909" s="494"/>
      <c r="P909" s="494"/>
      <c r="Q909" s="494"/>
      <c r="R909" s="494"/>
      <c r="S909" s="494"/>
      <c r="T909" s="494"/>
      <c r="U909" s="494"/>
      <c r="V909" s="494"/>
      <c r="W909" s="494"/>
      <c r="X909" s="494"/>
      <c r="Y909" s="494"/>
      <c r="Z909" s="494"/>
      <c r="AA909" s="494"/>
      <c r="AB909" s="494"/>
      <c r="AC909" s="494"/>
      <c r="AD909" s="494"/>
      <c r="AE909" s="494"/>
      <c r="AF909" s="494"/>
      <c r="AG909" s="494"/>
      <c r="AH909" s="494"/>
      <c r="AI909" s="494"/>
      <c r="AJ909" s="494"/>
      <c r="AK909" s="494"/>
      <c r="AL909" s="494"/>
      <c r="AM909" s="494"/>
      <c r="AN909" s="494"/>
    </row>
    <row r="910" spans="13:40">
      <c r="M910" s="494"/>
      <c r="N910" s="494"/>
      <c r="O910" s="494"/>
      <c r="P910" s="494"/>
      <c r="Q910" s="494"/>
      <c r="R910" s="494"/>
      <c r="S910" s="494"/>
      <c r="T910" s="494"/>
      <c r="U910" s="494"/>
      <c r="V910" s="494"/>
      <c r="W910" s="494"/>
      <c r="X910" s="494"/>
      <c r="Y910" s="494"/>
      <c r="Z910" s="494"/>
      <c r="AA910" s="494"/>
      <c r="AB910" s="494"/>
      <c r="AC910" s="494"/>
      <c r="AD910" s="494"/>
      <c r="AE910" s="494"/>
      <c r="AF910" s="494"/>
      <c r="AG910" s="494"/>
      <c r="AH910" s="494"/>
      <c r="AI910" s="494"/>
      <c r="AJ910" s="494"/>
      <c r="AK910" s="494"/>
      <c r="AL910" s="494"/>
      <c r="AM910" s="494"/>
      <c r="AN910" s="494"/>
    </row>
    <row r="911" spans="13:40">
      <c r="M911" s="494"/>
      <c r="N911" s="494"/>
      <c r="O911" s="494"/>
      <c r="P911" s="494"/>
      <c r="Q911" s="494"/>
      <c r="R911" s="494"/>
      <c r="S911" s="494"/>
      <c r="T911" s="494"/>
      <c r="U911" s="494"/>
      <c r="V911" s="494"/>
      <c r="W911" s="494"/>
      <c r="X911" s="494"/>
      <c r="Y911" s="494"/>
      <c r="Z911" s="494"/>
      <c r="AA911" s="494"/>
      <c r="AB911" s="494"/>
      <c r="AC911" s="494"/>
      <c r="AD911" s="494"/>
      <c r="AE911" s="494"/>
      <c r="AF911" s="494"/>
      <c r="AG911" s="494"/>
      <c r="AH911" s="494"/>
      <c r="AI911" s="494"/>
      <c r="AJ911" s="494"/>
      <c r="AK911" s="494"/>
      <c r="AL911" s="494"/>
      <c r="AM911" s="494"/>
      <c r="AN911" s="494"/>
    </row>
    <row r="912" spans="13:40">
      <c r="M912" s="494"/>
      <c r="N912" s="494"/>
      <c r="O912" s="494"/>
      <c r="P912" s="494"/>
      <c r="Q912" s="494"/>
      <c r="R912" s="494"/>
      <c r="S912" s="494"/>
      <c r="T912" s="494"/>
      <c r="U912" s="494"/>
      <c r="V912" s="494"/>
      <c r="W912" s="494"/>
      <c r="X912" s="494"/>
      <c r="Y912" s="494"/>
      <c r="Z912" s="494"/>
      <c r="AA912" s="494"/>
      <c r="AB912" s="494"/>
      <c r="AC912" s="494"/>
      <c r="AD912" s="494"/>
      <c r="AE912" s="494"/>
      <c r="AF912" s="494"/>
      <c r="AG912" s="494"/>
      <c r="AH912" s="494"/>
      <c r="AI912" s="494"/>
      <c r="AJ912" s="494"/>
      <c r="AK912" s="494"/>
      <c r="AL912" s="494"/>
      <c r="AM912" s="494"/>
      <c r="AN912" s="494"/>
    </row>
    <row r="913" spans="13:40">
      <c r="M913" s="494"/>
      <c r="N913" s="494"/>
      <c r="O913" s="494"/>
      <c r="P913" s="494"/>
      <c r="Q913" s="494"/>
      <c r="R913" s="494"/>
      <c r="S913" s="494"/>
      <c r="T913" s="494"/>
      <c r="U913" s="494"/>
      <c r="V913" s="494"/>
      <c r="W913" s="494"/>
      <c r="X913" s="494"/>
      <c r="Y913" s="494"/>
      <c r="Z913" s="494"/>
      <c r="AA913" s="494"/>
      <c r="AB913" s="494"/>
      <c r="AC913" s="494"/>
      <c r="AD913" s="494"/>
      <c r="AE913" s="494"/>
      <c r="AF913" s="494"/>
      <c r="AG913" s="494"/>
      <c r="AH913" s="494"/>
      <c r="AI913" s="494"/>
      <c r="AJ913" s="494"/>
      <c r="AK913" s="494"/>
      <c r="AL913" s="494"/>
      <c r="AM913" s="494"/>
      <c r="AN913" s="494"/>
    </row>
    <row r="914" spans="13:40">
      <c r="M914" s="494"/>
      <c r="N914" s="494"/>
      <c r="O914" s="494"/>
      <c r="P914" s="494"/>
      <c r="Q914" s="494"/>
      <c r="R914" s="494"/>
      <c r="S914" s="494"/>
      <c r="T914" s="494"/>
      <c r="U914" s="494"/>
      <c r="V914" s="494"/>
      <c r="W914" s="494"/>
      <c r="X914" s="494"/>
      <c r="Y914" s="494"/>
      <c r="Z914" s="494"/>
      <c r="AA914" s="494"/>
      <c r="AB914" s="494"/>
      <c r="AC914" s="494"/>
      <c r="AD914" s="494"/>
      <c r="AE914" s="494"/>
      <c r="AF914" s="494"/>
      <c r="AG914" s="494"/>
      <c r="AH914" s="494"/>
      <c r="AI914" s="494"/>
      <c r="AJ914" s="494"/>
      <c r="AK914" s="494"/>
      <c r="AL914" s="494"/>
      <c r="AM914" s="494"/>
      <c r="AN914" s="494"/>
    </row>
    <row r="915" spans="13:40">
      <c r="M915" s="494"/>
      <c r="N915" s="494"/>
      <c r="O915" s="494"/>
      <c r="P915" s="494"/>
      <c r="Q915" s="494"/>
      <c r="R915" s="494"/>
      <c r="S915" s="494"/>
      <c r="T915" s="494"/>
      <c r="U915" s="494"/>
      <c r="V915" s="494"/>
      <c r="W915" s="494"/>
      <c r="X915" s="494"/>
      <c r="Y915" s="494"/>
      <c r="Z915" s="494"/>
      <c r="AA915" s="494"/>
      <c r="AB915" s="494"/>
      <c r="AC915" s="494"/>
      <c r="AD915" s="494"/>
      <c r="AE915" s="494"/>
      <c r="AF915" s="494"/>
      <c r="AG915" s="494"/>
      <c r="AH915" s="494"/>
      <c r="AI915" s="494"/>
      <c r="AJ915" s="494"/>
      <c r="AK915" s="494"/>
      <c r="AL915" s="494"/>
      <c r="AM915" s="494"/>
      <c r="AN915" s="494"/>
    </row>
    <row r="916" spans="13:40">
      <c r="M916" s="494"/>
      <c r="N916" s="494"/>
      <c r="O916" s="494"/>
      <c r="P916" s="494"/>
      <c r="Q916" s="494"/>
      <c r="R916" s="494"/>
      <c r="S916" s="494"/>
      <c r="T916" s="494"/>
      <c r="U916" s="494"/>
      <c r="V916" s="494"/>
      <c r="W916" s="494"/>
      <c r="X916" s="494"/>
      <c r="Y916" s="494"/>
      <c r="Z916" s="494"/>
      <c r="AA916" s="494"/>
      <c r="AB916" s="494"/>
      <c r="AC916" s="494"/>
      <c r="AD916" s="494"/>
      <c r="AE916" s="494"/>
      <c r="AF916" s="494"/>
      <c r="AG916" s="494"/>
      <c r="AH916" s="494"/>
      <c r="AI916" s="494"/>
      <c r="AJ916" s="494"/>
      <c r="AK916" s="494"/>
      <c r="AL916" s="494"/>
      <c r="AM916" s="494"/>
      <c r="AN916" s="494"/>
    </row>
    <row r="917" spans="13:40">
      <c r="M917" s="494"/>
      <c r="N917" s="494"/>
      <c r="O917" s="494"/>
      <c r="P917" s="494"/>
      <c r="Q917" s="494"/>
      <c r="R917" s="494"/>
      <c r="S917" s="494"/>
      <c r="T917" s="494"/>
      <c r="U917" s="494"/>
      <c r="V917" s="494"/>
      <c r="W917" s="494"/>
      <c r="X917" s="494"/>
      <c r="Y917" s="494"/>
      <c r="Z917" s="494"/>
      <c r="AA917" s="494"/>
      <c r="AB917" s="494"/>
      <c r="AC917" s="494"/>
      <c r="AD917" s="494"/>
      <c r="AE917" s="494"/>
      <c r="AF917" s="494"/>
      <c r="AG917" s="494"/>
      <c r="AH917" s="494"/>
      <c r="AI917" s="494"/>
      <c r="AJ917" s="494"/>
      <c r="AK917" s="494"/>
      <c r="AL917" s="494"/>
      <c r="AM917" s="494"/>
      <c r="AN917" s="494"/>
    </row>
    <row r="918" spans="13:40">
      <c r="M918" s="494"/>
      <c r="N918" s="494"/>
      <c r="O918" s="494"/>
      <c r="P918" s="494"/>
      <c r="Q918" s="494"/>
      <c r="R918" s="494"/>
      <c r="S918" s="494"/>
      <c r="T918" s="494"/>
      <c r="U918" s="494"/>
      <c r="V918" s="494"/>
      <c r="W918" s="494"/>
      <c r="X918" s="494"/>
      <c r="Y918" s="494"/>
      <c r="Z918" s="494"/>
      <c r="AA918" s="494"/>
      <c r="AB918" s="494"/>
      <c r="AC918" s="494"/>
      <c r="AD918" s="494"/>
      <c r="AE918" s="494"/>
      <c r="AF918" s="494"/>
      <c r="AG918" s="494"/>
      <c r="AH918" s="494"/>
      <c r="AI918" s="494"/>
      <c r="AJ918" s="494"/>
      <c r="AK918" s="494"/>
      <c r="AL918" s="494"/>
      <c r="AM918" s="494"/>
      <c r="AN918" s="494"/>
    </row>
    <row r="919" spans="13:40">
      <c r="M919" s="494"/>
      <c r="N919" s="494"/>
      <c r="O919" s="494"/>
      <c r="P919" s="494"/>
      <c r="Q919" s="494"/>
      <c r="R919" s="494"/>
      <c r="S919" s="494"/>
      <c r="T919" s="494"/>
      <c r="U919" s="494"/>
      <c r="V919" s="494"/>
      <c r="W919" s="494"/>
      <c r="X919" s="494"/>
      <c r="Y919" s="494"/>
      <c r="Z919" s="494"/>
      <c r="AA919" s="494"/>
      <c r="AB919" s="494"/>
      <c r="AC919" s="494"/>
      <c r="AD919" s="494"/>
      <c r="AE919" s="494"/>
      <c r="AF919" s="494"/>
      <c r="AG919" s="494"/>
      <c r="AH919" s="494"/>
      <c r="AI919" s="494"/>
      <c r="AJ919" s="494"/>
      <c r="AK919" s="494"/>
      <c r="AL919" s="494"/>
      <c r="AM919" s="494"/>
      <c r="AN919" s="494"/>
    </row>
    <row r="920" spans="13:40">
      <c r="M920" s="494"/>
      <c r="N920" s="494"/>
      <c r="O920" s="494"/>
      <c r="P920" s="494"/>
      <c r="Q920" s="494"/>
      <c r="R920" s="494"/>
      <c r="S920" s="494"/>
      <c r="T920" s="494"/>
      <c r="U920" s="494"/>
      <c r="V920" s="494"/>
      <c r="W920" s="494"/>
      <c r="X920" s="494"/>
      <c r="Y920" s="494"/>
      <c r="Z920" s="494"/>
      <c r="AA920" s="494"/>
      <c r="AB920" s="494"/>
      <c r="AC920" s="494"/>
      <c r="AD920" s="494"/>
      <c r="AE920" s="494"/>
      <c r="AF920" s="494"/>
      <c r="AG920" s="494"/>
      <c r="AH920" s="494"/>
      <c r="AI920" s="494"/>
      <c r="AJ920" s="494"/>
      <c r="AK920" s="494"/>
      <c r="AL920" s="494"/>
      <c r="AM920" s="494"/>
      <c r="AN920" s="494"/>
    </row>
    <row r="921" spans="13:40">
      <c r="M921" s="494"/>
      <c r="N921" s="494"/>
      <c r="O921" s="494"/>
      <c r="P921" s="494"/>
      <c r="Q921" s="494"/>
      <c r="R921" s="494"/>
      <c r="S921" s="494"/>
      <c r="T921" s="494"/>
      <c r="U921" s="494"/>
      <c r="V921" s="494"/>
      <c r="W921" s="494"/>
      <c r="X921" s="494"/>
      <c r="Y921" s="494"/>
      <c r="Z921" s="494"/>
      <c r="AA921" s="494"/>
      <c r="AB921" s="494"/>
      <c r="AC921" s="494"/>
      <c r="AD921" s="494"/>
      <c r="AE921" s="494"/>
      <c r="AF921" s="494"/>
      <c r="AG921" s="494"/>
      <c r="AH921" s="494"/>
      <c r="AI921" s="494"/>
      <c r="AJ921" s="494"/>
      <c r="AK921" s="494"/>
      <c r="AL921" s="494"/>
      <c r="AM921" s="494"/>
      <c r="AN921" s="494"/>
    </row>
    <row r="922" spans="13:40">
      <c r="M922" s="494"/>
      <c r="N922" s="494"/>
      <c r="O922" s="494"/>
      <c r="P922" s="494"/>
      <c r="Q922" s="494"/>
      <c r="R922" s="494"/>
      <c r="S922" s="494"/>
      <c r="T922" s="494"/>
      <c r="U922" s="494"/>
      <c r="V922" s="494"/>
      <c r="W922" s="494"/>
      <c r="X922" s="494"/>
      <c r="Y922" s="494"/>
      <c r="Z922" s="494"/>
      <c r="AA922" s="494"/>
      <c r="AB922" s="494"/>
      <c r="AC922" s="494"/>
      <c r="AD922" s="494"/>
      <c r="AE922" s="494"/>
      <c r="AF922" s="494"/>
      <c r="AG922" s="494"/>
      <c r="AH922" s="494"/>
      <c r="AI922" s="494"/>
      <c r="AJ922" s="494"/>
      <c r="AK922" s="494"/>
      <c r="AL922" s="494"/>
      <c r="AM922" s="494"/>
      <c r="AN922" s="494"/>
    </row>
    <row r="923" spans="13:40">
      <c r="M923" s="494"/>
      <c r="N923" s="494"/>
      <c r="O923" s="494"/>
      <c r="P923" s="494"/>
      <c r="Q923" s="494"/>
      <c r="R923" s="494"/>
      <c r="S923" s="494"/>
      <c r="T923" s="494"/>
      <c r="U923" s="494"/>
      <c r="V923" s="494"/>
      <c r="W923" s="494"/>
      <c r="X923" s="494"/>
      <c r="Y923" s="494"/>
      <c r="Z923" s="494"/>
      <c r="AA923" s="494"/>
      <c r="AB923" s="494"/>
      <c r="AC923" s="494"/>
      <c r="AD923" s="494"/>
      <c r="AE923" s="494"/>
      <c r="AF923" s="494"/>
      <c r="AG923" s="494"/>
      <c r="AH923" s="494"/>
      <c r="AI923" s="494"/>
      <c r="AJ923" s="494"/>
      <c r="AK923" s="494"/>
      <c r="AL923" s="494"/>
      <c r="AM923" s="494"/>
      <c r="AN923" s="494"/>
    </row>
    <row r="924" spans="13:40">
      <c r="M924" s="494"/>
      <c r="N924" s="494"/>
      <c r="O924" s="494"/>
      <c r="P924" s="494"/>
      <c r="Q924" s="494"/>
      <c r="R924" s="494"/>
      <c r="S924" s="494"/>
      <c r="T924" s="494"/>
      <c r="U924" s="494"/>
      <c r="V924" s="494"/>
      <c r="W924" s="494"/>
      <c r="X924" s="494"/>
      <c r="Y924" s="494"/>
      <c r="Z924" s="494"/>
      <c r="AA924" s="494"/>
      <c r="AB924" s="494"/>
      <c r="AC924" s="494"/>
      <c r="AD924" s="494"/>
      <c r="AE924" s="494"/>
      <c r="AF924" s="494"/>
      <c r="AG924" s="494"/>
      <c r="AH924" s="494"/>
      <c r="AI924" s="494"/>
      <c r="AJ924" s="494"/>
      <c r="AK924" s="494"/>
      <c r="AL924" s="494"/>
      <c r="AM924" s="494"/>
      <c r="AN924" s="494"/>
    </row>
    <row r="925" spans="13:40">
      <c r="M925" s="494"/>
      <c r="N925" s="494"/>
      <c r="O925" s="494"/>
      <c r="P925" s="494"/>
      <c r="Q925" s="494"/>
      <c r="R925" s="494"/>
      <c r="S925" s="494"/>
      <c r="T925" s="494"/>
      <c r="U925" s="494"/>
      <c r="V925" s="494"/>
      <c r="W925" s="494"/>
      <c r="X925" s="494"/>
      <c r="Y925" s="494"/>
      <c r="Z925" s="494"/>
      <c r="AA925" s="494"/>
      <c r="AB925" s="494"/>
      <c r="AC925" s="494"/>
      <c r="AD925" s="494"/>
      <c r="AE925" s="494"/>
      <c r="AF925" s="494"/>
      <c r="AG925" s="494"/>
      <c r="AH925" s="494"/>
      <c r="AI925" s="494"/>
      <c r="AJ925" s="494"/>
      <c r="AK925" s="494"/>
      <c r="AL925" s="494"/>
      <c r="AM925" s="494"/>
      <c r="AN925" s="494"/>
    </row>
    <row r="926" spans="13:40">
      <c r="M926" s="494"/>
      <c r="N926" s="494"/>
      <c r="O926" s="494"/>
      <c r="P926" s="494"/>
      <c r="Q926" s="494"/>
      <c r="R926" s="494"/>
      <c r="S926" s="494"/>
      <c r="T926" s="494"/>
      <c r="U926" s="494"/>
      <c r="V926" s="494"/>
      <c r="W926" s="494"/>
      <c r="X926" s="494"/>
      <c r="Y926" s="494"/>
      <c r="Z926" s="494"/>
      <c r="AA926" s="494"/>
      <c r="AB926" s="494"/>
      <c r="AC926" s="494"/>
      <c r="AD926" s="494"/>
      <c r="AE926" s="494"/>
      <c r="AF926" s="494"/>
      <c r="AG926" s="494"/>
      <c r="AH926" s="494"/>
      <c r="AI926" s="494"/>
      <c r="AJ926" s="494"/>
      <c r="AK926" s="494"/>
      <c r="AL926" s="494"/>
      <c r="AM926" s="494"/>
      <c r="AN926" s="494"/>
    </row>
    <row r="927" spans="13:40">
      <c r="M927" s="494"/>
      <c r="N927" s="494"/>
      <c r="O927" s="494"/>
      <c r="P927" s="494"/>
      <c r="Q927" s="494"/>
      <c r="R927" s="494"/>
      <c r="S927" s="494"/>
      <c r="T927" s="494"/>
      <c r="U927" s="494"/>
      <c r="V927" s="494"/>
      <c r="W927" s="494"/>
      <c r="X927" s="494"/>
      <c r="Y927" s="494"/>
      <c r="Z927" s="494"/>
      <c r="AA927" s="494"/>
      <c r="AB927" s="494"/>
      <c r="AC927" s="494"/>
      <c r="AD927" s="494"/>
      <c r="AE927" s="494"/>
      <c r="AF927" s="494"/>
      <c r="AG927" s="494"/>
      <c r="AH927" s="494"/>
      <c r="AI927" s="494"/>
      <c r="AJ927" s="494"/>
      <c r="AK927" s="494"/>
      <c r="AL927" s="494"/>
      <c r="AM927" s="494"/>
      <c r="AN927" s="494"/>
    </row>
    <row r="928" spans="13:40">
      <c r="M928" s="494"/>
      <c r="N928" s="494"/>
      <c r="O928" s="494"/>
      <c r="P928" s="494"/>
      <c r="Q928" s="494"/>
      <c r="R928" s="494"/>
      <c r="S928" s="494"/>
      <c r="T928" s="494"/>
      <c r="U928" s="494"/>
      <c r="V928" s="494"/>
      <c r="W928" s="494"/>
      <c r="X928" s="494"/>
      <c r="Y928" s="494"/>
      <c r="Z928" s="494"/>
      <c r="AA928" s="494"/>
      <c r="AB928" s="494"/>
      <c r="AC928" s="494"/>
      <c r="AD928" s="494"/>
      <c r="AE928" s="494"/>
      <c r="AF928" s="494"/>
      <c r="AG928" s="494"/>
      <c r="AH928" s="494"/>
      <c r="AI928" s="494"/>
      <c r="AJ928" s="494"/>
      <c r="AK928" s="494"/>
      <c r="AL928" s="494"/>
      <c r="AM928" s="494"/>
      <c r="AN928" s="494"/>
    </row>
    <row r="929" spans="13:40">
      <c r="M929" s="494"/>
      <c r="N929" s="494"/>
      <c r="O929" s="494"/>
      <c r="P929" s="494"/>
      <c r="Q929" s="494"/>
      <c r="R929" s="494"/>
      <c r="S929" s="494"/>
      <c r="T929" s="494"/>
      <c r="U929" s="494"/>
      <c r="V929" s="494"/>
      <c r="W929" s="494"/>
      <c r="X929" s="494"/>
      <c r="Y929" s="494"/>
      <c r="Z929" s="494"/>
      <c r="AA929" s="494"/>
      <c r="AB929" s="494"/>
      <c r="AC929" s="494"/>
      <c r="AD929" s="494"/>
      <c r="AE929" s="494"/>
      <c r="AF929" s="494"/>
      <c r="AG929" s="494"/>
      <c r="AH929" s="494"/>
      <c r="AI929" s="494"/>
      <c r="AJ929" s="494"/>
      <c r="AK929" s="494"/>
      <c r="AL929" s="494"/>
      <c r="AM929" s="494"/>
      <c r="AN929" s="494"/>
    </row>
    <row r="930" spans="13:40">
      <c r="M930" s="494"/>
      <c r="N930" s="494"/>
      <c r="O930" s="494"/>
      <c r="P930" s="494"/>
      <c r="Q930" s="494"/>
      <c r="R930" s="494"/>
      <c r="S930" s="494"/>
      <c r="T930" s="494"/>
      <c r="U930" s="494"/>
      <c r="V930" s="494"/>
      <c r="W930" s="494"/>
      <c r="X930" s="494"/>
      <c r="Y930" s="494"/>
      <c r="Z930" s="494"/>
      <c r="AA930" s="494"/>
      <c r="AB930" s="494"/>
      <c r="AC930" s="494"/>
      <c r="AD930" s="494"/>
      <c r="AE930" s="494"/>
      <c r="AF930" s="494"/>
      <c r="AG930" s="494"/>
      <c r="AH930" s="494"/>
      <c r="AI930" s="494"/>
      <c r="AJ930" s="494"/>
      <c r="AK930" s="494"/>
      <c r="AL930" s="494"/>
      <c r="AM930" s="494"/>
      <c r="AN930" s="494"/>
    </row>
    <row r="931" spans="13:40">
      <c r="M931" s="494"/>
      <c r="N931" s="494"/>
      <c r="O931" s="494"/>
      <c r="P931" s="494"/>
      <c r="Q931" s="494"/>
      <c r="R931" s="494"/>
      <c r="S931" s="494"/>
      <c r="T931" s="494"/>
      <c r="U931" s="494"/>
      <c r="V931" s="494"/>
      <c r="W931" s="494"/>
      <c r="X931" s="494"/>
      <c r="Y931" s="494"/>
      <c r="Z931" s="494"/>
      <c r="AA931" s="494"/>
      <c r="AB931" s="494"/>
      <c r="AC931" s="494"/>
      <c r="AD931" s="494"/>
      <c r="AE931" s="494"/>
      <c r="AF931" s="494"/>
      <c r="AG931" s="494"/>
      <c r="AH931" s="494"/>
      <c r="AI931" s="494"/>
      <c r="AJ931" s="494"/>
      <c r="AK931" s="494"/>
      <c r="AL931" s="494"/>
      <c r="AM931" s="494"/>
      <c r="AN931" s="494"/>
    </row>
    <row r="932" spans="13:40">
      <c r="M932" s="494"/>
      <c r="N932" s="494"/>
      <c r="O932" s="494"/>
      <c r="P932" s="494"/>
      <c r="Q932" s="494"/>
      <c r="R932" s="494"/>
      <c r="S932" s="494"/>
      <c r="T932" s="494"/>
      <c r="U932" s="494"/>
      <c r="V932" s="494"/>
      <c r="W932" s="494"/>
      <c r="X932" s="494"/>
      <c r="Y932" s="494"/>
      <c r="Z932" s="494"/>
      <c r="AA932" s="494"/>
      <c r="AB932" s="494"/>
      <c r="AC932" s="494"/>
      <c r="AD932" s="494"/>
      <c r="AE932" s="494"/>
      <c r="AF932" s="494"/>
      <c r="AG932" s="494"/>
      <c r="AH932" s="494"/>
      <c r="AI932" s="494"/>
      <c r="AJ932" s="494"/>
      <c r="AK932" s="494"/>
      <c r="AL932" s="494"/>
      <c r="AM932" s="494"/>
      <c r="AN932" s="494"/>
    </row>
    <row r="933" spans="13:40">
      <c r="M933" s="494"/>
      <c r="N933" s="494"/>
      <c r="O933" s="494"/>
      <c r="P933" s="494"/>
      <c r="Q933" s="494"/>
      <c r="R933" s="494"/>
      <c r="S933" s="494"/>
      <c r="T933" s="494"/>
      <c r="U933" s="494"/>
      <c r="V933" s="494"/>
      <c r="W933" s="494"/>
      <c r="X933" s="494"/>
      <c r="Y933" s="494"/>
      <c r="Z933" s="494"/>
      <c r="AA933" s="494"/>
      <c r="AB933" s="494"/>
      <c r="AC933" s="494"/>
      <c r="AD933" s="494"/>
      <c r="AE933" s="494"/>
      <c r="AF933" s="494"/>
      <c r="AG933" s="494"/>
      <c r="AH933" s="494"/>
      <c r="AI933" s="494"/>
      <c r="AJ933" s="494"/>
      <c r="AK933" s="494"/>
      <c r="AL933" s="494"/>
      <c r="AM933" s="494"/>
      <c r="AN933" s="494"/>
    </row>
    <row r="934" spans="13:40">
      <c r="M934" s="494"/>
      <c r="N934" s="494"/>
      <c r="O934" s="494"/>
      <c r="P934" s="494"/>
      <c r="Q934" s="494"/>
      <c r="R934" s="494"/>
      <c r="S934" s="494"/>
      <c r="T934" s="494"/>
      <c r="U934" s="494"/>
      <c r="V934" s="494"/>
      <c r="W934" s="494"/>
      <c r="X934" s="494"/>
      <c r="Y934" s="494"/>
      <c r="Z934" s="494"/>
      <c r="AA934" s="494"/>
      <c r="AB934" s="494"/>
      <c r="AC934" s="494"/>
      <c r="AD934" s="494"/>
      <c r="AE934" s="494"/>
      <c r="AF934" s="494"/>
      <c r="AG934" s="494"/>
      <c r="AH934" s="494"/>
      <c r="AI934" s="494"/>
      <c r="AJ934" s="494"/>
      <c r="AK934" s="494"/>
      <c r="AL934" s="494"/>
      <c r="AM934" s="494"/>
      <c r="AN934" s="494"/>
    </row>
    <row r="935" spans="13:40">
      <c r="M935" s="494"/>
      <c r="N935" s="494"/>
      <c r="O935" s="494"/>
      <c r="P935" s="494"/>
      <c r="Q935" s="494"/>
      <c r="R935" s="494"/>
      <c r="S935" s="494"/>
      <c r="T935" s="494"/>
      <c r="U935" s="494"/>
      <c r="V935" s="494"/>
      <c r="W935" s="494"/>
      <c r="X935" s="494"/>
      <c r="Y935" s="494"/>
      <c r="Z935" s="494"/>
      <c r="AA935" s="494"/>
      <c r="AB935" s="494"/>
      <c r="AC935" s="494"/>
      <c r="AD935" s="494"/>
      <c r="AE935" s="494"/>
      <c r="AF935" s="494"/>
      <c r="AG935" s="494"/>
      <c r="AH935" s="494"/>
      <c r="AI935" s="494"/>
      <c r="AJ935" s="494"/>
      <c r="AK935" s="494"/>
      <c r="AL935" s="494"/>
      <c r="AM935" s="494"/>
      <c r="AN935" s="494"/>
    </row>
    <row r="936" spans="13:40">
      <c r="M936" s="494"/>
      <c r="N936" s="494"/>
      <c r="O936" s="494"/>
      <c r="P936" s="494"/>
      <c r="Q936" s="494"/>
      <c r="R936" s="494"/>
      <c r="S936" s="494"/>
      <c r="T936" s="494"/>
      <c r="U936" s="494"/>
      <c r="V936" s="494"/>
      <c r="W936" s="494"/>
      <c r="X936" s="494"/>
      <c r="Y936" s="494"/>
      <c r="Z936" s="494"/>
      <c r="AA936" s="494"/>
      <c r="AB936" s="494"/>
      <c r="AC936" s="494"/>
      <c r="AD936" s="494"/>
      <c r="AE936" s="494"/>
      <c r="AF936" s="494"/>
      <c r="AG936" s="494"/>
      <c r="AH936" s="494"/>
      <c r="AI936" s="494"/>
      <c r="AJ936" s="494"/>
      <c r="AK936" s="494"/>
      <c r="AL936" s="494"/>
      <c r="AM936" s="494"/>
      <c r="AN936" s="494"/>
    </row>
    <row r="937" spans="13:40">
      <c r="M937" s="494"/>
      <c r="N937" s="494"/>
      <c r="O937" s="494"/>
      <c r="P937" s="494"/>
      <c r="Q937" s="494"/>
      <c r="R937" s="494"/>
      <c r="S937" s="494"/>
      <c r="T937" s="494"/>
      <c r="U937" s="494"/>
      <c r="V937" s="494"/>
      <c r="W937" s="494"/>
      <c r="X937" s="494"/>
      <c r="Y937" s="494"/>
      <c r="Z937" s="494"/>
      <c r="AA937" s="494"/>
      <c r="AB937" s="494"/>
      <c r="AC937" s="494"/>
      <c r="AD937" s="494"/>
      <c r="AE937" s="494"/>
      <c r="AF937" s="494"/>
      <c r="AG937" s="494"/>
      <c r="AH937" s="494"/>
      <c r="AI937" s="494"/>
      <c r="AJ937" s="494"/>
      <c r="AK937" s="494"/>
      <c r="AL937" s="494"/>
      <c r="AM937" s="494"/>
      <c r="AN937" s="494"/>
    </row>
    <row r="938" spans="13:40">
      <c r="M938" s="494"/>
      <c r="N938" s="494"/>
      <c r="O938" s="494"/>
      <c r="P938" s="494"/>
      <c r="Q938" s="494"/>
      <c r="R938" s="494"/>
      <c r="S938" s="494"/>
      <c r="T938" s="494"/>
      <c r="U938" s="494"/>
      <c r="V938" s="494"/>
      <c r="W938" s="494"/>
      <c r="X938" s="494"/>
      <c r="Y938" s="494"/>
      <c r="Z938" s="494"/>
      <c r="AA938" s="494"/>
      <c r="AB938" s="494"/>
      <c r="AC938" s="494"/>
      <c r="AD938" s="494"/>
      <c r="AE938" s="494"/>
      <c r="AF938" s="494"/>
      <c r="AG938" s="494"/>
      <c r="AH938" s="494"/>
      <c r="AI938" s="494"/>
      <c r="AJ938" s="494"/>
      <c r="AK938" s="494"/>
      <c r="AL938" s="494"/>
      <c r="AM938" s="494"/>
      <c r="AN938" s="494"/>
    </row>
    <row r="939" spans="13:40">
      <c r="M939" s="494"/>
      <c r="N939" s="494"/>
      <c r="O939" s="494"/>
      <c r="P939" s="494"/>
      <c r="Q939" s="494"/>
      <c r="R939" s="494"/>
      <c r="S939" s="494"/>
      <c r="T939" s="494"/>
      <c r="U939" s="494"/>
      <c r="V939" s="494"/>
      <c r="W939" s="494"/>
      <c r="X939" s="494"/>
      <c r="Y939" s="494"/>
      <c r="Z939" s="494"/>
      <c r="AA939" s="494"/>
      <c r="AB939" s="494"/>
      <c r="AC939" s="494"/>
      <c r="AD939" s="494"/>
      <c r="AE939" s="494"/>
      <c r="AF939" s="494"/>
      <c r="AG939" s="494"/>
      <c r="AH939" s="494"/>
      <c r="AI939" s="494"/>
      <c r="AJ939" s="494"/>
      <c r="AK939" s="494"/>
      <c r="AL939" s="494"/>
      <c r="AM939" s="494"/>
      <c r="AN939" s="494"/>
    </row>
    <row r="940" spans="13:40">
      <c r="M940" s="494"/>
      <c r="N940" s="494"/>
      <c r="O940" s="494"/>
      <c r="P940" s="494"/>
      <c r="Q940" s="494"/>
      <c r="R940" s="494"/>
      <c r="S940" s="494"/>
      <c r="T940" s="494"/>
      <c r="U940" s="494"/>
      <c r="V940" s="494"/>
      <c r="W940" s="494"/>
      <c r="X940" s="494"/>
      <c r="Y940" s="494"/>
      <c r="Z940" s="494"/>
      <c r="AA940" s="494"/>
      <c r="AB940" s="494"/>
      <c r="AC940" s="494"/>
      <c r="AD940" s="494"/>
      <c r="AE940" s="494"/>
      <c r="AF940" s="494"/>
      <c r="AG940" s="494"/>
      <c r="AH940" s="494"/>
      <c r="AI940" s="494"/>
      <c r="AJ940" s="494"/>
      <c r="AK940" s="494"/>
      <c r="AL940" s="494"/>
      <c r="AM940" s="494"/>
      <c r="AN940" s="494"/>
    </row>
    <row r="941" spans="13:40">
      <c r="M941" s="494"/>
      <c r="N941" s="494"/>
      <c r="O941" s="494"/>
      <c r="P941" s="494"/>
      <c r="Q941" s="494"/>
      <c r="R941" s="494"/>
      <c r="S941" s="494"/>
      <c r="T941" s="494"/>
      <c r="U941" s="494"/>
      <c r="V941" s="494"/>
      <c r="W941" s="494"/>
      <c r="X941" s="494"/>
      <c r="Y941" s="494"/>
      <c r="Z941" s="494"/>
      <c r="AA941" s="494"/>
      <c r="AB941" s="494"/>
      <c r="AC941" s="494"/>
      <c r="AD941" s="494"/>
      <c r="AE941" s="494"/>
      <c r="AF941" s="494"/>
      <c r="AG941" s="494"/>
      <c r="AH941" s="494"/>
      <c r="AI941" s="494"/>
      <c r="AJ941" s="494"/>
      <c r="AK941" s="494"/>
      <c r="AL941" s="494"/>
      <c r="AM941" s="494"/>
      <c r="AN941" s="494"/>
    </row>
    <row r="942" spans="13:40">
      <c r="M942" s="494"/>
      <c r="N942" s="494"/>
      <c r="O942" s="494"/>
      <c r="P942" s="494"/>
      <c r="Q942" s="494"/>
      <c r="R942" s="494"/>
      <c r="S942" s="494"/>
      <c r="T942" s="494"/>
      <c r="U942" s="494"/>
      <c r="V942" s="494"/>
      <c r="W942" s="494"/>
      <c r="X942" s="494"/>
      <c r="Y942" s="494"/>
      <c r="Z942" s="494"/>
      <c r="AA942" s="494"/>
      <c r="AB942" s="494"/>
      <c r="AC942" s="494"/>
      <c r="AD942" s="494"/>
      <c r="AE942" s="494"/>
      <c r="AF942" s="494"/>
      <c r="AG942" s="494"/>
      <c r="AH942" s="494"/>
      <c r="AI942" s="494"/>
      <c r="AJ942" s="494"/>
      <c r="AK942" s="494"/>
      <c r="AL942" s="494"/>
      <c r="AM942" s="494"/>
      <c r="AN942" s="494"/>
    </row>
    <row r="943" spans="13:40">
      <c r="M943" s="494"/>
      <c r="N943" s="494"/>
      <c r="O943" s="494"/>
      <c r="P943" s="494"/>
      <c r="Q943" s="494"/>
      <c r="R943" s="494"/>
      <c r="S943" s="494"/>
      <c r="T943" s="494"/>
      <c r="U943" s="494"/>
      <c r="V943" s="494"/>
      <c r="W943" s="494"/>
      <c r="X943" s="494"/>
      <c r="Y943" s="494"/>
      <c r="Z943" s="494"/>
      <c r="AA943" s="494"/>
      <c r="AB943" s="494"/>
      <c r="AC943" s="494"/>
      <c r="AD943" s="494"/>
      <c r="AE943" s="494"/>
      <c r="AF943" s="494"/>
      <c r="AG943" s="494"/>
      <c r="AH943" s="494"/>
      <c r="AI943" s="494"/>
      <c r="AJ943" s="494"/>
      <c r="AK943" s="494"/>
      <c r="AL943" s="494"/>
      <c r="AM943" s="494"/>
      <c r="AN943" s="494"/>
    </row>
    <row r="944" spans="13:40">
      <c r="M944" s="494"/>
      <c r="N944" s="494"/>
      <c r="O944" s="494"/>
      <c r="P944" s="494"/>
      <c r="Q944" s="494"/>
      <c r="R944" s="494"/>
      <c r="S944" s="494"/>
      <c r="T944" s="494"/>
      <c r="U944" s="494"/>
      <c r="V944" s="494"/>
      <c r="W944" s="494"/>
      <c r="X944" s="494"/>
      <c r="Y944" s="494"/>
      <c r="Z944" s="494"/>
      <c r="AA944" s="494"/>
      <c r="AB944" s="494"/>
      <c r="AC944" s="494"/>
      <c r="AD944" s="494"/>
      <c r="AE944" s="494"/>
      <c r="AF944" s="494"/>
      <c r="AG944" s="494"/>
      <c r="AH944" s="494"/>
      <c r="AI944" s="494"/>
      <c r="AJ944" s="494"/>
      <c r="AK944" s="494"/>
      <c r="AL944" s="494"/>
      <c r="AM944" s="494"/>
      <c r="AN944" s="494"/>
    </row>
    <row r="945" spans="13:40">
      <c r="M945" s="494"/>
      <c r="N945" s="494"/>
      <c r="O945" s="494"/>
      <c r="P945" s="494"/>
      <c r="Q945" s="494"/>
      <c r="R945" s="494"/>
      <c r="S945" s="494"/>
      <c r="T945" s="494"/>
      <c r="U945" s="494"/>
      <c r="V945" s="494"/>
      <c r="W945" s="494"/>
      <c r="X945" s="494"/>
      <c r="Y945" s="494"/>
      <c r="Z945" s="494"/>
      <c r="AA945" s="494"/>
      <c r="AB945" s="494"/>
      <c r="AC945" s="494"/>
      <c r="AD945" s="494"/>
      <c r="AE945" s="494"/>
      <c r="AF945" s="494"/>
      <c r="AG945" s="494"/>
      <c r="AH945" s="494"/>
      <c r="AI945" s="494"/>
      <c r="AJ945" s="494"/>
      <c r="AK945" s="494"/>
      <c r="AL945" s="494"/>
      <c r="AM945" s="494"/>
      <c r="AN945" s="494"/>
    </row>
    <row r="946" spans="13:40">
      <c r="M946" s="494"/>
      <c r="N946" s="494"/>
      <c r="O946" s="494"/>
      <c r="P946" s="494"/>
      <c r="Q946" s="494"/>
      <c r="R946" s="494"/>
      <c r="S946" s="494"/>
      <c r="T946" s="494"/>
      <c r="U946" s="494"/>
      <c r="V946" s="494"/>
      <c r="W946" s="494"/>
      <c r="X946" s="494"/>
      <c r="Y946" s="494"/>
      <c r="Z946" s="494"/>
      <c r="AA946" s="494"/>
      <c r="AB946" s="494"/>
      <c r="AC946" s="494"/>
      <c r="AD946" s="494"/>
      <c r="AE946" s="494"/>
      <c r="AF946" s="494"/>
      <c r="AG946" s="494"/>
      <c r="AH946" s="494"/>
      <c r="AI946" s="494"/>
      <c r="AJ946" s="494"/>
      <c r="AK946" s="494"/>
      <c r="AL946" s="494"/>
      <c r="AM946" s="494"/>
      <c r="AN946" s="494"/>
    </row>
    <row r="947" spans="13:40">
      <c r="M947" s="494"/>
      <c r="N947" s="494"/>
      <c r="O947" s="494"/>
      <c r="P947" s="494"/>
      <c r="Q947" s="494"/>
      <c r="R947" s="494"/>
      <c r="S947" s="494"/>
      <c r="T947" s="494"/>
      <c r="U947" s="494"/>
      <c r="V947" s="494"/>
      <c r="W947" s="494"/>
      <c r="X947" s="494"/>
      <c r="Y947" s="494"/>
      <c r="Z947" s="494"/>
      <c r="AA947" s="494"/>
      <c r="AB947" s="494"/>
      <c r="AC947" s="494"/>
      <c r="AD947" s="494"/>
      <c r="AE947" s="494"/>
      <c r="AF947" s="494"/>
      <c r="AG947" s="494"/>
      <c r="AH947" s="494"/>
      <c r="AI947" s="494"/>
      <c r="AJ947" s="494"/>
      <c r="AK947" s="494"/>
      <c r="AL947" s="494"/>
      <c r="AM947" s="494"/>
      <c r="AN947" s="494"/>
    </row>
    <row r="948" spans="13:40">
      <c r="M948" s="494"/>
      <c r="N948" s="494"/>
      <c r="O948" s="494"/>
      <c r="P948" s="494"/>
      <c r="Q948" s="494"/>
      <c r="R948" s="494"/>
      <c r="S948" s="494"/>
      <c r="T948" s="494"/>
      <c r="U948" s="494"/>
      <c r="V948" s="494"/>
      <c r="W948" s="494"/>
      <c r="X948" s="494"/>
      <c r="Y948" s="494"/>
      <c r="Z948" s="494"/>
      <c r="AA948" s="494"/>
      <c r="AB948" s="494"/>
      <c r="AC948" s="494"/>
      <c r="AD948" s="494"/>
      <c r="AE948" s="494"/>
      <c r="AF948" s="494"/>
      <c r="AG948" s="494"/>
      <c r="AH948" s="494"/>
      <c r="AI948" s="494"/>
      <c r="AJ948" s="494"/>
      <c r="AK948" s="494"/>
      <c r="AL948" s="494"/>
      <c r="AM948" s="494"/>
      <c r="AN948" s="494"/>
    </row>
    <row r="949" spans="13:40">
      <c r="M949" s="494"/>
      <c r="N949" s="494"/>
      <c r="O949" s="494"/>
      <c r="P949" s="494"/>
      <c r="Q949" s="494"/>
      <c r="R949" s="494"/>
      <c r="S949" s="494"/>
      <c r="T949" s="494"/>
      <c r="U949" s="494"/>
      <c r="V949" s="494"/>
      <c r="W949" s="494"/>
      <c r="X949" s="494"/>
      <c r="Y949" s="494"/>
      <c r="Z949" s="494"/>
      <c r="AA949" s="494"/>
      <c r="AB949" s="494"/>
      <c r="AC949" s="494"/>
      <c r="AD949" s="494"/>
      <c r="AE949" s="494"/>
      <c r="AF949" s="494"/>
      <c r="AG949" s="494"/>
      <c r="AH949" s="494"/>
      <c r="AI949" s="494"/>
      <c r="AJ949" s="494"/>
      <c r="AK949" s="494"/>
      <c r="AL949" s="494"/>
      <c r="AM949" s="494"/>
      <c r="AN949" s="494"/>
    </row>
    <row r="950" spans="13:40">
      <c r="M950" s="494"/>
      <c r="N950" s="494"/>
      <c r="O950" s="494"/>
      <c r="P950" s="494"/>
      <c r="Q950" s="494"/>
      <c r="R950" s="494"/>
      <c r="S950" s="494"/>
      <c r="T950" s="494"/>
      <c r="U950" s="494"/>
      <c r="V950" s="494"/>
      <c r="W950" s="494"/>
      <c r="X950" s="494"/>
      <c r="Y950" s="494"/>
      <c r="Z950" s="494"/>
      <c r="AA950" s="494"/>
      <c r="AB950" s="494"/>
      <c r="AC950" s="494"/>
      <c r="AD950" s="494"/>
      <c r="AE950" s="494"/>
      <c r="AF950" s="494"/>
      <c r="AG950" s="494"/>
      <c r="AH950" s="494"/>
      <c r="AI950" s="494"/>
      <c r="AJ950" s="494"/>
      <c r="AK950" s="494"/>
      <c r="AL950" s="494"/>
      <c r="AM950" s="494"/>
      <c r="AN950" s="494"/>
    </row>
    <row r="951" spans="13:40">
      <c r="M951" s="494"/>
      <c r="N951" s="494"/>
      <c r="O951" s="494"/>
      <c r="P951" s="494"/>
      <c r="Q951" s="494"/>
      <c r="R951" s="494"/>
      <c r="S951" s="494"/>
      <c r="T951" s="494"/>
      <c r="U951" s="494"/>
      <c r="V951" s="494"/>
      <c r="W951" s="494"/>
      <c r="X951" s="494"/>
      <c r="Y951" s="494"/>
      <c r="Z951" s="494"/>
      <c r="AA951" s="494"/>
      <c r="AB951" s="494"/>
      <c r="AC951" s="494"/>
      <c r="AD951" s="494"/>
      <c r="AE951" s="494"/>
      <c r="AF951" s="494"/>
      <c r="AG951" s="494"/>
      <c r="AH951" s="494"/>
      <c r="AI951" s="494"/>
      <c r="AJ951" s="494"/>
      <c r="AK951" s="494"/>
      <c r="AL951" s="494"/>
      <c r="AM951" s="494"/>
      <c r="AN951" s="494"/>
    </row>
    <row r="952" spans="13:40">
      <c r="M952" s="494"/>
      <c r="N952" s="494"/>
      <c r="O952" s="494"/>
      <c r="P952" s="494"/>
      <c r="Q952" s="494"/>
      <c r="R952" s="494"/>
      <c r="S952" s="494"/>
      <c r="T952" s="494"/>
      <c r="U952" s="494"/>
      <c r="V952" s="494"/>
      <c r="W952" s="494"/>
      <c r="X952" s="494"/>
      <c r="Y952" s="494"/>
      <c r="Z952" s="494"/>
      <c r="AA952" s="494"/>
      <c r="AB952" s="494"/>
      <c r="AC952" s="494"/>
      <c r="AD952" s="494"/>
      <c r="AE952" s="494"/>
      <c r="AF952" s="494"/>
      <c r="AG952" s="494"/>
      <c r="AH952" s="494"/>
      <c r="AI952" s="494"/>
      <c r="AJ952" s="494"/>
      <c r="AK952" s="494"/>
      <c r="AL952" s="494"/>
      <c r="AM952" s="494"/>
      <c r="AN952" s="494"/>
    </row>
    <row r="953" spans="13:40">
      <c r="M953" s="494"/>
      <c r="N953" s="494"/>
      <c r="O953" s="494"/>
      <c r="P953" s="494"/>
      <c r="Q953" s="494"/>
      <c r="R953" s="494"/>
      <c r="S953" s="494"/>
      <c r="T953" s="494"/>
      <c r="U953" s="494"/>
      <c r="V953" s="494"/>
      <c r="W953" s="494"/>
      <c r="X953" s="494"/>
      <c r="Y953" s="494"/>
      <c r="Z953" s="494"/>
      <c r="AA953" s="494"/>
      <c r="AB953" s="494"/>
      <c r="AC953" s="494"/>
      <c r="AD953" s="494"/>
      <c r="AE953" s="494"/>
      <c r="AF953" s="494"/>
      <c r="AG953" s="494"/>
      <c r="AH953" s="494"/>
      <c r="AI953" s="494"/>
      <c r="AJ953" s="494"/>
      <c r="AK953" s="494"/>
      <c r="AL953" s="494"/>
      <c r="AM953" s="494"/>
      <c r="AN953" s="494"/>
    </row>
    <row r="954" spans="13:40">
      <c r="M954" s="494"/>
      <c r="N954" s="494"/>
      <c r="O954" s="494"/>
      <c r="P954" s="494"/>
      <c r="Q954" s="494"/>
      <c r="R954" s="494"/>
      <c r="S954" s="494"/>
      <c r="T954" s="494"/>
      <c r="U954" s="494"/>
      <c r="V954" s="494"/>
      <c r="W954" s="494"/>
      <c r="X954" s="494"/>
      <c r="Y954" s="494"/>
      <c r="Z954" s="494"/>
      <c r="AA954" s="494"/>
      <c r="AB954" s="494"/>
      <c r="AC954" s="494"/>
      <c r="AD954" s="494"/>
      <c r="AE954" s="494"/>
      <c r="AF954" s="494"/>
      <c r="AG954" s="494"/>
      <c r="AH954" s="494"/>
      <c r="AI954" s="494"/>
      <c r="AJ954" s="494"/>
      <c r="AK954" s="494"/>
      <c r="AL954" s="494"/>
      <c r="AM954" s="494"/>
      <c r="AN954" s="494"/>
    </row>
    <row r="955" spans="13:40">
      <c r="M955" s="494"/>
      <c r="N955" s="494"/>
      <c r="O955" s="494"/>
      <c r="P955" s="494"/>
      <c r="Q955" s="494"/>
      <c r="R955" s="494"/>
      <c r="S955" s="494"/>
      <c r="T955" s="494"/>
      <c r="U955" s="494"/>
      <c r="V955" s="494"/>
      <c r="W955" s="494"/>
      <c r="X955" s="494"/>
      <c r="Y955" s="494"/>
      <c r="Z955" s="494"/>
      <c r="AA955" s="494"/>
      <c r="AB955" s="494"/>
      <c r="AC955" s="494"/>
      <c r="AD955" s="494"/>
      <c r="AE955" s="494"/>
      <c r="AF955" s="494"/>
      <c r="AG955" s="494"/>
      <c r="AH955" s="494"/>
      <c r="AI955" s="494"/>
      <c r="AJ955" s="494"/>
      <c r="AK955" s="494"/>
      <c r="AL955" s="494"/>
      <c r="AM955" s="494"/>
      <c r="AN955" s="494"/>
    </row>
    <row r="956" spans="13:40">
      <c r="M956" s="494"/>
      <c r="N956" s="494"/>
      <c r="O956" s="494"/>
      <c r="P956" s="494"/>
      <c r="Q956" s="494"/>
      <c r="R956" s="494"/>
      <c r="S956" s="494"/>
      <c r="T956" s="494"/>
      <c r="U956" s="494"/>
      <c r="V956" s="494"/>
      <c r="W956" s="494"/>
      <c r="X956" s="494"/>
      <c r="Y956" s="494"/>
      <c r="Z956" s="494"/>
      <c r="AA956" s="494"/>
      <c r="AB956" s="494"/>
      <c r="AC956" s="494"/>
      <c r="AD956" s="494"/>
      <c r="AE956" s="494"/>
      <c r="AF956" s="494"/>
      <c r="AG956" s="494"/>
      <c r="AH956" s="494"/>
      <c r="AI956" s="494"/>
      <c r="AJ956" s="494"/>
      <c r="AK956" s="494"/>
      <c r="AL956" s="494"/>
      <c r="AM956" s="494"/>
      <c r="AN956" s="494"/>
    </row>
    <row r="957" spans="13:40">
      <c r="M957" s="494"/>
      <c r="N957" s="494"/>
      <c r="O957" s="494"/>
      <c r="P957" s="494"/>
      <c r="Q957" s="494"/>
      <c r="R957" s="494"/>
      <c r="S957" s="494"/>
      <c r="T957" s="494"/>
      <c r="U957" s="494"/>
      <c r="V957" s="494"/>
      <c r="W957" s="494"/>
      <c r="X957" s="494"/>
      <c r="Y957" s="494"/>
      <c r="Z957" s="494"/>
      <c r="AA957" s="494"/>
      <c r="AB957" s="494"/>
      <c r="AC957" s="494"/>
      <c r="AD957" s="494"/>
      <c r="AE957" s="494"/>
      <c r="AF957" s="494"/>
      <c r="AG957" s="494"/>
      <c r="AH957" s="494"/>
      <c r="AI957" s="494"/>
      <c r="AJ957" s="494"/>
      <c r="AK957" s="494"/>
      <c r="AL957" s="494"/>
      <c r="AM957" s="494"/>
      <c r="AN957" s="494"/>
    </row>
    <row r="958" spans="13:40">
      <c r="M958" s="494"/>
      <c r="N958" s="494"/>
      <c r="O958" s="494"/>
      <c r="P958" s="494"/>
      <c r="Q958" s="494"/>
      <c r="R958" s="494"/>
      <c r="S958" s="494"/>
      <c r="T958" s="494"/>
      <c r="U958" s="494"/>
      <c r="V958" s="494"/>
      <c r="W958" s="494"/>
      <c r="X958" s="494"/>
      <c r="Y958" s="494"/>
      <c r="Z958" s="494"/>
      <c r="AA958" s="494"/>
      <c r="AB958" s="494"/>
      <c r="AC958" s="494"/>
      <c r="AD958" s="494"/>
      <c r="AE958" s="494"/>
      <c r="AF958" s="494"/>
      <c r="AG958" s="494"/>
      <c r="AH958" s="494"/>
      <c r="AI958" s="494"/>
      <c r="AJ958" s="494"/>
      <c r="AK958" s="494"/>
      <c r="AL958" s="494"/>
      <c r="AM958" s="494"/>
      <c r="AN958" s="494"/>
    </row>
    <row r="959" spans="13:40">
      <c r="M959" s="494"/>
      <c r="N959" s="494"/>
      <c r="O959" s="494"/>
      <c r="P959" s="494"/>
      <c r="Q959" s="494"/>
      <c r="R959" s="494"/>
      <c r="S959" s="494"/>
      <c r="T959" s="494"/>
      <c r="U959" s="494"/>
      <c r="V959" s="494"/>
      <c r="W959" s="494"/>
      <c r="X959" s="494"/>
      <c r="Y959" s="494"/>
      <c r="Z959" s="494"/>
      <c r="AA959" s="494"/>
      <c r="AB959" s="494"/>
      <c r="AC959" s="494"/>
      <c r="AD959" s="494"/>
      <c r="AE959" s="494"/>
      <c r="AF959" s="494"/>
      <c r="AG959" s="494"/>
      <c r="AH959" s="494"/>
      <c r="AI959" s="494"/>
      <c r="AJ959" s="494"/>
      <c r="AK959" s="494"/>
      <c r="AL959" s="494"/>
      <c r="AM959" s="494"/>
      <c r="AN959" s="494"/>
    </row>
    <row r="960" spans="13:40">
      <c r="M960" s="494"/>
      <c r="N960" s="494"/>
      <c r="O960" s="494"/>
      <c r="P960" s="494"/>
      <c r="Q960" s="494"/>
      <c r="R960" s="494"/>
      <c r="S960" s="494"/>
      <c r="T960" s="494"/>
      <c r="U960" s="494"/>
      <c r="V960" s="494"/>
      <c r="W960" s="494"/>
      <c r="X960" s="494"/>
      <c r="Y960" s="494"/>
      <c r="Z960" s="494"/>
      <c r="AA960" s="494"/>
      <c r="AB960" s="494"/>
      <c r="AC960" s="494"/>
      <c r="AD960" s="494"/>
      <c r="AE960" s="494"/>
      <c r="AF960" s="494"/>
      <c r="AG960" s="494"/>
      <c r="AH960" s="494"/>
      <c r="AI960" s="494"/>
      <c r="AJ960" s="494"/>
      <c r="AK960" s="494"/>
      <c r="AL960" s="494"/>
      <c r="AM960" s="494"/>
      <c r="AN960" s="494"/>
    </row>
    <row r="961" spans="13:40">
      <c r="M961" s="494"/>
      <c r="N961" s="494"/>
      <c r="O961" s="494"/>
      <c r="P961" s="494"/>
      <c r="Q961" s="494"/>
      <c r="R961" s="494"/>
      <c r="S961" s="494"/>
      <c r="T961" s="494"/>
      <c r="U961" s="494"/>
      <c r="V961" s="494"/>
      <c r="W961" s="494"/>
      <c r="X961" s="494"/>
      <c r="Y961" s="494"/>
      <c r="Z961" s="494"/>
      <c r="AA961" s="494"/>
      <c r="AB961" s="494"/>
      <c r="AC961" s="494"/>
      <c r="AD961" s="494"/>
      <c r="AE961" s="494"/>
      <c r="AF961" s="494"/>
      <c r="AG961" s="494"/>
      <c r="AH961" s="494"/>
      <c r="AI961" s="494"/>
      <c r="AJ961" s="494"/>
      <c r="AK961" s="494"/>
      <c r="AL961" s="494"/>
      <c r="AM961" s="494"/>
      <c r="AN961" s="494"/>
    </row>
    <row r="962" spans="13:40">
      <c r="M962" s="494"/>
      <c r="N962" s="494"/>
      <c r="O962" s="494"/>
      <c r="P962" s="494"/>
      <c r="Q962" s="494"/>
      <c r="R962" s="494"/>
      <c r="S962" s="494"/>
      <c r="T962" s="494"/>
      <c r="U962" s="494"/>
      <c r="V962" s="494"/>
      <c r="W962" s="494"/>
      <c r="X962" s="494"/>
      <c r="Y962" s="494"/>
      <c r="Z962" s="494"/>
      <c r="AA962" s="494"/>
      <c r="AB962" s="494"/>
      <c r="AC962" s="494"/>
      <c r="AD962" s="494"/>
      <c r="AE962" s="494"/>
      <c r="AF962" s="494"/>
      <c r="AG962" s="494"/>
      <c r="AH962" s="494"/>
      <c r="AI962" s="494"/>
      <c r="AJ962" s="494"/>
      <c r="AK962" s="494"/>
      <c r="AL962" s="494"/>
      <c r="AM962" s="494"/>
      <c r="AN962" s="494"/>
    </row>
    <row r="963" spans="13:40">
      <c r="M963" s="494"/>
      <c r="N963" s="494"/>
      <c r="O963" s="494"/>
      <c r="P963" s="494"/>
      <c r="Q963" s="494"/>
      <c r="R963" s="494"/>
      <c r="S963" s="494"/>
      <c r="T963" s="494"/>
      <c r="U963" s="494"/>
      <c r="V963" s="494"/>
      <c r="W963" s="494"/>
      <c r="X963" s="494"/>
      <c r="Y963" s="494"/>
      <c r="Z963" s="494"/>
      <c r="AA963" s="494"/>
      <c r="AB963" s="494"/>
      <c r="AC963" s="494"/>
      <c r="AD963" s="494"/>
      <c r="AE963" s="494"/>
      <c r="AF963" s="494"/>
      <c r="AG963" s="494"/>
      <c r="AH963" s="494"/>
      <c r="AI963" s="494"/>
      <c r="AJ963" s="494"/>
      <c r="AK963" s="494"/>
      <c r="AL963" s="494"/>
      <c r="AM963" s="494"/>
      <c r="AN963" s="494"/>
    </row>
    <row r="964" spans="13:40">
      <c r="M964" s="494"/>
      <c r="N964" s="494"/>
      <c r="O964" s="494"/>
      <c r="P964" s="494"/>
      <c r="Q964" s="494"/>
      <c r="R964" s="494"/>
      <c r="S964" s="494"/>
      <c r="T964" s="494"/>
      <c r="U964" s="494"/>
      <c r="V964" s="494"/>
      <c r="W964" s="494"/>
      <c r="X964" s="494"/>
      <c r="Y964" s="494"/>
      <c r="Z964" s="494"/>
      <c r="AA964" s="494"/>
      <c r="AB964" s="494"/>
      <c r="AC964" s="494"/>
      <c r="AD964" s="494"/>
      <c r="AE964" s="494"/>
      <c r="AF964" s="494"/>
      <c r="AG964" s="494"/>
      <c r="AH964" s="494"/>
      <c r="AI964" s="494"/>
      <c r="AJ964" s="494"/>
      <c r="AK964" s="494"/>
      <c r="AL964" s="494"/>
      <c r="AM964" s="494"/>
      <c r="AN964" s="494"/>
    </row>
    <row r="965" spans="13:40">
      <c r="M965" s="494"/>
      <c r="N965" s="494"/>
      <c r="O965" s="494"/>
      <c r="P965" s="494"/>
      <c r="Q965" s="494"/>
      <c r="R965" s="494"/>
      <c r="S965" s="494"/>
      <c r="T965" s="494"/>
      <c r="U965" s="494"/>
      <c r="V965" s="494"/>
      <c r="W965" s="494"/>
      <c r="X965" s="494"/>
      <c r="Y965" s="494"/>
      <c r="Z965" s="494"/>
      <c r="AA965" s="494"/>
      <c r="AB965" s="494"/>
      <c r="AC965" s="494"/>
      <c r="AD965" s="494"/>
      <c r="AE965" s="494"/>
      <c r="AF965" s="494"/>
      <c r="AG965" s="494"/>
      <c r="AH965" s="494"/>
      <c r="AI965" s="494"/>
      <c r="AJ965" s="494"/>
      <c r="AK965" s="494"/>
      <c r="AL965" s="494"/>
      <c r="AM965" s="494"/>
      <c r="AN965" s="494"/>
    </row>
    <row r="966" spans="13:40">
      <c r="M966" s="494"/>
      <c r="N966" s="494"/>
      <c r="O966" s="494"/>
      <c r="P966" s="494"/>
      <c r="Q966" s="494"/>
      <c r="R966" s="494"/>
      <c r="S966" s="494"/>
      <c r="T966" s="494"/>
      <c r="U966" s="494"/>
      <c r="V966" s="494"/>
      <c r="W966" s="494"/>
      <c r="X966" s="494"/>
      <c r="Y966" s="494"/>
      <c r="Z966" s="494"/>
      <c r="AA966" s="494"/>
      <c r="AB966" s="494"/>
      <c r="AC966" s="494"/>
      <c r="AD966" s="494"/>
      <c r="AE966" s="494"/>
      <c r="AF966" s="494"/>
      <c r="AG966" s="494"/>
      <c r="AH966" s="494"/>
      <c r="AI966" s="494"/>
      <c r="AJ966" s="494"/>
      <c r="AK966" s="494"/>
      <c r="AL966" s="494"/>
      <c r="AM966" s="494"/>
      <c r="AN966" s="494"/>
    </row>
    <row r="967" spans="13:40">
      <c r="M967" s="494"/>
      <c r="N967" s="494"/>
      <c r="O967" s="494"/>
      <c r="P967" s="494"/>
      <c r="Q967" s="494"/>
      <c r="R967" s="494"/>
      <c r="S967" s="494"/>
      <c r="T967" s="494"/>
      <c r="U967" s="494"/>
      <c r="V967" s="494"/>
      <c r="W967" s="494"/>
      <c r="X967" s="494"/>
      <c r="Y967" s="494"/>
      <c r="Z967" s="494"/>
      <c r="AA967" s="494"/>
      <c r="AB967" s="494"/>
      <c r="AC967" s="494"/>
      <c r="AD967" s="494"/>
      <c r="AE967" s="494"/>
      <c r="AF967" s="494"/>
      <c r="AG967" s="494"/>
      <c r="AH967" s="494"/>
      <c r="AI967" s="494"/>
      <c r="AJ967" s="494"/>
      <c r="AK967" s="494"/>
      <c r="AL967" s="494"/>
      <c r="AM967" s="494"/>
      <c r="AN967" s="494"/>
    </row>
    <row r="968" spans="13:40">
      <c r="M968" s="494"/>
      <c r="N968" s="494"/>
      <c r="O968" s="494"/>
      <c r="P968" s="494"/>
      <c r="Q968" s="494"/>
      <c r="R968" s="494"/>
      <c r="S968" s="494"/>
      <c r="T968" s="494"/>
      <c r="U968" s="494"/>
      <c r="V968" s="494"/>
      <c r="W968" s="494"/>
      <c r="X968" s="494"/>
      <c r="Y968" s="494"/>
      <c r="Z968" s="494"/>
      <c r="AA968" s="494"/>
      <c r="AB968" s="494"/>
      <c r="AC968" s="494"/>
      <c r="AD968" s="494"/>
      <c r="AE968" s="494"/>
      <c r="AF968" s="494"/>
      <c r="AG968" s="494"/>
      <c r="AH968" s="494"/>
      <c r="AI968" s="494"/>
      <c r="AJ968" s="494"/>
      <c r="AK968" s="494"/>
      <c r="AL968" s="494"/>
      <c r="AM968" s="494"/>
      <c r="AN968" s="494"/>
    </row>
    <row r="969" spans="13:40">
      <c r="M969" s="494"/>
      <c r="N969" s="494"/>
      <c r="O969" s="494"/>
      <c r="P969" s="494"/>
      <c r="Q969" s="494"/>
      <c r="R969" s="494"/>
      <c r="S969" s="494"/>
      <c r="T969" s="494"/>
      <c r="U969" s="494"/>
      <c r="V969" s="494"/>
      <c r="W969" s="494"/>
      <c r="X969" s="494"/>
      <c r="Y969" s="494"/>
      <c r="Z969" s="494"/>
      <c r="AA969" s="494"/>
      <c r="AB969" s="494"/>
      <c r="AC969" s="494"/>
      <c r="AD969" s="494"/>
      <c r="AE969" s="494"/>
      <c r="AF969" s="494"/>
      <c r="AG969" s="494"/>
      <c r="AH969" s="494"/>
      <c r="AI969" s="494"/>
      <c r="AJ969" s="494"/>
      <c r="AK969" s="494"/>
      <c r="AL969" s="494"/>
      <c r="AM969" s="494"/>
      <c r="AN969" s="494"/>
    </row>
    <row r="970" spans="13:40">
      <c r="M970" s="494"/>
      <c r="N970" s="494"/>
      <c r="O970" s="494"/>
      <c r="P970" s="494"/>
      <c r="Q970" s="494"/>
      <c r="R970" s="494"/>
      <c r="S970" s="494"/>
      <c r="T970" s="494"/>
      <c r="U970" s="494"/>
      <c r="V970" s="494"/>
      <c r="W970" s="494"/>
      <c r="X970" s="494"/>
      <c r="Y970" s="494"/>
      <c r="Z970" s="494"/>
      <c r="AA970" s="494"/>
      <c r="AB970" s="494"/>
      <c r="AC970" s="494"/>
      <c r="AD970" s="494"/>
      <c r="AE970" s="494"/>
      <c r="AF970" s="494"/>
      <c r="AG970" s="494"/>
      <c r="AH970" s="494"/>
      <c r="AI970" s="494"/>
      <c r="AJ970" s="494"/>
      <c r="AK970" s="494"/>
      <c r="AL970" s="494"/>
      <c r="AM970" s="494"/>
      <c r="AN970" s="494"/>
    </row>
    <row r="971" spans="13:40">
      <c r="M971" s="494"/>
      <c r="N971" s="494"/>
      <c r="O971" s="494"/>
      <c r="P971" s="494"/>
      <c r="Q971" s="494"/>
      <c r="R971" s="494"/>
      <c r="S971" s="494"/>
      <c r="T971" s="494"/>
      <c r="U971" s="494"/>
      <c r="V971" s="494"/>
      <c r="W971" s="494"/>
      <c r="X971" s="494"/>
      <c r="Y971" s="494"/>
      <c r="Z971" s="494"/>
      <c r="AA971" s="494"/>
      <c r="AB971" s="494"/>
      <c r="AC971" s="494"/>
      <c r="AD971" s="494"/>
      <c r="AE971" s="494"/>
      <c r="AF971" s="494"/>
      <c r="AG971" s="494"/>
      <c r="AH971" s="494"/>
      <c r="AI971" s="494"/>
      <c r="AJ971" s="494"/>
      <c r="AK971" s="494"/>
      <c r="AL971" s="494"/>
      <c r="AM971" s="494"/>
      <c r="AN971" s="494"/>
    </row>
    <row r="972" spans="13:40">
      <c r="M972" s="494"/>
      <c r="N972" s="494"/>
      <c r="O972" s="494"/>
      <c r="P972" s="494"/>
      <c r="Q972" s="494"/>
      <c r="R972" s="494"/>
      <c r="S972" s="494"/>
      <c r="T972" s="494"/>
      <c r="U972" s="494"/>
      <c r="V972" s="494"/>
      <c r="W972" s="494"/>
      <c r="X972" s="494"/>
      <c r="Y972" s="494"/>
      <c r="Z972" s="494"/>
      <c r="AA972" s="494"/>
      <c r="AB972" s="494"/>
      <c r="AC972" s="494"/>
      <c r="AD972" s="494"/>
      <c r="AE972" s="494"/>
      <c r="AF972" s="494"/>
      <c r="AG972" s="494"/>
      <c r="AH972" s="494"/>
      <c r="AI972" s="494"/>
      <c r="AJ972" s="494"/>
      <c r="AK972" s="494"/>
      <c r="AL972" s="494"/>
      <c r="AM972" s="494"/>
      <c r="AN972" s="494"/>
    </row>
    <row r="973" spans="13:40">
      <c r="M973" s="494"/>
      <c r="N973" s="494"/>
      <c r="O973" s="494"/>
      <c r="P973" s="494"/>
      <c r="Q973" s="494"/>
      <c r="R973" s="494"/>
      <c r="S973" s="494"/>
      <c r="T973" s="494"/>
      <c r="U973" s="494"/>
      <c r="V973" s="494"/>
      <c r="W973" s="494"/>
      <c r="X973" s="494"/>
      <c r="Y973" s="494"/>
      <c r="Z973" s="494"/>
      <c r="AA973" s="494"/>
      <c r="AB973" s="494"/>
      <c r="AC973" s="494"/>
      <c r="AD973" s="494"/>
      <c r="AE973" s="494"/>
      <c r="AF973" s="494"/>
      <c r="AG973" s="494"/>
      <c r="AH973" s="494"/>
      <c r="AI973" s="494"/>
      <c r="AJ973" s="494"/>
      <c r="AK973" s="494"/>
      <c r="AL973" s="494"/>
      <c r="AM973" s="494"/>
      <c r="AN973" s="494"/>
    </row>
    <row r="974" spans="13:40">
      <c r="M974" s="494"/>
      <c r="N974" s="494"/>
      <c r="O974" s="494"/>
      <c r="P974" s="494"/>
      <c r="Q974" s="494"/>
      <c r="R974" s="494"/>
      <c r="S974" s="494"/>
      <c r="T974" s="494"/>
      <c r="U974" s="494"/>
      <c r="V974" s="494"/>
      <c r="W974" s="494"/>
      <c r="X974" s="494"/>
      <c r="Y974" s="494"/>
      <c r="Z974" s="494"/>
      <c r="AA974" s="494"/>
      <c r="AB974" s="494"/>
      <c r="AC974" s="494"/>
      <c r="AD974" s="494"/>
      <c r="AE974" s="494"/>
      <c r="AF974" s="494"/>
      <c r="AG974" s="494"/>
      <c r="AH974" s="494"/>
      <c r="AI974" s="494"/>
      <c r="AJ974" s="494"/>
      <c r="AK974" s="494"/>
      <c r="AL974" s="494"/>
      <c r="AM974" s="494"/>
      <c r="AN974" s="494"/>
    </row>
    <row r="975" spans="13:40">
      <c r="M975" s="494"/>
      <c r="N975" s="494"/>
      <c r="O975" s="494"/>
      <c r="P975" s="494"/>
      <c r="Q975" s="494"/>
      <c r="R975" s="494"/>
      <c r="S975" s="494"/>
      <c r="T975" s="494"/>
      <c r="U975" s="494"/>
      <c r="V975" s="494"/>
      <c r="W975" s="494"/>
      <c r="X975" s="494"/>
      <c r="Y975" s="494"/>
      <c r="Z975" s="494"/>
      <c r="AA975" s="494"/>
      <c r="AB975" s="494"/>
      <c r="AC975" s="494"/>
      <c r="AD975" s="494"/>
      <c r="AE975" s="494"/>
      <c r="AF975" s="494"/>
      <c r="AG975" s="494"/>
      <c r="AH975" s="494"/>
      <c r="AI975" s="494"/>
      <c r="AJ975" s="494"/>
      <c r="AK975" s="494"/>
      <c r="AL975" s="494"/>
      <c r="AM975" s="494"/>
      <c r="AN975" s="494"/>
    </row>
    <row r="976" spans="13:40">
      <c r="M976" s="494"/>
      <c r="N976" s="494"/>
      <c r="O976" s="494"/>
      <c r="P976" s="494"/>
      <c r="Q976" s="494"/>
      <c r="R976" s="494"/>
      <c r="S976" s="494"/>
      <c r="T976" s="494"/>
      <c r="U976" s="494"/>
      <c r="V976" s="494"/>
      <c r="W976" s="494"/>
      <c r="X976" s="494"/>
      <c r="Y976" s="494"/>
      <c r="Z976" s="494"/>
      <c r="AA976" s="494"/>
      <c r="AB976" s="494"/>
      <c r="AC976" s="494"/>
      <c r="AD976" s="494"/>
      <c r="AE976" s="494"/>
      <c r="AF976" s="494"/>
      <c r="AG976" s="494"/>
      <c r="AH976" s="494"/>
      <c r="AI976" s="494"/>
      <c r="AJ976" s="494"/>
      <c r="AK976" s="494"/>
      <c r="AL976" s="494"/>
      <c r="AM976" s="494"/>
      <c r="AN976" s="494"/>
    </row>
    <row r="977" spans="13:40">
      <c r="M977" s="494"/>
      <c r="N977" s="494"/>
      <c r="O977" s="494"/>
      <c r="P977" s="494"/>
      <c r="Q977" s="494"/>
      <c r="R977" s="494"/>
      <c r="S977" s="494"/>
      <c r="T977" s="494"/>
      <c r="U977" s="494"/>
      <c r="V977" s="494"/>
      <c r="W977" s="494"/>
      <c r="X977" s="494"/>
      <c r="Y977" s="494"/>
      <c r="Z977" s="494"/>
      <c r="AA977" s="494"/>
      <c r="AB977" s="494"/>
      <c r="AC977" s="494"/>
      <c r="AD977" s="494"/>
      <c r="AE977" s="494"/>
      <c r="AF977" s="494"/>
      <c r="AG977" s="494"/>
      <c r="AH977" s="494"/>
      <c r="AI977" s="494"/>
      <c r="AJ977" s="494"/>
      <c r="AK977" s="494"/>
      <c r="AL977" s="494"/>
      <c r="AM977" s="494"/>
      <c r="AN977" s="494"/>
    </row>
    <row r="978" spans="13:40">
      <c r="M978" s="494"/>
      <c r="N978" s="494"/>
      <c r="O978" s="494"/>
      <c r="P978" s="494"/>
      <c r="Q978" s="494"/>
      <c r="R978" s="494"/>
      <c r="S978" s="494"/>
      <c r="T978" s="494"/>
      <c r="U978" s="494"/>
      <c r="V978" s="494"/>
      <c r="W978" s="494"/>
      <c r="X978" s="494"/>
      <c r="Y978" s="494"/>
      <c r="Z978" s="494"/>
      <c r="AA978" s="494"/>
      <c r="AB978" s="494"/>
      <c r="AC978" s="494"/>
      <c r="AD978" s="494"/>
      <c r="AE978" s="494"/>
      <c r="AF978" s="494"/>
      <c r="AG978" s="494"/>
      <c r="AH978" s="494"/>
      <c r="AI978" s="494"/>
      <c r="AJ978" s="494"/>
      <c r="AK978" s="494"/>
      <c r="AL978" s="494"/>
      <c r="AM978" s="494"/>
      <c r="AN978" s="494"/>
    </row>
    <row r="979" spans="13:40">
      <c r="M979" s="494"/>
      <c r="N979" s="494"/>
      <c r="O979" s="494"/>
      <c r="P979" s="494"/>
      <c r="Q979" s="494"/>
      <c r="R979" s="494"/>
      <c r="S979" s="494"/>
      <c r="T979" s="494"/>
      <c r="U979" s="494"/>
      <c r="V979" s="494"/>
      <c r="W979" s="494"/>
      <c r="X979" s="494"/>
      <c r="Y979" s="494"/>
      <c r="Z979" s="494"/>
      <c r="AA979" s="494"/>
      <c r="AB979" s="494"/>
      <c r="AC979" s="494"/>
      <c r="AD979" s="494"/>
      <c r="AE979" s="494"/>
      <c r="AF979" s="494"/>
      <c r="AG979" s="494"/>
      <c r="AH979" s="494"/>
      <c r="AI979" s="494"/>
      <c r="AJ979" s="494"/>
      <c r="AK979" s="494"/>
      <c r="AL979" s="494"/>
      <c r="AM979" s="494"/>
      <c r="AN979" s="494"/>
    </row>
    <row r="980" spans="13:40">
      <c r="M980" s="494"/>
      <c r="N980" s="494"/>
      <c r="O980" s="494"/>
      <c r="P980" s="494"/>
      <c r="Q980" s="494"/>
      <c r="R980" s="494"/>
      <c r="S980" s="494"/>
      <c r="T980" s="494"/>
      <c r="U980" s="494"/>
      <c r="V980" s="494"/>
      <c r="W980" s="494"/>
      <c r="X980" s="494"/>
      <c r="Y980" s="494"/>
      <c r="Z980" s="494"/>
      <c r="AA980" s="494"/>
      <c r="AB980" s="494"/>
      <c r="AC980" s="494"/>
      <c r="AD980" s="494"/>
      <c r="AE980" s="494"/>
      <c r="AF980" s="494"/>
      <c r="AG980" s="494"/>
      <c r="AH980" s="494"/>
      <c r="AI980" s="494"/>
      <c r="AJ980" s="494"/>
      <c r="AK980" s="494"/>
      <c r="AL980" s="494"/>
      <c r="AM980" s="494"/>
      <c r="AN980" s="494"/>
    </row>
    <row r="981" spans="13:40">
      <c r="M981" s="494"/>
      <c r="N981" s="494"/>
      <c r="O981" s="494"/>
      <c r="P981" s="494"/>
      <c r="Q981" s="494"/>
      <c r="R981" s="494"/>
      <c r="S981" s="494"/>
      <c r="T981" s="494"/>
      <c r="U981" s="494"/>
      <c r="V981" s="494"/>
      <c r="W981" s="494"/>
      <c r="X981" s="494"/>
      <c r="Y981" s="494"/>
      <c r="Z981" s="494"/>
      <c r="AA981" s="494"/>
      <c r="AB981" s="494"/>
      <c r="AC981" s="494"/>
      <c r="AD981" s="494"/>
      <c r="AE981" s="494"/>
      <c r="AF981" s="494"/>
      <c r="AG981" s="494"/>
      <c r="AH981" s="494"/>
      <c r="AI981" s="494"/>
      <c r="AJ981" s="494"/>
      <c r="AK981" s="494"/>
      <c r="AL981" s="494"/>
      <c r="AM981" s="494"/>
      <c r="AN981" s="494"/>
    </row>
    <row r="982" spans="13:40">
      <c r="M982" s="494"/>
      <c r="N982" s="494"/>
      <c r="O982" s="494"/>
      <c r="P982" s="494"/>
      <c r="Q982" s="494"/>
      <c r="R982" s="494"/>
      <c r="S982" s="494"/>
      <c r="T982" s="494"/>
      <c r="U982" s="494"/>
      <c r="V982" s="494"/>
      <c r="W982" s="494"/>
      <c r="X982" s="494"/>
      <c r="Y982" s="494"/>
      <c r="Z982" s="494"/>
      <c r="AA982" s="494"/>
      <c r="AB982" s="494"/>
      <c r="AC982" s="494"/>
      <c r="AD982" s="494"/>
      <c r="AE982" s="494"/>
      <c r="AF982" s="494"/>
      <c r="AG982" s="494"/>
      <c r="AH982" s="494"/>
      <c r="AI982" s="494"/>
      <c r="AJ982" s="494"/>
      <c r="AK982" s="494"/>
      <c r="AL982" s="494"/>
      <c r="AM982" s="494"/>
      <c r="AN982" s="494"/>
    </row>
    <row r="983" spans="13:40">
      <c r="M983" s="494"/>
      <c r="N983" s="494"/>
      <c r="O983" s="494"/>
      <c r="P983" s="494"/>
      <c r="Q983" s="494"/>
      <c r="R983" s="494"/>
      <c r="S983" s="494"/>
      <c r="T983" s="494"/>
      <c r="U983" s="494"/>
      <c r="V983" s="494"/>
      <c r="W983" s="494"/>
      <c r="X983" s="494"/>
      <c r="Y983" s="494"/>
      <c r="Z983" s="494"/>
      <c r="AA983" s="494"/>
      <c r="AB983" s="494"/>
      <c r="AC983" s="494"/>
      <c r="AD983" s="494"/>
      <c r="AE983" s="494"/>
      <c r="AF983" s="494"/>
      <c r="AG983" s="494"/>
      <c r="AH983" s="494"/>
      <c r="AI983" s="494"/>
      <c r="AJ983" s="494"/>
      <c r="AK983" s="494"/>
      <c r="AL983" s="494"/>
      <c r="AM983" s="494"/>
      <c r="AN983" s="494"/>
    </row>
    <row r="984" spans="13:40">
      <c r="M984" s="494"/>
      <c r="N984" s="494"/>
      <c r="O984" s="494"/>
      <c r="P984" s="494"/>
      <c r="Q984" s="494"/>
      <c r="R984" s="494"/>
      <c r="S984" s="494"/>
      <c r="T984" s="494"/>
      <c r="U984" s="494"/>
      <c r="V984" s="494"/>
      <c r="W984" s="494"/>
      <c r="X984" s="494"/>
      <c r="Y984" s="494"/>
      <c r="Z984" s="494"/>
      <c r="AA984" s="494"/>
      <c r="AB984" s="494"/>
      <c r="AC984" s="494"/>
      <c r="AD984" s="494"/>
      <c r="AE984" s="494"/>
      <c r="AF984" s="494"/>
      <c r="AG984" s="494"/>
      <c r="AH984" s="494"/>
      <c r="AI984" s="494"/>
      <c r="AJ984" s="494"/>
      <c r="AK984" s="494"/>
      <c r="AL984" s="494"/>
      <c r="AM984" s="494"/>
      <c r="AN984" s="494"/>
    </row>
    <row r="985" spans="13:40">
      <c r="M985" s="494"/>
      <c r="N985" s="494"/>
      <c r="O985" s="494"/>
      <c r="P985" s="494"/>
      <c r="Q985" s="494"/>
      <c r="R985" s="494"/>
      <c r="S985" s="494"/>
      <c r="T985" s="494"/>
      <c r="U985" s="494"/>
      <c r="V985" s="494"/>
      <c r="W985" s="494"/>
      <c r="X985" s="494"/>
      <c r="Y985" s="494"/>
      <c r="Z985" s="494"/>
      <c r="AA985" s="494"/>
      <c r="AB985" s="494"/>
      <c r="AC985" s="494"/>
      <c r="AD985" s="494"/>
      <c r="AE985" s="494"/>
      <c r="AF985" s="494"/>
      <c r="AG985" s="494"/>
      <c r="AH985" s="494"/>
      <c r="AI985" s="494"/>
      <c r="AJ985" s="494"/>
      <c r="AK985" s="494"/>
      <c r="AL985" s="494"/>
      <c r="AM985" s="494"/>
      <c r="AN985" s="494"/>
    </row>
    <row r="986" spans="13:40">
      <c r="M986" s="494"/>
      <c r="N986" s="494"/>
      <c r="O986" s="494"/>
      <c r="P986" s="494"/>
      <c r="Q986" s="494"/>
      <c r="R986" s="494"/>
      <c r="S986" s="494"/>
      <c r="T986" s="494"/>
      <c r="U986" s="494"/>
      <c r="V986" s="494"/>
      <c r="W986" s="494"/>
      <c r="X986" s="494"/>
      <c r="Y986" s="494"/>
      <c r="Z986" s="494"/>
      <c r="AA986" s="494"/>
      <c r="AB986" s="494"/>
      <c r="AC986" s="494"/>
      <c r="AD986" s="494"/>
      <c r="AE986" s="494"/>
      <c r="AF986" s="494"/>
      <c r="AG986" s="494"/>
      <c r="AH986" s="494"/>
      <c r="AI986" s="494"/>
      <c r="AJ986" s="494"/>
      <c r="AK986" s="494"/>
      <c r="AL986" s="494"/>
      <c r="AM986" s="494"/>
      <c r="AN986" s="494"/>
    </row>
    <row r="987" spans="13:40">
      <c r="M987" s="494"/>
      <c r="N987" s="494"/>
      <c r="O987" s="494"/>
      <c r="P987" s="494"/>
      <c r="Q987" s="494"/>
      <c r="R987" s="494"/>
      <c r="S987" s="494"/>
      <c r="T987" s="494"/>
      <c r="U987" s="494"/>
      <c r="V987" s="494"/>
      <c r="W987" s="494"/>
      <c r="X987" s="494"/>
      <c r="Y987" s="494"/>
      <c r="Z987" s="494"/>
      <c r="AA987" s="494"/>
      <c r="AB987" s="494"/>
      <c r="AC987" s="494"/>
      <c r="AD987" s="494"/>
      <c r="AE987" s="494"/>
      <c r="AF987" s="494"/>
      <c r="AG987" s="494"/>
      <c r="AH987" s="494"/>
      <c r="AI987" s="494"/>
      <c r="AJ987" s="494"/>
      <c r="AK987" s="494"/>
      <c r="AL987" s="494"/>
      <c r="AM987" s="494"/>
      <c r="AN987" s="494"/>
    </row>
    <row r="988" spans="13:40">
      <c r="M988" s="494"/>
      <c r="N988" s="494"/>
      <c r="O988" s="494"/>
      <c r="P988" s="494"/>
      <c r="Q988" s="494"/>
      <c r="R988" s="494"/>
      <c r="S988" s="494"/>
      <c r="T988" s="494"/>
      <c r="U988" s="494"/>
      <c r="V988" s="494"/>
      <c r="W988" s="494"/>
      <c r="X988" s="494"/>
      <c r="Y988" s="494"/>
      <c r="Z988" s="494"/>
      <c r="AA988" s="494"/>
      <c r="AB988" s="494"/>
      <c r="AC988" s="494"/>
      <c r="AD988" s="494"/>
      <c r="AE988" s="494"/>
      <c r="AF988" s="494"/>
      <c r="AG988" s="494"/>
      <c r="AH988" s="494"/>
      <c r="AI988" s="494"/>
      <c r="AJ988" s="494"/>
      <c r="AK988" s="494"/>
      <c r="AL988" s="494"/>
      <c r="AM988" s="494"/>
      <c r="AN988" s="494"/>
    </row>
    <row r="989" spans="13:40">
      <c r="M989" s="494"/>
      <c r="N989" s="494"/>
      <c r="O989" s="494"/>
      <c r="P989" s="494"/>
      <c r="Q989" s="494"/>
      <c r="R989" s="494"/>
      <c r="S989" s="494"/>
      <c r="T989" s="494"/>
      <c r="U989" s="494"/>
      <c r="V989" s="494"/>
      <c r="W989" s="494"/>
      <c r="X989" s="494"/>
      <c r="Y989" s="494"/>
      <c r="Z989" s="494"/>
      <c r="AA989" s="494"/>
      <c r="AB989" s="494"/>
      <c r="AC989" s="494"/>
      <c r="AD989" s="494"/>
      <c r="AE989" s="494"/>
      <c r="AF989" s="494"/>
      <c r="AG989" s="494"/>
      <c r="AH989" s="494"/>
      <c r="AI989" s="494"/>
      <c r="AJ989" s="494"/>
      <c r="AK989" s="494"/>
      <c r="AL989" s="494"/>
      <c r="AM989" s="494"/>
      <c r="AN989" s="494"/>
    </row>
    <row r="990" spans="13:40">
      <c r="M990" s="494"/>
      <c r="N990" s="494"/>
      <c r="O990" s="494"/>
      <c r="P990" s="494"/>
      <c r="Q990" s="494"/>
      <c r="R990" s="494"/>
      <c r="S990" s="494"/>
      <c r="T990" s="494"/>
      <c r="U990" s="494"/>
      <c r="V990" s="494"/>
      <c r="W990" s="494"/>
      <c r="X990" s="494"/>
      <c r="Y990" s="494"/>
      <c r="Z990" s="494"/>
      <c r="AA990" s="494"/>
      <c r="AB990" s="494"/>
      <c r="AC990" s="494"/>
      <c r="AD990" s="494"/>
      <c r="AE990" s="494"/>
      <c r="AF990" s="494"/>
      <c r="AG990" s="494"/>
      <c r="AH990" s="494"/>
      <c r="AI990" s="494"/>
      <c r="AJ990" s="494"/>
      <c r="AK990" s="494"/>
      <c r="AL990" s="494"/>
      <c r="AM990" s="494"/>
      <c r="AN990" s="494"/>
    </row>
    <row r="991" spans="13:40">
      <c r="M991" s="494"/>
      <c r="N991" s="494"/>
      <c r="O991" s="494"/>
      <c r="P991" s="494"/>
      <c r="Q991" s="494"/>
      <c r="R991" s="494"/>
      <c r="S991" s="494"/>
      <c r="T991" s="494"/>
      <c r="U991" s="494"/>
      <c r="V991" s="494"/>
      <c r="W991" s="494"/>
      <c r="X991" s="494"/>
      <c r="Y991" s="494"/>
      <c r="Z991" s="494"/>
      <c r="AA991" s="494"/>
      <c r="AB991" s="494"/>
      <c r="AC991" s="494"/>
      <c r="AD991" s="494"/>
      <c r="AE991" s="494"/>
      <c r="AF991" s="494"/>
      <c r="AG991" s="494"/>
      <c r="AH991" s="494"/>
      <c r="AI991" s="494"/>
      <c r="AJ991" s="494"/>
      <c r="AK991" s="494"/>
      <c r="AL991" s="494"/>
      <c r="AM991" s="494"/>
      <c r="AN991" s="494"/>
    </row>
    <row r="992" spans="13:40">
      <c r="M992" s="494"/>
      <c r="N992" s="494"/>
      <c r="O992" s="494"/>
      <c r="P992" s="494"/>
      <c r="Q992" s="494"/>
      <c r="R992" s="494"/>
      <c r="S992" s="494"/>
      <c r="T992" s="494"/>
      <c r="U992" s="494"/>
      <c r="V992" s="494"/>
      <c r="W992" s="494"/>
      <c r="X992" s="494"/>
      <c r="Y992" s="494"/>
      <c r="Z992" s="494"/>
      <c r="AA992" s="494"/>
      <c r="AB992" s="494"/>
      <c r="AC992" s="494"/>
      <c r="AD992" s="494"/>
      <c r="AE992" s="494"/>
      <c r="AF992" s="494"/>
      <c r="AG992" s="494"/>
      <c r="AH992" s="494"/>
      <c r="AI992" s="494"/>
      <c r="AJ992" s="494"/>
      <c r="AK992" s="494"/>
      <c r="AL992" s="494"/>
      <c r="AM992" s="494"/>
      <c r="AN992" s="494"/>
    </row>
    <row r="993" spans="13:40">
      <c r="M993" s="494"/>
      <c r="N993" s="494"/>
      <c r="O993" s="494"/>
      <c r="P993" s="494"/>
      <c r="Q993" s="494"/>
      <c r="R993" s="494"/>
      <c r="S993" s="494"/>
      <c r="T993" s="494"/>
      <c r="U993" s="494"/>
      <c r="V993" s="494"/>
      <c r="W993" s="494"/>
      <c r="X993" s="494"/>
      <c r="Y993" s="494"/>
      <c r="Z993" s="494"/>
      <c r="AA993" s="494"/>
      <c r="AB993" s="494"/>
      <c r="AC993" s="494"/>
      <c r="AD993" s="494"/>
      <c r="AE993" s="494"/>
      <c r="AF993" s="494"/>
      <c r="AG993" s="494"/>
      <c r="AH993" s="494"/>
      <c r="AI993" s="494"/>
      <c r="AJ993" s="494"/>
      <c r="AK993" s="494"/>
      <c r="AL993" s="494"/>
      <c r="AM993" s="494"/>
      <c r="AN993" s="494"/>
    </row>
    <row r="994" spans="13:40">
      <c r="M994" s="494"/>
      <c r="N994" s="494"/>
      <c r="O994" s="494"/>
      <c r="P994" s="494"/>
      <c r="Q994" s="494"/>
      <c r="R994" s="494"/>
      <c r="S994" s="494"/>
      <c r="T994" s="494"/>
      <c r="U994" s="494"/>
      <c r="V994" s="494"/>
      <c r="W994" s="494"/>
      <c r="X994" s="494"/>
      <c r="Y994" s="494"/>
      <c r="Z994" s="494"/>
      <c r="AA994" s="494"/>
      <c r="AB994" s="494"/>
      <c r="AC994" s="494"/>
      <c r="AD994" s="494"/>
      <c r="AE994" s="494"/>
      <c r="AF994" s="494"/>
      <c r="AG994" s="494"/>
      <c r="AH994" s="494"/>
      <c r="AI994" s="494"/>
      <c r="AJ994" s="494"/>
      <c r="AK994" s="494"/>
      <c r="AL994" s="494"/>
      <c r="AM994" s="494"/>
      <c r="AN994" s="494"/>
    </row>
    <row r="995" spans="13:40">
      <c r="M995" s="494"/>
      <c r="N995" s="494"/>
      <c r="O995" s="494"/>
      <c r="P995" s="494"/>
      <c r="Q995" s="494"/>
      <c r="R995" s="494"/>
      <c r="S995" s="494"/>
      <c r="T995" s="494"/>
      <c r="U995" s="494"/>
      <c r="V995" s="494"/>
      <c r="W995" s="494"/>
      <c r="X995" s="494"/>
      <c r="Y995" s="494"/>
      <c r="Z995" s="494"/>
      <c r="AA995" s="494"/>
      <c r="AB995" s="494"/>
      <c r="AC995" s="494"/>
      <c r="AD995" s="494"/>
      <c r="AE995" s="494"/>
      <c r="AF995" s="494"/>
      <c r="AG995" s="494"/>
      <c r="AH995" s="494"/>
      <c r="AI995" s="494"/>
      <c r="AJ995" s="494"/>
      <c r="AK995" s="494"/>
      <c r="AL995" s="494"/>
      <c r="AM995" s="494"/>
      <c r="AN995" s="494"/>
    </row>
    <row r="996" spans="13:40">
      <c r="M996" s="494"/>
      <c r="N996" s="494"/>
      <c r="O996" s="494"/>
      <c r="P996" s="494"/>
      <c r="Q996" s="494"/>
      <c r="R996" s="494"/>
      <c r="S996" s="494"/>
      <c r="T996" s="494"/>
      <c r="U996" s="494"/>
      <c r="V996" s="494"/>
      <c r="W996" s="494"/>
      <c r="X996" s="494"/>
      <c r="Y996" s="494"/>
      <c r="Z996" s="494"/>
      <c r="AA996" s="494"/>
      <c r="AB996" s="494"/>
      <c r="AC996" s="494"/>
      <c r="AD996" s="494"/>
      <c r="AE996" s="494"/>
      <c r="AF996" s="494"/>
      <c r="AG996" s="494"/>
      <c r="AH996" s="494"/>
      <c r="AI996" s="494"/>
      <c r="AJ996" s="494"/>
      <c r="AK996" s="494"/>
      <c r="AL996" s="494"/>
      <c r="AM996" s="494"/>
      <c r="AN996" s="494"/>
    </row>
    <row r="997" spans="13:40">
      <c r="M997" s="494"/>
      <c r="N997" s="494"/>
      <c r="O997" s="494"/>
      <c r="P997" s="494"/>
      <c r="Q997" s="494"/>
      <c r="R997" s="494"/>
      <c r="S997" s="494"/>
      <c r="T997" s="494"/>
      <c r="U997" s="494"/>
      <c r="V997" s="494"/>
      <c r="W997" s="494"/>
      <c r="X997" s="494"/>
      <c r="Y997" s="494"/>
      <c r="Z997" s="494"/>
      <c r="AA997" s="494"/>
      <c r="AB997" s="494"/>
      <c r="AC997" s="494"/>
      <c r="AD997" s="494"/>
      <c r="AE997" s="494"/>
      <c r="AF997" s="494"/>
      <c r="AG997" s="494"/>
      <c r="AH997" s="494"/>
      <c r="AI997" s="494"/>
      <c r="AJ997" s="494"/>
      <c r="AK997" s="494"/>
      <c r="AL997" s="494"/>
      <c r="AM997" s="494"/>
      <c r="AN997" s="494"/>
    </row>
    <row r="998" spans="13:40">
      <c r="M998" s="494"/>
      <c r="N998" s="494"/>
      <c r="O998" s="494"/>
      <c r="P998" s="494"/>
      <c r="Q998" s="494"/>
      <c r="R998" s="494"/>
      <c r="S998" s="494"/>
      <c r="T998" s="494"/>
      <c r="U998" s="494"/>
      <c r="V998" s="494"/>
      <c r="W998" s="494"/>
      <c r="X998" s="494"/>
      <c r="Y998" s="494"/>
      <c r="Z998" s="494"/>
      <c r="AA998" s="494"/>
      <c r="AB998" s="494"/>
      <c r="AC998" s="494"/>
      <c r="AD998" s="494"/>
      <c r="AE998" s="494"/>
      <c r="AF998" s="494"/>
      <c r="AG998" s="494"/>
      <c r="AH998" s="494"/>
      <c r="AI998" s="494"/>
      <c r="AJ998" s="494"/>
      <c r="AK998" s="494"/>
      <c r="AL998" s="494"/>
      <c r="AM998" s="494"/>
      <c r="AN998" s="494"/>
    </row>
    <row r="999" spans="13:40">
      <c r="M999" s="494"/>
      <c r="N999" s="494"/>
      <c r="O999" s="494"/>
      <c r="P999" s="494"/>
      <c r="Q999" s="494"/>
      <c r="R999" s="494"/>
      <c r="S999" s="494"/>
      <c r="T999" s="494"/>
      <c r="U999" s="494"/>
      <c r="V999" s="494"/>
      <c r="W999" s="494"/>
      <c r="X999" s="494"/>
      <c r="Y999" s="494"/>
      <c r="Z999" s="494"/>
      <c r="AA999" s="494"/>
      <c r="AB999" s="494"/>
      <c r="AC999" s="494"/>
      <c r="AD999" s="494"/>
      <c r="AE999" s="494"/>
      <c r="AF999" s="494"/>
      <c r="AG999" s="494"/>
      <c r="AH999" s="494"/>
      <c r="AI999" s="494"/>
      <c r="AJ999" s="494"/>
      <c r="AK999" s="494"/>
      <c r="AL999" s="494"/>
      <c r="AM999" s="494"/>
      <c r="AN999" s="494"/>
    </row>
    <row r="1000" spans="13:40">
      <c r="M1000" s="494"/>
      <c r="N1000" s="494"/>
      <c r="O1000" s="494"/>
      <c r="P1000" s="494"/>
      <c r="Q1000" s="494"/>
      <c r="R1000" s="494"/>
      <c r="S1000" s="494"/>
      <c r="T1000" s="494"/>
      <c r="U1000" s="494"/>
      <c r="V1000" s="494"/>
      <c r="W1000" s="494"/>
      <c r="X1000" s="494"/>
      <c r="Y1000" s="494"/>
      <c r="Z1000" s="494"/>
      <c r="AA1000" s="494"/>
      <c r="AB1000" s="494"/>
      <c r="AC1000" s="494"/>
      <c r="AD1000" s="494"/>
      <c r="AE1000" s="494"/>
      <c r="AF1000" s="494"/>
      <c r="AG1000" s="494"/>
      <c r="AH1000" s="494"/>
      <c r="AI1000" s="494"/>
      <c r="AJ1000" s="494"/>
      <c r="AK1000" s="494"/>
      <c r="AL1000" s="494"/>
      <c r="AM1000" s="494"/>
      <c r="AN1000" s="494"/>
    </row>
    <row r="1001" spans="13:40">
      <c r="M1001" s="494"/>
      <c r="N1001" s="494"/>
      <c r="O1001" s="494"/>
      <c r="P1001" s="494"/>
      <c r="Q1001" s="494"/>
      <c r="R1001" s="494"/>
      <c r="S1001" s="494"/>
      <c r="T1001" s="494"/>
      <c r="U1001" s="494"/>
      <c r="V1001" s="494"/>
      <c r="W1001" s="494"/>
      <c r="X1001" s="494"/>
      <c r="Y1001" s="494"/>
      <c r="Z1001" s="494"/>
      <c r="AA1001" s="494"/>
      <c r="AB1001" s="494"/>
      <c r="AC1001" s="494"/>
      <c r="AD1001" s="494"/>
      <c r="AE1001" s="494"/>
      <c r="AF1001" s="494"/>
      <c r="AG1001" s="494"/>
      <c r="AH1001" s="494"/>
      <c r="AI1001" s="494"/>
      <c r="AJ1001" s="494"/>
      <c r="AK1001" s="494"/>
      <c r="AL1001" s="494"/>
      <c r="AM1001" s="494"/>
      <c r="AN1001" s="494"/>
    </row>
    <row r="1002" spans="13:40">
      <c r="M1002" s="494"/>
      <c r="N1002" s="494"/>
      <c r="O1002" s="494"/>
      <c r="P1002" s="494"/>
      <c r="Q1002" s="494"/>
      <c r="R1002" s="494"/>
      <c r="S1002" s="494"/>
      <c r="T1002" s="494"/>
      <c r="U1002" s="494"/>
      <c r="V1002" s="494"/>
      <c r="W1002" s="494"/>
      <c r="X1002" s="494"/>
      <c r="Y1002" s="494"/>
      <c r="Z1002" s="494"/>
      <c r="AA1002" s="494"/>
      <c r="AB1002" s="494"/>
      <c r="AC1002" s="494"/>
      <c r="AD1002" s="494"/>
      <c r="AE1002" s="494"/>
      <c r="AF1002" s="494"/>
      <c r="AG1002" s="494"/>
      <c r="AH1002" s="494"/>
      <c r="AI1002" s="494"/>
      <c r="AJ1002" s="494"/>
      <c r="AK1002" s="494"/>
      <c r="AL1002" s="494"/>
      <c r="AM1002" s="494"/>
      <c r="AN1002" s="494"/>
    </row>
    <row r="1003" spans="13:40">
      <c r="M1003" s="494"/>
      <c r="N1003" s="494"/>
      <c r="O1003" s="494"/>
      <c r="P1003" s="494"/>
      <c r="Q1003" s="494"/>
      <c r="R1003" s="494"/>
      <c r="S1003" s="494"/>
      <c r="T1003" s="494"/>
      <c r="U1003" s="494"/>
      <c r="V1003" s="494"/>
      <c r="W1003" s="494"/>
      <c r="X1003" s="494"/>
      <c r="Y1003" s="494"/>
      <c r="Z1003" s="494"/>
      <c r="AA1003" s="494"/>
      <c r="AB1003" s="494"/>
      <c r="AC1003" s="494"/>
      <c r="AD1003" s="494"/>
      <c r="AE1003" s="494"/>
      <c r="AF1003" s="494"/>
      <c r="AG1003" s="494"/>
      <c r="AH1003" s="494"/>
      <c r="AI1003" s="494"/>
      <c r="AJ1003" s="494"/>
      <c r="AK1003" s="494"/>
      <c r="AL1003" s="494"/>
      <c r="AM1003" s="494"/>
      <c r="AN1003" s="494"/>
    </row>
    <row r="1004" spans="13:40">
      <c r="M1004" s="494"/>
      <c r="N1004" s="494"/>
      <c r="O1004" s="494"/>
      <c r="P1004" s="494"/>
      <c r="Q1004" s="494"/>
      <c r="R1004" s="494"/>
      <c r="S1004" s="494"/>
      <c r="T1004" s="494"/>
      <c r="U1004" s="494"/>
      <c r="V1004" s="494"/>
      <c r="W1004" s="494"/>
      <c r="X1004" s="494"/>
      <c r="Y1004" s="494"/>
      <c r="Z1004" s="494"/>
      <c r="AA1004" s="494"/>
      <c r="AB1004" s="494"/>
      <c r="AC1004" s="494"/>
      <c r="AD1004" s="494"/>
      <c r="AE1004" s="494"/>
      <c r="AF1004" s="494"/>
      <c r="AG1004" s="494"/>
      <c r="AH1004" s="494"/>
      <c r="AI1004" s="494"/>
      <c r="AJ1004" s="494"/>
      <c r="AK1004" s="494"/>
      <c r="AL1004" s="494"/>
      <c r="AM1004" s="494"/>
      <c r="AN1004" s="494"/>
    </row>
    <row r="1005" spans="13:40">
      <c r="M1005" s="494"/>
      <c r="N1005" s="494"/>
      <c r="O1005" s="494"/>
      <c r="P1005" s="494"/>
      <c r="Q1005" s="494"/>
      <c r="R1005" s="494"/>
      <c r="S1005" s="494"/>
      <c r="T1005" s="494"/>
      <c r="U1005" s="494"/>
      <c r="V1005" s="494"/>
      <c r="W1005" s="494"/>
      <c r="X1005" s="494"/>
      <c r="Y1005" s="494"/>
      <c r="Z1005" s="494"/>
      <c r="AA1005" s="494"/>
      <c r="AB1005" s="494"/>
      <c r="AC1005" s="494"/>
      <c r="AD1005" s="494"/>
      <c r="AE1005" s="494"/>
      <c r="AF1005" s="494"/>
      <c r="AG1005" s="494"/>
      <c r="AH1005" s="494"/>
      <c r="AI1005" s="494"/>
      <c r="AJ1005" s="494"/>
      <c r="AK1005" s="494"/>
      <c r="AL1005" s="494"/>
      <c r="AM1005" s="494"/>
      <c r="AN1005" s="494"/>
    </row>
    <row r="1006" spans="13:40">
      <c r="M1006" s="494"/>
      <c r="N1006" s="494"/>
      <c r="O1006" s="494"/>
      <c r="P1006" s="494"/>
      <c r="Q1006" s="494"/>
      <c r="R1006" s="494"/>
      <c r="S1006" s="494"/>
      <c r="T1006" s="494"/>
      <c r="U1006" s="494"/>
      <c r="V1006" s="494"/>
      <c r="W1006" s="494"/>
      <c r="X1006" s="494"/>
      <c r="Y1006" s="494"/>
      <c r="Z1006" s="494"/>
      <c r="AA1006" s="494"/>
      <c r="AB1006" s="494"/>
      <c r="AC1006" s="494"/>
      <c r="AD1006" s="494"/>
      <c r="AE1006" s="494"/>
      <c r="AF1006" s="494"/>
      <c r="AG1006" s="494"/>
      <c r="AH1006" s="494"/>
      <c r="AI1006" s="494"/>
      <c r="AJ1006" s="494"/>
      <c r="AK1006" s="494"/>
      <c r="AL1006" s="494"/>
      <c r="AM1006" s="494"/>
      <c r="AN1006" s="494"/>
    </row>
    <row r="1007" spans="13:40">
      <c r="M1007" s="494"/>
      <c r="N1007" s="494"/>
      <c r="O1007" s="494"/>
      <c r="P1007" s="494"/>
      <c r="Q1007" s="494"/>
      <c r="R1007" s="494"/>
      <c r="S1007" s="494"/>
      <c r="T1007" s="494"/>
      <c r="U1007" s="494"/>
      <c r="V1007" s="494"/>
      <c r="W1007" s="494"/>
      <c r="X1007" s="494"/>
      <c r="Y1007" s="494"/>
      <c r="Z1007" s="494"/>
      <c r="AA1007" s="494"/>
      <c r="AB1007" s="494"/>
      <c r="AC1007" s="494"/>
      <c r="AD1007" s="494"/>
      <c r="AE1007" s="494"/>
      <c r="AF1007" s="494"/>
      <c r="AG1007" s="494"/>
      <c r="AH1007" s="494"/>
      <c r="AI1007" s="494"/>
      <c r="AJ1007" s="494"/>
      <c r="AK1007" s="494"/>
      <c r="AL1007" s="494"/>
      <c r="AM1007" s="494"/>
      <c r="AN1007" s="494"/>
    </row>
    <row r="1008" spans="13:40">
      <c r="M1008" s="494"/>
      <c r="N1008" s="494"/>
      <c r="O1008" s="494"/>
      <c r="P1008" s="494"/>
      <c r="Q1008" s="494"/>
      <c r="R1008" s="494"/>
      <c r="S1008" s="494"/>
      <c r="T1008" s="494"/>
      <c r="U1008" s="494"/>
      <c r="V1008" s="494"/>
      <c r="W1008" s="494"/>
      <c r="X1008" s="494"/>
      <c r="Y1008" s="494"/>
      <c r="Z1008" s="494"/>
      <c r="AA1008" s="494"/>
      <c r="AB1008" s="494"/>
      <c r="AC1008" s="494"/>
      <c r="AD1008" s="494"/>
      <c r="AE1008" s="494"/>
      <c r="AF1008" s="494"/>
      <c r="AG1008" s="494"/>
      <c r="AH1008" s="494"/>
      <c r="AI1008" s="494"/>
      <c r="AJ1008" s="494"/>
      <c r="AK1008" s="494"/>
      <c r="AL1008" s="494"/>
      <c r="AM1008" s="494"/>
      <c r="AN1008" s="494"/>
    </row>
    <row r="1009" spans="13:40">
      <c r="M1009" s="494"/>
      <c r="N1009" s="494"/>
      <c r="O1009" s="494"/>
      <c r="P1009" s="494"/>
      <c r="Q1009" s="494"/>
      <c r="R1009" s="494"/>
      <c r="S1009" s="494"/>
      <c r="T1009" s="494"/>
      <c r="U1009" s="494"/>
      <c r="V1009" s="494"/>
      <c r="W1009" s="494"/>
      <c r="X1009" s="494"/>
      <c r="Y1009" s="494"/>
      <c r="Z1009" s="494"/>
      <c r="AA1009" s="494"/>
      <c r="AB1009" s="494"/>
      <c r="AC1009" s="494"/>
      <c r="AD1009" s="494"/>
      <c r="AE1009" s="494"/>
      <c r="AF1009" s="494"/>
      <c r="AG1009" s="494"/>
      <c r="AH1009" s="494"/>
      <c r="AI1009" s="494"/>
      <c r="AJ1009" s="494"/>
      <c r="AK1009" s="494"/>
      <c r="AL1009" s="494"/>
      <c r="AM1009" s="494"/>
      <c r="AN1009" s="494"/>
    </row>
    <row r="1010" spans="13:40">
      <c r="M1010" s="494"/>
      <c r="N1010" s="494"/>
      <c r="O1010" s="494"/>
      <c r="P1010" s="494"/>
      <c r="Q1010" s="494"/>
      <c r="R1010" s="494"/>
      <c r="S1010" s="494"/>
      <c r="T1010" s="494"/>
      <c r="U1010" s="494"/>
      <c r="V1010" s="494"/>
      <c r="W1010" s="494"/>
      <c r="X1010" s="494"/>
      <c r="Y1010" s="494"/>
      <c r="Z1010" s="494"/>
      <c r="AA1010" s="494"/>
      <c r="AB1010" s="494"/>
      <c r="AC1010" s="494"/>
      <c r="AD1010" s="494"/>
      <c r="AE1010" s="494"/>
      <c r="AF1010" s="494"/>
      <c r="AG1010" s="494"/>
      <c r="AH1010" s="494"/>
      <c r="AI1010" s="494"/>
      <c r="AJ1010" s="494"/>
      <c r="AK1010" s="494"/>
      <c r="AL1010" s="494"/>
      <c r="AM1010" s="494"/>
      <c r="AN1010" s="494"/>
    </row>
    <row r="1011" spans="13:40">
      <c r="M1011" s="494"/>
      <c r="N1011" s="494"/>
      <c r="O1011" s="494"/>
      <c r="P1011" s="494"/>
      <c r="Q1011" s="494"/>
      <c r="R1011" s="494"/>
      <c r="S1011" s="494"/>
      <c r="T1011" s="494"/>
      <c r="U1011" s="494"/>
      <c r="V1011" s="494"/>
      <c r="W1011" s="494"/>
      <c r="X1011" s="494"/>
      <c r="Y1011" s="494"/>
      <c r="Z1011" s="494"/>
      <c r="AA1011" s="494"/>
      <c r="AB1011" s="494"/>
      <c r="AC1011" s="494"/>
      <c r="AD1011" s="494"/>
      <c r="AE1011" s="494"/>
      <c r="AF1011" s="494"/>
      <c r="AG1011" s="494"/>
      <c r="AH1011" s="494"/>
      <c r="AI1011" s="494"/>
      <c r="AJ1011" s="494"/>
      <c r="AK1011" s="494"/>
      <c r="AL1011" s="494"/>
      <c r="AM1011" s="494"/>
      <c r="AN1011" s="494"/>
    </row>
    <row r="1012" spans="13:40">
      <c r="M1012" s="494"/>
      <c r="N1012" s="494"/>
      <c r="O1012" s="494"/>
      <c r="P1012" s="494"/>
      <c r="Q1012" s="494"/>
      <c r="R1012" s="494"/>
      <c r="S1012" s="494"/>
      <c r="T1012" s="494"/>
      <c r="U1012" s="494"/>
      <c r="V1012" s="494"/>
      <c r="W1012" s="494"/>
      <c r="X1012" s="494"/>
      <c r="Y1012" s="494"/>
      <c r="Z1012" s="494"/>
      <c r="AA1012" s="494"/>
      <c r="AB1012" s="494"/>
      <c r="AC1012" s="494"/>
      <c r="AD1012" s="494"/>
      <c r="AE1012" s="494"/>
      <c r="AF1012" s="494"/>
      <c r="AG1012" s="494"/>
      <c r="AH1012" s="494"/>
      <c r="AI1012" s="494"/>
      <c r="AJ1012" s="494"/>
      <c r="AK1012" s="494"/>
      <c r="AL1012" s="494"/>
      <c r="AM1012" s="494"/>
      <c r="AN1012" s="494"/>
    </row>
    <row r="1013" spans="13:40">
      <c r="M1013" s="494"/>
      <c r="N1013" s="494"/>
      <c r="O1013" s="494"/>
      <c r="P1013" s="494"/>
      <c r="Q1013" s="494"/>
      <c r="R1013" s="494"/>
      <c r="S1013" s="494"/>
      <c r="T1013" s="494"/>
      <c r="U1013" s="494"/>
      <c r="V1013" s="494"/>
      <c r="W1013" s="494"/>
      <c r="X1013" s="494"/>
      <c r="Y1013" s="494"/>
      <c r="Z1013" s="494"/>
      <c r="AA1013" s="494"/>
      <c r="AB1013" s="494"/>
      <c r="AC1013" s="494"/>
      <c r="AD1013" s="494"/>
      <c r="AE1013" s="494"/>
      <c r="AF1013" s="494"/>
      <c r="AG1013" s="494"/>
      <c r="AH1013" s="494"/>
      <c r="AI1013" s="494"/>
      <c r="AJ1013" s="494"/>
      <c r="AK1013" s="494"/>
      <c r="AL1013" s="494"/>
      <c r="AM1013" s="494"/>
      <c r="AN1013" s="494"/>
    </row>
    <row r="1014" spans="13:40">
      <c r="M1014" s="494"/>
      <c r="N1014" s="494"/>
      <c r="O1014" s="494"/>
      <c r="P1014" s="494"/>
      <c r="Q1014" s="494"/>
      <c r="R1014" s="494"/>
      <c r="S1014" s="494"/>
      <c r="T1014" s="494"/>
      <c r="U1014" s="494"/>
      <c r="V1014" s="494"/>
      <c r="W1014" s="494"/>
      <c r="X1014" s="494"/>
      <c r="Y1014" s="494"/>
      <c r="Z1014" s="494"/>
      <c r="AA1014" s="494"/>
      <c r="AB1014" s="494"/>
      <c r="AC1014" s="494"/>
      <c r="AD1014" s="494"/>
      <c r="AE1014" s="494"/>
      <c r="AF1014" s="494"/>
      <c r="AG1014" s="494"/>
      <c r="AH1014" s="494"/>
      <c r="AI1014" s="494"/>
      <c r="AJ1014" s="494"/>
      <c r="AK1014" s="494"/>
      <c r="AL1014" s="494"/>
      <c r="AM1014" s="494"/>
      <c r="AN1014" s="494"/>
    </row>
    <row r="1015" spans="13:40">
      <c r="M1015" s="494"/>
      <c r="N1015" s="494"/>
      <c r="O1015" s="494"/>
      <c r="P1015" s="494"/>
      <c r="Q1015" s="494"/>
      <c r="R1015" s="494"/>
      <c r="S1015" s="494"/>
      <c r="T1015" s="494"/>
      <c r="U1015" s="494"/>
      <c r="V1015" s="494"/>
      <c r="W1015" s="494"/>
      <c r="X1015" s="494"/>
      <c r="Y1015" s="494"/>
      <c r="Z1015" s="494"/>
      <c r="AA1015" s="494"/>
      <c r="AB1015" s="494"/>
      <c r="AC1015" s="494"/>
      <c r="AD1015" s="494"/>
      <c r="AE1015" s="494"/>
      <c r="AF1015" s="494"/>
      <c r="AG1015" s="494"/>
      <c r="AH1015" s="494"/>
      <c r="AI1015" s="494"/>
      <c r="AJ1015" s="494"/>
      <c r="AK1015" s="494"/>
      <c r="AL1015" s="494"/>
      <c r="AM1015" s="494"/>
      <c r="AN1015" s="494"/>
    </row>
    <row r="1016" spans="13:40">
      <c r="M1016" s="494"/>
      <c r="N1016" s="494"/>
      <c r="O1016" s="494"/>
      <c r="P1016" s="494"/>
      <c r="Q1016" s="494"/>
      <c r="R1016" s="494"/>
      <c r="S1016" s="494"/>
      <c r="T1016" s="494"/>
      <c r="U1016" s="494"/>
      <c r="V1016" s="494"/>
      <c r="W1016" s="494"/>
      <c r="X1016" s="494"/>
      <c r="Y1016" s="494"/>
      <c r="Z1016" s="494"/>
      <c r="AA1016" s="494"/>
      <c r="AB1016" s="494"/>
      <c r="AC1016" s="494"/>
      <c r="AD1016" s="494"/>
      <c r="AE1016" s="494"/>
      <c r="AF1016" s="494"/>
      <c r="AG1016" s="494"/>
      <c r="AH1016" s="494"/>
      <c r="AI1016" s="494"/>
      <c r="AJ1016" s="494"/>
      <c r="AK1016" s="494"/>
      <c r="AL1016" s="494"/>
      <c r="AM1016" s="494"/>
      <c r="AN1016" s="494"/>
    </row>
    <row r="1017" spans="13:40">
      <c r="M1017" s="494"/>
      <c r="N1017" s="494"/>
      <c r="O1017" s="494"/>
      <c r="P1017" s="494"/>
      <c r="Q1017" s="494"/>
      <c r="R1017" s="494"/>
      <c r="S1017" s="494"/>
      <c r="T1017" s="494"/>
      <c r="U1017" s="494"/>
      <c r="V1017" s="494"/>
      <c r="W1017" s="494"/>
      <c r="X1017" s="494"/>
      <c r="Y1017" s="494"/>
      <c r="Z1017" s="494"/>
      <c r="AA1017" s="494"/>
      <c r="AB1017" s="494"/>
      <c r="AC1017" s="494"/>
      <c r="AD1017" s="494"/>
      <c r="AE1017" s="494"/>
      <c r="AF1017" s="494"/>
      <c r="AG1017" s="494"/>
      <c r="AH1017" s="494"/>
      <c r="AI1017" s="494"/>
      <c r="AJ1017" s="494"/>
      <c r="AK1017" s="494"/>
      <c r="AL1017" s="494"/>
      <c r="AM1017" s="494"/>
      <c r="AN1017" s="494"/>
    </row>
    <row r="1018" spans="13:40">
      <c r="M1018" s="494"/>
      <c r="N1018" s="494"/>
      <c r="O1018" s="494"/>
      <c r="P1018" s="494"/>
      <c r="Q1018" s="494"/>
      <c r="R1018" s="494"/>
      <c r="S1018" s="494"/>
      <c r="T1018" s="494"/>
      <c r="U1018" s="494"/>
      <c r="V1018" s="494"/>
      <c r="W1018" s="494"/>
      <c r="X1018" s="494"/>
      <c r="Y1018" s="494"/>
      <c r="Z1018" s="494"/>
      <c r="AA1018" s="494"/>
      <c r="AB1018" s="494"/>
      <c r="AC1018" s="494"/>
      <c r="AD1018" s="494"/>
      <c r="AE1018" s="494"/>
      <c r="AF1018" s="494"/>
      <c r="AG1018" s="494"/>
      <c r="AH1018" s="494"/>
      <c r="AI1018" s="494"/>
      <c r="AJ1018" s="494"/>
      <c r="AK1018" s="494"/>
      <c r="AL1018" s="494"/>
      <c r="AM1018" s="494"/>
      <c r="AN1018" s="494"/>
    </row>
    <row r="1019" spans="13:40">
      <c r="M1019" s="494"/>
      <c r="N1019" s="494"/>
      <c r="O1019" s="494"/>
      <c r="P1019" s="494"/>
      <c r="Q1019" s="494"/>
      <c r="R1019" s="494"/>
      <c r="S1019" s="494"/>
      <c r="T1019" s="494"/>
      <c r="U1019" s="494"/>
      <c r="V1019" s="494"/>
      <c r="W1019" s="494"/>
      <c r="X1019" s="494"/>
      <c r="Y1019" s="494"/>
      <c r="Z1019" s="494"/>
      <c r="AA1019" s="494"/>
      <c r="AB1019" s="494"/>
      <c r="AC1019" s="494"/>
      <c r="AD1019" s="494"/>
      <c r="AE1019" s="494"/>
      <c r="AF1019" s="494"/>
      <c r="AG1019" s="494"/>
      <c r="AH1019" s="494"/>
      <c r="AI1019" s="494"/>
      <c r="AJ1019" s="494"/>
      <c r="AK1019" s="494"/>
      <c r="AL1019" s="494"/>
      <c r="AM1019" s="494"/>
      <c r="AN1019" s="494"/>
    </row>
    <row r="1020" spans="13:40">
      <c r="M1020" s="494"/>
      <c r="N1020" s="494"/>
      <c r="O1020" s="494"/>
      <c r="P1020" s="494"/>
      <c r="Q1020" s="494"/>
      <c r="R1020" s="494"/>
      <c r="S1020" s="494"/>
      <c r="T1020" s="494"/>
      <c r="U1020" s="494"/>
      <c r="V1020" s="494"/>
      <c r="W1020" s="494"/>
      <c r="X1020" s="494"/>
      <c r="Y1020" s="494"/>
      <c r="Z1020" s="494"/>
      <c r="AA1020" s="494"/>
      <c r="AB1020" s="494"/>
      <c r="AC1020" s="494"/>
      <c r="AD1020" s="494"/>
      <c r="AE1020" s="494"/>
      <c r="AF1020" s="494"/>
      <c r="AG1020" s="494"/>
      <c r="AH1020" s="494"/>
      <c r="AI1020" s="494"/>
      <c r="AJ1020" s="494"/>
      <c r="AK1020" s="494"/>
      <c r="AL1020" s="494"/>
      <c r="AM1020" s="494"/>
      <c r="AN1020" s="494"/>
    </row>
    <row r="1021" spans="13:40">
      <c r="M1021" s="494"/>
      <c r="N1021" s="494"/>
      <c r="O1021" s="494"/>
      <c r="P1021" s="494"/>
      <c r="Q1021" s="494"/>
      <c r="R1021" s="494"/>
      <c r="S1021" s="494"/>
      <c r="T1021" s="494"/>
      <c r="U1021" s="494"/>
      <c r="V1021" s="494"/>
      <c r="W1021" s="494"/>
      <c r="X1021" s="494"/>
      <c r="Y1021" s="494"/>
      <c r="Z1021" s="494"/>
      <c r="AA1021" s="494"/>
      <c r="AB1021" s="494"/>
      <c r="AC1021" s="494"/>
      <c r="AD1021" s="494"/>
      <c r="AE1021" s="494"/>
      <c r="AF1021" s="494"/>
      <c r="AG1021" s="494"/>
      <c r="AH1021" s="494"/>
      <c r="AI1021" s="494"/>
      <c r="AJ1021" s="494"/>
      <c r="AK1021" s="494"/>
      <c r="AL1021" s="494"/>
      <c r="AM1021" s="494"/>
      <c r="AN1021" s="494"/>
    </row>
    <row r="1022" spans="13:40">
      <c r="M1022" s="494"/>
      <c r="N1022" s="494"/>
      <c r="O1022" s="494"/>
      <c r="P1022" s="494"/>
      <c r="Q1022" s="494"/>
      <c r="R1022" s="494"/>
      <c r="S1022" s="494"/>
      <c r="T1022" s="494"/>
      <c r="U1022" s="494"/>
      <c r="V1022" s="494"/>
      <c r="W1022" s="494"/>
      <c r="X1022" s="494"/>
      <c r="Y1022" s="494"/>
      <c r="Z1022" s="494"/>
      <c r="AA1022" s="494"/>
      <c r="AB1022" s="494"/>
      <c r="AC1022" s="494"/>
      <c r="AD1022" s="494"/>
      <c r="AE1022" s="494"/>
      <c r="AF1022" s="494"/>
      <c r="AG1022" s="494"/>
      <c r="AH1022" s="494"/>
      <c r="AI1022" s="494"/>
      <c r="AJ1022" s="494"/>
      <c r="AK1022" s="494"/>
      <c r="AL1022" s="494"/>
      <c r="AM1022" s="494"/>
      <c r="AN1022" s="494"/>
    </row>
    <row r="1023" spans="13:40">
      <c r="M1023" s="494"/>
      <c r="N1023" s="494"/>
      <c r="O1023" s="494"/>
      <c r="P1023" s="494"/>
      <c r="Q1023" s="494"/>
      <c r="R1023" s="494"/>
      <c r="S1023" s="494"/>
      <c r="T1023" s="494"/>
      <c r="U1023" s="494"/>
      <c r="V1023" s="494"/>
      <c r="W1023" s="494"/>
      <c r="X1023" s="494"/>
      <c r="Y1023" s="494"/>
      <c r="Z1023" s="494"/>
      <c r="AA1023" s="494"/>
      <c r="AB1023" s="494"/>
      <c r="AC1023" s="494"/>
      <c r="AD1023" s="494"/>
      <c r="AE1023" s="494"/>
      <c r="AF1023" s="494"/>
      <c r="AG1023" s="494"/>
      <c r="AH1023" s="494"/>
      <c r="AI1023" s="494"/>
      <c r="AJ1023" s="494"/>
      <c r="AK1023" s="494"/>
      <c r="AL1023" s="494"/>
      <c r="AM1023" s="494"/>
      <c r="AN1023" s="494"/>
    </row>
    <row r="1024" spans="13:40">
      <c r="M1024" s="494"/>
      <c r="N1024" s="494"/>
      <c r="O1024" s="494"/>
      <c r="P1024" s="494"/>
      <c r="Q1024" s="494"/>
      <c r="R1024" s="494"/>
      <c r="S1024" s="494"/>
      <c r="T1024" s="494"/>
      <c r="U1024" s="494"/>
      <c r="V1024" s="494"/>
      <c r="W1024" s="494"/>
      <c r="X1024" s="494"/>
      <c r="Y1024" s="494"/>
      <c r="Z1024" s="494"/>
      <c r="AA1024" s="494"/>
      <c r="AB1024" s="494"/>
      <c r="AC1024" s="494"/>
      <c r="AD1024" s="494"/>
      <c r="AE1024" s="494"/>
      <c r="AF1024" s="494"/>
      <c r="AG1024" s="494"/>
      <c r="AH1024" s="494"/>
      <c r="AI1024" s="494"/>
      <c r="AJ1024" s="494"/>
      <c r="AK1024" s="494"/>
      <c r="AL1024" s="494"/>
      <c r="AM1024" s="494"/>
      <c r="AN1024" s="494"/>
    </row>
    <row r="1025" spans="13:40">
      <c r="M1025" s="494"/>
      <c r="N1025" s="494"/>
      <c r="O1025" s="494"/>
      <c r="P1025" s="494"/>
      <c r="Q1025" s="494"/>
      <c r="R1025" s="494"/>
      <c r="S1025" s="494"/>
      <c r="T1025" s="494"/>
      <c r="U1025" s="494"/>
      <c r="V1025" s="494"/>
      <c r="W1025" s="494"/>
      <c r="X1025" s="494"/>
      <c r="Y1025" s="494"/>
      <c r="Z1025" s="494"/>
      <c r="AA1025" s="494"/>
      <c r="AB1025" s="494"/>
      <c r="AC1025" s="494"/>
      <c r="AD1025" s="494"/>
      <c r="AE1025" s="494"/>
      <c r="AF1025" s="494"/>
      <c r="AG1025" s="494"/>
      <c r="AH1025" s="494"/>
      <c r="AI1025" s="494"/>
      <c r="AJ1025" s="494"/>
      <c r="AK1025" s="494"/>
      <c r="AL1025" s="494"/>
      <c r="AM1025" s="494"/>
      <c r="AN1025" s="494"/>
    </row>
    <row r="1026" spans="13:40">
      <c r="M1026" s="494"/>
      <c r="N1026" s="494"/>
      <c r="O1026" s="494"/>
      <c r="P1026" s="494"/>
      <c r="Q1026" s="494"/>
      <c r="R1026" s="494"/>
      <c r="S1026" s="494"/>
      <c r="T1026" s="494"/>
      <c r="U1026" s="494"/>
      <c r="V1026" s="494"/>
      <c r="W1026" s="494"/>
      <c r="X1026" s="494"/>
      <c r="Y1026" s="494"/>
      <c r="Z1026" s="494"/>
      <c r="AA1026" s="494"/>
      <c r="AB1026" s="494"/>
      <c r="AC1026" s="494"/>
      <c r="AD1026" s="494"/>
      <c r="AE1026" s="494"/>
      <c r="AF1026" s="494"/>
      <c r="AG1026" s="494"/>
      <c r="AH1026" s="494"/>
      <c r="AI1026" s="494"/>
      <c r="AJ1026" s="494"/>
      <c r="AK1026" s="494"/>
      <c r="AL1026" s="494"/>
      <c r="AM1026" s="494"/>
      <c r="AN1026" s="494"/>
    </row>
    <row r="1027" spans="13:40">
      <c r="M1027" s="494"/>
      <c r="N1027" s="494"/>
      <c r="O1027" s="494"/>
      <c r="P1027" s="494"/>
      <c r="Q1027" s="494"/>
      <c r="R1027" s="494"/>
      <c r="S1027" s="494"/>
      <c r="T1027" s="494"/>
      <c r="U1027" s="494"/>
      <c r="V1027" s="494"/>
      <c r="W1027" s="494"/>
      <c r="X1027" s="494"/>
      <c r="Y1027" s="494"/>
      <c r="Z1027" s="494"/>
      <c r="AA1027" s="494"/>
      <c r="AB1027" s="494"/>
      <c r="AC1027" s="494"/>
      <c r="AD1027" s="494"/>
      <c r="AE1027" s="494"/>
      <c r="AF1027" s="494"/>
      <c r="AG1027" s="494"/>
      <c r="AH1027" s="494"/>
      <c r="AI1027" s="494"/>
      <c r="AJ1027" s="494"/>
      <c r="AK1027" s="494"/>
      <c r="AL1027" s="494"/>
      <c r="AM1027" s="494"/>
      <c r="AN1027" s="494"/>
    </row>
    <row r="1028" spans="13:40">
      <c r="M1028" s="494"/>
      <c r="N1028" s="494"/>
      <c r="O1028" s="494"/>
      <c r="P1028" s="494"/>
      <c r="Q1028" s="494"/>
      <c r="R1028" s="494"/>
      <c r="S1028" s="494"/>
      <c r="T1028" s="494"/>
      <c r="U1028" s="494"/>
      <c r="V1028" s="494"/>
      <c r="W1028" s="494"/>
      <c r="X1028" s="494"/>
      <c r="Y1028" s="494"/>
      <c r="Z1028" s="494"/>
      <c r="AA1028" s="494"/>
      <c r="AB1028" s="494"/>
      <c r="AC1028" s="494"/>
      <c r="AD1028" s="494"/>
      <c r="AE1028" s="494"/>
      <c r="AF1028" s="494"/>
      <c r="AG1028" s="494"/>
      <c r="AH1028" s="494"/>
      <c r="AI1028" s="494"/>
      <c r="AJ1028" s="494"/>
      <c r="AK1028" s="494"/>
      <c r="AL1028" s="494"/>
      <c r="AM1028" s="494"/>
      <c r="AN1028" s="494"/>
    </row>
    <row r="1029" spans="13:40">
      <c r="M1029" s="494"/>
      <c r="N1029" s="494"/>
      <c r="O1029" s="494"/>
      <c r="P1029" s="494"/>
      <c r="Q1029" s="494"/>
      <c r="R1029" s="494"/>
      <c r="S1029" s="494"/>
      <c r="T1029" s="494"/>
      <c r="U1029" s="494"/>
      <c r="V1029" s="494"/>
      <c r="W1029" s="494"/>
      <c r="X1029" s="494"/>
      <c r="Y1029" s="494"/>
      <c r="Z1029" s="494"/>
      <c r="AA1029" s="494"/>
      <c r="AB1029" s="494"/>
      <c r="AC1029" s="494"/>
      <c r="AD1029" s="494"/>
      <c r="AE1029" s="494"/>
      <c r="AF1029" s="494"/>
      <c r="AG1029" s="494"/>
      <c r="AH1029" s="494"/>
      <c r="AI1029" s="494"/>
      <c r="AJ1029" s="494"/>
      <c r="AK1029" s="494"/>
      <c r="AL1029" s="494"/>
      <c r="AM1029" s="494"/>
      <c r="AN1029" s="494"/>
    </row>
    <row r="1030" spans="13:40">
      <c r="M1030" s="494"/>
      <c r="N1030" s="494"/>
      <c r="O1030" s="494"/>
      <c r="P1030" s="494"/>
      <c r="Q1030" s="494"/>
      <c r="R1030" s="494"/>
      <c r="S1030" s="494"/>
      <c r="T1030" s="494"/>
      <c r="U1030" s="494"/>
      <c r="V1030" s="494"/>
      <c r="W1030" s="494"/>
      <c r="X1030" s="494"/>
      <c r="Y1030" s="494"/>
      <c r="Z1030" s="494"/>
      <c r="AA1030" s="494"/>
      <c r="AB1030" s="494"/>
      <c r="AC1030" s="494"/>
      <c r="AD1030" s="494"/>
      <c r="AE1030" s="494"/>
      <c r="AF1030" s="494"/>
      <c r="AG1030" s="494"/>
      <c r="AH1030" s="494"/>
      <c r="AI1030" s="494"/>
      <c r="AJ1030" s="494"/>
      <c r="AK1030" s="494"/>
      <c r="AL1030" s="494"/>
      <c r="AM1030" s="494"/>
      <c r="AN1030" s="494"/>
    </row>
    <row r="1031" spans="13:40">
      <c r="M1031" s="494"/>
      <c r="N1031" s="494"/>
      <c r="O1031" s="494"/>
      <c r="P1031" s="494"/>
      <c r="Q1031" s="494"/>
      <c r="R1031" s="494"/>
      <c r="S1031" s="494"/>
      <c r="T1031" s="494"/>
      <c r="U1031" s="494"/>
      <c r="V1031" s="494"/>
      <c r="W1031" s="494"/>
      <c r="X1031" s="494"/>
      <c r="Y1031" s="494"/>
      <c r="Z1031" s="494"/>
      <c r="AA1031" s="494"/>
      <c r="AB1031" s="494"/>
      <c r="AC1031" s="494"/>
      <c r="AD1031" s="494"/>
      <c r="AE1031" s="494"/>
      <c r="AF1031" s="494"/>
      <c r="AG1031" s="494"/>
      <c r="AH1031" s="494"/>
      <c r="AI1031" s="494"/>
      <c r="AJ1031" s="494"/>
      <c r="AK1031" s="494"/>
      <c r="AL1031" s="494"/>
      <c r="AM1031" s="494"/>
      <c r="AN1031" s="494"/>
    </row>
    <row r="1032" spans="13:40">
      <c r="M1032" s="494"/>
      <c r="N1032" s="494"/>
      <c r="O1032" s="494"/>
      <c r="P1032" s="494"/>
      <c r="Q1032" s="494"/>
      <c r="R1032" s="494"/>
      <c r="S1032" s="494"/>
      <c r="T1032" s="494"/>
      <c r="U1032" s="494"/>
      <c r="V1032" s="494"/>
      <c r="W1032" s="494"/>
      <c r="X1032" s="494"/>
      <c r="Y1032" s="494"/>
      <c r="Z1032" s="494"/>
      <c r="AA1032" s="494"/>
      <c r="AB1032" s="494"/>
      <c r="AC1032" s="494"/>
      <c r="AD1032" s="494"/>
      <c r="AE1032" s="494"/>
      <c r="AF1032" s="494"/>
      <c r="AG1032" s="494"/>
      <c r="AH1032" s="494"/>
      <c r="AI1032" s="494"/>
      <c r="AJ1032" s="494"/>
      <c r="AK1032" s="494"/>
      <c r="AL1032" s="494"/>
      <c r="AM1032" s="494"/>
      <c r="AN1032" s="494"/>
    </row>
    <row r="1033" spans="13:40">
      <c r="M1033" s="494"/>
      <c r="N1033" s="494"/>
      <c r="O1033" s="494"/>
      <c r="P1033" s="494"/>
      <c r="Q1033" s="494"/>
      <c r="R1033" s="494"/>
      <c r="S1033" s="494"/>
      <c r="T1033" s="494"/>
      <c r="U1033" s="494"/>
      <c r="V1033" s="494"/>
      <c r="W1033" s="494"/>
      <c r="X1033" s="494"/>
      <c r="Y1033" s="494"/>
      <c r="Z1033" s="494"/>
      <c r="AA1033" s="494"/>
      <c r="AB1033" s="494"/>
      <c r="AC1033" s="494"/>
      <c r="AD1033" s="494"/>
      <c r="AE1033" s="494"/>
      <c r="AF1033" s="494"/>
      <c r="AG1033" s="494"/>
      <c r="AH1033" s="494"/>
      <c r="AI1033" s="494"/>
      <c r="AJ1033" s="494"/>
      <c r="AK1033" s="494"/>
      <c r="AL1033" s="494"/>
      <c r="AM1033" s="494"/>
      <c r="AN1033" s="494"/>
    </row>
    <row r="1034" spans="13:40">
      <c r="M1034" s="494"/>
      <c r="N1034" s="494"/>
      <c r="O1034" s="494"/>
      <c r="P1034" s="494"/>
      <c r="Q1034" s="494"/>
      <c r="R1034" s="494"/>
      <c r="S1034" s="494"/>
      <c r="T1034" s="494"/>
      <c r="U1034" s="494"/>
      <c r="V1034" s="494"/>
      <c r="W1034" s="494"/>
      <c r="X1034" s="494"/>
      <c r="Y1034" s="494"/>
      <c r="Z1034" s="494"/>
      <c r="AA1034" s="494"/>
      <c r="AB1034" s="494"/>
      <c r="AC1034" s="494"/>
      <c r="AD1034" s="494"/>
      <c r="AE1034" s="494"/>
      <c r="AF1034" s="494"/>
      <c r="AG1034" s="494"/>
      <c r="AH1034" s="494"/>
      <c r="AI1034" s="494"/>
      <c r="AJ1034" s="494"/>
      <c r="AK1034" s="494"/>
      <c r="AL1034" s="494"/>
      <c r="AM1034" s="494"/>
      <c r="AN1034" s="494"/>
    </row>
    <row r="1035" spans="13:40">
      <c r="M1035" s="494"/>
      <c r="N1035" s="494"/>
      <c r="O1035" s="494"/>
      <c r="P1035" s="494"/>
      <c r="Q1035" s="494"/>
      <c r="R1035" s="494"/>
      <c r="S1035" s="494"/>
      <c r="T1035" s="494"/>
      <c r="U1035" s="494"/>
      <c r="V1035" s="494"/>
      <c r="W1035" s="494"/>
      <c r="X1035" s="494"/>
      <c r="Y1035" s="494"/>
      <c r="Z1035" s="494"/>
      <c r="AA1035" s="494"/>
      <c r="AB1035" s="494"/>
      <c r="AC1035" s="494"/>
      <c r="AD1035" s="494"/>
      <c r="AE1035" s="494"/>
      <c r="AF1035" s="494"/>
      <c r="AG1035" s="494"/>
      <c r="AH1035" s="494"/>
      <c r="AI1035" s="494"/>
      <c r="AJ1035" s="494"/>
      <c r="AK1035" s="494"/>
      <c r="AL1035" s="494"/>
      <c r="AM1035" s="494"/>
      <c r="AN1035" s="494"/>
    </row>
    <row r="1036" spans="13:40">
      <c r="M1036" s="494"/>
      <c r="N1036" s="494"/>
      <c r="O1036" s="494"/>
      <c r="P1036" s="494"/>
      <c r="Q1036" s="494"/>
      <c r="R1036" s="494"/>
      <c r="S1036" s="494"/>
      <c r="T1036" s="494"/>
      <c r="U1036" s="494"/>
      <c r="V1036" s="494"/>
      <c r="W1036" s="494"/>
      <c r="X1036" s="494"/>
      <c r="Y1036" s="494"/>
      <c r="Z1036" s="494"/>
      <c r="AA1036" s="494"/>
      <c r="AB1036" s="494"/>
      <c r="AC1036" s="494"/>
      <c r="AD1036" s="494"/>
      <c r="AE1036" s="494"/>
      <c r="AF1036" s="494"/>
      <c r="AG1036" s="494"/>
      <c r="AH1036" s="494"/>
      <c r="AI1036" s="494"/>
      <c r="AJ1036" s="494"/>
      <c r="AK1036" s="494"/>
      <c r="AL1036" s="494"/>
      <c r="AM1036" s="494"/>
      <c r="AN1036" s="494"/>
    </row>
    <row r="1037" spans="13:40">
      <c r="M1037" s="494"/>
      <c r="N1037" s="494"/>
      <c r="O1037" s="494"/>
      <c r="P1037" s="494"/>
      <c r="Q1037" s="494"/>
      <c r="R1037" s="494"/>
      <c r="S1037" s="494"/>
      <c r="T1037" s="494"/>
      <c r="U1037" s="494"/>
      <c r="V1037" s="494"/>
      <c r="W1037" s="494"/>
      <c r="X1037" s="494"/>
      <c r="Y1037" s="494"/>
      <c r="Z1037" s="494"/>
      <c r="AA1037" s="494"/>
      <c r="AB1037" s="494"/>
      <c r="AC1037" s="494"/>
      <c r="AD1037" s="494"/>
      <c r="AE1037" s="494"/>
      <c r="AF1037" s="494"/>
      <c r="AG1037" s="494"/>
      <c r="AH1037" s="494"/>
      <c r="AI1037" s="494"/>
      <c r="AJ1037" s="494"/>
      <c r="AK1037" s="494"/>
      <c r="AL1037" s="494"/>
      <c r="AM1037" s="494"/>
      <c r="AN1037" s="494"/>
    </row>
    <row r="1038" spans="13:40">
      <c r="M1038" s="494"/>
      <c r="N1038" s="494"/>
      <c r="O1038" s="494"/>
      <c r="P1038" s="494"/>
      <c r="Q1038" s="494"/>
      <c r="R1038" s="494"/>
      <c r="S1038" s="494"/>
      <c r="T1038" s="494"/>
      <c r="U1038" s="494"/>
      <c r="V1038" s="494"/>
      <c r="W1038" s="494"/>
      <c r="X1038" s="494"/>
      <c r="Y1038" s="494"/>
      <c r="Z1038" s="494"/>
      <c r="AA1038" s="494"/>
      <c r="AB1038" s="494"/>
      <c r="AC1038" s="494"/>
      <c r="AD1038" s="494"/>
      <c r="AE1038" s="494"/>
      <c r="AF1038" s="494"/>
      <c r="AG1038" s="494"/>
      <c r="AH1038" s="494"/>
      <c r="AI1038" s="494"/>
      <c r="AJ1038" s="494"/>
      <c r="AK1038" s="494"/>
      <c r="AL1038" s="494"/>
      <c r="AM1038" s="494"/>
      <c r="AN1038" s="494"/>
    </row>
    <row r="1039" spans="13:40">
      <c r="M1039" s="494"/>
      <c r="N1039" s="494"/>
      <c r="O1039" s="494"/>
      <c r="P1039" s="494"/>
      <c r="Q1039" s="494"/>
      <c r="R1039" s="494"/>
      <c r="S1039" s="494"/>
      <c r="T1039" s="494"/>
      <c r="U1039" s="494"/>
      <c r="V1039" s="494"/>
      <c r="W1039" s="494"/>
      <c r="X1039" s="494"/>
      <c r="Y1039" s="494"/>
      <c r="Z1039" s="494"/>
      <c r="AA1039" s="494"/>
      <c r="AB1039" s="494"/>
      <c r="AC1039" s="494"/>
      <c r="AD1039" s="494"/>
      <c r="AE1039" s="494"/>
      <c r="AF1039" s="494"/>
      <c r="AG1039" s="494"/>
      <c r="AH1039" s="494"/>
      <c r="AI1039" s="494"/>
      <c r="AJ1039" s="494"/>
      <c r="AK1039" s="494"/>
      <c r="AL1039" s="494"/>
      <c r="AM1039" s="494"/>
      <c r="AN1039" s="494"/>
    </row>
    <row r="1040" spans="13:40">
      <c r="M1040" s="494"/>
      <c r="N1040" s="494"/>
      <c r="O1040" s="494"/>
      <c r="P1040" s="494"/>
      <c r="Q1040" s="494"/>
      <c r="R1040" s="494"/>
      <c r="S1040" s="494"/>
      <c r="T1040" s="494"/>
      <c r="U1040" s="494"/>
      <c r="V1040" s="494"/>
      <c r="W1040" s="494"/>
      <c r="X1040" s="494"/>
      <c r="Y1040" s="494"/>
      <c r="Z1040" s="494"/>
      <c r="AA1040" s="494"/>
      <c r="AB1040" s="494"/>
      <c r="AC1040" s="494"/>
      <c r="AD1040" s="494"/>
      <c r="AE1040" s="494"/>
      <c r="AF1040" s="494"/>
      <c r="AG1040" s="494"/>
      <c r="AH1040" s="494"/>
      <c r="AI1040" s="494"/>
      <c r="AJ1040" s="494"/>
      <c r="AK1040" s="494"/>
      <c r="AL1040" s="494"/>
      <c r="AM1040" s="494"/>
      <c r="AN1040" s="494"/>
    </row>
    <row r="1041" spans="13:40">
      <c r="M1041" s="494"/>
      <c r="N1041" s="494"/>
      <c r="O1041" s="494"/>
      <c r="P1041" s="494"/>
      <c r="Q1041" s="494"/>
      <c r="R1041" s="494"/>
      <c r="S1041" s="494"/>
      <c r="T1041" s="494"/>
      <c r="U1041" s="494"/>
      <c r="V1041" s="494"/>
      <c r="W1041" s="494"/>
      <c r="X1041" s="494"/>
      <c r="Y1041" s="494"/>
      <c r="Z1041" s="494"/>
      <c r="AA1041" s="494"/>
      <c r="AB1041" s="494"/>
      <c r="AC1041" s="494"/>
      <c r="AD1041" s="494"/>
      <c r="AE1041" s="494"/>
      <c r="AF1041" s="494"/>
      <c r="AG1041" s="494"/>
      <c r="AH1041" s="494"/>
      <c r="AI1041" s="494"/>
      <c r="AJ1041" s="494"/>
      <c r="AK1041" s="494"/>
      <c r="AL1041" s="494"/>
      <c r="AM1041" s="494"/>
      <c r="AN1041" s="494"/>
    </row>
    <row r="1042" spans="13:40">
      <c r="M1042" s="494"/>
      <c r="N1042" s="494"/>
      <c r="O1042" s="494"/>
      <c r="P1042" s="494"/>
      <c r="Q1042" s="494"/>
      <c r="R1042" s="494"/>
      <c r="S1042" s="494"/>
      <c r="T1042" s="494"/>
      <c r="U1042" s="494"/>
      <c r="V1042" s="494"/>
      <c r="W1042" s="494"/>
      <c r="X1042" s="494"/>
      <c r="Y1042" s="494"/>
      <c r="Z1042" s="494"/>
      <c r="AA1042" s="494"/>
      <c r="AB1042" s="494"/>
      <c r="AC1042" s="494"/>
      <c r="AD1042" s="494"/>
      <c r="AE1042" s="494"/>
      <c r="AF1042" s="494"/>
      <c r="AG1042" s="494"/>
      <c r="AH1042" s="494"/>
      <c r="AI1042" s="494"/>
      <c r="AJ1042" s="494"/>
      <c r="AK1042" s="494"/>
      <c r="AL1042" s="494"/>
      <c r="AM1042" s="494"/>
      <c r="AN1042" s="494"/>
    </row>
    <row r="1043" spans="13:40">
      <c r="M1043" s="494"/>
      <c r="N1043" s="494"/>
      <c r="O1043" s="494"/>
      <c r="P1043" s="494"/>
      <c r="Q1043" s="494"/>
      <c r="R1043" s="494"/>
      <c r="S1043" s="494"/>
      <c r="T1043" s="494"/>
      <c r="U1043" s="494"/>
      <c r="V1043" s="494"/>
      <c r="W1043" s="494"/>
      <c r="X1043" s="494"/>
      <c r="Y1043" s="494"/>
      <c r="Z1043" s="494"/>
      <c r="AA1043" s="494"/>
      <c r="AB1043" s="494"/>
      <c r="AC1043" s="494"/>
      <c r="AD1043" s="494"/>
      <c r="AE1043" s="494"/>
      <c r="AF1043" s="494"/>
      <c r="AG1043" s="494"/>
      <c r="AH1043" s="494"/>
      <c r="AI1043" s="494"/>
      <c r="AJ1043" s="494"/>
      <c r="AK1043" s="494"/>
      <c r="AL1043" s="494"/>
      <c r="AM1043" s="494"/>
      <c r="AN1043" s="494"/>
    </row>
    <row r="1044" spans="13:40">
      <c r="M1044" s="494"/>
      <c r="N1044" s="494"/>
      <c r="O1044" s="494"/>
      <c r="P1044" s="494"/>
      <c r="Q1044" s="494"/>
      <c r="R1044" s="494"/>
      <c r="S1044" s="494"/>
      <c r="T1044" s="494"/>
      <c r="U1044" s="494"/>
      <c r="V1044" s="494"/>
      <c r="W1044" s="494"/>
      <c r="X1044" s="494"/>
      <c r="Y1044" s="494"/>
      <c r="Z1044" s="494"/>
      <c r="AA1044" s="494"/>
      <c r="AB1044" s="494"/>
      <c r="AC1044" s="494"/>
      <c r="AD1044" s="494"/>
      <c r="AE1044" s="494"/>
      <c r="AF1044" s="494"/>
      <c r="AG1044" s="494"/>
      <c r="AH1044" s="494"/>
      <c r="AI1044" s="494"/>
      <c r="AJ1044" s="494"/>
      <c r="AK1044" s="494"/>
      <c r="AL1044" s="494"/>
      <c r="AM1044" s="494"/>
      <c r="AN1044" s="494"/>
    </row>
    <row r="1045" spans="13:40">
      <c r="M1045" s="494"/>
      <c r="N1045" s="494"/>
      <c r="O1045" s="494"/>
      <c r="P1045" s="494"/>
      <c r="Q1045" s="494"/>
      <c r="R1045" s="494"/>
      <c r="S1045" s="494"/>
      <c r="T1045" s="494"/>
      <c r="U1045" s="494"/>
      <c r="V1045" s="494"/>
      <c r="W1045" s="494"/>
      <c r="X1045" s="494"/>
      <c r="Y1045" s="494"/>
      <c r="Z1045" s="494"/>
      <c r="AA1045" s="494"/>
      <c r="AB1045" s="494"/>
      <c r="AC1045" s="494"/>
      <c r="AD1045" s="494"/>
      <c r="AE1045" s="494"/>
      <c r="AF1045" s="494"/>
      <c r="AG1045" s="494"/>
      <c r="AH1045" s="494"/>
      <c r="AI1045" s="494"/>
      <c r="AJ1045" s="494"/>
      <c r="AK1045" s="494"/>
      <c r="AL1045" s="494"/>
      <c r="AM1045" s="494"/>
      <c r="AN1045" s="494"/>
    </row>
    <row r="1046" spans="13:40">
      <c r="M1046" s="494"/>
      <c r="N1046" s="494"/>
      <c r="O1046" s="494"/>
      <c r="P1046" s="494"/>
      <c r="Q1046" s="494"/>
      <c r="R1046" s="494"/>
      <c r="S1046" s="494"/>
      <c r="T1046" s="494"/>
      <c r="U1046" s="494"/>
      <c r="V1046" s="494"/>
      <c r="W1046" s="494"/>
      <c r="X1046" s="494"/>
      <c r="Y1046" s="494"/>
      <c r="Z1046" s="494"/>
      <c r="AA1046" s="494"/>
      <c r="AB1046" s="494"/>
      <c r="AC1046" s="494"/>
      <c r="AD1046" s="494"/>
      <c r="AE1046" s="494"/>
      <c r="AF1046" s="494"/>
      <c r="AG1046" s="494"/>
      <c r="AH1046" s="494"/>
      <c r="AI1046" s="494"/>
      <c r="AJ1046" s="494"/>
      <c r="AK1046" s="494"/>
      <c r="AL1046" s="494"/>
      <c r="AM1046" s="494"/>
      <c r="AN1046" s="494"/>
    </row>
    <row r="1047" spans="13:40">
      <c r="M1047" s="494"/>
      <c r="N1047" s="494"/>
      <c r="O1047" s="494"/>
      <c r="P1047" s="494"/>
      <c r="Q1047" s="494"/>
      <c r="R1047" s="494"/>
      <c r="S1047" s="494"/>
      <c r="T1047" s="494"/>
      <c r="U1047" s="494"/>
      <c r="V1047" s="494"/>
      <c r="W1047" s="494"/>
      <c r="X1047" s="494"/>
      <c r="Y1047" s="494"/>
      <c r="Z1047" s="494"/>
      <c r="AA1047" s="494"/>
      <c r="AB1047" s="494"/>
      <c r="AC1047" s="494"/>
      <c r="AD1047" s="494"/>
      <c r="AE1047" s="494"/>
      <c r="AF1047" s="494"/>
      <c r="AG1047" s="494"/>
      <c r="AH1047" s="494"/>
      <c r="AI1047" s="494"/>
      <c r="AJ1047" s="494"/>
      <c r="AK1047" s="494"/>
      <c r="AL1047" s="494"/>
      <c r="AM1047" s="494"/>
      <c r="AN1047" s="494"/>
    </row>
    <row r="1048" spans="13:40">
      <c r="M1048" s="494"/>
      <c r="N1048" s="494"/>
      <c r="O1048" s="494"/>
      <c r="P1048" s="494"/>
      <c r="Q1048" s="494"/>
      <c r="R1048" s="494"/>
      <c r="S1048" s="494"/>
      <c r="T1048" s="494"/>
      <c r="U1048" s="494"/>
      <c r="V1048" s="494"/>
      <c r="W1048" s="494"/>
      <c r="X1048" s="494"/>
      <c r="Y1048" s="494"/>
      <c r="Z1048" s="494"/>
      <c r="AA1048" s="494"/>
      <c r="AB1048" s="494"/>
      <c r="AC1048" s="494"/>
      <c r="AD1048" s="494"/>
      <c r="AE1048" s="494"/>
      <c r="AF1048" s="494"/>
      <c r="AG1048" s="494"/>
      <c r="AH1048" s="494"/>
      <c r="AI1048" s="494"/>
      <c r="AJ1048" s="494"/>
      <c r="AK1048" s="494"/>
      <c r="AL1048" s="494"/>
      <c r="AM1048" s="494"/>
      <c r="AN1048" s="494"/>
    </row>
    <row r="1049" spans="13:40">
      <c r="M1049" s="494"/>
      <c r="N1049" s="494"/>
      <c r="O1049" s="494"/>
      <c r="P1049" s="494"/>
      <c r="Q1049" s="494"/>
      <c r="R1049" s="494"/>
      <c r="S1049" s="494"/>
      <c r="T1049" s="494"/>
      <c r="U1049" s="494"/>
      <c r="V1049" s="494"/>
      <c r="W1049" s="494"/>
      <c r="X1049" s="494"/>
      <c r="Y1049" s="494"/>
      <c r="Z1049" s="494"/>
      <c r="AA1049" s="494"/>
      <c r="AB1049" s="494"/>
      <c r="AC1049" s="494"/>
      <c r="AD1049" s="494"/>
      <c r="AE1049" s="494"/>
      <c r="AF1049" s="494"/>
      <c r="AG1049" s="494"/>
      <c r="AH1049" s="494"/>
      <c r="AI1049" s="494"/>
      <c r="AJ1049" s="494"/>
      <c r="AK1049" s="494"/>
      <c r="AL1049" s="494"/>
      <c r="AM1049" s="494"/>
      <c r="AN1049" s="494"/>
    </row>
    <row r="1050" spans="13:40">
      <c r="M1050" s="494"/>
      <c r="N1050" s="494"/>
      <c r="O1050" s="494"/>
      <c r="P1050" s="494"/>
      <c r="Q1050" s="494"/>
      <c r="R1050" s="494"/>
      <c r="S1050" s="494"/>
      <c r="T1050" s="494"/>
      <c r="U1050" s="494"/>
      <c r="V1050" s="494"/>
      <c r="W1050" s="494"/>
      <c r="X1050" s="494"/>
      <c r="Y1050" s="494"/>
      <c r="Z1050" s="494"/>
      <c r="AA1050" s="494"/>
      <c r="AB1050" s="494"/>
      <c r="AC1050" s="494"/>
      <c r="AD1050" s="494"/>
      <c r="AE1050" s="494"/>
      <c r="AF1050" s="494"/>
      <c r="AG1050" s="494"/>
      <c r="AH1050" s="494"/>
      <c r="AI1050" s="494"/>
      <c r="AJ1050" s="494"/>
      <c r="AK1050" s="494"/>
      <c r="AL1050" s="494"/>
      <c r="AM1050" s="494"/>
      <c r="AN1050" s="494"/>
    </row>
    <row r="1051" spans="13:40">
      <c r="M1051" s="494"/>
      <c r="N1051" s="494"/>
      <c r="O1051" s="494"/>
      <c r="P1051" s="494"/>
      <c r="Q1051" s="494"/>
      <c r="R1051" s="494"/>
      <c r="S1051" s="494"/>
      <c r="T1051" s="494"/>
      <c r="U1051" s="494"/>
      <c r="V1051" s="494"/>
      <c r="W1051" s="494"/>
      <c r="X1051" s="494"/>
      <c r="Y1051" s="494"/>
      <c r="Z1051" s="494"/>
      <c r="AA1051" s="494"/>
      <c r="AB1051" s="494"/>
      <c r="AC1051" s="494"/>
      <c r="AD1051" s="494"/>
      <c r="AE1051" s="494"/>
      <c r="AF1051" s="494"/>
      <c r="AG1051" s="494"/>
      <c r="AH1051" s="494"/>
      <c r="AI1051" s="494"/>
      <c r="AJ1051" s="494"/>
      <c r="AK1051" s="494"/>
      <c r="AL1051" s="494"/>
      <c r="AM1051" s="494"/>
      <c r="AN1051" s="494"/>
    </row>
    <row r="1052" spans="13:40">
      <c r="M1052" s="494"/>
      <c r="N1052" s="494"/>
      <c r="O1052" s="494"/>
      <c r="P1052" s="494"/>
      <c r="Q1052" s="494"/>
      <c r="R1052" s="494"/>
      <c r="S1052" s="494"/>
      <c r="T1052" s="494"/>
      <c r="U1052" s="494"/>
      <c r="V1052" s="494"/>
      <c r="W1052" s="494"/>
      <c r="X1052" s="494"/>
      <c r="Y1052" s="494"/>
      <c r="Z1052" s="494"/>
      <c r="AA1052" s="494"/>
      <c r="AB1052" s="494"/>
      <c r="AC1052" s="494"/>
      <c r="AD1052" s="494"/>
      <c r="AE1052" s="494"/>
      <c r="AF1052" s="494"/>
      <c r="AG1052" s="494"/>
      <c r="AH1052" s="494"/>
      <c r="AI1052" s="494"/>
      <c r="AJ1052" s="494"/>
      <c r="AK1052" s="494"/>
      <c r="AL1052" s="494"/>
      <c r="AM1052" s="494"/>
      <c r="AN1052" s="494"/>
    </row>
    <row r="1053" spans="13:40">
      <c r="M1053" s="494"/>
      <c r="N1053" s="494"/>
      <c r="O1053" s="494"/>
      <c r="P1053" s="494"/>
      <c r="Q1053" s="494"/>
      <c r="R1053" s="494"/>
      <c r="S1053" s="494"/>
      <c r="T1053" s="494"/>
      <c r="U1053" s="494"/>
      <c r="V1053" s="494"/>
      <c r="W1053" s="494"/>
      <c r="X1053" s="494"/>
      <c r="Y1053" s="494"/>
      <c r="Z1053" s="494"/>
      <c r="AA1053" s="494"/>
      <c r="AB1053" s="494"/>
      <c r="AC1053" s="494"/>
      <c r="AD1053" s="494"/>
      <c r="AE1053" s="494"/>
      <c r="AF1053" s="494"/>
      <c r="AG1053" s="494"/>
      <c r="AH1053" s="494"/>
      <c r="AI1053" s="494"/>
      <c r="AJ1053" s="494"/>
      <c r="AK1053" s="494"/>
      <c r="AL1053" s="494"/>
      <c r="AM1053" s="494"/>
      <c r="AN1053" s="494"/>
    </row>
    <row r="1054" spans="13:40">
      <c r="M1054" s="494"/>
      <c r="N1054" s="494"/>
      <c r="O1054" s="494"/>
      <c r="P1054" s="494"/>
      <c r="Q1054" s="494"/>
      <c r="R1054" s="494"/>
      <c r="S1054" s="494"/>
      <c r="T1054" s="494"/>
      <c r="U1054" s="494"/>
      <c r="V1054" s="494"/>
      <c r="W1054" s="494"/>
      <c r="X1054" s="494"/>
      <c r="Y1054" s="494"/>
      <c r="Z1054" s="494"/>
      <c r="AA1054" s="494"/>
      <c r="AB1054" s="494"/>
      <c r="AC1054" s="494"/>
      <c r="AD1054" s="494"/>
      <c r="AE1054" s="494"/>
      <c r="AF1054" s="494"/>
      <c r="AG1054" s="494"/>
      <c r="AH1054" s="494"/>
      <c r="AI1054" s="494"/>
      <c r="AJ1054" s="494"/>
      <c r="AK1054" s="494"/>
      <c r="AL1054" s="494"/>
      <c r="AM1054" s="494"/>
      <c r="AN1054" s="494"/>
    </row>
    <row r="1055" spans="13:40">
      <c r="M1055" s="494"/>
      <c r="N1055" s="494"/>
      <c r="O1055" s="494"/>
      <c r="P1055" s="494"/>
      <c r="Q1055" s="494"/>
      <c r="R1055" s="494"/>
      <c r="S1055" s="494"/>
      <c r="T1055" s="494"/>
      <c r="U1055" s="494"/>
      <c r="V1055" s="494"/>
      <c r="W1055" s="494"/>
      <c r="X1055" s="494"/>
      <c r="Y1055" s="494"/>
      <c r="Z1055" s="494"/>
      <c r="AA1055" s="494"/>
      <c r="AB1055" s="494"/>
      <c r="AC1055" s="494"/>
      <c r="AD1055" s="494"/>
      <c r="AE1055" s="494"/>
      <c r="AF1055" s="494"/>
      <c r="AG1055" s="494"/>
      <c r="AH1055" s="494"/>
      <c r="AI1055" s="494"/>
      <c r="AJ1055" s="494"/>
      <c r="AK1055" s="494"/>
      <c r="AL1055" s="494"/>
      <c r="AM1055" s="494"/>
      <c r="AN1055" s="494"/>
    </row>
    <row r="1056" spans="13:40">
      <c r="M1056" s="494"/>
      <c r="N1056" s="494"/>
      <c r="O1056" s="494"/>
      <c r="P1056" s="494"/>
      <c r="Q1056" s="494"/>
      <c r="R1056" s="494"/>
      <c r="S1056" s="494"/>
      <c r="T1056" s="494"/>
      <c r="U1056" s="494"/>
      <c r="V1056" s="494"/>
      <c r="W1056" s="494"/>
      <c r="X1056" s="494"/>
      <c r="Y1056" s="494"/>
      <c r="Z1056" s="494"/>
      <c r="AA1056" s="494"/>
      <c r="AB1056" s="494"/>
      <c r="AC1056" s="494"/>
      <c r="AD1056" s="494"/>
      <c r="AE1056" s="494"/>
      <c r="AF1056" s="494"/>
      <c r="AG1056" s="494"/>
      <c r="AH1056" s="494"/>
      <c r="AI1056" s="494"/>
      <c r="AJ1056" s="494"/>
      <c r="AK1056" s="494"/>
      <c r="AL1056" s="494"/>
      <c r="AM1056" s="494"/>
      <c r="AN1056" s="494"/>
    </row>
    <row r="1057" spans="13:40">
      <c r="M1057" s="494"/>
      <c r="N1057" s="494"/>
      <c r="O1057" s="494"/>
      <c r="P1057" s="494"/>
      <c r="Q1057" s="494"/>
      <c r="R1057" s="494"/>
      <c r="S1057" s="494"/>
      <c r="T1057" s="494"/>
      <c r="U1057" s="494"/>
      <c r="V1057" s="494"/>
      <c r="W1057" s="494"/>
      <c r="X1057" s="494"/>
      <c r="Y1057" s="494"/>
      <c r="Z1057" s="494"/>
      <c r="AA1057" s="494"/>
      <c r="AB1057" s="494"/>
      <c r="AC1057" s="494"/>
      <c r="AD1057" s="494"/>
      <c r="AE1057" s="494"/>
      <c r="AF1057" s="494"/>
      <c r="AG1057" s="494"/>
      <c r="AH1057" s="494"/>
      <c r="AI1057" s="494"/>
      <c r="AJ1057" s="494"/>
      <c r="AK1057" s="494"/>
      <c r="AL1057" s="494"/>
      <c r="AM1057" s="494"/>
      <c r="AN1057" s="494"/>
    </row>
    <row r="1058" spans="13:40">
      <c r="M1058" s="494"/>
      <c r="N1058" s="494"/>
      <c r="O1058" s="494"/>
      <c r="P1058" s="494"/>
      <c r="Q1058" s="494"/>
      <c r="R1058" s="494"/>
      <c r="S1058" s="494"/>
      <c r="T1058" s="494"/>
      <c r="U1058" s="494"/>
      <c r="V1058" s="494"/>
      <c r="W1058" s="494"/>
      <c r="X1058" s="494"/>
      <c r="Y1058" s="494"/>
      <c r="Z1058" s="494"/>
      <c r="AA1058" s="494"/>
      <c r="AB1058" s="494"/>
      <c r="AC1058" s="494"/>
      <c r="AD1058" s="494"/>
      <c r="AE1058" s="494"/>
      <c r="AF1058" s="494"/>
      <c r="AG1058" s="494"/>
      <c r="AH1058" s="494"/>
      <c r="AI1058" s="494"/>
      <c r="AJ1058" s="494"/>
      <c r="AK1058" s="494"/>
      <c r="AL1058" s="494"/>
      <c r="AM1058" s="494"/>
      <c r="AN1058" s="494"/>
    </row>
    <row r="1059" spans="13:40">
      <c r="M1059" s="494"/>
      <c r="N1059" s="494"/>
      <c r="O1059" s="494"/>
      <c r="P1059" s="494"/>
      <c r="Q1059" s="494"/>
      <c r="R1059" s="494"/>
      <c r="S1059" s="494"/>
      <c r="T1059" s="494"/>
      <c r="U1059" s="494"/>
      <c r="V1059" s="494"/>
      <c r="W1059" s="494"/>
      <c r="X1059" s="494"/>
      <c r="Y1059" s="494"/>
      <c r="Z1059" s="494"/>
      <c r="AA1059" s="494"/>
      <c r="AB1059" s="494"/>
      <c r="AC1059" s="494"/>
      <c r="AD1059" s="494"/>
      <c r="AE1059" s="494"/>
      <c r="AF1059" s="494"/>
      <c r="AG1059" s="494"/>
      <c r="AH1059" s="494"/>
      <c r="AI1059" s="494"/>
      <c r="AJ1059" s="494"/>
      <c r="AK1059" s="494"/>
      <c r="AL1059" s="494"/>
      <c r="AM1059" s="494"/>
      <c r="AN1059" s="494"/>
    </row>
    <row r="1060" spans="13:40">
      <c r="M1060" s="494"/>
      <c r="N1060" s="494"/>
      <c r="O1060" s="494"/>
      <c r="P1060" s="494"/>
      <c r="Q1060" s="494"/>
      <c r="R1060" s="494"/>
      <c r="S1060" s="494"/>
      <c r="T1060" s="494"/>
      <c r="U1060" s="494"/>
      <c r="V1060" s="494"/>
      <c r="W1060" s="494"/>
      <c r="X1060" s="494"/>
      <c r="Y1060" s="494"/>
      <c r="Z1060" s="494"/>
      <c r="AA1060" s="494"/>
      <c r="AB1060" s="494"/>
      <c r="AC1060" s="494"/>
      <c r="AD1060" s="494"/>
      <c r="AE1060" s="494"/>
      <c r="AF1060" s="494"/>
      <c r="AG1060" s="494"/>
      <c r="AH1060" s="494"/>
      <c r="AI1060" s="494"/>
      <c r="AJ1060" s="494"/>
      <c r="AK1060" s="494"/>
      <c r="AL1060" s="494"/>
      <c r="AM1060" s="494"/>
      <c r="AN1060" s="494"/>
    </row>
    <row r="1061" spans="13:40">
      <c r="M1061" s="494"/>
      <c r="N1061" s="494"/>
      <c r="O1061" s="494"/>
      <c r="P1061" s="494"/>
      <c r="Q1061" s="494"/>
      <c r="R1061" s="494"/>
      <c r="S1061" s="494"/>
      <c r="T1061" s="494"/>
      <c r="U1061" s="494"/>
      <c r="V1061" s="494"/>
      <c r="W1061" s="494"/>
      <c r="X1061" s="494"/>
      <c r="Y1061" s="494"/>
      <c r="Z1061" s="494"/>
      <c r="AA1061" s="494"/>
      <c r="AB1061" s="494"/>
      <c r="AC1061" s="494"/>
      <c r="AD1061" s="494"/>
      <c r="AE1061" s="494"/>
      <c r="AF1061" s="494"/>
      <c r="AG1061" s="494"/>
      <c r="AH1061" s="494"/>
      <c r="AI1061" s="494"/>
      <c r="AJ1061" s="494"/>
      <c r="AK1061" s="494"/>
      <c r="AL1061" s="494"/>
      <c r="AM1061" s="494"/>
      <c r="AN1061" s="494"/>
    </row>
    <row r="1062" spans="13:40">
      <c r="M1062" s="494"/>
      <c r="N1062" s="494"/>
      <c r="O1062" s="494"/>
      <c r="P1062" s="494"/>
      <c r="Q1062" s="494"/>
      <c r="R1062" s="494"/>
      <c r="S1062" s="494"/>
      <c r="T1062" s="494"/>
      <c r="U1062" s="494"/>
      <c r="V1062" s="494"/>
      <c r="W1062" s="494"/>
      <c r="X1062" s="494"/>
      <c r="Y1062" s="494"/>
      <c r="Z1062" s="494"/>
      <c r="AA1062" s="494"/>
      <c r="AB1062" s="494"/>
      <c r="AC1062" s="494"/>
      <c r="AD1062" s="494"/>
      <c r="AE1062" s="494"/>
      <c r="AF1062" s="494"/>
      <c r="AG1062" s="494"/>
      <c r="AH1062" s="494"/>
      <c r="AI1062" s="494"/>
      <c r="AJ1062" s="494"/>
      <c r="AK1062" s="494"/>
      <c r="AL1062" s="494"/>
      <c r="AM1062" s="494"/>
      <c r="AN1062" s="494"/>
    </row>
    <row r="1063" spans="13:40">
      <c r="M1063" s="494"/>
      <c r="N1063" s="494"/>
      <c r="O1063" s="494"/>
      <c r="P1063" s="494"/>
      <c r="Q1063" s="494"/>
      <c r="R1063" s="494"/>
      <c r="S1063" s="494"/>
      <c r="T1063" s="494"/>
      <c r="U1063" s="494"/>
      <c r="V1063" s="494"/>
      <c r="W1063" s="494"/>
      <c r="X1063" s="494"/>
      <c r="Y1063" s="494"/>
      <c r="Z1063" s="494"/>
      <c r="AA1063" s="494"/>
      <c r="AB1063" s="494"/>
      <c r="AC1063" s="494"/>
      <c r="AD1063" s="494"/>
      <c r="AE1063" s="494"/>
      <c r="AF1063" s="494"/>
      <c r="AG1063" s="494"/>
      <c r="AH1063" s="494"/>
      <c r="AI1063" s="494"/>
      <c r="AJ1063" s="494"/>
      <c r="AK1063" s="494"/>
      <c r="AL1063" s="494"/>
      <c r="AM1063" s="494"/>
      <c r="AN1063" s="494"/>
    </row>
    <row r="1064" spans="13:40">
      <c r="M1064" s="494"/>
      <c r="N1064" s="494"/>
      <c r="O1064" s="494"/>
      <c r="P1064" s="494"/>
      <c r="Q1064" s="494"/>
      <c r="R1064" s="494"/>
      <c r="S1064" s="494"/>
      <c r="T1064" s="494"/>
      <c r="U1064" s="494"/>
      <c r="V1064" s="494"/>
      <c r="W1064" s="494"/>
      <c r="X1064" s="494"/>
      <c r="Y1064" s="494"/>
      <c r="Z1064" s="494"/>
      <c r="AA1064" s="494"/>
      <c r="AB1064" s="494"/>
      <c r="AC1064" s="494"/>
      <c r="AD1064" s="494"/>
      <c r="AE1064" s="494"/>
      <c r="AF1064" s="494"/>
      <c r="AG1064" s="494"/>
      <c r="AH1064" s="494"/>
      <c r="AI1064" s="494"/>
      <c r="AJ1064" s="494"/>
      <c r="AK1064" s="494"/>
      <c r="AL1064" s="494"/>
      <c r="AM1064" s="494"/>
      <c r="AN1064" s="494"/>
    </row>
    <row r="1065" spans="13:40">
      <c r="M1065" s="494"/>
      <c r="N1065" s="494"/>
      <c r="O1065" s="494"/>
      <c r="P1065" s="494"/>
      <c r="Q1065" s="494"/>
      <c r="R1065" s="494"/>
      <c r="S1065" s="494"/>
      <c r="T1065" s="494"/>
      <c r="U1065" s="494"/>
      <c r="V1065" s="494"/>
      <c r="W1065" s="494"/>
      <c r="X1065" s="494"/>
      <c r="Y1065" s="494"/>
      <c r="Z1065" s="494"/>
      <c r="AA1065" s="494"/>
      <c r="AB1065" s="494"/>
      <c r="AC1065" s="494"/>
      <c r="AD1065" s="494"/>
      <c r="AE1065" s="494"/>
      <c r="AF1065" s="494"/>
      <c r="AG1065" s="494"/>
      <c r="AH1065" s="494"/>
      <c r="AI1065" s="494"/>
      <c r="AJ1065" s="494"/>
      <c r="AK1065" s="494"/>
      <c r="AL1065" s="494"/>
      <c r="AM1065" s="494"/>
      <c r="AN1065" s="494"/>
    </row>
    <row r="1066" spans="13:40">
      <c r="M1066" s="494"/>
      <c r="N1066" s="494"/>
      <c r="O1066" s="494"/>
      <c r="P1066" s="494"/>
      <c r="Q1066" s="494"/>
      <c r="R1066" s="494"/>
      <c r="S1066" s="494"/>
      <c r="T1066" s="494"/>
      <c r="U1066" s="494"/>
      <c r="V1066" s="494"/>
      <c r="W1066" s="494"/>
      <c r="X1066" s="494"/>
      <c r="Y1066" s="494"/>
      <c r="Z1066" s="494"/>
      <c r="AA1066" s="494"/>
      <c r="AB1066" s="494"/>
      <c r="AC1066" s="494"/>
      <c r="AD1066" s="494"/>
      <c r="AE1066" s="494"/>
      <c r="AF1066" s="494"/>
      <c r="AG1066" s="494"/>
      <c r="AH1066" s="494"/>
      <c r="AI1066" s="494"/>
      <c r="AJ1066" s="494"/>
      <c r="AK1066" s="494"/>
      <c r="AL1066" s="494"/>
      <c r="AM1066" s="494"/>
      <c r="AN1066" s="494"/>
    </row>
    <row r="1067" spans="13:40">
      <c r="M1067" s="494"/>
      <c r="N1067" s="494"/>
      <c r="O1067" s="494"/>
      <c r="P1067" s="494"/>
      <c r="Q1067" s="494"/>
      <c r="R1067" s="494"/>
      <c r="S1067" s="494"/>
      <c r="T1067" s="494"/>
      <c r="U1067" s="494"/>
      <c r="V1067" s="494"/>
      <c r="W1067" s="494"/>
      <c r="X1067" s="494"/>
      <c r="Y1067" s="494"/>
      <c r="Z1067" s="494"/>
      <c r="AA1067" s="494"/>
      <c r="AB1067" s="494"/>
      <c r="AC1067" s="494"/>
      <c r="AD1067" s="494"/>
      <c r="AE1067" s="494"/>
      <c r="AF1067" s="494"/>
      <c r="AG1067" s="494"/>
      <c r="AH1067" s="494"/>
      <c r="AI1067" s="494"/>
      <c r="AJ1067" s="494"/>
      <c r="AK1067" s="494"/>
      <c r="AL1067" s="494"/>
      <c r="AM1067" s="494"/>
      <c r="AN1067" s="494"/>
    </row>
    <row r="1068" spans="13:40">
      <c r="M1068" s="494"/>
      <c r="N1068" s="494"/>
      <c r="O1068" s="494"/>
      <c r="P1068" s="494"/>
      <c r="Q1068" s="494"/>
      <c r="R1068" s="494"/>
      <c r="S1068" s="494"/>
      <c r="T1068" s="494"/>
      <c r="U1068" s="494"/>
      <c r="V1068" s="494"/>
      <c r="W1068" s="494"/>
      <c r="X1068" s="494"/>
      <c r="Y1068" s="494"/>
      <c r="Z1068" s="494"/>
      <c r="AA1068" s="494"/>
      <c r="AB1068" s="494"/>
      <c r="AC1068" s="494"/>
      <c r="AD1068" s="494"/>
      <c r="AE1068" s="494"/>
      <c r="AF1068" s="494"/>
      <c r="AG1068" s="494"/>
      <c r="AH1068" s="494"/>
      <c r="AI1068" s="494"/>
      <c r="AJ1068" s="494"/>
      <c r="AK1068" s="494"/>
      <c r="AL1068" s="494"/>
      <c r="AM1068" s="494"/>
      <c r="AN1068" s="494"/>
    </row>
    <row r="1069" spans="13:40">
      <c r="M1069" s="494"/>
      <c r="N1069" s="494"/>
      <c r="O1069" s="494"/>
      <c r="P1069" s="494"/>
      <c r="Q1069" s="494"/>
      <c r="R1069" s="494"/>
      <c r="S1069" s="494"/>
      <c r="T1069" s="494"/>
      <c r="U1069" s="494"/>
      <c r="V1069" s="494"/>
      <c r="W1069" s="494"/>
      <c r="X1069" s="494"/>
      <c r="Y1069" s="494"/>
      <c r="Z1069" s="494"/>
      <c r="AA1069" s="494"/>
      <c r="AB1069" s="494"/>
      <c r="AC1069" s="494"/>
      <c r="AD1069" s="494"/>
      <c r="AE1069" s="494"/>
      <c r="AF1069" s="494"/>
      <c r="AG1069" s="494"/>
      <c r="AH1069" s="494"/>
      <c r="AI1069" s="494"/>
      <c r="AJ1069" s="494"/>
      <c r="AK1069" s="494"/>
      <c r="AL1069" s="494"/>
      <c r="AM1069" s="494"/>
      <c r="AN1069" s="494"/>
    </row>
    <row r="1070" spans="13:40">
      <c r="M1070" s="494"/>
      <c r="N1070" s="494"/>
      <c r="O1070" s="494"/>
      <c r="P1070" s="494"/>
      <c r="Q1070" s="494"/>
      <c r="R1070" s="494"/>
      <c r="S1070" s="494"/>
      <c r="T1070" s="494"/>
      <c r="U1070" s="494"/>
      <c r="V1070" s="494"/>
      <c r="W1070" s="494"/>
      <c r="X1070" s="494"/>
      <c r="Y1070" s="494"/>
      <c r="Z1070" s="494"/>
      <c r="AA1070" s="494"/>
      <c r="AB1070" s="494"/>
      <c r="AC1070" s="494"/>
      <c r="AD1070" s="494"/>
      <c r="AE1070" s="494"/>
      <c r="AF1070" s="494"/>
      <c r="AG1070" s="494"/>
      <c r="AH1070" s="494"/>
      <c r="AI1070" s="494"/>
      <c r="AJ1070" s="494"/>
      <c r="AK1070" s="494"/>
      <c r="AL1070" s="494"/>
      <c r="AM1070" s="494"/>
      <c r="AN1070" s="494"/>
    </row>
    <row r="1071" spans="13:40">
      <c r="M1071" s="494"/>
      <c r="N1071" s="494"/>
      <c r="O1071" s="494"/>
      <c r="P1071" s="494"/>
      <c r="Q1071" s="494"/>
      <c r="R1071" s="494"/>
      <c r="S1071" s="494"/>
      <c r="T1071" s="494"/>
      <c r="U1071" s="494"/>
      <c r="V1071" s="494"/>
      <c r="W1071" s="494"/>
      <c r="X1071" s="494"/>
      <c r="Y1071" s="494"/>
      <c r="Z1071" s="494"/>
      <c r="AA1071" s="494"/>
      <c r="AB1071" s="494"/>
      <c r="AC1071" s="494"/>
      <c r="AD1071" s="494"/>
      <c r="AE1071" s="494"/>
      <c r="AF1071" s="494"/>
      <c r="AG1071" s="494"/>
      <c r="AH1071" s="494"/>
      <c r="AI1071" s="494"/>
      <c r="AJ1071" s="494"/>
      <c r="AK1071" s="494"/>
      <c r="AL1071" s="494"/>
      <c r="AM1071" s="494"/>
      <c r="AN1071" s="494"/>
    </row>
    <row r="1072" spans="13:40">
      <c r="M1072" s="494"/>
      <c r="N1072" s="494"/>
      <c r="O1072" s="494"/>
      <c r="P1072" s="494"/>
      <c r="Q1072" s="494"/>
      <c r="R1072" s="494"/>
      <c r="S1072" s="494"/>
      <c r="T1072" s="494"/>
      <c r="U1072" s="494"/>
      <c r="V1072" s="494"/>
      <c r="W1072" s="494"/>
      <c r="X1072" s="494"/>
      <c r="Y1072" s="494"/>
      <c r="Z1072" s="494"/>
      <c r="AA1072" s="494"/>
      <c r="AB1072" s="494"/>
      <c r="AC1072" s="494"/>
      <c r="AD1072" s="494"/>
      <c r="AE1072" s="494"/>
      <c r="AF1072" s="494"/>
      <c r="AG1072" s="494"/>
      <c r="AH1072" s="494"/>
      <c r="AI1072" s="494"/>
      <c r="AJ1072" s="494"/>
      <c r="AK1072" s="494"/>
      <c r="AL1072" s="494"/>
      <c r="AM1072" s="494"/>
      <c r="AN1072" s="494"/>
    </row>
    <row r="1073" spans="13:40">
      <c r="M1073" s="494"/>
      <c r="N1073" s="494"/>
      <c r="O1073" s="494"/>
      <c r="P1073" s="494"/>
      <c r="Q1073" s="494"/>
      <c r="R1073" s="494"/>
      <c r="S1073" s="494"/>
      <c r="T1073" s="494"/>
      <c r="U1073" s="494"/>
      <c r="V1073" s="494"/>
      <c r="W1073" s="494"/>
      <c r="X1073" s="494"/>
      <c r="Y1073" s="494"/>
      <c r="Z1073" s="494"/>
      <c r="AA1073" s="494"/>
      <c r="AB1073" s="494"/>
      <c r="AC1073" s="494"/>
      <c r="AD1073" s="494"/>
      <c r="AE1073" s="494"/>
      <c r="AF1073" s="494"/>
      <c r="AG1073" s="494"/>
      <c r="AH1073" s="494"/>
      <c r="AI1073" s="494"/>
      <c r="AJ1073" s="494"/>
      <c r="AK1073" s="494"/>
      <c r="AL1073" s="494"/>
      <c r="AM1073" s="494"/>
      <c r="AN1073" s="494"/>
    </row>
    <row r="1074" spans="13:40">
      <c r="M1074" s="494"/>
      <c r="N1074" s="494"/>
      <c r="O1074" s="494"/>
      <c r="P1074" s="494"/>
      <c r="Q1074" s="494"/>
      <c r="R1074" s="494"/>
      <c r="S1074" s="494"/>
      <c r="T1074" s="494"/>
      <c r="U1074" s="494"/>
      <c r="V1074" s="494"/>
      <c r="W1074" s="494"/>
      <c r="X1074" s="494"/>
      <c r="Y1074" s="494"/>
      <c r="Z1074" s="494"/>
      <c r="AA1074" s="494"/>
      <c r="AB1074" s="494"/>
      <c r="AC1074" s="494"/>
      <c r="AD1074" s="494"/>
      <c r="AE1074" s="494"/>
      <c r="AF1074" s="494"/>
      <c r="AG1074" s="494"/>
      <c r="AH1074" s="494"/>
      <c r="AI1074" s="494"/>
      <c r="AJ1074" s="494"/>
      <c r="AK1074" s="494"/>
      <c r="AL1074" s="494"/>
      <c r="AM1074" s="494"/>
      <c r="AN1074" s="494"/>
    </row>
    <row r="1075" spans="13:40">
      <c r="M1075" s="494"/>
      <c r="N1075" s="494"/>
      <c r="O1075" s="494"/>
      <c r="P1075" s="494"/>
      <c r="Q1075" s="494"/>
      <c r="R1075" s="494"/>
      <c r="S1075" s="494"/>
      <c r="T1075" s="494"/>
      <c r="U1075" s="494"/>
      <c r="V1075" s="494"/>
      <c r="W1075" s="494"/>
      <c r="X1075" s="494"/>
      <c r="Y1075" s="494"/>
      <c r="Z1075" s="494"/>
      <c r="AA1075" s="494"/>
      <c r="AB1075" s="494"/>
      <c r="AC1075" s="494"/>
      <c r="AD1075" s="494"/>
      <c r="AE1075" s="494"/>
      <c r="AF1075" s="494"/>
      <c r="AG1075" s="494"/>
      <c r="AH1075" s="494"/>
      <c r="AI1075" s="494"/>
      <c r="AJ1075" s="494"/>
      <c r="AK1075" s="494"/>
      <c r="AL1075" s="494"/>
      <c r="AM1075" s="494"/>
      <c r="AN1075" s="494"/>
    </row>
    <row r="1076" spans="13:40">
      <c r="M1076" s="494"/>
      <c r="N1076" s="494"/>
      <c r="O1076" s="494"/>
      <c r="P1076" s="494"/>
      <c r="Q1076" s="494"/>
      <c r="R1076" s="494"/>
      <c r="S1076" s="494"/>
      <c r="T1076" s="494"/>
      <c r="U1076" s="494"/>
      <c r="V1076" s="494"/>
      <c r="W1076" s="494"/>
      <c r="X1076" s="494"/>
      <c r="Y1076" s="494"/>
      <c r="Z1076" s="494"/>
      <c r="AA1076" s="494"/>
      <c r="AB1076" s="494"/>
      <c r="AC1076" s="494"/>
      <c r="AD1076" s="494"/>
      <c r="AE1076" s="494"/>
      <c r="AF1076" s="494"/>
      <c r="AG1076" s="494"/>
      <c r="AH1076" s="494"/>
      <c r="AI1076" s="494"/>
      <c r="AJ1076" s="494"/>
      <c r="AK1076" s="494"/>
      <c r="AL1076" s="494"/>
      <c r="AM1076" s="494"/>
      <c r="AN1076" s="494"/>
    </row>
    <row r="1077" spans="13:40">
      <c r="M1077" s="494"/>
      <c r="N1077" s="494"/>
      <c r="O1077" s="494"/>
      <c r="P1077" s="494"/>
      <c r="Q1077" s="494"/>
      <c r="R1077" s="494"/>
      <c r="S1077" s="494"/>
      <c r="T1077" s="494"/>
      <c r="U1077" s="494"/>
      <c r="V1077" s="494"/>
      <c r="W1077" s="494"/>
      <c r="X1077" s="494"/>
      <c r="Y1077" s="494"/>
      <c r="Z1077" s="494"/>
      <c r="AA1077" s="494"/>
      <c r="AB1077" s="494"/>
      <c r="AC1077" s="494"/>
      <c r="AD1077" s="494"/>
      <c r="AE1077" s="494"/>
      <c r="AF1077" s="494"/>
      <c r="AG1077" s="494"/>
      <c r="AH1077" s="494"/>
      <c r="AI1077" s="494"/>
      <c r="AJ1077" s="494"/>
      <c r="AK1077" s="494"/>
      <c r="AL1077" s="494"/>
      <c r="AM1077" s="494"/>
      <c r="AN1077" s="494"/>
    </row>
    <row r="1078" spans="13:40">
      <c r="M1078" s="494"/>
      <c r="N1078" s="494"/>
      <c r="O1078" s="494"/>
      <c r="P1078" s="494"/>
      <c r="Q1078" s="494"/>
      <c r="R1078" s="494"/>
      <c r="S1078" s="494"/>
      <c r="T1078" s="494"/>
      <c r="U1078" s="494"/>
      <c r="V1078" s="494"/>
      <c r="W1078" s="494"/>
      <c r="X1078" s="494"/>
      <c r="Y1078" s="494"/>
      <c r="Z1078" s="494"/>
      <c r="AA1078" s="494"/>
      <c r="AB1078" s="494"/>
      <c r="AC1078" s="494"/>
      <c r="AD1078" s="494"/>
      <c r="AE1078" s="494"/>
      <c r="AF1078" s="494"/>
      <c r="AG1078" s="494"/>
      <c r="AH1078" s="494"/>
      <c r="AI1078" s="494"/>
      <c r="AJ1078" s="494"/>
      <c r="AK1078" s="494"/>
      <c r="AL1078" s="494"/>
      <c r="AM1078" s="494"/>
      <c r="AN1078" s="494"/>
    </row>
    <row r="1079" spans="13:40">
      <c r="M1079" s="494"/>
      <c r="N1079" s="494"/>
      <c r="O1079" s="494"/>
      <c r="P1079" s="494"/>
      <c r="Q1079" s="494"/>
      <c r="R1079" s="494"/>
      <c r="S1079" s="494"/>
      <c r="T1079" s="494"/>
      <c r="U1079" s="494"/>
      <c r="V1079" s="494"/>
      <c r="W1079" s="494"/>
      <c r="X1079" s="494"/>
      <c r="Y1079" s="494"/>
      <c r="Z1079" s="494"/>
      <c r="AA1079" s="494"/>
      <c r="AB1079" s="494"/>
      <c r="AC1079" s="494"/>
      <c r="AD1079" s="494"/>
      <c r="AE1079" s="494"/>
      <c r="AF1079" s="494"/>
      <c r="AG1079" s="494"/>
      <c r="AH1079" s="494"/>
      <c r="AI1079" s="494"/>
      <c r="AJ1079" s="494"/>
      <c r="AK1079" s="494"/>
      <c r="AL1079" s="494"/>
      <c r="AM1079" s="494"/>
      <c r="AN1079" s="494"/>
    </row>
    <row r="1080" spans="13:40">
      <c r="M1080" s="494"/>
      <c r="N1080" s="494"/>
      <c r="O1080" s="494"/>
      <c r="P1080" s="494"/>
      <c r="Q1080" s="494"/>
      <c r="R1080" s="494"/>
      <c r="S1080" s="494"/>
      <c r="T1080" s="494"/>
      <c r="U1080" s="494"/>
      <c r="V1080" s="494"/>
      <c r="W1080" s="494"/>
      <c r="X1080" s="494"/>
      <c r="Y1080" s="494"/>
      <c r="Z1080" s="494"/>
      <c r="AA1080" s="494"/>
      <c r="AB1080" s="494"/>
      <c r="AC1080" s="494"/>
      <c r="AD1080" s="494"/>
      <c r="AE1080" s="494"/>
      <c r="AF1080" s="494"/>
      <c r="AG1080" s="494"/>
      <c r="AH1080" s="494"/>
      <c r="AI1080" s="494"/>
      <c r="AJ1080" s="494"/>
      <c r="AK1080" s="494"/>
      <c r="AL1080" s="494"/>
      <c r="AM1080" s="494"/>
      <c r="AN1080" s="494"/>
    </row>
    <row r="1081" spans="13:40">
      <c r="M1081" s="494"/>
      <c r="N1081" s="494"/>
      <c r="O1081" s="494"/>
      <c r="P1081" s="494"/>
      <c r="Q1081" s="494"/>
      <c r="R1081" s="494"/>
      <c r="S1081" s="494"/>
      <c r="T1081" s="494"/>
      <c r="U1081" s="494"/>
      <c r="V1081" s="494"/>
      <c r="W1081" s="494"/>
      <c r="X1081" s="494"/>
      <c r="Y1081" s="494"/>
      <c r="Z1081" s="494"/>
      <c r="AA1081" s="494"/>
      <c r="AB1081" s="494"/>
      <c r="AC1081" s="494"/>
      <c r="AD1081" s="494"/>
      <c r="AE1081" s="494"/>
      <c r="AF1081" s="494"/>
      <c r="AG1081" s="494"/>
      <c r="AH1081" s="494"/>
      <c r="AI1081" s="494"/>
      <c r="AJ1081" s="494"/>
      <c r="AK1081" s="494"/>
      <c r="AL1081" s="494"/>
      <c r="AM1081" s="494"/>
      <c r="AN1081" s="494"/>
    </row>
    <row r="1082" spans="13:40">
      <c r="M1082" s="494"/>
      <c r="N1082" s="494"/>
      <c r="O1082" s="494"/>
      <c r="P1082" s="494"/>
      <c r="Q1082" s="494"/>
      <c r="R1082" s="494"/>
      <c r="S1082" s="494"/>
      <c r="T1082" s="494"/>
      <c r="U1082" s="494"/>
      <c r="V1082" s="494"/>
      <c r="W1082" s="494"/>
      <c r="X1082" s="494"/>
      <c r="Y1082" s="494"/>
      <c r="Z1082" s="494"/>
      <c r="AA1082" s="494"/>
      <c r="AB1082" s="494"/>
      <c r="AC1082" s="494"/>
      <c r="AD1082" s="494"/>
      <c r="AE1082" s="494"/>
      <c r="AF1082" s="494"/>
      <c r="AG1082" s="494"/>
      <c r="AH1082" s="494"/>
      <c r="AI1082" s="494"/>
      <c r="AJ1082" s="494"/>
      <c r="AK1082" s="494"/>
      <c r="AL1082" s="494"/>
      <c r="AM1082" s="494"/>
      <c r="AN1082" s="494"/>
    </row>
    <row r="1083" spans="13:40">
      <c r="M1083" s="494"/>
      <c r="N1083" s="494"/>
      <c r="O1083" s="494"/>
      <c r="P1083" s="494"/>
      <c r="Q1083" s="494"/>
      <c r="R1083" s="494"/>
      <c r="S1083" s="494"/>
      <c r="T1083" s="494"/>
      <c r="U1083" s="494"/>
      <c r="V1083" s="494"/>
      <c r="W1083" s="494"/>
      <c r="X1083" s="494"/>
      <c r="Y1083" s="494"/>
      <c r="Z1083" s="494"/>
      <c r="AA1083" s="494"/>
      <c r="AB1083" s="494"/>
      <c r="AC1083" s="494"/>
      <c r="AD1083" s="494"/>
      <c r="AE1083" s="494"/>
      <c r="AF1083" s="494"/>
      <c r="AG1083" s="494"/>
      <c r="AH1083" s="494"/>
      <c r="AI1083" s="494"/>
      <c r="AJ1083" s="494"/>
      <c r="AK1083" s="494"/>
      <c r="AL1083" s="494"/>
      <c r="AM1083" s="494"/>
      <c r="AN1083" s="494"/>
    </row>
    <row r="1084" spans="13:40">
      <c r="M1084" s="494"/>
      <c r="N1084" s="494"/>
      <c r="O1084" s="494"/>
      <c r="P1084" s="494"/>
      <c r="Q1084" s="494"/>
      <c r="R1084" s="494"/>
      <c r="S1084" s="494"/>
      <c r="T1084" s="494"/>
      <c r="U1084" s="494"/>
      <c r="V1084" s="494"/>
      <c r="W1084" s="494"/>
      <c r="X1084" s="494"/>
      <c r="Y1084" s="494"/>
      <c r="Z1084" s="494"/>
      <c r="AA1084" s="494"/>
      <c r="AB1084" s="494"/>
      <c r="AC1084" s="494"/>
      <c r="AD1084" s="494"/>
      <c r="AE1084" s="494"/>
      <c r="AF1084" s="494"/>
      <c r="AG1084" s="494"/>
      <c r="AH1084" s="494"/>
      <c r="AI1084" s="494"/>
      <c r="AJ1084" s="494"/>
      <c r="AK1084" s="494"/>
      <c r="AL1084" s="494"/>
      <c r="AM1084" s="494"/>
      <c r="AN1084" s="494"/>
    </row>
    <row r="1085" spans="13:40">
      <c r="M1085" s="494"/>
      <c r="N1085" s="494"/>
      <c r="O1085" s="494"/>
      <c r="P1085" s="494"/>
      <c r="Q1085" s="494"/>
      <c r="R1085" s="494"/>
      <c r="S1085" s="494"/>
      <c r="T1085" s="494"/>
      <c r="U1085" s="494"/>
      <c r="V1085" s="494"/>
      <c r="W1085" s="494"/>
      <c r="X1085" s="494"/>
      <c r="Y1085" s="494"/>
      <c r="Z1085" s="494"/>
      <c r="AA1085" s="494"/>
      <c r="AB1085" s="494"/>
      <c r="AC1085" s="494"/>
      <c r="AD1085" s="494"/>
      <c r="AE1085" s="494"/>
      <c r="AF1085" s="494"/>
      <c r="AG1085" s="494"/>
      <c r="AH1085" s="494"/>
      <c r="AI1085" s="494"/>
      <c r="AJ1085" s="494"/>
      <c r="AK1085" s="494"/>
      <c r="AL1085" s="494"/>
      <c r="AM1085" s="494"/>
      <c r="AN1085" s="494"/>
    </row>
    <row r="1086" spans="13:40">
      <c r="M1086" s="494"/>
      <c r="N1086" s="494"/>
      <c r="O1086" s="494"/>
      <c r="P1086" s="494"/>
      <c r="Q1086" s="494"/>
      <c r="R1086" s="494"/>
      <c r="S1086" s="494"/>
      <c r="T1086" s="494"/>
      <c r="U1086" s="494"/>
      <c r="V1086" s="494"/>
      <c r="W1086" s="494"/>
      <c r="X1086" s="494"/>
      <c r="Y1086" s="494"/>
      <c r="Z1086" s="494"/>
      <c r="AA1086" s="494"/>
      <c r="AB1086" s="494"/>
      <c r="AC1086" s="494"/>
      <c r="AD1086" s="494"/>
      <c r="AE1086" s="494"/>
      <c r="AF1086" s="494"/>
      <c r="AG1086" s="494"/>
      <c r="AH1086" s="494"/>
      <c r="AI1086" s="494"/>
      <c r="AJ1086" s="494"/>
      <c r="AK1086" s="494"/>
      <c r="AL1086" s="494"/>
      <c r="AM1086" s="494"/>
      <c r="AN1086" s="494"/>
    </row>
    <row r="1087" spans="13:40">
      <c r="M1087" s="494"/>
      <c r="N1087" s="494"/>
      <c r="O1087" s="494"/>
      <c r="P1087" s="494"/>
      <c r="Q1087" s="494"/>
      <c r="R1087" s="494"/>
      <c r="S1087" s="494"/>
      <c r="T1087" s="494"/>
      <c r="U1087" s="494"/>
      <c r="V1087" s="494"/>
      <c r="W1087" s="494"/>
      <c r="X1087" s="494"/>
      <c r="Y1087" s="494"/>
      <c r="Z1087" s="494"/>
      <c r="AA1087" s="494"/>
      <c r="AB1087" s="494"/>
      <c r="AC1087" s="494"/>
      <c r="AD1087" s="494"/>
      <c r="AE1087" s="494"/>
      <c r="AF1087" s="494"/>
      <c r="AG1087" s="494"/>
      <c r="AH1087" s="494"/>
      <c r="AI1087" s="494"/>
      <c r="AJ1087" s="494"/>
      <c r="AK1087" s="494"/>
      <c r="AL1087" s="494"/>
      <c r="AM1087" s="494"/>
      <c r="AN1087" s="494"/>
    </row>
    <row r="1088" spans="13:40">
      <c r="M1088" s="494"/>
      <c r="N1088" s="494"/>
      <c r="O1088" s="494"/>
      <c r="P1088" s="494"/>
      <c r="Q1088" s="494"/>
      <c r="R1088" s="494"/>
      <c r="S1088" s="494"/>
      <c r="T1088" s="494"/>
      <c r="U1088" s="494"/>
      <c r="V1088" s="494"/>
      <c r="W1088" s="494"/>
      <c r="X1088" s="494"/>
      <c r="Y1088" s="494"/>
      <c r="Z1088" s="494"/>
      <c r="AA1088" s="494"/>
      <c r="AB1088" s="494"/>
      <c r="AC1088" s="494"/>
      <c r="AD1088" s="494"/>
      <c r="AE1088" s="494"/>
      <c r="AF1088" s="494"/>
      <c r="AG1088" s="494"/>
      <c r="AH1088" s="494"/>
      <c r="AI1088" s="494"/>
      <c r="AJ1088" s="494"/>
      <c r="AK1088" s="494"/>
      <c r="AL1088" s="494"/>
      <c r="AM1088" s="494"/>
      <c r="AN1088" s="494"/>
    </row>
    <row r="1089" spans="13:40">
      <c r="M1089" s="494"/>
      <c r="N1089" s="494"/>
      <c r="O1089" s="494"/>
      <c r="P1089" s="494"/>
      <c r="Q1089" s="494"/>
      <c r="R1089" s="494"/>
      <c r="S1089" s="494"/>
      <c r="T1089" s="494"/>
      <c r="U1089" s="494"/>
      <c r="V1089" s="494"/>
      <c r="W1089" s="494"/>
      <c r="X1089" s="494"/>
      <c r="Y1089" s="494"/>
      <c r="Z1089" s="494"/>
      <c r="AA1089" s="494"/>
      <c r="AB1089" s="494"/>
      <c r="AC1089" s="494"/>
      <c r="AD1089" s="494"/>
      <c r="AE1089" s="494"/>
      <c r="AF1089" s="494"/>
      <c r="AG1089" s="494"/>
      <c r="AH1089" s="494"/>
      <c r="AI1089" s="494"/>
      <c r="AJ1089" s="494"/>
      <c r="AK1089" s="494"/>
      <c r="AL1089" s="494"/>
      <c r="AM1089" s="494"/>
      <c r="AN1089" s="494"/>
    </row>
    <row r="1090" spans="13:40">
      <c r="M1090" s="494"/>
      <c r="N1090" s="494"/>
      <c r="O1090" s="494"/>
      <c r="P1090" s="494"/>
      <c r="Q1090" s="494"/>
      <c r="R1090" s="494"/>
      <c r="S1090" s="494"/>
      <c r="T1090" s="494"/>
      <c r="U1090" s="494"/>
      <c r="V1090" s="494"/>
      <c r="W1090" s="494"/>
      <c r="X1090" s="494"/>
      <c r="Y1090" s="494"/>
      <c r="Z1090" s="494"/>
      <c r="AA1090" s="494"/>
      <c r="AB1090" s="494"/>
      <c r="AC1090" s="494"/>
      <c r="AD1090" s="494"/>
      <c r="AE1090" s="494"/>
      <c r="AF1090" s="494"/>
      <c r="AG1090" s="494"/>
      <c r="AH1090" s="494"/>
      <c r="AI1090" s="494"/>
      <c r="AJ1090" s="494"/>
      <c r="AK1090" s="494"/>
      <c r="AL1090" s="494"/>
      <c r="AM1090" s="494"/>
      <c r="AN1090" s="494"/>
    </row>
    <row r="1091" spans="13:40">
      <c r="M1091" s="494"/>
      <c r="N1091" s="494"/>
      <c r="O1091" s="494"/>
      <c r="P1091" s="494"/>
      <c r="Q1091" s="494"/>
      <c r="R1091" s="494"/>
      <c r="S1091" s="494"/>
      <c r="T1091" s="494"/>
      <c r="U1091" s="494"/>
      <c r="V1091" s="494"/>
      <c r="W1091" s="494"/>
      <c r="X1091" s="494"/>
      <c r="Y1091" s="494"/>
      <c r="Z1091" s="494"/>
      <c r="AA1091" s="494"/>
      <c r="AB1091" s="494"/>
      <c r="AC1091" s="494"/>
      <c r="AD1091" s="494"/>
      <c r="AE1091" s="494"/>
      <c r="AF1091" s="494"/>
      <c r="AG1091" s="494"/>
      <c r="AH1091" s="494"/>
      <c r="AI1091" s="494"/>
      <c r="AJ1091" s="494"/>
      <c r="AK1091" s="494"/>
      <c r="AL1091" s="494"/>
      <c r="AM1091" s="494"/>
      <c r="AN1091" s="494"/>
    </row>
    <row r="1092" spans="13:40">
      <c r="M1092" s="494"/>
      <c r="N1092" s="494"/>
      <c r="O1092" s="494"/>
      <c r="P1092" s="494"/>
      <c r="Q1092" s="494"/>
      <c r="R1092" s="494"/>
      <c r="S1092" s="494"/>
      <c r="T1092" s="494"/>
      <c r="U1092" s="494"/>
      <c r="V1092" s="494"/>
      <c r="W1092" s="494"/>
      <c r="X1092" s="494"/>
      <c r="Y1092" s="494"/>
      <c r="Z1092" s="494"/>
      <c r="AA1092" s="494"/>
      <c r="AB1092" s="494"/>
      <c r="AC1092" s="494"/>
      <c r="AD1092" s="494"/>
      <c r="AE1092" s="494"/>
      <c r="AF1092" s="494"/>
      <c r="AG1092" s="494"/>
      <c r="AH1092" s="494"/>
      <c r="AI1092" s="494"/>
      <c r="AJ1092" s="494"/>
      <c r="AK1092" s="494"/>
      <c r="AL1092" s="494"/>
      <c r="AM1092" s="494"/>
      <c r="AN1092" s="494"/>
    </row>
    <row r="1093" spans="13:40">
      <c r="M1093" s="494"/>
      <c r="N1093" s="494"/>
      <c r="O1093" s="494"/>
      <c r="P1093" s="494"/>
      <c r="Q1093" s="494"/>
      <c r="R1093" s="494"/>
      <c r="S1093" s="494"/>
      <c r="T1093" s="494"/>
      <c r="U1093" s="494"/>
      <c r="V1093" s="494"/>
      <c r="W1093" s="494"/>
      <c r="X1093" s="494"/>
      <c r="Y1093" s="494"/>
      <c r="Z1093" s="494"/>
      <c r="AA1093" s="494"/>
      <c r="AB1093" s="494"/>
      <c r="AC1093" s="494"/>
      <c r="AD1093" s="494"/>
      <c r="AE1093" s="494"/>
      <c r="AF1093" s="494"/>
      <c r="AG1093" s="494"/>
      <c r="AH1093" s="494"/>
      <c r="AI1093" s="494"/>
      <c r="AJ1093" s="494"/>
      <c r="AK1093" s="494"/>
      <c r="AL1093" s="494"/>
      <c r="AM1093" s="494"/>
      <c r="AN1093" s="494"/>
    </row>
    <row r="1094" spans="13:40">
      <c r="M1094" s="494"/>
      <c r="N1094" s="494"/>
      <c r="O1094" s="494"/>
      <c r="P1094" s="494"/>
      <c r="Q1094" s="494"/>
      <c r="R1094" s="494"/>
      <c r="S1094" s="494"/>
      <c r="T1094" s="494"/>
      <c r="U1094" s="494"/>
      <c r="V1094" s="494"/>
      <c r="W1094" s="494"/>
      <c r="X1094" s="494"/>
      <c r="Y1094" s="494"/>
      <c r="Z1094" s="494"/>
      <c r="AA1094" s="494"/>
      <c r="AB1094" s="494"/>
      <c r="AC1094" s="494"/>
      <c r="AD1094" s="494"/>
      <c r="AE1094" s="494"/>
      <c r="AF1094" s="494"/>
      <c r="AG1094" s="494"/>
      <c r="AH1094" s="494"/>
      <c r="AI1094" s="494"/>
      <c r="AJ1094" s="494"/>
      <c r="AK1094" s="494"/>
      <c r="AL1094" s="494"/>
      <c r="AM1094" s="494"/>
      <c r="AN1094" s="494"/>
    </row>
    <row r="1095" spans="13:40">
      <c r="M1095" s="494"/>
      <c r="N1095" s="494"/>
      <c r="O1095" s="494"/>
      <c r="P1095" s="494"/>
      <c r="Q1095" s="494"/>
      <c r="R1095" s="494"/>
      <c r="S1095" s="494"/>
      <c r="T1095" s="494"/>
      <c r="U1095" s="494"/>
      <c r="V1095" s="494"/>
      <c r="W1095" s="494"/>
      <c r="X1095" s="494"/>
      <c r="Y1095" s="494"/>
      <c r="Z1095" s="494"/>
      <c r="AA1095" s="494"/>
      <c r="AB1095" s="494"/>
      <c r="AC1095" s="494"/>
      <c r="AD1095" s="494"/>
      <c r="AE1095" s="494"/>
      <c r="AF1095" s="494"/>
      <c r="AG1095" s="494"/>
      <c r="AH1095" s="494"/>
      <c r="AI1095" s="494"/>
      <c r="AJ1095" s="494"/>
      <c r="AK1095" s="494"/>
      <c r="AL1095" s="494"/>
      <c r="AM1095" s="494"/>
      <c r="AN1095" s="494"/>
    </row>
    <row r="1096" spans="13:40">
      <c r="M1096" s="494"/>
      <c r="N1096" s="494"/>
      <c r="O1096" s="494"/>
      <c r="P1096" s="494"/>
      <c r="Q1096" s="494"/>
      <c r="R1096" s="494"/>
      <c r="S1096" s="494"/>
      <c r="T1096" s="494"/>
      <c r="U1096" s="494"/>
      <c r="V1096" s="494"/>
      <c r="W1096" s="494"/>
      <c r="X1096" s="494"/>
      <c r="Y1096" s="494"/>
      <c r="Z1096" s="494"/>
      <c r="AA1096" s="494"/>
      <c r="AB1096" s="494"/>
      <c r="AC1096" s="494"/>
      <c r="AD1096" s="494"/>
      <c r="AE1096" s="494"/>
      <c r="AF1096" s="494"/>
      <c r="AG1096" s="494"/>
      <c r="AH1096" s="494"/>
      <c r="AI1096" s="494"/>
      <c r="AJ1096" s="494"/>
      <c r="AK1096" s="494"/>
      <c r="AL1096" s="494"/>
      <c r="AM1096" s="494"/>
      <c r="AN1096" s="494"/>
    </row>
    <row r="1097" spans="13:40">
      <c r="M1097" s="494"/>
      <c r="N1097" s="494"/>
      <c r="O1097" s="494"/>
      <c r="P1097" s="494"/>
      <c r="Q1097" s="494"/>
      <c r="R1097" s="494"/>
      <c r="S1097" s="494"/>
      <c r="T1097" s="494"/>
      <c r="U1097" s="494"/>
      <c r="V1097" s="494"/>
      <c r="W1097" s="494"/>
      <c r="X1097" s="494"/>
      <c r="Y1097" s="494"/>
      <c r="Z1097" s="494"/>
      <c r="AA1097" s="494"/>
      <c r="AB1097" s="494"/>
      <c r="AC1097" s="494"/>
      <c r="AD1097" s="494"/>
      <c r="AE1097" s="494"/>
      <c r="AF1097" s="494"/>
      <c r="AG1097" s="494"/>
      <c r="AH1097" s="494"/>
      <c r="AI1097" s="494"/>
      <c r="AJ1097" s="494"/>
      <c r="AK1097" s="494"/>
      <c r="AL1097" s="494"/>
      <c r="AM1097" s="494"/>
      <c r="AN1097" s="494"/>
    </row>
    <row r="1098" spans="13:40">
      <c r="M1098" s="494"/>
      <c r="N1098" s="494"/>
      <c r="O1098" s="494"/>
      <c r="P1098" s="494"/>
      <c r="Q1098" s="494"/>
      <c r="R1098" s="494"/>
      <c r="S1098" s="494"/>
      <c r="T1098" s="494"/>
      <c r="U1098" s="494"/>
      <c r="V1098" s="494"/>
      <c r="W1098" s="494"/>
      <c r="X1098" s="494"/>
      <c r="Y1098" s="494"/>
      <c r="Z1098" s="494"/>
      <c r="AA1098" s="494"/>
      <c r="AB1098" s="494"/>
      <c r="AC1098" s="494"/>
      <c r="AD1098" s="494"/>
      <c r="AE1098" s="494"/>
      <c r="AF1098" s="494"/>
      <c r="AG1098" s="494"/>
      <c r="AH1098" s="494"/>
      <c r="AI1098" s="494"/>
      <c r="AJ1098" s="494"/>
      <c r="AK1098" s="494"/>
      <c r="AL1098" s="494"/>
      <c r="AM1098" s="494"/>
      <c r="AN1098" s="494"/>
    </row>
    <row r="1099" spans="13:40">
      <c r="M1099" s="494"/>
      <c r="N1099" s="494"/>
      <c r="O1099" s="494"/>
      <c r="P1099" s="494"/>
      <c r="Q1099" s="494"/>
      <c r="R1099" s="494"/>
      <c r="S1099" s="494"/>
      <c r="T1099" s="494"/>
      <c r="U1099" s="494"/>
      <c r="V1099" s="494"/>
      <c r="W1099" s="494"/>
      <c r="X1099" s="494"/>
      <c r="Y1099" s="494"/>
      <c r="Z1099" s="494"/>
      <c r="AA1099" s="494"/>
      <c r="AB1099" s="494"/>
      <c r="AC1099" s="494"/>
      <c r="AD1099" s="494"/>
      <c r="AE1099" s="494"/>
      <c r="AF1099" s="494"/>
      <c r="AG1099" s="494"/>
      <c r="AH1099" s="494"/>
      <c r="AI1099" s="494"/>
      <c r="AJ1099" s="494"/>
      <c r="AK1099" s="494"/>
      <c r="AL1099" s="494"/>
      <c r="AM1099" s="494"/>
      <c r="AN1099" s="494"/>
    </row>
    <row r="1100" spans="13:40">
      <c r="M1100" s="494"/>
      <c r="N1100" s="494"/>
      <c r="O1100" s="494"/>
      <c r="P1100" s="494"/>
      <c r="Q1100" s="494"/>
      <c r="R1100" s="494"/>
      <c r="S1100" s="494"/>
      <c r="T1100" s="494"/>
      <c r="U1100" s="494"/>
      <c r="V1100" s="494"/>
      <c r="W1100" s="494"/>
      <c r="X1100" s="494"/>
      <c r="Y1100" s="494"/>
      <c r="Z1100" s="494"/>
      <c r="AA1100" s="494"/>
      <c r="AB1100" s="494"/>
      <c r="AC1100" s="494"/>
      <c r="AD1100" s="494"/>
      <c r="AE1100" s="494"/>
      <c r="AF1100" s="494"/>
      <c r="AG1100" s="494"/>
      <c r="AH1100" s="494"/>
      <c r="AI1100" s="494"/>
      <c r="AJ1100" s="494"/>
      <c r="AK1100" s="494"/>
      <c r="AL1100" s="494"/>
      <c r="AM1100" s="494"/>
      <c r="AN1100" s="494"/>
    </row>
    <row r="1101" spans="13:40">
      <c r="M1101" s="494"/>
      <c r="N1101" s="494"/>
      <c r="O1101" s="494"/>
      <c r="P1101" s="494"/>
      <c r="Q1101" s="494"/>
      <c r="R1101" s="494"/>
      <c r="S1101" s="494"/>
      <c r="T1101" s="494"/>
      <c r="U1101" s="494"/>
      <c r="V1101" s="494"/>
      <c r="W1101" s="494"/>
      <c r="X1101" s="494"/>
      <c r="Y1101" s="494"/>
      <c r="Z1101" s="494"/>
      <c r="AA1101" s="494"/>
      <c r="AB1101" s="494"/>
      <c r="AC1101" s="494"/>
      <c r="AD1101" s="494"/>
      <c r="AE1101" s="494"/>
      <c r="AF1101" s="494"/>
      <c r="AG1101" s="494"/>
      <c r="AH1101" s="494"/>
      <c r="AI1101" s="494"/>
      <c r="AJ1101" s="494"/>
      <c r="AK1101" s="494"/>
      <c r="AL1101" s="494"/>
      <c r="AM1101" s="494"/>
      <c r="AN1101" s="494"/>
    </row>
    <row r="1102" spans="13:40">
      <c r="M1102" s="494"/>
      <c r="N1102" s="494"/>
      <c r="O1102" s="494"/>
      <c r="P1102" s="494"/>
      <c r="Q1102" s="494"/>
      <c r="R1102" s="494"/>
      <c r="S1102" s="494"/>
      <c r="T1102" s="494"/>
      <c r="U1102" s="494"/>
      <c r="V1102" s="494"/>
      <c r="W1102" s="494"/>
      <c r="X1102" s="494"/>
      <c r="Y1102" s="494"/>
      <c r="Z1102" s="494"/>
      <c r="AA1102" s="494"/>
      <c r="AB1102" s="494"/>
      <c r="AC1102" s="494"/>
      <c r="AD1102" s="494"/>
      <c r="AE1102" s="494"/>
      <c r="AF1102" s="494"/>
      <c r="AG1102" s="494"/>
      <c r="AH1102" s="494"/>
      <c r="AI1102" s="494"/>
      <c r="AJ1102" s="494"/>
      <c r="AK1102" s="494"/>
      <c r="AL1102" s="494"/>
      <c r="AM1102" s="494"/>
      <c r="AN1102" s="494"/>
    </row>
    <row r="1103" spans="13:40">
      <c r="M1103" s="494"/>
      <c r="N1103" s="494"/>
      <c r="O1103" s="494"/>
      <c r="P1103" s="494"/>
      <c r="Q1103" s="494"/>
      <c r="R1103" s="494"/>
      <c r="S1103" s="494"/>
      <c r="T1103" s="494"/>
      <c r="U1103" s="494"/>
      <c r="V1103" s="494"/>
      <c r="W1103" s="494"/>
      <c r="X1103" s="494"/>
      <c r="Y1103" s="494"/>
      <c r="Z1103" s="494"/>
      <c r="AA1103" s="494"/>
      <c r="AB1103" s="494"/>
      <c r="AC1103" s="494"/>
      <c r="AD1103" s="494"/>
      <c r="AE1103" s="494"/>
      <c r="AF1103" s="494"/>
      <c r="AG1103" s="494"/>
      <c r="AH1103" s="494"/>
      <c r="AI1103" s="494"/>
      <c r="AJ1103" s="494"/>
      <c r="AK1103" s="494"/>
      <c r="AL1103" s="494"/>
      <c r="AM1103" s="494"/>
      <c r="AN1103" s="494"/>
    </row>
    <row r="1104" spans="13:40">
      <c r="M1104" s="494"/>
      <c r="N1104" s="494"/>
      <c r="O1104" s="494"/>
      <c r="P1104" s="494"/>
      <c r="Q1104" s="494"/>
      <c r="R1104" s="494"/>
      <c r="S1104" s="494"/>
      <c r="T1104" s="494"/>
      <c r="U1104" s="494"/>
      <c r="V1104" s="494"/>
      <c r="W1104" s="494"/>
      <c r="X1104" s="494"/>
      <c r="Y1104" s="494"/>
      <c r="Z1104" s="494"/>
      <c r="AA1104" s="494"/>
      <c r="AB1104" s="494"/>
      <c r="AC1104" s="494"/>
      <c r="AD1104" s="494"/>
      <c r="AE1104" s="494"/>
      <c r="AF1104" s="494"/>
      <c r="AG1104" s="494"/>
      <c r="AH1104" s="494"/>
      <c r="AI1104" s="494"/>
      <c r="AJ1104" s="494"/>
      <c r="AK1104" s="494"/>
      <c r="AL1104" s="494"/>
      <c r="AM1104" s="494"/>
      <c r="AN1104" s="494"/>
    </row>
    <row r="1105" spans="13:40">
      <c r="M1105" s="494"/>
      <c r="N1105" s="494"/>
      <c r="O1105" s="494"/>
      <c r="P1105" s="494"/>
      <c r="Q1105" s="494"/>
      <c r="R1105" s="494"/>
      <c r="S1105" s="494"/>
      <c r="T1105" s="494"/>
      <c r="U1105" s="494"/>
      <c r="V1105" s="494"/>
      <c r="W1105" s="494"/>
      <c r="X1105" s="494"/>
      <c r="Y1105" s="494"/>
      <c r="Z1105" s="494"/>
      <c r="AA1105" s="494"/>
      <c r="AB1105" s="494"/>
      <c r="AC1105" s="494"/>
      <c r="AD1105" s="494"/>
      <c r="AE1105" s="494"/>
      <c r="AF1105" s="494"/>
      <c r="AG1105" s="494"/>
      <c r="AH1105" s="494"/>
      <c r="AI1105" s="494"/>
      <c r="AJ1105" s="494"/>
      <c r="AK1105" s="494"/>
      <c r="AL1105" s="494"/>
      <c r="AM1105" s="494"/>
      <c r="AN1105" s="494"/>
    </row>
    <row r="1106" spans="13:40">
      <c r="M1106" s="494"/>
      <c r="N1106" s="494"/>
      <c r="O1106" s="494"/>
      <c r="P1106" s="494"/>
      <c r="Q1106" s="494"/>
      <c r="R1106" s="494"/>
      <c r="S1106" s="494"/>
      <c r="T1106" s="494"/>
      <c r="U1106" s="494"/>
      <c r="V1106" s="494"/>
      <c r="W1106" s="494"/>
      <c r="X1106" s="494"/>
      <c r="Y1106" s="494"/>
      <c r="Z1106" s="494"/>
      <c r="AA1106" s="494"/>
      <c r="AB1106" s="494"/>
      <c r="AC1106" s="494"/>
      <c r="AD1106" s="494"/>
      <c r="AE1106" s="494"/>
      <c r="AF1106" s="494"/>
      <c r="AG1106" s="494"/>
      <c r="AH1106" s="494"/>
      <c r="AI1106" s="494"/>
      <c r="AJ1106" s="494"/>
      <c r="AK1106" s="494"/>
      <c r="AL1106" s="494"/>
      <c r="AM1106" s="494"/>
      <c r="AN1106" s="494"/>
    </row>
    <row r="1107" spans="13:40">
      <c r="M1107" s="494"/>
      <c r="N1107" s="494"/>
      <c r="O1107" s="494"/>
      <c r="P1107" s="494"/>
      <c r="Q1107" s="494"/>
      <c r="R1107" s="494"/>
      <c r="S1107" s="494"/>
      <c r="T1107" s="494"/>
      <c r="U1107" s="494"/>
      <c r="V1107" s="494"/>
      <c r="W1107" s="494"/>
      <c r="X1107" s="494"/>
      <c r="Y1107" s="494"/>
      <c r="Z1107" s="494"/>
      <c r="AA1107" s="494"/>
      <c r="AB1107" s="494"/>
      <c r="AC1107" s="494"/>
      <c r="AD1107" s="494"/>
      <c r="AE1107" s="494"/>
      <c r="AF1107" s="494"/>
      <c r="AG1107" s="494"/>
      <c r="AH1107" s="494"/>
      <c r="AI1107" s="494"/>
      <c r="AJ1107" s="494"/>
      <c r="AK1107" s="494"/>
      <c r="AL1107" s="494"/>
      <c r="AM1107" s="494"/>
      <c r="AN1107" s="494"/>
    </row>
    <row r="1108" spans="13:40">
      <c r="M1108" s="494"/>
      <c r="N1108" s="494"/>
      <c r="O1108" s="494"/>
      <c r="P1108" s="494"/>
      <c r="Q1108" s="494"/>
      <c r="R1108" s="494"/>
      <c r="S1108" s="494"/>
      <c r="T1108" s="494"/>
      <c r="U1108" s="494"/>
      <c r="V1108" s="494"/>
      <c r="W1108" s="494"/>
      <c r="X1108" s="494"/>
      <c r="Y1108" s="494"/>
      <c r="Z1108" s="494"/>
      <c r="AA1108" s="494"/>
      <c r="AB1108" s="494"/>
      <c r="AC1108" s="494"/>
      <c r="AD1108" s="494"/>
      <c r="AE1108" s="494"/>
      <c r="AF1108" s="494"/>
      <c r="AG1108" s="494"/>
      <c r="AH1108" s="494"/>
      <c r="AI1108" s="494"/>
      <c r="AJ1108" s="494"/>
      <c r="AK1108" s="494"/>
      <c r="AL1108" s="494"/>
      <c r="AM1108" s="494"/>
      <c r="AN1108" s="494"/>
    </row>
    <row r="1109" spans="13:40">
      <c r="M1109" s="494"/>
      <c r="N1109" s="494"/>
      <c r="O1109" s="494"/>
      <c r="P1109" s="494"/>
      <c r="Q1109" s="494"/>
      <c r="R1109" s="494"/>
      <c r="S1109" s="494"/>
      <c r="T1109" s="494"/>
      <c r="U1109" s="494"/>
      <c r="V1109" s="494"/>
      <c r="W1109" s="494"/>
      <c r="X1109" s="494"/>
      <c r="Y1109" s="494"/>
      <c r="Z1109" s="494"/>
      <c r="AA1109" s="494"/>
      <c r="AB1109" s="494"/>
      <c r="AC1109" s="494"/>
      <c r="AD1109" s="494"/>
      <c r="AE1109" s="494"/>
      <c r="AF1109" s="494"/>
      <c r="AG1109" s="494"/>
      <c r="AH1109" s="494"/>
      <c r="AI1109" s="494"/>
      <c r="AJ1109" s="494"/>
      <c r="AK1109" s="494"/>
      <c r="AL1109" s="494"/>
      <c r="AM1109" s="494"/>
      <c r="AN1109" s="494"/>
    </row>
    <row r="1110" spans="13:40">
      <c r="M1110" s="494"/>
      <c r="N1110" s="494"/>
      <c r="O1110" s="494"/>
      <c r="P1110" s="494"/>
      <c r="Q1110" s="494"/>
      <c r="R1110" s="494"/>
      <c r="S1110" s="494"/>
      <c r="T1110" s="494"/>
      <c r="U1110" s="494"/>
      <c r="V1110" s="494"/>
      <c r="W1110" s="494"/>
      <c r="X1110" s="494"/>
      <c r="Y1110" s="494"/>
      <c r="Z1110" s="494"/>
      <c r="AA1110" s="494"/>
      <c r="AB1110" s="494"/>
      <c r="AC1110" s="494"/>
      <c r="AD1110" s="494"/>
      <c r="AE1110" s="494"/>
      <c r="AF1110" s="494"/>
      <c r="AG1110" s="494"/>
      <c r="AH1110" s="494"/>
      <c r="AI1110" s="494"/>
      <c r="AJ1110" s="494"/>
      <c r="AK1110" s="494"/>
      <c r="AL1110" s="494"/>
      <c r="AM1110" s="494"/>
      <c r="AN1110" s="494"/>
    </row>
    <row r="1111" spans="13:40">
      <c r="M1111" s="494"/>
      <c r="N1111" s="494"/>
      <c r="O1111" s="494"/>
      <c r="P1111" s="494"/>
      <c r="Q1111" s="494"/>
      <c r="R1111" s="494"/>
      <c r="S1111" s="494"/>
      <c r="T1111" s="494"/>
      <c r="U1111" s="494"/>
      <c r="V1111" s="494"/>
      <c r="W1111" s="494"/>
      <c r="X1111" s="494"/>
      <c r="Y1111" s="494"/>
      <c r="Z1111" s="494"/>
      <c r="AA1111" s="494"/>
      <c r="AB1111" s="494"/>
      <c r="AC1111" s="494"/>
      <c r="AD1111" s="494"/>
      <c r="AE1111" s="494"/>
      <c r="AF1111" s="494"/>
      <c r="AG1111" s="494"/>
      <c r="AH1111" s="494"/>
      <c r="AI1111" s="494"/>
      <c r="AJ1111" s="494"/>
      <c r="AK1111" s="494"/>
      <c r="AL1111" s="494"/>
      <c r="AM1111" s="494"/>
      <c r="AN1111" s="494"/>
    </row>
    <row r="1112" spans="13:40">
      <c r="M1112" s="494"/>
      <c r="N1112" s="494"/>
      <c r="O1112" s="494"/>
      <c r="P1112" s="494"/>
      <c r="Q1112" s="494"/>
      <c r="R1112" s="494"/>
      <c r="S1112" s="494"/>
      <c r="T1112" s="494"/>
      <c r="U1112" s="494"/>
      <c r="V1112" s="494"/>
      <c r="W1112" s="494"/>
      <c r="X1112" s="494"/>
      <c r="Y1112" s="494"/>
      <c r="Z1112" s="494"/>
      <c r="AA1112" s="494"/>
      <c r="AB1112" s="494"/>
      <c r="AC1112" s="494"/>
      <c r="AD1112" s="494"/>
      <c r="AE1112" s="494"/>
      <c r="AF1112" s="494"/>
      <c r="AG1112" s="494"/>
      <c r="AH1112" s="494"/>
      <c r="AI1112" s="494"/>
      <c r="AJ1112" s="494"/>
      <c r="AK1112" s="494"/>
      <c r="AL1112" s="494"/>
      <c r="AM1112" s="494"/>
      <c r="AN1112" s="494"/>
    </row>
    <row r="1113" spans="13:40">
      <c r="M1113" s="494"/>
      <c r="N1113" s="494"/>
      <c r="O1113" s="494"/>
      <c r="P1113" s="494"/>
      <c r="Q1113" s="494"/>
      <c r="R1113" s="494"/>
      <c r="S1113" s="494"/>
      <c r="T1113" s="494"/>
      <c r="U1113" s="494"/>
      <c r="V1113" s="494"/>
      <c r="W1113" s="494"/>
      <c r="X1113" s="494"/>
      <c r="Y1113" s="494"/>
      <c r="Z1113" s="494"/>
      <c r="AA1113" s="494"/>
      <c r="AB1113" s="494"/>
      <c r="AC1113" s="494"/>
      <c r="AD1113" s="494"/>
      <c r="AE1113" s="494"/>
      <c r="AF1113" s="494"/>
      <c r="AG1113" s="494"/>
      <c r="AH1113" s="494"/>
      <c r="AI1113" s="494"/>
      <c r="AJ1113" s="494"/>
      <c r="AK1113" s="494"/>
      <c r="AL1113" s="494"/>
      <c r="AM1113" s="494"/>
      <c r="AN1113" s="494"/>
    </row>
    <row r="1114" spans="13:40">
      <c r="M1114" s="494"/>
      <c r="N1114" s="494"/>
      <c r="O1114" s="494"/>
      <c r="P1114" s="494"/>
      <c r="Q1114" s="494"/>
      <c r="R1114" s="494"/>
      <c r="S1114" s="494"/>
      <c r="T1114" s="494"/>
      <c r="U1114" s="494"/>
      <c r="V1114" s="494"/>
      <c r="W1114" s="494"/>
      <c r="X1114" s="494"/>
      <c r="Y1114" s="494"/>
      <c r="Z1114" s="494"/>
      <c r="AA1114" s="494"/>
      <c r="AB1114" s="494"/>
      <c r="AC1114" s="494"/>
      <c r="AD1114" s="494"/>
      <c r="AE1114" s="494"/>
      <c r="AF1114" s="494"/>
      <c r="AG1114" s="494"/>
      <c r="AH1114" s="494"/>
      <c r="AI1114" s="494"/>
      <c r="AJ1114" s="494"/>
      <c r="AK1114" s="494"/>
      <c r="AL1114" s="494"/>
      <c r="AM1114" s="494"/>
      <c r="AN1114" s="494"/>
    </row>
    <row r="1115" spans="13:40">
      <c r="M1115" s="494"/>
      <c r="N1115" s="494"/>
      <c r="O1115" s="494"/>
      <c r="P1115" s="494"/>
      <c r="Q1115" s="494"/>
      <c r="R1115" s="494"/>
      <c r="S1115" s="494"/>
      <c r="T1115" s="494"/>
      <c r="U1115" s="494"/>
      <c r="V1115" s="494"/>
      <c r="W1115" s="494"/>
      <c r="X1115" s="494"/>
      <c r="Y1115" s="494"/>
      <c r="Z1115" s="494"/>
      <c r="AA1115" s="494"/>
      <c r="AB1115" s="494"/>
      <c r="AC1115" s="494"/>
      <c r="AD1115" s="494"/>
      <c r="AE1115" s="494"/>
      <c r="AF1115" s="494"/>
      <c r="AG1115" s="494"/>
      <c r="AH1115" s="494"/>
      <c r="AI1115" s="494"/>
      <c r="AJ1115" s="494"/>
      <c r="AK1115" s="494"/>
      <c r="AL1115" s="494"/>
      <c r="AM1115" s="494"/>
      <c r="AN1115" s="494"/>
    </row>
    <row r="1116" spans="13:40">
      <c r="M1116" s="494"/>
      <c r="N1116" s="494"/>
      <c r="O1116" s="494"/>
      <c r="P1116" s="494"/>
      <c r="Q1116" s="494"/>
      <c r="R1116" s="494"/>
      <c r="S1116" s="494"/>
      <c r="T1116" s="494"/>
      <c r="U1116" s="494"/>
      <c r="V1116" s="494"/>
      <c r="W1116" s="494"/>
      <c r="X1116" s="494"/>
      <c r="Y1116" s="494"/>
      <c r="Z1116" s="494"/>
      <c r="AA1116" s="494"/>
      <c r="AB1116" s="494"/>
      <c r="AC1116" s="494"/>
      <c r="AD1116" s="494"/>
      <c r="AE1116" s="494"/>
      <c r="AF1116" s="494"/>
      <c r="AG1116" s="494"/>
      <c r="AH1116" s="494"/>
      <c r="AI1116" s="494"/>
      <c r="AJ1116" s="494"/>
      <c r="AK1116" s="494"/>
      <c r="AL1116" s="494"/>
      <c r="AM1116" s="494"/>
      <c r="AN1116" s="494"/>
    </row>
    <row r="1117" spans="13:40">
      <c r="M1117" s="494"/>
      <c r="N1117" s="494"/>
      <c r="O1117" s="494"/>
      <c r="P1117" s="494"/>
      <c r="Q1117" s="494"/>
      <c r="R1117" s="494"/>
      <c r="S1117" s="494"/>
      <c r="T1117" s="494"/>
      <c r="U1117" s="494"/>
      <c r="V1117" s="494"/>
      <c r="W1117" s="494"/>
      <c r="X1117" s="494"/>
      <c r="Y1117" s="494"/>
      <c r="Z1117" s="494"/>
      <c r="AA1117" s="494"/>
      <c r="AB1117" s="494"/>
      <c r="AC1117" s="494"/>
      <c r="AD1117" s="494"/>
      <c r="AE1117" s="494"/>
      <c r="AF1117" s="494"/>
      <c r="AG1117" s="494"/>
      <c r="AH1117" s="494"/>
      <c r="AI1117" s="494"/>
      <c r="AJ1117" s="494"/>
      <c r="AK1117" s="494"/>
      <c r="AL1117" s="494"/>
      <c r="AM1117" s="494"/>
      <c r="AN1117" s="494"/>
    </row>
    <row r="1118" spans="13:40">
      <c r="M1118" s="494"/>
      <c r="N1118" s="494"/>
      <c r="O1118" s="494"/>
      <c r="P1118" s="494"/>
      <c r="Q1118" s="494"/>
      <c r="R1118" s="494"/>
      <c r="S1118" s="494"/>
      <c r="T1118" s="494"/>
      <c r="U1118" s="494"/>
      <c r="V1118" s="494"/>
      <c r="W1118" s="494"/>
      <c r="X1118" s="494"/>
      <c r="Y1118" s="494"/>
      <c r="Z1118" s="494"/>
      <c r="AA1118" s="494"/>
      <c r="AB1118" s="494"/>
      <c r="AC1118" s="494"/>
      <c r="AD1118" s="494"/>
      <c r="AE1118" s="494"/>
      <c r="AF1118" s="494"/>
      <c r="AG1118" s="494"/>
      <c r="AH1118" s="494"/>
      <c r="AI1118" s="494"/>
      <c r="AJ1118" s="494"/>
      <c r="AK1118" s="494"/>
      <c r="AL1118" s="494"/>
      <c r="AM1118" s="494"/>
      <c r="AN1118" s="494"/>
    </row>
    <row r="1119" spans="13:40">
      <c r="M1119" s="494"/>
      <c r="N1119" s="494"/>
      <c r="O1119" s="494"/>
      <c r="P1119" s="494"/>
      <c r="Q1119" s="494"/>
      <c r="R1119" s="494"/>
      <c r="S1119" s="494"/>
      <c r="T1119" s="494"/>
      <c r="U1119" s="494"/>
      <c r="V1119" s="494"/>
      <c r="W1119" s="494"/>
      <c r="X1119" s="494"/>
      <c r="Y1119" s="494"/>
      <c r="Z1119" s="494"/>
      <c r="AA1119" s="494"/>
      <c r="AB1119" s="494"/>
      <c r="AC1119" s="494"/>
      <c r="AD1119" s="494"/>
      <c r="AE1119" s="494"/>
      <c r="AF1119" s="494"/>
      <c r="AG1119" s="494"/>
      <c r="AH1119" s="494"/>
      <c r="AI1119" s="494"/>
      <c r="AJ1119" s="494"/>
      <c r="AK1119" s="494"/>
      <c r="AL1119" s="494"/>
      <c r="AM1119" s="494"/>
      <c r="AN1119" s="494"/>
    </row>
    <row r="1120" spans="13:40">
      <c r="M1120" s="494"/>
      <c r="N1120" s="494"/>
      <c r="O1120" s="494"/>
      <c r="P1120" s="494"/>
      <c r="Q1120" s="494"/>
      <c r="R1120" s="494"/>
      <c r="S1120" s="494"/>
      <c r="T1120" s="494"/>
      <c r="U1120" s="494"/>
      <c r="V1120" s="494"/>
      <c r="W1120" s="494"/>
      <c r="X1120" s="494"/>
      <c r="Y1120" s="494"/>
      <c r="Z1120" s="494"/>
      <c r="AA1120" s="494"/>
      <c r="AB1120" s="494"/>
      <c r="AC1120" s="494"/>
      <c r="AD1120" s="494"/>
      <c r="AE1120" s="494"/>
      <c r="AF1120" s="494"/>
      <c r="AG1120" s="494"/>
      <c r="AH1120" s="494"/>
      <c r="AI1120" s="494"/>
      <c r="AJ1120" s="494"/>
      <c r="AK1120" s="494"/>
      <c r="AL1120" s="494"/>
      <c r="AM1120" s="494"/>
      <c r="AN1120" s="494"/>
    </row>
    <row r="1121" spans="13:40">
      <c r="M1121" s="494"/>
      <c r="N1121" s="494"/>
      <c r="O1121" s="494"/>
      <c r="P1121" s="494"/>
      <c r="Q1121" s="494"/>
      <c r="R1121" s="494"/>
      <c r="S1121" s="494"/>
      <c r="T1121" s="494"/>
      <c r="U1121" s="494"/>
      <c r="V1121" s="494"/>
      <c r="W1121" s="494"/>
      <c r="X1121" s="494"/>
      <c r="Y1121" s="494"/>
      <c r="Z1121" s="494"/>
      <c r="AA1121" s="494"/>
      <c r="AB1121" s="494"/>
      <c r="AC1121" s="494"/>
      <c r="AD1121" s="494"/>
      <c r="AE1121" s="494"/>
      <c r="AF1121" s="494"/>
      <c r="AG1121" s="494"/>
      <c r="AH1121" s="494"/>
      <c r="AI1121" s="494"/>
      <c r="AJ1121" s="494"/>
      <c r="AK1121" s="494"/>
      <c r="AL1121" s="494"/>
      <c r="AM1121" s="494"/>
      <c r="AN1121" s="494"/>
    </row>
    <row r="1122" spans="13:40">
      <c r="M1122" s="494"/>
      <c r="N1122" s="494"/>
      <c r="O1122" s="494"/>
      <c r="P1122" s="494"/>
      <c r="Q1122" s="494"/>
      <c r="R1122" s="494"/>
      <c r="S1122" s="494"/>
      <c r="T1122" s="494"/>
      <c r="U1122" s="494"/>
      <c r="V1122" s="494"/>
      <c r="W1122" s="494"/>
      <c r="X1122" s="494"/>
      <c r="Y1122" s="494"/>
      <c r="Z1122" s="494"/>
      <c r="AA1122" s="494"/>
      <c r="AB1122" s="494"/>
      <c r="AC1122" s="494"/>
      <c r="AD1122" s="494"/>
      <c r="AE1122" s="494"/>
      <c r="AF1122" s="494"/>
      <c r="AG1122" s="494"/>
      <c r="AH1122" s="494"/>
      <c r="AI1122" s="494"/>
      <c r="AJ1122" s="494"/>
      <c r="AK1122" s="494"/>
      <c r="AL1122" s="494"/>
      <c r="AM1122" s="494"/>
      <c r="AN1122" s="494"/>
    </row>
    <row r="1123" spans="13:40">
      <c r="M1123" s="494"/>
      <c r="N1123" s="494"/>
      <c r="O1123" s="494"/>
      <c r="P1123" s="494"/>
      <c r="Q1123" s="494"/>
      <c r="R1123" s="494"/>
      <c r="S1123" s="494"/>
      <c r="T1123" s="494"/>
      <c r="U1123" s="494"/>
      <c r="V1123" s="494"/>
      <c r="W1123" s="494"/>
      <c r="X1123" s="494"/>
      <c r="Y1123" s="494"/>
      <c r="Z1123" s="494"/>
      <c r="AA1123" s="494"/>
      <c r="AB1123" s="494"/>
      <c r="AC1123" s="494"/>
      <c r="AD1123" s="494"/>
      <c r="AE1123" s="494"/>
      <c r="AF1123" s="494"/>
      <c r="AG1123" s="494"/>
      <c r="AH1123" s="494"/>
      <c r="AI1123" s="494"/>
      <c r="AJ1123" s="494"/>
      <c r="AK1123" s="494"/>
      <c r="AL1123" s="494"/>
      <c r="AM1123" s="494"/>
      <c r="AN1123" s="494"/>
    </row>
    <row r="1124" spans="13:40">
      <c r="M1124" s="494"/>
      <c r="N1124" s="494"/>
      <c r="O1124" s="494"/>
      <c r="P1124" s="494"/>
      <c r="Q1124" s="494"/>
      <c r="R1124" s="494"/>
      <c r="S1124" s="494"/>
      <c r="T1124" s="494"/>
      <c r="U1124" s="494"/>
      <c r="V1124" s="494"/>
      <c r="W1124" s="494"/>
      <c r="X1124" s="494"/>
      <c r="Y1124" s="494"/>
      <c r="Z1124" s="494"/>
      <c r="AA1124" s="494"/>
      <c r="AB1124" s="494"/>
      <c r="AC1124" s="494"/>
      <c r="AD1124" s="494"/>
      <c r="AE1124" s="494"/>
      <c r="AF1124" s="494"/>
      <c r="AG1124" s="494"/>
      <c r="AH1124" s="494"/>
      <c r="AI1124" s="494"/>
      <c r="AJ1124" s="494"/>
      <c r="AK1124" s="494"/>
      <c r="AL1124" s="494"/>
      <c r="AM1124" s="494"/>
      <c r="AN1124" s="494"/>
    </row>
    <row r="1125" spans="13:40">
      <c r="M1125" s="494"/>
      <c r="N1125" s="494"/>
      <c r="O1125" s="494"/>
      <c r="P1125" s="494"/>
      <c r="Q1125" s="494"/>
      <c r="R1125" s="494"/>
      <c r="S1125" s="494"/>
      <c r="T1125" s="494"/>
      <c r="U1125" s="494"/>
      <c r="V1125" s="494"/>
      <c r="W1125" s="494"/>
      <c r="X1125" s="494"/>
      <c r="Y1125" s="494"/>
      <c r="Z1125" s="494"/>
      <c r="AA1125" s="494"/>
      <c r="AB1125" s="494"/>
      <c r="AC1125" s="494"/>
      <c r="AD1125" s="494"/>
      <c r="AE1125" s="494"/>
      <c r="AF1125" s="494"/>
      <c r="AG1125" s="494"/>
      <c r="AH1125" s="494"/>
      <c r="AI1125" s="494"/>
      <c r="AJ1125" s="494"/>
      <c r="AK1125" s="494"/>
      <c r="AL1125" s="494"/>
      <c r="AM1125" s="494"/>
      <c r="AN1125" s="494"/>
    </row>
    <row r="1126" spans="13:40">
      <c r="M1126" s="494"/>
      <c r="N1126" s="494"/>
      <c r="O1126" s="494"/>
      <c r="P1126" s="494"/>
      <c r="Q1126" s="494"/>
      <c r="R1126" s="494"/>
      <c r="S1126" s="494"/>
      <c r="T1126" s="494"/>
      <c r="U1126" s="494"/>
      <c r="V1126" s="494"/>
      <c r="W1126" s="494"/>
      <c r="X1126" s="494"/>
      <c r="Y1126" s="494"/>
      <c r="Z1126" s="494"/>
      <c r="AA1126" s="494"/>
      <c r="AB1126" s="494"/>
      <c r="AC1126" s="494"/>
      <c r="AD1126" s="494"/>
      <c r="AE1126" s="494"/>
      <c r="AF1126" s="494"/>
      <c r="AG1126" s="494"/>
      <c r="AH1126" s="494"/>
      <c r="AI1126" s="494"/>
      <c r="AJ1126" s="494"/>
      <c r="AK1126" s="494"/>
      <c r="AL1126" s="494"/>
      <c r="AM1126" s="494"/>
      <c r="AN1126" s="494"/>
    </row>
    <row r="1127" spans="13:40">
      <c r="M1127" s="494"/>
      <c r="N1127" s="494"/>
      <c r="O1127" s="494"/>
      <c r="P1127" s="494"/>
      <c r="Q1127" s="494"/>
      <c r="R1127" s="494"/>
      <c r="S1127" s="494"/>
      <c r="T1127" s="494"/>
      <c r="U1127" s="494"/>
      <c r="V1127" s="494"/>
      <c r="W1127" s="494"/>
      <c r="X1127" s="494"/>
      <c r="Y1127" s="494"/>
      <c r="Z1127" s="494"/>
      <c r="AA1127" s="494"/>
      <c r="AB1127" s="494"/>
      <c r="AC1127" s="494"/>
      <c r="AD1127" s="494"/>
      <c r="AE1127" s="494"/>
      <c r="AF1127" s="494"/>
      <c r="AG1127" s="494"/>
      <c r="AH1127" s="494"/>
      <c r="AI1127" s="494"/>
      <c r="AJ1127" s="494"/>
      <c r="AK1127" s="494"/>
      <c r="AL1127" s="494"/>
      <c r="AM1127" s="494"/>
      <c r="AN1127" s="494"/>
    </row>
    <row r="1128" spans="13:40">
      <c r="M1128" s="494"/>
      <c r="N1128" s="494"/>
      <c r="O1128" s="494"/>
      <c r="P1128" s="494"/>
      <c r="Q1128" s="494"/>
      <c r="R1128" s="494"/>
      <c r="S1128" s="494"/>
      <c r="T1128" s="494"/>
      <c r="U1128" s="494"/>
      <c r="V1128" s="494"/>
      <c r="W1128" s="494"/>
      <c r="X1128" s="494"/>
      <c r="Y1128" s="494"/>
      <c r="Z1128" s="494"/>
      <c r="AA1128" s="494"/>
      <c r="AB1128" s="494"/>
      <c r="AC1128" s="494"/>
      <c r="AD1128" s="494"/>
      <c r="AE1128" s="494"/>
      <c r="AF1128" s="494"/>
      <c r="AG1128" s="494"/>
      <c r="AH1128" s="494"/>
      <c r="AI1128" s="494"/>
      <c r="AJ1128" s="494"/>
      <c r="AK1128" s="494"/>
      <c r="AL1128" s="494"/>
      <c r="AM1128" s="494"/>
      <c r="AN1128" s="494"/>
    </row>
    <row r="1129" spans="13:40">
      <c r="M1129" s="494"/>
      <c r="N1129" s="494"/>
      <c r="O1129" s="494"/>
      <c r="P1129" s="494"/>
      <c r="Q1129" s="494"/>
      <c r="R1129" s="494"/>
      <c r="S1129" s="494"/>
      <c r="T1129" s="494"/>
      <c r="U1129" s="494"/>
      <c r="V1129" s="494"/>
      <c r="W1129" s="494"/>
      <c r="X1129" s="494"/>
      <c r="Y1129" s="494"/>
      <c r="Z1129" s="494"/>
      <c r="AA1129" s="494"/>
      <c r="AB1129" s="494"/>
      <c r="AC1129" s="494"/>
      <c r="AD1129" s="494"/>
      <c r="AE1129" s="494"/>
      <c r="AF1129" s="494"/>
      <c r="AG1129" s="494"/>
      <c r="AH1129" s="494"/>
      <c r="AI1129" s="494"/>
      <c r="AJ1129" s="494"/>
      <c r="AK1129" s="494"/>
      <c r="AL1129" s="494"/>
      <c r="AM1129" s="494"/>
      <c r="AN1129" s="494"/>
    </row>
    <row r="1130" spans="13:40">
      <c r="M1130" s="494"/>
      <c r="N1130" s="494"/>
      <c r="O1130" s="494"/>
      <c r="P1130" s="494"/>
      <c r="Q1130" s="494"/>
      <c r="R1130" s="494"/>
      <c r="S1130" s="494"/>
      <c r="T1130" s="494"/>
      <c r="U1130" s="494"/>
      <c r="V1130" s="494"/>
      <c r="W1130" s="494"/>
      <c r="X1130" s="494"/>
      <c r="Y1130" s="494"/>
      <c r="Z1130" s="494"/>
      <c r="AA1130" s="494"/>
      <c r="AB1130" s="494"/>
      <c r="AC1130" s="494"/>
      <c r="AD1130" s="494"/>
      <c r="AE1130" s="494"/>
      <c r="AF1130" s="494"/>
      <c r="AG1130" s="494"/>
      <c r="AH1130" s="494"/>
      <c r="AI1130" s="494"/>
      <c r="AJ1130" s="494"/>
      <c r="AK1130" s="494"/>
      <c r="AL1130" s="494"/>
      <c r="AM1130" s="494"/>
      <c r="AN1130" s="494"/>
    </row>
    <row r="1131" spans="13:40">
      <c r="M1131" s="494"/>
      <c r="N1131" s="494"/>
      <c r="O1131" s="494"/>
      <c r="P1131" s="494"/>
      <c r="Q1131" s="494"/>
      <c r="R1131" s="494"/>
      <c r="S1131" s="494"/>
      <c r="T1131" s="494"/>
      <c r="U1131" s="494"/>
      <c r="V1131" s="494"/>
      <c r="W1131" s="494"/>
      <c r="X1131" s="494"/>
      <c r="Y1131" s="494"/>
      <c r="Z1131" s="494"/>
      <c r="AA1131" s="494"/>
      <c r="AB1131" s="494"/>
      <c r="AC1131" s="494"/>
      <c r="AD1131" s="494"/>
      <c r="AE1131" s="494"/>
      <c r="AF1131" s="494"/>
      <c r="AG1131" s="494"/>
      <c r="AH1131" s="494"/>
      <c r="AI1131" s="494"/>
      <c r="AJ1131" s="494"/>
      <c r="AK1131" s="494"/>
      <c r="AL1131" s="494"/>
      <c r="AM1131" s="494"/>
      <c r="AN1131" s="494"/>
    </row>
    <row r="1132" spans="13:40">
      <c r="M1132" s="494"/>
      <c r="N1132" s="494"/>
      <c r="O1132" s="494"/>
      <c r="P1132" s="494"/>
      <c r="Q1132" s="494"/>
      <c r="R1132" s="494"/>
      <c r="S1132" s="494"/>
      <c r="T1132" s="494"/>
      <c r="U1132" s="494"/>
      <c r="V1132" s="494"/>
      <c r="W1132" s="494"/>
      <c r="X1132" s="494"/>
      <c r="Y1132" s="494"/>
      <c r="Z1132" s="494"/>
      <c r="AA1132" s="494"/>
      <c r="AB1132" s="494"/>
      <c r="AC1132" s="494"/>
      <c r="AD1132" s="494"/>
      <c r="AE1132" s="494"/>
      <c r="AF1132" s="494"/>
      <c r="AG1132" s="494"/>
      <c r="AH1132" s="494"/>
      <c r="AI1132" s="494"/>
      <c r="AJ1132" s="494"/>
      <c r="AK1132" s="494"/>
      <c r="AL1132" s="494"/>
      <c r="AM1132" s="494"/>
      <c r="AN1132" s="494"/>
    </row>
    <row r="1133" spans="13:40">
      <c r="M1133" s="494"/>
      <c r="N1133" s="494"/>
      <c r="O1133" s="494"/>
      <c r="P1133" s="494"/>
      <c r="Q1133" s="494"/>
      <c r="R1133" s="494"/>
      <c r="S1133" s="494"/>
      <c r="T1133" s="494"/>
      <c r="U1133" s="494"/>
      <c r="V1133" s="494"/>
      <c r="W1133" s="494"/>
      <c r="X1133" s="494"/>
      <c r="Y1133" s="494"/>
      <c r="Z1133" s="494"/>
      <c r="AA1133" s="494"/>
      <c r="AB1133" s="494"/>
      <c r="AC1133" s="494"/>
      <c r="AD1133" s="494"/>
      <c r="AE1133" s="494"/>
      <c r="AF1133" s="494"/>
      <c r="AG1133" s="494"/>
      <c r="AH1133" s="494"/>
      <c r="AI1133" s="494"/>
      <c r="AJ1133" s="494"/>
      <c r="AK1133" s="494"/>
      <c r="AL1133" s="494"/>
      <c r="AM1133" s="494"/>
      <c r="AN1133" s="494"/>
    </row>
    <row r="1134" spans="13:40">
      <c r="M1134" s="494"/>
      <c r="N1134" s="494"/>
      <c r="O1134" s="494"/>
      <c r="P1134" s="494"/>
      <c r="Q1134" s="494"/>
      <c r="R1134" s="494"/>
      <c r="S1134" s="494"/>
      <c r="T1134" s="494"/>
      <c r="U1134" s="494"/>
      <c r="V1134" s="494"/>
      <c r="W1134" s="494"/>
      <c r="X1134" s="494"/>
      <c r="Y1134" s="494"/>
      <c r="Z1134" s="494"/>
      <c r="AA1134" s="494"/>
      <c r="AB1134" s="494"/>
      <c r="AC1134" s="494"/>
      <c r="AD1134" s="494"/>
      <c r="AE1134" s="494"/>
      <c r="AF1134" s="494"/>
      <c r="AG1134" s="494"/>
      <c r="AH1134" s="494"/>
      <c r="AI1134" s="494"/>
      <c r="AJ1134" s="494"/>
      <c r="AK1134" s="494"/>
      <c r="AL1134" s="494"/>
      <c r="AM1134" s="494"/>
      <c r="AN1134" s="494"/>
    </row>
    <row r="1135" spans="13:40">
      <c r="M1135" s="494"/>
      <c r="N1135" s="494"/>
      <c r="O1135" s="494"/>
      <c r="P1135" s="494"/>
      <c r="Q1135" s="494"/>
      <c r="R1135" s="494"/>
      <c r="S1135" s="494"/>
      <c r="T1135" s="494"/>
      <c r="U1135" s="494"/>
      <c r="V1135" s="494"/>
      <c r="W1135" s="494"/>
      <c r="X1135" s="494"/>
      <c r="Y1135" s="494"/>
      <c r="Z1135" s="494"/>
      <c r="AA1135" s="494"/>
      <c r="AB1135" s="494"/>
      <c r="AC1135" s="494"/>
      <c r="AD1135" s="494"/>
      <c r="AE1135" s="494"/>
      <c r="AF1135" s="494"/>
      <c r="AG1135" s="494"/>
      <c r="AH1135" s="494"/>
      <c r="AI1135" s="494"/>
      <c r="AJ1135" s="494"/>
      <c r="AK1135" s="494"/>
      <c r="AL1135" s="494"/>
      <c r="AM1135" s="494"/>
      <c r="AN1135" s="494"/>
    </row>
    <row r="1136" spans="13:40">
      <c r="M1136" s="494"/>
      <c r="N1136" s="494"/>
      <c r="O1136" s="494"/>
      <c r="P1136" s="494"/>
      <c r="Q1136" s="494"/>
      <c r="R1136" s="494"/>
      <c r="S1136" s="494"/>
      <c r="T1136" s="494"/>
      <c r="U1136" s="494"/>
      <c r="V1136" s="494"/>
      <c r="W1136" s="494"/>
      <c r="X1136" s="494"/>
      <c r="Y1136" s="494"/>
      <c r="Z1136" s="494"/>
      <c r="AA1136" s="494"/>
      <c r="AB1136" s="494"/>
      <c r="AC1136" s="494"/>
      <c r="AD1136" s="494"/>
      <c r="AE1136" s="494"/>
      <c r="AF1136" s="494"/>
      <c r="AG1136" s="494"/>
      <c r="AH1136" s="494"/>
      <c r="AI1136" s="494"/>
      <c r="AJ1136" s="494"/>
      <c r="AK1136" s="494"/>
      <c r="AL1136" s="494"/>
      <c r="AM1136" s="494"/>
      <c r="AN1136" s="494"/>
    </row>
    <row r="1137" spans="13:40">
      <c r="M1137" s="494"/>
      <c r="N1137" s="494"/>
      <c r="O1137" s="494"/>
      <c r="P1137" s="494"/>
      <c r="Q1137" s="494"/>
      <c r="R1137" s="494"/>
      <c r="S1137" s="494"/>
      <c r="T1137" s="494"/>
      <c r="U1137" s="494"/>
      <c r="V1137" s="494"/>
      <c r="W1137" s="494"/>
      <c r="X1137" s="494"/>
      <c r="Y1137" s="494"/>
      <c r="Z1137" s="494"/>
      <c r="AA1137" s="494"/>
      <c r="AB1137" s="494"/>
      <c r="AC1137" s="494"/>
      <c r="AD1137" s="494"/>
      <c r="AE1137" s="494"/>
      <c r="AF1137" s="494"/>
      <c r="AG1137" s="494"/>
      <c r="AH1137" s="494"/>
      <c r="AI1137" s="494"/>
      <c r="AJ1137" s="494"/>
      <c r="AK1137" s="494"/>
      <c r="AL1137" s="494"/>
      <c r="AM1137" s="494"/>
      <c r="AN1137" s="494"/>
    </row>
    <row r="1138" spans="13:40">
      <c r="M1138" s="494"/>
      <c r="N1138" s="494"/>
      <c r="O1138" s="494"/>
      <c r="P1138" s="494"/>
      <c r="Q1138" s="494"/>
      <c r="R1138" s="494"/>
      <c r="S1138" s="494"/>
      <c r="T1138" s="494"/>
      <c r="U1138" s="494"/>
      <c r="V1138" s="494"/>
      <c r="W1138" s="494"/>
      <c r="X1138" s="494"/>
      <c r="Y1138" s="494"/>
      <c r="Z1138" s="494"/>
      <c r="AA1138" s="494"/>
      <c r="AB1138" s="494"/>
      <c r="AC1138" s="494"/>
      <c r="AD1138" s="494"/>
      <c r="AE1138" s="494"/>
      <c r="AF1138" s="494"/>
      <c r="AG1138" s="494"/>
      <c r="AH1138" s="494"/>
      <c r="AI1138" s="494"/>
      <c r="AJ1138" s="494"/>
      <c r="AK1138" s="494"/>
      <c r="AL1138" s="494"/>
      <c r="AM1138" s="494"/>
      <c r="AN1138" s="494"/>
    </row>
    <row r="1139" spans="13:40">
      <c r="M1139" s="494"/>
      <c r="N1139" s="494"/>
      <c r="O1139" s="494"/>
      <c r="P1139" s="494"/>
      <c r="Q1139" s="494"/>
      <c r="R1139" s="494"/>
      <c r="S1139" s="494"/>
      <c r="T1139" s="494"/>
      <c r="U1139" s="494"/>
      <c r="V1139" s="494"/>
      <c r="W1139" s="494"/>
      <c r="X1139" s="494"/>
      <c r="Y1139" s="494"/>
      <c r="Z1139" s="494"/>
      <c r="AA1139" s="494"/>
      <c r="AB1139" s="494"/>
      <c r="AC1139" s="494"/>
      <c r="AD1139" s="494"/>
      <c r="AE1139" s="494"/>
      <c r="AF1139" s="494"/>
      <c r="AG1139" s="494"/>
      <c r="AH1139" s="494"/>
      <c r="AI1139" s="494"/>
      <c r="AJ1139" s="494"/>
      <c r="AK1139" s="494"/>
      <c r="AL1139" s="494"/>
      <c r="AM1139" s="494"/>
      <c r="AN1139" s="494"/>
    </row>
    <row r="1140" spans="13:40">
      <c r="M1140" s="494"/>
      <c r="N1140" s="494"/>
      <c r="O1140" s="494"/>
      <c r="P1140" s="494"/>
      <c r="Q1140" s="494"/>
      <c r="R1140" s="494"/>
      <c r="S1140" s="494"/>
      <c r="T1140" s="494"/>
      <c r="U1140" s="494"/>
      <c r="V1140" s="494"/>
      <c r="W1140" s="494"/>
      <c r="X1140" s="494"/>
      <c r="Y1140" s="494"/>
      <c r="Z1140" s="494"/>
      <c r="AA1140" s="494"/>
      <c r="AB1140" s="494"/>
      <c r="AC1140" s="494"/>
      <c r="AD1140" s="494"/>
      <c r="AE1140" s="494"/>
      <c r="AF1140" s="494"/>
      <c r="AG1140" s="494"/>
      <c r="AH1140" s="494"/>
      <c r="AI1140" s="494"/>
      <c r="AJ1140" s="494"/>
      <c r="AK1140" s="494"/>
      <c r="AL1140" s="494"/>
      <c r="AM1140" s="494"/>
      <c r="AN1140" s="494"/>
    </row>
    <row r="1141" spans="13:40">
      <c r="M1141" s="494"/>
      <c r="N1141" s="494"/>
      <c r="O1141" s="494"/>
      <c r="P1141" s="494"/>
      <c r="Q1141" s="494"/>
      <c r="R1141" s="494"/>
      <c r="S1141" s="494"/>
      <c r="T1141" s="494"/>
      <c r="U1141" s="494"/>
      <c r="V1141" s="494"/>
      <c r="W1141" s="494"/>
      <c r="X1141" s="494"/>
      <c r="Y1141" s="494"/>
      <c r="Z1141" s="494"/>
      <c r="AA1141" s="494"/>
      <c r="AB1141" s="494"/>
      <c r="AC1141" s="494"/>
      <c r="AD1141" s="494"/>
      <c r="AE1141" s="494"/>
      <c r="AF1141" s="494"/>
      <c r="AG1141" s="494"/>
      <c r="AH1141" s="494"/>
      <c r="AI1141" s="494"/>
      <c r="AJ1141" s="494"/>
      <c r="AK1141" s="494"/>
      <c r="AL1141" s="494"/>
      <c r="AM1141" s="494"/>
      <c r="AN1141" s="494"/>
    </row>
    <row r="1142" spans="13:40">
      <c r="M1142" s="494"/>
      <c r="N1142" s="494"/>
      <c r="O1142" s="494"/>
      <c r="P1142" s="494"/>
      <c r="Q1142" s="494"/>
      <c r="R1142" s="494"/>
      <c r="S1142" s="494"/>
      <c r="T1142" s="494"/>
      <c r="U1142" s="494"/>
      <c r="V1142" s="494"/>
      <c r="W1142" s="494"/>
      <c r="X1142" s="494"/>
      <c r="Y1142" s="494"/>
      <c r="Z1142" s="494"/>
      <c r="AA1142" s="494"/>
      <c r="AB1142" s="494"/>
      <c r="AC1142" s="494"/>
      <c r="AD1142" s="494"/>
      <c r="AE1142" s="494"/>
      <c r="AF1142" s="494"/>
      <c r="AG1142" s="494"/>
      <c r="AH1142" s="494"/>
      <c r="AI1142" s="494"/>
      <c r="AJ1142" s="494"/>
      <c r="AK1142" s="494"/>
      <c r="AL1142" s="494"/>
      <c r="AM1142" s="494"/>
      <c r="AN1142" s="494"/>
    </row>
    <row r="1143" spans="13:40">
      <c r="M1143" s="494"/>
      <c r="N1143" s="494"/>
      <c r="O1143" s="494"/>
      <c r="P1143" s="494"/>
      <c r="Q1143" s="494"/>
      <c r="R1143" s="494"/>
      <c r="S1143" s="494"/>
      <c r="T1143" s="494"/>
      <c r="U1143" s="494"/>
      <c r="V1143" s="494"/>
      <c r="W1143" s="494"/>
      <c r="X1143" s="494"/>
      <c r="Y1143" s="494"/>
      <c r="Z1143" s="494"/>
      <c r="AA1143" s="494"/>
      <c r="AB1143" s="494"/>
      <c r="AC1143" s="494"/>
      <c r="AD1143" s="494"/>
      <c r="AE1143" s="494"/>
      <c r="AF1143" s="494"/>
      <c r="AG1143" s="494"/>
      <c r="AH1143" s="494"/>
      <c r="AI1143" s="494"/>
      <c r="AJ1143" s="494"/>
      <c r="AK1143" s="494"/>
      <c r="AL1143" s="494"/>
      <c r="AM1143" s="494"/>
      <c r="AN1143" s="494"/>
    </row>
    <row r="1144" spans="13:40">
      <c r="M1144" s="494"/>
      <c r="N1144" s="494"/>
      <c r="O1144" s="494"/>
      <c r="P1144" s="494"/>
      <c r="Q1144" s="494"/>
      <c r="R1144" s="494"/>
      <c r="S1144" s="494"/>
      <c r="T1144" s="494"/>
      <c r="U1144" s="494"/>
      <c r="V1144" s="494"/>
      <c r="W1144" s="494"/>
      <c r="X1144" s="494"/>
      <c r="Y1144" s="494"/>
      <c r="Z1144" s="494"/>
      <c r="AA1144" s="494"/>
      <c r="AB1144" s="494"/>
      <c r="AC1144" s="494"/>
      <c r="AD1144" s="494"/>
      <c r="AE1144" s="494"/>
      <c r="AF1144" s="494"/>
      <c r="AG1144" s="494"/>
      <c r="AH1144" s="494"/>
      <c r="AI1144" s="494"/>
      <c r="AJ1144" s="494"/>
      <c r="AK1144" s="494"/>
      <c r="AL1144" s="494"/>
      <c r="AM1144" s="494"/>
      <c r="AN1144" s="494"/>
    </row>
    <row r="1145" spans="13:40">
      <c r="M1145" s="494"/>
      <c r="N1145" s="494"/>
      <c r="O1145" s="494"/>
      <c r="P1145" s="494"/>
      <c r="Q1145" s="494"/>
      <c r="R1145" s="494"/>
      <c r="S1145" s="494"/>
      <c r="T1145" s="494"/>
      <c r="U1145" s="494"/>
      <c r="V1145" s="494"/>
      <c r="W1145" s="494"/>
      <c r="X1145" s="494"/>
      <c r="Y1145" s="494"/>
      <c r="Z1145" s="494"/>
      <c r="AA1145" s="494"/>
      <c r="AB1145" s="494"/>
      <c r="AC1145" s="494"/>
      <c r="AD1145" s="494"/>
      <c r="AE1145" s="494"/>
      <c r="AF1145" s="494"/>
      <c r="AG1145" s="494"/>
      <c r="AH1145" s="494"/>
      <c r="AI1145" s="494"/>
      <c r="AJ1145" s="494"/>
      <c r="AK1145" s="494"/>
      <c r="AL1145" s="494"/>
      <c r="AM1145" s="494"/>
      <c r="AN1145" s="494"/>
    </row>
    <row r="1146" spans="13:40">
      <c r="M1146" s="494"/>
      <c r="N1146" s="494"/>
      <c r="O1146" s="494"/>
      <c r="P1146" s="494"/>
      <c r="Q1146" s="494"/>
      <c r="R1146" s="494"/>
      <c r="S1146" s="494"/>
      <c r="T1146" s="494"/>
      <c r="U1146" s="494"/>
      <c r="V1146" s="494"/>
      <c r="W1146" s="494"/>
      <c r="X1146" s="494"/>
      <c r="Y1146" s="494"/>
      <c r="Z1146" s="494"/>
      <c r="AA1146" s="494"/>
      <c r="AB1146" s="494"/>
      <c r="AC1146" s="494"/>
      <c r="AD1146" s="494"/>
      <c r="AE1146" s="494"/>
      <c r="AF1146" s="494"/>
      <c r="AG1146" s="494"/>
      <c r="AH1146" s="494"/>
      <c r="AI1146" s="494"/>
      <c r="AJ1146" s="494"/>
      <c r="AK1146" s="494"/>
      <c r="AL1146" s="494"/>
      <c r="AM1146" s="494"/>
      <c r="AN1146" s="494"/>
    </row>
    <row r="1147" spans="13:40">
      <c r="M1147" s="494"/>
      <c r="N1147" s="494"/>
      <c r="O1147" s="494"/>
      <c r="P1147" s="494"/>
      <c r="Q1147" s="494"/>
      <c r="R1147" s="494"/>
      <c r="S1147" s="494"/>
      <c r="T1147" s="494"/>
      <c r="U1147" s="494"/>
      <c r="V1147" s="494"/>
      <c r="W1147" s="494"/>
      <c r="X1147" s="494"/>
      <c r="Y1147" s="494"/>
      <c r="Z1147" s="494"/>
      <c r="AA1147" s="494"/>
      <c r="AB1147" s="494"/>
      <c r="AC1147" s="494"/>
      <c r="AD1147" s="494"/>
      <c r="AE1147" s="494"/>
      <c r="AF1147" s="494"/>
      <c r="AG1147" s="494"/>
      <c r="AH1147" s="494"/>
      <c r="AI1147" s="494"/>
      <c r="AJ1147" s="494"/>
      <c r="AK1147" s="494"/>
      <c r="AL1147" s="494"/>
      <c r="AM1147" s="494"/>
      <c r="AN1147" s="494"/>
    </row>
    <row r="1148" spans="13:40">
      <c r="M1148" s="494"/>
      <c r="N1148" s="494"/>
      <c r="O1148" s="494"/>
      <c r="P1148" s="494"/>
      <c r="Q1148" s="494"/>
      <c r="R1148" s="494"/>
      <c r="S1148" s="494"/>
      <c r="T1148" s="494"/>
      <c r="U1148" s="494"/>
      <c r="V1148" s="494"/>
      <c r="W1148" s="494"/>
      <c r="X1148" s="494"/>
      <c r="Y1148" s="494"/>
      <c r="Z1148" s="494"/>
      <c r="AA1148" s="494"/>
      <c r="AB1148" s="494"/>
      <c r="AC1148" s="494"/>
      <c r="AD1148" s="494"/>
      <c r="AE1148" s="494"/>
      <c r="AF1148" s="494"/>
      <c r="AG1148" s="494"/>
      <c r="AH1148" s="494"/>
      <c r="AI1148" s="494"/>
      <c r="AJ1148" s="494"/>
      <c r="AK1148" s="494"/>
      <c r="AL1148" s="494"/>
      <c r="AM1148" s="494"/>
      <c r="AN1148" s="494"/>
    </row>
    <row r="1149" spans="13:40">
      <c r="M1149" s="494"/>
      <c r="N1149" s="494"/>
      <c r="O1149" s="494"/>
      <c r="P1149" s="494"/>
      <c r="Q1149" s="494"/>
      <c r="R1149" s="494"/>
      <c r="S1149" s="494"/>
      <c r="T1149" s="494"/>
      <c r="U1149" s="494"/>
      <c r="V1149" s="494"/>
      <c r="W1149" s="494"/>
      <c r="X1149" s="494"/>
      <c r="Y1149" s="494"/>
      <c r="Z1149" s="494"/>
      <c r="AA1149" s="494"/>
      <c r="AB1149" s="494"/>
      <c r="AC1149" s="494"/>
      <c r="AD1149" s="494"/>
      <c r="AE1149" s="494"/>
      <c r="AF1149" s="494"/>
      <c r="AG1149" s="494"/>
      <c r="AH1149" s="494"/>
      <c r="AI1149" s="494"/>
      <c r="AJ1149" s="494"/>
      <c r="AK1149" s="494"/>
      <c r="AL1149" s="494"/>
      <c r="AM1149" s="494"/>
      <c r="AN1149" s="494"/>
    </row>
    <row r="1150" spans="13:40">
      <c r="M1150" s="494"/>
      <c r="N1150" s="494"/>
      <c r="O1150" s="494"/>
      <c r="P1150" s="494"/>
      <c r="Q1150" s="494"/>
      <c r="R1150" s="494"/>
      <c r="S1150" s="494"/>
      <c r="T1150" s="494"/>
      <c r="U1150" s="494"/>
      <c r="V1150" s="494"/>
      <c r="W1150" s="494"/>
      <c r="X1150" s="494"/>
      <c r="Y1150" s="494"/>
      <c r="Z1150" s="494"/>
      <c r="AA1150" s="494"/>
      <c r="AB1150" s="494"/>
      <c r="AC1150" s="494"/>
      <c r="AD1150" s="494"/>
      <c r="AE1150" s="494"/>
      <c r="AF1150" s="494"/>
      <c r="AG1150" s="494"/>
      <c r="AH1150" s="494"/>
      <c r="AI1150" s="494"/>
      <c r="AJ1150" s="494"/>
      <c r="AK1150" s="494"/>
      <c r="AL1150" s="494"/>
      <c r="AM1150" s="494"/>
      <c r="AN1150" s="494"/>
    </row>
    <row r="1151" spans="13:40">
      <c r="M1151" s="494"/>
      <c r="N1151" s="494"/>
      <c r="O1151" s="494"/>
      <c r="P1151" s="494"/>
      <c r="Q1151" s="494"/>
      <c r="R1151" s="494"/>
      <c r="S1151" s="494"/>
      <c r="T1151" s="494"/>
      <c r="U1151" s="494"/>
      <c r="V1151" s="494"/>
      <c r="W1151" s="494"/>
      <c r="X1151" s="494"/>
      <c r="Y1151" s="494"/>
      <c r="Z1151" s="494"/>
      <c r="AA1151" s="494"/>
      <c r="AB1151" s="494"/>
      <c r="AC1151" s="494"/>
      <c r="AD1151" s="494"/>
      <c r="AE1151" s="494"/>
      <c r="AF1151" s="494"/>
      <c r="AG1151" s="494"/>
      <c r="AH1151" s="494"/>
      <c r="AI1151" s="494"/>
      <c r="AJ1151" s="494"/>
      <c r="AK1151" s="494"/>
      <c r="AL1151" s="494"/>
      <c r="AM1151" s="494"/>
      <c r="AN1151" s="494"/>
    </row>
    <row r="1152" spans="13:40">
      <c r="M1152" s="494"/>
      <c r="N1152" s="494"/>
      <c r="O1152" s="494"/>
      <c r="P1152" s="494"/>
      <c r="Q1152" s="494"/>
      <c r="R1152" s="494"/>
      <c r="S1152" s="494"/>
      <c r="T1152" s="494"/>
      <c r="U1152" s="494"/>
      <c r="V1152" s="494"/>
      <c r="W1152" s="494"/>
      <c r="X1152" s="494"/>
      <c r="Y1152" s="494"/>
      <c r="Z1152" s="494"/>
      <c r="AA1152" s="494"/>
      <c r="AB1152" s="494"/>
      <c r="AC1152" s="494"/>
      <c r="AD1152" s="494"/>
      <c r="AE1152" s="494"/>
      <c r="AF1152" s="494"/>
      <c r="AG1152" s="494"/>
      <c r="AH1152" s="494"/>
      <c r="AI1152" s="494"/>
      <c r="AJ1152" s="494"/>
      <c r="AK1152" s="494"/>
      <c r="AL1152" s="494"/>
      <c r="AM1152" s="494"/>
      <c r="AN1152" s="494"/>
    </row>
    <row r="1153" spans="13:40">
      <c r="M1153" s="494"/>
      <c r="N1153" s="494"/>
      <c r="O1153" s="494"/>
      <c r="P1153" s="494"/>
      <c r="Q1153" s="494"/>
      <c r="R1153" s="494"/>
      <c r="S1153" s="494"/>
      <c r="T1153" s="494"/>
      <c r="U1153" s="494"/>
      <c r="V1153" s="494"/>
      <c r="W1153" s="494"/>
      <c r="X1153" s="494"/>
      <c r="Y1153" s="494"/>
      <c r="Z1153" s="494"/>
      <c r="AA1153" s="494"/>
      <c r="AB1153" s="494"/>
      <c r="AC1153" s="494"/>
      <c r="AD1153" s="494"/>
      <c r="AE1153" s="494"/>
      <c r="AF1153" s="494"/>
      <c r="AG1153" s="494"/>
      <c r="AH1153" s="494"/>
      <c r="AI1153" s="494"/>
      <c r="AJ1153" s="494"/>
      <c r="AK1153" s="494"/>
      <c r="AL1153" s="494"/>
      <c r="AM1153" s="494"/>
      <c r="AN1153" s="494"/>
    </row>
    <row r="1154" spans="13:40">
      <c r="M1154" s="494"/>
      <c r="N1154" s="494"/>
      <c r="O1154" s="494"/>
      <c r="P1154" s="494"/>
      <c r="Q1154" s="494"/>
      <c r="R1154" s="494"/>
      <c r="S1154" s="494"/>
      <c r="T1154" s="494"/>
      <c r="U1154" s="494"/>
      <c r="V1154" s="494"/>
      <c r="W1154" s="494"/>
      <c r="X1154" s="494"/>
      <c r="Y1154" s="494"/>
      <c r="Z1154" s="494"/>
      <c r="AA1154" s="494"/>
      <c r="AB1154" s="494"/>
      <c r="AC1154" s="494"/>
      <c r="AD1154" s="494"/>
      <c r="AE1154" s="494"/>
      <c r="AF1154" s="494"/>
      <c r="AG1154" s="494"/>
      <c r="AH1154" s="494"/>
      <c r="AI1154" s="494"/>
      <c r="AJ1154" s="494"/>
      <c r="AK1154" s="494"/>
      <c r="AL1154" s="494"/>
      <c r="AM1154" s="494"/>
      <c r="AN1154" s="494"/>
    </row>
    <row r="1155" spans="13:40">
      <c r="M1155" s="494"/>
      <c r="N1155" s="494"/>
      <c r="O1155" s="494"/>
      <c r="P1155" s="494"/>
      <c r="Q1155" s="494"/>
      <c r="R1155" s="494"/>
      <c r="S1155" s="494"/>
      <c r="T1155" s="494"/>
      <c r="U1155" s="494"/>
      <c r="V1155" s="494"/>
      <c r="W1155" s="494"/>
      <c r="X1155" s="494"/>
      <c r="Y1155" s="494"/>
      <c r="Z1155" s="494"/>
      <c r="AA1155" s="494"/>
      <c r="AB1155" s="494"/>
      <c r="AC1155" s="494"/>
      <c r="AD1155" s="494"/>
      <c r="AE1155" s="494"/>
      <c r="AF1155" s="494"/>
      <c r="AG1155" s="494"/>
      <c r="AH1155" s="494"/>
      <c r="AI1155" s="494"/>
      <c r="AJ1155" s="494"/>
      <c r="AK1155" s="494"/>
      <c r="AL1155" s="494"/>
      <c r="AM1155" s="494"/>
      <c r="AN1155" s="494"/>
    </row>
    <row r="1156" spans="13:40">
      <c r="M1156" s="494"/>
      <c r="N1156" s="494"/>
      <c r="O1156" s="494"/>
      <c r="P1156" s="494"/>
      <c r="Q1156" s="494"/>
      <c r="R1156" s="494"/>
      <c r="S1156" s="494"/>
      <c r="T1156" s="494"/>
      <c r="U1156" s="494"/>
      <c r="V1156" s="494"/>
      <c r="W1156" s="494"/>
      <c r="X1156" s="494"/>
      <c r="Y1156" s="494"/>
      <c r="Z1156" s="494"/>
      <c r="AA1156" s="494"/>
      <c r="AB1156" s="494"/>
      <c r="AC1156" s="494"/>
      <c r="AD1156" s="494"/>
      <c r="AE1156" s="494"/>
      <c r="AF1156" s="494"/>
      <c r="AG1156" s="494"/>
      <c r="AH1156" s="494"/>
      <c r="AI1156" s="494"/>
      <c r="AJ1156" s="494"/>
      <c r="AK1156" s="494"/>
      <c r="AL1156" s="494"/>
      <c r="AM1156" s="494"/>
      <c r="AN1156" s="494"/>
    </row>
    <row r="1157" spans="13:40">
      <c r="M1157" s="494"/>
      <c r="N1157" s="494"/>
      <c r="O1157" s="494"/>
      <c r="P1157" s="494"/>
      <c r="Q1157" s="494"/>
      <c r="R1157" s="494"/>
      <c r="S1157" s="494"/>
      <c r="T1157" s="494"/>
      <c r="U1157" s="494"/>
      <c r="V1157" s="494"/>
      <c r="W1157" s="494"/>
      <c r="X1157" s="494"/>
      <c r="Y1157" s="494"/>
      <c r="Z1157" s="494"/>
      <c r="AA1157" s="494"/>
      <c r="AB1157" s="494"/>
      <c r="AC1157" s="494"/>
      <c r="AD1157" s="494"/>
      <c r="AE1157" s="494"/>
      <c r="AF1157" s="494"/>
      <c r="AG1157" s="494"/>
      <c r="AH1157" s="494"/>
      <c r="AI1157" s="494"/>
      <c r="AJ1157" s="494"/>
      <c r="AK1157" s="494"/>
      <c r="AL1157" s="494"/>
      <c r="AM1157" s="494"/>
      <c r="AN1157" s="494"/>
    </row>
    <row r="1158" spans="13:40">
      <c r="M1158" s="494"/>
      <c r="N1158" s="494"/>
      <c r="O1158" s="494"/>
      <c r="P1158" s="494"/>
      <c r="Q1158" s="494"/>
      <c r="R1158" s="494"/>
      <c r="S1158" s="494"/>
      <c r="T1158" s="494"/>
      <c r="U1158" s="494"/>
      <c r="V1158" s="494"/>
      <c r="W1158" s="494"/>
      <c r="X1158" s="494"/>
      <c r="Y1158" s="494"/>
      <c r="Z1158" s="494"/>
      <c r="AA1158" s="494"/>
      <c r="AB1158" s="494"/>
      <c r="AC1158" s="494"/>
      <c r="AD1158" s="494"/>
      <c r="AE1158" s="494"/>
      <c r="AF1158" s="494"/>
      <c r="AG1158" s="494"/>
      <c r="AH1158" s="494"/>
      <c r="AI1158" s="494"/>
      <c r="AJ1158" s="494"/>
      <c r="AK1158" s="494"/>
      <c r="AL1158" s="494"/>
      <c r="AM1158" s="494"/>
      <c r="AN1158" s="494"/>
    </row>
    <row r="1159" spans="13:40">
      <c r="M1159" s="494"/>
      <c r="N1159" s="494"/>
      <c r="O1159" s="494"/>
      <c r="P1159" s="494"/>
      <c r="Q1159" s="494"/>
      <c r="R1159" s="494"/>
      <c r="S1159" s="494"/>
      <c r="T1159" s="494"/>
      <c r="U1159" s="494"/>
      <c r="V1159" s="494"/>
      <c r="W1159" s="494"/>
      <c r="X1159" s="494"/>
      <c r="Y1159" s="494"/>
      <c r="Z1159" s="494"/>
      <c r="AA1159" s="494"/>
      <c r="AB1159" s="494"/>
      <c r="AC1159" s="494"/>
      <c r="AD1159" s="494"/>
      <c r="AE1159" s="494"/>
      <c r="AF1159" s="494"/>
      <c r="AG1159" s="494"/>
      <c r="AH1159" s="494"/>
      <c r="AI1159" s="494"/>
      <c r="AJ1159" s="494"/>
      <c r="AK1159" s="494"/>
      <c r="AL1159" s="494"/>
      <c r="AM1159" s="494"/>
      <c r="AN1159" s="494"/>
    </row>
    <row r="1160" spans="13:40">
      <c r="M1160" s="494"/>
      <c r="N1160" s="494"/>
      <c r="O1160" s="494"/>
      <c r="P1160" s="494"/>
      <c r="Q1160" s="494"/>
      <c r="R1160" s="494"/>
      <c r="S1160" s="494"/>
      <c r="T1160" s="494"/>
      <c r="U1160" s="494"/>
      <c r="V1160" s="494"/>
      <c r="W1160" s="494"/>
      <c r="X1160" s="494"/>
      <c r="Y1160" s="494"/>
      <c r="Z1160" s="494"/>
      <c r="AA1160" s="494"/>
      <c r="AB1160" s="494"/>
      <c r="AC1160" s="494"/>
      <c r="AD1160" s="494"/>
      <c r="AE1160" s="494"/>
      <c r="AF1160" s="494"/>
      <c r="AG1160" s="494"/>
      <c r="AH1160" s="494"/>
      <c r="AI1160" s="494"/>
      <c r="AJ1160" s="494"/>
      <c r="AK1160" s="494"/>
      <c r="AL1160" s="494"/>
      <c r="AM1160" s="494"/>
      <c r="AN1160" s="494"/>
    </row>
    <row r="1161" spans="13:40">
      <c r="M1161" s="494"/>
      <c r="N1161" s="494"/>
      <c r="O1161" s="494"/>
      <c r="P1161" s="494"/>
      <c r="Q1161" s="494"/>
      <c r="R1161" s="494"/>
      <c r="S1161" s="494"/>
      <c r="T1161" s="494"/>
      <c r="U1161" s="494"/>
      <c r="V1161" s="494"/>
      <c r="W1161" s="494"/>
      <c r="X1161" s="494"/>
      <c r="Y1161" s="494"/>
      <c r="Z1161" s="494"/>
      <c r="AA1161" s="494"/>
      <c r="AB1161" s="494"/>
      <c r="AC1161" s="494"/>
      <c r="AD1161" s="494"/>
      <c r="AE1161" s="494"/>
      <c r="AF1161" s="494"/>
      <c r="AG1161" s="494"/>
      <c r="AH1161" s="494"/>
      <c r="AI1161" s="494"/>
      <c r="AJ1161" s="494"/>
      <c r="AK1161" s="494"/>
      <c r="AL1161" s="494"/>
      <c r="AM1161" s="494"/>
      <c r="AN1161" s="494"/>
    </row>
    <row r="1162" spans="13:40">
      <c r="M1162" s="494"/>
      <c r="N1162" s="494"/>
      <c r="O1162" s="494"/>
      <c r="P1162" s="494"/>
      <c r="Q1162" s="494"/>
      <c r="R1162" s="494"/>
      <c r="S1162" s="494"/>
      <c r="T1162" s="494"/>
      <c r="U1162" s="494"/>
      <c r="V1162" s="494"/>
      <c r="W1162" s="494"/>
      <c r="X1162" s="494"/>
      <c r="Y1162" s="494"/>
      <c r="Z1162" s="494"/>
      <c r="AA1162" s="494"/>
      <c r="AB1162" s="494"/>
      <c r="AC1162" s="494"/>
      <c r="AD1162" s="494"/>
      <c r="AE1162" s="494"/>
      <c r="AF1162" s="494"/>
      <c r="AG1162" s="494"/>
      <c r="AH1162" s="494"/>
      <c r="AI1162" s="494"/>
      <c r="AJ1162" s="494"/>
      <c r="AK1162" s="494"/>
      <c r="AL1162" s="494"/>
      <c r="AM1162" s="494"/>
      <c r="AN1162" s="494"/>
    </row>
    <row r="1163" spans="13:40">
      <c r="M1163" s="494"/>
      <c r="N1163" s="494"/>
      <c r="O1163" s="494"/>
      <c r="P1163" s="494"/>
      <c r="Q1163" s="494"/>
      <c r="R1163" s="494"/>
      <c r="S1163" s="494"/>
      <c r="T1163" s="494"/>
      <c r="U1163" s="494"/>
      <c r="V1163" s="494"/>
      <c r="W1163" s="494"/>
      <c r="X1163" s="494"/>
      <c r="Y1163" s="494"/>
      <c r="Z1163" s="494"/>
      <c r="AA1163" s="494"/>
      <c r="AB1163" s="494"/>
      <c r="AC1163" s="494"/>
      <c r="AD1163" s="494"/>
      <c r="AE1163" s="494"/>
      <c r="AF1163" s="494"/>
      <c r="AG1163" s="494"/>
      <c r="AH1163" s="494"/>
      <c r="AI1163" s="494"/>
      <c r="AJ1163" s="494"/>
      <c r="AK1163" s="494"/>
      <c r="AL1163" s="494"/>
      <c r="AM1163" s="494"/>
      <c r="AN1163" s="494"/>
    </row>
    <row r="1164" spans="13:40">
      <c r="M1164" s="494"/>
      <c r="N1164" s="494"/>
      <c r="O1164" s="494"/>
      <c r="P1164" s="494"/>
      <c r="Q1164" s="494"/>
      <c r="R1164" s="494"/>
      <c r="S1164" s="494"/>
      <c r="T1164" s="494"/>
      <c r="U1164" s="494"/>
      <c r="V1164" s="494"/>
      <c r="W1164" s="494"/>
      <c r="X1164" s="494"/>
      <c r="Y1164" s="494"/>
      <c r="Z1164" s="494"/>
      <c r="AA1164" s="494"/>
      <c r="AB1164" s="494"/>
      <c r="AC1164" s="494"/>
      <c r="AD1164" s="494"/>
      <c r="AE1164" s="494"/>
      <c r="AF1164" s="494"/>
      <c r="AG1164" s="494"/>
      <c r="AH1164" s="494"/>
      <c r="AI1164" s="494"/>
      <c r="AJ1164" s="494"/>
      <c r="AK1164" s="494"/>
      <c r="AL1164" s="494"/>
      <c r="AM1164" s="494"/>
      <c r="AN1164" s="494"/>
    </row>
    <row r="1165" spans="13:40">
      <c r="M1165" s="494"/>
      <c r="N1165" s="494"/>
      <c r="O1165" s="494"/>
      <c r="P1165" s="494"/>
      <c r="Q1165" s="494"/>
      <c r="R1165" s="494"/>
      <c r="S1165" s="494"/>
      <c r="T1165" s="494"/>
      <c r="U1165" s="494"/>
      <c r="V1165" s="494"/>
      <c r="W1165" s="494"/>
      <c r="X1165" s="494"/>
      <c r="Y1165" s="494"/>
      <c r="Z1165" s="494"/>
      <c r="AA1165" s="494"/>
      <c r="AB1165" s="494"/>
      <c r="AC1165" s="494"/>
      <c r="AD1165" s="494"/>
      <c r="AE1165" s="494"/>
      <c r="AF1165" s="494"/>
      <c r="AG1165" s="494"/>
      <c r="AH1165" s="494"/>
      <c r="AI1165" s="494"/>
      <c r="AJ1165" s="494"/>
      <c r="AK1165" s="494"/>
      <c r="AL1165" s="494"/>
      <c r="AM1165" s="494"/>
      <c r="AN1165" s="494"/>
    </row>
    <row r="1166" spans="13:40">
      <c r="M1166" s="494"/>
      <c r="N1166" s="494"/>
      <c r="O1166" s="494"/>
      <c r="P1166" s="494"/>
      <c r="Q1166" s="494"/>
      <c r="R1166" s="494"/>
      <c r="S1166" s="494"/>
      <c r="T1166" s="494"/>
      <c r="U1166" s="494"/>
      <c r="V1166" s="494"/>
      <c r="W1166" s="494"/>
      <c r="X1166" s="494"/>
      <c r="Y1166" s="494"/>
      <c r="Z1166" s="494"/>
      <c r="AA1166" s="494"/>
      <c r="AB1166" s="494"/>
      <c r="AC1166" s="494"/>
      <c r="AD1166" s="494"/>
      <c r="AE1166" s="494"/>
      <c r="AF1166" s="494"/>
      <c r="AG1166" s="494"/>
      <c r="AH1166" s="494"/>
      <c r="AI1166" s="494"/>
      <c r="AJ1166" s="494"/>
      <c r="AK1166" s="494"/>
      <c r="AL1166" s="494"/>
      <c r="AM1166" s="494"/>
      <c r="AN1166" s="494"/>
    </row>
    <row r="1167" spans="13:40">
      <c r="M1167" s="494"/>
      <c r="N1167" s="494"/>
      <c r="O1167" s="494"/>
      <c r="P1167" s="494"/>
      <c r="Q1167" s="494"/>
      <c r="R1167" s="494"/>
      <c r="S1167" s="494"/>
      <c r="T1167" s="494"/>
      <c r="U1167" s="494"/>
      <c r="V1167" s="494"/>
      <c r="W1167" s="494"/>
      <c r="X1167" s="494"/>
      <c r="Y1167" s="494"/>
      <c r="Z1167" s="494"/>
      <c r="AA1167" s="494"/>
      <c r="AB1167" s="494"/>
      <c r="AC1167" s="494"/>
      <c r="AD1167" s="494"/>
      <c r="AE1167" s="494"/>
      <c r="AF1167" s="494"/>
      <c r="AG1167" s="494"/>
      <c r="AH1167" s="494"/>
      <c r="AI1167" s="494"/>
      <c r="AJ1167" s="494"/>
      <c r="AK1167" s="494"/>
      <c r="AL1167" s="494"/>
      <c r="AM1167" s="494"/>
      <c r="AN1167" s="494"/>
    </row>
    <row r="1168" spans="13:40">
      <c r="M1168" s="494"/>
      <c r="N1168" s="494"/>
      <c r="O1168" s="494"/>
      <c r="P1168" s="494"/>
      <c r="Q1168" s="494"/>
      <c r="R1168" s="494"/>
      <c r="S1168" s="494"/>
      <c r="T1168" s="494"/>
      <c r="U1168" s="494"/>
      <c r="V1168" s="494"/>
      <c r="W1168" s="494"/>
      <c r="X1168" s="494"/>
      <c r="Y1168" s="494"/>
      <c r="Z1168" s="494"/>
      <c r="AA1168" s="494"/>
      <c r="AB1168" s="494"/>
      <c r="AC1168" s="494"/>
      <c r="AD1168" s="494"/>
      <c r="AE1168" s="494"/>
      <c r="AF1168" s="494"/>
      <c r="AG1168" s="494"/>
      <c r="AH1168" s="494"/>
      <c r="AI1168" s="494"/>
      <c r="AJ1168" s="494"/>
      <c r="AK1168" s="494"/>
      <c r="AL1168" s="494"/>
      <c r="AM1168" s="494"/>
      <c r="AN1168" s="494"/>
    </row>
    <row r="1169" spans="13:40">
      <c r="M1169" s="494"/>
      <c r="N1169" s="494"/>
      <c r="O1169" s="494"/>
      <c r="P1169" s="494"/>
      <c r="Q1169" s="494"/>
      <c r="R1169" s="494"/>
      <c r="S1169" s="494"/>
      <c r="T1169" s="494"/>
      <c r="U1169" s="494"/>
      <c r="V1169" s="494"/>
      <c r="W1169" s="494"/>
      <c r="X1169" s="494"/>
      <c r="Y1169" s="494"/>
      <c r="Z1169" s="494"/>
      <c r="AA1169" s="494"/>
      <c r="AB1169" s="494"/>
      <c r="AC1169" s="494"/>
      <c r="AD1169" s="494"/>
      <c r="AE1169" s="494"/>
      <c r="AF1169" s="494"/>
      <c r="AG1169" s="494"/>
      <c r="AH1169" s="494"/>
      <c r="AI1169" s="494"/>
      <c r="AJ1169" s="494"/>
      <c r="AK1169" s="494"/>
      <c r="AL1169" s="494"/>
      <c r="AM1169" s="494"/>
      <c r="AN1169" s="494"/>
    </row>
    <row r="1170" spans="13:40">
      <c r="M1170" s="494"/>
      <c r="N1170" s="494"/>
      <c r="O1170" s="494"/>
      <c r="P1170" s="494"/>
      <c r="Q1170" s="494"/>
      <c r="R1170" s="494"/>
      <c r="S1170" s="494"/>
      <c r="T1170" s="494"/>
      <c r="U1170" s="494"/>
      <c r="V1170" s="494"/>
      <c r="W1170" s="494"/>
      <c r="X1170" s="494"/>
      <c r="Y1170" s="494"/>
      <c r="Z1170" s="494"/>
      <c r="AA1170" s="494"/>
      <c r="AB1170" s="494"/>
      <c r="AC1170" s="494"/>
      <c r="AD1170" s="494"/>
      <c r="AE1170" s="494"/>
      <c r="AF1170" s="494"/>
      <c r="AG1170" s="494"/>
      <c r="AH1170" s="494"/>
      <c r="AI1170" s="494"/>
      <c r="AJ1170" s="494"/>
      <c r="AK1170" s="494"/>
      <c r="AL1170" s="494"/>
      <c r="AM1170" s="494"/>
      <c r="AN1170" s="494"/>
    </row>
    <row r="1171" spans="13:40">
      <c r="M1171" s="494"/>
      <c r="N1171" s="494"/>
      <c r="O1171" s="494"/>
      <c r="P1171" s="494"/>
      <c r="Q1171" s="494"/>
      <c r="R1171" s="494"/>
      <c r="S1171" s="494"/>
      <c r="T1171" s="494"/>
      <c r="U1171" s="494"/>
      <c r="V1171" s="494"/>
      <c r="W1171" s="494"/>
      <c r="X1171" s="494"/>
      <c r="Y1171" s="494"/>
      <c r="Z1171" s="494"/>
      <c r="AA1171" s="494"/>
      <c r="AB1171" s="494"/>
      <c r="AC1171" s="494"/>
      <c r="AD1171" s="494"/>
      <c r="AE1171" s="494"/>
      <c r="AF1171" s="494"/>
      <c r="AG1171" s="494"/>
      <c r="AH1171" s="494"/>
      <c r="AI1171" s="494"/>
      <c r="AJ1171" s="494"/>
      <c r="AK1171" s="494"/>
      <c r="AL1171" s="494"/>
      <c r="AM1171" s="494"/>
      <c r="AN1171" s="494"/>
    </row>
    <row r="1172" spans="13:40">
      <c r="M1172" s="494"/>
      <c r="N1172" s="494"/>
      <c r="O1172" s="494"/>
      <c r="P1172" s="494"/>
      <c r="Q1172" s="494"/>
      <c r="R1172" s="494"/>
      <c r="S1172" s="494"/>
      <c r="T1172" s="494"/>
      <c r="U1172" s="494"/>
      <c r="V1172" s="494"/>
      <c r="W1172" s="494"/>
      <c r="X1172" s="494"/>
      <c r="Y1172" s="494"/>
      <c r="Z1172" s="494"/>
      <c r="AA1172" s="494"/>
      <c r="AB1172" s="494"/>
      <c r="AC1172" s="494"/>
      <c r="AD1172" s="494"/>
      <c r="AE1172" s="494"/>
      <c r="AF1172" s="494"/>
      <c r="AG1172" s="494"/>
      <c r="AH1172" s="494"/>
      <c r="AI1172" s="494"/>
      <c r="AJ1172" s="494"/>
      <c r="AK1172" s="494"/>
      <c r="AL1172" s="494"/>
      <c r="AM1172" s="494"/>
      <c r="AN1172" s="494"/>
    </row>
    <row r="1173" spans="13:40">
      <c r="M1173" s="494"/>
      <c r="N1173" s="494"/>
      <c r="O1173" s="494"/>
      <c r="P1173" s="494"/>
      <c r="Q1173" s="494"/>
      <c r="R1173" s="494"/>
      <c r="S1173" s="494"/>
      <c r="T1173" s="494"/>
      <c r="U1173" s="494"/>
      <c r="V1173" s="494"/>
      <c r="W1173" s="494"/>
      <c r="X1173" s="494"/>
      <c r="Y1173" s="494"/>
      <c r="Z1173" s="494"/>
      <c r="AA1173" s="494"/>
      <c r="AB1173" s="494"/>
      <c r="AC1173" s="494"/>
      <c r="AD1173" s="494"/>
      <c r="AE1173" s="494"/>
      <c r="AF1173" s="494"/>
      <c r="AG1173" s="494"/>
      <c r="AH1173" s="494"/>
      <c r="AI1173" s="494"/>
      <c r="AJ1173" s="494"/>
      <c r="AK1173" s="494"/>
      <c r="AL1173" s="494"/>
      <c r="AM1173" s="494"/>
      <c r="AN1173" s="494"/>
    </row>
    <row r="1174" spans="13:40">
      <c r="M1174" s="494"/>
      <c r="N1174" s="494"/>
      <c r="O1174" s="494"/>
      <c r="P1174" s="494"/>
      <c r="Q1174" s="494"/>
      <c r="R1174" s="494"/>
      <c r="S1174" s="494"/>
      <c r="T1174" s="494"/>
      <c r="U1174" s="494"/>
      <c r="V1174" s="494"/>
      <c r="W1174" s="494"/>
      <c r="X1174" s="494"/>
      <c r="Y1174" s="494"/>
      <c r="Z1174" s="494"/>
      <c r="AA1174" s="494"/>
      <c r="AB1174" s="494"/>
      <c r="AC1174" s="494"/>
      <c r="AD1174" s="494"/>
      <c r="AE1174" s="494"/>
      <c r="AF1174" s="494"/>
      <c r="AG1174" s="494"/>
      <c r="AH1174" s="494"/>
      <c r="AI1174" s="494"/>
      <c r="AJ1174" s="494"/>
      <c r="AK1174" s="494"/>
      <c r="AL1174" s="494"/>
      <c r="AM1174" s="494"/>
      <c r="AN1174" s="494"/>
    </row>
    <row r="1175" spans="13:40">
      <c r="M1175" s="494"/>
      <c r="N1175" s="494"/>
      <c r="O1175" s="494"/>
      <c r="P1175" s="494"/>
      <c r="Q1175" s="494"/>
      <c r="R1175" s="494"/>
      <c r="S1175" s="494"/>
      <c r="T1175" s="494"/>
      <c r="U1175" s="494"/>
      <c r="V1175" s="494"/>
      <c r="W1175" s="494"/>
      <c r="X1175" s="494"/>
      <c r="Y1175" s="494"/>
      <c r="Z1175" s="494"/>
      <c r="AA1175" s="494"/>
      <c r="AB1175" s="494"/>
      <c r="AC1175" s="494"/>
      <c r="AD1175" s="494"/>
      <c r="AE1175" s="494"/>
      <c r="AF1175" s="494"/>
      <c r="AG1175" s="494"/>
      <c r="AH1175" s="494"/>
      <c r="AI1175" s="494"/>
      <c r="AJ1175" s="494"/>
      <c r="AK1175" s="494"/>
      <c r="AL1175" s="494"/>
      <c r="AM1175" s="494"/>
      <c r="AN1175" s="494"/>
    </row>
    <row r="1176" spans="13:40">
      <c r="M1176" s="494"/>
      <c r="N1176" s="494"/>
      <c r="O1176" s="494"/>
      <c r="P1176" s="494"/>
      <c r="Q1176" s="494"/>
      <c r="R1176" s="494"/>
      <c r="S1176" s="494"/>
      <c r="T1176" s="494"/>
      <c r="U1176" s="494"/>
      <c r="V1176" s="494"/>
      <c r="W1176" s="494"/>
      <c r="X1176" s="494"/>
      <c r="Y1176" s="494"/>
      <c r="Z1176" s="494"/>
      <c r="AA1176" s="494"/>
      <c r="AB1176" s="494"/>
      <c r="AC1176" s="494"/>
      <c r="AD1176" s="494"/>
      <c r="AE1176" s="494"/>
      <c r="AF1176" s="494"/>
      <c r="AG1176" s="494"/>
      <c r="AH1176" s="494"/>
      <c r="AI1176" s="494"/>
      <c r="AJ1176" s="494"/>
      <c r="AK1176" s="494"/>
      <c r="AL1176" s="494"/>
      <c r="AM1176" s="494"/>
      <c r="AN1176" s="494"/>
    </row>
    <row r="1177" spans="13:40">
      <c r="M1177" s="494"/>
      <c r="N1177" s="494"/>
      <c r="O1177" s="494"/>
      <c r="P1177" s="494"/>
      <c r="Q1177" s="494"/>
      <c r="R1177" s="494"/>
      <c r="S1177" s="494"/>
      <c r="T1177" s="494"/>
      <c r="U1177" s="494"/>
      <c r="V1177" s="494"/>
      <c r="W1177" s="494"/>
      <c r="X1177" s="494"/>
      <c r="Y1177" s="494"/>
      <c r="Z1177" s="494"/>
      <c r="AA1177" s="494"/>
      <c r="AB1177" s="494"/>
      <c r="AC1177" s="494"/>
      <c r="AD1177" s="494"/>
      <c r="AE1177" s="494"/>
      <c r="AF1177" s="494"/>
      <c r="AG1177" s="494"/>
      <c r="AH1177" s="494"/>
      <c r="AI1177" s="494"/>
      <c r="AJ1177" s="494"/>
      <c r="AK1177" s="494"/>
      <c r="AL1177" s="494"/>
      <c r="AM1177" s="494"/>
      <c r="AN1177" s="494"/>
    </row>
    <row r="1178" spans="13:40">
      <c r="M1178" s="494"/>
      <c r="N1178" s="494"/>
      <c r="O1178" s="494"/>
      <c r="P1178" s="494"/>
      <c r="Q1178" s="494"/>
      <c r="R1178" s="494"/>
      <c r="S1178" s="494"/>
      <c r="T1178" s="494"/>
      <c r="U1178" s="494"/>
      <c r="V1178" s="494"/>
      <c r="W1178" s="494"/>
      <c r="X1178" s="494"/>
      <c r="Y1178" s="494"/>
      <c r="Z1178" s="494"/>
      <c r="AA1178" s="494"/>
      <c r="AB1178" s="494"/>
      <c r="AC1178" s="494"/>
      <c r="AD1178" s="494"/>
      <c r="AE1178" s="494"/>
      <c r="AF1178" s="494"/>
      <c r="AG1178" s="494"/>
      <c r="AH1178" s="494"/>
      <c r="AI1178" s="494"/>
      <c r="AJ1178" s="494"/>
      <c r="AK1178" s="494"/>
      <c r="AL1178" s="494"/>
      <c r="AM1178" s="494"/>
      <c r="AN1178" s="494"/>
    </row>
    <row r="1179" spans="13:40">
      <c r="M1179" s="494"/>
      <c r="N1179" s="494"/>
      <c r="O1179" s="494"/>
      <c r="P1179" s="494"/>
      <c r="Q1179" s="494"/>
      <c r="R1179" s="494"/>
      <c r="S1179" s="494"/>
      <c r="T1179" s="494"/>
      <c r="U1179" s="494"/>
      <c r="V1179" s="494"/>
      <c r="W1179" s="494"/>
      <c r="X1179" s="494"/>
      <c r="Y1179" s="494"/>
      <c r="Z1179" s="494"/>
      <c r="AA1179" s="494"/>
      <c r="AB1179" s="494"/>
      <c r="AC1179" s="494"/>
      <c r="AD1179" s="494"/>
      <c r="AE1179" s="494"/>
      <c r="AF1179" s="494"/>
      <c r="AG1179" s="494"/>
      <c r="AH1179" s="494"/>
      <c r="AI1179" s="494"/>
      <c r="AJ1179" s="494"/>
      <c r="AK1179" s="494"/>
      <c r="AL1179" s="494"/>
      <c r="AM1179" s="494"/>
      <c r="AN1179" s="494"/>
    </row>
    <row r="1180" spans="13:40">
      <c r="M1180" s="494"/>
      <c r="N1180" s="494"/>
      <c r="O1180" s="494"/>
      <c r="P1180" s="494"/>
      <c r="Q1180" s="494"/>
      <c r="R1180" s="494"/>
      <c r="S1180" s="494"/>
      <c r="T1180" s="494"/>
      <c r="U1180" s="494"/>
      <c r="V1180" s="494"/>
      <c r="W1180" s="494"/>
      <c r="X1180" s="494"/>
      <c r="Y1180" s="494"/>
      <c r="Z1180" s="494"/>
      <c r="AA1180" s="494"/>
      <c r="AB1180" s="494"/>
      <c r="AC1180" s="494"/>
      <c r="AD1180" s="494"/>
      <c r="AE1180" s="494"/>
      <c r="AF1180" s="494"/>
      <c r="AG1180" s="494"/>
      <c r="AH1180" s="494"/>
      <c r="AI1180" s="494"/>
      <c r="AJ1180" s="494"/>
      <c r="AK1180" s="494"/>
      <c r="AL1180" s="494"/>
      <c r="AM1180" s="494"/>
      <c r="AN1180" s="494"/>
    </row>
    <row r="1181" spans="13:40">
      <c r="M1181" s="494"/>
      <c r="N1181" s="494"/>
      <c r="O1181" s="494"/>
      <c r="P1181" s="494"/>
      <c r="Q1181" s="494"/>
      <c r="R1181" s="494"/>
      <c r="S1181" s="494"/>
      <c r="T1181" s="494"/>
      <c r="U1181" s="494"/>
      <c r="V1181" s="494"/>
      <c r="W1181" s="494"/>
      <c r="X1181" s="494"/>
      <c r="Y1181" s="494"/>
      <c r="Z1181" s="494"/>
      <c r="AA1181" s="494"/>
      <c r="AB1181" s="494"/>
      <c r="AC1181" s="494"/>
      <c r="AD1181" s="494"/>
      <c r="AE1181" s="494"/>
      <c r="AF1181" s="494"/>
      <c r="AG1181" s="494"/>
      <c r="AH1181" s="494"/>
      <c r="AI1181" s="494"/>
      <c r="AJ1181" s="494"/>
      <c r="AK1181" s="494"/>
      <c r="AL1181" s="494"/>
      <c r="AM1181" s="494"/>
      <c r="AN1181" s="494"/>
    </row>
    <row r="1182" spans="13:40">
      <c r="M1182" s="494"/>
      <c r="N1182" s="494"/>
      <c r="O1182" s="494"/>
      <c r="P1182" s="494"/>
      <c r="Q1182" s="494"/>
      <c r="R1182" s="494"/>
      <c r="S1182" s="494"/>
      <c r="T1182" s="494"/>
      <c r="U1182" s="494"/>
      <c r="V1182" s="494"/>
      <c r="W1182" s="494"/>
      <c r="X1182" s="494"/>
      <c r="Y1182" s="494"/>
      <c r="Z1182" s="494"/>
      <c r="AA1182" s="494"/>
      <c r="AB1182" s="494"/>
      <c r="AC1182" s="494"/>
      <c r="AD1182" s="494"/>
      <c r="AE1182" s="494"/>
      <c r="AF1182" s="494"/>
      <c r="AG1182" s="494"/>
      <c r="AH1182" s="494"/>
      <c r="AI1182" s="494"/>
      <c r="AJ1182" s="494"/>
      <c r="AK1182" s="494"/>
      <c r="AL1182" s="494"/>
      <c r="AM1182" s="494"/>
      <c r="AN1182" s="494"/>
    </row>
    <row r="1183" spans="13:40">
      <c r="M1183" s="494"/>
      <c r="N1183" s="494"/>
      <c r="O1183" s="494"/>
      <c r="P1183" s="494"/>
      <c r="Q1183" s="494"/>
      <c r="R1183" s="494"/>
      <c r="S1183" s="494"/>
      <c r="T1183" s="494"/>
      <c r="U1183" s="494"/>
      <c r="V1183" s="494"/>
      <c r="W1183" s="494"/>
      <c r="X1183" s="494"/>
      <c r="Y1183" s="494"/>
      <c r="Z1183" s="494"/>
      <c r="AA1183" s="494"/>
      <c r="AB1183" s="494"/>
      <c r="AC1183" s="494"/>
      <c r="AD1183" s="494"/>
      <c r="AE1183" s="494"/>
      <c r="AF1183" s="494"/>
      <c r="AG1183" s="494"/>
      <c r="AH1183" s="494"/>
      <c r="AI1183" s="494"/>
      <c r="AJ1183" s="494"/>
      <c r="AK1183" s="494"/>
      <c r="AL1183" s="494"/>
      <c r="AM1183" s="494"/>
      <c r="AN1183" s="494"/>
    </row>
    <row r="1184" spans="13:40">
      <c r="M1184" s="494"/>
      <c r="N1184" s="494"/>
      <c r="O1184" s="494"/>
      <c r="P1184" s="494"/>
      <c r="Q1184" s="494"/>
      <c r="R1184" s="494"/>
      <c r="S1184" s="494"/>
      <c r="T1184" s="494"/>
      <c r="U1184" s="494"/>
      <c r="V1184" s="494"/>
      <c r="W1184" s="494"/>
      <c r="X1184" s="494"/>
      <c r="Y1184" s="494"/>
      <c r="Z1184" s="494"/>
      <c r="AA1184" s="494"/>
      <c r="AB1184" s="494"/>
      <c r="AC1184" s="494"/>
      <c r="AD1184" s="494"/>
      <c r="AE1184" s="494"/>
      <c r="AF1184" s="494"/>
      <c r="AG1184" s="494"/>
      <c r="AH1184" s="494"/>
      <c r="AI1184" s="494"/>
      <c r="AJ1184" s="494"/>
      <c r="AK1184" s="494"/>
      <c r="AL1184" s="494"/>
      <c r="AM1184" s="494"/>
      <c r="AN1184" s="494"/>
    </row>
    <row r="1185" spans="13:40">
      <c r="M1185" s="494"/>
      <c r="N1185" s="494"/>
      <c r="O1185" s="494"/>
      <c r="P1185" s="494"/>
      <c r="Q1185" s="494"/>
      <c r="R1185" s="494"/>
      <c r="S1185" s="494"/>
      <c r="T1185" s="494"/>
      <c r="U1185" s="494"/>
      <c r="V1185" s="494"/>
      <c r="W1185" s="494"/>
      <c r="X1185" s="494"/>
      <c r="Y1185" s="494"/>
      <c r="Z1185" s="494"/>
      <c r="AA1185" s="494"/>
      <c r="AB1185" s="494"/>
      <c r="AC1185" s="494"/>
      <c r="AD1185" s="494"/>
      <c r="AE1185" s="494"/>
      <c r="AF1185" s="494"/>
      <c r="AG1185" s="494"/>
      <c r="AH1185" s="494"/>
      <c r="AI1185" s="494"/>
      <c r="AJ1185" s="494"/>
      <c r="AK1185" s="494"/>
      <c r="AL1185" s="494"/>
      <c r="AM1185" s="494"/>
      <c r="AN1185" s="494"/>
    </row>
    <row r="1186" spans="13:40">
      <c r="M1186" s="494"/>
      <c r="N1186" s="494"/>
      <c r="O1186" s="494"/>
      <c r="P1186" s="494"/>
      <c r="Q1186" s="494"/>
      <c r="R1186" s="494"/>
      <c r="S1186" s="494"/>
      <c r="T1186" s="494"/>
      <c r="U1186" s="494"/>
      <c r="V1186" s="494"/>
      <c r="W1186" s="494"/>
      <c r="X1186" s="494"/>
      <c r="Y1186" s="494"/>
      <c r="Z1186" s="494"/>
      <c r="AA1186" s="494"/>
      <c r="AB1186" s="494"/>
      <c r="AC1186" s="494"/>
      <c r="AD1186" s="494"/>
      <c r="AE1186" s="494"/>
      <c r="AF1186" s="494"/>
      <c r="AG1186" s="494"/>
      <c r="AH1186" s="494"/>
      <c r="AI1186" s="494"/>
      <c r="AJ1186" s="494"/>
      <c r="AK1186" s="494"/>
      <c r="AL1186" s="494"/>
      <c r="AM1186" s="494"/>
      <c r="AN1186" s="494"/>
    </row>
    <row r="1187" spans="13:40">
      <c r="M1187" s="494"/>
      <c r="N1187" s="494"/>
      <c r="O1187" s="494"/>
      <c r="P1187" s="494"/>
      <c r="Q1187" s="494"/>
      <c r="R1187" s="494"/>
      <c r="S1187" s="494"/>
      <c r="T1187" s="494"/>
      <c r="U1187" s="494"/>
      <c r="V1187" s="494"/>
      <c r="W1187" s="494"/>
      <c r="X1187" s="494"/>
      <c r="Y1187" s="494"/>
      <c r="Z1187" s="494"/>
      <c r="AA1187" s="494"/>
      <c r="AB1187" s="494"/>
      <c r="AC1187" s="494"/>
      <c r="AD1187" s="494"/>
      <c r="AE1187" s="494"/>
      <c r="AF1187" s="494"/>
      <c r="AG1187" s="494"/>
      <c r="AH1187" s="494"/>
      <c r="AI1187" s="494"/>
      <c r="AJ1187" s="494"/>
      <c r="AK1187" s="494"/>
      <c r="AL1187" s="494"/>
      <c r="AM1187" s="494"/>
      <c r="AN1187" s="494"/>
    </row>
    <row r="1188" spans="13:40">
      <c r="M1188" s="494"/>
      <c r="N1188" s="494"/>
      <c r="O1188" s="494"/>
      <c r="P1188" s="494"/>
      <c r="Q1188" s="494"/>
      <c r="R1188" s="494"/>
      <c r="S1188" s="494"/>
      <c r="T1188" s="494"/>
      <c r="U1188" s="494"/>
      <c r="V1188" s="494"/>
      <c r="W1188" s="494"/>
      <c r="X1188" s="494"/>
      <c r="Y1188" s="494"/>
      <c r="Z1188" s="494"/>
      <c r="AA1188" s="494"/>
      <c r="AB1188" s="494"/>
      <c r="AC1188" s="494"/>
      <c r="AD1188" s="494"/>
      <c r="AE1188" s="494"/>
      <c r="AF1188" s="494"/>
      <c r="AG1188" s="494"/>
      <c r="AH1188" s="494"/>
      <c r="AI1188" s="494"/>
      <c r="AJ1188" s="494"/>
      <c r="AK1188" s="494"/>
      <c r="AL1188" s="494"/>
      <c r="AM1188" s="494"/>
      <c r="AN1188" s="494"/>
    </row>
    <row r="1189" spans="13:40">
      <c r="M1189" s="494"/>
      <c r="N1189" s="494"/>
      <c r="O1189" s="494"/>
      <c r="P1189" s="494"/>
      <c r="Q1189" s="494"/>
      <c r="R1189" s="494"/>
      <c r="S1189" s="494"/>
      <c r="T1189" s="494"/>
      <c r="U1189" s="494"/>
      <c r="V1189" s="494"/>
      <c r="W1189" s="494"/>
      <c r="X1189" s="494"/>
      <c r="Y1189" s="494"/>
      <c r="Z1189" s="494"/>
      <c r="AA1189" s="494"/>
      <c r="AB1189" s="494"/>
      <c r="AC1189" s="494"/>
      <c r="AD1189" s="494"/>
      <c r="AE1189" s="494"/>
      <c r="AF1189" s="494"/>
      <c r="AG1189" s="494"/>
      <c r="AH1189" s="494"/>
      <c r="AI1189" s="494"/>
      <c r="AJ1189" s="494"/>
      <c r="AK1189" s="494"/>
      <c r="AL1189" s="494"/>
      <c r="AM1189" s="494"/>
      <c r="AN1189" s="494"/>
    </row>
    <row r="1190" spans="13:40">
      <c r="M1190" s="494"/>
      <c r="N1190" s="494"/>
      <c r="O1190" s="494"/>
      <c r="P1190" s="494"/>
      <c r="Q1190" s="494"/>
      <c r="R1190" s="494"/>
      <c r="S1190" s="494"/>
      <c r="T1190" s="494"/>
      <c r="U1190" s="494"/>
      <c r="V1190" s="494"/>
      <c r="W1190" s="494"/>
      <c r="X1190" s="494"/>
      <c r="Y1190" s="494"/>
      <c r="Z1190" s="494"/>
      <c r="AA1190" s="494"/>
      <c r="AB1190" s="494"/>
      <c r="AC1190" s="494"/>
      <c r="AD1190" s="494"/>
      <c r="AE1190" s="494"/>
      <c r="AF1190" s="494"/>
      <c r="AG1190" s="494"/>
      <c r="AH1190" s="494"/>
      <c r="AI1190" s="494"/>
      <c r="AJ1190" s="494"/>
      <c r="AK1190" s="494"/>
      <c r="AL1190" s="494"/>
      <c r="AM1190" s="494"/>
      <c r="AN1190" s="494"/>
    </row>
    <row r="1191" spans="13:40">
      <c r="M1191" s="494"/>
      <c r="N1191" s="494"/>
      <c r="O1191" s="494"/>
      <c r="P1191" s="494"/>
      <c r="Q1191" s="494"/>
      <c r="R1191" s="494"/>
      <c r="S1191" s="494"/>
      <c r="T1191" s="494"/>
      <c r="U1191" s="494"/>
      <c r="V1191" s="494"/>
      <c r="W1191" s="494"/>
      <c r="X1191" s="494"/>
      <c r="Y1191" s="494"/>
      <c r="Z1191" s="494"/>
      <c r="AA1191" s="494"/>
      <c r="AB1191" s="494"/>
      <c r="AC1191" s="494"/>
      <c r="AD1191" s="494"/>
      <c r="AE1191" s="494"/>
      <c r="AF1191" s="494"/>
      <c r="AG1191" s="494"/>
      <c r="AH1191" s="494"/>
      <c r="AI1191" s="494"/>
      <c r="AJ1191" s="494"/>
      <c r="AK1191" s="494"/>
      <c r="AL1191" s="494"/>
      <c r="AM1191" s="494"/>
      <c r="AN1191" s="494"/>
    </row>
    <row r="1192" spans="13:40">
      <c r="M1192" s="494"/>
      <c r="N1192" s="494"/>
      <c r="O1192" s="494"/>
      <c r="P1192" s="494"/>
      <c r="Q1192" s="494"/>
      <c r="R1192" s="494"/>
      <c r="S1192" s="494"/>
      <c r="T1192" s="494"/>
      <c r="U1192" s="494"/>
      <c r="V1192" s="494"/>
      <c r="W1192" s="494"/>
      <c r="X1192" s="494"/>
      <c r="Y1192" s="494"/>
      <c r="Z1192" s="494"/>
      <c r="AA1192" s="494"/>
      <c r="AB1192" s="494"/>
      <c r="AC1192" s="494"/>
      <c r="AD1192" s="494"/>
      <c r="AE1192" s="494"/>
      <c r="AF1192" s="494"/>
      <c r="AG1192" s="494"/>
      <c r="AH1192" s="494"/>
      <c r="AI1192" s="494"/>
      <c r="AJ1192" s="494"/>
      <c r="AK1192" s="494"/>
      <c r="AL1192" s="494"/>
      <c r="AM1192" s="494"/>
      <c r="AN1192" s="494"/>
    </row>
    <row r="1193" spans="13:40">
      <c r="M1193" s="494"/>
      <c r="N1193" s="494"/>
      <c r="O1193" s="494"/>
      <c r="P1193" s="494"/>
      <c r="Q1193" s="494"/>
      <c r="R1193" s="494"/>
      <c r="S1193" s="494"/>
      <c r="T1193" s="494"/>
      <c r="U1193" s="494"/>
      <c r="V1193" s="494"/>
      <c r="W1193" s="494"/>
      <c r="X1193" s="494"/>
      <c r="Y1193" s="494"/>
      <c r="Z1193" s="494"/>
      <c r="AA1193" s="494"/>
      <c r="AB1193" s="494"/>
      <c r="AC1193" s="494"/>
      <c r="AD1193" s="494"/>
      <c r="AE1193" s="494"/>
      <c r="AF1193" s="494"/>
      <c r="AG1193" s="494"/>
      <c r="AH1193" s="494"/>
      <c r="AI1193" s="494"/>
      <c r="AJ1193" s="494"/>
      <c r="AK1193" s="494"/>
      <c r="AL1193" s="494"/>
      <c r="AM1193" s="494"/>
      <c r="AN1193" s="494"/>
    </row>
    <row r="1194" spans="13:40">
      <c r="M1194" s="494"/>
      <c r="N1194" s="494"/>
      <c r="O1194" s="494"/>
      <c r="P1194" s="494"/>
      <c r="Q1194" s="494"/>
      <c r="R1194" s="494"/>
      <c r="S1194" s="494"/>
      <c r="T1194" s="494"/>
      <c r="U1194" s="494"/>
      <c r="V1194" s="494"/>
      <c r="W1194" s="494"/>
      <c r="X1194" s="494"/>
      <c r="Y1194" s="494"/>
      <c r="Z1194" s="494"/>
      <c r="AA1194" s="494"/>
      <c r="AB1194" s="494"/>
      <c r="AC1194" s="494"/>
      <c r="AD1194" s="494"/>
      <c r="AE1194" s="494"/>
      <c r="AF1194" s="494"/>
      <c r="AG1194" s="494"/>
      <c r="AH1194" s="494"/>
      <c r="AI1194" s="494"/>
      <c r="AJ1194" s="494"/>
      <c r="AK1194" s="494"/>
      <c r="AL1194" s="494"/>
      <c r="AM1194" s="494"/>
      <c r="AN1194" s="494"/>
    </row>
    <row r="1195" spans="13:40">
      <c r="M1195" s="494"/>
      <c r="N1195" s="494"/>
      <c r="O1195" s="494"/>
      <c r="P1195" s="494"/>
      <c r="Q1195" s="494"/>
      <c r="R1195" s="494"/>
      <c r="S1195" s="494"/>
      <c r="T1195" s="494"/>
      <c r="U1195" s="494"/>
      <c r="V1195" s="494"/>
      <c r="W1195" s="494"/>
      <c r="X1195" s="494"/>
      <c r="Y1195" s="494"/>
      <c r="Z1195" s="494"/>
      <c r="AA1195" s="494"/>
      <c r="AB1195" s="494"/>
      <c r="AC1195" s="494"/>
      <c r="AD1195" s="494"/>
      <c r="AE1195" s="494"/>
      <c r="AF1195" s="494"/>
      <c r="AG1195" s="494"/>
      <c r="AH1195" s="494"/>
      <c r="AI1195" s="494"/>
      <c r="AJ1195" s="494"/>
      <c r="AK1195" s="494"/>
      <c r="AL1195" s="494"/>
      <c r="AM1195" s="494"/>
      <c r="AN1195" s="494"/>
    </row>
    <row r="1196" spans="13:40">
      <c r="M1196" s="494"/>
      <c r="N1196" s="494"/>
      <c r="O1196" s="494"/>
      <c r="P1196" s="494"/>
      <c r="Q1196" s="494"/>
      <c r="R1196" s="494"/>
      <c r="S1196" s="494"/>
      <c r="T1196" s="494"/>
      <c r="U1196" s="494"/>
      <c r="V1196" s="494"/>
      <c r="W1196" s="494"/>
      <c r="X1196" s="494"/>
      <c r="Y1196" s="494"/>
      <c r="Z1196" s="494"/>
      <c r="AA1196" s="494"/>
      <c r="AB1196" s="494"/>
      <c r="AC1196" s="494"/>
      <c r="AD1196" s="494"/>
      <c r="AE1196" s="494"/>
      <c r="AF1196" s="494"/>
      <c r="AG1196" s="494"/>
      <c r="AH1196" s="494"/>
      <c r="AI1196" s="494"/>
      <c r="AJ1196" s="494"/>
      <c r="AK1196" s="494"/>
      <c r="AL1196" s="494"/>
      <c r="AM1196" s="494"/>
      <c r="AN1196" s="494"/>
    </row>
    <row r="1197" spans="13:40">
      <c r="M1197" s="494"/>
      <c r="N1197" s="494"/>
      <c r="O1197" s="494"/>
      <c r="P1197" s="494"/>
      <c r="Q1197" s="494"/>
      <c r="R1197" s="494"/>
      <c r="S1197" s="494"/>
      <c r="T1197" s="494"/>
      <c r="U1197" s="494"/>
      <c r="V1197" s="494"/>
      <c r="W1197" s="494"/>
      <c r="X1197" s="494"/>
      <c r="Y1197" s="494"/>
      <c r="Z1197" s="494"/>
      <c r="AA1197" s="494"/>
      <c r="AB1197" s="494"/>
      <c r="AC1197" s="494"/>
      <c r="AD1197" s="494"/>
      <c r="AE1197" s="494"/>
      <c r="AF1197" s="494"/>
      <c r="AG1197" s="494"/>
      <c r="AH1197" s="494"/>
      <c r="AI1197" s="494"/>
      <c r="AJ1197" s="494"/>
      <c r="AK1197" s="494"/>
      <c r="AL1197" s="494"/>
      <c r="AM1197" s="494"/>
      <c r="AN1197" s="494"/>
    </row>
    <row r="1198" spans="13:40">
      <c r="M1198" s="494"/>
      <c r="N1198" s="494"/>
      <c r="O1198" s="494"/>
      <c r="P1198" s="494"/>
      <c r="Q1198" s="494"/>
      <c r="R1198" s="494"/>
      <c r="S1198" s="494"/>
      <c r="T1198" s="494"/>
      <c r="U1198" s="494"/>
      <c r="V1198" s="494"/>
      <c r="W1198" s="494"/>
      <c r="X1198" s="494"/>
      <c r="Y1198" s="494"/>
      <c r="Z1198" s="494"/>
      <c r="AA1198" s="494"/>
      <c r="AB1198" s="494"/>
      <c r="AC1198" s="494"/>
      <c r="AD1198" s="494"/>
      <c r="AE1198" s="494"/>
      <c r="AF1198" s="494"/>
      <c r="AG1198" s="494"/>
      <c r="AH1198" s="494"/>
      <c r="AI1198" s="494"/>
      <c r="AJ1198" s="494"/>
      <c r="AK1198" s="494"/>
      <c r="AL1198" s="494"/>
      <c r="AM1198" s="494"/>
      <c r="AN1198" s="494"/>
    </row>
    <row r="1199" spans="13:40">
      <c r="M1199" s="494"/>
      <c r="N1199" s="494"/>
      <c r="O1199" s="494"/>
      <c r="P1199" s="494"/>
      <c r="Q1199" s="494"/>
      <c r="R1199" s="494"/>
      <c r="S1199" s="494"/>
      <c r="T1199" s="494"/>
      <c r="U1199" s="494"/>
      <c r="V1199" s="494"/>
      <c r="W1199" s="494"/>
      <c r="X1199" s="494"/>
      <c r="Y1199" s="494"/>
      <c r="Z1199" s="494"/>
      <c r="AA1199" s="494"/>
      <c r="AB1199" s="494"/>
      <c r="AC1199" s="494"/>
      <c r="AD1199" s="494"/>
      <c r="AE1199" s="494"/>
      <c r="AF1199" s="494"/>
      <c r="AG1199" s="494"/>
      <c r="AH1199" s="494"/>
      <c r="AI1199" s="494"/>
      <c r="AJ1199" s="494"/>
      <c r="AK1199" s="494"/>
      <c r="AL1199" s="494"/>
      <c r="AM1199" s="494"/>
      <c r="AN1199" s="494"/>
    </row>
    <row r="1200" spans="13:40">
      <c r="M1200" s="494"/>
      <c r="N1200" s="494"/>
      <c r="O1200" s="494"/>
      <c r="P1200" s="494"/>
      <c r="Q1200" s="494"/>
      <c r="R1200" s="494"/>
      <c r="S1200" s="494"/>
      <c r="T1200" s="494"/>
      <c r="U1200" s="494"/>
      <c r="V1200" s="494"/>
      <c r="W1200" s="494"/>
      <c r="X1200" s="494"/>
      <c r="Y1200" s="494"/>
      <c r="Z1200" s="494"/>
      <c r="AA1200" s="494"/>
      <c r="AB1200" s="494"/>
      <c r="AC1200" s="494"/>
      <c r="AD1200" s="494"/>
      <c r="AE1200" s="494"/>
      <c r="AF1200" s="494"/>
      <c r="AG1200" s="494"/>
      <c r="AH1200" s="494"/>
      <c r="AI1200" s="494"/>
      <c r="AJ1200" s="494"/>
      <c r="AK1200" s="494"/>
      <c r="AL1200" s="494"/>
      <c r="AM1200" s="494"/>
      <c r="AN1200" s="494"/>
    </row>
    <row r="1201" spans="13:40">
      <c r="M1201" s="494"/>
      <c r="N1201" s="494"/>
      <c r="O1201" s="494"/>
      <c r="P1201" s="494"/>
      <c r="Q1201" s="494"/>
      <c r="R1201" s="494"/>
      <c r="S1201" s="494"/>
      <c r="T1201" s="494"/>
      <c r="U1201" s="494"/>
      <c r="V1201" s="494"/>
      <c r="W1201" s="494"/>
      <c r="X1201" s="494"/>
      <c r="Y1201" s="494"/>
      <c r="Z1201" s="494"/>
      <c r="AA1201" s="494"/>
      <c r="AB1201" s="494"/>
      <c r="AC1201" s="494"/>
      <c r="AD1201" s="494"/>
      <c r="AE1201" s="494"/>
      <c r="AF1201" s="494"/>
      <c r="AG1201" s="494"/>
      <c r="AH1201" s="494"/>
      <c r="AI1201" s="494"/>
      <c r="AJ1201" s="494"/>
      <c r="AK1201" s="494"/>
      <c r="AL1201" s="494"/>
      <c r="AM1201" s="494"/>
      <c r="AN1201" s="494"/>
    </row>
    <row r="1202" spans="13:40">
      <c r="M1202" s="494"/>
      <c r="N1202" s="494"/>
      <c r="O1202" s="494"/>
      <c r="P1202" s="494"/>
      <c r="Q1202" s="494"/>
      <c r="R1202" s="494"/>
      <c r="S1202" s="494"/>
      <c r="T1202" s="494"/>
      <c r="U1202" s="494"/>
      <c r="V1202" s="494"/>
      <c r="W1202" s="494"/>
      <c r="X1202" s="494"/>
      <c r="Y1202" s="494"/>
      <c r="Z1202" s="494"/>
      <c r="AA1202" s="494"/>
      <c r="AB1202" s="494"/>
      <c r="AC1202" s="494"/>
      <c r="AD1202" s="494"/>
      <c r="AE1202" s="494"/>
      <c r="AF1202" s="494"/>
      <c r="AG1202" s="494"/>
      <c r="AH1202" s="494"/>
      <c r="AI1202" s="494"/>
      <c r="AJ1202" s="494"/>
      <c r="AK1202" s="494"/>
      <c r="AL1202" s="494"/>
      <c r="AM1202" s="494"/>
      <c r="AN1202" s="494"/>
    </row>
    <row r="1203" spans="13:40">
      <c r="M1203" s="494"/>
      <c r="N1203" s="494"/>
      <c r="O1203" s="494"/>
      <c r="P1203" s="494"/>
      <c r="Q1203" s="494"/>
      <c r="R1203" s="494"/>
      <c r="S1203" s="494"/>
      <c r="T1203" s="494"/>
      <c r="U1203" s="494"/>
      <c r="V1203" s="494"/>
      <c r="W1203" s="494"/>
      <c r="X1203" s="494"/>
      <c r="Y1203" s="494"/>
      <c r="Z1203" s="494"/>
      <c r="AA1203" s="494"/>
      <c r="AB1203" s="494"/>
      <c r="AC1203" s="494"/>
      <c r="AD1203" s="494"/>
      <c r="AE1203" s="494"/>
      <c r="AF1203" s="494"/>
      <c r="AG1203" s="494"/>
      <c r="AH1203" s="494"/>
      <c r="AI1203" s="494"/>
      <c r="AJ1203" s="494"/>
      <c r="AK1203" s="494"/>
      <c r="AL1203" s="494"/>
      <c r="AM1203" s="494"/>
      <c r="AN1203" s="494"/>
    </row>
    <row r="1204" spans="13:40">
      <c r="M1204" s="494"/>
      <c r="N1204" s="494"/>
      <c r="O1204" s="494"/>
      <c r="P1204" s="494"/>
      <c r="Q1204" s="494"/>
      <c r="R1204" s="494"/>
      <c r="S1204" s="494"/>
      <c r="T1204" s="494"/>
      <c r="U1204" s="494"/>
      <c r="V1204" s="494"/>
      <c r="W1204" s="494"/>
      <c r="X1204" s="494"/>
      <c r="Y1204" s="494"/>
      <c r="Z1204" s="494"/>
      <c r="AA1204" s="494"/>
      <c r="AB1204" s="494"/>
      <c r="AC1204" s="494"/>
      <c r="AD1204" s="494"/>
      <c r="AE1204" s="494"/>
      <c r="AF1204" s="494"/>
      <c r="AG1204" s="494"/>
      <c r="AH1204" s="494"/>
      <c r="AI1204" s="494"/>
      <c r="AJ1204" s="494"/>
      <c r="AK1204" s="494"/>
      <c r="AL1204" s="494"/>
      <c r="AM1204" s="494"/>
      <c r="AN1204" s="494"/>
    </row>
    <row r="1205" spans="13:40">
      <c r="M1205" s="494"/>
      <c r="N1205" s="494"/>
      <c r="O1205" s="494"/>
      <c r="P1205" s="494"/>
      <c r="Q1205" s="494"/>
      <c r="R1205" s="494"/>
      <c r="S1205" s="494"/>
      <c r="T1205" s="494"/>
      <c r="U1205" s="494"/>
      <c r="V1205" s="494"/>
      <c r="W1205" s="494"/>
      <c r="X1205" s="494"/>
      <c r="Y1205" s="494"/>
      <c r="Z1205" s="494"/>
      <c r="AA1205" s="494"/>
      <c r="AB1205" s="494"/>
      <c r="AC1205" s="494"/>
      <c r="AD1205" s="494"/>
      <c r="AE1205" s="494"/>
      <c r="AF1205" s="494"/>
      <c r="AG1205" s="494"/>
      <c r="AH1205" s="494"/>
      <c r="AI1205" s="494"/>
      <c r="AJ1205" s="494"/>
      <c r="AK1205" s="494"/>
      <c r="AL1205" s="494"/>
      <c r="AM1205" s="494"/>
      <c r="AN1205" s="494"/>
    </row>
    <row r="1206" spans="13:40">
      <c r="M1206" s="494"/>
      <c r="N1206" s="494"/>
      <c r="O1206" s="494"/>
      <c r="P1206" s="494"/>
      <c r="Q1206" s="494"/>
      <c r="R1206" s="494"/>
      <c r="S1206" s="494"/>
      <c r="T1206" s="494"/>
      <c r="U1206" s="494"/>
      <c r="V1206" s="494"/>
      <c r="W1206" s="494"/>
      <c r="X1206" s="494"/>
      <c r="Y1206" s="494"/>
      <c r="Z1206" s="494"/>
      <c r="AA1206" s="494"/>
      <c r="AB1206" s="494"/>
      <c r="AC1206" s="494"/>
      <c r="AD1206" s="494"/>
      <c r="AE1206" s="494"/>
      <c r="AF1206" s="494"/>
      <c r="AG1206" s="494"/>
      <c r="AH1206" s="494"/>
      <c r="AI1206" s="494"/>
      <c r="AJ1206" s="494"/>
      <c r="AK1206" s="494"/>
      <c r="AL1206" s="494"/>
      <c r="AM1206" s="494"/>
      <c r="AN1206" s="494"/>
    </row>
    <row r="1207" spans="13:40">
      <c r="M1207" s="494"/>
      <c r="N1207" s="494"/>
      <c r="O1207" s="494"/>
      <c r="P1207" s="494"/>
      <c r="Q1207" s="494"/>
      <c r="R1207" s="494"/>
      <c r="S1207" s="494"/>
      <c r="T1207" s="494"/>
      <c r="U1207" s="494"/>
      <c r="V1207" s="494"/>
      <c r="W1207" s="494"/>
      <c r="X1207" s="494"/>
      <c r="Y1207" s="494"/>
      <c r="Z1207" s="494"/>
      <c r="AA1207" s="494"/>
      <c r="AB1207" s="494"/>
      <c r="AC1207" s="494"/>
      <c r="AD1207" s="494"/>
      <c r="AE1207" s="494"/>
      <c r="AF1207" s="494"/>
      <c r="AG1207" s="494"/>
      <c r="AH1207" s="494"/>
      <c r="AI1207" s="494"/>
      <c r="AJ1207" s="494"/>
      <c r="AK1207" s="494"/>
      <c r="AL1207" s="494"/>
      <c r="AM1207" s="494"/>
      <c r="AN1207" s="494"/>
    </row>
    <row r="1208" spans="13:40">
      <c r="M1208" s="494"/>
      <c r="N1208" s="494"/>
      <c r="O1208" s="494"/>
      <c r="P1208" s="494"/>
      <c r="Q1208" s="494"/>
      <c r="R1208" s="494"/>
      <c r="S1208" s="494"/>
      <c r="T1208" s="494"/>
      <c r="U1208" s="494"/>
      <c r="V1208" s="494"/>
      <c r="W1208" s="494"/>
      <c r="X1208" s="494"/>
      <c r="Y1208" s="494"/>
      <c r="Z1208" s="494"/>
      <c r="AA1208" s="494"/>
      <c r="AB1208" s="494"/>
      <c r="AC1208" s="494"/>
      <c r="AD1208" s="494"/>
      <c r="AE1208" s="494"/>
      <c r="AF1208" s="494"/>
      <c r="AG1208" s="494"/>
      <c r="AH1208" s="494"/>
      <c r="AI1208" s="494"/>
      <c r="AJ1208" s="494"/>
      <c r="AK1208" s="494"/>
      <c r="AL1208" s="494"/>
      <c r="AM1208" s="494"/>
      <c r="AN1208" s="494"/>
    </row>
    <row r="1209" spans="13:40">
      <c r="M1209" s="494"/>
      <c r="N1209" s="494"/>
      <c r="O1209" s="494"/>
      <c r="P1209" s="494"/>
      <c r="Q1209" s="494"/>
      <c r="R1209" s="494"/>
      <c r="S1209" s="494"/>
      <c r="T1209" s="494"/>
      <c r="U1209" s="494"/>
      <c r="V1209" s="494"/>
      <c r="W1209" s="494"/>
      <c r="X1209" s="494"/>
      <c r="Y1209" s="494"/>
      <c r="Z1209" s="494"/>
      <c r="AA1209" s="494"/>
      <c r="AB1209" s="494"/>
      <c r="AC1209" s="494"/>
      <c r="AD1209" s="494"/>
      <c r="AE1209" s="494"/>
      <c r="AF1209" s="494"/>
      <c r="AG1209" s="494"/>
      <c r="AH1209" s="494"/>
      <c r="AI1209" s="494"/>
      <c r="AJ1209" s="494"/>
      <c r="AK1209" s="494"/>
      <c r="AL1209" s="494"/>
      <c r="AM1209" s="494"/>
      <c r="AN1209" s="494"/>
    </row>
    <row r="1210" spans="13:40">
      <c r="M1210" s="494"/>
      <c r="N1210" s="494"/>
      <c r="O1210" s="494"/>
      <c r="P1210" s="494"/>
      <c r="Q1210" s="494"/>
      <c r="R1210" s="494"/>
      <c r="S1210" s="494"/>
      <c r="T1210" s="494"/>
      <c r="U1210" s="494"/>
      <c r="V1210" s="494"/>
      <c r="W1210" s="494"/>
      <c r="X1210" s="494"/>
      <c r="Y1210" s="494"/>
      <c r="Z1210" s="494"/>
      <c r="AA1210" s="494"/>
      <c r="AB1210" s="494"/>
      <c r="AC1210" s="494"/>
      <c r="AD1210" s="494"/>
      <c r="AE1210" s="494"/>
      <c r="AF1210" s="494"/>
      <c r="AG1210" s="494"/>
      <c r="AH1210" s="494"/>
      <c r="AI1210" s="494"/>
      <c r="AJ1210" s="494"/>
      <c r="AK1210" s="494"/>
      <c r="AL1210" s="494"/>
      <c r="AM1210" s="494"/>
      <c r="AN1210" s="494"/>
    </row>
    <row r="1211" spans="13:40">
      <c r="M1211" s="494"/>
      <c r="N1211" s="494"/>
      <c r="O1211" s="494"/>
      <c r="P1211" s="494"/>
      <c r="Q1211" s="494"/>
      <c r="R1211" s="494"/>
      <c r="S1211" s="494"/>
      <c r="T1211" s="494"/>
      <c r="U1211" s="494"/>
      <c r="V1211" s="494"/>
      <c r="W1211" s="494"/>
      <c r="X1211" s="494"/>
      <c r="Y1211" s="494"/>
      <c r="Z1211" s="494"/>
      <c r="AA1211" s="494"/>
      <c r="AB1211" s="494"/>
      <c r="AC1211" s="494"/>
      <c r="AD1211" s="494"/>
      <c r="AE1211" s="494"/>
      <c r="AF1211" s="494"/>
      <c r="AG1211" s="494"/>
      <c r="AH1211" s="494"/>
      <c r="AI1211" s="494"/>
      <c r="AJ1211" s="494"/>
      <c r="AK1211" s="494"/>
      <c r="AL1211" s="494"/>
      <c r="AM1211" s="494"/>
      <c r="AN1211" s="494"/>
    </row>
    <row r="1212" spans="13:40">
      <c r="M1212" s="494"/>
      <c r="N1212" s="494"/>
      <c r="O1212" s="494"/>
      <c r="P1212" s="494"/>
      <c r="Q1212" s="494"/>
      <c r="R1212" s="494"/>
      <c r="S1212" s="494"/>
      <c r="T1212" s="494"/>
      <c r="U1212" s="494"/>
      <c r="V1212" s="494"/>
      <c r="W1212" s="494"/>
      <c r="X1212" s="494"/>
      <c r="Y1212" s="494"/>
      <c r="Z1212" s="494"/>
      <c r="AA1212" s="494"/>
      <c r="AB1212" s="494"/>
      <c r="AC1212" s="494"/>
      <c r="AD1212" s="494"/>
      <c r="AE1212" s="494"/>
      <c r="AF1212" s="494"/>
      <c r="AG1212" s="494"/>
      <c r="AH1212" s="494"/>
      <c r="AI1212" s="494"/>
      <c r="AJ1212" s="494"/>
      <c r="AK1212" s="494"/>
      <c r="AL1212" s="494"/>
      <c r="AM1212" s="494"/>
      <c r="AN1212" s="494"/>
    </row>
    <row r="1213" spans="13:40">
      <c r="M1213" s="494"/>
      <c r="N1213" s="494"/>
      <c r="O1213" s="494"/>
      <c r="P1213" s="494"/>
      <c r="Q1213" s="494"/>
      <c r="R1213" s="494"/>
      <c r="S1213" s="494"/>
      <c r="T1213" s="494"/>
      <c r="U1213" s="494"/>
      <c r="V1213" s="494"/>
      <c r="W1213" s="494"/>
      <c r="X1213" s="494"/>
      <c r="Y1213" s="494"/>
      <c r="Z1213" s="494"/>
      <c r="AA1213" s="494"/>
      <c r="AB1213" s="494"/>
      <c r="AC1213" s="494"/>
      <c r="AD1213" s="494"/>
      <c r="AE1213" s="494"/>
      <c r="AF1213" s="494"/>
      <c r="AG1213" s="494"/>
      <c r="AH1213" s="494"/>
      <c r="AI1213" s="494"/>
      <c r="AJ1213" s="494"/>
      <c r="AK1213" s="494"/>
      <c r="AL1213" s="494"/>
      <c r="AM1213" s="494"/>
      <c r="AN1213" s="494"/>
    </row>
    <row r="1214" spans="13:40">
      <c r="M1214" s="494"/>
      <c r="N1214" s="494"/>
      <c r="O1214" s="494"/>
      <c r="P1214" s="494"/>
      <c r="Q1214" s="494"/>
      <c r="R1214" s="494"/>
      <c r="S1214" s="494"/>
      <c r="T1214" s="494"/>
      <c r="U1214" s="494"/>
      <c r="V1214" s="494"/>
      <c r="W1214" s="494"/>
      <c r="X1214" s="494"/>
      <c r="Y1214" s="494"/>
      <c r="Z1214" s="494"/>
      <c r="AA1214" s="494"/>
      <c r="AB1214" s="494"/>
      <c r="AC1214" s="494"/>
      <c r="AD1214" s="494"/>
      <c r="AE1214" s="494"/>
      <c r="AF1214" s="494"/>
      <c r="AG1214" s="494"/>
      <c r="AH1214" s="494"/>
      <c r="AI1214" s="494"/>
      <c r="AJ1214" s="494"/>
      <c r="AK1214" s="494"/>
      <c r="AL1214" s="494"/>
      <c r="AM1214" s="494"/>
      <c r="AN1214" s="494"/>
    </row>
    <row r="1215" spans="13:40">
      <c r="M1215" s="494"/>
      <c r="N1215" s="494"/>
      <c r="O1215" s="494"/>
      <c r="P1215" s="494"/>
      <c r="Q1215" s="494"/>
      <c r="R1215" s="494"/>
      <c r="S1215" s="494"/>
      <c r="T1215" s="494"/>
      <c r="U1215" s="494"/>
      <c r="V1215" s="494"/>
      <c r="W1215" s="494"/>
      <c r="X1215" s="494"/>
      <c r="Y1215" s="494"/>
      <c r="Z1215" s="494"/>
      <c r="AA1215" s="494"/>
      <c r="AB1215" s="494"/>
      <c r="AC1215" s="494"/>
      <c r="AD1215" s="494"/>
      <c r="AE1215" s="494"/>
      <c r="AF1215" s="494"/>
      <c r="AG1215" s="494"/>
      <c r="AH1215" s="494"/>
      <c r="AI1215" s="494"/>
      <c r="AJ1215" s="494"/>
      <c r="AK1215" s="494"/>
      <c r="AL1215" s="494"/>
      <c r="AM1215" s="494"/>
      <c r="AN1215" s="494"/>
    </row>
    <row r="1216" spans="13:40">
      <c r="M1216" s="494"/>
      <c r="N1216" s="494"/>
      <c r="O1216" s="494"/>
      <c r="P1216" s="494"/>
      <c r="Q1216" s="494"/>
      <c r="R1216" s="494"/>
      <c r="S1216" s="494"/>
      <c r="T1216" s="494"/>
      <c r="U1216" s="494"/>
      <c r="V1216" s="494"/>
      <c r="W1216" s="494"/>
      <c r="X1216" s="494"/>
      <c r="Y1216" s="494"/>
      <c r="Z1216" s="494"/>
      <c r="AA1216" s="494"/>
      <c r="AB1216" s="494"/>
      <c r="AC1216" s="494"/>
      <c r="AD1216" s="494"/>
      <c r="AE1216" s="494"/>
      <c r="AF1216" s="494"/>
      <c r="AG1216" s="494"/>
      <c r="AH1216" s="494"/>
      <c r="AI1216" s="494"/>
      <c r="AJ1216" s="494"/>
      <c r="AK1216" s="494"/>
      <c r="AL1216" s="494"/>
      <c r="AM1216" s="494"/>
      <c r="AN1216" s="494"/>
    </row>
    <row r="1217" spans="13:40">
      <c r="M1217" s="494"/>
      <c r="N1217" s="494"/>
      <c r="O1217" s="494"/>
      <c r="P1217" s="494"/>
      <c r="Q1217" s="494"/>
      <c r="R1217" s="494"/>
      <c r="S1217" s="494"/>
      <c r="T1217" s="494"/>
      <c r="U1217" s="494"/>
      <c r="V1217" s="494"/>
      <c r="W1217" s="494"/>
      <c r="X1217" s="494"/>
      <c r="Y1217" s="494"/>
      <c r="Z1217" s="494"/>
      <c r="AA1217" s="494"/>
      <c r="AB1217" s="494"/>
      <c r="AC1217" s="494"/>
      <c r="AD1217" s="494"/>
      <c r="AE1217" s="494"/>
      <c r="AF1217" s="494"/>
      <c r="AG1217" s="494"/>
      <c r="AH1217" s="494"/>
      <c r="AI1217" s="494"/>
      <c r="AJ1217" s="494"/>
      <c r="AK1217" s="494"/>
      <c r="AL1217" s="494"/>
      <c r="AM1217" s="494"/>
      <c r="AN1217" s="494"/>
    </row>
    <row r="1218" spans="13:40">
      <c r="M1218" s="494"/>
      <c r="N1218" s="494"/>
      <c r="O1218" s="494"/>
      <c r="P1218" s="494"/>
      <c r="Q1218" s="494"/>
      <c r="R1218" s="494"/>
      <c r="S1218" s="494"/>
      <c r="T1218" s="494"/>
      <c r="U1218" s="494"/>
      <c r="V1218" s="494"/>
      <c r="W1218" s="494"/>
      <c r="X1218" s="494"/>
      <c r="Y1218" s="494"/>
      <c r="Z1218" s="494"/>
      <c r="AA1218" s="494"/>
      <c r="AB1218" s="494"/>
      <c r="AC1218" s="494"/>
      <c r="AD1218" s="494"/>
      <c r="AE1218" s="494"/>
      <c r="AF1218" s="494"/>
      <c r="AG1218" s="494"/>
      <c r="AH1218" s="494"/>
      <c r="AI1218" s="494"/>
      <c r="AJ1218" s="494"/>
      <c r="AK1218" s="494"/>
      <c r="AL1218" s="494"/>
      <c r="AM1218" s="494"/>
      <c r="AN1218" s="494"/>
    </row>
    <row r="1219" spans="13:40">
      <c r="M1219" s="494"/>
      <c r="N1219" s="494"/>
      <c r="O1219" s="494"/>
      <c r="P1219" s="494"/>
      <c r="Q1219" s="494"/>
      <c r="R1219" s="494"/>
      <c r="S1219" s="494"/>
      <c r="T1219" s="494"/>
      <c r="U1219" s="494"/>
      <c r="V1219" s="494"/>
      <c r="W1219" s="494"/>
      <c r="X1219" s="494"/>
      <c r="Y1219" s="494"/>
      <c r="Z1219" s="494"/>
      <c r="AA1219" s="494"/>
      <c r="AB1219" s="494"/>
      <c r="AC1219" s="494"/>
      <c r="AD1219" s="494"/>
      <c r="AE1219" s="494"/>
      <c r="AF1219" s="494"/>
      <c r="AG1219" s="494"/>
      <c r="AH1219" s="494"/>
      <c r="AI1219" s="494"/>
      <c r="AJ1219" s="494"/>
      <c r="AK1219" s="494"/>
      <c r="AL1219" s="494"/>
      <c r="AM1219" s="494"/>
      <c r="AN1219" s="494"/>
    </row>
    <row r="1220" spans="13:40">
      <c r="M1220" s="494"/>
      <c r="N1220" s="494"/>
      <c r="O1220" s="494"/>
      <c r="P1220" s="494"/>
      <c r="Q1220" s="494"/>
      <c r="R1220" s="494"/>
      <c r="S1220" s="494"/>
      <c r="T1220" s="494"/>
      <c r="U1220" s="494"/>
      <c r="V1220" s="494"/>
      <c r="W1220" s="494"/>
      <c r="X1220" s="494"/>
      <c r="Y1220" s="494"/>
      <c r="Z1220" s="494"/>
      <c r="AA1220" s="494"/>
      <c r="AB1220" s="494"/>
      <c r="AC1220" s="494"/>
      <c r="AD1220" s="494"/>
      <c r="AE1220" s="494"/>
      <c r="AF1220" s="494"/>
      <c r="AG1220" s="494"/>
      <c r="AH1220" s="494"/>
      <c r="AI1220" s="494"/>
      <c r="AJ1220" s="494"/>
      <c r="AK1220" s="494"/>
      <c r="AL1220" s="494"/>
      <c r="AM1220" s="494"/>
      <c r="AN1220" s="494"/>
    </row>
    <row r="1221" spans="13:40">
      <c r="M1221" s="494"/>
      <c r="N1221" s="494"/>
      <c r="O1221" s="494"/>
      <c r="P1221" s="494"/>
      <c r="Q1221" s="494"/>
      <c r="R1221" s="494"/>
      <c r="S1221" s="494"/>
      <c r="T1221" s="494"/>
      <c r="U1221" s="494"/>
      <c r="V1221" s="494"/>
      <c r="W1221" s="494"/>
      <c r="X1221" s="494"/>
      <c r="Y1221" s="494"/>
      <c r="Z1221" s="494"/>
      <c r="AA1221" s="494"/>
      <c r="AB1221" s="494"/>
      <c r="AC1221" s="494"/>
      <c r="AD1221" s="494"/>
      <c r="AE1221" s="494"/>
      <c r="AF1221" s="494"/>
      <c r="AG1221" s="494"/>
      <c r="AH1221" s="494"/>
      <c r="AI1221" s="494"/>
      <c r="AJ1221" s="494"/>
      <c r="AK1221" s="494"/>
      <c r="AL1221" s="494"/>
      <c r="AM1221" s="494"/>
      <c r="AN1221" s="494"/>
    </row>
    <row r="1222" spans="13:40">
      <c r="M1222" s="494"/>
      <c r="N1222" s="494"/>
      <c r="O1222" s="494"/>
      <c r="P1222" s="494"/>
      <c r="Q1222" s="494"/>
      <c r="R1222" s="494"/>
      <c r="S1222" s="494"/>
      <c r="T1222" s="494"/>
      <c r="U1222" s="494"/>
      <c r="V1222" s="494"/>
      <c r="W1222" s="494"/>
      <c r="X1222" s="494"/>
      <c r="Y1222" s="494"/>
      <c r="Z1222" s="494"/>
      <c r="AA1222" s="494"/>
      <c r="AB1222" s="494"/>
      <c r="AC1222" s="494"/>
      <c r="AD1222" s="494"/>
      <c r="AE1222" s="494"/>
      <c r="AF1222" s="494"/>
      <c r="AG1222" s="494"/>
      <c r="AH1222" s="494"/>
      <c r="AI1222" s="494"/>
      <c r="AJ1222" s="494"/>
      <c r="AK1222" s="494"/>
      <c r="AL1222" s="494"/>
      <c r="AM1222" s="494"/>
      <c r="AN1222" s="494"/>
    </row>
    <row r="1223" spans="13:40">
      <c r="M1223" s="494"/>
      <c r="N1223" s="494"/>
      <c r="O1223" s="494"/>
      <c r="P1223" s="494"/>
      <c r="Q1223" s="494"/>
      <c r="R1223" s="494"/>
      <c r="S1223" s="494"/>
      <c r="T1223" s="494"/>
      <c r="U1223" s="494"/>
      <c r="V1223" s="494"/>
      <c r="W1223" s="494"/>
      <c r="X1223" s="494"/>
      <c r="Y1223" s="494"/>
      <c r="Z1223" s="494"/>
      <c r="AA1223" s="494"/>
      <c r="AB1223" s="494"/>
      <c r="AC1223" s="494"/>
      <c r="AD1223" s="494"/>
      <c r="AE1223" s="494"/>
      <c r="AF1223" s="494"/>
      <c r="AG1223" s="494"/>
      <c r="AH1223" s="494"/>
      <c r="AI1223" s="494"/>
      <c r="AJ1223" s="494"/>
      <c r="AK1223" s="494"/>
      <c r="AL1223" s="494"/>
      <c r="AM1223" s="494"/>
      <c r="AN1223" s="494"/>
    </row>
    <row r="1224" spans="13:40">
      <c r="M1224" s="494"/>
      <c r="N1224" s="494"/>
      <c r="O1224" s="494"/>
      <c r="P1224" s="494"/>
      <c r="Q1224" s="494"/>
      <c r="R1224" s="494"/>
      <c r="S1224" s="494"/>
      <c r="T1224" s="494"/>
      <c r="U1224" s="494"/>
      <c r="V1224" s="494"/>
      <c r="W1224" s="494"/>
      <c r="X1224" s="494"/>
      <c r="Y1224" s="494"/>
      <c r="Z1224" s="494"/>
      <c r="AA1224" s="494"/>
      <c r="AB1224" s="494"/>
      <c r="AC1224" s="494"/>
      <c r="AD1224" s="494"/>
      <c r="AE1224" s="494"/>
      <c r="AF1224" s="494"/>
      <c r="AG1224" s="494"/>
      <c r="AH1224" s="494"/>
      <c r="AI1224" s="494"/>
      <c r="AJ1224" s="494"/>
      <c r="AK1224" s="494"/>
      <c r="AL1224" s="494"/>
      <c r="AM1224" s="494"/>
      <c r="AN1224" s="494"/>
    </row>
    <row r="1225" spans="13:40">
      <c r="M1225" s="494"/>
      <c r="N1225" s="494"/>
      <c r="O1225" s="494"/>
      <c r="P1225" s="494"/>
      <c r="Q1225" s="494"/>
      <c r="R1225" s="494"/>
      <c r="S1225" s="494"/>
      <c r="T1225" s="494"/>
      <c r="U1225" s="494"/>
      <c r="V1225" s="494"/>
      <c r="W1225" s="494"/>
      <c r="X1225" s="494"/>
      <c r="Y1225" s="494"/>
      <c r="Z1225" s="494"/>
      <c r="AA1225" s="494"/>
      <c r="AB1225" s="494"/>
      <c r="AC1225" s="494"/>
      <c r="AD1225" s="494"/>
      <c r="AE1225" s="494"/>
      <c r="AF1225" s="494"/>
      <c r="AG1225" s="494"/>
      <c r="AH1225" s="494"/>
      <c r="AI1225" s="494"/>
      <c r="AJ1225" s="494"/>
      <c r="AK1225" s="494"/>
      <c r="AL1225" s="494"/>
      <c r="AM1225" s="494"/>
      <c r="AN1225" s="494"/>
    </row>
    <row r="1226" spans="13:40">
      <c r="M1226" s="494"/>
      <c r="N1226" s="494"/>
      <c r="O1226" s="494"/>
      <c r="P1226" s="494"/>
      <c r="Q1226" s="494"/>
      <c r="R1226" s="494"/>
      <c r="S1226" s="494"/>
      <c r="T1226" s="494"/>
      <c r="U1226" s="494"/>
      <c r="V1226" s="494"/>
      <c r="W1226" s="494"/>
      <c r="X1226" s="494"/>
      <c r="Y1226" s="494"/>
      <c r="Z1226" s="494"/>
      <c r="AA1226" s="494"/>
      <c r="AB1226" s="494"/>
      <c r="AC1226" s="494"/>
      <c r="AD1226" s="494"/>
      <c r="AE1226" s="494"/>
      <c r="AF1226" s="494"/>
      <c r="AG1226" s="494"/>
      <c r="AH1226" s="494"/>
      <c r="AI1226" s="494"/>
      <c r="AJ1226" s="494"/>
      <c r="AK1226" s="494"/>
      <c r="AL1226" s="494"/>
      <c r="AM1226" s="494"/>
      <c r="AN1226" s="494"/>
    </row>
    <row r="1227" spans="13:40">
      <c r="M1227" s="494"/>
      <c r="N1227" s="494"/>
      <c r="O1227" s="494"/>
      <c r="P1227" s="494"/>
      <c r="Q1227" s="494"/>
      <c r="R1227" s="494"/>
      <c r="S1227" s="494"/>
      <c r="T1227" s="494"/>
      <c r="U1227" s="494"/>
      <c r="V1227" s="494"/>
      <c r="W1227" s="494"/>
      <c r="X1227" s="494"/>
      <c r="Y1227" s="494"/>
      <c r="Z1227" s="494"/>
      <c r="AA1227" s="494"/>
      <c r="AB1227" s="494"/>
      <c r="AC1227" s="494"/>
      <c r="AD1227" s="494"/>
      <c r="AE1227" s="494"/>
      <c r="AF1227" s="494"/>
      <c r="AG1227" s="494"/>
      <c r="AH1227" s="494"/>
      <c r="AI1227" s="494"/>
      <c r="AJ1227" s="494"/>
      <c r="AK1227" s="494"/>
      <c r="AL1227" s="494"/>
      <c r="AM1227" s="494"/>
      <c r="AN1227" s="494"/>
    </row>
    <row r="1228" spans="13:40">
      <c r="M1228" s="494"/>
      <c r="N1228" s="494"/>
      <c r="O1228" s="494"/>
      <c r="P1228" s="494"/>
      <c r="Q1228" s="494"/>
      <c r="R1228" s="494"/>
      <c r="S1228" s="494"/>
      <c r="T1228" s="494"/>
      <c r="U1228" s="494"/>
      <c r="V1228" s="494"/>
      <c r="W1228" s="494"/>
      <c r="X1228" s="494"/>
      <c r="Y1228" s="494"/>
      <c r="Z1228" s="494"/>
      <c r="AA1228" s="494"/>
      <c r="AB1228" s="494"/>
      <c r="AC1228" s="494"/>
      <c r="AD1228" s="494"/>
      <c r="AE1228" s="494"/>
      <c r="AF1228" s="494"/>
      <c r="AG1228" s="494"/>
      <c r="AH1228" s="494"/>
      <c r="AI1228" s="494"/>
      <c r="AJ1228" s="494"/>
      <c r="AK1228" s="494"/>
      <c r="AL1228" s="494"/>
      <c r="AM1228" s="494"/>
      <c r="AN1228" s="494"/>
    </row>
    <row r="1229" spans="13:40">
      <c r="M1229" s="494"/>
      <c r="N1229" s="494"/>
      <c r="O1229" s="494"/>
      <c r="P1229" s="494"/>
      <c r="Q1229" s="494"/>
      <c r="R1229" s="494"/>
      <c r="S1229" s="494"/>
      <c r="T1229" s="494"/>
      <c r="U1229" s="494"/>
      <c r="V1229" s="494"/>
      <c r="W1229" s="494"/>
      <c r="X1229" s="494"/>
      <c r="Y1229" s="494"/>
      <c r="Z1229" s="494"/>
      <c r="AA1229" s="494"/>
      <c r="AB1229" s="494"/>
      <c r="AC1229" s="494"/>
      <c r="AD1229" s="494"/>
      <c r="AE1229" s="494"/>
      <c r="AF1229" s="494"/>
      <c r="AG1229" s="494"/>
      <c r="AH1229" s="494"/>
      <c r="AI1229" s="494"/>
      <c r="AJ1229" s="494"/>
      <c r="AK1229" s="494"/>
      <c r="AL1229" s="494"/>
      <c r="AM1229" s="494"/>
      <c r="AN1229" s="494"/>
    </row>
    <row r="1230" spans="13:40">
      <c r="M1230" s="494"/>
      <c r="N1230" s="494"/>
      <c r="O1230" s="494"/>
      <c r="P1230" s="494"/>
      <c r="Q1230" s="494"/>
      <c r="R1230" s="494"/>
      <c r="S1230" s="494"/>
      <c r="T1230" s="494"/>
      <c r="U1230" s="494"/>
      <c r="V1230" s="494"/>
      <c r="W1230" s="494"/>
      <c r="X1230" s="494"/>
      <c r="Y1230" s="494"/>
      <c r="Z1230" s="494"/>
      <c r="AA1230" s="494"/>
      <c r="AB1230" s="494"/>
      <c r="AC1230" s="494"/>
      <c r="AD1230" s="494"/>
      <c r="AE1230" s="494"/>
      <c r="AF1230" s="494"/>
      <c r="AG1230" s="494"/>
      <c r="AH1230" s="494"/>
      <c r="AI1230" s="494"/>
      <c r="AJ1230" s="494"/>
      <c r="AK1230" s="494"/>
      <c r="AL1230" s="494"/>
      <c r="AM1230" s="494"/>
      <c r="AN1230" s="494"/>
    </row>
    <row r="1231" spans="13:40">
      <c r="M1231" s="494"/>
      <c r="N1231" s="494"/>
      <c r="O1231" s="494"/>
      <c r="P1231" s="494"/>
      <c r="Q1231" s="494"/>
      <c r="R1231" s="494"/>
      <c r="S1231" s="494"/>
      <c r="T1231" s="494"/>
      <c r="U1231" s="494"/>
      <c r="V1231" s="494"/>
      <c r="W1231" s="494"/>
      <c r="X1231" s="494"/>
      <c r="Y1231" s="494"/>
      <c r="Z1231" s="494"/>
      <c r="AA1231" s="494"/>
      <c r="AB1231" s="494"/>
      <c r="AC1231" s="494"/>
      <c r="AD1231" s="494"/>
      <c r="AE1231" s="494"/>
      <c r="AF1231" s="494"/>
      <c r="AG1231" s="494"/>
      <c r="AH1231" s="494"/>
      <c r="AI1231" s="494"/>
      <c r="AJ1231" s="494"/>
      <c r="AK1231" s="494"/>
      <c r="AL1231" s="494"/>
      <c r="AM1231" s="494"/>
      <c r="AN1231" s="494"/>
    </row>
    <row r="1232" spans="13:40">
      <c r="M1232" s="494"/>
      <c r="N1232" s="494"/>
      <c r="O1232" s="494"/>
      <c r="P1232" s="494"/>
      <c r="Q1232" s="494"/>
      <c r="R1232" s="494"/>
      <c r="S1232" s="494"/>
      <c r="T1232" s="494"/>
      <c r="U1232" s="494"/>
      <c r="V1232" s="494"/>
      <c r="W1232" s="494"/>
      <c r="X1232" s="494"/>
      <c r="Y1232" s="494"/>
      <c r="Z1232" s="494"/>
      <c r="AA1232" s="494"/>
      <c r="AB1232" s="494"/>
      <c r="AC1232" s="494"/>
      <c r="AD1232" s="494"/>
      <c r="AE1232" s="494"/>
      <c r="AF1232" s="494"/>
      <c r="AG1232" s="494"/>
      <c r="AH1232" s="494"/>
      <c r="AI1232" s="494"/>
      <c r="AJ1232" s="494"/>
      <c r="AK1232" s="494"/>
      <c r="AL1232" s="494"/>
      <c r="AM1232" s="494"/>
      <c r="AN1232" s="494"/>
    </row>
    <row r="1233" spans="13:40">
      <c r="M1233" s="494"/>
      <c r="N1233" s="494"/>
      <c r="O1233" s="494"/>
      <c r="P1233" s="494"/>
      <c r="Q1233" s="494"/>
      <c r="R1233" s="494"/>
      <c r="S1233" s="494"/>
      <c r="T1233" s="494"/>
      <c r="U1233" s="494"/>
      <c r="V1233" s="494"/>
      <c r="W1233" s="494"/>
      <c r="X1233" s="494"/>
      <c r="Y1233" s="494"/>
      <c r="Z1233" s="494"/>
      <c r="AA1233" s="494"/>
      <c r="AB1233" s="494"/>
      <c r="AC1233" s="494"/>
      <c r="AD1233" s="494"/>
      <c r="AE1233" s="494"/>
      <c r="AF1233" s="494"/>
      <c r="AG1233" s="494"/>
      <c r="AH1233" s="494"/>
      <c r="AI1233" s="494"/>
      <c r="AJ1233" s="494"/>
      <c r="AK1233" s="494"/>
      <c r="AL1233" s="494"/>
      <c r="AM1233" s="494"/>
      <c r="AN1233" s="494"/>
    </row>
    <row r="1234" spans="13:40">
      <c r="M1234" s="494"/>
      <c r="N1234" s="494"/>
      <c r="O1234" s="494"/>
      <c r="P1234" s="494"/>
      <c r="Q1234" s="494"/>
      <c r="R1234" s="494"/>
      <c r="S1234" s="494"/>
      <c r="T1234" s="494"/>
      <c r="U1234" s="494"/>
      <c r="V1234" s="494"/>
      <c r="W1234" s="494"/>
      <c r="X1234" s="494"/>
      <c r="Y1234" s="494"/>
      <c r="Z1234" s="494"/>
      <c r="AA1234" s="494"/>
      <c r="AB1234" s="494"/>
      <c r="AC1234" s="494"/>
      <c r="AD1234" s="494"/>
      <c r="AE1234" s="494"/>
      <c r="AF1234" s="494"/>
      <c r="AG1234" s="494"/>
      <c r="AH1234" s="494"/>
      <c r="AI1234" s="494"/>
      <c r="AJ1234" s="494"/>
      <c r="AK1234" s="494"/>
      <c r="AL1234" s="494"/>
      <c r="AM1234" s="494"/>
      <c r="AN1234" s="494"/>
    </row>
    <row r="1235" spans="13:40">
      <c r="M1235" s="494"/>
      <c r="N1235" s="494"/>
      <c r="O1235" s="494"/>
      <c r="P1235" s="494"/>
      <c r="Q1235" s="494"/>
      <c r="R1235" s="494"/>
      <c r="S1235" s="494"/>
      <c r="T1235" s="494"/>
      <c r="U1235" s="494"/>
      <c r="V1235" s="494"/>
      <c r="W1235" s="494"/>
      <c r="X1235" s="494"/>
      <c r="Y1235" s="494"/>
      <c r="Z1235" s="494"/>
      <c r="AA1235" s="494"/>
      <c r="AB1235" s="494"/>
      <c r="AC1235" s="494"/>
      <c r="AD1235" s="494"/>
      <c r="AE1235" s="494"/>
      <c r="AF1235" s="494"/>
      <c r="AG1235" s="494"/>
      <c r="AH1235" s="494"/>
      <c r="AI1235" s="494"/>
      <c r="AJ1235" s="494"/>
      <c r="AK1235" s="494"/>
      <c r="AL1235" s="494"/>
      <c r="AM1235" s="494"/>
      <c r="AN1235" s="494"/>
    </row>
    <row r="1236" spans="13:40">
      <c r="M1236" s="494"/>
      <c r="N1236" s="494"/>
      <c r="O1236" s="494"/>
      <c r="P1236" s="494"/>
      <c r="Q1236" s="494"/>
      <c r="R1236" s="494"/>
      <c r="S1236" s="494"/>
      <c r="T1236" s="494"/>
      <c r="U1236" s="494"/>
      <c r="V1236" s="494"/>
      <c r="W1236" s="494"/>
      <c r="X1236" s="494"/>
      <c r="Y1236" s="494"/>
      <c r="Z1236" s="494"/>
      <c r="AA1236" s="494"/>
      <c r="AB1236" s="494"/>
      <c r="AC1236" s="494"/>
      <c r="AD1236" s="494"/>
      <c r="AE1236" s="494"/>
      <c r="AF1236" s="494"/>
      <c r="AG1236" s="494"/>
      <c r="AH1236" s="494"/>
      <c r="AI1236" s="494"/>
      <c r="AJ1236" s="494"/>
      <c r="AK1236" s="494"/>
      <c r="AL1236" s="494"/>
      <c r="AM1236" s="494"/>
      <c r="AN1236" s="494"/>
    </row>
    <row r="1237" spans="13:40">
      <c r="M1237" s="494"/>
      <c r="N1237" s="494"/>
      <c r="O1237" s="494"/>
      <c r="P1237" s="494"/>
      <c r="Q1237" s="494"/>
      <c r="R1237" s="494"/>
      <c r="S1237" s="494"/>
      <c r="T1237" s="494"/>
      <c r="U1237" s="494"/>
      <c r="V1237" s="494"/>
      <c r="W1237" s="494"/>
      <c r="X1237" s="494"/>
      <c r="Y1237" s="494"/>
      <c r="Z1237" s="494"/>
      <c r="AA1237" s="494"/>
      <c r="AB1237" s="494"/>
      <c r="AC1237" s="494"/>
      <c r="AD1237" s="494"/>
      <c r="AE1237" s="494"/>
      <c r="AF1237" s="494"/>
      <c r="AG1237" s="494"/>
      <c r="AH1237" s="494"/>
      <c r="AI1237" s="494"/>
      <c r="AJ1237" s="494"/>
      <c r="AK1237" s="494"/>
      <c r="AL1237" s="494"/>
      <c r="AM1237" s="494"/>
      <c r="AN1237" s="494"/>
    </row>
    <row r="1238" spans="13:40">
      <c r="M1238" s="494"/>
      <c r="N1238" s="494"/>
      <c r="O1238" s="494"/>
      <c r="P1238" s="494"/>
      <c r="Q1238" s="494"/>
      <c r="R1238" s="494"/>
      <c r="S1238" s="494"/>
      <c r="T1238" s="494"/>
      <c r="U1238" s="494"/>
      <c r="V1238" s="494"/>
      <c r="W1238" s="494"/>
      <c r="X1238" s="494"/>
      <c r="Y1238" s="494"/>
      <c r="Z1238" s="494"/>
      <c r="AA1238" s="494"/>
      <c r="AB1238" s="494"/>
      <c r="AC1238" s="494"/>
      <c r="AD1238" s="494"/>
      <c r="AE1238" s="494"/>
      <c r="AF1238" s="494"/>
      <c r="AG1238" s="494"/>
      <c r="AH1238" s="494"/>
      <c r="AI1238" s="494"/>
      <c r="AJ1238" s="494"/>
      <c r="AK1238" s="494"/>
      <c r="AL1238" s="494"/>
      <c r="AM1238" s="494"/>
      <c r="AN1238" s="494"/>
    </row>
    <row r="1239" spans="13:40">
      <c r="M1239" s="494"/>
      <c r="N1239" s="494"/>
      <c r="O1239" s="494"/>
      <c r="P1239" s="494"/>
      <c r="Q1239" s="494"/>
      <c r="R1239" s="494"/>
      <c r="S1239" s="494"/>
      <c r="T1239" s="494"/>
      <c r="U1239" s="494"/>
      <c r="V1239" s="494"/>
      <c r="W1239" s="494"/>
      <c r="X1239" s="494"/>
      <c r="Y1239" s="494"/>
      <c r="Z1239" s="494"/>
      <c r="AA1239" s="494"/>
      <c r="AB1239" s="494"/>
      <c r="AC1239" s="494"/>
      <c r="AD1239" s="494"/>
      <c r="AE1239" s="494"/>
      <c r="AF1239" s="494"/>
      <c r="AG1239" s="494"/>
      <c r="AH1239" s="494"/>
      <c r="AI1239" s="494"/>
      <c r="AJ1239" s="494"/>
      <c r="AK1239" s="494"/>
      <c r="AL1239" s="494"/>
      <c r="AM1239" s="494"/>
      <c r="AN1239" s="494"/>
    </row>
    <row r="1240" spans="13:40">
      <c r="M1240" s="494"/>
      <c r="N1240" s="494"/>
      <c r="O1240" s="494"/>
      <c r="P1240" s="494"/>
      <c r="Q1240" s="494"/>
      <c r="R1240" s="494"/>
      <c r="S1240" s="494"/>
      <c r="T1240" s="494"/>
      <c r="U1240" s="494"/>
      <c r="V1240" s="494"/>
      <c r="W1240" s="494"/>
      <c r="X1240" s="494"/>
      <c r="Y1240" s="494"/>
      <c r="Z1240" s="494"/>
      <c r="AA1240" s="494"/>
      <c r="AB1240" s="494"/>
      <c r="AC1240" s="494"/>
      <c r="AD1240" s="494"/>
      <c r="AE1240" s="494"/>
      <c r="AF1240" s="494"/>
      <c r="AG1240" s="494"/>
      <c r="AH1240" s="494"/>
      <c r="AI1240" s="494"/>
      <c r="AJ1240" s="494"/>
      <c r="AK1240" s="494"/>
      <c r="AL1240" s="494"/>
      <c r="AM1240" s="494"/>
      <c r="AN1240" s="494"/>
    </row>
    <row r="1241" spans="13:40">
      <c r="M1241" s="494"/>
      <c r="N1241" s="494"/>
      <c r="O1241" s="494"/>
      <c r="P1241" s="494"/>
      <c r="Q1241" s="494"/>
      <c r="R1241" s="494"/>
      <c r="S1241" s="494"/>
      <c r="T1241" s="494"/>
      <c r="U1241" s="494"/>
      <c r="V1241" s="494"/>
      <c r="W1241" s="494"/>
      <c r="X1241" s="494"/>
      <c r="Y1241" s="494"/>
      <c r="Z1241" s="494"/>
      <c r="AA1241" s="494"/>
      <c r="AB1241" s="494"/>
      <c r="AC1241" s="494"/>
      <c r="AD1241" s="494"/>
      <c r="AE1241" s="494"/>
      <c r="AF1241" s="494"/>
      <c r="AG1241" s="494"/>
      <c r="AH1241" s="494"/>
      <c r="AI1241" s="494"/>
      <c r="AJ1241" s="494"/>
      <c r="AK1241" s="494"/>
      <c r="AL1241" s="494"/>
      <c r="AM1241" s="494"/>
      <c r="AN1241" s="494"/>
    </row>
    <row r="1242" spans="13:40">
      <c r="M1242" s="494"/>
      <c r="N1242" s="494"/>
      <c r="O1242" s="494"/>
      <c r="P1242" s="494"/>
      <c r="Q1242" s="494"/>
      <c r="R1242" s="494"/>
      <c r="S1242" s="494"/>
      <c r="T1242" s="494"/>
      <c r="U1242" s="494"/>
      <c r="V1242" s="494"/>
      <c r="W1242" s="494"/>
      <c r="X1242" s="494"/>
      <c r="Y1242" s="494"/>
      <c r="Z1242" s="494"/>
      <c r="AA1242" s="494"/>
      <c r="AB1242" s="494"/>
      <c r="AC1242" s="494"/>
      <c r="AD1242" s="494"/>
      <c r="AE1242" s="494"/>
      <c r="AF1242" s="494"/>
      <c r="AG1242" s="494"/>
      <c r="AH1242" s="494"/>
      <c r="AI1242" s="494"/>
      <c r="AJ1242" s="494"/>
      <c r="AK1242" s="494"/>
      <c r="AL1242" s="494"/>
      <c r="AM1242" s="494"/>
      <c r="AN1242" s="494"/>
    </row>
    <row r="1243" spans="13:40">
      <c r="M1243" s="494"/>
      <c r="N1243" s="494"/>
      <c r="O1243" s="494"/>
      <c r="P1243" s="494"/>
      <c r="Q1243" s="494"/>
      <c r="R1243" s="494"/>
      <c r="S1243" s="494"/>
      <c r="T1243" s="494"/>
      <c r="U1243" s="494"/>
      <c r="V1243" s="494"/>
      <c r="W1243" s="494"/>
      <c r="X1243" s="494"/>
      <c r="Y1243" s="494"/>
      <c r="Z1243" s="494"/>
      <c r="AA1243" s="494"/>
      <c r="AB1243" s="494"/>
      <c r="AC1243" s="494"/>
      <c r="AD1243" s="494"/>
      <c r="AE1243" s="494"/>
      <c r="AF1243" s="494"/>
      <c r="AG1243" s="494"/>
      <c r="AH1243" s="494"/>
      <c r="AI1243" s="494"/>
      <c r="AJ1243" s="494"/>
      <c r="AK1243" s="494"/>
      <c r="AL1243" s="494"/>
      <c r="AM1243" s="494"/>
      <c r="AN1243" s="494"/>
    </row>
    <row r="1244" spans="13:40">
      <c r="M1244" s="494"/>
      <c r="N1244" s="494"/>
      <c r="O1244" s="494"/>
      <c r="P1244" s="494"/>
      <c r="Q1244" s="494"/>
      <c r="R1244" s="494"/>
      <c r="S1244" s="494"/>
      <c r="T1244" s="494"/>
      <c r="U1244" s="494"/>
      <c r="V1244" s="494"/>
      <c r="W1244" s="494"/>
      <c r="X1244" s="494"/>
      <c r="Y1244" s="494"/>
      <c r="Z1244" s="494"/>
      <c r="AA1244" s="494"/>
      <c r="AB1244" s="494"/>
      <c r="AC1244" s="494"/>
      <c r="AD1244" s="494"/>
      <c r="AE1244" s="494"/>
      <c r="AF1244" s="494"/>
      <c r="AG1244" s="494"/>
      <c r="AH1244" s="494"/>
      <c r="AI1244" s="494"/>
      <c r="AJ1244" s="494"/>
      <c r="AK1244" s="494"/>
      <c r="AL1244" s="494"/>
      <c r="AM1244" s="494"/>
      <c r="AN1244" s="494"/>
    </row>
    <row r="1245" spans="13:40">
      <c r="M1245" s="494"/>
      <c r="N1245" s="494"/>
      <c r="O1245" s="494"/>
      <c r="P1245" s="494"/>
      <c r="Q1245" s="494"/>
      <c r="R1245" s="494"/>
      <c r="S1245" s="494"/>
      <c r="T1245" s="494"/>
      <c r="U1245" s="494"/>
      <c r="V1245" s="494"/>
      <c r="W1245" s="494"/>
      <c r="X1245" s="494"/>
      <c r="Y1245" s="494"/>
      <c r="Z1245" s="494"/>
      <c r="AA1245" s="494"/>
      <c r="AB1245" s="494"/>
      <c r="AC1245" s="494"/>
      <c r="AD1245" s="494"/>
      <c r="AE1245" s="494"/>
      <c r="AF1245" s="494"/>
      <c r="AG1245" s="494"/>
      <c r="AH1245" s="494"/>
      <c r="AI1245" s="494"/>
      <c r="AJ1245" s="494"/>
      <c r="AK1245" s="494"/>
      <c r="AL1245" s="494"/>
      <c r="AM1245" s="494"/>
      <c r="AN1245" s="494"/>
    </row>
    <row r="1246" spans="13:40">
      <c r="M1246" s="494"/>
      <c r="N1246" s="494"/>
      <c r="O1246" s="494"/>
      <c r="P1246" s="494"/>
      <c r="Q1246" s="494"/>
      <c r="R1246" s="494"/>
      <c r="S1246" s="494"/>
      <c r="T1246" s="494"/>
      <c r="U1246" s="494"/>
      <c r="V1246" s="494"/>
      <c r="W1246" s="494"/>
      <c r="X1246" s="494"/>
      <c r="Y1246" s="494"/>
      <c r="Z1246" s="494"/>
      <c r="AA1246" s="494"/>
      <c r="AB1246" s="494"/>
      <c r="AC1246" s="494"/>
      <c r="AD1246" s="494"/>
      <c r="AE1246" s="494"/>
      <c r="AF1246" s="494"/>
      <c r="AG1246" s="494"/>
      <c r="AH1246" s="494"/>
      <c r="AI1246" s="494"/>
      <c r="AJ1246" s="494"/>
      <c r="AK1246" s="494"/>
      <c r="AL1246" s="494"/>
      <c r="AM1246" s="494"/>
      <c r="AN1246" s="494"/>
    </row>
    <row r="1247" spans="13:40">
      <c r="M1247" s="494"/>
      <c r="N1247" s="494"/>
      <c r="O1247" s="494"/>
      <c r="P1247" s="494"/>
      <c r="Q1247" s="494"/>
      <c r="R1247" s="494"/>
      <c r="S1247" s="494"/>
      <c r="T1247" s="494"/>
      <c r="U1247" s="494"/>
      <c r="V1247" s="494"/>
      <c r="W1247" s="494"/>
      <c r="X1247" s="494"/>
      <c r="Y1247" s="494"/>
      <c r="Z1247" s="494"/>
      <c r="AA1247" s="494"/>
      <c r="AB1247" s="494"/>
      <c r="AC1247" s="494"/>
      <c r="AD1247" s="494"/>
      <c r="AE1247" s="494"/>
      <c r="AF1247" s="494"/>
      <c r="AG1247" s="494"/>
      <c r="AH1247" s="494"/>
      <c r="AI1247" s="494"/>
      <c r="AJ1247" s="494"/>
      <c r="AK1247" s="494"/>
      <c r="AL1247" s="494"/>
      <c r="AM1247" s="494"/>
      <c r="AN1247" s="494"/>
    </row>
    <row r="1248" spans="13:40">
      <c r="M1248" s="494"/>
      <c r="N1248" s="494"/>
      <c r="O1248" s="494"/>
      <c r="P1248" s="494"/>
      <c r="Q1248" s="494"/>
      <c r="R1248" s="494"/>
      <c r="S1248" s="494"/>
      <c r="T1248" s="494"/>
      <c r="U1248" s="494"/>
      <c r="V1248" s="494"/>
      <c r="W1248" s="494"/>
      <c r="X1248" s="494"/>
      <c r="Y1248" s="494"/>
      <c r="Z1248" s="494"/>
      <c r="AA1248" s="494"/>
      <c r="AB1248" s="494"/>
      <c r="AC1248" s="494"/>
      <c r="AD1248" s="494"/>
      <c r="AE1248" s="494"/>
      <c r="AF1248" s="494"/>
      <c r="AG1248" s="494"/>
      <c r="AH1248" s="494"/>
      <c r="AI1248" s="494"/>
      <c r="AJ1248" s="494"/>
      <c r="AK1248" s="494"/>
      <c r="AL1248" s="494"/>
      <c r="AM1248" s="494"/>
      <c r="AN1248" s="494"/>
    </row>
    <row r="1249" spans="13:40">
      <c r="M1249" s="494"/>
      <c r="N1249" s="494"/>
      <c r="O1249" s="494"/>
      <c r="P1249" s="494"/>
      <c r="Q1249" s="494"/>
      <c r="R1249" s="494"/>
      <c r="S1249" s="494"/>
      <c r="T1249" s="494"/>
      <c r="U1249" s="494"/>
      <c r="V1249" s="494"/>
      <c r="W1249" s="494"/>
      <c r="X1249" s="494"/>
      <c r="Y1249" s="494"/>
      <c r="Z1249" s="494"/>
      <c r="AA1249" s="494"/>
      <c r="AB1249" s="494"/>
      <c r="AC1249" s="494"/>
      <c r="AD1249" s="494"/>
      <c r="AE1249" s="494"/>
      <c r="AF1249" s="494"/>
      <c r="AG1249" s="494"/>
      <c r="AH1249" s="494"/>
      <c r="AI1249" s="494"/>
      <c r="AJ1249" s="494"/>
      <c r="AK1249" s="494"/>
      <c r="AL1249" s="494"/>
      <c r="AM1249" s="494"/>
      <c r="AN1249" s="494"/>
    </row>
    <row r="1250" spans="13:40">
      <c r="M1250" s="494"/>
      <c r="N1250" s="494"/>
      <c r="O1250" s="494"/>
      <c r="P1250" s="494"/>
      <c r="Q1250" s="494"/>
      <c r="R1250" s="494"/>
      <c r="S1250" s="494"/>
      <c r="T1250" s="494"/>
      <c r="U1250" s="494"/>
      <c r="V1250" s="494"/>
      <c r="W1250" s="494"/>
      <c r="X1250" s="494"/>
      <c r="Y1250" s="494"/>
      <c r="Z1250" s="494"/>
      <c r="AA1250" s="494"/>
      <c r="AB1250" s="494"/>
      <c r="AC1250" s="494"/>
      <c r="AD1250" s="494"/>
      <c r="AE1250" s="494"/>
      <c r="AF1250" s="494"/>
      <c r="AG1250" s="494"/>
      <c r="AH1250" s="494"/>
      <c r="AI1250" s="494"/>
      <c r="AJ1250" s="494"/>
      <c r="AK1250" s="494"/>
      <c r="AL1250" s="494"/>
      <c r="AM1250" s="494"/>
      <c r="AN1250" s="494"/>
    </row>
    <row r="1251" spans="13:40">
      <c r="M1251" s="494"/>
      <c r="N1251" s="494"/>
      <c r="O1251" s="494"/>
      <c r="P1251" s="494"/>
      <c r="Q1251" s="494"/>
      <c r="R1251" s="494"/>
      <c r="S1251" s="494"/>
      <c r="T1251" s="494"/>
      <c r="U1251" s="494"/>
      <c r="V1251" s="494"/>
      <c r="W1251" s="494"/>
      <c r="X1251" s="494"/>
      <c r="Y1251" s="494"/>
      <c r="Z1251" s="494"/>
      <c r="AA1251" s="494"/>
      <c r="AB1251" s="494"/>
      <c r="AC1251" s="494"/>
      <c r="AD1251" s="494"/>
      <c r="AE1251" s="494"/>
      <c r="AF1251" s="494"/>
      <c r="AG1251" s="494"/>
      <c r="AH1251" s="494"/>
      <c r="AI1251" s="494"/>
      <c r="AJ1251" s="494"/>
      <c r="AK1251" s="494"/>
      <c r="AL1251" s="494"/>
      <c r="AM1251" s="494"/>
      <c r="AN1251" s="494"/>
    </row>
    <row r="1252" spans="13:40">
      <c r="M1252" s="494"/>
      <c r="N1252" s="494"/>
      <c r="O1252" s="494"/>
      <c r="P1252" s="494"/>
      <c r="Q1252" s="494"/>
      <c r="R1252" s="494"/>
      <c r="S1252" s="494"/>
      <c r="T1252" s="494"/>
      <c r="U1252" s="494"/>
      <c r="V1252" s="494"/>
      <c r="W1252" s="494"/>
      <c r="X1252" s="494"/>
      <c r="Y1252" s="494"/>
      <c r="Z1252" s="494"/>
      <c r="AA1252" s="494"/>
      <c r="AB1252" s="494"/>
      <c r="AC1252" s="494"/>
      <c r="AD1252" s="494"/>
      <c r="AE1252" s="494"/>
      <c r="AF1252" s="494"/>
      <c r="AG1252" s="494"/>
      <c r="AH1252" s="494"/>
      <c r="AI1252" s="494"/>
      <c r="AJ1252" s="494"/>
      <c r="AK1252" s="494"/>
      <c r="AL1252" s="494"/>
      <c r="AM1252" s="494"/>
      <c r="AN1252" s="494"/>
    </row>
    <row r="1253" spans="13:40">
      <c r="M1253" s="494"/>
      <c r="N1253" s="494"/>
      <c r="O1253" s="494"/>
      <c r="P1253" s="494"/>
      <c r="Q1253" s="494"/>
      <c r="R1253" s="494"/>
      <c r="S1253" s="494"/>
      <c r="T1253" s="494"/>
      <c r="U1253" s="494"/>
      <c r="V1253" s="494"/>
      <c r="W1253" s="494"/>
      <c r="X1253" s="494"/>
      <c r="Y1253" s="494"/>
      <c r="Z1253" s="494"/>
      <c r="AA1253" s="494"/>
      <c r="AB1253" s="494"/>
      <c r="AC1253" s="494"/>
      <c r="AD1253" s="494"/>
      <c r="AE1253" s="494"/>
      <c r="AF1253" s="494"/>
      <c r="AG1253" s="494"/>
      <c r="AH1253" s="494"/>
      <c r="AI1253" s="494"/>
      <c r="AJ1253" s="494"/>
      <c r="AK1253" s="494"/>
      <c r="AL1253" s="494"/>
      <c r="AM1253" s="494"/>
      <c r="AN1253" s="494"/>
    </row>
    <row r="1254" spans="13:40">
      <c r="M1254" s="494"/>
      <c r="N1254" s="494"/>
      <c r="O1254" s="494"/>
      <c r="P1254" s="494"/>
      <c r="Q1254" s="494"/>
      <c r="R1254" s="494"/>
      <c r="S1254" s="494"/>
      <c r="T1254" s="494"/>
      <c r="U1254" s="494"/>
      <c r="V1254" s="494"/>
      <c r="W1254" s="494"/>
      <c r="X1254" s="494"/>
      <c r="Y1254" s="494"/>
      <c r="Z1254" s="494"/>
      <c r="AA1254" s="494"/>
      <c r="AB1254" s="494"/>
      <c r="AC1254" s="494"/>
      <c r="AD1254" s="494"/>
      <c r="AE1254" s="494"/>
      <c r="AF1254" s="494"/>
      <c r="AG1254" s="494"/>
      <c r="AH1254" s="494"/>
      <c r="AI1254" s="494"/>
      <c r="AJ1254" s="494"/>
      <c r="AK1254" s="494"/>
      <c r="AL1254" s="494"/>
      <c r="AM1254" s="494"/>
      <c r="AN1254" s="494"/>
    </row>
    <row r="1255" spans="13:40">
      <c r="M1255" s="494"/>
      <c r="N1255" s="494"/>
      <c r="O1255" s="494"/>
      <c r="P1255" s="494"/>
      <c r="Q1255" s="494"/>
      <c r="R1255" s="494"/>
      <c r="S1255" s="494"/>
      <c r="T1255" s="494"/>
      <c r="U1255" s="494"/>
      <c r="V1255" s="494"/>
      <c r="W1255" s="494"/>
      <c r="X1255" s="494"/>
      <c r="Y1255" s="494"/>
      <c r="Z1255" s="494"/>
      <c r="AA1255" s="494"/>
      <c r="AB1255" s="494"/>
      <c r="AC1255" s="494"/>
      <c r="AD1255" s="494"/>
      <c r="AE1255" s="494"/>
      <c r="AF1255" s="494"/>
      <c r="AG1255" s="494"/>
      <c r="AH1255" s="494"/>
      <c r="AI1255" s="494"/>
      <c r="AJ1255" s="494"/>
      <c r="AK1255" s="494"/>
      <c r="AL1255" s="494"/>
      <c r="AM1255" s="494"/>
      <c r="AN1255" s="494"/>
    </row>
    <row r="1256" spans="13:40">
      <c r="M1256" s="494"/>
      <c r="N1256" s="494"/>
      <c r="O1256" s="494"/>
      <c r="P1256" s="494"/>
      <c r="Q1256" s="494"/>
      <c r="R1256" s="494"/>
      <c r="S1256" s="494"/>
      <c r="T1256" s="494"/>
      <c r="U1256" s="494"/>
      <c r="V1256" s="494"/>
      <c r="W1256" s="494"/>
      <c r="X1256" s="494"/>
      <c r="Y1256" s="494"/>
      <c r="Z1256" s="494"/>
      <c r="AA1256" s="494"/>
      <c r="AB1256" s="494"/>
      <c r="AC1256" s="494"/>
      <c r="AD1256" s="494"/>
      <c r="AE1256" s="494"/>
      <c r="AF1256" s="494"/>
      <c r="AG1256" s="494"/>
      <c r="AH1256" s="494"/>
      <c r="AI1256" s="494"/>
      <c r="AJ1256" s="494"/>
      <c r="AK1256" s="494"/>
      <c r="AL1256" s="494"/>
      <c r="AM1256" s="494"/>
      <c r="AN1256" s="494"/>
    </row>
    <row r="1257" spans="13:40">
      <c r="M1257" s="494"/>
      <c r="N1257" s="494"/>
      <c r="O1257" s="494"/>
      <c r="P1257" s="494"/>
      <c r="Q1257" s="494"/>
      <c r="R1257" s="494"/>
      <c r="S1257" s="494"/>
      <c r="T1257" s="494"/>
      <c r="U1257" s="494"/>
      <c r="V1257" s="494"/>
      <c r="W1257" s="494"/>
      <c r="X1257" s="494"/>
      <c r="Y1257" s="494"/>
      <c r="Z1257" s="494"/>
      <c r="AA1257" s="494"/>
      <c r="AB1257" s="494"/>
      <c r="AC1257" s="494"/>
      <c r="AD1257" s="494"/>
      <c r="AE1257" s="494"/>
      <c r="AF1257" s="494"/>
      <c r="AG1257" s="494"/>
      <c r="AH1257" s="494"/>
      <c r="AI1257" s="494"/>
      <c r="AJ1257" s="494"/>
      <c r="AK1257" s="494"/>
      <c r="AL1257" s="494"/>
      <c r="AM1257" s="494"/>
      <c r="AN1257" s="494"/>
    </row>
    <row r="1258" spans="13:40">
      <c r="M1258" s="494"/>
      <c r="N1258" s="494"/>
      <c r="O1258" s="494"/>
      <c r="P1258" s="494"/>
      <c r="Q1258" s="494"/>
      <c r="R1258" s="494"/>
      <c r="S1258" s="494"/>
      <c r="T1258" s="494"/>
      <c r="U1258" s="494"/>
      <c r="V1258" s="494"/>
      <c r="W1258" s="494"/>
      <c r="X1258" s="494"/>
      <c r="Y1258" s="494"/>
      <c r="Z1258" s="494"/>
      <c r="AA1258" s="494"/>
      <c r="AB1258" s="494"/>
      <c r="AC1258" s="494"/>
      <c r="AD1258" s="494"/>
      <c r="AE1258" s="494"/>
      <c r="AF1258" s="494"/>
      <c r="AG1258" s="494"/>
      <c r="AH1258" s="494"/>
      <c r="AI1258" s="494"/>
      <c r="AJ1258" s="494"/>
      <c r="AK1258" s="494"/>
      <c r="AL1258" s="494"/>
      <c r="AM1258" s="494"/>
      <c r="AN1258" s="494"/>
    </row>
    <row r="1259" spans="13:40">
      <c r="M1259" s="494"/>
      <c r="N1259" s="494"/>
      <c r="O1259" s="494"/>
      <c r="P1259" s="494"/>
      <c r="Q1259" s="494"/>
      <c r="R1259" s="494"/>
      <c r="S1259" s="494"/>
      <c r="T1259" s="494"/>
      <c r="U1259" s="494"/>
      <c r="V1259" s="494"/>
      <c r="W1259" s="494"/>
      <c r="X1259" s="494"/>
      <c r="Y1259" s="494"/>
      <c r="Z1259" s="494"/>
      <c r="AA1259" s="494"/>
      <c r="AB1259" s="494"/>
      <c r="AC1259" s="494"/>
      <c r="AD1259" s="494"/>
      <c r="AE1259" s="494"/>
      <c r="AF1259" s="494"/>
      <c r="AG1259" s="494"/>
      <c r="AH1259" s="494"/>
      <c r="AI1259" s="494"/>
      <c r="AJ1259" s="494"/>
      <c r="AK1259" s="494"/>
      <c r="AL1259" s="494"/>
      <c r="AM1259" s="494"/>
      <c r="AN1259" s="494"/>
    </row>
    <row r="1260" spans="13:40">
      <c r="M1260" s="494"/>
      <c r="N1260" s="494"/>
      <c r="O1260" s="494"/>
      <c r="P1260" s="494"/>
      <c r="Q1260" s="494"/>
      <c r="R1260" s="494"/>
      <c r="S1260" s="494"/>
      <c r="T1260" s="494"/>
      <c r="U1260" s="494"/>
      <c r="V1260" s="494"/>
      <c r="W1260" s="494"/>
      <c r="X1260" s="494"/>
      <c r="Y1260" s="494"/>
      <c r="Z1260" s="494"/>
      <c r="AA1260" s="494"/>
      <c r="AB1260" s="494"/>
      <c r="AC1260" s="494"/>
      <c r="AD1260" s="494"/>
      <c r="AE1260" s="494"/>
      <c r="AF1260" s="494"/>
      <c r="AG1260" s="494"/>
      <c r="AH1260" s="494"/>
      <c r="AI1260" s="494"/>
      <c r="AJ1260" s="494"/>
      <c r="AK1260" s="494"/>
      <c r="AL1260" s="494"/>
      <c r="AM1260" s="494"/>
      <c r="AN1260" s="494"/>
    </row>
    <row r="1261" spans="13:40">
      <c r="M1261" s="494"/>
      <c r="N1261" s="494"/>
      <c r="O1261" s="494"/>
      <c r="P1261" s="494"/>
      <c r="Q1261" s="494"/>
      <c r="R1261" s="494"/>
      <c r="S1261" s="494"/>
      <c r="T1261" s="494"/>
      <c r="U1261" s="494"/>
      <c r="V1261" s="494"/>
      <c r="W1261" s="494"/>
      <c r="X1261" s="494"/>
      <c r="Y1261" s="494"/>
      <c r="Z1261" s="494"/>
      <c r="AA1261" s="494"/>
      <c r="AB1261" s="494"/>
      <c r="AC1261" s="494"/>
      <c r="AD1261" s="494"/>
      <c r="AE1261" s="494"/>
      <c r="AF1261" s="494"/>
      <c r="AG1261" s="494"/>
      <c r="AH1261" s="494"/>
      <c r="AI1261" s="494"/>
      <c r="AJ1261" s="494"/>
      <c r="AK1261" s="494"/>
      <c r="AL1261" s="494"/>
      <c r="AM1261" s="494"/>
      <c r="AN1261" s="494"/>
    </row>
    <row r="1262" spans="13:40">
      <c r="M1262" s="494"/>
      <c r="N1262" s="494"/>
      <c r="O1262" s="494"/>
      <c r="P1262" s="494"/>
      <c r="Q1262" s="494"/>
      <c r="R1262" s="494"/>
      <c r="S1262" s="494"/>
      <c r="T1262" s="494"/>
      <c r="U1262" s="494"/>
      <c r="V1262" s="494"/>
      <c r="W1262" s="494"/>
      <c r="X1262" s="494"/>
      <c r="Y1262" s="494"/>
      <c r="Z1262" s="494"/>
      <c r="AA1262" s="494"/>
      <c r="AB1262" s="494"/>
      <c r="AC1262" s="494"/>
      <c r="AD1262" s="494"/>
      <c r="AE1262" s="494"/>
      <c r="AF1262" s="494"/>
      <c r="AG1262" s="494"/>
      <c r="AH1262" s="494"/>
      <c r="AI1262" s="494"/>
      <c r="AJ1262" s="494"/>
      <c r="AK1262" s="494"/>
      <c r="AL1262" s="494"/>
      <c r="AM1262" s="494"/>
      <c r="AN1262" s="494"/>
    </row>
    <row r="1263" spans="13:40">
      <c r="M1263" s="494"/>
      <c r="N1263" s="494"/>
      <c r="O1263" s="494"/>
      <c r="P1263" s="494"/>
      <c r="Q1263" s="494"/>
      <c r="R1263" s="494"/>
      <c r="S1263" s="494"/>
      <c r="T1263" s="494"/>
      <c r="U1263" s="494"/>
      <c r="V1263" s="494"/>
      <c r="W1263" s="494"/>
      <c r="X1263" s="494"/>
      <c r="Y1263" s="494"/>
      <c r="Z1263" s="494"/>
      <c r="AA1263" s="494"/>
      <c r="AB1263" s="494"/>
      <c r="AC1263" s="494"/>
      <c r="AD1263" s="494"/>
      <c r="AE1263" s="494"/>
      <c r="AF1263" s="494"/>
      <c r="AG1263" s="494"/>
      <c r="AH1263" s="494"/>
      <c r="AI1263" s="494"/>
      <c r="AJ1263" s="494"/>
      <c r="AK1263" s="494"/>
      <c r="AL1263" s="494"/>
      <c r="AM1263" s="494"/>
      <c r="AN1263" s="494"/>
    </row>
    <row r="1264" spans="13:40">
      <c r="M1264" s="494"/>
      <c r="N1264" s="494"/>
      <c r="O1264" s="494"/>
      <c r="P1264" s="494"/>
      <c r="Q1264" s="494"/>
      <c r="R1264" s="494"/>
      <c r="S1264" s="494"/>
      <c r="T1264" s="494"/>
      <c r="U1264" s="494"/>
      <c r="V1264" s="494"/>
      <c r="W1264" s="494"/>
      <c r="X1264" s="494"/>
      <c r="Y1264" s="494"/>
      <c r="Z1264" s="494"/>
      <c r="AA1264" s="494"/>
      <c r="AB1264" s="494"/>
      <c r="AC1264" s="494"/>
      <c r="AD1264" s="494"/>
      <c r="AE1264" s="494"/>
      <c r="AF1264" s="494"/>
      <c r="AG1264" s="494"/>
      <c r="AH1264" s="494"/>
      <c r="AI1264" s="494"/>
      <c r="AJ1264" s="494"/>
      <c r="AK1264" s="494"/>
      <c r="AL1264" s="494"/>
      <c r="AM1264" s="494"/>
      <c r="AN1264" s="494"/>
    </row>
    <row r="1265" spans="13:40">
      <c r="M1265" s="494"/>
      <c r="N1265" s="494"/>
      <c r="O1265" s="494"/>
      <c r="P1265" s="494"/>
      <c r="Q1265" s="494"/>
      <c r="R1265" s="494"/>
      <c r="S1265" s="494"/>
      <c r="T1265" s="494"/>
      <c r="U1265" s="494"/>
      <c r="V1265" s="494"/>
      <c r="W1265" s="494"/>
      <c r="X1265" s="494"/>
      <c r="Y1265" s="494"/>
      <c r="Z1265" s="494"/>
      <c r="AA1265" s="494"/>
      <c r="AB1265" s="494"/>
      <c r="AC1265" s="494"/>
      <c r="AD1265" s="494"/>
      <c r="AE1265" s="494"/>
      <c r="AF1265" s="494"/>
      <c r="AG1265" s="494"/>
      <c r="AH1265" s="494"/>
      <c r="AI1265" s="494"/>
      <c r="AJ1265" s="494"/>
      <c r="AK1265" s="494"/>
      <c r="AL1265" s="494"/>
      <c r="AM1265" s="494"/>
      <c r="AN1265" s="494"/>
    </row>
    <row r="1266" spans="13:40">
      <c r="M1266" s="494"/>
      <c r="N1266" s="494"/>
      <c r="O1266" s="494"/>
      <c r="P1266" s="494"/>
      <c r="Q1266" s="494"/>
      <c r="R1266" s="494"/>
      <c r="S1266" s="494"/>
      <c r="T1266" s="494"/>
      <c r="U1266" s="494"/>
      <c r="V1266" s="494"/>
      <c r="W1266" s="494"/>
      <c r="X1266" s="494"/>
      <c r="Y1266" s="494"/>
      <c r="Z1266" s="494"/>
      <c r="AA1266" s="494"/>
      <c r="AB1266" s="494"/>
      <c r="AC1266" s="494"/>
      <c r="AD1266" s="494"/>
      <c r="AE1266" s="494"/>
      <c r="AF1266" s="494"/>
      <c r="AG1266" s="494"/>
      <c r="AH1266" s="494"/>
      <c r="AI1266" s="494"/>
      <c r="AJ1266" s="494"/>
      <c r="AK1266" s="494"/>
      <c r="AL1266" s="494"/>
      <c r="AM1266" s="494"/>
      <c r="AN1266" s="494"/>
    </row>
    <row r="1267" spans="13:40">
      <c r="M1267" s="494"/>
      <c r="N1267" s="494"/>
      <c r="O1267" s="494"/>
      <c r="P1267" s="494"/>
      <c r="Q1267" s="494"/>
      <c r="R1267" s="494"/>
      <c r="S1267" s="494"/>
      <c r="T1267" s="494"/>
      <c r="U1267" s="494"/>
      <c r="V1267" s="494"/>
      <c r="W1267" s="494"/>
      <c r="X1267" s="494"/>
      <c r="Y1267" s="494"/>
      <c r="Z1267" s="494"/>
      <c r="AA1267" s="494"/>
      <c r="AB1267" s="494"/>
      <c r="AC1267" s="494"/>
      <c r="AD1267" s="494"/>
      <c r="AE1267" s="494"/>
      <c r="AF1267" s="494"/>
      <c r="AG1267" s="494"/>
      <c r="AH1267" s="494"/>
      <c r="AI1267" s="494"/>
      <c r="AJ1267" s="494"/>
      <c r="AK1267" s="494"/>
      <c r="AL1267" s="494"/>
      <c r="AM1267" s="494"/>
      <c r="AN1267" s="494"/>
    </row>
    <row r="1268" spans="13:40">
      <c r="M1268" s="494"/>
      <c r="N1268" s="494"/>
      <c r="O1268" s="494"/>
      <c r="P1268" s="494"/>
      <c r="Q1268" s="494"/>
      <c r="R1268" s="494"/>
      <c r="S1268" s="494"/>
      <c r="T1268" s="494"/>
      <c r="U1268" s="494"/>
      <c r="V1268" s="494"/>
      <c r="W1268" s="494"/>
      <c r="X1268" s="494"/>
      <c r="Y1268" s="494"/>
      <c r="Z1268" s="494"/>
      <c r="AA1268" s="494"/>
      <c r="AB1268" s="494"/>
      <c r="AC1268" s="494"/>
      <c r="AD1268" s="494"/>
      <c r="AE1268" s="494"/>
      <c r="AF1268" s="494"/>
      <c r="AG1268" s="494"/>
      <c r="AH1268" s="494"/>
      <c r="AI1268" s="494"/>
      <c r="AJ1268" s="494"/>
      <c r="AK1268" s="494"/>
      <c r="AL1268" s="494"/>
      <c r="AM1268" s="494"/>
      <c r="AN1268" s="494"/>
    </row>
    <row r="1269" spans="13:40">
      <c r="M1269" s="494"/>
      <c r="N1269" s="494"/>
      <c r="O1269" s="494"/>
      <c r="P1269" s="494"/>
      <c r="Q1269" s="494"/>
      <c r="R1269" s="494"/>
      <c r="S1269" s="494"/>
      <c r="T1269" s="494"/>
      <c r="U1269" s="494"/>
      <c r="V1269" s="494"/>
      <c r="W1269" s="494"/>
      <c r="X1269" s="494"/>
      <c r="Y1269" s="494"/>
      <c r="Z1269" s="494"/>
      <c r="AA1269" s="494"/>
      <c r="AB1269" s="494"/>
      <c r="AC1269" s="494"/>
      <c r="AD1269" s="494"/>
      <c r="AE1269" s="494"/>
      <c r="AF1269" s="494"/>
      <c r="AG1269" s="494"/>
      <c r="AH1269" s="494"/>
      <c r="AI1269" s="494"/>
      <c r="AJ1269" s="494"/>
      <c r="AK1269" s="494"/>
      <c r="AL1269" s="494"/>
      <c r="AM1269" s="494"/>
      <c r="AN1269" s="494"/>
    </row>
  </sheetData>
  <mergeCells count="454">
    <mergeCell ref="C213:D213"/>
    <mergeCell ref="B182:J182"/>
    <mergeCell ref="B183:J183"/>
    <mergeCell ref="B205:E205"/>
    <mergeCell ref="G205:H205"/>
    <mergeCell ref="I205:J205"/>
    <mergeCell ref="I213:J213"/>
    <mergeCell ref="B214:E214"/>
    <mergeCell ref="G214:H214"/>
    <mergeCell ref="I214:J214"/>
    <mergeCell ref="C211:D211"/>
    <mergeCell ref="I211:J211"/>
    <mergeCell ref="B212:E212"/>
    <mergeCell ref="G212:H212"/>
    <mergeCell ref="I212:J212"/>
    <mergeCell ref="B210:E210"/>
    <mergeCell ref="G210:H210"/>
    <mergeCell ref="I210:J210"/>
    <mergeCell ref="G201:H201"/>
    <mergeCell ref="I201:J201"/>
    <mergeCell ref="B202:E202"/>
    <mergeCell ref="G202:H202"/>
    <mergeCell ref="I202:J202"/>
    <mergeCell ref="B197:E197"/>
    <mergeCell ref="C180:D180"/>
    <mergeCell ref="H180:I180"/>
    <mergeCell ref="B2:J2"/>
    <mergeCell ref="B3:J3"/>
    <mergeCell ref="B4:J4"/>
    <mergeCell ref="B5:J5"/>
    <mergeCell ref="C175:D175"/>
    <mergeCell ref="H175:I175"/>
    <mergeCell ref="C176:D176"/>
    <mergeCell ref="H176:I176"/>
    <mergeCell ref="C177:D177"/>
    <mergeCell ref="H177:I177"/>
    <mergeCell ref="C178:D178"/>
    <mergeCell ref="H178:I178"/>
    <mergeCell ref="C179:D179"/>
    <mergeCell ref="H179:I179"/>
    <mergeCell ref="C170:D170"/>
    <mergeCell ref="H170:I170"/>
    <mergeCell ref="C171:D171"/>
    <mergeCell ref="H171:I171"/>
    <mergeCell ref="C172:D172"/>
    <mergeCell ref="H172:I172"/>
    <mergeCell ref="C173:D173"/>
    <mergeCell ref="H173:I173"/>
    <mergeCell ref="C174:D174"/>
    <mergeCell ref="H174:I174"/>
    <mergeCell ref="C165:D165"/>
    <mergeCell ref="H165:I165"/>
    <mergeCell ref="C166:D166"/>
    <mergeCell ref="H166:I166"/>
    <mergeCell ref="C167:D167"/>
    <mergeCell ref="H167:I167"/>
    <mergeCell ref="C168:D168"/>
    <mergeCell ref="H168:I168"/>
    <mergeCell ref="C169:D169"/>
    <mergeCell ref="H169:I169"/>
    <mergeCell ref="C160:D160"/>
    <mergeCell ref="H160:I160"/>
    <mergeCell ref="C161:D161"/>
    <mergeCell ref="H161:I161"/>
    <mergeCell ref="C162:D162"/>
    <mergeCell ref="H162:I162"/>
    <mergeCell ref="C163:D163"/>
    <mergeCell ref="H163:I163"/>
    <mergeCell ref="C164:D164"/>
    <mergeCell ref="H164:I164"/>
    <mergeCell ref="C155:D155"/>
    <mergeCell ref="H155:I155"/>
    <mergeCell ref="C156:D156"/>
    <mergeCell ref="H156:I156"/>
    <mergeCell ref="C157:D157"/>
    <mergeCell ref="H157:I157"/>
    <mergeCell ref="C158:D158"/>
    <mergeCell ref="H158:I158"/>
    <mergeCell ref="C159:D159"/>
    <mergeCell ref="H159:I159"/>
    <mergeCell ref="C150:D150"/>
    <mergeCell ref="H150:I150"/>
    <mergeCell ref="C151:D151"/>
    <mergeCell ref="H151:I151"/>
    <mergeCell ref="C152:D152"/>
    <mergeCell ref="H152:I152"/>
    <mergeCell ref="C153:D153"/>
    <mergeCell ref="H153:I153"/>
    <mergeCell ref="C154:D154"/>
    <mergeCell ref="H154:I154"/>
    <mergeCell ref="C144:D144"/>
    <mergeCell ref="H144:I144"/>
    <mergeCell ref="C145:D145"/>
    <mergeCell ref="H145:I145"/>
    <mergeCell ref="C146:D146"/>
    <mergeCell ref="H146:I146"/>
    <mergeCell ref="B148:E148"/>
    <mergeCell ref="G148:J148"/>
    <mergeCell ref="B149:E149"/>
    <mergeCell ref="G149:J149"/>
    <mergeCell ref="C139:D139"/>
    <mergeCell ref="H139:I139"/>
    <mergeCell ref="C140:D140"/>
    <mergeCell ref="H140:I140"/>
    <mergeCell ref="C141:D141"/>
    <mergeCell ref="H141:I141"/>
    <mergeCell ref="C142:D142"/>
    <mergeCell ref="H142:I142"/>
    <mergeCell ref="C143:D143"/>
    <mergeCell ref="H143:I143"/>
    <mergeCell ref="C134:D134"/>
    <mergeCell ref="H134:I134"/>
    <mergeCell ref="C135:D135"/>
    <mergeCell ref="H135:I135"/>
    <mergeCell ref="C136:D136"/>
    <mergeCell ref="H136:I136"/>
    <mergeCell ref="C137:D137"/>
    <mergeCell ref="H137:I137"/>
    <mergeCell ref="C138:D138"/>
    <mergeCell ref="H138:I138"/>
    <mergeCell ref="C129:D129"/>
    <mergeCell ref="H129:I129"/>
    <mergeCell ref="C130:D130"/>
    <mergeCell ref="H130:I130"/>
    <mergeCell ref="C131:D131"/>
    <mergeCell ref="H131:I131"/>
    <mergeCell ref="C132:D132"/>
    <mergeCell ref="H132:I132"/>
    <mergeCell ref="C133:D133"/>
    <mergeCell ref="H133:I133"/>
    <mergeCell ref="C124:D124"/>
    <mergeCell ref="H124:I124"/>
    <mergeCell ref="C125:D125"/>
    <mergeCell ref="H125:I125"/>
    <mergeCell ref="C126:D126"/>
    <mergeCell ref="H126:I126"/>
    <mergeCell ref="C127:D127"/>
    <mergeCell ref="H127:I127"/>
    <mergeCell ref="C128:D128"/>
    <mergeCell ref="H128:I128"/>
    <mergeCell ref="C119:D119"/>
    <mergeCell ref="H119:I119"/>
    <mergeCell ref="C120:D120"/>
    <mergeCell ref="H120:I120"/>
    <mergeCell ref="C121:D121"/>
    <mergeCell ref="H121:I121"/>
    <mergeCell ref="C122:D122"/>
    <mergeCell ref="H122:I122"/>
    <mergeCell ref="C123:D123"/>
    <mergeCell ref="H123:I123"/>
    <mergeCell ref="B114:E114"/>
    <mergeCell ref="G114:J114"/>
    <mergeCell ref="B115:E115"/>
    <mergeCell ref="G115:J115"/>
    <mergeCell ref="C116:D116"/>
    <mergeCell ref="H116:I116"/>
    <mergeCell ref="C117:D117"/>
    <mergeCell ref="H117:I117"/>
    <mergeCell ref="C118:D118"/>
    <mergeCell ref="H118:I118"/>
    <mergeCell ref="B110:J110"/>
    <mergeCell ref="B111:J111"/>
    <mergeCell ref="B112:J112"/>
    <mergeCell ref="B113:J113"/>
    <mergeCell ref="C207:D207"/>
    <mergeCell ref="B208:E208"/>
    <mergeCell ref="G208:H208"/>
    <mergeCell ref="I208:J208"/>
    <mergeCell ref="C209:D209"/>
    <mergeCell ref="I209:J209"/>
    <mergeCell ref="H207:I207"/>
    <mergeCell ref="B203:E203"/>
    <mergeCell ref="G203:H203"/>
    <mergeCell ref="I203:J203"/>
    <mergeCell ref="B204:E204"/>
    <mergeCell ref="G204:H204"/>
    <mergeCell ref="I204:J204"/>
    <mergeCell ref="B206:E206"/>
    <mergeCell ref="G206:H206"/>
    <mergeCell ref="I206:J206"/>
    <mergeCell ref="B200:E200"/>
    <mergeCell ref="G200:H200"/>
    <mergeCell ref="I200:J200"/>
    <mergeCell ref="B201:E201"/>
    <mergeCell ref="G197:H197"/>
    <mergeCell ref="I197:J197"/>
    <mergeCell ref="B198:E198"/>
    <mergeCell ref="G198:H198"/>
    <mergeCell ref="I198:J198"/>
    <mergeCell ref="B199:E199"/>
    <mergeCell ref="G199:H199"/>
    <mergeCell ref="I199:J199"/>
    <mergeCell ref="B194:E194"/>
    <mergeCell ref="G194:H194"/>
    <mergeCell ref="I194:J194"/>
    <mergeCell ref="B195:E195"/>
    <mergeCell ref="G195:H195"/>
    <mergeCell ref="I195:J195"/>
    <mergeCell ref="B196:E196"/>
    <mergeCell ref="G196:H196"/>
    <mergeCell ref="I196:J196"/>
    <mergeCell ref="B191:E191"/>
    <mergeCell ref="G191:H191"/>
    <mergeCell ref="I191:J191"/>
    <mergeCell ref="B192:E192"/>
    <mergeCell ref="G192:H192"/>
    <mergeCell ref="I192:J192"/>
    <mergeCell ref="B193:E193"/>
    <mergeCell ref="G193:H193"/>
    <mergeCell ref="I193:J193"/>
    <mergeCell ref="B188:E188"/>
    <mergeCell ref="G188:H188"/>
    <mergeCell ref="I188:J188"/>
    <mergeCell ref="B189:E189"/>
    <mergeCell ref="G189:H189"/>
    <mergeCell ref="I189:J189"/>
    <mergeCell ref="B190:E190"/>
    <mergeCell ref="G190:H190"/>
    <mergeCell ref="I190:J190"/>
    <mergeCell ref="B185:E185"/>
    <mergeCell ref="G185:H185"/>
    <mergeCell ref="I185:J185"/>
    <mergeCell ref="B186:E186"/>
    <mergeCell ref="G186:H186"/>
    <mergeCell ref="I186:J186"/>
    <mergeCell ref="B187:E187"/>
    <mergeCell ref="G187:H187"/>
    <mergeCell ref="I187:J187"/>
    <mergeCell ref="B184:E184"/>
    <mergeCell ref="G184:H184"/>
    <mergeCell ref="I184:J184"/>
    <mergeCell ref="B106:E106"/>
    <mergeCell ref="G106:H106"/>
    <mergeCell ref="I106:J106"/>
    <mergeCell ref="G96:H96"/>
    <mergeCell ref="I96:J96"/>
    <mergeCell ref="B97:E97"/>
    <mergeCell ref="G97:H97"/>
    <mergeCell ref="I97:J97"/>
    <mergeCell ref="B98:E98"/>
    <mergeCell ref="G98:H98"/>
    <mergeCell ref="I98:J98"/>
    <mergeCell ref="C105:D105"/>
    <mergeCell ref="C101:D101"/>
    <mergeCell ref="C103:D103"/>
    <mergeCell ref="I101:J101"/>
    <mergeCell ref="B102:E102"/>
    <mergeCell ref="G102:H102"/>
    <mergeCell ref="I102:J102"/>
    <mergeCell ref="C99:D99"/>
    <mergeCell ref="H99:I99"/>
    <mergeCell ref="B100:E100"/>
    <mergeCell ref="I105:J105"/>
    <mergeCell ref="B96:E96"/>
    <mergeCell ref="G100:H100"/>
    <mergeCell ref="B84:E84"/>
    <mergeCell ref="G84:H84"/>
    <mergeCell ref="G94:H94"/>
    <mergeCell ref="I94:J94"/>
    <mergeCell ref="B90:E90"/>
    <mergeCell ref="G90:H90"/>
    <mergeCell ref="I90:J90"/>
    <mergeCell ref="B91:E91"/>
    <mergeCell ref="B95:E95"/>
    <mergeCell ref="G95:H95"/>
    <mergeCell ref="I95:J95"/>
    <mergeCell ref="B94:E94"/>
    <mergeCell ref="G91:H91"/>
    <mergeCell ref="I91:J91"/>
    <mergeCell ref="B92:E92"/>
    <mergeCell ref="G92:H92"/>
    <mergeCell ref="I92:J92"/>
    <mergeCell ref="B93:E93"/>
    <mergeCell ref="G93:H93"/>
    <mergeCell ref="I93:J93"/>
    <mergeCell ref="B81:E81"/>
    <mergeCell ref="G81:H81"/>
    <mergeCell ref="I81:J81"/>
    <mergeCell ref="I100:J100"/>
    <mergeCell ref="I103:J103"/>
    <mergeCell ref="B104:E104"/>
    <mergeCell ref="G104:H104"/>
    <mergeCell ref="I104:J104"/>
    <mergeCell ref="I84:J84"/>
    <mergeCell ref="G87:H87"/>
    <mergeCell ref="I87:J87"/>
    <mergeCell ref="B88:E88"/>
    <mergeCell ref="B86:E86"/>
    <mergeCell ref="G86:H86"/>
    <mergeCell ref="I86:J86"/>
    <mergeCell ref="B87:E87"/>
    <mergeCell ref="G88:H88"/>
    <mergeCell ref="I88:J88"/>
    <mergeCell ref="B89:E89"/>
    <mergeCell ref="G89:H89"/>
    <mergeCell ref="I89:J89"/>
    <mergeCell ref="B85:E85"/>
    <mergeCell ref="G85:H85"/>
    <mergeCell ref="I85:J85"/>
    <mergeCell ref="B80:E80"/>
    <mergeCell ref="G80:H80"/>
    <mergeCell ref="I76:J76"/>
    <mergeCell ref="C71:D71"/>
    <mergeCell ref="H71:I71"/>
    <mergeCell ref="C72:D72"/>
    <mergeCell ref="H72:I72"/>
    <mergeCell ref="B76:E76"/>
    <mergeCell ref="G76:H76"/>
    <mergeCell ref="C68:D68"/>
    <mergeCell ref="H68:I68"/>
    <mergeCell ref="C69:D69"/>
    <mergeCell ref="H69:I69"/>
    <mergeCell ref="C70:D70"/>
    <mergeCell ref="H70:I70"/>
    <mergeCell ref="B74:J74"/>
    <mergeCell ref="B75:J75"/>
    <mergeCell ref="B83:E83"/>
    <mergeCell ref="G83:H83"/>
    <mergeCell ref="I83:J83"/>
    <mergeCell ref="I80:J80"/>
    <mergeCell ref="G82:H82"/>
    <mergeCell ref="I82:J82"/>
    <mergeCell ref="B82:E82"/>
    <mergeCell ref="B77:E77"/>
    <mergeCell ref="G77:H77"/>
    <mergeCell ref="I77:J77"/>
    <mergeCell ref="B78:E78"/>
    <mergeCell ref="G78:H78"/>
    <mergeCell ref="I78:J78"/>
    <mergeCell ref="B79:E79"/>
    <mergeCell ref="G79:H79"/>
    <mergeCell ref="I79:J79"/>
    <mergeCell ref="C65:D65"/>
    <mergeCell ref="H65:I65"/>
    <mergeCell ref="C66:D66"/>
    <mergeCell ref="H66:I66"/>
    <mergeCell ref="C67:D67"/>
    <mergeCell ref="H67:I67"/>
    <mergeCell ref="C62:D62"/>
    <mergeCell ref="H62:I62"/>
    <mergeCell ref="C63:D63"/>
    <mergeCell ref="H63:I63"/>
    <mergeCell ref="C64:D64"/>
    <mergeCell ref="H64:I64"/>
    <mergeCell ref="C59:D59"/>
    <mergeCell ref="H59:I59"/>
    <mergeCell ref="C60:D60"/>
    <mergeCell ref="H60:I60"/>
    <mergeCell ref="C61:D61"/>
    <mergeCell ref="H61:I61"/>
    <mergeCell ref="C56:D56"/>
    <mergeCell ref="H56:I56"/>
    <mergeCell ref="C57:D57"/>
    <mergeCell ref="H57:I57"/>
    <mergeCell ref="C58:D58"/>
    <mergeCell ref="H58:I58"/>
    <mergeCell ref="C53:D53"/>
    <mergeCell ref="H53:I53"/>
    <mergeCell ref="C54:D54"/>
    <mergeCell ref="H54:I54"/>
    <mergeCell ref="C55:D55"/>
    <mergeCell ref="H55:I55"/>
    <mergeCell ref="C50:D50"/>
    <mergeCell ref="H50:I50"/>
    <mergeCell ref="C51:D51"/>
    <mergeCell ref="H51:I51"/>
    <mergeCell ref="C52:D52"/>
    <mergeCell ref="H52:I52"/>
    <mergeCell ref="C47:D47"/>
    <mergeCell ref="H47:I47"/>
    <mergeCell ref="C48:D48"/>
    <mergeCell ref="H48:I48"/>
    <mergeCell ref="C49:D49"/>
    <mergeCell ref="H49:I49"/>
    <mergeCell ref="C44:D44"/>
    <mergeCell ref="H44:I44"/>
    <mergeCell ref="C45:D45"/>
    <mergeCell ref="H45:I45"/>
    <mergeCell ref="C46:D46"/>
    <mergeCell ref="H46:I46"/>
    <mergeCell ref="C42:D42"/>
    <mergeCell ref="H42:I42"/>
    <mergeCell ref="C43:D43"/>
    <mergeCell ref="H43:I43"/>
    <mergeCell ref="C38:D38"/>
    <mergeCell ref="H38:I38"/>
    <mergeCell ref="B40:E40"/>
    <mergeCell ref="G40:J40"/>
    <mergeCell ref="B41:E41"/>
    <mergeCell ref="G41:J41"/>
    <mergeCell ref="C35:D35"/>
    <mergeCell ref="H35:I35"/>
    <mergeCell ref="C36:D36"/>
    <mergeCell ref="H36:I36"/>
    <mergeCell ref="C37:D37"/>
    <mergeCell ref="H37:I37"/>
    <mergeCell ref="C32:D32"/>
    <mergeCell ref="H32:I32"/>
    <mergeCell ref="C33:D33"/>
    <mergeCell ref="H33:I33"/>
    <mergeCell ref="C34:D34"/>
    <mergeCell ref="H34:I34"/>
    <mergeCell ref="C29:D29"/>
    <mergeCell ref="H29:I29"/>
    <mergeCell ref="C30:D30"/>
    <mergeCell ref="H30:I30"/>
    <mergeCell ref="C31:D31"/>
    <mergeCell ref="H31:I31"/>
    <mergeCell ref="C26:D26"/>
    <mergeCell ref="H26:I26"/>
    <mergeCell ref="C27:D27"/>
    <mergeCell ref="H27:I27"/>
    <mergeCell ref="C28:D28"/>
    <mergeCell ref="H28:I28"/>
    <mergeCell ref="C23:D23"/>
    <mergeCell ref="H23:I23"/>
    <mergeCell ref="C24:D24"/>
    <mergeCell ref="H24:I24"/>
    <mergeCell ref="C25:D25"/>
    <mergeCell ref="H25:I25"/>
    <mergeCell ref="C20:D20"/>
    <mergeCell ref="H20:I20"/>
    <mergeCell ref="C21:D21"/>
    <mergeCell ref="H21:I21"/>
    <mergeCell ref="C22:D22"/>
    <mergeCell ref="H22:I22"/>
    <mergeCell ref="C17:D17"/>
    <mergeCell ref="H17:I17"/>
    <mergeCell ref="C18:D18"/>
    <mergeCell ref="H18:I18"/>
    <mergeCell ref="C19:D19"/>
    <mergeCell ref="H19:I19"/>
    <mergeCell ref="C14:D14"/>
    <mergeCell ref="H14:I14"/>
    <mergeCell ref="C15:D15"/>
    <mergeCell ref="H15:I15"/>
    <mergeCell ref="C16:D16"/>
    <mergeCell ref="H16:I16"/>
    <mergeCell ref="B6:E6"/>
    <mergeCell ref="G6:J6"/>
    <mergeCell ref="C11:D11"/>
    <mergeCell ref="H11:I11"/>
    <mergeCell ref="C12:D12"/>
    <mergeCell ref="H12:I12"/>
    <mergeCell ref="B7:E7"/>
    <mergeCell ref="G7:J7"/>
    <mergeCell ref="C13:D13"/>
    <mergeCell ref="H13:I13"/>
    <mergeCell ref="C8:D8"/>
    <mergeCell ref="H8:I8"/>
    <mergeCell ref="C9:D9"/>
    <mergeCell ref="H9:I9"/>
    <mergeCell ref="C10:D10"/>
    <mergeCell ref="H10:I10"/>
  </mergeCells>
  <printOptions horizontalCentered="1" verticalCentered="1"/>
  <pageMargins left="0.25" right="0.25" top="0.25" bottom="0.25" header="0.3" footer="0.3"/>
  <pageSetup scale="17"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0772E-6372-424B-B971-CA18E41190E3}">
  <sheetPr codeName="Sheet25">
    <pageSetUpPr fitToPage="1"/>
  </sheetPr>
  <dimension ref="A1:AL839"/>
  <sheetViews>
    <sheetView workbookViewId="0"/>
  </sheetViews>
  <sheetFormatPr defaultRowHeight="16.5"/>
  <cols>
    <col min="1" max="1" width="1.7109375" style="1" customWidth="1"/>
    <col min="2" max="2" width="33.7109375" style="1" customWidth="1"/>
    <col min="3" max="3" width="5.7109375" style="1" customWidth="1"/>
    <col min="4" max="4" width="11.7109375" style="1" customWidth="1"/>
    <col min="5" max="5" width="9.7109375" style="4" customWidth="1"/>
    <col min="6" max="6" width="1.7109375" style="1" customWidth="1"/>
    <col min="7" max="7" width="33.7109375" style="1" customWidth="1"/>
    <col min="8" max="8" width="5.7109375" style="1" customWidth="1"/>
    <col min="9" max="9" width="11.7109375" style="1" customWidth="1"/>
    <col min="10" max="10" width="9.7109375" style="4" customWidth="1"/>
    <col min="11" max="11" width="1.7109375" style="1" customWidth="1"/>
    <col min="12" max="12" width="1.7109375" customWidth="1"/>
    <col min="13" max="13" width="11.28515625" bestFit="1" customWidth="1"/>
    <col min="14" max="14" width="9.28515625" bestFit="1" customWidth="1"/>
    <col min="15" max="15" width="1.7109375" customWidth="1"/>
    <col min="16" max="16" width="34.7109375" bestFit="1" customWidth="1"/>
    <col min="17" max="17" width="1.7109375" customWidth="1"/>
    <col min="18" max="18" width="30" bestFit="1" customWidth="1"/>
  </cols>
  <sheetData>
    <row r="1" spans="1:38" ht="9.9499999999999993" customHeight="1" thickBot="1">
      <c r="A1" s="19"/>
      <c r="B1" s="19"/>
      <c r="C1" s="19"/>
      <c r="D1" s="20"/>
      <c r="E1" s="20"/>
      <c r="F1" s="19"/>
      <c r="G1" s="19"/>
      <c r="H1" s="19"/>
      <c r="I1" s="20"/>
      <c r="J1" s="20"/>
      <c r="K1" s="19"/>
      <c r="L1" s="494"/>
      <c r="M1" s="494"/>
      <c r="N1" s="494"/>
      <c r="O1" s="494"/>
      <c r="P1" s="494"/>
      <c r="Q1" s="494"/>
      <c r="R1" s="494"/>
      <c r="S1" s="494"/>
      <c r="T1" s="494"/>
      <c r="U1" s="494"/>
      <c r="V1" s="494"/>
      <c r="W1" s="494"/>
    </row>
    <row r="2" spans="1:38" ht="20.100000000000001" customHeight="1">
      <c r="A2" s="18"/>
      <c r="B2" s="1526" t="str">
        <f>_xlfn.CONCAT("KC #",'Initial Information'!E4)</f>
        <v>KC #</v>
      </c>
      <c r="C2" s="1527"/>
      <c r="D2" s="1527"/>
      <c r="E2" s="1527"/>
      <c r="F2" s="1600"/>
      <c r="G2" s="1600"/>
      <c r="H2" s="1600"/>
      <c r="I2" s="1600"/>
      <c r="J2" s="1601"/>
      <c r="K2" s="18"/>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row>
    <row r="3" spans="1:38" ht="20.100000000000001" customHeight="1">
      <c r="A3" s="18"/>
      <c r="B3" s="1529" t="s">
        <v>391</v>
      </c>
      <c r="C3" s="1602"/>
      <c r="D3" s="1602"/>
      <c r="E3" s="1602"/>
      <c r="F3" s="1602"/>
      <c r="G3" s="1602"/>
      <c r="H3" s="1602"/>
      <c r="I3" s="1602"/>
      <c r="J3" s="1603"/>
      <c r="K3" s="18"/>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row>
    <row r="4" spans="1:38" ht="20.100000000000001" customHeight="1">
      <c r="A4" s="18"/>
      <c r="B4" s="1529" t="s">
        <v>126</v>
      </c>
      <c r="C4" s="1602"/>
      <c r="D4" s="1602"/>
      <c r="E4" s="1602"/>
      <c r="F4" s="1602"/>
      <c r="G4" s="1602"/>
      <c r="H4" s="1602"/>
      <c r="I4" s="1602"/>
      <c r="J4" s="1603"/>
      <c r="K4" s="18"/>
      <c r="L4" s="494"/>
      <c r="M4" s="494"/>
      <c r="N4" s="494"/>
      <c r="O4" s="494"/>
      <c r="P4" s="494"/>
      <c r="Q4" s="494"/>
      <c r="R4" s="494"/>
      <c r="S4" s="494"/>
      <c r="T4" s="494"/>
      <c r="U4" s="494"/>
      <c r="V4" s="494"/>
      <c r="W4" s="494"/>
      <c r="X4" s="494"/>
      <c r="Y4" s="494"/>
      <c r="Z4" s="494"/>
      <c r="AA4" s="494"/>
      <c r="AB4" s="494"/>
      <c r="AC4" s="494"/>
      <c r="AD4" s="494"/>
      <c r="AE4" s="494"/>
      <c r="AF4" s="494"/>
      <c r="AG4" s="494"/>
      <c r="AH4" s="494"/>
      <c r="AI4" s="494"/>
      <c r="AJ4" s="494"/>
    </row>
    <row r="5" spans="1:38" ht="20.100000000000001" customHeight="1" thickBot="1">
      <c r="A5" s="19"/>
      <c r="B5" s="1533" t="s">
        <v>1061</v>
      </c>
      <c r="C5" s="1534"/>
      <c r="D5" s="1534"/>
      <c r="E5" s="1534"/>
      <c r="F5" s="1604"/>
      <c r="G5" s="1604"/>
      <c r="H5" s="1604"/>
      <c r="I5" s="1604"/>
      <c r="J5" s="1605"/>
      <c r="K5" s="19"/>
      <c r="L5" s="505"/>
      <c r="M5" s="494"/>
      <c r="N5" s="494"/>
      <c r="O5" s="494"/>
      <c r="P5" s="494"/>
      <c r="Q5" s="494"/>
      <c r="R5" s="494"/>
      <c r="S5" s="494"/>
      <c r="T5" s="494"/>
      <c r="U5" s="494"/>
      <c r="V5" s="494"/>
      <c r="W5" s="494"/>
      <c r="X5" s="494"/>
      <c r="Y5" s="494"/>
      <c r="Z5" s="494"/>
      <c r="AA5" s="494"/>
      <c r="AB5" s="494"/>
      <c r="AC5" s="494"/>
      <c r="AD5" s="494"/>
      <c r="AE5" s="494"/>
      <c r="AF5" s="494"/>
      <c r="AG5" s="494"/>
      <c r="AH5" s="494"/>
      <c r="AI5" s="494"/>
      <c r="AJ5" s="494"/>
    </row>
    <row r="6" spans="1:38" ht="20.100000000000001" customHeight="1" thickBot="1">
      <c r="A6" s="19"/>
      <c r="B6" s="1641" t="s">
        <v>154</v>
      </c>
      <c r="C6" s="1642"/>
      <c r="D6" s="1642"/>
      <c r="E6" s="1643"/>
      <c r="F6" s="18"/>
      <c r="G6" s="1641" t="s">
        <v>155</v>
      </c>
      <c r="H6" s="1642"/>
      <c r="I6" s="1642"/>
      <c r="J6" s="1643"/>
      <c r="K6" s="19"/>
      <c r="L6" s="494"/>
      <c r="M6" s="494"/>
      <c r="N6" s="494"/>
      <c r="O6" s="494"/>
      <c r="P6" s="494"/>
      <c r="Q6" s="494"/>
      <c r="R6" s="494"/>
      <c r="S6" s="494"/>
      <c r="T6" s="494"/>
      <c r="U6" s="494"/>
      <c r="V6" s="494"/>
      <c r="W6" s="494"/>
    </row>
    <row r="7" spans="1:38" ht="20.100000000000001" customHeight="1" thickBot="1">
      <c r="A7" s="18"/>
      <c r="B7" s="1541" t="str">
        <f>TEXT('DetailedBudget---TXST'!M20,"mmmm d, yyyy")&amp;"    to    "&amp;TEXT('DetailedBudget---TXST'!O20,"mmmm d, yyyy")</f>
        <v>September 1, 2024    to    August 31, 2025</v>
      </c>
      <c r="C7" s="1542"/>
      <c r="D7" s="1542"/>
      <c r="E7" s="1543"/>
      <c r="F7" s="18"/>
      <c r="G7" s="1541" t="str">
        <f>TEXT('DetailedBudget---TXST'!R20,"mmmm d, yyyy")&amp;"    to    "&amp;TEXT('DetailedBudget---TXST'!T20,"mmmm d, yyyy")</f>
        <v>September 1, 2025    to    August 31, 2026</v>
      </c>
      <c r="H7" s="1542"/>
      <c r="I7" s="1542"/>
      <c r="J7" s="1543"/>
      <c r="K7" s="18"/>
      <c r="L7" s="494"/>
      <c r="M7" s="3" t="s">
        <v>119</v>
      </c>
      <c r="N7" s="27">
        <f>'Initial Information'!E15</f>
        <v>0.505</v>
      </c>
      <c r="P7" s="26" t="s">
        <v>123</v>
      </c>
      <c r="R7" s="24" t="s">
        <v>139</v>
      </c>
      <c r="S7" s="494"/>
      <c r="T7" s="494"/>
      <c r="U7" s="494"/>
      <c r="V7" s="494"/>
      <c r="W7" s="494"/>
      <c r="X7" s="494"/>
      <c r="Y7" s="494"/>
      <c r="Z7" s="494"/>
      <c r="AA7" s="494"/>
    </row>
    <row r="8" spans="1:38" s="22" customFormat="1" ht="20.100000000000001" customHeight="1" thickBot="1">
      <c r="A8" s="21"/>
      <c r="B8" s="42" t="s">
        <v>55</v>
      </c>
      <c r="C8" s="1524" t="s">
        <v>137</v>
      </c>
      <c r="D8" s="1525"/>
      <c r="E8" s="43" t="s">
        <v>54</v>
      </c>
      <c r="F8" s="21"/>
      <c r="G8" s="42" t="s">
        <v>55</v>
      </c>
      <c r="H8" s="1524" t="s">
        <v>137</v>
      </c>
      <c r="I8" s="1525"/>
      <c r="J8" s="43" t="s">
        <v>54</v>
      </c>
      <c r="K8" s="21"/>
      <c r="L8" s="507"/>
      <c r="M8" s="507"/>
      <c r="N8" s="507"/>
      <c r="O8" s="507"/>
      <c r="P8" s="507"/>
      <c r="Q8" s="507"/>
      <c r="R8" s="507"/>
      <c r="S8" s="507"/>
      <c r="T8" s="507"/>
      <c r="U8" s="507"/>
      <c r="V8" s="507"/>
      <c r="W8" s="507"/>
      <c r="X8" s="507"/>
      <c r="Y8" s="507"/>
      <c r="Z8" s="507"/>
      <c r="AA8" s="507"/>
      <c r="AB8" s="507"/>
      <c r="AC8" s="507"/>
      <c r="AD8" s="507"/>
      <c r="AE8" s="507"/>
      <c r="AF8" s="507"/>
      <c r="AG8" s="507"/>
      <c r="AH8" s="507"/>
      <c r="AI8" s="507"/>
      <c r="AJ8" s="507"/>
      <c r="AK8" s="507"/>
      <c r="AL8" s="507"/>
    </row>
    <row r="9" spans="1:38" s="22" customFormat="1" ht="35.1" customHeight="1">
      <c r="A9" s="21"/>
      <c r="B9" s="113" t="s">
        <v>120</v>
      </c>
      <c r="C9" s="1544">
        <f>SUM('DetailedBudget---TXST'!O82:O84)</f>
        <v>0</v>
      </c>
      <c r="D9" s="1545"/>
      <c r="E9" s="35">
        <v>0</v>
      </c>
      <c r="F9" s="21"/>
      <c r="G9" s="113" t="s">
        <v>120</v>
      </c>
      <c r="H9" s="1544">
        <f>SUM('DetailedBudget---TXST'!T82:T84)</f>
        <v>0</v>
      </c>
      <c r="I9" s="1545"/>
      <c r="J9" s="35">
        <v>0</v>
      </c>
      <c r="K9" s="21"/>
      <c r="L9" s="507"/>
      <c r="M9" s="507"/>
      <c r="N9" s="507"/>
      <c r="O9" s="507"/>
      <c r="P9" s="507"/>
      <c r="Q9" s="507"/>
      <c r="R9" s="507"/>
      <c r="S9" s="507"/>
      <c r="T9" s="507"/>
      <c r="U9" s="507"/>
      <c r="V9" s="507"/>
      <c r="W9" s="507"/>
      <c r="X9" s="507"/>
      <c r="Y9" s="507"/>
      <c r="Z9" s="507"/>
      <c r="AA9" s="507"/>
      <c r="AB9" s="507"/>
      <c r="AC9" s="507"/>
      <c r="AD9" s="507"/>
      <c r="AE9" s="507"/>
      <c r="AF9" s="507"/>
      <c r="AG9" s="507"/>
      <c r="AH9" s="507"/>
      <c r="AI9" s="507"/>
      <c r="AJ9" s="507"/>
      <c r="AK9" s="507"/>
      <c r="AL9" s="507"/>
    </row>
    <row r="10" spans="1:38" s="22" customFormat="1" ht="35.1" customHeight="1">
      <c r="A10" s="21"/>
      <c r="B10" s="114" t="s">
        <v>121</v>
      </c>
      <c r="C10" s="1538">
        <f>SUM('DetailedBudget---TXST'!O87:O89)</f>
        <v>0</v>
      </c>
      <c r="D10" s="1539"/>
      <c r="E10" s="23">
        <v>0</v>
      </c>
      <c r="F10" s="21"/>
      <c r="G10" s="114" t="s">
        <v>121</v>
      </c>
      <c r="H10" s="1538">
        <f>SUM('DetailedBudget---TXST'!T87:T89)</f>
        <v>0</v>
      </c>
      <c r="I10" s="1539"/>
      <c r="J10" s="23">
        <v>0</v>
      </c>
      <c r="K10" s="21"/>
      <c r="L10" s="507"/>
      <c r="M10" s="507"/>
      <c r="N10" s="507"/>
      <c r="O10" s="507"/>
      <c r="P10" s="507"/>
      <c r="Q10" s="507"/>
      <c r="R10" s="507"/>
      <c r="S10" s="507"/>
      <c r="T10" s="507"/>
      <c r="U10" s="507"/>
      <c r="V10" s="507"/>
      <c r="W10" s="507"/>
      <c r="X10" s="507"/>
      <c r="Y10" s="507"/>
      <c r="Z10" s="507"/>
      <c r="AA10" s="507"/>
      <c r="AB10" s="507"/>
      <c r="AC10" s="507"/>
      <c r="AD10" s="507"/>
      <c r="AE10" s="507"/>
      <c r="AF10" s="507"/>
      <c r="AG10" s="507"/>
      <c r="AH10" s="507"/>
      <c r="AI10" s="507"/>
      <c r="AJ10" s="507"/>
      <c r="AK10" s="507"/>
      <c r="AL10" s="507"/>
    </row>
    <row r="11" spans="1:38" s="22" customFormat="1" ht="20.100000000000001" customHeight="1">
      <c r="A11" s="21"/>
      <c r="B11" s="114" t="s">
        <v>117</v>
      </c>
      <c r="C11" s="1538">
        <f>SUM('DetailedBudget---TXST'!O92:O94)</f>
        <v>0</v>
      </c>
      <c r="D11" s="1539"/>
      <c r="E11" s="23">
        <v>0</v>
      </c>
      <c r="F11" s="21"/>
      <c r="G11" s="114" t="s">
        <v>117</v>
      </c>
      <c r="H11" s="1538">
        <f>SUM('DetailedBudget---TXST'!T92:T94)</f>
        <v>0</v>
      </c>
      <c r="I11" s="1539"/>
      <c r="J11" s="23">
        <v>0</v>
      </c>
      <c r="K11" s="21"/>
      <c r="L11" s="507"/>
      <c r="M11" s="507"/>
      <c r="N11" s="507"/>
      <c r="O11" s="507"/>
      <c r="P11" s="507"/>
      <c r="Q11" s="507"/>
      <c r="R11" s="507"/>
      <c r="S11" s="507"/>
      <c r="T11" s="507"/>
      <c r="U11" s="507"/>
      <c r="V11" s="507"/>
      <c r="W11" s="507"/>
      <c r="X11" s="507"/>
      <c r="Y11" s="507"/>
      <c r="Z11" s="507"/>
      <c r="AA11" s="507"/>
      <c r="AB11" s="507"/>
      <c r="AC11" s="507"/>
      <c r="AD11" s="507"/>
      <c r="AE11" s="507"/>
      <c r="AF11" s="507"/>
      <c r="AG11" s="507"/>
      <c r="AH11" s="507"/>
      <c r="AI11" s="507"/>
      <c r="AJ11" s="507"/>
      <c r="AK11" s="507"/>
      <c r="AL11" s="507"/>
    </row>
    <row r="12" spans="1:38" s="22" customFormat="1" ht="35.1" customHeight="1">
      <c r="A12" s="21"/>
      <c r="B12" s="24" t="s">
        <v>122</v>
      </c>
      <c r="C12" s="1540"/>
      <c r="D12" s="1539"/>
      <c r="E12" s="25">
        <f>'Initial Information'!$E$15</f>
        <v>0.505</v>
      </c>
      <c r="F12" s="21"/>
      <c r="G12" s="24" t="s">
        <v>122</v>
      </c>
      <c r="H12" s="1540"/>
      <c r="I12" s="1539"/>
      <c r="J12" s="25">
        <f>'Initial Information'!$E$15</f>
        <v>0.505</v>
      </c>
      <c r="K12" s="21"/>
      <c r="L12" s="507"/>
      <c r="M12" s="507"/>
      <c r="N12" s="507"/>
      <c r="O12" s="507"/>
      <c r="P12" s="507"/>
      <c r="Q12" s="507"/>
      <c r="R12" s="507"/>
      <c r="S12" s="507"/>
      <c r="T12" s="507"/>
      <c r="U12" s="507"/>
      <c r="V12" s="507"/>
      <c r="W12" s="507"/>
      <c r="X12" s="507"/>
      <c r="Y12" s="507"/>
      <c r="Z12" s="507"/>
      <c r="AA12" s="507"/>
      <c r="AB12" s="507"/>
      <c r="AC12" s="507"/>
      <c r="AD12" s="507"/>
      <c r="AE12" s="507"/>
      <c r="AF12" s="507"/>
      <c r="AG12" s="507"/>
      <c r="AH12" s="507"/>
      <c r="AI12" s="507"/>
      <c r="AJ12" s="507"/>
      <c r="AK12" s="507"/>
      <c r="AL12" s="507"/>
    </row>
    <row r="13" spans="1:38" s="22" customFormat="1" ht="35.1" customHeight="1">
      <c r="A13" s="21"/>
      <c r="B13" s="114" t="s">
        <v>132</v>
      </c>
      <c r="C13" s="1538">
        <f>SUM('DetailedBudget---TXST'!O97:O99)</f>
        <v>0</v>
      </c>
      <c r="D13" s="1539"/>
      <c r="E13" s="23">
        <v>0</v>
      </c>
      <c r="F13" s="21"/>
      <c r="G13" s="114" t="s">
        <v>132</v>
      </c>
      <c r="H13" s="1538">
        <f>SUM('DetailedBudget---TXST'!T97:T99)</f>
        <v>0</v>
      </c>
      <c r="I13" s="1539"/>
      <c r="J13" s="23">
        <v>0</v>
      </c>
      <c r="K13" s="21"/>
      <c r="L13" s="507"/>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7"/>
      <c r="AL13" s="507"/>
    </row>
    <row r="14" spans="1:38" s="22" customFormat="1" ht="35.1" customHeight="1">
      <c r="A14" s="21"/>
      <c r="B14" s="24" t="s">
        <v>128</v>
      </c>
      <c r="C14" s="1547">
        <f>SUM('DetailedBudget---TXST'!O45:O52)</f>
        <v>0</v>
      </c>
      <c r="D14" s="1500"/>
      <c r="E14" s="25">
        <f>'Initial Information'!$E$15</f>
        <v>0.505</v>
      </c>
      <c r="F14" s="21"/>
      <c r="G14" s="24" t="s">
        <v>128</v>
      </c>
      <c r="H14" s="1547">
        <f>SUM('DetailedBudget---TXST'!T45:T52)</f>
        <v>0</v>
      </c>
      <c r="I14" s="1500"/>
      <c r="J14" s="25">
        <f>'Initial Information'!$E$15</f>
        <v>0.505</v>
      </c>
      <c r="K14" s="21"/>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c r="AL14" s="507"/>
    </row>
    <row r="15" spans="1:38" s="22" customFormat="1" ht="35.1" customHeight="1">
      <c r="A15" s="21"/>
      <c r="B15" s="24" t="s">
        <v>129</v>
      </c>
      <c r="C15" s="1547">
        <f>'DetailedBudget---TXST'!O35</f>
        <v>0</v>
      </c>
      <c r="D15" s="1500"/>
      <c r="E15" s="25">
        <f>'Initial Information'!$E$15</f>
        <v>0.505</v>
      </c>
      <c r="F15" s="21"/>
      <c r="G15" s="24" t="s">
        <v>129</v>
      </c>
      <c r="H15" s="1547">
        <f>'DetailedBudget---TXST'!T35</f>
        <v>0</v>
      </c>
      <c r="I15" s="1500"/>
      <c r="J15" s="25">
        <f>'Initial Information'!$E$15</f>
        <v>0.505</v>
      </c>
      <c r="K15" s="21"/>
      <c r="L15" s="507"/>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c r="AL15" s="507"/>
    </row>
    <row r="16" spans="1:38" s="22" customFormat="1" ht="20.100000000000001" customHeight="1">
      <c r="A16" s="21"/>
      <c r="B16" s="24" t="s">
        <v>44</v>
      </c>
      <c r="C16" s="1547">
        <f>'DetailedBudget---TXST'!O75</f>
        <v>0</v>
      </c>
      <c r="D16" s="1500"/>
      <c r="E16" s="25">
        <f>'Initial Information'!$E$15</f>
        <v>0.505</v>
      </c>
      <c r="F16" s="21"/>
      <c r="G16" s="24" t="s">
        <v>44</v>
      </c>
      <c r="H16" s="1547">
        <f>'DetailedBudget---TXST'!T75</f>
        <v>0</v>
      </c>
      <c r="I16" s="1500"/>
      <c r="J16" s="25">
        <f>'Initial Information'!$E$15</f>
        <v>0.505</v>
      </c>
      <c r="K16" s="21"/>
      <c r="L16" s="507"/>
      <c r="M16" s="507"/>
      <c r="N16" s="507"/>
      <c r="O16" s="507"/>
      <c r="P16" s="507"/>
      <c r="Q16" s="507"/>
      <c r="R16" s="507"/>
      <c r="S16" s="507"/>
      <c r="T16" s="507"/>
      <c r="U16" s="507"/>
      <c r="V16" s="507"/>
      <c r="W16" s="507"/>
      <c r="X16" s="507"/>
      <c r="Y16" s="507"/>
      <c r="Z16" s="507"/>
      <c r="AA16" s="507"/>
      <c r="AB16" s="507"/>
      <c r="AC16" s="507"/>
      <c r="AD16" s="507"/>
      <c r="AE16" s="507"/>
      <c r="AF16" s="507"/>
      <c r="AG16" s="507"/>
      <c r="AH16" s="507"/>
      <c r="AI16" s="507"/>
      <c r="AJ16" s="507"/>
      <c r="AK16" s="507"/>
      <c r="AL16" s="507"/>
    </row>
    <row r="17" spans="1:38" s="22" customFormat="1" ht="35.1" customHeight="1">
      <c r="A17" s="21"/>
      <c r="B17" s="114" t="s">
        <v>130</v>
      </c>
      <c r="C17" s="1546">
        <f>'DetailedBudget---TXST'!O144</f>
        <v>0</v>
      </c>
      <c r="D17" s="1500"/>
      <c r="E17" s="23">
        <v>0</v>
      </c>
      <c r="F17" s="21"/>
      <c r="G17" s="114" t="s">
        <v>130</v>
      </c>
      <c r="H17" s="1546">
        <f>'DetailedBudget---TXST'!T144</f>
        <v>0</v>
      </c>
      <c r="I17" s="1500"/>
      <c r="J17" s="23">
        <v>0</v>
      </c>
      <c r="K17" s="21"/>
      <c r="L17" s="507"/>
      <c r="M17" s="507"/>
      <c r="N17" s="507"/>
      <c r="O17" s="507"/>
      <c r="P17" s="507"/>
      <c r="Q17" s="507"/>
      <c r="R17" s="507"/>
      <c r="S17" s="507"/>
      <c r="T17" s="507"/>
      <c r="U17" s="507"/>
      <c r="V17" s="507"/>
      <c r="W17" s="507"/>
      <c r="X17" s="507"/>
      <c r="Y17" s="507"/>
      <c r="Z17" s="507"/>
      <c r="AA17" s="507"/>
      <c r="AB17" s="507"/>
      <c r="AC17" s="507"/>
      <c r="AD17" s="507"/>
      <c r="AE17" s="507"/>
      <c r="AF17" s="507"/>
      <c r="AG17" s="507"/>
      <c r="AH17" s="507"/>
      <c r="AI17" s="507"/>
      <c r="AJ17" s="507"/>
      <c r="AK17" s="507"/>
      <c r="AL17" s="507"/>
    </row>
    <row r="18" spans="1:38" s="22" customFormat="1" ht="20.100000000000001" customHeight="1">
      <c r="A18" s="21"/>
      <c r="B18" s="24" t="s">
        <v>45</v>
      </c>
      <c r="C18" s="1547">
        <f>SUM('DetailedBudget---TXST'!O165:O169)</f>
        <v>0</v>
      </c>
      <c r="D18" s="1500"/>
      <c r="E18" s="25">
        <f>'Initial Information'!$E$15</f>
        <v>0.505</v>
      </c>
      <c r="F18" s="21"/>
      <c r="G18" s="24" t="s">
        <v>45</v>
      </c>
      <c r="H18" s="1547">
        <f>SUM('DetailedBudget---TXST'!T165:T169)</f>
        <v>0</v>
      </c>
      <c r="I18" s="1500"/>
      <c r="J18" s="25">
        <f>'Initial Information'!$E$15</f>
        <v>0.505</v>
      </c>
      <c r="K18" s="21"/>
      <c r="L18" s="507"/>
      <c r="M18" s="507"/>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7"/>
      <c r="AL18" s="507"/>
    </row>
    <row r="19" spans="1:38" s="22" customFormat="1" ht="20.100000000000001" customHeight="1">
      <c r="A19" s="21"/>
      <c r="B19" s="115" t="s">
        <v>124</v>
      </c>
      <c r="C19" s="1548"/>
      <c r="D19" s="1539"/>
      <c r="E19" s="25">
        <f>'Initial Information'!$E$15</f>
        <v>0.505</v>
      </c>
      <c r="F19" s="21"/>
      <c r="G19" s="115" t="s">
        <v>124</v>
      </c>
      <c r="H19" s="1548"/>
      <c r="I19" s="1539"/>
      <c r="J19" s="25">
        <f>'Initial Information'!$E$15</f>
        <v>0.505</v>
      </c>
      <c r="K19" s="21"/>
      <c r="L19" s="507"/>
      <c r="M19" s="507"/>
      <c r="N19" s="507"/>
      <c r="O19" s="507"/>
      <c r="P19" s="507"/>
      <c r="Q19" s="507"/>
      <c r="R19" s="507"/>
      <c r="S19" s="507"/>
      <c r="T19" s="507"/>
      <c r="U19" s="507"/>
      <c r="V19" s="507"/>
      <c r="W19" s="507"/>
      <c r="X19" s="507"/>
      <c r="Y19" s="507"/>
      <c r="Z19" s="507"/>
      <c r="AA19" s="507"/>
      <c r="AB19" s="507"/>
      <c r="AC19" s="507"/>
      <c r="AD19" s="507"/>
      <c r="AE19" s="507"/>
      <c r="AF19" s="507"/>
      <c r="AG19" s="507"/>
      <c r="AH19" s="507"/>
      <c r="AI19" s="507"/>
      <c r="AJ19" s="507"/>
      <c r="AK19" s="507"/>
      <c r="AL19" s="507"/>
    </row>
    <row r="20" spans="1:38" s="22" customFormat="1" ht="20.100000000000001" customHeight="1">
      <c r="A20" s="21"/>
      <c r="B20" s="114" t="s">
        <v>277</v>
      </c>
      <c r="C20" s="1538">
        <f>SUM('DetailedBudget---TXST'!O229:O238)</f>
        <v>0</v>
      </c>
      <c r="D20" s="1539"/>
      <c r="E20" s="23">
        <v>0</v>
      </c>
      <c r="F20" s="21"/>
      <c r="G20" s="114" t="s">
        <v>277</v>
      </c>
      <c r="H20" s="1538">
        <f>SUM('DetailedBudget---TXST'!T229:T238)</f>
        <v>0</v>
      </c>
      <c r="I20" s="1539"/>
      <c r="J20" s="23">
        <v>0</v>
      </c>
      <c r="K20" s="21"/>
      <c r="L20" s="507"/>
      <c r="M20" s="507"/>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row>
    <row r="21" spans="1:38" s="22" customFormat="1" ht="35.1" customHeight="1">
      <c r="A21" s="21"/>
      <c r="B21" s="114" t="s">
        <v>133</v>
      </c>
      <c r="C21" s="1538">
        <f>'DetailedBudget---TXST'!O214</f>
        <v>0</v>
      </c>
      <c r="D21" s="1539"/>
      <c r="E21" s="23">
        <v>0</v>
      </c>
      <c r="F21" s="21"/>
      <c r="G21" s="114" t="s">
        <v>133</v>
      </c>
      <c r="H21" s="1538">
        <f>'DetailedBudget---TXST'!T214</f>
        <v>0</v>
      </c>
      <c r="I21" s="1539"/>
      <c r="J21" s="23">
        <v>0</v>
      </c>
      <c r="K21" s="21"/>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row>
    <row r="22" spans="1:38" s="22" customFormat="1" ht="20.100000000000001" customHeight="1">
      <c r="A22" s="21"/>
      <c r="B22" s="24" t="s">
        <v>47</v>
      </c>
      <c r="C22" s="1548">
        <f>SUM('DetailedBudget---TXST'!O62:O64)</f>
        <v>0</v>
      </c>
      <c r="D22" s="1539"/>
      <c r="E22" s="25">
        <f>'Initial Information'!$E$15</f>
        <v>0.505</v>
      </c>
      <c r="F22" s="21"/>
      <c r="G22" s="24" t="s">
        <v>47</v>
      </c>
      <c r="H22" s="1548">
        <f>SUM('DetailedBudget---TXST'!T62:T64)</f>
        <v>0</v>
      </c>
      <c r="I22" s="1539"/>
      <c r="J22" s="25">
        <f>'Initial Information'!$E$15</f>
        <v>0.505</v>
      </c>
      <c r="K22" s="21"/>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row>
    <row r="23" spans="1:38" s="22" customFormat="1" ht="20.100000000000001" customHeight="1">
      <c r="A23" s="21"/>
      <c r="B23" s="24" t="s">
        <v>48</v>
      </c>
      <c r="C23" s="1548">
        <f>'DetailedBudget---TXST'!O175+'DetailedBudget---TXST'!O179+'DetailedBudget---TXST'!O183+'DetailedBudget---TXST'!O187+'DetailedBudget---TXST'!O191+'DetailedBudget---TXST'!O195+'DetailedBudget---TXST'!O199+'DetailedBudget---TXST'!O203+'DetailedBudget---TXST'!O207+'DetailedBudget---TXST'!O211</f>
        <v>0</v>
      </c>
      <c r="D23" s="1539"/>
      <c r="E23" s="25">
        <f>'Initial Information'!$E$15</f>
        <v>0.505</v>
      </c>
      <c r="F23" s="21"/>
      <c r="G23" s="24" t="s">
        <v>48</v>
      </c>
      <c r="H23" s="1548">
        <f>'DetailedBudget---TXST'!T175+'DetailedBudget---TXST'!T179+'DetailedBudget---TXST'!T183+'DetailedBudget---TXST'!T187+'DetailedBudget---TXST'!T191+'DetailedBudget---TXST'!T195+'DetailedBudget---TXST'!T199+'DetailedBudget---TXST'!T203+'DetailedBudget---TXST'!T207+'DetailedBudget---TXST'!T211</f>
        <v>0</v>
      </c>
      <c r="I23" s="1539"/>
      <c r="J23" s="25">
        <f>'Initial Information'!$E$15</f>
        <v>0.505</v>
      </c>
      <c r="K23" s="21"/>
      <c r="L23" s="507"/>
      <c r="M23" s="507"/>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c r="AL23" s="507"/>
    </row>
    <row r="24" spans="1:38" s="22" customFormat="1" ht="20.100000000000001" customHeight="1">
      <c r="A24" s="21"/>
      <c r="B24" s="114" t="s">
        <v>49</v>
      </c>
      <c r="C24" s="1546">
        <f>SUM('DetailedBudget---TXST'!O176+'DetailedBudget---TXST'!O180+'DetailedBudget---TXST'!O184+'DetailedBudget---TXST'!O188+'DetailedBudget---TXST'!O192+'DetailedBudget---TXST'!O196+'DetailedBudget---TXST'!O200+'DetailedBudget---TXST'!O204+'DetailedBudget---TXST'!O208+'DetailedBudget---TXST'!O212)</f>
        <v>0</v>
      </c>
      <c r="D24" s="1500"/>
      <c r="E24" s="23">
        <v>0</v>
      </c>
      <c r="F24" s="21"/>
      <c r="G24" s="114" t="s">
        <v>49</v>
      </c>
      <c r="H24" s="1546">
        <f>SUM('DetailedBudget---TXST'!T176+'DetailedBudget---TXST'!T180+'DetailedBudget---TXST'!T184+'DetailedBudget---TXST'!T188+'DetailedBudget---TXST'!T192+'DetailedBudget---TXST'!T196+'DetailedBudget---TXST'!T200+'DetailedBudget---TXST'!T204+'DetailedBudget---TXST'!T208+'DetailedBudget---TXST'!T212)</f>
        <v>0</v>
      </c>
      <c r="I24" s="1500"/>
      <c r="J24" s="23">
        <v>0</v>
      </c>
      <c r="K24" s="21"/>
      <c r="L24" s="507"/>
      <c r="M24" s="507"/>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c r="AL24" s="507"/>
    </row>
    <row r="25" spans="1:38" s="22" customFormat="1" ht="20.100000000000001" customHeight="1">
      <c r="A25" s="21"/>
      <c r="B25" s="24" t="s">
        <v>50</v>
      </c>
      <c r="C25" s="1547">
        <f>SUM('DetailedBudget---TXST'!O151:O162)+'DetailedBudget---TXST'!O171+SUM('DetailedBudget---TXST'!O217:O226)</f>
        <v>0</v>
      </c>
      <c r="D25" s="1500"/>
      <c r="E25" s="25">
        <f>'Initial Information'!$E$15</f>
        <v>0.505</v>
      </c>
      <c r="F25" s="21"/>
      <c r="G25" s="24" t="s">
        <v>50</v>
      </c>
      <c r="H25" s="1547">
        <f>SUM('DetailedBudget---TXST'!T151:T162)+'DetailedBudget---TXST'!T171+SUM('DetailedBudget---TXST'!T217:T226)</f>
        <v>0</v>
      </c>
      <c r="I25" s="1500"/>
      <c r="J25" s="25">
        <f>'Initial Information'!$E$15</f>
        <v>0.505</v>
      </c>
      <c r="K25" s="21"/>
      <c r="L25" s="507"/>
      <c r="M25" s="507"/>
      <c r="N25" s="507"/>
      <c r="O25" s="507"/>
      <c r="P25" s="507"/>
      <c r="Q25" s="507"/>
      <c r="R25" s="507"/>
      <c r="S25" s="507"/>
      <c r="T25" s="507"/>
      <c r="U25" s="507"/>
      <c r="V25" s="507"/>
      <c r="W25" s="507"/>
      <c r="X25" s="507"/>
      <c r="Y25" s="507"/>
      <c r="Z25" s="507"/>
      <c r="AA25" s="507"/>
      <c r="AB25" s="507"/>
      <c r="AC25" s="507"/>
      <c r="AD25" s="507"/>
      <c r="AE25" s="507"/>
      <c r="AF25" s="507"/>
      <c r="AG25" s="507"/>
      <c r="AH25" s="507"/>
      <c r="AI25" s="507"/>
      <c r="AJ25" s="507"/>
      <c r="AK25" s="507"/>
      <c r="AL25" s="507"/>
    </row>
    <row r="26" spans="1:38" s="22" customFormat="1" ht="20.100000000000001" customHeight="1">
      <c r="A26" s="21"/>
      <c r="B26" s="24" t="s">
        <v>118</v>
      </c>
      <c r="C26" s="1548"/>
      <c r="D26" s="1539"/>
      <c r="E26" s="25">
        <f>'Initial Information'!$E$15</f>
        <v>0.505</v>
      </c>
      <c r="F26" s="21"/>
      <c r="G26" s="24" t="s">
        <v>118</v>
      </c>
      <c r="H26" s="1548"/>
      <c r="I26" s="1539"/>
      <c r="J26" s="25">
        <f>'Initial Information'!$E$15</f>
        <v>0.505</v>
      </c>
      <c r="K26" s="21"/>
      <c r="L26" s="507"/>
      <c r="M26" s="507"/>
      <c r="N26" s="507"/>
      <c r="O26" s="507"/>
      <c r="P26" s="507"/>
      <c r="Q26" s="507"/>
      <c r="R26" s="507"/>
      <c r="S26" s="507"/>
      <c r="T26" s="507"/>
      <c r="U26" s="507"/>
      <c r="V26" s="507"/>
      <c r="W26" s="507"/>
      <c r="X26" s="507"/>
      <c r="Y26" s="507"/>
      <c r="Z26" s="507"/>
      <c r="AA26" s="507"/>
      <c r="AB26" s="507"/>
      <c r="AC26" s="507"/>
      <c r="AD26" s="507"/>
      <c r="AE26" s="507"/>
      <c r="AF26" s="507"/>
      <c r="AG26" s="507"/>
      <c r="AH26" s="507"/>
      <c r="AI26" s="507"/>
      <c r="AJ26" s="507"/>
      <c r="AK26" s="507"/>
      <c r="AL26" s="507"/>
    </row>
    <row r="27" spans="1:38" s="22" customFormat="1" ht="20.100000000000001" customHeight="1">
      <c r="A27" s="21"/>
      <c r="B27" s="24" t="s">
        <v>51</v>
      </c>
      <c r="C27" s="1548">
        <f>SUM('DetailedBudget---TXST'!O115:O118)</f>
        <v>0</v>
      </c>
      <c r="D27" s="1539"/>
      <c r="E27" s="25">
        <f>'Initial Information'!$E$15</f>
        <v>0.505</v>
      </c>
      <c r="F27" s="21"/>
      <c r="G27" s="24" t="s">
        <v>51</v>
      </c>
      <c r="H27" s="1548">
        <f>SUM('DetailedBudget---TXST'!T115:T118)</f>
        <v>0</v>
      </c>
      <c r="I27" s="1539"/>
      <c r="J27" s="25">
        <f>'Initial Information'!$E$15</f>
        <v>0.505</v>
      </c>
      <c r="K27" s="21"/>
      <c r="L27" s="507"/>
      <c r="M27" s="507"/>
      <c r="N27" s="507"/>
      <c r="O27" s="507"/>
      <c r="P27" s="507"/>
      <c r="Q27" s="507"/>
      <c r="R27" s="507"/>
      <c r="S27" s="507"/>
      <c r="T27" s="507"/>
      <c r="U27" s="507"/>
      <c r="V27" s="507"/>
      <c r="W27" s="507"/>
      <c r="X27" s="507"/>
      <c r="Y27" s="507"/>
      <c r="Z27" s="507"/>
      <c r="AA27" s="507"/>
      <c r="AB27" s="507"/>
      <c r="AC27" s="507"/>
      <c r="AD27" s="507"/>
      <c r="AE27" s="507"/>
      <c r="AF27" s="507"/>
      <c r="AG27" s="507"/>
      <c r="AH27" s="507"/>
      <c r="AI27" s="507"/>
      <c r="AJ27" s="507"/>
      <c r="AK27" s="507"/>
      <c r="AL27" s="507"/>
    </row>
    <row r="28" spans="1:38" s="22" customFormat="1" ht="20.100000000000001" customHeight="1">
      <c r="A28" s="21"/>
      <c r="B28" s="24" t="s">
        <v>52</v>
      </c>
      <c r="C28" s="1548">
        <f>SUM('DetailedBudget---TXST'!O105:O108)</f>
        <v>0</v>
      </c>
      <c r="D28" s="1539"/>
      <c r="E28" s="25">
        <f>'Initial Information'!$E$15</f>
        <v>0.505</v>
      </c>
      <c r="F28" s="21"/>
      <c r="G28" s="24" t="s">
        <v>52</v>
      </c>
      <c r="H28" s="1548">
        <f>SUM('DetailedBudget---TXST'!T105:T108)</f>
        <v>0</v>
      </c>
      <c r="I28" s="1539"/>
      <c r="J28" s="25">
        <f>'Initial Information'!$E$15</f>
        <v>0.505</v>
      </c>
      <c r="K28" s="21"/>
      <c r="L28" s="507"/>
      <c r="M28" s="507"/>
      <c r="N28" s="507"/>
      <c r="O28" s="507"/>
      <c r="P28" s="507"/>
      <c r="Q28" s="507"/>
      <c r="R28" s="507"/>
      <c r="S28" s="507"/>
      <c r="T28" s="507"/>
      <c r="U28" s="507"/>
      <c r="V28" s="507"/>
      <c r="W28" s="507"/>
      <c r="X28" s="507"/>
      <c r="Y28" s="507"/>
      <c r="Z28" s="507"/>
      <c r="AA28" s="507"/>
      <c r="AB28" s="507"/>
      <c r="AC28" s="507"/>
      <c r="AD28" s="507"/>
      <c r="AE28" s="507"/>
      <c r="AF28" s="507"/>
      <c r="AG28" s="507"/>
      <c r="AH28" s="507"/>
      <c r="AI28" s="507"/>
      <c r="AJ28" s="507"/>
      <c r="AK28" s="507"/>
      <c r="AL28" s="507"/>
    </row>
    <row r="29" spans="1:38" s="22" customFormat="1" ht="20.100000000000001" customHeight="1">
      <c r="A29" s="21"/>
      <c r="B29" s="24" t="s">
        <v>53</v>
      </c>
      <c r="C29" s="1547">
        <f>SUM('DetailedBudget---TXST'!O110:O113)</f>
        <v>0</v>
      </c>
      <c r="D29" s="1500"/>
      <c r="E29" s="25">
        <f>'Initial Information'!$E$15</f>
        <v>0.505</v>
      </c>
      <c r="F29" s="21"/>
      <c r="G29" s="24" t="s">
        <v>53</v>
      </c>
      <c r="H29" s="1547">
        <f>SUM('DetailedBudget---TXST'!T110:T113)</f>
        <v>0</v>
      </c>
      <c r="I29" s="1500"/>
      <c r="J29" s="25">
        <f>'Initial Information'!$E$15</f>
        <v>0.505</v>
      </c>
      <c r="K29" s="21"/>
      <c r="L29" s="507"/>
      <c r="M29" s="507"/>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7"/>
      <c r="AL29" s="507"/>
    </row>
    <row r="30" spans="1:38" s="22" customFormat="1" ht="35.1" customHeight="1" thickBot="1">
      <c r="A30" s="21"/>
      <c r="B30" s="24" t="s">
        <v>131</v>
      </c>
      <c r="C30" s="1547">
        <f>SUM('DetailedBudget---TXST'!O53:O61)</f>
        <v>0</v>
      </c>
      <c r="D30" s="1500"/>
      <c r="E30" s="25">
        <f>'Initial Information'!$E$15</f>
        <v>0.505</v>
      </c>
      <c r="F30" s="21"/>
      <c r="G30" s="24" t="s">
        <v>131</v>
      </c>
      <c r="H30" s="1547">
        <f>SUM('DetailedBudget---TXST'!T53:T61)</f>
        <v>0</v>
      </c>
      <c r="I30" s="1500"/>
      <c r="J30" s="25">
        <f>'Initial Information'!$E$15</f>
        <v>0.505</v>
      </c>
      <c r="K30" s="21"/>
      <c r="L30" s="507"/>
      <c r="M30" s="507"/>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row>
    <row r="31" spans="1:38" ht="4.9000000000000004" customHeight="1">
      <c r="A31" s="19"/>
      <c r="B31" s="44"/>
      <c r="C31" s="1549"/>
      <c r="D31" s="1550"/>
      <c r="E31" s="45"/>
      <c r="F31" s="19"/>
      <c r="G31" s="44"/>
      <c r="H31" s="1549"/>
      <c r="I31" s="1550"/>
      <c r="J31" s="45"/>
      <c r="K31" s="19"/>
      <c r="L31" s="494"/>
      <c r="M31" s="494"/>
      <c r="N31" s="494"/>
      <c r="O31" s="494"/>
      <c r="P31" s="494"/>
      <c r="Q31" s="494"/>
      <c r="R31" s="494"/>
      <c r="S31" s="494"/>
      <c r="T31" s="494"/>
      <c r="U31" s="494"/>
      <c r="V31" s="494"/>
      <c r="W31" s="494"/>
      <c r="X31" s="494"/>
      <c r="Y31" s="494"/>
      <c r="Z31" s="494"/>
      <c r="AA31" s="494"/>
      <c r="AB31" s="494"/>
      <c r="AC31" s="494"/>
      <c r="AD31" s="494"/>
      <c r="AE31" s="494"/>
      <c r="AF31" s="494"/>
      <c r="AG31" s="494"/>
      <c r="AH31" s="494"/>
      <c r="AI31" s="494"/>
      <c r="AJ31" s="494"/>
      <c r="AK31" s="494"/>
      <c r="AL31" s="494"/>
    </row>
    <row r="32" spans="1:38" ht="20.100000000000001" customHeight="1">
      <c r="A32" s="19"/>
      <c r="B32" s="5" t="s">
        <v>134</v>
      </c>
      <c r="C32" s="1499">
        <f>'DetailedBudget---TXST'!O243</f>
        <v>0</v>
      </c>
      <c r="D32" s="1500"/>
      <c r="E32" s="6"/>
      <c r="F32" s="19"/>
      <c r="G32" s="5" t="s">
        <v>134</v>
      </c>
      <c r="H32" s="1499">
        <f>'DetailedBudget---TXST'!T243</f>
        <v>0</v>
      </c>
      <c r="I32" s="1500"/>
      <c r="J32" s="6"/>
      <c r="K32" s="19"/>
      <c r="L32" s="494"/>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c r="AK32" s="494"/>
      <c r="AL32" s="494"/>
    </row>
    <row r="33" spans="1:38" ht="4.9000000000000004" customHeight="1">
      <c r="A33" s="19"/>
      <c r="B33" s="46"/>
      <c r="C33" s="1551"/>
      <c r="D33" s="1552"/>
      <c r="E33" s="48"/>
      <c r="F33" s="19"/>
      <c r="G33" s="46"/>
      <c r="H33" s="1551"/>
      <c r="I33" s="1552"/>
      <c r="J33" s="48"/>
      <c r="K33" s="19"/>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row>
    <row r="34" spans="1:38" ht="20.100000000000001" customHeight="1">
      <c r="A34" s="19"/>
      <c r="B34" s="5" t="s">
        <v>136</v>
      </c>
      <c r="C34" s="1499">
        <f>'DetailedBudget---TXST'!O246</f>
        <v>0</v>
      </c>
      <c r="D34" s="1500"/>
      <c r="E34" s="6"/>
      <c r="F34" s="19"/>
      <c r="G34" s="5" t="s">
        <v>136</v>
      </c>
      <c r="H34" s="1499">
        <f>'DetailedBudget---TXST'!T246</f>
        <v>0</v>
      </c>
      <c r="I34" s="1500"/>
      <c r="J34" s="6"/>
      <c r="K34" s="19"/>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row>
    <row r="35" spans="1:38" ht="4.9000000000000004" customHeight="1">
      <c r="A35" s="19"/>
      <c r="B35" s="46"/>
      <c r="C35" s="1551"/>
      <c r="D35" s="1552"/>
      <c r="E35" s="48"/>
      <c r="F35" s="19"/>
      <c r="G35" s="46"/>
      <c r="H35" s="1551"/>
      <c r="I35" s="1552"/>
      <c r="J35" s="48"/>
      <c r="K35" s="19"/>
      <c r="L35" s="494"/>
      <c r="M35" s="494"/>
      <c r="N35" s="494"/>
      <c r="O35" s="494"/>
      <c r="P35" s="494"/>
      <c r="Q35" s="494"/>
      <c r="R35" s="494"/>
      <c r="S35" s="494"/>
      <c r="T35" s="494"/>
      <c r="U35" s="494"/>
      <c r="V35" s="494"/>
      <c r="W35" s="494"/>
      <c r="X35" s="494"/>
      <c r="Y35" s="494"/>
      <c r="Z35" s="494"/>
      <c r="AA35" s="494"/>
      <c r="AB35" s="494"/>
      <c r="AC35" s="494"/>
      <c r="AD35" s="494"/>
      <c r="AE35" s="494"/>
      <c r="AF35" s="494"/>
      <c r="AG35" s="494"/>
      <c r="AH35" s="494"/>
      <c r="AI35" s="494"/>
      <c r="AJ35" s="494"/>
      <c r="AK35" s="494"/>
      <c r="AL35" s="494"/>
    </row>
    <row r="36" spans="1:38" ht="20.100000000000001" customHeight="1">
      <c r="A36" s="19"/>
      <c r="B36" s="5" t="s">
        <v>135</v>
      </c>
      <c r="C36" s="1499">
        <f>'DetailedBudget---TXST'!O248</f>
        <v>0</v>
      </c>
      <c r="D36" s="1500"/>
      <c r="E36" s="116">
        <f>'Initial Information'!$E$15</f>
        <v>0.505</v>
      </c>
      <c r="F36" s="19"/>
      <c r="G36" s="5" t="s">
        <v>135</v>
      </c>
      <c r="H36" s="1499">
        <f>'DetailedBudget---TXST'!T248</f>
        <v>0</v>
      </c>
      <c r="I36" s="1500"/>
      <c r="J36" s="116">
        <f>'Initial Information'!$E$15</f>
        <v>0.505</v>
      </c>
      <c r="K36" s="19"/>
      <c r="L36" s="494"/>
      <c r="M36" s="494"/>
      <c r="N36" s="494"/>
      <c r="O36" s="494"/>
      <c r="P36" s="494"/>
      <c r="Q36" s="494"/>
      <c r="R36" s="494"/>
      <c r="S36" s="494"/>
      <c r="T36" s="494"/>
      <c r="U36" s="494"/>
      <c r="V36" s="494"/>
      <c r="W36" s="494"/>
      <c r="X36" s="494"/>
      <c r="Y36" s="494"/>
      <c r="Z36" s="494"/>
      <c r="AA36" s="494"/>
      <c r="AB36" s="494"/>
      <c r="AC36" s="494"/>
      <c r="AD36" s="494"/>
      <c r="AE36" s="494"/>
      <c r="AF36" s="494"/>
      <c r="AG36" s="494"/>
      <c r="AH36" s="494"/>
      <c r="AI36" s="494"/>
      <c r="AJ36" s="494"/>
      <c r="AK36" s="494"/>
      <c r="AL36" s="494"/>
    </row>
    <row r="37" spans="1:38" ht="4.9000000000000004" customHeight="1">
      <c r="A37" s="19"/>
      <c r="B37" s="46"/>
      <c r="C37" s="1551"/>
      <c r="D37" s="1552"/>
      <c r="E37" s="48"/>
      <c r="F37" s="19"/>
      <c r="G37" s="46"/>
      <c r="H37" s="1551"/>
      <c r="I37" s="1552"/>
      <c r="J37" s="48"/>
      <c r="K37" s="19"/>
      <c r="L37" s="494"/>
      <c r="M37" s="494"/>
      <c r="N37" s="494"/>
      <c r="O37" s="494"/>
      <c r="P37" s="494"/>
      <c r="Q37" s="494"/>
      <c r="R37" s="494"/>
      <c r="S37" s="494"/>
      <c r="T37" s="494"/>
      <c r="U37" s="494"/>
      <c r="V37" s="494"/>
      <c r="W37" s="494"/>
      <c r="X37" s="494"/>
      <c r="Y37" s="494"/>
      <c r="Z37" s="494"/>
      <c r="AA37" s="494"/>
      <c r="AB37" s="494"/>
      <c r="AC37" s="494"/>
      <c r="AD37" s="494"/>
      <c r="AE37" s="494"/>
      <c r="AF37" s="494"/>
      <c r="AG37" s="494"/>
      <c r="AH37" s="494"/>
      <c r="AI37" s="494"/>
      <c r="AJ37" s="494"/>
      <c r="AK37" s="494"/>
      <c r="AL37" s="494"/>
    </row>
    <row r="38" spans="1:38" ht="20.100000000000001" customHeight="1" thickBot="1">
      <c r="A38" s="19"/>
      <c r="B38" s="7" t="s">
        <v>56</v>
      </c>
      <c r="C38" s="1503">
        <f>'DetailedBudget---TXST'!O251</f>
        <v>0</v>
      </c>
      <c r="D38" s="1504"/>
      <c r="E38" s="8"/>
      <c r="F38" s="19"/>
      <c r="G38" s="7" t="s">
        <v>56</v>
      </c>
      <c r="H38" s="1503">
        <f>'DetailedBudget---TXST'!T251</f>
        <v>0</v>
      </c>
      <c r="I38" s="1504"/>
      <c r="J38" s="8"/>
      <c r="K38" s="19"/>
      <c r="L38" s="494"/>
      <c r="M38" s="494"/>
      <c r="N38" s="494"/>
      <c r="O38" s="494"/>
      <c r="P38" s="494"/>
      <c r="Q38" s="494"/>
      <c r="R38" s="494"/>
      <c r="S38" s="494"/>
      <c r="T38" s="494"/>
      <c r="U38" s="494"/>
      <c r="V38" s="494"/>
      <c r="W38" s="494"/>
      <c r="X38" s="494"/>
      <c r="Y38" s="494"/>
      <c r="Z38" s="494"/>
      <c r="AA38" s="494"/>
      <c r="AB38" s="494"/>
      <c r="AC38" s="494"/>
      <c r="AD38" s="494"/>
      <c r="AE38" s="494"/>
      <c r="AF38" s="494"/>
      <c r="AG38" s="494"/>
      <c r="AH38" s="494"/>
      <c r="AI38" s="494"/>
      <c r="AJ38" s="494"/>
      <c r="AK38" s="494"/>
      <c r="AL38" s="494"/>
    </row>
    <row r="39" spans="1:38" ht="9.9499999999999993" customHeight="1" thickBot="1">
      <c r="A39" s="19"/>
      <c r="B39" s="19"/>
      <c r="C39" s="19"/>
      <c r="D39" s="20"/>
      <c r="E39" s="20"/>
      <c r="F39" s="19"/>
      <c r="G39" s="19"/>
      <c r="H39" s="19"/>
      <c r="I39" s="20"/>
      <c r="J39" s="20"/>
      <c r="K39" s="19"/>
      <c r="L39" s="494"/>
      <c r="M39" s="494"/>
      <c r="N39" s="494"/>
      <c r="O39" s="494"/>
      <c r="P39" s="494"/>
      <c r="Q39" s="494"/>
      <c r="R39" s="494"/>
      <c r="S39" s="494"/>
      <c r="T39" s="494"/>
      <c r="U39" s="494"/>
      <c r="V39" s="494"/>
      <c r="W39" s="494"/>
      <c r="X39" s="494"/>
      <c r="Y39" s="494"/>
      <c r="Z39" s="494"/>
      <c r="AA39" s="494"/>
      <c r="AB39" s="494"/>
      <c r="AC39" s="494"/>
      <c r="AD39" s="494"/>
      <c r="AE39" s="494"/>
      <c r="AF39" s="494"/>
      <c r="AG39" s="494"/>
      <c r="AH39" s="494"/>
      <c r="AI39" s="494"/>
      <c r="AJ39" s="494"/>
      <c r="AK39" s="494"/>
      <c r="AL39" s="494"/>
    </row>
    <row r="40" spans="1:38" ht="19.899999999999999" customHeight="1">
      <c r="A40" s="19"/>
      <c r="B40" s="1641" t="s">
        <v>156</v>
      </c>
      <c r="C40" s="1642"/>
      <c r="D40" s="1642"/>
      <c r="E40" s="1643"/>
      <c r="F40" s="18"/>
      <c r="G40" s="1641" t="s">
        <v>157</v>
      </c>
      <c r="H40" s="1642"/>
      <c r="I40" s="1642"/>
      <c r="J40" s="1643"/>
      <c r="K40" s="19"/>
      <c r="L40" s="494"/>
      <c r="M40" s="494"/>
      <c r="N40" s="494"/>
      <c r="O40" s="494"/>
      <c r="P40" s="494"/>
      <c r="Q40" s="494"/>
      <c r="R40" s="494"/>
      <c r="S40" s="494"/>
      <c r="T40" s="494"/>
      <c r="U40" s="494"/>
      <c r="V40" s="494"/>
      <c r="W40" s="494"/>
      <c r="X40" s="494"/>
      <c r="Y40" s="494"/>
      <c r="Z40" s="494"/>
      <c r="AA40" s="494"/>
      <c r="AB40" s="494"/>
      <c r="AC40" s="494"/>
      <c r="AD40" s="494"/>
      <c r="AE40" s="494"/>
      <c r="AF40" s="494"/>
      <c r="AG40" s="494"/>
      <c r="AH40" s="494"/>
      <c r="AI40" s="494"/>
      <c r="AJ40" s="494"/>
      <c r="AK40" s="494"/>
      <c r="AL40" s="494"/>
    </row>
    <row r="41" spans="1:38" ht="19.899999999999999" customHeight="1" thickBot="1">
      <c r="A41" s="18"/>
      <c r="B41" s="1541" t="str">
        <f>TEXT('DetailedBudget---TXST'!W20,"mmmm d, yyyy")&amp;"    to    "&amp;TEXT('DetailedBudget---TXST'!Y20,"mmmm d, yyyy")</f>
        <v>September 1, 2026    to    August 31, 2027</v>
      </c>
      <c r="C41" s="1542"/>
      <c r="D41" s="1542"/>
      <c r="E41" s="1543"/>
      <c r="F41" s="18"/>
      <c r="G41" s="1541" t="str">
        <f>TEXT('DetailedBudget---TXST'!AB20,"mmmm d, yyyy")&amp;"    to    "&amp;TEXT('DetailedBudget---TXST'!AD20,"mmmm d, yyyy")</f>
        <v>September 1, 2027    to    August 31, 2028</v>
      </c>
      <c r="H41" s="1542"/>
      <c r="I41" s="1542"/>
      <c r="J41" s="1543"/>
      <c r="K41" s="18"/>
      <c r="L41" s="494"/>
      <c r="M41" s="494"/>
      <c r="N41" s="494"/>
      <c r="O41" s="494"/>
      <c r="P41" s="494"/>
      <c r="Q41" s="494"/>
      <c r="R41" s="494"/>
      <c r="S41" s="494"/>
      <c r="T41" s="494"/>
      <c r="U41" s="494"/>
      <c r="V41" s="494"/>
      <c r="W41" s="494"/>
      <c r="X41" s="494"/>
      <c r="Y41" s="494"/>
      <c r="Z41" s="494"/>
      <c r="AA41" s="494"/>
      <c r="AB41" s="494"/>
      <c r="AC41" s="494"/>
      <c r="AD41" s="494"/>
      <c r="AE41" s="494"/>
      <c r="AF41" s="494"/>
      <c r="AG41" s="494"/>
      <c r="AH41" s="494"/>
      <c r="AI41" s="494"/>
      <c r="AJ41" s="494"/>
      <c r="AK41" s="494"/>
      <c r="AL41" s="494"/>
    </row>
    <row r="42" spans="1:38" ht="20.100000000000001" customHeight="1" thickBot="1">
      <c r="A42" s="19"/>
      <c r="B42" s="42" t="s">
        <v>55</v>
      </c>
      <c r="C42" s="1524" t="s">
        <v>137</v>
      </c>
      <c r="D42" s="1525"/>
      <c r="E42" s="43" t="s">
        <v>54</v>
      </c>
      <c r="F42" s="19"/>
      <c r="G42" s="42" t="s">
        <v>55</v>
      </c>
      <c r="H42" s="1524" t="s">
        <v>137</v>
      </c>
      <c r="I42" s="1525"/>
      <c r="J42" s="43" t="s">
        <v>54</v>
      </c>
      <c r="K42" s="19"/>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c r="AL42" s="494"/>
    </row>
    <row r="43" spans="1:38" s="22" customFormat="1" ht="35.1" customHeight="1">
      <c r="A43" s="21"/>
      <c r="B43" s="113" t="s">
        <v>120</v>
      </c>
      <c r="C43" s="1544">
        <f>SUM('DetailedBudget---TXST'!Y82:Y84)</f>
        <v>0</v>
      </c>
      <c r="D43" s="1545"/>
      <c r="E43" s="35">
        <v>0</v>
      </c>
      <c r="F43" s="21"/>
      <c r="G43" s="113" t="s">
        <v>120</v>
      </c>
      <c r="H43" s="1544">
        <f>SUM('DetailedBudget---TXST'!AD82:AD84)</f>
        <v>0</v>
      </c>
      <c r="I43" s="1545"/>
      <c r="J43" s="35">
        <v>0</v>
      </c>
      <c r="K43" s="21"/>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row>
    <row r="44" spans="1:38" s="22" customFormat="1" ht="35.1" customHeight="1">
      <c r="A44" s="21"/>
      <c r="B44" s="114" t="s">
        <v>121</v>
      </c>
      <c r="C44" s="1538">
        <f>SUM('DetailedBudget---TXST'!Y87:Y89)</f>
        <v>0</v>
      </c>
      <c r="D44" s="1539"/>
      <c r="E44" s="23">
        <v>0</v>
      </c>
      <c r="F44" s="21"/>
      <c r="G44" s="114" t="s">
        <v>121</v>
      </c>
      <c r="H44" s="1538">
        <f>SUM('DetailedBudget---TXST'!AD87:AD89)</f>
        <v>0</v>
      </c>
      <c r="I44" s="1539"/>
      <c r="J44" s="23">
        <v>0</v>
      </c>
      <c r="K44" s="21"/>
      <c r="L44" s="507"/>
      <c r="M44" s="507"/>
      <c r="N44" s="507"/>
      <c r="O44" s="507"/>
      <c r="P44" s="507"/>
      <c r="Q44" s="507"/>
      <c r="R44" s="507"/>
      <c r="S44" s="507"/>
      <c r="T44" s="507"/>
      <c r="U44" s="507"/>
      <c r="V44" s="507"/>
      <c r="W44" s="507"/>
      <c r="X44" s="507"/>
      <c r="Y44" s="507"/>
      <c r="Z44" s="507"/>
      <c r="AA44" s="507"/>
      <c r="AB44" s="507"/>
      <c r="AC44" s="507"/>
      <c r="AD44" s="507"/>
      <c r="AE44" s="507"/>
      <c r="AF44" s="507"/>
      <c r="AG44" s="507"/>
      <c r="AH44" s="507"/>
      <c r="AI44" s="507"/>
      <c r="AJ44" s="507"/>
      <c r="AK44" s="507"/>
      <c r="AL44" s="507"/>
    </row>
    <row r="45" spans="1:38" s="22" customFormat="1" ht="20.100000000000001" customHeight="1">
      <c r="A45" s="21"/>
      <c r="B45" s="114" t="s">
        <v>117</v>
      </c>
      <c r="C45" s="1538">
        <f>SUM('DetailedBudget---TXST'!Y92:Y94)</f>
        <v>0</v>
      </c>
      <c r="D45" s="1539"/>
      <c r="E45" s="23">
        <v>0</v>
      </c>
      <c r="F45" s="21"/>
      <c r="G45" s="114" t="s">
        <v>117</v>
      </c>
      <c r="H45" s="1538">
        <f>SUM('DetailedBudget---TXST'!AD92:AD94)</f>
        <v>0</v>
      </c>
      <c r="I45" s="1539"/>
      <c r="J45" s="23">
        <v>0</v>
      </c>
      <c r="K45" s="21"/>
      <c r="L45" s="507"/>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7"/>
      <c r="AJ45" s="507"/>
      <c r="AK45" s="507"/>
      <c r="AL45" s="507"/>
    </row>
    <row r="46" spans="1:38" s="22" customFormat="1" ht="34.9" customHeight="1">
      <c r="A46" s="21"/>
      <c r="B46" s="24" t="s">
        <v>122</v>
      </c>
      <c r="C46" s="1540"/>
      <c r="D46" s="1539"/>
      <c r="E46" s="25">
        <f>'Initial Information'!$E$15</f>
        <v>0.505</v>
      </c>
      <c r="F46" s="21"/>
      <c r="G46" s="24" t="s">
        <v>122</v>
      </c>
      <c r="H46" s="1540"/>
      <c r="I46" s="1539"/>
      <c r="J46" s="25">
        <f>'Initial Information'!$E$15</f>
        <v>0.505</v>
      </c>
      <c r="K46" s="21"/>
      <c r="L46" s="507"/>
      <c r="M46" s="507"/>
      <c r="N46" s="507"/>
      <c r="O46" s="507"/>
      <c r="P46" s="507"/>
      <c r="Q46" s="507"/>
      <c r="R46" s="507"/>
      <c r="S46" s="507"/>
      <c r="T46" s="507"/>
      <c r="U46" s="507"/>
      <c r="V46" s="507"/>
      <c r="W46" s="507"/>
      <c r="X46" s="507"/>
      <c r="Y46" s="507"/>
      <c r="Z46" s="507"/>
      <c r="AA46" s="507"/>
      <c r="AB46" s="507"/>
      <c r="AC46" s="507"/>
      <c r="AD46" s="507"/>
      <c r="AE46" s="507"/>
      <c r="AF46" s="507"/>
      <c r="AG46" s="507"/>
      <c r="AH46" s="507"/>
      <c r="AI46" s="507"/>
      <c r="AJ46" s="507"/>
      <c r="AK46" s="507"/>
      <c r="AL46" s="507"/>
    </row>
    <row r="47" spans="1:38" s="22" customFormat="1" ht="35.1" customHeight="1">
      <c r="A47" s="21"/>
      <c r="B47" s="114" t="s">
        <v>132</v>
      </c>
      <c r="C47" s="1538">
        <f>SUM('DetailedBudget---TXST'!Y97:Y99)</f>
        <v>0</v>
      </c>
      <c r="D47" s="1539"/>
      <c r="E47" s="23">
        <v>0</v>
      </c>
      <c r="F47" s="21"/>
      <c r="G47" s="114" t="s">
        <v>132</v>
      </c>
      <c r="H47" s="1538">
        <f>SUM('DetailedBudget---TXST'!AD97:AD99)</f>
        <v>0</v>
      </c>
      <c r="I47" s="1539"/>
      <c r="J47" s="23">
        <v>0</v>
      </c>
      <c r="K47" s="21"/>
      <c r="L47" s="507"/>
      <c r="M47" s="507"/>
      <c r="N47" s="507"/>
      <c r="O47" s="507"/>
      <c r="P47" s="507"/>
      <c r="Q47" s="507"/>
      <c r="R47" s="507"/>
      <c r="S47" s="507"/>
      <c r="T47" s="507"/>
      <c r="U47" s="507"/>
      <c r="V47" s="507"/>
      <c r="W47" s="507"/>
      <c r="X47" s="507"/>
      <c r="Y47" s="507"/>
      <c r="Z47" s="507"/>
      <c r="AA47" s="507"/>
      <c r="AB47" s="507"/>
      <c r="AC47" s="507"/>
      <c r="AD47" s="507"/>
      <c r="AE47" s="507"/>
      <c r="AF47" s="507"/>
      <c r="AG47" s="507"/>
      <c r="AH47" s="507"/>
      <c r="AI47" s="507"/>
      <c r="AJ47" s="507"/>
      <c r="AK47" s="507"/>
      <c r="AL47" s="507"/>
    </row>
    <row r="48" spans="1:38" s="22" customFormat="1" ht="35.1" customHeight="1">
      <c r="A48" s="21"/>
      <c r="B48" s="24" t="s">
        <v>128</v>
      </c>
      <c r="C48" s="1547">
        <f>SUM('DetailedBudget---TXST'!Y45:Y52)</f>
        <v>0</v>
      </c>
      <c r="D48" s="1500"/>
      <c r="E48" s="25">
        <f>'Initial Information'!$E$15</f>
        <v>0.505</v>
      </c>
      <c r="F48" s="21"/>
      <c r="G48" s="24" t="s">
        <v>128</v>
      </c>
      <c r="H48" s="1547">
        <f>SUM('DetailedBudget---TXST'!AD45:AD52)</f>
        <v>0</v>
      </c>
      <c r="I48" s="1500"/>
      <c r="J48" s="25">
        <f>'Initial Information'!$E$15</f>
        <v>0.505</v>
      </c>
      <c r="K48" s="21"/>
      <c r="L48" s="507"/>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07"/>
      <c r="AJ48" s="507"/>
      <c r="AK48" s="507"/>
      <c r="AL48" s="507"/>
    </row>
    <row r="49" spans="1:38" s="22" customFormat="1" ht="35.1" customHeight="1">
      <c r="A49" s="21"/>
      <c r="B49" s="24" t="s">
        <v>129</v>
      </c>
      <c r="C49" s="1547">
        <f>'DetailedBudget---TXST'!Y35</f>
        <v>0</v>
      </c>
      <c r="D49" s="1500"/>
      <c r="E49" s="25">
        <f>'Initial Information'!$E$15</f>
        <v>0.505</v>
      </c>
      <c r="F49" s="21"/>
      <c r="G49" s="24" t="s">
        <v>129</v>
      </c>
      <c r="H49" s="1547">
        <f>'DetailedBudget---TXST'!AD35</f>
        <v>0</v>
      </c>
      <c r="I49" s="1500"/>
      <c r="J49" s="25">
        <f>'Initial Information'!$E$15</f>
        <v>0.505</v>
      </c>
      <c r="K49" s="21"/>
      <c r="L49" s="507"/>
      <c r="M49" s="507"/>
      <c r="N49" s="507"/>
      <c r="O49" s="507"/>
      <c r="P49" s="507"/>
      <c r="Q49" s="507"/>
      <c r="R49" s="507"/>
      <c r="S49" s="507"/>
      <c r="T49" s="507"/>
      <c r="U49" s="507"/>
      <c r="V49" s="507"/>
      <c r="W49" s="507"/>
      <c r="X49" s="507"/>
      <c r="Y49" s="507"/>
      <c r="Z49" s="507"/>
      <c r="AA49" s="507"/>
      <c r="AB49" s="507"/>
      <c r="AC49" s="507"/>
      <c r="AD49" s="507"/>
      <c r="AE49" s="507"/>
      <c r="AF49" s="507"/>
      <c r="AG49" s="507"/>
      <c r="AH49" s="507"/>
      <c r="AI49" s="507"/>
      <c r="AJ49" s="507"/>
      <c r="AK49" s="507"/>
      <c r="AL49" s="507"/>
    </row>
    <row r="50" spans="1:38" s="22" customFormat="1" ht="20.100000000000001" customHeight="1">
      <c r="A50" s="21"/>
      <c r="B50" s="24" t="s">
        <v>44</v>
      </c>
      <c r="C50" s="1547">
        <f>'DetailedBudget---TXST'!Y75</f>
        <v>0</v>
      </c>
      <c r="D50" s="1500"/>
      <c r="E50" s="25">
        <f>'Initial Information'!$E$15</f>
        <v>0.505</v>
      </c>
      <c r="F50" s="21"/>
      <c r="G50" s="24" t="s">
        <v>44</v>
      </c>
      <c r="H50" s="1547">
        <f>'DetailedBudget---TXST'!AD75</f>
        <v>0</v>
      </c>
      <c r="I50" s="1500"/>
      <c r="J50" s="25">
        <f>'Initial Information'!$E$15</f>
        <v>0.505</v>
      </c>
      <c r="K50" s="21"/>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7"/>
      <c r="AJ50" s="507"/>
      <c r="AK50" s="507"/>
      <c r="AL50" s="507"/>
    </row>
    <row r="51" spans="1:38" s="22" customFormat="1" ht="35.1" customHeight="1">
      <c r="A51" s="21"/>
      <c r="B51" s="114" t="s">
        <v>130</v>
      </c>
      <c r="C51" s="1546">
        <f>'DetailedBudget---TXST'!Y144</f>
        <v>0</v>
      </c>
      <c r="D51" s="1500"/>
      <c r="E51" s="23">
        <v>0</v>
      </c>
      <c r="F51" s="21"/>
      <c r="G51" s="114" t="s">
        <v>130</v>
      </c>
      <c r="H51" s="1546">
        <f>'DetailedBudget---TXST'!AD144</f>
        <v>0</v>
      </c>
      <c r="I51" s="1500"/>
      <c r="J51" s="23">
        <v>0</v>
      </c>
      <c r="K51" s="21"/>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7"/>
      <c r="AJ51" s="507"/>
      <c r="AK51" s="507"/>
      <c r="AL51" s="507"/>
    </row>
    <row r="52" spans="1:38" s="22" customFormat="1" ht="20.100000000000001" customHeight="1">
      <c r="A52" s="21"/>
      <c r="B52" s="24" t="s">
        <v>45</v>
      </c>
      <c r="C52" s="1547">
        <f>SUM('DetailedBudget---TXST'!Y165:Y169)</f>
        <v>0</v>
      </c>
      <c r="D52" s="1500"/>
      <c r="E52" s="25">
        <f>'Initial Information'!$E$15</f>
        <v>0.505</v>
      </c>
      <c r="F52" s="21"/>
      <c r="G52" s="24" t="s">
        <v>45</v>
      </c>
      <c r="H52" s="1547">
        <f>SUM('DetailedBudget---TXST'!AD165:AD169)</f>
        <v>0</v>
      </c>
      <c r="I52" s="1500"/>
      <c r="J52" s="25">
        <f>'Initial Information'!$E$15</f>
        <v>0.505</v>
      </c>
      <c r="K52" s="21"/>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row>
    <row r="53" spans="1:38" s="22" customFormat="1" ht="20.100000000000001" customHeight="1">
      <c r="A53" s="21"/>
      <c r="B53" s="115" t="s">
        <v>124</v>
      </c>
      <c r="C53" s="1548"/>
      <c r="D53" s="1539"/>
      <c r="E53" s="25">
        <f>'Initial Information'!$E$15</f>
        <v>0.505</v>
      </c>
      <c r="F53" s="21"/>
      <c r="G53" s="115" t="s">
        <v>124</v>
      </c>
      <c r="H53" s="1548"/>
      <c r="I53" s="1539"/>
      <c r="J53" s="25">
        <f>'Initial Information'!$E$15</f>
        <v>0.505</v>
      </c>
      <c r="K53" s="21"/>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7"/>
      <c r="AJ53" s="507"/>
      <c r="AK53" s="507"/>
      <c r="AL53" s="507"/>
    </row>
    <row r="54" spans="1:38" s="22" customFormat="1" ht="20.100000000000001" customHeight="1">
      <c r="A54" s="21"/>
      <c r="B54" s="114" t="s">
        <v>277</v>
      </c>
      <c r="C54" s="1538">
        <f>SUM('DetailedBudget---TXST'!Y229:Y238)</f>
        <v>0</v>
      </c>
      <c r="D54" s="1539"/>
      <c r="E54" s="23">
        <v>0</v>
      </c>
      <c r="F54" s="21"/>
      <c r="G54" s="114" t="s">
        <v>277</v>
      </c>
      <c r="H54" s="1538">
        <f>SUM('DetailedBudget---TXST'!AD229:AD238)</f>
        <v>0</v>
      </c>
      <c r="I54" s="1539"/>
      <c r="J54" s="23">
        <v>0</v>
      </c>
      <c r="K54" s="21"/>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row>
    <row r="55" spans="1:38" s="22" customFormat="1" ht="35.1" customHeight="1">
      <c r="A55" s="21"/>
      <c r="B55" s="114" t="s">
        <v>133</v>
      </c>
      <c r="C55" s="1538">
        <f>'DetailedBudget---TXST'!Y214</f>
        <v>0</v>
      </c>
      <c r="D55" s="1539"/>
      <c r="E55" s="23">
        <v>0</v>
      </c>
      <c r="F55" s="21"/>
      <c r="G55" s="114" t="s">
        <v>133</v>
      </c>
      <c r="H55" s="1538">
        <f>'DetailedBudget---TXST'!AD214</f>
        <v>0</v>
      </c>
      <c r="I55" s="1539"/>
      <c r="J55" s="23">
        <v>0</v>
      </c>
      <c r="K55" s="21"/>
      <c r="L55" s="507"/>
      <c r="M55" s="507"/>
      <c r="N55" s="507"/>
      <c r="O55" s="507"/>
      <c r="P55" s="507"/>
      <c r="Q55" s="507"/>
      <c r="R55" s="507"/>
      <c r="S55" s="507"/>
      <c r="T55" s="507"/>
      <c r="U55" s="507"/>
      <c r="V55" s="507"/>
      <c r="W55" s="507"/>
      <c r="X55" s="507"/>
      <c r="Y55" s="507"/>
      <c r="Z55" s="507"/>
      <c r="AA55" s="507"/>
      <c r="AB55" s="507"/>
      <c r="AC55" s="507"/>
      <c r="AD55" s="507"/>
      <c r="AE55" s="507"/>
      <c r="AF55" s="507"/>
      <c r="AG55" s="507"/>
      <c r="AH55" s="507"/>
      <c r="AI55" s="507"/>
      <c r="AJ55" s="507"/>
      <c r="AK55" s="507"/>
      <c r="AL55" s="507"/>
    </row>
    <row r="56" spans="1:38" s="22" customFormat="1" ht="20.100000000000001" customHeight="1">
      <c r="A56" s="21"/>
      <c r="B56" s="24" t="s">
        <v>47</v>
      </c>
      <c r="C56" s="1548">
        <f>SUM('DetailedBudget---TXST'!Y62:Y64)</f>
        <v>0</v>
      </c>
      <c r="D56" s="1539"/>
      <c r="E56" s="25">
        <f>'Initial Information'!$E$15</f>
        <v>0.505</v>
      </c>
      <c r="F56" s="21"/>
      <c r="G56" s="24" t="s">
        <v>47</v>
      </c>
      <c r="H56" s="1548">
        <f>SUM('DetailedBudget---TXST'!AD62:AD64)</f>
        <v>0</v>
      </c>
      <c r="I56" s="1539"/>
      <c r="J56" s="25">
        <f>'Initial Information'!$E$15</f>
        <v>0.505</v>
      </c>
      <c r="K56" s="21"/>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row>
    <row r="57" spans="1:38" s="22" customFormat="1" ht="20.100000000000001" customHeight="1">
      <c r="A57" s="21"/>
      <c r="B57" s="24" t="s">
        <v>48</v>
      </c>
      <c r="C57" s="1548">
        <f>'DetailedBudget---TXST'!Y175+'DetailedBudget---TXST'!Y179+'DetailedBudget---TXST'!Y183+'DetailedBudget---TXST'!Y187+'DetailedBudget---TXST'!Y191+'DetailedBudget---TXST'!Y195+'DetailedBudget---TXST'!Y199+'DetailedBudget---TXST'!Y203+'DetailedBudget---TXST'!Y207+'DetailedBudget---TXST'!Y211</f>
        <v>0</v>
      </c>
      <c r="D57" s="1539"/>
      <c r="E57" s="25">
        <f>'Initial Information'!$E$15</f>
        <v>0.505</v>
      </c>
      <c r="F57" s="21"/>
      <c r="G57" s="24" t="s">
        <v>48</v>
      </c>
      <c r="H57" s="1548">
        <f>'DetailedBudget---TXST'!AD175+'DetailedBudget---TXST'!AD179+'DetailedBudget---TXST'!AD183+'DetailedBudget---TXST'!AD187+'DetailedBudget---TXST'!AD191+'DetailedBudget---TXST'!AD195+'DetailedBudget---TXST'!AD199+'DetailedBudget---TXST'!AD203+'DetailedBudget---TXST'!AD207+'DetailedBudget---TXST'!AD211</f>
        <v>0</v>
      </c>
      <c r="I57" s="1539"/>
      <c r="J57" s="25">
        <f>'Initial Information'!$E$15</f>
        <v>0.505</v>
      </c>
      <c r="K57" s="21"/>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507"/>
    </row>
    <row r="58" spans="1:38" s="22" customFormat="1" ht="20.100000000000001" customHeight="1">
      <c r="A58" s="21"/>
      <c r="B58" s="114" t="s">
        <v>49</v>
      </c>
      <c r="C58" s="1546">
        <f>SUM('DetailedBudget---TXST'!Y176+'DetailedBudget---TXST'!Y180+'DetailedBudget---TXST'!Y184+'DetailedBudget---TXST'!Y188+'DetailedBudget---TXST'!Y192+'DetailedBudget---TXST'!Y196+'DetailedBudget---TXST'!Y200+'DetailedBudget---TXST'!Y204+'DetailedBudget---TXST'!Y208+'DetailedBudget---TXST'!Y212)</f>
        <v>0</v>
      </c>
      <c r="D58" s="1500"/>
      <c r="E58" s="23">
        <v>0</v>
      </c>
      <c r="F58" s="21"/>
      <c r="G58" s="114" t="s">
        <v>49</v>
      </c>
      <c r="H58" s="1546">
        <f>SUM('DetailedBudget---TXST'!AD176+'DetailedBudget---TXST'!AD180+'DetailedBudget---TXST'!AD184+'DetailedBudget---TXST'!AD188+'DetailedBudget---TXST'!AD192+'DetailedBudget---TXST'!AD196+'DetailedBudget---TXST'!AD200+'DetailedBudget---TXST'!AD204+'DetailedBudget---TXST'!AD208+'DetailedBudget---TXST'!AD212)</f>
        <v>0</v>
      </c>
      <c r="I58" s="1500"/>
      <c r="J58" s="23">
        <v>0</v>
      </c>
      <c r="K58" s="21"/>
      <c r="L58" s="507"/>
      <c r="M58" s="507"/>
      <c r="N58" s="507"/>
      <c r="O58" s="507"/>
      <c r="P58" s="507"/>
      <c r="Q58" s="507"/>
      <c r="R58" s="507"/>
      <c r="S58" s="507"/>
      <c r="T58" s="507"/>
      <c r="U58" s="507"/>
      <c r="V58" s="507"/>
      <c r="W58" s="507"/>
      <c r="X58" s="507"/>
      <c r="Y58" s="507"/>
      <c r="Z58" s="507"/>
      <c r="AA58" s="507"/>
      <c r="AB58" s="507"/>
      <c r="AC58" s="507"/>
      <c r="AD58" s="507"/>
      <c r="AE58" s="507"/>
      <c r="AF58" s="507"/>
      <c r="AG58" s="507"/>
      <c r="AH58" s="507"/>
      <c r="AI58" s="507"/>
      <c r="AJ58" s="507"/>
      <c r="AK58" s="507"/>
      <c r="AL58" s="507"/>
    </row>
    <row r="59" spans="1:38" s="22" customFormat="1" ht="20.100000000000001" customHeight="1">
      <c r="A59" s="21"/>
      <c r="B59" s="24" t="s">
        <v>50</v>
      </c>
      <c r="C59" s="1547">
        <f>SUM('DetailedBudget---TXST'!Y151:Y162)+'DetailedBudget---TXST'!Y171+SUM('DetailedBudget---TXST'!Y217:Y226)</f>
        <v>0</v>
      </c>
      <c r="D59" s="1500"/>
      <c r="E59" s="25">
        <f>'Initial Information'!$E$15</f>
        <v>0.505</v>
      </c>
      <c r="F59" s="21"/>
      <c r="G59" s="24" t="s">
        <v>50</v>
      </c>
      <c r="H59" s="1547">
        <f>SUM('DetailedBudget---TXST'!AD151:AD162)+'DetailedBudget---TXST'!AD171+SUM('DetailedBudget---TXST'!AD217:AD226)</f>
        <v>0</v>
      </c>
      <c r="I59" s="1500"/>
      <c r="J59" s="25">
        <f>'Initial Information'!$E$15</f>
        <v>0.505</v>
      </c>
      <c r="K59" s="21"/>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row>
    <row r="60" spans="1:38" s="22" customFormat="1" ht="20.100000000000001" customHeight="1">
      <c r="A60" s="21"/>
      <c r="B60" s="24" t="s">
        <v>118</v>
      </c>
      <c r="C60" s="1548"/>
      <c r="D60" s="1539"/>
      <c r="E60" s="25">
        <f>'Initial Information'!$E$15</f>
        <v>0.505</v>
      </c>
      <c r="F60" s="21"/>
      <c r="G60" s="24" t="s">
        <v>118</v>
      </c>
      <c r="H60" s="1548"/>
      <c r="I60" s="1539"/>
      <c r="J60" s="25">
        <f>'Initial Information'!$E$15</f>
        <v>0.505</v>
      </c>
      <c r="K60" s="21"/>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row>
    <row r="61" spans="1:38" s="22" customFormat="1" ht="20.100000000000001" customHeight="1">
      <c r="A61" s="21"/>
      <c r="B61" s="24" t="s">
        <v>51</v>
      </c>
      <c r="C61" s="1548">
        <f>SUM('DetailedBudget---TXST'!Y115:Y118)</f>
        <v>0</v>
      </c>
      <c r="D61" s="1539"/>
      <c r="E61" s="25">
        <f>'Initial Information'!$E$15</f>
        <v>0.505</v>
      </c>
      <c r="F61" s="21"/>
      <c r="G61" s="24" t="s">
        <v>51</v>
      </c>
      <c r="H61" s="1548">
        <f>SUM('DetailedBudget---TXST'!AD115:AD118)</f>
        <v>0</v>
      </c>
      <c r="I61" s="1539"/>
      <c r="J61" s="25">
        <f>'Initial Information'!$E$15</f>
        <v>0.505</v>
      </c>
      <c r="K61" s="21"/>
      <c r="L61" s="507"/>
      <c r="M61" s="507"/>
      <c r="N61" s="507"/>
      <c r="O61" s="507"/>
      <c r="P61" s="507"/>
      <c r="Q61" s="507"/>
      <c r="R61" s="507"/>
      <c r="S61" s="507"/>
      <c r="T61" s="507"/>
      <c r="U61" s="507"/>
      <c r="V61" s="507"/>
      <c r="W61" s="507"/>
      <c r="X61" s="507"/>
      <c r="Y61" s="507"/>
      <c r="Z61" s="507"/>
      <c r="AA61" s="507"/>
      <c r="AB61" s="507"/>
      <c r="AC61" s="507"/>
      <c r="AD61" s="507"/>
      <c r="AE61" s="507"/>
      <c r="AF61" s="507"/>
      <c r="AG61" s="507"/>
      <c r="AH61" s="507"/>
      <c r="AI61" s="507"/>
      <c r="AJ61" s="507"/>
      <c r="AK61" s="507"/>
      <c r="AL61" s="507"/>
    </row>
    <row r="62" spans="1:38" s="22" customFormat="1" ht="20.100000000000001" customHeight="1">
      <c r="A62" s="21"/>
      <c r="B62" s="24" t="s">
        <v>52</v>
      </c>
      <c r="C62" s="1548">
        <f>SUM('DetailedBudget---TXST'!Y105:Y108)</f>
        <v>0</v>
      </c>
      <c r="D62" s="1539"/>
      <c r="E62" s="25">
        <f>'Initial Information'!$E$15</f>
        <v>0.505</v>
      </c>
      <c r="F62" s="21"/>
      <c r="G62" s="24" t="s">
        <v>52</v>
      </c>
      <c r="H62" s="1548">
        <f>SUM('DetailedBudget---TXST'!AD105:AD108)</f>
        <v>0</v>
      </c>
      <c r="I62" s="1539"/>
      <c r="J62" s="25">
        <f>'Initial Information'!$E$15</f>
        <v>0.505</v>
      </c>
      <c r="K62" s="21"/>
      <c r="L62" s="507"/>
      <c r="M62" s="507"/>
      <c r="N62" s="507"/>
      <c r="O62" s="507"/>
      <c r="P62" s="507"/>
      <c r="Q62" s="507"/>
      <c r="R62" s="507"/>
      <c r="S62" s="507"/>
      <c r="T62" s="507"/>
      <c r="U62" s="507"/>
      <c r="V62" s="507"/>
      <c r="W62" s="507"/>
      <c r="X62" s="507"/>
      <c r="Y62" s="507"/>
      <c r="Z62" s="507"/>
      <c r="AA62" s="507"/>
      <c r="AB62" s="507"/>
      <c r="AC62" s="507"/>
      <c r="AD62" s="507"/>
      <c r="AE62" s="507"/>
      <c r="AF62" s="507"/>
      <c r="AG62" s="507"/>
      <c r="AH62" s="507"/>
      <c r="AI62" s="507"/>
      <c r="AJ62" s="507"/>
      <c r="AK62" s="507"/>
      <c r="AL62" s="507"/>
    </row>
    <row r="63" spans="1:38" s="22" customFormat="1" ht="20.100000000000001" customHeight="1">
      <c r="A63" s="21"/>
      <c r="B63" s="24" t="s">
        <v>53</v>
      </c>
      <c r="C63" s="1547">
        <f>SUM('DetailedBudget---TXST'!Y110:Y113)</f>
        <v>0</v>
      </c>
      <c r="D63" s="1500"/>
      <c r="E63" s="25">
        <f>'Initial Information'!$E$15</f>
        <v>0.505</v>
      </c>
      <c r="F63" s="21"/>
      <c r="G63" s="24" t="s">
        <v>53</v>
      </c>
      <c r="H63" s="1547">
        <f>SUM('DetailedBudget---TXST'!AD110:AD113)</f>
        <v>0</v>
      </c>
      <c r="I63" s="1500"/>
      <c r="J63" s="25">
        <f>'Initial Information'!$E$15</f>
        <v>0.505</v>
      </c>
      <c r="K63" s="21"/>
      <c r="L63" s="507"/>
      <c r="M63" s="507"/>
      <c r="N63" s="507"/>
      <c r="O63" s="507"/>
      <c r="P63" s="507"/>
      <c r="Q63" s="507"/>
      <c r="R63" s="507"/>
      <c r="S63" s="507"/>
      <c r="T63" s="507"/>
      <c r="U63" s="507"/>
      <c r="V63" s="507"/>
      <c r="W63" s="507"/>
      <c r="X63" s="507"/>
      <c r="Y63" s="507"/>
      <c r="Z63" s="507"/>
      <c r="AA63" s="507"/>
      <c r="AB63" s="507"/>
      <c r="AC63" s="507"/>
      <c r="AD63" s="507"/>
      <c r="AE63" s="507"/>
      <c r="AF63" s="507"/>
      <c r="AG63" s="507"/>
      <c r="AH63" s="507"/>
      <c r="AI63" s="507"/>
      <c r="AJ63" s="507"/>
      <c r="AK63" s="507"/>
      <c r="AL63" s="507"/>
    </row>
    <row r="64" spans="1:38" s="22" customFormat="1" ht="35.1" customHeight="1" thickBot="1">
      <c r="A64" s="21"/>
      <c r="B64" s="24" t="s">
        <v>131</v>
      </c>
      <c r="C64" s="1547">
        <f>SUM('DetailedBudget---TXST'!Y53:Y61)</f>
        <v>0</v>
      </c>
      <c r="D64" s="1500"/>
      <c r="E64" s="25">
        <f>'Initial Information'!$E$15</f>
        <v>0.505</v>
      </c>
      <c r="F64" s="21"/>
      <c r="G64" s="24" t="s">
        <v>131</v>
      </c>
      <c r="H64" s="1547">
        <f>SUM('DetailedBudget---TXST'!AD53:AD61)</f>
        <v>0</v>
      </c>
      <c r="I64" s="1500"/>
      <c r="J64" s="25">
        <f>'Initial Information'!$E$15</f>
        <v>0.505</v>
      </c>
      <c r="K64" s="21"/>
      <c r="L64" s="507"/>
      <c r="M64" s="507"/>
      <c r="N64" s="507"/>
      <c r="O64" s="507"/>
      <c r="P64" s="507"/>
      <c r="Q64" s="507"/>
      <c r="R64" s="507"/>
      <c r="S64" s="507"/>
      <c r="T64" s="507"/>
      <c r="U64" s="507"/>
      <c r="V64" s="507"/>
      <c r="W64" s="507"/>
      <c r="X64" s="507"/>
      <c r="Y64" s="507"/>
      <c r="Z64" s="507"/>
      <c r="AA64" s="507"/>
      <c r="AB64" s="507"/>
      <c r="AC64" s="507"/>
      <c r="AD64" s="507"/>
      <c r="AE64" s="507"/>
      <c r="AF64" s="507"/>
      <c r="AG64" s="507"/>
      <c r="AH64" s="507"/>
      <c r="AI64" s="507"/>
      <c r="AJ64" s="507"/>
      <c r="AK64" s="507"/>
      <c r="AL64" s="507"/>
    </row>
    <row r="65" spans="1:38" ht="4.9000000000000004" customHeight="1">
      <c r="A65" s="19"/>
      <c r="B65" s="44"/>
      <c r="C65" s="1549"/>
      <c r="D65" s="1550"/>
      <c r="E65" s="45"/>
      <c r="F65" s="19"/>
      <c r="G65" s="44"/>
      <c r="H65" s="1549"/>
      <c r="I65" s="1550"/>
      <c r="J65" s="45"/>
      <c r="K65" s="19"/>
      <c r="L65" s="494"/>
      <c r="M65" s="494"/>
      <c r="N65" s="494"/>
      <c r="O65" s="494"/>
      <c r="P65" s="494"/>
      <c r="Q65" s="494"/>
      <c r="R65" s="494"/>
      <c r="S65" s="494"/>
      <c r="T65" s="494"/>
      <c r="U65" s="494"/>
      <c r="V65" s="494"/>
      <c r="W65" s="494"/>
      <c r="X65" s="494"/>
      <c r="Y65" s="494"/>
      <c r="Z65" s="494"/>
      <c r="AA65" s="494"/>
      <c r="AB65" s="494"/>
      <c r="AC65" s="494"/>
      <c r="AD65" s="494"/>
      <c r="AE65" s="494"/>
      <c r="AF65" s="494"/>
      <c r="AG65" s="494"/>
      <c r="AH65" s="494"/>
      <c r="AI65" s="494"/>
      <c r="AJ65" s="494"/>
      <c r="AK65" s="494"/>
      <c r="AL65" s="494"/>
    </row>
    <row r="66" spans="1:38" ht="20.100000000000001" customHeight="1">
      <c r="A66" s="19"/>
      <c r="B66" s="5" t="s">
        <v>134</v>
      </c>
      <c r="C66" s="1499">
        <f>'DetailedBudget---TXST'!Y243</f>
        <v>0</v>
      </c>
      <c r="D66" s="1500"/>
      <c r="E66" s="6"/>
      <c r="F66" s="19"/>
      <c r="G66" s="5" t="s">
        <v>134</v>
      </c>
      <c r="H66" s="1499">
        <f>'DetailedBudget---TXST'!AD243</f>
        <v>0</v>
      </c>
      <c r="I66" s="1500"/>
      <c r="J66" s="6"/>
      <c r="K66" s="19"/>
      <c r="L66" s="494"/>
      <c r="M66" s="494"/>
      <c r="N66" s="494"/>
      <c r="O66" s="494"/>
      <c r="P66" s="494"/>
      <c r="Q66" s="494"/>
      <c r="R66" s="494"/>
      <c r="S66" s="494"/>
      <c r="T66" s="494"/>
      <c r="U66" s="494"/>
      <c r="V66" s="494"/>
      <c r="W66" s="494"/>
      <c r="X66" s="494"/>
      <c r="Y66" s="494"/>
      <c r="Z66" s="494"/>
      <c r="AA66" s="494"/>
      <c r="AB66" s="494"/>
      <c r="AC66" s="494"/>
      <c r="AD66" s="494"/>
      <c r="AE66" s="494"/>
      <c r="AF66" s="494"/>
      <c r="AG66" s="494"/>
      <c r="AH66" s="494"/>
      <c r="AI66" s="494"/>
      <c r="AJ66" s="494"/>
      <c r="AK66" s="494"/>
      <c r="AL66" s="494"/>
    </row>
    <row r="67" spans="1:38" ht="4.9000000000000004" customHeight="1">
      <c r="A67" s="19"/>
      <c r="B67" s="46"/>
      <c r="C67" s="1551"/>
      <c r="D67" s="1552"/>
      <c r="E67" s="48"/>
      <c r="F67" s="19"/>
      <c r="G67" s="46"/>
      <c r="H67" s="1551"/>
      <c r="I67" s="1552"/>
      <c r="J67" s="48"/>
      <c r="K67" s="19"/>
      <c r="L67" s="494"/>
      <c r="M67" s="494"/>
      <c r="N67" s="494"/>
      <c r="O67" s="494"/>
      <c r="P67" s="494"/>
      <c r="Q67" s="494"/>
      <c r="R67" s="494"/>
      <c r="S67" s="494"/>
      <c r="T67" s="494"/>
      <c r="U67" s="494"/>
      <c r="V67" s="494"/>
      <c r="W67" s="494"/>
      <c r="X67" s="494"/>
      <c r="Y67" s="494"/>
      <c r="Z67" s="494"/>
      <c r="AA67" s="494"/>
      <c r="AB67" s="494"/>
      <c r="AC67" s="494"/>
      <c r="AD67" s="494"/>
      <c r="AE67" s="494"/>
      <c r="AF67" s="494"/>
      <c r="AG67" s="494"/>
      <c r="AH67" s="494"/>
      <c r="AI67" s="494"/>
      <c r="AJ67" s="494"/>
      <c r="AK67" s="494"/>
      <c r="AL67" s="494"/>
    </row>
    <row r="68" spans="1:38" ht="20.100000000000001" customHeight="1">
      <c r="A68" s="19"/>
      <c r="B68" s="5" t="s">
        <v>136</v>
      </c>
      <c r="C68" s="1499">
        <f>'DetailedBudget---TXST'!Y246</f>
        <v>0</v>
      </c>
      <c r="D68" s="1500"/>
      <c r="E68" s="6"/>
      <c r="F68" s="19"/>
      <c r="G68" s="5" t="s">
        <v>136</v>
      </c>
      <c r="H68" s="1499">
        <f>'DetailedBudget---TXST'!AD246</f>
        <v>0</v>
      </c>
      <c r="I68" s="1500"/>
      <c r="J68" s="6"/>
      <c r="K68" s="19"/>
      <c r="L68" s="494"/>
      <c r="M68" s="494"/>
      <c r="N68" s="494"/>
      <c r="O68" s="494"/>
      <c r="P68" s="494"/>
      <c r="Q68" s="494"/>
      <c r="R68" s="494"/>
      <c r="S68" s="494"/>
      <c r="T68" s="494"/>
      <c r="U68" s="494"/>
      <c r="V68" s="494"/>
      <c r="W68" s="494"/>
      <c r="X68" s="494"/>
      <c r="Y68" s="494"/>
      <c r="Z68" s="494"/>
      <c r="AA68" s="494"/>
      <c r="AB68" s="494"/>
      <c r="AC68" s="494"/>
      <c r="AD68" s="494"/>
      <c r="AE68" s="494"/>
      <c r="AF68" s="494"/>
      <c r="AG68" s="494"/>
      <c r="AH68" s="494"/>
      <c r="AI68" s="494"/>
      <c r="AJ68" s="494"/>
      <c r="AK68" s="494"/>
      <c r="AL68" s="494"/>
    </row>
    <row r="69" spans="1:38" ht="4.9000000000000004" customHeight="1">
      <c r="A69" s="19"/>
      <c r="B69" s="46"/>
      <c r="C69" s="1551"/>
      <c r="D69" s="1552"/>
      <c r="E69" s="48"/>
      <c r="F69" s="19"/>
      <c r="G69" s="46"/>
      <c r="H69" s="1551"/>
      <c r="I69" s="1552"/>
      <c r="J69" s="48"/>
      <c r="K69" s="19"/>
      <c r="L69" s="494"/>
      <c r="M69" s="494"/>
      <c r="N69" s="494"/>
      <c r="O69" s="494"/>
      <c r="P69" s="494"/>
      <c r="Q69" s="494"/>
      <c r="R69" s="494"/>
      <c r="S69" s="494"/>
      <c r="T69" s="494"/>
      <c r="U69" s="494"/>
      <c r="V69" s="494"/>
      <c r="W69" s="494"/>
      <c r="X69" s="494"/>
      <c r="Y69" s="494"/>
      <c r="Z69" s="494"/>
      <c r="AA69" s="494"/>
      <c r="AB69" s="494"/>
      <c r="AC69" s="494"/>
      <c r="AD69" s="494"/>
      <c r="AE69" s="494"/>
      <c r="AF69" s="494"/>
      <c r="AG69" s="494"/>
      <c r="AH69" s="494"/>
      <c r="AI69" s="494"/>
      <c r="AJ69" s="494"/>
      <c r="AK69" s="494"/>
      <c r="AL69" s="494"/>
    </row>
    <row r="70" spans="1:38" ht="20.100000000000001" customHeight="1">
      <c r="A70" s="19"/>
      <c r="B70" s="5" t="s">
        <v>135</v>
      </c>
      <c r="C70" s="1499">
        <f>'DetailedBudget---TXST'!Y248</f>
        <v>0</v>
      </c>
      <c r="D70" s="1500"/>
      <c r="E70" s="116">
        <f>'Initial Information'!$E$15</f>
        <v>0.505</v>
      </c>
      <c r="F70" s="19"/>
      <c r="G70" s="5" t="s">
        <v>135</v>
      </c>
      <c r="H70" s="1499">
        <f>'DetailedBudget---TXST'!AD248</f>
        <v>0</v>
      </c>
      <c r="I70" s="1500"/>
      <c r="J70" s="116">
        <f>'Initial Information'!$E$15</f>
        <v>0.505</v>
      </c>
      <c r="K70" s="19"/>
      <c r="L70" s="494"/>
      <c r="M70" s="494"/>
      <c r="N70" s="494"/>
      <c r="O70" s="494"/>
      <c r="P70" s="494"/>
      <c r="Q70" s="494"/>
      <c r="R70" s="494"/>
      <c r="S70" s="494"/>
      <c r="T70" s="494"/>
      <c r="U70" s="494"/>
      <c r="V70" s="494"/>
      <c r="W70" s="494"/>
      <c r="X70" s="494"/>
      <c r="Y70" s="494"/>
      <c r="Z70" s="494"/>
      <c r="AA70" s="494"/>
      <c r="AB70" s="494"/>
      <c r="AC70" s="494"/>
      <c r="AD70" s="494"/>
      <c r="AE70" s="494"/>
      <c r="AF70" s="494"/>
      <c r="AG70" s="494"/>
      <c r="AH70" s="494"/>
      <c r="AI70" s="494"/>
      <c r="AJ70" s="494"/>
      <c r="AK70" s="494"/>
      <c r="AL70" s="494"/>
    </row>
    <row r="71" spans="1:38" ht="4.9000000000000004" customHeight="1">
      <c r="A71" s="19"/>
      <c r="B71" s="46"/>
      <c r="C71" s="1551"/>
      <c r="D71" s="1552"/>
      <c r="E71" s="48"/>
      <c r="F71" s="19"/>
      <c r="G71" s="46"/>
      <c r="H71" s="1551"/>
      <c r="I71" s="1552"/>
      <c r="J71" s="48"/>
      <c r="K71" s="19"/>
      <c r="L71" s="494"/>
      <c r="M71" s="494"/>
      <c r="N71" s="494"/>
      <c r="O71" s="494"/>
      <c r="P71" s="494"/>
      <c r="Q71" s="494"/>
      <c r="R71" s="494"/>
      <c r="S71" s="494"/>
      <c r="T71" s="494"/>
      <c r="U71" s="494"/>
      <c r="V71" s="494"/>
      <c r="W71" s="494"/>
      <c r="X71" s="494"/>
      <c r="Y71" s="494"/>
      <c r="Z71" s="494"/>
      <c r="AA71" s="494"/>
      <c r="AB71" s="494"/>
      <c r="AC71" s="494"/>
      <c r="AD71" s="494"/>
      <c r="AE71" s="494"/>
      <c r="AF71" s="494"/>
      <c r="AG71" s="494"/>
      <c r="AH71" s="494"/>
      <c r="AI71" s="494"/>
      <c r="AJ71" s="494"/>
      <c r="AK71" s="494"/>
      <c r="AL71" s="494"/>
    </row>
    <row r="72" spans="1:38" ht="20.100000000000001" customHeight="1" thickBot="1">
      <c r="A72" s="19"/>
      <c r="B72" s="7" t="s">
        <v>56</v>
      </c>
      <c r="C72" s="1503">
        <f>'DetailedBudget---TXST'!Y251</f>
        <v>0</v>
      </c>
      <c r="D72" s="1504"/>
      <c r="E72" s="8"/>
      <c r="F72" s="19"/>
      <c r="G72" s="7" t="s">
        <v>56</v>
      </c>
      <c r="H72" s="1503">
        <f>'DetailedBudget---TXST'!AD251</f>
        <v>0</v>
      </c>
      <c r="I72" s="1504"/>
      <c r="J72" s="8"/>
      <c r="K72" s="19"/>
      <c r="L72" s="494"/>
      <c r="M72" s="494"/>
      <c r="N72" s="494"/>
      <c r="O72" s="494"/>
      <c r="P72" s="494"/>
      <c r="Q72" s="494"/>
      <c r="R72" s="494"/>
      <c r="S72" s="494"/>
      <c r="T72" s="494"/>
      <c r="U72" s="494"/>
      <c r="V72" s="494"/>
      <c r="W72" s="494"/>
      <c r="X72" s="494"/>
      <c r="Y72" s="494"/>
      <c r="Z72" s="494"/>
      <c r="AA72" s="494"/>
      <c r="AB72" s="494"/>
      <c r="AC72" s="494"/>
      <c r="AD72" s="494"/>
      <c r="AE72" s="494"/>
      <c r="AF72" s="494"/>
      <c r="AG72" s="494"/>
      <c r="AH72" s="494"/>
      <c r="AI72" s="494"/>
      <c r="AJ72" s="494"/>
      <c r="AK72" s="494"/>
      <c r="AL72" s="494"/>
    </row>
    <row r="73" spans="1:38" ht="9.9499999999999993" customHeight="1" thickBot="1">
      <c r="A73" s="19"/>
      <c r="B73" s="19"/>
      <c r="C73" s="19"/>
      <c r="D73" s="20"/>
      <c r="E73" s="20"/>
      <c r="F73" s="19"/>
      <c r="G73" s="19"/>
      <c r="H73" s="19"/>
      <c r="I73" s="20"/>
      <c r="J73" s="20"/>
      <c r="K73" s="19"/>
      <c r="L73" s="494"/>
      <c r="M73" s="494"/>
      <c r="N73" s="494"/>
      <c r="O73" s="494"/>
      <c r="P73" s="494"/>
      <c r="Q73" s="494"/>
      <c r="R73" s="494"/>
      <c r="S73" s="494"/>
      <c r="T73" s="494"/>
      <c r="U73" s="494"/>
      <c r="V73" s="494"/>
      <c r="W73" s="494"/>
      <c r="X73" s="494"/>
      <c r="Y73" s="494"/>
      <c r="Z73" s="494"/>
      <c r="AA73" s="494"/>
      <c r="AB73" s="494"/>
      <c r="AC73" s="494"/>
      <c r="AD73" s="494"/>
      <c r="AE73" s="494"/>
      <c r="AF73" s="494"/>
      <c r="AG73" s="494"/>
      <c r="AH73" s="494"/>
      <c r="AI73" s="494"/>
      <c r="AJ73" s="494"/>
      <c r="AK73" s="494"/>
      <c r="AL73" s="494"/>
    </row>
    <row r="74" spans="1:38" ht="19.899999999999999" customHeight="1">
      <c r="A74" s="19"/>
      <c r="B74" s="1641" t="s">
        <v>158</v>
      </c>
      <c r="C74" s="1642"/>
      <c r="D74" s="1642"/>
      <c r="E74" s="1643"/>
      <c r="F74" s="19"/>
      <c r="G74" s="1641" t="s">
        <v>159</v>
      </c>
      <c r="H74" s="1642"/>
      <c r="I74" s="1642"/>
      <c r="J74" s="1643"/>
      <c r="K74" s="19"/>
      <c r="L74" s="494"/>
      <c r="M74" s="494"/>
      <c r="N74" s="494"/>
      <c r="O74" s="494"/>
      <c r="P74" s="494"/>
      <c r="Q74" s="494"/>
      <c r="R74" s="494"/>
      <c r="S74" s="494"/>
      <c r="T74" s="494"/>
      <c r="U74" s="494"/>
      <c r="V74" s="494"/>
      <c r="W74" s="494"/>
      <c r="X74" s="494"/>
      <c r="Y74" s="494"/>
      <c r="Z74" s="494"/>
      <c r="AA74" s="494"/>
      <c r="AB74" s="494"/>
      <c r="AC74" s="494"/>
      <c r="AD74" s="494"/>
      <c r="AE74" s="494"/>
      <c r="AF74" s="494"/>
      <c r="AG74" s="494"/>
      <c r="AH74" s="494"/>
      <c r="AI74" s="494"/>
      <c r="AJ74" s="494"/>
      <c r="AK74" s="494"/>
      <c r="AL74" s="494"/>
    </row>
    <row r="75" spans="1:38" ht="19.899999999999999" customHeight="1" thickBot="1">
      <c r="A75" s="18"/>
      <c r="B75" s="1541" t="str">
        <f>TEXT('DetailedBudget---TXST'!AG20,"mmmm d, yyyy")&amp;"    to    "&amp;TEXT('DetailedBudget---TXST'!AI20,"mmmm d, yyyy")</f>
        <v>September 1, 2028    to    August 31, 2029</v>
      </c>
      <c r="C75" s="1542"/>
      <c r="D75" s="1542"/>
      <c r="E75" s="1543"/>
      <c r="F75" s="18"/>
      <c r="G75" s="1541" t="str">
        <f>TEXT('DetailedBudget---TXST'!M20,"mmmm d, yyyy")&amp;"    to    "&amp;TEXT('DetailedBudget---TXST'!AI20,"mmmm d, yyyy")</f>
        <v>September 1, 2024    to    August 31, 2029</v>
      </c>
      <c r="H75" s="1542"/>
      <c r="I75" s="1542"/>
      <c r="J75" s="1543"/>
      <c r="K75" s="18"/>
      <c r="L75" s="494"/>
      <c r="M75" s="494"/>
      <c r="N75" s="494"/>
      <c r="O75" s="494"/>
      <c r="P75" s="494"/>
      <c r="Q75" s="494"/>
      <c r="R75" s="494"/>
      <c r="S75" s="494"/>
      <c r="T75" s="494"/>
      <c r="U75" s="494"/>
      <c r="V75" s="494"/>
      <c r="W75" s="494"/>
      <c r="X75" s="494"/>
      <c r="Y75" s="494"/>
      <c r="Z75" s="494"/>
      <c r="AA75" s="494"/>
      <c r="AB75" s="494"/>
      <c r="AC75" s="494"/>
      <c r="AD75" s="494"/>
      <c r="AE75" s="494"/>
      <c r="AF75" s="494"/>
      <c r="AG75" s="494"/>
      <c r="AH75" s="494"/>
      <c r="AI75" s="494"/>
      <c r="AJ75" s="494"/>
      <c r="AK75" s="494"/>
      <c r="AL75" s="494"/>
    </row>
    <row r="76" spans="1:38" ht="20.100000000000001" customHeight="1" thickBot="1">
      <c r="A76" s="19"/>
      <c r="B76" s="42" t="s">
        <v>55</v>
      </c>
      <c r="C76" s="1524" t="s">
        <v>137</v>
      </c>
      <c r="D76" s="1525"/>
      <c r="E76" s="43" t="s">
        <v>54</v>
      </c>
      <c r="F76" s="19"/>
      <c r="G76" s="36" t="s">
        <v>55</v>
      </c>
      <c r="H76" s="1524" t="s">
        <v>137</v>
      </c>
      <c r="I76" s="1525"/>
      <c r="J76" s="43" t="s">
        <v>54</v>
      </c>
      <c r="K76" s="19"/>
      <c r="L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c r="AJ76" s="494"/>
      <c r="AK76" s="494"/>
      <c r="AL76" s="494"/>
    </row>
    <row r="77" spans="1:38" s="22" customFormat="1" ht="35.1" customHeight="1">
      <c r="A77" s="21"/>
      <c r="B77" s="113" t="s">
        <v>120</v>
      </c>
      <c r="C77" s="1544">
        <f>SUM('DetailedBudget---TXST'!AI82:AI84)</f>
        <v>0</v>
      </c>
      <c r="D77" s="1545"/>
      <c r="E77" s="35">
        <v>0</v>
      </c>
      <c r="F77" s="21"/>
      <c r="G77" s="33" t="s">
        <v>120</v>
      </c>
      <c r="H77" s="1544">
        <f t="shared" ref="H77:H98" si="0">C77+H43+C43+H9+C9</f>
        <v>0</v>
      </c>
      <c r="I77" s="1662"/>
      <c r="J77" s="34">
        <v>0</v>
      </c>
      <c r="K77" s="21"/>
      <c r="L77" s="507"/>
      <c r="M77" s="507"/>
      <c r="N77" s="507"/>
      <c r="O77" s="507"/>
      <c r="P77" s="507"/>
      <c r="Q77" s="507"/>
      <c r="R77" s="507"/>
      <c r="S77" s="507"/>
      <c r="T77" s="507"/>
      <c r="U77" s="507"/>
      <c r="V77" s="507"/>
      <c r="W77" s="507"/>
      <c r="X77" s="507"/>
      <c r="Y77" s="507"/>
      <c r="Z77" s="507"/>
      <c r="AA77" s="507"/>
      <c r="AB77" s="507"/>
      <c r="AC77" s="507"/>
      <c r="AD77" s="507"/>
      <c r="AE77" s="507"/>
      <c r="AF77" s="507"/>
      <c r="AG77" s="507"/>
      <c r="AH77" s="507"/>
      <c r="AI77" s="507"/>
      <c r="AJ77" s="507"/>
      <c r="AK77" s="507"/>
      <c r="AL77" s="507"/>
    </row>
    <row r="78" spans="1:38" s="22" customFormat="1" ht="35.1" customHeight="1">
      <c r="A78" s="21"/>
      <c r="B78" s="114" t="s">
        <v>121</v>
      </c>
      <c r="C78" s="1538">
        <f>SUM('DetailedBudget---TXST'!AI87:AI89)</f>
        <v>0</v>
      </c>
      <c r="D78" s="1539"/>
      <c r="E78" s="23">
        <v>0</v>
      </c>
      <c r="F78" s="21"/>
      <c r="G78" s="28" t="s">
        <v>121</v>
      </c>
      <c r="H78" s="1544">
        <f t="shared" si="0"/>
        <v>0</v>
      </c>
      <c r="I78" s="1662"/>
      <c r="J78" s="29">
        <v>0</v>
      </c>
      <c r="K78" s="21"/>
      <c r="L78" s="507"/>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7"/>
      <c r="AJ78" s="507"/>
      <c r="AK78" s="507"/>
      <c r="AL78" s="507"/>
    </row>
    <row r="79" spans="1:38" s="22" customFormat="1" ht="20.100000000000001" customHeight="1">
      <c r="A79" s="21"/>
      <c r="B79" s="114" t="s">
        <v>117</v>
      </c>
      <c r="C79" s="1538">
        <f>SUM('DetailedBudget---TXST'!AI92:AI94)</f>
        <v>0</v>
      </c>
      <c r="D79" s="1539"/>
      <c r="E79" s="23">
        <v>0</v>
      </c>
      <c r="F79" s="21"/>
      <c r="G79" s="28" t="s">
        <v>117</v>
      </c>
      <c r="H79" s="1544">
        <f t="shared" si="0"/>
        <v>0</v>
      </c>
      <c r="I79" s="1662"/>
      <c r="J79" s="29">
        <v>0</v>
      </c>
      <c r="K79" s="21"/>
      <c r="L79" s="507"/>
      <c r="M79" s="507"/>
      <c r="N79" s="507"/>
      <c r="O79" s="507"/>
      <c r="P79" s="507"/>
      <c r="Q79" s="507"/>
      <c r="R79" s="507"/>
      <c r="S79" s="507"/>
      <c r="T79" s="507"/>
      <c r="U79" s="507"/>
      <c r="V79" s="507"/>
      <c r="W79" s="507"/>
      <c r="X79" s="507"/>
      <c r="Y79" s="507"/>
      <c r="Z79" s="507"/>
      <c r="AA79" s="507"/>
      <c r="AB79" s="507"/>
      <c r="AC79" s="507"/>
      <c r="AD79" s="507"/>
      <c r="AE79" s="507"/>
      <c r="AF79" s="507"/>
      <c r="AG79" s="507"/>
      <c r="AH79" s="507"/>
      <c r="AI79" s="507"/>
      <c r="AJ79" s="507"/>
      <c r="AK79" s="507"/>
      <c r="AL79" s="507"/>
    </row>
    <row r="80" spans="1:38" s="22" customFormat="1" ht="35.1" customHeight="1">
      <c r="A80" s="21"/>
      <c r="B80" s="24" t="s">
        <v>122</v>
      </c>
      <c r="C80" s="1540"/>
      <c r="D80" s="1539"/>
      <c r="E80" s="25">
        <f>'Initial Information'!$E$15</f>
        <v>0.505</v>
      </c>
      <c r="F80" s="21"/>
      <c r="G80" s="30" t="s">
        <v>122</v>
      </c>
      <c r="H80" s="1547">
        <f t="shared" si="0"/>
        <v>0</v>
      </c>
      <c r="I80" s="1612"/>
      <c r="J80" s="31">
        <f>$N$7</f>
        <v>0.505</v>
      </c>
      <c r="K80" s="21"/>
      <c r="L80" s="507"/>
      <c r="M80" s="507"/>
      <c r="N80" s="507"/>
      <c r="O80" s="507"/>
      <c r="P80" s="507"/>
      <c r="Q80" s="507"/>
      <c r="R80" s="507"/>
      <c r="S80" s="507"/>
      <c r="T80" s="507"/>
      <c r="U80" s="507"/>
      <c r="V80" s="507"/>
      <c r="W80" s="507"/>
      <c r="X80" s="507"/>
      <c r="Y80" s="507"/>
      <c r="Z80" s="507"/>
      <c r="AA80" s="507"/>
      <c r="AB80" s="507"/>
      <c r="AC80" s="507"/>
      <c r="AD80" s="507"/>
      <c r="AE80" s="507"/>
      <c r="AF80" s="507"/>
      <c r="AG80" s="507"/>
      <c r="AH80" s="507"/>
      <c r="AI80" s="507"/>
      <c r="AJ80" s="507"/>
      <c r="AK80" s="507"/>
      <c r="AL80" s="507"/>
    </row>
    <row r="81" spans="1:38" s="22" customFormat="1" ht="35.1" customHeight="1">
      <c r="A81" s="21"/>
      <c r="B81" s="114" t="s">
        <v>132</v>
      </c>
      <c r="C81" s="1538">
        <f>SUM('DetailedBudget---TXST'!AI45:AI52)</f>
        <v>0</v>
      </c>
      <c r="D81" s="1539"/>
      <c r="E81" s="23">
        <v>0</v>
      </c>
      <c r="F81" s="21"/>
      <c r="G81" s="28" t="s">
        <v>132</v>
      </c>
      <c r="H81" s="1544">
        <f t="shared" si="0"/>
        <v>0</v>
      </c>
      <c r="I81" s="1662"/>
      <c r="J81" s="29">
        <v>0</v>
      </c>
      <c r="K81" s="21"/>
      <c r="L81" s="507"/>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7"/>
      <c r="AJ81" s="507"/>
      <c r="AK81" s="507"/>
      <c r="AL81" s="507"/>
    </row>
    <row r="82" spans="1:38" s="22" customFormat="1" ht="35.1" customHeight="1">
      <c r="A82" s="21"/>
      <c r="B82" s="24" t="s">
        <v>128</v>
      </c>
      <c r="C82" s="1547">
        <f>SUM('DetailedBudget---TXST'!AI45:AI52)</f>
        <v>0</v>
      </c>
      <c r="D82" s="1500"/>
      <c r="E82" s="25">
        <f>'Initial Information'!$E$15</f>
        <v>0.505</v>
      </c>
      <c r="F82" s="21"/>
      <c r="G82" s="30" t="s">
        <v>128</v>
      </c>
      <c r="H82" s="1547">
        <f t="shared" si="0"/>
        <v>0</v>
      </c>
      <c r="I82" s="1612"/>
      <c r="J82" s="31">
        <f>$N$7</f>
        <v>0.505</v>
      </c>
      <c r="K82" s="21"/>
      <c r="L82" s="507"/>
      <c r="M82" s="507"/>
      <c r="N82" s="507"/>
      <c r="O82" s="507"/>
      <c r="P82" s="507"/>
      <c r="Q82" s="507"/>
      <c r="R82" s="507"/>
      <c r="S82" s="507"/>
      <c r="T82" s="507"/>
      <c r="U82" s="507"/>
      <c r="V82" s="507"/>
      <c r="W82" s="507"/>
      <c r="X82" s="507"/>
      <c r="Y82" s="507"/>
      <c r="Z82" s="507"/>
      <c r="AA82" s="507"/>
      <c r="AB82" s="507"/>
      <c r="AC82" s="507"/>
      <c r="AD82" s="507"/>
      <c r="AE82" s="507"/>
      <c r="AF82" s="507"/>
      <c r="AG82" s="507"/>
      <c r="AH82" s="507"/>
      <c r="AI82" s="507"/>
      <c r="AJ82" s="507"/>
      <c r="AK82" s="507"/>
      <c r="AL82" s="507"/>
    </row>
    <row r="83" spans="1:38" s="22" customFormat="1" ht="35.1" customHeight="1">
      <c r="A83" s="21"/>
      <c r="B83" s="24" t="s">
        <v>129</v>
      </c>
      <c r="C83" s="1547">
        <f>'DetailedBudget---TXST'!AI35</f>
        <v>0</v>
      </c>
      <c r="D83" s="1500"/>
      <c r="E83" s="25">
        <f>'Initial Information'!$E$15</f>
        <v>0.505</v>
      </c>
      <c r="F83" s="21"/>
      <c r="G83" s="30" t="s">
        <v>129</v>
      </c>
      <c r="H83" s="1547">
        <f t="shared" si="0"/>
        <v>0</v>
      </c>
      <c r="I83" s="1612"/>
      <c r="J83" s="31">
        <f>$N$7</f>
        <v>0.505</v>
      </c>
      <c r="K83" s="21"/>
      <c r="L83" s="507"/>
      <c r="M83" s="507"/>
      <c r="N83" s="507"/>
      <c r="O83" s="507"/>
      <c r="P83" s="507"/>
      <c r="Q83" s="507"/>
      <c r="R83" s="507"/>
      <c r="S83" s="507"/>
      <c r="T83" s="507"/>
      <c r="U83" s="507"/>
      <c r="V83" s="507"/>
      <c r="W83" s="507"/>
      <c r="X83" s="507"/>
      <c r="Y83" s="507"/>
      <c r="Z83" s="507"/>
      <c r="AA83" s="507"/>
      <c r="AB83" s="507"/>
      <c r="AC83" s="507"/>
      <c r="AD83" s="507"/>
      <c r="AE83" s="507"/>
      <c r="AF83" s="507"/>
      <c r="AG83" s="507"/>
      <c r="AH83" s="507"/>
      <c r="AI83" s="507"/>
      <c r="AJ83" s="507"/>
      <c r="AK83" s="507"/>
      <c r="AL83" s="507"/>
    </row>
    <row r="84" spans="1:38" s="22" customFormat="1" ht="20.100000000000001" customHeight="1">
      <c r="A84" s="21"/>
      <c r="B84" s="24" t="s">
        <v>44</v>
      </c>
      <c r="C84" s="1547">
        <f>'DetailedBudget---TXST'!AI75</f>
        <v>0</v>
      </c>
      <c r="D84" s="1500"/>
      <c r="E84" s="25">
        <f>'Initial Information'!$E$15</f>
        <v>0.505</v>
      </c>
      <c r="F84" s="21"/>
      <c r="G84" s="30" t="s">
        <v>44</v>
      </c>
      <c r="H84" s="1547">
        <f t="shared" si="0"/>
        <v>0</v>
      </c>
      <c r="I84" s="1612"/>
      <c r="J84" s="31">
        <f>$N$7</f>
        <v>0.505</v>
      </c>
      <c r="K84" s="21"/>
      <c r="L84" s="507"/>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7"/>
      <c r="AJ84" s="507"/>
      <c r="AK84" s="507"/>
      <c r="AL84" s="507"/>
    </row>
    <row r="85" spans="1:38" s="22" customFormat="1" ht="35.1" customHeight="1">
      <c r="A85" s="21"/>
      <c r="B85" s="114" t="s">
        <v>130</v>
      </c>
      <c r="C85" s="1546">
        <f>'DetailedBudget---TXST'!AI144</f>
        <v>0</v>
      </c>
      <c r="D85" s="1500"/>
      <c r="E85" s="23">
        <v>0</v>
      </c>
      <c r="F85" s="21"/>
      <c r="G85" s="28" t="s">
        <v>130</v>
      </c>
      <c r="H85" s="1544">
        <f t="shared" si="0"/>
        <v>0</v>
      </c>
      <c r="I85" s="1662"/>
      <c r="J85" s="29">
        <v>0</v>
      </c>
      <c r="K85" s="21"/>
      <c r="L85" s="507"/>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7"/>
      <c r="AJ85" s="507"/>
      <c r="AK85" s="507"/>
      <c r="AL85" s="507"/>
    </row>
    <row r="86" spans="1:38" s="22" customFormat="1" ht="20.100000000000001" customHeight="1">
      <c r="A86" s="21"/>
      <c r="B86" s="24" t="s">
        <v>45</v>
      </c>
      <c r="C86" s="1547">
        <f>SUM('DetailedBudget---TXST'!AI165:AI169)</f>
        <v>0</v>
      </c>
      <c r="D86" s="1500"/>
      <c r="E86" s="25">
        <f>'Initial Information'!$E$15</f>
        <v>0.505</v>
      </c>
      <c r="F86" s="21"/>
      <c r="G86" s="30" t="s">
        <v>45</v>
      </c>
      <c r="H86" s="1547">
        <f t="shared" si="0"/>
        <v>0</v>
      </c>
      <c r="I86" s="1612"/>
      <c r="J86" s="31">
        <f>$N$7</f>
        <v>0.505</v>
      </c>
      <c r="K86" s="21"/>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row>
    <row r="87" spans="1:38" s="22" customFormat="1" ht="20.100000000000001" customHeight="1">
      <c r="A87" s="21"/>
      <c r="B87" s="115" t="s">
        <v>124</v>
      </c>
      <c r="C87" s="1548"/>
      <c r="D87" s="1539"/>
      <c r="E87" s="25">
        <f>'Initial Information'!$E$15</f>
        <v>0.505</v>
      </c>
      <c r="F87" s="21"/>
      <c r="G87" s="32" t="s">
        <v>124</v>
      </c>
      <c r="H87" s="1547">
        <f t="shared" si="0"/>
        <v>0</v>
      </c>
      <c r="I87" s="1612"/>
      <c r="J87" s="31">
        <f>$N$7</f>
        <v>0.505</v>
      </c>
      <c r="K87" s="21"/>
      <c r="L87" s="507"/>
      <c r="M87" s="507"/>
      <c r="N87" s="507"/>
      <c r="O87" s="507"/>
      <c r="P87" s="507"/>
      <c r="Q87" s="507"/>
      <c r="R87" s="507"/>
      <c r="S87" s="507"/>
      <c r="T87" s="507"/>
      <c r="U87" s="507"/>
      <c r="V87" s="507"/>
      <c r="W87" s="507"/>
      <c r="X87" s="507"/>
      <c r="Y87" s="507"/>
      <c r="Z87" s="507"/>
      <c r="AA87" s="507"/>
      <c r="AB87" s="507"/>
      <c r="AC87" s="507"/>
      <c r="AD87" s="507"/>
      <c r="AE87" s="507"/>
      <c r="AF87" s="507"/>
      <c r="AG87" s="507"/>
      <c r="AH87" s="507"/>
      <c r="AI87" s="507"/>
      <c r="AJ87" s="507"/>
      <c r="AK87" s="507"/>
      <c r="AL87" s="507"/>
    </row>
    <row r="88" spans="1:38" s="22" customFormat="1" ht="20.100000000000001" customHeight="1">
      <c r="A88" s="21"/>
      <c r="B88" s="114" t="s">
        <v>277</v>
      </c>
      <c r="C88" s="1538">
        <f>SUM('DetailedBudget---TXST'!AI229:AI238)</f>
        <v>0</v>
      </c>
      <c r="D88" s="1539"/>
      <c r="E88" s="23">
        <v>0</v>
      </c>
      <c r="F88" s="21"/>
      <c r="G88" s="28" t="s">
        <v>46</v>
      </c>
      <c r="H88" s="1544">
        <f t="shared" si="0"/>
        <v>0</v>
      </c>
      <c r="I88" s="1662"/>
      <c r="J88" s="29">
        <v>0</v>
      </c>
      <c r="K88" s="21"/>
      <c r="L88" s="507"/>
      <c r="M88" s="507"/>
      <c r="N88" s="507"/>
      <c r="O88" s="507"/>
      <c r="P88" s="507"/>
      <c r="Q88" s="507"/>
      <c r="R88" s="507"/>
      <c r="S88" s="507"/>
      <c r="T88" s="507"/>
      <c r="U88" s="507"/>
      <c r="V88" s="507"/>
      <c r="W88" s="507"/>
      <c r="X88" s="507"/>
      <c r="Y88" s="507"/>
      <c r="Z88" s="507"/>
      <c r="AA88" s="507"/>
      <c r="AB88" s="507"/>
      <c r="AC88" s="507"/>
      <c r="AD88" s="507"/>
      <c r="AE88" s="507"/>
      <c r="AF88" s="507"/>
      <c r="AG88" s="507"/>
      <c r="AH88" s="507"/>
      <c r="AI88" s="507"/>
      <c r="AJ88" s="507"/>
      <c r="AK88" s="507"/>
      <c r="AL88" s="507"/>
    </row>
    <row r="89" spans="1:38" s="22" customFormat="1" ht="35.1" customHeight="1">
      <c r="A89" s="21"/>
      <c r="B89" s="114" t="s">
        <v>133</v>
      </c>
      <c r="C89" s="1538">
        <f>'DetailedBudget---TXST'!AI214</f>
        <v>0</v>
      </c>
      <c r="D89" s="1539"/>
      <c r="E89" s="23">
        <v>0</v>
      </c>
      <c r="F89" s="21"/>
      <c r="G89" s="28" t="s">
        <v>133</v>
      </c>
      <c r="H89" s="1544">
        <f t="shared" si="0"/>
        <v>0</v>
      </c>
      <c r="I89" s="1662"/>
      <c r="J89" s="29">
        <v>0</v>
      </c>
      <c r="K89" s="21"/>
      <c r="L89" s="507"/>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7"/>
      <c r="AJ89" s="507"/>
      <c r="AK89" s="507"/>
      <c r="AL89" s="507"/>
    </row>
    <row r="90" spans="1:38" s="22" customFormat="1" ht="20.100000000000001" customHeight="1">
      <c r="A90" s="21"/>
      <c r="B90" s="24" t="s">
        <v>47</v>
      </c>
      <c r="C90" s="1548">
        <f>SUM('DetailedBudget---TXST'!AI62:AI64)</f>
        <v>0</v>
      </c>
      <c r="D90" s="1539"/>
      <c r="E90" s="25">
        <f>'Initial Information'!$E$15</f>
        <v>0.505</v>
      </c>
      <c r="F90" s="21"/>
      <c r="G90" s="30" t="s">
        <v>47</v>
      </c>
      <c r="H90" s="1547">
        <f t="shared" si="0"/>
        <v>0</v>
      </c>
      <c r="I90" s="1612"/>
      <c r="J90" s="31">
        <f>$N$7</f>
        <v>0.505</v>
      </c>
      <c r="K90" s="21"/>
      <c r="L90" s="507"/>
      <c r="M90" s="507"/>
      <c r="N90" s="507"/>
      <c r="O90" s="507"/>
      <c r="P90" s="507"/>
      <c r="Q90" s="507"/>
      <c r="R90" s="507"/>
      <c r="S90" s="507"/>
      <c r="T90" s="507"/>
      <c r="U90" s="507"/>
      <c r="V90" s="507"/>
      <c r="W90" s="507"/>
      <c r="X90" s="507"/>
      <c r="Y90" s="507"/>
      <c r="Z90" s="507"/>
      <c r="AA90" s="507"/>
      <c r="AB90" s="507"/>
      <c r="AC90" s="507"/>
      <c r="AD90" s="507"/>
      <c r="AE90" s="507"/>
      <c r="AF90" s="507"/>
      <c r="AG90" s="507"/>
      <c r="AH90" s="507"/>
      <c r="AI90" s="507"/>
      <c r="AJ90" s="507"/>
      <c r="AK90" s="507"/>
      <c r="AL90" s="507"/>
    </row>
    <row r="91" spans="1:38" s="22" customFormat="1" ht="20.100000000000001" customHeight="1">
      <c r="A91" s="21"/>
      <c r="B91" s="24" t="s">
        <v>48</v>
      </c>
      <c r="C91" s="1548">
        <f>'DetailedBudget---TXST'!AI175+'DetailedBudget---TXST'!AI179+'DetailedBudget---TXST'!AI183+'DetailedBudget---TXST'!AI187+'DetailedBudget---TXST'!AI191+'DetailedBudget---TXST'!AI195+'DetailedBudget---TXST'!AI199+'DetailedBudget---TXST'!AI203+'DetailedBudget---TXST'!AI207+'DetailedBudget---TXST'!AI211</f>
        <v>0</v>
      </c>
      <c r="D91" s="1539"/>
      <c r="E91" s="25">
        <f>'Initial Information'!$E$15</f>
        <v>0.505</v>
      </c>
      <c r="F91" s="21"/>
      <c r="G91" s="30" t="s">
        <v>48</v>
      </c>
      <c r="H91" s="1547">
        <f t="shared" si="0"/>
        <v>0</v>
      </c>
      <c r="I91" s="1612"/>
      <c r="J91" s="31">
        <f>$N$7</f>
        <v>0.505</v>
      </c>
      <c r="K91" s="21"/>
      <c r="L91" s="507"/>
      <c r="M91" s="507"/>
      <c r="N91" s="507"/>
      <c r="O91" s="507"/>
      <c r="P91" s="507"/>
      <c r="Q91" s="507"/>
      <c r="R91" s="507"/>
      <c r="S91" s="507"/>
      <c r="T91" s="507"/>
      <c r="U91" s="507"/>
      <c r="V91" s="507"/>
      <c r="W91" s="507"/>
      <c r="X91" s="507"/>
      <c r="Y91" s="507"/>
      <c r="Z91" s="507"/>
      <c r="AA91" s="507"/>
      <c r="AB91" s="507"/>
      <c r="AC91" s="507"/>
      <c r="AD91" s="507"/>
      <c r="AE91" s="507"/>
      <c r="AF91" s="507"/>
      <c r="AG91" s="507"/>
      <c r="AH91" s="507"/>
      <c r="AI91" s="507"/>
      <c r="AJ91" s="507"/>
      <c r="AK91" s="507"/>
      <c r="AL91" s="507"/>
    </row>
    <row r="92" spans="1:38" s="22" customFormat="1" ht="20.100000000000001" customHeight="1">
      <c r="A92" s="21"/>
      <c r="B92" s="114" t="s">
        <v>49</v>
      </c>
      <c r="C92" s="1546">
        <f>SUM('DetailedBudget---TXST'!AI176+'DetailedBudget---TXST'!AI180+'DetailedBudget---TXST'!AI184+'DetailedBudget---TXST'!AI188+'DetailedBudget---TXST'!AI192+'DetailedBudget---TXST'!AI196+'DetailedBudget---TXST'!AI200+'DetailedBudget---TXST'!AI204+'DetailedBudget---TXST'!AI208+'DetailedBudget---TXST'!AI212)</f>
        <v>0</v>
      </c>
      <c r="D92" s="1500"/>
      <c r="E92" s="23">
        <v>0</v>
      </c>
      <c r="F92" s="21"/>
      <c r="G92" s="28" t="s">
        <v>49</v>
      </c>
      <c r="H92" s="1544">
        <f t="shared" si="0"/>
        <v>0</v>
      </c>
      <c r="I92" s="1662"/>
      <c r="J92" s="29">
        <v>0</v>
      </c>
      <c r="K92" s="21"/>
      <c r="L92" s="507"/>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507"/>
      <c r="AL92" s="507"/>
    </row>
    <row r="93" spans="1:38" s="22" customFormat="1" ht="20.100000000000001" customHeight="1">
      <c r="A93" s="21"/>
      <c r="B93" s="24" t="s">
        <v>50</v>
      </c>
      <c r="C93" s="1547">
        <f>SUM('DetailedBudget---TXST'!AI151:AI162)+'DetailedBudget---TXST'!AI171+SUM('DetailedBudget---TXST'!AI217:AI226)</f>
        <v>0</v>
      </c>
      <c r="D93" s="1500"/>
      <c r="E93" s="25">
        <f>'Initial Information'!$E$15</f>
        <v>0.505</v>
      </c>
      <c r="F93" s="21"/>
      <c r="G93" s="30" t="s">
        <v>50</v>
      </c>
      <c r="H93" s="1547">
        <f t="shared" si="0"/>
        <v>0</v>
      </c>
      <c r="I93" s="1612"/>
      <c r="J93" s="31">
        <f t="shared" ref="J93:J98" si="1">$N$7</f>
        <v>0.505</v>
      </c>
      <c r="K93" s="21"/>
      <c r="L93" s="507"/>
      <c r="M93" s="507"/>
      <c r="N93" s="507"/>
      <c r="O93" s="507"/>
      <c r="P93" s="507"/>
      <c r="Q93" s="507"/>
      <c r="R93" s="507"/>
      <c r="S93" s="507"/>
      <c r="T93" s="507"/>
      <c r="U93" s="507"/>
      <c r="V93" s="507"/>
      <c r="W93" s="507"/>
      <c r="X93" s="507"/>
      <c r="Y93" s="507"/>
      <c r="Z93" s="507"/>
      <c r="AA93" s="507"/>
      <c r="AB93" s="507"/>
      <c r="AC93" s="507"/>
      <c r="AD93" s="507"/>
      <c r="AE93" s="507"/>
      <c r="AF93" s="507"/>
      <c r="AG93" s="507"/>
      <c r="AH93" s="507"/>
      <c r="AI93" s="507"/>
      <c r="AJ93" s="507"/>
      <c r="AK93" s="507"/>
      <c r="AL93" s="507"/>
    </row>
    <row r="94" spans="1:38" s="22" customFormat="1" ht="20.100000000000001" customHeight="1">
      <c r="A94" s="21"/>
      <c r="B94" s="24" t="s">
        <v>118</v>
      </c>
      <c r="C94" s="1548"/>
      <c r="D94" s="1539"/>
      <c r="E94" s="25">
        <f>'Initial Information'!$E$15</f>
        <v>0.505</v>
      </c>
      <c r="F94" s="21"/>
      <c r="G94" s="30" t="s">
        <v>118</v>
      </c>
      <c r="H94" s="1547">
        <f t="shared" si="0"/>
        <v>0</v>
      </c>
      <c r="I94" s="1612"/>
      <c r="J94" s="31">
        <f t="shared" si="1"/>
        <v>0.505</v>
      </c>
      <c r="K94" s="21"/>
      <c r="L94" s="507"/>
      <c r="M94" s="507"/>
      <c r="N94" s="507"/>
      <c r="O94" s="507"/>
      <c r="P94" s="507"/>
      <c r="Q94" s="507"/>
      <c r="R94" s="507"/>
      <c r="S94" s="507"/>
      <c r="T94" s="507"/>
      <c r="U94" s="507"/>
      <c r="V94" s="507"/>
      <c r="W94" s="507"/>
      <c r="X94" s="507"/>
      <c r="Y94" s="507"/>
      <c r="Z94" s="507"/>
      <c r="AA94" s="507"/>
      <c r="AB94" s="507"/>
      <c r="AC94" s="507"/>
      <c r="AD94" s="507"/>
      <c r="AE94" s="507"/>
      <c r="AF94" s="507"/>
      <c r="AG94" s="507"/>
      <c r="AH94" s="507"/>
      <c r="AI94" s="507"/>
      <c r="AJ94" s="507"/>
      <c r="AK94" s="507"/>
      <c r="AL94" s="507"/>
    </row>
    <row r="95" spans="1:38" s="22" customFormat="1" ht="20.100000000000001" customHeight="1">
      <c r="A95" s="21"/>
      <c r="B95" s="24" t="s">
        <v>51</v>
      </c>
      <c r="C95" s="1548">
        <f>SUM('DetailedBudget---TXST'!Y115:Y118)</f>
        <v>0</v>
      </c>
      <c r="D95" s="1539"/>
      <c r="E95" s="25">
        <f>'Initial Information'!$E$15</f>
        <v>0.505</v>
      </c>
      <c r="F95" s="21"/>
      <c r="G95" s="30" t="s">
        <v>51</v>
      </c>
      <c r="H95" s="1547">
        <f t="shared" si="0"/>
        <v>0</v>
      </c>
      <c r="I95" s="1612"/>
      <c r="J95" s="31">
        <f t="shared" si="1"/>
        <v>0.505</v>
      </c>
      <c r="K95" s="21"/>
      <c r="L95" s="507"/>
      <c r="M95" s="507"/>
      <c r="N95" s="507"/>
      <c r="O95" s="507"/>
      <c r="P95" s="507"/>
      <c r="Q95" s="507"/>
      <c r="R95" s="507"/>
      <c r="S95" s="507"/>
      <c r="T95" s="507"/>
      <c r="U95" s="507"/>
      <c r="V95" s="507"/>
      <c r="W95" s="507"/>
      <c r="X95" s="507"/>
      <c r="Y95" s="507"/>
      <c r="Z95" s="507"/>
      <c r="AA95" s="507"/>
      <c r="AB95" s="507"/>
      <c r="AC95" s="507"/>
      <c r="AD95" s="507"/>
      <c r="AE95" s="507"/>
      <c r="AF95" s="507"/>
      <c r="AG95" s="507"/>
      <c r="AH95" s="507"/>
      <c r="AI95" s="507"/>
      <c r="AJ95" s="507"/>
      <c r="AK95" s="507"/>
      <c r="AL95" s="507"/>
    </row>
    <row r="96" spans="1:38" s="22" customFormat="1" ht="20.100000000000001" customHeight="1">
      <c r="A96" s="21"/>
      <c r="B96" s="24" t="s">
        <v>52</v>
      </c>
      <c r="C96" s="1548">
        <f>SUM('DetailedBudget---TXST'!Y105:Y108)</f>
        <v>0</v>
      </c>
      <c r="D96" s="1539"/>
      <c r="E96" s="25">
        <f>'Initial Information'!$E$15</f>
        <v>0.505</v>
      </c>
      <c r="F96" s="21"/>
      <c r="G96" s="30" t="s">
        <v>52</v>
      </c>
      <c r="H96" s="1547">
        <f t="shared" si="0"/>
        <v>0</v>
      </c>
      <c r="I96" s="1612"/>
      <c r="J96" s="31">
        <f t="shared" si="1"/>
        <v>0.505</v>
      </c>
      <c r="K96" s="21"/>
      <c r="L96" s="507"/>
      <c r="M96" s="507"/>
      <c r="N96" s="507"/>
      <c r="O96" s="507"/>
      <c r="P96" s="507"/>
      <c r="Q96" s="507"/>
      <c r="R96" s="507"/>
      <c r="S96" s="507"/>
      <c r="T96" s="507"/>
      <c r="U96" s="507"/>
      <c r="V96" s="507"/>
      <c r="W96" s="507"/>
      <c r="X96" s="507"/>
      <c r="Y96" s="507"/>
      <c r="Z96" s="507"/>
      <c r="AA96" s="507"/>
      <c r="AB96" s="507"/>
      <c r="AC96" s="507"/>
      <c r="AD96" s="507"/>
      <c r="AE96" s="507"/>
      <c r="AF96" s="507"/>
      <c r="AG96" s="507"/>
      <c r="AH96" s="507"/>
      <c r="AI96" s="507"/>
      <c r="AJ96" s="507"/>
      <c r="AK96" s="507"/>
      <c r="AL96" s="507"/>
    </row>
    <row r="97" spans="1:38" s="22" customFormat="1" ht="20.100000000000001" customHeight="1">
      <c r="A97" s="21"/>
      <c r="B97" s="24" t="s">
        <v>53</v>
      </c>
      <c r="C97" s="1547">
        <f>SUM('DetailedBudget---TXST'!Y110:Y113)</f>
        <v>0</v>
      </c>
      <c r="D97" s="1500"/>
      <c r="E97" s="25">
        <f>'Initial Information'!$E$15</f>
        <v>0.505</v>
      </c>
      <c r="F97" s="21"/>
      <c r="G97" s="30" t="s">
        <v>53</v>
      </c>
      <c r="H97" s="1547">
        <f t="shared" si="0"/>
        <v>0</v>
      </c>
      <c r="I97" s="1612"/>
      <c r="J97" s="31">
        <f t="shared" si="1"/>
        <v>0.505</v>
      </c>
      <c r="K97" s="21"/>
      <c r="L97" s="507"/>
      <c r="M97" s="507"/>
      <c r="N97" s="507"/>
      <c r="O97" s="507"/>
      <c r="P97" s="507"/>
      <c r="Q97" s="507"/>
      <c r="R97" s="507"/>
      <c r="S97" s="507"/>
      <c r="T97" s="507"/>
      <c r="U97" s="507"/>
      <c r="V97" s="507"/>
      <c r="W97" s="507"/>
      <c r="X97" s="507"/>
      <c r="Y97" s="507"/>
      <c r="Z97" s="507"/>
      <c r="AA97" s="507"/>
      <c r="AB97" s="507"/>
      <c r="AC97" s="507"/>
      <c r="AD97" s="507"/>
      <c r="AE97" s="507"/>
      <c r="AF97" s="507"/>
      <c r="AG97" s="507"/>
      <c r="AH97" s="507"/>
      <c r="AI97" s="507"/>
      <c r="AJ97" s="507"/>
      <c r="AK97" s="507"/>
      <c r="AL97" s="507"/>
    </row>
    <row r="98" spans="1:38" s="22" customFormat="1" ht="35.1" customHeight="1" thickBot="1">
      <c r="A98" s="21"/>
      <c r="B98" s="24" t="s">
        <v>131</v>
      </c>
      <c r="C98" s="1547">
        <f>SUM('DetailedBudget---TXST'!AI53:AI61)</f>
        <v>0</v>
      </c>
      <c r="D98" s="1500"/>
      <c r="E98" s="25">
        <f>'Initial Information'!$E$15</f>
        <v>0.505</v>
      </c>
      <c r="F98" s="21"/>
      <c r="G98" s="37" t="s">
        <v>131</v>
      </c>
      <c r="H98" s="1547">
        <f t="shared" si="0"/>
        <v>0</v>
      </c>
      <c r="I98" s="1612"/>
      <c r="J98" s="38">
        <f t="shared" si="1"/>
        <v>0.505</v>
      </c>
      <c r="K98" s="21"/>
      <c r="L98" s="507"/>
      <c r="M98" s="507"/>
      <c r="N98" s="507"/>
      <c r="O98" s="507"/>
      <c r="P98" s="507"/>
      <c r="Q98" s="507"/>
      <c r="R98" s="507"/>
      <c r="S98" s="507"/>
      <c r="T98" s="507"/>
      <c r="U98" s="507"/>
      <c r="V98" s="507"/>
      <c r="W98" s="507"/>
      <c r="X98" s="507"/>
      <c r="Y98" s="507"/>
      <c r="Z98" s="507"/>
      <c r="AA98" s="507"/>
      <c r="AB98" s="507"/>
      <c r="AC98" s="507"/>
      <c r="AD98" s="507"/>
      <c r="AE98" s="507"/>
      <c r="AF98" s="507"/>
      <c r="AG98" s="507"/>
      <c r="AH98" s="507"/>
      <c r="AI98" s="507"/>
      <c r="AJ98" s="507"/>
      <c r="AK98" s="507"/>
      <c r="AL98" s="507"/>
    </row>
    <row r="99" spans="1:38" ht="4.9000000000000004" customHeight="1">
      <c r="A99" s="19"/>
      <c r="B99" s="44"/>
      <c r="C99" s="1549"/>
      <c r="D99" s="1550"/>
      <c r="E99" s="45"/>
      <c r="F99" s="19"/>
      <c r="G99" s="44"/>
      <c r="H99" s="1549"/>
      <c r="I99" s="1550"/>
      <c r="J99" s="45"/>
      <c r="K99" s="19"/>
      <c r="L99" s="494"/>
      <c r="M99" s="494"/>
      <c r="N99" s="494"/>
      <c r="O99" s="494"/>
      <c r="P99" s="494"/>
      <c r="Q99" s="494"/>
      <c r="R99" s="494"/>
      <c r="S99" s="494"/>
      <c r="T99" s="494"/>
      <c r="U99" s="494"/>
      <c r="V99" s="494"/>
      <c r="W99" s="494"/>
      <c r="X99" s="494"/>
      <c r="Y99" s="494"/>
      <c r="Z99" s="494"/>
      <c r="AA99" s="494"/>
      <c r="AB99" s="494"/>
      <c r="AC99" s="494"/>
      <c r="AD99" s="494"/>
      <c r="AE99" s="494"/>
      <c r="AF99" s="494"/>
      <c r="AG99" s="494"/>
      <c r="AH99" s="494"/>
      <c r="AI99" s="494"/>
      <c r="AJ99" s="494"/>
      <c r="AK99" s="494"/>
      <c r="AL99" s="494"/>
    </row>
    <row r="100" spans="1:38" ht="20.100000000000001" customHeight="1">
      <c r="A100" s="19"/>
      <c r="B100" s="5" t="s">
        <v>134</v>
      </c>
      <c r="C100" s="1499">
        <f>'DetailedBudget---TXST'!AI243</f>
        <v>0</v>
      </c>
      <c r="D100" s="1500"/>
      <c r="E100" s="6"/>
      <c r="F100" s="19"/>
      <c r="G100" s="5" t="s">
        <v>134</v>
      </c>
      <c r="H100" s="1499">
        <f>C100+H66+C66+H32+C32</f>
        <v>0</v>
      </c>
      <c r="I100" s="1612"/>
      <c r="J100" s="6"/>
      <c r="K100" s="19"/>
      <c r="L100" s="494"/>
      <c r="M100" s="494"/>
      <c r="N100" s="494"/>
      <c r="O100" s="494"/>
      <c r="P100" s="494"/>
      <c r="Q100" s="494"/>
      <c r="R100" s="494"/>
      <c r="S100" s="494"/>
      <c r="T100" s="494"/>
      <c r="U100" s="494"/>
      <c r="V100" s="494"/>
      <c r="W100" s="494"/>
      <c r="X100" s="494"/>
      <c r="Y100" s="494"/>
      <c r="Z100" s="494"/>
      <c r="AA100" s="494"/>
      <c r="AB100" s="494"/>
      <c r="AC100" s="494"/>
      <c r="AD100" s="494"/>
      <c r="AE100" s="494"/>
      <c r="AF100" s="494"/>
      <c r="AG100" s="494"/>
      <c r="AH100" s="494"/>
      <c r="AI100" s="494"/>
      <c r="AJ100" s="494"/>
      <c r="AK100" s="494"/>
      <c r="AL100" s="494"/>
    </row>
    <row r="101" spans="1:38" ht="4.9000000000000004" customHeight="1">
      <c r="A101" s="19"/>
      <c r="B101" s="46"/>
      <c r="C101" s="1551"/>
      <c r="D101" s="1552"/>
      <c r="E101" s="48"/>
      <c r="F101" s="19"/>
      <c r="G101" s="46"/>
      <c r="H101" s="1551"/>
      <c r="I101" s="1552"/>
      <c r="J101" s="48"/>
      <c r="K101" s="19"/>
      <c r="L101" s="494"/>
      <c r="M101" s="494"/>
      <c r="N101" s="494"/>
      <c r="O101" s="494"/>
      <c r="P101" s="494"/>
      <c r="Q101" s="494"/>
      <c r="R101" s="494"/>
      <c r="S101" s="494"/>
      <c r="T101" s="494"/>
      <c r="U101" s="494"/>
      <c r="V101" s="494"/>
      <c r="W101" s="494"/>
      <c r="X101" s="494"/>
      <c r="Y101" s="494"/>
      <c r="Z101" s="494"/>
      <c r="AA101" s="494"/>
      <c r="AB101" s="494"/>
      <c r="AC101" s="494"/>
      <c r="AD101" s="494"/>
      <c r="AE101" s="494"/>
      <c r="AF101" s="494"/>
      <c r="AG101" s="494"/>
      <c r="AH101" s="494"/>
      <c r="AI101" s="494"/>
      <c r="AJ101" s="494"/>
      <c r="AK101" s="494"/>
      <c r="AL101" s="494"/>
    </row>
    <row r="102" spans="1:38" ht="20.100000000000001" customHeight="1">
      <c r="A102" s="19"/>
      <c r="B102" s="5" t="s">
        <v>136</v>
      </c>
      <c r="C102" s="1499">
        <f>'DetailedBudget---TXST'!AI246</f>
        <v>0</v>
      </c>
      <c r="D102" s="1500"/>
      <c r="E102" s="6"/>
      <c r="F102" s="19"/>
      <c r="G102" s="40" t="s">
        <v>136</v>
      </c>
      <c r="H102" s="1651">
        <f>C102+H68+C68+H34+C34</f>
        <v>0</v>
      </c>
      <c r="I102" s="1619"/>
      <c r="J102" s="41"/>
      <c r="K102" s="19"/>
      <c r="L102" s="494"/>
      <c r="M102" s="494"/>
      <c r="N102" s="494"/>
      <c r="O102" s="494"/>
      <c r="P102" s="494"/>
      <c r="Q102" s="494"/>
      <c r="R102" s="494"/>
      <c r="S102" s="494"/>
      <c r="T102" s="494"/>
      <c r="U102" s="494"/>
      <c r="V102" s="494"/>
      <c r="W102" s="494"/>
      <c r="X102" s="494"/>
      <c r="Y102" s="494"/>
      <c r="Z102" s="494"/>
      <c r="AA102" s="494"/>
      <c r="AB102" s="494"/>
      <c r="AC102" s="494"/>
      <c r="AD102" s="494"/>
      <c r="AE102" s="494"/>
      <c r="AF102" s="494"/>
      <c r="AG102" s="494"/>
      <c r="AH102" s="494"/>
      <c r="AI102" s="494"/>
      <c r="AJ102" s="494"/>
      <c r="AK102" s="494"/>
      <c r="AL102" s="494"/>
    </row>
    <row r="103" spans="1:38" ht="4.9000000000000004" customHeight="1">
      <c r="A103" s="19"/>
      <c r="B103" s="46"/>
      <c r="C103" s="1551"/>
      <c r="D103" s="1552"/>
      <c r="E103" s="48"/>
      <c r="F103" s="19"/>
      <c r="G103" s="46"/>
      <c r="H103" s="1551"/>
      <c r="I103" s="1552"/>
      <c r="J103" s="48"/>
      <c r="K103" s="19"/>
      <c r="L103" s="494"/>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c r="AH103" s="494"/>
      <c r="AI103" s="494"/>
      <c r="AJ103" s="494"/>
      <c r="AK103" s="494"/>
      <c r="AL103" s="494"/>
    </row>
    <row r="104" spans="1:38" ht="20.100000000000001" customHeight="1">
      <c r="A104" s="19"/>
      <c r="B104" s="5" t="s">
        <v>135</v>
      </c>
      <c r="C104" s="1499">
        <f>'DetailedBudget---TXST'!AI248</f>
        <v>0</v>
      </c>
      <c r="D104" s="1500"/>
      <c r="E104" s="116">
        <f>'Initial Information'!$E$15</f>
        <v>0.505</v>
      </c>
      <c r="F104" s="19"/>
      <c r="G104" s="5" t="s">
        <v>135</v>
      </c>
      <c r="H104" s="1651">
        <f>C104+H70+C70+H36+C36</f>
        <v>0</v>
      </c>
      <c r="I104" s="1619"/>
      <c r="J104" s="39">
        <f>$N$7</f>
        <v>0.505</v>
      </c>
      <c r="K104" s="19"/>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494"/>
      <c r="AH104" s="494"/>
      <c r="AI104" s="494"/>
      <c r="AJ104" s="494"/>
      <c r="AK104" s="494"/>
      <c r="AL104" s="494"/>
    </row>
    <row r="105" spans="1:38" ht="4.9000000000000004" customHeight="1">
      <c r="A105" s="19"/>
      <c r="B105" s="46"/>
      <c r="C105" s="1551"/>
      <c r="D105" s="1552"/>
      <c r="E105" s="48"/>
      <c r="F105" s="19"/>
      <c r="G105" s="46"/>
      <c r="H105" s="1551"/>
      <c r="I105" s="1552"/>
      <c r="J105" s="48"/>
      <c r="K105" s="19"/>
      <c r="L105" s="494"/>
      <c r="M105" s="494"/>
      <c r="N105" s="494"/>
      <c r="O105" s="494"/>
      <c r="P105" s="494"/>
      <c r="Q105" s="494"/>
      <c r="R105" s="494"/>
      <c r="S105" s="494"/>
      <c r="T105" s="494"/>
      <c r="U105" s="494"/>
      <c r="V105" s="494"/>
      <c r="W105" s="494"/>
      <c r="X105" s="494"/>
      <c r="Y105" s="494"/>
      <c r="Z105" s="494"/>
      <c r="AA105" s="494"/>
      <c r="AB105" s="494"/>
      <c r="AC105" s="494"/>
      <c r="AD105" s="494"/>
      <c r="AE105" s="494"/>
      <c r="AF105" s="494"/>
      <c r="AG105" s="494"/>
      <c r="AH105" s="494"/>
      <c r="AI105" s="494"/>
      <c r="AJ105" s="494"/>
      <c r="AK105" s="494"/>
      <c r="AL105" s="494"/>
    </row>
    <row r="106" spans="1:38" ht="20.100000000000001" customHeight="1" thickBot="1">
      <c r="A106" s="19"/>
      <c r="B106" s="7" t="s">
        <v>56</v>
      </c>
      <c r="C106" s="1503">
        <f>'DetailedBudget---TXST'!AI251</f>
        <v>0</v>
      </c>
      <c r="D106" s="1504"/>
      <c r="E106" s="8"/>
      <c r="F106" s="19"/>
      <c r="G106" s="7" t="s">
        <v>56</v>
      </c>
      <c r="H106" s="1560">
        <f>C106+H72+C72+H38+C38</f>
        <v>0</v>
      </c>
      <c r="I106" s="1650"/>
      <c r="J106" s="8"/>
      <c r="K106" s="19"/>
      <c r="L106" s="494"/>
      <c r="M106" s="494"/>
      <c r="N106" s="494"/>
      <c r="O106" s="494"/>
      <c r="P106" s="494"/>
      <c r="Q106" s="494"/>
      <c r="R106" s="494"/>
      <c r="S106" s="494"/>
      <c r="T106" s="494"/>
      <c r="U106" s="494"/>
      <c r="V106" s="494"/>
      <c r="W106" s="494"/>
      <c r="X106" s="494"/>
      <c r="Y106" s="494"/>
      <c r="Z106" s="494"/>
      <c r="AA106" s="494"/>
      <c r="AB106" s="494"/>
      <c r="AC106" s="494"/>
      <c r="AD106" s="494"/>
      <c r="AE106" s="494"/>
      <c r="AF106" s="494"/>
      <c r="AG106" s="494"/>
      <c r="AH106" s="494"/>
      <c r="AI106" s="494"/>
      <c r="AJ106" s="494"/>
      <c r="AK106" s="494"/>
      <c r="AL106" s="494"/>
    </row>
    <row r="107" spans="1:38" ht="9.9499999999999993" customHeight="1">
      <c r="A107" s="19"/>
      <c r="B107" s="19"/>
      <c r="C107" s="19"/>
      <c r="D107" s="20"/>
      <c r="E107" s="20"/>
      <c r="F107" s="19"/>
      <c r="G107" s="19"/>
      <c r="H107" s="19"/>
      <c r="I107" s="20"/>
      <c r="J107" s="20"/>
      <c r="K107" s="19"/>
      <c r="L107" s="494"/>
      <c r="M107" s="494"/>
      <c r="N107" s="494"/>
      <c r="O107" s="494"/>
      <c r="P107" s="494"/>
      <c r="Q107" s="494"/>
      <c r="R107" s="494"/>
      <c r="S107" s="494"/>
      <c r="T107" s="494"/>
      <c r="U107" s="494"/>
      <c r="V107" s="494"/>
      <c r="W107" s="494"/>
      <c r="X107" s="494"/>
      <c r="Y107" s="494"/>
      <c r="Z107" s="494"/>
      <c r="AA107" s="494"/>
      <c r="AB107" s="494"/>
      <c r="AC107" s="494"/>
      <c r="AD107" s="494"/>
      <c r="AE107" s="494"/>
      <c r="AF107" s="494"/>
      <c r="AG107" s="494"/>
      <c r="AH107" s="494"/>
      <c r="AI107" s="494"/>
      <c r="AJ107" s="494"/>
      <c r="AK107" s="494"/>
      <c r="AL107" s="494"/>
    </row>
    <row r="108" spans="1:38" s="494" customFormat="1" ht="23.45" customHeight="1">
      <c r="A108" s="505"/>
      <c r="B108" s="505"/>
      <c r="C108" s="505"/>
      <c r="D108" s="505"/>
      <c r="E108" s="506"/>
      <c r="F108" s="505"/>
      <c r="G108" s="505"/>
      <c r="H108" s="505"/>
      <c r="I108" s="505"/>
      <c r="J108" s="506"/>
      <c r="K108" s="505"/>
    </row>
    <row r="109" spans="1:38" ht="9.9499999999999993" customHeight="1" thickBot="1">
      <c r="A109" s="19"/>
      <c r="B109" s="19"/>
      <c r="C109" s="19"/>
      <c r="D109" s="20"/>
      <c r="E109" s="20"/>
      <c r="F109" s="19"/>
      <c r="G109" s="19"/>
      <c r="H109" s="19"/>
      <c r="I109" s="20"/>
      <c r="J109" s="20"/>
      <c r="K109" s="19"/>
      <c r="L109" s="494"/>
      <c r="M109" s="494"/>
      <c r="N109" s="494"/>
      <c r="O109" s="494"/>
      <c r="P109" s="494"/>
      <c r="Q109" s="494"/>
      <c r="R109" s="494"/>
      <c r="S109" s="494"/>
      <c r="T109" s="494"/>
      <c r="U109" s="494"/>
      <c r="V109" s="494"/>
      <c r="W109" s="494"/>
      <c r="X109" s="494"/>
      <c r="Y109" s="494"/>
      <c r="Z109" s="494"/>
      <c r="AA109" s="494"/>
      <c r="AB109" s="494"/>
      <c r="AC109" s="494"/>
      <c r="AD109" s="494"/>
      <c r="AE109" s="494"/>
      <c r="AF109" s="494"/>
      <c r="AG109" s="494"/>
      <c r="AH109" s="494"/>
      <c r="AI109" s="494"/>
      <c r="AJ109" s="494"/>
      <c r="AK109" s="494"/>
      <c r="AL109" s="494"/>
    </row>
    <row r="110" spans="1:38" ht="20.100000000000001" customHeight="1">
      <c r="A110" s="18"/>
      <c r="B110" s="1526" t="str">
        <f t="shared" ref="B110:B115" si="2">B2</f>
        <v>KC #</v>
      </c>
      <c r="C110" s="1527"/>
      <c r="D110" s="1527"/>
      <c r="E110" s="1527"/>
      <c r="F110" s="1600"/>
      <c r="G110" s="1600"/>
      <c r="H110" s="1600"/>
      <c r="I110" s="1600"/>
      <c r="J110" s="1601"/>
      <c r="K110" s="18"/>
      <c r="L110" s="494"/>
      <c r="M110" s="494"/>
      <c r="N110" s="494"/>
      <c r="O110" s="494"/>
      <c r="P110" s="494"/>
      <c r="Q110" s="494"/>
      <c r="R110" s="494"/>
      <c r="S110" s="494"/>
      <c r="T110" s="494"/>
      <c r="U110" s="494"/>
      <c r="V110" s="494"/>
      <c r="W110" s="494"/>
      <c r="X110" s="494"/>
      <c r="Y110" s="494"/>
      <c r="Z110" s="494"/>
      <c r="AA110" s="494"/>
      <c r="AB110" s="494"/>
      <c r="AC110" s="494"/>
      <c r="AD110" s="494"/>
      <c r="AE110" s="494"/>
      <c r="AF110" s="494"/>
      <c r="AG110" s="494"/>
      <c r="AH110" s="494"/>
      <c r="AI110" s="494"/>
      <c r="AJ110" s="494"/>
      <c r="AK110" s="494"/>
      <c r="AL110" s="494"/>
    </row>
    <row r="111" spans="1:38" ht="20.100000000000001" customHeight="1">
      <c r="A111" s="18"/>
      <c r="B111" s="1529" t="str">
        <f t="shared" si="2"/>
        <v xml:space="preserve">IP #: </v>
      </c>
      <c r="C111" s="1602"/>
      <c r="D111" s="1602"/>
      <c r="E111" s="1602"/>
      <c r="F111" s="1602"/>
      <c r="G111" s="1602"/>
      <c r="H111" s="1602"/>
      <c r="I111" s="1602"/>
      <c r="J111" s="1603"/>
      <c r="K111" s="18"/>
      <c r="L111" s="494"/>
      <c r="M111" s="494"/>
      <c r="N111" s="494"/>
      <c r="O111" s="494"/>
      <c r="P111" s="494"/>
      <c r="Q111" s="494"/>
      <c r="R111" s="494"/>
      <c r="S111" s="494"/>
      <c r="T111" s="494"/>
      <c r="U111" s="494"/>
      <c r="V111" s="494"/>
      <c r="W111" s="494"/>
      <c r="X111" s="494"/>
      <c r="Y111" s="494"/>
      <c r="Z111" s="494"/>
      <c r="AA111" s="494"/>
      <c r="AB111" s="494"/>
      <c r="AC111" s="494"/>
      <c r="AD111" s="494"/>
      <c r="AE111" s="494"/>
      <c r="AF111" s="494"/>
      <c r="AG111" s="494"/>
      <c r="AH111" s="494"/>
      <c r="AI111" s="494"/>
      <c r="AJ111" s="494"/>
      <c r="AK111" s="494"/>
      <c r="AL111" s="494"/>
    </row>
    <row r="112" spans="1:38" ht="20.100000000000001" customHeight="1">
      <c r="A112" s="18"/>
      <c r="B112" s="1529" t="str">
        <f t="shared" si="2"/>
        <v xml:space="preserve">Sponsor Award No.: </v>
      </c>
      <c r="C112" s="1602"/>
      <c r="D112" s="1602"/>
      <c r="E112" s="1602"/>
      <c r="F112" s="1602"/>
      <c r="G112" s="1602"/>
      <c r="H112" s="1602"/>
      <c r="I112" s="1602"/>
      <c r="J112" s="1603"/>
      <c r="K112" s="18"/>
      <c r="L112" s="494"/>
      <c r="M112" s="494"/>
      <c r="N112" s="494"/>
      <c r="O112" s="494"/>
      <c r="P112" s="494"/>
      <c r="Q112" s="494"/>
      <c r="R112" s="494"/>
      <c r="S112" s="494"/>
      <c r="T112" s="494"/>
      <c r="U112" s="494"/>
      <c r="V112" s="494"/>
      <c r="W112" s="494"/>
      <c r="X112" s="494"/>
      <c r="Y112" s="494"/>
      <c r="Z112" s="494"/>
      <c r="AA112" s="494"/>
      <c r="AB112" s="494"/>
      <c r="AC112" s="494"/>
      <c r="AD112" s="494"/>
      <c r="AE112" s="494"/>
      <c r="AF112" s="494"/>
      <c r="AG112" s="494"/>
      <c r="AH112" s="494"/>
      <c r="AI112" s="494"/>
      <c r="AJ112" s="494"/>
      <c r="AK112" s="494"/>
      <c r="AL112" s="494"/>
    </row>
    <row r="113" spans="1:38" ht="20.100000000000001" customHeight="1" thickBot="1">
      <c r="A113" s="19"/>
      <c r="B113" s="1533" t="str">
        <f t="shared" si="2"/>
        <v xml:space="preserve">Kuali Award #: </v>
      </c>
      <c r="C113" s="1534"/>
      <c r="D113" s="1534"/>
      <c r="E113" s="1534"/>
      <c r="F113" s="1604"/>
      <c r="G113" s="1604"/>
      <c r="H113" s="1604"/>
      <c r="I113" s="1604"/>
      <c r="J113" s="1605"/>
      <c r="K113" s="19"/>
      <c r="L113" s="505"/>
      <c r="M113" s="494"/>
      <c r="N113" s="494"/>
      <c r="O113" s="494"/>
      <c r="P113" s="494"/>
      <c r="Q113" s="494"/>
      <c r="R113" s="494"/>
      <c r="S113" s="494"/>
      <c r="T113" s="494"/>
      <c r="U113" s="494"/>
      <c r="V113" s="494"/>
      <c r="W113" s="494"/>
      <c r="X113" s="494"/>
      <c r="Y113" s="494"/>
      <c r="Z113" s="494"/>
      <c r="AA113" s="494"/>
      <c r="AB113" s="494"/>
      <c r="AC113" s="494"/>
      <c r="AD113" s="494"/>
      <c r="AE113" s="494"/>
      <c r="AF113" s="494"/>
      <c r="AG113" s="494"/>
      <c r="AH113" s="494"/>
      <c r="AI113" s="494"/>
      <c r="AJ113" s="494"/>
      <c r="AK113" s="494"/>
      <c r="AL113" s="494"/>
    </row>
    <row r="114" spans="1:38" ht="20.100000000000001" customHeight="1">
      <c r="A114" s="19"/>
      <c r="B114" s="1606" t="str">
        <f t="shared" si="2"/>
        <v>Year 1 of 5</v>
      </c>
      <c r="C114" s="1607"/>
      <c r="D114" s="1607"/>
      <c r="E114" s="1608"/>
      <c r="F114" s="18"/>
      <c r="G114" s="1606" t="str">
        <f>G6</f>
        <v>Year 2 of 5</v>
      </c>
      <c r="H114" s="1607"/>
      <c r="I114" s="1607"/>
      <c r="J114" s="1608"/>
      <c r="K114" s="18"/>
      <c r="L114" s="494"/>
      <c r="M114" s="494"/>
      <c r="N114" s="494"/>
      <c r="O114" s="494"/>
      <c r="P114" s="494"/>
      <c r="Q114" s="494"/>
      <c r="R114" s="494"/>
      <c r="S114" s="494"/>
      <c r="T114" s="494"/>
      <c r="U114" s="494"/>
      <c r="V114" s="494"/>
      <c r="W114" s="494"/>
      <c r="X114" s="494"/>
      <c r="Y114" s="494"/>
      <c r="Z114" s="494"/>
      <c r="AA114" s="494"/>
      <c r="AB114" s="494"/>
      <c r="AC114" s="494"/>
      <c r="AD114" s="494"/>
      <c r="AE114" s="494"/>
      <c r="AF114" s="494"/>
      <c r="AG114" s="494"/>
      <c r="AH114" s="494"/>
      <c r="AI114" s="494"/>
      <c r="AJ114" s="494"/>
      <c r="AK114" s="494"/>
      <c r="AL114" s="494"/>
    </row>
    <row r="115" spans="1:38" s="22" customFormat="1" ht="20.100000000000001" customHeight="1" thickBot="1">
      <c r="A115" s="18"/>
      <c r="B115" s="1521" t="str">
        <f t="shared" si="2"/>
        <v>September 1, 2024    to    August 31, 2025</v>
      </c>
      <c r="C115" s="1660"/>
      <c r="D115" s="1660"/>
      <c r="E115" s="1661"/>
      <c r="F115" s="18"/>
      <c r="G115" s="1521" t="str">
        <f>G7</f>
        <v>September 1, 2025    to    August 31, 2026</v>
      </c>
      <c r="H115" s="1660"/>
      <c r="I115" s="1660"/>
      <c r="J115" s="1661"/>
      <c r="K115" s="18"/>
      <c r="L115" s="494"/>
      <c r="M115" s="494"/>
      <c r="N115" s="494"/>
      <c r="O115" s="494"/>
      <c r="P115" s="494"/>
      <c r="Q115" s="507"/>
      <c r="R115" s="507"/>
      <c r="S115" s="507"/>
      <c r="T115" s="507"/>
      <c r="U115" s="507"/>
      <c r="V115" s="507"/>
      <c r="W115" s="507"/>
      <c r="X115" s="507"/>
      <c r="Y115" s="507"/>
      <c r="Z115" s="507"/>
      <c r="AA115" s="507"/>
      <c r="AB115" s="507"/>
      <c r="AC115" s="507"/>
      <c r="AD115" s="507"/>
      <c r="AE115" s="507"/>
      <c r="AF115" s="507"/>
      <c r="AG115" s="507"/>
      <c r="AH115" s="507"/>
      <c r="AI115" s="507"/>
      <c r="AJ115" s="507"/>
      <c r="AK115" s="507"/>
      <c r="AL115" s="507"/>
    </row>
    <row r="116" spans="1:38" s="22" customFormat="1" ht="20.100000000000001" customHeight="1" thickBot="1">
      <c r="A116" s="21"/>
      <c r="B116" s="42" t="s">
        <v>55</v>
      </c>
      <c r="C116" s="1524" t="s">
        <v>137</v>
      </c>
      <c r="D116" s="1525"/>
      <c r="E116" s="43" t="s">
        <v>54</v>
      </c>
      <c r="F116" s="21"/>
      <c r="G116" s="42" t="s">
        <v>55</v>
      </c>
      <c r="H116" s="1524" t="s">
        <v>137</v>
      </c>
      <c r="I116" s="1525"/>
      <c r="J116" s="43" t="s">
        <v>54</v>
      </c>
      <c r="K116" s="21"/>
      <c r="L116" s="494"/>
      <c r="M116" s="494"/>
      <c r="N116" s="494"/>
      <c r="O116" s="494"/>
      <c r="P116" s="494"/>
      <c r="Q116" s="507"/>
      <c r="R116" s="507"/>
      <c r="S116" s="507"/>
      <c r="T116" s="507"/>
      <c r="U116" s="507"/>
      <c r="V116" s="507"/>
      <c r="W116" s="507"/>
      <c r="X116" s="507"/>
      <c r="Y116" s="507"/>
      <c r="Z116" s="507"/>
      <c r="AA116" s="507"/>
      <c r="AB116" s="507"/>
      <c r="AC116" s="507"/>
      <c r="AD116" s="507"/>
      <c r="AE116" s="507"/>
      <c r="AF116" s="507"/>
      <c r="AG116" s="507"/>
      <c r="AH116" s="507"/>
      <c r="AI116" s="507"/>
      <c r="AJ116" s="507"/>
      <c r="AK116" s="507"/>
      <c r="AL116" s="507"/>
    </row>
    <row r="117" spans="1:38" s="22" customFormat="1" ht="35.1" customHeight="1">
      <c r="A117" s="21"/>
      <c r="B117" s="469" t="s">
        <v>1047</v>
      </c>
      <c r="C117" s="1638">
        <f>SUM(CostShareBudget!O71:O73)</f>
        <v>0</v>
      </c>
      <c r="D117" s="1639"/>
      <c r="E117" s="470">
        <v>0</v>
      </c>
      <c r="F117" s="21"/>
      <c r="G117" s="469" t="s">
        <v>1047</v>
      </c>
      <c r="H117" s="1638">
        <f>SUM(CostShareBudget!T71:T73)</f>
        <v>0</v>
      </c>
      <c r="I117" s="1639"/>
      <c r="J117" s="470">
        <v>0</v>
      </c>
      <c r="K117" s="21"/>
      <c r="L117" s="494"/>
      <c r="M117" s="494"/>
      <c r="N117" s="494"/>
      <c r="O117" s="494"/>
      <c r="P117" s="494"/>
      <c r="Q117" s="507"/>
      <c r="R117" s="507"/>
      <c r="S117" s="507"/>
      <c r="T117" s="507"/>
      <c r="U117" s="507"/>
      <c r="V117" s="507"/>
      <c r="W117" s="507"/>
      <c r="X117" s="507"/>
      <c r="Y117" s="507"/>
      <c r="Z117" s="507"/>
      <c r="AA117" s="507"/>
      <c r="AB117" s="507"/>
      <c r="AC117" s="507"/>
      <c r="AD117" s="507"/>
      <c r="AE117" s="507"/>
      <c r="AF117" s="507"/>
      <c r="AG117" s="507"/>
      <c r="AH117" s="507"/>
      <c r="AI117" s="507"/>
      <c r="AJ117" s="507"/>
      <c r="AK117" s="507"/>
      <c r="AL117" s="507"/>
    </row>
    <row r="118" spans="1:38" s="22" customFormat="1" ht="35.1" customHeight="1">
      <c r="A118" s="21"/>
      <c r="B118" s="471" t="s">
        <v>1048</v>
      </c>
      <c r="C118" s="1513">
        <f>SUM(CostShareBudget!O76:O78)</f>
        <v>0</v>
      </c>
      <c r="D118" s="1631"/>
      <c r="E118" s="472">
        <v>0</v>
      </c>
      <c r="F118" s="21"/>
      <c r="G118" s="471" t="s">
        <v>1048</v>
      </c>
      <c r="H118" s="1513">
        <f>SUM(CostShareBudget!T76:T78)</f>
        <v>0</v>
      </c>
      <c r="I118" s="1631"/>
      <c r="J118" s="472">
        <v>0</v>
      </c>
      <c r="K118" s="21"/>
      <c r="L118" s="494"/>
      <c r="M118" s="494"/>
      <c r="N118" s="494"/>
      <c r="O118" s="494"/>
      <c r="P118" s="494"/>
      <c r="Q118" s="507"/>
      <c r="R118" s="507"/>
      <c r="S118" s="507"/>
      <c r="T118" s="507"/>
      <c r="U118" s="507"/>
      <c r="V118" s="507"/>
      <c r="W118" s="507"/>
      <c r="X118" s="507"/>
      <c r="Y118" s="507"/>
      <c r="Z118" s="507"/>
      <c r="AA118" s="507"/>
      <c r="AB118" s="507"/>
      <c r="AC118" s="507"/>
      <c r="AD118" s="507"/>
      <c r="AE118" s="507"/>
      <c r="AF118" s="507"/>
      <c r="AG118" s="507"/>
      <c r="AH118" s="507"/>
      <c r="AI118" s="507"/>
      <c r="AJ118" s="507"/>
      <c r="AK118" s="507"/>
      <c r="AL118" s="507"/>
    </row>
    <row r="119" spans="1:38" s="22" customFormat="1" ht="20.100000000000001" customHeight="1">
      <c r="A119" s="21"/>
      <c r="B119" s="471" t="s">
        <v>117</v>
      </c>
      <c r="C119" s="1513">
        <f>SUM(CostShareBudget!O81:O83)</f>
        <v>0</v>
      </c>
      <c r="D119" s="1631"/>
      <c r="E119" s="472">
        <v>0</v>
      </c>
      <c r="F119" s="21"/>
      <c r="G119" s="471" t="s">
        <v>117</v>
      </c>
      <c r="H119" s="1513">
        <f>SUM(CostShareBudget!T81:T83)</f>
        <v>0</v>
      </c>
      <c r="I119" s="1631"/>
      <c r="J119" s="472">
        <v>0</v>
      </c>
      <c r="K119" s="21"/>
      <c r="L119" s="494"/>
      <c r="M119" s="494"/>
      <c r="N119" s="494"/>
      <c r="O119" s="494"/>
      <c r="P119" s="494"/>
      <c r="Q119" s="507"/>
      <c r="R119" s="507"/>
      <c r="S119" s="507"/>
      <c r="T119" s="507"/>
      <c r="U119" s="507"/>
      <c r="V119" s="507"/>
      <c r="W119" s="507"/>
      <c r="X119" s="507"/>
      <c r="Y119" s="507"/>
      <c r="Z119" s="507"/>
      <c r="AA119" s="507"/>
      <c r="AB119" s="507"/>
      <c r="AC119" s="507"/>
      <c r="AD119" s="507"/>
      <c r="AE119" s="507"/>
      <c r="AF119" s="507"/>
      <c r="AG119" s="507"/>
      <c r="AH119" s="507"/>
      <c r="AI119" s="507"/>
      <c r="AJ119" s="507"/>
      <c r="AK119" s="507"/>
      <c r="AL119" s="507"/>
    </row>
    <row r="120" spans="1:38" s="22" customFormat="1" ht="35.1" customHeight="1">
      <c r="A120" s="21"/>
      <c r="B120" s="467" t="s">
        <v>1046</v>
      </c>
      <c r="C120" s="1517"/>
      <c r="D120" s="1640"/>
      <c r="E120" s="116">
        <f>'Initial Information'!$E$15</f>
        <v>0.505</v>
      </c>
      <c r="F120" s="21"/>
      <c r="G120" s="467" t="s">
        <v>1046</v>
      </c>
      <c r="H120" s="1517"/>
      <c r="I120" s="1640"/>
      <c r="J120" s="116">
        <f>'Initial Information'!$E$15</f>
        <v>0.505</v>
      </c>
      <c r="K120" s="21"/>
      <c r="L120" s="494"/>
      <c r="M120" s="494"/>
      <c r="N120" s="494"/>
      <c r="O120" s="494"/>
      <c r="P120" s="494"/>
      <c r="Q120" s="507"/>
      <c r="R120" s="507"/>
      <c r="S120" s="507"/>
      <c r="T120" s="507"/>
      <c r="U120" s="507"/>
      <c r="V120" s="507"/>
      <c r="W120" s="507"/>
      <c r="X120" s="507"/>
      <c r="Y120" s="507"/>
      <c r="Z120" s="507"/>
      <c r="AA120" s="507"/>
      <c r="AB120" s="507"/>
      <c r="AC120" s="507"/>
      <c r="AD120" s="507"/>
      <c r="AE120" s="507"/>
      <c r="AF120" s="507"/>
      <c r="AG120" s="507"/>
      <c r="AH120" s="507"/>
      <c r="AI120" s="507"/>
      <c r="AJ120" s="507"/>
      <c r="AK120" s="507"/>
      <c r="AL120" s="507"/>
    </row>
    <row r="121" spans="1:38" s="22" customFormat="1" ht="35.1" customHeight="1">
      <c r="A121" s="21"/>
      <c r="B121" s="471" t="s">
        <v>1049</v>
      </c>
      <c r="C121" s="1513">
        <f>SUM(CostShareBudget!O86:O88)</f>
        <v>0</v>
      </c>
      <c r="D121" s="1631"/>
      <c r="E121" s="472">
        <v>0</v>
      </c>
      <c r="F121" s="21"/>
      <c r="G121" s="471" t="s">
        <v>1049</v>
      </c>
      <c r="H121" s="1513">
        <f>SUM(CostShareBudget!T86:T88)</f>
        <v>0</v>
      </c>
      <c r="I121" s="1631"/>
      <c r="J121" s="472">
        <v>0</v>
      </c>
      <c r="K121" s="21"/>
      <c r="L121" s="494"/>
      <c r="M121" s="494"/>
      <c r="N121" s="494"/>
      <c r="O121" s="494"/>
      <c r="P121" s="494"/>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row>
    <row r="122" spans="1:38" s="22" customFormat="1" ht="35.1" customHeight="1">
      <c r="A122" s="21"/>
      <c r="B122" s="467" t="s">
        <v>1044</v>
      </c>
      <c r="C122" s="1511">
        <f>SUM(CostShareBudget!O34:O41)</f>
        <v>0</v>
      </c>
      <c r="D122" s="1632"/>
      <c r="E122" s="116">
        <f>'Initial Information'!$E$15</f>
        <v>0.505</v>
      </c>
      <c r="F122" s="21"/>
      <c r="G122" s="467" t="s">
        <v>1044</v>
      </c>
      <c r="H122" s="1511">
        <f>SUM(CostShareBudget!T34:T41)</f>
        <v>0</v>
      </c>
      <c r="I122" s="1632"/>
      <c r="J122" s="116">
        <f>'Initial Information'!$E$15</f>
        <v>0.505</v>
      </c>
      <c r="K122" s="21"/>
      <c r="L122" s="494"/>
      <c r="M122" s="494"/>
      <c r="N122" s="494"/>
      <c r="O122" s="494"/>
      <c r="P122" s="494"/>
      <c r="Q122" s="507"/>
      <c r="R122" s="507"/>
      <c r="S122" s="507"/>
      <c r="T122" s="507"/>
      <c r="U122" s="507"/>
      <c r="V122" s="507"/>
      <c r="W122" s="507"/>
      <c r="X122" s="507"/>
      <c r="Y122" s="507"/>
      <c r="Z122" s="507"/>
      <c r="AA122" s="507"/>
      <c r="AB122" s="507"/>
      <c r="AC122" s="507"/>
      <c r="AD122" s="507"/>
      <c r="AE122" s="507"/>
      <c r="AF122" s="507"/>
      <c r="AG122" s="507"/>
      <c r="AH122" s="507"/>
      <c r="AI122" s="507"/>
      <c r="AJ122" s="507"/>
      <c r="AK122" s="507"/>
      <c r="AL122" s="507"/>
    </row>
    <row r="123" spans="1:38" s="22" customFormat="1" ht="35.1" customHeight="1">
      <c r="A123" s="21"/>
      <c r="B123" s="467" t="s">
        <v>1045</v>
      </c>
      <c r="C123" s="1511">
        <f>SUM(CostShareBudget!O30)</f>
        <v>0</v>
      </c>
      <c r="D123" s="1632"/>
      <c r="E123" s="116">
        <f>'Initial Information'!$E$15</f>
        <v>0.505</v>
      </c>
      <c r="F123" s="21"/>
      <c r="G123" s="467" t="s">
        <v>1045</v>
      </c>
      <c r="H123" s="1511">
        <f>SUM(CostShareBudget!T30)</f>
        <v>0</v>
      </c>
      <c r="I123" s="1632"/>
      <c r="J123" s="116">
        <f>'Initial Information'!$E$15</f>
        <v>0.505</v>
      </c>
      <c r="K123" s="21"/>
      <c r="L123" s="494"/>
      <c r="M123" s="494"/>
      <c r="N123" s="494"/>
      <c r="O123" s="494"/>
      <c r="P123" s="494"/>
      <c r="Q123" s="507"/>
      <c r="R123" s="507"/>
      <c r="S123" s="507"/>
      <c r="T123" s="507"/>
      <c r="U123" s="507"/>
      <c r="V123" s="507"/>
      <c r="W123" s="507"/>
      <c r="X123" s="507"/>
      <c r="Y123" s="507"/>
      <c r="Z123" s="507"/>
      <c r="AA123" s="507"/>
      <c r="AB123" s="507"/>
      <c r="AC123" s="507"/>
      <c r="AD123" s="507"/>
      <c r="AE123" s="507"/>
      <c r="AF123" s="507"/>
      <c r="AG123" s="507"/>
      <c r="AH123" s="507"/>
      <c r="AI123" s="507"/>
      <c r="AJ123" s="507"/>
      <c r="AK123" s="507"/>
      <c r="AL123" s="507"/>
    </row>
    <row r="124" spans="1:38" s="22" customFormat="1" ht="20.100000000000001" customHeight="1">
      <c r="A124" s="21"/>
      <c r="B124" s="467" t="s">
        <v>44</v>
      </c>
      <c r="C124" s="1511">
        <f>CostShareBudget!O64</f>
        <v>0</v>
      </c>
      <c r="D124" s="1632"/>
      <c r="E124" s="116">
        <f>'Initial Information'!$E$15</f>
        <v>0.505</v>
      </c>
      <c r="F124" s="21"/>
      <c r="G124" s="467" t="s">
        <v>44</v>
      </c>
      <c r="H124" s="1511">
        <f>CostShareBudget!T64</f>
        <v>0</v>
      </c>
      <c r="I124" s="1632"/>
      <c r="J124" s="116">
        <f>'Initial Information'!$E$15</f>
        <v>0.505</v>
      </c>
      <c r="K124" s="21"/>
      <c r="L124" s="494"/>
      <c r="M124" s="494"/>
      <c r="N124" s="494"/>
      <c r="O124" s="494"/>
      <c r="P124" s="494"/>
      <c r="Q124" s="507"/>
      <c r="R124" s="507"/>
      <c r="S124" s="507"/>
      <c r="T124" s="507"/>
      <c r="U124" s="507"/>
      <c r="V124" s="507"/>
      <c r="W124" s="507"/>
      <c r="X124" s="507"/>
      <c r="Y124" s="507"/>
      <c r="Z124" s="507"/>
      <c r="AA124" s="507"/>
      <c r="AB124" s="507"/>
      <c r="AC124" s="507"/>
      <c r="AD124" s="507"/>
      <c r="AE124" s="507"/>
      <c r="AF124" s="507"/>
      <c r="AG124" s="507"/>
      <c r="AH124" s="507"/>
      <c r="AI124" s="507"/>
      <c r="AJ124" s="507"/>
      <c r="AK124" s="507"/>
      <c r="AL124" s="507"/>
    </row>
    <row r="125" spans="1:38" s="22" customFormat="1" ht="35.1" customHeight="1">
      <c r="A125" s="21"/>
      <c r="B125" s="471" t="s">
        <v>1050</v>
      </c>
      <c r="C125" s="1513">
        <f>CostShareBudget!O135</f>
        <v>0</v>
      </c>
      <c r="D125" s="1631"/>
      <c r="E125" s="472">
        <v>0</v>
      </c>
      <c r="F125" s="21"/>
      <c r="G125" s="471" t="s">
        <v>1050</v>
      </c>
      <c r="H125" s="1513">
        <f>CostShareBudget!T135</f>
        <v>0</v>
      </c>
      <c r="I125" s="1631"/>
      <c r="J125" s="472">
        <v>0</v>
      </c>
      <c r="K125" s="21"/>
      <c r="L125" s="494"/>
      <c r="M125" s="494"/>
      <c r="N125" s="494"/>
      <c r="O125" s="494"/>
      <c r="P125" s="494"/>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07"/>
      <c r="AL125" s="507"/>
    </row>
    <row r="126" spans="1:38" s="22" customFormat="1" ht="20.100000000000001" customHeight="1">
      <c r="A126" s="21"/>
      <c r="B126" s="467" t="s">
        <v>45</v>
      </c>
      <c r="C126" s="1511">
        <f>SUM(CostShareBudget!O141:O149)</f>
        <v>0</v>
      </c>
      <c r="D126" s="1632"/>
      <c r="E126" s="116">
        <f>'Initial Information'!$E$15</f>
        <v>0.505</v>
      </c>
      <c r="F126" s="21"/>
      <c r="G126" s="467" t="s">
        <v>45</v>
      </c>
      <c r="H126" s="1511">
        <f>SUM(CostShareBudget!T141:T149)</f>
        <v>0</v>
      </c>
      <c r="I126" s="1632"/>
      <c r="J126" s="116">
        <f>'Initial Information'!$E$15</f>
        <v>0.505</v>
      </c>
      <c r="K126" s="21"/>
      <c r="L126" s="494"/>
      <c r="M126" s="494"/>
      <c r="N126" s="494"/>
      <c r="O126" s="494"/>
      <c r="P126" s="494"/>
      <c r="Q126" s="507"/>
      <c r="R126" s="507"/>
      <c r="S126" s="507"/>
      <c r="T126" s="507"/>
      <c r="U126" s="507"/>
      <c r="V126" s="507"/>
      <c r="W126" s="507"/>
      <c r="X126" s="507"/>
      <c r="Y126" s="507"/>
      <c r="Z126" s="507"/>
      <c r="AA126" s="507"/>
      <c r="AB126" s="507"/>
      <c r="AC126" s="507"/>
      <c r="AD126" s="507"/>
      <c r="AE126" s="507"/>
      <c r="AF126" s="507"/>
      <c r="AG126" s="507"/>
      <c r="AH126" s="507"/>
      <c r="AI126" s="507"/>
      <c r="AJ126" s="507"/>
      <c r="AK126" s="507"/>
      <c r="AL126" s="507"/>
    </row>
    <row r="127" spans="1:38" s="22" customFormat="1" ht="20.100000000000001" customHeight="1">
      <c r="A127" s="21"/>
      <c r="B127" s="468" t="s">
        <v>124</v>
      </c>
      <c r="C127" s="1511"/>
      <c r="D127" s="1632"/>
      <c r="E127" s="116">
        <f>'Initial Information'!$E$15</f>
        <v>0.505</v>
      </c>
      <c r="F127" s="21"/>
      <c r="G127" s="468" t="s">
        <v>124</v>
      </c>
      <c r="H127" s="1511"/>
      <c r="I127" s="1632"/>
      <c r="J127" s="116">
        <f>'Initial Information'!$E$15</f>
        <v>0.505</v>
      </c>
      <c r="K127" s="21"/>
      <c r="L127" s="494"/>
      <c r="M127" s="494"/>
      <c r="N127" s="494"/>
      <c r="O127" s="494"/>
      <c r="P127" s="494"/>
      <c r="Q127" s="507"/>
      <c r="R127" s="507"/>
      <c r="S127" s="507"/>
      <c r="T127" s="507"/>
      <c r="U127" s="507"/>
      <c r="V127" s="507"/>
      <c r="W127" s="507"/>
      <c r="X127" s="507"/>
      <c r="Y127" s="507"/>
      <c r="Z127" s="507"/>
      <c r="AA127" s="507"/>
      <c r="AB127" s="507"/>
      <c r="AC127" s="507"/>
      <c r="AD127" s="507"/>
      <c r="AE127" s="507"/>
      <c r="AF127" s="507"/>
      <c r="AG127" s="507"/>
      <c r="AH127" s="507"/>
      <c r="AI127" s="507"/>
      <c r="AJ127" s="507"/>
      <c r="AK127" s="507"/>
      <c r="AL127" s="507"/>
    </row>
    <row r="128" spans="1:38" s="22" customFormat="1" ht="20.100000000000001" customHeight="1">
      <c r="A128" s="21"/>
      <c r="B128" s="471" t="s">
        <v>1051</v>
      </c>
      <c r="C128" s="1513"/>
      <c r="D128" s="1631"/>
      <c r="E128" s="472">
        <v>0</v>
      </c>
      <c r="F128" s="21"/>
      <c r="G128" s="471" t="s">
        <v>1051</v>
      </c>
      <c r="H128" s="1513"/>
      <c r="I128" s="1631"/>
      <c r="J128" s="472">
        <v>0</v>
      </c>
      <c r="K128" s="21"/>
      <c r="L128" s="494"/>
      <c r="M128" s="494"/>
      <c r="N128" s="494"/>
      <c r="O128" s="494"/>
      <c r="P128" s="494"/>
      <c r="Q128" s="507"/>
      <c r="R128" s="507"/>
      <c r="S128" s="507"/>
      <c r="T128" s="507"/>
      <c r="U128" s="507"/>
      <c r="V128" s="507"/>
      <c r="W128" s="507"/>
      <c r="X128" s="507"/>
      <c r="Y128" s="507"/>
      <c r="Z128" s="507"/>
      <c r="AA128" s="507"/>
      <c r="AB128" s="507"/>
      <c r="AC128" s="507"/>
      <c r="AD128" s="507"/>
      <c r="AE128" s="507"/>
      <c r="AF128" s="507"/>
      <c r="AG128" s="507"/>
      <c r="AH128" s="507"/>
      <c r="AI128" s="507"/>
      <c r="AJ128" s="507"/>
      <c r="AK128" s="507"/>
      <c r="AL128" s="507"/>
    </row>
    <row r="129" spans="1:38" s="22" customFormat="1" ht="35.1" customHeight="1">
      <c r="A129" s="21"/>
      <c r="B129" s="471" t="s">
        <v>1052</v>
      </c>
      <c r="C129" s="1513">
        <f>CostShareBudget!O341</f>
        <v>0</v>
      </c>
      <c r="D129" s="1631"/>
      <c r="E129" s="472">
        <v>0</v>
      </c>
      <c r="F129" s="21"/>
      <c r="G129" s="471" t="s">
        <v>1052</v>
      </c>
      <c r="H129" s="1513">
        <f>CostShareBudget!T341</f>
        <v>0</v>
      </c>
      <c r="I129" s="1631"/>
      <c r="J129" s="472">
        <v>0</v>
      </c>
      <c r="K129" s="21"/>
      <c r="L129" s="494"/>
      <c r="M129" s="494"/>
      <c r="N129" s="494"/>
      <c r="O129" s="494"/>
      <c r="P129" s="494"/>
      <c r="Q129" s="507"/>
      <c r="R129" s="507"/>
      <c r="S129" s="507"/>
      <c r="T129" s="507"/>
      <c r="U129" s="507"/>
      <c r="V129" s="507"/>
      <c r="W129" s="507"/>
      <c r="X129" s="507"/>
      <c r="Y129" s="507"/>
      <c r="Z129" s="507"/>
      <c r="AA129" s="507"/>
      <c r="AB129" s="507"/>
      <c r="AC129" s="507"/>
      <c r="AD129" s="507"/>
      <c r="AE129" s="507"/>
      <c r="AF129" s="507"/>
      <c r="AG129" s="507"/>
      <c r="AH129" s="507"/>
      <c r="AI129" s="507"/>
      <c r="AJ129" s="507"/>
      <c r="AK129" s="507"/>
      <c r="AL129" s="507"/>
    </row>
    <row r="130" spans="1:38" s="22" customFormat="1" ht="20.100000000000001" customHeight="1">
      <c r="A130" s="21"/>
      <c r="B130" s="467" t="s">
        <v>47</v>
      </c>
      <c r="C130" s="1511">
        <f>SUM(CostShareBudget!O51:O53)</f>
        <v>0</v>
      </c>
      <c r="D130" s="1632"/>
      <c r="E130" s="116">
        <f>'Initial Information'!$E$15</f>
        <v>0.505</v>
      </c>
      <c r="F130" s="21"/>
      <c r="G130" s="467" t="s">
        <v>47</v>
      </c>
      <c r="H130" s="1511">
        <f>SUM(CostShareBudget!T51:T53)</f>
        <v>0</v>
      </c>
      <c r="I130" s="1632"/>
      <c r="J130" s="116">
        <f>'Initial Information'!$E$15</f>
        <v>0.505</v>
      </c>
      <c r="K130" s="21"/>
      <c r="L130" s="494"/>
      <c r="M130" s="494"/>
      <c r="N130" s="494"/>
      <c r="O130" s="494"/>
      <c r="P130" s="494"/>
      <c r="Q130" s="507"/>
      <c r="R130" s="507"/>
      <c r="S130" s="507"/>
      <c r="T130" s="507"/>
      <c r="U130" s="507"/>
      <c r="V130" s="507"/>
      <c r="W130" s="507"/>
      <c r="X130" s="507"/>
      <c r="Y130" s="507"/>
      <c r="Z130" s="507"/>
      <c r="AA130" s="507"/>
      <c r="AB130" s="507"/>
      <c r="AC130" s="507"/>
      <c r="AD130" s="507"/>
      <c r="AE130" s="507"/>
      <c r="AF130" s="507"/>
      <c r="AG130" s="507"/>
      <c r="AH130" s="507"/>
      <c r="AI130" s="507"/>
      <c r="AJ130" s="507"/>
      <c r="AK130" s="507"/>
      <c r="AL130" s="507"/>
    </row>
    <row r="131" spans="1:38" s="22" customFormat="1" ht="20.100000000000001" customHeight="1">
      <c r="A131" s="21"/>
      <c r="B131" s="467" t="s">
        <v>48</v>
      </c>
      <c r="C131" s="1511">
        <f>CostShareBudget!O302+CostShareBudget!O306+CostShareBudget!O310+CostShareBudget!O314+CostShareBudget!O318+CostShareBudget!O322+CostShareBudget!O326+CostShareBudget!O330+CostShareBudget!O334+CostShareBudget!O338</f>
        <v>0</v>
      </c>
      <c r="D131" s="1632"/>
      <c r="E131" s="116">
        <f>'Initial Information'!$E$15</f>
        <v>0.505</v>
      </c>
      <c r="F131" s="21"/>
      <c r="G131" s="467" t="s">
        <v>48</v>
      </c>
      <c r="H131" s="1511">
        <f>CostShareBudget!T302+CostShareBudget!T306+CostShareBudget!T310+CostShareBudget!T314+CostShareBudget!T318+CostShareBudget!T322+CostShareBudget!T326+CostShareBudget!T330+CostShareBudget!T334+CostShareBudget!T338</f>
        <v>0</v>
      </c>
      <c r="I131" s="1632"/>
      <c r="J131" s="116">
        <f>'Initial Information'!$E$15</f>
        <v>0.505</v>
      </c>
      <c r="K131" s="21"/>
      <c r="L131" s="494"/>
      <c r="M131" s="494"/>
      <c r="N131" s="494"/>
      <c r="O131" s="494"/>
      <c r="P131" s="494"/>
      <c r="Q131" s="507"/>
      <c r="R131" s="507"/>
      <c r="S131" s="507"/>
      <c r="T131" s="507"/>
      <c r="U131" s="507"/>
      <c r="V131" s="507"/>
      <c r="W131" s="507"/>
      <c r="X131" s="507"/>
      <c r="Y131" s="507"/>
      <c r="Z131" s="507"/>
      <c r="AA131" s="507"/>
      <c r="AB131" s="507"/>
      <c r="AC131" s="507"/>
      <c r="AD131" s="507"/>
      <c r="AE131" s="507"/>
      <c r="AF131" s="507"/>
      <c r="AG131" s="507"/>
      <c r="AH131" s="507"/>
      <c r="AI131" s="507"/>
      <c r="AJ131" s="507"/>
      <c r="AK131" s="507"/>
      <c r="AL131" s="507"/>
    </row>
    <row r="132" spans="1:38" s="22" customFormat="1" ht="20.100000000000001" customHeight="1">
      <c r="A132" s="21"/>
      <c r="B132" s="471" t="s">
        <v>49</v>
      </c>
      <c r="C132" s="1513">
        <f>CostShareBudget!O303+CostShareBudget!O307+CostShareBudget!O311+CostShareBudget!O315+CostShareBudget!O319+CostShareBudget!O323+CostShareBudget!O327+CostShareBudget!O331+CostShareBudget!O335+CostShareBudget!O339</f>
        <v>0</v>
      </c>
      <c r="D132" s="1631"/>
      <c r="E132" s="472">
        <v>0</v>
      </c>
      <c r="F132" s="21"/>
      <c r="G132" s="471" t="s">
        <v>49</v>
      </c>
      <c r="H132" s="1513">
        <f>CostShareBudget!T303+CostShareBudget!T307+CostShareBudget!T311+CostShareBudget!T315+CostShareBudget!T319+CostShareBudget!T323+CostShareBudget!T327+CostShareBudget!T331+CostShareBudget!T335+CostShareBudget!T339</f>
        <v>0</v>
      </c>
      <c r="I132" s="1631"/>
      <c r="J132" s="472">
        <v>0</v>
      </c>
      <c r="K132" s="21"/>
      <c r="L132" s="494"/>
      <c r="M132" s="494"/>
      <c r="N132" s="494"/>
      <c r="O132" s="494"/>
      <c r="P132" s="494"/>
      <c r="Q132" s="507"/>
      <c r="R132" s="507"/>
      <c r="S132" s="507"/>
      <c r="T132" s="507"/>
      <c r="U132" s="507"/>
      <c r="V132" s="507"/>
      <c r="W132" s="507"/>
      <c r="X132" s="507"/>
      <c r="Y132" s="507"/>
      <c r="Z132" s="507"/>
      <c r="AA132" s="507"/>
      <c r="AB132" s="507"/>
      <c r="AC132" s="507"/>
      <c r="AD132" s="507"/>
      <c r="AE132" s="507"/>
      <c r="AF132" s="507"/>
      <c r="AG132" s="507"/>
      <c r="AH132" s="507"/>
      <c r="AI132" s="507"/>
      <c r="AJ132" s="507"/>
      <c r="AK132" s="507"/>
      <c r="AL132" s="507"/>
    </row>
    <row r="133" spans="1:38" s="22" customFormat="1" ht="20.100000000000001" customHeight="1">
      <c r="A133" s="21"/>
      <c r="B133" s="467" t="s">
        <v>50</v>
      </c>
      <c r="C133" s="1511">
        <f>SUM(CostShareBudget!O311:O320)</f>
        <v>0</v>
      </c>
      <c r="D133" s="1632"/>
      <c r="E133" s="116">
        <f>'Initial Information'!$E$15</f>
        <v>0.505</v>
      </c>
      <c r="F133" s="21"/>
      <c r="G133" s="467" t="s">
        <v>50</v>
      </c>
      <c r="H133" s="1511">
        <f>SUM(CostShareBudget!T311:T320)</f>
        <v>0</v>
      </c>
      <c r="I133" s="1632"/>
      <c r="J133" s="116">
        <f>'Initial Information'!$E$15</f>
        <v>0.505</v>
      </c>
      <c r="K133" s="21"/>
      <c r="L133" s="494"/>
      <c r="M133" s="494"/>
      <c r="N133" s="494"/>
      <c r="O133" s="494"/>
      <c r="P133" s="494"/>
      <c r="Q133" s="507"/>
      <c r="R133" s="507"/>
      <c r="S133" s="507"/>
      <c r="T133" s="507"/>
      <c r="U133" s="507"/>
      <c r="V133" s="507"/>
      <c r="W133" s="507"/>
      <c r="X133" s="507"/>
      <c r="Y133" s="507"/>
      <c r="Z133" s="507"/>
      <c r="AA133" s="507"/>
      <c r="AB133" s="507"/>
      <c r="AC133" s="507"/>
      <c r="AD133" s="507"/>
      <c r="AE133" s="507"/>
      <c r="AF133" s="507"/>
      <c r="AG133" s="507"/>
      <c r="AH133" s="507"/>
      <c r="AI133" s="507"/>
      <c r="AJ133" s="507"/>
      <c r="AK133" s="507"/>
      <c r="AL133" s="507"/>
    </row>
    <row r="134" spans="1:38" s="22" customFormat="1" ht="20.100000000000001" customHeight="1">
      <c r="A134" s="21"/>
      <c r="B134" s="467" t="s">
        <v>118</v>
      </c>
      <c r="C134" s="1511"/>
      <c r="D134" s="1632"/>
      <c r="E134" s="116">
        <f>'Initial Information'!$E$15</f>
        <v>0.505</v>
      </c>
      <c r="F134" s="21"/>
      <c r="G134" s="467" t="s">
        <v>118</v>
      </c>
      <c r="H134" s="1511"/>
      <c r="I134" s="1632"/>
      <c r="J134" s="116">
        <f>'Initial Information'!$E$15</f>
        <v>0.505</v>
      </c>
      <c r="K134" s="21"/>
      <c r="L134" s="494"/>
      <c r="M134" s="494"/>
      <c r="N134" s="494"/>
      <c r="O134" s="494"/>
      <c r="P134" s="494"/>
      <c r="Q134" s="507"/>
      <c r="R134" s="507"/>
      <c r="S134" s="507"/>
      <c r="T134" s="507"/>
      <c r="U134" s="507"/>
      <c r="V134" s="507"/>
      <c r="W134" s="507"/>
      <c r="X134" s="507"/>
      <c r="Y134" s="507"/>
      <c r="Z134" s="507"/>
      <c r="AA134" s="507"/>
      <c r="AB134" s="507"/>
      <c r="AC134" s="507"/>
      <c r="AD134" s="507"/>
      <c r="AE134" s="507"/>
      <c r="AF134" s="507"/>
      <c r="AG134" s="507"/>
      <c r="AH134" s="507"/>
      <c r="AI134" s="507"/>
      <c r="AJ134" s="507"/>
      <c r="AK134" s="507"/>
      <c r="AL134" s="507"/>
    </row>
    <row r="135" spans="1:38" s="22" customFormat="1" ht="20.100000000000001" customHeight="1">
      <c r="A135" s="21"/>
      <c r="B135" s="467" t="s">
        <v>51</v>
      </c>
      <c r="C135" s="1511">
        <f>SUM(CostShareBudget!O105:O107)</f>
        <v>0</v>
      </c>
      <c r="D135" s="1632"/>
      <c r="E135" s="116">
        <f>'Initial Information'!$E$15</f>
        <v>0.505</v>
      </c>
      <c r="F135" s="21"/>
      <c r="G135" s="467" t="s">
        <v>51</v>
      </c>
      <c r="H135" s="1511">
        <f>SUM(CostShareBudget!T105:T107)</f>
        <v>0</v>
      </c>
      <c r="I135" s="1632"/>
      <c r="J135" s="116">
        <f>'Initial Information'!$E$15</f>
        <v>0.505</v>
      </c>
      <c r="K135" s="21"/>
      <c r="L135" s="494"/>
      <c r="M135" s="494"/>
      <c r="N135" s="494"/>
      <c r="O135" s="494"/>
      <c r="P135" s="494"/>
      <c r="Q135" s="507"/>
      <c r="R135" s="507"/>
      <c r="S135" s="507"/>
      <c r="T135" s="507"/>
      <c r="U135" s="507"/>
      <c r="V135" s="507"/>
      <c r="W135" s="507"/>
      <c r="X135" s="507"/>
      <c r="Y135" s="507"/>
      <c r="Z135" s="507"/>
      <c r="AA135" s="507"/>
      <c r="AB135" s="507"/>
      <c r="AC135" s="507"/>
      <c r="AD135" s="507"/>
      <c r="AE135" s="507"/>
      <c r="AF135" s="507"/>
      <c r="AG135" s="507"/>
      <c r="AH135" s="507"/>
      <c r="AI135" s="507"/>
      <c r="AJ135" s="507"/>
      <c r="AK135" s="507"/>
      <c r="AL135" s="507"/>
    </row>
    <row r="136" spans="1:38" s="22" customFormat="1" ht="20.100000000000001" customHeight="1">
      <c r="A136" s="21"/>
      <c r="B136" s="467" t="s">
        <v>52</v>
      </c>
      <c r="C136" s="1511">
        <f>SUM(CostShareBudget!O95:O97)</f>
        <v>0</v>
      </c>
      <c r="D136" s="1632"/>
      <c r="E136" s="116">
        <f>'Initial Information'!$E$15</f>
        <v>0.505</v>
      </c>
      <c r="F136" s="21"/>
      <c r="G136" s="467" t="s">
        <v>52</v>
      </c>
      <c r="H136" s="1511">
        <f>SUM(CostShareBudget!T95:T97)</f>
        <v>0</v>
      </c>
      <c r="I136" s="1632"/>
      <c r="J136" s="116">
        <f>'Initial Information'!$E$15</f>
        <v>0.505</v>
      </c>
      <c r="K136" s="21"/>
      <c r="L136" s="494"/>
      <c r="M136" s="494"/>
      <c r="N136" s="494"/>
      <c r="O136" s="494"/>
      <c r="P136" s="494"/>
      <c r="Q136" s="507"/>
      <c r="R136" s="507"/>
      <c r="S136" s="507"/>
      <c r="T136" s="507"/>
      <c r="U136" s="507"/>
      <c r="V136" s="507"/>
      <c r="W136" s="507"/>
      <c r="X136" s="507"/>
      <c r="Y136" s="507"/>
      <c r="Z136" s="507"/>
      <c r="AA136" s="507"/>
      <c r="AB136" s="507"/>
      <c r="AC136" s="507"/>
      <c r="AD136" s="507"/>
      <c r="AE136" s="507"/>
      <c r="AF136" s="507"/>
      <c r="AG136" s="507"/>
      <c r="AH136" s="507"/>
      <c r="AI136" s="507"/>
      <c r="AJ136" s="507"/>
      <c r="AK136" s="507"/>
      <c r="AL136" s="507"/>
    </row>
    <row r="137" spans="1:38" ht="20.100000000000001" customHeight="1">
      <c r="A137" s="21"/>
      <c r="B137" s="467" t="s">
        <v>53</v>
      </c>
      <c r="C137" s="1511">
        <f>SUM(CostShareBudget!O100:O102)</f>
        <v>0</v>
      </c>
      <c r="D137" s="1632"/>
      <c r="E137" s="116">
        <f>'Initial Information'!$E$15</f>
        <v>0.505</v>
      </c>
      <c r="F137" s="21"/>
      <c r="G137" s="467" t="s">
        <v>53</v>
      </c>
      <c r="H137" s="1511">
        <f>SUM(CostShareBudget!T100:T102)</f>
        <v>0</v>
      </c>
      <c r="I137" s="1632"/>
      <c r="J137" s="116">
        <f>'Initial Information'!$E$15</f>
        <v>0.505</v>
      </c>
      <c r="K137" s="21"/>
      <c r="L137" s="494"/>
      <c r="M137" s="494"/>
      <c r="N137" s="494"/>
      <c r="O137" s="494"/>
      <c r="P137" s="494"/>
      <c r="Q137" s="494"/>
      <c r="R137" s="494"/>
      <c r="S137" s="494"/>
      <c r="T137" s="494"/>
      <c r="U137" s="494"/>
      <c r="V137" s="494"/>
      <c r="W137" s="494"/>
      <c r="X137" s="494"/>
      <c r="Y137" s="494"/>
      <c r="Z137" s="494"/>
      <c r="AA137" s="494"/>
      <c r="AB137" s="494"/>
      <c r="AC137" s="494"/>
      <c r="AD137" s="494"/>
      <c r="AE137" s="494"/>
      <c r="AF137" s="494"/>
      <c r="AG137" s="494"/>
      <c r="AH137" s="494"/>
      <c r="AI137" s="494"/>
      <c r="AJ137" s="494"/>
      <c r="AK137" s="494"/>
      <c r="AL137" s="494"/>
    </row>
    <row r="138" spans="1:38" ht="35.1" customHeight="1" thickBot="1">
      <c r="A138" s="21"/>
      <c r="B138" s="467" t="s">
        <v>1043</v>
      </c>
      <c r="C138" s="1633">
        <f>SUM(CostShareBudget!O42:O50)</f>
        <v>0</v>
      </c>
      <c r="D138" s="1634"/>
      <c r="E138" s="116">
        <f>'Initial Information'!$E$15</f>
        <v>0.505</v>
      </c>
      <c r="F138" s="21"/>
      <c r="G138" s="467" t="s">
        <v>1043</v>
      </c>
      <c r="H138" s="1633">
        <f>SUM(CostShareBudget!T42:T50)</f>
        <v>0</v>
      </c>
      <c r="I138" s="1634"/>
      <c r="J138" s="116">
        <f>'Initial Information'!$E$15</f>
        <v>0.505</v>
      </c>
      <c r="K138" s="21"/>
      <c r="L138" s="494"/>
      <c r="M138" s="494"/>
      <c r="N138" s="494"/>
      <c r="O138" s="494"/>
      <c r="P138" s="494"/>
      <c r="Q138" s="494"/>
      <c r="R138" s="494"/>
      <c r="S138" s="494"/>
      <c r="T138" s="494"/>
      <c r="U138" s="494"/>
      <c r="V138" s="494"/>
      <c r="W138" s="494"/>
      <c r="X138" s="494"/>
      <c r="Y138" s="494"/>
      <c r="Z138" s="494"/>
      <c r="AA138" s="494"/>
      <c r="AB138" s="494"/>
      <c r="AC138" s="494"/>
      <c r="AD138" s="494"/>
      <c r="AE138" s="494"/>
      <c r="AF138" s="494"/>
      <c r="AG138" s="494"/>
      <c r="AH138" s="494"/>
      <c r="AI138" s="494"/>
      <c r="AJ138" s="494"/>
      <c r="AK138" s="494"/>
      <c r="AL138" s="494"/>
    </row>
    <row r="139" spans="1:38" ht="4.9000000000000004" customHeight="1">
      <c r="A139" s="19"/>
      <c r="B139" s="462"/>
      <c r="C139" s="1635"/>
      <c r="D139" s="1635"/>
      <c r="E139" s="463"/>
      <c r="F139" s="19"/>
      <c r="G139" s="462"/>
      <c r="H139" s="1635"/>
      <c r="I139" s="1635"/>
      <c r="J139" s="463"/>
      <c r="K139" s="19"/>
      <c r="L139" s="494"/>
      <c r="M139" s="494"/>
      <c r="N139" s="494"/>
      <c r="O139" s="494"/>
      <c r="P139" s="494"/>
      <c r="Q139" s="494"/>
      <c r="R139" s="494"/>
      <c r="S139" s="494"/>
      <c r="T139" s="494"/>
      <c r="U139" s="494"/>
      <c r="V139" s="494"/>
      <c r="W139" s="494"/>
      <c r="X139" s="494"/>
      <c r="Y139" s="494"/>
      <c r="Z139" s="494"/>
      <c r="AA139" s="494"/>
      <c r="AB139" s="494"/>
      <c r="AC139" s="494"/>
      <c r="AD139" s="494"/>
      <c r="AE139" s="494"/>
      <c r="AF139" s="494"/>
      <c r="AG139" s="494"/>
      <c r="AH139" s="494"/>
      <c r="AI139" s="494"/>
      <c r="AJ139" s="494"/>
      <c r="AK139" s="494"/>
      <c r="AL139" s="494"/>
    </row>
    <row r="140" spans="1:38" ht="20.100000000000001" customHeight="1">
      <c r="A140" s="19"/>
      <c r="B140" s="5" t="s">
        <v>134</v>
      </c>
      <c r="C140" s="1636">
        <f>CostShareBudget!O404</f>
        <v>0</v>
      </c>
      <c r="D140" s="1637"/>
      <c r="E140" s="6"/>
      <c r="F140" s="19"/>
      <c r="G140" s="5" t="s">
        <v>134</v>
      </c>
      <c r="H140" s="1636">
        <f>CostShareBudget!T404</f>
        <v>0</v>
      </c>
      <c r="I140" s="1637"/>
      <c r="J140" s="6"/>
      <c r="K140" s="19"/>
      <c r="L140" s="494"/>
      <c r="M140" s="494"/>
      <c r="N140" s="494"/>
      <c r="O140" s="494"/>
      <c r="P140" s="494"/>
      <c r="Q140" s="494"/>
      <c r="R140" s="494"/>
      <c r="S140" s="494"/>
      <c r="T140" s="494"/>
      <c r="U140" s="494"/>
      <c r="V140" s="494"/>
      <c r="W140" s="494"/>
      <c r="X140" s="494"/>
      <c r="Y140" s="494"/>
      <c r="Z140" s="494"/>
      <c r="AA140" s="494"/>
      <c r="AB140" s="494"/>
      <c r="AC140" s="494"/>
      <c r="AD140" s="494"/>
      <c r="AE140" s="494"/>
      <c r="AF140" s="494"/>
      <c r="AG140" s="494"/>
      <c r="AH140" s="494"/>
      <c r="AI140" s="494"/>
      <c r="AJ140" s="494"/>
      <c r="AK140" s="494"/>
      <c r="AL140" s="494"/>
    </row>
    <row r="141" spans="1:38" ht="4.9000000000000004" customHeight="1">
      <c r="A141" s="19"/>
      <c r="B141" s="464"/>
      <c r="C141" s="1501"/>
      <c r="D141" s="1501"/>
      <c r="E141" s="466"/>
      <c r="F141" s="19"/>
      <c r="G141" s="464"/>
      <c r="H141" s="1501"/>
      <c r="I141" s="1501"/>
      <c r="J141" s="466"/>
      <c r="K141" s="19"/>
      <c r="L141" s="494"/>
      <c r="M141" s="494"/>
      <c r="N141" s="494"/>
      <c r="O141" s="494"/>
      <c r="P141" s="494"/>
      <c r="Q141" s="494"/>
      <c r="R141" s="494"/>
      <c r="S141" s="494"/>
      <c r="T141" s="494"/>
      <c r="U141" s="494"/>
      <c r="V141" s="494"/>
      <c r="W141" s="494"/>
      <c r="X141" s="494"/>
      <c r="Y141" s="494"/>
      <c r="Z141" s="494"/>
      <c r="AA141" s="494"/>
      <c r="AB141" s="494"/>
      <c r="AC141" s="494"/>
      <c r="AD141" s="494"/>
      <c r="AE141" s="494"/>
      <c r="AF141" s="494"/>
      <c r="AG141" s="494"/>
      <c r="AH141" s="494"/>
      <c r="AI141" s="494"/>
      <c r="AJ141" s="494"/>
      <c r="AK141" s="494"/>
      <c r="AL141" s="494"/>
    </row>
    <row r="142" spans="1:38" ht="20.100000000000001" customHeight="1">
      <c r="A142" s="19"/>
      <c r="B142" s="5" t="s">
        <v>136</v>
      </c>
      <c r="C142" s="1636">
        <f>CostShareBudget!O406</f>
        <v>0</v>
      </c>
      <c r="D142" s="1637"/>
      <c r="E142" s="6"/>
      <c r="F142" s="19"/>
      <c r="G142" s="5" t="s">
        <v>136</v>
      </c>
      <c r="H142" s="1636">
        <f>CostShareBudget!T406</f>
        <v>0</v>
      </c>
      <c r="I142" s="1637"/>
      <c r="J142" s="6"/>
      <c r="K142" s="19"/>
      <c r="L142" s="494"/>
      <c r="M142" s="494"/>
      <c r="N142" s="494"/>
      <c r="O142" s="494"/>
      <c r="P142" s="494"/>
      <c r="Q142" s="494"/>
      <c r="R142" s="494"/>
      <c r="S142" s="494"/>
      <c r="T142" s="494"/>
      <c r="U142" s="494"/>
      <c r="V142" s="494"/>
      <c r="W142" s="494"/>
      <c r="X142" s="494"/>
      <c r="Y142" s="494"/>
      <c r="Z142" s="494"/>
      <c r="AA142" s="494"/>
      <c r="AB142" s="494"/>
      <c r="AC142" s="494"/>
      <c r="AD142" s="494"/>
      <c r="AE142" s="494"/>
      <c r="AF142" s="494"/>
      <c r="AG142" s="494"/>
      <c r="AH142" s="494"/>
      <c r="AI142" s="494"/>
      <c r="AJ142" s="494"/>
      <c r="AK142" s="494"/>
      <c r="AL142" s="494"/>
    </row>
    <row r="143" spans="1:38" ht="4.9000000000000004" customHeight="1">
      <c r="A143" s="19"/>
      <c r="B143" s="464"/>
      <c r="C143" s="1501"/>
      <c r="D143" s="1501"/>
      <c r="E143" s="466"/>
      <c r="F143" s="19"/>
      <c r="G143" s="464"/>
      <c r="H143" s="1501"/>
      <c r="I143" s="1501"/>
      <c r="J143" s="466"/>
      <c r="K143" s="19"/>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c r="AJ143" s="494"/>
      <c r="AK143" s="494"/>
      <c r="AL143" s="494"/>
    </row>
    <row r="144" spans="1:38" ht="20.100000000000001" customHeight="1">
      <c r="A144" s="19"/>
      <c r="B144" s="5" t="s">
        <v>135</v>
      </c>
      <c r="C144" s="1636">
        <f>CostShareBudget!O407</f>
        <v>0</v>
      </c>
      <c r="D144" s="1637"/>
      <c r="E144" s="116">
        <f>'Initial Information'!$E$15</f>
        <v>0.505</v>
      </c>
      <c r="F144" s="19"/>
      <c r="G144" s="5" t="s">
        <v>135</v>
      </c>
      <c r="H144" s="1636">
        <f>CostShareBudget!T407</f>
        <v>0</v>
      </c>
      <c r="I144" s="1637"/>
      <c r="J144" s="116">
        <f>'Initial Information'!$E$15</f>
        <v>0.505</v>
      </c>
      <c r="K144" s="19"/>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c r="AJ144" s="494"/>
      <c r="AK144" s="494"/>
      <c r="AL144" s="494"/>
    </row>
    <row r="145" spans="1:38" ht="4.9000000000000004" customHeight="1">
      <c r="A145" s="19"/>
      <c r="B145" s="464"/>
      <c r="C145" s="1501"/>
      <c r="D145" s="1501"/>
      <c r="E145" s="466"/>
      <c r="F145" s="19"/>
      <c r="G145" s="464"/>
      <c r="H145" s="1501"/>
      <c r="I145" s="1501"/>
      <c r="J145" s="466"/>
      <c r="K145" s="19"/>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c r="AJ145" s="494"/>
      <c r="AK145" s="494"/>
      <c r="AL145" s="494"/>
    </row>
    <row r="146" spans="1:38" ht="20.100000000000001" customHeight="1" thickBot="1">
      <c r="A146" s="19"/>
      <c r="B146" s="7" t="s">
        <v>56</v>
      </c>
      <c r="C146" s="1629">
        <f>CostShareBudget!O410</f>
        <v>0</v>
      </c>
      <c r="D146" s="1630"/>
      <c r="E146" s="8"/>
      <c r="F146" s="19"/>
      <c r="G146" s="7" t="s">
        <v>56</v>
      </c>
      <c r="H146" s="1629">
        <f>CostShareBudget!T410</f>
        <v>0</v>
      </c>
      <c r="I146" s="1630"/>
      <c r="J146" s="8"/>
      <c r="K146" s="19"/>
      <c r="L146" s="494"/>
      <c r="M146" s="494"/>
      <c r="N146" s="494"/>
      <c r="O146" s="494"/>
      <c r="P146" s="494"/>
      <c r="Q146" s="494"/>
      <c r="R146" s="494"/>
      <c r="S146" s="494"/>
      <c r="T146" s="494"/>
      <c r="U146" s="494"/>
      <c r="V146" s="494"/>
      <c r="W146" s="494"/>
      <c r="X146" s="494"/>
      <c r="Y146" s="494"/>
      <c r="Z146" s="494"/>
      <c r="AA146" s="494"/>
      <c r="AB146" s="494"/>
      <c r="AC146" s="494"/>
      <c r="AD146" s="494"/>
      <c r="AE146" s="494"/>
      <c r="AF146" s="494"/>
      <c r="AG146" s="494"/>
      <c r="AH146" s="494"/>
      <c r="AI146" s="494"/>
      <c r="AJ146" s="494"/>
      <c r="AK146" s="494"/>
      <c r="AL146" s="494"/>
    </row>
    <row r="147" spans="1:38" ht="9.9499999999999993" customHeight="1" thickBot="1">
      <c r="A147" s="19"/>
      <c r="B147" s="19"/>
      <c r="C147" s="19"/>
      <c r="D147" s="20"/>
      <c r="E147" s="20"/>
      <c r="F147" s="19"/>
      <c r="G147" s="19"/>
      <c r="H147" s="19"/>
      <c r="I147" s="20"/>
      <c r="J147" s="20"/>
      <c r="K147" s="19"/>
      <c r="L147" s="494"/>
      <c r="M147" s="494"/>
      <c r="N147" s="494"/>
      <c r="O147" s="494"/>
      <c r="P147" s="494"/>
      <c r="Q147" s="494"/>
      <c r="R147" s="494"/>
      <c r="S147" s="494"/>
      <c r="T147" s="494"/>
      <c r="U147" s="494"/>
      <c r="V147" s="494"/>
      <c r="W147" s="494"/>
      <c r="X147" s="494"/>
      <c r="Y147" s="494"/>
      <c r="Z147" s="494"/>
      <c r="AA147" s="494"/>
      <c r="AB147" s="494"/>
      <c r="AC147" s="494"/>
      <c r="AD147" s="494"/>
      <c r="AE147" s="494"/>
      <c r="AF147" s="494"/>
      <c r="AG147" s="494"/>
      <c r="AH147" s="494"/>
      <c r="AI147" s="494"/>
      <c r="AJ147" s="494"/>
      <c r="AK147" s="494"/>
      <c r="AL147" s="494"/>
    </row>
    <row r="148" spans="1:38" ht="20.100000000000001" customHeight="1">
      <c r="A148" s="19"/>
      <c r="B148" s="1606" t="str">
        <f>B40</f>
        <v>Year 3 of 5</v>
      </c>
      <c r="C148" s="1607"/>
      <c r="D148" s="1607"/>
      <c r="E148" s="1608"/>
      <c r="F148" s="18"/>
      <c r="G148" s="1606" t="str">
        <f>G40</f>
        <v>Year 4 of 5</v>
      </c>
      <c r="H148" s="1607"/>
      <c r="I148" s="1607"/>
      <c r="J148" s="1608"/>
      <c r="K148" s="18"/>
      <c r="L148" s="494"/>
      <c r="M148" s="494"/>
      <c r="N148" s="494"/>
      <c r="O148" s="494"/>
      <c r="P148" s="494"/>
      <c r="Q148" s="494"/>
      <c r="R148" s="494"/>
      <c r="S148" s="494"/>
      <c r="T148" s="494"/>
      <c r="U148" s="494"/>
      <c r="V148" s="494"/>
      <c r="W148" s="494"/>
      <c r="X148" s="494"/>
      <c r="Y148" s="494"/>
      <c r="Z148" s="494"/>
      <c r="AA148" s="494"/>
      <c r="AB148" s="494"/>
      <c r="AC148" s="494"/>
      <c r="AD148" s="494"/>
      <c r="AE148" s="494"/>
      <c r="AF148" s="494"/>
      <c r="AG148" s="494"/>
      <c r="AH148" s="494"/>
      <c r="AI148" s="494"/>
      <c r="AJ148" s="494"/>
      <c r="AK148" s="494"/>
      <c r="AL148" s="494"/>
    </row>
    <row r="149" spans="1:38" s="22" customFormat="1" ht="20.100000000000001" customHeight="1" thickBot="1">
      <c r="A149" s="18"/>
      <c r="B149" s="1521" t="str">
        <f>B41</f>
        <v>September 1, 2026    to    August 31, 2027</v>
      </c>
      <c r="C149" s="1660"/>
      <c r="D149" s="1660"/>
      <c r="E149" s="1661"/>
      <c r="F149" s="18"/>
      <c r="G149" s="1521" t="str">
        <f>G41</f>
        <v>September 1, 2027    to    August 31, 2028</v>
      </c>
      <c r="H149" s="1660"/>
      <c r="I149" s="1660"/>
      <c r="J149" s="1661"/>
      <c r="K149" s="18"/>
      <c r="L149" s="494"/>
      <c r="M149" s="494"/>
      <c r="N149" s="494"/>
      <c r="O149" s="494"/>
      <c r="P149" s="494"/>
      <c r="Q149" s="507"/>
      <c r="R149" s="507"/>
      <c r="S149" s="507"/>
      <c r="T149" s="507"/>
      <c r="U149" s="507"/>
      <c r="V149" s="507"/>
      <c r="W149" s="507"/>
      <c r="X149" s="507"/>
      <c r="Y149" s="507"/>
      <c r="Z149" s="507"/>
      <c r="AA149" s="507"/>
      <c r="AB149" s="507"/>
      <c r="AC149" s="507"/>
      <c r="AD149" s="507"/>
      <c r="AE149" s="507"/>
      <c r="AF149" s="507"/>
      <c r="AG149" s="507"/>
      <c r="AH149" s="507"/>
      <c r="AI149" s="507"/>
      <c r="AJ149" s="507"/>
      <c r="AK149" s="507"/>
      <c r="AL149" s="507"/>
    </row>
    <row r="150" spans="1:38" s="22" customFormat="1" ht="20.100000000000001" customHeight="1" thickBot="1">
      <c r="A150" s="21"/>
      <c r="B150" s="42" t="s">
        <v>55</v>
      </c>
      <c r="C150" s="1524" t="s">
        <v>137</v>
      </c>
      <c r="D150" s="1525"/>
      <c r="E150" s="43" t="s">
        <v>54</v>
      </c>
      <c r="F150" s="21"/>
      <c r="G150" s="42" t="s">
        <v>55</v>
      </c>
      <c r="H150" s="1524" t="s">
        <v>137</v>
      </c>
      <c r="I150" s="1525"/>
      <c r="J150" s="43" t="s">
        <v>54</v>
      </c>
      <c r="K150" s="21"/>
      <c r="L150" s="494"/>
      <c r="M150" s="494"/>
      <c r="N150" s="494"/>
      <c r="O150" s="494"/>
      <c r="P150" s="494"/>
      <c r="Q150" s="507"/>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row>
    <row r="151" spans="1:38" s="22" customFormat="1" ht="35.1" customHeight="1">
      <c r="A151" s="21"/>
      <c r="B151" s="469" t="s">
        <v>1047</v>
      </c>
      <c r="C151" s="1515">
        <f>SUM(CostShareBudget!Y76:Y78)</f>
        <v>0</v>
      </c>
      <c r="D151" s="1516"/>
      <c r="E151" s="470">
        <v>0</v>
      </c>
      <c r="F151" s="21"/>
      <c r="G151" s="469" t="s">
        <v>1047</v>
      </c>
      <c r="H151" s="1515">
        <f>SUM(CostShareBudget!AD76:AD78)</f>
        <v>0</v>
      </c>
      <c r="I151" s="1516"/>
      <c r="J151" s="470">
        <v>0</v>
      </c>
      <c r="K151" s="21"/>
      <c r="L151" s="494"/>
      <c r="M151" s="494"/>
      <c r="N151" s="494"/>
      <c r="O151" s="494"/>
      <c r="P151" s="494"/>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row>
    <row r="152" spans="1:38" s="22" customFormat="1" ht="35.1" customHeight="1">
      <c r="A152" s="21"/>
      <c r="B152" s="471" t="s">
        <v>1048</v>
      </c>
      <c r="C152" s="1513">
        <f>SUM(CostShareBudget!Y312:Y314)</f>
        <v>0</v>
      </c>
      <c r="D152" s="1514"/>
      <c r="E152" s="472">
        <v>0</v>
      </c>
      <c r="F152" s="21"/>
      <c r="G152" s="471" t="s">
        <v>1048</v>
      </c>
      <c r="H152" s="1513">
        <f>SUM(CostShareBudget!AD312:AD314)</f>
        <v>0</v>
      </c>
      <c r="I152" s="1514"/>
      <c r="J152" s="472">
        <v>0</v>
      </c>
      <c r="K152" s="21"/>
      <c r="L152" s="494"/>
      <c r="M152" s="494"/>
      <c r="N152" s="494"/>
      <c r="O152" s="494"/>
      <c r="P152" s="494"/>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row>
    <row r="153" spans="1:38" s="22" customFormat="1" ht="20.100000000000001" customHeight="1">
      <c r="A153" s="21"/>
      <c r="B153" s="471" t="s">
        <v>117</v>
      </c>
      <c r="C153" s="1513">
        <f>SUM(CostShareBudget!Y217:Y219)</f>
        <v>0</v>
      </c>
      <c r="D153" s="1514"/>
      <c r="E153" s="472">
        <v>0</v>
      </c>
      <c r="F153" s="21"/>
      <c r="G153" s="471" t="s">
        <v>117</v>
      </c>
      <c r="H153" s="1513">
        <f>SUM(CostShareBudget!AD217:AD219)</f>
        <v>0</v>
      </c>
      <c r="I153" s="1514"/>
      <c r="J153" s="472">
        <v>0</v>
      </c>
      <c r="K153" s="21"/>
      <c r="L153" s="494"/>
      <c r="M153" s="494"/>
      <c r="N153" s="494"/>
      <c r="O153" s="494"/>
      <c r="P153" s="494"/>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row>
    <row r="154" spans="1:38" s="22" customFormat="1" ht="35.1" customHeight="1">
      <c r="A154" s="21"/>
      <c r="B154" s="467" t="s">
        <v>1046</v>
      </c>
      <c r="C154" s="1517"/>
      <c r="D154" s="1512"/>
      <c r="E154" s="116">
        <f>'Initial Information'!$E$15</f>
        <v>0.505</v>
      </c>
      <c r="F154" s="21"/>
      <c r="G154" s="467" t="s">
        <v>1046</v>
      </c>
      <c r="H154" s="1517"/>
      <c r="I154" s="1512"/>
      <c r="J154" s="116">
        <f>'Initial Information'!$E$15</f>
        <v>0.505</v>
      </c>
      <c r="K154" s="21"/>
      <c r="L154" s="494"/>
      <c r="M154" s="494"/>
      <c r="N154" s="494"/>
      <c r="O154" s="494"/>
      <c r="P154" s="494"/>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row>
    <row r="155" spans="1:38" s="22" customFormat="1" ht="35.1" customHeight="1">
      <c r="A155" s="21"/>
      <c r="B155" s="471" t="s">
        <v>1049</v>
      </c>
      <c r="C155" s="1513">
        <f>SUM(CostShareBudget!Y86:Y88)</f>
        <v>0</v>
      </c>
      <c r="D155" s="1514"/>
      <c r="E155" s="472">
        <v>0</v>
      </c>
      <c r="F155" s="21"/>
      <c r="G155" s="471" t="s">
        <v>1049</v>
      </c>
      <c r="H155" s="1513">
        <f>SUM(CostShareBudget!AD86:AD88)</f>
        <v>0</v>
      </c>
      <c r="I155" s="1514"/>
      <c r="J155" s="472">
        <v>0</v>
      </c>
      <c r="K155" s="21"/>
      <c r="L155" s="494"/>
      <c r="M155" s="494"/>
      <c r="N155" s="494"/>
      <c r="O155" s="494"/>
      <c r="P155" s="494"/>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row>
    <row r="156" spans="1:38" s="22" customFormat="1" ht="35.1" customHeight="1">
      <c r="A156" s="21"/>
      <c r="B156" s="467" t="s">
        <v>1044</v>
      </c>
      <c r="C156" s="1505">
        <f>SUM(CostShareBudget!Y34:Y41)</f>
        <v>0</v>
      </c>
      <c r="D156" s="1506"/>
      <c r="E156" s="116">
        <f>'Initial Information'!$E$15</f>
        <v>0.505</v>
      </c>
      <c r="F156" s="21"/>
      <c r="G156" s="467" t="s">
        <v>1044</v>
      </c>
      <c r="H156" s="1505">
        <f>SUM(CostShareBudget!AD34:AD41)</f>
        <v>0</v>
      </c>
      <c r="I156" s="1506"/>
      <c r="J156" s="116">
        <f>'Initial Information'!$E$15</f>
        <v>0.505</v>
      </c>
      <c r="K156" s="21"/>
      <c r="L156" s="494"/>
      <c r="M156" s="494"/>
      <c r="N156" s="494"/>
      <c r="O156" s="494"/>
      <c r="P156" s="494"/>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row>
    <row r="157" spans="1:38" s="22" customFormat="1" ht="35.1" customHeight="1">
      <c r="A157" s="21"/>
      <c r="B157" s="467" t="s">
        <v>1045</v>
      </c>
      <c r="C157" s="1505">
        <f>SUM(CostShareBudget!Y30)</f>
        <v>0</v>
      </c>
      <c r="D157" s="1506"/>
      <c r="E157" s="116">
        <f>'Initial Information'!$E$15</f>
        <v>0.505</v>
      </c>
      <c r="F157" s="21"/>
      <c r="G157" s="467" t="s">
        <v>1045</v>
      </c>
      <c r="H157" s="1505">
        <f>SUM(CostShareBudget!AD30)</f>
        <v>0</v>
      </c>
      <c r="I157" s="1506"/>
      <c r="J157" s="116">
        <f>'Initial Information'!$E$15</f>
        <v>0.505</v>
      </c>
      <c r="K157" s="21"/>
      <c r="L157" s="494"/>
      <c r="M157" s="494"/>
      <c r="N157" s="494"/>
      <c r="O157" s="494"/>
      <c r="P157" s="494"/>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row>
    <row r="158" spans="1:38" s="22" customFormat="1" ht="20.100000000000001" customHeight="1">
      <c r="A158" s="21"/>
      <c r="B158" s="467" t="s">
        <v>44</v>
      </c>
      <c r="C158" s="1505">
        <f>CostShareBudget!Y64</f>
        <v>0</v>
      </c>
      <c r="D158" s="1506"/>
      <c r="E158" s="116">
        <f>'Initial Information'!$E$15</f>
        <v>0.505</v>
      </c>
      <c r="F158" s="21"/>
      <c r="G158" s="467" t="s">
        <v>44</v>
      </c>
      <c r="H158" s="1505">
        <f>CostShareBudget!AD64</f>
        <v>0</v>
      </c>
      <c r="I158" s="1506"/>
      <c r="J158" s="116">
        <f>'Initial Information'!$E$15</f>
        <v>0.505</v>
      </c>
      <c r="K158" s="21"/>
      <c r="L158" s="494"/>
      <c r="M158" s="494"/>
      <c r="N158" s="494"/>
      <c r="O158" s="494"/>
      <c r="P158" s="494"/>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row>
    <row r="159" spans="1:38" s="22" customFormat="1" ht="35.1" customHeight="1">
      <c r="A159" s="21"/>
      <c r="B159" s="471" t="s">
        <v>1050</v>
      </c>
      <c r="C159" s="1509">
        <f>CostShareBudget!Y135</f>
        <v>0</v>
      </c>
      <c r="D159" s="1510"/>
      <c r="E159" s="472">
        <v>0</v>
      </c>
      <c r="F159" s="21"/>
      <c r="G159" s="471" t="s">
        <v>1050</v>
      </c>
      <c r="H159" s="1509">
        <f>CostShareBudget!AD135</f>
        <v>0</v>
      </c>
      <c r="I159" s="1510"/>
      <c r="J159" s="472">
        <v>0</v>
      </c>
      <c r="K159" s="21"/>
      <c r="L159" s="494"/>
      <c r="M159" s="494"/>
      <c r="N159" s="494"/>
      <c r="O159" s="494"/>
      <c r="P159" s="494"/>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row>
    <row r="160" spans="1:38" s="22" customFormat="1" ht="20.100000000000001" customHeight="1">
      <c r="A160" s="21"/>
      <c r="B160" s="467" t="s">
        <v>45</v>
      </c>
      <c r="C160" s="1505">
        <f>SUM(CostShareBudget!Y141:Y149)</f>
        <v>0</v>
      </c>
      <c r="D160" s="1506"/>
      <c r="E160" s="116">
        <f>'Initial Information'!$E$15</f>
        <v>0.505</v>
      </c>
      <c r="F160" s="21"/>
      <c r="G160" s="467" t="s">
        <v>45</v>
      </c>
      <c r="H160" s="1505">
        <f>SUM(CostShareBudget!AD141:AD149)</f>
        <v>0</v>
      </c>
      <c r="I160" s="1506"/>
      <c r="J160" s="116">
        <f>'Initial Information'!$E$15</f>
        <v>0.505</v>
      </c>
      <c r="K160" s="21"/>
      <c r="L160" s="494"/>
      <c r="M160" s="494"/>
      <c r="N160" s="494"/>
      <c r="O160" s="494"/>
      <c r="P160" s="494"/>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row>
    <row r="161" spans="1:38" s="22" customFormat="1" ht="20.100000000000001" customHeight="1">
      <c r="A161" s="21"/>
      <c r="B161" s="468" t="s">
        <v>124</v>
      </c>
      <c r="C161" s="1511"/>
      <c r="D161" s="1512"/>
      <c r="E161" s="116">
        <f>'Initial Information'!$E$15</f>
        <v>0.505</v>
      </c>
      <c r="F161" s="21"/>
      <c r="G161" s="468" t="s">
        <v>124</v>
      </c>
      <c r="H161" s="1511"/>
      <c r="I161" s="1512"/>
      <c r="J161" s="116">
        <f>'Initial Information'!$E$15</f>
        <v>0.505</v>
      </c>
      <c r="K161" s="21"/>
      <c r="L161" s="494"/>
      <c r="M161" s="494"/>
      <c r="N161" s="494"/>
      <c r="O161" s="494"/>
      <c r="P161" s="494"/>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row>
    <row r="162" spans="1:38" s="22" customFormat="1" ht="20.100000000000001" customHeight="1">
      <c r="A162" s="21"/>
      <c r="B162" s="471" t="s">
        <v>1051</v>
      </c>
      <c r="C162" s="1513"/>
      <c r="D162" s="1514"/>
      <c r="E162" s="472">
        <v>0</v>
      </c>
      <c r="F162" s="21"/>
      <c r="G162" s="471" t="s">
        <v>1051</v>
      </c>
      <c r="H162" s="1513"/>
      <c r="I162" s="1514"/>
      <c r="J162" s="472">
        <v>0</v>
      </c>
      <c r="K162" s="21"/>
      <c r="L162" s="494"/>
      <c r="M162" s="494"/>
      <c r="N162" s="494"/>
      <c r="O162" s="494"/>
      <c r="P162" s="494"/>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row>
    <row r="163" spans="1:38" s="22" customFormat="1" ht="35.1" customHeight="1">
      <c r="A163" s="21"/>
      <c r="B163" s="471" t="s">
        <v>1052</v>
      </c>
      <c r="C163" s="1513">
        <f>CostShareBudget!Y341</f>
        <v>0</v>
      </c>
      <c r="D163" s="1514"/>
      <c r="E163" s="472">
        <v>0</v>
      </c>
      <c r="F163" s="21"/>
      <c r="G163" s="471" t="s">
        <v>1052</v>
      </c>
      <c r="H163" s="1513">
        <f>CostShareBudget!AD341</f>
        <v>0</v>
      </c>
      <c r="I163" s="1514"/>
      <c r="J163" s="472">
        <v>0</v>
      </c>
      <c r="K163" s="21"/>
      <c r="L163" s="494"/>
      <c r="M163" s="494"/>
      <c r="N163" s="494"/>
      <c r="O163" s="494"/>
      <c r="P163" s="494"/>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row>
    <row r="164" spans="1:38" s="22" customFormat="1" ht="20.100000000000001" customHeight="1">
      <c r="A164" s="21"/>
      <c r="B164" s="467" t="s">
        <v>47</v>
      </c>
      <c r="C164" s="1511">
        <f>SUM(CostShareBudget!Y51:Y53)</f>
        <v>0</v>
      </c>
      <c r="D164" s="1512"/>
      <c r="E164" s="116">
        <f>'Initial Information'!$E$15</f>
        <v>0.505</v>
      </c>
      <c r="F164" s="21"/>
      <c r="G164" s="467" t="s">
        <v>47</v>
      </c>
      <c r="H164" s="1511">
        <f>SUM(CostShareBudget!AD51:AD53)</f>
        <v>0</v>
      </c>
      <c r="I164" s="1512"/>
      <c r="J164" s="116">
        <f>'Initial Information'!$E$15</f>
        <v>0.505</v>
      </c>
      <c r="K164" s="21"/>
      <c r="L164" s="494"/>
      <c r="M164" s="494"/>
      <c r="N164" s="494"/>
      <c r="O164" s="494"/>
      <c r="P164" s="494"/>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row>
    <row r="165" spans="1:38" s="22" customFormat="1" ht="20.100000000000001" customHeight="1">
      <c r="A165" s="21"/>
      <c r="B165" s="467" t="s">
        <v>48</v>
      </c>
      <c r="C165" s="1511">
        <f>CostShareBudget!Y302+CostShareBudget!Y306+CostShareBudget!Y310+CostShareBudget!Y314+CostShareBudget!Y318+CostShareBudget!Y322+CostShareBudget!Y326+CostShareBudget!Y330+CostShareBudget!Y334+CostShareBudget!Y338</f>
        <v>0</v>
      </c>
      <c r="D165" s="1512"/>
      <c r="E165" s="116">
        <f>'Initial Information'!$E$15</f>
        <v>0.505</v>
      </c>
      <c r="F165" s="21"/>
      <c r="G165" s="467" t="s">
        <v>48</v>
      </c>
      <c r="H165" s="1511">
        <f>CostShareBudget!AD302+CostShareBudget!AD306+CostShareBudget!AD310+CostShareBudget!AD314+CostShareBudget!AD318+CostShareBudget!AD322+CostShareBudget!AD326+CostShareBudget!AD330+CostShareBudget!AD334+CostShareBudget!AD338</f>
        <v>0</v>
      </c>
      <c r="I165" s="1512"/>
      <c r="J165" s="116">
        <f>'Initial Information'!$E$15</f>
        <v>0.505</v>
      </c>
      <c r="K165" s="21"/>
      <c r="L165" s="494"/>
      <c r="M165" s="494"/>
      <c r="N165" s="494"/>
      <c r="O165" s="494"/>
      <c r="P165" s="494"/>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row>
    <row r="166" spans="1:38" s="22" customFormat="1" ht="20.100000000000001" customHeight="1">
      <c r="A166" s="21"/>
      <c r="B166" s="471" t="s">
        <v>49</v>
      </c>
      <c r="C166" s="1513">
        <f>CostShareBudget!Y303+CostShareBudget!Y307+CostShareBudget!Y311+CostShareBudget!Y315+CostShareBudget!Y319+CostShareBudget!Y323+CostShareBudget!Y327+CostShareBudget!Y331+CostShareBudget!Y335+CostShareBudget!Y339</f>
        <v>0</v>
      </c>
      <c r="D166" s="1514"/>
      <c r="E166" s="472">
        <v>0</v>
      </c>
      <c r="F166" s="21"/>
      <c r="G166" s="471" t="s">
        <v>49</v>
      </c>
      <c r="H166" s="1513">
        <f>CostShareBudget!AD303+CostShareBudget!AD307+CostShareBudget!AD311+CostShareBudget!AD315+CostShareBudget!AD319+CostShareBudget!AD323+CostShareBudget!AD327+CostShareBudget!AD331+CostShareBudget!AD335+CostShareBudget!AD339</f>
        <v>0</v>
      </c>
      <c r="I166" s="1514"/>
      <c r="J166" s="472">
        <v>0</v>
      </c>
      <c r="K166" s="21"/>
      <c r="L166" s="494"/>
      <c r="M166" s="494"/>
      <c r="N166" s="494"/>
      <c r="O166" s="494"/>
      <c r="P166" s="494"/>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row>
    <row r="167" spans="1:38" s="22" customFormat="1" ht="20.100000000000001" customHeight="1">
      <c r="A167" s="21"/>
      <c r="B167" s="467" t="s">
        <v>50</v>
      </c>
      <c r="C167" s="1505">
        <f>SUM(CostShareBudget!Y311:Y320)</f>
        <v>0</v>
      </c>
      <c r="D167" s="1506"/>
      <c r="E167" s="116">
        <f>'Initial Information'!$E$15</f>
        <v>0.505</v>
      </c>
      <c r="F167" s="21"/>
      <c r="G167" s="467" t="s">
        <v>50</v>
      </c>
      <c r="H167" s="1505">
        <f>SUM(CostShareBudget!AD311:AD320)</f>
        <v>0</v>
      </c>
      <c r="I167" s="1506"/>
      <c r="J167" s="116">
        <f>'Initial Information'!$E$15</f>
        <v>0.505</v>
      </c>
      <c r="K167" s="21"/>
      <c r="L167" s="494"/>
      <c r="M167" s="494"/>
      <c r="N167" s="494"/>
      <c r="O167" s="494"/>
      <c r="P167" s="494"/>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row>
    <row r="168" spans="1:38" s="22" customFormat="1" ht="20.100000000000001" customHeight="1">
      <c r="A168" s="21"/>
      <c r="B168" s="467" t="s">
        <v>118</v>
      </c>
      <c r="C168" s="1511"/>
      <c r="D168" s="1512"/>
      <c r="E168" s="116">
        <f>'Initial Information'!$E$15</f>
        <v>0.505</v>
      </c>
      <c r="F168" s="21"/>
      <c r="G168" s="467" t="s">
        <v>118</v>
      </c>
      <c r="H168" s="1511"/>
      <c r="I168" s="1512"/>
      <c r="J168" s="116">
        <f>'Initial Information'!$E$15</f>
        <v>0.505</v>
      </c>
      <c r="K168" s="21"/>
      <c r="L168" s="494"/>
      <c r="M168" s="494"/>
      <c r="N168" s="494"/>
      <c r="O168" s="494"/>
      <c r="P168" s="494"/>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row>
    <row r="169" spans="1:38" s="22" customFormat="1" ht="20.100000000000001" customHeight="1">
      <c r="A169" s="21"/>
      <c r="B169" s="467" t="s">
        <v>51</v>
      </c>
      <c r="C169" s="1511">
        <f>SUM(CostShareBudget!Y105:Y107)</f>
        <v>0</v>
      </c>
      <c r="D169" s="1512"/>
      <c r="E169" s="116">
        <f>'Initial Information'!$E$15</f>
        <v>0.505</v>
      </c>
      <c r="F169" s="21"/>
      <c r="G169" s="467" t="s">
        <v>51</v>
      </c>
      <c r="H169" s="1511">
        <f>SUM(CostShareBudget!AD105:AD107)</f>
        <v>0</v>
      </c>
      <c r="I169" s="1512"/>
      <c r="J169" s="116">
        <f>'Initial Information'!$E$15</f>
        <v>0.505</v>
      </c>
      <c r="K169" s="21"/>
      <c r="L169" s="494"/>
      <c r="M169" s="494"/>
      <c r="N169" s="494"/>
      <c r="O169" s="494"/>
      <c r="P169" s="494"/>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row>
    <row r="170" spans="1:38" s="22" customFormat="1" ht="20.100000000000001" customHeight="1">
      <c r="A170" s="21"/>
      <c r="B170" s="467" t="s">
        <v>52</v>
      </c>
      <c r="C170" s="1511">
        <f>SUM(CostShareBudget!Y95:Y97)</f>
        <v>0</v>
      </c>
      <c r="D170" s="1512"/>
      <c r="E170" s="116">
        <f>'Initial Information'!$E$15</f>
        <v>0.505</v>
      </c>
      <c r="F170" s="21"/>
      <c r="G170" s="467" t="s">
        <v>52</v>
      </c>
      <c r="H170" s="1511">
        <f>SUM(CostShareBudget!AD95:AD97)</f>
        <v>0</v>
      </c>
      <c r="I170" s="1512"/>
      <c r="J170" s="116">
        <f>'Initial Information'!$E$15</f>
        <v>0.505</v>
      </c>
      <c r="K170" s="21"/>
      <c r="L170" s="494"/>
      <c r="M170" s="494"/>
      <c r="N170" s="494"/>
      <c r="O170" s="494"/>
      <c r="P170" s="494"/>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row>
    <row r="171" spans="1:38" ht="20.100000000000001" customHeight="1">
      <c r="A171" s="21"/>
      <c r="B171" s="467" t="s">
        <v>53</v>
      </c>
      <c r="C171" s="1505">
        <f>SUM(CostShareBudget!Y100:Y102)</f>
        <v>0</v>
      </c>
      <c r="D171" s="1506"/>
      <c r="E171" s="116">
        <f>'Initial Information'!$E$15</f>
        <v>0.505</v>
      </c>
      <c r="F171" s="21"/>
      <c r="G171" s="467" t="s">
        <v>53</v>
      </c>
      <c r="H171" s="1505">
        <f>SUM(CostShareBudget!AD100:AD102)</f>
        <v>0</v>
      </c>
      <c r="I171" s="1506"/>
      <c r="J171" s="116">
        <f>'Initial Information'!$E$15</f>
        <v>0.505</v>
      </c>
      <c r="K171" s="21"/>
      <c r="L171" s="494"/>
      <c r="M171" s="494"/>
      <c r="N171" s="494"/>
      <c r="O171" s="494"/>
      <c r="P171" s="494"/>
      <c r="Q171" s="494"/>
      <c r="R171" s="494"/>
      <c r="S171" s="494"/>
      <c r="T171" s="494"/>
      <c r="U171" s="494"/>
      <c r="V171" s="494"/>
      <c r="W171" s="494"/>
      <c r="X171" s="494"/>
      <c r="Y171" s="494"/>
      <c r="Z171" s="494"/>
      <c r="AA171" s="494"/>
      <c r="AB171" s="494"/>
      <c r="AC171" s="494"/>
      <c r="AD171" s="494"/>
      <c r="AE171" s="494"/>
      <c r="AF171" s="494"/>
      <c r="AG171" s="494"/>
      <c r="AH171" s="494"/>
      <c r="AI171" s="494"/>
      <c r="AJ171" s="494"/>
      <c r="AK171" s="494"/>
      <c r="AL171" s="494"/>
    </row>
    <row r="172" spans="1:38" ht="35.1" customHeight="1" thickBot="1">
      <c r="A172" s="21"/>
      <c r="B172" s="467" t="s">
        <v>1043</v>
      </c>
      <c r="C172" s="1505">
        <f>SUM(CostShareBudget!Y42:Y50)</f>
        <v>0</v>
      </c>
      <c r="D172" s="1506"/>
      <c r="E172" s="116">
        <f>'Initial Information'!$E$15</f>
        <v>0.505</v>
      </c>
      <c r="F172" s="21"/>
      <c r="G172" s="467" t="s">
        <v>1043</v>
      </c>
      <c r="H172" s="1505">
        <f>SUM(CostShareBudget!AD42:AD50)</f>
        <v>0</v>
      </c>
      <c r="I172" s="1506"/>
      <c r="J172" s="116">
        <f>'Initial Information'!$E$15</f>
        <v>0.505</v>
      </c>
      <c r="K172" s="21"/>
      <c r="L172" s="494"/>
      <c r="M172" s="494"/>
      <c r="N172" s="494"/>
      <c r="O172" s="494"/>
      <c r="P172" s="494"/>
      <c r="Q172" s="494"/>
      <c r="R172" s="494"/>
      <c r="S172" s="494"/>
      <c r="T172" s="494"/>
      <c r="U172" s="494"/>
      <c r="V172" s="494"/>
      <c r="W172" s="494"/>
      <c r="X172" s="494"/>
      <c r="Y172" s="494"/>
      <c r="Z172" s="494"/>
      <c r="AA172" s="494"/>
      <c r="AB172" s="494"/>
      <c r="AC172" s="494"/>
      <c r="AD172" s="494"/>
      <c r="AE172" s="494"/>
      <c r="AF172" s="494"/>
      <c r="AG172" s="494"/>
      <c r="AH172" s="494"/>
      <c r="AI172" s="494"/>
      <c r="AJ172" s="494"/>
      <c r="AK172" s="494"/>
      <c r="AL172" s="494"/>
    </row>
    <row r="173" spans="1:38" ht="4.9000000000000004" customHeight="1">
      <c r="A173" s="19"/>
      <c r="B173" s="462"/>
      <c r="C173" s="1507"/>
      <c r="D173" s="1508"/>
      <c r="E173" s="463"/>
      <c r="F173" s="19"/>
      <c r="G173" s="462"/>
      <c r="H173" s="1507"/>
      <c r="I173" s="1508"/>
      <c r="J173" s="463"/>
      <c r="K173" s="19"/>
      <c r="L173" s="494"/>
      <c r="M173" s="494"/>
      <c r="N173" s="494"/>
      <c r="O173" s="494"/>
      <c r="P173" s="494"/>
      <c r="Q173" s="494"/>
      <c r="R173" s="494"/>
      <c r="S173" s="494"/>
      <c r="T173" s="494"/>
      <c r="U173" s="494"/>
      <c r="V173" s="494"/>
      <c r="W173" s="494"/>
      <c r="X173" s="494"/>
      <c r="Y173" s="494"/>
      <c r="Z173" s="494"/>
      <c r="AA173" s="494"/>
      <c r="AB173" s="494"/>
      <c r="AC173" s="494"/>
      <c r="AD173" s="494"/>
      <c r="AE173" s="494"/>
      <c r="AF173" s="494"/>
      <c r="AG173" s="494"/>
      <c r="AH173" s="494"/>
      <c r="AI173" s="494"/>
      <c r="AJ173" s="494"/>
      <c r="AK173" s="494"/>
      <c r="AL173" s="494"/>
    </row>
    <row r="174" spans="1:38" ht="20.100000000000001" customHeight="1">
      <c r="A174" s="19"/>
      <c r="B174" s="5" t="s">
        <v>134</v>
      </c>
      <c r="C174" s="1499">
        <f>CostShareBudget!Y404</f>
        <v>0</v>
      </c>
      <c r="D174" s="1500"/>
      <c r="E174" s="6"/>
      <c r="F174" s="19"/>
      <c r="G174" s="5" t="s">
        <v>134</v>
      </c>
      <c r="H174" s="1499">
        <f>CostShareBudget!AD404</f>
        <v>0</v>
      </c>
      <c r="I174" s="1500"/>
      <c r="J174" s="6"/>
      <c r="K174" s="19"/>
      <c r="L174" s="494"/>
      <c r="M174" s="494"/>
      <c r="N174" s="494"/>
      <c r="O174" s="494"/>
      <c r="P174" s="494"/>
      <c r="Q174" s="494"/>
      <c r="R174" s="494"/>
      <c r="S174" s="494"/>
      <c r="T174" s="494"/>
      <c r="U174" s="494"/>
      <c r="V174" s="494"/>
      <c r="W174" s="494"/>
      <c r="X174" s="494"/>
      <c r="Y174" s="494"/>
      <c r="Z174" s="494"/>
      <c r="AA174" s="494"/>
      <c r="AB174" s="494"/>
      <c r="AC174" s="494"/>
      <c r="AD174" s="494"/>
      <c r="AE174" s="494"/>
      <c r="AF174" s="494"/>
      <c r="AG174" s="494"/>
      <c r="AH174" s="494"/>
      <c r="AI174" s="494"/>
      <c r="AJ174" s="494"/>
      <c r="AK174" s="494"/>
      <c r="AL174" s="494"/>
    </row>
    <row r="175" spans="1:38" ht="4.9000000000000004" customHeight="1">
      <c r="A175" s="19"/>
      <c r="B175" s="464"/>
      <c r="C175" s="1501"/>
      <c r="D175" s="1502"/>
      <c r="E175" s="466"/>
      <c r="F175" s="19"/>
      <c r="G175" s="464"/>
      <c r="H175" s="1501"/>
      <c r="I175" s="1502"/>
      <c r="J175" s="466"/>
      <c r="K175" s="19"/>
      <c r="L175" s="494"/>
      <c r="M175" s="494"/>
      <c r="N175" s="494"/>
      <c r="O175" s="494"/>
      <c r="P175" s="494"/>
      <c r="Q175" s="494"/>
      <c r="R175" s="494"/>
      <c r="S175" s="494"/>
      <c r="T175" s="494"/>
      <c r="U175" s="494"/>
      <c r="V175" s="494"/>
      <c r="W175" s="494"/>
      <c r="X175" s="494"/>
      <c r="Y175" s="494"/>
      <c r="Z175" s="494"/>
      <c r="AA175" s="494"/>
      <c r="AB175" s="494"/>
      <c r="AC175" s="494"/>
      <c r="AD175" s="494"/>
      <c r="AE175" s="494"/>
      <c r="AF175" s="494"/>
      <c r="AG175" s="494"/>
      <c r="AH175" s="494"/>
      <c r="AI175" s="494"/>
      <c r="AJ175" s="494"/>
      <c r="AK175" s="494"/>
      <c r="AL175" s="494"/>
    </row>
    <row r="176" spans="1:38" ht="20.100000000000001" customHeight="1">
      <c r="A176" s="19"/>
      <c r="B176" s="5" t="s">
        <v>136</v>
      </c>
      <c r="C176" s="1499">
        <f>CostShareBudget!Y406</f>
        <v>0</v>
      </c>
      <c r="D176" s="1500"/>
      <c r="E176" s="6"/>
      <c r="F176" s="19"/>
      <c r="G176" s="5" t="s">
        <v>136</v>
      </c>
      <c r="H176" s="1499">
        <f>CostShareBudget!AD406</f>
        <v>0</v>
      </c>
      <c r="I176" s="1500"/>
      <c r="J176" s="6"/>
      <c r="K176" s="19"/>
      <c r="L176" s="494"/>
      <c r="M176" s="494"/>
      <c r="N176" s="494"/>
      <c r="O176" s="494"/>
      <c r="P176" s="494"/>
      <c r="Q176" s="494"/>
      <c r="R176" s="494"/>
      <c r="S176" s="494"/>
      <c r="T176" s="494"/>
      <c r="U176" s="494"/>
      <c r="V176" s="494"/>
      <c r="W176" s="494"/>
      <c r="X176" s="494"/>
      <c r="Y176" s="494"/>
      <c r="Z176" s="494"/>
      <c r="AA176" s="494"/>
      <c r="AB176" s="494"/>
      <c r="AC176" s="494"/>
      <c r="AD176" s="494"/>
      <c r="AE176" s="494"/>
      <c r="AF176" s="494"/>
      <c r="AG176" s="494"/>
      <c r="AH176" s="494"/>
      <c r="AI176" s="494"/>
      <c r="AJ176" s="494"/>
      <c r="AK176" s="494"/>
      <c r="AL176" s="494"/>
    </row>
    <row r="177" spans="1:38" ht="4.9000000000000004" customHeight="1">
      <c r="A177" s="19"/>
      <c r="B177" s="464"/>
      <c r="C177" s="1501"/>
      <c r="D177" s="1502"/>
      <c r="E177" s="466"/>
      <c r="F177" s="19"/>
      <c r="G177" s="464"/>
      <c r="H177" s="1501"/>
      <c r="I177" s="1502"/>
      <c r="J177" s="466"/>
      <c r="K177" s="19"/>
      <c r="L177" s="494"/>
      <c r="M177" s="494"/>
      <c r="N177" s="494"/>
      <c r="O177" s="494"/>
      <c r="P177" s="494"/>
      <c r="Q177" s="494"/>
      <c r="R177" s="494"/>
      <c r="S177" s="494"/>
      <c r="T177" s="494"/>
      <c r="U177" s="494"/>
      <c r="V177" s="494"/>
      <c r="W177" s="494"/>
      <c r="X177" s="494"/>
      <c r="Y177" s="494"/>
      <c r="Z177" s="494"/>
      <c r="AA177" s="494"/>
      <c r="AB177" s="494"/>
      <c r="AC177" s="494"/>
      <c r="AD177" s="494"/>
      <c r="AE177" s="494"/>
      <c r="AF177" s="494"/>
      <c r="AG177" s="494"/>
      <c r="AH177" s="494"/>
      <c r="AI177" s="494"/>
      <c r="AJ177" s="494"/>
      <c r="AK177" s="494"/>
      <c r="AL177" s="494"/>
    </row>
    <row r="178" spans="1:38" ht="20.100000000000001" customHeight="1">
      <c r="A178" s="19"/>
      <c r="B178" s="5" t="s">
        <v>135</v>
      </c>
      <c r="C178" s="1499">
        <f>CostShareBudget!Y407</f>
        <v>0</v>
      </c>
      <c r="D178" s="1500"/>
      <c r="E178" s="116">
        <f>'Initial Information'!$E$15</f>
        <v>0.505</v>
      </c>
      <c r="F178" s="19"/>
      <c r="G178" s="5" t="s">
        <v>135</v>
      </c>
      <c r="H178" s="1499">
        <f>CostShareBudget!AD407</f>
        <v>0</v>
      </c>
      <c r="I178" s="1500"/>
      <c r="J178" s="116">
        <f>'Initial Information'!$E$15</f>
        <v>0.505</v>
      </c>
      <c r="K178" s="19"/>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row>
    <row r="179" spans="1:38" ht="4.9000000000000004" customHeight="1">
      <c r="A179" s="19"/>
      <c r="B179" s="464"/>
      <c r="C179" s="1501"/>
      <c r="D179" s="1502"/>
      <c r="E179" s="466"/>
      <c r="F179" s="19"/>
      <c r="G179" s="464"/>
      <c r="H179" s="1501"/>
      <c r="I179" s="1502"/>
      <c r="J179" s="466"/>
      <c r="K179" s="19"/>
      <c r="L179" s="494"/>
      <c r="M179" s="494"/>
      <c r="N179" s="494"/>
      <c r="O179" s="494"/>
      <c r="P179" s="494"/>
      <c r="Q179" s="494"/>
      <c r="R179" s="494"/>
      <c r="S179" s="494"/>
      <c r="T179" s="494"/>
      <c r="U179" s="494"/>
      <c r="V179" s="494"/>
      <c r="W179" s="494"/>
      <c r="X179" s="494"/>
      <c r="Y179" s="494"/>
      <c r="Z179" s="494"/>
      <c r="AA179" s="494"/>
      <c r="AB179" s="494"/>
      <c r="AC179" s="494"/>
      <c r="AD179" s="494"/>
      <c r="AE179" s="494"/>
      <c r="AF179" s="494"/>
      <c r="AG179" s="494"/>
      <c r="AH179" s="494"/>
      <c r="AI179" s="494"/>
      <c r="AJ179" s="494"/>
      <c r="AK179" s="494"/>
      <c r="AL179" s="494"/>
    </row>
    <row r="180" spans="1:38" ht="20.100000000000001" customHeight="1" thickBot="1">
      <c r="A180" s="19"/>
      <c r="B180" s="7" t="s">
        <v>56</v>
      </c>
      <c r="C180" s="1503">
        <f>CostShareBudget!Y410</f>
        <v>0</v>
      </c>
      <c r="D180" s="1504"/>
      <c r="E180" s="8"/>
      <c r="F180" s="19"/>
      <c r="G180" s="7" t="s">
        <v>56</v>
      </c>
      <c r="H180" s="1503">
        <f>CostShareBudget!AD410</f>
        <v>0</v>
      </c>
      <c r="I180" s="1504"/>
      <c r="J180" s="8"/>
      <c r="K180" s="19"/>
      <c r="L180" s="494"/>
      <c r="M180" s="494"/>
      <c r="N180" s="494"/>
      <c r="O180" s="494"/>
      <c r="P180" s="494"/>
      <c r="Q180" s="494"/>
      <c r="R180" s="494"/>
      <c r="S180" s="494"/>
      <c r="T180" s="494"/>
      <c r="U180" s="494"/>
      <c r="V180" s="494"/>
      <c r="W180" s="494"/>
      <c r="X180" s="494"/>
      <c r="Y180" s="494"/>
      <c r="Z180" s="494"/>
      <c r="AA180" s="494"/>
      <c r="AB180" s="494"/>
      <c r="AC180" s="494"/>
      <c r="AD180" s="494"/>
      <c r="AE180" s="494"/>
      <c r="AF180" s="494"/>
      <c r="AG180" s="494"/>
      <c r="AH180" s="494"/>
      <c r="AI180" s="494"/>
      <c r="AJ180" s="494"/>
      <c r="AK180" s="494"/>
      <c r="AL180" s="494"/>
    </row>
    <row r="181" spans="1:38" ht="9.9499999999999993" customHeight="1" thickBot="1">
      <c r="A181" s="19"/>
      <c r="B181" s="19"/>
      <c r="C181" s="19"/>
      <c r="D181" s="20"/>
      <c r="E181" s="20"/>
      <c r="F181" s="19"/>
      <c r="G181" s="19"/>
      <c r="H181" s="19"/>
      <c r="I181" s="20"/>
      <c r="J181" s="20"/>
      <c r="K181" s="19"/>
      <c r="L181" s="494"/>
      <c r="M181" s="494"/>
      <c r="N181" s="494"/>
      <c r="O181" s="494"/>
      <c r="P181" s="494"/>
      <c r="Q181" s="494"/>
      <c r="R181" s="494"/>
      <c r="S181" s="494"/>
      <c r="T181" s="494"/>
      <c r="U181" s="494"/>
      <c r="V181" s="494"/>
      <c r="W181" s="494"/>
      <c r="X181" s="494"/>
      <c r="Y181" s="494"/>
      <c r="Z181" s="494"/>
      <c r="AA181" s="494"/>
      <c r="AB181" s="494"/>
      <c r="AC181" s="494"/>
      <c r="AD181" s="494"/>
      <c r="AE181" s="494"/>
      <c r="AF181" s="494"/>
      <c r="AG181" s="494"/>
      <c r="AH181" s="494"/>
      <c r="AI181" s="494"/>
      <c r="AJ181" s="494"/>
      <c r="AK181" s="494"/>
      <c r="AL181" s="494"/>
    </row>
    <row r="182" spans="1:38" ht="20.100000000000001" customHeight="1">
      <c r="A182" s="19"/>
      <c r="B182" s="1606" t="str">
        <f>B74</f>
        <v>Year 5 of 5</v>
      </c>
      <c r="C182" s="1607"/>
      <c r="D182" s="1607"/>
      <c r="E182" s="1608"/>
      <c r="F182" s="18"/>
      <c r="G182" s="1606" t="str">
        <f>G74</f>
        <v>Cumulative: Years 1 thru 5</v>
      </c>
      <c r="H182" s="1607"/>
      <c r="I182" s="1607"/>
      <c r="J182" s="1608"/>
      <c r="K182" s="18"/>
      <c r="L182" s="494"/>
      <c r="M182" s="494"/>
      <c r="N182" s="494"/>
      <c r="O182" s="494"/>
      <c r="P182" s="494"/>
      <c r="Q182" s="494"/>
      <c r="R182" s="494"/>
      <c r="S182" s="494"/>
      <c r="T182" s="494"/>
      <c r="U182" s="494"/>
      <c r="V182" s="494"/>
      <c r="W182" s="494"/>
      <c r="X182" s="494"/>
      <c r="Y182" s="494"/>
      <c r="Z182" s="494"/>
      <c r="AA182" s="494"/>
      <c r="AB182" s="494"/>
      <c r="AC182" s="494"/>
      <c r="AD182" s="494"/>
      <c r="AE182" s="494"/>
      <c r="AF182" s="494"/>
      <c r="AG182" s="494"/>
      <c r="AH182" s="494"/>
      <c r="AI182" s="494"/>
      <c r="AJ182" s="494"/>
      <c r="AK182" s="494"/>
      <c r="AL182" s="494"/>
    </row>
    <row r="183" spans="1:38" s="22" customFormat="1" ht="20.100000000000001" customHeight="1" thickBot="1">
      <c r="A183" s="18"/>
      <c r="B183" s="1521" t="str">
        <f>B75</f>
        <v>September 1, 2028    to    August 31, 2029</v>
      </c>
      <c r="C183" s="1660"/>
      <c r="D183" s="1660"/>
      <c r="E183" s="1661"/>
      <c r="F183" s="18"/>
      <c r="G183" s="1521" t="str">
        <f>G75</f>
        <v>September 1, 2024    to    August 31, 2029</v>
      </c>
      <c r="H183" s="1660"/>
      <c r="I183" s="1660"/>
      <c r="J183" s="1661"/>
      <c r="K183" s="18"/>
      <c r="L183" s="494"/>
      <c r="M183" s="494"/>
      <c r="N183" s="494"/>
      <c r="O183" s="494"/>
      <c r="P183" s="494"/>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row>
    <row r="184" spans="1:38" s="22" customFormat="1" ht="20.100000000000001" customHeight="1" thickBot="1">
      <c r="A184" s="21"/>
      <c r="B184" s="42" t="s">
        <v>55</v>
      </c>
      <c r="C184" s="1524" t="s">
        <v>137</v>
      </c>
      <c r="D184" s="1525"/>
      <c r="E184" s="43" t="s">
        <v>54</v>
      </c>
      <c r="F184" s="21"/>
      <c r="G184" s="42" t="s">
        <v>55</v>
      </c>
      <c r="H184" s="1524" t="s">
        <v>137</v>
      </c>
      <c r="I184" s="1525"/>
      <c r="J184" s="43" t="s">
        <v>54</v>
      </c>
      <c r="K184" s="21"/>
      <c r="L184" s="494"/>
      <c r="M184" s="494"/>
      <c r="N184" s="494"/>
      <c r="O184" s="494"/>
      <c r="P184" s="494"/>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row>
    <row r="185" spans="1:38" s="22" customFormat="1" ht="35.1" customHeight="1">
      <c r="A185" s="21"/>
      <c r="B185" s="469" t="s">
        <v>1047</v>
      </c>
      <c r="C185" s="1515">
        <f>SUM(CostShareBudget!AI76:AI78)</f>
        <v>0</v>
      </c>
      <c r="D185" s="1516"/>
      <c r="E185" s="470">
        <v>0</v>
      </c>
      <c r="F185" s="21"/>
      <c r="G185" s="469" t="s">
        <v>1047</v>
      </c>
      <c r="H185" s="1515">
        <f t="shared" ref="H185:H206" si="3">C185+H151+C151+H117+C117</f>
        <v>0</v>
      </c>
      <c r="I185" s="1516"/>
      <c r="J185" s="470">
        <v>0</v>
      </c>
      <c r="K185" s="21"/>
      <c r="L185" s="494"/>
      <c r="M185" s="494"/>
      <c r="N185" s="494"/>
      <c r="O185" s="494"/>
      <c r="P185" s="494"/>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row>
    <row r="186" spans="1:38" s="22" customFormat="1" ht="35.1" customHeight="1">
      <c r="A186" s="21"/>
      <c r="B186" s="471" t="s">
        <v>1048</v>
      </c>
      <c r="C186" s="1513">
        <f>SUM(CostShareBudget!AI312:AI314)</f>
        <v>0</v>
      </c>
      <c r="D186" s="1514"/>
      <c r="E186" s="472">
        <v>0</v>
      </c>
      <c r="F186" s="21"/>
      <c r="G186" s="471" t="s">
        <v>1048</v>
      </c>
      <c r="H186" s="1513">
        <f t="shared" si="3"/>
        <v>0</v>
      </c>
      <c r="I186" s="1514"/>
      <c r="J186" s="472">
        <v>0</v>
      </c>
      <c r="K186" s="21"/>
      <c r="L186" s="494"/>
      <c r="M186" s="494"/>
      <c r="N186" s="494"/>
      <c r="O186" s="494"/>
      <c r="P186" s="494"/>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row>
    <row r="187" spans="1:38" s="22" customFormat="1" ht="20.100000000000001" customHeight="1">
      <c r="A187" s="21"/>
      <c r="B187" s="471" t="s">
        <v>117</v>
      </c>
      <c r="C187" s="1513">
        <f>SUM(CostShareBudget!AI217:AI219)</f>
        <v>0</v>
      </c>
      <c r="D187" s="1514"/>
      <c r="E187" s="472">
        <v>0</v>
      </c>
      <c r="F187" s="21"/>
      <c r="G187" s="471" t="s">
        <v>117</v>
      </c>
      <c r="H187" s="1513">
        <f t="shared" si="3"/>
        <v>0</v>
      </c>
      <c r="I187" s="1514"/>
      <c r="J187" s="472">
        <v>0</v>
      </c>
      <c r="K187" s="21"/>
      <c r="L187" s="494"/>
      <c r="M187" s="494"/>
      <c r="N187" s="494"/>
      <c r="O187" s="494"/>
      <c r="P187" s="494"/>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row>
    <row r="188" spans="1:38" s="22" customFormat="1" ht="35.1" customHeight="1">
      <c r="A188" s="21"/>
      <c r="B188" s="467" t="s">
        <v>1046</v>
      </c>
      <c r="C188" s="1517"/>
      <c r="D188" s="1512"/>
      <c r="E188" s="116">
        <f>'Initial Information'!$E$15</f>
        <v>0.505</v>
      </c>
      <c r="F188" s="21"/>
      <c r="G188" s="467" t="s">
        <v>1046</v>
      </c>
      <c r="H188" s="1517">
        <f t="shared" si="3"/>
        <v>0</v>
      </c>
      <c r="I188" s="1512"/>
      <c r="J188" s="116">
        <f>'Initial Information'!$E$15</f>
        <v>0.505</v>
      </c>
      <c r="K188" s="21"/>
      <c r="L188" s="494"/>
      <c r="M188" s="494"/>
      <c r="N188" s="494"/>
      <c r="O188" s="494"/>
      <c r="P188" s="494"/>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row>
    <row r="189" spans="1:38" s="22" customFormat="1" ht="35.1" customHeight="1">
      <c r="A189" s="21"/>
      <c r="B189" s="471" t="s">
        <v>1049</v>
      </c>
      <c r="C189" s="1513">
        <f>SUM(CostShareBudget!AI86:AI88)</f>
        <v>0</v>
      </c>
      <c r="D189" s="1514"/>
      <c r="E189" s="472">
        <v>0</v>
      </c>
      <c r="F189" s="21"/>
      <c r="G189" s="471" t="s">
        <v>1049</v>
      </c>
      <c r="H189" s="1513">
        <f t="shared" si="3"/>
        <v>0</v>
      </c>
      <c r="I189" s="1514"/>
      <c r="J189" s="472">
        <v>0</v>
      </c>
      <c r="K189" s="21"/>
      <c r="L189" s="494"/>
      <c r="M189" s="494"/>
      <c r="N189" s="494"/>
      <c r="O189" s="494"/>
      <c r="P189" s="494"/>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row>
    <row r="190" spans="1:38" s="22" customFormat="1" ht="35.1" customHeight="1">
      <c r="A190" s="21"/>
      <c r="B190" s="467" t="s">
        <v>1044</v>
      </c>
      <c r="C190" s="1505">
        <f>SUM(CostShareBudget!AI34:AI41)</f>
        <v>0</v>
      </c>
      <c r="D190" s="1506"/>
      <c r="E190" s="116">
        <f>'Initial Information'!$E$15</f>
        <v>0.505</v>
      </c>
      <c r="F190" s="21"/>
      <c r="G190" s="467" t="s">
        <v>1044</v>
      </c>
      <c r="H190" s="1517">
        <f t="shared" si="3"/>
        <v>0</v>
      </c>
      <c r="I190" s="1512"/>
      <c r="J190" s="116">
        <f>'Initial Information'!$E$15</f>
        <v>0.505</v>
      </c>
      <c r="K190" s="21"/>
      <c r="L190" s="494"/>
      <c r="M190" s="494"/>
      <c r="N190" s="494"/>
      <c r="O190" s="494"/>
      <c r="P190" s="494"/>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row>
    <row r="191" spans="1:38" s="22" customFormat="1" ht="35.1" customHeight="1">
      <c r="A191" s="21"/>
      <c r="B191" s="467" t="s">
        <v>1045</v>
      </c>
      <c r="C191" s="1505">
        <f>SUM(CostShareBudget!AI30)</f>
        <v>0</v>
      </c>
      <c r="D191" s="1506"/>
      <c r="E191" s="116">
        <f>'Initial Information'!$E$15</f>
        <v>0.505</v>
      </c>
      <c r="F191" s="21"/>
      <c r="G191" s="467" t="s">
        <v>1045</v>
      </c>
      <c r="H191" s="1517">
        <f t="shared" si="3"/>
        <v>0</v>
      </c>
      <c r="I191" s="1512"/>
      <c r="J191" s="116">
        <f>'Initial Information'!$E$15</f>
        <v>0.505</v>
      </c>
      <c r="K191" s="21"/>
      <c r="L191" s="494"/>
      <c r="M191" s="494"/>
      <c r="N191" s="494"/>
      <c r="O191" s="494"/>
      <c r="P191" s="494"/>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row>
    <row r="192" spans="1:38" s="22" customFormat="1" ht="20.100000000000001" customHeight="1">
      <c r="A192" s="21"/>
      <c r="B192" s="467" t="s">
        <v>44</v>
      </c>
      <c r="C192" s="1505">
        <f>CostShareBudget!AI64</f>
        <v>0</v>
      </c>
      <c r="D192" s="1506"/>
      <c r="E192" s="116">
        <f>'Initial Information'!$E$15</f>
        <v>0.505</v>
      </c>
      <c r="F192" s="21"/>
      <c r="G192" s="467" t="s">
        <v>44</v>
      </c>
      <c r="H192" s="1517">
        <f t="shared" si="3"/>
        <v>0</v>
      </c>
      <c r="I192" s="1512"/>
      <c r="J192" s="116">
        <f>'Initial Information'!$E$15</f>
        <v>0.505</v>
      </c>
      <c r="K192" s="21"/>
      <c r="L192" s="494"/>
      <c r="M192" s="494"/>
      <c r="N192" s="494"/>
      <c r="O192" s="494"/>
      <c r="P192" s="494"/>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row>
    <row r="193" spans="1:38" s="22" customFormat="1" ht="35.1" customHeight="1">
      <c r="A193" s="21"/>
      <c r="B193" s="471" t="s">
        <v>1050</v>
      </c>
      <c r="C193" s="1509">
        <f>CostShareBudget!AI135</f>
        <v>0</v>
      </c>
      <c r="D193" s="1510"/>
      <c r="E193" s="472">
        <v>0</v>
      </c>
      <c r="F193" s="21"/>
      <c r="G193" s="471" t="s">
        <v>1050</v>
      </c>
      <c r="H193" s="1513">
        <f t="shared" si="3"/>
        <v>0</v>
      </c>
      <c r="I193" s="1514"/>
      <c r="J193" s="472">
        <v>0</v>
      </c>
      <c r="K193" s="21"/>
      <c r="L193" s="494"/>
      <c r="M193" s="494"/>
      <c r="N193" s="494"/>
      <c r="O193" s="494"/>
      <c r="P193" s="494"/>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row>
    <row r="194" spans="1:38" s="22" customFormat="1" ht="20.100000000000001" customHeight="1">
      <c r="A194" s="21"/>
      <c r="B194" s="467" t="s">
        <v>45</v>
      </c>
      <c r="C194" s="1505">
        <f>SUM(CostShareBudget!AI141:AI149)</f>
        <v>0</v>
      </c>
      <c r="D194" s="1506"/>
      <c r="E194" s="116">
        <f>'Initial Information'!$E$15</f>
        <v>0.505</v>
      </c>
      <c r="F194" s="21"/>
      <c r="G194" s="467" t="s">
        <v>45</v>
      </c>
      <c r="H194" s="1517">
        <f t="shared" si="3"/>
        <v>0</v>
      </c>
      <c r="I194" s="1512"/>
      <c r="J194" s="116">
        <f>'Initial Information'!$E$15</f>
        <v>0.505</v>
      </c>
      <c r="K194" s="21"/>
      <c r="L194" s="494"/>
      <c r="M194" s="494"/>
      <c r="N194" s="494"/>
      <c r="O194" s="494"/>
      <c r="P194" s="494"/>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row>
    <row r="195" spans="1:38" s="22" customFormat="1" ht="20.100000000000001" customHeight="1">
      <c r="A195" s="21"/>
      <c r="B195" s="468" t="s">
        <v>124</v>
      </c>
      <c r="C195" s="1511"/>
      <c r="D195" s="1512"/>
      <c r="E195" s="116">
        <f>'Initial Information'!$E$15</f>
        <v>0.505</v>
      </c>
      <c r="F195" s="21"/>
      <c r="G195" s="468" t="s">
        <v>124</v>
      </c>
      <c r="H195" s="1517">
        <f t="shared" si="3"/>
        <v>0</v>
      </c>
      <c r="I195" s="1512"/>
      <c r="J195" s="116">
        <f>'Initial Information'!$E$15</f>
        <v>0.505</v>
      </c>
      <c r="K195" s="21"/>
      <c r="L195" s="494"/>
      <c r="M195" s="494"/>
      <c r="N195" s="494"/>
      <c r="O195" s="494"/>
      <c r="P195" s="494"/>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row>
    <row r="196" spans="1:38" s="22" customFormat="1" ht="20.100000000000001" customHeight="1">
      <c r="A196" s="21"/>
      <c r="B196" s="471" t="s">
        <v>1051</v>
      </c>
      <c r="C196" s="1513"/>
      <c r="D196" s="1514"/>
      <c r="E196" s="472">
        <v>0</v>
      </c>
      <c r="F196" s="21"/>
      <c r="G196" s="471" t="s">
        <v>1051</v>
      </c>
      <c r="H196" s="1513">
        <f t="shared" si="3"/>
        <v>0</v>
      </c>
      <c r="I196" s="1514"/>
      <c r="J196" s="472">
        <v>0</v>
      </c>
      <c r="K196" s="21"/>
      <c r="L196" s="494"/>
      <c r="M196" s="494"/>
      <c r="N196" s="494"/>
      <c r="O196" s="494"/>
      <c r="P196" s="494"/>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row>
    <row r="197" spans="1:38" s="22" customFormat="1" ht="35.1" customHeight="1">
      <c r="A197" s="21"/>
      <c r="B197" s="471" t="s">
        <v>1052</v>
      </c>
      <c r="C197" s="1513">
        <f>CostShareBudget!AI341</f>
        <v>0</v>
      </c>
      <c r="D197" s="1514"/>
      <c r="E197" s="472">
        <v>0</v>
      </c>
      <c r="F197" s="21"/>
      <c r="G197" s="471" t="s">
        <v>1052</v>
      </c>
      <c r="H197" s="1513">
        <f t="shared" si="3"/>
        <v>0</v>
      </c>
      <c r="I197" s="1514"/>
      <c r="J197" s="472">
        <v>0</v>
      </c>
      <c r="K197" s="21"/>
      <c r="L197" s="494"/>
      <c r="M197" s="494"/>
      <c r="N197" s="494"/>
      <c r="O197" s="494"/>
      <c r="P197" s="494"/>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row>
    <row r="198" spans="1:38" s="22" customFormat="1" ht="20.100000000000001" customHeight="1">
      <c r="A198" s="21"/>
      <c r="B198" s="467" t="s">
        <v>47</v>
      </c>
      <c r="C198" s="1511">
        <f>SUM(CostShareBudget!AI51:AI53)</f>
        <v>0</v>
      </c>
      <c r="D198" s="1512"/>
      <c r="E198" s="116">
        <f>'Initial Information'!$E$15</f>
        <v>0.505</v>
      </c>
      <c r="F198" s="21"/>
      <c r="G198" s="467" t="s">
        <v>47</v>
      </c>
      <c r="H198" s="1517">
        <f t="shared" si="3"/>
        <v>0</v>
      </c>
      <c r="I198" s="1512"/>
      <c r="J198" s="116">
        <f>'Initial Information'!$E$15</f>
        <v>0.505</v>
      </c>
      <c r="K198" s="21"/>
      <c r="L198" s="494"/>
      <c r="M198" s="494"/>
      <c r="N198" s="494"/>
      <c r="O198" s="494"/>
      <c r="P198" s="494"/>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row>
    <row r="199" spans="1:38" s="22" customFormat="1" ht="20.100000000000001" customHeight="1">
      <c r="A199" s="21"/>
      <c r="B199" s="467" t="s">
        <v>48</v>
      </c>
      <c r="C199" s="1511">
        <f>CostShareBudget!AI302+CostShareBudget!AI306+CostShareBudget!AI310+CostShareBudget!AI314+CostShareBudget!AI318+CostShareBudget!AI322+CostShareBudget!AI326+CostShareBudget!AI330+CostShareBudget!AI334+CostShareBudget!AI338</f>
        <v>0</v>
      </c>
      <c r="D199" s="1512"/>
      <c r="E199" s="116">
        <f>'Initial Information'!$E$15</f>
        <v>0.505</v>
      </c>
      <c r="F199" s="21"/>
      <c r="G199" s="467" t="s">
        <v>48</v>
      </c>
      <c r="H199" s="1517">
        <f t="shared" si="3"/>
        <v>0</v>
      </c>
      <c r="I199" s="1512"/>
      <c r="J199" s="116">
        <f>'Initial Information'!$E$15</f>
        <v>0.505</v>
      </c>
      <c r="K199" s="21"/>
      <c r="L199" s="494"/>
      <c r="M199" s="494"/>
      <c r="N199" s="494"/>
      <c r="O199" s="494"/>
      <c r="P199" s="494"/>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row>
    <row r="200" spans="1:38" s="22" customFormat="1" ht="20.100000000000001" customHeight="1">
      <c r="A200" s="21"/>
      <c r="B200" s="471" t="s">
        <v>49</v>
      </c>
      <c r="C200" s="1513">
        <f>CostShareBudget!AI303+CostShareBudget!AI307+CostShareBudget!AI311+CostShareBudget!AI315+CostShareBudget!AI319+CostShareBudget!AI323+CostShareBudget!AI327+CostShareBudget!AI331+CostShareBudget!AI335+CostShareBudget!AI339</f>
        <v>0</v>
      </c>
      <c r="D200" s="1514"/>
      <c r="E200" s="472">
        <v>0</v>
      </c>
      <c r="F200" s="21"/>
      <c r="G200" s="471" t="s">
        <v>49</v>
      </c>
      <c r="H200" s="1513">
        <f t="shared" si="3"/>
        <v>0</v>
      </c>
      <c r="I200" s="1514"/>
      <c r="J200" s="472">
        <v>0</v>
      </c>
      <c r="K200" s="21"/>
      <c r="L200" s="494"/>
      <c r="M200" s="494"/>
      <c r="N200" s="494"/>
      <c r="O200" s="494"/>
      <c r="P200" s="494"/>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row>
    <row r="201" spans="1:38" s="22" customFormat="1" ht="20.100000000000001" customHeight="1">
      <c r="A201" s="21"/>
      <c r="B201" s="467" t="s">
        <v>50</v>
      </c>
      <c r="C201" s="1505">
        <f>SUM(CostShareBudget!AI311:AI320)</f>
        <v>0</v>
      </c>
      <c r="D201" s="1506"/>
      <c r="E201" s="116">
        <f>'Initial Information'!$E$15</f>
        <v>0.505</v>
      </c>
      <c r="F201" s="21"/>
      <c r="G201" s="467" t="s">
        <v>50</v>
      </c>
      <c r="H201" s="1517">
        <f t="shared" si="3"/>
        <v>0</v>
      </c>
      <c r="I201" s="1512"/>
      <c r="J201" s="116">
        <f>'Initial Information'!$E$15</f>
        <v>0.505</v>
      </c>
      <c r="K201" s="21"/>
      <c r="L201" s="494"/>
      <c r="M201" s="494"/>
      <c r="N201" s="494"/>
      <c r="O201" s="494"/>
      <c r="P201" s="494"/>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row>
    <row r="202" spans="1:38" s="22" customFormat="1" ht="20.100000000000001" customHeight="1">
      <c r="A202" s="21"/>
      <c r="B202" s="467" t="s">
        <v>118</v>
      </c>
      <c r="C202" s="1511"/>
      <c r="D202" s="1512"/>
      <c r="E202" s="116">
        <f>'Initial Information'!$E$15</f>
        <v>0.505</v>
      </c>
      <c r="F202" s="21"/>
      <c r="G202" s="467" t="s">
        <v>118</v>
      </c>
      <c r="H202" s="1517">
        <f t="shared" si="3"/>
        <v>0</v>
      </c>
      <c r="I202" s="1512"/>
      <c r="J202" s="116">
        <f>'Initial Information'!$E$15</f>
        <v>0.505</v>
      </c>
      <c r="K202" s="21"/>
      <c r="L202" s="494"/>
      <c r="M202" s="494"/>
      <c r="N202" s="494"/>
      <c r="O202" s="494"/>
      <c r="P202" s="494"/>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row>
    <row r="203" spans="1:38" s="22" customFormat="1" ht="20.100000000000001" customHeight="1">
      <c r="A203" s="21"/>
      <c r="B203" s="467" t="s">
        <v>51</v>
      </c>
      <c r="C203" s="1511">
        <f>SUM(CostShareBudget!AI105:AI107)</f>
        <v>0</v>
      </c>
      <c r="D203" s="1512"/>
      <c r="E203" s="116">
        <f>'Initial Information'!$E$15</f>
        <v>0.505</v>
      </c>
      <c r="F203" s="21"/>
      <c r="G203" s="467" t="s">
        <v>51</v>
      </c>
      <c r="H203" s="1517">
        <f t="shared" si="3"/>
        <v>0</v>
      </c>
      <c r="I203" s="1512"/>
      <c r="J203" s="116">
        <f>'Initial Information'!$E$15</f>
        <v>0.505</v>
      </c>
      <c r="K203" s="21"/>
      <c r="L203" s="494"/>
      <c r="M203" s="494"/>
      <c r="N203" s="494"/>
      <c r="O203" s="494"/>
      <c r="P203" s="494"/>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row>
    <row r="204" spans="1:38" s="22" customFormat="1" ht="20.100000000000001" customHeight="1">
      <c r="A204" s="21"/>
      <c r="B204" s="467" t="s">
        <v>52</v>
      </c>
      <c r="C204" s="1511">
        <f>SUM(CostShareBudget!AI95:AI97)</f>
        <v>0</v>
      </c>
      <c r="D204" s="1512"/>
      <c r="E204" s="116">
        <f>'Initial Information'!$E$15</f>
        <v>0.505</v>
      </c>
      <c r="F204" s="21"/>
      <c r="G204" s="467" t="s">
        <v>52</v>
      </c>
      <c r="H204" s="1517">
        <f t="shared" si="3"/>
        <v>0</v>
      </c>
      <c r="I204" s="1512"/>
      <c r="J204" s="116">
        <f>'Initial Information'!$E$15</f>
        <v>0.505</v>
      </c>
      <c r="K204" s="21"/>
      <c r="L204" s="494"/>
      <c r="M204" s="494"/>
      <c r="N204" s="494"/>
      <c r="O204" s="494"/>
      <c r="P204" s="494"/>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row>
    <row r="205" spans="1:38" ht="20.100000000000001" customHeight="1">
      <c r="A205" s="21"/>
      <c r="B205" s="467" t="s">
        <v>53</v>
      </c>
      <c r="C205" s="1505">
        <f>SUM(CostShareBudget!AI100:AI102)</f>
        <v>0</v>
      </c>
      <c r="D205" s="1506"/>
      <c r="E205" s="116">
        <f>'Initial Information'!$E$15</f>
        <v>0.505</v>
      </c>
      <c r="F205" s="21"/>
      <c r="G205" s="467" t="s">
        <v>53</v>
      </c>
      <c r="H205" s="1517">
        <f t="shared" si="3"/>
        <v>0</v>
      </c>
      <c r="I205" s="1512"/>
      <c r="J205" s="116">
        <f>'Initial Information'!$E$15</f>
        <v>0.505</v>
      </c>
      <c r="K205" s="21"/>
      <c r="L205" s="494"/>
      <c r="M205" s="494"/>
      <c r="N205" s="494"/>
      <c r="O205" s="494"/>
      <c r="P205" s="494"/>
      <c r="Q205" s="494"/>
      <c r="R205" s="494"/>
      <c r="S205" s="494"/>
      <c r="T205" s="494"/>
      <c r="U205" s="494"/>
      <c r="V205" s="494"/>
      <c r="W205" s="494"/>
      <c r="X205" s="494"/>
      <c r="Y205" s="494"/>
      <c r="Z205" s="494"/>
      <c r="AA205" s="494"/>
      <c r="AB205" s="494"/>
      <c r="AC205" s="494"/>
      <c r="AD205" s="494"/>
      <c r="AE205" s="494"/>
      <c r="AF205" s="494"/>
      <c r="AG205" s="494"/>
      <c r="AH205" s="494"/>
      <c r="AI205" s="494"/>
      <c r="AJ205" s="494"/>
      <c r="AK205" s="494"/>
      <c r="AL205" s="494"/>
    </row>
    <row r="206" spans="1:38" ht="35.1" customHeight="1" thickBot="1">
      <c r="A206" s="21"/>
      <c r="B206" s="467" t="s">
        <v>1043</v>
      </c>
      <c r="C206" s="1505">
        <f>SUM(CostShareBudget!AI42:AI50)</f>
        <v>0</v>
      </c>
      <c r="D206" s="1506"/>
      <c r="E206" s="116">
        <f>'Initial Information'!$E$15</f>
        <v>0.505</v>
      </c>
      <c r="F206" s="21"/>
      <c r="G206" s="467" t="s">
        <v>1043</v>
      </c>
      <c r="H206" s="1505">
        <f t="shared" si="3"/>
        <v>0</v>
      </c>
      <c r="I206" s="1506"/>
      <c r="J206" s="116">
        <f>'Initial Information'!$E$15</f>
        <v>0.505</v>
      </c>
      <c r="K206" s="21"/>
      <c r="L206" s="494"/>
      <c r="M206" s="494"/>
      <c r="N206" s="494"/>
      <c r="O206" s="494"/>
      <c r="P206" s="494"/>
      <c r="Q206" s="494"/>
      <c r="R206" s="494"/>
      <c r="S206" s="494"/>
      <c r="T206" s="494"/>
      <c r="U206" s="494"/>
      <c r="V206" s="494"/>
      <c r="W206" s="494"/>
      <c r="X206" s="494"/>
      <c r="Y206" s="494"/>
      <c r="Z206" s="494"/>
      <c r="AA206" s="494"/>
      <c r="AB206" s="494"/>
      <c r="AC206" s="494"/>
      <c r="AD206" s="494"/>
      <c r="AE206" s="494"/>
      <c r="AF206" s="494"/>
      <c r="AG206" s="494"/>
      <c r="AH206" s="494"/>
      <c r="AI206" s="494"/>
      <c r="AJ206" s="494"/>
      <c r="AK206" s="494"/>
      <c r="AL206" s="494"/>
    </row>
    <row r="207" spans="1:38" ht="4.9000000000000004" customHeight="1">
      <c r="A207" s="19"/>
      <c r="B207" s="462"/>
      <c r="C207" s="1507"/>
      <c r="D207" s="1508"/>
      <c r="E207" s="463"/>
      <c r="F207" s="19"/>
      <c r="G207" s="462"/>
      <c r="H207" s="1507"/>
      <c r="I207" s="1508"/>
      <c r="J207" s="463"/>
      <c r="K207" s="19"/>
      <c r="L207" s="494"/>
      <c r="M207" s="494"/>
      <c r="N207" s="494"/>
      <c r="O207" s="494"/>
      <c r="P207" s="494"/>
      <c r="Q207" s="494"/>
      <c r="R207" s="494"/>
      <c r="S207" s="494"/>
      <c r="T207" s="494"/>
      <c r="U207" s="494"/>
      <c r="V207" s="494"/>
      <c r="W207" s="494"/>
      <c r="X207" s="494"/>
      <c r="Y207" s="494"/>
      <c r="Z207" s="494"/>
      <c r="AA207" s="494"/>
      <c r="AB207" s="494"/>
      <c r="AC207" s="494"/>
      <c r="AD207" s="494"/>
      <c r="AE207" s="494"/>
      <c r="AF207" s="494"/>
      <c r="AG207" s="494"/>
      <c r="AH207" s="494"/>
      <c r="AI207" s="494"/>
      <c r="AJ207" s="494"/>
      <c r="AK207" s="494"/>
      <c r="AL207" s="494"/>
    </row>
    <row r="208" spans="1:38" ht="20.100000000000001" customHeight="1">
      <c r="A208" s="19"/>
      <c r="B208" s="5" t="s">
        <v>134</v>
      </c>
      <c r="C208" s="1499">
        <f>CostShareBudget!AI404</f>
        <v>0</v>
      </c>
      <c r="D208" s="1500"/>
      <c r="E208" s="6"/>
      <c r="F208" s="19"/>
      <c r="G208" s="5" t="s">
        <v>134</v>
      </c>
      <c r="H208" s="1499">
        <f>C208+H174+C174+H140+C140</f>
        <v>0</v>
      </c>
      <c r="I208" s="1500"/>
      <c r="J208" s="6"/>
      <c r="K208" s="19"/>
      <c r="L208" s="494"/>
      <c r="M208" s="494"/>
      <c r="N208" s="494"/>
      <c r="O208" s="494"/>
      <c r="P208" s="494"/>
      <c r="Q208" s="494"/>
      <c r="R208" s="494"/>
      <c r="S208" s="494"/>
      <c r="T208" s="494"/>
      <c r="U208" s="494"/>
      <c r="V208" s="494"/>
      <c r="W208" s="494"/>
      <c r="X208" s="494"/>
      <c r="Y208" s="494"/>
      <c r="Z208" s="494"/>
      <c r="AA208" s="494"/>
      <c r="AB208" s="494"/>
      <c r="AC208" s="494"/>
      <c r="AD208" s="494"/>
      <c r="AE208" s="494"/>
      <c r="AF208" s="494"/>
      <c r="AG208" s="494"/>
      <c r="AH208" s="494"/>
      <c r="AI208" s="494"/>
      <c r="AJ208" s="494"/>
      <c r="AK208" s="494"/>
      <c r="AL208" s="494"/>
    </row>
    <row r="209" spans="1:38" ht="4.9000000000000004" customHeight="1">
      <c r="A209" s="19"/>
      <c r="B209" s="464"/>
      <c r="C209" s="1501"/>
      <c r="D209" s="1502"/>
      <c r="E209" s="466"/>
      <c r="F209" s="19"/>
      <c r="G209" s="464"/>
      <c r="H209" s="1501"/>
      <c r="I209" s="1502"/>
      <c r="J209" s="466"/>
      <c r="K209" s="19"/>
      <c r="L209" s="494"/>
      <c r="M209" s="494"/>
      <c r="N209" s="494"/>
      <c r="O209" s="494"/>
      <c r="P209" s="494"/>
      <c r="Q209" s="494"/>
      <c r="R209" s="494"/>
      <c r="S209" s="494"/>
      <c r="T209" s="494"/>
      <c r="U209" s="494"/>
      <c r="V209" s="494"/>
      <c r="W209" s="494"/>
      <c r="X209" s="494"/>
      <c r="Y209" s="494"/>
      <c r="Z209" s="494"/>
      <c r="AA209" s="494"/>
      <c r="AB209" s="494"/>
      <c r="AC209" s="494"/>
      <c r="AD209" s="494"/>
      <c r="AE209" s="494"/>
      <c r="AF209" s="494"/>
      <c r="AG209" s="494"/>
      <c r="AH209" s="494"/>
      <c r="AI209" s="494"/>
      <c r="AJ209" s="494"/>
      <c r="AK209" s="494"/>
      <c r="AL209" s="494"/>
    </row>
    <row r="210" spans="1:38" ht="20.100000000000001" customHeight="1">
      <c r="A210" s="19"/>
      <c r="B210" s="5" t="s">
        <v>136</v>
      </c>
      <c r="C210" s="1499">
        <f>CostShareBudget!AI406</f>
        <v>0</v>
      </c>
      <c r="D210" s="1500"/>
      <c r="E210" s="6"/>
      <c r="F210" s="19"/>
      <c r="G210" s="5" t="s">
        <v>136</v>
      </c>
      <c r="H210" s="1499">
        <f>C210+H176+C176+H142+C142</f>
        <v>0</v>
      </c>
      <c r="I210" s="1500"/>
      <c r="J210" s="6"/>
      <c r="K210" s="19"/>
      <c r="L210" s="494"/>
      <c r="M210" s="494"/>
      <c r="N210" s="494"/>
      <c r="O210" s="494"/>
      <c r="P210" s="494"/>
      <c r="Q210" s="494"/>
      <c r="R210" s="494"/>
      <c r="S210" s="494"/>
      <c r="T210" s="494"/>
      <c r="U210" s="494"/>
      <c r="V210" s="494"/>
      <c r="W210" s="494"/>
      <c r="X210" s="494"/>
      <c r="Y210" s="494"/>
      <c r="Z210" s="494"/>
      <c r="AA210" s="494"/>
      <c r="AB210" s="494"/>
      <c r="AC210" s="494"/>
      <c r="AD210" s="494"/>
      <c r="AE210" s="494"/>
      <c r="AF210" s="494"/>
      <c r="AG210" s="494"/>
      <c r="AH210" s="494"/>
      <c r="AI210" s="494"/>
      <c r="AJ210" s="494"/>
      <c r="AK210" s="494"/>
      <c r="AL210" s="494"/>
    </row>
    <row r="211" spans="1:38" ht="4.9000000000000004" customHeight="1">
      <c r="A211" s="19"/>
      <c r="B211" s="464"/>
      <c r="C211" s="1501"/>
      <c r="D211" s="1502"/>
      <c r="E211" s="466"/>
      <c r="F211" s="19"/>
      <c r="G211" s="464"/>
      <c r="H211" s="1501"/>
      <c r="I211" s="1502"/>
      <c r="J211" s="466"/>
      <c r="K211" s="19"/>
      <c r="L211" s="494"/>
      <c r="M211" s="494"/>
      <c r="N211" s="494"/>
      <c r="O211" s="494"/>
      <c r="P211" s="494"/>
      <c r="Q211" s="494"/>
      <c r="R211" s="494"/>
      <c r="S211" s="494"/>
      <c r="T211" s="494"/>
      <c r="U211" s="494"/>
      <c r="V211" s="494"/>
      <c r="W211" s="494"/>
      <c r="X211" s="494"/>
      <c r="Y211" s="494"/>
      <c r="Z211" s="494"/>
      <c r="AA211" s="494"/>
      <c r="AB211" s="494"/>
      <c r="AC211" s="494"/>
      <c r="AD211" s="494"/>
      <c r="AE211" s="494"/>
      <c r="AF211" s="494"/>
      <c r="AG211" s="494"/>
      <c r="AH211" s="494"/>
      <c r="AI211" s="494"/>
      <c r="AJ211" s="494"/>
      <c r="AK211" s="494"/>
      <c r="AL211" s="494"/>
    </row>
    <row r="212" spans="1:38" ht="20.100000000000001" customHeight="1">
      <c r="A212" s="19"/>
      <c r="B212" s="5" t="s">
        <v>135</v>
      </c>
      <c r="C212" s="1499">
        <f>CostShareBudget!AI407</f>
        <v>0</v>
      </c>
      <c r="D212" s="1500"/>
      <c r="E212" s="116">
        <f>'Initial Information'!$E$15</f>
        <v>0.505</v>
      </c>
      <c r="F212" s="19"/>
      <c r="G212" s="5" t="s">
        <v>135</v>
      </c>
      <c r="H212" s="1499">
        <f>C212+H178+C178+H144+C144</f>
        <v>0</v>
      </c>
      <c r="I212" s="1500"/>
      <c r="J212" s="116">
        <f>'Initial Information'!$E$15</f>
        <v>0.505</v>
      </c>
      <c r="K212" s="19"/>
      <c r="L212" s="494"/>
      <c r="M212" s="494"/>
      <c r="N212" s="494"/>
      <c r="O212" s="494"/>
      <c r="P212" s="494"/>
      <c r="Q212" s="494"/>
      <c r="R212" s="494"/>
      <c r="S212" s="494"/>
      <c r="T212" s="494"/>
      <c r="U212" s="494"/>
      <c r="V212" s="494"/>
      <c r="W212" s="494"/>
      <c r="X212" s="494"/>
      <c r="Y212" s="494"/>
      <c r="Z212" s="494"/>
      <c r="AA212" s="494"/>
      <c r="AB212" s="494"/>
      <c r="AC212" s="494"/>
      <c r="AD212" s="494"/>
      <c r="AE212" s="494"/>
      <c r="AF212" s="494"/>
      <c r="AG212" s="494"/>
      <c r="AH212" s="494"/>
      <c r="AI212" s="494"/>
      <c r="AJ212" s="494"/>
      <c r="AK212" s="494"/>
      <c r="AL212" s="494"/>
    </row>
    <row r="213" spans="1:38" ht="4.9000000000000004" customHeight="1">
      <c r="A213" s="19"/>
      <c r="B213" s="464"/>
      <c r="C213" s="1501"/>
      <c r="D213" s="1502"/>
      <c r="E213" s="466"/>
      <c r="F213" s="19"/>
      <c r="G213" s="464"/>
      <c r="H213" s="1501"/>
      <c r="I213" s="1502"/>
      <c r="J213" s="466"/>
      <c r="K213" s="19"/>
      <c r="L213" s="494"/>
      <c r="M213" s="494"/>
      <c r="N213" s="494"/>
      <c r="O213" s="494"/>
      <c r="P213" s="494"/>
      <c r="Q213" s="494"/>
      <c r="R213" s="494"/>
      <c r="S213" s="494"/>
      <c r="T213" s="494"/>
      <c r="U213" s="494"/>
      <c r="V213" s="494"/>
      <c r="W213" s="494"/>
      <c r="X213" s="494"/>
      <c r="Y213" s="494"/>
      <c r="Z213" s="494"/>
      <c r="AA213" s="494"/>
      <c r="AB213" s="494"/>
      <c r="AC213" s="494"/>
      <c r="AD213" s="494"/>
      <c r="AE213" s="494"/>
      <c r="AF213" s="494"/>
      <c r="AG213" s="494"/>
      <c r="AH213" s="494"/>
      <c r="AI213" s="494"/>
      <c r="AJ213" s="494"/>
      <c r="AK213" s="494"/>
      <c r="AL213" s="494"/>
    </row>
    <row r="214" spans="1:38" ht="20.100000000000001" customHeight="1" thickBot="1">
      <c r="A214" s="19"/>
      <c r="B214" s="7" t="s">
        <v>56</v>
      </c>
      <c r="C214" s="1503">
        <f>CostShareBudget!AI410</f>
        <v>0</v>
      </c>
      <c r="D214" s="1504"/>
      <c r="E214" s="8"/>
      <c r="F214" s="19"/>
      <c r="G214" s="7" t="s">
        <v>56</v>
      </c>
      <c r="H214" s="1503">
        <f>C214+H180+C180+H146+C146</f>
        <v>0</v>
      </c>
      <c r="I214" s="1504"/>
      <c r="J214" s="8"/>
      <c r="K214" s="19"/>
      <c r="L214" s="494"/>
      <c r="M214" s="494"/>
      <c r="N214" s="494"/>
      <c r="O214" s="494"/>
      <c r="P214" s="494"/>
      <c r="Q214" s="494"/>
      <c r="R214" s="494"/>
      <c r="S214" s="494"/>
      <c r="T214" s="494"/>
      <c r="U214" s="494"/>
      <c r="V214" s="494"/>
      <c r="W214" s="494"/>
      <c r="X214" s="494"/>
      <c r="Y214" s="494"/>
      <c r="Z214" s="494"/>
      <c r="AA214" s="494"/>
      <c r="AB214" s="494"/>
      <c r="AC214" s="494"/>
      <c r="AD214" s="494"/>
      <c r="AE214" s="494"/>
      <c r="AF214" s="494"/>
      <c r="AG214" s="494"/>
      <c r="AH214" s="494"/>
      <c r="AI214" s="494"/>
      <c r="AJ214" s="494"/>
      <c r="AK214" s="494"/>
      <c r="AL214" s="494"/>
    </row>
    <row r="215" spans="1:38" ht="9.9499999999999993" customHeight="1">
      <c r="A215" s="19"/>
      <c r="B215" s="19"/>
      <c r="C215" s="19"/>
      <c r="D215" s="20"/>
      <c r="E215" s="20"/>
      <c r="F215" s="19"/>
      <c r="G215" s="19"/>
      <c r="H215" s="19"/>
      <c r="I215" s="20"/>
      <c r="J215" s="20"/>
      <c r="K215" s="19"/>
      <c r="L215" s="494"/>
      <c r="M215" s="494"/>
      <c r="N215" s="494"/>
      <c r="O215" s="494"/>
      <c r="P215" s="494"/>
      <c r="Q215" s="494"/>
      <c r="R215" s="494"/>
      <c r="S215" s="494"/>
      <c r="T215" s="494"/>
      <c r="U215" s="494"/>
      <c r="V215" s="494"/>
      <c r="W215" s="494"/>
      <c r="X215" s="494"/>
      <c r="Y215" s="494"/>
      <c r="Z215" s="494"/>
      <c r="AA215" s="494"/>
      <c r="AB215" s="494"/>
      <c r="AC215" s="494"/>
      <c r="AD215" s="494"/>
      <c r="AE215" s="494"/>
      <c r="AF215" s="494"/>
      <c r="AG215" s="494"/>
      <c r="AH215" s="494"/>
      <c r="AI215" s="494"/>
      <c r="AJ215" s="494"/>
      <c r="AK215" s="494"/>
      <c r="AL215" s="494"/>
    </row>
    <row r="216" spans="1:38">
      <c r="A216" s="505"/>
      <c r="B216" s="505"/>
      <c r="C216" s="505"/>
      <c r="D216" s="505"/>
      <c r="E216" s="506"/>
      <c r="F216" s="505"/>
      <c r="G216" s="505"/>
      <c r="H216" s="505"/>
      <c r="I216" s="505"/>
      <c r="J216" s="506"/>
      <c r="K216" s="505"/>
      <c r="L216" s="494"/>
      <c r="M216" s="494"/>
      <c r="N216" s="494"/>
      <c r="O216" s="494"/>
      <c r="P216" s="494"/>
      <c r="Q216" s="494"/>
      <c r="R216" s="494"/>
      <c r="S216" s="494"/>
      <c r="T216" s="494"/>
      <c r="U216" s="494"/>
      <c r="V216" s="494"/>
      <c r="W216" s="494"/>
      <c r="X216" s="494"/>
      <c r="Y216" s="494"/>
      <c r="Z216" s="494"/>
      <c r="AA216" s="494"/>
      <c r="AB216" s="494"/>
      <c r="AC216" s="494"/>
      <c r="AD216" s="494"/>
      <c r="AE216" s="494"/>
      <c r="AF216" s="494"/>
      <c r="AG216" s="494"/>
      <c r="AH216" s="494"/>
      <c r="AI216" s="494"/>
      <c r="AJ216" s="494"/>
      <c r="AK216" s="494"/>
      <c r="AL216" s="494"/>
    </row>
    <row r="217" spans="1:38">
      <c r="A217" s="505"/>
      <c r="B217" s="505"/>
      <c r="C217" s="505"/>
      <c r="D217" s="505"/>
      <c r="E217" s="506"/>
      <c r="F217" s="505"/>
      <c r="G217" s="505"/>
      <c r="H217" s="505"/>
      <c r="I217" s="505"/>
      <c r="J217" s="506"/>
      <c r="K217" s="505"/>
      <c r="L217" s="494"/>
      <c r="M217" s="494"/>
      <c r="N217" s="494"/>
      <c r="O217" s="494"/>
      <c r="P217" s="494"/>
      <c r="Q217" s="494"/>
      <c r="R217" s="494"/>
      <c r="S217" s="494"/>
      <c r="T217" s="494"/>
      <c r="U217" s="494"/>
      <c r="V217" s="494"/>
      <c r="W217" s="494"/>
      <c r="X217" s="494"/>
      <c r="Y217" s="494"/>
      <c r="Z217" s="494"/>
      <c r="AA217" s="494"/>
      <c r="AB217" s="494"/>
      <c r="AC217" s="494"/>
      <c r="AD217" s="494"/>
      <c r="AE217" s="494"/>
      <c r="AF217" s="494"/>
      <c r="AG217" s="494"/>
      <c r="AH217" s="494"/>
      <c r="AI217" s="494"/>
      <c r="AJ217" s="494"/>
      <c r="AK217" s="494"/>
      <c r="AL217" s="494"/>
    </row>
    <row r="218" spans="1:38">
      <c r="A218" s="505"/>
      <c r="B218" s="505"/>
      <c r="C218" s="505"/>
      <c r="D218" s="505"/>
      <c r="E218" s="506"/>
      <c r="F218" s="505"/>
      <c r="G218" s="505"/>
      <c r="H218" s="505"/>
      <c r="I218" s="505"/>
      <c r="J218" s="506"/>
      <c r="K218" s="505"/>
      <c r="L218" s="494"/>
      <c r="M218" s="494"/>
      <c r="N218" s="494"/>
      <c r="O218" s="494"/>
      <c r="P218" s="494"/>
      <c r="Q218" s="494"/>
      <c r="R218" s="494"/>
      <c r="S218" s="494"/>
      <c r="T218" s="494"/>
      <c r="U218" s="494"/>
      <c r="V218" s="494"/>
      <c r="W218" s="494"/>
      <c r="X218" s="494"/>
      <c r="Y218" s="494"/>
      <c r="Z218" s="494"/>
      <c r="AA218" s="494"/>
      <c r="AB218" s="494"/>
      <c r="AC218" s="494"/>
      <c r="AD218" s="494"/>
      <c r="AE218" s="494"/>
      <c r="AF218" s="494"/>
      <c r="AG218" s="494"/>
      <c r="AH218" s="494"/>
      <c r="AI218" s="494"/>
      <c r="AJ218" s="494"/>
      <c r="AK218" s="494"/>
      <c r="AL218" s="494"/>
    </row>
    <row r="219" spans="1:38">
      <c r="A219" s="505"/>
      <c r="B219" s="505"/>
      <c r="C219" s="505"/>
      <c r="D219" s="505"/>
      <c r="E219" s="506"/>
      <c r="F219" s="505"/>
      <c r="G219" s="505"/>
      <c r="H219" s="505"/>
      <c r="I219" s="505"/>
      <c r="J219" s="506"/>
      <c r="K219" s="505"/>
      <c r="L219" s="494"/>
      <c r="M219" s="494"/>
      <c r="N219" s="494"/>
      <c r="O219" s="494"/>
      <c r="P219" s="494"/>
      <c r="Q219" s="494"/>
      <c r="R219" s="494"/>
      <c r="S219" s="494"/>
      <c r="T219" s="494"/>
      <c r="U219" s="494"/>
      <c r="V219" s="494"/>
      <c r="W219" s="494"/>
      <c r="X219" s="494"/>
      <c r="Y219" s="494"/>
      <c r="Z219" s="494"/>
      <c r="AA219" s="494"/>
      <c r="AB219" s="494"/>
      <c r="AC219" s="494"/>
      <c r="AD219" s="494"/>
      <c r="AE219" s="494"/>
      <c r="AF219" s="494"/>
      <c r="AG219" s="494"/>
      <c r="AH219" s="494"/>
      <c r="AI219" s="494"/>
      <c r="AJ219" s="494"/>
      <c r="AK219" s="494"/>
      <c r="AL219" s="494"/>
    </row>
    <row r="220" spans="1:38">
      <c r="A220" s="505"/>
      <c r="B220" s="505"/>
      <c r="C220" s="505"/>
      <c r="D220" s="505"/>
      <c r="E220" s="506"/>
      <c r="F220" s="505"/>
      <c r="G220" s="505"/>
      <c r="H220" s="505"/>
      <c r="I220" s="505"/>
      <c r="J220" s="506"/>
      <c r="K220" s="505"/>
      <c r="L220" s="494"/>
      <c r="M220" s="494"/>
      <c r="N220" s="494"/>
      <c r="O220" s="494"/>
      <c r="P220" s="494"/>
      <c r="Q220" s="494"/>
      <c r="R220" s="494"/>
      <c r="S220" s="494"/>
      <c r="T220" s="494"/>
      <c r="U220" s="494"/>
      <c r="V220" s="494"/>
      <c r="W220" s="494"/>
      <c r="X220" s="494"/>
      <c r="Y220" s="494"/>
      <c r="Z220" s="494"/>
      <c r="AA220" s="494"/>
      <c r="AB220" s="494"/>
      <c r="AC220" s="494"/>
      <c r="AD220" s="494"/>
      <c r="AE220" s="494"/>
      <c r="AF220" s="494"/>
      <c r="AG220" s="494"/>
      <c r="AH220" s="494"/>
      <c r="AI220" s="494"/>
      <c r="AJ220" s="494"/>
      <c r="AK220" s="494"/>
      <c r="AL220" s="494"/>
    </row>
    <row r="221" spans="1:38">
      <c r="A221" s="505"/>
      <c r="B221" s="505"/>
      <c r="C221" s="505"/>
      <c r="D221" s="505"/>
      <c r="E221" s="506"/>
      <c r="F221" s="505"/>
      <c r="G221" s="505"/>
      <c r="H221" s="505"/>
      <c r="I221" s="505"/>
      <c r="J221" s="506"/>
      <c r="K221" s="505"/>
      <c r="L221" s="494"/>
      <c r="M221" s="494"/>
      <c r="N221" s="494"/>
      <c r="O221" s="494"/>
      <c r="P221" s="494"/>
      <c r="Q221" s="494"/>
      <c r="R221" s="494"/>
      <c r="S221" s="494"/>
      <c r="T221" s="494"/>
      <c r="U221" s="494"/>
      <c r="V221" s="494"/>
      <c r="W221" s="494"/>
      <c r="X221" s="494"/>
      <c r="Y221" s="494"/>
      <c r="Z221" s="494"/>
      <c r="AA221" s="494"/>
      <c r="AB221" s="494"/>
      <c r="AC221" s="494"/>
      <c r="AD221" s="494"/>
      <c r="AE221" s="494"/>
      <c r="AF221" s="494"/>
      <c r="AG221" s="494"/>
      <c r="AH221" s="494"/>
      <c r="AI221" s="494"/>
      <c r="AJ221" s="494"/>
      <c r="AK221" s="494"/>
      <c r="AL221" s="494"/>
    </row>
    <row r="222" spans="1:38">
      <c r="A222" s="505"/>
      <c r="B222" s="505"/>
      <c r="C222" s="505"/>
      <c r="D222" s="505"/>
      <c r="E222" s="506"/>
      <c r="F222" s="505"/>
      <c r="G222" s="505"/>
      <c r="H222" s="505"/>
      <c r="I222" s="505"/>
      <c r="J222" s="506"/>
      <c r="K222" s="505"/>
      <c r="L222" s="494"/>
      <c r="M222" s="494"/>
      <c r="N222" s="494"/>
      <c r="O222" s="494"/>
      <c r="P222" s="494"/>
      <c r="Q222" s="494"/>
      <c r="R222" s="494"/>
      <c r="S222" s="494"/>
      <c r="T222" s="494"/>
      <c r="U222" s="494"/>
      <c r="V222" s="494"/>
      <c r="W222" s="494"/>
      <c r="X222" s="494"/>
      <c r="Y222" s="494"/>
      <c r="Z222" s="494"/>
      <c r="AA222" s="494"/>
      <c r="AB222" s="494"/>
      <c r="AC222" s="494"/>
      <c r="AD222" s="494"/>
      <c r="AE222" s="494"/>
      <c r="AF222" s="494"/>
      <c r="AG222" s="494"/>
      <c r="AH222" s="494"/>
      <c r="AI222" s="494"/>
      <c r="AJ222" s="494"/>
      <c r="AK222" s="494"/>
      <c r="AL222" s="494"/>
    </row>
    <row r="223" spans="1:38">
      <c r="A223" s="505"/>
      <c r="B223" s="505"/>
      <c r="C223" s="505"/>
      <c r="D223" s="505"/>
      <c r="E223" s="506"/>
      <c r="F223" s="505"/>
      <c r="G223" s="505"/>
      <c r="H223" s="505"/>
      <c r="I223" s="505"/>
      <c r="J223" s="506"/>
      <c r="K223" s="505"/>
      <c r="L223" s="494"/>
      <c r="M223" s="494"/>
      <c r="N223" s="494"/>
      <c r="O223" s="494"/>
      <c r="P223" s="494"/>
      <c r="Q223" s="494"/>
      <c r="R223" s="494"/>
      <c r="S223" s="494"/>
      <c r="T223" s="494"/>
      <c r="U223" s="494"/>
      <c r="V223" s="494"/>
      <c r="W223" s="494"/>
      <c r="X223" s="494"/>
      <c r="Y223" s="494"/>
      <c r="Z223" s="494"/>
      <c r="AA223" s="494"/>
      <c r="AB223" s="494"/>
      <c r="AC223" s="494"/>
      <c r="AD223" s="494"/>
      <c r="AE223" s="494"/>
      <c r="AF223" s="494"/>
      <c r="AG223" s="494"/>
      <c r="AH223" s="494"/>
      <c r="AI223" s="494"/>
      <c r="AJ223" s="494"/>
      <c r="AK223" s="494"/>
      <c r="AL223" s="494"/>
    </row>
    <row r="224" spans="1:38">
      <c r="A224" s="505"/>
      <c r="B224" s="505"/>
      <c r="C224" s="505"/>
      <c r="D224" s="505"/>
      <c r="E224" s="506"/>
      <c r="F224" s="505"/>
      <c r="G224" s="505"/>
      <c r="H224" s="505"/>
      <c r="I224" s="505"/>
      <c r="J224" s="506"/>
      <c r="K224" s="505"/>
      <c r="L224" s="494"/>
      <c r="M224" s="494"/>
      <c r="N224" s="494"/>
      <c r="O224" s="494"/>
      <c r="P224" s="494"/>
      <c r="Q224" s="494"/>
      <c r="R224" s="494"/>
      <c r="S224" s="494"/>
      <c r="T224" s="494"/>
      <c r="U224" s="494"/>
      <c r="V224" s="494"/>
      <c r="W224" s="494"/>
      <c r="X224" s="494"/>
      <c r="Y224" s="494"/>
      <c r="Z224" s="494"/>
      <c r="AA224" s="494"/>
      <c r="AB224" s="494"/>
      <c r="AC224" s="494"/>
      <c r="AD224" s="494"/>
      <c r="AE224" s="494"/>
      <c r="AF224" s="494"/>
      <c r="AG224" s="494"/>
      <c r="AH224" s="494"/>
      <c r="AI224" s="494"/>
      <c r="AJ224" s="494"/>
      <c r="AK224" s="494"/>
      <c r="AL224" s="494"/>
    </row>
    <row r="225" spans="1:38">
      <c r="A225" s="505"/>
      <c r="B225" s="505"/>
      <c r="C225" s="505"/>
      <c r="D225" s="505"/>
      <c r="E225" s="506"/>
      <c r="F225" s="505"/>
      <c r="G225" s="505"/>
      <c r="H225" s="505"/>
      <c r="I225" s="505"/>
      <c r="J225" s="506"/>
      <c r="K225" s="505"/>
      <c r="L225" s="494"/>
      <c r="M225" s="494"/>
      <c r="N225" s="494"/>
      <c r="O225" s="494"/>
      <c r="P225" s="494"/>
      <c r="Q225" s="494"/>
      <c r="R225" s="494"/>
      <c r="S225" s="494"/>
      <c r="T225" s="494"/>
      <c r="U225" s="494"/>
      <c r="V225" s="494"/>
      <c r="W225" s="494"/>
      <c r="X225" s="494"/>
      <c r="Y225" s="494"/>
      <c r="Z225" s="494"/>
      <c r="AA225" s="494"/>
      <c r="AB225" s="494"/>
      <c r="AC225" s="494"/>
      <c r="AD225" s="494"/>
      <c r="AE225" s="494"/>
      <c r="AF225" s="494"/>
      <c r="AG225" s="494"/>
      <c r="AH225" s="494"/>
      <c r="AI225" s="494"/>
      <c r="AJ225" s="494"/>
      <c r="AK225" s="494"/>
      <c r="AL225" s="494"/>
    </row>
    <row r="226" spans="1:38">
      <c r="A226" s="505"/>
      <c r="B226" s="505"/>
      <c r="C226" s="505"/>
      <c r="D226" s="505"/>
      <c r="E226" s="506"/>
      <c r="F226" s="505"/>
      <c r="G226" s="505"/>
      <c r="H226" s="505"/>
      <c r="I226" s="505"/>
      <c r="J226" s="506"/>
      <c r="K226" s="505"/>
      <c r="L226" s="494"/>
      <c r="M226" s="494"/>
      <c r="N226" s="494"/>
      <c r="O226" s="494"/>
      <c r="P226" s="494"/>
      <c r="Q226" s="494"/>
      <c r="R226" s="494"/>
      <c r="S226" s="494"/>
      <c r="T226" s="494"/>
      <c r="U226" s="494"/>
      <c r="V226" s="494"/>
      <c r="W226" s="494"/>
      <c r="X226" s="494"/>
      <c r="Y226" s="494"/>
      <c r="Z226" s="494"/>
      <c r="AA226" s="494"/>
      <c r="AB226" s="494"/>
      <c r="AC226" s="494"/>
      <c r="AD226" s="494"/>
      <c r="AE226" s="494"/>
      <c r="AF226" s="494"/>
      <c r="AG226" s="494"/>
      <c r="AH226" s="494"/>
      <c r="AI226" s="494"/>
      <c r="AJ226" s="494"/>
      <c r="AK226" s="494"/>
      <c r="AL226" s="494"/>
    </row>
    <row r="227" spans="1:38">
      <c r="A227" s="505"/>
      <c r="B227" s="505"/>
      <c r="C227" s="505"/>
      <c r="D227" s="505"/>
      <c r="E227" s="506"/>
      <c r="F227" s="505"/>
      <c r="G227" s="505"/>
      <c r="H227" s="505"/>
      <c r="I227" s="505"/>
      <c r="J227" s="506"/>
      <c r="K227" s="505"/>
      <c r="L227" s="494"/>
      <c r="M227" s="494"/>
      <c r="N227" s="494"/>
      <c r="O227" s="494"/>
      <c r="P227" s="494"/>
      <c r="Q227" s="494"/>
      <c r="R227" s="494"/>
      <c r="S227" s="494"/>
      <c r="T227" s="494"/>
      <c r="U227" s="494"/>
      <c r="V227" s="494"/>
      <c r="W227" s="494"/>
      <c r="X227" s="494"/>
      <c r="Y227" s="494"/>
      <c r="Z227" s="494"/>
      <c r="AA227" s="494"/>
      <c r="AB227" s="494"/>
      <c r="AC227" s="494"/>
      <c r="AD227" s="494"/>
      <c r="AE227" s="494"/>
      <c r="AF227" s="494"/>
      <c r="AG227" s="494"/>
      <c r="AH227" s="494"/>
      <c r="AI227" s="494"/>
      <c r="AJ227" s="494"/>
      <c r="AK227" s="494"/>
      <c r="AL227" s="494"/>
    </row>
    <row r="228" spans="1:38">
      <c r="A228" s="505"/>
      <c r="B228" s="505"/>
      <c r="C228" s="505"/>
      <c r="D228" s="505"/>
      <c r="E228" s="506"/>
      <c r="F228" s="505"/>
      <c r="G228" s="505"/>
      <c r="H228" s="505"/>
      <c r="I228" s="505"/>
      <c r="J228" s="506"/>
      <c r="K228" s="505"/>
      <c r="L228" s="494"/>
      <c r="M228" s="494"/>
      <c r="N228" s="494"/>
      <c r="O228" s="494"/>
      <c r="P228" s="494"/>
      <c r="Q228" s="494"/>
      <c r="R228" s="494"/>
      <c r="S228" s="494"/>
      <c r="T228" s="494"/>
      <c r="U228" s="494"/>
      <c r="V228" s="494"/>
      <c r="W228" s="494"/>
      <c r="X228" s="494"/>
      <c r="Y228" s="494"/>
      <c r="Z228" s="494"/>
      <c r="AA228" s="494"/>
      <c r="AB228" s="494"/>
      <c r="AC228" s="494"/>
      <c r="AD228" s="494"/>
      <c r="AE228" s="494"/>
      <c r="AF228" s="494"/>
      <c r="AG228" s="494"/>
      <c r="AH228" s="494"/>
      <c r="AI228" s="494"/>
      <c r="AJ228" s="494"/>
      <c r="AK228" s="494"/>
      <c r="AL228" s="494"/>
    </row>
    <row r="229" spans="1:38">
      <c r="A229" s="505"/>
      <c r="B229" s="505"/>
      <c r="C229" s="505"/>
      <c r="D229" s="505"/>
      <c r="E229" s="506"/>
      <c r="F229" s="505"/>
      <c r="G229" s="505"/>
      <c r="H229" s="505"/>
      <c r="I229" s="505"/>
      <c r="J229" s="506"/>
      <c r="K229" s="505"/>
      <c r="L229" s="494"/>
      <c r="M229" s="494"/>
      <c r="N229" s="494"/>
      <c r="O229" s="494"/>
      <c r="P229" s="494"/>
      <c r="Q229" s="494"/>
      <c r="R229" s="494"/>
      <c r="S229" s="494"/>
      <c r="T229" s="494"/>
      <c r="U229" s="494"/>
      <c r="V229" s="494"/>
      <c r="W229" s="494"/>
      <c r="X229" s="494"/>
      <c r="Y229" s="494"/>
      <c r="Z229" s="494"/>
      <c r="AA229" s="494"/>
      <c r="AB229" s="494"/>
      <c r="AC229" s="494"/>
      <c r="AD229" s="494"/>
      <c r="AE229" s="494"/>
      <c r="AF229" s="494"/>
      <c r="AG229" s="494"/>
      <c r="AH229" s="494"/>
      <c r="AI229" s="494"/>
      <c r="AJ229" s="494"/>
      <c r="AK229" s="494"/>
      <c r="AL229" s="494"/>
    </row>
    <row r="230" spans="1:38">
      <c r="A230" s="505"/>
      <c r="B230" s="505"/>
      <c r="C230" s="505"/>
      <c r="D230" s="505"/>
      <c r="E230" s="506"/>
      <c r="F230" s="505"/>
      <c r="G230" s="505"/>
      <c r="H230" s="505"/>
      <c r="I230" s="505"/>
      <c r="J230" s="506"/>
      <c r="K230" s="505"/>
      <c r="L230" s="494"/>
      <c r="M230" s="494"/>
      <c r="N230" s="494"/>
      <c r="O230" s="494"/>
      <c r="P230" s="494"/>
      <c r="Q230" s="494"/>
      <c r="R230" s="494"/>
      <c r="S230" s="494"/>
      <c r="T230" s="494"/>
      <c r="U230" s="494"/>
      <c r="V230" s="494"/>
      <c r="W230" s="494"/>
      <c r="X230" s="494"/>
      <c r="Y230" s="494"/>
      <c r="Z230" s="494"/>
      <c r="AA230" s="494"/>
      <c r="AB230" s="494"/>
      <c r="AC230" s="494"/>
      <c r="AD230" s="494"/>
      <c r="AE230" s="494"/>
      <c r="AF230" s="494"/>
      <c r="AG230" s="494"/>
      <c r="AH230" s="494"/>
      <c r="AI230" s="494"/>
      <c r="AJ230" s="494"/>
      <c r="AK230" s="494"/>
      <c r="AL230" s="494"/>
    </row>
    <row r="231" spans="1:38">
      <c r="A231" s="505"/>
      <c r="B231" s="505"/>
      <c r="C231" s="505"/>
      <c r="D231" s="505"/>
      <c r="E231" s="506"/>
      <c r="F231" s="505"/>
      <c r="G231" s="505"/>
      <c r="H231" s="505"/>
      <c r="I231" s="505"/>
      <c r="J231" s="506"/>
      <c r="K231" s="505"/>
      <c r="L231" s="494"/>
      <c r="M231" s="494"/>
      <c r="N231" s="494"/>
      <c r="O231" s="494"/>
      <c r="P231" s="494"/>
      <c r="Q231" s="494"/>
      <c r="R231" s="494"/>
      <c r="S231" s="494"/>
      <c r="T231" s="494"/>
      <c r="U231" s="494"/>
      <c r="V231" s="494"/>
      <c r="W231" s="494"/>
      <c r="X231" s="494"/>
      <c r="Y231" s="494"/>
      <c r="Z231" s="494"/>
      <c r="AA231" s="494"/>
      <c r="AB231" s="494"/>
      <c r="AC231" s="494"/>
      <c r="AD231" s="494"/>
      <c r="AE231" s="494"/>
      <c r="AF231" s="494"/>
      <c r="AG231" s="494"/>
      <c r="AH231" s="494"/>
      <c r="AI231" s="494"/>
      <c r="AJ231" s="494"/>
      <c r="AK231" s="494"/>
      <c r="AL231" s="494"/>
    </row>
    <row r="232" spans="1:38">
      <c r="A232" s="505"/>
      <c r="B232" s="505"/>
      <c r="C232" s="505"/>
      <c r="D232" s="505"/>
      <c r="E232" s="506"/>
      <c r="F232" s="505"/>
      <c r="G232" s="505"/>
      <c r="H232" s="505"/>
      <c r="I232" s="505"/>
      <c r="J232" s="506"/>
      <c r="K232" s="505"/>
      <c r="L232" s="494"/>
      <c r="M232" s="494"/>
      <c r="N232" s="494"/>
      <c r="O232" s="494"/>
      <c r="P232" s="494"/>
      <c r="Q232" s="494"/>
      <c r="R232" s="494"/>
      <c r="S232" s="494"/>
      <c r="T232" s="494"/>
      <c r="U232" s="494"/>
      <c r="V232" s="494"/>
      <c r="W232" s="494"/>
      <c r="X232" s="494"/>
      <c r="Y232" s="494"/>
      <c r="Z232" s="494"/>
      <c r="AA232" s="494"/>
      <c r="AB232" s="494"/>
      <c r="AC232" s="494"/>
      <c r="AD232" s="494"/>
      <c r="AE232" s="494"/>
      <c r="AF232" s="494"/>
      <c r="AG232" s="494"/>
      <c r="AH232" s="494"/>
      <c r="AI232" s="494"/>
      <c r="AJ232" s="494"/>
      <c r="AK232" s="494"/>
      <c r="AL232" s="494"/>
    </row>
    <row r="233" spans="1:38">
      <c r="A233" s="505"/>
      <c r="B233" s="505"/>
      <c r="C233" s="505"/>
      <c r="D233" s="505"/>
      <c r="E233" s="506"/>
      <c r="F233" s="505"/>
      <c r="G233" s="505"/>
      <c r="H233" s="505"/>
      <c r="I233" s="505"/>
      <c r="J233" s="506"/>
      <c r="K233" s="505"/>
      <c r="L233" s="494"/>
      <c r="M233" s="494"/>
      <c r="N233" s="494"/>
      <c r="O233" s="494"/>
      <c r="P233" s="494"/>
      <c r="Q233" s="494"/>
      <c r="R233" s="494"/>
      <c r="S233" s="494"/>
      <c r="T233" s="494"/>
      <c r="U233" s="494"/>
      <c r="V233" s="494"/>
      <c r="W233" s="494"/>
      <c r="X233" s="494"/>
      <c r="Y233" s="494"/>
      <c r="Z233" s="494"/>
      <c r="AA233" s="494"/>
      <c r="AB233" s="494"/>
      <c r="AC233" s="494"/>
      <c r="AD233" s="494"/>
      <c r="AE233" s="494"/>
      <c r="AF233" s="494"/>
      <c r="AG233" s="494"/>
      <c r="AH233" s="494"/>
      <c r="AI233" s="494"/>
      <c r="AJ233" s="494"/>
      <c r="AK233" s="494"/>
      <c r="AL233" s="494"/>
    </row>
    <row r="234" spans="1:38">
      <c r="A234" s="505"/>
      <c r="B234" s="505"/>
      <c r="C234" s="505"/>
      <c r="D234" s="505"/>
      <c r="E234" s="506"/>
      <c r="F234" s="505"/>
      <c r="G234" s="505"/>
      <c r="H234" s="505"/>
      <c r="I234" s="505"/>
      <c r="J234" s="506"/>
      <c r="K234" s="505"/>
      <c r="L234" s="494"/>
      <c r="M234" s="494"/>
      <c r="N234" s="494"/>
      <c r="O234" s="494"/>
      <c r="P234" s="494"/>
      <c r="Q234" s="494"/>
      <c r="R234" s="494"/>
      <c r="S234" s="494"/>
      <c r="T234" s="494"/>
      <c r="U234" s="494"/>
      <c r="V234" s="494"/>
      <c r="W234" s="494"/>
      <c r="X234" s="494"/>
      <c r="Y234" s="494"/>
      <c r="Z234" s="494"/>
      <c r="AA234" s="494"/>
      <c r="AB234" s="494"/>
      <c r="AC234" s="494"/>
      <c r="AD234" s="494"/>
      <c r="AE234" s="494"/>
      <c r="AF234" s="494"/>
      <c r="AG234" s="494"/>
      <c r="AH234" s="494"/>
      <c r="AI234" s="494"/>
      <c r="AJ234" s="494"/>
      <c r="AK234" s="494"/>
      <c r="AL234" s="494"/>
    </row>
    <row r="235" spans="1:38">
      <c r="A235" s="505"/>
      <c r="B235" s="505"/>
      <c r="C235" s="505"/>
      <c r="D235" s="505"/>
      <c r="E235" s="506"/>
      <c r="F235" s="505"/>
      <c r="G235" s="505"/>
      <c r="H235" s="505"/>
      <c r="I235" s="505"/>
      <c r="J235" s="506"/>
      <c r="K235" s="505"/>
      <c r="L235" s="494"/>
      <c r="M235" s="494"/>
      <c r="N235" s="494"/>
      <c r="O235" s="494"/>
      <c r="P235" s="494"/>
      <c r="Q235" s="494"/>
      <c r="R235" s="494"/>
      <c r="S235" s="494"/>
      <c r="T235" s="494"/>
      <c r="U235" s="494"/>
      <c r="V235" s="494"/>
      <c r="W235" s="494"/>
      <c r="X235" s="494"/>
      <c r="Y235" s="494"/>
      <c r="Z235" s="494"/>
      <c r="AA235" s="494"/>
      <c r="AB235" s="494"/>
      <c r="AC235" s="494"/>
      <c r="AD235" s="494"/>
      <c r="AE235" s="494"/>
      <c r="AF235" s="494"/>
      <c r="AG235" s="494"/>
      <c r="AH235" s="494"/>
      <c r="AI235" s="494"/>
      <c r="AJ235" s="494"/>
      <c r="AK235" s="494"/>
      <c r="AL235" s="494"/>
    </row>
    <row r="236" spans="1:38">
      <c r="A236" s="505"/>
      <c r="B236" s="505"/>
      <c r="C236" s="505"/>
      <c r="D236" s="505"/>
      <c r="E236" s="506"/>
      <c r="F236" s="505"/>
      <c r="G236" s="505"/>
      <c r="H236" s="505"/>
      <c r="I236" s="505"/>
      <c r="J236" s="506"/>
      <c r="K236" s="505"/>
      <c r="L236" s="494"/>
      <c r="M236" s="494"/>
      <c r="N236" s="494"/>
      <c r="O236" s="494"/>
      <c r="P236" s="494"/>
      <c r="Q236" s="494"/>
      <c r="R236" s="494"/>
      <c r="S236" s="494"/>
      <c r="T236" s="494"/>
      <c r="U236" s="494"/>
      <c r="V236" s="494"/>
      <c r="W236" s="494"/>
      <c r="X236" s="494"/>
      <c r="Y236" s="494"/>
      <c r="Z236" s="494"/>
      <c r="AA236" s="494"/>
      <c r="AB236" s="494"/>
      <c r="AC236" s="494"/>
      <c r="AD236" s="494"/>
      <c r="AE236" s="494"/>
      <c r="AF236" s="494"/>
      <c r="AG236" s="494"/>
      <c r="AH236" s="494"/>
      <c r="AI236" s="494"/>
      <c r="AJ236" s="494"/>
      <c r="AK236" s="494"/>
      <c r="AL236" s="494"/>
    </row>
    <row r="237" spans="1:38">
      <c r="A237" s="505"/>
      <c r="B237" s="505"/>
      <c r="C237" s="505"/>
      <c r="D237" s="505"/>
      <c r="E237" s="506"/>
      <c r="F237" s="505"/>
      <c r="G237" s="505"/>
      <c r="H237" s="505"/>
      <c r="I237" s="505"/>
      <c r="J237" s="506"/>
      <c r="K237" s="505"/>
      <c r="L237" s="494"/>
      <c r="M237" s="494"/>
      <c r="N237" s="494"/>
      <c r="O237" s="494"/>
      <c r="P237" s="494"/>
      <c r="Q237" s="494"/>
      <c r="R237" s="494"/>
      <c r="S237" s="494"/>
      <c r="T237" s="494"/>
      <c r="U237" s="494"/>
      <c r="V237" s="494"/>
      <c r="W237" s="494"/>
      <c r="X237" s="494"/>
      <c r="Y237" s="494"/>
      <c r="Z237" s="494"/>
      <c r="AA237" s="494"/>
      <c r="AB237" s="494"/>
      <c r="AC237" s="494"/>
      <c r="AD237" s="494"/>
      <c r="AE237" s="494"/>
      <c r="AF237" s="494"/>
      <c r="AG237" s="494"/>
      <c r="AH237" s="494"/>
      <c r="AI237" s="494"/>
      <c r="AJ237" s="494"/>
      <c r="AK237" s="494"/>
      <c r="AL237" s="494"/>
    </row>
    <row r="238" spans="1:38">
      <c r="A238" s="505"/>
      <c r="B238" s="505"/>
      <c r="C238" s="505"/>
      <c r="D238" s="505"/>
      <c r="E238" s="506"/>
      <c r="F238" s="505"/>
      <c r="G238" s="505"/>
      <c r="H238" s="505"/>
      <c r="I238" s="505"/>
      <c r="J238" s="506"/>
      <c r="K238" s="505"/>
      <c r="L238" s="494"/>
      <c r="M238" s="494"/>
      <c r="N238" s="494"/>
      <c r="O238" s="494"/>
      <c r="P238" s="494"/>
      <c r="Q238" s="494"/>
      <c r="R238" s="494"/>
      <c r="S238" s="494"/>
      <c r="T238" s="494"/>
      <c r="U238" s="494"/>
      <c r="V238" s="494"/>
      <c r="W238" s="494"/>
      <c r="X238" s="494"/>
      <c r="Y238" s="494"/>
      <c r="Z238" s="494"/>
      <c r="AA238" s="494"/>
      <c r="AB238" s="494"/>
      <c r="AC238" s="494"/>
      <c r="AD238" s="494"/>
      <c r="AE238" s="494"/>
      <c r="AF238" s="494"/>
      <c r="AG238" s="494"/>
      <c r="AH238" s="494"/>
      <c r="AI238" s="494"/>
      <c r="AJ238" s="494"/>
      <c r="AK238" s="494"/>
      <c r="AL238" s="494"/>
    </row>
    <row r="239" spans="1:38">
      <c r="A239" s="505"/>
      <c r="B239" s="505"/>
      <c r="C239" s="505"/>
      <c r="D239" s="505"/>
      <c r="E239" s="506"/>
      <c r="F239" s="505"/>
      <c r="G239" s="505"/>
      <c r="H239" s="505"/>
      <c r="I239" s="505"/>
      <c r="J239" s="506"/>
      <c r="K239" s="505"/>
      <c r="L239" s="494"/>
      <c r="M239" s="494"/>
      <c r="N239" s="494"/>
      <c r="O239" s="494"/>
      <c r="P239" s="494"/>
      <c r="Q239" s="494"/>
      <c r="R239" s="494"/>
      <c r="S239" s="494"/>
      <c r="T239" s="494"/>
      <c r="U239" s="494"/>
      <c r="V239" s="494"/>
      <c r="W239" s="494"/>
      <c r="X239" s="494"/>
      <c r="Y239" s="494"/>
      <c r="Z239" s="494"/>
      <c r="AA239" s="494"/>
      <c r="AB239" s="494"/>
      <c r="AC239" s="494"/>
      <c r="AD239" s="494"/>
      <c r="AE239" s="494"/>
      <c r="AF239" s="494"/>
      <c r="AG239" s="494"/>
      <c r="AH239" s="494"/>
      <c r="AI239" s="494"/>
      <c r="AJ239" s="494"/>
      <c r="AK239" s="494"/>
      <c r="AL239" s="494"/>
    </row>
    <row r="240" spans="1:38">
      <c r="A240" s="505"/>
      <c r="B240" s="505"/>
      <c r="C240" s="505"/>
      <c r="D240" s="505"/>
      <c r="E240" s="506"/>
      <c r="F240" s="505"/>
      <c r="G240" s="505"/>
      <c r="H240" s="505"/>
      <c r="I240" s="505"/>
      <c r="J240" s="506"/>
      <c r="K240" s="505"/>
      <c r="L240" s="494"/>
      <c r="M240" s="494"/>
      <c r="N240" s="494"/>
      <c r="O240" s="494"/>
      <c r="P240" s="494"/>
      <c r="Q240" s="494"/>
      <c r="R240" s="494"/>
      <c r="S240" s="494"/>
      <c r="T240" s="494"/>
      <c r="U240" s="494"/>
      <c r="V240" s="494"/>
      <c r="W240" s="494"/>
      <c r="X240" s="494"/>
      <c r="Y240" s="494"/>
      <c r="Z240" s="494"/>
      <c r="AA240" s="494"/>
      <c r="AB240" s="494"/>
      <c r="AC240" s="494"/>
      <c r="AD240" s="494"/>
      <c r="AE240" s="494"/>
      <c r="AF240" s="494"/>
      <c r="AG240" s="494"/>
      <c r="AH240" s="494"/>
      <c r="AI240" s="494"/>
      <c r="AJ240" s="494"/>
      <c r="AK240" s="494"/>
      <c r="AL240" s="494"/>
    </row>
    <row r="241" spans="1:38">
      <c r="A241" s="505"/>
      <c r="B241" s="505"/>
      <c r="C241" s="505"/>
      <c r="D241" s="505"/>
      <c r="E241" s="506"/>
      <c r="F241" s="505"/>
      <c r="G241" s="505"/>
      <c r="H241" s="505"/>
      <c r="I241" s="505"/>
      <c r="J241" s="506"/>
      <c r="K241" s="505"/>
      <c r="L241" s="494"/>
      <c r="M241" s="494"/>
      <c r="N241" s="494"/>
      <c r="O241" s="494"/>
      <c r="P241" s="494"/>
      <c r="Q241" s="494"/>
      <c r="R241" s="494"/>
      <c r="S241" s="494"/>
      <c r="T241" s="494"/>
      <c r="U241" s="494"/>
      <c r="V241" s="494"/>
      <c r="W241" s="494"/>
      <c r="X241" s="494"/>
      <c r="Y241" s="494"/>
      <c r="Z241" s="494"/>
      <c r="AA241" s="494"/>
      <c r="AB241" s="494"/>
      <c r="AC241" s="494"/>
      <c r="AD241" s="494"/>
      <c r="AE241" s="494"/>
      <c r="AF241" s="494"/>
      <c r="AG241" s="494"/>
      <c r="AH241" s="494"/>
      <c r="AI241" s="494"/>
      <c r="AJ241" s="494"/>
      <c r="AK241" s="494"/>
      <c r="AL241" s="494"/>
    </row>
    <row r="242" spans="1:38">
      <c r="A242" s="505"/>
      <c r="B242" s="505"/>
      <c r="C242" s="505"/>
      <c r="D242" s="505"/>
      <c r="E242" s="506"/>
      <c r="F242" s="505"/>
      <c r="G242" s="505"/>
      <c r="H242" s="505"/>
      <c r="I242" s="505"/>
      <c r="J242" s="506"/>
      <c r="K242" s="505"/>
      <c r="L242" s="494"/>
      <c r="M242" s="494"/>
      <c r="N242" s="494"/>
      <c r="O242" s="494"/>
      <c r="P242" s="494"/>
      <c r="Q242" s="494"/>
      <c r="R242" s="494"/>
      <c r="S242" s="494"/>
      <c r="T242" s="494"/>
      <c r="U242" s="494"/>
      <c r="V242" s="494"/>
      <c r="W242" s="494"/>
      <c r="X242" s="494"/>
      <c r="Y242" s="494"/>
      <c r="Z242" s="494"/>
      <c r="AA242" s="494"/>
      <c r="AB242" s="494"/>
      <c r="AC242" s="494"/>
      <c r="AD242" s="494"/>
      <c r="AE242" s="494"/>
      <c r="AF242" s="494"/>
      <c r="AG242" s="494"/>
      <c r="AH242" s="494"/>
      <c r="AI242" s="494"/>
      <c r="AJ242" s="494"/>
      <c r="AK242" s="494"/>
      <c r="AL242" s="494"/>
    </row>
    <row r="243" spans="1:38">
      <c r="A243" s="505"/>
      <c r="B243" s="505"/>
      <c r="C243" s="505"/>
      <c r="D243" s="505"/>
      <c r="E243" s="506"/>
      <c r="F243" s="505"/>
      <c r="G243" s="505"/>
      <c r="H243" s="505"/>
      <c r="I243" s="505"/>
      <c r="J243" s="506"/>
      <c r="K243" s="505"/>
      <c r="L243" s="494"/>
      <c r="M243" s="494"/>
      <c r="N243" s="494"/>
      <c r="O243" s="494"/>
      <c r="P243" s="494"/>
      <c r="Q243" s="494"/>
      <c r="R243" s="494"/>
      <c r="S243" s="494"/>
      <c r="T243" s="494"/>
      <c r="U243" s="494"/>
      <c r="V243" s="494"/>
      <c r="W243" s="494"/>
      <c r="X243" s="494"/>
      <c r="Y243" s="494"/>
      <c r="Z243" s="494"/>
      <c r="AA243" s="494"/>
      <c r="AB243" s="494"/>
      <c r="AC243" s="494"/>
      <c r="AD243" s="494"/>
      <c r="AE243" s="494"/>
      <c r="AF243" s="494"/>
      <c r="AG243" s="494"/>
      <c r="AH243" s="494"/>
      <c r="AI243" s="494"/>
      <c r="AJ243" s="494"/>
      <c r="AK243" s="494"/>
      <c r="AL243" s="494"/>
    </row>
    <row r="244" spans="1:38">
      <c r="A244" s="505"/>
      <c r="B244" s="505"/>
      <c r="C244" s="505"/>
      <c r="D244" s="505"/>
      <c r="E244" s="506"/>
      <c r="F244" s="505"/>
      <c r="G244" s="505"/>
      <c r="H244" s="505"/>
      <c r="I244" s="505"/>
      <c r="J244" s="506"/>
      <c r="K244" s="505"/>
      <c r="L244" s="494"/>
      <c r="M244" s="494"/>
      <c r="N244" s="494"/>
      <c r="O244" s="494"/>
      <c r="P244" s="494"/>
      <c r="Q244" s="494"/>
      <c r="R244" s="494"/>
      <c r="S244" s="494"/>
      <c r="T244" s="494"/>
      <c r="U244" s="494"/>
      <c r="V244" s="494"/>
      <c r="W244" s="494"/>
      <c r="X244" s="494"/>
      <c r="Y244" s="494"/>
      <c r="Z244" s="494"/>
      <c r="AA244" s="494"/>
      <c r="AB244" s="494"/>
      <c r="AC244" s="494"/>
      <c r="AD244" s="494"/>
      <c r="AE244" s="494"/>
      <c r="AF244" s="494"/>
      <c r="AG244" s="494"/>
      <c r="AH244" s="494"/>
      <c r="AI244" s="494"/>
      <c r="AJ244" s="494"/>
      <c r="AK244" s="494"/>
      <c r="AL244" s="494"/>
    </row>
    <row r="245" spans="1:38">
      <c r="A245" s="505"/>
      <c r="B245" s="505"/>
      <c r="C245" s="505"/>
      <c r="D245" s="505"/>
      <c r="E245" s="506"/>
      <c r="F245" s="505"/>
      <c r="G245" s="505"/>
      <c r="H245" s="505"/>
      <c r="I245" s="505"/>
      <c r="J245" s="506"/>
      <c r="K245" s="505"/>
      <c r="L245" s="494"/>
      <c r="M245" s="494"/>
      <c r="N245" s="494"/>
      <c r="O245" s="494"/>
      <c r="P245" s="494"/>
      <c r="Q245" s="494"/>
      <c r="R245" s="494"/>
      <c r="S245" s="494"/>
      <c r="T245" s="494"/>
      <c r="U245" s="494"/>
      <c r="V245" s="494"/>
      <c r="W245" s="494"/>
      <c r="X245" s="494"/>
      <c r="Y245" s="494"/>
      <c r="Z245" s="494"/>
      <c r="AA245" s="494"/>
      <c r="AB245" s="494"/>
      <c r="AC245" s="494"/>
      <c r="AD245" s="494"/>
      <c r="AE245" s="494"/>
      <c r="AF245" s="494"/>
      <c r="AG245" s="494"/>
      <c r="AH245" s="494"/>
      <c r="AI245" s="494"/>
      <c r="AJ245" s="494"/>
      <c r="AK245" s="494"/>
      <c r="AL245" s="494"/>
    </row>
    <row r="246" spans="1:38">
      <c r="A246" s="505"/>
      <c r="B246" s="505"/>
      <c r="C246" s="505"/>
      <c r="D246" s="505"/>
      <c r="E246" s="506"/>
      <c r="F246" s="505"/>
      <c r="G246" s="505"/>
      <c r="H246" s="505"/>
      <c r="I246" s="505"/>
      <c r="J246" s="506"/>
      <c r="K246" s="505"/>
      <c r="L246" s="494"/>
      <c r="M246" s="494"/>
      <c r="N246" s="494"/>
      <c r="O246" s="494"/>
      <c r="P246" s="494"/>
      <c r="Q246" s="494"/>
      <c r="R246" s="494"/>
      <c r="S246" s="494"/>
      <c r="T246" s="494"/>
      <c r="U246" s="494"/>
      <c r="V246" s="494"/>
      <c r="W246" s="494"/>
      <c r="X246" s="494"/>
      <c r="Y246" s="494"/>
      <c r="Z246" s="494"/>
      <c r="AA246" s="494"/>
      <c r="AB246" s="494"/>
      <c r="AC246" s="494"/>
      <c r="AD246" s="494"/>
      <c r="AE246" s="494"/>
      <c r="AF246" s="494"/>
      <c r="AG246" s="494"/>
      <c r="AH246" s="494"/>
      <c r="AI246" s="494"/>
      <c r="AJ246" s="494"/>
      <c r="AK246" s="494"/>
      <c r="AL246" s="494"/>
    </row>
    <row r="247" spans="1:38">
      <c r="A247" s="505"/>
      <c r="B247" s="505"/>
      <c r="C247" s="505"/>
      <c r="D247" s="505"/>
      <c r="E247" s="506"/>
      <c r="F247" s="505"/>
      <c r="G247" s="505"/>
      <c r="H247" s="505"/>
      <c r="I247" s="505"/>
      <c r="J247" s="506"/>
      <c r="K247" s="505"/>
      <c r="L247" s="494"/>
      <c r="M247" s="494"/>
      <c r="N247" s="494"/>
      <c r="O247" s="494"/>
      <c r="P247" s="494"/>
      <c r="Q247" s="494"/>
      <c r="R247" s="494"/>
      <c r="S247" s="494"/>
      <c r="T247" s="494"/>
      <c r="U247" s="494"/>
      <c r="V247" s="494"/>
      <c r="W247" s="494"/>
      <c r="X247" s="494"/>
      <c r="Y247" s="494"/>
      <c r="Z247" s="494"/>
      <c r="AA247" s="494"/>
      <c r="AB247" s="494"/>
      <c r="AC247" s="494"/>
      <c r="AD247" s="494"/>
      <c r="AE247" s="494"/>
      <c r="AF247" s="494"/>
      <c r="AG247" s="494"/>
      <c r="AH247" s="494"/>
      <c r="AI247" s="494"/>
      <c r="AJ247" s="494"/>
      <c r="AK247" s="494"/>
      <c r="AL247" s="494"/>
    </row>
    <row r="248" spans="1:38">
      <c r="A248" s="505"/>
      <c r="B248" s="505"/>
      <c r="C248" s="505"/>
      <c r="D248" s="505"/>
      <c r="E248" s="506"/>
      <c r="F248" s="505"/>
      <c r="G248" s="505"/>
      <c r="H248" s="505"/>
      <c r="I248" s="505"/>
      <c r="J248" s="506"/>
      <c r="K248" s="505"/>
      <c r="L248" s="494"/>
      <c r="M248" s="494"/>
      <c r="N248" s="494"/>
      <c r="O248" s="494"/>
      <c r="P248" s="494"/>
      <c r="Q248" s="494"/>
      <c r="R248" s="494"/>
      <c r="S248" s="494"/>
      <c r="T248" s="494"/>
      <c r="U248" s="494"/>
      <c r="V248" s="494"/>
      <c r="W248" s="494"/>
      <c r="X248" s="494"/>
      <c r="Y248" s="494"/>
      <c r="Z248" s="494"/>
      <c r="AA248" s="494"/>
      <c r="AB248" s="494"/>
      <c r="AC248" s="494"/>
      <c r="AD248" s="494"/>
      <c r="AE248" s="494"/>
      <c r="AF248" s="494"/>
      <c r="AG248" s="494"/>
      <c r="AH248" s="494"/>
      <c r="AI248" s="494"/>
      <c r="AJ248" s="494"/>
      <c r="AK248" s="494"/>
      <c r="AL248" s="494"/>
    </row>
    <row r="249" spans="1:38">
      <c r="A249" s="505"/>
      <c r="B249" s="505"/>
      <c r="C249" s="505"/>
      <c r="D249" s="505"/>
      <c r="E249" s="506"/>
      <c r="F249" s="505"/>
      <c r="G249" s="505"/>
      <c r="H249" s="505"/>
      <c r="I249" s="505"/>
      <c r="J249" s="506"/>
      <c r="K249" s="505"/>
      <c r="L249" s="494"/>
      <c r="M249" s="494"/>
      <c r="N249" s="494"/>
      <c r="O249" s="494"/>
      <c r="P249" s="494"/>
      <c r="Q249" s="494"/>
      <c r="R249" s="494"/>
      <c r="S249" s="494"/>
      <c r="T249" s="494"/>
      <c r="U249" s="494"/>
      <c r="V249" s="494"/>
      <c r="W249" s="494"/>
      <c r="X249" s="494"/>
      <c r="Y249" s="494"/>
      <c r="Z249" s="494"/>
      <c r="AA249" s="494"/>
      <c r="AB249" s="494"/>
      <c r="AC249" s="494"/>
      <c r="AD249" s="494"/>
      <c r="AE249" s="494"/>
      <c r="AF249" s="494"/>
      <c r="AG249" s="494"/>
      <c r="AH249" s="494"/>
      <c r="AI249" s="494"/>
      <c r="AJ249" s="494"/>
      <c r="AK249" s="494"/>
      <c r="AL249" s="494"/>
    </row>
    <row r="250" spans="1:38">
      <c r="A250" s="505"/>
      <c r="B250" s="505"/>
      <c r="C250" s="505"/>
      <c r="D250" s="505"/>
      <c r="E250" s="506"/>
      <c r="F250" s="505"/>
      <c r="G250" s="505"/>
      <c r="H250" s="505"/>
      <c r="I250" s="505"/>
      <c r="J250" s="506"/>
      <c r="K250" s="505"/>
      <c r="L250" s="494"/>
      <c r="M250" s="494"/>
      <c r="N250" s="494"/>
      <c r="O250" s="494"/>
      <c r="P250" s="494"/>
      <c r="Q250" s="494"/>
      <c r="R250" s="494"/>
      <c r="S250" s="494"/>
      <c r="T250" s="494"/>
      <c r="U250" s="494"/>
      <c r="V250" s="494"/>
      <c r="W250" s="494"/>
      <c r="X250" s="494"/>
      <c r="Y250" s="494"/>
      <c r="Z250" s="494"/>
      <c r="AA250" s="494"/>
      <c r="AB250" s="494"/>
      <c r="AC250" s="494"/>
      <c r="AD250" s="494"/>
      <c r="AE250" s="494"/>
      <c r="AF250" s="494"/>
      <c r="AG250" s="494"/>
      <c r="AH250" s="494"/>
      <c r="AI250" s="494"/>
      <c r="AJ250" s="494"/>
      <c r="AK250" s="494"/>
      <c r="AL250" s="494"/>
    </row>
    <row r="251" spans="1:38">
      <c r="A251" s="505"/>
      <c r="B251" s="505"/>
      <c r="C251" s="505"/>
      <c r="D251" s="505"/>
      <c r="E251" s="506"/>
      <c r="F251" s="505"/>
      <c r="G251" s="505"/>
      <c r="H251" s="505"/>
      <c r="I251" s="505"/>
      <c r="J251" s="506"/>
      <c r="K251" s="505"/>
      <c r="L251" s="494"/>
      <c r="M251" s="494"/>
      <c r="N251" s="494"/>
      <c r="O251" s="494"/>
      <c r="P251" s="494"/>
      <c r="Q251" s="494"/>
      <c r="R251" s="494"/>
      <c r="S251" s="494"/>
      <c r="T251" s="494"/>
      <c r="U251" s="494"/>
      <c r="V251" s="494"/>
      <c r="W251" s="494"/>
      <c r="X251" s="494"/>
      <c r="Y251" s="494"/>
      <c r="Z251" s="494"/>
      <c r="AA251" s="494"/>
      <c r="AB251" s="494"/>
      <c r="AC251" s="494"/>
      <c r="AD251" s="494"/>
      <c r="AE251" s="494"/>
      <c r="AF251" s="494"/>
      <c r="AG251" s="494"/>
      <c r="AH251" s="494"/>
      <c r="AI251" s="494"/>
      <c r="AJ251" s="494"/>
      <c r="AK251" s="494"/>
      <c r="AL251" s="494"/>
    </row>
    <row r="252" spans="1:38">
      <c r="A252" s="505"/>
      <c r="B252" s="505"/>
      <c r="C252" s="505"/>
      <c r="D252" s="505"/>
      <c r="E252" s="506"/>
      <c r="F252" s="505"/>
      <c r="G252" s="505"/>
      <c r="H252" s="505"/>
      <c r="I252" s="505"/>
      <c r="J252" s="506"/>
      <c r="K252" s="505"/>
      <c r="L252" s="494"/>
      <c r="M252" s="494"/>
      <c r="N252" s="494"/>
      <c r="O252" s="494"/>
      <c r="P252" s="494"/>
      <c r="Q252" s="494"/>
      <c r="R252" s="494"/>
      <c r="S252" s="494"/>
      <c r="T252" s="494"/>
      <c r="U252" s="494"/>
      <c r="V252" s="494"/>
      <c r="W252" s="494"/>
      <c r="X252" s="494"/>
      <c r="Y252" s="494"/>
      <c r="Z252" s="494"/>
      <c r="AA252" s="494"/>
      <c r="AB252" s="494"/>
      <c r="AC252" s="494"/>
      <c r="AD252" s="494"/>
      <c r="AE252" s="494"/>
      <c r="AF252" s="494"/>
      <c r="AG252" s="494"/>
      <c r="AH252" s="494"/>
      <c r="AI252" s="494"/>
      <c r="AJ252" s="494"/>
      <c r="AK252" s="494"/>
      <c r="AL252" s="494"/>
    </row>
    <row r="253" spans="1:38">
      <c r="A253" s="505"/>
      <c r="B253" s="505"/>
      <c r="C253" s="505"/>
      <c r="D253" s="505"/>
      <c r="E253" s="506"/>
      <c r="F253" s="505"/>
      <c r="G253" s="505"/>
      <c r="H253" s="505"/>
      <c r="I253" s="505"/>
      <c r="J253" s="506"/>
      <c r="K253" s="505"/>
      <c r="L253" s="494"/>
      <c r="M253" s="494"/>
      <c r="N253" s="494"/>
      <c r="O253" s="494"/>
      <c r="P253" s="494"/>
      <c r="Q253" s="494"/>
      <c r="R253" s="494"/>
      <c r="S253" s="494"/>
      <c r="T253" s="494"/>
      <c r="U253" s="494"/>
      <c r="V253" s="494"/>
      <c r="W253" s="494"/>
      <c r="X253" s="494"/>
      <c r="Y253" s="494"/>
      <c r="Z253" s="494"/>
      <c r="AA253" s="494"/>
      <c r="AB253" s="494"/>
      <c r="AC253" s="494"/>
      <c r="AD253" s="494"/>
      <c r="AE253" s="494"/>
      <c r="AF253" s="494"/>
      <c r="AG253" s="494"/>
      <c r="AH253" s="494"/>
      <c r="AI253" s="494"/>
      <c r="AJ253" s="494"/>
      <c r="AK253" s="494"/>
      <c r="AL253" s="494"/>
    </row>
    <row r="254" spans="1:38">
      <c r="A254" s="505"/>
      <c r="B254" s="505"/>
      <c r="C254" s="505"/>
      <c r="D254" s="505"/>
      <c r="E254" s="506"/>
      <c r="F254" s="505"/>
      <c r="G254" s="505"/>
      <c r="H254" s="505"/>
      <c r="I254" s="505"/>
      <c r="J254" s="506"/>
      <c r="K254" s="505"/>
      <c r="L254" s="494"/>
      <c r="M254" s="494"/>
      <c r="N254" s="494"/>
      <c r="O254" s="494"/>
      <c r="P254" s="494"/>
      <c r="Q254" s="494"/>
      <c r="R254" s="494"/>
      <c r="S254" s="494"/>
      <c r="T254" s="494"/>
      <c r="U254" s="494"/>
      <c r="V254" s="494"/>
      <c r="W254" s="494"/>
      <c r="X254" s="494"/>
      <c r="Y254" s="494"/>
      <c r="Z254" s="494"/>
      <c r="AA254" s="494"/>
      <c r="AB254" s="494"/>
      <c r="AC254" s="494"/>
      <c r="AD254" s="494"/>
      <c r="AE254" s="494"/>
      <c r="AF254" s="494"/>
      <c r="AG254" s="494"/>
      <c r="AH254" s="494"/>
      <c r="AI254" s="494"/>
      <c r="AJ254" s="494"/>
      <c r="AK254" s="494"/>
      <c r="AL254" s="494"/>
    </row>
    <row r="255" spans="1:38">
      <c r="A255" s="505"/>
      <c r="B255" s="505"/>
      <c r="C255" s="505"/>
      <c r="D255" s="505"/>
      <c r="E255" s="506"/>
      <c r="F255" s="505"/>
      <c r="G255" s="505"/>
      <c r="H255" s="505"/>
      <c r="I255" s="505"/>
      <c r="J255" s="506"/>
      <c r="K255" s="505"/>
      <c r="L255" s="494"/>
      <c r="M255" s="494"/>
      <c r="N255" s="494"/>
      <c r="O255" s="494"/>
      <c r="P255" s="494"/>
      <c r="Q255" s="494"/>
      <c r="R255" s="494"/>
      <c r="S255" s="494"/>
      <c r="T255" s="494"/>
      <c r="U255" s="494"/>
      <c r="V255" s="494"/>
      <c r="W255" s="494"/>
      <c r="X255" s="494"/>
      <c r="Y255" s="494"/>
      <c r="Z255" s="494"/>
      <c r="AA255" s="494"/>
      <c r="AB255" s="494"/>
      <c r="AC255" s="494"/>
      <c r="AD255" s="494"/>
      <c r="AE255" s="494"/>
      <c r="AF255" s="494"/>
      <c r="AG255" s="494"/>
      <c r="AH255" s="494"/>
      <c r="AI255" s="494"/>
      <c r="AJ255" s="494"/>
      <c r="AK255" s="494"/>
      <c r="AL255" s="494"/>
    </row>
    <row r="256" spans="1:38">
      <c r="A256" s="505"/>
      <c r="B256" s="505"/>
      <c r="C256" s="505"/>
      <c r="D256" s="505"/>
      <c r="E256" s="506"/>
      <c r="F256" s="505"/>
      <c r="G256" s="505"/>
      <c r="H256" s="505"/>
      <c r="I256" s="505"/>
      <c r="J256" s="506"/>
      <c r="K256" s="505"/>
      <c r="L256" s="494"/>
      <c r="M256" s="494"/>
      <c r="N256" s="494"/>
      <c r="O256" s="494"/>
      <c r="P256" s="494"/>
      <c r="Q256" s="494"/>
      <c r="R256" s="494"/>
      <c r="S256" s="494"/>
      <c r="T256" s="494"/>
      <c r="U256" s="494"/>
      <c r="V256" s="494"/>
      <c r="W256" s="494"/>
      <c r="X256" s="494"/>
      <c r="Y256" s="494"/>
      <c r="Z256" s="494"/>
      <c r="AA256" s="494"/>
      <c r="AB256" s="494"/>
      <c r="AC256" s="494"/>
      <c r="AD256" s="494"/>
      <c r="AE256" s="494"/>
      <c r="AF256" s="494"/>
      <c r="AG256" s="494"/>
      <c r="AH256" s="494"/>
      <c r="AI256" s="494"/>
      <c r="AJ256" s="494"/>
      <c r="AK256" s="494"/>
      <c r="AL256" s="494"/>
    </row>
    <row r="257" spans="1:38">
      <c r="A257" s="505"/>
      <c r="B257" s="505"/>
      <c r="C257" s="505"/>
      <c r="D257" s="505"/>
      <c r="E257" s="506"/>
      <c r="F257" s="505"/>
      <c r="G257" s="505"/>
      <c r="H257" s="505"/>
      <c r="I257" s="505"/>
      <c r="J257" s="506"/>
      <c r="K257" s="505"/>
      <c r="L257" s="494"/>
      <c r="M257" s="494"/>
      <c r="N257" s="494"/>
      <c r="O257" s="494"/>
      <c r="P257" s="494"/>
      <c r="Q257" s="494"/>
      <c r="R257" s="494"/>
      <c r="S257" s="494"/>
      <c r="T257" s="494"/>
      <c r="U257" s="494"/>
      <c r="V257" s="494"/>
      <c r="W257" s="494"/>
      <c r="X257" s="494"/>
      <c r="Y257" s="494"/>
      <c r="Z257" s="494"/>
      <c r="AA257" s="494"/>
      <c r="AB257" s="494"/>
      <c r="AC257" s="494"/>
      <c r="AD257" s="494"/>
      <c r="AE257" s="494"/>
      <c r="AF257" s="494"/>
      <c r="AG257" s="494"/>
      <c r="AH257" s="494"/>
      <c r="AI257" s="494"/>
      <c r="AJ257" s="494"/>
      <c r="AK257" s="494"/>
      <c r="AL257" s="494"/>
    </row>
    <row r="258" spans="1:38">
      <c r="A258" s="505"/>
      <c r="B258" s="505"/>
      <c r="C258" s="505"/>
      <c r="D258" s="505"/>
      <c r="E258" s="506"/>
      <c r="F258" s="505"/>
      <c r="G258" s="505"/>
      <c r="H258" s="505"/>
      <c r="I258" s="505"/>
      <c r="J258" s="506"/>
      <c r="K258" s="505"/>
      <c r="L258" s="494"/>
      <c r="M258" s="494"/>
      <c r="N258" s="494"/>
      <c r="O258" s="494"/>
      <c r="P258" s="494"/>
      <c r="Q258" s="494"/>
      <c r="R258" s="494"/>
      <c r="S258" s="494"/>
      <c r="T258" s="494"/>
      <c r="U258" s="494"/>
      <c r="V258" s="494"/>
      <c r="W258" s="494"/>
      <c r="X258" s="494"/>
      <c r="Y258" s="494"/>
      <c r="Z258" s="494"/>
      <c r="AA258" s="494"/>
      <c r="AB258" s="494"/>
      <c r="AC258" s="494"/>
      <c r="AD258" s="494"/>
      <c r="AE258" s="494"/>
      <c r="AF258" s="494"/>
      <c r="AG258" s="494"/>
      <c r="AH258" s="494"/>
      <c r="AI258" s="494"/>
      <c r="AJ258" s="494"/>
      <c r="AK258" s="494"/>
      <c r="AL258" s="494"/>
    </row>
    <row r="259" spans="1:38">
      <c r="A259" s="505"/>
      <c r="B259" s="505"/>
      <c r="C259" s="505"/>
      <c r="D259" s="505"/>
      <c r="E259" s="506"/>
      <c r="F259" s="505"/>
      <c r="G259" s="505"/>
      <c r="H259" s="505"/>
      <c r="I259" s="505"/>
      <c r="J259" s="506"/>
      <c r="K259" s="505"/>
      <c r="L259" s="494"/>
      <c r="M259" s="494"/>
      <c r="N259" s="494"/>
      <c r="O259" s="494"/>
      <c r="P259" s="494"/>
      <c r="Q259" s="494"/>
      <c r="R259" s="494"/>
      <c r="S259" s="494"/>
      <c r="T259" s="494"/>
      <c r="U259" s="494"/>
      <c r="V259" s="494"/>
      <c r="W259" s="494"/>
      <c r="X259" s="494"/>
      <c r="Y259" s="494"/>
      <c r="Z259" s="494"/>
      <c r="AA259" s="494"/>
      <c r="AB259" s="494"/>
      <c r="AC259" s="494"/>
      <c r="AD259" s="494"/>
      <c r="AE259" s="494"/>
      <c r="AF259" s="494"/>
      <c r="AG259" s="494"/>
      <c r="AH259" s="494"/>
      <c r="AI259" s="494"/>
      <c r="AJ259" s="494"/>
      <c r="AK259" s="494"/>
      <c r="AL259" s="494"/>
    </row>
    <row r="260" spans="1:38">
      <c r="A260" s="505"/>
      <c r="B260" s="505"/>
      <c r="C260" s="505"/>
      <c r="D260" s="505"/>
      <c r="E260" s="506"/>
      <c r="F260" s="505"/>
      <c r="G260" s="505"/>
      <c r="H260" s="505"/>
      <c r="I260" s="505"/>
      <c r="J260" s="506"/>
      <c r="K260" s="505"/>
      <c r="L260" s="494"/>
      <c r="M260" s="494"/>
      <c r="N260" s="494"/>
      <c r="O260" s="494"/>
      <c r="P260" s="494"/>
      <c r="Q260" s="494"/>
      <c r="R260" s="494"/>
      <c r="S260" s="494"/>
      <c r="T260" s="494"/>
      <c r="U260" s="494"/>
      <c r="V260" s="494"/>
      <c r="W260" s="494"/>
      <c r="X260" s="494"/>
      <c r="Y260" s="494"/>
      <c r="Z260" s="494"/>
      <c r="AA260" s="494"/>
      <c r="AB260" s="494"/>
      <c r="AC260" s="494"/>
      <c r="AD260" s="494"/>
      <c r="AE260" s="494"/>
      <c r="AF260" s="494"/>
      <c r="AG260" s="494"/>
      <c r="AH260" s="494"/>
      <c r="AI260" s="494"/>
      <c r="AJ260" s="494"/>
      <c r="AK260" s="494"/>
      <c r="AL260" s="494"/>
    </row>
    <row r="261" spans="1:38">
      <c r="A261" s="505"/>
      <c r="B261" s="505"/>
      <c r="C261" s="505"/>
      <c r="D261" s="505"/>
      <c r="E261" s="506"/>
      <c r="F261" s="505"/>
      <c r="G261" s="505"/>
      <c r="H261" s="505"/>
      <c r="I261" s="505"/>
      <c r="J261" s="506"/>
      <c r="K261" s="505"/>
      <c r="L261" s="494"/>
      <c r="M261" s="494"/>
      <c r="N261" s="494"/>
      <c r="O261" s="494"/>
      <c r="P261" s="494"/>
      <c r="Q261" s="494"/>
      <c r="R261" s="494"/>
      <c r="S261" s="494"/>
      <c r="T261" s="494"/>
      <c r="U261" s="494"/>
      <c r="V261" s="494"/>
      <c r="W261" s="494"/>
      <c r="X261" s="494"/>
      <c r="Y261" s="494"/>
      <c r="Z261" s="494"/>
      <c r="AA261" s="494"/>
      <c r="AB261" s="494"/>
      <c r="AC261" s="494"/>
      <c r="AD261" s="494"/>
      <c r="AE261" s="494"/>
      <c r="AF261" s="494"/>
      <c r="AG261" s="494"/>
      <c r="AH261" s="494"/>
      <c r="AI261" s="494"/>
      <c r="AJ261" s="494"/>
      <c r="AK261" s="494"/>
      <c r="AL261" s="494"/>
    </row>
    <row r="262" spans="1:38">
      <c r="A262" s="505"/>
      <c r="B262" s="505"/>
      <c r="C262" s="505"/>
      <c r="D262" s="505"/>
      <c r="E262" s="506"/>
      <c r="F262" s="505"/>
      <c r="G262" s="505"/>
      <c r="H262" s="505"/>
      <c r="I262" s="505"/>
      <c r="J262" s="506"/>
      <c r="K262" s="505"/>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4"/>
      <c r="AI262" s="494"/>
      <c r="AJ262" s="494"/>
      <c r="AK262" s="494"/>
      <c r="AL262" s="494"/>
    </row>
    <row r="263" spans="1:38">
      <c r="A263" s="505"/>
      <c r="B263" s="505"/>
      <c r="C263" s="505"/>
      <c r="D263" s="505"/>
      <c r="E263" s="506"/>
      <c r="F263" s="505"/>
      <c r="G263" s="505"/>
      <c r="H263" s="505"/>
      <c r="I263" s="505"/>
      <c r="J263" s="506"/>
      <c r="K263" s="505"/>
      <c r="L263" s="494"/>
      <c r="M263" s="494"/>
      <c r="N263" s="494"/>
      <c r="O263" s="494"/>
      <c r="P263" s="494"/>
      <c r="Q263" s="494"/>
      <c r="R263" s="494"/>
      <c r="S263" s="494"/>
      <c r="T263" s="494"/>
      <c r="U263" s="494"/>
      <c r="V263" s="494"/>
      <c r="W263" s="494"/>
      <c r="X263" s="494"/>
      <c r="Y263" s="494"/>
      <c r="Z263" s="494"/>
      <c r="AA263" s="494"/>
      <c r="AB263" s="494"/>
      <c r="AC263" s="494"/>
      <c r="AD263" s="494"/>
      <c r="AE263" s="494"/>
      <c r="AF263" s="494"/>
      <c r="AG263" s="494"/>
      <c r="AH263" s="494"/>
      <c r="AI263" s="494"/>
      <c r="AJ263" s="494"/>
      <c r="AK263" s="494"/>
      <c r="AL263" s="494"/>
    </row>
    <row r="264" spans="1:38">
      <c r="A264" s="505"/>
      <c r="B264" s="505"/>
      <c r="C264" s="505"/>
      <c r="D264" s="505"/>
      <c r="E264" s="506"/>
      <c r="F264" s="505"/>
      <c r="G264" s="505"/>
      <c r="H264" s="505"/>
      <c r="I264" s="505"/>
      <c r="J264" s="506"/>
      <c r="K264" s="505"/>
      <c r="L264" s="494"/>
      <c r="M264" s="494"/>
      <c r="N264" s="494"/>
      <c r="O264" s="494"/>
      <c r="P264" s="494"/>
      <c r="Q264" s="494"/>
      <c r="R264" s="494"/>
      <c r="S264" s="494"/>
      <c r="T264" s="494"/>
      <c r="U264" s="494"/>
      <c r="V264" s="494"/>
      <c r="W264" s="494"/>
      <c r="X264" s="494"/>
      <c r="Y264" s="494"/>
      <c r="Z264" s="494"/>
      <c r="AA264" s="494"/>
      <c r="AB264" s="494"/>
      <c r="AC264" s="494"/>
      <c r="AD264" s="494"/>
      <c r="AE264" s="494"/>
      <c r="AF264" s="494"/>
      <c r="AG264" s="494"/>
      <c r="AH264" s="494"/>
      <c r="AI264" s="494"/>
      <c r="AJ264" s="494"/>
      <c r="AK264" s="494"/>
      <c r="AL264" s="494"/>
    </row>
    <row r="265" spans="1:38">
      <c r="A265" s="505"/>
      <c r="B265" s="505"/>
      <c r="C265" s="505"/>
      <c r="D265" s="505"/>
      <c r="E265" s="506"/>
      <c r="F265" s="505"/>
      <c r="G265" s="505"/>
      <c r="H265" s="505"/>
      <c r="I265" s="505"/>
      <c r="J265" s="506"/>
      <c r="K265" s="505"/>
      <c r="L265" s="494"/>
      <c r="M265" s="494"/>
      <c r="N265" s="494"/>
      <c r="O265" s="494"/>
      <c r="P265" s="494"/>
      <c r="Q265" s="494"/>
      <c r="R265" s="494"/>
      <c r="S265" s="494"/>
      <c r="T265" s="494"/>
      <c r="U265" s="494"/>
      <c r="V265" s="494"/>
      <c r="W265" s="494"/>
      <c r="X265" s="494"/>
      <c r="Y265" s="494"/>
      <c r="Z265" s="494"/>
      <c r="AA265" s="494"/>
      <c r="AB265" s="494"/>
      <c r="AC265" s="494"/>
      <c r="AD265" s="494"/>
      <c r="AE265" s="494"/>
      <c r="AF265" s="494"/>
      <c r="AG265" s="494"/>
      <c r="AH265" s="494"/>
      <c r="AI265" s="494"/>
      <c r="AJ265" s="494"/>
      <c r="AK265" s="494"/>
      <c r="AL265" s="494"/>
    </row>
    <row r="266" spans="1:38">
      <c r="A266" s="505"/>
      <c r="B266" s="505"/>
      <c r="C266" s="505"/>
      <c r="D266" s="505"/>
      <c r="E266" s="506"/>
      <c r="F266" s="505"/>
      <c r="G266" s="505"/>
      <c r="H266" s="505"/>
      <c r="I266" s="505"/>
      <c r="J266" s="506"/>
      <c r="K266" s="505"/>
      <c r="L266" s="494"/>
      <c r="M266" s="494"/>
      <c r="N266" s="494"/>
      <c r="O266" s="494"/>
      <c r="P266" s="494"/>
      <c r="Q266" s="494"/>
      <c r="R266" s="494"/>
      <c r="S266" s="494"/>
      <c r="T266" s="494"/>
      <c r="U266" s="494"/>
      <c r="V266" s="494"/>
      <c r="W266" s="494"/>
      <c r="X266" s="494"/>
      <c r="Y266" s="494"/>
      <c r="Z266" s="494"/>
      <c r="AA266" s="494"/>
      <c r="AB266" s="494"/>
      <c r="AC266" s="494"/>
      <c r="AD266" s="494"/>
      <c r="AE266" s="494"/>
      <c r="AF266" s="494"/>
      <c r="AG266" s="494"/>
      <c r="AH266" s="494"/>
      <c r="AI266" s="494"/>
      <c r="AJ266" s="494"/>
      <c r="AK266" s="494"/>
      <c r="AL266" s="494"/>
    </row>
    <row r="267" spans="1:38">
      <c r="A267" s="505"/>
      <c r="B267" s="505"/>
      <c r="C267" s="505"/>
      <c r="D267" s="505"/>
      <c r="E267" s="506"/>
      <c r="F267" s="505"/>
      <c r="G267" s="505"/>
      <c r="H267" s="505"/>
      <c r="I267" s="505"/>
      <c r="J267" s="506"/>
      <c r="K267" s="505"/>
      <c r="L267" s="494"/>
      <c r="M267" s="494"/>
      <c r="N267" s="494"/>
      <c r="O267" s="494"/>
      <c r="P267" s="494"/>
      <c r="Q267" s="494"/>
      <c r="R267" s="494"/>
      <c r="S267" s="494"/>
      <c r="T267" s="494"/>
      <c r="U267" s="494"/>
      <c r="V267" s="494"/>
      <c r="W267" s="494"/>
      <c r="X267" s="494"/>
      <c r="Y267" s="494"/>
      <c r="Z267" s="494"/>
      <c r="AA267" s="494"/>
      <c r="AB267" s="494"/>
      <c r="AC267" s="494"/>
      <c r="AD267" s="494"/>
      <c r="AE267" s="494"/>
      <c r="AF267" s="494"/>
      <c r="AG267" s="494"/>
      <c r="AH267" s="494"/>
      <c r="AI267" s="494"/>
      <c r="AJ267" s="494"/>
      <c r="AK267" s="494"/>
      <c r="AL267" s="494"/>
    </row>
    <row r="268" spans="1:38">
      <c r="A268" s="505"/>
      <c r="B268" s="505"/>
      <c r="C268" s="505"/>
      <c r="D268" s="505"/>
      <c r="E268" s="506"/>
      <c r="F268" s="505"/>
      <c r="G268" s="505"/>
      <c r="H268" s="505"/>
      <c r="I268" s="505"/>
      <c r="J268" s="506"/>
      <c r="K268" s="505"/>
      <c r="L268" s="494"/>
      <c r="M268" s="494"/>
      <c r="N268" s="494"/>
      <c r="O268" s="494"/>
      <c r="P268" s="494"/>
      <c r="Q268" s="494"/>
      <c r="R268" s="494"/>
      <c r="S268" s="494"/>
      <c r="T268" s="494"/>
      <c r="U268" s="494"/>
      <c r="V268" s="494"/>
      <c r="W268" s="494"/>
      <c r="X268" s="494"/>
      <c r="Y268" s="494"/>
      <c r="Z268" s="494"/>
      <c r="AA268" s="494"/>
      <c r="AB268" s="494"/>
      <c r="AC268" s="494"/>
      <c r="AD268" s="494"/>
      <c r="AE268" s="494"/>
      <c r="AF268" s="494"/>
      <c r="AG268" s="494"/>
      <c r="AH268" s="494"/>
      <c r="AI268" s="494"/>
      <c r="AJ268" s="494"/>
      <c r="AK268" s="494"/>
      <c r="AL268" s="494"/>
    </row>
    <row r="269" spans="1:38">
      <c r="A269" s="505"/>
      <c r="B269" s="505"/>
      <c r="C269" s="505"/>
      <c r="D269" s="505"/>
      <c r="E269" s="506"/>
      <c r="F269" s="505"/>
      <c r="G269" s="505"/>
      <c r="H269" s="505"/>
      <c r="I269" s="505"/>
      <c r="J269" s="506"/>
      <c r="K269" s="505"/>
      <c r="L269" s="494"/>
      <c r="M269" s="494"/>
      <c r="N269" s="494"/>
      <c r="O269" s="494"/>
      <c r="P269" s="494"/>
      <c r="Q269" s="494"/>
      <c r="R269" s="494"/>
      <c r="S269" s="494"/>
      <c r="T269" s="494"/>
      <c r="U269" s="494"/>
      <c r="V269" s="494"/>
      <c r="W269" s="494"/>
      <c r="X269" s="494"/>
      <c r="Y269" s="494"/>
      <c r="Z269" s="494"/>
      <c r="AA269" s="494"/>
      <c r="AB269" s="494"/>
      <c r="AC269" s="494"/>
      <c r="AD269" s="494"/>
      <c r="AE269" s="494"/>
      <c r="AF269" s="494"/>
      <c r="AG269" s="494"/>
      <c r="AH269" s="494"/>
      <c r="AI269" s="494"/>
      <c r="AJ269" s="494"/>
      <c r="AK269" s="494"/>
      <c r="AL269" s="494"/>
    </row>
    <row r="270" spans="1:38">
      <c r="A270" s="505"/>
      <c r="B270" s="505"/>
      <c r="C270" s="505"/>
      <c r="D270" s="505"/>
      <c r="E270" s="506"/>
      <c r="F270" s="505"/>
      <c r="G270" s="505"/>
      <c r="H270" s="505"/>
      <c r="I270" s="505"/>
      <c r="J270" s="506"/>
      <c r="K270" s="505"/>
      <c r="L270" s="494"/>
      <c r="M270" s="494"/>
      <c r="N270" s="494"/>
      <c r="O270" s="494"/>
      <c r="P270" s="494"/>
      <c r="Q270" s="494"/>
      <c r="R270" s="494"/>
      <c r="S270" s="494"/>
      <c r="T270" s="494"/>
      <c r="U270" s="494"/>
      <c r="V270" s="494"/>
      <c r="W270" s="494"/>
      <c r="X270" s="494"/>
      <c r="Y270" s="494"/>
      <c r="Z270" s="494"/>
      <c r="AA270" s="494"/>
      <c r="AB270" s="494"/>
      <c r="AC270" s="494"/>
      <c r="AD270" s="494"/>
      <c r="AE270" s="494"/>
      <c r="AF270" s="494"/>
      <c r="AG270" s="494"/>
      <c r="AH270" s="494"/>
      <c r="AI270" s="494"/>
      <c r="AJ270" s="494"/>
      <c r="AK270" s="494"/>
      <c r="AL270" s="494"/>
    </row>
    <row r="271" spans="1:38">
      <c r="A271" s="505"/>
      <c r="B271" s="505"/>
      <c r="C271" s="505"/>
      <c r="D271" s="505"/>
      <c r="E271" s="506"/>
      <c r="F271" s="505"/>
      <c r="G271" s="505"/>
      <c r="H271" s="505"/>
      <c r="I271" s="505"/>
      <c r="J271" s="506"/>
      <c r="K271" s="505"/>
      <c r="L271" s="494"/>
      <c r="M271" s="494"/>
      <c r="N271" s="494"/>
      <c r="O271" s="494"/>
      <c r="P271" s="494"/>
      <c r="Q271" s="494"/>
      <c r="R271" s="494"/>
      <c r="S271" s="494"/>
      <c r="T271" s="494"/>
      <c r="U271" s="494"/>
      <c r="V271" s="494"/>
      <c r="W271" s="494"/>
      <c r="X271" s="494"/>
      <c r="Y271" s="494"/>
      <c r="Z271" s="494"/>
      <c r="AA271" s="494"/>
      <c r="AB271" s="494"/>
      <c r="AC271" s="494"/>
      <c r="AD271" s="494"/>
      <c r="AE271" s="494"/>
      <c r="AF271" s="494"/>
      <c r="AG271" s="494"/>
      <c r="AH271" s="494"/>
      <c r="AI271" s="494"/>
      <c r="AJ271" s="494"/>
      <c r="AK271" s="494"/>
      <c r="AL271" s="494"/>
    </row>
    <row r="272" spans="1:38">
      <c r="A272" s="505"/>
      <c r="B272" s="505"/>
      <c r="C272" s="505"/>
      <c r="D272" s="505"/>
      <c r="E272" s="506"/>
      <c r="F272" s="505"/>
      <c r="G272" s="505"/>
      <c r="H272" s="505"/>
      <c r="I272" s="505"/>
      <c r="J272" s="506"/>
      <c r="K272" s="505"/>
      <c r="L272" s="494"/>
      <c r="M272" s="494"/>
      <c r="N272" s="494"/>
      <c r="O272" s="494"/>
      <c r="P272" s="494"/>
      <c r="Q272" s="494"/>
      <c r="R272" s="494"/>
      <c r="S272" s="494"/>
      <c r="T272" s="494"/>
      <c r="U272" s="494"/>
      <c r="V272" s="494"/>
      <c r="W272" s="494"/>
      <c r="X272" s="494"/>
      <c r="Y272" s="494"/>
      <c r="Z272" s="494"/>
      <c r="AA272" s="494"/>
      <c r="AB272" s="494"/>
      <c r="AC272" s="494"/>
      <c r="AD272" s="494"/>
      <c r="AE272" s="494"/>
      <c r="AF272" s="494"/>
      <c r="AG272" s="494"/>
      <c r="AH272" s="494"/>
      <c r="AI272" s="494"/>
      <c r="AJ272" s="494"/>
      <c r="AK272" s="494"/>
      <c r="AL272" s="494"/>
    </row>
    <row r="273" spans="1:38">
      <c r="A273" s="505"/>
      <c r="B273" s="505"/>
      <c r="C273" s="505"/>
      <c r="D273" s="505"/>
      <c r="E273" s="506"/>
      <c r="F273" s="505"/>
      <c r="G273" s="505"/>
      <c r="H273" s="505"/>
      <c r="I273" s="505"/>
      <c r="J273" s="506"/>
      <c r="K273" s="505"/>
      <c r="L273" s="494"/>
      <c r="M273" s="494"/>
      <c r="N273" s="494"/>
      <c r="O273" s="494"/>
      <c r="P273" s="494"/>
      <c r="Q273" s="494"/>
      <c r="R273" s="494"/>
      <c r="S273" s="494"/>
      <c r="T273" s="494"/>
      <c r="U273" s="494"/>
      <c r="V273" s="494"/>
      <c r="W273" s="494"/>
      <c r="X273" s="494"/>
      <c r="Y273" s="494"/>
      <c r="Z273" s="494"/>
      <c r="AA273" s="494"/>
      <c r="AB273" s="494"/>
      <c r="AC273" s="494"/>
      <c r="AD273" s="494"/>
      <c r="AE273" s="494"/>
      <c r="AF273" s="494"/>
      <c r="AG273" s="494"/>
      <c r="AH273" s="494"/>
      <c r="AI273" s="494"/>
      <c r="AJ273" s="494"/>
      <c r="AK273" s="494"/>
      <c r="AL273" s="494"/>
    </row>
    <row r="274" spans="1:38">
      <c r="A274" s="505"/>
      <c r="B274" s="505"/>
      <c r="C274" s="505"/>
      <c r="D274" s="505"/>
      <c r="E274" s="506"/>
      <c r="F274" s="505"/>
      <c r="G274" s="505"/>
      <c r="H274" s="505"/>
      <c r="I274" s="505"/>
      <c r="J274" s="506"/>
      <c r="K274" s="505"/>
      <c r="L274" s="494"/>
      <c r="M274" s="494"/>
      <c r="N274" s="494"/>
      <c r="O274" s="494"/>
      <c r="P274" s="494"/>
      <c r="Q274" s="494"/>
      <c r="R274" s="494"/>
      <c r="S274" s="494"/>
      <c r="T274" s="494"/>
      <c r="U274" s="494"/>
      <c r="V274" s="494"/>
      <c r="W274" s="494"/>
      <c r="X274" s="494"/>
      <c r="Y274" s="494"/>
      <c r="Z274" s="494"/>
      <c r="AA274" s="494"/>
      <c r="AB274" s="494"/>
      <c r="AC274" s="494"/>
      <c r="AD274" s="494"/>
      <c r="AE274" s="494"/>
      <c r="AF274" s="494"/>
      <c r="AG274" s="494"/>
      <c r="AH274" s="494"/>
      <c r="AI274" s="494"/>
      <c r="AJ274" s="494"/>
      <c r="AK274" s="494"/>
      <c r="AL274" s="494"/>
    </row>
    <row r="275" spans="1:38">
      <c r="A275" s="505"/>
      <c r="B275" s="505"/>
      <c r="C275" s="505"/>
      <c r="D275" s="505"/>
      <c r="E275" s="506"/>
      <c r="F275" s="505"/>
      <c r="G275" s="505"/>
      <c r="H275" s="505"/>
      <c r="I275" s="505"/>
      <c r="J275" s="506"/>
      <c r="K275" s="505"/>
      <c r="L275" s="494"/>
      <c r="M275" s="494"/>
      <c r="N275" s="494"/>
      <c r="O275" s="494"/>
      <c r="P275" s="494"/>
      <c r="Q275" s="494"/>
      <c r="R275" s="494"/>
      <c r="S275" s="494"/>
      <c r="T275" s="494"/>
      <c r="U275" s="494"/>
      <c r="V275" s="494"/>
      <c r="W275" s="494"/>
      <c r="X275" s="494"/>
      <c r="Y275" s="494"/>
      <c r="Z275" s="494"/>
      <c r="AA275" s="494"/>
      <c r="AB275" s="494"/>
      <c r="AC275" s="494"/>
      <c r="AD275" s="494"/>
      <c r="AE275" s="494"/>
      <c r="AF275" s="494"/>
      <c r="AG275" s="494"/>
      <c r="AH275" s="494"/>
      <c r="AI275" s="494"/>
      <c r="AJ275" s="494"/>
      <c r="AK275" s="494"/>
      <c r="AL275" s="494"/>
    </row>
    <row r="276" spans="1:38">
      <c r="A276" s="505"/>
      <c r="B276" s="505"/>
      <c r="C276" s="505"/>
      <c r="D276" s="505"/>
      <c r="E276" s="506"/>
      <c r="F276" s="505"/>
      <c r="G276" s="505"/>
      <c r="H276" s="505"/>
      <c r="I276" s="505"/>
      <c r="J276" s="506"/>
      <c r="K276" s="505"/>
      <c r="L276" s="494"/>
      <c r="M276" s="494"/>
      <c r="N276" s="494"/>
      <c r="O276" s="494"/>
      <c r="P276" s="494"/>
      <c r="Q276" s="494"/>
      <c r="R276" s="494"/>
      <c r="S276" s="494"/>
      <c r="T276" s="494"/>
      <c r="U276" s="494"/>
      <c r="V276" s="494"/>
      <c r="W276" s="494"/>
      <c r="X276" s="494"/>
      <c r="Y276" s="494"/>
      <c r="Z276" s="494"/>
      <c r="AA276" s="494"/>
      <c r="AB276" s="494"/>
      <c r="AC276" s="494"/>
      <c r="AD276" s="494"/>
      <c r="AE276" s="494"/>
      <c r="AF276" s="494"/>
      <c r="AG276" s="494"/>
      <c r="AH276" s="494"/>
      <c r="AI276" s="494"/>
      <c r="AJ276" s="494"/>
      <c r="AK276" s="494"/>
      <c r="AL276" s="494"/>
    </row>
    <row r="277" spans="1:38">
      <c r="A277" s="505"/>
      <c r="B277" s="505"/>
      <c r="C277" s="505"/>
      <c r="D277" s="505"/>
      <c r="E277" s="506"/>
      <c r="F277" s="505"/>
      <c r="G277" s="505"/>
      <c r="H277" s="505"/>
      <c r="I277" s="505"/>
      <c r="J277" s="506"/>
      <c r="K277" s="505"/>
      <c r="L277" s="494"/>
      <c r="M277" s="494"/>
      <c r="N277" s="494"/>
      <c r="O277" s="494"/>
      <c r="P277" s="494"/>
      <c r="Q277" s="494"/>
      <c r="R277" s="494"/>
      <c r="S277" s="494"/>
      <c r="T277" s="494"/>
      <c r="U277" s="494"/>
      <c r="V277" s="494"/>
      <c r="W277" s="494"/>
      <c r="X277" s="494"/>
      <c r="Y277" s="494"/>
      <c r="Z277" s="494"/>
      <c r="AA277" s="494"/>
      <c r="AB277" s="494"/>
      <c r="AC277" s="494"/>
      <c r="AD277" s="494"/>
      <c r="AE277" s="494"/>
      <c r="AF277" s="494"/>
      <c r="AG277" s="494"/>
      <c r="AH277" s="494"/>
      <c r="AI277" s="494"/>
      <c r="AJ277" s="494"/>
      <c r="AK277" s="494"/>
      <c r="AL277" s="494"/>
    </row>
    <row r="278" spans="1:38">
      <c r="A278" s="505"/>
      <c r="B278" s="505"/>
      <c r="C278" s="505"/>
      <c r="D278" s="505"/>
      <c r="E278" s="506"/>
      <c r="F278" s="505"/>
      <c r="G278" s="505"/>
      <c r="H278" s="505"/>
      <c r="I278" s="505"/>
      <c r="J278" s="506"/>
      <c r="K278" s="505"/>
      <c r="L278" s="494"/>
      <c r="M278" s="494"/>
      <c r="N278" s="494"/>
      <c r="O278" s="494"/>
      <c r="P278" s="494"/>
      <c r="Q278" s="494"/>
      <c r="R278" s="494"/>
      <c r="S278" s="494"/>
      <c r="T278" s="494"/>
      <c r="U278" s="494"/>
      <c r="V278" s="494"/>
      <c r="W278" s="494"/>
      <c r="X278" s="494"/>
      <c r="Y278" s="494"/>
      <c r="Z278" s="494"/>
      <c r="AA278" s="494"/>
      <c r="AB278" s="494"/>
      <c r="AC278" s="494"/>
      <c r="AD278" s="494"/>
      <c r="AE278" s="494"/>
      <c r="AF278" s="494"/>
      <c r="AG278" s="494"/>
      <c r="AH278" s="494"/>
      <c r="AI278" s="494"/>
      <c r="AJ278" s="494"/>
      <c r="AK278" s="494"/>
      <c r="AL278" s="494"/>
    </row>
    <row r="279" spans="1:38">
      <c r="A279" s="505"/>
      <c r="B279" s="505"/>
      <c r="C279" s="505"/>
      <c r="D279" s="505"/>
      <c r="E279" s="506"/>
      <c r="F279" s="505"/>
      <c r="G279" s="505"/>
      <c r="H279" s="505"/>
      <c r="I279" s="505"/>
      <c r="J279" s="506"/>
      <c r="K279" s="505"/>
      <c r="L279" s="494"/>
      <c r="M279" s="494"/>
      <c r="N279" s="494"/>
      <c r="O279" s="494"/>
      <c r="P279" s="494"/>
      <c r="Q279" s="494"/>
      <c r="R279" s="494"/>
      <c r="S279" s="494"/>
      <c r="T279" s="494"/>
      <c r="U279" s="494"/>
      <c r="V279" s="494"/>
      <c r="W279" s="494"/>
      <c r="X279" s="494"/>
      <c r="Y279" s="494"/>
      <c r="Z279" s="494"/>
      <c r="AA279" s="494"/>
      <c r="AB279" s="494"/>
      <c r="AC279" s="494"/>
      <c r="AD279" s="494"/>
      <c r="AE279" s="494"/>
      <c r="AF279" s="494"/>
      <c r="AG279" s="494"/>
      <c r="AH279" s="494"/>
      <c r="AI279" s="494"/>
      <c r="AJ279" s="494"/>
      <c r="AK279" s="494"/>
      <c r="AL279" s="494"/>
    </row>
    <row r="280" spans="1:38">
      <c r="A280" s="505"/>
      <c r="B280" s="505"/>
      <c r="C280" s="505"/>
      <c r="D280" s="505"/>
      <c r="E280" s="506"/>
      <c r="F280" s="505"/>
      <c r="G280" s="505"/>
      <c r="H280" s="505"/>
      <c r="I280" s="505"/>
      <c r="J280" s="506"/>
      <c r="K280" s="505"/>
      <c r="L280" s="494"/>
      <c r="M280" s="494"/>
      <c r="N280" s="494"/>
      <c r="O280" s="494"/>
      <c r="P280" s="494"/>
      <c r="Q280" s="494"/>
      <c r="R280" s="494"/>
      <c r="S280" s="494"/>
      <c r="T280" s="494"/>
      <c r="U280" s="494"/>
      <c r="V280" s="494"/>
      <c r="W280" s="494"/>
      <c r="X280" s="494"/>
      <c r="Y280" s="494"/>
      <c r="Z280" s="494"/>
      <c r="AA280" s="494"/>
      <c r="AB280" s="494"/>
      <c r="AC280" s="494"/>
      <c r="AD280" s="494"/>
      <c r="AE280" s="494"/>
      <c r="AF280" s="494"/>
      <c r="AG280" s="494"/>
      <c r="AH280" s="494"/>
      <c r="AI280" s="494"/>
      <c r="AJ280" s="494"/>
      <c r="AK280" s="494"/>
      <c r="AL280" s="494"/>
    </row>
    <row r="281" spans="1:38">
      <c r="A281" s="505"/>
      <c r="B281" s="505"/>
      <c r="C281" s="505"/>
      <c r="D281" s="505"/>
      <c r="E281" s="506"/>
      <c r="F281" s="505"/>
      <c r="G281" s="505"/>
      <c r="H281" s="505"/>
      <c r="I281" s="505"/>
      <c r="J281" s="506"/>
      <c r="K281" s="505"/>
      <c r="L281" s="494"/>
      <c r="M281" s="494"/>
      <c r="N281" s="494"/>
      <c r="O281" s="494"/>
      <c r="P281" s="494"/>
      <c r="Q281" s="494"/>
      <c r="R281" s="494"/>
      <c r="S281" s="494"/>
      <c r="T281" s="494"/>
      <c r="U281" s="494"/>
      <c r="V281" s="494"/>
      <c r="W281" s="494"/>
      <c r="X281" s="494"/>
      <c r="Y281" s="494"/>
      <c r="Z281" s="494"/>
      <c r="AA281" s="494"/>
      <c r="AB281" s="494"/>
      <c r="AC281" s="494"/>
      <c r="AD281" s="494"/>
      <c r="AE281" s="494"/>
      <c r="AF281" s="494"/>
      <c r="AG281" s="494"/>
      <c r="AH281" s="494"/>
      <c r="AI281" s="494"/>
      <c r="AJ281" s="494"/>
      <c r="AK281" s="494"/>
      <c r="AL281" s="494"/>
    </row>
    <row r="282" spans="1:38">
      <c r="A282" s="505"/>
      <c r="B282" s="505"/>
      <c r="C282" s="505"/>
      <c r="D282" s="505"/>
      <c r="E282" s="506"/>
      <c r="F282" s="505"/>
      <c r="G282" s="505"/>
      <c r="H282" s="505"/>
      <c r="I282" s="505"/>
      <c r="J282" s="506"/>
      <c r="K282" s="505"/>
      <c r="L282" s="494"/>
      <c r="M282" s="494"/>
      <c r="N282" s="494"/>
      <c r="O282" s="494"/>
      <c r="P282" s="494"/>
      <c r="Q282" s="494"/>
      <c r="R282" s="494"/>
      <c r="S282" s="494"/>
      <c r="T282" s="494"/>
      <c r="U282" s="494"/>
      <c r="V282" s="494"/>
      <c r="W282" s="494"/>
      <c r="X282" s="494"/>
      <c r="Y282" s="494"/>
      <c r="Z282" s="494"/>
      <c r="AA282" s="494"/>
      <c r="AB282" s="494"/>
      <c r="AC282" s="494"/>
      <c r="AD282" s="494"/>
      <c r="AE282" s="494"/>
      <c r="AF282" s="494"/>
      <c r="AG282" s="494"/>
      <c r="AH282" s="494"/>
      <c r="AI282" s="494"/>
      <c r="AJ282" s="494"/>
      <c r="AK282" s="494"/>
      <c r="AL282" s="494"/>
    </row>
    <row r="283" spans="1:38">
      <c r="A283" s="505"/>
      <c r="B283" s="505"/>
      <c r="C283" s="505"/>
      <c r="D283" s="505"/>
      <c r="E283" s="506"/>
      <c r="F283" s="505"/>
      <c r="G283" s="505"/>
      <c r="H283" s="505"/>
      <c r="I283" s="505"/>
      <c r="J283" s="506"/>
      <c r="K283" s="505"/>
      <c r="L283" s="494"/>
      <c r="M283" s="494"/>
      <c r="N283" s="494"/>
      <c r="O283" s="494"/>
      <c r="P283" s="494"/>
      <c r="Q283" s="494"/>
      <c r="R283" s="494"/>
      <c r="S283" s="494"/>
      <c r="T283" s="494"/>
      <c r="U283" s="494"/>
      <c r="V283" s="494"/>
      <c r="W283" s="494"/>
      <c r="X283" s="494"/>
      <c r="Y283" s="494"/>
      <c r="Z283" s="494"/>
      <c r="AA283" s="494"/>
      <c r="AB283" s="494"/>
      <c r="AC283" s="494"/>
      <c r="AD283" s="494"/>
      <c r="AE283" s="494"/>
      <c r="AF283" s="494"/>
      <c r="AG283" s="494"/>
      <c r="AH283" s="494"/>
      <c r="AI283" s="494"/>
      <c r="AJ283" s="494"/>
      <c r="AK283" s="494"/>
      <c r="AL283" s="494"/>
    </row>
    <row r="284" spans="1:38">
      <c r="A284" s="505"/>
      <c r="B284" s="505"/>
      <c r="C284" s="505"/>
      <c r="D284" s="505"/>
      <c r="E284" s="506"/>
      <c r="F284" s="505"/>
      <c r="G284" s="505"/>
      <c r="H284" s="505"/>
      <c r="I284" s="505"/>
      <c r="J284" s="506"/>
      <c r="K284" s="505"/>
      <c r="L284" s="494"/>
      <c r="M284" s="494"/>
      <c r="N284" s="494"/>
      <c r="O284" s="494"/>
      <c r="P284" s="494"/>
      <c r="Q284" s="494"/>
      <c r="R284" s="494"/>
      <c r="S284" s="494"/>
      <c r="T284" s="494"/>
      <c r="U284" s="494"/>
      <c r="V284" s="494"/>
      <c r="W284" s="494"/>
      <c r="X284" s="494"/>
      <c r="Y284" s="494"/>
      <c r="Z284" s="494"/>
      <c r="AA284" s="494"/>
      <c r="AB284" s="494"/>
      <c r="AC284" s="494"/>
      <c r="AD284" s="494"/>
      <c r="AE284" s="494"/>
      <c r="AF284" s="494"/>
      <c r="AG284" s="494"/>
      <c r="AH284" s="494"/>
      <c r="AI284" s="494"/>
      <c r="AJ284" s="494"/>
      <c r="AK284" s="494"/>
      <c r="AL284" s="494"/>
    </row>
    <row r="285" spans="1:38">
      <c r="A285" s="505"/>
      <c r="B285" s="505"/>
      <c r="C285" s="505"/>
      <c r="D285" s="505"/>
      <c r="E285" s="506"/>
      <c r="F285" s="505"/>
      <c r="G285" s="505"/>
      <c r="H285" s="505"/>
      <c r="I285" s="505"/>
      <c r="J285" s="506"/>
      <c r="K285" s="505"/>
      <c r="L285" s="494"/>
      <c r="M285" s="494"/>
      <c r="N285" s="494"/>
      <c r="O285" s="494"/>
      <c r="P285" s="494"/>
      <c r="Q285" s="494"/>
      <c r="R285" s="494"/>
      <c r="S285" s="494"/>
      <c r="T285" s="494"/>
      <c r="U285" s="494"/>
      <c r="V285" s="494"/>
      <c r="W285" s="494"/>
      <c r="X285" s="494"/>
      <c r="Y285" s="494"/>
      <c r="Z285" s="494"/>
      <c r="AA285" s="494"/>
      <c r="AB285" s="494"/>
      <c r="AC285" s="494"/>
      <c r="AD285" s="494"/>
      <c r="AE285" s="494"/>
      <c r="AF285" s="494"/>
      <c r="AG285" s="494"/>
      <c r="AH285" s="494"/>
      <c r="AI285" s="494"/>
      <c r="AJ285" s="494"/>
      <c r="AK285" s="494"/>
      <c r="AL285" s="494"/>
    </row>
    <row r="286" spans="1:38">
      <c r="A286" s="505"/>
      <c r="B286" s="505"/>
      <c r="C286" s="505"/>
      <c r="D286" s="505"/>
      <c r="E286" s="506"/>
      <c r="F286" s="505"/>
      <c r="G286" s="505"/>
      <c r="H286" s="505"/>
      <c r="I286" s="505"/>
      <c r="J286" s="506"/>
      <c r="K286" s="505"/>
      <c r="L286" s="494"/>
      <c r="M286" s="494"/>
      <c r="N286" s="494"/>
      <c r="O286" s="494"/>
      <c r="P286" s="494"/>
      <c r="Q286" s="494"/>
      <c r="R286" s="494"/>
      <c r="S286" s="494"/>
      <c r="T286" s="494"/>
      <c r="U286" s="494"/>
      <c r="V286" s="494"/>
      <c r="W286" s="494"/>
      <c r="X286" s="494"/>
      <c r="Y286" s="494"/>
      <c r="Z286" s="494"/>
      <c r="AA286" s="494"/>
      <c r="AB286" s="494"/>
      <c r="AC286" s="494"/>
      <c r="AD286" s="494"/>
      <c r="AE286" s="494"/>
      <c r="AF286" s="494"/>
      <c r="AG286" s="494"/>
      <c r="AH286" s="494"/>
      <c r="AI286" s="494"/>
      <c r="AJ286" s="494"/>
      <c r="AK286" s="494"/>
      <c r="AL286" s="494"/>
    </row>
    <row r="287" spans="1:38">
      <c r="A287" s="505"/>
      <c r="B287" s="505"/>
      <c r="C287" s="505"/>
      <c r="D287" s="505"/>
      <c r="E287" s="506"/>
      <c r="F287" s="505"/>
      <c r="G287" s="505"/>
      <c r="H287" s="505"/>
      <c r="I287" s="505"/>
      <c r="J287" s="506"/>
      <c r="K287" s="505"/>
      <c r="L287" s="494"/>
      <c r="M287" s="494"/>
      <c r="N287" s="494"/>
      <c r="O287" s="494"/>
      <c r="P287" s="494"/>
      <c r="Q287" s="494"/>
      <c r="R287" s="494"/>
      <c r="S287" s="494"/>
      <c r="T287" s="494"/>
      <c r="U287" s="494"/>
      <c r="V287" s="494"/>
      <c r="W287" s="494"/>
      <c r="X287" s="494"/>
      <c r="Y287" s="494"/>
      <c r="Z287" s="494"/>
      <c r="AA287" s="494"/>
      <c r="AB287" s="494"/>
      <c r="AC287" s="494"/>
      <c r="AD287" s="494"/>
      <c r="AE287" s="494"/>
      <c r="AF287" s="494"/>
      <c r="AG287" s="494"/>
      <c r="AH287" s="494"/>
      <c r="AI287" s="494"/>
      <c r="AJ287" s="494"/>
      <c r="AK287" s="494"/>
      <c r="AL287" s="494"/>
    </row>
    <row r="288" spans="1:38">
      <c r="A288" s="505"/>
      <c r="B288" s="505"/>
      <c r="C288" s="505"/>
      <c r="D288" s="505"/>
      <c r="E288" s="506"/>
      <c r="F288" s="505"/>
      <c r="G288" s="505"/>
      <c r="H288" s="505"/>
      <c r="I288" s="505"/>
      <c r="J288" s="506"/>
      <c r="K288" s="505"/>
      <c r="L288" s="494"/>
      <c r="M288" s="494"/>
      <c r="N288" s="494"/>
      <c r="O288" s="494"/>
      <c r="P288" s="494"/>
      <c r="Q288" s="494"/>
      <c r="R288" s="494"/>
      <c r="S288" s="494"/>
      <c r="T288" s="494"/>
      <c r="U288" s="494"/>
      <c r="V288" s="494"/>
      <c r="W288" s="494"/>
      <c r="X288" s="494"/>
      <c r="Y288" s="494"/>
      <c r="Z288" s="494"/>
      <c r="AA288" s="494"/>
      <c r="AB288" s="494"/>
      <c r="AC288" s="494"/>
      <c r="AD288" s="494"/>
      <c r="AE288" s="494"/>
      <c r="AF288" s="494"/>
      <c r="AG288" s="494"/>
      <c r="AH288" s="494"/>
      <c r="AI288" s="494"/>
      <c r="AJ288" s="494"/>
      <c r="AK288" s="494"/>
      <c r="AL288" s="494"/>
    </row>
    <row r="289" spans="1:38">
      <c r="A289" s="505"/>
      <c r="B289" s="505"/>
      <c r="C289" s="505"/>
      <c r="D289" s="505"/>
      <c r="E289" s="506"/>
      <c r="F289" s="505"/>
      <c r="G289" s="505"/>
      <c r="H289" s="505"/>
      <c r="I289" s="505"/>
      <c r="J289" s="506"/>
      <c r="K289" s="505"/>
      <c r="L289" s="494"/>
      <c r="M289" s="494"/>
      <c r="N289" s="494"/>
      <c r="O289" s="494"/>
      <c r="P289" s="494"/>
      <c r="Q289" s="494"/>
      <c r="R289" s="494"/>
      <c r="S289" s="494"/>
      <c r="T289" s="494"/>
      <c r="U289" s="494"/>
      <c r="V289" s="494"/>
      <c r="W289" s="494"/>
      <c r="X289" s="494"/>
      <c r="Y289" s="494"/>
      <c r="Z289" s="494"/>
      <c r="AA289" s="494"/>
      <c r="AB289" s="494"/>
      <c r="AC289" s="494"/>
      <c r="AD289" s="494"/>
      <c r="AE289" s="494"/>
      <c r="AF289" s="494"/>
      <c r="AG289" s="494"/>
      <c r="AH289" s="494"/>
      <c r="AI289" s="494"/>
      <c r="AJ289" s="494"/>
      <c r="AK289" s="494"/>
      <c r="AL289" s="494"/>
    </row>
    <row r="290" spans="1:38">
      <c r="A290" s="505"/>
      <c r="B290" s="505"/>
      <c r="C290" s="505"/>
      <c r="D290" s="505"/>
      <c r="E290" s="506"/>
      <c r="F290" s="505"/>
      <c r="G290" s="505"/>
      <c r="H290" s="505"/>
      <c r="I290" s="505"/>
      <c r="J290" s="506"/>
      <c r="K290" s="505"/>
      <c r="L290" s="494"/>
      <c r="M290" s="494"/>
      <c r="N290" s="494"/>
      <c r="O290" s="494"/>
      <c r="P290" s="494"/>
      <c r="Q290" s="494"/>
      <c r="R290" s="494"/>
      <c r="S290" s="494"/>
      <c r="T290" s="494"/>
      <c r="U290" s="494"/>
      <c r="V290" s="494"/>
      <c r="W290" s="494"/>
      <c r="X290" s="494"/>
      <c r="Y290" s="494"/>
      <c r="Z290" s="494"/>
      <c r="AA290" s="494"/>
      <c r="AB290" s="494"/>
      <c r="AC290" s="494"/>
      <c r="AD290" s="494"/>
      <c r="AE290" s="494"/>
      <c r="AF290" s="494"/>
      <c r="AG290" s="494"/>
      <c r="AH290" s="494"/>
      <c r="AI290" s="494"/>
      <c r="AJ290" s="494"/>
      <c r="AK290" s="494"/>
      <c r="AL290" s="494"/>
    </row>
    <row r="291" spans="1:38">
      <c r="A291" s="505"/>
      <c r="B291" s="505"/>
      <c r="C291" s="505"/>
      <c r="D291" s="505"/>
      <c r="E291" s="506"/>
      <c r="F291" s="505"/>
      <c r="G291" s="505"/>
      <c r="H291" s="505"/>
      <c r="I291" s="505"/>
      <c r="J291" s="506"/>
      <c r="K291" s="505"/>
      <c r="L291" s="494"/>
      <c r="M291" s="494"/>
      <c r="N291" s="494"/>
      <c r="O291" s="494"/>
      <c r="P291" s="494"/>
      <c r="Q291" s="494"/>
      <c r="R291" s="494"/>
      <c r="S291" s="494"/>
      <c r="T291" s="494"/>
      <c r="U291" s="494"/>
      <c r="V291" s="494"/>
      <c r="W291" s="494"/>
      <c r="X291" s="494"/>
      <c r="Y291" s="494"/>
      <c r="Z291" s="494"/>
      <c r="AA291" s="494"/>
      <c r="AB291" s="494"/>
      <c r="AC291" s="494"/>
      <c r="AD291" s="494"/>
      <c r="AE291" s="494"/>
      <c r="AF291" s="494"/>
      <c r="AG291" s="494"/>
      <c r="AH291" s="494"/>
      <c r="AI291" s="494"/>
      <c r="AJ291" s="494"/>
      <c r="AK291" s="494"/>
      <c r="AL291" s="494"/>
    </row>
    <row r="292" spans="1:38">
      <c r="A292" s="505"/>
      <c r="B292" s="505"/>
      <c r="C292" s="505"/>
      <c r="D292" s="505"/>
      <c r="E292" s="506"/>
      <c r="F292" s="505"/>
      <c r="G292" s="505"/>
      <c r="H292" s="505"/>
      <c r="I292" s="505"/>
      <c r="J292" s="506"/>
      <c r="K292" s="505"/>
      <c r="L292" s="494"/>
      <c r="M292" s="494"/>
      <c r="N292" s="494"/>
      <c r="O292" s="494"/>
      <c r="P292" s="494"/>
      <c r="Q292" s="494"/>
      <c r="R292" s="494"/>
      <c r="S292" s="494"/>
      <c r="T292" s="494"/>
      <c r="U292" s="494"/>
      <c r="V292" s="494"/>
      <c r="W292" s="494"/>
      <c r="X292" s="494"/>
      <c r="Y292" s="494"/>
      <c r="Z292" s="494"/>
      <c r="AA292" s="494"/>
      <c r="AB292" s="494"/>
      <c r="AC292" s="494"/>
      <c r="AD292" s="494"/>
      <c r="AE292" s="494"/>
      <c r="AF292" s="494"/>
      <c r="AG292" s="494"/>
      <c r="AH292" s="494"/>
      <c r="AI292" s="494"/>
      <c r="AJ292" s="494"/>
      <c r="AK292" s="494"/>
      <c r="AL292" s="494"/>
    </row>
    <row r="293" spans="1:38">
      <c r="A293" s="505"/>
      <c r="B293" s="505"/>
      <c r="C293" s="505"/>
      <c r="D293" s="505"/>
      <c r="E293" s="506"/>
      <c r="F293" s="505"/>
      <c r="G293" s="505"/>
      <c r="H293" s="505"/>
      <c r="I293" s="505"/>
      <c r="J293" s="506"/>
      <c r="K293" s="505"/>
      <c r="L293" s="494"/>
      <c r="M293" s="494"/>
      <c r="N293" s="494"/>
      <c r="O293" s="494"/>
      <c r="P293" s="494"/>
      <c r="Q293" s="494"/>
      <c r="R293" s="494"/>
      <c r="S293" s="494"/>
      <c r="T293" s="494"/>
      <c r="U293" s="494"/>
      <c r="V293" s="494"/>
      <c r="W293" s="494"/>
      <c r="X293" s="494"/>
      <c r="Y293" s="494"/>
      <c r="Z293" s="494"/>
      <c r="AA293" s="494"/>
      <c r="AB293" s="494"/>
      <c r="AC293" s="494"/>
      <c r="AD293" s="494"/>
      <c r="AE293" s="494"/>
      <c r="AF293" s="494"/>
      <c r="AG293" s="494"/>
      <c r="AH293" s="494"/>
      <c r="AI293" s="494"/>
      <c r="AJ293" s="494"/>
      <c r="AK293" s="494"/>
      <c r="AL293" s="494"/>
    </row>
    <row r="294" spans="1:38">
      <c r="A294" s="505"/>
      <c r="B294" s="505"/>
      <c r="C294" s="505"/>
      <c r="D294" s="505"/>
      <c r="E294" s="506"/>
      <c r="F294" s="505"/>
      <c r="G294" s="505"/>
      <c r="H294" s="505"/>
      <c r="I294" s="505"/>
      <c r="J294" s="506"/>
      <c r="K294" s="505"/>
      <c r="L294" s="494"/>
      <c r="M294" s="494"/>
      <c r="N294" s="494"/>
      <c r="O294" s="494"/>
      <c r="P294" s="494"/>
      <c r="Q294" s="494"/>
      <c r="R294" s="494"/>
      <c r="S294" s="494"/>
      <c r="T294" s="494"/>
      <c r="U294" s="494"/>
      <c r="V294" s="494"/>
      <c r="W294" s="494"/>
      <c r="X294" s="494"/>
      <c r="Y294" s="494"/>
      <c r="Z294" s="494"/>
      <c r="AA294" s="494"/>
      <c r="AB294" s="494"/>
      <c r="AC294" s="494"/>
      <c r="AD294" s="494"/>
      <c r="AE294" s="494"/>
      <c r="AF294" s="494"/>
      <c r="AG294" s="494"/>
      <c r="AH294" s="494"/>
      <c r="AI294" s="494"/>
      <c r="AJ294" s="494"/>
      <c r="AK294" s="494"/>
      <c r="AL294" s="494"/>
    </row>
    <row r="295" spans="1:38">
      <c r="A295" s="505"/>
      <c r="B295" s="505"/>
      <c r="C295" s="505"/>
      <c r="D295" s="505"/>
      <c r="E295" s="506"/>
      <c r="F295" s="505"/>
      <c r="G295" s="505"/>
      <c r="H295" s="505"/>
      <c r="I295" s="505"/>
      <c r="J295" s="506"/>
      <c r="K295" s="505"/>
      <c r="L295" s="494"/>
      <c r="M295" s="494"/>
      <c r="N295" s="494"/>
      <c r="O295" s="494"/>
      <c r="P295" s="494"/>
      <c r="Q295" s="494"/>
      <c r="R295" s="494"/>
      <c r="S295" s="494"/>
      <c r="T295" s="494"/>
      <c r="U295" s="494"/>
      <c r="V295" s="494"/>
      <c r="W295" s="494"/>
      <c r="X295" s="494"/>
      <c r="Y295" s="494"/>
      <c r="Z295" s="494"/>
      <c r="AA295" s="494"/>
      <c r="AB295" s="494"/>
      <c r="AC295" s="494"/>
      <c r="AD295" s="494"/>
      <c r="AE295" s="494"/>
      <c r="AF295" s="494"/>
      <c r="AG295" s="494"/>
      <c r="AH295" s="494"/>
      <c r="AI295" s="494"/>
      <c r="AJ295" s="494"/>
      <c r="AK295" s="494"/>
      <c r="AL295" s="494"/>
    </row>
    <row r="296" spans="1:38">
      <c r="A296" s="505"/>
      <c r="B296" s="505"/>
      <c r="C296" s="505"/>
      <c r="D296" s="505"/>
      <c r="E296" s="506"/>
      <c r="F296" s="505"/>
      <c r="G296" s="505"/>
      <c r="H296" s="505"/>
      <c r="I296" s="505"/>
      <c r="J296" s="506"/>
      <c r="K296" s="505"/>
      <c r="L296" s="494"/>
      <c r="M296" s="494"/>
      <c r="N296" s="494"/>
      <c r="O296" s="494"/>
      <c r="P296" s="494"/>
      <c r="Q296" s="494"/>
      <c r="R296" s="494"/>
      <c r="S296" s="494"/>
      <c r="T296" s="494"/>
      <c r="U296" s="494"/>
      <c r="V296" s="494"/>
      <c r="W296" s="494"/>
      <c r="X296" s="494"/>
      <c r="Y296" s="494"/>
      <c r="Z296" s="494"/>
      <c r="AA296" s="494"/>
      <c r="AB296" s="494"/>
      <c r="AC296" s="494"/>
      <c r="AD296" s="494"/>
      <c r="AE296" s="494"/>
      <c r="AF296" s="494"/>
      <c r="AG296" s="494"/>
      <c r="AH296" s="494"/>
      <c r="AI296" s="494"/>
      <c r="AJ296" s="494"/>
      <c r="AK296" s="494"/>
      <c r="AL296" s="494"/>
    </row>
    <row r="297" spans="1:38">
      <c r="A297" s="505"/>
      <c r="B297" s="505"/>
      <c r="C297" s="505"/>
      <c r="D297" s="505"/>
      <c r="E297" s="506"/>
      <c r="F297" s="505"/>
      <c r="G297" s="505"/>
      <c r="H297" s="505"/>
      <c r="I297" s="505"/>
      <c r="J297" s="506"/>
      <c r="K297" s="505"/>
      <c r="L297" s="494"/>
      <c r="M297" s="494"/>
      <c r="N297" s="494"/>
      <c r="O297" s="494"/>
      <c r="P297" s="494"/>
      <c r="Q297" s="494"/>
      <c r="R297" s="494"/>
      <c r="S297" s="494"/>
      <c r="T297" s="494"/>
      <c r="U297" s="494"/>
      <c r="V297" s="494"/>
      <c r="W297" s="494"/>
      <c r="X297" s="494"/>
      <c r="Y297" s="494"/>
      <c r="Z297" s="494"/>
      <c r="AA297" s="494"/>
      <c r="AB297" s="494"/>
      <c r="AC297" s="494"/>
      <c r="AD297" s="494"/>
      <c r="AE297" s="494"/>
      <c r="AF297" s="494"/>
      <c r="AG297" s="494"/>
      <c r="AH297" s="494"/>
      <c r="AI297" s="494"/>
      <c r="AJ297" s="494"/>
      <c r="AK297" s="494"/>
      <c r="AL297" s="494"/>
    </row>
    <row r="298" spans="1:38">
      <c r="A298" s="505"/>
      <c r="B298" s="505"/>
      <c r="C298" s="505"/>
      <c r="D298" s="505"/>
      <c r="E298" s="506"/>
      <c r="F298" s="505"/>
      <c r="G298" s="505"/>
      <c r="H298" s="505"/>
      <c r="I298" s="505"/>
      <c r="J298" s="506"/>
      <c r="K298" s="505"/>
      <c r="L298" s="494"/>
      <c r="M298" s="494"/>
      <c r="N298" s="494"/>
      <c r="O298" s="494"/>
      <c r="P298" s="494"/>
      <c r="Q298" s="494"/>
      <c r="R298" s="494"/>
      <c r="S298" s="494"/>
      <c r="T298" s="494"/>
      <c r="U298" s="494"/>
      <c r="V298" s="494"/>
      <c r="W298" s="494"/>
      <c r="X298" s="494"/>
      <c r="Y298" s="494"/>
      <c r="Z298" s="494"/>
      <c r="AA298" s="494"/>
      <c r="AB298" s="494"/>
      <c r="AC298" s="494"/>
      <c r="AD298" s="494"/>
      <c r="AE298" s="494"/>
      <c r="AF298" s="494"/>
      <c r="AG298" s="494"/>
      <c r="AH298" s="494"/>
      <c r="AI298" s="494"/>
      <c r="AJ298" s="494"/>
      <c r="AK298" s="494"/>
      <c r="AL298" s="494"/>
    </row>
    <row r="299" spans="1:38">
      <c r="A299" s="505"/>
      <c r="B299" s="505"/>
      <c r="C299" s="505"/>
      <c r="D299" s="505"/>
      <c r="E299" s="506"/>
      <c r="F299" s="505"/>
      <c r="G299" s="505"/>
      <c r="H299" s="505"/>
      <c r="I299" s="505"/>
      <c r="J299" s="506"/>
      <c r="K299" s="505"/>
      <c r="L299" s="494"/>
      <c r="M299" s="494"/>
      <c r="N299" s="494"/>
      <c r="O299" s="494"/>
      <c r="P299" s="494"/>
      <c r="Q299" s="494"/>
      <c r="R299" s="494"/>
      <c r="S299" s="494"/>
      <c r="T299" s="494"/>
      <c r="U299" s="494"/>
      <c r="V299" s="494"/>
      <c r="W299" s="494"/>
      <c r="X299" s="494"/>
      <c r="Y299" s="494"/>
      <c r="Z299" s="494"/>
      <c r="AA299" s="494"/>
      <c r="AB299" s="494"/>
      <c r="AC299" s="494"/>
      <c r="AD299" s="494"/>
      <c r="AE299" s="494"/>
      <c r="AF299" s="494"/>
      <c r="AG299" s="494"/>
      <c r="AH299" s="494"/>
      <c r="AI299" s="494"/>
      <c r="AJ299" s="494"/>
      <c r="AK299" s="494"/>
      <c r="AL299" s="494"/>
    </row>
    <row r="300" spans="1:38">
      <c r="A300" s="505"/>
      <c r="B300" s="505"/>
      <c r="C300" s="505"/>
      <c r="D300" s="505"/>
      <c r="E300" s="506"/>
      <c r="F300" s="505"/>
      <c r="G300" s="505"/>
      <c r="H300" s="505"/>
      <c r="I300" s="505"/>
      <c r="J300" s="506"/>
      <c r="K300" s="505"/>
      <c r="L300" s="494"/>
      <c r="M300" s="494"/>
      <c r="N300" s="494"/>
      <c r="O300" s="494"/>
      <c r="P300" s="494"/>
      <c r="Q300" s="494"/>
      <c r="R300" s="494"/>
      <c r="S300" s="494"/>
      <c r="T300" s="494"/>
      <c r="U300" s="494"/>
      <c r="V300" s="494"/>
      <c r="W300" s="494"/>
      <c r="X300" s="494"/>
      <c r="Y300" s="494"/>
      <c r="Z300" s="494"/>
      <c r="AA300" s="494"/>
      <c r="AB300" s="494"/>
      <c r="AC300" s="494"/>
      <c r="AD300" s="494"/>
      <c r="AE300" s="494"/>
      <c r="AF300" s="494"/>
      <c r="AG300" s="494"/>
      <c r="AH300" s="494"/>
      <c r="AI300" s="494"/>
      <c r="AJ300" s="494"/>
      <c r="AK300" s="494"/>
      <c r="AL300" s="494"/>
    </row>
    <row r="301" spans="1:38">
      <c r="A301" s="505"/>
      <c r="B301" s="505"/>
      <c r="C301" s="505"/>
      <c r="D301" s="505"/>
      <c r="E301" s="506"/>
      <c r="F301" s="505"/>
      <c r="G301" s="505"/>
      <c r="H301" s="505"/>
      <c r="I301" s="505"/>
      <c r="J301" s="506"/>
      <c r="K301" s="505"/>
      <c r="L301" s="494"/>
      <c r="M301" s="494"/>
      <c r="N301" s="494"/>
      <c r="O301" s="494"/>
      <c r="P301" s="494"/>
      <c r="Q301" s="494"/>
      <c r="R301" s="494"/>
      <c r="S301" s="494"/>
      <c r="T301" s="494"/>
      <c r="U301" s="494"/>
      <c r="V301" s="494"/>
      <c r="W301" s="494"/>
      <c r="X301" s="494"/>
      <c r="Y301" s="494"/>
      <c r="Z301" s="494"/>
      <c r="AA301" s="494"/>
      <c r="AB301" s="494"/>
      <c r="AC301" s="494"/>
      <c r="AD301" s="494"/>
      <c r="AE301" s="494"/>
      <c r="AF301" s="494"/>
      <c r="AG301" s="494"/>
      <c r="AH301" s="494"/>
      <c r="AI301" s="494"/>
      <c r="AJ301" s="494"/>
      <c r="AK301" s="494"/>
      <c r="AL301" s="494"/>
    </row>
    <row r="302" spans="1:38">
      <c r="A302" s="505"/>
      <c r="B302" s="505"/>
      <c r="C302" s="505"/>
      <c r="D302" s="505"/>
      <c r="E302" s="506"/>
      <c r="F302" s="505"/>
      <c r="G302" s="505"/>
      <c r="H302" s="505"/>
      <c r="I302" s="505"/>
      <c r="J302" s="506"/>
      <c r="K302" s="505"/>
      <c r="L302" s="494"/>
      <c r="M302" s="494"/>
      <c r="N302" s="494"/>
      <c r="O302" s="494"/>
      <c r="P302" s="494"/>
      <c r="Q302" s="494"/>
      <c r="R302" s="494"/>
      <c r="S302" s="494"/>
      <c r="T302" s="494"/>
      <c r="U302" s="494"/>
      <c r="V302" s="494"/>
      <c r="W302" s="494"/>
      <c r="X302" s="494"/>
      <c r="Y302" s="494"/>
      <c r="Z302" s="494"/>
      <c r="AA302" s="494"/>
      <c r="AB302" s="494"/>
      <c r="AC302" s="494"/>
      <c r="AD302" s="494"/>
      <c r="AE302" s="494"/>
      <c r="AF302" s="494"/>
      <c r="AG302" s="494"/>
      <c r="AH302" s="494"/>
      <c r="AI302" s="494"/>
      <c r="AJ302" s="494"/>
      <c r="AK302" s="494"/>
      <c r="AL302" s="494"/>
    </row>
    <row r="303" spans="1:38">
      <c r="A303" s="505"/>
      <c r="B303" s="505"/>
      <c r="C303" s="505"/>
      <c r="D303" s="505"/>
      <c r="E303" s="506"/>
      <c r="F303" s="505"/>
      <c r="G303" s="505"/>
      <c r="H303" s="505"/>
      <c r="I303" s="505"/>
      <c r="J303" s="506"/>
      <c r="K303" s="505"/>
      <c r="L303" s="494"/>
      <c r="M303" s="494"/>
      <c r="N303" s="494"/>
      <c r="O303" s="494"/>
      <c r="P303" s="494"/>
      <c r="Q303" s="494"/>
      <c r="R303" s="494"/>
      <c r="S303" s="494"/>
      <c r="T303" s="494"/>
      <c r="U303" s="494"/>
      <c r="V303" s="494"/>
      <c r="W303" s="494"/>
      <c r="X303" s="494"/>
      <c r="Y303" s="494"/>
      <c r="Z303" s="494"/>
      <c r="AA303" s="494"/>
      <c r="AB303" s="494"/>
      <c r="AC303" s="494"/>
      <c r="AD303" s="494"/>
      <c r="AE303" s="494"/>
      <c r="AF303" s="494"/>
      <c r="AG303" s="494"/>
      <c r="AH303" s="494"/>
      <c r="AI303" s="494"/>
      <c r="AJ303" s="494"/>
      <c r="AK303" s="494"/>
      <c r="AL303" s="494"/>
    </row>
    <row r="304" spans="1:38">
      <c r="A304" s="505"/>
      <c r="B304" s="505"/>
      <c r="C304" s="505"/>
      <c r="D304" s="505"/>
      <c r="E304" s="506"/>
      <c r="F304" s="505"/>
      <c r="G304" s="505"/>
      <c r="H304" s="505"/>
      <c r="I304" s="505"/>
      <c r="J304" s="506"/>
      <c r="K304" s="505"/>
      <c r="L304" s="494"/>
      <c r="M304" s="494"/>
      <c r="N304" s="494"/>
      <c r="O304" s="494"/>
      <c r="P304" s="494"/>
      <c r="Q304" s="494"/>
      <c r="R304" s="494"/>
      <c r="S304" s="494"/>
      <c r="T304" s="494"/>
      <c r="U304" s="494"/>
      <c r="V304" s="494"/>
      <c r="W304" s="494"/>
      <c r="X304" s="494"/>
      <c r="Y304" s="494"/>
      <c r="Z304" s="494"/>
      <c r="AA304" s="494"/>
      <c r="AB304" s="494"/>
      <c r="AC304" s="494"/>
      <c r="AD304" s="494"/>
      <c r="AE304" s="494"/>
      <c r="AF304" s="494"/>
      <c r="AG304" s="494"/>
      <c r="AH304" s="494"/>
      <c r="AI304" s="494"/>
      <c r="AJ304" s="494"/>
      <c r="AK304" s="494"/>
      <c r="AL304" s="494"/>
    </row>
    <row r="305" spans="1:38">
      <c r="A305" s="505"/>
      <c r="B305" s="505"/>
      <c r="C305" s="505"/>
      <c r="D305" s="505"/>
      <c r="E305" s="506"/>
      <c r="F305" s="505"/>
      <c r="G305" s="505"/>
      <c r="H305" s="505"/>
      <c r="I305" s="505"/>
      <c r="J305" s="506"/>
      <c r="K305" s="505"/>
      <c r="L305" s="494"/>
      <c r="M305" s="494"/>
      <c r="N305" s="494"/>
      <c r="O305" s="494"/>
      <c r="P305" s="494"/>
      <c r="Q305" s="494"/>
      <c r="R305" s="494"/>
      <c r="S305" s="494"/>
      <c r="T305" s="494"/>
      <c r="U305" s="494"/>
      <c r="V305" s="494"/>
      <c r="W305" s="494"/>
      <c r="X305" s="494"/>
      <c r="Y305" s="494"/>
      <c r="Z305" s="494"/>
      <c r="AA305" s="494"/>
      <c r="AB305" s="494"/>
      <c r="AC305" s="494"/>
      <c r="AD305" s="494"/>
      <c r="AE305" s="494"/>
      <c r="AF305" s="494"/>
      <c r="AG305" s="494"/>
      <c r="AH305" s="494"/>
      <c r="AI305" s="494"/>
      <c r="AJ305" s="494"/>
      <c r="AK305" s="494"/>
      <c r="AL305" s="494"/>
    </row>
    <row r="306" spans="1:38">
      <c r="A306" s="505"/>
      <c r="B306" s="505"/>
      <c r="C306" s="505"/>
      <c r="D306" s="505"/>
      <c r="E306" s="506"/>
      <c r="F306" s="505"/>
      <c r="G306" s="505"/>
      <c r="H306" s="505"/>
      <c r="I306" s="505"/>
      <c r="J306" s="506"/>
      <c r="K306" s="505"/>
      <c r="L306" s="494"/>
      <c r="M306" s="494"/>
      <c r="N306" s="494"/>
      <c r="O306" s="494"/>
      <c r="P306" s="494"/>
      <c r="Q306" s="494"/>
      <c r="R306" s="494"/>
      <c r="S306" s="494"/>
      <c r="T306" s="494"/>
      <c r="U306" s="494"/>
      <c r="V306" s="494"/>
      <c r="W306" s="494"/>
      <c r="X306" s="494"/>
      <c r="Y306" s="494"/>
      <c r="Z306" s="494"/>
      <c r="AA306" s="494"/>
      <c r="AB306" s="494"/>
      <c r="AC306" s="494"/>
      <c r="AD306" s="494"/>
      <c r="AE306" s="494"/>
      <c r="AF306" s="494"/>
      <c r="AG306" s="494"/>
      <c r="AH306" s="494"/>
      <c r="AI306" s="494"/>
      <c r="AJ306" s="494"/>
      <c r="AK306" s="494"/>
      <c r="AL306" s="494"/>
    </row>
    <row r="307" spans="1:38">
      <c r="A307" s="505"/>
      <c r="B307" s="505"/>
      <c r="C307" s="505"/>
      <c r="D307" s="505"/>
      <c r="E307" s="506"/>
      <c r="F307" s="505"/>
      <c r="G307" s="505"/>
      <c r="H307" s="505"/>
      <c r="I307" s="505"/>
      <c r="J307" s="506"/>
      <c r="K307" s="505"/>
      <c r="L307" s="494"/>
      <c r="M307" s="494"/>
      <c r="N307" s="494"/>
      <c r="O307" s="494"/>
      <c r="P307" s="494"/>
      <c r="Q307" s="494"/>
      <c r="R307" s="494"/>
      <c r="S307" s="494"/>
      <c r="T307" s="494"/>
      <c r="U307" s="494"/>
      <c r="V307" s="494"/>
      <c r="W307" s="494"/>
      <c r="X307" s="494"/>
      <c r="Y307" s="494"/>
      <c r="Z307" s="494"/>
      <c r="AA307" s="494"/>
      <c r="AB307" s="494"/>
      <c r="AC307" s="494"/>
      <c r="AD307" s="494"/>
      <c r="AE307" s="494"/>
      <c r="AF307" s="494"/>
      <c r="AG307" s="494"/>
      <c r="AH307" s="494"/>
      <c r="AI307" s="494"/>
      <c r="AJ307" s="494"/>
      <c r="AK307" s="494"/>
      <c r="AL307" s="494"/>
    </row>
    <row r="308" spans="1:38">
      <c r="A308" s="505"/>
      <c r="B308" s="505"/>
      <c r="C308" s="505"/>
      <c r="D308" s="505"/>
      <c r="E308" s="506"/>
      <c r="F308" s="505"/>
      <c r="G308" s="505"/>
      <c r="H308" s="505"/>
      <c r="I308" s="505"/>
      <c r="J308" s="506"/>
      <c r="K308" s="505"/>
      <c r="L308" s="494"/>
      <c r="M308" s="494"/>
      <c r="N308" s="494"/>
      <c r="O308" s="494"/>
      <c r="P308" s="494"/>
      <c r="Q308" s="494"/>
      <c r="R308" s="494"/>
      <c r="S308" s="494"/>
      <c r="T308" s="494"/>
      <c r="U308" s="494"/>
      <c r="V308" s="494"/>
      <c r="W308" s="494"/>
      <c r="X308" s="494"/>
      <c r="Y308" s="494"/>
      <c r="Z308" s="494"/>
      <c r="AA308" s="494"/>
      <c r="AB308" s="494"/>
      <c r="AC308" s="494"/>
      <c r="AD308" s="494"/>
      <c r="AE308" s="494"/>
      <c r="AF308" s="494"/>
      <c r="AG308" s="494"/>
      <c r="AH308" s="494"/>
      <c r="AI308" s="494"/>
      <c r="AJ308" s="494"/>
      <c r="AK308" s="494"/>
      <c r="AL308" s="494"/>
    </row>
    <row r="309" spans="1:38">
      <c r="A309" s="505"/>
      <c r="B309" s="505"/>
      <c r="C309" s="505"/>
      <c r="D309" s="505"/>
      <c r="E309" s="506"/>
      <c r="F309" s="505"/>
      <c r="G309" s="505"/>
      <c r="H309" s="505"/>
      <c r="I309" s="505"/>
      <c r="J309" s="506"/>
      <c r="K309" s="505"/>
      <c r="L309" s="494"/>
      <c r="M309" s="494"/>
      <c r="N309" s="494"/>
      <c r="O309" s="494"/>
      <c r="P309" s="494"/>
      <c r="Q309" s="494"/>
      <c r="R309" s="494"/>
      <c r="S309" s="494"/>
      <c r="T309" s="494"/>
      <c r="U309" s="494"/>
      <c r="V309" s="494"/>
      <c r="W309" s="494"/>
      <c r="X309" s="494"/>
      <c r="Y309" s="494"/>
      <c r="Z309" s="494"/>
      <c r="AA309" s="494"/>
      <c r="AB309" s="494"/>
      <c r="AC309" s="494"/>
      <c r="AD309" s="494"/>
      <c r="AE309" s="494"/>
      <c r="AF309" s="494"/>
      <c r="AG309" s="494"/>
      <c r="AH309" s="494"/>
      <c r="AI309" s="494"/>
      <c r="AJ309" s="494"/>
      <c r="AK309" s="494"/>
      <c r="AL309" s="494"/>
    </row>
    <row r="310" spans="1:38">
      <c r="A310" s="505"/>
      <c r="B310" s="505"/>
      <c r="C310" s="505"/>
      <c r="D310" s="505"/>
      <c r="E310" s="506"/>
      <c r="F310" s="505"/>
      <c r="G310" s="505"/>
      <c r="H310" s="505"/>
      <c r="I310" s="505"/>
      <c r="J310" s="506"/>
      <c r="K310" s="505"/>
      <c r="L310" s="494"/>
      <c r="M310" s="494"/>
      <c r="N310" s="494"/>
      <c r="O310" s="494"/>
      <c r="P310" s="494"/>
      <c r="Q310" s="494"/>
      <c r="R310" s="494"/>
      <c r="S310" s="494"/>
      <c r="T310" s="494"/>
      <c r="U310" s="494"/>
      <c r="V310" s="494"/>
      <c r="W310" s="494"/>
      <c r="X310" s="494"/>
      <c r="Y310" s="494"/>
      <c r="Z310" s="494"/>
      <c r="AA310" s="494"/>
      <c r="AB310" s="494"/>
      <c r="AC310" s="494"/>
      <c r="AD310" s="494"/>
      <c r="AE310" s="494"/>
      <c r="AF310" s="494"/>
      <c r="AG310" s="494"/>
      <c r="AH310" s="494"/>
      <c r="AI310" s="494"/>
      <c r="AJ310" s="494"/>
      <c r="AK310" s="494"/>
      <c r="AL310" s="494"/>
    </row>
    <row r="311" spans="1:38">
      <c r="A311" s="505"/>
      <c r="B311" s="505"/>
      <c r="C311" s="505"/>
      <c r="D311" s="505"/>
      <c r="E311" s="506"/>
      <c r="F311" s="505"/>
      <c r="G311" s="505"/>
      <c r="H311" s="505"/>
      <c r="I311" s="505"/>
      <c r="J311" s="506"/>
      <c r="K311" s="505"/>
      <c r="L311" s="494"/>
      <c r="M311" s="494"/>
      <c r="N311" s="494"/>
      <c r="O311" s="494"/>
      <c r="P311" s="494"/>
      <c r="Q311" s="494"/>
      <c r="R311" s="494"/>
      <c r="S311" s="494"/>
      <c r="T311" s="494"/>
      <c r="U311" s="494"/>
      <c r="V311" s="494"/>
      <c r="W311" s="494"/>
      <c r="X311" s="494"/>
      <c r="Y311" s="494"/>
      <c r="Z311" s="494"/>
      <c r="AA311" s="494"/>
      <c r="AB311" s="494"/>
      <c r="AC311" s="494"/>
      <c r="AD311" s="494"/>
      <c r="AE311" s="494"/>
      <c r="AF311" s="494"/>
      <c r="AG311" s="494"/>
      <c r="AH311" s="494"/>
      <c r="AI311" s="494"/>
      <c r="AJ311" s="494"/>
      <c r="AK311" s="494"/>
      <c r="AL311" s="494"/>
    </row>
    <row r="312" spans="1:38">
      <c r="A312" s="505"/>
      <c r="B312" s="505"/>
      <c r="C312" s="505"/>
      <c r="D312" s="505"/>
      <c r="E312" s="506"/>
      <c r="F312" s="505"/>
      <c r="G312" s="505"/>
      <c r="H312" s="505"/>
      <c r="I312" s="505"/>
      <c r="J312" s="506"/>
      <c r="K312" s="505"/>
      <c r="L312" s="494"/>
      <c r="M312" s="494"/>
      <c r="N312" s="494"/>
      <c r="O312" s="494"/>
      <c r="P312" s="494"/>
      <c r="Q312" s="494"/>
      <c r="R312" s="494"/>
      <c r="S312" s="494"/>
      <c r="T312" s="494"/>
      <c r="U312" s="494"/>
      <c r="V312" s="494"/>
      <c r="W312" s="494"/>
      <c r="X312" s="494"/>
      <c r="Y312" s="494"/>
      <c r="Z312" s="494"/>
      <c r="AA312" s="494"/>
      <c r="AB312" s="494"/>
      <c r="AC312" s="494"/>
      <c r="AD312" s="494"/>
      <c r="AE312" s="494"/>
      <c r="AF312" s="494"/>
      <c r="AG312" s="494"/>
      <c r="AH312" s="494"/>
      <c r="AI312" s="494"/>
      <c r="AJ312" s="494"/>
      <c r="AK312" s="494"/>
      <c r="AL312" s="494"/>
    </row>
    <row r="313" spans="1:38">
      <c r="A313" s="505"/>
      <c r="B313" s="505"/>
      <c r="C313" s="505"/>
      <c r="D313" s="505"/>
      <c r="E313" s="506"/>
      <c r="F313" s="505"/>
      <c r="G313" s="505"/>
      <c r="H313" s="505"/>
      <c r="I313" s="505"/>
      <c r="J313" s="506"/>
      <c r="K313" s="505"/>
      <c r="L313" s="494"/>
      <c r="M313" s="494"/>
      <c r="N313" s="494"/>
      <c r="O313" s="494"/>
      <c r="P313" s="494"/>
      <c r="Q313" s="494"/>
      <c r="R313" s="494"/>
      <c r="S313" s="494"/>
      <c r="T313" s="494"/>
      <c r="U313" s="494"/>
      <c r="V313" s="494"/>
      <c r="W313" s="494"/>
      <c r="X313" s="494"/>
      <c r="Y313" s="494"/>
      <c r="Z313" s="494"/>
      <c r="AA313" s="494"/>
      <c r="AB313" s="494"/>
      <c r="AC313" s="494"/>
      <c r="AD313" s="494"/>
      <c r="AE313" s="494"/>
      <c r="AF313" s="494"/>
      <c r="AG313" s="494"/>
      <c r="AH313" s="494"/>
      <c r="AI313" s="494"/>
      <c r="AJ313" s="494"/>
      <c r="AK313" s="494"/>
      <c r="AL313" s="494"/>
    </row>
    <row r="314" spans="1:38">
      <c r="A314" s="505"/>
      <c r="B314" s="505"/>
      <c r="C314" s="505"/>
      <c r="D314" s="505"/>
      <c r="E314" s="506"/>
      <c r="F314" s="505"/>
      <c r="G314" s="505"/>
      <c r="H314" s="505"/>
      <c r="I314" s="505"/>
      <c r="J314" s="506"/>
      <c r="K314" s="505"/>
      <c r="L314" s="494"/>
      <c r="M314" s="494"/>
      <c r="N314" s="494"/>
      <c r="O314" s="494"/>
      <c r="P314" s="494"/>
      <c r="Q314" s="494"/>
      <c r="R314" s="494"/>
      <c r="S314" s="494"/>
      <c r="T314" s="494"/>
      <c r="U314" s="494"/>
      <c r="V314" s="494"/>
      <c r="W314" s="494"/>
      <c r="X314" s="494"/>
      <c r="Y314" s="494"/>
      <c r="Z314" s="494"/>
      <c r="AA314" s="494"/>
      <c r="AB314" s="494"/>
      <c r="AC314" s="494"/>
      <c r="AD314" s="494"/>
      <c r="AE314" s="494"/>
      <c r="AF314" s="494"/>
      <c r="AG314" s="494"/>
      <c r="AH314" s="494"/>
      <c r="AI314" s="494"/>
      <c r="AJ314" s="494"/>
      <c r="AK314" s="494"/>
      <c r="AL314" s="494"/>
    </row>
    <row r="315" spans="1:38">
      <c r="A315" s="505"/>
      <c r="B315" s="505"/>
      <c r="C315" s="505"/>
      <c r="D315" s="505"/>
      <c r="E315" s="506"/>
      <c r="F315" s="505"/>
      <c r="G315" s="505"/>
      <c r="H315" s="505"/>
      <c r="I315" s="505"/>
      <c r="J315" s="506"/>
      <c r="K315" s="505"/>
      <c r="L315" s="494"/>
      <c r="M315" s="494"/>
      <c r="N315" s="494"/>
      <c r="O315" s="494"/>
      <c r="P315" s="494"/>
      <c r="Q315" s="494"/>
      <c r="R315" s="494"/>
      <c r="S315" s="494"/>
      <c r="T315" s="494"/>
      <c r="U315" s="494"/>
      <c r="V315" s="494"/>
      <c r="W315" s="494"/>
      <c r="X315" s="494"/>
      <c r="Y315" s="494"/>
      <c r="Z315" s="494"/>
      <c r="AA315" s="494"/>
      <c r="AB315" s="494"/>
      <c r="AC315" s="494"/>
      <c r="AD315" s="494"/>
      <c r="AE315" s="494"/>
      <c r="AF315" s="494"/>
      <c r="AG315" s="494"/>
      <c r="AH315" s="494"/>
      <c r="AI315" s="494"/>
      <c r="AJ315" s="494"/>
      <c r="AK315" s="494"/>
      <c r="AL315" s="494"/>
    </row>
    <row r="316" spans="1:38">
      <c r="A316" s="505"/>
      <c r="B316" s="505"/>
      <c r="C316" s="505"/>
      <c r="D316" s="505"/>
      <c r="E316" s="506"/>
      <c r="F316" s="505"/>
      <c r="G316" s="505"/>
      <c r="H316" s="505"/>
      <c r="I316" s="505"/>
      <c r="J316" s="506"/>
      <c r="K316" s="505"/>
      <c r="L316" s="494"/>
      <c r="M316" s="494"/>
      <c r="N316" s="494"/>
      <c r="O316" s="494"/>
      <c r="P316" s="494"/>
      <c r="Q316" s="494"/>
      <c r="R316" s="494"/>
      <c r="S316" s="494"/>
      <c r="T316" s="494"/>
      <c r="U316" s="494"/>
      <c r="V316" s="494"/>
      <c r="W316" s="494"/>
      <c r="X316" s="494"/>
      <c r="Y316" s="494"/>
      <c r="Z316" s="494"/>
      <c r="AA316" s="494"/>
      <c r="AB316" s="494"/>
      <c r="AC316" s="494"/>
      <c r="AD316" s="494"/>
      <c r="AE316" s="494"/>
      <c r="AF316" s="494"/>
      <c r="AG316" s="494"/>
      <c r="AH316" s="494"/>
      <c r="AI316" s="494"/>
      <c r="AJ316" s="494"/>
      <c r="AK316" s="494"/>
      <c r="AL316" s="494"/>
    </row>
    <row r="317" spans="1:38">
      <c r="A317" s="505"/>
      <c r="B317" s="505"/>
      <c r="C317" s="505"/>
      <c r="D317" s="505"/>
      <c r="E317" s="506"/>
      <c r="F317" s="505"/>
      <c r="G317" s="505"/>
      <c r="H317" s="505"/>
      <c r="I317" s="505"/>
      <c r="J317" s="506"/>
      <c r="K317" s="505"/>
      <c r="L317" s="494"/>
      <c r="M317" s="494"/>
      <c r="N317" s="494"/>
      <c r="O317" s="494"/>
      <c r="P317" s="494"/>
      <c r="Q317" s="494"/>
      <c r="R317" s="494"/>
      <c r="S317" s="494"/>
      <c r="T317" s="494"/>
      <c r="U317" s="494"/>
      <c r="V317" s="494"/>
      <c r="W317" s="494"/>
      <c r="X317" s="494"/>
      <c r="Y317" s="494"/>
      <c r="Z317" s="494"/>
      <c r="AA317" s="494"/>
      <c r="AB317" s="494"/>
      <c r="AC317" s="494"/>
      <c r="AD317" s="494"/>
      <c r="AE317" s="494"/>
      <c r="AF317" s="494"/>
      <c r="AG317" s="494"/>
      <c r="AH317" s="494"/>
      <c r="AI317" s="494"/>
      <c r="AJ317" s="494"/>
      <c r="AK317" s="494"/>
      <c r="AL317" s="494"/>
    </row>
    <row r="318" spans="1:38">
      <c r="A318" s="505"/>
      <c r="B318" s="505"/>
      <c r="C318" s="505"/>
      <c r="D318" s="505"/>
      <c r="E318" s="506"/>
      <c r="F318" s="505"/>
      <c r="G318" s="505"/>
      <c r="H318" s="505"/>
      <c r="I318" s="505"/>
      <c r="J318" s="506"/>
      <c r="K318" s="505"/>
      <c r="L318" s="494"/>
      <c r="M318" s="494"/>
      <c r="N318" s="494"/>
      <c r="O318" s="494"/>
      <c r="P318" s="494"/>
      <c r="Q318" s="494"/>
      <c r="R318" s="494"/>
      <c r="S318" s="494"/>
      <c r="T318" s="494"/>
      <c r="U318" s="494"/>
      <c r="V318" s="494"/>
      <c r="W318" s="494"/>
      <c r="X318" s="494"/>
      <c r="Y318" s="494"/>
      <c r="Z318" s="494"/>
      <c r="AA318" s="494"/>
      <c r="AB318" s="494"/>
      <c r="AC318" s="494"/>
      <c r="AD318" s="494"/>
      <c r="AE318" s="494"/>
      <c r="AF318" s="494"/>
      <c r="AG318" s="494"/>
      <c r="AH318" s="494"/>
      <c r="AI318" s="494"/>
      <c r="AJ318" s="494"/>
      <c r="AK318" s="494"/>
      <c r="AL318" s="494"/>
    </row>
    <row r="319" spans="1:38">
      <c r="A319" s="505"/>
      <c r="B319" s="505"/>
      <c r="C319" s="505"/>
      <c r="D319" s="505"/>
      <c r="E319" s="506"/>
      <c r="F319" s="505"/>
      <c r="G319" s="505"/>
      <c r="H319" s="505"/>
      <c r="I319" s="505"/>
      <c r="J319" s="506"/>
      <c r="K319" s="505"/>
      <c r="L319" s="494"/>
      <c r="M319" s="494"/>
      <c r="N319" s="494"/>
      <c r="O319" s="494"/>
      <c r="P319" s="494"/>
      <c r="Q319" s="494"/>
      <c r="R319" s="494"/>
      <c r="S319" s="494"/>
      <c r="T319" s="494"/>
      <c r="U319" s="494"/>
      <c r="V319" s="494"/>
      <c r="W319" s="494"/>
      <c r="X319" s="494"/>
      <c r="Y319" s="494"/>
      <c r="Z319" s="494"/>
      <c r="AA319" s="494"/>
      <c r="AB319" s="494"/>
      <c r="AC319" s="494"/>
      <c r="AD319" s="494"/>
      <c r="AE319" s="494"/>
      <c r="AF319" s="494"/>
      <c r="AG319" s="494"/>
      <c r="AH319" s="494"/>
      <c r="AI319" s="494"/>
      <c r="AJ319" s="494"/>
      <c r="AK319" s="494"/>
      <c r="AL319" s="494"/>
    </row>
    <row r="320" spans="1:38">
      <c r="A320" s="505"/>
      <c r="B320" s="505"/>
      <c r="C320" s="505"/>
      <c r="D320" s="505"/>
      <c r="E320" s="506"/>
      <c r="F320" s="505"/>
      <c r="G320" s="505"/>
      <c r="H320" s="505"/>
      <c r="I320" s="505"/>
      <c r="J320" s="506"/>
      <c r="K320" s="505"/>
      <c r="L320" s="494"/>
      <c r="M320" s="494"/>
      <c r="N320" s="494"/>
      <c r="O320" s="494"/>
      <c r="P320" s="494"/>
      <c r="Q320" s="494"/>
      <c r="R320" s="494"/>
      <c r="S320" s="494"/>
      <c r="T320" s="494"/>
      <c r="U320" s="494"/>
      <c r="V320" s="494"/>
      <c r="W320" s="494"/>
      <c r="X320" s="494"/>
      <c r="Y320" s="494"/>
      <c r="Z320" s="494"/>
      <c r="AA320" s="494"/>
      <c r="AB320" s="494"/>
      <c r="AC320" s="494"/>
      <c r="AD320" s="494"/>
      <c r="AE320" s="494"/>
      <c r="AF320" s="494"/>
      <c r="AG320" s="494"/>
      <c r="AH320" s="494"/>
      <c r="AI320" s="494"/>
      <c r="AJ320" s="494"/>
      <c r="AK320" s="494"/>
      <c r="AL320" s="494"/>
    </row>
    <row r="321" spans="1:38">
      <c r="A321" s="505"/>
      <c r="B321" s="505"/>
      <c r="C321" s="505"/>
      <c r="D321" s="505"/>
      <c r="E321" s="506"/>
      <c r="F321" s="505"/>
      <c r="G321" s="505"/>
      <c r="H321" s="505"/>
      <c r="I321" s="505"/>
      <c r="J321" s="506"/>
      <c r="K321" s="505"/>
      <c r="L321" s="494"/>
      <c r="M321" s="494"/>
      <c r="N321" s="494"/>
      <c r="O321" s="494"/>
      <c r="P321" s="494"/>
      <c r="Q321" s="494"/>
      <c r="R321" s="494"/>
      <c r="S321" s="494"/>
      <c r="T321" s="494"/>
      <c r="U321" s="494"/>
      <c r="V321" s="494"/>
      <c r="W321" s="494"/>
      <c r="X321" s="494"/>
      <c r="Y321" s="494"/>
      <c r="Z321" s="494"/>
      <c r="AA321" s="494"/>
      <c r="AB321" s="494"/>
      <c r="AC321" s="494"/>
      <c r="AD321" s="494"/>
      <c r="AE321" s="494"/>
      <c r="AF321" s="494"/>
      <c r="AG321" s="494"/>
      <c r="AH321" s="494"/>
      <c r="AI321" s="494"/>
      <c r="AJ321" s="494"/>
      <c r="AK321" s="494"/>
      <c r="AL321" s="494"/>
    </row>
    <row r="322" spans="1:38">
      <c r="A322" s="505"/>
      <c r="B322" s="505"/>
      <c r="C322" s="505"/>
      <c r="D322" s="505"/>
      <c r="E322" s="506"/>
      <c r="F322" s="505"/>
      <c r="G322" s="505"/>
      <c r="H322" s="505"/>
      <c r="I322" s="505"/>
      <c r="J322" s="506"/>
      <c r="K322" s="505"/>
      <c r="L322" s="494"/>
      <c r="M322" s="494"/>
      <c r="N322" s="494"/>
      <c r="O322" s="494"/>
      <c r="P322" s="494"/>
      <c r="Q322" s="494"/>
      <c r="R322" s="494"/>
      <c r="S322" s="494"/>
      <c r="T322" s="494"/>
      <c r="U322" s="494"/>
      <c r="V322" s="494"/>
      <c r="W322" s="494"/>
      <c r="X322" s="494"/>
      <c r="Y322" s="494"/>
      <c r="Z322" s="494"/>
      <c r="AA322" s="494"/>
      <c r="AB322" s="494"/>
      <c r="AC322" s="494"/>
      <c r="AD322" s="494"/>
      <c r="AE322" s="494"/>
      <c r="AF322" s="494"/>
      <c r="AG322" s="494"/>
      <c r="AH322" s="494"/>
      <c r="AI322" s="494"/>
      <c r="AJ322" s="494"/>
      <c r="AK322" s="494"/>
      <c r="AL322" s="494"/>
    </row>
    <row r="323" spans="1:38">
      <c r="L323" s="494"/>
      <c r="M323" s="494"/>
      <c r="N323" s="494"/>
      <c r="O323" s="494"/>
      <c r="P323" s="494"/>
      <c r="Q323" s="494"/>
      <c r="R323" s="494"/>
      <c r="S323" s="494"/>
      <c r="T323" s="494"/>
      <c r="U323" s="494"/>
      <c r="V323" s="494"/>
      <c r="W323" s="494"/>
      <c r="X323" s="494"/>
      <c r="Y323" s="494"/>
      <c r="Z323" s="494"/>
      <c r="AA323" s="494"/>
      <c r="AB323" s="494"/>
      <c r="AC323" s="494"/>
      <c r="AD323" s="494"/>
      <c r="AE323" s="494"/>
      <c r="AF323" s="494"/>
      <c r="AG323" s="494"/>
      <c r="AH323" s="494"/>
      <c r="AI323" s="494"/>
      <c r="AJ323" s="494"/>
      <c r="AK323" s="494"/>
      <c r="AL323" s="494"/>
    </row>
    <row r="324" spans="1:38">
      <c r="L324" s="494"/>
      <c r="M324" s="494"/>
      <c r="N324" s="494"/>
      <c r="O324" s="494"/>
      <c r="P324" s="494"/>
      <c r="Q324" s="494"/>
      <c r="R324" s="494"/>
      <c r="S324" s="494"/>
      <c r="T324" s="494"/>
      <c r="U324" s="494"/>
      <c r="V324" s="494"/>
      <c r="W324" s="494"/>
      <c r="X324" s="494"/>
      <c r="Y324" s="494"/>
      <c r="Z324" s="494"/>
      <c r="AA324" s="494"/>
      <c r="AB324" s="494"/>
      <c r="AC324" s="494"/>
      <c r="AD324" s="494"/>
      <c r="AE324" s="494"/>
      <c r="AF324" s="494"/>
      <c r="AG324" s="494"/>
      <c r="AH324" s="494"/>
      <c r="AI324" s="494"/>
      <c r="AJ324" s="494"/>
      <c r="AK324" s="494"/>
      <c r="AL324" s="494"/>
    </row>
    <row r="325" spans="1:38">
      <c r="L325" s="494"/>
      <c r="M325" s="494"/>
      <c r="N325" s="494"/>
      <c r="O325" s="494"/>
      <c r="P325" s="494"/>
      <c r="Q325" s="494"/>
      <c r="R325" s="494"/>
      <c r="S325" s="494"/>
      <c r="T325" s="494"/>
      <c r="U325" s="494"/>
      <c r="V325" s="494"/>
      <c r="W325" s="494"/>
      <c r="X325" s="494"/>
      <c r="Y325" s="494"/>
      <c r="Z325" s="494"/>
      <c r="AA325" s="494"/>
      <c r="AB325" s="494"/>
      <c r="AC325" s="494"/>
      <c r="AD325" s="494"/>
      <c r="AE325" s="494"/>
      <c r="AF325" s="494"/>
      <c r="AG325" s="494"/>
      <c r="AH325" s="494"/>
      <c r="AI325" s="494"/>
      <c r="AJ325" s="494"/>
      <c r="AK325" s="494"/>
      <c r="AL325" s="494"/>
    </row>
    <row r="326" spans="1:38">
      <c r="L326" s="494"/>
      <c r="M326" s="494"/>
      <c r="N326" s="494"/>
      <c r="O326" s="494"/>
      <c r="P326" s="494"/>
      <c r="Q326" s="494"/>
      <c r="R326" s="494"/>
      <c r="S326" s="494"/>
      <c r="T326" s="494"/>
      <c r="U326" s="494"/>
      <c r="V326" s="494"/>
      <c r="W326" s="494"/>
      <c r="X326" s="494"/>
      <c r="Y326" s="494"/>
      <c r="Z326" s="494"/>
      <c r="AA326" s="494"/>
      <c r="AB326" s="494"/>
      <c r="AC326" s="494"/>
      <c r="AD326" s="494"/>
      <c r="AE326" s="494"/>
      <c r="AF326" s="494"/>
      <c r="AG326" s="494"/>
      <c r="AH326" s="494"/>
      <c r="AI326" s="494"/>
      <c r="AJ326" s="494"/>
      <c r="AK326" s="494"/>
      <c r="AL326" s="494"/>
    </row>
    <row r="327" spans="1:38">
      <c r="L327" s="494"/>
      <c r="M327" s="494"/>
      <c r="N327" s="494"/>
      <c r="O327" s="494"/>
      <c r="P327" s="494"/>
      <c r="Q327" s="494"/>
      <c r="R327" s="494"/>
      <c r="S327" s="494"/>
      <c r="T327" s="494"/>
      <c r="U327" s="494"/>
      <c r="V327" s="494"/>
      <c r="W327" s="494"/>
      <c r="X327" s="494"/>
      <c r="Y327" s="494"/>
      <c r="Z327" s="494"/>
      <c r="AA327" s="494"/>
      <c r="AB327" s="494"/>
      <c r="AC327" s="494"/>
      <c r="AD327" s="494"/>
      <c r="AE327" s="494"/>
      <c r="AF327" s="494"/>
      <c r="AG327" s="494"/>
      <c r="AH327" s="494"/>
      <c r="AI327" s="494"/>
      <c r="AJ327" s="494"/>
      <c r="AK327" s="494"/>
      <c r="AL327" s="494"/>
    </row>
    <row r="328" spans="1:38">
      <c r="L328" s="494"/>
      <c r="M328" s="494"/>
      <c r="N328" s="494"/>
      <c r="O328" s="494"/>
      <c r="P328" s="494"/>
      <c r="Q328" s="494"/>
      <c r="R328" s="494"/>
      <c r="S328" s="494"/>
      <c r="T328" s="494"/>
      <c r="U328" s="494"/>
      <c r="V328" s="494"/>
      <c r="W328" s="494"/>
      <c r="X328" s="494"/>
      <c r="Y328" s="494"/>
      <c r="Z328" s="494"/>
      <c r="AA328" s="494"/>
      <c r="AB328" s="494"/>
      <c r="AC328" s="494"/>
      <c r="AD328" s="494"/>
      <c r="AE328" s="494"/>
      <c r="AF328" s="494"/>
      <c r="AG328" s="494"/>
      <c r="AH328" s="494"/>
      <c r="AI328" s="494"/>
      <c r="AJ328" s="494"/>
      <c r="AK328" s="494"/>
      <c r="AL328" s="494"/>
    </row>
    <row r="329" spans="1:38">
      <c r="L329" s="494"/>
      <c r="M329" s="494"/>
      <c r="N329" s="494"/>
      <c r="O329" s="494"/>
      <c r="P329" s="494"/>
      <c r="Q329" s="494"/>
      <c r="R329" s="494"/>
      <c r="S329" s="494"/>
      <c r="T329" s="494"/>
      <c r="U329" s="494"/>
      <c r="V329" s="494"/>
      <c r="W329" s="494"/>
      <c r="X329" s="494"/>
      <c r="Y329" s="494"/>
      <c r="Z329" s="494"/>
      <c r="AA329" s="494"/>
      <c r="AB329" s="494"/>
      <c r="AC329" s="494"/>
      <c r="AD329" s="494"/>
      <c r="AE329" s="494"/>
      <c r="AF329" s="494"/>
      <c r="AG329" s="494"/>
      <c r="AH329" s="494"/>
      <c r="AI329" s="494"/>
      <c r="AJ329" s="494"/>
      <c r="AK329" s="494"/>
      <c r="AL329" s="494"/>
    </row>
    <row r="330" spans="1:38">
      <c r="L330" s="494"/>
      <c r="M330" s="494"/>
      <c r="N330" s="494"/>
      <c r="O330" s="494"/>
      <c r="P330" s="494"/>
      <c r="Q330" s="494"/>
      <c r="R330" s="494"/>
      <c r="S330" s="494"/>
      <c r="T330" s="494"/>
      <c r="U330" s="494"/>
      <c r="V330" s="494"/>
      <c r="W330" s="494"/>
      <c r="X330" s="494"/>
      <c r="Y330" s="494"/>
      <c r="Z330" s="494"/>
      <c r="AA330" s="494"/>
      <c r="AB330" s="494"/>
      <c r="AC330" s="494"/>
      <c r="AD330" s="494"/>
      <c r="AE330" s="494"/>
      <c r="AF330" s="494"/>
      <c r="AG330" s="494"/>
      <c r="AH330" s="494"/>
      <c r="AI330" s="494"/>
      <c r="AJ330" s="494"/>
      <c r="AK330" s="494"/>
      <c r="AL330" s="494"/>
    </row>
    <row r="331" spans="1:38">
      <c r="L331" s="494"/>
      <c r="M331" s="494"/>
      <c r="N331" s="494"/>
      <c r="O331" s="494"/>
      <c r="P331" s="494"/>
      <c r="Q331" s="494"/>
      <c r="R331" s="494"/>
      <c r="S331" s="494"/>
      <c r="T331" s="494"/>
      <c r="U331" s="494"/>
      <c r="V331" s="494"/>
      <c r="W331" s="494"/>
      <c r="X331" s="494"/>
      <c r="Y331" s="494"/>
      <c r="Z331" s="494"/>
      <c r="AA331" s="494"/>
      <c r="AB331" s="494"/>
      <c r="AC331" s="494"/>
      <c r="AD331" s="494"/>
      <c r="AE331" s="494"/>
      <c r="AF331" s="494"/>
      <c r="AG331" s="494"/>
      <c r="AH331" s="494"/>
      <c r="AI331" s="494"/>
      <c r="AJ331" s="494"/>
      <c r="AK331" s="494"/>
      <c r="AL331" s="494"/>
    </row>
    <row r="332" spans="1:38">
      <c r="L332" s="494"/>
      <c r="M332" s="494"/>
      <c r="N332" s="494"/>
      <c r="O332" s="494"/>
      <c r="P332" s="494"/>
      <c r="Q332" s="494"/>
      <c r="R332" s="494"/>
      <c r="S332" s="494"/>
      <c r="T332" s="494"/>
      <c r="U332" s="494"/>
      <c r="V332" s="494"/>
      <c r="W332" s="494"/>
      <c r="X332" s="494"/>
      <c r="Y332" s="494"/>
      <c r="Z332" s="494"/>
      <c r="AA332" s="494"/>
      <c r="AB332" s="494"/>
      <c r="AC332" s="494"/>
      <c r="AD332" s="494"/>
      <c r="AE332" s="494"/>
      <c r="AF332" s="494"/>
      <c r="AG332" s="494"/>
      <c r="AH332" s="494"/>
      <c r="AI332" s="494"/>
      <c r="AJ332" s="494"/>
      <c r="AK332" s="494"/>
      <c r="AL332" s="494"/>
    </row>
    <row r="333" spans="1:38">
      <c r="L333" s="494"/>
      <c r="M333" s="494"/>
      <c r="N333" s="494"/>
      <c r="O333" s="494"/>
      <c r="P333" s="494"/>
      <c r="Q333" s="494"/>
      <c r="R333" s="494"/>
      <c r="S333" s="494"/>
      <c r="T333" s="494"/>
      <c r="U333" s="494"/>
      <c r="V333" s="494"/>
      <c r="W333" s="494"/>
      <c r="X333" s="494"/>
      <c r="Y333" s="494"/>
      <c r="Z333" s="494"/>
      <c r="AA333" s="494"/>
      <c r="AB333" s="494"/>
      <c r="AC333" s="494"/>
      <c r="AD333" s="494"/>
      <c r="AE333" s="494"/>
      <c r="AF333" s="494"/>
      <c r="AG333" s="494"/>
      <c r="AH333" s="494"/>
      <c r="AI333" s="494"/>
      <c r="AJ333" s="494"/>
      <c r="AK333" s="494"/>
      <c r="AL333" s="494"/>
    </row>
    <row r="334" spans="1:38">
      <c r="L334" s="494"/>
      <c r="M334" s="494"/>
      <c r="N334" s="494"/>
      <c r="O334" s="494"/>
      <c r="P334" s="494"/>
      <c r="Q334" s="494"/>
      <c r="R334" s="494"/>
      <c r="S334" s="494"/>
      <c r="T334" s="494"/>
      <c r="U334" s="494"/>
      <c r="V334" s="494"/>
      <c r="W334" s="494"/>
      <c r="X334" s="494"/>
      <c r="Y334" s="494"/>
      <c r="Z334" s="494"/>
      <c r="AA334" s="494"/>
      <c r="AB334" s="494"/>
      <c r="AC334" s="494"/>
      <c r="AD334" s="494"/>
      <c r="AE334" s="494"/>
      <c r="AF334" s="494"/>
      <c r="AG334" s="494"/>
      <c r="AH334" s="494"/>
      <c r="AI334" s="494"/>
      <c r="AJ334" s="494"/>
      <c r="AK334" s="494"/>
      <c r="AL334" s="494"/>
    </row>
    <row r="335" spans="1:38">
      <c r="L335" s="494"/>
      <c r="M335" s="494"/>
      <c r="N335" s="494"/>
      <c r="O335" s="494"/>
      <c r="P335" s="494"/>
      <c r="Q335" s="494"/>
      <c r="R335" s="494"/>
      <c r="S335" s="494"/>
      <c r="T335" s="494"/>
      <c r="U335" s="494"/>
      <c r="V335" s="494"/>
      <c r="W335" s="494"/>
      <c r="X335" s="494"/>
      <c r="Y335" s="494"/>
      <c r="Z335" s="494"/>
      <c r="AA335" s="494"/>
      <c r="AB335" s="494"/>
      <c r="AC335" s="494"/>
      <c r="AD335" s="494"/>
      <c r="AE335" s="494"/>
      <c r="AF335" s="494"/>
      <c r="AG335" s="494"/>
      <c r="AH335" s="494"/>
      <c r="AI335" s="494"/>
      <c r="AJ335" s="494"/>
      <c r="AK335" s="494"/>
      <c r="AL335" s="494"/>
    </row>
    <row r="336" spans="1:38">
      <c r="L336" s="494"/>
      <c r="M336" s="494"/>
      <c r="N336" s="494"/>
      <c r="O336" s="494"/>
      <c r="P336" s="494"/>
      <c r="Q336" s="494"/>
      <c r="R336" s="494"/>
      <c r="S336" s="494"/>
      <c r="T336" s="494"/>
      <c r="U336" s="494"/>
      <c r="V336" s="494"/>
      <c r="W336" s="494"/>
      <c r="X336" s="494"/>
      <c r="Y336" s="494"/>
      <c r="Z336" s="494"/>
      <c r="AA336" s="494"/>
      <c r="AB336" s="494"/>
      <c r="AC336" s="494"/>
      <c r="AD336" s="494"/>
      <c r="AE336" s="494"/>
      <c r="AF336" s="494"/>
      <c r="AG336" s="494"/>
      <c r="AH336" s="494"/>
      <c r="AI336" s="494"/>
      <c r="AJ336" s="494"/>
      <c r="AK336" s="494"/>
      <c r="AL336" s="494"/>
    </row>
    <row r="337" spans="12:38">
      <c r="L337" s="494"/>
      <c r="M337" s="494"/>
      <c r="N337" s="494"/>
      <c r="O337" s="494"/>
      <c r="P337" s="494"/>
      <c r="Q337" s="494"/>
      <c r="R337" s="494"/>
      <c r="S337" s="494"/>
      <c r="T337" s="494"/>
      <c r="U337" s="494"/>
      <c r="V337" s="494"/>
      <c r="W337" s="494"/>
      <c r="X337" s="494"/>
      <c r="Y337" s="494"/>
      <c r="Z337" s="494"/>
      <c r="AA337" s="494"/>
      <c r="AB337" s="494"/>
      <c r="AC337" s="494"/>
      <c r="AD337" s="494"/>
      <c r="AE337" s="494"/>
      <c r="AF337" s="494"/>
      <c r="AG337" s="494"/>
      <c r="AH337" s="494"/>
      <c r="AI337" s="494"/>
      <c r="AJ337" s="494"/>
      <c r="AK337" s="494"/>
      <c r="AL337" s="494"/>
    </row>
    <row r="338" spans="12:38">
      <c r="L338" s="494"/>
      <c r="M338" s="494"/>
      <c r="N338" s="494"/>
      <c r="O338" s="494"/>
      <c r="P338" s="494"/>
      <c r="Q338" s="494"/>
      <c r="R338" s="494"/>
      <c r="S338" s="494"/>
      <c r="T338" s="494"/>
      <c r="U338" s="494"/>
      <c r="V338" s="494"/>
      <c r="W338" s="494"/>
      <c r="X338" s="494"/>
      <c r="Y338" s="494"/>
      <c r="Z338" s="494"/>
      <c r="AA338" s="494"/>
      <c r="AB338" s="494"/>
      <c r="AC338" s="494"/>
      <c r="AD338" s="494"/>
      <c r="AE338" s="494"/>
      <c r="AF338" s="494"/>
      <c r="AG338" s="494"/>
      <c r="AH338" s="494"/>
      <c r="AI338" s="494"/>
      <c r="AJ338" s="494"/>
      <c r="AK338" s="494"/>
      <c r="AL338" s="494"/>
    </row>
    <row r="339" spans="12:38">
      <c r="L339" s="494"/>
      <c r="M339" s="494"/>
      <c r="N339" s="494"/>
      <c r="O339" s="494"/>
      <c r="P339" s="494"/>
      <c r="Q339" s="494"/>
      <c r="R339" s="494"/>
      <c r="S339" s="494"/>
      <c r="T339" s="494"/>
      <c r="U339" s="494"/>
      <c r="V339" s="494"/>
      <c r="W339" s="494"/>
      <c r="X339" s="494"/>
      <c r="Y339" s="494"/>
      <c r="Z339" s="494"/>
      <c r="AA339" s="494"/>
      <c r="AB339" s="494"/>
      <c r="AC339" s="494"/>
      <c r="AD339" s="494"/>
      <c r="AE339" s="494"/>
      <c r="AF339" s="494"/>
      <c r="AG339" s="494"/>
      <c r="AH339" s="494"/>
      <c r="AI339" s="494"/>
      <c r="AJ339" s="494"/>
      <c r="AK339" s="494"/>
      <c r="AL339" s="494"/>
    </row>
    <row r="340" spans="12:38">
      <c r="L340" s="494"/>
      <c r="M340" s="494"/>
      <c r="N340" s="494"/>
      <c r="O340" s="494"/>
      <c r="P340" s="494"/>
      <c r="Q340" s="494"/>
      <c r="R340" s="494"/>
      <c r="S340" s="494"/>
      <c r="T340" s="494"/>
      <c r="U340" s="494"/>
      <c r="V340" s="494"/>
      <c r="W340" s="494"/>
      <c r="X340" s="494"/>
      <c r="Y340" s="494"/>
      <c r="Z340" s="494"/>
      <c r="AA340" s="494"/>
      <c r="AB340" s="494"/>
      <c r="AC340" s="494"/>
      <c r="AD340" s="494"/>
      <c r="AE340" s="494"/>
      <c r="AF340" s="494"/>
      <c r="AG340" s="494"/>
      <c r="AH340" s="494"/>
      <c r="AI340" s="494"/>
      <c r="AJ340" s="494"/>
      <c r="AK340" s="494"/>
      <c r="AL340" s="494"/>
    </row>
    <row r="341" spans="12:38">
      <c r="L341" s="494"/>
      <c r="M341" s="494"/>
      <c r="N341" s="494"/>
      <c r="O341" s="494"/>
      <c r="P341" s="494"/>
      <c r="Q341" s="494"/>
      <c r="R341" s="494"/>
      <c r="S341" s="494"/>
      <c r="T341" s="494"/>
      <c r="U341" s="494"/>
      <c r="V341" s="494"/>
      <c r="W341" s="494"/>
      <c r="X341" s="494"/>
      <c r="Y341" s="494"/>
      <c r="Z341" s="494"/>
      <c r="AA341" s="494"/>
      <c r="AB341" s="494"/>
      <c r="AC341" s="494"/>
      <c r="AD341" s="494"/>
      <c r="AE341" s="494"/>
      <c r="AF341" s="494"/>
      <c r="AG341" s="494"/>
      <c r="AH341" s="494"/>
      <c r="AI341" s="494"/>
      <c r="AJ341" s="494"/>
      <c r="AK341" s="494"/>
      <c r="AL341" s="494"/>
    </row>
    <row r="342" spans="12:38">
      <c r="L342" s="494"/>
      <c r="M342" s="494"/>
      <c r="N342" s="494"/>
      <c r="O342" s="494"/>
      <c r="P342" s="494"/>
      <c r="Q342" s="494"/>
      <c r="R342" s="494"/>
      <c r="S342" s="494"/>
      <c r="T342" s="494"/>
      <c r="U342" s="494"/>
      <c r="V342" s="494"/>
      <c r="W342" s="494"/>
      <c r="X342" s="494"/>
      <c r="Y342" s="494"/>
      <c r="Z342" s="494"/>
      <c r="AA342" s="494"/>
      <c r="AB342" s="494"/>
      <c r="AC342" s="494"/>
      <c r="AD342" s="494"/>
      <c r="AE342" s="494"/>
      <c r="AF342" s="494"/>
      <c r="AG342" s="494"/>
      <c r="AH342" s="494"/>
      <c r="AI342" s="494"/>
      <c r="AJ342" s="494"/>
      <c r="AK342" s="494"/>
      <c r="AL342" s="494"/>
    </row>
    <row r="343" spans="12:38">
      <c r="L343" s="494"/>
      <c r="M343" s="494"/>
      <c r="N343" s="494"/>
      <c r="O343" s="494"/>
      <c r="P343" s="494"/>
      <c r="Q343" s="494"/>
      <c r="R343" s="494"/>
      <c r="S343" s="494"/>
      <c r="T343" s="494"/>
      <c r="U343" s="494"/>
      <c r="V343" s="494"/>
      <c r="W343" s="494"/>
      <c r="X343" s="494"/>
      <c r="Y343" s="494"/>
      <c r="Z343" s="494"/>
      <c r="AA343" s="494"/>
      <c r="AB343" s="494"/>
      <c r="AC343" s="494"/>
      <c r="AD343" s="494"/>
      <c r="AE343" s="494"/>
      <c r="AF343" s="494"/>
      <c r="AG343" s="494"/>
      <c r="AH343" s="494"/>
      <c r="AI343" s="494"/>
      <c r="AJ343" s="494"/>
      <c r="AK343" s="494"/>
      <c r="AL343" s="494"/>
    </row>
    <row r="344" spans="12:38">
      <c r="L344" s="494"/>
      <c r="M344" s="494"/>
      <c r="N344" s="494"/>
      <c r="O344" s="494"/>
      <c r="P344" s="494"/>
      <c r="Q344" s="494"/>
      <c r="R344" s="494"/>
      <c r="S344" s="494"/>
      <c r="T344" s="494"/>
      <c r="U344" s="494"/>
      <c r="V344" s="494"/>
      <c r="W344" s="494"/>
      <c r="X344" s="494"/>
      <c r="Y344" s="494"/>
      <c r="Z344" s="494"/>
      <c r="AA344" s="494"/>
      <c r="AB344" s="494"/>
      <c r="AC344" s="494"/>
      <c r="AD344" s="494"/>
      <c r="AE344" s="494"/>
      <c r="AF344" s="494"/>
      <c r="AG344" s="494"/>
      <c r="AH344" s="494"/>
      <c r="AI344" s="494"/>
      <c r="AJ344" s="494"/>
      <c r="AK344" s="494"/>
      <c r="AL344" s="494"/>
    </row>
    <row r="345" spans="12:38">
      <c r="L345" s="494"/>
      <c r="M345" s="494"/>
      <c r="N345" s="494"/>
      <c r="O345" s="494"/>
      <c r="P345" s="494"/>
      <c r="Q345" s="494"/>
      <c r="R345" s="494"/>
      <c r="S345" s="494"/>
      <c r="T345" s="494"/>
      <c r="U345" s="494"/>
      <c r="V345" s="494"/>
      <c r="W345" s="494"/>
      <c r="X345" s="494"/>
      <c r="Y345" s="494"/>
      <c r="Z345" s="494"/>
      <c r="AA345" s="494"/>
      <c r="AB345" s="494"/>
      <c r="AC345" s="494"/>
      <c r="AD345" s="494"/>
      <c r="AE345" s="494"/>
      <c r="AF345" s="494"/>
      <c r="AG345" s="494"/>
      <c r="AH345" s="494"/>
      <c r="AI345" s="494"/>
      <c r="AJ345" s="494"/>
      <c r="AK345" s="494"/>
      <c r="AL345" s="494"/>
    </row>
    <row r="346" spans="12:38">
      <c r="L346" s="494"/>
      <c r="M346" s="494"/>
      <c r="N346" s="494"/>
      <c r="O346" s="494"/>
      <c r="P346" s="494"/>
      <c r="Q346" s="494"/>
      <c r="R346" s="494"/>
      <c r="S346" s="494"/>
      <c r="T346" s="494"/>
      <c r="U346" s="494"/>
      <c r="V346" s="494"/>
      <c r="W346" s="494"/>
      <c r="X346" s="494"/>
      <c r="Y346" s="494"/>
      <c r="Z346" s="494"/>
      <c r="AA346" s="494"/>
      <c r="AB346" s="494"/>
      <c r="AC346" s="494"/>
      <c r="AD346" s="494"/>
      <c r="AE346" s="494"/>
      <c r="AF346" s="494"/>
      <c r="AG346" s="494"/>
      <c r="AH346" s="494"/>
      <c r="AI346" s="494"/>
      <c r="AJ346" s="494"/>
      <c r="AK346" s="494"/>
      <c r="AL346" s="494"/>
    </row>
    <row r="347" spans="12:38">
      <c r="L347" s="494"/>
      <c r="M347" s="494"/>
      <c r="N347" s="494"/>
      <c r="O347" s="494"/>
      <c r="P347" s="494"/>
      <c r="Q347" s="494"/>
      <c r="R347" s="494"/>
      <c r="S347" s="494"/>
      <c r="T347" s="494"/>
      <c r="U347" s="494"/>
      <c r="V347" s="494"/>
      <c r="W347" s="494"/>
      <c r="X347" s="494"/>
      <c r="Y347" s="494"/>
      <c r="Z347" s="494"/>
      <c r="AA347" s="494"/>
      <c r="AB347" s="494"/>
      <c r="AC347" s="494"/>
      <c r="AD347" s="494"/>
      <c r="AE347" s="494"/>
      <c r="AF347" s="494"/>
      <c r="AG347" s="494"/>
      <c r="AH347" s="494"/>
      <c r="AI347" s="494"/>
      <c r="AJ347" s="494"/>
      <c r="AK347" s="494"/>
      <c r="AL347" s="494"/>
    </row>
    <row r="348" spans="12:38">
      <c r="L348" s="494"/>
      <c r="M348" s="494"/>
      <c r="N348" s="494"/>
      <c r="O348" s="494"/>
      <c r="P348" s="494"/>
      <c r="Q348" s="494"/>
      <c r="R348" s="494"/>
      <c r="S348" s="494"/>
      <c r="T348" s="494"/>
      <c r="U348" s="494"/>
      <c r="V348" s="494"/>
      <c r="W348" s="494"/>
      <c r="X348" s="494"/>
      <c r="Y348" s="494"/>
      <c r="Z348" s="494"/>
      <c r="AA348" s="494"/>
      <c r="AB348" s="494"/>
      <c r="AC348" s="494"/>
      <c r="AD348" s="494"/>
      <c r="AE348" s="494"/>
      <c r="AF348" s="494"/>
      <c r="AG348" s="494"/>
      <c r="AH348" s="494"/>
      <c r="AI348" s="494"/>
      <c r="AJ348" s="494"/>
      <c r="AK348" s="494"/>
      <c r="AL348" s="494"/>
    </row>
    <row r="349" spans="12:38">
      <c r="L349" s="494"/>
      <c r="M349" s="494"/>
      <c r="N349" s="494"/>
      <c r="O349" s="494"/>
      <c r="P349" s="494"/>
      <c r="Q349" s="494"/>
      <c r="R349" s="494"/>
      <c r="S349" s="494"/>
      <c r="T349" s="494"/>
      <c r="U349" s="494"/>
      <c r="V349" s="494"/>
      <c r="W349" s="494"/>
      <c r="X349" s="494"/>
      <c r="Y349" s="494"/>
      <c r="Z349" s="494"/>
      <c r="AA349" s="494"/>
      <c r="AB349" s="494"/>
      <c r="AC349" s="494"/>
      <c r="AD349" s="494"/>
      <c r="AE349" s="494"/>
      <c r="AF349" s="494"/>
      <c r="AG349" s="494"/>
      <c r="AH349" s="494"/>
      <c r="AI349" s="494"/>
      <c r="AJ349" s="494"/>
      <c r="AK349" s="494"/>
      <c r="AL349" s="494"/>
    </row>
    <row r="350" spans="12:38">
      <c r="L350" s="494"/>
      <c r="M350" s="494"/>
      <c r="N350" s="494"/>
      <c r="O350" s="494"/>
      <c r="P350" s="494"/>
      <c r="Q350" s="494"/>
      <c r="R350" s="494"/>
      <c r="S350" s="494"/>
      <c r="T350" s="494"/>
      <c r="U350" s="494"/>
      <c r="V350" s="494"/>
      <c r="W350" s="494"/>
      <c r="X350" s="494"/>
      <c r="Y350" s="494"/>
      <c r="Z350" s="494"/>
      <c r="AA350" s="494"/>
      <c r="AB350" s="494"/>
      <c r="AC350" s="494"/>
      <c r="AD350" s="494"/>
      <c r="AE350" s="494"/>
      <c r="AF350" s="494"/>
      <c r="AG350" s="494"/>
      <c r="AH350" s="494"/>
      <c r="AI350" s="494"/>
      <c r="AJ350" s="494"/>
      <c r="AK350" s="494"/>
      <c r="AL350" s="494"/>
    </row>
    <row r="351" spans="12:38">
      <c r="L351" s="494"/>
      <c r="M351" s="494"/>
      <c r="N351" s="494"/>
      <c r="O351" s="494"/>
      <c r="P351" s="494"/>
      <c r="Q351" s="494"/>
      <c r="R351" s="494"/>
      <c r="S351" s="494"/>
      <c r="T351" s="494"/>
      <c r="U351" s="494"/>
      <c r="V351" s="494"/>
      <c r="W351" s="494"/>
      <c r="X351" s="494"/>
      <c r="Y351" s="494"/>
      <c r="Z351" s="494"/>
      <c r="AA351" s="494"/>
      <c r="AB351" s="494"/>
      <c r="AC351" s="494"/>
      <c r="AD351" s="494"/>
      <c r="AE351" s="494"/>
      <c r="AF351" s="494"/>
      <c r="AG351" s="494"/>
      <c r="AH351" s="494"/>
      <c r="AI351" s="494"/>
      <c r="AJ351" s="494"/>
      <c r="AK351" s="494"/>
      <c r="AL351" s="494"/>
    </row>
    <row r="352" spans="12:38">
      <c r="L352" s="494"/>
      <c r="M352" s="494"/>
      <c r="N352" s="494"/>
      <c r="O352" s="494"/>
      <c r="P352" s="494"/>
      <c r="Q352" s="494"/>
      <c r="R352" s="494"/>
      <c r="S352" s="494"/>
      <c r="T352" s="494"/>
      <c r="U352" s="494"/>
      <c r="V352" s="494"/>
      <c r="W352" s="494"/>
      <c r="X352" s="494"/>
      <c r="Y352" s="494"/>
      <c r="Z352" s="494"/>
      <c r="AA352" s="494"/>
      <c r="AB352" s="494"/>
      <c r="AC352" s="494"/>
      <c r="AD352" s="494"/>
      <c r="AE352" s="494"/>
      <c r="AF352" s="494"/>
      <c r="AG352" s="494"/>
      <c r="AH352" s="494"/>
      <c r="AI352" s="494"/>
      <c r="AJ352" s="494"/>
      <c r="AK352" s="494"/>
      <c r="AL352" s="494"/>
    </row>
    <row r="353" spans="12:38">
      <c r="L353" s="494"/>
      <c r="M353" s="494"/>
      <c r="N353" s="494"/>
      <c r="O353" s="494"/>
      <c r="P353" s="494"/>
      <c r="Q353" s="494"/>
      <c r="R353" s="494"/>
      <c r="S353" s="494"/>
      <c r="T353" s="494"/>
      <c r="U353" s="494"/>
      <c r="V353" s="494"/>
      <c r="W353" s="494"/>
      <c r="X353" s="494"/>
      <c r="Y353" s="494"/>
      <c r="Z353" s="494"/>
      <c r="AA353" s="494"/>
      <c r="AB353" s="494"/>
      <c r="AC353" s="494"/>
      <c r="AD353" s="494"/>
      <c r="AE353" s="494"/>
      <c r="AF353" s="494"/>
      <c r="AG353" s="494"/>
      <c r="AH353" s="494"/>
      <c r="AI353" s="494"/>
      <c r="AJ353" s="494"/>
      <c r="AK353" s="494"/>
      <c r="AL353" s="494"/>
    </row>
    <row r="354" spans="12:38">
      <c r="L354" s="494"/>
      <c r="M354" s="494"/>
      <c r="N354" s="494"/>
      <c r="O354" s="494"/>
      <c r="P354" s="494"/>
      <c r="Q354" s="494"/>
      <c r="R354" s="494"/>
      <c r="S354" s="494"/>
      <c r="T354" s="494"/>
      <c r="U354" s="494"/>
      <c r="V354" s="494"/>
      <c r="W354" s="494"/>
      <c r="X354" s="494"/>
      <c r="Y354" s="494"/>
      <c r="Z354" s="494"/>
      <c r="AA354" s="494"/>
      <c r="AB354" s="494"/>
      <c r="AC354" s="494"/>
      <c r="AD354" s="494"/>
      <c r="AE354" s="494"/>
      <c r="AF354" s="494"/>
      <c r="AG354" s="494"/>
      <c r="AH354" s="494"/>
      <c r="AI354" s="494"/>
      <c r="AJ354" s="494"/>
      <c r="AK354" s="494"/>
      <c r="AL354" s="494"/>
    </row>
    <row r="355" spans="12:38">
      <c r="L355" s="494"/>
      <c r="M355" s="494"/>
      <c r="N355" s="494"/>
      <c r="O355" s="494"/>
      <c r="P355" s="494"/>
      <c r="Q355" s="494"/>
      <c r="R355" s="494"/>
      <c r="S355" s="494"/>
      <c r="T355" s="494"/>
      <c r="U355" s="494"/>
      <c r="V355" s="494"/>
      <c r="W355" s="494"/>
      <c r="X355" s="494"/>
      <c r="Y355" s="494"/>
      <c r="Z355" s="494"/>
      <c r="AA355" s="494"/>
      <c r="AB355" s="494"/>
      <c r="AC355" s="494"/>
      <c r="AD355" s="494"/>
      <c r="AE355" s="494"/>
      <c r="AF355" s="494"/>
      <c r="AG355" s="494"/>
      <c r="AH355" s="494"/>
      <c r="AI355" s="494"/>
      <c r="AJ355" s="494"/>
      <c r="AK355" s="494"/>
      <c r="AL355" s="494"/>
    </row>
    <row r="356" spans="12:38">
      <c r="L356" s="494"/>
      <c r="M356" s="494"/>
      <c r="N356" s="494"/>
      <c r="O356" s="494"/>
      <c r="P356" s="494"/>
      <c r="Q356" s="494"/>
      <c r="R356" s="494"/>
      <c r="S356" s="494"/>
      <c r="T356" s="494"/>
      <c r="U356" s="494"/>
      <c r="V356" s="494"/>
      <c r="W356" s="494"/>
      <c r="X356" s="494"/>
      <c r="Y356" s="494"/>
      <c r="Z356" s="494"/>
      <c r="AA356" s="494"/>
      <c r="AB356" s="494"/>
      <c r="AC356" s="494"/>
      <c r="AD356" s="494"/>
      <c r="AE356" s="494"/>
      <c r="AF356" s="494"/>
      <c r="AG356" s="494"/>
      <c r="AH356" s="494"/>
      <c r="AI356" s="494"/>
      <c r="AJ356" s="494"/>
      <c r="AK356" s="494"/>
      <c r="AL356" s="494"/>
    </row>
    <row r="357" spans="12:38">
      <c r="L357" s="494"/>
      <c r="M357" s="494"/>
      <c r="N357" s="494"/>
      <c r="O357" s="494"/>
      <c r="P357" s="494"/>
      <c r="Q357" s="494"/>
      <c r="R357" s="494"/>
      <c r="S357" s="494"/>
      <c r="T357" s="494"/>
      <c r="U357" s="494"/>
      <c r="V357" s="494"/>
      <c r="W357" s="494"/>
      <c r="X357" s="494"/>
      <c r="Y357" s="494"/>
      <c r="Z357" s="494"/>
      <c r="AA357" s="494"/>
      <c r="AB357" s="494"/>
      <c r="AC357" s="494"/>
      <c r="AD357" s="494"/>
      <c r="AE357" s="494"/>
      <c r="AF357" s="494"/>
      <c r="AG357" s="494"/>
      <c r="AH357" s="494"/>
      <c r="AI357" s="494"/>
      <c r="AJ357" s="494"/>
      <c r="AK357" s="494"/>
      <c r="AL357" s="494"/>
    </row>
    <row r="358" spans="12:38">
      <c r="L358" s="494"/>
      <c r="M358" s="494"/>
      <c r="N358" s="494"/>
      <c r="O358" s="494"/>
      <c r="P358" s="494"/>
      <c r="Q358" s="494"/>
      <c r="R358" s="494"/>
      <c r="S358" s="494"/>
      <c r="T358" s="494"/>
      <c r="U358" s="494"/>
      <c r="V358" s="494"/>
      <c r="W358" s="494"/>
      <c r="X358" s="494"/>
      <c r="Y358" s="494"/>
      <c r="Z358" s="494"/>
      <c r="AA358" s="494"/>
      <c r="AB358" s="494"/>
      <c r="AC358" s="494"/>
      <c r="AD358" s="494"/>
      <c r="AE358" s="494"/>
      <c r="AF358" s="494"/>
      <c r="AG358" s="494"/>
      <c r="AH358" s="494"/>
      <c r="AI358" s="494"/>
      <c r="AJ358" s="494"/>
      <c r="AK358" s="494"/>
      <c r="AL358" s="494"/>
    </row>
    <row r="359" spans="12:38">
      <c r="L359" s="494"/>
      <c r="M359" s="494"/>
      <c r="N359" s="494"/>
      <c r="O359" s="494"/>
      <c r="P359" s="494"/>
      <c r="Q359" s="494"/>
      <c r="R359" s="494"/>
      <c r="S359" s="494"/>
      <c r="T359" s="494"/>
      <c r="U359" s="494"/>
      <c r="V359" s="494"/>
      <c r="W359" s="494"/>
      <c r="X359" s="494"/>
      <c r="Y359" s="494"/>
      <c r="Z359" s="494"/>
      <c r="AA359" s="494"/>
      <c r="AB359" s="494"/>
      <c r="AC359" s="494"/>
      <c r="AD359" s="494"/>
      <c r="AE359" s="494"/>
      <c r="AF359" s="494"/>
      <c r="AG359" s="494"/>
      <c r="AH359" s="494"/>
      <c r="AI359" s="494"/>
      <c r="AJ359" s="494"/>
      <c r="AK359" s="494"/>
      <c r="AL359" s="494"/>
    </row>
    <row r="360" spans="12:38">
      <c r="L360" s="494"/>
      <c r="M360" s="494"/>
      <c r="N360" s="494"/>
      <c r="O360" s="494"/>
      <c r="P360" s="494"/>
      <c r="Q360" s="494"/>
      <c r="R360" s="494"/>
      <c r="S360" s="494"/>
      <c r="T360" s="494"/>
      <c r="U360" s="494"/>
      <c r="V360" s="494"/>
      <c r="W360" s="494"/>
      <c r="X360" s="494"/>
      <c r="Y360" s="494"/>
      <c r="Z360" s="494"/>
      <c r="AA360" s="494"/>
      <c r="AB360" s="494"/>
      <c r="AC360" s="494"/>
      <c r="AD360" s="494"/>
      <c r="AE360" s="494"/>
      <c r="AF360" s="494"/>
      <c r="AG360" s="494"/>
      <c r="AH360" s="494"/>
      <c r="AI360" s="494"/>
      <c r="AJ360" s="494"/>
      <c r="AK360" s="494"/>
      <c r="AL360" s="494"/>
    </row>
    <row r="361" spans="12:38">
      <c r="L361" s="494"/>
      <c r="M361" s="494"/>
      <c r="N361" s="494"/>
      <c r="O361" s="494"/>
      <c r="P361" s="494"/>
      <c r="Q361" s="494"/>
      <c r="R361" s="494"/>
      <c r="S361" s="494"/>
      <c r="T361" s="494"/>
      <c r="U361" s="494"/>
      <c r="V361" s="494"/>
      <c r="W361" s="494"/>
      <c r="X361" s="494"/>
      <c r="Y361" s="494"/>
      <c r="Z361" s="494"/>
      <c r="AA361" s="494"/>
      <c r="AB361" s="494"/>
      <c r="AC361" s="494"/>
      <c r="AD361" s="494"/>
      <c r="AE361" s="494"/>
      <c r="AF361" s="494"/>
      <c r="AG361" s="494"/>
      <c r="AH361" s="494"/>
      <c r="AI361" s="494"/>
      <c r="AJ361" s="494"/>
      <c r="AK361" s="494"/>
      <c r="AL361" s="494"/>
    </row>
    <row r="362" spans="12:38">
      <c r="L362" s="494"/>
      <c r="M362" s="494"/>
      <c r="N362" s="494"/>
      <c r="O362" s="494"/>
      <c r="P362" s="494"/>
      <c r="Q362" s="494"/>
      <c r="R362" s="494"/>
      <c r="S362" s="494"/>
      <c r="T362" s="494"/>
      <c r="U362" s="494"/>
      <c r="V362" s="494"/>
      <c r="W362" s="494"/>
      <c r="X362" s="494"/>
      <c r="Y362" s="494"/>
      <c r="Z362" s="494"/>
      <c r="AA362" s="494"/>
      <c r="AB362" s="494"/>
      <c r="AC362" s="494"/>
      <c r="AD362" s="494"/>
      <c r="AE362" s="494"/>
      <c r="AF362" s="494"/>
      <c r="AG362" s="494"/>
      <c r="AH362" s="494"/>
      <c r="AI362" s="494"/>
      <c r="AJ362" s="494"/>
      <c r="AK362" s="494"/>
      <c r="AL362" s="494"/>
    </row>
    <row r="363" spans="12:38">
      <c r="L363" s="494"/>
      <c r="M363" s="494"/>
      <c r="N363" s="494"/>
      <c r="O363" s="494"/>
      <c r="P363" s="494"/>
      <c r="Q363" s="494"/>
      <c r="R363" s="494"/>
      <c r="S363" s="494"/>
      <c r="T363" s="494"/>
      <c r="U363" s="494"/>
      <c r="V363" s="494"/>
      <c r="W363" s="494"/>
      <c r="X363" s="494"/>
      <c r="Y363" s="494"/>
      <c r="Z363" s="494"/>
      <c r="AA363" s="494"/>
      <c r="AB363" s="494"/>
      <c r="AC363" s="494"/>
      <c r="AD363" s="494"/>
      <c r="AE363" s="494"/>
      <c r="AF363" s="494"/>
      <c r="AG363" s="494"/>
      <c r="AH363" s="494"/>
      <c r="AI363" s="494"/>
      <c r="AJ363" s="494"/>
      <c r="AK363" s="494"/>
      <c r="AL363" s="494"/>
    </row>
    <row r="364" spans="12:38">
      <c r="L364" s="494"/>
      <c r="M364" s="494"/>
      <c r="N364" s="494"/>
      <c r="O364" s="494"/>
      <c r="P364" s="494"/>
      <c r="Q364" s="494"/>
      <c r="R364" s="494"/>
      <c r="S364" s="494"/>
      <c r="T364" s="494"/>
      <c r="U364" s="494"/>
      <c r="V364" s="494"/>
      <c r="W364" s="494"/>
      <c r="X364" s="494"/>
      <c r="Y364" s="494"/>
      <c r="Z364" s="494"/>
      <c r="AA364" s="494"/>
      <c r="AB364" s="494"/>
      <c r="AC364" s="494"/>
      <c r="AD364" s="494"/>
      <c r="AE364" s="494"/>
      <c r="AF364" s="494"/>
      <c r="AG364" s="494"/>
      <c r="AH364" s="494"/>
      <c r="AI364" s="494"/>
      <c r="AJ364" s="494"/>
      <c r="AK364" s="494"/>
      <c r="AL364" s="494"/>
    </row>
    <row r="365" spans="12:38">
      <c r="L365" s="494"/>
      <c r="M365" s="494"/>
      <c r="N365" s="494"/>
      <c r="O365" s="494"/>
      <c r="P365" s="494"/>
      <c r="Q365" s="494"/>
      <c r="R365" s="494"/>
      <c r="S365" s="494"/>
      <c r="T365" s="494"/>
      <c r="U365" s="494"/>
      <c r="V365" s="494"/>
      <c r="W365" s="494"/>
      <c r="X365" s="494"/>
      <c r="Y365" s="494"/>
      <c r="Z365" s="494"/>
      <c r="AA365" s="494"/>
      <c r="AB365" s="494"/>
      <c r="AC365" s="494"/>
      <c r="AD365" s="494"/>
      <c r="AE365" s="494"/>
      <c r="AF365" s="494"/>
      <c r="AG365" s="494"/>
      <c r="AH365" s="494"/>
      <c r="AI365" s="494"/>
      <c r="AJ365" s="494"/>
      <c r="AK365" s="494"/>
      <c r="AL365" s="494"/>
    </row>
    <row r="366" spans="12:38">
      <c r="L366" s="494"/>
      <c r="M366" s="494"/>
      <c r="N366" s="494"/>
      <c r="O366" s="494"/>
      <c r="P366" s="494"/>
      <c r="Q366" s="494"/>
      <c r="R366" s="494"/>
      <c r="S366" s="494"/>
      <c r="T366" s="494"/>
      <c r="U366" s="494"/>
      <c r="V366" s="494"/>
      <c r="W366" s="494"/>
      <c r="X366" s="494"/>
      <c r="Y366" s="494"/>
      <c r="Z366" s="494"/>
      <c r="AA366" s="494"/>
      <c r="AB366" s="494"/>
      <c r="AC366" s="494"/>
      <c r="AD366" s="494"/>
      <c r="AE366" s="494"/>
      <c r="AF366" s="494"/>
      <c r="AG366" s="494"/>
      <c r="AH366" s="494"/>
      <c r="AI366" s="494"/>
      <c r="AJ366" s="494"/>
      <c r="AK366" s="494"/>
      <c r="AL366" s="494"/>
    </row>
    <row r="367" spans="12:38">
      <c r="L367" s="494"/>
      <c r="M367" s="494"/>
      <c r="N367" s="494"/>
      <c r="O367" s="494"/>
      <c r="P367" s="494"/>
      <c r="Q367" s="494"/>
      <c r="R367" s="494"/>
      <c r="S367" s="494"/>
      <c r="T367" s="494"/>
      <c r="U367" s="494"/>
      <c r="V367" s="494"/>
      <c r="W367" s="494"/>
      <c r="X367" s="494"/>
      <c r="Y367" s="494"/>
      <c r="Z367" s="494"/>
      <c r="AA367" s="494"/>
      <c r="AB367" s="494"/>
      <c r="AC367" s="494"/>
      <c r="AD367" s="494"/>
      <c r="AE367" s="494"/>
      <c r="AF367" s="494"/>
      <c r="AG367" s="494"/>
      <c r="AH367" s="494"/>
      <c r="AI367" s="494"/>
      <c r="AJ367" s="494"/>
      <c r="AK367" s="494"/>
      <c r="AL367" s="494"/>
    </row>
    <row r="368" spans="12:38">
      <c r="L368" s="494"/>
      <c r="M368" s="494"/>
      <c r="N368" s="494"/>
      <c r="O368" s="494"/>
      <c r="P368" s="494"/>
      <c r="Q368" s="494"/>
      <c r="R368" s="494"/>
      <c r="S368" s="494"/>
      <c r="T368" s="494"/>
      <c r="U368" s="494"/>
      <c r="V368" s="494"/>
      <c r="W368" s="494"/>
      <c r="X368" s="494"/>
      <c r="Y368" s="494"/>
      <c r="Z368" s="494"/>
      <c r="AA368" s="494"/>
      <c r="AB368" s="494"/>
      <c r="AC368" s="494"/>
      <c r="AD368" s="494"/>
      <c r="AE368" s="494"/>
      <c r="AF368" s="494"/>
      <c r="AG368" s="494"/>
      <c r="AH368" s="494"/>
      <c r="AI368" s="494"/>
      <c r="AJ368" s="494"/>
      <c r="AK368" s="494"/>
      <c r="AL368" s="494"/>
    </row>
    <row r="369" spans="12:38">
      <c r="L369" s="494"/>
      <c r="M369" s="494"/>
      <c r="N369" s="494"/>
      <c r="O369" s="494"/>
      <c r="P369" s="494"/>
      <c r="Q369" s="494"/>
      <c r="R369" s="494"/>
      <c r="S369" s="494"/>
      <c r="T369" s="494"/>
      <c r="U369" s="494"/>
      <c r="V369" s="494"/>
      <c r="W369" s="494"/>
      <c r="X369" s="494"/>
      <c r="Y369" s="494"/>
      <c r="Z369" s="494"/>
      <c r="AA369" s="494"/>
      <c r="AB369" s="494"/>
      <c r="AC369" s="494"/>
      <c r="AD369" s="494"/>
      <c r="AE369" s="494"/>
      <c r="AF369" s="494"/>
      <c r="AG369" s="494"/>
      <c r="AH369" s="494"/>
      <c r="AI369" s="494"/>
      <c r="AJ369" s="494"/>
      <c r="AK369" s="494"/>
      <c r="AL369" s="494"/>
    </row>
    <row r="370" spans="12:38">
      <c r="L370" s="494"/>
      <c r="M370" s="494"/>
      <c r="N370" s="494"/>
      <c r="O370" s="494"/>
      <c r="P370" s="494"/>
      <c r="Q370" s="494"/>
      <c r="R370" s="494"/>
      <c r="S370" s="494"/>
      <c r="T370" s="494"/>
      <c r="U370" s="494"/>
      <c r="V370" s="494"/>
      <c r="W370" s="494"/>
      <c r="X370" s="494"/>
      <c r="Y370" s="494"/>
      <c r="Z370" s="494"/>
      <c r="AA370" s="494"/>
      <c r="AB370" s="494"/>
      <c r="AC370" s="494"/>
      <c r="AD370" s="494"/>
      <c r="AE370" s="494"/>
      <c r="AF370" s="494"/>
      <c r="AG370" s="494"/>
      <c r="AH370" s="494"/>
      <c r="AI370" s="494"/>
      <c r="AJ370" s="494"/>
      <c r="AK370" s="494"/>
      <c r="AL370" s="494"/>
    </row>
    <row r="371" spans="12:38">
      <c r="L371" s="494"/>
      <c r="M371" s="494"/>
      <c r="N371" s="494"/>
      <c r="O371" s="494"/>
      <c r="P371" s="494"/>
      <c r="Q371" s="494"/>
      <c r="R371" s="494"/>
      <c r="S371" s="494"/>
      <c r="T371" s="494"/>
      <c r="U371" s="494"/>
      <c r="V371" s="494"/>
      <c r="W371" s="494"/>
      <c r="X371" s="494"/>
      <c r="Y371" s="494"/>
      <c r="Z371" s="494"/>
      <c r="AA371" s="494"/>
      <c r="AB371" s="494"/>
      <c r="AC371" s="494"/>
      <c r="AD371" s="494"/>
      <c r="AE371" s="494"/>
      <c r="AF371" s="494"/>
      <c r="AG371" s="494"/>
      <c r="AH371" s="494"/>
      <c r="AI371" s="494"/>
      <c r="AJ371" s="494"/>
      <c r="AK371" s="494"/>
      <c r="AL371" s="494"/>
    </row>
    <row r="372" spans="12:38">
      <c r="L372" s="494"/>
      <c r="M372" s="494"/>
      <c r="N372" s="494"/>
      <c r="O372" s="494"/>
      <c r="P372" s="494"/>
      <c r="Q372" s="494"/>
      <c r="R372" s="494"/>
      <c r="S372" s="494"/>
      <c r="T372" s="494"/>
      <c r="U372" s="494"/>
      <c r="V372" s="494"/>
      <c r="W372" s="494"/>
      <c r="X372" s="494"/>
      <c r="Y372" s="494"/>
      <c r="Z372" s="494"/>
      <c r="AA372" s="494"/>
      <c r="AB372" s="494"/>
      <c r="AC372" s="494"/>
      <c r="AD372" s="494"/>
      <c r="AE372" s="494"/>
      <c r="AF372" s="494"/>
      <c r="AG372" s="494"/>
      <c r="AH372" s="494"/>
      <c r="AI372" s="494"/>
      <c r="AJ372" s="494"/>
      <c r="AK372" s="494"/>
      <c r="AL372" s="494"/>
    </row>
    <row r="373" spans="12:38">
      <c r="L373" s="494"/>
      <c r="M373" s="494"/>
      <c r="N373" s="494"/>
      <c r="O373" s="494"/>
      <c r="P373" s="494"/>
      <c r="Q373" s="494"/>
      <c r="R373" s="494"/>
      <c r="S373" s="494"/>
      <c r="T373" s="494"/>
      <c r="U373" s="494"/>
      <c r="V373" s="494"/>
      <c r="W373" s="494"/>
      <c r="X373" s="494"/>
      <c r="Y373" s="494"/>
      <c r="Z373" s="494"/>
      <c r="AA373" s="494"/>
      <c r="AB373" s="494"/>
      <c r="AC373" s="494"/>
      <c r="AD373" s="494"/>
      <c r="AE373" s="494"/>
      <c r="AF373" s="494"/>
      <c r="AG373" s="494"/>
      <c r="AH373" s="494"/>
      <c r="AI373" s="494"/>
      <c r="AJ373" s="494"/>
      <c r="AK373" s="494"/>
      <c r="AL373" s="494"/>
    </row>
    <row r="374" spans="12:38">
      <c r="L374" s="494"/>
      <c r="M374" s="494"/>
      <c r="N374" s="494"/>
      <c r="O374" s="494"/>
      <c r="P374" s="494"/>
      <c r="Q374" s="494"/>
      <c r="R374" s="494"/>
      <c r="S374" s="494"/>
      <c r="T374" s="494"/>
      <c r="U374" s="494"/>
      <c r="V374" s="494"/>
      <c r="W374" s="494"/>
      <c r="X374" s="494"/>
      <c r="Y374" s="494"/>
      <c r="Z374" s="494"/>
      <c r="AA374" s="494"/>
      <c r="AB374" s="494"/>
      <c r="AC374" s="494"/>
      <c r="AD374" s="494"/>
      <c r="AE374" s="494"/>
      <c r="AF374" s="494"/>
      <c r="AG374" s="494"/>
      <c r="AH374" s="494"/>
      <c r="AI374" s="494"/>
      <c r="AJ374" s="494"/>
      <c r="AK374" s="494"/>
      <c r="AL374" s="494"/>
    </row>
    <row r="375" spans="12:38">
      <c r="L375" s="494"/>
      <c r="M375" s="494"/>
      <c r="N375" s="494"/>
      <c r="O375" s="494"/>
      <c r="P375" s="494"/>
      <c r="Q375" s="494"/>
      <c r="R375" s="494"/>
      <c r="S375" s="494"/>
      <c r="T375" s="494"/>
      <c r="U375" s="494"/>
      <c r="V375" s="494"/>
      <c r="W375" s="494"/>
      <c r="X375" s="494"/>
      <c r="Y375" s="494"/>
      <c r="Z375" s="494"/>
      <c r="AA375" s="494"/>
      <c r="AB375" s="494"/>
      <c r="AC375" s="494"/>
      <c r="AD375" s="494"/>
      <c r="AE375" s="494"/>
      <c r="AF375" s="494"/>
      <c r="AG375" s="494"/>
      <c r="AH375" s="494"/>
      <c r="AI375" s="494"/>
      <c r="AJ375" s="494"/>
      <c r="AK375" s="494"/>
      <c r="AL375" s="494"/>
    </row>
    <row r="376" spans="12:38">
      <c r="L376" s="494"/>
      <c r="M376" s="494"/>
      <c r="N376" s="494"/>
      <c r="O376" s="494"/>
      <c r="P376" s="494"/>
      <c r="Q376" s="494"/>
      <c r="R376" s="494"/>
      <c r="S376" s="494"/>
      <c r="T376" s="494"/>
      <c r="U376" s="494"/>
      <c r="V376" s="494"/>
      <c r="W376" s="494"/>
      <c r="X376" s="494"/>
      <c r="Y376" s="494"/>
      <c r="Z376" s="494"/>
      <c r="AA376" s="494"/>
      <c r="AB376" s="494"/>
      <c r="AC376" s="494"/>
      <c r="AD376" s="494"/>
      <c r="AE376" s="494"/>
      <c r="AF376" s="494"/>
      <c r="AG376" s="494"/>
      <c r="AH376" s="494"/>
      <c r="AI376" s="494"/>
      <c r="AJ376" s="494"/>
      <c r="AK376" s="494"/>
      <c r="AL376" s="494"/>
    </row>
    <row r="377" spans="12:38">
      <c r="L377" s="494"/>
      <c r="M377" s="494"/>
      <c r="N377" s="494"/>
      <c r="O377" s="494"/>
      <c r="P377" s="494"/>
      <c r="Q377" s="494"/>
      <c r="R377" s="494"/>
      <c r="S377" s="494"/>
      <c r="T377" s="494"/>
      <c r="U377" s="494"/>
      <c r="V377" s="494"/>
      <c r="W377" s="494"/>
      <c r="X377" s="494"/>
      <c r="Y377" s="494"/>
      <c r="Z377" s="494"/>
      <c r="AA377" s="494"/>
      <c r="AB377" s="494"/>
      <c r="AC377" s="494"/>
      <c r="AD377" s="494"/>
      <c r="AE377" s="494"/>
      <c r="AF377" s="494"/>
      <c r="AG377" s="494"/>
      <c r="AH377" s="494"/>
      <c r="AI377" s="494"/>
      <c r="AJ377" s="494"/>
      <c r="AK377" s="494"/>
      <c r="AL377" s="494"/>
    </row>
    <row r="378" spans="12:38">
      <c r="L378" s="494"/>
      <c r="M378" s="494"/>
      <c r="N378" s="494"/>
      <c r="O378" s="494"/>
      <c r="P378" s="494"/>
      <c r="Q378" s="494"/>
      <c r="R378" s="494"/>
      <c r="S378" s="494"/>
      <c r="T378" s="494"/>
      <c r="U378" s="494"/>
      <c r="V378" s="494"/>
      <c r="W378" s="494"/>
      <c r="X378" s="494"/>
      <c r="Y378" s="494"/>
      <c r="Z378" s="494"/>
      <c r="AA378" s="494"/>
      <c r="AB378" s="494"/>
      <c r="AC378" s="494"/>
      <c r="AD378" s="494"/>
      <c r="AE378" s="494"/>
      <c r="AF378" s="494"/>
      <c r="AG378" s="494"/>
      <c r="AH378" s="494"/>
      <c r="AI378" s="494"/>
      <c r="AJ378" s="494"/>
      <c r="AK378" s="494"/>
      <c r="AL378" s="494"/>
    </row>
    <row r="379" spans="12:38">
      <c r="L379" s="494"/>
      <c r="M379" s="494"/>
      <c r="N379" s="494"/>
      <c r="O379" s="494"/>
      <c r="P379" s="494"/>
      <c r="Q379" s="494"/>
      <c r="R379" s="494"/>
      <c r="S379" s="494"/>
      <c r="T379" s="494"/>
      <c r="U379" s="494"/>
      <c r="V379" s="494"/>
      <c r="W379" s="494"/>
      <c r="X379" s="494"/>
      <c r="Y379" s="494"/>
      <c r="Z379" s="494"/>
      <c r="AA379" s="494"/>
      <c r="AB379" s="494"/>
      <c r="AC379" s="494"/>
      <c r="AD379" s="494"/>
      <c r="AE379" s="494"/>
      <c r="AF379" s="494"/>
      <c r="AG379" s="494"/>
      <c r="AH379" s="494"/>
      <c r="AI379" s="494"/>
      <c r="AJ379" s="494"/>
      <c r="AK379" s="494"/>
      <c r="AL379" s="494"/>
    </row>
    <row r="380" spans="12:38">
      <c r="L380" s="494"/>
      <c r="M380" s="494"/>
      <c r="N380" s="494"/>
      <c r="O380" s="494"/>
      <c r="P380" s="494"/>
      <c r="Q380" s="494"/>
      <c r="R380" s="494"/>
      <c r="S380" s="494"/>
      <c r="T380" s="494"/>
      <c r="U380" s="494"/>
      <c r="V380" s="494"/>
      <c r="W380" s="494"/>
      <c r="X380" s="494"/>
      <c r="Y380" s="494"/>
      <c r="Z380" s="494"/>
      <c r="AA380" s="494"/>
      <c r="AB380" s="494"/>
      <c r="AC380" s="494"/>
      <c r="AD380" s="494"/>
      <c r="AE380" s="494"/>
      <c r="AF380" s="494"/>
      <c r="AG380" s="494"/>
      <c r="AH380" s="494"/>
      <c r="AI380" s="494"/>
      <c r="AJ380" s="494"/>
      <c r="AK380" s="494"/>
      <c r="AL380" s="494"/>
    </row>
    <row r="381" spans="12:38">
      <c r="L381" s="494"/>
      <c r="M381" s="494"/>
      <c r="N381" s="494"/>
      <c r="O381" s="494"/>
      <c r="P381" s="494"/>
      <c r="Q381" s="494"/>
      <c r="R381" s="494"/>
      <c r="S381" s="494"/>
      <c r="T381" s="494"/>
      <c r="U381" s="494"/>
      <c r="V381" s="494"/>
      <c r="W381" s="494"/>
      <c r="X381" s="494"/>
      <c r="Y381" s="494"/>
      <c r="Z381" s="494"/>
      <c r="AA381" s="494"/>
      <c r="AB381" s="494"/>
      <c r="AC381" s="494"/>
      <c r="AD381" s="494"/>
      <c r="AE381" s="494"/>
      <c r="AF381" s="494"/>
      <c r="AG381" s="494"/>
      <c r="AH381" s="494"/>
      <c r="AI381" s="494"/>
      <c r="AJ381" s="494"/>
      <c r="AK381" s="494"/>
      <c r="AL381" s="494"/>
    </row>
    <row r="382" spans="12:38">
      <c r="L382" s="494"/>
      <c r="M382" s="494"/>
      <c r="N382" s="494"/>
      <c r="O382" s="494"/>
      <c r="P382" s="494"/>
      <c r="Q382" s="494"/>
      <c r="R382" s="494"/>
      <c r="S382" s="494"/>
      <c r="T382" s="494"/>
      <c r="U382" s="494"/>
      <c r="V382" s="494"/>
      <c r="W382" s="494"/>
      <c r="X382" s="494"/>
      <c r="Y382" s="494"/>
      <c r="Z382" s="494"/>
      <c r="AA382" s="494"/>
      <c r="AB382" s="494"/>
      <c r="AC382" s="494"/>
      <c r="AD382" s="494"/>
      <c r="AE382" s="494"/>
      <c r="AF382" s="494"/>
      <c r="AG382" s="494"/>
      <c r="AH382" s="494"/>
      <c r="AI382" s="494"/>
      <c r="AJ382" s="494"/>
      <c r="AK382" s="494"/>
      <c r="AL382" s="494"/>
    </row>
    <row r="383" spans="12:38">
      <c r="L383" s="494"/>
      <c r="M383" s="494"/>
      <c r="N383" s="494"/>
      <c r="O383" s="494"/>
      <c r="P383" s="494"/>
      <c r="Q383" s="494"/>
      <c r="R383" s="494"/>
      <c r="S383" s="494"/>
      <c r="T383" s="494"/>
      <c r="U383" s="494"/>
      <c r="V383" s="494"/>
      <c r="W383" s="494"/>
      <c r="X383" s="494"/>
      <c r="Y383" s="494"/>
      <c r="Z383" s="494"/>
      <c r="AA383" s="494"/>
      <c r="AB383" s="494"/>
      <c r="AC383" s="494"/>
      <c r="AD383" s="494"/>
      <c r="AE383" s="494"/>
      <c r="AF383" s="494"/>
      <c r="AG383" s="494"/>
      <c r="AH383" s="494"/>
      <c r="AI383" s="494"/>
      <c r="AJ383" s="494"/>
      <c r="AK383" s="494"/>
      <c r="AL383" s="494"/>
    </row>
    <row r="384" spans="12:38">
      <c r="L384" s="494"/>
      <c r="M384" s="494"/>
      <c r="N384" s="494"/>
      <c r="O384" s="494"/>
      <c r="P384" s="494"/>
      <c r="Q384" s="494"/>
      <c r="R384" s="494"/>
      <c r="S384" s="494"/>
      <c r="T384" s="494"/>
      <c r="U384" s="494"/>
      <c r="V384" s="494"/>
      <c r="W384" s="494"/>
      <c r="X384" s="494"/>
      <c r="Y384" s="494"/>
      <c r="Z384" s="494"/>
      <c r="AA384" s="494"/>
      <c r="AB384" s="494"/>
      <c r="AC384" s="494"/>
      <c r="AD384" s="494"/>
      <c r="AE384" s="494"/>
      <c r="AF384" s="494"/>
      <c r="AG384" s="494"/>
      <c r="AH384" s="494"/>
      <c r="AI384" s="494"/>
      <c r="AJ384" s="494"/>
      <c r="AK384" s="494"/>
      <c r="AL384" s="494"/>
    </row>
    <row r="385" spans="12:38">
      <c r="L385" s="494"/>
      <c r="M385" s="494"/>
      <c r="N385" s="494"/>
      <c r="O385" s="494"/>
      <c r="P385" s="494"/>
      <c r="Q385" s="494"/>
      <c r="R385" s="494"/>
      <c r="S385" s="494"/>
      <c r="T385" s="494"/>
      <c r="U385" s="494"/>
      <c r="V385" s="494"/>
      <c r="W385" s="494"/>
      <c r="X385" s="494"/>
      <c r="Y385" s="494"/>
      <c r="Z385" s="494"/>
      <c r="AA385" s="494"/>
      <c r="AB385" s="494"/>
      <c r="AC385" s="494"/>
      <c r="AD385" s="494"/>
      <c r="AE385" s="494"/>
      <c r="AF385" s="494"/>
      <c r="AG385" s="494"/>
      <c r="AH385" s="494"/>
      <c r="AI385" s="494"/>
      <c r="AJ385" s="494"/>
      <c r="AK385" s="494"/>
      <c r="AL385" s="494"/>
    </row>
    <row r="386" spans="12:38">
      <c r="L386" s="494"/>
      <c r="M386" s="494"/>
      <c r="N386" s="494"/>
      <c r="O386" s="494"/>
      <c r="P386" s="494"/>
      <c r="Q386" s="494"/>
      <c r="R386" s="494"/>
      <c r="S386" s="494"/>
      <c r="T386" s="494"/>
      <c r="U386" s="494"/>
      <c r="V386" s="494"/>
      <c r="W386" s="494"/>
      <c r="X386" s="494"/>
      <c r="Y386" s="494"/>
      <c r="Z386" s="494"/>
      <c r="AA386" s="494"/>
      <c r="AB386" s="494"/>
      <c r="AC386" s="494"/>
      <c r="AD386" s="494"/>
      <c r="AE386" s="494"/>
      <c r="AF386" s="494"/>
      <c r="AG386" s="494"/>
      <c r="AH386" s="494"/>
      <c r="AI386" s="494"/>
      <c r="AJ386" s="494"/>
      <c r="AK386" s="494"/>
      <c r="AL386" s="494"/>
    </row>
    <row r="387" spans="12:38">
      <c r="L387" s="494"/>
      <c r="M387" s="494"/>
      <c r="N387" s="494"/>
      <c r="O387" s="494"/>
      <c r="P387" s="494"/>
      <c r="Q387" s="494"/>
      <c r="R387" s="494"/>
      <c r="S387" s="494"/>
      <c r="T387" s="494"/>
      <c r="U387" s="494"/>
      <c r="V387" s="494"/>
      <c r="W387" s="494"/>
      <c r="X387" s="494"/>
      <c r="Y387" s="494"/>
      <c r="Z387" s="494"/>
      <c r="AA387" s="494"/>
      <c r="AB387" s="494"/>
      <c r="AC387" s="494"/>
      <c r="AD387" s="494"/>
      <c r="AE387" s="494"/>
      <c r="AF387" s="494"/>
      <c r="AG387" s="494"/>
      <c r="AH387" s="494"/>
      <c r="AI387" s="494"/>
      <c r="AJ387" s="494"/>
      <c r="AK387" s="494"/>
      <c r="AL387" s="494"/>
    </row>
    <row r="388" spans="12:38">
      <c r="L388" s="494"/>
      <c r="M388" s="494"/>
      <c r="N388" s="494"/>
      <c r="O388" s="494"/>
      <c r="P388" s="494"/>
      <c r="Q388" s="494"/>
      <c r="R388" s="494"/>
      <c r="S388" s="494"/>
      <c r="T388" s="494"/>
      <c r="U388" s="494"/>
      <c r="V388" s="494"/>
      <c r="W388" s="494"/>
      <c r="X388" s="494"/>
      <c r="Y388" s="494"/>
      <c r="Z388" s="494"/>
      <c r="AA388" s="494"/>
      <c r="AB388" s="494"/>
      <c r="AC388" s="494"/>
      <c r="AD388" s="494"/>
      <c r="AE388" s="494"/>
      <c r="AF388" s="494"/>
      <c r="AG388" s="494"/>
      <c r="AH388" s="494"/>
      <c r="AI388" s="494"/>
      <c r="AJ388" s="494"/>
      <c r="AK388" s="494"/>
      <c r="AL388" s="494"/>
    </row>
    <row r="389" spans="12:38">
      <c r="L389" s="494"/>
      <c r="M389" s="494"/>
      <c r="N389" s="494"/>
      <c r="O389" s="494"/>
      <c r="P389" s="494"/>
      <c r="Q389" s="494"/>
      <c r="R389" s="494"/>
      <c r="S389" s="494"/>
      <c r="T389" s="494"/>
      <c r="U389" s="494"/>
      <c r="V389" s="494"/>
      <c r="W389" s="494"/>
      <c r="X389" s="494"/>
      <c r="Y389" s="494"/>
      <c r="Z389" s="494"/>
      <c r="AA389" s="494"/>
      <c r="AB389" s="494"/>
      <c r="AC389" s="494"/>
      <c r="AD389" s="494"/>
      <c r="AE389" s="494"/>
      <c r="AF389" s="494"/>
      <c r="AG389" s="494"/>
      <c r="AH389" s="494"/>
      <c r="AI389" s="494"/>
      <c r="AJ389" s="494"/>
      <c r="AK389" s="494"/>
      <c r="AL389" s="494"/>
    </row>
    <row r="390" spans="12:38">
      <c r="L390" s="494"/>
      <c r="M390" s="494"/>
      <c r="N390" s="494"/>
      <c r="O390" s="494"/>
      <c r="P390" s="494"/>
      <c r="Q390" s="494"/>
      <c r="R390" s="494"/>
      <c r="S390" s="494"/>
      <c r="T390" s="494"/>
      <c r="U390" s="494"/>
      <c r="V390" s="494"/>
      <c r="W390" s="494"/>
      <c r="X390" s="494"/>
      <c r="Y390" s="494"/>
      <c r="Z390" s="494"/>
      <c r="AA390" s="494"/>
      <c r="AB390" s="494"/>
      <c r="AC390" s="494"/>
      <c r="AD390" s="494"/>
      <c r="AE390" s="494"/>
      <c r="AF390" s="494"/>
      <c r="AG390" s="494"/>
      <c r="AH390" s="494"/>
      <c r="AI390" s="494"/>
      <c r="AJ390" s="494"/>
      <c r="AK390" s="494"/>
      <c r="AL390" s="494"/>
    </row>
    <row r="391" spans="12:38">
      <c r="L391" s="494"/>
      <c r="M391" s="494"/>
      <c r="N391" s="494"/>
      <c r="O391" s="494"/>
      <c r="P391" s="494"/>
      <c r="Q391" s="494"/>
      <c r="R391" s="494"/>
      <c r="S391" s="494"/>
      <c r="T391" s="494"/>
      <c r="U391" s="494"/>
      <c r="V391" s="494"/>
      <c r="W391" s="494"/>
      <c r="X391" s="494"/>
      <c r="Y391" s="494"/>
      <c r="Z391" s="494"/>
      <c r="AA391" s="494"/>
      <c r="AB391" s="494"/>
      <c r="AC391" s="494"/>
      <c r="AD391" s="494"/>
      <c r="AE391" s="494"/>
      <c r="AF391" s="494"/>
      <c r="AG391" s="494"/>
      <c r="AH391" s="494"/>
      <c r="AI391" s="494"/>
      <c r="AJ391" s="494"/>
      <c r="AK391" s="494"/>
      <c r="AL391" s="494"/>
    </row>
    <row r="392" spans="12:38">
      <c r="L392" s="494"/>
      <c r="M392" s="494"/>
      <c r="N392" s="494"/>
      <c r="O392" s="494"/>
      <c r="P392" s="494"/>
      <c r="Q392" s="494"/>
      <c r="R392" s="494"/>
      <c r="S392" s="494"/>
      <c r="T392" s="494"/>
      <c r="U392" s="494"/>
      <c r="V392" s="494"/>
      <c r="W392" s="494"/>
      <c r="X392" s="494"/>
      <c r="Y392" s="494"/>
      <c r="Z392" s="494"/>
      <c r="AA392" s="494"/>
      <c r="AB392" s="494"/>
      <c r="AC392" s="494"/>
      <c r="AD392" s="494"/>
      <c r="AE392" s="494"/>
      <c r="AF392" s="494"/>
      <c r="AG392" s="494"/>
      <c r="AH392" s="494"/>
      <c r="AI392" s="494"/>
      <c r="AJ392" s="494"/>
      <c r="AK392" s="494"/>
      <c r="AL392" s="494"/>
    </row>
    <row r="393" spans="12:38">
      <c r="L393" s="494"/>
      <c r="M393" s="494"/>
      <c r="N393" s="494"/>
      <c r="O393" s="494"/>
      <c r="P393" s="494"/>
      <c r="Q393" s="494"/>
      <c r="R393" s="494"/>
      <c r="S393" s="494"/>
      <c r="T393" s="494"/>
      <c r="U393" s="494"/>
      <c r="V393" s="494"/>
      <c r="W393" s="494"/>
      <c r="X393" s="494"/>
      <c r="Y393" s="494"/>
      <c r="Z393" s="494"/>
      <c r="AA393" s="494"/>
      <c r="AB393" s="494"/>
      <c r="AC393" s="494"/>
      <c r="AD393" s="494"/>
      <c r="AE393" s="494"/>
      <c r="AF393" s="494"/>
      <c r="AG393" s="494"/>
      <c r="AH393" s="494"/>
      <c r="AI393" s="494"/>
      <c r="AJ393" s="494"/>
      <c r="AK393" s="494"/>
      <c r="AL393" s="494"/>
    </row>
    <row r="394" spans="12:38">
      <c r="L394" s="494"/>
      <c r="M394" s="494"/>
      <c r="N394" s="494"/>
      <c r="O394" s="494"/>
      <c r="P394" s="494"/>
      <c r="Q394" s="494"/>
      <c r="R394" s="494"/>
      <c r="S394" s="494"/>
      <c r="T394" s="494"/>
      <c r="U394" s="494"/>
      <c r="V394" s="494"/>
      <c r="W394" s="494"/>
      <c r="X394" s="494"/>
      <c r="Y394" s="494"/>
      <c r="Z394" s="494"/>
      <c r="AA394" s="494"/>
      <c r="AB394" s="494"/>
      <c r="AC394" s="494"/>
      <c r="AD394" s="494"/>
      <c r="AE394" s="494"/>
      <c r="AF394" s="494"/>
      <c r="AG394" s="494"/>
      <c r="AH394" s="494"/>
      <c r="AI394" s="494"/>
      <c r="AJ394" s="494"/>
      <c r="AK394" s="494"/>
      <c r="AL394" s="494"/>
    </row>
    <row r="395" spans="12:38">
      <c r="L395" s="494"/>
      <c r="M395" s="494"/>
      <c r="N395" s="494"/>
      <c r="O395" s="494"/>
      <c r="P395" s="494"/>
      <c r="Q395" s="494"/>
      <c r="R395" s="494"/>
      <c r="S395" s="494"/>
      <c r="T395" s="494"/>
      <c r="U395" s="494"/>
      <c r="V395" s="494"/>
      <c r="W395" s="494"/>
      <c r="X395" s="494"/>
      <c r="Y395" s="494"/>
      <c r="Z395" s="494"/>
      <c r="AA395" s="494"/>
      <c r="AB395" s="494"/>
      <c r="AC395" s="494"/>
      <c r="AD395" s="494"/>
      <c r="AE395" s="494"/>
      <c r="AF395" s="494"/>
      <c r="AG395" s="494"/>
      <c r="AH395" s="494"/>
      <c r="AI395" s="494"/>
      <c r="AJ395" s="494"/>
      <c r="AK395" s="494"/>
      <c r="AL395" s="494"/>
    </row>
    <row r="396" spans="12:38">
      <c r="L396" s="494"/>
      <c r="M396" s="494"/>
      <c r="N396" s="494"/>
      <c r="O396" s="494"/>
      <c r="P396" s="494"/>
      <c r="Q396" s="494"/>
      <c r="R396" s="494"/>
      <c r="S396" s="494"/>
      <c r="T396" s="494"/>
      <c r="U396" s="494"/>
      <c r="V396" s="494"/>
      <c r="W396" s="494"/>
      <c r="X396" s="494"/>
      <c r="Y396" s="494"/>
      <c r="Z396" s="494"/>
      <c r="AA396" s="494"/>
      <c r="AB396" s="494"/>
      <c r="AC396" s="494"/>
      <c r="AD396" s="494"/>
      <c r="AE396" s="494"/>
      <c r="AF396" s="494"/>
      <c r="AG396" s="494"/>
      <c r="AH396" s="494"/>
      <c r="AI396" s="494"/>
      <c r="AJ396" s="494"/>
      <c r="AK396" s="494"/>
      <c r="AL396" s="494"/>
    </row>
    <row r="397" spans="12:38">
      <c r="L397" s="494"/>
      <c r="M397" s="494"/>
      <c r="N397" s="494"/>
      <c r="O397" s="494"/>
      <c r="P397" s="494"/>
      <c r="Q397" s="494"/>
      <c r="R397" s="494"/>
      <c r="S397" s="494"/>
      <c r="T397" s="494"/>
      <c r="U397" s="494"/>
      <c r="V397" s="494"/>
      <c r="W397" s="494"/>
      <c r="X397" s="494"/>
      <c r="Y397" s="494"/>
      <c r="Z397" s="494"/>
      <c r="AA397" s="494"/>
      <c r="AB397" s="494"/>
      <c r="AC397" s="494"/>
      <c r="AD397" s="494"/>
      <c r="AE397" s="494"/>
      <c r="AF397" s="494"/>
      <c r="AG397" s="494"/>
      <c r="AH397" s="494"/>
      <c r="AI397" s="494"/>
      <c r="AJ397" s="494"/>
      <c r="AK397" s="494"/>
      <c r="AL397" s="494"/>
    </row>
    <row r="398" spans="12:38">
      <c r="L398" s="494"/>
      <c r="M398" s="494"/>
      <c r="N398" s="494"/>
      <c r="O398" s="494"/>
      <c r="P398" s="494"/>
      <c r="Q398" s="494"/>
      <c r="R398" s="494"/>
      <c r="S398" s="494"/>
      <c r="T398" s="494"/>
      <c r="U398" s="494"/>
      <c r="V398" s="494"/>
      <c r="W398" s="494"/>
      <c r="X398" s="494"/>
      <c r="Y398" s="494"/>
      <c r="Z398" s="494"/>
      <c r="AA398" s="494"/>
      <c r="AB398" s="494"/>
      <c r="AC398" s="494"/>
      <c r="AD398" s="494"/>
      <c r="AE398" s="494"/>
      <c r="AF398" s="494"/>
      <c r="AG398" s="494"/>
      <c r="AH398" s="494"/>
      <c r="AI398" s="494"/>
      <c r="AJ398" s="494"/>
      <c r="AK398" s="494"/>
      <c r="AL398" s="494"/>
    </row>
    <row r="399" spans="12:38">
      <c r="L399" s="494"/>
      <c r="M399" s="494"/>
      <c r="N399" s="494"/>
      <c r="O399" s="494"/>
      <c r="P399" s="494"/>
      <c r="Q399" s="494"/>
      <c r="R399" s="494"/>
      <c r="S399" s="494"/>
      <c r="T399" s="494"/>
      <c r="U399" s="494"/>
      <c r="V399" s="494"/>
      <c r="W399" s="494"/>
      <c r="X399" s="494"/>
      <c r="Y399" s="494"/>
      <c r="Z399" s="494"/>
      <c r="AA399" s="494"/>
      <c r="AB399" s="494"/>
      <c r="AC399" s="494"/>
      <c r="AD399" s="494"/>
      <c r="AE399" s="494"/>
      <c r="AF399" s="494"/>
      <c r="AG399" s="494"/>
      <c r="AH399" s="494"/>
      <c r="AI399" s="494"/>
      <c r="AJ399" s="494"/>
      <c r="AK399" s="494"/>
      <c r="AL399" s="494"/>
    </row>
    <row r="400" spans="12:38">
      <c r="L400" s="494"/>
      <c r="M400" s="494"/>
      <c r="N400" s="494"/>
      <c r="O400" s="494"/>
      <c r="P400" s="494"/>
      <c r="Q400" s="494"/>
      <c r="R400" s="494"/>
      <c r="S400" s="494"/>
      <c r="T400" s="494"/>
      <c r="U400" s="494"/>
      <c r="V400" s="494"/>
      <c r="W400" s="494"/>
      <c r="X400" s="494"/>
      <c r="Y400" s="494"/>
      <c r="Z400" s="494"/>
      <c r="AA400" s="494"/>
      <c r="AB400" s="494"/>
      <c r="AC400" s="494"/>
      <c r="AD400" s="494"/>
      <c r="AE400" s="494"/>
      <c r="AF400" s="494"/>
      <c r="AG400" s="494"/>
      <c r="AH400" s="494"/>
      <c r="AI400" s="494"/>
      <c r="AJ400" s="494"/>
      <c r="AK400" s="494"/>
      <c r="AL400" s="494"/>
    </row>
    <row r="401" spans="12:38">
      <c r="L401" s="494"/>
      <c r="M401" s="494"/>
      <c r="N401" s="494"/>
      <c r="O401" s="494"/>
      <c r="P401" s="494"/>
      <c r="Q401" s="494"/>
      <c r="R401" s="494"/>
      <c r="S401" s="494"/>
      <c r="T401" s="494"/>
      <c r="U401" s="494"/>
      <c r="V401" s="494"/>
      <c r="W401" s="494"/>
      <c r="X401" s="494"/>
      <c r="Y401" s="494"/>
      <c r="Z401" s="494"/>
      <c r="AA401" s="494"/>
      <c r="AB401" s="494"/>
      <c r="AC401" s="494"/>
      <c r="AD401" s="494"/>
      <c r="AE401" s="494"/>
      <c r="AF401" s="494"/>
      <c r="AG401" s="494"/>
      <c r="AH401" s="494"/>
      <c r="AI401" s="494"/>
      <c r="AJ401" s="494"/>
      <c r="AK401" s="494"/>
      <c r="AL401" s="494"/>
    </row>
    <row r="402" spans="12:38">
      <c r="L402" s="494"/>
      <c r="M402" s="494"/>
      <c r="N402" s="494"/>
      <c r="O402" s="494"/>
      <c r="P402" s="494"/>
      <c r="Q402" s="494"/>
      <c r="R402" s="494"/>
      <c r="S402" s="494"/>
      <c r="T402" s="494"/>
      <c r="U402" s="494"/>
      <c r="V402" s="494"/>
      <c r="W402" s="494"/>
      <c r="X402" s="494"/>
      <c r="Y402" s="494"/>
      <c r="Z402" s="494"/>
      <c r="AA402" s="494"/>
      <c r="AB402" s="494"/>
      <c r="AC402" s="494"/>
      <c r="AD402" s="494"/>
      <c r="AE402" s="494"/>
      <c r="AF402" s="494"/>
      <c r="AG402" s="494"/>
      <c r="AH402" s="494"/>
      <c r="AI402" s="494"/>
      <c r="AJ402" s="494"/>
      <c r="AK402" s="494"/>
      <c r="AL402" s="494"/>
    </row>
    <row r="403" spans="12:38">
      <c r="L403" s="494"/>
      <c r="M403" s="494"/>
      <c r="N403" s="494"/>
      <c r="O403" s="494"/>
      <c r="P403" s="494"/>
      <c r="Q403" s="494"/>
      <c r="R403" s="494"/>
      <c r="S403" s="494"/>
      <c r="T403" s="494"/>
      <c r="U403" s="494"/>
      <c r="V403" s="494"/>
      <c r="W403" s="494"/>
      <c r="X403" s="494"/>
      <c r="Y403" s="494"/>
      <c r="Z403" s="494"/>
      <c r="AA403" s="494"/>
      <c r="AB403" s="494"/>
      <c r="AC403" s="494"/>
      <c r="AD403" s="494"/>
      <c r="AE403" s="494"/>
      <c r="AF403" s="494"/>
      <c r="AG403" s="494"/>
      <c r="AH403" s="494"/>
      <c r="AI403" s="494"/>
      <c r="AJ403" s="494"/>
      <c r="AK403" s="494"/>
      <c r="AL403" s="494"/>
    </row>
    <row r="404" spans="12:38">
      <c r="L404" s="494"/>
      <c r="M404" s="494"/>
      <c r="N404" s="494"/>
      <c r="O404" s="494"/>
      <c r="P404" s="494"/>
      <c r="Q404" s="494"/>
      <c r="R404" s="494"/>
      <c r="S404" s="494"/>
      <c r="T404" s="494"/>
      <c r="U404" s="494"/>
      <c r="V404" s="494"/>
      <c r="W404" s="494"/>
      <c r="X404" s="494"/>
      <c r="Y404" s="494"/>
      <c r="Z404" s="494"/>
      <c r="AA404" s="494"/>
      <c r="AB404" s="494"/>
      <c r="AC404" s="494"/>
      <c r="AD404" s="494"/>
      <c r="AE404" s="494"/>
      <c r="AF404" s="494"/>
      <c r="AG404" s="494"/>
      <c r="AH404" s="494"/>
      <c r="AI404" s="494"/>
      <c r="AJ404" s="494"/>
      <c r="AK404" s="494"/>
      <c r="AL404" s="494"/>
    </row>
    <row r="405" spans="12:38">
      <c r="L405" s="494"/>
      <c r="M405" s="494"/>
      <c r="N405" s="494"/>
      <c r="O405" s="494"/>
      <c r="P405" s="494"/>
      <c r="Q405" s="494"/>
      <c r="R405" s="494"/>
      <c r="S405" s="494"/>
      <c r="T405" s="494"/>
      <c r="U405" s="494"/>
      <c r="V405" s="494"/>
      <c r="W405" s="494"/>
      <c r="X405" s="494"/>
      <c r="Y405" s="494"/>
      <c r="Z405" s="494"/>
      <c r="AA405" s="494"/>
      <c r="AB405" s="494"/>
      <c r="AC405" s="494"/>
      <c r="AD405" s="494"/>
      <c r="AE405" s="494"/>
      <c r="AF405" s="494"/>
      <c r="AG405" s="494"/>
      <c r="AH405" s="494"/>
      <c r="AI405" s="494"/>
      <c r="AJ405" s="494"/>
      <c r="AK405" s="494"/>
      <c r="AL405" s="494"/>
    </row>
    <row r="406" spans="12:38">
      <c r="L406" s="494"/>
      <c r="M406" s="494"/>
      <c r="N406" s="494"/>
      <c r="O406" s="494"/>
      <c r="P406" s="494"/>
      <c r="Q406" s="494"/>
      <c r="R406" s="494"/>
      <c r="S406" s="494"/>
      <c r="T406" s="494"/>
      <c r="U406" s="494"/>
      <c r="V406" s="494"/>
      <c r="W406" s="494"/>
      <c r="X406" s="494"/>
      <c r="Y406" s="494"/>
      <c r="Z406" s="494"/>
      <c r="AA406" s="494"/>
      <c r="AB406" s="494"/>
      <c r="AC406" s="494"/>
      <c r="AD406" s="494"/>
      <c r="AE406" s="494"/>
      <c r="AF406" s="494"/>
      <c r="AG406" s="494"/>
      <c r="AH406" s="494"/>
      <c r="AI406" s="494"/>
      <c r="AJ406" s="494"/>
      <c r="AK406" s="494"/>
      <c r="AL406" s="494"/>
    </row>
    <row r="407" spans="12:38">
      <c r="L407" s="494"/>
      <c r="M407" s="494"/>
      <c r="N407" s="494"/>
      <c r="O407" s="494"/>
      <c r="P407" s="494"/>
      <c r="Q407" s="494"/>
      <c r="R407" s="494"/>
      <c r="S407" s="494"/>
      <c r="T407" s="494"/>
      <c r="U407" s="494"/>
      <c r="V407" s="494"/>
      <c r="W407" s="494"/>
      <c r="X407" s="494"/>
      <c r="Y407" s="494"/>
      <c r="Z407" s="494"/>
      <c r="AA407" s="494"/>
      <c r="AB407" s="494"/>
      <c r="AC407" s="494"/>
      <c r="AD407" s="494"/>
      <c r="AE407" s="494"/>
      <c r="AF407" s="494"/>
      <c r="AG407" s="494"/>
      <c r="AH407" s="494"/>
      <c r="AI407" s="494"/>
      <c r="AJ407" s="494"/>
      <c r="AK407" s="494"/>
      <c r="AL407" s="494"/>
    </row>
    <row r="408" spans="12:38">
      <c r="L408" s="494"/>
      <c r="M408" s="494"/>
      <c r="N408" s="494"/>
      <c r="O408" s="494"/>
      <c r="P408" s="494"/>
      <c r="Q408" s="494"/>
      <c r="R408" s="494"/>
      <c r="S408" s="494"/>
      <c r="T408" s="494"/>
      <c r="U408" s="494"/>
      <c r="V408" s="494"/>
      <c r="W408" s="494"/>
      <c r="X408" s="494"/>
      <c r="Y408" s="494"/>
      <c r="Z408" s="494"/>
      <c r="AA408" s="494"/>
      <c r="AB408" s="494"/>
      <c r="AC408" s="494"/>
      <c r="AD408" s="494"/>
      <c r="AE408" s="494"/>
      <c r="AF408" s="494"/>
      <c r="AG408" s="494"/>
      <c r="AH408" s="494"/>
      <c r="AI408" s="494"/>
      <c r="AJ408" s="494"/>
      <c r="AK408" s="494"/>
      <c r="AL408" s="494"/>
    </row>
    <row r="409" spans="12:38">
      <c r="L409" s="494"/>
      <c r="M409" s="494"/>
      <c r="N409" s="494"/>
      <c r="O409" s="494"/>
      <c r="P409" s="494"/>
      <c r="Q409" s="494"/>
      <c r="R409" s="494"/>
      <c r="S409" s="494"/>
      <c r="T409" s="494"/>
      <c r="U409" s="494"/>
      <c r="V409" s="494"/>
      <c r="W409" s="494"/>
      <c r="X409" s="494"/>
      <c r="Y409" s="494"/>
      <c r="Z409" s="494"/>
      <c r="AA409" s="494"/>
      <c r="AB409" s="494"/>
      <c r="AC409" s="494"/>
      <c r="AD409" s="494"/>
      <c r="AE409" s="494"/>
      <c r="AF409" s="494"/>
      <c r="AG409" s="494"/>
      <c r="AH409" s="494"/>
      <c r="AI409" s="494"/>
      <c r="AJ409" s="494"/>
      <c r="AK409" s="494"/>
      <c r="AL409" s="494"/>
    </row>
    <row r="410" spans="12:38">
      <c r="L410" s="494"/>
      <c r="M410" s="494"/>
      <c r="N410" s="494"/>
      <c r="O410" s="494"/>
      <c r="P410" s="494"/>
      <c r="Q410" s="494"/>
      <c r="R410" s="494"/>
      <c r="S410" s="494"/>
      <c r="T410" s="494"/>
      <c r="U410" s="494"/>
      <c r="V410" s="494"/>
      <c r="W410" s="494"/>
      <c r="X410" s="494"/>
      <c r="Y410" s="494"/>
      <c r="Z410" s="494"/>
      <c r="AA410" s="494"/>
      <c r="AB410" s="494"/>
      <c r="AC410" s="494"/>
      <c r="AD410" s="494"/>
      <c r="AE410" s="494"/>
      <c r="AF410" s="494"/>
      <c r="AG410" s="494"/>
      <c r="AH410" s="494"/>
      <c r="AI410" s="494"/>
      <c r="AJ410" s="494"/>
      <c r="AK410" s="494"/>
      <c r="AL410" s="494"/>
    </row>
    <row r="411" spans="12:38">
      <c r="L411" s="494"/>
      <c r="M411" s="494"/>
      <c r="N411" s="494"/>
      <c r="O411" s="494"/>
      <c r="P411" s="494"/>
      <c r="Q411" s="494"/>
      <c r="R411" s="494"/>
      <c r="S411" s="494"/>
      <c r="T411" s="494"/>
      <c r="U411" s="494"/>
      <c r="V411" s="494"/>
      <c r="W411" s="494"/>
      <c r="X411" s="494"/>
      <c r="Y411" s="494"/>
      <c r="Z411" s="494"/>
      <c r="AA411" s="494"/>
      <c r="AB411" s="494"/>
      <c r="AC411" s="494"/>
      <c r="AD411" s="494"/>
      <c r="AE411" s="494"/>
      <c r="AF411" s="494"/>
      <c r="AG411" s="494"/>
      <c r="AH411" s="494"/>
      <c r="AI411" s="494"/>
      <c r="AJ411" s="494"/>
      <c r="AK411" s="494"/>
      <c r="AL411" s="494"/>
    </row>
    <row r="412" spans="12:38">
      <c r="L412" s="494"/>
      <c r="M412" s="494"/>
      <c r="N412" s="494"/>
      <c r="O412" s="494"/>
      <c r="P412" s="494"/>
      <c r="Q412" s="494"/>
      <c r="R412" s="494"/>
      <c r="S412" s="494"/>
      <c r="T412" s="494"/>
      <c r="U412" s="494"/>
      <c r="V412" s="494"/>
      <c r="W412" s="494"/>
      <c r="X412" s="494"/>
      <c r="Y412" s="494"/>
      <c r="Z412" s="494"/>
      <c r="AA412" s="494"/>
      <c r="AB412" s="494"/>
      <c r="AC412" s="494"/>
      <c r="AD412" s="494"/>
      <c r="AE412" s="494"/>
      <c r="AF412" s="494"/>
      <c r="AG412" s="494"/>
      <c r="AH412" s="494"/>
      <c r="AI412" s="494"/>
      <c r="AJ412" s="494"/>
      <c r="AK412" s="494"/>
      <c r="AL412" s="494"/>
    </row>
    <row r="413" spans="12:38">
      <c r="L413" s="494"/>
      <c r="M413" s="494"/>
      <c r="N413" s="494"/>
      <c r="O413" s="494"/>
      <c r="P413" s="494"/>
      <c r="Q413" s="494"/>
      <c r="R413" s="494"/>
      <c r="S413" s="494"/>
      <c r="T413" s="494"/>
      <c r="U413" s="494"/>
      <c r="V413" s="494"/>
      <c r="W413" s="494"/>
      <c r="X413" s="494"/>
      <c r="Y413" s="494"/>
      <c r="Z413" s="494"/>
      <c r="AA413" s="494"/>
      <c r="AB413" s="494"/>
      <c r="AC413" s="494"/>
      <c r="AD413" s="494"/>
      <c r="AE413" s="494"/>
      <c r="AF413" s="494"/>
      <c r="AG413" s="494"/>
      <c r="AH413" s="494"/>
      <c r="AI413" s="494"/>
      <c r="AJ413" s="494"/>
      <c r="AK413" s="494"/>
      <c r="AL413" s="494"/>
    </row>
    <row r="414" spans="12:38">
      <c r="L414" s="494"/>
      <c r="M414" s="494"/>
      <c r="N414" s="494"/>
      <c r="O414" s="494"/>
      <c r="P414" s="494"/>
      <c r="Q414" s="494"/>
      <c r="R414" s="494"/>
      <c r="S414" s="494"/>
      <c r="T414" s="494"/>
      <c r="U414" s="494"/>
      <c r="V414" s="494"/>
      <c r="W414" s="494"/>
      <c r="X414" s="494"/>
      <c r="Y414" s="494"/>
      <c r="Z414" s="494"/>
      <c r="AA414" s="494"/>
      <c r="AB414" s="494"/>
      <c r="AC414" s="494"/>
      <c r="AD414" s="494"/>
      <c r="AE414" s="494"/>
      <c r="AF414" s="494"/>
      <c r="AG414" s="494"/>
      <c r="AH414" s="494"/>
      <c r="AI414" s="494"/>
      <c r="AJ414" s="494"/>
      <c r="AK414" s="494"/>
      <c r="AL414" s="494"/>
    </row>
    <row r="415" spans="12:38">
      <c r="L415" s="494"/>
      <c r="M415" s="494"/>
      <c r="N415" s="494"/>
      <c r="O415" s="494"/>
      <c r="P415" s="494"/>
      <c r="Q415" s="494"/>
      <c r="R415" s="494"/>
      <c r="S415" s="494"/>
      <c r="T415" s="494"/>
      <c r="U415" s="494"/>
      <c r="V415" s="494"/>
      <c r="W415" s="494"/>
      <c r="X415" s="494"/>
      <c r="Y415" s="494"/>
      <c r="Z415" s="494"/>
      <c r="AA415" s="494"/>
      <c r="AB415" s="494"/>
      <c r="AC415" s="494"/>
      <c r="AD415" s="494"/>
      <c r="AE415" s="494"/>
      <c r="AF415" s="494"/>
      <c r="AG415" s="494"/>
      <c r="AH415" s="494"/>
      <c r="AI415" s="494"/>
      <c r="AJ415" s="494"/>
      <c r="AK415" s="494"/>
      <c r="AL415" s="494"/>
    </row>
    <row r="416" spans="12:38">
      <c r="L416" s="494"/>
      <c r="M416" s="494"/>
      <c r="N416" s="494"/>
      <c r="O416" s="494"/>
      <c r="P416" s="494"/>
      <c r="Q416" s="494"/>
      <c r="R416" s="494"/>
      <c r="S416" s="494"/>
      <c r="T416" s="494"/>
      <c r="U416" s="494"/>
      <c r="V416" s="494"/>
      <c r="W416" s="494"/>
      <c r="X416" s="494"/>
      <c r="Y416" s="494"/>
      <c r="Z416" s="494"/>
      <c r="AA416" s="494"/>
      <c r="AB416" s="494"/>
      <c r="AC416" s="494"/>
      <c r="AD416" s="494"/>
      <c r="AE416" s="494"/>
      <c r="AF416" s="494"/>
      <c r="AG416" s="494"/>
      <c r="AH416" s="494"/>
      <c r="AI416" s="494"/>
      <c r="AJ416" s="494"/>
      <c r="AK416" s="494"/>
      <c r="AL416" s="494"/>
    </row>
    <row r="417" spans="12:38">
      <c r="L417" s="494"/>
      <c r="M417" s="494"/>
      <c r="N417" s="494"/>
      <c r="O417" s="494"/>
      <c r="P417" s="494"/>
      <c r="Q417" s="494"/>
      <c r="R417" s="494"/>
      <c r="S417" s="494"/>
      <c r="T417" s="494"/>
      <c r="U417" s="494"/>
      <c r="V417" s="494"/>
      <c r="W417" s="494"/>
      <c r="X417" s="494"/>
      <c r="Y417" s="494"/>
      <c r="Z417" s="494"/>
      <c r="AA417" s="494"/>
      <c r="AB417" s="494"/>
      <c r="AC417" s="494"/>
      <c r="AD417" s="494"/>
      <c r="AE417" s="494"/>
      <c r="AF417" s="494"/>
      <c r="AG417" s="494"/>
      <c r="AH417" s="494"/>
      <c r="AI417" s="494"/>
      <c r="AJ417" s="494"/>
      <c r="AK417" s="494"/>
      <c r="AL417" s="494"/>
    </row>
    <row r="418" spans="12:38">
      <c r="L418" s="494"/>
      <c r="M418" s="494"/>
      <c r="N418" s="494"/>
      <c r="O418" s="494"/>
      <c r="P418" s="494"/>
      <c r="Q418" s="494"/>
      <c r="R418" s="494"/>
      <c r="S418" s="494"/>
      <c r="T418" s="494"/>
      <c r="U418" s="494"/>
      <c r="V418" s="494"/>
      <c r="W418" s="494"/>
      <c r="X418" s="494"/>
      <c r="Y418" s="494"/>
      <c r="Z418" s="494"/>
      <c r="AA418" s="494"/>
      <c r="AB418" s="494"/>
      <c r="AC418" s="494"/>
      <c r="AD418" s="494"/>
      <c r="AE418" s="494"/>
      <c r="AF418" s="494"/>
      <c r="AG418" s="494"/>
      <c r="AH418" s="494"/>
      <c r="AI418" s="494"/>
      <c r="AJ418" s="494"/>
      <c r="AK418" s="494"/>
      <c r="AL418" s="494"/>
    </row>
    <row r="419" spans="12:38">
      <c r="L419" s="494"/>
      <c r="M419" s="494"/>
      <c r="N419" s="494"/>
      <c r="O419" s="494"/>
      <c r="P419" s="494"/>
      <c r="Q419" s="494"/>
      <c r="R419" s="494"/>
      <c r="S419" s="494"/>
      <c r="T419" s="494"/>
      <c r="U419" s="494"/>
      <c r="V419" s="494"/>
      <c r="W419" s="494"/>
      <c r="X419" s="494"/>
      <c r="Y419" s="494"/>
      <c r="Z419" s="494"/>
      <c r="AA419" s="494"/>
      <c r="AB419" s="494"/>
      <c r="AC419" s="494"/>
      <c r="AD419" s="494"/>
      <c r="AE419" s="494"/>
      <c r="AF419" s="494"/>
      <c r="AG419" s="494"/>
      <c r="AH419" s="494"/>
      <c r="AI419" s="494"/>
      <c r="AJ419" s="494"/>
      <c r="AK419" s="494"/>
      <c r="AL419" s="494"/>
    </row>
    <row r="420" spans="12:38">
      <c r="L420" s="494"/>
      <c r="M420" s="494"/>
      <c r="N420" s="494"/>
      <c r="O420" s="494"/>
      <c r="P420" s="494"/>
      <c r="Q420" s="494"/>
      <c r="R420" s="494"/>
      <c r="S420" s="494"/>
      <c r="T420" s="494"/>
      <c r="U420" s="494"/>
      <c r="V420" s="494"/>
      <c r="W420" s="494"/>
      <c r="X420" s="494"/>
      <c r="Y420" s="494"/>
      <c r="Z420" s="494"/>
      <c r="AA420" s="494"/>
      <c r="AB420" s="494"/>
      <c r="AC420" s="494"/>
      <c r="AD420" s="494"/>
      <c r="AE420" s="494"/>
      <c r="AF420" s="494"/>
      <c r="AG420" s="494"/>
      <c r="AH420" s="494"/>
      <c r="AI420" s="494"/>
      <c r="AJ420" s="494"/>
      <c r="AK420" s="494"/>
      <c r="AL420" s="494"/>
    </row>
    <row r="421" spans="12:38">
      <c r="L421" s="494"/>
      <c r="M421" s="494"/>
      <c r="N421" s="494"/>
      <c r="O421" s="494"/>
      <c r="P421" s="494"/>
      <c r="Q421" s="494"/>
      <c r="R421" s="494"/>
      <c r="S421" s="494"/>
      <c r="T421" s="494"/>
      <c r="U421" s="494"/>
      <c r="V421" s="494"/>
      <c r="W421" s="494"/>
      <c r="X421" s="494"/>
      <c r="Y421" s="494"/>
      <c r="Z421" s="494"/>
      <c r="AA421" s="494"/>
      <c r="AB421" s="494"/>
      <c r="AC421" s="494"/>
      <c r="AD421" s="494"/>
      <c r="AE421" s="494"/>
      <c r="AF421" s="494"/>
      <c r="AG421" s="494"/>
      <c r="AH421" s="494"/>
      <c r="AI421" s="494"/>
      <c r="AJ421" s="494"/>
      <c r="AK421" s="494"/>
      <c r="AL421" s="494"/>
    </row>
    <row r="422" spans="12:38">
      <c r="L422" s="494"/>
      <c r="M422" s="494"/>
      <c r="N422" s="494"/>
      <c r="O422" s="494"/>
      <c r="P422" s="494"/>
      <c r="Q422" s="494"/>
      <c r="R422" s="494"/>
      <c r="S422" s="494"/>
      <c r="T422" s="494"/>
      <c r="U422" s="494"/>
      <c r="V422" s="494"/>
      <c r="W422" s="494"/>
      <c r="X422" s="494"/>
      <c r="Y422" s="494"/>
      <c r="Z422" s="494"/>
      <c r="AA422" s="494"/>
      <c r="AB422" s="494"/>
      <c r="AC422" s="494"/>
      <c r="AD422" s="494"/>
      <c r="AE422" s="494"/>
      <c r="AF422" s="494"/>
      <c r="AG422" s="494"/>
      <c r="AH422" s="494"/>
      <c r="AI422" s="494"/>
      <c r="AJ422" s="494"/>
      <c r="AK422" s="494"/>
      <c r="AL422" s="494"/>
    </row>
    <row r="423" spans="12:38">
      <c r="L423" s="494"/>
      <c r="M423" s="494"/>
      <c r="N423" s="494"/>
      <c r="O423" s="494"/>
      <c r="P423" s="494"/>
      <c r="Q423" s="494"/>
      <c r="R423" s="494"/>
      <c r="S423" s="494"/>
      <c r="T423" s="494"/>
      <c r="U423" s="494"/>
      <c r="V423" s="494"/>
      <c r="W423" s="494"/>
      <c r="X423" s="494"/>
      <c r="Y423" s="494"/>
      <c r="Z423" s="494"/>
      <c r="AA423" s="494"/>
      <c r="AB423" s="494"/>
      <c r="AC423" s="494"/>
      <c r="AD423" s="494"/>
      <c r="AE423" s="494"/>
      <c r="AF423" s="494"/>
      <c r="AG423" s="494"/>
      <c r="AH423" s="494"/>
      <c r="AI423" s="494"/>
      <c r="AJ423" s="494"/>
      <c r="AK423" s="494"/>
      <c r="AL423" s="494"/>
    </row>
    <row r="424" spans="12:38">
      <c r="L424" s="494"/>
      <c r="M424" s="494"/>
      <c r="N424" s="494"/>
      <c r="O424" s="494"/>
      <c r="P424" s="494"/>
      <c r="Q424" s="494"/>
      <c r="R424" s="494"/>
      <c r="S424" s="494"/>
      <c r="T424" s="494"/>
      <c r="U424" s="494"/>
      <c r="V424" s="494"/>
      <c r="W424" s="494"/>
      <c r="X424" s="494"/>
      <c r="Y424" s="494"/>
      <c r="Z424" s="494"/>
      <c r="AA424" s="494"/>
      <c r="AB424" s="494"/>
      <c r="AC424" s="494"/>
      <c r="AD424" s="494"/>
      <c r="AE424" s="494"/>
      <c r="AF424" s="494"/>
      <c r="AG424" s="494"/>
      <c r="AH424" s="494"/>
      <c r="AI424" s="494"/>
      <c r="AJ424" s="494"/>
      <c r="AK424" s="494"/>
      <c r="AL424" s="494"/>
    </row>
    <row r="425" spans="12:38">
      <c r="L425" s="494"/>
      <c r="M425" s="494"/>
      <c r="N425" s="494"/>
      <c r="O425" s="494"/>
      <c r="P425" s="494"/>
      <c r="Q425" s="494"/>
      <c r="R425" s="494"/>
      <c r="S425" s="494"/>
      <c r="T425" s="494"/>
      <c r="U425" s="494"/>
      <c r="V425" s="494"/>
      <c r="W425" s="494"/>
      <c r="X425" s="494"/>
      <c r="Y425" s="494"/>
      <c r="Z425" s="494"/>
      <c r="AA425" s="494"/>
      <c r="AB425" s="494"/>
      <c r="AC425" s="494"/>
      <c r="AD425" s="494"/>
      <c r="AE425" s="494"/>
      <c r="AF425" s="494"/>
      <c r="AG425" s="494"/>
      <c r="AH425" s="494"/>
      <c r="AI425" s="494"/>
      <c r="AJ425" s="494"/>
      <c r="AK425" s="494"/>
      <c r="AL425" s="494"/>
    </row>
    <row r="426" spans="12:38">
      <c r="L426" s="494"/>
      <c r="M426" s="494"/>
      <c r="N426" s="494"/>
      <c r="O426" s="494"/>
      <c r="P426" s="494"/>
      <c r="Q426" s="494"/>
      <c r="R426" s="494"/>
      <c r="S426" s="494"/>
      <c r="T426" s="494"/>
      <c r="U426" s="494"/>
      <c r="V426" s="494"/>
      <c r="W426" s="494"/>
      <c r="X426" s="494"/>
      <c r="Y426" s="494"/>
      <c r="Z426" s="494"/>
      <c r="AA426" s="494"/>
      <c r="AB426" s="494"/>
      <c r="AC426" s="494"/>
      <c r="AD426" s="494"/>
      <c r="AE426" s="494"/>
      <c r="AF426" s="494"/>
      <c r="AG426" s="494"/>
      <c r="AH426" s="494"/>
      <c r="AI426" s="494"/>
      <c r="AJ426" s="494"/>
      <c r="AK426" s="494"/>
      <c r="AL426" s="494"/>
    </row>
    <row r="427" spans="12:38">
      <c r="L427" s="494"/>
      <c r="M427" s="494"/>
      <c r="N427" s="494"/>
      <c r="O427" s="494"/>
      <c r="P427" s="494"/>
      <c r="Q427" s="494"/>
      <c r="R427" s="494"/>
      <c r="S427" s="494"/>
      <c r="T427" s="494"/>
      <c r="U427" s="494"/>
      <c r="V427" s="494"/>
      <c r="W427" s="494"/>
      <c r="X427" s="494"/>
      <c r="Y427" s="494"/>
      <c r="Z427" s="494"/>
      <c r="AA427" s="494"/>
      <c r="AB427" s="494"/>
      <c r="AC427" s="494"/>
      <c r="AD427" s="494"/>
      <c r="AE427" s="494"/>
      <c r="AF427" s="494"/>
      <c r="AG427" s="494"/>
      <c r="AH427" s="494"/>
      <c r="AI427" s="494"/>
      <c r="AJ427" s="494"/>
      <c r="AK427" s="494"/>
      <c r="AL427" s="494"/>
    </row>
    <row r="428" spans="12:38">
      <c r="L428" s="494"/>
      <c r="M428" s="494"/>
      <c r="N428" s="494"/>
      <c r="O428" s="494"/>
      <c r="P428" s="494"/>
      <c r="Q428" s="494"/>
      <c r="R428" s="494"/>
      <c r="S428" s="494"/>
      <c r="T428" s="494"/>
      <c r="U428" s="494"/>
      <c r="V428" s="494"/>
      <c r="W428" s="494"/>
      <c r="X428" s="494"/>
      <c r="Y428" s="494"/>
      <c r="Z428" s="494"/>
      <c r="AA428" s="494"/>
      <c r="AB428" s="494"/>
      <c r="AC428" s="494"/>
      <c r="AD428" s="494"/>
      <c r="AE428" s="494"/>
      <c r="AF428" s="494"/>
      <c r="AG428" s="494"/>
      <c r="AH428" s="494"/>
      <c r="AI428" s="494"/>
      <c r="AJ428" s="494"/>
      <c r="AK428" s="494"/>
      <c r="AL428" s="494"/>
    </row>
    <row r="429" spans="12:38">
      <c r="L429" s="494"/>
      <c r="M429" s="494"/>
      <c r="N429" s="494"/>
      <c r="O429" s="494"/>
      <c r="P429" s="494"/>
      <c r="Q429" s="494"/>
      <c r="R429" s="494"/>
      <c r="S429" s="494"/>
      <c r="T429" s="494"/>
      <c r="U429" s="494"/>
      <c r="V429" s="494"/>
      <c r="W429" s="494"/>
      <c r="X429" s="494"/>
      <c r="Y429" s="494"/>
      <c r="Z429" s="494"/>
      <c r="AA429" s="494"/>
      <c r="AB429" s="494"/>
      <c r="AC429" s="494"/>
      <c r="AD429" s="494"/>
      <c r="AE429" s="494"/>
      <c r="AF429" s="494"/>
      <c r="AG429" s="494"/>
      <c r="AH429" s="494"/>
      <c r="AI429" s="494"/>
      <c r="AJ429" s="494"/>
      <c r="AK429" s="494"/>
      <c r="AL429" s="494"/>
    </row>
    <row r="430" spans="12:38">
      <c r="L430" s="494"/>
      <c r="M430" s="494"/>
      <c r="N430" s="494"/>
      <c r="O430" s="494"/>
      <c r="P430" s="494"/>
      <c r="Q430" s="494"/>
      <c r="R430" s="494"/>
      <c r="S430" s="494"/>
      <c r="T430" s="494"/>
      <c r="U430" s="494"/>
      <c r="V430" s="494"/>
      <c r="W430" s="494"/>
      <c r="X430" s="494"/>
      <c r="Y430" s="494"/>
      <c r="Z430" s="494"/>
      <c r="AA430" s="494"/>
      <c r="AB430" s="494"/>
      <c r="AC430" s="494"/>
      <c r="AD430" s="494"/>
      <c r="AE430" s="494"/>
      <c r="AF430" s="494"/>
      <c r="AG430" s="494"/>
      <c r="AH430" s="494"/>
      <c r="AI430" s="494"/>
      <c r="AJ430" s="494"/>
      <c r="AK430" s="494"/>
      <c r="AL430" s="494"/>
    </row>
    <row r="431" spans="12:38">
      <c r="L431" s="494"/>
      <c r="M431" s="494"/>
      <c r="N431" s="494"/>
      <c r="O431" s="494"/>
      <c r="P431" s="494"/>
      <c r="Q431" s="494"/>
      <c r="R431" s="494"/>
      <c r="S431" s="494"/>
      <c r="T431" s="494"/>
      <c r="U431" s="494"/>
      <c r="V431" s="494"/>
      <c r="W431" s="494"/>
      <c r="X431" s="494"/>
      <c r="Y431" s="494"/>
      <c r="Z431" s="494"/>
      <c r="AA431" s="494"/>
      <c r="AB431" s="494"/>
      <c r="AC431" s="494"/>
      <c r="AD431" s="494"/>
      <c r="AE431" s="494"/>
      <c r="AF431" s="494"/>
      <c r="AG431" s="494"/>
      <c r="AH431" s="494"/>
      <c r="AI431" s="494"/>
      <c r="AJ431" s="494"/>
      <c r="AK431" s="494"/>
      <c r="AL431" s="494"/>
    </row>
    <row r="432" spans="12:38">
      <c r="L432" s="494"/>
      <c r="M432" s="494"/>
      <c r="N432" s="494"/>
      <c r="O432" s="494"/>
      <c r="P432" s="494"/>
      <c r="Q432" s="494"/>
      <c r="R432" s="494"/>
      <c r="S432" s="494"/>
      <c r="T432" s="494"/>
      <c r="U432" s="494"/>
      <c r="V432" s="494"/>
      <c r="W432" s="494"/>
      <c r="X432" s="494"/>
      <c r="Y432" s="494"/>
      <c r="Z432" s="494"/>
      <c r="AA432" s="494"/>
      <c r="AB432" s="494"/>
      <c r="AC432" s="494"/>
      <c r="AD432" s="494"/>
      <c r="AE432" s="494"/>
      <c r="AF432" s="494"/>
      <c r="AG432" s="494"/>
      <c r="AH432" s="494"/>
      <c r="AI432" s="494"/>
      <c r="AJ432" s="494"/>
      <c r="AK432" s="494"/>
      <c r="AL432" s="494"/>
    </row>
    <row r="433" spans="12:38">
      <c r="L433" s="494"/>
      <c r="M433" s="494"/>
      <c r="N433" s="494"/>
      <c r="O433" s="494"/>
      <c r="P433" s="494"/>
      <c r="Q433" s="494"/>
      <c r="R433" s="494"/>
      <c r="S433" s="494"/>
      <c r="T433" s="494"/>
      <c r="U433" s="494"/>
      <c r="V433" s="494"/>
      <c r="W433" s="494"/>
      <c r="X433" s="494"/>
      <c r="Y433" s="494"/>
      <c r="Z433" s="494"/>
      <c r="AA433" s="494"/>
      <c r="AB433" s="494"/>
      <c r="AC433" s="494"/>
      <c r="AD433" s="494"/>
      <c r="AE433" s="494"/>
      <c r="AF433" s="494"/>
      <c r="AG433" s="494"/>
      <c r="AH433" s="494"/>
      <c r="AI433" s="494"/>
      <c r="AJ433" s="494"/>
      <c r="AK433" s="494"/>
      <c r="AL433" s="494"/>
    </row>
    <row r="434" spans="12:38">
      <c r="L434" s="494"/>
      <c r="M434" s="494"/>
      <c r="N434" s="494"/>
      <c r="O434" s="494"/>
      <c r="P434" s="494"/>
      <c r="Q434" s="494"/>
      <c r="R434" s="494"/>
      <c r="S434" s="494"/>
      <c r="T434" s="494"/>
      <c r="U434" s="494"/>
      <c r="V434" s="494"/>
      <c r="W434" s="494"/>
      <c r="X434" s="494"/>
      <c r="Y434" s="494"/>
      <c r="Z434" s="494"/>
      <c r="AA434" s="494"/>
      <c r="AB434" s="494"/>
      <c r="AC434" s="494"/>
      <c r="AD434" s="494"/>
      <c r="AE434" s="494"/>
      <c r="AF434" s="494"/>
      <c r="AG434" s="494"/>
      <c r="AH434" s="494"/>
      <c r="AI434" s="494"/>
      <c r="AJ434" s="494"/>
      <c r="AK434" s="494"/>
      <c r="AL434" s="494"/>
    </row>
    <row r="435" spans="12:38">
      <c r="L435" s="494"/>
      <c r="M435" s="494"/>
      <c r="N435" s="494"/>
      <c r="O435" s="494"/>
      <c r="P435" s="494"/>
      <c r="Q435" s="494"/>
      <c r="R435" s="494"/>
      <c r="S435" s="494"/>
      <c r="T435" s="494"/>
      <c r="U435" s="494"/>
      <c r="V435" s="494"/>
      <c r="W435" s="494"/>
      <c r="X435" s="494"/>
      <c r="Y435" s="494"/>
      <c r="Z435" s="494"/>
      <c r="AA435" s="494"/>
      <c r="AB435" s="494"/>
      <c r="AC435" s="494"/>
      <c r="AD435" s="494"/>
      <c r="AE435" s="494"/>
      <c r="AF435" s="494"/>
      <c r="AG435" s="494"/>
      <c r="AH435" s="494"/>
      <c r="AI435" s="494"/>
      <c r="AJ435" s="494"/>
      <c r="AK435" s="494"/>
      <c r="AL435" s="494"/>
    </row>
    <row r="436" spans="12:38">
      <c r="L436" s="494"/>
      <c r="M436" s="494"/>
      <c r="N436" s="494"/>
      <c r="O436" s="494"/>
      <c r="P436" s="494"/>
      <c r="Q436" s="494"/>
      <c r="R436" s="494"/>
      <c r="S436" s="494"/>
      <c r="T436" s="494"/>
      <c r="U436" s="494"/>
      <c r="V436" s="494"/>
      <c r="W436" s="494"/>
      <c r="X436" s="494"/>
      <c r="Y436" s="494"/>
      <c r="Z436" s="494"/>
      <c r="AA436" s="494"/>
      <c r="AB436" s="494"/>
      <c r="AC436" s="494"/>
      <c r="AD436" s="494"/>
      <c r="AE436" s="494"/>
      <c r="AF436" s="494"/>
      <c r="AG436" s="494"/>
      <c r="AH436" s="494"/>
      <c r="AI436" s="494"/>
      <c r="AJ436" s="494"/>
      <c r="AK436" s="494"/>
      <c r="AL436" s="494"/>
    </row>
    <row r="437" spans="12:38">
      <c r="L437" s="494"/>
      <c r="M437" s="494"/>
      <c r="N437" s="494"/>
      <c r="O437" s="494"/>
      <c r="P437" s="494"/>
      <c r="Q437" s="494"/>
      <c r="R437" s="494"/>
      <c r="S437" s="494"/>
      <c r="T437" s="494"/>
      <c r="U437" s="494"/>
      <c r="V437" s="494"/>
      <c r="W437" s="494"/>
      <c r="X437" s="494"/>
      <c r="Y437" s="494"/>
      <c r="Z437" s="494"/>
      <c r="AA437" s="494"/>
      <c r="AB437" s="494"/>
      <c r="AC437" s="494"/>
      <c r="AD437" s="494"/>
      <c r="AE437" s="494"/>
      <c r="AF437" s="494"/>
      <c r="AG437" s="494"/>
      <c r="AH437" s="494"/>
      <c r="AI437" s="494"/>
      <c r="AJ437" s="494"/>
      <c r="AK437" s="494"/>
      <c r="AL437" s="494"/>
    </row>
    <row r="438" spans="12:38">
      <c r="L438" s="494"/>
      <c r="M438" s="494"/>
      <c r="N438" s="494"/>
      <c r="O438" s="494"/>
      <c r="P438" s="494"/>
      <c r="Q438" s="494"/>
      <c r="R438" s="494"/>
      <c r="S438" s="494"/>
      <c r="T438" s="494"/>
      <c r="U438" s="494"/>
      <c r="V438" s="494"/>
      <c r="W438" s="494"/>
      <c r="X438" s="494"/>
      <c r="Y438" s="494"/>
      <c r="Z438" s="494"/>
      <c r="AA438" s="494"/>
      <c r="AB438" s="494"/>
      <c r="AC438" s="494"/>
      <c r="AD438" s="494"/>
      <c r="AE438" s="494"/>
      <c r="AF438" s="494"/>
      <c r="AG438" s="494"/>
      <c r="AH438" s="494"/>
      <c r="AI438" s="494"/>
      <c r="AJ438" s="494"/>
      <c r="AK438" s="494"/>
      <c r="AL438" s="494"/>
    </row>
    <row r="439" spans="12:38">
      <c r="L439" s="494"/>
      <c r="M439" s="494"/>
      <c r="N439" s="494"/>
      <c r="O439" s="494"/>
      <c r="P439" s="494"/>
      <c r="Q439" s="494"/>
      <c r="R439" s="494"/>
      <c r="S439" s="494"/>
      <c r="T439" s="494"/>
      <c r="U439" s="494"/>
      <c r="V439" s="494"/>
      <c r="W439" s="494"/>
      <c r="X439" s="494"/>
      <c r="Y439" s="494"/>
      <c r="Z439" s="494"/>
      <c r="AA439" s="494"/>
      <c r="AB439" s="494"/>
      <c r="AC439" s="494"/>
      <c r="AD439" s="494"/>
      <c r="AE439" s="494"/>
      <c r="AF439" s="494"/>
      <c r="AG439" s="494"/>
      <c r="AH439" s="494"/>
      <c r="AI439" s="494"/>
      <c r="AJ439" s="494"/>
      <c r="AK439" s="494"/>
      <c r="AL439" s="494"/>
    </row>
    <row r="440" spans="12:38">
      <c r="L440" s="494"/>
      <c r="M440" s="494"/>
      <c r="N440" s="494"/>
      <c r="O440" s="494"/>
      <c r="P440" s="494"/>
      <c r="Q440" s="494"/>
      <c r="R440" s="494"/>
      <c r="S440" s="494"/>
      <c r="T440" s="494"/>
      <c r="U440" s="494"/>
      <c r="V440" s="494"/>
      <c r="W440" s="494"/>
      <c r="X440" s="494"/>
      <c r="Y440" s="494"/>
      <c r="Z440" s="494"/>
      <c r="AA440" s="494"/>
      <c r="AB440" s="494"/>
      <c r="AC440" s="494"/>
      <c r="AD440" s="494"/>
      <c r="AE440" s="494"/>
      <c r="AF440" s="494"/>
      <c r="AG440" s="494"/>
      <c r="AH440" s="494"/>
      <c r="AI440" s="494"/>
      <c r="AJ440" s="494"/>
      <c r="AK440" s="494"/>
      <c r="AL440" s="494"/>
    </row>
    <row r="441" spans="12:38">
      <c r="L441" s="494"/>
      <c r="M441" s="494"/>
      <c r="N441" s="494"/>
      <c r="O441" s="494"/>
      <c r="P441" s="494"/>
      <c r="Q441" s="494"/>
      <c r="R441" s="494"/>
      <c r="S441" s="494"/>
      <c r="T441" s="494"/>
      <c r="U441" s="494"/>
      <c r="V441" s="494"/>
      <c r="W441" s="494"/>
      <c r="X441" s="494"/>
      <c r="Y441" s="494"/>
      <c r="Z441" s="494"/>
      <c r="AA441" s="494"/>
      <c r="AB441" s="494"/>
      <c r="AC441" s="494"/>
      <c r="AD441" s="494"/>
      <c r="AE441" s="494"/>
      <c r="AF441" s="494"/>
      <c r="AG441" s="494"/>
      <c r="AH441" s="494"/>
      <c r="AI441" s="494"/>
      <c r="AJ441" s="494"/>
      <c r="AK441" s="494"/>
      <c r="AL441" s="494"/>
    </row>
    <row r="442" spans="12:38">
      <c r="L442" s="494"/>
      <c r="M442" s="494"/>
      <c r="N442" s="494"/>
      <c r="O442" s="494"/>
      <c r="P442" s="494"/>
      <c r="Q442" s="494"/>
      <c r="R442" s="494"/>
      <c r="S442" s="494"/>
      <c r="T442" s="494"/>
      <c r="U442" s="494"/>
      <c r="V442" s="494"/>
      <c r="W442" s="494"/>
      <c r="X442" s="494"/>
      <c r="Y442" s="494"/>
      <c r="Z442" s="494"/>
      <c r="AA442" s="494"/>
      <c r="AB442" s="494"/>
      <c r="AC442" s="494"/>
      <c r="AD442" s="494"/>
      <c r="AE442" s="494"/>
      <c r="AF442" s="494"/>
      <c r="AG442" s="494"/>
      <c r="AH442" s="494"/>
      <c r="AI442" s="494"/>
      <c r="AJ442" s="494"/>
      <c r="AK442" s="494"/>
      <c r="AL442" s="494"/>
    </row>
    <row r="443" spans="12:38">
      <c r="L443" s="494"/>
      <c r="M443" s="494"/>
      <c r="N443" s="494"/>
      <c r="O443" s="494"/>
      <c r="P443" s="494"/>
      <c r="Q443" s="494"/>
      <c r="R443" s="494"/>
      <c r="S443" s="494"/>
      <c r="T443" s="494"/>
      <c r="U443" s="494"/>
      <c r="V443" s="494"/>
      <c r="W443" s="494"/>
      <c r="X443" s="494"/>
      <c r="Y443" s="494"/>
      <c r="Z443" s="494"/>
      <c r="AA443" s="494"/>
      <c r="AB443" s="494"/>
      <c r="AC443" s="494"/>
      <c r="AD443" s="494"/>
      <c r="AE443" s="494"/>
      <c r="AF443" s="494"/>
      <c r="AG443" s="494"/>
      <c r="AH443" s="494"/>
      <c r="AI443" s="494"/>
      <c r="AJ443" s="494"/>
      <c r="AK443" s="494"/>
      <c r="AL443" s="494"/>
    </row>
    <row r="444" spans="12:38">
      <c r="L444" s="494"/>
      <c r="M444" s="494"/>
      <c r="N444" s="494"/>
      <c r="O444" s="494"/>
      <c r="P444" s="494"/>
      <c r="Q444" s="494"/>
      <c r="R444" s="494"/>
      <c r="S444" s="494"/>
      <c r="T444" s="494"/>
      <c r="U444" s="494"/>
      <c r="V444" s="494"/>
      <c r="W444" s="494"/>
      <c r="X444" s="494"/>
      <c r="Y444" s="494"/>
      <c r="Z444" s="494"/>
      <c r="AA444" s="494"/>
      <c r="AB444" s="494"/>
      <c r="AC444" s="494"/>
      <c r="AD444" s="494"/>
      <c r="AE444" s="494"/>
      <c r="AF444" s="494"/>
      <c r="AG444" s="494"/>
      <c r="AH444" s="494"/>
      <c r="AI444" s="494"/>
      <c r="AJ444" s="494"/>
      <c r="AK444" s="494"/>
      <c r="AL444" s="494"/>
    </row>
    <row r="445" spans="12:38">
      <c r="L445" s="494"/>
      <c r="M445" s="494"/>
      <c r="N445" s="494"/>
      <c r="O445" s="494"/>
      <c r="P445" s="494"/>
      <c r="Q445" s="494"/>
      <c r="R445" s="494"/>
      <c r="S445" s="494"/>
      <c r="T445" s="494"/>
      <c r="U445" s="494"/>
      <c r="V445" s="494"/>
      <c r="W445" s="494"/>
      <c r="X445" s="494"/>
      <c r="Y445" s="494"/>
      <c r="Z445" s="494"/>
      <c r="AA445" s="494"/>
      <c r="AB445" s="494"/>
      <c r="AC445" s="494"/>
      <c r="AD445" s="494"/>
      <c r="AE445" s="494"/>
      <c r="AF445" s="494"/>
      <c r="AG445" s="494"/>
      <c r="AH445" s="494"/>
      <c r="AI445" s="494"/>
      <c r="AJ445" s="494"/>
      <c r="AK445" s="494"/>
      <c r="AL445" s="494"/>
    </row>
    <row r="446" spans="12:38">
      <c r="L446" s="494"/>
      <c r="M446" s="494"/>
      <c r="N446" s="494"/>
      <c r="O446" s="494"/>
      <c r="P446" s="494"/>
      <c r="Q446" s="494"/>
      <c r="R446" s="494"/>
      <c r="S446" s="494"/>
      <c r="T446" s="494"/>
      <c r="U446" s="494"/>
      <c r="V446" s="494"/>
      <c r="W446" s="494"/>
      <c r="X446" s="494"/>
      <c r="Y446" s="494"/>
      <c r="Z446" s="494"/>
      <c r="AA446" s="494"/>
      <c r="AB446" s="494"/>
      <c r="AC446" s="494"/>
      <c r="AD446" s="494"/>
      <c r="AE446" s="494"/>
      <c r="AF446" s="494"/>
      <c r="AG446" s="494"/>
      <c r="AH446" s="494"/>
      <c r="AI446" s="494"/>
      <c r="AJ446" s="494"/>
      <c r="AK446" s="494"/>
      <c r="AL446" s="494"/>
    </row>
    <row r="447" spans="12:38">
      <c r="L447" s="494"/>
      <c r="M447" s="494"/>
      <c r="N447" s="494"/>
      <c r="O447" s="494"/>
      <c r="P447" s="494"/>
      <c r="Q447" s="494"/>
      <c r="R447" s="494"/>
      <c r="S447" s="494"/>
      <c r="T447" s="494"/>
      <c r="U447" s="494"/>
      <c r="V447" s="494"/>
      <c r="W447" s="494"/>
      <c r="X447" s="494"/>
      <c r="Y447" s="494"/>
      <c r="Z447" s="494"/>
      <c r="AA447" s="494"/>
      <c r="AB447" s="494"/>
      <c r="AC447" s="494"/>
      <c r="AD447" s="494"/>
      <c r="AE447" s="494"/>
      <c r="AF447" s="494"/>
      <c r="AG447" s="494"/>
      <c r="AH447" s="494"/>
      <c r="AI447" s="494"/>
      <c r="AJ447" s="494"/>
      <c r="AK447" s="494"/>
      <c r="AL447" s="494"/>
    </row>
    <row r="448" spans="12:38">
      <c r="L448" s="494"/>
      <c r="M448" s="494"/>
      <c r="N448" s="494"/>
      <c r="O448" s="494"/>
      <c r="P448" s="494"/>
      <c r="Q448" s="494"/>
      <c r="R448" s="494"/>
      <c r="S448" s="494"/>
      <c r="T448" s="494"/>
      <c r="U448" s="494"/>
      <c r="V448" s="494"/>
      <c r="W448" s="494"/>
      <c r="X448" s="494"/>
      <c r="Y448" s="494"/>
      <c r="Z448" s="494"/>
      <c r="AA448" s="494"/>
      <c r="AB448" s="494"/>
      <c r="AC448" s="494"/>
      <c r="AD448" s="494"/>
      <c r="AE448" s="494"/>
      <c r="AF448" s="494"/>
      <c r="AG448" s="494"/>
      <c r="AH448" s="494"/>
      <c r="AI448" s="494"/>
      <c r="AJ448" s="494"/>
      <c r="AK448" s="494"/>
      <c r="AL448" s="494"/>
    </row>
    <row r="449" spans="12:38">
      <c r="L449" s="494"/>
      <c r="M449" s="494"/>
      <c r="N449" s="494"/>
      <c r="O449" s="494"/>
      <c r="P449" s="494"/>
      <c r="Q449" s="494"/>
      <c r="R449" s="494"/>
      <c r="S449" s="494"/>
      <c r="T449" s="494"/>
      <c r="U449" s="494"/>
      <c r="V449" s="494"/>
      <c r="W449" s="494"/>
      <c r="X449" s="494"/>
      <c r="Y449" s="494"/>
      <c r="Z449" s="494"/>
      <c r="AA449" s="494"/>
      <c r="AB449" s="494"/>
      <c r="AC449" s="494"/>
      <c r="AD449" s="494"/>
      <c r="AE449" s="494"/>
      <c r="AF449" s="494"/>
      <c r="AG449" s="494"/>
      <c r="AH449" s="494"/>
      <c r="AI449" s="494"/>
      <c r="AJ449" s="494"/>
      <c r="AK449" s="494"/>
      <c r="AL449" s="494"/>
    </row>
    <row r="450" spans="12:38">
      <c r="L450" s="494"/>
      <c r="M450" s="494"/>
      <c r="N450" s="494"/>
      <c r="O450" s="494"/>
      <c r="P450" s="494"/>
      <c r="Q450" s="494"/>
      <c r="R450" s="494"/>
      <c r="S450" s="494"/>
      <c r="T450" s="494"/>
      <c r="U450" s="494"/>
      <c r="V450" s="494"/>
      <c r="W450" s="494"/>
      <c r="X450" s="494"/>
      <c r="Y450" s="494"/>
      <c r="Z450" s="494"/>
      <c r="AA450" s="494"/>
      <c r="AB450" s="494"/>
      <c r="AC450" s="494"/>
      <c r="AD450" s="494"/>
      <c r="AE450" s="494"/>
      <c r="AF450" s="494"/>
      <c r="AG450" s="494"/>
      <c r="AH450" s="494"/>
      <c r="AI450" s="494"/>
      <c r="AJ450" s="494"/>
      <c r="AK450" s="494"/>
      <c r="AL450" s="494"/>
    </row>
    <row r="451" spans="12:38">
      <c r="L451" s="494"/>
      <c r="M451" s="494"/>
      <c r="N451" s="494"/>
      <c r="O451" s="494"/>
      <c r="P451" s="494"/>
      <c r="Q451" s="494"/>
      <c r="R451" s="494"/>
      <c r="S451" s="494"/>
      <c r="T451" s="494"/>
      <c r="U451" s="494"/>
      <c r="V451" s="494"/>
      <c r="W451" s="494"/>
      <c r="X451" s="494"/>
      <c r="Y451" s="494"/>
      <c r="Z451" s="494"/>
      <c r="AA451" s="494"/>
      <c r="AB451" s="494"/>
      <c r="AC451" s="494"/>
      <c r="AD451" s="494"/>
      <c r="AE451" s="494"/>
      <c r="AF451" s="494"/>
      <c r="AG451" s="494"/>
      <c r="AH451" s="494"/>
      <c r="AI451" s="494"/>
      <c r="AJ451" s="494"/>
      <c r="AK451" s="494"/>
      <c r="AL451" s="494"/>
    </row>
    <row r="452" spans="12:38">
      <c r="L452" s="494"/>
      <c r="M452" s="494"/>
      <c r="N452" s="494"/>
      <c r="O452" s="494"/>
      <c r="P452" s="494"/>
      <c r="Q452" s="494"/>
      <c r="R452" s="494"/>
      <c r="S452" s="494"/>
      <c r="T452" s="494"/>
      <c r="U452" s="494"/>
      <c r="V452" s="494"/>
      <c r="W452" s="494"/>
      <c r="X452" s="494"/>
      <c r="Y452" s="494"/>
      <c r="Z452" s="494"/>
      <c r="AA452" s="494"/>
      <c r="AB452" s="494"/>
      <c r="AC452" s="494"/>
      <c r="AD452" s="494"/>
      <c r="AE452" s="494"/>
      <c r="AF452" s="494"/>
      <c r="AG452" s="494"/>
      <c r="AH452" s="494"/>
      <c r="AI452" s="494"/>
      <c r="AJ452" s="494"/>
      <c r="AK452" s="494"/>
      <c r="AL452" s="494"/>
    </row>
    <row r="453" spans="12:38">
      <c r="L453" s="494"/>
      <c r="M453" s="494"/>
      <c r="N453" s="494"/>
      <c r="O453" s="494"/>
      <c r="P453" s="494"/>
      <c r="Q453" s="494"/>
      <c r="R453" s="494"/>
      <c r="S453" s="494"/>
      <c r="T453" s="494"/>
      <c r="U453" s="494"/>
      <c r="V453" s="494"/>
      <c r="W453" s="494"/>
      <c r="X453" s="494"/>
      <c r="Y453" s="494"/>
      <c r="Z453" s="494"/>
      <c r="AA453" s="494"/>
      <c r="AB453" s="494"/>
      <c r="AC453" s="494"/>
      <c r="AD453" s="494"/>
      <c r="AE453" s="494"/>
      <c r="AF453" s="494"/>
      <c r="AG453" s="494"/>
      <c r="AH453" s="494"/>
      <c r="AI453" s="494"/>
      <c r="AJ453" s="494"/>
      <c r="AK453" s="494"/>
      <c r="AL453" s="494"/>
    </row>
    <row r="454" spans="12:38">
      <c r="L454" s="494"/>
      <c r="M454" s="494"/>
      <c r="N454" s="494"/>
      <c r="O454" s="494"/>
      <c r="P454" s="494"/>
      <c r="Q454" s="494"/>
      <c r="R454" s="494"/>
      <c r="S454" s="494"/>
      <c r="T454" s="494"/>
      <c r="U454" s="494"/>
      <c r="V454" s="494"/>
      <c r="W454" s="494"/>
      <c r="X454" s="494"/>
      <c r="Y454" s="494"/>
      <c r="Z454" s="494"/>
      <c r="AA454" s="494"/>
      <c r="AB454" s="494"/>
      <c r="AC454" s="494"/>
      <c r="AD454" s="494"/>
      <c r="AE454" s="494"/>
      <c r="AF454" s="494"/>
      <c r="AG454" s="494"/>
      <c r="AH454" s="494"/>
      <c r="AI454" s="494"/>
      <c r="AJ454" s="494"/>
      <c r="AK454" s="494"/>
      <c r="AL454" s="494"/>
    </row>
    <row r="455" spans="12:38">
      <c r="L455" s="494"/>
      <c r="M455" s="494"/>
      <c r="N455" s="494"/>
      <c r="O455" s="494"/>
      <c r="P455" s="494"/>
      <c r="Q455" s="494"/>
      <c r="R455" s="494"/>
      <c r="S455" s="494"/>
      <c r="T455" s="494"/>
      <c r="U455" s="494"/>
      <c r="V455" s="494"/>
      <c r="W455" s="494"/>
      <c r="X455" s="494"/>
      <c r="Y455" s="494"/>
      <c r="Z455" s="494"/>
      <c r="AA455" s="494"/>
      <c r="AB455" s="494"/>
      <c r="AC455" s="494"/>
      <c r="AD455" s="494"/>
      <c r="AE455" s="494"/>
      <c r="AF455" s="494"/>
      <c r="AG455" s="494"/>
      <c r="AH455" s="494"/>
      <c r="AI455" s="494"/>
      <c r="AJ455" s="494"/>
      <c r="AK455" s="494"/>
      <c r="AL455" s="494"/>
    </row>
    <row r="456" spans="12:38">
      <c r="L456" s="494"/>
      <c r="M456" s="494"/>
      <c r="N456" s="494"/>
      <c r="O456" s="494"/>
      <c r="P456" s="494"/>
      <c r="Q456" s="494"/>
      <c r="R456" s="494"/>
      <c r="S456" s="494"/>
      <c r="T456" s="494"/>
      <c r="U456" s="494"/>
      <c r="V456" s="494"/>
      <c r="W456" s="494"/>
      <c r="X456" s="494"/>
      <c r="Y456" s="494"/>
      <c r="Z456" s="494"/>
      <c r="AA456" s="494"/>
      <c r="AB456" s="494"/>
      <c r="AC456" s="494"/>
      <c r="AD456" s="494"/>
      <c r="AE456" s="494"/>
      <c r="AF456" s="494"/>
      <c r="AG456" s="494"/>
      <c r="AH456" s="494"/>
      <c r="AI456" s="494"/>
      <c r="AJ456" s="494"/>
      <c r="AK456" s="494"/>
      <c r="AL456" s="494"/>
    </row>
    <row r="457" spans="12:38">
      <c r="L457" s="494"/>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494"/>
      <c r="AK457" s="494"/>
      <c r="AL457" s="494"/>
    </row>
    <row r="458" spans="12:38">
      <c r="L458" s="494"/>
      <c r="M458" s="494"/>
      <c r="N458" s="494"/>
      <c r="O458" s="494"/>
      <c r="P458" s="494"/>
      <c r="Q458" s="494"/>
      <c r="R458" s="494"/>
      <c r="S458" s="494"/>
      <c r="T458" s="494"/>
      <c r="U458" s="494"/>
      <c r="V458" s="494"/>
      <c r="W458" s="494"/>
      <c r="X458" s="494"/>
      <c r="Y458" s="494"/>
      <c r="Z458" s="494"/>
      <c r="AA458" s="494"/>
      <c r="AB458" s="494"/>
      <c r="AC458" s="494"/>
      <c r="AD458" s="494"/>
      <c r="AE458" s="494"/>
      <c r="AF458" s="494"/>
      <c r="AG458" s="494"/>
      <c r="AH458" s="494"/>
      <c r="AI458" s="494"/>
      <c r="AJ458" s="494"/>
      <c r="AK458" s="494"/>
      <c r="AL458" s="494"/>
    </row>
    <row r="459" spans="12:38">
      <c r="L459" s="494"/>
      <c r="M459" s="494"/>
      <c r="N459" s="494"/>
      <c r="O459" s="494"/>
      <c r="P459" s="494"/>
      <c r="Q459" s="494"/>
      <c r="R459" s="494"/>
      <c r="S459" s="494"/>
      <c r="T459" s="494"/>
      <c r="U459" s="494"/>
      <c r="V459" s="494"/>
      <c r="W459" s="494"/>
      <c r="X459" s="494"/>
      <c r="Y459" s="494"/>
      <c r="Z459" s="494"/>
      <c r="AA459" s="494"/>
      <c r="AB459" s="494"/>
      <c r="AC459" s="494"/>
      <c r="AD459" s="494"/>
      <c r="AE459" s="494"/>
      <c r="AF459" s="494"/>
      <c r="AG459" s="494"/>
      <c r="AH459" s="494"/>
      <c r="AI459" s="494"/>
      <c r="AJ459" s="494"/>
      <c r="AK459" s="494"/>
      <c r="AL459" s="494"/>
    </row>
    <row r="460" spans="12:38">
      <c r="L460" s="494"/>
      <c r="M460" s="494"/>
      <c r="N460" s="494"/>
      <c r="O460" s="494"/>
      <c r="P460" s="494"/>
      <c r="Q460" s="494"/>
      <c r="R460" s="494"/>
      <c r="S460" s="494"/>
      <c r="T460" s="494"/>
      <c r="U460" s="494"/>
      <c r="V460" s="494"/>
      <c r="W460" s="494"/>
      <c r="X460" s="494"/>
      <c r="Y460" s="494"/>
      <c r="Z460" s="494"/>
      <c r="AA460" s="494"/>
      <c r="AB460" s="494"/>
      <c r="AC460" s="494"/>
      <c r="AD460" s="494"/>
      <c r="AE460" s="494"/>
      <c r="AF460" s="494"/>
      <c r="AG460" s="494"/>
      <c r="AH460" s="494"/>
      <c r="AI460" s="494"/>
      <c r="AJ460" s="494"/>
      <c r="AK460" s="494"/>
      <c r="AL460" s="494"/>
    </row>
    <row r="461" spans="12:38">
      <c r="L461" s="494"/>
      <c r="M461" s="494"/>
      <c r="N461" s="494"/>
      <c r="O461" s="494"/>
      <c r="P461" s="494"/>
      <c r="Q461" s="494"/>
      <c r="R461" s="494"/>
      <c r="S461" s="494"/>
      <c r="T461" s="494"/>
      <c r="U461" s="494"/>
      <c r="V461" s="494"/>
      <c r="W461" s="494"/>
      <c r="X461" s="494"/>
      <c r="Y461" s="494"/>
      <c r="Z461" s="494"/>
      <c r="AA461" s="494"/>
      <c r="AB461" s="494"/>
      <c r="AC461" s="494"/>
      <c r="AD461" s="494"/>
      <c r="AE461" s="494"/>
      <c r="AF461" s="494"/>
      <c r="AG461" s="494"/>
      <c r="AH461" s="494"/>
      <c r="AI461" s="494"/>
      <c r="AJ461" s="494"/>
      <c r="AK461" s="494"/>
      <c r="AL461" s="494"/>
    </row>
    <row r="462" spans="12:38">
      <c r="L462" s="494"/>
      <c r="M462" s="494"/>
      <c r="N462" s="494"/>
      <c r="O462" s="494"/>
      <c r="P462" s="494"/>
      <c r="Q462" s="494"/>
      <c r="R462" s="494"/>
      <c r="S462" s="494"/>
      <c r="T462" s="494"/>
      <c r="U462" s="494"/>
      <c r="V462" s="494"/>
      <c r="W462" s="494"/>
      <c r="X462" s="494"/>
      <c r="Y462" s="494"/>
      <c r="Z462" s="494"/>
      <c r="AA462" s="494"/>
      <c r="AB462" s="494"/>
      <c r="AC462" s="494"/>
      <c r="AD462" s="494"/>
      <c r="AE462" s="494"/>
      <c r="AF462" s="494"/>
      <c r="AG462" s="494"/>
      <c r="AH462" s="494"/>
      <c r="AI462" s="494"/>
      <c r="AJ462" s="494"/>
      <c r="AK462" s="494"/>
      <c r="AL462" s="494"/>
    </row>
    <row r="463" spans="12:38">
      <c r="L463" s="494"/>
      <c r="M463" s="494"/>
      <c r="N463" s="494"/>
      <c r="O463" s="494"/>
      <c r="P463" s="494"/>
      <c r="Q463" s="494"/>
      <c r="R463" s="494"/>
      <c r="S463" s="494"/>
      <c r="T463" s="494"/>
      <c r="U463" s="494"/>
      <c r="V463" s="494"/>
      <c r="W463" s="494"/>
      <c r="X463" s="494"/>
      <c r="Y463" s="494"/>
      <c r="Z463" s="494"/>
      <c r="AA463" s="494"/>
      <c r="AB463" s="494"/>
      <c r="AC463" s="494"/>
      <c r="AD463" s="494"/>
      <c r="AE463" s="494"/>
      <c r="AF463" s="494"/>
      <c r="AG463" s="494"/>
      <c r="AH463" s="494"/>
      <c r="AI463" s="494"/>
      <c r="AJ463" s="494"/>
      <c r="AK463" s="494"/>
      <c r="AL463" s="494"/>
    </row>
    <row r="464" spans="12:38">
      <c r="L464" s="494"/>
      <c r="M464" s="494"/>
      <c r="N464" s="494"/>
      <c r="O464" s="494"/>
      <c r="P464" s="494"/>
      <c r="Q464" s="494"/>
      <c r="R464" s="494"/>
      <c r="S464" s="494"/>
      <c r="T464" s="494"/>
      <c r="U464" s="494"/>
      <c r="V464" s="494"/>
      <c r="W464" s="494"/>
      <c r="X464" s="494"/>
      <c r="Y464" s="494"/>
      <c r="Z464" s="494"/>
      <c r="AA464" s="494"/>
      <c r="AB464" s="494"/>
      <c r="AC464" s="494"/>
      <c r="AD464" s="494"/>
      <c r="AE464" s="494"/>
      <c r="AF464" s="494"/>
      <c r="AG464" s="494"/>
      <c r="AH464" s="494"/>
      <c r="AI464" s="494"/>
      <c r="AJ464" s="494"/>
      <c r="AK464" s="494"/>
      <c r="AL464" s="494"/>
    </row>
    <row r="465" spans="12:38">
      <c r="L465" s="494"/>
      <c r="M465" s="494"/>
      <c r="N465" s="494"/>
      <c r="O465" s="494"/>
      <c r="P465" s="494"/>
      <c r="Q465" s="494"/>
      <c r="R465" s="494"/>
      <c r="S465" s="494"/>
      <c r="T465" s="494"/>
      <c r="U465" s="494"/>
      <c r="V465" s="494"/>
      <c r="W465" s="494"/>
      <c r="X465" s="494"/>
      <c r="Y465" s="494"/>
      <c r="Z465" s="494"/>
      <c r="AA465" s="494"/>
      <c r="AB465" s="494"/>
      <c r="AC465" s="494"/>
      <c r="AD465" s="494"/>
      <c r="AE465" s="494"/>
      <c r="AF465" s="494"/>
      <c r="AG465" s="494"/>
      <c r="AH465" s="494"/>
      <c r="AI465" s="494"/>
      <c r="AJ465" s="494"/>
      <c r="AK465" s="494"/>
      <c r="AL465" s="494"/>
    </row>
    <row r="466" spans="12:38">
      <c r="L466" s="494"/>
      <c r="M466" s="494"/>
      <c r="N466" s="494"/>
      <c r="O466" s="494"/>
      <c r="P466" s="494"/>
      <c r="Q466" s="494"/>
      <c r="R466" s="494"/>
      <c r="S466" s="494"/>
      <c r="T466" s="494"/>
      <c r="U466" s="494"/>
      <c r="V466" s="494"/>
      <c r="W466" s="494"/>
      <c r="X466" s="494"/>
      <c r="Y466" s="494"/>
      <c r="Z466" s="494"/>
      <c r="AA466" s="494"/>
      <c r="AB466" s="494"/>
      <c r="AC466" s="494"/>
      <c r="AD466" s="494"/>
      <c r="AE466" s="494"/>
      <c r="AF466" s="494"/>
      <c r="AG466" s="494"/>
      <c r="AH466" s="494"/>
      <c r="AI466" s="494"/>
      <c r="AJ466" s="494"/>
      <c r="AK466" s="494"/>
      <c r="AL466" s="494"/>
    </row>
    <row r="467" spans="12:38">
      <c r="L467" s="494"/>
      <c r="M467" s="494"/>
      <c r="N467" s="494"/>
      <c r="O467" s="494"/>
      <c r="P467" s="494"/>
      <c r="Q467" s="494"/>
      <c r="R467" s="494"/>
      <c r="S467" s="494"/>
      <c r="T467" s="494"/>
      <c r="U467" s="494"/>
      <c r="V467" s="494"/>
      <c r="W467" s="494"/>
      <c r="X467" s="494"/>
      <c r="Y467" s="494"/>
      <c r="Z467" s="494"/>
      <c r="AA467" s="494"/>
      <c r="AB467" s="494"/>
      <c r="AC467" s="494"/>
      <c r="AD467" s="494"/>
      <c r="AE467" s="494"/>
      <c r="AF467" s="494"/>
      <c r="AG467" s="494"/>
      <c r="AH467" s="494"/>
      <c r="AI467" s="494"/>
      <c r="AJ467" s="494"/>
      <c r="AK467" s="494"/>
      <c r="AL467" s="494"/>
    </row>
    <row r="468" spans="12:38">
      <c r="L468" s="494"/>
      <c r="M468" s="494"/>
      <c r="N468" s="494"/>
      <c r="O468" s="494"/>
      <c r="P468" s="494"/>
      <c r="Q468" s="494"/>
      <c r="R468" s="494"/>
      <c r="S468" s="494"/>
      <c r="T468" s="494"/>
      <c r="U468" s="494"/>
      <c r="V468" s="494"/>
      <c r="W468" s="494"/>
      <c r="X468" s="494"/>
      <c r="Y468" s="494"/>
      <c r="Z468" s="494"/>
      <c r="AA468" s="494"/>
      <c r="AB468" s="494"/>
      <c r="AC468" s="494"/>
      <c r="AD468" s="494"/>
      <c r="AE468" s="494"/>
      <c r="AF468" s="494"/>
      <c r="AG468" s="494"/>
      <c r="AH468" s="494"/>
      <c r="AI468" s="494"/>
      <c r="AJ468" s="494"/>
      <c r="AK468" s="494"/>
      <c r="AL468" s="494"/>
    </row>
    <row r="469" spans="12:38">
      <c r="L469" s="494"/>
      <c r="M469" s="494"/>
      <c r="N469" s="494"/>
      <c r="O469" s="494"/>
      <c r="P469" s="494"/>
      <c r="Q469" s="494"/>
      <c r="R469" s="494"/>
      <c r="S469" s="494"/>
      <c r="T469" s="494"/>
      <c r="U469" s="494"/>
      <c r="V469" s="494"/>
      <c r="W469" s="494"/>
      <c r="X469" s="494"/>
      <c r="Y469" s="494"/>
      <c r="Z469" s="494"/>
      <c r="AA469" s="494"/>
      <c r="AB469" s="494"/>
      <c r="AC469" s="494"/>
      <c r="AD469" s="494"/>
      <c r="AE469" s="494"/>
      <c r="AF469" s="494"/>
      <c r="AG469" s="494"/>
      <c r="AH469" s="494"/>
      <c r="AI469" s="494"/>
      <c r="AJ469" s="494"/>
      <c r="AK469" s="494"/>
      <c r="AL469" s="494"/>
    </row>
    <row r="470" spans="12:38">
      <c r="L470" s="494"/>
      <c r="M470" s="494"/>
      <c r="N470" s="494"/>
      <c r="O470" s="494"/>
      <c r="P470" s="494"/>
      <c r="Q470" s="494"/>
      <c r="R470" s="494"/>
      <c r="S470" s="494"/>
      <c r="T470" s="494"/>
      <c r="U470" s="494"/>
      <c r="V470" s="494"/>
      <c r="W470" s="494"/>
      <c r="X470" s="494"/>
      <c r="Y470" s="494"/>
      <c r="Z470" s="494"/>
      <c r="AA470" s="494"/>
      <c r="AB470" s="494"/>
      <c r="AC470" s="494"/>
      <c r="AD470" s="494"/>
      <c r="AE470" s="494"/>
      <c r="AF470" s="494"/>
      <c r="AG470" s="494"/>
      <c r="AH470" s="494"/>
      <c r="AI470" s="494"/>
      <c r="AJ470" s="494"/>
      <c r="AK470" s="494"/>
      <c r="AL470" s="494"/>
    </row>
    <row r="471" spans="12:38">
      <c r="L471" s="494"/>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494"/>
      <c r="AK471" s="494"/>
      <c r="AL471" s="494"/>
    </row>
    <row r="472" spans="12:38">
      <c r="L472" s="494"/>
      <c r="M472" s="494"/>
      <c r="N472" s="494"/>
      <c r="O472" s="494"/>
      <c r="P472" s="494"/>
      <c r="Q472" s="494"/>
      <c r="R472" s="494"/>
      <c r="S472" s="494"/>
      <c r="T472" s="494"/>
      <c r="U472" s="494"/>
      <c r="V472" s="494"/>
      <c r="W472" s="494"/>
      <c r="X472" s="494"/>
      <c r="Y472" s="494"/>
      <c r="Z472" s="494"/>
      <c r="AA472" s="494"/>
      <c r="AB472" s="494"/>
      <c r="AC472" s="494"/>
      <c r="AD472" s="494"/>
      <c r="AE472" s="494"/>
      <c r="AF472" s="494"/>
      <c r="AG472" s="494"/>
      <c r="AH472" s="494"/>
      <c r="AI472" s="494"/>
      <c r="AJ472" s="494"/>
      <c r="AK472" s="494"/>
      <c r="AL472" s="494"/>
    </row>
    <row r="473" spans="12:38">
      <c r="L473" s="494"/>
      <c r="M473" s="494"/>
      <c r="N473" s="494"/>
      <c r="O473" s="494"/>
      <c r="P473" s="494"/>
      <c r="Q473" s="494"/>
      <c r="R473" s="494"/>
      <c r="S473" s="494"/>
      <c r="T473" s="494"/>
      <c r="U473" s="494"/>
      <c r="V473" s="494"/>
      <c r="W473" s="494"/>
      <c r="X473" s="494"/>
      <c r="Y473" s="494"/>
      <c r="Z473" s="494"/>
      <c r="AA473" s="494"/>
      <c r="AB473" s="494"/>
      <c r="AC473" s="494"/>
      <c r="AD473" s="494"/>
      <c r="AE473" s="494"/>
      <c r="AF473" s="494"/>
      <c r="AG473" s="494"/>
      <c r="AH473" s="494"/>
      <c r="AI473" s="494"/>
      <c r="AJ473" s="494"/>
      <c r="AK473" s="494"/>
      <c r="AL473" s="494"/>
    </row>
    <row r="474" spans="12:38">
      <c r="L474" s="494"/>
      <c r="M474" s="494"/>
      <c r="N474" s="494"/>
      <c r="O474" s="494"/>
      <c r="P474" s="494"/>
      <c r="Q474" s="494"/>
      <c r="R474" s="494"/>
      <c r="S474" s="494"/>
      <c r="T474" s="494"/>
      <c r="U474" s="494"/>
      <c r="V474" s="494"/>
      <c r="W474" s="494"/>
      <c r="X474" s="494"/>
      <c r="Y474" s="494"/>
      <c r="Z474" s="494"/>
      <c r="AA474" s="494"/>
      <c r="AB474" s="494"/>
      <c r="AC474" s="494"/>
      <c r="AD474" s="494"/>
      <c r="AE474" s="494"/>
      <c r="AF474" s="494"/>
      <c r="AG474" s="494"/>
      <c r="AH474" s="494"/>
      <c r="AI474" s="494"/>
      <c r="AJ474" s="494"/>
      <c r="AK474" s="494"/>
      <c r="AL474" s="494"/>
    </row>
    <row r="475" spans="12:38">
      <c r="L475" s="494"/>
      <c r="M475" s="494"/>
      <c r="N475" s="494"/>
      <c r="O475" s="494"/>
      <c r="P475" s="494"/>
      <c r="Q475" s="494"/>
      <c r="R475" s="494"/>
      <c r="S475" s="494"/>
      <c r="T475" s="494"/>
      <c r="U475" s="494"/>
      <c r="V475" s="494"/>
      <c r="W475" s="494"/>
      <c r="X475" s="494"/>
      <c r="Y475" s="494"/>
      <c r="Z475" s="494"/>
      <c r="AA475" s="494"/>
      <c r="AB475" s="494"/>
      <c r="AC475" s="494"/>
      <c r="AD475" s="494"/>
      <c r="AE475" s="494"/>
      <c r="AF475" s="494"/>
      <c r="AG475" s="494"/>
      <c r="AH475" s="494"/>
      <c r="AI475" s="494"/>
      <c r="AJ475" s="494"/>
      <c r="AK475" s="494"/>
      <c r="AL475" s="494"/>
    </row>
    <row r="476" spans="12:38">
      <c r="L476" s="494"/>
      <c r="M476" s="494"/>
      <c r="N476" s="494"/>
      <c r="O476" s="494"/>
      <c r="P476" s="494"/>
      <c r="Q476" s="494"/>
      <c r="R476" s="494"/>
      <c r="S476" s="494"/>
      <c r="T476" s="494"/>
      <c r="U476" s="494"/>
      <c r="V476" s="494"/>
      <c r="W476" s="494"/>
      <c r="X476" s="494"/>
      <c r="Y476" s="494"/>
      <c r="Z476" s="494"/>
      <c r="AA476" s="494"/>
      <c r="AB476" s="494"/>
      <c r="AC476" s="494"/>
      <c r="AD476" s="494"/>
      <c r="AE476" s="494"/>
      <c r="AF476" s="494"/>
      <c r="AG476" s="494"/>
      <c r="AH476" s="494"/>
      <c r="AI476" s="494"/>
      <c r="AJ476" s="494"/>
      <c r="AK476" s="494"/>
      <c r="AL476" s="494"/>
    </row>
    <row r="477" spans="12:38">
      <c r="L477" s="494"/>
      <c r="M477" s="494"/>
      <c r="N477" s="494"/>
      <c r="O477" s="494"/>
      <c r="P477" s="494"/>
      <c r="Q477" s="494"/>
      <c r="R477" s="494"/>
      <c r="S477" s="494"/>
      <c r="T477" s="494"/>
      <c r="U477" s="494"/>
      <c r="V477" s="494"/>
      <c r="W477" s="494"/>
      <c r="X477" s="494"/>
      <c r="Y477" s="494"/>
      <c r="Z477" s="494"/>
      <c r="AA477" s="494"/>
      <c r="AB477" s="494"/>
      <c r="AC477" s="494"/>
      <c r="AD477" s="494"/>
      <c r="AE477" s="494"/>
      <c r="AF477" s="494"/>
      <c r="AG477" s="494"/>
      <c r="AH477" s="494"/>
      <c r="AI477" s="494"/>
      <c r="AJ477" s="494"/>
      <c r="AK477" s="494"/>
      <c r="AL477" s="494"/>
    </row>
    <row r="478" spans="12:38">
      <c r="L478" s="494"/>
      <c r="M478" s="494"/>
      <c r="N478" s="494"/>
      <c r="O478" s="494"/>
      <c r="P478" s="494"/>
      <c r="Q478" s="494"/>
      <c r="R478" s="494"/>
      <c r="S478" s="494"/>
      <c r="T478" s="494"/>
      <c r="U478" s="494"/>
      <c r="V478" s="494"/>
      <c r="W478" s="494"/>
      <c r="X478" s="494"/>
      <c r="Y478" s="494"/>
      <c r="Z478" s="494"/>
      <c r="AA478" s="494"/>
      <c r="AB478" s="494"/>
      <c r="AC478" s="494"/>
      <c r="AD478" s="494"/>
      <c r="AE478" s="494"/>
      <c r="AF478" s="494"/>
      <c r="AG478" s="494"/>
      <c r="AH478" s="494"/>
      <c r="AI478" s="494"/>
      <c r="AJ478" s="494"/>
      <c r="AK478" s="494"/>
      <c r="AL478" s="494"/>
    </row>
    <row r="479" spans="12:38">
      <c r="L479" s="494"/>
      <c r="M479" s="494"/>
      <c r="N479" s="494"/>
      <c r="O479" s="494"/>
      <c r="P479" s="494"/>
      <c r="Q479" s="494"/>
      <c r="R479" s="494"/>
      <c r="S479" s="494"/>
      <c r="T479" s="494"/>
      <c r="U479" s="494"/>
      <c r="V479" s="494"/>
      <c r="W479" s="494"/>
      <c r="X479" s="494"/>
      <c r="Y479" s="494"/>
      <c r="Z479" s="494"/>
      <c r="AA479" s="494"/>
      <c r="AB479" s="494"/>
      <c r="AC479" s="494"/>
      <c r="AD479" s="494"/>
      <c r="AE479" s="494"/>
      <c r="AF479" s="494"/>
      <c r="AG479" s="494"/>
      <c r="AH479" s="494"/>
      <c r="AI479" s="494"/>
      <c r="AJ479" s="494"/>
      <c r="AK479" s="494"/>
      <c r="AL479" s="494"/>
    </row>
    <row r="480" spans="12:38">
      <c r="L480" s="494"/>
      <c r="M480" s="494"/>
      <c r="N480" s="494"/>
      <c r="O480" s="494"/>
      <c r="P480" s="494"/>
      <c r="Q480" s="494"/>
      <c r="R480" s="494"/>
      <c r="S480" s="494"/>
      <c r="T480" s="494"/>
      <c r="U480" s="494"/>
      <c r="V480" s="494"/>
      <c r="W480" s="494"/>
      <c r="X480" s="494"/>
      <c r="Y480" s="494"/>
      <c r="Z480" s="494"/>
      <c r="AA480" s="494"/>
      <c r="AB480" s="494"/>
      <c r="AC480" s="494"/>
      <c r="AD480" s="494"/>
      <c r="AE480" s="494"/>
      <c r="AF480" s="494"/>
      <c r="AG480" s="494"/>
      <c r="AH480" s="494"/>
      <c r="AI480" s="494"/>
      <c r="AJ480" s="494"/>
      <c r="AK480" s="494"/>
      <c r="AL480" s="494"/>
    </row>
    <row r="481" spans="12:38">
      <c r="L481" s="494"/>
      <c r="M481" s="494"/>
      <c r="N481" s="494"/>
      <c r="O481" s="494"/>
      <c r="P481" s="494"/>
      <c r="Q481" s="494"/>
      <c r="R481" s="494"/>
      <c r="S481" s="494"/>
      <c r="T481" s="494"/>
      <c r="U481" s="494"/>
      <c r="V481" s="494"/>
      <c r="W481" s="494"/>
      <c r="X481" s="494"/>
      <c r="Y481" s="494"/>
      <c r="Z481" s="494"/>
      <c r="AA481" s="494"/>
      <c r="AB481" s="494"/>
      <c r="AC481" s="494"/>
      <c r="AD481" s="494"/>
      <c r="AE481" s="494"/>
      <c r="AF481" s="494"/>
      <c r="AG481" s="494"/>
      <c r="AH481" s="494"/>
      <c r="AI481" s="494"/>
      <c r="AJ481" s="494"/>
      <c r="AK481" s="494"/>
      <c r="AL481" s="494"/>
    </row>
    <row r="482" spans="12:38">
      <c r="L482" s="494"/>
      <c r="M482" s="494"/>
      <c r="N482" s="494"/>
      <c r="O482" s="494"/>
      <c r="P482" s="494"/>
      <c r="Q482" s="494"/>
      <c r="R482" s="494"/>
      <c r="S482" s="494"/>
      <c r="T482" s="494"/>
      <c r="U482" s="494"/>
      <c r="V482" s="494"/>
      <c r="W482" s="494"/>
      <c r="X482" s="494"/>
      <c r="Y482" s="494"/>
      <c r="Z482" s="494"/>
      <c r="AA482" s="494"/>
      <c r="AB482" s="494"/>
      <c r="AC482" s="494"/>
      <c r="AD482" s="494"/>
      <c r="AE482" s="494"/>
      <c r="AF482" s="494"/>
      <c r="AG482" s="494"/>
      <c r="AH482" s="494"/>
      <c r="AI482" s="494"/>
      <c r="AJ482" s="494"/>
      <c r="AK482" s="494"/>
      <c r="AL482" s="494"/>
    </row>
    <row r="483" spans="12:38">
      <c r="L483" s="494"/>
      <c r="M483" s="494"/>
      <c r="N483" s="494"/>
      <c r="O483" s="494"/>
      <c r="P483" s="494"/>
      <c r="Q483" s="494"/>
      <c r="R483" s="494"/>
      <c r="S483" s="494"/>
      <c r="T483" s="494"/>
      <c r="U483" s="494"/>
      <c r="V483" s="494"/>
      <c r="W483" s="494"/>
      <c r="X483" s="494"/>
      <c r="Y483" s="494"/>
      <c r="Z483" s="494"/>
      <c r="AA483" s="494"/>
      <c r="AB483" s="494"/>
      <c r="AC483" s="494"/>
      <c r="AD483" s="494"/>
      <c r="AE483" s="494"/>
      <c r="AF483" s="494"/>
      <c r="AG483" s="494"/>
      <c r="AH483" s="494"/>
      <c r="AI483" s="494"/>
      <c r="AJ483" s="494"/>
      <c r="AK483" s="494"/>
      <c r="AL483" s="494"/>
    </row>
    <row r="484" spans="12:38">
      <c r="L484" s="494"/>
      <c r="M484" s="494"/>
      <c r="N484" s="494"/>
      <c r="O484" s="494"/>
      <c r="P484" s="494"/>
      <c r="Q484" s="494"/>
      <c r="R484" s="494"/>
      <c r="S484" s="494"/>
      <c r="T484" s="494"/>
      <c r="U484" s="494"/>
      <c r="V484" s="494"/>
      <c r="W484" s="494"/>
      <c r="X484" s="494"/>
      <c r="Y484" s="494"/>
      <c r="Z484" s="494"/>
      <c r="AA484" s="494"/>
      <c r="AB484" s="494"/>
      <c r="AC484" s="494"/>
      <c r="AD484" s="494"/>
      <c r="AE484" s="494"/>
      <c r="AF484" s="494"/>
      <c r="AG484" s="494"/>
      <c r="AH484" s="494"/>
      <c r="AI484" s="494"/>
      <c r="AJ484" s="494"/>
      <c r="AK484" s="494"/>
      <c r="AL484" s="494"/>
    </row>
    <row r="485" spans="12:38">
      <c r="L485" s="494"/>
      <c r="M485" s="494"/>
      <c r="N485" s="494"/>
      <c r="O485" s="494"/>
      <c r="P485" s="494"/>
      <c r="Q485" s="494"/>
      <c r="R485" s="494"/>
      <c r="S485" s="494"/>
      <c r="T485" s="494"/>
      <c r="U485" s="494"/>
      <c r="V485" s="494"/>
      <c r="W485" s="494"/>
      <c r="X485" s="494"/>
      <c r="Y485" s="494"/>
      <c r="Z485" s="494"/>
      <c r="AA485" s="494"/>
      <c r="AB485" s="494"/>
      <c r="AC485" s="494"/>
      <c r="AD485" s="494"/>
      <c r="AE485" s="494"/>
      <c r="AF485" s="494"/>
      <c r="AG485" s="494"/>
      <c r="AH485" s="494"/>
      <c r="AI485" s="494"/>
      <c r="AJ485" s="494"/>
      <c r="AK485" s="494"/>
      <c r="AL485" s="494"/>
    </row>
    <row r="486" spans="12:38">
      <c r="L486" s="494"/>
      <c r="M486" s="494"/>
      <c r="N486" s="494"/>
      <c r="O486" s="494"/>
      <c r="P486" s="494"/>
      <c r="Q486" s="494"/>
      <c r="R486" s="494"/>
      <c r="S486" s="494"/>
      <c r="T486" s="494"/>
      <c r="U486" s="494"/>
      <c r="V486" s="494"/>
      <c r="W486" s="494"/>
      <c r="X486" s="494"/>
      <c r="Y486" s="494"/>
      <c r="Z486" s="494"/>
      <c r="AA486" s="494"/>
      <c r="AB486" s="494"/>
      <c r="AC486" s="494"/>
      <c r="AD486" s="494"/>
      <c r="AE486" s="494"/>
      <c r="AF486" s="494"/>
      <c r="AG486" s="494"/>
      <c r="AH486" s="494"/>
      <c r="AI486" s="494"/>
      <c r="AJ486" s="494"/>
      <c r="AK486" s="494"/>
      <c r="AL486" s="494"/>
    </row>
    <row r="487" spans="12:38">
      <c r="L487" s="494"/>
      <c r="M487" s="494"/>
      <c r="N487" s="494"/>
      <c r="O487" s="494"/>
      <c r="P487" s="494"/>
      <c r="Q487" s="494"/>
      <c r="R487" s="494"/>
      <c r="S487" s="494"/>
      <c r="T487" s="494"/>
      <c r="U487" s="494"/>
      <c r="V487" s="494"/>
      <c r="W487" s="494"/>
      <c r="X487" s="494"/>
      <c r="Y487" s="494"/>
      <c r="Z487" s="494"/>
      <c r="AA487" s="494"/>
      <c r="AB487" s="494"/>
      <c r="AC487" s="494"/>
      <c r="AD487" s="494"/>
      <c r="AE487" s="494"/>
      <c r="AF487" s="494"/>
      <c r="AG487" s="494"/>
      <c r="AH487" s="494"/>
      <c r="AI487" s="494"/>
      <c r="AJ487" s="494"/>
      <c r="AK487" s="494"/>
      <c r="AL487" s="494"/>
    </row>
    <row r="488" spans="12:38">
      <c r="L488" s="494"/>
      <c r="M488" s="494"/>
      <c r="N488" s="494"/>
      <c r="O488" s="494"/>
      <c r="P488" s="494"/>
      <c r="Q488" s="494"/>
      <c r="R488" s="494"/>
      <c r="S488" s="494"/>
      <c r="T488" s="494"/>
      <c r="U488" s="494"/>
      <c r="V488" s="494"/>
      <c r="W488" s="494"/>
      <c r="X488" s="494"/>
      <c r="Y488" s="494"/>
      <c r="Z488" s="494"/>
      <c r="AA488" s="494"/>
      <c r="AB488" s="494"/>
      <c r="AC488" s="494"/>
      <c r="AD488" s="494"/>
      <c r="AE488" s="494"/>
      <c r="AF488" s="494"/>
      <c r="AG488" s="494"/>
      <c r="AH488" s="494"/>
      <c r="AI488" s="494"/>
      <c r="AJ488" s="494"/>
      <c r="AK488" s="494"/>
      <c r="AL488" s="494"/>
    </row>
    <row r="489" spans="12:38">
      <c r="L489" s="494"/>
      <c r="M489" s="494"/>
      <c r="N489" s="494"/>
      <c r="O489" s="494"/>
      <c r="P489" s="494"/>
      <c r="Q489" s="494"/>
      <c r="R489" s="494"/>
      <c r="S489" s="494"/>
      <c r="T489" s="494"/>
      <c r="U489" s="494"/>
      <c r="V489" s="494"/>
      <c r="W489" s="494"/>
      <c r="X489" s="494"/>
      <c r="Y489" s="494"/>
      <c r="Z489" s="494"/>
      <c r="AA489" s="494"/>
      <c r="AB489" s="494"/>
      <c r="AC489" s="494"/>
      <c r="AD489" s="494"/>
      <c r="AE489" s="494"/>
      <c r="AF489" s="494"/>
      <c r="AG489" s="494"/>
      <c r="AH489" s="494"/>
      <c r="AI489" s="494"/>
      <c r="AJ489" s="494"/>
      <c r="AK489" s="494"/>
      <c r="AL489" s="494"/>
    </row>
    <row r="490" spans="12:38">
      <c r="L490" s="494"/>
      <c r="M490" s="494"/>
      <c r="N490" s="494"/>
      <c r="O490" s="494"/>
      <c r="P490" s="494"/>
      <c r="Q490" s="494"/>
      <c r="R490" s="494"/>
      <c r="S490" s="494"/>
      <c r="T490" s="494"/>
      <c r="U490" s="494"/>
      <c r="V490" s="494"/>
      <c r="W490" s="494"/>
      <c r="X490" s="494"/>
      <c r="Y490" s="494"/>
      <c r="Z490" s="494"/>
      <c r="AA490" s="494"/>
      <c r="AB490" s="494"/>
      <c r="AC490" s="494"/>
      <c r="AD490" s="494"/>
      <c r="AE490" s="494"/>
      <c r="AF490" s="494"/>
      <c r="AG490" s="494"/>
      <c r="AH490" s="494"/>
      <c r="AI490" s="494"/>
      <c r="AJ490" s="494"/>
      <c r="AK490" s="494"/>
      <c r="AL490" s="494"/>
    </row>
    <row r="491" spans="12:38">
      <c r="L491" s="494"/>
      <c r="M491" s="494"/>
      <c r="N491" s="494"/>
      <c r="O491" s="494"/>
      <c r="P491" s="494"/>
      <c r="Q491" s="494"/>
      <c r="R491" s="494"/>
      <c r="S491" s="494"/>
      <c r="T491" s="494"/>
      <c r="U491" s="494"/>
      <c r="V491" s="494"/>
      <c r="W491" s="494"/>
      <c r="X491" s="494"/>
      <c r="Y491" s="494"/>
      <c r="Z491" s="494"/>
      <c r="AA491" s="494"/>
      <c r="AB491" s="494"/>
      <c r="AC491" s="494"/>
      <c r="AD491" s="494"/>
      <c r="AE491" s="494"/>
      <c r="AF491" s="494"/>
      <c r="AG491" s="494"/>
      <c r="AH491" s="494"/>
      <c r="AI491" s="494"/>
      <c r="AJ491" s="494"/>
      <c r="AK491" s="494"/>
      <c r="AL491" s="494"/>
    </row>
    <row r="492" spans="12:38">
      <c r="L492" s="494"/>
      <c r="M492" s="494"/>
      <c r="N492" s="494"/>
      <c r="O492" s="494"/>
      <c r="P492" s="494"/>
      <c r="Q492" s="494"/>
      <c r="R492" s="494"/>
      <c r="S492" s="494"/>
      <c r="T492" s="494"/>
      <c r="U492" s="494"/>
      <c r="V492" s="494"/>
      <c r="W492" s="494"/>
      <c r="X492" s="494"/>
      <c r="Y492" s="494"/>
      <c r="Z492" s="494"/>
      <c r="AA492" s="494"/>
      <c r="AB492" s="494"/>
      <c r="AC492" s="494"/>
      <c r="AD492" s="494"/>
      <c r="AE492" s="494"/>
      <c r="AF492" s="494"/>
      <c r="AG492" s="494"/>
      <c r="AH492" s="494"/>
      <c r="AI492" s="494"/>
      <c r="AJ492" s="494"/>
      <c r="AK492" s="494"/>
      <c r="AL492" s="494"/>
    </row>
    <row r="493" spans="12:38">
      <c r="L493" s="494"/>
      <c r="M493" s="494"/>
      <c r="N493" s="494"/>
      <c r="O493" s="494"/>
      <c r="P493" s="494"/>
      <c r="Q493" s="494"/>
      <c r="R493" s="494"/>
      <c r="S493" s="494"/>
      <c r="T493" s="494"/>
      <c r="U493" s="494"/>
      <c r="V493" s="494"/>
      <c r="W493" s="494"/>
      <c r="X493" s="494"/>
      <c r="Y493" s="494"/>
      <c r="Z493" s="494"/>
      <c r="AA493" s="494"/>
      <c r="AB493" s="494"/>
      <c r="AC493" s="494"/>
      <c r="AD493" s="494"/>
      <c r="AE493" s="494"/>
      <c r="AF493" s="494"/>
      <c r="AG493" s="494"/>
      <c r="AH493" s="494"/>
      <c r="AI493" s="494"/>
      <c r="AJ493" s="494"/>
      <c r="AK493" s="494"/>
      <c r="AL493" s="494"/>
    </row>
    <row r="494" spans="12:38">
      <c r="L494" s="494"/>
      <c r="M494" s="494"/>
      <c r="N494" s="494"/>
      <c r="O494" s="494"/>
      <c r="P494" s="494"/>
      <c r="Q494" s="494"/>
      <c r="R494" s="494"/>
      <c r="S494" s="494"/>
      <c r="T494" s="494"/>
      <c r="U494" s="494"/>
      <c r="V494" s="494"/>
      <c r="W494" s="494"/>
      <c r="X494" s="494"/>
      <c r="Y494" s="494"/>
      <c r="Z494" s="494"/>
      <c r="AA494" s="494"/>
      <c r="AB494" s="494"/>
      <c r="AC494" s="494"/>
      <c r="AD494" s="494"/>
      <c r="AE494" s="494"/>
      <c r="AF494" s="494"/>
      <c r="AG494" s="494"/>
      <c r="AH494" s="494"/>
      <c r="AI494" s="494"/>
      <c r="AJ494" s="494"/>
      <c r="AK494" s="494"/>
      <c r="AL494" s="494"/>
    </row>
    <row r="495" spans="12:38">
      <c r="L495" s="494"/>
      <c r="M495" s="494"/>
      <c r="N495" s="494"/>
      <c r="O495" s="494"/>
      <c r="P495" s="494"/>
      <c r="Q495" s="494"/>
      <c r="R495" s="494"/>
      <c r="S495" s="494"/>
      <c r="T495" s="494"/>
      <c r="U495" s="494"/>
      <c r="V495" s="494"/>
      <c r="W495" s="494"/>
      <c r="X495" s="494"/>
      <c r="Y495" s="494"/>
      <c r="Z495" s="494"/>
      <c r="AA495" s="494"/>
      <c r="AB495" s="494"/>
      <c r="AC495" s="494"/>
      <c r="AD495" s="494"/>
      <c r="AE495" s="494"/>
      <c r="AF495" s="494"/>
      <c r="AG495" s="494"/>
      <c r="AH495" s="494"/>
      <c r="AI495" s="494"/>
      <c r="AJ495" s="494"/>
      <c r="AK495" s="494"/>
      <c r="AL495" s="494"/>
    </row>
    <row r="496" spans="12:38">
      <c r="L496" s="494"/>
      <c r="M496" s="494"/>
      <c r="N496" s="494"/>
      <c r="O496" s="494"/>
      <c r="P496" s="494"/>
      <c r="Q496" s="494"/>
      <c r="R496" s="494"/>
      <c r="S496" s="494"/>
      <c r="T496" s="494"/>
      <c r="U496" s="494"/>
      <c r="V496" s="494"/>
      <c r="W496" s="494"/>
      <c r="X496" s="494"/>
      <c r="Y496" s="494"/>
      <c r="Z496" s="494"/>
      <c r="AA496" s="494"/>
      <c r="AB496" s="494"/>
      <c r="AC496" s="494"/>
      <c r="AD496" s="494"/>
      <c r="AE496" s="494"/>
      <c r="AF496" s="494"/>
      <c r="AG496" s="494"/>
      <c r="AH496" s="494"/>
      <c r="AI496" s="494"/>
      <c r="AJ496" s="494"/>
      <c r="AK496" s="494"/>
      <c r="AL496" s="494"/>
    </row>
    <row r="497" spans="12:38">
      <c r="L497" s="494"/>
      <c r="M497" s="494"/>
      <c r="N497" s="494"/>
      <c r="O497" s="494"/>
      <c r="P497" s="494"/>
      <c r="Q497" s="494"/>
      <c r="R497" s="494"/>
      <c r="S497" s="494"/>
      <c r="T497" s="494"/>
      <c r="U497" s="494"/>
      <c r="V497" s="494"/>
      <c r="W497" s="494"/>
      <c r="X497" s="494"/>
      <c r="Y497" s="494"/>
      <c r="Z497" s="494"/>
      <c r="AA497" s="494"/>
      <c r="AB497" s="494"/>
      <c r="AC497" s="494"/>
      <c r="AD497" s="494"/>
      <c r="AE497" s="494"/>
      <c r="AF497" s="494"/>
      <c r="AG497" s="494"/>
      <c r="AH497" s="494"/>
      <c r="AI497" s="494"/>
      <c r="AJ497" s="494"/>
      <c r="AK497" s="494"/>
      <c r="AL497" s="494"/>
    </row>
    <row r="498" spans="12:38">
      <c r="L498" s="494"/>
      <c r="M498" s="494"/>
      <c r="N498" s="494"/>
      <c r="O498" s="494"/>
      <c r="P498" s="494"/>
      <c r="Q498" s="494"/>
      <c r="R498" s="494"/>
      <c r="S498" s="494"/>
      <c r="T498" s="494"/>
      <c r="U498" s="494"/>
      <c r="V498" s="494"/>
      <c r="W498" s="494"/>
      <c r="X498" s="494"/>
      <c r="Y498" s="494"/>
      <c r="Z498" s="494"/>
      <c r="AA498" s="494"/>
      <c r="AB498" s="494"/>
      <c r="AC498" s="494"/>
      <c r="AD498" s="494"/>
      <c r="AE498" s="494"/>
      <c r="AF498" s="494"/>
      <c r="AG498" s="494"/>
      <c r="AH498" s="494"/>
      <c r="AI498" s="494"/>
      <c r="AJ498" s="494"/>
      <c r="AK498" s="494"/>
      <c r="AL498" s="494"/>
    </row>
    <row r="499" spans="12:38">
      <c r="L499" s="494"/>
      <c r="M499" s="494"/>
      <c r="N499" s="494"/>
      <c r="O499" s="494"/>
      <c r="P499" s="494"/>
      <c r="Q499" s="494"/>
      <c r="R499" s="494"/>
      <c r="S499" s="494"/>
      <c r="T499" s="494"/>
      <c r="U499" s="494"/>
      <c r="V499" s="494"/>
      <c r="W499" s="494"/>
      <c r="X499" s="494"/>
      <c r="Y499" s="494"/>
      <c r="Z499" s="494"/>
      <c r="AA499" s="494"/>
      <c r="AB499" s="494"/>
      <c r="AC499" s="494"/>
      <c r="AD499" s="494"/>
      <c r="AE499" s="494"/>
      <c r="AF499" s="494"/>
      <c r="AG499" s="494"/>
      <c r="AH499" s="494"/>
      <c r="AI499" s="494"/>
      <c r="AJ499" s="494"/>
      <c r="AK499" s="494"/>
      <c r="AL499" s="494"/>
    </row>
    <row r="500" spans="12:38">
      <c r="L500" s="494"/>
      <c r="M500" s="494"/>
      <c r="N500" s="494"/>
      <c r="O500" s="494"/>
      <c r="P500" s="494"/>
      <c r="Q500" s="494"/>
      <c r="R500" s="494"/>
      <c r="S500" s="494"/>
      <c r="T500" s="494"/>
      <c r="U500" s="494"/>
      <c r="V500" s="494"/>
      <c r="W500" s="494"/>
      <c r="X500" s="494"/>
      <c r="Y500" s="494"/>
      <c r="Z500" s="494"/>
      <c r="AA500" s="494"/>
      <c r="AB500" s="494"/>
      <c r="AC500" s="494"/>
      <c r="AD500" s="494"/>
      <c r="AE500" s="494"/>
      <c r="AF500" s="494"/>
      <c r="AG500" s="494"/>
      <c r="AH500" s="494"/>
      <c r="AI500" s="494"/>
      <c r="AJ500" s="494"/>
      <c r="AK500" s="494"/>
      <c r="AL500" s="494"/>
    </row>
    <row r="501" spans="12:38">
      <c r="L501" s="494"/>
      <c r="M501" s="494"/>
      <c r="N501" s="494"/>
      <c r="O501" s="494"/>
      <c r="P501" s="494"/>
      <c r="Q501" s="494"/>
      <c r="R501" s="494"/>
      <c r="S501" s="494"/>
      <c r="T501" s="494"/>
      <c r="U501" s="494"/>
      <c r="V501" s="494"/>
      <c r="W501" s="494"/>
      <c r="X501" s="494"/>
      <c r="Y501" s="494"/>
      <c r="Z501" s="494"/>
      <c r="AA501" s="494"/>
      <c r="AB501" s="494"/>
      <c r="AC501" s="494"/>
      <c r="AD501" s="494"/>
      <c r="AE501" s="494"/>
      <c r="AF501" s="494"/>
      <c r="AG501" s="494"/>
      <c r="AH501" s="494"/>
      <c r="AI501" s="494"/>
      <c r="AJ501" s="494"/>
      <c r="AK501" s="494"/>
      <c r="AL501" s="494"/>
    </row>
    <row r="502" spans="12:38">
      <c r="L502" s="494"/>
      <c r="M502" s="494"/>
      <c r="N502" s="494"/>
      <c r="O502" s="494"/>
      <c r="P502" s="494"/>
      <c r="Q502" s="494"/>
      <c r="R502" s="494"/>
      <c r="S502" s="494"/>
      <c r="T502" s="494"/>
      <c r="U502" s="494"/>
      <c r="V502" s="494"/>
      <c r="W502" s="494"/>
      <c r="X502" s="494"/>
      <c r="Y502" s="494"/>
      <c r="Z502" s="494"/>
      <c r="AA502" s="494"/>
      <c r="AB502" s="494"/>
      <c r="AC502" s="494"/>
      <c r="AD502" s="494"/>
      <c r="AE502" s="494"/>
      <c r="AF502" s="494"/>
      <c r="AG502" s="494"/>
      <c r="AH502" s="494"/>
      <c r="AI502" s="494"/>
      <c r="AJ502" s="494"/>
      <c r="AK502" s="494"/>
      <c r="AL502" s="494"/>
    </row>
    <row r="503" spans="12:38">
      <c r="L503" s="494"/>
      <c r="M503" s="494"/>
      <c r="N503" s="494"/>
      <c r="O503" s="494"/>
      <c r="P503" s="494"/>
      <c r="Q503" s="494"/>
      <c r="R503" s="494"/>
      <c r="S503" s="494"/>
      <c r="T503" s="494"/>
      <c r="U503" s="494"/>
      <c r="V503" s="494"/>
      <c r="W503" s="494"/>
      <c r="X503" s="494"/>
      <c r="Y503" s="494"/>
      <c r="Z503" s="494"/>
      <c r="AA503" s="494"/>
      <c r="AB503" s="494"/>
      <c r="AC503" s="494"/>
      <c r="AD503" s="494"/>
      <c r="AE503" s="494"/>
      <c r="AF503" s="494"/>
      <c r="AG503" s="494"/>
      <c r="AH503" s="494"/>
      <c r="AI503" s="494"/>
      <c r="AJ503" s="494"/>
      <c r="AK503" s="494"/>
      <c r="AL503" s="494"/>
    </row>
    <row r="504" spans="12:38">
      <c r="L504" s="494"/>
      <c r="M504" s="494"/>
      <c r="N504" s="494"/>
      <c r="O504" s="494"/>
      <c r="P504" s="494"/>
      <c r="Q504" s="494"/>
      <c r="R504" s="494"/>
      <c r="S504" s="494"/>
      <c r="T504" s="494"/>
      <c r="U504" s="494"/>
      <c r="V504" s="494"/>
      <c r="W504" s="494"/>
      <c r="X504" s="494"/>
      <c r="Y504" s="494"/>
      <c r="Z504" s="494"/>
      <c r="AA504" s="494"/>
      <c r="AB504" s="494"/>
      <c r="AC504" s="494"/>
      <c r="AD504" s="494"/>
      <c r="AE504" s="494"/>
      <c r="AF504" s="494"/>
      <c r="AG504" s="494"/>
      <c r="AH504" s="494"/>
      <c r="AI504" s="494"/>
      <c r="AJ504" s="494"/>
      <c r="AK504" s="494"/>
      <c r="AL504" s="494"/>
    </row>
    <row r="505" spans="12:38">
      <c r="L505" s="494"/>
      <c r="M505" s="494"/>
      <c r="N505" s="494"/>
      <c r="O505" s="494"/>
      <c r="P505" s="494"/>
      <c r="Q505" s="494"/>
      <c r="R505" s="494"/>
      <c r="S505" s="494"/>
      <c r="T505" s="494"/>
      <c r="U505" s="494"/>
      <c r="V505" s="494"/>
      <c r="W505" s="494"/>
      <c r="X505" s="494"/>
      <c r="Y505" s="494"/>
      <c r="Z505" s="494"/>
      <c r="AA505" s="494"/>
      <c r="AB505" s="494"/>
      <c r="AC505" s="494"/>
      <c r="AD505" s="494"/>
      <c r="AE505" s="494"/>
      <c r="AF505" s="494"/>
      <c r="AG505" s="494"/>
      <c r="AH505" s="494"/>
      <c r="AI505" s="494"/>
      <c r="AJ505" s="494"/>
      <c r="AK505" s="494"/>
      <c r="AL505" s="494"/>
    </row>
    <row r="506" spans="12:38">
      <c r="L506" s="494"/>
      <c r="M506" s="494"/>
      <c r="N506" s="494"/>
      <c r="O506" s="494"/>
      <c r="P506" s="494"/>
      <c r="Q506" s="494"/>
      <c r="R506" s="494"/>
      <c r="S506" s="494"/>
      <c r="T506" s="494"/>
      <c r="U506" s="494"/>
      <c r="V506" s="494"/>
      <c r="W506" s="494"/>
      <c r="X506" s="494"/>
      <c r="Y506" s="494"/>
      <c r="Z506" s="494"/>
      <c r="AA506" s="494"/>
      <c r="AB506" s="494"/>
      <c r="AC506" s="494"/>
      <c r="AD506" s="494"/>
      <c r="AE506" s="494"/>
      <c r="AF506" s="494"/>
      <c r="AG506" s="494"/>
      <c r="AH506" s="494"/>
      <c r="AI506" s="494"/>
      <c r="AJ506" s="494"/>
      <c r="AK506" s="494"/>
      <c r="AL506" s="494"/>
    </row>
    <row r="507" spans="12:38">
      <c r="L507" s="494"/>
      <c r="M507" s="494"/>
      <c r="N507" s="494"/>
      <c r="O507" s="494"/>
      <c r="P507" s="494"/>
      <c r="Q507" s="494"/>
      <c r="R507" s="494"/>
      <c r="S507" s="494"/>
      <c r="T507" s="494"/>
      <c r="U507" s="494"/>
      <c r="V507" s="494"/>
      <c r="W507" s="494"/>
      <c r="X507" s="494"/>
      <c r="Y507" s="494"/>
      <c r="Z507" s="494"/>
      <c r="AA507" s="494"/>
      <c r="AB507" s="494"/>
      <c r="AC507" s="494"/>
      <c r="AD507" s="494"/>
      <c r="AE507" s="494"/>
      <c r="AF507" s="494"/>
      <c r="AG507" s="494"/>
      <c r="AH507" s="494"/>
      <c r="AI507" s="494"/>
      <c r="AJ507" s="494"/>
      <c r="AK507" s="494"/>
      <c r="AL507" s="494"/>
    </row>
    <row r="508" spans="12:38">
      <c r="L508" s="494"/>
      <c r="M508" s="494"/>
      <c r="N508" s="494"/>
      <c r="O508" s="494"/>
      <c r="P508" s="494"/>
      <c r="Q508" s="494"/>
      <c r="R508" s="494"/>
      <c r="S508" s="494"/>
      <c r="T508" s="494"/>
      <c r="U508" s="494"/>
      <c r="V508" s="494"/>
      <c r="W508" s="494"/>
      <c r="X508" s="494"/>
      <c r="Y508" s="494"/>
      <c r="Z508" s="494"/>
      <c r="AA508" s="494"/>
      <c r="AB508" s="494"/>
      <c r="AC508" s="494"/>
      <c r="AD508" s="494"/>
      <c r="AE508" s="494"/>
      <c r="AF508" s="494"/>
      <c r="AG508" s="494"/>
      <c r="AH508" s="494"/>
      <c r="AI508" s="494"/>
      <c r="AJ508" s="494"/>
      <c r="AK508" s="494"/>
      <c r="AL508" s="494"/>
    </row>
    <row r="509" spans="12:38">
      <c r="L509" s="494"/>
      <c r="M509" s="494"/>
      <c r="N509" s="494"/>
      <c r="O509" s="494"/>
      <c r="P509" s="494"/>
      <c r="Q509" s="494"/>
      <c r="R509" s="494"/>
      <c r="S509" s="494"/>
      <c r="T509" s="494"/>
      <c r="U509" s="494"/>
      <c r="V509" s="494"/>
      <c r="W509" s="494"/>
      <c r="X509" s="494"/>
      <c r="Y509" s="494"/>
      <c r="Z509" s="494"/>
      <c r="AA509" s="494"/>
      <c r="AB509" s="494"/>
      <c r="AC509" s="494"/>
      <c r="AD509" s="494"/>
      <c r="AE509" s="494"/>
      <c r="AF509" s="494"/>
      <c r="AG509" s="494"/>
      <c r="AH509" s="494"/>
      <c r="AI509" s="494"/>
      <c r="AJ509" s="494"/>
      <c r="AK509" s="494"/>
      <c r="AL509" s="494"/>
    </row>
    <row r="510" spans="12:38">
      <c r="L510" s="494"/>
      <c r="M510" s="494"/>
      <c r="N510" s="494"/>
      <c r="O510" s="494"/>
      <c r="P510" s="494"/>
      <c r="Q510" s="494"/>
      <c r="R510" s="494"/>
      <c r="S510" s="494"/>
      <c r="T510" s="494"/>
      <c r="U510" s="494"/>
      <c r="V510" s="494"/>
      <c r="W510" s="494"/>
      <c r="X510" s="494"/>
      <c r="Y510" s="494"/>
      <c r="Z510" s="494"/>
      <c r="AA510" s="494"/>
      <c r="AB510" s="494"/>
      <c r="AC510" s="494"/>
      <c r="AD510" s="494"/>
      <c r="AE510" s="494"/>
      <c r="AF510" s="494"/>
      <c r="AG510" s="494"/>
      <c r="AH510" s="494"/>
      <c r="AI510" s="494"/>
      <c r="AJ510" s="494"/>
      <c r="AK510" s="494"/>
      <c r="AL510" s="494"/>
    </row>
    <row r="511" spans="12:38">
      <c r="L511" s="494"/>
      <c r="M511" s="494"/>
      <c r="N511" s="494"/>
      <c r="O511" s="494"/>
      <c r="P511" s="494"/>
      <c r="Q511" s="494"/>
      <c r="R511" s="494"/>
      <c r="S511" s="494"/>
      <c r="T511" s="494"/>
      <c r="U511" s="494"/>
      <c r="V511" s="494"/>
      <c r="W511" s="494"/>
      <c r="X511" s="494"/>
      <c r="Y511" s="494"/>
      <c r="Z511" s="494"/>
      <c r="AA511" s="494"/>
      <c r="AB511" s="494"/>
      <c r="AC511" s="494"/>
      <c r="AD511" s="494"/>
      <c r="AE511" s="494"/>
      <c r="AF511" s="494"/>
      <c r="AG511" s="494"/>
      <c r="AH511" s="494"/>
      <c r="AI511" s="494"/>
      <c r="AJ511" s="494"/>
      <c r="AK511" s="494"/>
      <c r="AL511" s="494"/>
    </row>
    <row r="512" spans="12:38">
      <c r="L512" s="494"/>
      <c r="M512" s="494"/>
      <c r="N512" s="494"/>
      <c r="O512" s="494"/>
      <c r="P512" s="494"/>
      <c r="Q512" s="494"/>
      <c r="R512" s="494"/>
      <c r="S512" s="494"/>
      <c r="T512" s="494"/>
      <c r="U512" s="494"/>
      <c r="V512" s="494"/>
      <c r="W512" s="494"/>
      <c r="X512" s="494"/>
      <c r="Y512" s="494"/>
      <c r="Z512" s="494"/>
      <c r="AA512" s="494"/>
      <c r="AB512" s="494"/>
      <c r="AC512" s="494"/>
      <c r="AD512" s="494"/>
      <c r="AE512" s="494"/>
      <c r="AF512" s="494"/>
      <c r="AG512" s="494"/>
      <c r="AH512" s="494"/>
      <c r="AI512" s="494"/>
      <c r="AJ512" s="494"/>
      <c r="AK512" s="494"/>
      <c r="AL512" s="494"/>
    </row>
    <row r="513" spans="12:38">
      <c r="L513" s="494"/>
      <c r="M513" s="494"/>
      <c r="N513" s="494"/>
      <c r="O513" s="494"/>
      <c r="P513" s="494"/>
      <c r="Q513" s="494"/>
      <c r="R513" s="494"/>
      <c r="S513" s="494"/>
      <c r="T513" s="494"/>
      <c r="U513" s="494"/>
      <c r="V513" s="494"/>
      <c r="W513" s="494"/>
      <c r="X513" s="494"/>
      <c r="Y513" s="494"/>
      <c r="Z513" s="494"/>
      <c r="AA513" s="494"/>
      <c r="AB513" s="494"/>
      <c r="AC513" s="494"/>
      <c r="AD513" s="494"/>
      <c r="AE513" s="494"/>
      <c r="AF513" s="494"/>
      <c r="AG513" s="494"/>
      <c r="AH513" s="494"/>
      <c r="AI513" s="494"/>
      <c r="AJ513" s="494"/>
      <c r="AK513" s="494"/>
      <c r="AL513" s="494"/>
    </row>
    <row r="514" spans="12:38">
      <c r="L514" s="494"/>
      <c r="M514" s="494"/>
      <c r="N514" s="494"/>
      <c r="O514" s="494"/>
      <c r="P514" s="494"/>
      <c r="Q514" s="494"/>
      <c r="R514" s="494"/>
      <c r="S514" s="494"/>
      <c r="T514" s="494"/>
      <c r="U514" s="494"/>
      <c r="V514" s="494"/>
      <c r="W514" s="494"/>
      <c r="X514" s="494"/>
      <c r="Y514" s="494"/>
      <c r="Z514" s="494"/>
      <c r="AA514" s="494"/>
      <c r="AB514" s="494"/>
      <c r="AC514" s="494"/>
      <c r="AD514" s="494"/>
      <c r="AE514" s="494"/>
      <c r="AF514" s="494"/>
      <c r="AG514" s="494"/>
      <c r="AH514" s="494"/>
      <c r="AI514" s="494"/>
      <c r="AJ514" s="494"/>
      <c r="AK514" s="494"/>
      <c r="AL514" s="494"/>
    </row>
    <row r="515" spans="12:38">
      <c r="L515" s="494"/>
      <c r="M515" s="494"/>
      <c r="N515" s="494"/>
      <c r="O515" s="494"/>
      <c r="P515" s="494"/>
      <c r="Q515" s="494"/>
      <c r="R515" s="494"/>
      <c r="S515" s="494"/>
      <c r="T515" s="494"/>
      <c r="U515" s="494"/>
      <c r="V515" s="494"/>
      <c r="W515" s="494"/>
      <c r="X515" s="494"/>
      <c r="Y515" s="494"/>
      <c r="Z515" s="494"/>
      <c r="AA515" s="494"/>
      <c r="AB515" s="494"/>
      <c r="AC515" s="494"/>
      <c r="AD515" s="494"/>
      <c r="AE515" s="494"/>
      <c r="AF515" s="494"/>
      <c r="AG515" s="494"/>
      <c r="AH515" s="494"/>
      <c r="AI515" s="494"/>
      <c r="AJ515" s="494"/>
      <c r="AK515" s="494"/>
      <c r="AL515" s="494"/>
    </row>
    <row r="516" spans="12:38">
      <c r="L516" s="494"/>
      <c r="M516" s="494"/>
      <c r="N516" s="494"/>
      <c r="O516" s="494"/>
      <c r="P516" s="494"/>
      <c r="Q516" s="494"/>
      <c r="R516" s="494"/>
      <c r="S516" s="494"/>
      <c r="T516" s="494"/>
      <c r="U516" s="494"/>
      <c r="V516" s="494"/>
      <c r="W516" s="494"/>
      <c r="X516" s="494"/>
      <c r="Y516" s="494"/>
      <c r="Z516" s="494"/>
      <c r="AA516" s="494"/>
      <c r="AB516" s="494"/>
      <c r="AC516" s="494"/>
      <c r="AD516" s="494"/>
      <c r="AE516" s="494"/>
      <c r="AF516" s="494"/>
      <c r="AG516" s="494"/>
      <c r="AH516" s="494"/>
      <c r="AI516" s="494"/>
      <c r="AJ516" s="494"/>
      <c r="AK516" s="494"/>
      <c r="AL516" s="494"/>
    </row>
    <row r="517" spans="12:38">
      <c r="L517" s="494"/>
      <c r="M517" s="494"/>
      <c r="N517" s="494"/>
      <c r="O517" s="494"/>
      <c r="P517" s="494"/>
      <c r="Q517" s="494"/>
      <c r="R517" s="494"/>
      <c r="S517" s="494"/>
      <c r="T517" s="494"/>
      <c r="U517" s="494"/>
      <c r="V517" s="494"/>
      <c r="W517" s="494"/>
      <c r="X517" s="494"/>
      <c r="Y517" s="494"/>
      <c r="Z517" s="494"/>
      <c r="AA517" s="494"/>
      <c r="AB517" s="494"/>
      <c r="AC517" s="494"/>
      <c r="AD517" s="494"/>
      <c r="AE517" s="494"/>
      <c r="AF517" s="494"/>
      <c r="AG517" s="494"/>
      <c r="AH517" s="494"/>
      <c r="AI517" s="494"/>
      <c r="AJ517" s="494"/>
      <c r="AK517" s="494"/>
      <c r="AL517" s="494"/>
    </row>
    <row r="518" spans="12:38">
      <c r="L518" s="494"/>
      <c r="M518" s="494"/>
      <c r="N518" s="494"/>
      <c r="O518" s="494"/>
      <c r="P518" s="494"/>
      <c r="Q518" s="494"/>
      <c r="R518" s="494"/>
      <c r="S518" s="494"/>
      <c r="T518" s="494"/>
      <c r="U518" s="494"/>
      <c r="V518" s="494"/>
      <c r="W518" s="494"/>
      <c r="X518" s="494"/>
      <c r="Y518" s="494"/>
      <c r="Z518" s="494"/>
      <c r="AA518" s="494"/>
      <c r="AB518" s="494"/>
      <c r="AC518" s="494"/>
      <c r="AD518" s="494"/>
      <c r="AE518" s="494"/>
      <c r="AF518" s="494"/>
      <c r="AG518" s="494"/>
      <c r="AH518" s="494"/>
      <c r="AI518" s="494"/>
      <c r="AJ518" s="494"/>
      <c r="AK518" s="494"/>
      <c r="AL518" s="494"/>
    </row>
    <row r="519" spans="12:38">
      <c r="L519" s="494"/>
      <c r="M519" s="494"/>
      <c r="N519" s="494"/>
      <c r="O519" s="494"/>
      <c r="P519" s="494"/>
      <c r="Q519" s="494"/>
      <c r="R519" s="494"/>
      <c r="S519" s="494"/>
      <c r="T519" s="494"/>
      <c r="U519" s="494"/>
      <c r="V519" s="494"/>
      <c r="W519" s="494"/>
      <c r="X519" s="494"/>
      <c r="Y519" s="494"/>
      <c r="Z519" s="494"/>
      <c r="AA519" s="494"/>
      <c r="AB519" s="494"/>
      <c r="AC519" s="494"/>
      <c r="AD519" s="494"/>
      <c r="AE519" s="494"/>
      <c r="AF519" s="494"/>
      <c r="AG519" s="494"/>
      <c r="AH519" s="494"/>
      <c r="AI519" s="494"/>
      <c r="AJ519" s="494"/>
      <c r="AK519" s="494"/>
      <c r="AL519" s="494"/>
    </row>
    <row r="520" spans="12:38">
      <c r="L520" s="494"/>
      <c r="M520" s="494"/>
      <c r="N520" s="494"/>
      <c r="O520" s="494"/>
      <c r="P520" s="494"/>
      <c r="Q520" s="494"/>
      <c r="R520" s="494"/>
      <c r="S520" s="494"/>
      <c r="T520" s="494"/>
      <c r="U520" s="494"/>
      <c r="V520" s="494"/>
      <c r="W520" s="494"/>
      <c r="X520" s="494"/>
      <c r="Y520" s="494"/>
      <c r="Z520" s="494"/>
      <c r="AA520" s="494"/>
      <c r="AB520" s="494"/>
      <c r="AC520" s="494"/>
      <c r="AD520" s="494"/>
      <c r="AE520" s="494"/>
      <c r="AF520" s="494"/>
      <c r="AG520" s="494"/>
      <c r="AH520" s="494"/>
      <c r="AI520" s="494"/>
      <c r="AJ520" s="494"/>
      <c r="AK520" s="494"/>
      <c r="AL520" s="494"/>
    </row>
    <row r="521" spans="12:38">
      <c r="L521" s="494"/>
      <c r="M521" s="494"/>
      <c r="N521" s="494"/>
      <c r="O521" s="494"/>
      <c r="P521" s="494"/>
      <c r="Q521" s="494"/>
      <c r="R521" s="494"/>
      <c r="S521" s="494"/>
      <c r="T521" s="494"/>
      <c r="U521" s="494"/>
      <c r="V521" s="494"/>
      <c r="W521" s="494"/>
      <c r="X521" s="494"/>
      <c r="Y521" s="494"/>
      <c r="Z521" s="494"/>
      <c r="AA521" s="494"/>
      <c r="AB521" s="494"/>
      <c r="AC521" s="494"/>
      <c r="AD521" s="494"/>
      <c r="AE521" s="494"/>
      <c r="AF521" s="494"/>
      <c r="AG521" s="494"/>
      <c r="AH521" s="494"/>
      <c r="AI521" s="494"/>
      <c r="AJ521" s="494"/>
      <c r="AK521" s="494"/>
      <c r="AL521" s="494"/>
    </row>
    <row r="522" spans="12:38">
      <c r="L522" s="494"/>
      <c r="M522" s="494"/>
      <c r="N522" s="494"/>
      <c r="O522" s="494"/>
      <c r="P522" s="494"/>
      <c r="Q522" s="494"/>
      <c r="R522" s="494"/>
      <c r="S522" s="494"/>
      <c r="T522" s="494"/>
      <c r="U522" s="494"/>
      <c r="V522" s="494"/>
      <c r="W522" s="494"/>
      <c r="X522" s="494"/>
      <c r="Y522" s="494"/>
      <c r="Z522" s="494"/>
      <c r="AA522" s="494"/>
      <c r="AB522" s="494"/>
      <c r="AC522" s="494"/>
      <c r="AD522" s="494"/>
      <c r="AE522" s="494"/>
      <c r="AF522" s="494"/>
      <c r="AG522" s="494"/>
      <c r="AH522" s="494"/>
      <c r="AI522" s="494"/>
      <c r="AJ522" s="494"/>
      <c r="AK522" s="494"/>
      <c r="AL522" s="494"/>
    </row>
    <row r="523" spans="12:38">
      <c r="L523" s="494"/>
      <c r="M523" s="494"/>
      <c r="N523" s="494"/>
      <c r="O523" s="494"/>
      <c r="P523" s="494"/>
      <c r="Q523" s="494"/>
      <c r="R523" s="494"/>
      <c r="S523" s="494"/>
      <c r="T523" s="494"/>
      <c r="U523" s="494"/>
      <c r="V523" s="494"/>
      <c r="W523" s="494"/>
      <c r="X523" s="494"/>
      <c r="Y523" s="494"/>
      <c r="Z523" s="494"/>
      <c r="AA523" s="494"/>
      <c r="AB523" s="494"/>
      <c r="AC523" s="494"/>
      <c r="AD523" s="494"/>
      <c r="AE523" s="494"/>
      <c r="AF523" s="494"/>
      <c r="AG523" s="494"/>
      <c r="AH523" s="494"/>
      <c r="AI523" s="494"/>
      <c r="AJ523" s="494"/>
      <c r="AK523" s="494"/>
      <c r="AL523" s="494"/>
    </row>
    <row r="524" spans="12:38">
      <c r="L524" s="494"/>
      <c r="M524" s="494"/>
      <c r="N524" s="494"/>
      <c r="O524" s="494"/>
      <c r="P524" s="494"/>
      <c r="Q524" s="494"/>
      <c r="R524" s="494"/>
      <c r="S524" s="494"/>
      <c r="T524" s="494"/>
      <c r="U524" s="494"/>
      <c r="V524" s="494"/>
      <c r="W524" s="494"/>
      <c r="X524" s="494"/>
      <c r="Y524" s="494"/>
      <c r="Z524" s="494"/>
      <c r="AA524" s="494"/>
      <c r="AB524" s="494"/>
      <c r="AC524" s="494"/>
      <c r="AD524" s="494"/>
      <c r="AE524" s="494"/>
      <c r="AF524" s="494"/>
      <c r="AG524" s="494"/>
      <c r="AH524" s="494"/>
      <c r="AI524" s="494"/>
      <c r="AJ524" s="494"/>
      <c r="AK524" s="494"/>
      <c r="AL524" s="494"/>
    </row>
    <row r="525" spans="12:38">
      <c r="L525" s="494"/>
      <c r="M525" s="494"/>
      <c r="N525" s="494"/>
      <c r="O525" s="494"/>
      <c r="P525" s="494"/>
      <c r="Q525" s="494"/>
      <c r="R525" s="494"/>
      <c r="S525" s="494"/>
      <c r="T525" s="494"/>
      <c r="U525" s="494"/>
      <c r="V525" s="494"/>
      <c r="W525" s="494"/>
      <c r="X525" s="494"/>
      <c r="Y525" s="494"/>
      <c r="Z525" s="494"/>
      <c r="AA525" s="494"/>
      <c r="AB525" s="494"/>
      <c r="AC525" s="494"/>
      <c r="AD525" s="494"/>
      <c r="AE525" s="494"/>
      <c r="AF525" s="494"/>
      <c r="AG525" s="494"/>
      <c r="AH525" s="494"/>
      <c r="AI525" s="494"/>
      <c r="AJ525" s="494"/>
      <c r="AK525" s="494"/>
      <c r="AL525" s="494"/>
    </row>
    <row r="526" spans="12:38">
      <c r="L526" s="494"/>
      <c r="M526" s="494"/>
      <c r="N526" s="494"/>
      <c r="O526" s="494"/>
      <c r="P526" s="494"/>
      <c r="Q526" s="494"/>
      <c r="R526" s="494"/>
      <c r="S526" s="494"/>
      <c r="T526" s="494"/>
      <c r="U526" s="494"/>
      <c r="V526" s="494"/>
      <c r="W526" s="494"/>
      <c r="X526" s="494"/>
      <c r="Y526" s="494"/>
      <c r="Z526" s="494"/>
      <c r="AA526" s="494"/>
      <c r="AB526" s="494"/>
      <c r="AC526" s="494"/>
      <c r="AD526" s="494"/>
      <c r="AE526" s="494"/>
      <c r="AF526" s="494"/>
      <c r="AG526" s="494"/>
      <c r="AH526" s="494"/>
      <c r="AI526" s="494"/>
      <c r="AJ526" s="494"/>
      <c r="AK526" s="494"/>
      <c r="AL526" s="494"/>
    </row>
    <row r="527" spans="12:38">
      <c r="L527" s="494"/>
      <c r="M527" s="494"/>
      <c r="N527" s="494"/>
      <c r="O527" s="494"/>
      <c r="P527" s="494"/>
      <c r="Q527" s="494"/>
      <c r="R527" s="494"/>
      <c r="S527" s="494"/>
      <c r="T527" s="494"/>
      <c r="U527" s="494"/>
      <c r="V527" s="494"/>
      <c r="W527" s="494"/>
      <c r="X527" s="494"/>
      <c r="Y527" s="494"/>
      <c r="Z527" s="494"/>
      <c r="AA527" s="494"/>
      <c r="AB527" s="494"/>
      <c r="AC527" s="494"/>
      <c r="AD527" s="494"/>
      <c r="AE527" s="494"/>
      <c r="AF527" s="494"/>
      <c r="AG527" s="494"/>
      <c r="AH527" s="494"/>
      <c r="AI527" s="494"/>
      <c r="AJ527" s="494"/>
      <c r="AK527" s="494"/>
      <c r="AL527" s="494"/>
    </row>
    <row r="528" spans="12:38">
      <c r="L528" s="494"/>
      <c r="M528" s="494"/>
      <c r="N528" s="494"/>
      <c r="O528" s="494"/>
      <c r="P528" s="494"/>
      <c r="Q528" s="494"/>
      <c r="R528" s="494"/>
      <c r="S528" s="494"/>
      <c r="T528" s="494"/>
      <c r="U528" s="494"/>
      <c r="V528" s="494"/>
      <c r="W528" s="494"/>
      <c r="X528" s="494"/>
      <c r="Y528" s="494"/>
      <c r="Z528" s="494"/>
      <c r="AA528" s="494"/>
      <c r="AB528" s="494"/>
      <c r="AC528" s="494"/>
      <c r="AD528" s="494"/>
      <c r="AE528" s="494"/>
      <c r="AF528" s="494"/>
      <c r="AG528" s="494"/>
      <c r="AH528" s="494"/>
      <c r="AI528" s="494"/>
      <c r="AJ528" s="494"/>
      <c r="AK528" s="494"/>
      <c r="AL528" s="494"/>
    </row>
    <row r="529" spans="12:38">
      <c r="L529" s="494"/>
      <c r="M529" s="494"/>
      <c r="N529" s="494"/>
      <c r="O529" s="494"/>
      <c r="P529" s="494"/>
      <c r="Q529" s="494"/>
      <c r="R529" s="494"/>
      <c r="S529" s="494"/>
      <c r="T529" s="494"/>
      <c r="U529" s="494"/>
      <c r="V529" s="494"/>
      <c r="W529" s="494"/>
      <c r="X529" s="494"/>
      <c r="Y529" s="494"/>
      <c r="Z529" s="494"/>
      <c r="AA529" s="494"/>
      <c r="AB529" s="494"/>
      <c r="AC529" s="494"/>
      <c r="AD529" s="494"/>
      <c r="AE529" s="494"/>
      <c r="AF529" s="494"/>
      <c r="AG529" s="494"/>
      <c r="AH529" s="494"/>
      <c r="AI529" s="494"/>
      <c r="AJ529" s="494"/>
      <c r="AK529" s="494"/>
      <c r="AL529" s="494"/>
    </row>
    <row r="530" spans="12:38">
      <c r="L530" s="494"/>
      <c r="M530" s="494"/>
      <c r="N530" s="494"/>
      <c r="O530" s="494"/>
      <c r="P530" s="494"/>
      <c r="Q530" s="494"/>
      <c r="R530" s="494"/>
      <c r="S530" s="494"/>
      <c r="T530" s="494"/>
      <c r="U530" s="494"/>
      <c r="V530" s="494"/>
      <c r="W530" s="494"/>
      <c r="X530" s="494"/>
      <c r="Y530" s="494"/>
      <c r="Z530" s="494"/>
      <c r="AA530" s="494"/>
      <c r="AB530" s="494"/>
      <c r="AC530" s="494"/>
      <c r="AD530" s="494"/>
      <c r="AE530" s="494"/>
      <c r="AF530" s="494"/>
      <c r="AG530" s="494"/>
      <c r="AH530" s="494"/>
      <c r="AI530" s="494"/>
      <c r="AJ530" s="494"/>
      <c r="AK530" s="494"/>
      <c r="AL530" s="494"/>
    </row>
    <row r="531" spans="12:38">
      <c r="L531" s="494"/>
      <c r="M531" s="494"/>
      <c r="N531" s="494"/>
      <c r="O531" s="494"/>
      <c r="P531" s="494"/>
      <c r="Q531" s="494"/>
      <c r="R531" s="494"/>
      <c r="S531" s="494"/>
      <c r="T531" s="494"/>
      <c r="U531" s="494"/>
      <c r="V531" s="494"/>
      <c r="W531" s="494"/>
      <c r="X531" s="494"/>
      <c r="Y531" s="494"/>
      <c r="Z531" s="494"/>
      <c r="AA531" s="494"/>
      <c r="AB531" s="494"/>
      <c r="AC531" s="494"/>
      <c r="AD531" s="494"/>
      <c r="AE531" s="494"/>
      <c r="AF531" s="494"/>
      <c r="AG531" s="494"/>
      <c r="AH531" s="494"/>
      <c r="AI531" s="494"/>
      <c r="AJ531" s="494"/>
      <c r="AK531" s="494"/>
      <c r="AL531" s="494"/>
    </row>
    <row r="532" spans="12:38">
      <c r="L532" s="494"/>
      <c r="M532" s="494"/>
      <c r="N532" s="494"/>
      <c r="O532" s="494"/>
      <c r="P532" s="494"/>
      <c r="Q532" s="494"/>
      <c r="R532" s="494"/>
      <c r="S532" s="494"/>
      <c r="T532" s="494"/>
      <c r="U532" s="494"/>
      <c r="V532" s="494"/>
      <c r="W532" s="494"/>
      <c r="X532" s="494"/>
      <c r="Y532" s="494"/>
      <c r="Z532" s="494"/>
      <c r="AA532" s="494"/>
      <c r="AB532" s="494"/>
      <c r="AC532" s="494"/>
      <c r="AD532" s="494"/>
      <c r="AE532" s="494"/>
      <c r="AF532" s="494"/>
      <c r="AG532" s="494"/>
      <c r="AH532" s="494"/>
      <c r="AI532" s="494"/>
      <c r="AJ532" s="494"/>
      <c r="AK532" s="494"/>
      <c r="AL532" s="494"/>
    </row>
    <row r="533" spans="12:38">
      <c r="L533" s="494"/>
      <c r="M533" s="494"/>
      <c r="N533" s="494"/>
      <c r="O533" s="494"/>
      <c r="P533" s="494"/>
      <c r="Q533" s="494"/>
      <c r="R533" s="494"/>
      <c r="S533" s="494"/>
      <c r="T533" s="494"/>
      <c r="U533" s="494"/>
      <c r="V533" s="494"/>
      <c r="W533" s="494"/>
      <c r="X533" s="494"/>
      <c r="Y533" s="494"/>
      <c r="Z533" s="494"/>
      <c r="AA533" s="494"/>
      <c r="AB533" s="494"/>
      <c r="AC533" s="494"/>
      <c r="AD533" s="494"/>
      <c r="AE533" s="494"/>
      <c r="AF533" s="494"/>
      <c r="AG533" s="494"/>
      <c r="AH533" s="494"/>
      <c r="AI533" s="494"/>
      <c r="AJ533" s="494"/>
      <c r="AK533" s="494"/>
      <c r="AL533" s="494"/>
    </row>
    <row r="534" spans="12:38">
      <c r="L534" s="494"/>
      <c r="M534" s="494"/>
      <c r="N534" s="494"/>
      <c r="O534" s="494"/>
      <c r="P534" s="494"/>
      <c r="Q534" s="494"/>
      <c r="R534" s="494"/>
      <c r="S534" s="494"/>
      <c r="T534" s="494"/>
      <c r="U534" s="494"/>
      <c r="V534" s="494"/>
      <c r="W534" s="494"/>
      <c r="X534" s="494"/>
      <c r="Y534" s="494"/>
      <c r="Z534" s="494"/>
      <c r="AA534" s="494"/>
      <c r="AB534" s="494"/>
      <c r="AC534" s="494"/>
      <c r="AD534" s="494"/>
      <c r="AE534" s="494"/>
      <c r="AF534" s="494"/>
      <c r="AG534" s="494"/>
      <c r="AH534" s="494"/>
      <c r="AI534" s="494"/>
      <c r="AJ534" s="494"/>
      <c r="AK534" s="494"/>
      <c r="AL534" s="494"/>
    </row>
    <row r="535" spans="12:38">
      <c r="L535" s="494"/>
      <c r="M535" s="494"/>
      <c r="N535" s="494"/>
      <c r="O535" s="494"/>
      <c r="P535" s="494"/>
      <c r="Q535" s="494"/>
      <c r="R535" s="494"/>
      <c r="S535" s="494"/>
      <c r="T535" s="494"/>
      <c r="U535" s="494"/>
      <c r="V535" s="494"/>
      <c r="W535" s="494"/>
      <c r="X535" s="494"/>
      <c r="Y535" s="494"/>
      <c r="Z535" s="494"/>
      <c r="AA535" s="494"/>
      <c r="AB535" s="494"/>
      <c r="AC535" s="494"/>
      <c r="AD535" s="494"/>
      <c r="AE535" s="494"/>
      <c r="AF535" s="494"/>
      <c r="AG535" s="494"/>
      <c r="AH535" s="494"/>
      <c r="AI535" s="494"/>
      <c r="AJ535" s="494"/>
      <c r="AK535" s="494"/>
      <c r="AL535" s="494"/>
    </row>
    <row r="536" spans="12:38">
      <c r="L536" s="494"/>
      <c r="M536" s="494"/>
      <c r="N536" s="494"/>
      <c r="O536" s="494"/>
      <c r="P536" s="494"/>
      <c r="Q536" s="494"/>
      <c r="R536" s="494"/>
      <c r="S536" s="494"/>
      <c r="T536" s="494"/>
      <c r="U536" s="494"/>
      <c r="V536" s="494"/>
      <c r="W536" s="494"/>
      <c r="X536" s="494"/>
      <c r="Y536" s="494"/>
      <c r="Z536" s="494"/>
      <c r="AA536" s="494"/>
      <c r="AB536" s="494"/>
      <c r="AC536" s="494"/>
      <c r="AD536" s="494"/>
      <c r="AE536" s="494"/>
      <c r="AF536" s="494"/>
      <c r="AG536" s="494"/>
      <c r="AH536" s="494"/>
      <c r="AI536" s="494"/>
      <c r="AJ536" s="494"/>
      <c r="AK536" s="494"/>
      <c r="AL536" s="494"/>
    </row>
    <row r="537" spans="12:38">
      <c r="L537" s="494"/>
      <c r="M537" s="494"/>
      <c r="N537" s="494"/>
      <c r="O537" s="494"/>
      <c r="P537" s="494"/>
      <c r="Q537" s="494"/>
      <c r="R537" s="494"/>
      <c r="S537" s="494"/>
      <c r="T537" s="494"/>
      <c r="U537" s="494"/>
      <c r="V537" s="494"/>
      <c r="W537" s="494"/>
      <c r="X537" s="494"/>
      <c r="Y537" s="494"/>
      <c r="Z537" s="494"/>
      <c r="AA537" s="494"/>
      <c r="AB537" s="494"/>
      <c r="AC537" s="494"/>
      <c r="AD537" s="494"/>
      <c r="AE537" s="494"/>
      <c r="AF537" s="494"/>
      <c r="AG537" s="494"/>
      <c r="AH537" s="494"/>
      <c r="AI537" s="494"/>
      <c r="AJ537" s="494"/>
      <c r="AK537" s="494"/>
      <c r="AL537" s="494"/>
    </row>
    <row r="538" spans="12:38">
      <c r="L538" s="494"/>
      <c r="M538" s="494"/>
      <c r="N538" s="494"/>
      <c r="O538" s="494"/>
      <c r="P538" s="494"/>
      <c r="Q538" s="494"/>
      <c r="R538" s="494"/>
      <c r="S538" s="494"/>
      <c r="T538" s="494"/>
      <c r="U538" s="494"/>
      <c r="V538" s="494"/>
      <c r="W538" s="494"/>
      <c r="X538" s="494"/>
      <c r="Y538" s="494"/>
      <c r="Z538" s="494"/>
      <c r="AA538" s="494"/>
      <c r="AB538" s="494"/>
      <c r="AC538" s="494"/>
      <c r="AD538" s="494"/>
      <c r="AE538" s="494"/>
      <c r="AF538" s="494"/>
      <c r="AG538" s="494"/>
      <c r="AH538" s="494"/>
      <c r="AI538" s="494"/>
      <c r="AJ538" s="494"/>
      <c r="AK538" s="494"/>
      <c r="AL538" s="494"/>
    </row>
    <row r="539" spans="12:38">
      <c r="L539" s="494"/>
      <c r="M539" s="494"/>
      <c r="N539" s="494"/>
      <c r="O539" s="494"/>
      <c r="P539" s="494"/>
      <c r="Q539" s="494"/>
      <c r="R539" s="494"/>
      <c r="S539" s="494"/>
      <c r="T539" s="494"/>
      <c r="U539" s="494"/>
      <c r="V539" s="494"/>
      <c r="W539" s="494"/>
      <c r="X539" s="494"/>
      <c r="Y539" s="494"/>
      <c r="Z539" s="494"/>
      <c r="AA539" s="494"/>
      <c r="AB539" s="494"/>
      <c r="AC539" s="494"/>
      <c r="AD539" s="494"/>
      <c r="AE539" s="494"/>
      <c r="AF539" s="494"/>
      <c r="AG539" s="494"/>
      <c r="AH539" s="494"/>
      <c r="AI539" s="494"/>
      <c r="AJ539" s="494"/>
      <c r="AK539" s="494"/>
      <c r="AL539" s="494"/>
    </row>
    <row r="540" spans="12:38">
      <c r="L540" s="494"/>
      <c r="M540" s="494"/>
      <c r="N540" s="494"/>
      <c r="O540" s="494"/>
      <c r="P540" s="494"/>
      <c r="Q540" s="494"/>
      <c r="R540" s="494"/>
      <c r="S540" s="494"/>
      <c r="T540" s="494"/>
      <c r="U540" s="494"/>
      <c r="V540" s="494"/>
      <c r="W540" s="494"/>
      <c r="X540" s="494"/>
      <c r="Y540" s="494"/>
      <c r="Z540" s="494"/>
      <c r="AA540" s="494"/>
      <c r="AB540" s="494"/>
      <c r="AC540" s="494"/>
      <c r="AD540" s="494"/>
      <c r="AE540" s="494"/>
      <c r="AF540" s="494"/>
      <c r="AG540" s="494"/>
      <c r="AH540" s="494"/>
      <c r="AI540" s="494"/>
      <c r="AJ540" s="494"/>
      <c r="AK540" s="494"/>
      <c r="AL540" s="494"/>
    </row>
    <row r="541" spans="12:38">
      <c r="L541" s="494"/>
      <c r="M541" s="494"/>
      <c r="N541" s="494"/>
      <c r="O541" s="494"/>
      <c r="P541" s="494"/>
      <c r="Q541" s="494"/>
      <c r="R541" s="494"/>
      <c r="S541" s="494"/>
      <c r="T541" s="494"/>
      <c r="U541" s="494"/>
      <c r="V541" s="494"/>
      <c r="W541" s="494"/>
      <c r="X541" s="494"/>
      <c r="Y541" s="494"/>
      <c r="Z541" s="494"/>
      <c r="AA541" s="494"/>
      <c r="AB541" s="494"/>
      <c r="AC541" s="494"/>
      <c r="AD541" s="494"/>
      <c r="AE541" s="494"/>
      <c r="AF541" s="494"/>
      <c r="AG541" s="494"/>
      <c r="AH541" s="494"/>
      <c r="AI541" s="494"/>
      <c r="AJ541" s="494"/>
      <c r="AK541" s="494"/>
      <c r="AL541" s="494"/>
    </row>
    <row r="542" spans="12:38">
      <c r="L542" s="494"/>
      <c r="M542" s="494"/>
      <c r="N542" s="494"/>
      <c r="O542" s="494"/>
      <c r="P542" s="494"/>
      <c r="Q542" s="494"/>
      <c r="R542" s="494"/>
      <c r="S542" s="494"/>
      <c r="T542" s="494"/>
      <c r="U542" s="494"/>
      <c r="V542" s="494"/>
      <c r="W542" s="494"/>
      <c r="X542" s="494"/>
      <c r="Y542" s="494"/>
      <c r="Z542" s="494"/>
      <c r="AA542" s="494"/>
      <c r="AB542" s="494"/>
      <c r="AC542" s="494"/>
      <c r="AD542" s="494"/>
      <c r="AE542" s="494"/>
      <c r="AF542" s="494"/>
      <c r="AG542" s="494"/>
      <c r="AH542" s="494"/>
      <c r="AI542" s="494"/>
      <c r="AJ542" s="494"/>
      <c r="AK542" s="494"/>
      <c r="AL542" s="494"/>
    </row>
    <row r="543" spans="12:38">
      <c r="L543" s="494"/>
      <c r="M543" s="494"/>
      <c r="N543" s="494"/>
      <c r="O543" s="494"/>
      <c r="P543" s="494"/>
      <c r="Q543" s="494"/>
      <c r="R543" s="494"/>
      <c r="S543" s="494"/>
      <c r="T543" s="494"/>
      <c r="U543" s="494"/>
      <c r="V543" s="494"/>
      <c r="W543" s="494"/>
      <c r="X543" s="494"/>
      <c r="Y543" s="494"/>
      <c r="Z543" s="494"/>
      <c r="AA543" s="494"/>
      <c r="AB543" s="494"/>
      <c r="AC543" s="494"/>
      <c r="AD543" s="494"/>
      <c r="AE543" s="494"/>
      <c r="AF543" s="494"/>
      <c r="AG543" s="494"/>
      <c r="AH543" s="494"/>
      <c r="AI543" s="494"/>
      <c r="AJ543" s="494"/>
      <c r="AK543" s="494"/>
      <c r="AL543" s="494"/>
    </row>
    <row r="544" spans="12:38">
      <c r="L544" s="494"/>
      <c r="M544" s="494"/>
      <c r="N544" s="494"/>
      <c r="O544" s="494"/>
      <c r="P544" s="494"/>
      <c r="Q544" s="494"/>
      <c r="R544" s="494"/>
      <c r="S544" s="494"/>
      <c r="T544" s="494"/>
      <c r="U544" s="494"/>
      <c r="V544" s="494"/>
      <c r="W544" s="494"/>
      <c r="X544" s="494"/>
      <c r="Y544" s="494"/>
      <c r="Z544" s="494"/>
      <c r="AA544" s="494"/>
      <c r="AB544" s="494"/>
      <c r="AC544" s="494"/>
      <c r="AD544" s="494"/>
      <c r="AE544" s="494"/>
      <c r="AF544" s="494"/>
      <c r="AG544" s="494"/>
      <c r="AH544" s="494"/>
      <c r="AI544" s="494"/>
      <c r="AJ544" s="494"/>
      <c r="AK544" s="494"/>
      <c r="AL544" s="494"/>
    </row>
    <row r="545" spans="12:38">
      <c r="L545" s="494"/>
      <c r="M545" s="494"/>
      <c r="N545" s="494"/>
      <c r="O545" s="494"/>
      <c r="P545" s="494"/>
      <c r="Q545" s="494"/>
      <c r="R545" s="494"/>
      <c r="S545" s="494"/>
      <c r="T545" s="494"/>
      <c r="U545" s="494"/>
      <c r="V545" s="494"/>
      <c r="W545" s="494"/>
      <c r="X545" s="494"/>
      <c r="Y545" s="494"/>
      <c r="Z545" s="494"/>
      <c r="AA545" s="494"/>
      <c r="AB545" s="494"/>
      <c r="AC545" s="494"/>
      <c r="AD545" s="494"/>
      <c r="AE545" s="494"/>
      <c r="AF545" s="494"/>
      <c r="AG545" s="494"/>
      <c r="AH545" s="494"/>
      <c r="AI545" s="494"/>
      <c r="AJ545" s="494"/>
      <c r="AK545" s="494"/>
      <c r="AL545" s="494"/>
    </row>
    <row r="546" spans="12:38">
      <c r="L546" s="494"/>
      <c r="M546" s="494"/>
      <c r="N546" s="494"/>
      <c r="O546" s="494"/>
      <c r="P546" s="494"/>
      <c r="Q546" s="494"/>
      <c r="R546" s="494"/>
      <c r="S546" s="494"/>
      <c r="T546" s="494"/>
      <c r="U546" s="494"/>
      <c r="V546" s="494"/>
      <c r="W546" s="494"/>
      <c r="X546" s="494"/>
      <c r="Y546" s="494"/>
      <c r="Z546" s="494"/>
      <c r="AA546" s="494"/>
      <c r="AB546" s="494"/>
      <c r="AC546" s="494"/>
      <c r="AD546" s="494"/>
      <c r="AE546" s="494"/>
      <c r="AF546" s="494"/>
      <c r="AG546" s="494"/>
      <c r="AH546" s="494"/>
      <c r="AI546" s="494"/>
      <c r="AJ546" s="494"/>
      <c r="AK546" s="494"/>
      <c r="AL546" s="494"/>
    </row>
    <row r="547" spans="12:38">
      <c r="L547" s="494"/>
      <c r="M547" s="494"/>
      <c r="N547" s="494"/>
      <c r="O547" s="494"/>
      <c r="P547" s="494"/>
      <c r="Q547" s="494"/>
      <c r="R547" s="494"/>
      <c r="S547" s="494"/>
      <c r="T547" s="494"/>
      <c r="U547" s="494"/>
      <c r="V547" s="494"/>
      <c r="W547" s="494"/>
      <c r="X547" s="494"/>
      <c r="Y547" s="494"/>
      <c r="Z547" s="494"/>
      <c r="AA547" s="494"/>
      <c r="AB547" s="494"/>
      <c r="AC547" s="494"/>
      <c r="AD547" s="494"/>
      <c r="AE547" s="494"/>
      <c r="AF547" s="494"/>
      <c r="AG547" s="494"/>
      <c r="AH547" s="494"/>
      <c r="AI547" s="494"/>
      <c r="AJ547" s="494"/>
      <c r="AK547" s="494"/>
      <c r="AL547" s="494"/>
    </row>
    <row r="548" spans="12:38">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4"/>
      <c r="AI548" s="494"/>
      <c r="AJ548" s="494"/>
      <c r="AK548" s="494"/>
      <c r="AL548" s="494"/>
    </row>
    <row r="549" spans="12:38">
      <c r="L549" s="494"/>
      <c r="M549" s="494"/>
      <c r="N549" s="494"/>
      <c r="O549" s="494"/>
      <c r="P549" s="494"/>
      <c r="Q549" s="494"/>
      <c r="R549" s="494"/>
      <c r="S549" s="494"/>
      <c r="T549" s="494"/>
      <c r="U549" s="494"/>
      <c r="V549" s="494"/>
      <c r="W549" s="494"/>
      <c r="X549" s="494"/>
      <c r="Y549" s="494"/>
      <c r="Z549" s="494"/>
      <c r="AA549" s="494"/>
      <c r="AB549" s="494"/>
      <c r="AC549" s="494"/>
      <c r="AD549" s="494"/>
      <c r="AE549" s="494"/>
      <c r="AF549" s="494"/>
      <c r="AG549" s="494"/>
      <c r="AH549" s="494"/>
      <c r="AI549" s="494"/>
      <c r="AJ549" s="494"/>
      <c r="AK549" s="494"/>
      <c r="AL549" s="494"/>
    </row>
    <row r="550" spans="12:38">
      <c r="L550" s="494"/>
      <c r="M550" s="494"/>
      <c r="N550" s="494"/>
      <c r="O550" s="494"/>
      <c r="P550" s="494"/>
      <c r="Q550" s="494"/>
      <c r="R550" s="494"/>
      <c r="S550" s="494"/>
      <c r="T550" s="494"/>
      <c r="U550" s="494"/>
      <c r="V550" s="494"/>
      <c r="W550" s="494"/>
      <c r="X550" s="494"/>
      <c r="Y550" s="494"/>
      <c r="Z550" s="494"/>
      <c r="AA550" s="494"/>
      <c r="AB550" s="494"/>
      <c r="AC550" s="494"/>
      <c r="AD550" s="494"/>
      <c r="AE550" s="494"/>
      <c r="AF550" s="494"/>
      <c r="AG550" s="494"/>
      <c r="AH550" s="494"/>
      <c r="AI550" s="494"/>
      <c r="AJ550" s="494"/>
      <c r="AK550" s="494"/>
      <c r="AL550" s="494"/>
    </row>
    <row r="551" spans="12:38">
      <c r="L551" s="494"/>
      <c r="M551" s="494"/>
      <c r="N551" s="494"/>
      <c r="O551" s="494"/>
      <c r="P551" s="494"/>
      <c r="Q551" s="494"/>
      <c r="R551" s="494"/>
      <c r="S551" s="494"/>
      <c r="T551" s="494"/>
      <c r="U551" s="494"/>
      <c r="V551" s="494"/>
      <c r="W551" s="494"/>
      <c r="X551" s="494"/>
      <c r="Y551" s="494"/>
      <c r="Z551" s="494"/>
      <c r="AA551" s="494"/>
      <c r="AB551" s="494"/>
      <c r="AC551" s="494"/>
      <c r="AD551" s="494"/>
      <c r="AE551" s="494"/>
      <c r="AF551" s="494"/>
      <c r="AG551" s="494"/>
      <c r="AH551" s="494"/>
      <c r="AI551" s="494"/>
      <c r="AJ551" s="494"/>
      <c r="AK551" s="494"/>
      <c r="AL551" s="494"/>
    </row>
    <row r="552" spans="12:38">
      <c r="L552" s="494"/>
      <c r="M552" s="494"/>
      <c r="N552" s="494"/>
      <c r="O552" s="494"/>
      <c r="P552" s="494"/>
      <c r="Q552" s="494"/>
      <c r="R552" s="494"/>
      <c r="S552" s="494"/>
      <c r="T552" s="494"/>
      <c r="U552" s="494"/>
      <c r="V552" s="494"/>
      <c r="W552" s="494"/>
      <c r="X552" s="494"/>
      <c r="Y552" s="494"/>
      <c r="Z552" s="494"/>
      <c r="AA552" s="494"/>
      <c r="AB552" s="494"/>
      <c r="AC552" s="494"/>
      <c r="AD552" s="494"/>
      <c r="AE552" s="494"/>
      <c r="AF552" s="494"/>
      <c r="AG552" s="494"/>
      <c r="AH552" s="494"/>
      <c r="AI552" s="494"/>
      <c r="AJ552" s="494"/>
      <c r="AK552" s="494"/>
      <c r="AL552" s="494"/>
    </row>
    <row r="553" spans="12:38">
      <c r="L553" s="494"/>
      <c r="M553" s="494"/>
      <c r="N553" s="494"/>
      <c r="O553" s="494"/>
      <c r="P553" s="494"/>
      <c r="Q553" s="494"/>
      <c r="R553" s="494"/>
      <c r="S553" s="494"/>
      <c r="T553" s="494"/>
      <c r="U553" s="494"/>
      <c r="V553" s="494"/>
      <c r="W553" s="494"/>
      <c r="X553" s="494"/>
      <c r="Y553" s="494"/>
      <c r="Z553" s="494"/>
      <c r="AA553" s="494"/>
      <c r="AB553" s="494"/>
      <c r="AC553" s="494"/>
      <c r="AD553" s="494"/>
      <c r="AE553" s="494"/>
      <c r="AF553" s="494"/>
      <c r="AG553" s="494"/>
      <c r="AH553" s="494"/>
      <c r="AI553" s="494"/>
      <c r="AJ553" s="494"/>
      <c r="AK553" s="494"/>
      <c r="AL553" s="494"/>
    </row>
    <row r="554" spans="12:38">
      <c r="L554" s="494"/>
      <c r="M554" s="494"/>
      <c r="N554" s="494"/>
      <c r="O554" s="494"/>
      <c r="P554" s="494"/>
      <c r="Q554" s="494"/>
      <c r="R554" s="494"/>
      <c r="S554" s="494"/>
      <c r="T554" s="494"/>
      <c r="U554" s="494"/>
      <c r="V554" s="494"/>
      <c r="W554" s="494"/>
      <c r="X554" s="494"/>
      <c r="Y554" s="494"/>
      <c r="Z554" s="494"/>
      <c r="AA554" s="494"/>
      <c r="AB554" s="494"/>
      <c r="AC554" s="494"/>
      <c r="AD554" s="494"/>
      <c r="AE554" s="494"/>
      <c r="AF554" s="494"/>
      <c r="AG554" s="494"/>
      <c r="AH554" s="494"/>
      <c r="AI554" s="494"/>
      <c r="AJ554" s="494"/>
      <c r="AK554" s="494"/>
      <c r="AL554" s="494"/>
    </row>
    <row r="555" spans="12:38">
      <c r="L555" s="494"/>
      <c r="M555" s="494"/>
      <c r="N555" s="494"/>
      <c r="O555" s="494"/>
      <c r="P555" s="494"/>
      <c r="Q555" s="494"/>
      <c r="R555" s="494"/>
      <c r="S555" s="494"/>
      <c r="T555" s="494"/>
      <c r="U555" s="494"/>
      <c r="V555" s="494"/>
      <c r="W555" s="494"/>
      <c r="X555" s="494"/>
      <c r="Y555" s="494"/>
      <c r="Z555" s="494"/>
      <c r="AA555" s="494"/>
      <c r="AB555" s="494"/>
      <c r="AC555" s="494"/>
      <c r="AD555" s="494"/>
      <c r="AE555" s="494"/>
      <c r="AF555" s="494"/>
      <c r="AG555" s="494"/>
      <c r="AH555" s="494"/>
      <c r="AI555" s="494"/>
      <c r="AJ555" s="494"/>
      <c r="AK555" s="494"/>
      <c r="AL555" s="494"/>
    </row>
    <row r="556" spans="12:38">
      <c r="M556" s="494"/>
      <c r="N556" s="494"/>
      <c r="O556" s="494"/>
      <c r="P556" s="494"/>
      <c r="Q556" s="494"/>
      <c r="R556" s="494"/>
      <c r="S556" s="494"/>
      <c r="T556" s="494"/>
      <c r="U556" s="494"/>
      <c r="V556" s="494"/>
      <c r="W556" s="494"/>
      <c r="X556" s="494"/>
      <c r="Y556" s="494"/>
      <c r="Z556" s="494"/>
      <c r="AA556" s="494"/>
      <c r="AB556" s="494"/>
      <c r="AC556" s="494"/>
      <c r="AD556" s="494"/>
      <c r="AE556" s="494"/>
      <c r="AF556" s="494"/>
      <c r="AG556" s="494"/>
      <c r="AH556" s="494"/>
      <c r="AI556" s="494"/>
      <c r="AJ556" s="494"/>
      <c r="AK556" s="494"/>
      <c r="AL556" s="494"/>
    </row>
    <row r="557" spans="12:38">
      <c r="M557" s="494"/>
      <c r="N557" s="494"/>
      <c r="O557" s="494"/>
      <c r="P557" s="494"/>
      <c r="Q557" s="494"/>
      <c r="R557" s="494"/>
      <c r="S557" s="494"/>
      <c r="T557" s="494"/>
      <c r="U557" s="494"/>
      <c r="V557" s="494"/>
      <c r="W557" s="494"/>
      <c r="X557" s="494"/>
      <c r="Y557" s="494"/>
      <c r="Z557" s="494"/>
      <c r="AA557" s="494"/>
      <c r="AB557" s="494"/>
      <c r="AC557" s="494"/>
      <c r="AD557" s="494"/>
      <c r="AE557" s="494"/>
      <c r="AF557" s="494"/>
      <c r="AG557" s="494"/>
      <c r="AH557" s="494"/>
      <c r="AI557" s="494"/>
      <c r="AJ557" s="494"/>
      <c r="AK557" s="494"/>
      <c r="AL557" s="494"/>
    </row>
    <row r="558" spans="12:38">
      <c r="M558" s="494"/>
      <c r="N558" s="494"/>
      <c r="O558" s="494"/>
      <c r="P558" s="494"/>
      <c r="Q558" s="494"/>
      <c r="R558" s="494"/>
      <c r="S558" s="494"/>
      <c r="T558" s="494"/>
      <c r="U558" s="494"/>
      <c r="V558" s="494"/>
      <c r="W558" s="494"/>
      <c r="X558" s="494"/>
      <c r="Y558" s="494"/>
      <c r="Z558" s="494"/>
      <c r="AA558" s="494"/>
      <c r="AB558" s="494"/>
      <c r="AC558" s="494"/>
      <c r="AD558" s="494"/>
      <c r="AE558" s="494"/>
      <c r="AF558" s="494"/>
      <c r="AG558" s="494"/>
      <c r="AH558" s="494"/>
      <c r="AI558" s="494"/>
      <c r="AJ558" s="494"/>
      <c r="AK558" s="494"/>
      <c r="AL558" s="494"/>
    </row>
    <row r="559" spans="12:38">
      <c r="M559" s="494"/>
      <c r="N559" s="494"/>
      <c r="O559" s="494"/>
      <c r="P559" s="494"/>
      <c r="Q559" s="494"/>
      <c r="R559" s="494"/>
      <c r="S559" s="494"/>
      <c r="T559" s="494"/>
      <c r="U559" s="494"/>
      <c r="V559" s="494"/>
      <c r="W559" s="494"/>
      <c r="X559" s="494"/>
      <c r="Y559" s="494"/>
      <c r="Z559" s="494"/>
      <c r="AA559" s="494"/>
      <c r="AB559" s="494"/>
      <c r="AC559" s="494"/>
      <c r="AD559" s="494"/>
      <c r="AE559" s="494"/>
      <c r="AF559" s="494"/>
      <c r="AG559" s="494"/>
      <c r="AH559" s="494"/>
      <c r="AI559" s="494"/>
      <c r="AJ559" s="494"/>
      <c r="AK559" s="494"/>
      <c r="AL559" s="494"/>
    </row>
    <row r="560" spans="12:38">
      <c r="M560" s="494"/>
      <c r="N560" s="494"/>
      <c r="O560" s="494"/>
      <c r="P560" s="494"/>
      <c r="Q560" s="494"/>
      <c r="R560" s="494"/>
      <c r="S560" s="494"/>
      <c r="T560" s="494"/>
      <c r="U560" s="494"/>
      <c r="V560" s="494"/>
      <c r="W560" s="494"/>
      <c r="X560" s="494"/>
      <c r="Y560" s="494"/>
      <c r="Z560" s="494"/>
      <c r="AA560" s="494"/>
      <c r="AB560" s="494"/>
      <c r="AC560" s="494"/>
      <c r="AD560" s="494"/>
      <c r="AE560" s="494"/>
      <c r="AF560" s="494"/>
      <c r="AG560" s="494"/>
      <c r="AH560" s="494"/>
      <c r="AI560" s="494"/>
      <c r="AJ560" s="494"/>
      <c r="AK560" s="494"/>
      <c r="AL560" s="494"/>
    </row>
    <row r="561" spans="13:38">
      <c r="M561" s="494"/>
      <c r="N561" s="494"/>
      <c r="O561" s="494"/>
      <c r="P561" s="494"/>
      <c r="Q561" s="494"/>
      <c r="R561" s="494"/>
      <c r="S561" s="494"/>
      <c r="T561" s="494"/>
      <c r="U561" s="494"/>
      <c r="V561" s="494"/>
      <c r="W561" s="494"/>
      <c r="X561" s="494"/>
      <c r="Y561" s="494"/>
      <c r="Z561" s="494"/>
      <c r="AA561" s="494"/>
      <c r="AB561" s="494"/>
      <c r="AC561" s="494"/>
      <c r="AD561" s="494"/>
      <c r="AE561" s="494"/>
      <c r="AF561" s="494"/>
      <c r="AG561" s="494"/>
      <c r="AH561" s="494"/>
      <c r="AI561" s="494"/>
      <c r="AJ561" s="494"/>
      <c r="AK561" s="494"/>
      <c r="AL561" s="494"/>
    </row>
    <row r="562" spans="13:38">
      <c r="M562" s="494"/>
      <c r="N562" s="494"/>
      <c r="O562" s="494"/>
      <c r="P562" s="494"/>
      <c r="Q562" s="494"/>
      <c r="R562" s="494"/>
      <c r="S562" s="494"/>
      <c r="T562" s="494"/>
      <c r="U562" s="494"/>
      <c r="V562" s="494"/>
      <c r="W562" s="494"/>
      <c r="X562" s="494"/>
      <c r="Y562" s="494"/>
      <c r="Z562" s="494"/>
      <c r="AA562" s="494"/>
      <c r="AB562" s="494"/>
      <c r="AC562" s="494"/>
      <c r="AD562" s="494"/>
      <c r="AE562" s="494"/>
      <c r="AF562" s="494"/>
      <c r="AG562" s="494"/>
      <c r="AH562" s="494"/>
      <c r="AI562" s="494"/>
      <c r="AJ562" s="494"/>
      <c r="AK562" s="494"/>
      <c r="AL562" s="494"/>
    </row>
    <row r="563" spans="13:38">
      <c r="M563" s="494"/>
      <c r="N563" s="494"/>
      <c r="O563" s="494"/>
      <c r="P563" s="494"/>
      <c r="Q563" s="494"/>
      <c r="R563" s="494"/>
      <c r="S563" s="494"/>
      <c r="T563" s="494"/>
      <c r="U563" s="494"/>
      <c r="V563" s="494"/>
      <c r="W563" s="494"/>
      <c r="X563" s="494"/>
      <c r="Y563" s="494"/>
      <c r="Z563" s="494"/>
      <c r="AA563" s="494"/>
      <c r="AB563" s="494"/>
      <c r="AC563" s="494"/>
      <c r="AD563" s="494"/>
      <c r="AE563" s="494"/>
      <c r="AF563" s="494"/>
      <c r="AG563" s="494"/>
      <c r="AH563" s="494"/>
      <c r="AI563" s="494"/>
      <c r="AJ563" s="494"/>
      <c r="AK563" s="494"/>
      <c r="AL563" s="494"/>
    </row>
    <row r="564" spans="13:38">
      <c r="M564" s="494"/>
      <c r="N564" s="494"/>
      <c r="O564" s="494"/>
      <c r="P564" s="494"/>
      <c r="Q564" s="494"/>
      <c r="R564" s="494"/>
      <c r="S564" s="494"/>
      <c r="T564" s="494"/>
      <c r="U564" s="494"/>
      <c r="V564" s="494"/>
      <c r="W564" s="494"/>
      <c r="X564" s="494"/>
      <c r="Y564" s="494"/>
      <c r="Z564" s="494"/>
      <c r="AA564" s="494"/>
      <c r="AB564" s="494"/>
      <c r="AC564" s="494"/>
      <c r="AD564" s="494"/>
      <c r="AE564" s="494"/>
      <c r="AF564" s="494"/>
      <c r="AG564" s="494"/>
      <c r="AH564" s="494"/>
      <c r="AI564" s="494"/>
      <c r="AJ564" s="494"/>
      <c r="AK564" s="494"/>
      <c r="AL564" s="494"/>
    </row>
    <row r="565" spans="13:38">
      <c r="M565" s="494"/>
      <c r="N565" s="494"/>
      <c r="O565" s="494"/>
      <c r="P565" s="494"/>
      <c r="Q565" s="494"/>
      <c r="R565" s="494"/>
      <c r="S565" s="494"/>
      <c r="T565" s="494"/>
      <c r="U565" s="494"/>
      <c r="V565" s="494"/>
      <c r="W565" s="494"/>
      <c r="X565" s="494"/>
      <c r="Y565" s="494"/>
      <c r="Z565" s="494"/>
      <c r="AA565" s="494"/>
      <c r="AB565" s="494"/>
      <c r="AC565" s="494"/>
      <c r="AD565" s="494"/>
      <c r="AE565" s="494"/>
      <c r="AF565" s="494"/>
      <c r="AG565" s="494"/>
      <c r="AH565" s="494"/>
      <c r="AI565" s="494"/>
      <c r="AJ565" s="494"/>
      <c r="AK565" s="494"/>
      <c r="AL565" s="494"/>
    </row>
    <row r="566" spans="13:38">
      <c r="M566" s="494"/>
      <c r="N566" s="494"/>
      <c r="O566" s="494"/>
      <c r="P566" s="494"/>
      <c r="Q566" s="494"/>
      <c r="R566" s="494"/>
      <c r="S566" s="494"/>
      <c r="T566" s="494"/>
      <c r="U566" s="494"/>
      <c r="V566" s="494"/>
      <c r="W566" s="494"/>
      <c r="X566" s="494"/>
      <c r="Y566" s="494"/>
      <c r="Z566" s="494"/>
      <c r="AA566" s="494"/>
      <c r="AB566" s="494"/>
      <c r="AC566" s="494"/>
      <c r="AD566" s="494"/>
      <c r="AE566" s="494"/>
      <c r="AF566" s="494"/>
      <c r="AG566" s="494"/>
      <c r="AH566" s="494"/>
      <c r="AI566" s="494"/>
      <c r="AJ566" s="494"/>
      <c r="AK566" s="494"/>
      <c r="AL566" s="494"/>
    </row>
    <row r="567" spans="13:38">
      <c r="M567" s="494"/>
      <c r="N567" s="494"/>
      <c r="O567" s="494"/>
      <c r="P567" s="494"/>
      <c r="Q567" s="494"/>
      <c r="R567" s="494"/>
      <c r="S567" s="494"/>
      <c r="T567" s="494"/>
      <c r="U567" s="494"/>
      <c r="V567" s="494"/>
      <c r="W567" s="494"/>
      <c r="X567" s="494"/>
      <c r="Y567" s="494"/>
      <c r="Z567" s="494"/>
      <c r="AA567" s="494"/>
      <c r="AB567" s="494"/>
      <c r="AC567" s="494"/>
      <c r="AD567" s="494"/>
      <c r="AE567" s="494"/>
      <c r="AF567" s="494"/>
      <c r="AG567" s="494"/>
      <c r="AH567" s="494"/>
      <c r="AI567" s="494"/>
      <c r="AJ567" s="494"/>
      <c r="AK567" s="494"/>
      <c r="AL567" s="494"/>
    </row>
    <row r="568" spans="13:38">
      <c r="M568" s="494"/>
      <c r="N568" s="494"/>
      <c r="O568" s="494"/>
      <c r="P568" s="494"/>
      <c r="Q568" s="494"/>
      <c r="R568" s="494"/>
      <c r="S568" s="494"/>
      <c r="T568" s="494"/>
      <c r="U568" s="494"/>
      <c r="V568" s="494"/>
      <c r="W568" s="494"/>
      <c r="X568" s="494"/>
      <c r="Y568" s="494"/>
      <c r="Z568" s="494"/>
      <c r="AA568" s="494"/>
      <c r="AB568" s="494"/>
      <c r="AC568" s="494"/>
      <c r="AD568" s="494"/>
      <c r="AE568" s="494"/>
      <c r="AF568" s="494"/>
      <c r="AG568" s="494"/>
      <c r="AH568" s="494"/>
      <c r="AI568" s="494"/>
      <c r="AJ568" s="494"/>
      <c r="AK568" s="494"/>
      <c r="AL568" s="494"/>
    </row>
    <row r="569" spans="13:38">
      <c r="M569" s="494"/>
      <c r="N569" s="494"/>
      <c r="O569" s="494"/>
      <c r="P569" s="494"/>
      <c r="Q569" s="494"/>
      <c r="R569" s="494"/>
      <c r="S569" s="494"/>
      <c r="T569" s="494"/>
      <c r="U569" s="494"/>
      <c r="V569" s="494"/>
      <c r="W569" s="494"/>
      <c r="X569" s="494"/>
      <c r="Y569" s="494"/>
      <c r="Z569" s="494"/>
      <c r="AA569" s="494"/>
      <c r="AB569" s="494"/>
      <c r="AC569" s="494"/>
      <c r="AD569" s="494"/>
      <c r="AE569" s="494"/>
      <c r="AF569" s="494"/>
      <c r="AG569" s="494"/>
      <c r="AH569" s="494"/>
      <c r="AI569" s="494"/>
      <c r="AJ569" s="494"/>
      <c r="AK569" s="494"/>
      <c r="AL569" s="494"/>
    </row>
    <row r="570" spans="13:38">
      <c r="M570" s="494"/>
      <c r="N570" s="494"/>
      <c r="O570" s="494"/>
      <c r="P570" s="494"/>
      <c r="Q570" s="494"/>
      <c r="R570" s="494"/>
      <c r="S570" s="494"/>
      <c r="T570" s="494"/>
      <c r="U570" s="494"/>
      <c r="V570" s="494"/>
      <c r="W570" s="494"/>
      <c r="X570" s="494"/>
      <c r="Y570" s="494"/>
      <c r="Z570" s="494"/>
      <c r="AA570" s="494"/>
      <c r="AB570" s="494"/>
      <c r="AC570" s="494"/>
      <c r="AD570" s="494"/>
      <c r="AE570" s="494"/>
      <c r="AF570" s="494"/>
      <c r="AG570" s="494"/>
      <c r="AH570" s="494"/>
      <c r="AI570" s="494"/>
      <c r="AJ570" s="494"/>
      <c r="AK570" s="494"/>
      <c r="AL570" s="494"/>
    </row>
    <row r="571" spans="13:38">
      <c r="M571" s="494"/>
      <c r="N571" s="494"/>
      <c r="O571" s="494"/>
      <c r="P571" s="494"/>
      <c r="Q571" s="494"/>
      <c r="R571" s="494"/>
      <c r="S571" s="494"/>
      <c r="T571" s="494"/>
      <c r="U571" s="494"/>
      <c r="V571" s="494"/>
      <c r="W571" s="494"/>
      <c r="X571" s="494"/>
      <c r="Y571" s="494"/>
      <c r="Z571" s="494"/>
      <c r="AA571" s="494"/>
      <c r="AB571" s="494"/>
      <c r="AC571" s="494"/>
      <c r="AD571" s="494"/>
      <c r="AE571" s="494"/>
      <c r="AF571" s="494"/>
      <c r="AG571" s="494"/>
      <c r="AH571" s="494"/>
      <c r="AI571" s="494"/>
      <c r="AJ571" s="494"/>
      <c r="AK571" s="494"/>
      <c r="AL571" s="494"/>
    </row>
    <row r="572" spans="13:38">
      <c r="M572" s="494"/>
      <c r="N572" s="494"/>
      <c r="O572" s="494"/>
      <c r="P572" s="494"/>
      <c r="Q572" s="494"/>
      <c r="R572" s="494"/>
      <c r="S572" s="494"/>
      <c r="T572" s="494"/>
      <c r="U572" s="494"/>
      <c r="V572" s="494"/>
      <c r="W572" s="494"/>
      <c r="X572" s="494"/>
      <c r="Y572" s="494"/>
      <c r="Z572" s="494"/>
      <c r="AA572" s="494"/>
      <c r="AB572" s="494"/>
      <c r="AC572" s="494"/>
      <c r="AD572" s="494"/>
      <c r="AE572" s="494"/>
      <c r="AF572" s="494"/>
      <c r="AG572" s="494"/>
      <c r="AH572" s="494"/>
      <c r="AI572" s="494"/>
      <c r="AJ572" s="494"/>
      <c r="AK572" s="494"/>
      <c r="AL572" s="494"/>
    </row>
    <row r="573" spans="13:38">
      <c r="M573" s="494"/>
      <c r="N573" s="494"/>
      <c r="O573" s="494"/>
      <c r="P573" s="494"/>
      <c r="Q573" s="494"/>
      <c r="R573" s="494"/>
      <c r="S573" s="494"/>
      <c r="T573" s="494"/>
      <c r="U573" s="494"/>
      <c r="V573" s="494"/>
      <c r="W573" s="494"/>
      <c r="X573" s="494"/>
      <c r="Y573" s="494"/>
      <c r="Z573" s="494"/>
      <c r="AA573" s="494"/>
      <c r="AB573" s="494"/>
      <c r="AC573" s="494"/>
      <c r="AD573" s="494"/>
      <c r="AE573" s="494"/>
      <c r="AF573" s="494"/>
      <c r="AG573" s="494"/>
      <c r="AH573" s="494"/>
      <c r="AI573" s="494"/>
      <c r="AJ573" s="494"/>
      <c r="AK573" s="494"/>
      <c r="AL573" s="494"/>
    </row>
    <row r="574" spans="13:38">
      <c r="M574" s="494"/>
      <c r="N574" s="494"/>
      <c r="O574" s="494"/>
      <c r="P574" s="494"/>
      <c r="Q574" s="494"/>
      <c r="R574" s="494"/>
      <c r="S574" s="494"/>
      <c r="T574" s="494"/>
      <c r="U574" s="494"/>
      <c r="V574" s="494"/>
      <c r="W574" s="494"/>
      <c r="X574" s="494"/>
      <c r="Y574" s="494"/>
      <c r="Z574" s="494"/>
      <c r="AA574" s="494"/>
      <c r="AB574" s="494"/>
      <c r="AC574" s="494"/>
      <c r="AD574" s="494"/>
      <c r="AE574" s="494"/>
      <c r="AF574" s="494"/>
      <c r="AG574" s="494"/>
      <c r="AH574" s="494"/>
      <c r="AI574" s="494"/>
      <c r="AJ574" s="494"/>
      <c r="AK574" s="494"/>
      <c r="AL574" s="494"/>
    </row>
    <row r="575" spans="13:38">
      <c r="M575" s="494"/>
      <c r="N575" s="494"/>
      <c r="O575" s="494"/>
      <c r="P575" s="494"/>
      <c r="Q575" s="494"/>
      <c r="R575" s="494"/>
      <c r="S575" s="494"/>
      <c r="T575" s="494"/>
      <c r="U575" s="494"/>
      <c r="V575" s="494"/>
      <c r="W575" s="494"/>
      <c r="X575" s="494"/>
      <c r="Y575" s="494"/>
      <c r="Z575" s="494"/>
      <c r="AA575" s="494"/>
      <c r="AB575" s="494"/>
      <c r="AC575" s="494"/>
      <c r="AD575" s="494"/>
      <c r="AE575" s="494"/>
      <c r="AF575" s="494"/>
      <c r="AG575" s="494"/>
      <c r="AH575" s="494"/>
      <c r="AI575" s="494"/>
      <c r="AJ575" s="494"/>
      <c r="AK575" s="494"/>
      <c r="AL575" s="494"/>
    </row>
    <row r="576" spans="13:38">
      <c r="M576" s="494"/>
      <c r="N576" s="494"/>
      <c r="O576" s="494"/>
      <c r="P576" s="494"/>
      <c r="Q576" s="494"/>
      <c r="R576" s="494"/>
      <c r="S576" s="494"/>
      <c r="T576" s="494"/>
      <c r="U576" s="494"/>
      <c r="V576" s="494"/>
      <c r="W576" s="494"/>
      <c r="X576" s="494"/>
      <c r="Y576" s="494"/>
      <c r="Z576" s="494"/>
      <c r="AA576" s="494"/>
      <c r="AB576" s="494"/>
      <c r="AC576" s="494"/>
      <c r="AD576" s="494"/>
      <c r="AE576" s="494"/>
      <c r="AF576" s="494"/>
      <c r="AG576" s="494"/>
      <c r="AH576" s="494"/>
      <c r="AI576" s="494"/>
      <c r="AJ576" s="494"/>
      <c r="AK576" s="494"/>
      <c r="AL576" s="494"/>
    </row>
    <row r="577" spans="13:38">
      <c r="M577" s="494"/>
      <c r="N577" s="494"/>
      <c r="O577" s="494"/>
      <c r="P577" s="494"/>
      <c r="Q577" s="494"/>
      <c r="R577" s="494"/>
      <c r="S577" s="494"/>
      <c r="T577" s="494"/>
      <c r="U577" s="494"/>
      <c r="V577" s="494"/>
      <c r="W577" s="494"/>
      <c r="X577" s="494"/>
      <c r="Y577" s="494"/>
      <c r="Z577" s="494"/>
      <c r="AA577" s="494"/>
      <c r="AB577" s="494"/>
      <c r="AC577" s="494"/>
      <c r="AD577" s="494"/>
      <c r="AE577" s="494"/>
      <c r="AF577" s="494"/>
      <c r="AG577" s="494"/>
      <c r="AH577" s="494"/>
      <c r="AI577" s="494"/>
      <c r="AJ577" s="494"/>
      <c r="AK577" s="494"/>
      <c r="AL577" s="494"/>
    </row>
    <row r="578" spans="13:38">
      <c r="M578" s="494"/>
      <c r="N578" s="494"/>
      <c r="O578" s="494"/>
      <c r="P578" s="494"/>
      <c r="Q578" s="494"/>
      <c r="R578" s="494"/>
      <c r="S578" s="494"/>
      <c r="T578" s="494"/>
      <c r="U578" s="494"/>
      <c r="V578" s="494"/>
      <c r="W578" s="494"/>
      <c r="X578" s="494"/>
      <c r="Y578" s="494"/>
      <c r="Z578" s="494"/>
      <c r="AA578" s="494"/>
      <c r="AB578" s="494"/>
      <c r="AC578" s="494"/>
      <c r="AD578" s="494"/>
      <c r="AE578" s="494"/>
      <c r="AF578" s="494"/>
      <c r="AG578" s="494"/>
      <c r="AH578" s="494"/>
      <c r="AI578" s="494"/>
      <c r="AJ578" s="494"/>
      <c r="AK578" s="494"/>
      <c r="AL578" s="494"/>
    </row>
    <row r="579" spans="13:38">
      <c r="M579" s="494"/>
      <c r="N579" s="494"/>
      <c r="O579" s="494"/>
      <c r="P579" s="494"/>
      <c r="Q579" s="494"/>
      <c r="R579" s="494"/>
      <c r="S579" s="494"/>
      <c r="T579" s="494"/>
      <c r="U579" s="494"/>
      <c r="V579" s="494"/>
      <c r="W579" s="494"/>
      <c r="X579" s="494"/>
      <c r="Y579" s="494"/>
      <c r="Z579" s="494"/>
      <c r="AA579" s="494"/>
      <c r="AB579" s="494"/>
      <c r="AC579" s="494"/>
      <c r="AD579" s="494"/>
      <c r="AE579" s="494"/>
      <c r="AF579" s="494"/>
      <c r="AG579" s="494"/>
      <c r="AH579" s="494"/>
      <c r="AI579" s="494"/>
      <c r="AJ579" s="494"/>
      <c r="AK579" s="494"/>
      <c r="AL579" s="494"/>
    </row>
    <row r="580" spans="13:38">
      <c r="M580" s="494"/>
      <c r="N580" s="494"/>
      <c r="O580" s="494"/>
      <c r="P580" s="494"/>
      <c r="Q580" s="494"/>
      <c r="R580" s="494"/>
      <c r="S580" s="494"/>
      <c r="T580" s="494"/>
      <c r="U580" s="494"/>
      <c r="V580" s="494"/>
      <c r="W580" s="494"/>
      <c r="X580" s="494"/>
      <c r="Y580" s="494"/>
      <c r="Z580" s="494"/>
      <c r="AA580" s="494"/>
      <c r="AB580" s="494"/>
      <c r="AC580" s="494"/>
      <c r="AD580" s="494"/>
      <c r="AE580" s="494"/>
      <c r="AF580" s="494"/>
      <c r="AG580" s="494"/>
      <c r="AH580" s="494"/>
      <c r="AI580" s="494"/>
      <c r="AJ580" s="494"/>
      <c r="AK580" s="494"/>
      <c r="AL580" s="494"/>
    </row>
    <row r="581" spans="13:38">
      <c r="M581" s="494"/>
      <c r="N581" s="494"/>
      <c r="O581" s="494"/>
      <c r="P581" s="494"/>
      <c r="Q581" s="494"/>
      <c r="R581" s="494"/>
      <c r="S581" s="494"/>
      <c r="T581" s="494"/>
      <c r="U581" s="494"/>
      <c r="V581" s="494"/>
      <c r="W581" s="494"/>
      <c r="X581" s="494"/>
      <c r="Y581" s="494"/>
      <c r="Z581" s="494"/>
      <c r="AA581" s="494"/>
      <c r="AB581" s="494"/>
      <c r="AC581" s="494"/>
      <c r="AD581" s="494"/>
      <c r="AE581" s="494"/>
      <c r="AF581" s="494"/>
      <c r="AG581" s="494"/>
      <c r="AH581" s="494"/>
      <c r="AI581" s="494"/>
      <c r="AJ581" s="494"/>
      <c r="AK581" s="494"/>
      <c r="AL581" s="494"/>
    </row>
    <row r="582" spans="13:38">
      <c r="M582" s="494"/>
      <c r="N582" s="494"/>
      <c r="O582" s="494"/>
      <c r="P582" s="494"/>
      <c r="Q582" s="494"/>
      <c r="R582" s="494"/>
      <c r="S582" s="494"/>
      <c r="T582" s="494"/>
      <c r="U582" s="494"/>
      <c r="V582" s="494"/>
      <c r="W582" s="494"/>
      <c r="X582" s="494"/>
      <c r="Y582" s="494"/>
      <c r="Z582" s="494"/>
      <c r="AA582" s="494"/>
      <c r="AB582" s="494"/>
      <c r="AC582" s="494"/>
      <c r="AD582" s="494"/>
      <c r="AE582" s="494"/>
      <c r="AF582" s="494"/>
      <c r="AG582" s="494"/>
      <c r="AH582" s="494"/>
      <c r="AI582" s="494"/>
      <c r="AJ582" s="494"/>
      <c r="AK582" s="494"/>
      <c r="AL582" s="494"/>
    </row>
    <row r="583" spans="13:38">
      <c r="M583" s="494"/>
      <c r="N583" s="494"/>
      <c r="O583" s="494"/>
      <c r="P583" s="494"/>
      <c r="Q583" s="494"/>
      <c r="R583" s="494"/>
      <c r="S583" s="494"/>
      <c r="T583" s="494"/>
      <c r="U583" s="494"/>
      <c r="V583" s="494"/>
      <c r="W583" s="494"/>
      <c r="X583" s="494"/>
      <c r="Y583" s="494"/>
      <c r="Z583" s="494"/>
      <c r="AA583" s="494"/>
      <c r="AB583" s="494"/>
      <c r="AC583" s="494"/>
      <c r="AD583" s="494"/>
      <c r="AE583" s="494"/>
      <c r="AF583" s="494"/>
      <c r="AG583" s="494"/>
      <c r="AH583" s="494"/>
      <c r="AI583" s="494"/>
      <c r="AJ583" s="494"/>
      <c r="AK583" s="494"/>
      <c r="AL583" s="494"/>
    </row>
    <row r="584" spans="13:38">
      <c r="M584" s="494"/>
      <c r="N584" s="494"/>
      <c r="O584" s="494"/>
      <c r="P584" s="494"/>
      <c r="Q584" s="494"/>
      <c r="R584" s="494"/>
      <c r="S584" s="494"/>
      <c r="T584" s="494"/>
      <c r="U584" s="494"/>
      <c r="V584" s="494"/>
      <c r="W584" s="494"/>
      <c r="X584" s="494"/>
      <c r="Y584" s="494"/>
      <c r="Z584" s="494"/>
      <c r="AA584" s="494"/>
      <c r="AB584" s="494"/>
      <c r="AC584" s="494"/>
      <c r="AD584" s="494"/>
      <c r="AE584" s="494"/>
      <c r="AF584" s="494"/>
      <c r="AG584" s="494"/>
      <c r="AH584" s="494"/>
      <c r="AI584" s="494"/>
      <c r="AJ584" s="494"/>
      <c r="AK584" s="494"/>
      <c r="AL584" s="494"/>
    </row>
    <row r="585" spans="13:38">
      <c r="M585" s="494"/>
      <c r="N585" s="494"/>
      <c r="O585" s="494"/>
      <c r="P585" s="494"/>
      <c r="Q585" s="494"/>
      <c r="R585" s="494"/>
      <c r="S585" s="494"/>
      <c r="T585" s="494"/>
      <c r="U585" s="494"/>
      <c r="V585" s="494"/>
      <c r="W585" s="494"/>
      <c r="X585" s="494"/>
      <c r="Y585" s="494"/>
      <c r="Z585" s="494"/>
      <c r="AA585" s="494"/>
      <c r="AB585" s="494"/>
      <c r="AC585" s="494"/>
      <c r="AD585" s="494"/>
      <c r="AE585" s="494"/>
      <c r="AF585" s="494"/>
      <c r="AG585" s="494"/>
      <c r="AH585" s="494"/>
      <c r="AI585" s="494"/>
      <c r="AJ585" s="494"/>
      <c r="AK585" s="494"/>
      <c r="AL585" s="494"/>
    </row>
    <row r="586" spans="13:38">
      <c r="M586" s="494"/>
      <c r="N586" s="494"/>
      <c r="O586" s="494"/>
      <c r="P586" s="494"/>
      <c r="Q586" s="494"/>
      <c r="R586" s="494"/>
      <c r="S586" s="494"/>
      <c r="T586" s="494"/>
      <c r="U586" s="494"/>
      <c r="V586" s="494"/>
      <c r="W586" s="494"/>
      <c r="X586" s="494"/>
      <c r="Y586" s="494"/>
      <c r="Z586" s="494"/>
      <c r="AA586" s="494"/>
      <c r="AB586" s="494"/>
      <c r="AC586" s="494"/>
      <c r="AD586" s="494"/>
      <c r="AE586" s="494"/>
      <c r="AF586" s="494"/>
      <c r="AG586" s="494"/>
      <c r="AH586" s="494"/>
      <c r="AI586" s="494"/>
      <c r="AJ586" s="494"/>
      <c r="AK586" s="494"/>
      <c r="AL586" s="494"/>
    </row>
    <row r="587" spans="13:38">
      <c r="M587" s="494"/>
      <c r="N587" s="494"/>
      <c r="O587" s="494"/>
      <c r="P587" s="494"/>
      <c r="Q587" s="494"/>
      <c r="R587" s="494"/>
      <c r="S587" s="494"/>
      <c r="T587" s="494"/>
      <c r="U587" s="494"/>
      <c r="V587" s="494"/>
      <c r="W587" s="494"/>
      <c r="X587" s="494"/>
      <c r="Y587" s="494"/>
      <c r="Z587" s="494"/>
      <c r="AA587" s="494"/>
      <c r="AB587" s="494"/>
      <c r="AC587" s="494"/>
      <c r="AD587" s="494"/>
      <c r="AE587" s="494"/>
      <c r="AF587" s="494"/>
      <c r="AG587" s="494"/>
      <c r="AH587" s="494"/>
      <c r="AI587" s="494"/>
      <c r="AJ587" s="494"/>
      <c r="AK587" s="494"/>
      <c r="AL587" s="494"/>
    </row>
    <row r="588" spans="13:38">
      <c r="M588" s="494"/>
      <c r="N588" s="494"/>
      <c r="O588" s="494"/>
      <c r="P588" s="494"/>
      <c r="Q588" s="494"/>
      <c r="R588" s="494"/>
      <c r="S588" s="494"/>
      <c r="T588" s="494"/>
      <c r="U588" s="494"/>
      <c r="V588" s="494"/>
      <c r="W588" s="494"/>
      <c r="X588" s="494"/>
      <c r="Y588" s="494"/>
      <c r="Z588" s="494"/>
      <c r="AA588" s="494"/>
      <c r="AB588" s="494"/>
      <c r="AC588" s="494"/>
      <c r="AD588" s="494"/>
      <c r="AE588" s="494"/>
      <c r="AF588" s="494"/>
      <c r="AG588" s="494"/>
      <c r="AH588" s="494"/>
      <c r="AI588" s="494"/>
      <c r="AJ588" s="494"/>
      <c r="AK588" s="494"/>
      <c r="AL588" s="494"/>
    </row>
    <row r="589" spans="13:38">
      <c r="M589" s="494"/>
      <c r="N589" s="494"/>
      <c r="O589" s="494"/>
      <c r="P589" s="494"/>
      <c r="Q589" s="494"/>
      <c r="R589" s="494"/>
      <c r="S589" s="494"/>
      <c r="T589" s="494"/>
      <c r="U589" s="494"/>
      <c r="V589" s="494"/>
      <c r="W589" s="494"/>
      <c r="X589" s="494"/>
      <c r="Y589" s="494"/>
      <c r="Z589" s="494"/>
      <c r="AA589" s="494"/>
      <c r="AB589" s="494"/>
      <c r="AC589" s="494"/>
      <c r="AD589" s="494"/>
      <c r="AE589" s="494"/>
      <c r="AF589" s="494"/>
      <c r="AG589" s="494"/>
      <c r="AH589" s="494"/>
      <c r="AI589" s="494"/>
      <c r="AJ589" s="494"/>
      <c r="AK589" s="494"/>
      <c r="AL589" s="494"/>
    </row>
    <row r="590" spans="13:38">
      <c r="M590" s="494"/>
      <c r="N590" s="494"/>
      <c r="O590" s="494"/>
      <c r="P590" s="494"/>
      <c r="Q590" s="494"/>
      <c r="R590" s="494"/>
      <c r="S590" s="494"/>
      <c r="T590" s="494"/>
      <c r="U590" s="494"/>
      <c r="V590" s="494"/>
      <c r="W590" s="494"/>
      <c r="X590" s="494"/>
      <c r="Y590" s="494"/>
      <c r="Z590" s="494"/>
      <c r="AA590" s="494"/>
      <c r="AB590" s="494"/>
      <c r="AC590" s="494"/>
      <c r="AD590" s="494"/>
      <c r="AE590" s="494"/>
      <c r="AF590" s="494"/>
      <c r="AG590" s="494"/>
      <c r="AH590" s="494"/>
      <c r="AI590" s="494"/>
      <c r="AJ590" s="494"/>
      <c r="AK590" s="494"/>
      <c r="AL590" s="494"/>
    </row>
    <row r="591" spans="13:38">
      <c r="M591" s="494"/>
      <c r="N591" s="494"/>
      <c r="O591" s="494"/>
      <c r="P591" s="494"/>
      <c r="Q591" s="494"/>
      <c r="R591" s="494"/>
      <c r="S591" s="494"/>
      <c r="T591" s="494"/>
      <c r="U591" s="494"/>
      <c r="V591" s="494"/>
      <c r="W591" s="494"/>
      <c r="X591" s="494"/>
      <c r="Y591" s="494"/>
      <c r="Z591" s="494"/>
      <c r="AA591" s="494"/>
      <c r="AB591" s="494"/>
      <c r="AC591" s="494"/>
      <c r="AD591" s="494"/>
      <c r="AE591" s="494"/>
      <c r="AF591" s="494"/>
      <c r="AG591" s="494"/>
      <c r="AH591" s="494"/>
      <c r="AI591" s="494"/>
      <c r="AJ591" s="494"/>
      <c r="AK591" s="494"/>
      <c r="AL591" s="494"/>
    </row>
    <row r="592" spans="13:38">
      <c r="M592" s="494"/>
      <c r="N592" s="494"/>
      <c r="O592" s="494"/>
      <c r="P592" s="494"/>
      <c r="Q592" s="494"/>
      <c r="R592" s="494"/>
      <c r="S592" s="494"/>
      <c r="T592" s="494"/>
      <c r="U592" s="494"/>
      <c r="V592" s="494"/>
      <c r="W592" s="494"/>
      <c r="X592" s="494"/>
      <c r="Y592" s="494"/>
      <c r="Z592" s="494"/>
      <c r="AA592" s="494"/>
      <c r="AB592" s="494"/>
      <c r="AC592" s="494"/>
      <c r="AD592" s="494"/>
      <c r="AE592" s="494"/>
      <c r="AF592" s="494"/>
      <c r="AG592" s="494"/>
      <c r="AH592" s="494"/>
      <c r="AI592" s="494"/>
      <c r="AJ592" s="494"/>
      <c r="AK592" s="494"/>
      <c r="AL592" s="494"/>
    </row>
    <row r="593" spans="13:38">
      <c r="M593" s="494"/>
      <c r="N593" s="494"/>
      <c r="O593" s="494"/>
      <c r="P593" s="494"/>
      <c r="Q593" s="494"/>
      <c r="R593" s="494"/>
      <c r="S593" s="494"/>
      <c r="T593" s="494"/>
      <c r="U593" s="494"/>
      <c r="V593" s="494"/>
      <c r="W593" s="494"/>
      <c r="X593" s="494"/>
      <c r="Y593" s="494"/>
      <c r="Z593" s="494"/>
      <c r="AA593" s="494"/>
      <c r="AB593" s="494"/>
      <c r="AC593" s="494"/>
      <c r="AD593" s="494"/>
      <c r="AE593" s="494"/>
      <c r="AF593" s="494"/>
      <c r="AG593" s="494"/>
      <c r="AH593" s="494"/>
      <c r="AI593" s="494"/>
      <c r="AJ593" s="494"/>
      <c r="AK593" s="494"/>
      <c r="AL593" s="494"/>
    </row>
    <row r="594" spans="13:38">
      <c r="M594" s="494"/>
      <c r="N594" s="494"/>
      <c r="O594" s="494"/>
      <c r="P594" s="494"/>
      <c r="Q594" s="494"/>
      <c r="R594" s="494"/>
      <c r="S594" s="494"/>
      <c r="T594" s="494"/>
      <c r="U594" s="494"/>
      <c r="V594" s="494"/>
      <c r="W594" s="494"/>
      <c r="X594" s="494"/>
      <c r="Y594" s="494"/>
      <c r="Z594" s="494"/>
      <c r="AA594" s="494"/>
      <c r="AB594" s="494"/>
      <c r="AC594" s="494"/>
      <c r="AD594" s="494"/>
      <c r="AE594" s="494"/>
      <c r="AF594" s="494"/>
      <c r="AG594" s="494"/>
      <c r="AH594" s="494"/>
      <c r="AI594" s="494"/>
      <c r="AJ594" s="494"/>
      <c r="AK594" s="494"/>
      <c r="AL594" s="494"/>
    </row>
    <row r="595" spans="13:38">
      <c r="M595" s="494"/>
      <c r="N595" s="494"/>
      <c r="O595" s="494"/>
      <c r="P595" s="494"/>
      <c r="Q595" s="494"/>
      <c r="R595" s="494"/>
      <c r="S595" s="494"/>
      <c r="T595" s="494"/>
      <c r="U595" s="494"/>
      <c r="V595" s="494"/>
      <c r="W595" s="494"/>
      <c r="X595" s="494"/>
      <c r="Y595" s="494"/>
      <c r="Z595" s="494"/>
      <c r="AA595" s="494"/>
      <c r="AB595" s="494"/>
      <c r="AC595" s="494"/>
      <c r="AD595" s="494"/>
      <c r="AE595" s="494"/>
      <c r="AF595" s="494"/>
      <c r="AG595" s="494"/>
      <c r="AH595" s="494"/>
      <c r="AI595" s="494"/>
      <c r="AJ595" s="494"/>
      <c r="AK595" s="494"/>
      <c r="AL595" s="494"/>
    </row>
    <row r="596" spans="13:38">
      <c r="M596" s="494"/>
      <c r="N596" s="494"/>
      <c r="O596" s="494"/>
      <c r="P596" s="494"/>
      <c r="Q596" s="494"/>
      <c r="R596" s="494"/>
      <c r="S596" s="494"/>
      <c r="T596" s="494"/>
      <c r="U596" s="494"/>
      <c r="V596" s="494"/>
      <c r="W596" s="494"/>
      <c r="X596" s="494"/>
      <c r="Y596" s="494"/>
      <c r="Z596" s="494"/>
      <c r="AA596" s="494"/>
      <c r="AB596" s="494"/>
      <c r="AC596" s="494"/>
      <c r="AD596" s="494"/>
      <c r="AE596" s="494"/>
      <c r="AF596" s="494"/>
      <c r="AG596" s="494"/>
      <c r="AH596" s="494"/>
      <c r="AI596" s="494"/>
      <c r="AJ596" s="494"/>
      <c r="AK596" s="494"/>
      <c r="AL596" s="494"/>
    </row>
    <row r="597" spans="13:38">
      <c r="M597" s="494"/>
      <c r="N597" s="494"/>
      <c r="O597" s="494"/>
      <c r="P597" s="494"/>
      <c r="Q597" s="494"/>
      <c r="R597" s="494"/>
      <c r="S597" s="494"/>
      <c r="T597" s="494"/>
      <c r="U597" s="494"/>
      <c r="V597" s="494"/>
      <c r="W597" s="494"/>
      <c r="X597" s="494"/>
      <c r="Y597" s="494"/>
      <c r="Z597" s="494"/>
      <c r="AA597" s="494"/>
      <c r="AB597" s="494"/>
      <c r="AC597" s="494"/>
      <c r="AD597" s="494"/>
      <c r="AE597" s="494"/>
      <c r="AF597" s="494"/>
      <c r="AG597" s="494"/>
      <c r="AH597" s="494"/>
      <c r="AI597" s="494"/>
      <c r="AJ597" s="494"/>
      <c r="AK597" s="494"/>
      <c r="AL597" s="494"/>
    </row>
    <row r="598" spans="13:38">
      <c r="M598" s="494"/>
      <c r="N598" s="494"/>
      <c r="O598" s="494"/>
      <c r="P598" s="494"/>
      <c r="Q598" s="494"/>
      <c r="R598" s="494"/>
      <c r="S598" s="494"/>
      <c r="T598" s="494"/>
      <c r="U598" s="494"/>
      <c r="V598" s="494"/>
      <c r="W598" s="494"/>
      <c r="X598" s="494"/>
      <c r="Y598" s="494"/>
      <c r="Z598" s="494"/>
      <c r="AA598" s="494"/>
      <c r="AB598" s="494"/>
      <c r="AC598" s="494"/>
      <c r="AD598" s="494"/>
      <c r="AE598" s="494"/>
      <c r="AF598" s="494"/>
      <c r="AG598" s="494"/>
      <c r="AH598" s="494"/>
      <c r="AI598" s="494"/>
      <c r="AJ598" s="494"/>
      <c r="AK598" s="494"/>
      <c r="AL598" s="494"/>
    </row>
    <row r="599" spans="13:38">
      <c r="M599" s="494"/>
      <c r="N599" s="494"/>
      <c r="O599" s="494"/>
      <c r="P599" s="494"/>
      <c r="Q599" s="494"/>
      <c r="R599" s="494"/>
      <c r="S599" s="494"/>
      <c r="T599" s="494"/>
      <c r="U599" s="494"/>
      <c r="V599" s="494"/>
      <c r="W599" s="494"/>
      <c r="X599" s="494"/>
      <c r="Y599" s="494"/>
      <c r="Z599" s="494"/>
      <c r="AA599" s="494"/>
      <c r="AB599" s="494"/>
      <c r="AC599" s="494"/>
      <c r="AD599" s="494"/>
      <c r="AE599" s="494"/>
      <c r="AF599" s="494"/>
      <c r="AG599" s="494"/>
      <c r="AH599" s="494"/>
      <c r="AI599" s="494"/>
      <c r="AJ599" s="494"/>
      <c r="AK599" s="494"/>
      <c r="AL599" s="494"/>
    </row>
    <row r="600" spans="13:38">
      <c r="M600" s="494"/>
      <c r="N600" s="494"/>
      <c r="O600" s="494"/>
      <c r="P600" s="494"/>
      <c r="Q600" s="494"/>
      <c r="R600" s="494"/>
      <c r="S600" s="494"/>
      <c r="T600" s="494"/>
      <c r="U600" s="494"/>
      <c r="V600" s="494"/>
      <c r="W600" s="494"/>
      <c r="X600" s="494"/>
      <c r="Y600" s="494"/>
      <c r="Z600" s="494"/>
      <c r="AA600" s="494"/>
      <c r="AB600" s="494"/>
      <c r="AC600" s="494"/>
      <c r="AD600" s="494"/>
      <c r="AE600" s="494"/>
      <c r="AF600" s="494"/>
      <c r="AG600" s="494"/>
      <c r="AH600" s="494"/>
      <c r="AI600" s="494"/>
      <c r="AJ600" s="494"/>
      <c r="AK600" s="494"/>
      <c r="AL600" s="494"/>
    </row>
    <row r="601" spans="13:38">
      <c r="M601" s="494"/>
      <c r="N601" s="494"/>
      <c r="O601" s="494"/>
      <c r="P601" s="494"/>
      <c r="Q601" s="494"/>
      <c r="R601" s="494"/>
      <c r="S601" s="494"/>
      <c r="T601" s="494"/>
      <c r="U601" s="494"/>
      <c r="V601" s="494"/>
      <c r="W601" s="494"/>
      <c r="X601" s="494"/>
      <c r="Y601" s="494"/>
      <c r="Z601" s="494"/>
      <c r="AA601" s="494"/>
      <c r="AB601" s="494"/>
      <c r="AC601" s="494"/>
      <c r="AD601" s="494"/>
      <c r="AE601" s="494"/>
      <c r="AF601" s="494"/>
      <c r="AG601" s="494"/>
      <c r="AH601" s="494"/>
      <c r="AI601" s="494"/>
      <c r="AJ601" s="494"/>
      <c r="AK601" s="494"/>
      <c r="AL601" s="494"/>
    </row>
    <row r="602" spans="13:38">
      <c r="M602" s="494"/>
      <c r="N602" s="494"/>
      <c r="O602" s="494"/>
      <c r="P602" s="494"/>
      <c r="Q602" s="494"/>
      <c r="R602" s="494"/>
      <c r="S602" s="494"/>
      <c r="T602" s="494"/>
      <c r="U602" s="494"/>
      <c r="V602" s="494"/>
      <c r="W602" s="494"/>
      <c r="X602" s="494"/>
      <c r="Y602" s="494"/>
      <c r="Z602" s="494"/>
      <c r="AA602" s="494"/>
      <c r="AB602" s="494"/>
      <c r="AC602" s="494"/>
      <c r="AD602" s="494"/>
      <c r="AE602" s="494"/>
      <c r="AF602" s="494"/>
      <c r="AG602" s="494"/>
      <c r="AH602" s="494"/>
      <c r="AI602" s="494"/>
      <c r="AJ602" s="494"/>
      <c r="AK602" s="494"/>
      <c r="AL602" s="494"/>
    </row>
    <row r="603" spans="13:38">
      <c r="M603" s="494"/>
      <c r="N603" s="494"/>
      <c r="O603" s="494"/>
      <c r="P603" s="494"/>
      <c r="Q603" s="494"/>
      <c r="R603" s="494"/>
      <c r="S603" s="494"/>
      <c r="T603" s="494"/>
      <c r="U603" s="494"/>
      <c r="V603" s="494"/>
      <c r="W603" s="494"/>
      <c r="X603" s="494"/>
      <c r="Y603" s="494"/>
      <c r="Z603" s="494"/>
      <c r="AA603" s="494"/>
      <c r="AB603" s="494"/>
      <c r="AC603" s="494"/>
      <c r="AD603" s="494"/>
      <c r="AE603" s="494"/>
      <c r="AF603" s="494"/>
      <c r="AG603" s="494"/>
      <c r="AH603" s="494"/>
      <c r="AI603" s="494"/>
      <c r="AJ603" s="494"/>
      <c r="AK603" s="494"/>
      <c r="AL603" s="494"/>
    </row>
    <row r="604" spans="13:38">
      <c r="M604" s="494"/>
      <c r="N604" s="494"/>
      <c r="O604" s="494"/>
      <c r="P604" s="494"/>
      <c r="Q604" s="494"/>
      <c r="R604" s="494"/>
      <c r="S604" s="494"/>
      <c r="T604" s="494"/>
      <c r="U604" s="494"/>
      <c r="V604" s="494"/>
      <c r="W604" s="494"/>
      <c r="X604" s="494"/>
      <c r="Y604" s="494"/>
      <c r="Z604" s="494"/>
      <c r="AA604" s="494"/>
      <c r="AB604" s="494"/>
      <c r="AC604" s="494"/>
      <c r="AD604" s="494"/>
      <c r="AE604" s="494"/>
      <c r="AF604" s="494"/>
      <c r="AG604" s="494"/>
      <c r="AH604" s="494"/>
      <c r="AI604" s="494"/>
      <c r="AJ604" s="494"/>
      <c r="AK604" s="494"/>
      <c r="AL604" s="494"/>
    </row>
    <row r="605" spans="13:38">
      <c r="M605" s="494"/>
      <c r="N605" s="494"/>
      <c r="O605" s="494"/>
      <c r="P605" s="494"/>
      <c r="Q605" s="494"/>
      <c r="R605" s="494"/>
      <c r="S605" s="494"/>
      <c r="T605" s="494"/>
      <c r="U605" s="494"/>
      <c r="V605" s="494"/>
      <c r="W605" s="494"/>
      <c r="X605" s="494"/>
      <c r="Y605" s="494"/>
      <c r="Z605" s="494"/>
      <c r="AA605" s="494"/>
      <c r="AB605" s="494"/>
      <c r="AC605" s="494"/>
      <c r="AD605" s="494"/>
      <c r="AE605" s="494"/>
      <c r="AF605" s="494"/>
      <c r="AG605" s="494"/>
      <c r="AH605" s="494"/>
      <c r="AI605" s="494"/>
      <c r="AJ605" s="494"/>
      <c r="AK605" s="494"/>
      <c r="AL605" s="494"/>
    </row>
    <row r="606" spans="13:38">
      <c r="M606" s="494"/>
      <c r="N606" s="494"/>
      <c r="O606" s="494"/>
      <c r="P606" s="494"/>
      <c r="Q606" s="494"/>
      <c r="R606" s="494"/>
      <c r="S606" s="494"/>
      <c r="T606" s="494"/>
      <c r="U606" s="494"/>
      <c r="V606" s="494"/>
      <c r="W606" s="494"/>
      <c r="X606" s="494"/>
      <c r="Y606" s="494"/>
      <c r="Z606" s="494"/>
      <c r="AA606" s="494"/>
      <c r="AB606" s="494"/>
      <c r="AC606" s="494"/>
      <c r="AD606" s="494"/>
      <c r="AE606" s="494"/>
      <c r="AF606" s="494"/>
      <c r="AG606" s="494"/>
      <c r="AH606" s="494"/>
      <c r="AI606" s="494"/>
      <c r="AJ606" s="494"/>
      <c r="AK606" s="494"/>
      <c r="AL606" s="494"/>
    </row>
    <row r="607" spans="13:38">
      <c r="M607" s="494"/>
      <c r="N607" s="494"/>
      <c r="O607" s="494"/>
      <c r="P607" s="494"/>
      <c r="Q607" s="494"/>
      <c r="R607" s="494"/>
      <c r="S607" s="494"/>
      <c r="T607" s="494"/>
      <c r="U607" s="494"/>
      <c r="V607" s="494"/>
      <c r="W607" s="494"/>
      <c r="X607" s="494"/>
      <c r="Y607" s="494"/>
      <c r="Z607" s="494"/>
      <c r="AA607" s="494"/>
      <c r="AB607" s="494"/>
      <c r="AC607" s="494"/>
      <c r="AD607" s="494"/>
      <c r="AE607" s="494"/>
      <c r="AF607" s="494"/>
      <c r="AG607" s="494"/>
      <c r="AH607" s="494"/>
      <c r="AI607" s="494"/>
      <c r="AJ607" s="494"/>
      <c r="AK607" s="494"/>
      <c r="AL607" s="494"/>
    </row>
    <row r="608" spans="13:38">
      <c r="M608" s="494"/>
      <c r="N608" s="494"/>
      <c r="O608" s="494"/>
      <c r="P608" s="494"/>
      <c r="Q608" s="494"/>
      <c r="R608" s="494"/>
      <c r="S608" s="494"/>
      <c r="T608" s="494"/>
      <c r="U608" s="494"/>
      <c r="V608" s="494"/>
      <c r="W608" s="494"/>
      <c r="X608" s="494"/>
      <c r="Y608" s="494"/>
      <c r="Z608" s="494"/>
      <c r="AA608" s="494"/>
      <c r="AB608" s="494"/>
      <c r="AC608" s="494"/>
      <c r="AD608" s="494"/>
      <c r="AE608" s="494"/>
      <c r="AF608" s="494"/>
      <c r="AG608" s="494"/>
      <c r="AH608" s="494"/>
      <c r="AI608" s="494"/>
      <c r="AJ608" s="494"/>
      <c r="AK608" s="494"/>
      <c r="AL608" s="494"/>
    </row>
    <row r="609" spans="13:38">
      <c r="M609" s="494"/>
      <c r="N609" s="494"/>
      <c r="O609" s="494"/>
      <c r="P609" s="494"/>
      <c r="Q609" s="494"/>
      <c r="R609" s="494"/>
      <c r="S609" s="494"/>
      <c r="T609" s="494"/>
      <c r="U609" s="494"/>
      <c r="V609" s="494"/>
      <c r="W609" s="494"/>
      <c r="X609" s="494"/>
      <c r="Y609" s="494"/>
      <c r="Z609" s="494"/>
      <c r="AA609" s="494"/>
      <c r="AB609" s="494"/>
      <c r="AC609" s="494"/>
      <c r="AD609" s="494"/>
      <c r="AE609" s="494"/>
      <c r="AF609" s="494"/>
      <c r="AG609" s="494"/>
      <c r="AH609" s="494"/>
      <c r="AI609" s="494"/>
      <c r="AJ609" s="494"/>
      <c r="AK609" s="494"/>
      <c r="AL609" s="494"/>
    </row>
    <row r="610" spans="13:38">
      <c r="M610" s="494"/>
      <c r="N610" s="494"/>
      <c r="O610" s="494"/>
      <c r="P610" s="494"/>
      <c r="Q610" s="494"/>
      <c r="R610" s="494"/>
      <c r="S610" s="494"/>
      <c r="T610" s="494"/>
      <c r="U610" s="494"/>
      <c r="V610" s="494"/>
      <c r="W610" s="494"/>
      <c r="X610" s="494"/>
      <c r="Y610" s="494"/>
      <c r="Z610" s="494"/>
      <c r="AA610" s="494"/>
      <c r="AB610" s="494"/>
      <c r="AC610" s="494"/>
      <c r="AD610" s="494"/>
      <c r="AE610" s="494"/>
      <c r="AF610" s="494"/>
      <c r="AG610" s="494"/>
      <c r="AH610" s="494"/>
      <c r="AI610" s="494"/>
      <c r="AJ610" s="494"/>
      <c r="AK610" s="494"/>
      <c r="AL610" s="494"/>
    </row>
    <row r="611" spans="13:38">
      <c r="M611" s="494"/>
      <c r="N611" s="494"/>
      <c r="O611" s="494"/>
      <c r="P611" s="494"/>
      <c r="Q611" s="494"/>
      <c r="R611" s="494"/>
      <c r="S611" s="494"/>
      <c r="T611" s="494"/>
      <c r="U611" s="494"/>
      <c r="V611" s="494"/>
      <c r="W611" s="494"/>
      <c r="X611" s="494"/>
      <c r="Y611" s="494"/>
      <c r="Z611" s="494"/>
      <c r="AA611" s="494"/>
      <c r="AB611" s="494"/>
      <c r="AC611" s="494"/>
      <c r="AD611" s="494"/>
      <c r="AE611" s="494"/>
      <c r="AF611" s="494"/>
      <c r="AG611" s="494"/>
      <c r="AH611" s="494"/>
      <c r="AI611" s="494"/>
      <c r="AJ611" s="494"/>
      <c r="AK611" s="494"/>
      <c r="AL611" s="494"/>
    </row>
    <row r="612" spans="13:38">
      <c r="M612" s="494"/>
      <c r="N612" s="494"/>
      <c r="O612" s="494"/>
      <c r="P612" s="494"/>
      <c r="Q612" s="494"/>
      <c r="R612" s="494"/>
      <c r="S612" s="494"/>
      <c r="T612" s="494"/>
      <c r="U612" s="494"/>
      <c r="V612" s="494"/>
      <c r="W612" s="494"/>
      <c r="X612" s="494"/>
      <c r="Y612" s="494"/>
      <c r="Z612" s="494"/>
      <c r="AA612" s="494"/>
      <c r="AB612" s="494"/>
      <c r="AC612" s="494"/>
      <c r="AD612" s="494"/>
      <c r="AE612" s="494"/>
      <c r="AF612" s="494"/>
      <c r="AG612" s="494"/>
      <c r="AH612" s="494"/>
      <c r="AI612" s="494"/>
      <c r="AJ612" s="494"/>
      <c r="AK612" s="494"/>
      <c r="AL612" s="494"/>
    </row>
    <row r="613" spans="13:38">
      <c r="M613" s="494"/>
      <c r="N613" s="494"/>
      <c r="O613" s="494"/>
      <c r="P613" s="494"/>
      <c r="Q613" s="494"/>
      <c r="R613" s="494"/>
      <c r="S613" s="494"/>
      <c r="T613" s="494"/>
      <c r="U613" s="494"/>
      <c r="V613" s="494"/>
      <c r="W613" s="494"/>
      <c r="X613" s="494"/>
      <c r="Y613" s="494"/>
      <c r="Z613" s="494"/>
      <c r="AA613" s="494"/>
      <c r="AB613" s="494"/>
      <c r="AC613" s="494"/>
      <c r="AD613" s="494"/>
      <c r="AE613" s="494"/>
      <c r="AF613" s="494"/>
      <c r="AG613" s="494"/>
      <c r="AH613" s="494"/>
      <c r="AI613" s="494"/>
      <c r="AJ613" s="494"/>
      <c r="AK613" s="494"/>
      <c r="AL613" s="494"/>
    </row>
    <row r="614" spans="13:38">
      <c r="M614" s="494"/>
      <c r="N614" s="494"/>
      <c r="O614" s="494"/>
      <c r="P614" s="494"/>
      <c r="Q614" s="494"/>
      <c r="R614" s="494"/>
      <c r="S614" s="494"/>
      <c r="T614" s="494"/>
      <c r="U614" s="494"/>
      <c r="V614" s="494"/>
      <c r="W614" s="494"/>
      <c r="X614" s="494"/>
      <c r="Y614" s="494"/>
      <c r="Z614" s="494"/>
      <c r="AA614" s="494"/>
      <c r="AB614" s="494"/>
      <c r="AC614" s="494"/>
      <c r="AD614" s="494"/>
      <c r="AE614" s="494"/>
      <c r="AF614" s="494"/>
      <c r="AG614" s="494"/>
      <c r="AH614" s="494"/>
      <c r="AI614" s="494"/>
      <c r="AJ614" s="494"/>
      <c r="AK614" s="494"/>
      <c r="AL614" s="494"/>
    </row>
    <row r="615" spans="13:38">
      <c r="M615" s="494"/>
      <c r="N615" s="494"/>
      <c r="O615" s="494"/>
      <c r="P615" s="494"/>
      <c r="Q615" s="494"/>
      <c r="R615" s="494"/>
      <c r="S615" s="494"/>
      <c r="T615" s="494"/>
      <c r="U615" s="494"/>
      <c r="V615" s="494"/>
      <c r="W615" s="494"/>
      <c r="X615" s="494"/>
      <c r="Y615" s="494"/>
      <c r="Z615" s="494"/>
      <c r="AA615" s="494"/>
      <c r="AB615" s="494"/>
      <c r="AC615" s="494"/>
      <c r="AD615" s="494"/>
      <c r="AE615" s="494"/>
      <c r="AF615" s="494"/>
      <c r="AG615" s="494"/>
      <c r="AH615" s="494"/>
      <c r="AI615" s="494"/>
      <c r="AJ615" s="494"/>
      <c r="AK615" s="494"/>
      <c r="AL615" s="494"/>
    </row>
    <row r="616" spans="13:38">
      <c r="M616" s="494"/>
      <c r="N616" s="494"/>
      <c r="O616" s="494"/>
      <c r="P616" s="494"/>
      <c r="Q616" s="494"/>
      <c r="R616" s="494"/>
      <c r="S616" s="494"/>
      <c r="T616" s="494"/>
      <c r="U616" s="494"/>
      <c r="V616" s="494"/>
      <c r="W616" s="494"/>
      <c r="X616" s="494"/>
      <c r="Y616" s="494"/>
      <c r="Z616" s="494"/>
      <c r="AA616" s="494"/>
      <c r="AB616" s="494"/>
      <c r="AC616" s="494"/>
      <c r="AD616" s="494"/>
      <c r="AE616" s="494"/>
      <c r="AF616" s="494"/>
      <c r="AG616" s="494"/>
      <c r="AH616" s="494"/>
      <c r="AI616" s="494"/>
      <c r="AJ616" s="494"/>
      <c r="AK616" s="494"/>
      <c r="AL616" s="494"/>
    </row>
    <row r="617" spans="13:38">
      <c r="M617" s="494"/>
      <c r="N617" s="494"/>
      <c r="O617" s="494"/>
      <c r="P617" s="494"/>
      <c r="Q617" s="494"/>
      <c r="R617" s="494"/>
      <c r="S617" s="494"/>
      <c r="T617" s="494"/>
      <c r="U617" s="494"/>
      <c r="V617" s="494"/>
      <c r="W617" s="494"/>
      <c r="X617" s="494"/>
      <c r="Y617" s="494"/>
      <c r="Z617" s="494"/>
      <c r="AA617" s="494"/>
      <c r="AB617" s="494"/>
      <c r="AC617" s="494"/>
      <c r="AD617" s="494"/>
      <c r="AE617" s="494"/>
      <c r="AF617" s="494"/>
      <c r="AG617" s="494"/>
      <c r="AH617" s="494"/>
      <c r="AI617" s="494"/>
      <c r="AJ617" s="494"/>
      <c r="AK617" s="494"/>
      <c r="AL617" s="494"/>
    </row>
    <row r="618" spans="13:38">
      <c r="M618" s="494"/>
      <c r="N618" s="494"/>
      <c r="O618" s="494"/>
      <c r="P618" s="494"/>
      <c r="Q618" s="494"/>
      <c r="R618" s="494"/>
      <c r="S618" s="494"/>
      <c r="T618" s="494"/>
      <c r="U618" s="494"/>
      <c r="V618" s="494"/>
      <c r="W618" s="494"/>
      <c r="X618" s="494"/>
      <c r="Y618" s="494"/>
      <c r="Z618" s="494"/>
      <c r="AA618" s="494"/>
      <c r="AB618" s="494"/>
      <c r="AC618" s="494"/>
      <c r="AD618" s="494"/>
      <c r="AE618" s="494"/>
      <c r="AF618" s="494"/>
      <c r="AG618" s="494"/>
      <c r="AH618" s="494"/>
      <c r="AI618" s="494"/>
      <c r="AJ618" s="494"/>
      <c r="AK618" s="494"/>
      <c r="AL618" s="494"/>
    </row>
    <row r="619" spans="13:38">
      <c r="M619" s="494"/>
      <c r="N619" s="494"/>
      <c r="O619" s="494"/>
      <c r="P619" s="494"/>
      <c r="Q619" s="494"/>
      <c r="R619" s="494"/>
      <c r="S619" s="494"/>
      <c r="T619" s="494"/>
      <c r="U619" s="494"/>
      <c r="V619" s="494"/>
      <c r="W619" s="494"/>
      <c r="X619" s="494"/>
      <c r="Y619" s="494"/>
      <c r="Z619" s="494"/>
      <c r="AA619" s="494"/>
      <c r="AB619" s="494"/>
      <c r="AC619" s="494"/>
      <c r="AD619" s="494"/>
      <c r="AE619" s="494"/>
      <c r="AF619" s="494"/>
      <c r="AG619" s="494"/>
      <c r="AH619" s="494"/>
      <c r="AI619" s="494"/>
      <c r="AJ619" s="494"/>
      <c r="AK619" s="494"/>
      <c r="AL619" s="494"/>
    </row>
    <row r="620" spans="13:38">
      <c r="M620" s="494"/>
      <c r="N620" s="494"/>
      <c r="O620" s="494"/>
      <c r="P620" s="494"/>
      <c r="Q620" s="494"/>
      <c r="R620" s="494"/>
      <c r="S620" s="494"/>
      <c r="T620" s="494"/>
      <c r="U620" s="494"/>
      <c r="V620" s="494"/>
      <c r="W620" s="494"/>
      <c r="X620" s="494"/>
      <c r="Y620" s="494"/>
      <c r="Z620" s="494"/>
      <c r="AA620" s="494"/>
      <c r="AB620" s="494"/>
      <c r="AC620" s="494"/>
      <c r="AD620" s="494"/>
      <c r="AE620" s="494"/>
      <c r="AF620" s="494"/>
      <c r="AG620" s="494"/>
      <c r="AH620" s="494"/>
      <c r="AI620" s="494"/>
      <c r="AJ620" s="494"/>
      <c r="AK620" s="494"/>
      <c r="AL620" s="494"/>
    </row>
    <row r="621" spans="13:38">
      <c r="M621" s="494"/>
      <c r="N621" s="494"/>
      <c r="O621" s="494"/>
      <c r="P621" s="494"/>
      <c r="Q621" s="494"/>
      <c r="R621" s="494"/>
      <c r="S621" s="494"/>
      <c r="T621" s="494"/>
      <c r="U621" s="494"/>
      <c r="V621" s="494"/>
      <c r="W621" s="494"/>
      <c r="X621" s="494"/>
      <c r="Y621" s="494"/>
      <c r="Z621" s="494"/>
      <c r="AA621" s="494"/>
      <c r="AB621" s="494"/>
      <c r="AC621" s="494"/>
      <c r="AD621" s="494"/>
      <c r="AE621" s="494"/>
      <c r="AF621" s="494"/>
      <c r="AG621" s="494"/>
      <c r="AH621" s="494"/>
      <c r="AI621" s="494"/>
      <c r="AJ621" s="494"/>
      <c r="AK621" s="494"/>
      <c r="AL621" s="494"/>
    </row>
    <row r="622" spans="13:38">
      <c r="M622" s="494"/>
      <c r="N622" s="494"/>
      <c r="O622" s="494"/>
      <c r="P622" s="494"/>
      <c r="Q622" s="494"/>
      <c r="R622" s="494"/>
      <c r="S622" s="494"/>
      <c r="T622" s="494"/>
      <c r="U622" s="494"/>
      <c r="V622" s="494"/>
      <c r="W622" s="494"/>
      <c r="X622" s="494"/>
      <c r="Y622" s="494"/>
      <c r="Z622" s="494"/>
      <c r="AA622" s="494"/>
      <c r="AB622" s="494"/>
      <c r="AC622" s="494"/>
      <c r="AD622" s="494"/>
      <c r="AE622" s="494"/>
      <c r="AF622" s="494"/>
      <c r="AG622" s="494"/>
      <c r="AH622" s="494"/>
      <c r="AI622" s="494"/>
      <c r="AJ622" s="494"/>
      <c r="AK622" s="494"/>
      <c r="AL622" s="494"/>
    </row>
    <row r="623" spans="13:38">
      <c r="M623" s="494"/>
      <c r="N623" s="494"/>
      <c r="O623" s="494"/>
      <c r="P623" s="494"/>
      <c r="Q623" s="494"/>
      <c r="R623" s="494"/>
      <c r="S623" s="494"/>
      <c r="T623" s="494"/>
      <c r="U623" s="494"/>
      <c r="V623" s="494"/>
      <c r="W623" s="494"/>
      <c r="X623" s="494"/>
      <c r="Y623" s="494"/>
      <c r="Z623" s="494"/>
      <c r="AA623" s="494"/>
      <c r="AB623" s="494"/>
      <c r="AC623" s="494"/>
      <c r="AD623" s="494"/>
      <c r="AE623" s="494"/>
      <c r="AF623" s="494"/>
      <c r="AG623" s="494"/>
      <c r="AH623" s="494"/>
      <c r="AI623" s="494"/>
      <c r="AJ623" s="494"/>
      <c r="AK623" s="494"/>
      <c r="AL623" s="494"/>
    </row>
    <row r="624" spans="13:38">
      <c r="M624" s="494"/>
      <c r="N624" s="494"/>
      <c r="O624" s="494"/>
      <c r="P624" s="494"/>
      <c r="Q624" s="494"/>
      <c r="R624" s="494"/>
      <c r="S624" s="494"/>
      <c r="T624" s="494"/>
      <c r="U624" s="494"/>
      <c r="V624" s="494"/>
      <c r="W624" s="494"/>
      <c r="X624" s="494"/>
      <c r="Y624" s="494"/>
      <c r="Z624" s="494"/>
      <c r="AA624" s="494"/>
      <c r="AB624" s="494"/>
      <c r="AC624" s="494"/>
      <c r="AD624" s="494"/>
      <c r="AE624" s="494"/>
      <c r="AF624" s="494"/>
      <c r="AG624" s="494"/>
      <c r="AH624" s="494"/>
      <c r="AI624" s="494"/>
      <c r="AJ624" s="494"/>
      <c r="AK624" s="494"/>
      <c r="AL624" s="494"/>
    </row>
    <row r="625" spans="13:38">
      <c r="M625" s="494"/>
      <c r="N625" s="494"/>
      <c r="O625" s="494"/>
      <c r="P625" s="494"/>
      <c r="Q625" s="494"/>
      <c r="R625" s="494"/>
      <c r="S625" s="494"/>
      <c r="T625" s="494"/>
      <c r="U625" s="494"/>
      <c r="V625" s="494"/>
      <c r="W625" s="494"/>
      <c r="X625" s="494"/>
      <c r="Y625" s="494"/>
      <c r="Z625" s="494"/>
      <c r="AA625" s="494"/>
      <c r="AB625" s="494"/>
      <c r="AC625" s="494"/>
      <c r="AD625" s="494"/>
      <c r="AE625" s="494"/>
      <c r="AF625" s="494"/>
      <c r="AG625" s="494"/>
      <c r="AH625" s="494"/>
      <c r="AI625" s="494"/>
      <c r="AJ625" s="494"/>
      <c r="AK625" s="494"/>
      <c r="AL625" s="494"/>
    </row>
    <row r="626" spans="13:38">
      <c r="M626" s="494"/>
      <c r="N626" s="494"/>
      <c r="O626" s="494"/>
      <c r="P626" s="494"/>
      <c r="Q626" s="494"/>
      <c r="R626" s="494"/>
      <c r="S626" s="494"/>
      <c r="T626" s="494"/>
      <c r="U626" s="494"/>
      <c r="V626" s="494"/>
      <c r="W626" s="494"/>
      <c r="X626" s="494"/>
      <c r="Y626" s="494"/>
      <c r="Z626" s="494"/>
      <c r="AA626" s="494"/>
      <c r="AB626" s="494"/>
      <c r="AC626" s="494"/>
      <c r="AD626" s="494"/>
      <c r="AE626" s="494"/>
      <c r="AF626" s="494"/>
      <c r="AG626" s="494"/>
      <c r="AH626" s="494"/>
      <c r="AI626" s="494"/>
      <c r="AJ626" s="494"/>
      <c r="AK626" s="494"/>
      <c r="AL626" s="494"/>
    </row>
    <row r="627" spans="13:38">
      <c r="M627" s="494"/>
      <c r="N627" s="494"/>
      <c r="O627" s="494"/>
      <c r="P627" s="494"/>
      <c r="Q627" s="494"/>
      <c r="R627" s="494"/>
      <c r="S627" s="494"/>
      <c r="T627" s="494"/>
      <c r="U627" s="494"/>
      <c r="V627" s="494"/>
      <c r="W627" s="494"/>
      <c r="X627" s="494"/>
      <c r="Y627" s="494"/>
      <c r="Z627" s="494"/>
      <c r="AA627" s="494"/>
      <c r="AB627" s="494"/>
      <c r="AC627" s="494"/>
      <c r="AD627" s="494"/>
      <c r="AE627" s="494"/>
      <c r="AF627" s="494"/>
      <c r="AG627" s="494"/>
      <c r="AH627" s="494"/>
      <c r="AI627" s="494"/>
      <c r="AJ627" s="494"/>
      <c r="AK627" s="494"/>
      <c r="AL627" s="494"/>
    </row>
    <row r="628" spans="13:38">
      <c r="M628" s="494"/>
      <c r="N628" s="494"/>
      <c r="O628" s="494"/>
      <c r="P628" s="494"/>
      <c r="Q628" s="494"/>
      <c r="R628" s="494"/>
      <c r="S628" s="494"/>
      <c r="T628" s="494"/>
      <c r="U628" s="494"/>
      <c r="V628" s="494"/>
      <c r="W628" s="494"/>
      <c r="X628" s="494"/>
      <c r="Y628" s="494"/>
      <c r="Z628" s="494"/>
      <c r="AA628" s="494"/>
      <c r="AB628" s="494"/>
      <c r="AC628" s="494"/>
      <c r="AD628" s="494"/>
      <c r="AE628" s="494"/>
      <c r="AF628" s="494"/>
      <c r="AG628" s="494"/>
      <c r="AH628" s="494"/>
      <c r="AI628" s="494"/>
      <c r="AJ628" s="494"/>
      <c r="AK628" s="494"/>
      <c r="AL628" s="494"/>
    </row>
    <row r="629" spans="13:38">
      <c r="M629" s="494"/>
      <c r="N629" s="494"/>
      <c r="O629" s="494"/>
      <c r="P629" s="494"/>
      <c r="Q629" s="494"/>
      <c r="R629" s="494"/>
      <c r="S629" s="494"/>
      <c r="T629" s="494"/>
      <c r="U629" s="494"/>
      <c r="V629" s="494"/>
      <c r="W629" s="494"/>
      <c r="X629" s="494"/>
      <c r="Y629" s="494"/>
      <c r="Z629" s="494"/>
      <c r="AA629" s="494"/>
      <c r="AB629" s="494"/>
      <c r="AC629" s="494"/>
      <c r="AD629" s="494"/>
      <c r="AE629" s="494"/>
      <c r="AF629" s="494"/>
      <c r="AG629" s="494"/>
      <c r="AH629" s="494"/>
      <c r="AI629" s="494"/>
      <c r="AJ629" s="494"/>
      <c r="AK629" s="494"/>
      <c r="AL629" s="494"/>
    </row>
    <row r="630" spans="13:38">
      <c r="M630" s="494"/>
      <c r="N630" s="494"/>
      <c r="O630" s="494"/>
      <c r="P630" s="494"/>
      <c r="Q630" s="494"/>
      <c r="R630" s="494"/>
      <c r="S630" s="494"/>
      <c r="T630" s="494"/>
      <c r="U630" s="494"/>
      <c r="V630" s="494"/>
      <c r="W630" s="494"/>
      <c r="X630" s="494"/>
      <c r="Y630" s="494"/>
      <c r="Z630" s="494"/>
      <c r="AA630" s="494"/>
      <c r="AB630" s="494"/>
      <c r="AC630" s="494"/>
      <c r="AD630" s="494"/>
      <c r="AE630" s="494"/>
      <c r="AF630" s="494"/>
      <c r="AG630" s="494"/>
      <c r="AH630" s="494"/>
      <c r="AI630" s="494"/>
      <c r="AJ630" s="494"/>
      <c r="AK630" s="494"/>
      <c r="AL630" s="494"/>
    </row>
    <row r="631" spans="13:38">
      <c r="M631" s="494"/>
      <c r="N631" s="494"/>
      <c r="O631" s="494"/>
      <c r="P631" s="494"/>
      <c r="Q631" s="494"/>
      <c r="R631" s="494"/>
      <c r="S631" s="494"/>
      <c r="T631" s="494"/>
      <c r="U631" s="494"/>
      <c r="V631" s="494"/>
      <c r="W631" s="494"/>
      <c r="X631" s="494"/>
      <c r="Y631" s="494"/>
      <c r="Z631" s="494"/>
      <c r="AA631" s="494"/>
      <c r="AB631" s="494"/>
      <c r="AC631" s="494"/>
      <c r="AD631" s="494"/>
      <c r="AE631" s="494"/>
      <c r="AF631" s="494"/>
      <c r="AG631" s="494"/>
      <c r="AH631" s="494"/>
      <c r="AI631" s="494"/>
      <c r="AJ631" s="494"/>
      <c r="AK631" s="494"/>
      <c r="AL631" s="494"/>
    </row>
    <row r="632" spans="13:38">
      <c r="M632" s="494"/>
      <c r="N632" s="494"/>
      <c r="O632" s="494"/>
      <c r="P632" s="494"/>
      <c r="Q632" s="494"/>
      <c r="R632" s="494"/>
      <c r="S632" s="494"/>
      <c r="T632" s="494"/>
      <c r="U632" s="494"/>
      <c r="V632" s="494"/>
      <c r="W632" s="494"/>
      <c r="X632" s="494"/>
      <c r="Y632" s="494"/>
      <c r="Z632" s="494"/>
      <c r="AA632" s="494"/>
      <c r="AB632" s="494"/>
      <c r="AC632" s="494"/>
      <c r="AD632" s="494"/>
      <c r="AE632" s="494"/>
      <c r="AF632" s="494"/>
      <c r="AG632" s="494"/>
      <c r="AH632" s="494"/>
      <c r="AI632" s="494"/>
      <c r="AJ632" s="494"/>
      <c r="AK632" s="494"/>
      <c r="AL632" s="494"/>
    </row>
    <row r="633" spans="13:38">
      <c r="M633" s="494"/>
      <c r="N633" s="494"/>
      <c r="O633" s="494"/>
      <c r="P633" s="494"/>
      <c r="Q633" s="494"/>
      <c r="R633" s="494"/>
      <c r="S633" s="494"/>
      <c r="T633" s="494"/>
      <c r="U633" s="494"/>
      <c r="V633" s="494"/>
      <c r="W633" s="494"/>
      <c r="X633" s="494"/>
      <c r="Y633" s="494"/>
      <c r="Z633" s="494"/>
      <c r="AA633" s="494"/>
      <c r="AB633" s="494"/>
      <c r="AC633" s="494"/>
      <c r="AD633" s="494"/>
      <c r="AE633" s="494"/>
      <c r="AF633" s="494"/>
      <c r="AG633" s="494"/>
      <c r="AH633" s="494"/>
      <c r="AI633" s="494"/>
      <c r="AJ633" s="494"/>
      <c r="AK633" s="494"/>
      <c r="AL633" s="494"/>
    </row>
    <row r="634" spans="13:38">
      <c r="M634" s="494"/>
      <c r="N634" s="494"/>
      <c r="O634" s="494"/>
      <c r="P634" s="494"/>
      <c r="Q634" s="494"/>
      <c r="R634" s="494"/>
      <c r="S634" s="494"/>
      <c r="T634" s="494"/>
      <c r="U634" s="494"/>
      <c r="V634" s="494"/>
      <c r="W634" s="494"/>
      <c r="X634" s="494"/>
      <c r="Y634" s="494"/>
      <c r="Z634" s="494"/>
      <c r="AA634" s="494"/>
      <c r="AB634" s="494"/>
      <c r="AC634" s="494"/>
      <c r="AD634" s="494"/>
      <c r="AE634" s="494"/>
      <c r="AF634" s="494"/>
      <c r="AG634" s="494"/>
      <c r="AH634" s="494"/>
      <c r="AI634" s="494"/>
      <c r="AJ634" s="494"/>
      <c r="AK634" s="494"/>
      <c r="AL634" s="494"/>
    </row>
    <row r="635" spans="13:38">
      <c r="M635" s="494"/>
      <c r="N635" s="494"/>
      <c r="O635" s="494"/>
      <c r="P635" s="494"/>
      <c r="Q635" s="494"/>
      <c r="R635" s="494"/>
      <c r="S635" s="494"/>
      <c r="T635" s="494"/>
      <c r="U635" s="494"/>
      <c r="V635" s="494"/>
      <c r="W635" s="494"/>
      <c r="X635" s="494"/>
      <c r="Y635" s="494"/>
      <c r="Z635" s="494"/>
      <c r="AA635" s="494"/>
      <c r="AB635" s="494"/>
      <c r="AC635" s="494"/>
      <c r="AD635" s="494"/>
      <c r="AE635" s="494"/>
      <c r="AF635" s="494"/>
      <c r="AG635" s="494"/>
      <c r="AH635" s="494"/>
      <c r="AI635" s="494"/>
      <c r="AJ635" s="494"/>
      <c r="AK635" s="494"/>
      <c r="AL635" s="494"/>
    </row>
    <row r="636" spans="13:38">
      <c r="M636" s="494"/>
      <c r="N636" s="494"/>
      <c r="O636" s="494"/>
      <c r="P636" s="494"/>
      <c r="Q636" s="494"/>
      <c r="R636" s="494"/>
      <c r="S636" s="494"/>
      <c r="T636" s="494"/>
      <c r="U636" s="494"/>
      <c r="V636" s="494"/>
      <c r="W636" s="494"/>
      <c r="X636" s="494"/>
      <c r="Y636" s="494"/>
      <c r="Z636" s="494"/>
      <c r="AA636" s="494"/>
      <c r="AB636" s="494"/>
      <c r="AC636" s="494"/>
      <c r="AD636" s="494"/>
      <c r="AE636" s="494"/>
      <c r="AF636" s="494"/>
      <c r="AG636" s="494"/>
      <c r="AH636" s="494"/>
      <c r="AI636" s="494"/>
      <c r="AJ636" s="494"/>
      <c r="AK636" s="494"/>
      <c r="AL636" s="494"/>
    </row>
    <row r="637" spans="13:38">
      <c r="M637" s="494"/>
      <c r="N637" s="494"/>
      <c r="O637" s="494"/>
      <c r="P637" s="494"/>
      <c r="Q637" s="494"/>
      <c r="R637" s="494"/>
      <c r="S637" s="494"/>
      <c r="T637" s="494"/>
      <c r="U637" s="494"/>
      <c r="V637" s="494"/>
      <c r="W637" s="494"/>
      <c r="X637" s="494"/>
      <c r="Y637" s="494"/>
      <c r="Z637" s="494"/>
      <c r="AA637" s="494"/>
      <c r="AB637" s="494"/>
      <c r="AC637" s="494"/>
      <c r="AD637" s="494"/>
      <c r="AE637" s="494"/>
      <c r="AF637" s="494"/>
      <c r="AG637" s="494"/>
      <c r="AH637" s="494"/>
      <c r="AI637" s="494"/>
      <c r="AJ637" s="494"/>
      <c r="AK637" s="494"/>
      <c r="AL637" s="494"/>
    </row>
    <row r="638" spans="13:38">
      <c r="M638" s="494"/>
      <c r="N638" s="494"/>
      <c r="O638" s="494"/>
      <c r="P638" s="494"/>
      <c r="Q638" s="494"/>
      <c r="R638" s="494"/>
      <c r="S638" s="494"/>
      <c r="T638" s="494"/>
      <c r="U638" s="494"/>
      <c r="V638" s="494"/>
      <c r="W638" s="494"/>
      <c r="X638" s="494"/>
      <c r="Y638" s="494"/>
      <c r="Z638" s="494"/>
      <c r="AA638" s="494"/>
      <c r="AB638" s="494"/>
      <c r="AC638" s="494"/>
      <c r="AD638" s="494"/>
      <c r="AE638" s="494"/>
      <c r="AF638" s="494"/>
      <c r="AG638" s="494"/>
      <c r="AH638" s="494"/>
      <c r="AI638" s="494"/>
      <c r="AJ638" s="494"/>
      <c r="AK638" s="494"/>
      <c r="AL638" s="494"/>
    </row>
    <row r="639" spans="13:38">
      <c r="M639" s="494"/>
      <c r="N639" s="494"/>
      <c r="O639" s="494"/>
      <c r="P639" s="494"/>
      <c r="Q639" s="494"/>
      <c r="R639" s="494"/>
      <c r="S639" s="494"/>
      <c r="T639" s="494"/>
      <c r="U639" s="494"/>
      <c r="V639" s="494"/>
      <c r="W639" s="494"/>
      <c r="X639" s="494"/>
      <c r="Y639" s="494"/>
      <c r="Z639" s="494"/>
      <c r="AA639" s="494"/>
      <c r="AB639" s="494"/>
      <c r="AC639" s="494"/>
      <c r="AD639" s="494"/>
      <c r="AE639" s="494"/>
      <c r="AF639" s="494"/>
      <c r="AG639" s="494"/>
      <c r="AH639" s="494"/>
      <c r="AI639" s="494"/>
      <c r="AJ639" s="494"/>
      <c r="AK639" s="494"/>
      <c r="AL639" s="494"/>
    </row>
    <row r="640" spans="13:38">
      <c r="M640" s="494"/>
      <c r="N640" s="494"/>
      <c r="O640" s="494"/>
      <c r="P640" s="494"/>
      <c r="Q640" s="494"/>
      <c r="R640" s="494"/>
      <c r="S640" s="494"/>
      <c r="T640" s="494"/>
      <c r="U640" s="494"/>
      <c r="V640" s="494"/>
      <c r="W640" s="494"/>
      <c r="X640" s="494"/>
      <c r="Y640" s="494"/>
      <c r="Z640" s="494"/>
      <c r="AA640" s="494"/>
      <c r="AB640" s="494"/>
      <c r="AC640" s="494"/>
      <c r="AD640" s="494"/>
      <c r="AE640" s="494"/>
      <c r="AF640" s="494"/>
      <c r="AG640" s="494"/>
      <c r="AH640" s="494"/>
      <c r="AI640" s="494"/>
      <c r="AJ640" s="494"/>
      <c r="AK640" s="494"/>
      <c r="AL640" s="494"/>
    </row>
    <row r="641" spans="13:38">
      <c r="M641" s="494"/>
      <c r="N641" s="494"/>
      <c r="O641" s="494"/>
      <c r="P641" s="494"/>
      <c r="Q641" s="494"/>
      <c r="R641" s="494"/>
      <c r="S641" s="494"/>
      <c r="T641" s="494"/>
      <c r="U641" s="494"/>
      <c r="V641" s="494"/>
      <c r="W641" s="494"/>
      <c r="X641" s="494"/>
      <c r="Y641" s="494"/>
      <c r="Z641" s="494"/>
      <c r="AA641" s="494"/>
      <c r="AB641" s="494"/>
      <c r="AC641" s="494"/>
      <c r="AD641" s="494"/>
      <c r="AE641" s="494"/>
      <c r="AF641" s="494"/>
      <c r="AG641" s="494"/>
      <c r="AH641" s="494"/>
      <c r="AI641" s="494"/>
      <c r="AJ641" s="494"/>
      <c r="AK641" s="494"/>
      <c r="AL641" s="494"/>
    </row>
    <row r="642" spans="13:38">
      <c r="M642" s="494"/>
      <c r="N642" s="494"/>
      <c r="O642" s="494"/>
      <c r="P642" s="494"/>
      <c r="Q642" s="494"/>
      <c r="R642" s="494"/>
      <c r="S642" s="494"/>
      <c r="T642" s="494"/>
      <c r="U642" s="494"/>
      <c r="V642" s="494"/>
      <c r="W642" s="494"/>
      <c r="X642" s="494"/>
      <c r="Y642" s="494"/>
      <c r="Z642" s="494"/>
      <c r="AA642" s="494"/>
      <c r="AB642" s="494"/>
      <c r="AC642" s="494"/>
      <c r="AD642" s="494"/>
      <c r="AE642" s="494"/>
      <c r="AF642" s="494"/>
      <c r="AG642" s="494"/>
      <c r="AH642" s="494"/>
      <c r="AI642" s="494"/>
      <c r="AJ642" s="494"/>
      <c r="AK642" s="494"/>
      <c r="AL642" s="494"/>
    </row>
    <row r="643" spans="13:38">
      <c r="M643" s="494"/>
      <c r="N643" s="494"/>
      <c r="O643" s="494"/>
      <c r="P643" s="494"/>
      <c r="Q643" s="494"/>
      <c r="R643" s="494"/>
      <c r="S643" s="494"/>
      <c r="T643" s="494"/>
      <c r="U643" s="494"/>
      <c r="V643" s="494"/>
      <c r="W643" s="494"/>
      <c r="X643" s="494"/>
      <c r="Y643" s="494"/>
      <c r="Z643" s="494"/>
      <c r="AA643" s="494"/>
      <c r="AB643" s="494"/>
      <c r="AC643" s="494"/>
      <c r="AD643" s="494"/>
      <c r="AE643" s="494"/>
      <c r="AF643" s="494"/>
      <c r="AG643" s="494"/>
      <c r="AH643" s="494"/>
      <c r="AI643" s="494"/>
      <c r="AJ643" s="494"/>
      <c r="AK643" s="494"/>
      <c r="AL643" s="494"/>
    </row>
    <row r="644" spans="13:38">
      <c r="M644" s="494"/>
      <c r="N644" s="494"/>
      <c r="O644" s="494"/>
      <c r="P644" s="494"/>
      <c r="Q644" s="494"/>
      <c r="R644" s="494"/>
      <c r="S644" s="494"/>
      <c r="T644" s="494"/>
      <c r="U644" s="494"/>
      <c r="V644" s="494"/>
      <c r="W644" s="494"/>
      <c r="X644" s="494"/>
      <c r="Y644" s="494"/>
      <c r="Z644" s="494"/>
      <c r="AA644" s="494"/>
      <c r="AB644" s="494"/>
      <c r="AC644" s="494"/>
      <c r="AD644" s="494"/>
      <c r="AE644" s="494"/>
      <c r="AF644" s="494"/>
      <c r="AG644" s="494"/>
      <c r="AH644" s="494"/>
      <c r="AI644" s="494"/>
      <c r="AJ644" s="494"/>
      <c r="AK644" s="494"/>
      <c r="AL644" s="494"/>
    </row>
    <row r="645" spans="13:38">
      <c r="M645" s="494"/>
      <c r="N645" s="494"/>
      <c r="O645" s="494"/>
      <c r="P645" s="494"/>
      <c r="Q645" s="494"/>
      <c r="R645" s="494"/>
      <c r="S645" s="494"/>
      <c r="T645" s="494"/>
      <c r="U645" s="494"/>
      <c r="V645" s="494"/>
      <c r="W645" s="494"/>
      <c r="X645" s="494"/>
      <c r="Y645" s="494"/>
      <c r="Z645" s="494"/>
      <c r="AA645" s="494"/>
      <c r="AB645" s="494"/>
      <c r="AC645" s="494"/>
      <c r="AD645" s="494"/>
      <c r="AE645" s="494"/>
      <c r="AF645" s="494"/>
      <c r="AG645" s="494"/>
      <c r="AH645" s="494"/>
      <c r="AI645" s="494"/>
      <c r="AJ645" s="494"/>
      <c r="AK645" s="494"/>
      <c r="AL645" s="494"/>
    </row>
    <row r="646" spans="13:38">
      <c r="M646" s="494"/>
      <c r="N646" s="494"/>
      <c r="O646" s="494"/>
      <c r="P646" s="494"/>
      <c r="Q646" s="494"/>
      <c r="R646" s="494"/>
      <c r="S646" s="494"/>
      <c r="T646" s="494"/>
      <c r="U646" s="494"/>
      <c r="V646" s="494"/>
      <c r="W646" s="494"/>
      <c r="X646" s="494"/>
      <c r="Y646" s="494"/>
      <c r="Z646" s="494"/>
      <c r="AA646" s="494"/>
      <c r="AB646" s="494"/>
      <c r="AC646" s="494"/>
      <c r="AD646" s="494"/>
      <c r="AE646" s="494"/>
      <c r="AF646" s="494"/>
      <c r="AG646" s="494"/>
      <c r="AH646" s="494"/>
      <c r="AI646" s="494"/>
      <c r="AJ646" s="494"/>
      <c r="AK646" s="494"/>
      <c r="AL646" s="494"/>
    </row>
    <row r="647" spans="13:38">
      <c r="M647" s="494"/>
      <c r="N647" s="494"/>
      <c r="O647" s="494"/>
      <c r="P647" s="494"/>
      <c r="Q647" s="494"/>
      <c r="R647" s="494"/>
      <c r="S647" s="494"/>
      <c r="T647" s="494"/>
      <c r="U647" s="494"/>
      <c r="V647" s="494"/>
      <c r="W647" s="494"/>
      <c r="X647" s="494"/>
      <c r="Y647" s="494"/>
      <c r="Z647" s="494"/>
      <c r="AA647" s="494"/>
      <c r="AB647" s="494"/>
      <c r="AC647" s="494"/>
      <c r="AD647" s="494"/>
      <c r="AE647" s="494"/>
      <c r="AF647" s="494"/>
      <c r="AG647" s="494"/>
      <c r="AH647" s="494"/>
      <c r="AI647" s="494"/>
      <c r="AJ647" s="494"/>
      <c r="AK647" s="494"/>
      <c r="AL647" s="494"/>
    </row>
    <row r="648" spans="13:38">
      <c r="M648" s="494"/>
      <c r="N648" s="494"/>
      <c r="O648" s="494"/>
      <c r="P648" s="494"/>
      <c r="Q648" s="494"/>
      <c r="R648" s="494"/>
      <c r="S648" s="494"/>
      <c r="T648" s="494"/>
      <c r="U648" s="494"/>
      <c r="V648" s="494"/>
      <c r="W648" s="494"/>
      <c r="X648" s="494"/>
      <c r="Y648" s="494"/>
      <c r="Z648" s="494"/>
      <c r="AA648" s="494"/>
      <c r="AB648" s="494"/>
      <c r="AC648" s="494"/>
      <c r="AD648" s="494"/>
      <c r="AE648" s="494"/>
      <c r="AF648" s="494"/>
      <c r="AG648" s="494"/>
      <c r="AH648" s="494"/>
      <c r="AI648" s="494"/>
      <c r="AJ648" s="494"/>
      <c r="AK648" s="494"/>
      <c r="AL648" s="494"/>
    </row>
    <row r="649" spans="13:38">
      <c r="M649" s="494"/>
      <c r="N649" s="494"/>
      <c r="O649" s="494"/>
      <c r="P649" s="494"/>
      <c r="Q649" s="494"/>
      <c r="R649" s="494"/>
      <c r="S649" s="494"/>
      <c r="T649" s="494"/>
      <c r="U649" s="494"/>
      <c r="V649" s="494"/>
      <c r="W649" s="494"/>
      <c r="X649" s="494"/>
      <c r="Y649" s="494"/>
      <c r="Z649" s="494"/>
      <c r="AA649" s="494"/>
      <c r="AB649" s="494"/>
      <c r="AC649" s="494"/>
      <c r="AD649" s="494"/>
      <c r="AE649" s="494"/>
      <c r="AF649" s="494"/>
      <c r="AG649" s="494"/>
      <c r="AH649" s="494"/>
      <c r="AI649" s="494"/>
      <c r="AJ649" s="494"/>
      <c r="AK649" s="494"/>
      <c r="AL649" s="494"/>
    </row>
    <row r="650" spans="13:38">
      <c r="M650" s="494"/>
      <c r="N650" s="494"/>
      <c r="O650" s="494"/>
      <c r="P650" s="494"/>
      <c r="Q650" s="494"/>
      <c r="R650" s="494"/>
      <c r="S650" s="494"/>
      <c r="T650" s="494"/>
      <c r="U650" s="494"/>
      <c r="V650" s="494"/>
      <c r="W650" s="494"/>
      <c r="X650" s="494"/>
      <c r="Y650" s="494"/>
      <c r="Z650" s="494"/>
      <c r="AA650" s="494"/>
      <c r="AB650" s="494"/>
      <c r="AC650" s="494"/>
      <c r="AD650" s="494"/>
      <c r="AE650" s="494"/>
      <c r="AF650" s="494"/>
      <c r="AG650" s="494"/>
      <c r="AH650" s="494"/>
      <c r="AI650" s="494"/>
      <c r="AJ650" s="494"/>
      <c r="AK650" s="494"/>
      <c r="AL650" s="494"/>
    </row>
    <row r="651" spans="13:38">
      <c r="M651" s="494"/>
      <c r="N651" s="494"/>
      <c r="O651" s="494"/>
      <c r="P651" s="494"/>
      <c r="Q651" s="494"/>
      <c r="R651" s="494"/>
      <c r="S651" s="494"/>
      <c r="T651" s="494"/>
      <c r="U651" s="494"/>
      <c r="V651" s="494"/>
      <c r="W651" s="494"/>
      <c r="X651" s="494"/>
      <c r="Y651" s="494"/>
      <c r="Z651" s="494"/>
      <c r="AA651" s="494"/>
      <c r="AB651" s="494"/>
      <c r="AC651" s="494"/>
      <c r="AD651" s="494"/>
      <c r="AE651" s="494"/>
      <c r="AF651" s="494"/>
      <c r="AG651" s="494"/>
      <c r="AH651" s="494"/>
      <c r="AI651" s="494"/>
      <c r="AJ651" s="494"/>
      <c r="AK651" s="494"/>
      <c r="AL651" s="494"/>
    </row>
    <row r="652" spans="13:38">
      <c r="M652" s="494"/>
      <c r="N652" s="494"/>
      <c r="O652" s="494"/>
      <c r="P652" s="494"/>
      <c r="Q652" s="494"/>
      <c r="R652" s="494"/>
      <c r="S652" s="494"/>
      <c r="T652" s="494"/>
      <c r="U652" s="494"/>
      <c r="V652" s="494"/>
      <c r="W652" s="494"/>
      <c r="X652" s="494"/>
      <c r="Y652" s="494"/>
      <c r="Z652" s="494"/>
      <c r="AA652" s="494"/>
      <c r="AB652" s="494"/>
      <c r="AC652" s="494"/>
      <c r="AD652" s="494"/>
      <c r="AE652" s="494"/>
      <c r="AF652" s="494"/>
      <c r="AG652" s="494"/>
      <c r="AH652" s="494"/>
      <c r="AI652" s="494"/>
      <c r="AJ652" s="494"/>
      <c r="AK652" s="494"/>
      <c r="AL652" s="494"/>
    </row>
    <row r="653" spans="13:38">
      <c r="M653" s="494"/>
      <c r="N653" s="494"/>
      <c r="O653" s="494"/>
      <c r="P653" s="494"/>
      <c r="Q653" s="494"/>
      <c r="R653" s="494"/>
      <c r="S653" s="494"/>
      <c r="T653" s="494"/>
      <c r="U653" s="494"/>
      <c r="V653" s="494"/>
      <c r="W653" s="494"/>
      <c r="X653" s="494"/>
      <c r="Y653" s="494"/>
      <c r="Z653" s="494"/>
      <c r="AA653" s="494"/>
      <c r="AB653" s="494"/>
      <c r="AC653" s="494"/>
      <c r="AD653" s="494"/>
      <c r="AE653" s="494"/>
      <c r="AF653" s="494"/>
      <c r="AG653" s="494"/>
      <c r="AH653" s="494"/>
      <c r="AI653" s="494"/>
      <c r="AJ653" s="494"/>
      <c r="AK653" s="494"/>
      <c r="AL653" s="494"/>
    </row>
    <row r="654" spans="13:38">
      <c r="M654" s="494"/>
      <c r="N654" s="494"/>
      <c r="O654" s="494"/>
      <c r="P654" s="494"/>
      <c r="Q654" s="494"/>
      <c r="R654" s="494"/>
      <c r="S654" s="494"/>
      <c r="T654" s="494"/>
      <c r="U654" s="494"/>
      <c r="V654" s="494"/>
      <c r="W654" s="494"/>
      <c r="X654" s="494"/>
      <c r="Y654" s="494"/>
      <c r="Z654" s="494"/>
      <c r="AA654" s="494"/>
      <c r="AB654" s="494"/>
      <c r="AC654" s="494"/>
      <c r="AD654" s="494"/>
      <c r="AE654" s="494"/>
      <c r="AF654" s="494"/>
      <c r="AG654" s="494"/>
      <c r="AH654" s="494"/>
      <c r="AI654" s="494"/>
      <c r="AJ654" s="494"/>
      <c r="AK654" s="494"/>
      <c r="AL654" s="494"/>
    </row>
    <row r="655" spans="13:38">
      <c r="M655" s="494"/>
      <c r="N655" s="494"/>
      <c r="O655" s="494"/>
      <c r="P655" s="494"/>
      <c r="Q655" s="494"/>
      <c r="R655" s="494"/>
      <c r="S655" s="494"/>
      <c r="T655" s="494"/>
      <c r="U655" s="494"/>
      <c r="V655" s="494"/>
      <c r="W655" s="494"/>
      <c r="X655" s="494"/>
      <c r="Y655" s="494"/>
      <c r="Z655" s="494"/>
      <c r="AA655" s="494"/>
      <c r="AB655" s="494"/>
      <c r="AC655" s="494"/>
      <c r="AD655" s="494"/>
      <c r="AE655" s="494"/>
      <c r="AF655" s="494"/>
      <c r="AG655" s="494"/>
      <c r="AH655" s="494"/>
      <c r="AI655" s="494"/>
      <c r="AJ655" s="494"/>
      <c r="AK655" s="494"/>
      <c r="AL655" s="494"/>
    </row>
    <row r="656" spans="13:38">
      <c r="M656" s="494"/>
      <c r="N656" s="494"/>
      <c r="O656" s="494"/>
      <c r="P656" s="494"/>
      <c r="Q656" s="494"/>
      <c r="R656" s="494"/>
      <c r="S656" s="494"/>
      <c r="T656" s="494"/>
      <c r="U656" s="494"/>
      <c r="V656" s="494"/>
      <c r="W656" s="494"/>
      <c r="X656" s="494"/>
      <c r="Y656" s="494"/>
      <c r="Z656" s="494"/>
      <c r="AA656" s="494"/>
      <c r="AB656" s="494"/>
      <c r="AC656" s="494"/>
      <c r="AD656" s="494"/>
      <c r="AE656" s="494"/>
      <c r="AF656" s="494"/>
      <c r="AG656" s="494"/>
      <c r="AH656" s="494"/>
      <c r="AI656" s="494"/>
      <c r="AJ656" s="494"/>
      <c r="AK656" s="494"/>
      <c r="AL656" s="494"/>
    </row>
    <row r="657" spans="13:38">
      <c r="M657" s="494"/>
      <c r="N657" s="494"/>
      <c r="O657" s="494"/>
      <c r="P657" s="494"/>
      <c r="Q657" s="494"/>
      <c r="R657" s="494"/>
      <c r="S657" s="494"/>
      <c r="T657" s="494"/>
      <c r="U657" s="494"/>
      <c r="V657" s="494"/>
      <c r="W657" s="494"/>
      <c r="X657" s="494"/>
      <c r="Y657" s="494"/>
      <c r="Z657" s="494"/>
      <c r="AA657" s="494"/>
      <c r="AB657" s="494"/>
      <c r="AC657" s="494"/>
      <c r="AD657" s="494"/>
      <c r="AE657" s="494"/>
      <c r="AF657" s="494"/>
      <c r="AG657" s="494"/>
      <c r="AH657" s="494"/>
      <c r="AI657" s="494"/>
      <c r="AJ657" s="494"/>
      <c r="AK657" s="494"/>
      <c r="AL657" s="494"/>
    </row>
    <row r="658" spans="13:38">
      <c r="M658" s="494"/>
      <c r="N658" s="494"/>
      <c r="O658" s="494"/>
      <c r="P658" s="494"/>
      <c r="Q658" s="494"/>
      <c r="R658" s="494"/>
      <c r="S658" s="494"/>
      <c r="T658" s="494"/>
      <c r="U658" s="494"/>
      <c r="V658" s="494"/>
      <c r="W658" s="494"/>
      <c r="X658" s="494"/>
      <c r="Y658" s="494"/>
      <c r="Z658" s="494"/>
      <c r="AA658" s="494"/>
      <c r="AB658" s="494"/>
      <c r="AC658" s="494"/>
      <c r="AD658" s="494"/>
      <c r="AE658" s="494"/>
      <c r="AF658" s="494"/>
      <c r="AG658" s="494"/>
      <c r="AH658" s="494"/>
      <c r="AI658" s="494"/>
      <c r="AJ658" s="494"/>
      <c r="AK658" s="494"/>
      <c r="AL658" s="494"/>
    </row>
    <row r="659" spans="13:38">
      <c r="M659" s="494"/>
      <c r="N659" s="494"/>
      <c r="O659" s="494"/>
      <c r="P659" s="494"/>
      <c r="Q659" s="494"/>
      <c r="R659" s="494"/>
      <c r="S659" s="494"/>
      <c r="T659" s="494"/>
      <c r="U659" s="494"/>
      <c r="V659" s="494"/>
      <c r="W659" s="494"/>
      <c r="X659" s="494"/>
      <c r="Y659" s="494"/>
      <c r="Z659" s="494"/>
      <c r="AA659" s="494"/>
      <c r="AB659" s="494"/>
      <c r="AC659" s="494"/>
      <c r="AD659" s="494"/>
      <c r="AE659" s="494"/>
      <c r="AF659" s="494"/>
      <c r="AG659" s="494"/>
      <c r="AH659" s="494"/>
      <c r="AI659" s="494"/>
      <c r="AJ659" s="494"/>
      <c r="AK659" s="494"/>
      <c r="AL659" s="494"/>
    </row>
    <row r="660" spans="13:38">
      <c r="M660" s="494"/>
      <c r="N660" s="494"/>
      <c r="O660" s="494"/>
      <c r="P660" s="494"/>
      <c r="Q660" s="494"/>
      <c r="R660" s="494"/>
      <c r="S660" s="494"/>
      <c r="T660" s="494"/>
      <c r="U660" s="494"/>
      <c r="V660" s="494"/>
      <c r="W660" s="494"/>
      <c r="X660" s="494"/>
      <c r="Y660" s="494"/>
      <c r="Z660" s="494"/>
      <c r="AA660" s="494"/>
      <c r="AB660" s="494"/>
      <c r="AC660" s="494"/>
      <c r="AD660" s="494"/>
      <c r="AE660" s="494"/>
      <c r="AF660" s="494"/>
      <c r="AG660" s="494"/>
      <c r="AH660" s="494"/>
      <c r="AI660" s="494"/>
      <c r="AJ660" s="494"/>
      <c r="AK660" s="494"/>
      <c r="AL660" s="494"/>
    </row>
    <row r="661" spans="13:38">
      <c r="M661" s="494"/>
      <c r="N661" s="494"/>
      <c r="O661" s="494"/>
      <c r="P661" s="494"/>
      <c r="Q661" s="494"/>
      <c r="R661" s="494"/>
      <c r="S661" s="494"/>
      <c r="T661" s="494"/>
      <c r="U661" s="494"/>
      <c r="V661" s="494"/>
      <c r="W661" s="494"/>
      <c r="X661" s="494"/>
      <c r="Y661" s="494"/>
      <c r="Z661" s="494"/>
      <c r="AA661" s="494"/>
      <c r="AB661" s="494"/>
      <c r="AC661" s="494"/>
      <c r="AD661" s="494"/>
      <c r="AE661" s="494"/>
      <c r="AF661" s="494"/>
      <c r="AG661" s="494"/>
      <c r="AH661" s="494"/>
      <c r="AI661" s="494"/>
      <c r="AJ661" s="494"/>
      <c r="AK661" s="494"/>
      <c r="AL661" s="494"/>
    </row>
    <row r="662" spans="13:38">
      <c r="M662" s="494"/>
      <c r="N662" s="494"/>
      <c r="O662" s="494"/>
      <c r="P662" s="494"/>
      <c r="Q662" s="494"/>
      <c r="R662" s="494"/>
      <c r="S662" s="494"/>
      <c r="T662" s="494"/>
      <c r="U662" s="494"/>
      <c r="V662" s="494"/>
      <c r="W662" s="494"/>
      <c r="X662" s="494"/>
      <c r="Y662" s="494"/>
      <c r="Z662" s="494"/>
      <c r="AA662" s="494"/>
      <c r="AB662" s="494"/>
      <c r="AC662" s="494"/>
      <c r="AD662" s="494"/>
      <c r="AE662" s="494"/>
      <c r="AF662" s="494"/>
      <c r="AG662" s="494"/>
      <c r="AH662" s="494"/>
      <c r="AI662" s="494"/>
      <c r="AJ662" s="494"/>
      <c r="AK662" s="494"/>
      <c r="AL662" s="494"/>
    </row>
    <row r="663" spans="13:38">
      <c r="M663" s="494"/>
      <c r="N663" s="494"/>
      <c r="O663" s="494"/>
      <c r="P663" s="494"/>
      <c r="Q663" s="494"/>
      <c r="R663" s="494"/>
      <c r="S663" s="494"/>
      <c r="T663" s="494"/>
      <c r="U663" s="494"/>
      <c r="V663" s="494"/>
      <c r="W663" s="494"/>
      <c r="X663" s="494"/>
      <c r="Y663" s="494"/>
      <c r="Z663" s="494"/>
      <c r="AA663" s="494"/>
      <c r="AB663" s="494"/>
      <c r="AC663" s="494"/>
      <c r="AD663" s="494"/>
      <c r="AE663" s="494"/>
      <c r="AF663" s="494"/>
      <c r="AG663" s="494"/>
      <c r="AH663" s="494"/>
      <c r="AI663" s="494"/>
      <c r="AJ663" s="494"/>
      <c r="AK663" s="494"/>
      <c r="AL663" s="494"/>
    </row>
    <row r="664" spans="13:38">
      <c r="M664" s="494"/>
      <c r="N664" s="494"/>
      <c r="O664" s="494"/>
      <c r="P664" s="494"/>
      <c r="Q664" s="494"/>
      <c r="R664" s="494"/>
      <c r="S664" s="494"/>
      <c r="T664" s="494"/>
      <c r="U664" s="494"/>
      <c r="V664" s="494"/>
      <c r="W664" s="494"/>
      <c r="X664" s="494"/>
      <c r="Y664" s="494"/>
      <c r="Z664" s="494"/>
      <c r="AA664" s="494"/>
      <c r="AB664" s="494"/>
      <c r="AC664" s="494"/>
      <c r="AD664" s="494"/>
      <c r="AE664" s="494"/>
      <c r="AF664" s="494"/>
      <c r="AG664" s="494"/>
      <c r="AH664" s="494"/>
      <c r="AI664" s="494"/>
      <c r="AJ664" s="494"/>
      <c r="AK664" s="494"/>
      <c r="AL664" s="494"/>
    </row>
    <row r="665" spans="13:38">
      <c r="M665" s="494"/>
      <c r="N665" s="494"/>
      <c r="O665" s="494"/>
      <c r="P665" s="494"/>
      <c r="Q665" s="494"/>
      <c r="R665" s="494"/>
      <c r="S665" s="494"/>
      <c r="T665" s="494"/>
      <c r="U665" s="494"/>
      <c r="V665" s="494"/>
      <c r="W665" s="494"/>
      <c r="X665" s="494"/>
      <c r="Y665" s="494"/>
      <c r="Z665" s="494"/>
      <c r="AA665" s="494"/>
      <c r="AB665" s="494"/>
      <c r="AC665" s="494"/>
      <c r="AD665" s="494"/>
      <c r="AE665" s="494"/>
      <c r="AF665" s="494"/>
      <c r="AG665" s="494"/>
      <c r="AH665" s="494"/>
      <c r="AI665" s="494"/>
      <c r="AJ665" s="494"/>
      <c r="AK665" s="494"/>
      <c r="AL665" s="494"/>
    </row>
    <row r="666" spans="13:38">
      <c r="M666" s="494"/>
      <c r="N666" s="494"/>
      <c r="O666" s="494"/>
      <c r="P666" s="494"/>
      <c r="Q666" s="494"/>
      <c r="R666" s="494"/>
      <c r="S666" s="494"/>
      <c r="T666" s="494"/>
      <c r="U666" s="494"/>
      <c r="V666" s="494"/>
      <c r="W666" s="494"/>
      <c r="X666" s="494"/>
      <c r="Y666" s="494"/>
      <c r="Z666" s="494"/>
      <c r="AA666" s="494"/>
      <c r="AB666" s="494"/>
      <c r="AC666" s="494"/>
      <c r="AD666" s="494"/>
      <c r="AE666" s="494"/>
      <c r="AF666" s="494"/>
      <c r="AG666" s="494"/>
      <c r="AH666" s="494"/>
      <c r="AI666" s="494"/>
      <c r="AJ666" s="494"/>
      <c r="AK666" s="494"/>
      <c r="AL666" s="494"/>
    </row>
    <row r="667" spans="13:38">
      <c r="M667" s="494"/>
      <c r="N667" s="494"/>
      <c r="O667" s="494"/>
      <c r="P667" s="494"/>
      <c r="Q667" s="494"/>
      <c r="R667" s="494"/>
      <c r="S667" s="494"/>
      <c r="T667" s="494"/>
      <c r="U667" s="494"/>
      <c r="V667" s="494"/>
      <c r="W667" s="494"/>
      <c r="X667" s="494"/>
      <c r="Y667" s="494"/>
      <c r="Z667" s="494"/>
      <c r="AA667" s="494"/>
      <c r="AB667" s="494"/>
      <c r="AC667" s="494"/>
      <c r="AD667" s="494"/>
      <c r="AE667" s="494"/>
      <c r="AF667" s="494"/>
      <c r="AG667" s="494"/>
      <c r="AH667" s="494"/>
      <c r="AI667" s="494"/>
      <c r="AJ667" s="494"/>
      <c r="AK667" s="494"/>
      <c r="AL667" s="494"/>
    </row>
    <row r="668" spans="13:38">
      <c r="M668" s="494"/>
      <c r="N668" s="494"/>
      <c r="O668" s="494"/>
      <c r="P668" s="494"/>
      <c r="Q668" s="494"/>
      <c r="R668" s="494"/>
      <c r="S668" s="494"/>
      <c r="T668" s="494"/>
      <c r="U668" s="494"/>
      <c r="V668" s="494"/>
      <c r="W668" s="494"/>
      <c r="X668" s="494"/>
      <c r="Y668" s="494"/>
      <c r="Z668" s="494"/>
      <c r="AA668" s="494"/>
      <c r="AB668" s="494"/>
      <c r="AC668" s="494"/>
      <c r="AD668" s="494"/>
      <c r="AE668" s="494"/>
      <c r="AF668" s="494"/>
      <c r="AG668" s="494"/>
      <c r="AH668" s="494"/>
      <c r="AI668" s="494"/>
      <c r="AJ668" s="494"/>
      <c r="AK668" s="494"/>
      <c r="AL668" s="494"/>
    </row>
    <row r="669" spans="13:38">
      <c r="M669" s="494"/>
      <c r="N669" s="494"/>
      <c r="O669" s="494"/>
      <c r="P669" s="494"/>
      <c r="Q669" s="494"/>
      <c r="R669" s="494"/>
      <c r="S669" s="494"/>
      <c r="T669" s="494"/>
      <c r="U669" s="494"/>
      <c r="V669" s="494"/>
      <c r="W669" s="494"/>
      <c r="X669" s="494"/>
      <c r="Y669" s="494"/>
      <c r="Z669" s="494"/>
      <c r="AA669" s="494"/>
      <c r="AB669" s="494"/>
      <c r="AC669" s="494"/>
      <c r="AD669" s="494"/>
      <c r="AE669" s="494"/>
      <c r="AF669" s="494"/>
      <c r="AG669" s="494"/>
      <c r="AH669" s="494"/>
      <c r="AI669" s="494"/>
      <c r="AJ669" s="494"/>
      <c r="AK669" s="494"/>
      <c r="AL669" s="494"/>
    </row>
    <row r="670" spans="13:38">
      <c r="M670" s="494"/>
      <c r="N670" s="494"/>
      <c r="O670" s="494"/>
      <c r="P670" s="494"/>
      <c r="Q670" s="494"/>
      <c r="R670" s="494"/>
      <c r="S670" s="494"/>
      <c r="T670" s="494"/>
      <c r="U670" s="494"/>
      <c r="V670" s="494"/>
      <c r="W670" s="494"/>
      <c r="X670" s="494"/>
      <c r="Y670" s="494"/>
      <c r="Z670" s="494"/>
      <c r="AA670" s="494"/>
      <c r="AB670" s="494"/>
      <c r="AC670" s="494"/>
      <c r="AD670" s="494"/>
      <c r="AE670" s="494"/>
      <c r="AF670" s="494"/>
      <c r="AG670" s="494"/>
      <c r="AH670" s="494"/>
      <c r="AI670" s="494"/>
      <c r="AJ670" s="494"/>
      <c r="AK670" s="494"/>
      <c r="AL670" s="494"/>
    </row>
    <row r="671" spans="13:38">
      <c r="M671" s="494"/>
      <c r="N671" s="494"/>
      <c r="O671" s="494"/>
      <c r="P671" s="494"/>
      <c r="Q671" s="494"/>
      <c r="R671" s="494"/>
      <c r="S671" s="494"/>
      <c r="T671" s="494"/>
      <c r="U671" s="494"/>
      <c r="V671" s="494"/>
      <c r="W671" s="494"/>
      <c r="X671" s="494"/>
      <c r="Y671" s="494"/>
      <c r="Z671" s="494"/>
      <c r="AA671" s="494"/>
      <c r="AB671" s="494"/>
      <c r="AC671" s="494"/>
      <c r="AD671" s="494"/>
      <c r="AE671" s="494"/>
      <c r="AF671" s="494"/>
      <c r="AG671" s="494"/>
      <c r="AH671" s="494"/>
      <c r="AI671" s="494"/>
      <c r="AJ671" s="494"/>
      <c r="AK671" s="494"/>
      <c r="AL671" s="494"/>
    </row>
    <row r="672" spans="13:38">
      <c r="M672" s="494"/>
      <c r="N672" s="494"/>
      <c r="O672" s="494"/>
      <c r="P672" s="494"/>
      <c r="Q672" s="494"/>
      <c r="R672" s="494"/>
      <c r="S672" s="494"/>
      <c r="T672" s="494"/>
      <c r="U672" s="494"/>
      <c r="V672" s="494"/>
      <c r="W672" s="494"/>
      <c r="X672" s="494"/>
      <c r="Y672" s="494"/>
      <c r="Z672" s="494"/>
      <c r="AA672" s="494"/>
      <c r="AB672" s="494"/>
      <c r="AC672" s="494"/>
      <c r="AD672" s="494"/>
      <c r="AE672" s="494"/>
      <c r="AF672" s="494"/>
      <c r="AG672" s="494"/>
      <c r="AH672" s="494"/>
      <c r="AI672" s="494"/>
      <c r="AJ672" s="494"/>
      <c r="AK672" s="494"/>
      <c r="AL672" s="494"/>
    </row>
    <row r="673" spans="13:38">
      <c r="M673" s="494"/>
      <c r="N673" s="494"/>
      <c r="O673" s="494"/>
      <c r="P673" s="494"/>
      <c r="Q673" s="494"/>
      <c r="R673" s="494"/>
      <c r="S673" s="494"/>
      <c r="T673" s="494"/>
      <c r="U673" s="494"/>
      <c r="V673" s="494"/>
      <c r="W673" s="494"/>
      <c r="X673" s="494"/>
      <c r="Y673" s="494"/>
      <c r="Z673" s="494"/>
      <c r="AA673" s="494"/>
      <c r="AB673" s="494"/>
      <c r="AC673" s="494"/>
      <c r="AD673" s="494"/>
      <c r="AE673" s="494"/>
      <c r="AF673" s="494"/>
      <c r="AG673" s="494"/>
      <c r="AH673" s="494"/>
      <c r="AI673" s="494"/>
      <c r="AJ673" s="494"/>
      <c r="AK673" s="494"/>
      <c r="AL673" s="494"/>
    </row>
    <row r="674" spans="13:38">
      <c r="M674" s="494"/>
      <c r="N674" s="494"/>
      <c r="O674" s="494"/>
      <c r="P674" s="494"/>
      <c r="Q674" s="494"/>
      <c r="R674" s="494"/>
      <c r="S674" s="494"/>
      <c r="T674" s="494"/>
      <c r="U674" s="494"/>
      <c r="V674" s="494"/>
      <c r="W674" s="494"/>
      <c r="X674" s="494"/>
      <c r="Y674" s="494"/>
      <c r="Z674" s="494"/>
      <c r="AA674" s="494"/>
      <c r="AB674" s="494"/>
      <c r="AC674" s="494"/>
      <c r="AD674" s="494"/>
      <c r="AE674" s="494"/>
      <c r="AF674" s="494"/>
      <c r="AG674" s="494"/>
      <c r="AH674" s="494"/>
      <c r="AI674" s="494"/>
      <c r="AJ674" s="494"/>
      <c r="AK674" s="494"/>
      <c r="AL674" s="494"/>
    </row>
    <row r="675" spans="13:38">
      <c r="M675" s="494"/>
      <c r="N675" s="494"/>
      <c r="O675" s="494"/>
      <c r="P675" s="494"/>
      <c r="Q675" s="494"/>
      <c r="R675" s="494"/>
      <c r="S675" s="494"/>
      <c r="T675" s="494"/>
      <c r="U675" s="494"/>
      <c r="V675" s="494"/>
      <c r="W675" s="494"/>
      <c r="X675" s="494"/>
      <c r="Y675" s="494"/>
      <c r="Z675" s="494"/>
      <c r="AA675" s="494"/>
      <c r="AB675" s="494"/>
      <c r="AC675" s="494"/>
      <c r="AD675" s="494"/>
      <c r="AE675" s="494"/>
      <c r="AF675" s="494"/>
      <c r="AG675" s="494"/>
      <c r="AH675" s="494"/>
      <c r="AI675" s="494"/>
      <c r="AJ675" s="494"/>
      <c r="AK675" s="494"/>
      <c r="AL675" s="494"/>
    </row>
    <row r="676" spans="13:38">
      <c r="M676" s="494"/>
      <c r="N676" s="494"/>
      <c r="O676" s="494"/>
      <c r="P676" s="494"/>
      <c r="Q676" s="494"/>
      <c r="R676" s="494"/>
      <c r="S676" s="494"/>
      <c r="T676" s="494"/>
      <c r="U676" s="494"/>
      <c r="V676" s="494"/>
      <c r="W676" s="494"/>
      <c r="X676" s="494"/>
      <c r="Y676" s="494"/>
      <c r="Z676" s="494"/>
      <c r="AA676" s="494"/>
      <c r="AB676" s="494"/>
      <c r="AC676" s="494"/>
      <c r="AD676" s="494"/>
      <c r="AE676" s="494"/>
      <c r="AF676" s="494"/>
      <c r="AG676" s="494"/>
      <c r="AH676" s="494"/>
      <c r="AI676" s="494"/>
      <c r="AJ676" s="494"/>
      <c r="AK676" s="494"/>
      <c r="AL676" s="494"/>
    </row>
    <row r="677" spans="13:38">
      <c r="M677" s="494"/>
      <c r="N677" s="494"/>
      <c r="O677" s="494"/>
      <c r="P677" s="494"/>
      <c r="Q677" s="494"/>
      <c r="R677" s="494"/>
      <c r="S677" s="494"/>
      <c r="T677" s="494"/>
      <c r="U677" s="494"/>
      <c r="V677" s="494"/>
      <c r="W677" s="494"/>
      <c r="X677" s="494"/>
      <c r="Y677" s="494"/>
      <c r="Z677" s="494"/>
      <c r="AA677" s="494"/>
      <c r="AB677" s="494"/>
      <c r="AC677" s="494"/>
      <c r="AD677" s="494"/>
      <c r="AE677" s="494"/>
      <c r="AF677" s="494"/>
      <c r="AG677" s="494"/>
      <c r="AH677" s="494"/>
      <c r="AI677" s="494"/>
      <c r="AJ677" s="494"/>
      <c r="AK677" s="494"/>
      <c r="AL677" s="494"/>
    </row>
    <row r="678" spans="13:38">
      <c r="M678" s="494"/>
      <c r="N678" s="494"/>
      <c r="O678" s="494"/>
      <c r="P678" s="494"/>
      <c r="Q678" s="494"/>
      <c r="R678" s="494"/>
      <c r="S678" s="494"/>
      <c r="T678" s="494"/>
      <c r="U678" s="494"/>
      <c r="V678" s="494"/>
      <c r="W678" s="494"/>
      <c r="X678" s="494"/>
      <c r="Y678" s="494"/>
      <c r="Z678" s="494"/>
      <c r="AA678" s="494"/>
      <c r="AB678" s="494"/>
      <c r="AC678" s="494"/>
      <c r="AD678" s="494"/>
      <c r="AE678" s="494"/>
      <c r="AF678" s="494"/>
      <c r="AG678" s="494"/>
      <c r="AH678" s="494"/>
      <c r="AI678" s="494"/>
      <c r="AJ678" s="494"/>
      <c r="AK678" s="494"/>
      <c r="AL678" s="494"/>
    </row>
    <row r="679" spans="13:38">
      <c r="M679" s="494"/>
      <c r="N679" s="494"/>
      <c r="O679" s="494"/>
      <c r="P679" s="494"/>
      <c r="Q679" s="494"/>
      <c r="R679" s="494"/>
      <c r="S679" s="494"/>
      <c r="T679" s="494"/>
      <c r="U679" s="494"/>
      <c r="V679" s="494"/>
      <c r="W679" s="494"/>
      <c r="X679" s="494"/>
      <c r="Y679" s="494"/>
      <c r="Z679" s="494"/>
      <c r="AA679" s="494"/>
      <c r="AB679" s="494"/>
      <c r="AC679" s="494"/>
      <c r="AD679" s="494"/>
      <c r="AE679" s="494"/>
      <c r="AF679" s="494"/>
      <c r="AG679" s="494"/>
      <c r="AH679" s="494"/>
      <c r="AI679" s="494"/>
      <c r="AJ679" s="494"/>
      <c r="AK679" s="494"/>
      <c r="AL679" s="494"/>
    </row>
    <row r="680" spans="13:38">
      <c r="M680" s="494"/>
      <c r="N680" s="494"/>
      <c r="O680" s="494"/>
      <c r="P680" s="494"/>
      <c r="Q680" s="494"/>
      <c r="R680" s="494"/>
      <c r="S680" s="494"/>
      <c r="T680" s="494"/>
      <c r="U680" s="494"/>
      <c r="V680" s="494"/>
      <c r="W680" s="494"/>
      <c r="X680" s="494"/>
      <c r="Y680" s="494"/>
      <c r="Z680" s="494"/>
      <c r="AA680" s="494"/>
      <c r="AB680" s="494"/>
      <c r="AC680" s="494"/>
      <c r="AD680" s="494"/>
      <c r="AE680" s="494"/>
      <c r="AF680" s="494"/>
      <c r="AG680" s="494"/>
      <c r="AH680" s="494"/>
      <c r="AI680" s="494"/>
      <c r="AJ680" s="494"/>
      <c r="AK680" s="494"/>
      <c r="AL680" s="494"/>
    </row>
    <row r="681" spans="13:38">
      <c r="M681" s="494"/>
      <c r="N681" s="494"/>
      <c r="O681" s="494"/>
      <c r="P681" s="494"/>
      <c r="Q681" s="494"/>
      <c r="R681" s="494"/>
      <c r="S681" s="494"/>
      <c r="T681" s="494"/>
      <c r="U681" s="494"/>
      <c r="V681" s="494"/>
      <c r="W681" s="494"/>
      <c r="X681" s="494"/>
      <c r="Y681" s="494"/>
      <c r="Z681" s="494"/>
      <c r="AA681" s="494"/>
      <c r="AB681" s="494"/>
      <c r="AC681" s="494"/>
      <c r="AD681" s="494"/>
      <c r="AE681" s="494"/>
      <c r="AF681" s="494"/>
      <c r="AG681" s="494"/>
      <c r="AH681" s="494"/>
      <c r="AI681" s="494"/>
      <c r="AJ681" s="494"/>
      <c r="AK681" s="494"/>
      <c r="AL681" s="494"/>
    </row>
    <row r="682" spans="13:38">
      <c r="M682" s="494"/>
      <c r="N682" s="494"/>
      <c r="O682" s="494"/>
      <c r="P682" s="494"/>
      <c r="Q682" s="494"/>
      <c r="R682" s="494"/>
      <c r="S682" s="494"/>
      <c r="T682" s="494"/>
      <c r="U682" s="494"/>
      <c r="V682" s="494"/>
      <c r="W682" s="494"/>
      <c r="X682" s="494"/>
      <c r="Y682" s="494"/>
      <c r="Z682" s="494"/>
      <c r="AA682" s="494"/>
      <c r="AB682" s="494"/>
      <c r="AC682" s="494"/>
      <c r="AD682" s="494"/>
      <c r="AE682" s="494"/>
      <c r="AF682" s="494"/>
      <c r="AG682" s="494"/>
      <c r="AH682" s="494"/>
      <c r="AI682" s="494"/>
      <c r="AJ682" s="494"/>
      <c r="AK682" s="494"/>
      <c r="AL682" s="494"/>
    </row>
    <row r="683" spans="13:38">
      <c r="M683" s="494"/>
      <c r="N683" s="494"/>
      <c r="O683" s="494"/>
      <c r="P683" s="494"/>
      <c r="Q683" s="494"/>
      <c r="R683" s="494"/>
      <c r="S683" s="494"/>
      <c r="T683" s="494"/>
      <c r="U683" s="494"/>
      <c r="V683" s="494"/>
      <c r="W683" s="494"/>
      <c r="X683" s="494"/>
      <c r="Y683" s="494"/>
      <c r="Z683" s="494"/>
      <c r="AA683" s="494"/>
      <c r="AB683" s="494"/>
      <c r="AC683" s="494"/>
      <c r="AD683" s="494"/>
      <c r="AE683" s="494"/>
      <c r="AF683" s="494"/>
      <c r="AG683" s="494"/>
      <c r="AH683" s="494"/>
      <c r="AI683" s="494"/>
      <c r="AJ683" s="494"/>
      <c r="AK683" s="494"/>
      <c r="AL683" s="494"/>
    </row>
    <row r="684" spans="13:38">
      <c r="M684" s="494"/>
      <c r="N684" s="494"/>
      <c r="O684" s="494"/>
      <c r="P684" s="494"/>
      <c r="Q684" s="494"/>
      <c r="R684" s="494"/>
      <c r="S684" s="494"/>
      <c r="T684" s="494"/>
      <c r="U684" s="494"/>
      <c r="V684" s="494"/>
      <c r="W684" s="494"/>
      <c r="X684" s="494"/>
      <c r="Y684" s="494"/>
      <c r="Z684" s="494"/>
      <c r="AA684" s="494"/>
      <c r="AB684" s="494"/>
      <c r="AC684" s="494"/>
      <c r="AD684" s="494"/>
      <c r="AE684" s="494"/>
      <c r="AF684" s="494"/>
      <c r="AG684" s="494"/>
      <c r="AH684" s="494"/>
      <c r="AI684" s="494"/>
      <c r="AJ684" s="494"/>
      <c r="AK684" s="494"/>
      <c r="AL684" s="494"/>
    </row>
    <row r="685" spans="13:38">
      <c r="M685" s="494"/>
      <c r="N685" s="494"/>
      <c r="O685" s="494"/>
      <c r="P685" s="494"/>
      <c r="Q685" s="494"/>
      <c r="R685" s="494"/>
      <c r="S685" s="494"/>
      <c r="T685" s="494"/>
      <c r="U685" s="494"/>
      <c r="V685" s="494"/>
      <c r="W685" s="494"/>
      <c r="X685" s="494"/>
      <c r="Y685" s="494"/>
      <c r="Z685" s="494"/>
      <c r="AA685" s="494"/>
      <c r="AB685" s="494"/>
      <c r="AC685" s="494"/>
      <c r="AD685" s="494"/>
      <c r="AE685" s="494"/>
      <c r="AF685" s="494"/>
      <c r="AG685" s="494"/>
      <c r="AH685" s="494"/>
      <c r="AI685" s="494"/>
      <c r="AJ685" s="494"/>
      <c r="AK685" s="494"/>
      <c r="AL685" s="494"/>
    </row>
    <row r="686" spans="13:38">
      <c r="M686" s="494"/>
      <c r="N686" s="494"/>
      <c r="O686" s="494"/>
      <c r="P686" s="494"/>
      <c r="Q686" s="494"/>
      <c r="R686" s="494"/>
      <c r="S686" s="494"/>
      <c r="T686" s="494"/>
      <c r="U686" s="494"/>
      <c r="V686" s="494"/>
      <c r="W686" s="494"/>
      <c r="X686" s="494"/>
      <c r="Y686" s="494"/>
      <c r="Z686" s="494"/>
      <c r="AA686" s="494"/>
      <c r="AB686" s="494"/>
      <c r="AC686" s="494"/>
      <c r="AD686" s="494"/>
      <c r="AE686" s="494"/>
      <c r="AF686" s="494"/>
      <c r="AG686" s="494"/>
      <c r="AH686" s="494"/>
      <c r="AI686" s="494"/>
      <c r="AJ686" s="494"/>
      <c r="AK686" s="494"/>
      <c r="AL686" s="494"/>
    </row>
    <row r="687" spans="13:38">
      <c r="M687" s="494"/>
      <c r="N687" s="494"/>
      <c r="O687" s="494"/>
      <c r="P687" s="494"/>
      <c r="Q687" s="494"/>
      <c r="R687" s="494"/>
      <c r="S687" s="494"/>
      <c r="T687" s="494"/>
      <c r="U687" s="494"/>
      <c r="V687" s="494"/>
      <c r="W687" s="494"/>
      <c r="X687" s="494"/>
      <c r="Y687" s="494"/>
      <c r="Z687" s="494"/>
      <c r="AA687" s="494"/>
      <c r="AB687" s="494"/>
      <c r="AC687" s="494"/>
      <c r="AD687" s="494"/>
      <c r="AE687" s="494"/>
      <c r="AF687" s="494"/>
      <c r="AG687" s="494"/>
      <c r="AH687" s="494"/>
      <c r="AI687" s="494"/>
      <c r="AJ687" s="494"/>
      <c r="AK687" s="494"/>
      <c r="AL687" s="494"/>
    </row>
    <row r="688" spans="13:38">
      <c r="M688" s="494"/>
      <c r="N688" s="494"/>
      <c r="O688" s="494"/>
      <c r="P688" s="494"/>
      <c r="Q688" s="494"/>
      <c r="R688" s="494"/>
      <c r="S688" s="494"/>
      <c r="T688" s="494"/>
      <c r="U688" s="494"/>
      <c r="V688" s="494"/>
      <c r="W688" s="494"/>
      <c r="X688" s="494"/>
      <c r="Y688" s="494"/>
      <c r="Z688" s="494"/>
      <c r="AA688" s="494"/>
      <c r="AB688" s="494"/>
      <c r="AC688" s="494"/>
      <c r="AD688" s="494"/>
      <c r="AE688" s="494"/>
      <c r="AF688" s="494"/>
      <c r="AG688" s="494"/>
      <c r="AH688" s="494"/>
      <c r="AI688" s="494"/>
      <c r="AJ688" s="494"/>
      <c r="AK688" s="494"/>
      <c r="AL688" s="494"/>
    </row>
    <row r="689" spans="13:38">
      <c r="M689" s="494"/>
      <c r="N689" s="494"/>
      <c r="O689" s="494"/>
      <c r="P689" s="494"/>
      <c r="Q689" s="494"/>
      <c r="R689" s="494"/>
      <c r="S689" s="494"/>
      <c r="T689" s="494"/>
      <c r="U689" s="494"/>
      <c r="V689" s="494"/>
      <c r="W689" s="494"/>
      <c r="X689" s="494"/>
      <c r="Y689" s="494"/>
      <c r="Z689" s="494"/>
      <c r="AA689" s="494"/>
      <c r="AB689" s="494"/>
      <c r="AC689" s="494"/>
      <c r="AD689" s="494"/>
      <c r="AE689" s="494"/>
      <c r="AF689" s="494"/>
      <c r="AG689" s="494"/>
      <c r="AH689" s="494"/>
      <c r="AI689" s="494"/>
      <c r="AJ689" s="494"/>
      <c r="AK689" s="494"/>
      <c r="AL689" s="494"/>
    </row>
    <row r="690" spans="13:38">
      <c r="M690" s="494"/>
      <c r="N690" s="494"/>
      <c r="O690" s="494"/>
      <c r="P690" s="494"/>
      <c r="Q690" s="494"/>
      <c r="R690" s="494"/>
      <c r="S690" s="494"/>
      <c r="T690" s="494"/>
      <c r="U690" s="494"/>
      <c r="V690" s="494"/>
      <c r="W690" s="494"/>
      <c r="X690" s="494"/>
      <c r="Y690" s="494"/>
      <c r="Z690" s="494"/>
      <c r="AA690" s="494"/>
      <c r="AB690" s="494"/>
      <c r="AC690" s="494"/>
      <c r="AD690" s="494"/>
      <c r="AE690" s="494"/>
      <c r="AF690" s="494"/>
      <c r="AG690" s="494"/>
      <c r="AH690" s="494"/>
      <c r="AI690" s="494"/>
      <c r="AJ690" s="494"/>
      <c r="AK690" s="494"/>
      <c r="AL690" s="494"/>
    </row>
    <row r="691" spans="13:38">
      <c r="M691" s="494"/>
      <c r="N691" s="494"/>
      <c r="O691" s="494"/>
      <c r="P691" s="494"/>
      <c r="Q691" s="494"/>
      <c r="R691" s="494"/>
      <c r="S691" s="494"/>
      <c r="T691" s="494"/>
      <c r="U691" s="494"/>
      <c r="V691" s="494"/>
      <c r="W691" s="494"/>
      <c r="X691" s="494"/>
      <c r="Y691" s="494"/>
      <c r="Z691" s="494"/>
      <c r="AA691" s="494"/>
      <c r="AB691" s="494"/>
      <c r="AC691" s="494"/>
      <c r="AD691" s="494"/>
      <c r="AE691" s="494"/>
      <c r="AF691" s="494"/>
      <c r="AG691" s="494"/>
      <c r="AH691" s="494"/>
      <c r="AI691" s="494"/>
      <c r="AJ691" s="494"/>
      <c r="AK691" s="494"/>
      <c r="AL691" s="494"/>
    </row>
    <row r="692" spans="13:38">
      <c r="M692" s="494"/>
      <c r="N692" s="494"/>
      <c r="O692" s="494"/>
      <c r="P692" s="494"/>
      <c r="Q692" s="494"/>
      <c r="R692" s="494"/>
      <c r="S692" s="494"/>
      <c r="T692" s="494"/>
      <c r="U692" s="494"/>
      <c r="V692" s="494"/>
      <c r="W692" s="494"/>
      <c r="X692" s="494"/>
      <c r="Y692" s="494"/>
      <c r="Z692" s="494"/>
      <c r="AA692" s="494"/>
      <c r="AB692" s="494"/>
      <c r="AC692" s="494"/>
      <c r="AD692" s="494"/>
      <c r="AE692" s="494"/>
      <c r="AF692" s="494"/>
      <c r="AG692" s="494"/>
      <c r="AH692" s="494"/>
      <c r="AI692" s="494"/>
      <c r="AJ692" s="494"/>
      <c r="AK692" s="494"/>
      <c r="AL692" s="494"/>
    </row>
    <row r="693" spans="13:38">
      <c r="M693" s="494"/>
      <c r="N693" s="494"/>
      <c r="O693" s="494"/>
      <c r="P693" s="494"/>
      <c r="Q693" s="494"/>
      <c r="R693" s="494"/>
      <c r="S693" s="494"/>
      <c r="T693" s="494"/>
      <c r="U693" s="494"/>
      <c r="V693" s="494"/>
      <c r="W693" s="494"/>
      <c r="X693" s="494"/>
      <c r="Y693" s="494"/>
      <c r="Z693" s="494"/>
      <c r="AA693" s="494"/>
      <c r="AB693" s="494"/>
      <c r="AC693" s="494"/>
      <c r="AD693" s="494"/>
      <c r="AE693" s="494"/>
      <c r="AF693" s="494"/>
      <c r="AG693" s="494"/>
      <c r="AH693" s="494"/>
      <c r="AI693" s="494"/>
      <c r="AJ693" s="494"/>
      <c r="AK693" s="494"/>
      <c r="AL693" s="494"/>
    </row>
    <row r="694" spans="13:38">
      <c r="M694" s="494"/>
      <c r="N694" s="494"/>
      <c r="O694" s="494"/>
      <c r="P694" s="494"/>
      <c r="Q694" s="494"/>
      <c r="R694" s="494"/>
      <c r="S694" s="494"/>
      <c r="T694" s="494"/>
      <c r="U694" s="494"/>
      <c r="V694" s="494"/>
      <c r="W694" s="494"/>
      <c r="X694" s="494"/>
      <c r="Y694" s="494"/>
      <c r="Z694" s="494"/>
      <c r="AA694" s="494"/>
      <c r="AB694" s="494"/>
      <c r="AC694" s="494"/>
      <c r="AD694" s="494"/>
      <c r="AE694" s="494"/>
      <c r="AF694" s="494"/>
      <c r="AG694" s="494"/>
      <c r="AH694" s="494"/>
      <c r="AI694" s="494"/>
      <c r="AJ694" s="494"/>
      <c r="AK694" s="494"/>
      <c r="AL694" s="494"/>
    </row>
    <row r="695" spans="13:38">
      <c r="M695" s="494"/>
      <c r="N695" s="494"/>
      <c r="O695" s="494"/>
      <c r="P695" s="494"/>
      <c r="Q695" s="494"/>
      <c r="R695" s="494"/>
      <c r="S695" s="494"/>
      <c r="T695" s="494"/>
      <c r="U695" s="494"/>
      <c r="V695" s="494"/>
      <c r="W695" s="494"/>
      <c r="X695" s="494"/>
      <c r="Y695" s="494"/>
      <c r="Z695" s="494"/>
      <c r="AA695" s="494"/>
      <c r="AB695" s="494"/>
      <c r="AC695" s="494"/>
      <c r="AD695" s="494"/>
      <c r="AE695" s="494"/>
      <c r="AF695" s="494"/>
      <c r="AG695" s="494"/>
      <c r="AH695" s="494"/>
      <c r="AI695" s="494"/>
      <c r="AJ695" s="494"/>
      <c r="AK695" s="494"/>
      <c r="AL695" s="494"/>
    </row>
    <row r="696" spans="13:38">
      <c r="M696" s="494"/>
      <c r="N696" s="494"/>
      <c r="O696" s="494"/>
      <c r="P696" s="494"/>
      <c r="Q696" s="494"/>
      <c r="R696" s="494"/>
      <c r="S696" s="494"/>
      <c r="T696" s="494"/>
      <c r="U696" s="494"/>
      <c r="V696" s="494"/>
      <c r="W696" s="494"/>
      <c r="X696" s="494"/>
      <c r="Y696" s="494"/>
      <c r="Z696" s="494"/>
      <c r="AA696" s="494"/>
      <c r="AB696" s="494"/>
      <c r="AC696" s="494"/>
      <c r="AD696" s="494"/>
      <c r="AE696" s="494"/>
      <c r="AF696" s="494"/>
      <c r="AG696" s="494"/>
      <c r="AH696" s="494"/>
      <c r="AI696" s="494"/>
      <c r="AJ696" s="494"/>
      <c r="AK696" s="494"/>
      <c r="AL696" s="494"/>
    </row>
    <row r="697" spans="13:38">
      <c r="M697" s="494"/>
      <c r="N697" s="494"/>
      <c r="O697" s="494"/>
      <c r="P697" s="494"/>
      <c r="Q697" s="494"/>
      <c r="R697" s="494"/>
      <c r="S697" s="494"/>
      <c r="T697" s="494"/>
      <c r="U697" s="494"/>
      <c r="V697" s="494"/>
      <c r="W697" s="494"/>
      <c r="X697" s="494"/>
      <c r="Y697" s="494"/>
      <c r="Z697" s="494"/>
      <c r="AA697" s="494"/>
      <c r="AB697" s="494"/>
      <c r="AC697" s="494"/>
      <c r="AD697" s="494"/>
      <c r="AE697" s="494"/>
      <c r="AF697" s="494"/>
      <c r="AG697" s="494"/>
      <c r="AH697" s="494"/>
      <c r="AI697" s="494"/>
      <c r="AJ697" s="494"/>
      <c r="AK697" s="494"/>
      <c r="AL697" s="494"/>
    </row>
    <row r="698" spans="13:38">
      <c r="M698" s="494"/>
      <c r="N698" s="494"/>
      <c r="O698" s="494"/>
      <c r="P698" s="494"/>
      <c r="Q698" s="494"/>
      <c r="R698" s="494"/>
      <c r="S698" s="494"/>
      <c r="T698" s="494"/>
      <c r="U698" s="494"/>
      <c r="V698" s="494"/>
      <c r="W698" s="494"/>
      <c r="X698" s="494"/>
      <c r="Y698" s="494"/>
      <c r="Z698" s="494"/>
      <c r="AA698" s="494"/>
      <c r="AB698" s="494"/>
      <c r="AC698" s="494"/>
      <c r="AD698" s="494"/>
      <c r="AE698" s="494"/>
      <c r="AF698" s="494"/>
      <c r="AG698" s="494"/>
      <c r="AH698" s="494"/>
      <c r="AI698" s="494"/>
      <c r="AJ698" s="494"/>
      <c r="AK698" s="494"/>
      <c r="AL698" s="494"/>
    </row>
    <row r="699" spans="13:38">
      <c r="M699" s="494"/>
      <c r="N699" s="494"/>
      <c r="O699" s="494"/>
      <c r="P699" s="494"/>
      <c r="Q699" s="494"/>
      <c r="R699" s="494"/>
      <c r="S699" s="494"/>
      <c r="T699" s="494"/>
      <c r="U699" s="494"/>
      <c r="V699" s="494"/>
      <c r="W699" s="494"/>
      <c r="X699" s="494"/>
      <c r="Y699" s="494"/>
      <c r="Z699" s="494"/>
      <c r="AA699" s="494"/>
      <c r="AB699" s="494"/>
      <c r="AC699" s="494"/>
      <c r="AD699" s="494"/>
      <c r="AE699" s="494"/>
      <c r="AF699" s="494"/>
      <c r="AG699" s="494"/>
      <c r="AH699" s="494"/>
      <c r="AI699" s="494"/>
      <c r="AJ699" s="494"/>
      <c r="AK699" s="494"/>
      <c r="AL699" s="494"/>
    </row>
    <row r="700" spans="13:38">
      <c r="M700" s="494"/>
      <c r="N700" s="494"/>
      <c r="O700" s="494"/>
      <c r="P700" s="494"/>
      <c r="Q700" s="494"/>
      <c r="R700" s="494"/>
      <c r="S700" s="494"/>
      <c r="T700" s="494"/>
      <c r="U700" s="494"/>
      <c r="V700" s="494"/>
      <c r="W700" s="494"/>
      <c r="X700" s="494"/>
      <c r="Y700" s="494"/>
      <c r="Z700" s="494"/>
      <c r="AA700" s="494"/>
      <c r="AB700" s="494"/>
      <c r="AC700" s="494"/>
      <c r="AD700" s="494"/>
      <c r="AE700" s="494"/>
      <c r="AF700" s="494"/>
      <c r="AG700" s="494"/>
      <c r="AH700" s="494"/>
      <c r="AI700" s="494"/>
      <c r="AJ700" s="494"/>
      <c r="AK700" s="494"/>
      <c r="AL700" s="494"/>
    </row>
    <row r="701" spans="13:38">
      <c r="M701" s="494"/>
      <c r="N701" s="494"/>
      <c r="O701" s="494"/>
      <c r="P701" s="494"/>
      <c r="Q701" s="494"/>
      <c r="R701" s="494"/>
      <c r="S701" s="494"/>
      <c r="T701" s="494"/>
      <c r="U701" s="494"/>
      <c r="V701" s="494"/>
      <c r="W701" s="494"/>
      <c r="X701" s="494"/>
      <c r="Y701" s="494"/>
      <c r="Z701" s="494"/>
      <c r="AA701" s="494"/>
      <c r="AB701" s="494"/>
      <c r="AC701" s="494"/>
      <c r="AD701" s="494"/>
      <c r="AE701" s="494"/>
      <c r="AF701" s="494"/>
      <c r="AG701" s="494"/>
      <c r="AH701" s="494"/>
      <c r="AI701" s="494"/>
      <c r="AJ701" s="494"/>
      <c r="AK701" s="494"/>
      <c r="AL701" s="494"/>
    </row>
    <row r="702" spans="13:38">
      <c r="M702" s="494"/>
      <c r="N702" s="494"/>
      <c r="O702" s="494"/>
      <c r="P702" s="494"/>
      <c r="Q702" s="494"/>
      <c r="R702" s="494"/>
      <c r="S702" s="494"/>
      <c r="T702" s="494"/>
      <c r="U702" s="494"/>
      <c r="V702" s="494"/>
      <c r="W702" s="494"/>
      <c r="X702" s="494"/>
      <c r="Y702" s="494"/>
      <c r="Z702" s="494"/>
      <c r="AA702" s="494"/>
      <c r="AB702" s="494"/>
      <c r="AC702" s="494"/>
      <c r="AD702" s="494"/>
      <c r="AE702" s="494"/>
      <c r="AF702" s="494"/>
      <c r="AG702" s="494"/>
      <c r="AH702" s="494"/>
      <c r="AI702" s="494"/>
      <c r="AJ702" s="494"/>
      <c r="AK702" s="494"/>
      <c r="AL702" s="494"/>
    </row>
    <row r="703" spans="13:38">
      <c r="M703" s="494"/>
      <c r="N703" s="494"/>
      <c r="O703" s="494"/>
      <c r="P703" s="494"/>
      <c r="Q703" s="494"/>
      <c r="R703" s="494"/>
      <c r="S703" s="494"/>
      <c r="T703" s="494"/>
      <c r="U703" s="494"/>
      <c r="V703" s="494"/>
      <c r="W703" s="494"/>
      <c r="X703" s="494"/>
      <c r="Y703" s="494"/>
      <c r="Z703" s="494"/>
      <c r="AA703" s="494"/>
      <c r="AB703" s="494"/>
      <c r="AC703" s="494"/>
      <c r="AD703" s="494"/>
      <c r="AE703" s="494"/>
      <c r="AF703" s="494"/>
      <c r="AG703" s="494"/>
      <c r="AH703" s="494"/>
      <c r="AI703" s="494"/>
      <c r="AJ703" s="494"/>
      <c r="AK703" s="494"/>
      <c r="AL703" s="494"/>
    </row>
    <row r="704" spans="13:38">
      <c r="M704" s="494"/>
      <c r="N704" s="494"/>
      <c r="O704" s="494"/>
      <c r="P704" s="494"/>
      <c r="Q704" s="494"/>
      <c r="R704" s="494"/>
      <c r="S704" s="494"/>
      <c r="T704" s="494"/>
      <c r="U704" s="494"/>
      <c r="V704" s="494"/>
      <c r="W704" s="494"/>
      <c r="X704" s="494"/>
      <c r="Y704" s="494"/>
      <c r="Z704" s="494"/>
      <c r="AA704" s="494"/>
      <c r="AB704" s="494"/>
      <c r="AC704" s="494"/>
      <c r="AD704" s="494"/>
      <c r="AE704" s="494"/>
      <c r="AF704" s="494"/>
      <c r="AG704" s="494"/>
      <c r="AH704" s="494"/>
      <c r="AI704" s="494"/>
      <c r="AJ704" s="494"/>
      <c r="AK704" s="494"/>
      <c r="AL704" s="494"/>
    </row>
    <row r="705" spans="13:38">
      <c r="M705" s="494"/>
      <c r="N705" s="494"/>
      <c r="O705" s="494"/>
      <c r="P705" s="494"/>
      <c r="Q705" s="494"/>
      <c r="R705" s="494"/>
      <c r="S705" s="494"/>
      <c r="T705" s="494"/>
      <c r="U705" s="494"/>
      <c r="V705" s="494"/>
      <c r="W705" s="494"/>
      <c r="X705" s="494"/>
      <c r="Y705" s="494"/>
      <c r="Z705" s="494"/>
      <c r="AA705" s="494"/>
      <c r="AB705" s="494"/>
      <c r="AC705" s="494"/>
      <c r="AD705" s="494"/>
      <c r="AE705" s="494"/>
      <c r="AF705" s="494"/>
      <c r="AG705" s="494"/>
      <c r="AH705" s="494"/>
      <c r="AI705" s="494"/>
      <c r="AJ705" s="494"/>
      <c r="AK705" s="494"/>
      <c r="AL705" s="494"/>
    </row>
    <row r="706" spans="13:38">
      <c r="M706" s="494"/>
      <c r="N706" s="494"/>
      <c r="O706" s="494"/>
      <c r="P706" s="494"/>
      <c r="Q706" s="494"/>
      <c r="R706" s="494"/>
      <c r="S706" s="494"/>
      <c r="T706" s="494"/>
      <c r="U706" s="494"/>
      <c r="V706" s="494"/>
      <c r="W706" s="494"/>
      <c r="X706" s="494"/>
      <c r="Y706" s="494"/>
      <c r="Z706" s="494"/>
      <c r="AA706" s="494"/>
      <c r="AB706" s="494"/>
      <c r="AC706" s="494"/>
      <c r="AD706" s="494"/>
      <c r="AE706" s="494"/>
      <c r="AF706" s="494"/>
      <c r="AG706" s="494"/>
      <c r="AH706" s="494"/>
      <c r="AI706" s="494"/>
      <c r="AJ706" s="494"/>
      <c r="AK706" s="494"/>
      <c r="AL706" s="494"/>
    </row>
    <row r="707" spans="13:38">
      <c r="M707" s="494"/>
      <c r="N707" s="494"/>
      <c r="O707" s="494"/>
      <c r="P707" s="494"/>
      <c r="Q707" s="494"/>
      <c r="R707" s="494"/>
      <c r="S707" s="494"/>
      <c r="T707" s="494"/>
      <c r="U707" s="494"/>
      <c r="V707" s="494"/>
      <c r="W707" s="494"/>
      <c r="X707" s="494"/>
      <c r="Y707" s="494"/>
      <c r="Z707" s="494"/>
      <c r="AA707" s="494"/>
      <c r="AB707" s="494"/>
      <c r="AC707" s="494"/>
      <c r="AD707" s="494"/>
      <c r="AE707" s="494"/>
      <c r="AF707" s="494"/>
      <c r="AG707" s="494"/>
      <c r="AH707" s="494"/>
      <c r="AI707" s="494"/>
      <c r="AJ707" s="494"/>
      <c r="AK707" s="494"/>
      <c r="AL707" s="494"/>
    </row>
    <row r="708" spans="13:38">
      <c r="M708" s="494"/>
      <c r="N708" s="494"/>
      <c r="O708" s="494"/>
      <c r="P708" s="494"/>
      <c r="Q708" s="494"/>
      <c r="R708" s="494"/>
      <c r="S708" s="494"/>
      <c r="T708" s="494"/>
      <c r="U708" s="494"/>
      <c r="V708" s="494"/>
      <c r="W708" s="494"/>
      <c r="X708" s="494"/>
      <c r="Y708" s="494"/>
      <c r="Z708" s="494"/>
      <c r="AA708" s="494"/>
      <c r="AB708" s="494"/>
      <c r="AC708" s="494"/>
      <c r="AD708" s="494"/>
      <c r="AE708" s="494"/>
      <c r="AF708" s="494"/>
      <c r="AG708" s="494"/>
      <c r="AH708" s="494"/>
      <c r="AI708" s="494"/>
      <c r="AJ708" s="494"/>
      <c r="AK708" s="494"/>
      <c r="AL708" s="494"/>
    </row>
    <row r="709" spans="13:38">
      <c r="M709" s="494"/>
      <c r="N709" s="494"/>
      <c r="O709" s="494"/>
      <c r="P709" s="494"/>
      <c r="Q709" s="494"/>
      <c r="R709" s="494"/>
      <c r="S709" s="494"/>
      <c r="T709" s="494"/>
      <c r="U709" s="494"/>
      <c r="V709" s="494"/>
      <c r="W709" s="494"/>
      <c r="X709" s="494"/>
      <c r="Y709" s="494"/>
      <c r="Z709" s="494"/>
      <c r="AA709" s="494"/>
      <c r="AB709" s="494"/>
      <c r="AC709" s="494"/>
      <c r="AD709" s="494"/>
      <c r="AE709" s="494"/>
      <c r="AF709" s="494"/>
      <c r="AG709" s="494"/>
      <c r="AH709" s="494"/>
      <c r="AI709" s="494"/>
      <c r="AJ709" s="494"/>
      <c r="AK709" s="494"/>
      <c r="AL709" s="494"/>
    </row>
    <row r="710" spans="13:38">
      <c r="M710" s="494"/>
      <c r="N710" s="494"/>
      <c r="O710" s="494"/>
      <c r="P710" s="494"/>
      <c r="Q710" s="494"/>
      <c r="R710" s="494"/>
      <c r="S710" s="494"/>
      <c r="T710" s="494"/>
      <c r="U710" s="494"/>
      <c r="V710" s="494"/>
      <c r="W710" s="494"/>
      <c r="X710" s="494"/>
      <c r="Y710" s="494"/>
      <c r="Z710" s="494"/>
      <c r="AA710" s="494"/>
      <c r="AB710" s="494"/>
      <c r="AC710" s="494"/>
      <c r="AD710" s="494"/>
      <c r="AE710" s="494"/>
      <c r="AF710" s="494"/>
      <c r="AG710" s="494"/>
      <c r="AH710" s="494"/>
      <c r="AI710" s="494"/>
      <c r="AJ710" s="494"/>
      <c r="AK710" s="494"/>
      <c r="AL710" s="494"/>
    </row>
    <row r="711" spans="13:38">
      <c r="M711" s="494"/>
      <c r="N711" s="494"/>
      <c r="O711" s="494"/>
      <c r="P711" s="494"/>
      <c r="Q711" s="494"/>
      <c r="R711" s="494"/>
      <c r="S711" s="494"/>
      <c r="T711" s="494"/>
      <c r="U711" s="494"/>
      <c r="V711" s="494"/>
      <c r="W711" s="494"/>
      <c r="X711" s="494"/>
      <c r="Y711" s="494"/>
      <c r="Z711" s="494"/>
      <c r="AA711" s="494"/>
      <c r="AB711" s="494"/>
      <c r="AC711" s="494"/>
      <c r="AD711" s="494"/>
      <c r="AE711" s="494"/>
      <c r="AF711" s="494"/>
      <c r="AG711" s="494"/>
      <c r="AH711" s="494"/>
      <c r="AI711" s="494"/>
      <c r="AJ711" s="494"/>
      <c r="AK711" s="494"/>
      <c r="AL711" s="494"/>
    </row>
    <row r="712" spans="13:38">
      <c r="M712" s="494"/>
      <c r="N712" s="494"/>
      <c r="O712" s="494"/>
      <c r="P712" s="494"/>
      <c r="Q712" s="494"/>
      <c r="R712" s="494"/>
      <c r="S712" s="494"/>
      <c r="T712" s="494"/>
      <c r="U712" s="494"/>
      <c r="V712" s="494"/>
      <c r="W712" s="494"/>
      <c r="X712" s="494"/>
      <c r="Y712" s="494"/>
      <c r="Z712" s="494"/>
      <c r="AA712" s="494"/>
      <c r="AB712" s="494"/>
      <c r="AC712" s="494"/>
      <c r="AD712" s="494"/>
      <c r="AE712" s="494"/>
      <c r="AF712" s="494"/>
      <c r="AG712" s="494"/>
      <c r="AH712" s="494"/>
      <c r="AI712" s="494"/>
      <c r="AJ712" s="494"/>
      <c r="AK712" s="494"/>
      <c r="AL712" s="494"/>
    </row>
    <row r="713" spans="13:38">
      <c r="M713" s="494"/>
      <c r="N713" s="494"/>
      <c r="O713" s="494"/>
      <c r="P713" s="494"/>
      <c r="Q713" s="494"/>
      <c r="R713" s="494"/>
      <c r="S713" s="494"/>
      <c r="T713" s="494"/>
      <c r="U713" s="494"/>
      <c r="V713" s="494"/>
      <c r="W713" s="494"/>
      <c r="X713" s="494"/>
      <c r="Y713" s="494"/>
      <c r="Z713" s="494"/>
      <c r="AA713" s="494"/>
      <c r="AB713" s="494"/>
      <c r="AC713" s="494"/>
      <c r="AD713" s="494"/>
      <c r="AE713" s="494"/>
      <c r="AF713" s="494"/>
      <c r="AG713" s="494"/>
      <c r="AH713" s="494"/>
      <c r="AI713" s="494"/>
      <c r="AJ713" s="494"/>
      <c r="AK713" s="494"/>
      <c r="AL713" s="494"/>
    </row>
    <row r="714" spans="13:38">
      <c r="M714" s="494"/>
      <c r="N714" s="494"/>
      <c r="O714" s="494"/>
      <c r="P714" s="494"/>
      <c r="Q714" s="494"/>
      <c r="R714" s="494"/>
      <c r="S714" s="494"/>
      <c r="T714" s="494"/>
      <c r="U714" s="494"/>
      <c r="V714" s="494"/>
      <c r="W714" s="494"/>
      <c r="X714" s="494"/>
      <c r="Y714" s="494"/>
      <c r="Z714" s="494"/>
      <c r="AA714" s="494"/>
      <c r="AB714" s="494"/>
      <c r="AC714" s="494"/>
      <c r="AD714" s="494"/>
      <c r="AE714" s="494"/>
      <c r="AF714" s="494"/>
      <c r="AG714" s="494"/>
      <c r="AH714" s="494"/>
      <c r="AI714" s="494"/>
      <c r="AJ714" s="494"/>
      <c r="AK714" s="494"/>
      <c r="AL714" s="494"/>
    </row>
    <row r="715" spans="13:38">
      <c r="M715" s="494"/>
      <c r="N715" s="494"/>
      <c r="O715" s="494"/>
      <c r="P715" s="494"/>
      <c r="Q715" s="494"/>
      <c r="R715" s="494"/>
      <c r="S715" s="494"/>
      <c r="T715" s="494"/>
      <c r="U715" s="494"/>
      <c r="V715" s="494"/>
      <c r="W715" s="494"/>
      <c r="X715" s="494"/>
      <c r="Y715" s="494"/>
      <c r="Z715" s="494"/>
      <c r="AA715" s="494"/>
      <c r="AB715" s="494"/>
      <c r="AC715" s="494"/>
      <c r="AD715" s="494"/>
      <c r="AE715" s="494"/>
      <c r="AF715" s="494"/>
      <c r="AG715" s="494"/>
      <c r="AH715" s="494"/>
      <c r="AI715" s="494"/>
      <c r="AJ715" s="494"/>
      <c r="AK715" s="494"/>
      <c r="AL715" s="494"/>
    </row>
    <row r="716" spans="13:38">
      <c r="M716" s="494"/>
      <c r="N716" s="494"/>
      <c r="O716" s="494"/>
      <c r="P716" s="494"/>
      <c r="Q716" s="494"/>
      <c r="R716" s="494"/>
      <c r="S716" s="494"/>
      <c r="T716" s="494"/>
      <c r="U716" s="494"/>
      <c r="V716" s="494"/>
      <c r="W716" s="494"/>
      <c r="X716" s="494"/>
      <c r="Y716" s="494"/>
      <c r="Z716" s="494"/>
      <c r="AA716" s="494"/>
      <c r="AB716" s="494"/>
      <c r="AC716" s="494"/>
      <c r="AD716" s="494"/>
      <c r="AE716" s="494"/>
      <c r="AF716" s="494"/>
      <c r="AG716" s="494"/>
      <c r="AH716" s="494"/>
      <c r="AI716" s="494"/>
      <c r="AJ716" s="494"/>
      <c r="AK716" s="494"/>
      <c r="AL716" s="494"/>
    </row>
    <row r="717" spans="13:38">
      <c r="M717" s="494"/>
      <c r="N717" s="494"/>
      <c r="O717" s="494"/>
      <c r="P717" s="494"/>
      <c r="Q717" s="494"/>
      <c r="R717" s="494"/>
      <c r="S717" s="494"/>
      <c r="T717" s="494"/>
      <c r="U717" s="494"/>
      <c r="V717" s="494"/>
      <c r="W717" s="494"/>
      <c r="X717" s="494"/>
      <c r="Y717" s="494"/>
      <c r="Z717" s="494"/>
      <c r="AA717" s="494"/>
      <c r="AB717" s="494"/>
      <c r="AC717" s="494"/>
      <c r="AD717" s="494"/>
      <c r="AE717" s="494"/>
      <c r="AF717" s="494"/>
      <c r="AG717" s="494"/>
      <c r="AH717" s="494"/>
      <c r="AI717" s="494"/>
      <c r="AJ717" s="494"/>
      <c r="AK717" s="494"/>
      <c r="AL717" s="494"/>
    </row>
    <row r="718" spans="13:38">
      <c r="M718" s="494"/>
      <c r="N718" s="494"/>
      <c r="O718" s="494"/>
      <c r="P718" s="494"/>
      <c r="Q718" s="494"/>
      <c r="R718" s="494"/>
      <c r="S718" s="494"/>
      <c r="T718" s="494"/>
      <c r="U718" s="494"/>
      <c r="V718" s="494"/>
      <c r="W718" s="494"/>
      <c r="X718" s="494"/>
      <c r="Y718" s="494"/>
      <c r="Z718" s="494"/>
      <c r="AA718" s="494"/>
      <c r="AB718" s="494"/>
      <c r="AC718" s="494"/>
      <c r="AD718" s="494"/>
      <c r="AE718" s="494"/>
      <c r="AF718" s="494"/>
      <c r="AG718" s="494"/>
      <c r="AH718" s="494"/>
      <c r="AI718" s="494"/>
      <c r="AJ718" s="494"/>
      <c r="AK718" s="494"/>
      <c r="AL718" s="494"/>
    </row>
    <row r="719" spans="13:38">
      <c r="M719" s="494"/>
      <c r="N719" s="494"/>
      <c r="O719" s="494"/>
      <c r="P719" s="494"/>
      <c r="Q719" s="494"/>
      <c r="R719" s="494"/>
      <c r="S719" s="494"/>
      <c r="T719" s="494"/>
      <c r="U719" s="494"/>
      <c r="V719" s="494"/>
      <c r="W719" s="494"/>
      <c r="X719" s="494"/>
      <c r="Y719" s="494"/>
      <c r="Z719" s="494"/>
      <c r="AA719" s="494"/>
      <c r="AB719" s="494"/>
      <c r="AC719" s="494"/>
      <c r="AD719" s="494"/>
      <c r="AE719" s="494"/>
      <c r="AF719" s="494"/>
      <c r="AG719" s="494"/>
      <c r="AH719" s="494"/>
      <c r="AI719" s="494"/>
      <c r="AJ719" s="494"/>
      <c r="AK719" s="494"/>
      <c r="AL719" s="494"/>
    </row>
    <row r="720" spans="13:38">
      <c r="M720" s="494"/>
      <c r="N720" s="494"/>
      <c r="O720" s="494"/>
      <c r="P720" s="494"/>
      <c r="Q720" s="494"/>
      <c r="R720" s="494"/>
      <c r="S720" s="494"/>
      <c r="T720" s="494"/>
      <c r="U720" s="494"/>
      <c r="V720" s="494"/>
      <c r="W720" s="494"/>
      <c r="X720" s="494"/>
      <c r="Y720" s="494"/>
      <c r="Z720" s="494"/>
      <c r="AA720" s="494"/>
      <c r="AB720" s="494"/>
      <c r="AC720" s="494"/>
      <c r="AD720" s="494"/>
      <c r="AE720" s="494"/>
      <c r="AF720" s="494"/>
      <c r="AG720" s="494"/>
      <c r="AH720" s="494"/>
      <c r="AI720" s="494"/>
      <c r="AJ720" s="494"/>
      <c r="AK720" s="494"/>
      <c r="AL720" s="494"/>
    </row>
    <row r="721" spans="13:38">
      <c r="M721" s="494"/>
      <c r="N721" s="494"/>
      <c r="O721" s="494"/>
      <c r="P721" s="494"/>
      <c r="Q721" s="494"/>
      <c r="R721" s="494"/>
      <c r="S721" s="494"/>
      <c r="T721" s="494"/>
      <c r="U721" s="494"/>
      <c r="V721" s="494"/>
      <c r="W721" s="494"/>
      <c r="X721" s="494"/>
      <c r="Y721" s="494"/>
      <c r="Z721" s="494"/>
      <c r="AA721" s="494"/>
      <c r="AB721" s="494"/>
      <c r="AC721" s="494"/>
      <c r="AD721" s="494"/>
      <c r="AE721" s="494"/>
      <c r="AF721" s="494"/>
      <c r="AG721" s="494"/>
      <c r="AH721" s="494"/>
      <c r="AI721" s="494"/>
      <c r="AJ721" s="494"/>
      <c r="AK721" s="494"/>
      <c r="AL721" s="494"/>
    </row>
    <row r="722" spans="13:38">
      <c r="M722" s="494"/>
      <c r="N722" s="494"/>
      <c r="O722" s="494"/>
      <c r="P722" s="494"/>
      <c r="Q722" s="494"/>
      <c r="R722" s="494"/>
      <c r="S722" s="494"/>
      <c r="T722" s="494"/>
      <c r="U722" s="494"/>
      <c r="V722" s="494"/>
      <c r="W722" s="494"/>
      <c r="X722" s="494"/>
      <c r="Y722" s="494"/>
      <c r="Z722" s="494"/>
      <c r="AA722" s="494"/>
      <c r="AB722" s="494"/>
      <c r="AC722" s="494"/>
      <c r="AD722" s="494"/>
      <c r="AE722" s="494"/>
      <c r="AF722" s="494"/>
      <c r="AG722" s="494"/>
      <c r="AH722" s="494"/>
      <c r="AI722" s="494"/>
      <c r="AJ722" s="494"/>
      <c r="AK722" s="494"/>
      <c r="AL722" s="494"/>
    </row>
    <row r="723" spans="13:38">
      <c r="M723" s="494"/>
      <c r="N723" s="494"/>
      <c r="O723" s="494"/>
      <c r="P723" s="494"/>
      <c r="Q723" s="494"/>
      <c r="R723" s="494"/>
      <c r="S723" s="494"/>
      <c r="T723" s="494"/>
      <c r="U723" s="494"/>
      <c r="V723" s="494"/>
      <c r="W723" s="494"/>
      <c r="X723" s="494"/>
      <c r="Y723" s="494"/>
      <c r="Z723" s="494"/>
      <c r="AA723" s="494"/>
      <c r="AB723" s="494"/>
      <c r="AC723" s="494"/>
      <c r="AD723" s="494"/>
      <c r="AE723" s="494"/>
      <c r="AF723" s="494"/>
      <c r="AG723" s="494"/>
      <c r="AH723" s="494"/>
      <c r="AI723" s="494"/>
      <c r="AJ723" s="494"/>
      <c r="AK723" s="494"/>
      <c r="AL723" s="494"/>
    </row>
    <row r="724" spans="13:38">
      <c r="M724" s="494"/>
      <c r="N724" s="494"/>
      <c r="O724" s="494"/>
      <c r="P724" s="494"/>
      <c r="Q724" s="494"/>
      <c r="R724" s="494"/>
      <c r="S724" s="494"/>
      <c r="T724" s="494"/>
      <c r="U724" s="494"/>
      <c r="V724" s="494"/>
      <c r="W724" s="494"/>
      <c r="X724" s="494"/>
      <c r="Y724" s="494"/>
      <c r="Z724" s="494"/>
      <c r="AA724" s="494"/>
      <c r="AB724" s="494"/>
      <c r="AC724" s="494"/>
      <c r="AD724" s="494"/>
      <c r="AE724" s="494"/>
      <c r="AF724" s="494"/>
      <c r="AG724" s="494"/>
      <c r="AH724" s="494"/>
      <c r="AI724" s="494"/>
      <c r="AJ724" s="494"/>
      <c r="AK724" s="494"/>
      <c r="AL724" s="494"/>
    </row>
    <row r="725" spans="13:38">
      <c r="M725" s="494"/>
      <c r="N725" s="494"/>
      <c r="O725" s="494"/>
      <c r="P725" s="494"/>
      <c r="Q725" s="494"/>
      <c r="R725" s="494"/>
      <c r="S725" s="494"/>
      <c r="T725" s="494"/>
      <c r="U725" s="494"/>
      <c r="V725" s="494"/>
      <c r="W725" s="494"/>
      <c r="X725" s="494"/>
      <c r="Y725" s="494"/>
      <c r="Z725" s="494"/>
      <c r="AA725" s="494"/>
      <c r="AB725" s="494"/>
      <c r="AC725" s="494"/>
      <c r="AD725" s="494"/>
      <c r="AE725" s="494"/>
      <c r="AF725" s="494"/>
      <c r="AG725" s="494"/>
      <c r="AH725" s="494"/>
      <c r="AI725" s="494"/>
      <c r="AJ725" s="494"/>
      <c r="AK725" s="494"/>
      <c r="AL725" s="494"/>
    </row>
    <row r="726" spans="13:38">
      <c r="M726" s="494"/>
      <c r="N726" s="494"/>
      <c r="O726" s="494"/>
      <c r="P726" s="494"/>
      <c r="Q726" s="494"/>
      <c r="R726" s="494"/>
      <c r="S726" s="494"/>
      <c r="T726" s="494"/>
      <c r="U726" s="494"/>
      <c r="V726" s="494"/>
      <c r="W726" s="494"/>
      <c r="X726" s="494"/>
      <c r="Y726" s="494"/>
      <c r="Z726" s="494"/>
      <c r="AA726" s="494"/>
      <c r="AB726" s="494"/>
      <c r="AC726" s="494"/>
      <c r="AD726" s="494"/>
      <c r="AE726" s="494"/>
      <c r="AF726" s="494"/>
      <c r="AG726" s="494"/>
      <c r="AH726" s="494"/>
      <c r="AI726" s="494"/>
      <c r="AJ726" s="494"/>
      <c r="AK726" s="494"/>
      <c r="AL726" s="494"/>
    </row>
    <row r="727" spans="13:38">
      <c r="M727" s="494"/>
      <c r="N727" s="494"/>
      <c r="O727" s="494"/>
      <c r="P727" s="494"/>
      <c r="Q727" s="494"/>
      <c r="R727" s="494"/>
      <c r="S727" s="494"/>
      <c r="T727" s="494"/>
      <c r="U727" s="494"/>
      <c r="V727" s="494"/>
      <c r="W727" s="494"/>
      <c r="X727" s="494"/>
      <c r="Y727" s="494"/>
      <c r="Z727" s="494"/>
      <c r="AA727" s="494"/>
      <c r="AB727" s="494"/>
      <c r="AC727" s="494"/>
      <c r="AD727" s="494"/>
      <c r="AE727" s="494"/>
      <c r="AF727" s="494"/>
      <c r="AG727" s="494"/>
      <c r="AH727" s="494"/>
      <c r="AI727" s="494"/>
      <c r="AJ727" s="494"/>
      <c r="AK727" s="494"/>
      <c r="AL727" s="494"/>
    </row>
    <row r="728" spans="13:38">
      <c r="M728" s="494"/>
      <c r="N728" s="494"/>
      <c r="O728" s="494"/>
      <c r="P728" s="494"/>
      <c r="Q728" s="494"/>
      <c r="R728" s="494"/>
      <c r="S728" s="494"/>
      <c r="T728" s="494"/>
      <c r="U728" s="494"/>
      <c r="V728" s="494"/>
      <c r="W728" s="494"/>
      <c r="X728" s="494"/>
      <c r="Y728" s="494"/>
      <c r="Z728" s="494"/>
      <c r="AA728" s="494"/>
      <c r="AB728" s="494"/>
      <c r="AC728" s="494"/>
      <c r="AD728" s="494"/>
      <c r="AE728" s="494"/>
      <c r="AF728" s="494"/>
      <c r="AG728" s="494"/>
      <c r="AH728" s="494"/>
      <c r="AI728" s="494"/>
      <c r="AJ728" s="494"/>
      <c r="AK728" s="494"/>
      <c r="AL728" s="494"/>
    </row>
    <row r="729" spans="13:38">
      <c r="M729" s="494"/>
      <c r="N729" s="494"/>
      <c r="O729" s="494"/>
      <c r="P729" s="494"/>
      <c r="Q729" s="494"/>
      <c r="R729" s="494"/>
      <c r="S729" s="494"/>
      <c r="T729" s="494"/>
      <c r="U729" s="494"/>
      <c r="V729" s="494"/>
      <c r="W729" s="494"/>
      <c r="X729" s="494"/>
      <c r="Y729" s="494"/>
      <c r="Z729" s="494"/>
      <c r="AA729" s="494"/>
      <c r="AB729" s="494"/>
      <c r="AC729" s="494"/>
      <c r="AD729" s="494"/>
      <c r="AE729" s="494"/>
      <c r="AF729" s="494"/>
      <c r="AG729" s="494"/>
      <c r="AH729" s="494"/>
      <c r="AI729" s="494"/>
      <c r="AJ729" s="494"/>
      <c r="AK729" s="494"/>
      <c r="AL729" s="494"/>
    </row>
    <row r="730" spans="13:38">
      <c r="M730" s="494"/>
      <c r="N730" s="494"/>
      <c r="O730" s="494"/>
      <c r="P730" s="494"/>
      <c r="Q730" s="494"/>
      <c r="R730" s="494"/>
      <c r="S730" s="494"/>
      <c r="T730" s="494"/>
      <c r="U730" s="494"/>
      <c r="V730" s="494"/>
      <c r="W730" s="494"/>
      <c r="X730" s="494"/>
      <c r="Y730" s="494"/>
      <c r="Z730" s="494"/>
      <c r="AA730" s="494"/>
      <c r="AB730" s="494"/>
      <c r="AC730" s="494"/>
      <c r="AD730" s="494"/>
      <c r="AE730" s="494"/>
      <c r="AF730" s="494"/>
      <c r="AG730" s="494"/>
      <c r="AH730" s="494"/>
      <c r="AI730" s="494"/>
      <c r="AJ730" s="494"/>
      <c r="AK730" s="494"/>
      <c r="AL730" s="494"/>
    </row>
    <row r="731" spans="13:38">
      <c r="M731" s="494"/>
      <c r="N731" s="494"/>
      <c r="O731" s="494"/>
      <c r="P731" s="494"/>
      <c r="Q731" s="494"/>
      <c r="R731" s="494"/>
      <c r="S731" s="494"/>
      <c r="T731" s="494"/>
      <c r="U731" s="494"/>
      <c r="V731" s="494"/>
      <c r="W731" s="494"/>
      <c r="X731" s="494"/>
      <c r="Y731" s="494"/>
      <c r="Z731" s="494"/>
      <c r="AA731" s="494"/>
      <c r="AB731" s="494"/>
      <c r="AC731" s="494"/>
      <c r="AD731" s="494"/>
      <c r="AE731" s="494"/>
      <c r="AF731" s="494"/>
      <c r="AG731" s="494"/>
      <c r="AH731" s="494"/>
      <c r="AI731" s="494"/>
      <c r="AJ731" s="494"/>
      <c r="AK731" s="494"/>
      <c r="AL731" s="494"/>
    </row>
    <row r="732" spans="13:38">
      <c r="M732" s="494"/>
      <c r="N732" s="494"/>
      <c r="O732" s="494"/>
      <c r="P732" s="494"/>
      <c r="Q732" s="494"/>
      <c r="R732" s="494"/>
      <c r="S732" s="494"/>
      <c r="T732" s="494"/>
      <c r="U732" s="494"/>
      <c r="V732" s="494"/>
      <c r="W732" s="494"/>
      <c r="X732" s="494"/>
      <c r="Y732" s="494"/>
      <c r="Z732" s="494"/>
      <c r="AA732" s="494"/>
      <c r="AB732" s="494"/>
      <c r="AC732" s="494"/>
      <c r="AD732" s="494"/>
      <c r="AE732" s="494"/>
      <c r="AF732" s="494"/>
      <c r="AG732" s="494"/>
      <c r="AH732" s="494"/>
      <c r="AI732" s="494"/>
      <c r="AJ732" s="494"/>
      <c r="AK732" s="494"/>
      <c r="AL732" s="494"/>
    </row>
    <row r="733" spans="13:38">
      <c r="M733" s="494"/>
      <c r="N733" s="494"/>
      <c r="O733" s="494"/>
      <c r="P733" s="494"/>
      <c r="Q733" s="494"/>
      <c r="R733" s="494"/>
      <c r="S733" s="494"/>
      <c r="T733" s="494"/>
      <c r="U733" s="494"/>
      <c r="V733" s="494"/>
      <c r="W733" s="494"/>
      <c r="X733" s="494"/>
      <c r="Y733" s="494"/>
      <c r="Z733" s="494"/>
      <c r="AA733" s="494"/>
      <c r="AB733" s="494"/>
      <c r="AC733" s="494"/>
      <c r="AD733" s="494"/>
      <c r="AE733" s="494"/>
      <c r="AF733" s="494"/>
      <c r="AG733" s="494"/>
      <c r="AH733" s="494"/>
      <c r="AI733" s="494"/>
      <c r="AJ733" s="494"/>
      <c r="AK733" s="494"/>
      <c r="AL733" s="494"/>
    </row>
    <row r="734" spans="13:38">
      <c r="M734" s="494"/>
      <c r="N734" s="494"/>
      <c r="O734" s="494"/>
      <c r="P734" s="494"/>
      <c r="Q734" s="494"/>
      <c r="R734" s="494"/>
      <c r="S734" s="494"/>
      <c r="T734" s="494"/>
      <c r="U734" s="494"/>
      <c r="V734" s="494"/>
      <c r="W734" s="494"/>
      <c r="X734" s="494"/>
      <c r="Y734" s="494"/>
      <c r="Z734" s="494"/>
      <c r="AA734" s="494"/>
      <c r="AB734" s="494"/>
      <c r="AC734" s="494"/>
      <c r="AD734" s="494"/>
      <c r="AE734" s="494"/>
      <c r="AF734" s="494"/>
      <c r="AG734" s="494"/>
      <c r="AH734" s="494"/>
      <c r="AI734" s="494"/>
      <c r="AJ734" s="494"/>
      <c r="AK734" s="494"/>
      <c r="AL734" s="494"/>
    </row>
    <row r="735" spans="13:38">
      <c r="M735" s="494"/>
      <c r="N735" s="494"/>
      <c r="O735" s="494"/>
      <c r="P735" s="494"/>
      <c r="Q735" s="494"/>
      <c r="R735" s="494"/>
      <c r="S735" s="494"/>
      <c r="T735" s="494"/>
      <c r="U735" s="494"/>
      <c r="V735" s="494"/>
      <c r="W735" s="494"/>
      <c r="X735" s="494"/>
      <c r="Y735" s="494"/>
      <c r="Z735" s="494"/>
      <c r="AA735" s="494"/>
      <c r="AB735" s="494"/>
      <c r="AC735" s="494"/>
      <c r="AD735" s="494"/>
      <c r="AE735" s="494"/>
      <c r="AF735" s="494"/>
      <c r="AG735" s="494"/>
      <c r="AH735" s="494"/>
      <c r="AI735" s="494"/>
      <c r="AJ735" s="494"/>
      <c r="AK735" s="494"/>
      <c r="AL735" s="494"/>
    </row>
    <row r="736" spans="13:38">
      <c r="M736" s="494"/>
      <c r="N736" s="494"/>
      <c r="O736" s="494"/>
      <c r="P736" s="494"/>
      <c r="Q736" s="494"/>
      <c r="R736" s="494"/>
      <c r="S736" s="494"/>
      <c r="T736" s="494"/>
      <c r="U736" s="494"/>
      <c r="V736" s="494"/>
      <c r="W736" s="494"/>
      <c r="X736" s="494"/>
      <c r="Y736" s="494"/>
      <c r="Z736" s="494"/>
      <c r="AA736" s="494"/>
      <c r="AB736" s="494"/>
      <c r="AC736" s="494"/>
      <c r="AD736" s="494"/>
      <c r="AE736" s="494"/>
      <c r="AF736" s="494"/>
      <c r="AG736" s="494"/>
      <c r="AH736" s="494"/>
      <c r="AI736" s="494"/>
      <c r="AJ736" s="494"/>
      <c r="AK736" s="494"/>
      <c r="AL736" s="494"/>
    </row>
    <row r="737" spans="13:38">
      <c r="M737" s="494"/>
      <c r="N737" s="494"/>
      <c r="O737" s="494"/>
      <c r="P737" s="494"/>
      <c r="Q737" s="494"/>
      <c r="R737" s="494"/>
      <c r="S737" s="494"/>
      <c r="T737" s="494"/>
      <c r="U737" s="494"/>
      <c r="V737" s="494"/>
      <c r="W737" s="494"/>
      <c r="X737" s="494"/>
      <c r="Y737" s="494"/>
      <c r="Z737" s="494"/>
      <c r="AA737" s="494"/>
      <c r="AB737" s="494"/>
      <c r="AC737" s="494"/>
      <c r="AD737" s="494"/>
      <c r="AE737" s="494"/>
      <c r="AF737" s="494"/>
      <c r="AG737" s="494"/>
      <c r="AH737" s="494"/>
      <c r="AI737" s="494"/>
      <c r="AJ737" s="494"/>
      <c r="AK737" s="494"/>
      <c r="AL737" s="494"/>
    </row>
    <row r="738" spans="13:38">
      <c r="M738" s="494"/>
      <c r="N738" s="494"/>
      <c r="O738" s="494"/>
      <c r="P738" s="494"/>
      <c r="Q738" s="494"/>
      <c r="R738" s="494"/>
      <c r="S738" s="494"/>
      <c r="T738" s="494"/>
      <c r="U738" s="494"/>
      <c r="V738" s="494"/>
      <c r="W738" s="494"/>
      <c r="X738" s="494"/>
      <c r="Y738" s="494"/>
      <c r="Z738" s="494"/>
      <c r="AA738" s="494"/>
      <c r="AB738" s="494"/>
      <c r="AC738" s="494"/>
      <c r="AD738" s="494"/>
      <c r="AE738" s="494"/>
      <c r="AF738" s="494"/>
      <c r="AG738" s="494"/>
      <c r="AH738" s="494"/>
      <c r="AI738" s="494"/>
      <c r="AJ738" s="494"/>
      <c r="AK738" s="494"/>
      <c r="AL738" s="494"/>
    </row>
    <row r="739" spans="13:38">
      <c r="M739" s="494"/>
      <c r="N739" s="494"/>
      <c r="O739" s="494"/>
      <c r="P739" s="494"/>
      <c r="Q739" s="494"/>
      <c r="R739" s="494"/>
      <c r="S739" s="494"/>
      <c r="T739" s="494"/>
      <c r="U739" s="494"/>
      <c r="V739" s="494"/>
      <c r="W739" s="494"/>
      <c r="X739" s="494"/>
      <c r="Y739" s="494"/>
      <c r="Z739" s="494"/>
      <c r="AA739" s="494"/>
      <c r="AB739" s="494"/>
      <c r="AC739" s="494"/>
      <c r="AD739" s="494"/>
      <c r="AE739" s="494"/>
      <c r="AF739" s="494"/>
      <c r="AG739" s="494"/>
      <c r="AH739" s="494"/>
      <c r="AI739" s="494"/>
      <c r="AJ739" s="494"/>
      <c r="AK739" s="494"/>
      <c r="AL739" s="494"/>
    </row>
    <row r="740" spans="13:38">
      <c r="M740" s="494"/>
      <c r="N740" s="494"/>
      <c r="O740" s="494"/>
      <c r="P740" s="494"/>
      <c r="Q740" s="494"/>
      <c r="R740" s="494"/>
      <c r="S740" s="494"/>
      <c r="T740" s="494"/>
      <c r="U740" s="494"/>
      <c r="V740" s="494"/>
      <c r="W740" s="494"/>
      <c r="X740" s="494"/>
      <c r="Y740" s="494"/>
      <c r="Z740" s="494"/>
      <c r="AA740" s="494"/>
      <c r="AB740" s="494"/>
      <c r="AC740" s="494"/>
      <c r="AD740" s="494"/>
      <c r="AE740" s="494"/>
      <c r="AF740" s="494"/>
      <c r="AG740" s="494"/>
      <c r="AH740" s="494"/>
      <c r="AI740" s="494"/>
      <c r="AJ740" s="494"/>
      <c r="AK740" s="494"/>
      <c r="AL740" s="494"/>
    </row>
    <row r="741" spans="13:38">
      <c r="M741" s="494"/>
      <c r="N741" s="494"/>
      <c r="O741" s="494"/>
      <c r="P741" s="494"/>
      <c r="Q741" s="494"/>
      <c r="R741" s="494"/>
      <c r="S741" s="494"/>
      <c r="T741" s="494"/>
      <c r="U741" s="494"/>
      <c r="V741" s="494"/>
      <c r="W741" s="494"/>
      <c r="X741" s="494"/>
      <c r="Y741" s="494"/>
      <c r="Z741" s="494"/>
      <c r="AA741" s="494"/>
      <c r="AB741" s="494"/>
      <c r="AC741" s="494"/>
      <c r="AD741" s="494"/>
      <c r="AE741" s="494"/>
      <c r="AF741" s="494"/>
      <c r="AG741" s="494"/>
      <c r="AH741" s="494"/>
      <c r="AI741" s="494"/>
      <c r="AJ741" s="494"/>
      <c r="AK741" s="494"/>
      <c r="AL741" s="494"/>
    </row>
    <row r="742" spans="13:38">
      <c r="M742" s="494"/>
      <c r="N742" s="494"/>
      <c r="O742" s="494"/>
      <c r="P742" s="494"/>
      <c r="Q742" s="494"/>
      <c r="R742" s="494"/>
      <c r="S742" s="494"/>
      <c r="T742" s="494"/>
      <c r="U742" s="494"/>
      <c r="V742" s="494"/>
      <c r="W742" s="494"/>
      <c r="X742" s="494"/>
      <c r="Y742" s="494"/>
      <c r="Z742" s="494"/>
      <c r="AA742" s="494"/>
      <c r="AB742" s="494"/>
      <c r="AC742" s="494"/>
      <c r="AD742" s="494"/>
      <c r="AE742" s="494"/>
      <c r="AF742" s="494"/>
      <c r="AG742" s="494"/>
      <c r="AH742" s="494"/>
      <c r="AI742" s="494"/>
      <c r="AJ742" s="494"/>
      <c r="AK742" s="494"/>
      <c r="AL742" s="494"/>
    </row>
    <row r="743" spans="13:38">
      <c r="M743" s="494"/>
      <c r="N743" s="494"/>
      <c r="O743" s="494"/>
      <c r="P743" s="494"/>
      <c r="Q743" s="494"/>
      <c r="R743" s="494"/>
      <c r="S743" s="494"/>
      <c r="T743" s="494"/>
      <c r="U743" s="494"/>
      <c r="V743" s="494"/>
      <c r="W743" s="494"/>
      <c r="X743" s="494"/>
      <c r="Y743" s="494"/>
      <c r="Z743" s="494"/>
      <c r="AA743" s="494"/>
      <c r="AB743" s="494"/>
      <c r="AC743" s="494"/>
      <c r="AD743" s="494"/>
      <c r="AE743" s="494"/>
      <c r="AF743" s="494"/>
      <c r="AG743" s="494"/>
      <c r="AH743" s="494"/>
      <c r="AI743" s="494"/>
      <c r="AJ743" s="494"/>
      <c r="AK743" s="494"/>
      <c r="AL743" s="494"/>
    </row>
    <row r="744" spans="13:38">
      <c r="M744" s="494"/>
      <c r="N744" s="494"/>
      <c r="O744" s="494"/>
      <c r="P744" s="494"/>
      <c r="Q744" s="494"/>
      <c r="R744" s="494"/>
      <c r="S744" s="494"/>
      <c r="T744" s="494"/>
      <c r="U744" s="494"/>
      <c r="V744" s="494"/>
      <c r="W744" s="494"/>
      <c r="X744" s="494"/>
      <c r="Y744" s="494"/>
      <c r="Z744" s="494"/>
      <c r="AA744" s="494"/>
      <c r="AB744" s="494"/>
      <c r="AC744" s="494"/>
      <c r="AD744" s="494"/>
      <c r="AE744" s="494"/>
      <c r="AF744" s="494"/>
      <c r="AG744" s="494"/>
      <c r="AH744" s="494"/>
      <c r="AI744" s="494"/>
      <c r="AJ744" s="494"/>
      <c r="AK744" s="494"/>
      <c r="AL744" s="494"/>
    </row>
    <row r="745" spans="13:38">
      <c r="M745" s="494"/>
      <c r="N745" s="494"/>
      <c r="O745" s="494"/>
      <c r="P745" s="494"/>
      <c r="Q745" s="494"/>
      <c r="R745" s="494"/>
      <c r="S745" s="494"/>
      <c r="T745" s="494"/>
      <c r="U745" s="494"/>
      <c r="V745" s="494"/>
      <c r="W745" s="494"/>
      <c r="X745" s="494"/>
      <c r="Y745" s="494"/>
      <c r="Z745" s="494"/>
      <c r="AA745" s="494"/>
      <c r="AB745" s="494"/>
      <c r="AC745" s="494"/>
      <c r="AD745" s="494"/>
      <c r="AE745" s="494"/>
      <c r="AF745" s="494"/>
      <c r="AG745" s="494"/>
      <c r="AH745" s="494"/>
      <c r="AI745" s="494"/>
      <c r="AJ745" s="494"/>
      <c r="AK745" s="494"/>
      <c r="AL745" s="494"/>
    </row>
    <row r="746" spans="13:38">
      <c r="M746" s="494"/>
      <c r="N746" s="494"/>
      <c r="O746" s="494"/>
      <c r="P746" s="494"/>
      <c r="Q746" s="494"/>
      <c r="R746" s="494"/>
      <c r="S746" s="494"/>
      <c r="T746" s="494"/>
      <c r="U746" s="494"/>
      <c r="V746" s="494"/>
      <c r="W746" s="494"/>
      <c r="X746" s="494"/>
      <c r="Y746" s="494"/>
      <c r="Z746" s="494"/>
      <c r="AA746" s="494"/>
      <c r="AB746" s="494"/>
      <c r="AC746" s="494"/>
      <c r="AD746" s="494"/>
      <c r="AE746" s="494"/>
      <c r="AF746" s="494"/>
      <c r="AG746" s="494"/>
      <c r="AH746" s="494"/>
      <c r="AI746" s="494"/>
      <c r="AJ746" s="494"/>
      <c r="AK746" s="494"/>
      <c r="AL746" s="494"/>
    </row>
    <row r="747" spans="13:38">
      <c r="M747" s="494"/>
      <c r="N747" s="494"/>
      <c r="O747" s="494"/>
      <c r="P747" s="494"/>
      <c r="Q747" s="494"/>
      <c r="R747" s="494"/>
      <c r="S747" s="494"/>
      <c r="T747" s="494"/>
      <c r="U747" s="494"/>
      <c r="V747" s="494"/>
      <c r="W747" s="494"/>
      <c r="X747" s="494"/>
      <c r="Y747" s="494"/>
      <c r="Z747" s="494"/>
      <c r="AA747" s="494"/>
      <c r="AB747" s="494"/>
      <c r="AC747" s="494"/>
      <c r="AD747" s="494"/>
      <c r="AE747" s="494"/>
      <c r="AF747" s="494"/>
      <c r="AG747" s="494"/>
      <c r="AH747" s="494"/>
      <c r="AI747" s="494"/>
      <c r="AJ747" s="494"/>
      <c r="AK747" s="494"/>
      <c r="AL747" s="494"/>
    </row>
    <row r="748" spans="13:38">
      <c r="M748" s="494"/>
      <c r="N748" s="494"/>
      <c r="O748" s="494"/>
      <c r="P748" s="494"/>
      <c r="Q748" s="494"/>
      <c r="R748" s="494"/>
      <c r="S748" s="494"/>
      <c r="T748" s="494"/>
      <c r="U748" s="494"/>
      <c r="V748" s="494"/>
      <c r="W748" s="494"/>
      <c r="X748" s="494"/>
      <c r="Y748" s="494"/>
      <c r="Z748" s="494"/>
      <c r="AA748" s="494"/>
      <c r="AB748" s="494"/>
      <c r="AC748" s="494"/>
      <c r="AD748" s="494"/>
      <c r="AE748" s="494"/>
      <c r="AF748" s="494"/>
      <c r="AG748" s="494"/>
      <c r="AH748" s="494"/>
      <c r="AI748" s="494"/>
      <c r="AJ748" s="494"/>
      <c r="AK748" s="494"/>
      <c r="AL748" s="494"/>
    </row>
    <row r="749" spans="13:38">
      <c r="M749" s="494"/>
      <c r="N749" s="494"/>
      <c r="O749" s="494"/>
      <c r="P749" s="494"/>
      <c r="Q749" s="494"/>
      <c r="R749" s="494"/>
      <c r="S749" s="494"/>
      <c r="T749" s="494"/>
      <c r="U749" s="494"/>
      <c r="V749" s="494"/>
      <c r="W749" s="494"/>
      <c r="X749" s="494"/>
      <c r="Y749" s="494"/>
      <c r="Z749" s="494"/>
      <c r="AA749" s="494"/>
      <c r="AB749" s="494"/>
      <c r="AC749" s="494"/>
      <c r="AD749" s="494"/>
      <c r="AE749" s="494"/>
      <c r="AF749" s="494"/>
      <c r="AG749" s="494"/>
      <c r="AH749" s="494"/>
      <c r="AI749" s="494"/>
      <c r="AJ749" s="494"/>
      <c r="AK749" s="494"/>
      <c r="AL749" s="494"/>
    </row>
    <row r="750" spans="13:38">
      <c r="M750" s="494"/>
      <c r="N750" s="494"/>
      <c r="O750" s="494"/>
      <c r="P750" s="494"/>
      <c r="Q750" s="494"/>
      <c r="R750" s="494"/>
      <c r="S750" s="494"/>
      <c r="T750" s="494"/>
      <c r="U750" s="494"/>
      <c r="V750" s="494"/>
      <c r="W750" s="494"/>
      <c r="X750" s="494"/>
      <c r="Y750" s="494"/>
      <c r="Z750" s="494"/>
      <c r="AA750" s="494"/>
      <c r="AB750" s="494"/>
      <c r="AC750" s="494"/>
      <c r="AD750" s="494"/>
      <c r="AE750" s="494"/>
      <c r="AF750" s="494"/>
      <c r="AG750" s="494"/>
      <c r="AH750" s="494"/>
      <c r="AI750" s="494"/>
      <c r="AJ750" s="494"/>
      <c r="AK750" s="494"/>
      <c r="AL750" s="494"/>
    </row>
    <row r="751" spans="13:38">
      <c r="M751" s="494"/>
      <c r="N751" s="494"/>
      <c r="O751" s="494"/>
      <c r="P751" s="494"/>
      <c r="Q751" s="494"/>
      <c r="R751" s="494"/>
      <c r="S751" s="494"/>
      <c r="T751" s="494"/>
      <c r="U751" s="494"/>
      <c r="V751" s="494"/>
      <c r="W751" s="494"/>
      <c r="X751" s="494"/>
      <c r="Y751" s="494"/>
      <c r="Z751" s="494"/>
      <c r="AA751" s="494"/>
      <c r="AB751" s="494"/>
      <c r="AC751" s="494"/>
      <c r="AD751" s="494"/>
      <c r="AE751" s="494"/>
      <c r="AF751" s="494"/>
      <c r="AG751" s="494"/>
      <c r="AH751" s="494"/>
      <c r="AI751" s="494"/>
      <c r="AJ751" s="494"/>
      <c r="AK751" s="494"/>
      <c r="AL751" s="494"/>
    </row>
    <row r="752" spans="13:38">
      <c r="M752" s="494"/>
      <c r="N752" s="494"/>
      <c r="O752" s="494"/>
      <c r="P752" s="494"/>
      <c r="Q752" s="494"/>
      <c r="R752" s="494"/>
      <c r="S752" s="494"/>
      <c r="T752" s="494"/>
      <c r="U752" s="494"/>
      <c r="V752" s="494"/>
      <c r="W752" s="494"/>
      <c r="X752" s="494"/>
      <c r="Y752" s="494"/>
      <c r="Z752" s="494"/>
      <c r="AA752" s="494"/>
      <c r="AB752" s="494"/>
      <c r="AC752" s="494"/>
      <c r="AD752" s="494"/>
      <c r="AE752" s="494"/>
      <c r="AF752" s="494"/>
      <c r="AG752" s="494"/>
      <c r="AH752" s="494"/>
      <c r="AI752" s="494"/>
      <c r="AJ752" s="494"/>
      <c r="AK752" s="494"/>
      <c r="AL752" s="494"/>
    </row>
    <row r="753" spans="13:38">
      <c r="M753" s="494"/>
      <c r="N753" s="494"/>
      <c r="O753" s="494"/>
      <c r="P753" s="494"/>
      <c r="Q753" s="494"/>
      <c r="R753" s="494"/>
      <c r="S753" s="494"/>
      <c r="T753" s="494"/>
      <c r="U753" s="494"/>
      <c r="V753" s="494"/>
      <c r="W753" s="494"/>
      <c r="X753" s="494"/>
      <c r="Y753" s="494"/>
      <c r="Z753" s="494"/>
      <c r="AA753" s="494"/>
      <c r="AB753" s="494"/>
      <c r="AC753" s="494"/>
      <c r="AD753" s="494"/>
      <c r="AE753" s="494"/>
      <c r="AF753" s="494"/>
      <c r="AG753" s="494"/>
      <c r="AH753" s="494"/>
      <c r="AI753" s="494"/>
      <c r="AJ753" s="494"/>
      <c r="AK753" s="494"/>
      <c r="AL753" s="494"/>
    </row>
    <row r="754" spans="13:38">
      <c r="M754" s="494"/>
      <c r="N754" s="494"/>
      <c r="O754" s="494"/>
      <c r="P754" s="494"/>
      <c r="Q754" s="494"/>
      <c r="R754" s="494"/>
      <c r="S754" s="494"/>
      <c r="T754" s="494"/>
      <c r="U754" s="494"/>
      <c r="V754" s="494"/>
      <c r="W754" s="494"/>
      <c r="X754" s="494"/>
      <c r="Y754" s="494"/>
      <c r="Z754" s="494"/>
      <c r="AA754" s="494"/>
      <c r="AB754" s="494"/>
      <c r="AC754" s="494"/>
      <c r="AD754" s="494"/>
      <c r="AE754" s="494"/>
      <c r="AF754" s="494"/>
      <c r="AG754" s="494"/>
      <c r="AH754" s="494"/>
      <c r="AI754" s="494"/>
      <c r="AJ754" s="494"/>
      <c r="AK754" s="494"/>
      <c r="AL754" s="494"/>
    </row>
    <row r="755" spans="13:38">
      <c r="M755" s="494"/>
      <c r="N755" s="494"/>
      <c r="O755" s="494"/>
      <c r="P755" s="494"/>
      <c r="Q755" s="494"/>
      <c r="R755" s="494"/>
      <c r="S755" s="494"/>
      <c r="T755" s="494"/>
      <c r="U755" s="494"/>
      <c r="V755" s="494"/>
      <c r="W755" s="494"/>
      <c r="X755" s="494"/>
      <c r="Y755" s="494"/>
      <c r="Z755" s="494"/>
      <c r="AA755" s="494"/>
      <c r="AB755" s="494"/>
      <c r="AC755" s="494"/>
      <c r="AD755" s="494"/>
      <c r="AE755" s="494"/>
      <c r="AF755" s="494"/>
      <c r="AG755" s="494"/>
      <c r="AH755" s="494"/>
      <c r="AI755" s="494"/>
      <c r="AJ755" s="494"/>
      <c r="AK755" s="494"/>
      <c r="AL755" s="494"/>
    </row>
    <row r="756" spans="13:38">
      <c r="M756" s="494"/>
      <c r="N756" s="494"/>
      <c r="O756" s="494"/>
      <c r="P756" s="494"/>
      <c r="Q756" s="494"/>
      <c r="R756" s="494"/>
      <c r="S756" s="494"/>
      <c r="T756" s="494"/>
      <c r="U756" s="494"/>
      <c r="V756" s="494"/>
      <c r="W756" s="494"/>
      <c r="X756" s="494"/>
      <c r="Y756" s="494"/>
      <c r="Z756" s="494"/>
      <c r="AA756" s="494"/>
      <c r="AB756" s="494"/>
      <c r="AC756" s="494"/>
      <c r="AD756" s="494"/>
      <c r="AE756" s="494"/>
      <c r="AF756" s="494"/>
      <c r="AG756" s="494"/>
      <c r="AH756" s="494"/>
      <c r="AI756" s="494"/>
      <c r="AJ756" s="494"/>
      <c r="AK756" s="494"/>
      <c r="AL756" s="494"/>
    </row>
    <row r="757" spans="13:38">
      <c r="M757" s="494"/>
      <c r="N757" s="494"/>
      <c r="O757" s="494"/>
      <c r="P757" s="494"/>
      <c r="Q757" s="494"/>
      <c r="R757" s="494"/>
      <c r="S757" s="494"/>
      <c r="T757" s="494"/>
      <c r="U757" s="494"/>
      <c r="V757" s="494"/>
      <c r="W757" s="494"/>
      <c r="X757" s="494"/>
      <c r="Y757" s="494"/>
      <c r="Z757" s="494"/>
      <c r="AA757" s="494"/>
      <c r="AB757" s="494"/>
      <c r="AC757" s="494"/>
      <c r="AD757" s="494"/>
      <c r="AE757" s="494"/>
      <c r="AF757" s="494"/>
      <c r="AG757" s="494"/>
      <c r="AH757" s="494"/>
      <c r="AI757" s="494"/>
      <c r="AJ757" s="494"/>
      <c r="AK757" s="494"/>
      <c r="AL757" s="494"/>
    </row>
    <row r="758" spans="13:38">
      <c r="M758" s="494"/>
      <c r="N758" s="494"/>
      <c r="O758" s="494"/>
      <c r="P758" s="494"/>
      <c r="Q758" s="494"/>
      <c r="R758" s="494"/>
      <c r="S758" s="494"/>
      <c r="T758" s="494"/>
      <c r="U758" s="494"/>
      <c r="V758" s="494"/>
      <c r="W758" s="494"/>
      <c r="X758" s="494"/>
      <c r="Y758" s="494"/>
      <c r="Z758" s="494"/>
      <c r="AA758" s="494"/>
      <c r="AB758" s="494"/>
      <c r="AC758" s="494"/>
      <c r="AD758" s="494"/>
      <c r="AE758" s="494"/>
      <c r="AF758" s="494"/>
      <c r="AG758" s="494"/>
      <c r="AH758" s="494"/>
      <c r="AI758" s="494"/>
      <c r="AJ758" s="494"/>
      <c r="AK758" s="494"/>
      <c r="AL758" s="494"/>
    </row>
    <row r="759" spans="13:38">
      <c r="M759" s="494"/>
      <c r="N759" s="494"/>
      <c r="O759" s="494"/>
      <c r="P759" s="494"/>
      <c r="Q759" s="494"/>
      <c r="R759" s="494"/>
      <c r="S759" s="494"/>
      <c r="T759" s="494"/>
      <c r="U759" s="494"/>
      <c r="V759" s="494"/>
      <c r="W759" s="494"/>
      <c r="X759" s="494"/>
      <c r="Y759" s="494"/>
      <c r="Z759" s="494"/>
      <c r="AA759" s="494"/>
      <c r="AB759" s="494"/>
      <c r="AC759" s="494"/>
      <c r="AD759" s="494"/>
      <c r="AE759" s="494"/>
      <c r="AF759" s="494"/>
      <c r="AG759" s="494"/>
      <c r="AH759" s="494"/>
      <c r="AI759" s="494"/>
      <c r="AJ759" s="494"/>
      <c r="AK759" s="494"/>
      <c r="AL759" s="494"/>
    </row>
    <row r="760" spans="13:38">
      <c r="M760" s="494"/>
      <c r="N760" s="494"/>
      <c r="O760" s="494"/>
      <c r="P760" s="494"/>
      <c r="Q760" s="494"/>
      <c r="R760" s="494"/>
      <c r="S760" s="494"/>
      <c r="T760" s="494"/>
      <c r="U760" s="494"/>
      <c r="V760" s="494"/>
      <c r="W760" s="494"/>
      <c r="X760" s="494"/>
      <c r="Y760" s="494"/>
      <c r="Z760" s="494"/>
      <c r="AA760" s="494"/>
      <c r="AB760" s="494"/>
      <c r="AC760" s="494"/>
      <c r="AD760" s="494"/>
      <c r="AE760" s="494"/>
      <c r="AF760" s="494"/>
      <c r="AG760" s="494"/>
      <c r="AH760" s="494"/>
      <c r="AI760" s="494"/>
      <c r="AJ760" s="494"/>
      <c r="AK760" s="494"/>
      <c r="AL760" s="494"/>
    </row>
    <row r="761" spans="13:38">
      <c r="M761" s="494"/>
      <c r="N761" s="494"/>
      <c r="O761" s="494"/>
      <c r="P761" s="494"/>
      <c r="Q761" s="494"/>
      <c r="R761" s="494"/>
      <c r="S761" s="494"/>
      <c r="T761" s="494"/>
      <c r="U761" s="494"/>
      <c r="V761" s="494"/>
      <c r="W761" s="494"/>
      <c r="X761" s="494"/>
      <c r="Y761" s="494"/>
      <c r="Z761" s="494"/>
      <c r="AA761" s="494"/>
      <c r="AB761" s="494"/>
      <c r="AC761" s="494"/>
      <c r="AD761" s="494"/>
      <c r="AE761" s="494"/>
      <c r="AF761" s="494"/>
      <c r="AG761" s="494"/>
      <c r="AH761" s="494"/>
      <c r="AI761" s="494"/>
      <c r="AJ761" s="494"/>
      <c r="AK761" s="494"/>
      <c r="AL761" s="494"/>
    </row>
    <row r="762" spans="13:38">
      <c r="M762" s="494"/>
      <c r="N762" s="494"/>
      <c r="O762" s="494"/>
      <c r="P762" s="494"/>
      <c r="Q762" s="494"/>
      <c r="R762" s="494"/>
      <c r="S762" s="494"/>
      <c r="T762" s="494"/>
      <c r="U762" s="494"/>
      <c r="V762" s="494"/>
      <c r="W762" s="494"/>
      <c r="X762" s="494"/>
      <c r="Y762" s="494"/>
      <c r="Z762" s="494"/>
      <c r="AA762" s="494"/>
      <c r="AB762" s="494"/>
      <c r="AC762" s="494"/>
      <c r="AD762" s="494"/>
      <c r="AE762" s="494"/>
      <c r="AF762" s="494"/>
      <c r="AG762" s="494"/>
      <c r="AH762" s="494"/>
      <c r="AI762" s="494"/>
      <c r="AJ762" s="494"/>
      <c r="AK762" s="494"/>
      <c r="AL762" s="494"/>
    </row>
    <row r="763" spans="13:38">
      <c r="M763" s="494"/>
      <c r="N763" s="494"/>
      <c r="O763" s="494"/>
      <c r="P763" s="494"/>
      <c r="Q763" s="494"/>
      <c r="R763" s="494"/>
      <c r="S763" s="494"/>
      <c r="T763" s="494"/>
      <c r="U763" s="494"/>
      <c r="V763" s="494"/>
      <c r="W763" s="494"/>
      <c r="X763" s="494"/>
      <c r="Y763" s="494"/>
      <c r="Z763" s="494"/>
      <c r="AA763" s="494"/>
      <c r="AB763" s="494"/>
      <c r="AC763" s="494"/>
      <c r="AD763" s="494"/>
      <c r="AE763" s="494"/>
      <c r="AF763" s="494"/>
      <c r="AG763" s="494"/>
      <c r="AH763" s="494"/>
      <c r="AI763" s="494"/>
      <c r="AJ763" s="494"/>
      <c r="AK763" s="494"/>
      <c r="AL763" s="494"/>
    </row>
    <row r="764" spans="13:38">
      <c r="M764" s="494"/>
      <c r="N764" s="494"/>
      <c r="O764" s="494"/>
      <c r="P764" s="494"/>
      <c r="Q764" s="494"/>
      <c r="R764" s="494"/>
      <c r="S764" s="494"/>
      <c r="T764" s="494"/>
      <c r="U764" s="494"/>
      <c r="V764" s="494"/>
      <c r="W764" s="494"/>
      <c r="X764" s="494"/>
      <c r="Y764" s="494"/>
      <c r="Z764" s="494"/>
      <c r="AA764" s="494"/>
      <c r="AB764" s="494"/>
      <c r="AC764" s="494"/>
      <c r="AD764" s="494"/>
      <c r="AE764" s="494"/>
      <c r="AF764" s="494"/>
      <c r="AG764" s="494"/>
      <c r="AH764" s="494"/>
      <c r="AI764" s="494"/>
      <c r="AJ764" s="494"/>
      <c r="AK764" s="494"/>
      <c r="AL764" s="494"/>
    </row>
    <row r="765" spans="13:38">
      <c r="M765" s="494"/>
      <c r="N765" s="494"/>
      <c r="O765" s="494"/>
      <c r="P765" s="494"/>
      <c r="Q765" s="494"/>
      <c r="R765" s="494"/>
      <c r="S765" s="494"/>
      <c r="T765" s="494"/>
      <c r="U765" s="494"/>
      <c r="V765" s="494"/>
      <c r="W765" s="494"/>
      <c r="X765" s="494"/>
      <c r="Y765" s="494"/>
      <c r="Z765" s="494"/>
      <c r="AA765" s="494"/>
      <c r="AB765" s="494"/>
      <c r="AC765" s="494"/>
      <c r="AD765" s="494"/>
      <c r="AE765" s="494"/>
      <c r="AF765" s="494"/>
      <c r="AG765" s="494"/>
      <c r="AH765" s="494"/>
      <c r="AI765" s="494"/>
      <c r="AJ765" s="494"/>
      <c r="AK765" s="494"/>
      <c r="AL765" s="494"/>
    </row>
    <row r="766" spans="13:38">
      <c r="M766" s="494"/>
      <c r="N766" s="494"/>
      <c r="O766" s="494"/>
      <c r="P766" s="494"/>
      <c r="Q766" s="494"/>
      <c r="R766" s="494"/>
      <c r="S766" s="494"/>
      <c r="T766" s="494"/>
      <c r="U766" s="494"/>
      <c r="V766" s="494"/>
      <c r="W766" s="494"/>
      <c r="X766" s="494"/>
      <c r="Y766" s="494"/>
      <c r="Z766" s="494"/>
      <c r="AA766" s="494"/>
      <c r="AB766" s="494"/>
      <c r="AC766" s="494"/>
      <c r="AD766" s="494"/>
      <c r="AE766" s="494"/>
      <c r="AF766" s="494"/>
      <c r="AG766" s="494"/>
      <c r="AH766" s="494"/>
      <c r="AI766" s="494"/>
      <c r="AJ766" s="494"/>
      <c r="AK766" s="494"/>
      <c r="AL766" s="494"/>
    </row>
    <row r="767" spans="13:38">
      <c r="M767" s="494"/>
      <c r="N767" s="494"/>
      <c r="O767" s="494"/>
      <c r="P767" s="494"/>
      <c r="Q767" s="494"/>
      <c r="R767" s="494"/>
      <c r="S767" s="494"/>
      <c r="T767" s="494"/>
      <c r="U767" s="494"/>
      <c r="V767" s="494"/>
      <c r="W767" s="494"/>
      <c r="X767" s="494"/>
      <c r="Y767" s="494"/>
      <c r="Z767" s="494"/>
      <c r="AA767" s="494"/>
      <c r="AB767" s="494"/>
      <c r="AC767" s="494"/>
      <c r="AD767" s="494"/>
      <c r="AE767" s="494"/>
      <c r="AF767" s="494"/>
      <c r="AG767" s="494"/>
      <c r="AH767" s="494"/>
      <c r="AI767" s="494"/>
      <c r="AJ767" s="494"/>
      <c r="AK767" s="494"/>
      <c r="AL767" s="494"/>
    </row>
    <row r="768" spans="13:38">
      <c r="M768" s="494"/>
      <c r="N768" s="494"/>
      <c r="O768" s="494"/>
      <c r="P768" s="494"/>
      <c r="Q768" s="494"/>
      <c r="R768" s="494"/>
      <c r="S768" s="494"/>
      <c r="T768" s="494"/>
      <c r="U768" s="494"/>
      <c r="V768" s="494"/>
      <c r="W768" s="494"/>
      <c r="X768" s="494"/>
      <c r="Y768" s="494"/>
      <c r="Z768" s="494"/>
      <c r="AA768" s="494"/>
      <c r="AB768" s="494"/>
      <c r="AC768" s="494"/>
      <c r="AD768" s="494"/>
      <c r="AE768" s="494"/>
      <c r="AF768" s="494"/>
      <c r="AG768" s="494"/>
      <c r="AH768" s="494"/>
      <c r="AI768" s="494"/>
      <c r="AJ768" s="494"/>
      <c r="AK768" s="494"/>
      <c r="AL768" s="494"/>
    </row>
    <row r="769" spans="13:38">
      <c r="M769" s="494"/>
      <c r="N769" s="494"/>
      <c r="O769" s="494"/>
      <c r="P769" s="494"/>
      <c r="Q769" s="494"/>
      <c r="R769" s="494"/>
      <c r="S769" s="494"/>
      <c r="T769" s="494"/>
      <c r="U769" s="494"/>
      <c r="V769" s="494"/>
      <c r="W769" s="494"/>
      <c r="X769" s="494"/>
      <c r="Y769" s="494"/>
      <c r="Z769" s="494"/>
      <c r="AA769" s="494"/>
      <c r="AB769" s="494"/>
      <c r="AC769" s="494"/>
      <c r="AD769" s="494"/>
      <c r="AE769" s="494"/>
      <c r="AF769" s="494"/>
      <c r="AG769" s="494"/>
      <c r="AH769" s="494"/>
      <c r="AI769" s="494"/>
      <c r="AJ769" s="494"/>
      <c r="AK769" s="494"/>
      <c r="AL769" s="494"/>
    </row>
    <row r="770" spans="13:38">
      <c r="M770" s="494"/>
      <c r="N770" s="494"/>
      <c r="O770" s="494"/>
      <c r="P770" s="494"/>
      <c r="Q770" s="494"/>
      <c r="R770" s="494"/>
      <c r="S770" s="494"/>
      <c r="T770" s="494"/>
      <c r="U770" s="494"/>
      <c r="V770" s="494"/>
      <c r="W770" s="494"/>
      <c r="X770" s="494"/>
      <c r="Y770" s="494"/>
      <c r="Z770" s="494"/>
      <c r="AA770" s="494"/>
      <c r="AB770" s="494"/>
      <c r="AC770" s="494"/>
      <c r="AD770" s="494"/>
      <c r="AE770" s="494"/>
      <c r="AF770" s="494"/>
      <c r="AG770" s="494"/>
      <c r="AH770" s="494"/>
      <c r="AI770" s="494"/>
      <c r="AJ770" s="494"/>
      <c r="AK770" s="494"/>
      <c r="AL770" s="494"/>
    </row>
    <row r="771" spans="13:38">
      <c r="M771" s="494"/>
      <c r="N771" s="494"/>
      <c r="O771" s="494"/>
      <c r="P771" s="494"/>
      <c r="Q771" s="494"/>
      <c r="R771" s="494"/>
      <c r="S771" s="494"/>
      <c r="T771" s="494"/>
      <c r="U771" s="494"/>
      <c r="V771" s="494"/>
      <c r="W771" s="494"/>
      <c r="X771" s="494"/>
      <c r="Y771" s="494"/>
      <c r="Z771" s="494"/>
      <c r="AA771" s="494"/>
      <c r="AB771" s="494"/>
      <c r="AC771" s="494"/>
      <c r="AD771" s="494"/>
      <c r="AE771" s="494"/>
      <c r="AF771" s="494"/>
      <c r="AG771" s="494"/>
      <c r="AH771" s="494"/>
      <c r="AI771" s="494"/>
      <c r="AJ771" s="494"/>
      <c r="AK771" s="494"/>
      <c r="AL771" s="494"/>
    </row>
    <row r="772" spans="13:38">
      <c r="M772" s="494"/>
      <c r="N772" s="494"/>
      <c r="O772" s="494"/>
      <c r="P772" s="494"/>
      <c r="Q772" s="494"/>
      <c r="R772" s="494"/>
      <c r="S772" s="494"/>
      <c r="T772" s="494"/>
      <c r="U772" s="494"/>
      <c r="V772" s="494"/>
      <c r="W772" s="494"/>
      <c r="X772" s="494"/>
      <c r="Y772" s="494"/>
      <c r="Z772" s="494"/>
      <c r="AA772" s="494"/>
      <c r="AB772" s="494"/>
      <c r="AC772" s="494"/>
      <c r="AD772" s="494"/>
      <c r="AE772" s="494"/>
      <c r="AF772" s="494"/>
      <c r="AG772" s="494"/>
      <c r="AH772" s="494"/>
      <c r="AI772" s="494"/>
      <c r="AJ772" s="494"/>
      <c r="AK772" s="494"/>
      <c r="AL772" s="494"/>
    </row>
    <row r="773" spans="13:38">
      <c r="M773" s="494"/>
      <c r="N773" s="494"/>
      <c r="O773" s="494"/>
      <c r="P773" s="494"/>
      <c r="Q773" s="494"/>
      <c r="R773" s="494"/>
      <c r="S773" s="494"/>
      <c r="T773" s="494"/>
      <c r="U773" s="494"/>
      <c r="V773" s="494"/>
      <c r="W773" s="494"/>
      <c r="X773" s="494"/>
      <c r="Y773" s="494"/>
      <c r="Z773" s="494"/>
      <c r="AA773" s="494"/>
      <c r="AB773" s="494"/>
      <c r="AC773" s="494"/>
      <c r="AD773" s="494"/>
      <c r="AE773" s="494"/>
      <c r="AF773" s="494"/>
      <c r="AG773" s="494"/>
      <c r="AH773" s="494"/>
      <c r="AI773" s="494"/>
      <c r="AJ773" s="494"/>
      <c r="AK773" s="494"/>
      <c r="AL773" s="494"/>
    </row>
    <row r="774" spans="13:38">
      <c r="M774" s="494"/>
      <c r="N774" s="494"/>
      <c r="O774" s="494"/>
      <c r="P774" s="494"/>
      <c r="Q774" s="494"/>
      <c r="R774" s="494"/>
      <c r="S774" s="494"/>
      <c r="T774" s="494"/>
      <c r="U774" s="494"/>
      <c r="V774" s="494"/>
      <c r="W774" s="494"/>
      <c r="X774" s="494"/>
      <c r="Y774" s="494"/>
      <c r="Z774" s="494"/>
      <c r="AA774" s="494"/>
      <c r="AB774" s="494"/>
      <c r="AC774" s="494"/>
      <c r="AD774" s="494"/>
      <c r="AE774" s="494"/>
      <c r="AF774" s="494"/>
      <c r="AG774" s="494"/>
      <c r="AH774" s="494"/>
      <c r="AI774" s="494"/>
      <c r="AJ774" s="494"/>
      <c r="AK774" s="494"/>
      <c r="AL774" s="494"/>
    </row>
    <row r="775" spans="13:38">
      <c r="M775" s="494"/>
      <c r="N775" s="494"/>
      <c r="O775" s="494"/>
      <c r="P775" s="494"/>
      <c r="Q775" s="494"/>
      <c r="R775" s="494"/>
      <c r="S775" s="494"/>
      <c r="T775" s="494"/>
      <c r="U775" s="494"/>
      <c r="V775" s="494"/>
      <c r="W775" s="494"/>
      <c r="X775" s="494"/>
      <c r="Y775" s="494"/>
      <c r="Z775" s="494"/>
      <c r="AA775" s="494"/>
      <c r="AB775" s="494"/>
      <c r="AC775" s="494"/>
      <c r="AD775" s="494"/>
      <c r="AE775" s="494"/>
      <c r="AF775" s="494"/>
      <c r="AG775" s="494"/>
      <c r="AH775" s="494"/>
      <c r="AI775" s="494"/>
      <c r="AJ775" s="494"/>
      <c r="AK775" s="494"/>
      <c r="AL775" s="494"/>
    </row>
    <row r="776" spans="13:38">
      <c r="M776" s="494"/>
      <c r="N776" s="494"/>
      <c r="O776" s="494"/>
      <c r="P776" s="494"/>
      <c r="Q776" s="494"/>
      <c r="R776" s="494"/>
      <c r="S776" s="494"/>
      <c r="T776" s="494"/>
      <c r="U776" s="494"/>
      <c r="V776" s="494"/>
      <c r="W776" s="494"/>
      <c r="X776" s="494"/>
      <c r="Y776" s="494"/>
      <c r="Z776" s="494"/>
      <c r="AA776" s="494"/>
      <c r="AB776" s="494"/>
      <c r="AC776" s="494"/>
      <c r="AD776" s="494"/>
      <c r="AE776" s="494"/>
      <c r="AF776" s="494"/>
      <c r="AG776" s="494"/>
      <c r="AH776" s="494"/>
      <c r="AI776" s="494"/>
      <c r="AJ776" s="494"/>
      <c r="AK776" s="494"/>
      <c r="AL776" s="494"/>
    </row>
    <row r="777" spans="13:38">
      <c r="M777" s="494"/>
      <c r="N777" s="494"/>
      <c r="O777" s="494"/>
      <c r="P777" s="494"/>
      <c r="Q777" s="494"/>
      <c r="R777" s="494"/>
      <c r="S777" s="494"/>
      <c r="T777" s="494"/>
      <c r="U777" s="494"/>
      <c r="V777" s="494"/>
      <c r="W777" s="494"/>
      <c r="X777" s="494"/>
      <c r="Y777" s="494"/>
      <c r="Z777" s="494"/>
      <c r="AA777" s="494"/>
      <c r="AB777" s="494"/>
      <c r="AC777" s="494"/>
      <c r="AD777" s="494"/>
      <c r="AE777" s="494"/>
      <c r="AF777" s="494"/>
      <c r="AG777" s="494"/>
      <c r="AH777" s="494"/>
      <c r="AI777" s="494"/>
      <c r="AJ777" s="494"/>
      <c r="AK777" s="494"/>
      <c r="AL777" s="494"/>
    </row>
    <row r="778" spans="13:38">
      <c r="M778" s="494"/>
      <c r="N778" s="494"/>
      <c r="O778" s="494"/>
      <c r="P778" s="494"/>
      <c r="Q778" s="494"/>
      <c r="R778" s="494"/>
      <c r="S778" s="494"/>
      <c r="T778" s="494"/>
      <c r="U778" s="494"/>
      <c r="V778" s="494"/>
      <c r="W778" s="494"/>
      <c r="X778" s="494"/>
      <c r="Y778" s="494"/>
      <c r="Z778" s="494"/>
      <c r="AA778" s="494"/>
      <c r="AB778" s="494"/>
      <c r="AC778" s="494"/>
      <c r="AD778" s="494"/>
      <c r="AE778" s="494"/>
      <c r="AF778" s="494"/>
      <c r="AG778" s="494"/>
      <c r="AH778" s="494"/>
      <c r="AI778" s="494"/>
      <c r="AJ778" s="494"/>
      <c r="AK778" s="494"/>
      <c r="AL778" s="494"/>
    </row>
    <row r="779" spans="13:38">
      <c r="M779" s="494"/>
      <c r="N779" s="494"/>
      <c r="O779" s="494"/>
      <c r="P779" s="494"/>
      <c r="Q779" s="494"/>
      <c r="R779" s="494"/>
      <c r="S779" s="494"/>
      <c r="T779" s="494"/>
      <c r="U779" s="494"/>
      <c r="V779" s="494"/>
      <c r="W779" s="494"/>
      <c r="X779" s="494"/>
      <c r="Y779" s="494"/>
      <c r="Z779" s="494"/>
      <c r="AA779" s="494"/>
      <c r="AB779" s="494"/>
      <c r="AC779" s="494"/>
      <c r="AD779" s="494"/>
      <c r="AE779" s="494"/>
      <c r="AF779" s="494"/>
      <c r="AG779" s="494"/>
      <c r="AH779" s="494"/>
      <c r="AI779" s="494"/>
      <c r="AJ779" s="494"/>
      <c r="AK779" s="494"/>
      <c r="AL779" s="494"/>
    </row>
    <row r="780" spans="13:38">
      <c r="M780" s="494"/>
      <c r="N780" s="494"/>
      <c r="O780" s="494"/>
      <c r="P780" s="494"/>
      <c r="Q780" s="494"/>
      <c r="R780" s="494"/>
      <c r="S780" s="494"/>
      <c r="T780" s="494"/>
      <c r="U780" s="494"/>
      <c r="V780" s="494"/>
      <c r="W780" s="494"/>
      <c r="X780" s="494"/>
      <c r="Y780" s="494"/>
      <c r="Z780" s="494"/>
      <c r="AA780" s="494"/>
      <c r="AB780" s="494"/>
      <c r="AC780" s="494"/>
      <c r="AD780" s="494"/>
      <c r="AE780" s="494"/>
      <c r="AF780" s="494"/>
      <c r="AG780" s="494"/>
      <c r="AH780" s="494"/>
      <c r="AI780" s="494"/>
      <c r="AJ780" s="494"/>
      <c r="AK780" s="494"/>
      <c r="AL780" s="494"/>
    </row>
    <row r="781" spans="13:38">
      <c r="M781" s="494"/>
      <c r="N781" s="494"/>
      <c r="O781" s="494"/>
      <c r="P781" s="494"/>
      <c r="Q781" s="494"/>
      <c r="R781" s="494"/>
      <c r="S781" s="494"/>
      <c r="T781" s="494"/>
      <c r="U781" s="494"/>
      <c r="V781" s="494"/>
      <c r="W781" s="494"/>
      <c r="X781" s="494"/>
      <c r="Y781" s="494"/>
      <c r="Z781" s="494"/>
      <c r="AA781" s="494"/>
      <c r="AB781" s="494"/>
      <c r="AC781" s="494"/>
      <c r="AD781" s="494"/>
      <c r="AE781" s="494"/>
      <c r="AF781" s="494"/>
      <c r="AG781" s="494"/>
      <c r="AH781" s="494"/>
      <c r="AI781" s="494"/>
      <c r="AJ781" s="494"/>
      <c r="AK781" s="494"/>
      <c r="AL781" s="494"/>
    </row>
    <row r="782" spans="13:38">
      <c r="M782" s="494"/>
      <c r="N782" s="494"/>
      <c r="O782" s="494"/>
      <c r="P782" s="494"/>
      <c r="Q782" s="494"/>
      <c r="R782" s="494"/>
      <c r="S782" s="494"/>
      <c r="T782" s="494"/>
      <c r="U782" s="494"/>
      <c r="V782" s="494"/>
      <c r="W782" s="494"/>
      <c r="X782" s="494"/>
      <c r="Y782" s="494"/>
      <c r="Z782" s="494"/>
      <c r="AA782" s="494"/>
      <c r="AB782" s="494"/>
      <c r="AC782" s="494"/>
      <c r="AD782" s="494"/>
      <c r="AE782" s="494"/>
      <c r="AF782" s="494"/>
      <c r="AG782" s="494"/>
      <c r="AH782" s="494"/>
      <c r="AI782" s="494"/>
      <c r="AJ782" s="494"/>
      <c r="AK782" s="494"/>
      <c r="AL782" s="494"/>
    </row>
    <row r="783" spans="13:38">
      <c r="M783" s="494"/>
      <c r="N783" s="494"/>
      <c r="O783" s="494"/>
      <c r="P783" s="494"/>
      <c r="Q783" s="494"/>
      <c r="R783" s="494"/>
      <c r="S783" s="494"/>
      <c r="T783" s="494"/>
      <c r="U783" s="494"/>
      <c r="V783" s="494"/>
      <c r="W783" s="494"/>
      <c r="X783" s="494"/>
      <c r="Y783" s="494"/>
      <c r="Z783" s="494"/>
      <c r="AA783" s="494"/>
      <c r="AB783" s="494"/>
      <c r="AC783" s="494"/>
      <c r="AD783" s="494"/>
      <c r="AE783" s="494"/>
      <c r="AF783" s="494"/>
      <c r="AG783" s="494"/>
      <c r="AH783" s="494"/>
      <c r="AI783" s="494"/>
      <c r="AJ783" s="494"/>
      <c r="AK783" s="494"/>
      <c r="AL783" s="494"/>
    </row>
    <row r="784" spans="13:38">
      <c r="M784" s="494"/>
      <c r="N784" s="494"/>
      <c r="O784" s="494"/>
      <c r="P784" s="494"/>
      <c r="Q784" s="494"/>
      <c r="R784" s="494"/>
      <c r="S784" s="494"/>
      <c r="T784" s="494"/>
      <c r="U784" s="494"/>
      <c r="V784" s="494"/>
      <c r="W784" s="494"/>
      <c r="X784" s="494"/>
      <c r="Y784" s="494"/>
      <c r="Z784" s="494"/>
      <c r="AA784" s="494"/>
      <c r="AB784" s="494"/>
      <c r="AC784" s="494"/>
      <c r="AD784" s="494"/>
      <c r="AE784" s="494"/>
      <c r="AF784" s="494"/>
      <c r="AG784" s="494"/>
      <c r="AH784" s="494"/>
      <c r="AI784" s="494"/>
      <c r="AJ784" s="494"/>
      <c r="AK784" s="494"/>
      <c r="AL784" s="494"/>
    </row>
    <row r="785" spans="13:38">
      <c r="M785" s="494"/>
      <c r="N785" s="494"/>
      <c r="O785" s="494"/>
      <c r="P785" s="494"/>
      <c r="Q785" s="494"/>
      <c r="R785" s="494"/>
      <c r="S785" s="494"/>
      <c r="T785" s="494"/>
      <c r="U785" s="494"/>
      <c r="V785" s="494"/>
      <c r="W785" s="494"/>
      <c r="X785" s="494"/>
      <c r="Y785" s="494"/>
      <c r="Z785" s="494"/>
      <c r="AA785" s="494"/>
      <c r="AB785" s="494"/>
      <c r="AC785" s="494"/>
      <c r="AD785" s="494"/>
      <c r="AE785" s="494"/>
      <c r="AF785" s="494"/>
      <c r="AG785" s="494"/>
      <c r="AH785" s="494"/>
      <c r="AI785" s="494"/>
      <c r="AJ785" s="494"/>
      <c r="AK785" s="494"/>
      <c r="AL785" s="494"/>
    </row>
    <row r="786" spans="13:38">
      <c r="M786" s="494"/>
      <c r="N786" s="494"/>
      <c r="O786" s="494"/>
      <c r="P786" s="494"/>
      <c r="Q786" s="494"/>
      <c r="R786" s="494"/>
      <c r="S786" s="494"/>
      <c r="T786" s="494"/>
      <c r="U786" s="494"/>
      <c r="V786" s="494"/>
      <c r="W786" s="494"/>
      <c r="X786" s="494"/>
      <c r="Y786" s="494"/>
      <c r="Z786" s="494"/>
      <c r="AA786" s="494"/>
      <c r="AB786" s="494"/>
      <c r="AC786" s="494"/>
      <c r="AD786" s="494"/>
      <c r="AE786" s="494"/>
      <c r="AF786" s="494"/>
      <c r="AG786" s="494"/>
      <c r="AH786" s="494"/>
      <c r="AI786" s="494"/>
      <c r="AJ786" s="494"/>
      <c r="AK786" s="494"/>
      <c r="AL786" s="494"/>
    </row>
    <row r="787" spans="13:38">
      <c r="M787" s="494"/>
      <c r="N787" s="494"/>
      <c r="O787" s="494"/>
      <c r="P787" s="494"/>
      <c r="Q787" s="494"/>
      <c r="R787" s="494"/>
      <c r="S787" s="494"/>
      <c r="T787" s="494"/>
      <c r="U787" s="494"/>
      <c r="V787" s="494"/>
      <c r="W787" s="494"/>
      <c r="X787" s="494"/>
      <c r="Y787" s="494"/>
      <c r="Z787" s="494"/>
      <c r="AA787" s="494"/>
      <c r="AB787" s="494"/>
      <c r="AC787" s="494"/>
      <c r="AD787" s="494"/>
      <c r="AE787" s="494"/>
      <c r="AF787" s="494"/>
      <c r="AG787" s="494"/>
      <c r="AH787" s="494"/>
      <c r="AI787" s="494"/>
      <c r="AJ787" s="494"/>
      <c r="AK787" s="494"/>
      <c r="AL787" s="494"/>
    </row>
    <row r="788" spans="13:38">
      <c r="M788" s="494"/>
      <c r="N788" s="494"/>
      <c r="O788" s="494"/>
      <c r="P788" s="494"/>
      <c r="Q788" s="494"/>
      <c r="R788" s="494"/>
      <c r="S788" s="494"/>
      <c r="T788" s="494"/>
      <c r="U788" s="494"/>
      <c r="V788" s="494"/>
      <c r="W788" s="494"/>
      <c r="X788" s="494"/>
      <c r="Y788" s="494"/>
      <c r="Z788" s="494"/>
      <c r="AA788" s="494"/>
      <c r="AB788" s="494"/>
      <c r="AC788" s="494"/>
      <c r="AD788" s="494"/>
      <c r="AE788" s="494"/>
      <c r="AF788" s="494"/>
      <c r="AG788" s="494"/>
      <c r="AH788" s="494"/>
      <c r="AI788" s="494"/>
      <c r="AJ788" s="494"/>
      <c r="AK788" s="494"/>
      <c r="AL788" s="494"/>
    </row>
    <row r="789" spans="13:38">
      <c r="M789" s="494"/>
      <c r="N789" s="494"/>
      <c r="O789" s="494"/>
      <c r="P789" s="494"/>
      <c r="Q789" s="494"/>
      <c r="R789" s="494"/>
      <c r="S789" s="494"/>
      <c r="T789" s="494"/>
      <c r="U789" s="494"/>
      <c r="V789" s="494"/>
      <c r="W789" s="494"/>
      <c r="X789" s="494"/>
      <c r="Y789" s="494"/>
      <c r="Z789" s="494"/>
      <c r="AA789" s="494"/>
      <c r="AB789" s="494"/>
      <c r="AC789" s="494"/>
      <c r="AD789" s="494"/>
      <c r="AE789" s="494"/>
      <c r="AF789" s="494"/>
      <c r="AG789" s="494"/>
      <c r="AH789" s="494"/>
      <c r="AI789" s="494"/>
      <c r="AJ789" s="494"/>
      <c r="AK789" s="494"/>
      <c r="AL789" s="494"/>
    </row>
    <row r="790" spans="13:38">
      <c r="M790" s="494"/>
      <c r="N790" s="494"/>
      <c r="O790" s="494"/>
      <c r="P790" s="494"/>
      <c r="Q790" s="494"/>
      <c r="R790" s="494"/>
      <c r="S790" s="494"/>
      <c r="T790" s="494"/>
      <c r="U790" s="494"/>
      <c r="V790" s="494"/>
      <c r="W790" s="494"/>
      <c r="X790" s="494"/>
      <c r="Y790" s="494"/>
      <c r="Z790" s="494"/>
      <c r="AA790" s="494"/>
      <c r="AB790" s="494"/>
      <c r="AC790" s="494"/>
      <c r="AD790" s="494"/>
      <c r="AE790" s="494"/>
      <c r="AF790" s="494"/>
      <c r="AG790" s="494"/>
      <c r="AH790" s="494"/>
      <c r="AI790" s="494"/>
      <c r="AJ790" s="494"/>
      <c r="AK790" s="494"/>
      <c r="AL790" s="494"/>
    </row>
    <row r="791" spans="13:38">
      <c r="M791" s="494"/>
      <c r="N791" s="494"/>
      <c r="O791" s="494"/>
      <c r="P791" s="494"/>
      <c r="Q791" s="494"/>
      <c r="R791" s="494"/>
      <c r="S791" s="494"/>
      <c r="T791" s="494"/>
      <c r="U791" s="494"/>
      <c r="V791" s="494"/>
      <c r="W791" s="494"/>
      <c r="X791" s="494"/>
      <c r="Y791" s="494"/>
      <c r="Z791" s="494"/>
      <c r="AA791" s="494"/>
      <c r="AB791" s="494"/>
      <c r="AC791" s="494"/>
      <c r="AD791" s="494"/>
      <c r="AE791" s="494"/>
      <c r="AF791" s="494"/>
      <c r="AG791" s="494"/>
      <c r="AH791" s="494"/>
      <c r="AI791" s="494"/>
      <c r="AJ791" s="494"/>
      <c r="AK791" s="494"/>
      <c r="AL791" s="494"/>
    </row>
    <row r="792" spans="13:38">
      <c r="M792" s="494"/>
      <c r="N792" s="494"/>
      <c r="O792" s="494"/>
      <c r="P792" s="494"/>
      <c r="Q792" s="494"/>
      <c r="R792" s="494"/>
      <c r="S792" s="494"/>
      <c r="T792" s="494"/>
      <c r="U792" s="494"/>
      <c r="V792" s="494"/>
      <c r="W792" s="494"/>
      <c r="X792" s="494"/>
      <c r="Y792" s="494"/>
      <c r="Z792" s="494"/>
      <c r="AA792" s="494"/>
      <c r="AB792" s="494"/>
      <c r="AC792" s="494"/>
      <c r="AD792" s="494"/>
      <c r="AE792" s="494"/>
      <c r="AF792" s="494"/>
      <c r="AG792" s="494"/>
      <c r="AH792" s="494"/>
      <c r="AI792" s="494"/>
      <c r="AJ792" s="494"/>
      <c r="AK792" s="494"/>
      <c r="AL792" s="494"/>
    </row>
    <row r="793" spans="13:38">
      <c r="M793" s="494"/>
      <c r="N793" s="494"/>
      <c r="O793" s="494"/>
      <c r="P793" s="494"/>
      <c r="Q793" s="494"/>
      <c r="R793" s="494"/>
      <c r="S793" s="494"/>
      <c r="T793" s="494"/>
      <c r="U793" s="494"/>
      <c r="V793" s="494"/>
      <c r="W793" s="494"/>
      <c r="X793" s="494"/>
      <c r="Y793" s="494"/>
      <c r="Z793" s="494"/>
      <c r="AA793" s="494"/>
      <c r="AB793" s="494"/>
      <c r="AC793" s="494"/>
      <c r="AD793" s="494"/>
      <c r="AE793" s="494"/>
      <c r="AF793" s="494"/>
      <c r="AG793" s="494"/>
      <c r="AH793" s="494"/>
      <c r="AI793" s="494"/>
      <c r="AJ793" s="494"/>
      <c r="AK793" s="494"/>
      <c r="AL793" s="494"/>
    </row>
    <row r="794" spans="13:38">
      <c r="M794" s="494"/>
      <c r="N794" s="494"/>
      <c r="O794" s="494"/>
      <c r="P794" s="494"/>
      <c r="Q794" s="494"/>
      <c r="R794" s="494"/>
      <c r="S794" s="494"/>
      <c r="T794" s="494"/>
      <c r="U794" s="494"/>
      <c r="V794" s="494"/>
      <c r="W794" s="494"/>
      <c r="X794" s="494"/>
      <c r="Y794" s="494"/>
      <c r="Z794" s="494"/>
      <c r="AA794" s="494"/>
      <c r="AB794" s="494"/>
      <c r="AC794" s="494"/>
      <c r="AD794" s="494"/>
      <c r="AE794" s="494"/>
      <c r="AF794" s="494"/>
      <c r="AG794" s="494"/>
      <c r="AH794" s="494"/>
      <c r="AI794" s="494"/>
      <c r="AJ794" s="494"/>
      <c r="AK794" s="494"/>
      <c r="AL794" s="494"/>
    </row>
    <row r="795" spans="13:38">
      <c r="M795" s="494"/>
      <c r="N795" s="494"/>
      <c r="O795" s="494"/>
      <c r="P795" s="494"/>
      <c r="Q795" s="494"/>
      <c r="R795" s="494"/>
      <c r="S795" s="494"/>
      <c r="T795" s="494"/>
      <c r="U795" s="494"/>
      <c r="V795" s="494"/>
      <c r="W795" s="494"/>
      <c r="X795" s="494"/>
      <c r="Y795" s="494"/>
      <c r="Z795" s="494"/>
      <c r="AA795" s="494"/>
      <c r="AB795" s="494"/>
      <c r="AC795" s="494"/>
      <c r="AD795" s="494"/>
      <c r="AE795" s="494"/>
      <c r="AF795" s="494"/>
      <c r="AG795" s="494"/>
      <c r="AH795" s="494"/>
      <c r="AI795" s="494"/>
      <c r="AJ795" s="494"/>
      <c r="AK795" s="494"/>
      <c r="AL795" s="494"/>
    </row>
    <row r="796" spans="13:38">
      <c r="M796" s="494"/>
      <c r="N796" s="494"/>
      <c r="O796" s="494"/>
      <c r="P796" s="494"/>
      <c r="Q796" s="494"/>
      <c r="R796" s="494"/>
      <c r="S796" s="494"/>
      <c r="T796" s="494"/>
      <c r="U796" s="494"/>
      <c r="V796" s="494"/>
      <c r="W796" s="494"/>
      <c r="X796" s="494"/>
      <c r="Y796" s="494"/>
      <c r="Z796" s="494"/>
      <c r="AA796" s="494"/>
      <c r="AB796" s="494"/>
      <c r="AC796" s="494"/>
      <c r="AD796" s="494"/>
      <c r="AE796" s="494"/>
      <c r="AF796" s="494"/>
      <c r="AG796" s="494"/>
      <c r="AH796" s="494"/>
      <c r="AI796" s="494"/>
      <c r="AJ796" s="494"/>
      <c r="AK796" s="494"/>
      <c r="AL796" s="494"/>
    </row>
    <row r="797" spans="13:38">
      <c r="M797" s="494"/>
      <c r="N797" s="494"/>
      <c r="O797" s="494"/>
      <c r="P797" s="494"/>
      <c r="Q797" s="494"/>
      <c r="R797" s="494"/>
      <c r="S797" s="494"/>
      <c r="T797" s="494"/>
      <c r="U797" s="494"/>
      <c r="V797" s="494"/>
      <c r="W797" s="494"/>
      <c r="X797" s="494"/>
      <c r="Y797" s="494"/>
      <c r="Z797" s="494"/>
      <c r="AA797" s="494"/>
      <c r="AB797" s="494"/>
      <c r="AC797" s="494"/>
      <c r="AD797" s="494"/>
      <c r="AE797" s="494"/>
      <c r="AF797" s="494"/>
      <c r="AG797" s="494"/>
      <c r="AH797" s="494"/>
      <c r="AI797" s="494"/>
      <c r="AJ797" s="494"/>
      <c r="AK797" s="494"/>
      <c r="AL797" s="494"/>
    </row>
    <row r="798" spans="13:38">
      <c r="M798" s="494"/>
      <c r="N798" s="494"/>
      <c r="O798" s="494"/>
      <c r="P798" s="494"/>
      <c r="Q798" s="494"/>
      <c r="R798" s="494"/>
      <c r="S798" s="494"/>
      <c r="T798" s="494"/>
      <c r="U798" s="494"/>
      <c r="V798" s="494"/>
      <c r="W798" s="494"/>
      <c r="X798" s="494"/>
      <c r="Y798" s="494"/>
      <c r="Z798" s="494"/>
      <c r="AA798" s="494"/>
      <c r="AB798" s="494"/>
      <c r="AC798" s="494"/>
      <c r="AD798" s="494"/>
      <c r="AE798" s="494"/>
      <c r="AF798" s="494"/>
      <c r="AG798" s="494"/>
      <c r="AH798" s="494"/>
      <c r="AI798" s="494"/>
      <c r="AJ798" s="494"/>
      <c r="AK798" s="494"/>
      <c r="AL798" s="494"/>
    </row>
    <row r="799" spans="13:38">
      <c r="M799" s="494"/>
      <c r="N799" s="494"/>
      <c r="O799" s="494"/>
      <c r="P799" s="494"/>
      <c r="Q799" s="494"/>
      <c r="R799" s="494"/>
      <c r="S799" s="494"/>
      <c r="T799" s="494"/>
      <c r="U799" s="494"/>
      <c r="V799" s="494"/>
      <c r="W799" s="494"/>
      <c r="X799" s="494"/>
      <c r="Y799" s="494"/>
      <c r="Z799" s="494"/>
      <c r="AA799" s="494"/>
      <c r="AB799" s="494"/>
      <c r="AC799" s="494"/>
      <c r="AD799" s="494"/>
      <c r="AE799" s="494"/>
      <c r="AF799" s="494"/>
      <c r="AG799" s="494"/>
      <c r="AH799" s="494"/>
      <c r="AI799" s="494"/>
      <c r="AJ799" s="494"/>
      <c r="AK799" s="494"/>
      <c r="AL799" s="494"/>
    </row>
    <row r="800" spans="13:38">
      <c r="M800" s="494"/>
      <c r="N800" s="494"/>
      <c r="O800" s="494"/>
      <c r="P800" s="494"/>
      <c r="Q800" s="494"/>
      <c r="R800" s="494"/>
      <c r="S800" s="494"/>
      <c r="T800" s="494"/>
      <c r="U800" s="494"/>
      <c r="V800" s="494"/>
      <c r="W800" s="494"/>
      <c r="X800" s="494"/>
      <c r="Y800" s="494"/>
      <c r="Z800" s="494"/>
      <c r="AA800" s="494"/>
      <c r="AB800" s="494"/>
      <c r="AC800" s="494"/>
      <c r="AD800" s="494"/>
      <c r="AE800" s="494"/>
      <c r="AF800" s="494"/>
      <c r="AG800" s="494"/>
      <c r="AH800" s="494"/>
      <c r="AI800" s="494"/>
      <c r="AJ800" s="494"/>
      <c r="AK800" s="494"/>
      <c r="AL800" s="494"/>
    </row>
    <row r="801" spans="13:38">
      <c r="M801" s="494"/>
      <c r="N801" s="494"/>
      <c r="O801" s="494"/>
      <c r="P801" s="494"/>
      <c r="Q801" s="494"/>
      <c r="R801" s="494"/>
      <c r="S801" s="494"/>
      <c r="T801" s="494"/>
      <c r="U801" s="494"/>
      <c r="V801" s="494"/>
      <c r="W801" s="494"/>
      <c r="X801" s="494"/>
      <c r="Y801" s="494"/>
      <c r="Z801" s="494"/>
      <c r="AA801" s="494"/>
      <c r="AB801" s="494"/>
      <c r="AC801" s="494"/>
      <c r="AD801" s="494"/>
      <c r="AE801" s="494"/>
      <c r="AF801" s="494"/>
      <c r="AG801" s="494"/>
      <c r="AH801" s="494"/>
      <c r="AI801" s="494"/>
      <c r="AJ801" s="494"/>
      <c r="AK801" s="494"/>
      <c r="AL801" s="494"/>
    </row>
    <row r="802" spans="13:38">
      <c r="M802" s="494"/>
      <c r="N802" s="494"/>
      <c r="O802" s="494"/>
      <c r="P802" s="494"/>
      <c r="Q802" s="494"/>
      <c r="R802" s="494"/>
      <c r="S802" s="494"/>
      <c r="T802" s="494"/>
      <c r="U802" s="494"/>
      <c r="V802" s="494"/>
      <c r="W802" s="494"/>
      <c r="X802" s="494"/>
      <c r="Y802" s="494"/>
      <c r="Z802" s="494"/>
      <c r="AA802" s="494"/>
      <c r="AB802" s="494"/>
      <c r="AC802" s="494"/>
      <c r="AD802" s="494"/>
      <c r="AE802" s="494"/>
      <c r="AF802" s="494"/>
      <c r="AG802" s="494"/>
      <c r="AH802" s="494"/>
      <c r="AI802" s="494"/>
      <c r="AJ802" s="494"/>
      <c r="AK802" s="494"/>
      <c r="AL802" s="494"/>
    </row>
    <row r="803" spans="13:38">
      <c r="M803" s="494"/>
      <c r="N803" s="494"/>
      <c r="O803" s="494"/>
      <c r="P803" s="494"/>
      <c r="Q803" s="494"/>
      <c r="R803" s="494"/>
      <c r="S803" s="494"/>
      <c r="T803" s="494"/>
      <c r="U803" s="494"/>
      <c r="V803" s="494"/>
      <c r="W803" s="494"/>
      <c r="X803" s="494"/>
      <c r="Y803" s="494"/>
      <c r="Z803" s="494"/>
      <c r="AA803" s="494"/>
      <c r="AB803" s="494"/>
      <c r="AC803" s="494"/>
      <c r="AD803" s="494"/>
      <c r="AE803" s="494"/>
      <c r="AF803" s="494"/>
      <c r="AG803" s="494"/>
      <c r="AH803" s="494"/>
      <c r="AI803" s="494"/>
      <c r="AJ803" s="494"/>
      <c r="AK803" s="494"/>
      <c r="AL803" s="494"/>
    </row>
    <row r="804" spans="13:38">
      <c r="M804" s="494"/>
      <c r="N804" s="494"/>
      <c r="O804" s="494"/>
      <c r="P804" s="494"/>
      <c r="Q804" s="494"/>
      <c r="R804" s="494"/>
      <c r="S804" s="494"/>
      <c r="T804" s="494"/>
      <c r="U804" s="494"/>
      <c r="V804" s="494"/>
      <c r="W804" s="494"/>
      <c r="X804" s="494"/>
      <c r="Y804" s="494"/>
      <c r="Z804" s="494"/>
      <c r="AA804" s="494"/>
      <c r="AB804" s="494"/>
      <c r="AC804" s="494"/>
      <c r="AD804" s="494"/>
      <c r="AE804" s="494"/>
      <c r="AF804" s="494"/>
      <c r="AG804" s="494"/>
      <c r="AH804" s="494"/>
      <c r="AI804" s="494"/>
      <c r="AJ804" s="494"/>
      <c r="AK804" s="494"/>
      <c r="AL804" s="494"/>
    </row>
    <row r="805" spans="13:38">
      <c r="M805" s="494"/>
      <c r="N805" s="494"/>
      <c r="O805" s="494"/>
      <c r="P805" s="494"/>
      <c r="Q805" s="494"/>
      <c r="R805" s="494"/>
      <c r="S805" s="494"/>
      <c r="T805" s="494"/>
      <c r="U805" s="494"/>
      <c r="V805" s="494"/>
      <c r="W805" s="494"/>
      <c r="X805" s="494"/>
      <c r="Y805" s="494"/>
      <c r="Z805" s="494"/>
      <c r="AA805" s="494"/>
      <c r="AB805" s="494"/>
      <c r="AC805" s="494"/>
      <c r="AD805" s="494"/>
      <c r="AE805" s="494"/>
      <c r="AF805" s="494"/>
      <c r="AG805" s="494"/>
      <c r="AH805" s="494"/>
      <c r="AI805" s="494"/>
      <c r="AJ805" s="494"/>
      <c r="AK805" s="494"/>
      <c r="AL805" s="494"/>
    </row>
    <row r="806" spans="13:38">
      <c r="M806" s="494"/>
      <c r="N806" s="494"/>
      <c r="O806" s="494"/>
      <c r="P806" s="494"/>
      <c r="Q806" s="494"/>
      <c r="R806" s="494"/>
      <c r="S806" s="494"/>
      <c r="T806" s="494"/>
      <c r="U806" s="494"/>
      <c r="V806" s="494"/>
      <c r="W806" s="494"/>
      <c r="X806" s="494"/>
      <c r="Y806" s="494"/>
      <c r="Z806" s="494"/>
      <c r="AA806" s="494"/>
      <c r="AB806" s="494"/>
      <c r="AC806" s="494"/>
      <c r="AD806" s="494"/>
      <c r="AE806" s="494"/>
      <c r="AF806" s="494"/>
      <c r="AG806" s="494"/>
      <c r="AH806" s="494"/>
      <c r="AI806" s="494"/>
      <c r="AJ806" s="494"/>
      <c r="AK806" s="494"/>
      <c r="AL806" s="494"/>
    </row>
    <row r="807" spans="13:38">
      <c r="M807" s="494"/>
      <c r="N807" s="494"/>
      <c r="O807" s="494"/>
      <c r="P807" s="494"/>
      <c r="Q807" s="494"/>
      <c r="R807" s="494"/>
      <c r="S807" s="494"/>
      <c r="T807" s="494"/>
      <c r="U807" s="494"/>
      <c r="V807" s="494"/>
      <c r="W807" s="494"/>
      <c r="X807" s="494"/>
      <c r="Y807" s="494"/>
      <c r="Z807" s="494"/>
      <c r="AA807" s="494"/>
      <c r="AB807" s="494"/>
      <c r="AC807" s="494"/>
      <c r="AD807" s="494"/>
      <c r="AE807" s="494"/>
      <c r="AF807" s="494"/>
      <c r="AG807" s="494"/>
      <c r="AH807" s="494"/>
      <c r="AI807" s="494"/>
      <c r="AJ807" s="494"/>
      <c r="AK807" s="494"/>
      <c r="AL807" s="494"/>
    </row>
    <row r="808" spans="13:38">
      <c r="M808" s="494"/>
      <c r="N808" s="494"/>
      <c r="O808" s="494"/>
      <c r="P808" s="494"/>
      <c r="Q808" s="494"/>
      <c r="R808" s="494"/>
      <c r="S808" s="494"/>
      <c r="T808" s="494"/>
      <c r="U808" s="494"/>
      <c r="V808" s="494"/>
      <c r="W808" s="494"/>
      <c r="X808" s="494"/>
      <c r="Y808" s="494"/>
      <c r="Z808" s="494"/>
      <c r="AA808" s="494"/>
      <c r="AB808" s="494"/>
      <c r="AC808" s="494"/>
      <c r="AD808" s="494"/>
      <c r="AE808" s="494"/>
      <c r="AF808" s="494"/>
      <c r="AG808" s="494"/>
      <c r="AH808" s="494"/>
      <c r="AI808" s="494"/>
      <c r="AJ808" s="494"/>
      <c r="AK808" s="494"/>
      <c r="AL808" s="494"/>
    </row>
    <row r="809" spans="13:38">
      <c r="M809" s="494"/>
      <c r="N809" s="494"/>
      <c r="O809" s="494"/>
      <c r="P809" s="494"/>
      <c r="Q809" s="494"/>
      <c r="R809" s="494"/>
      <c r="S809" s="494"/>
      <c r="T809" s="494"/>
      <c r="U809" s="494"/>
      <c r="V809" s="494"/>
      <c r="W809" s="494"/>
      <c r="X809" s="494"/>
      <c r="Y809" s="494"/>
      <c r="Z809" s="494"/>
      <c r="AA809" s="494"/>
      <c r="AB809" s="494"/>
      <c r="AC809" s="494"/>
      <c r="AD809" s="494"/>
      <c r="AE809" s="494"/>
      <c r="AF809" s="494"/>
      <c r="AG809" s="494"/>
      <c r="AH809" s="494"/>
      <c r="AI809" s="494"/>
      <c r="AJ809" s="494"/>
      <c r="AK809" s="494"/>
      <c r="AL809" s="494"/>
    </row>
    <row r="810" spans="13:38">
      <c r="M810" s="494"/>
      <c r="N810" s="494"/>
      <c r="O810" s="494"/>
      <c r="P810" s="494"/>
      <c r="Q810" s="494"/>
      <c r="R810" s="494"/>
      <c r="S810" s="494"/>
      <c r="T810" s="494"/>
      <c r="U810" s="494"/>
      <c r="V810" s="494"/>
      <c r="W810" s="494"/>
      <c r="X810" s="494"/>
      <c r="Y810" s="494"/>
      <c r="Z810" s="494"/>
      <c r="AA810" s="494"/>
      <c r="AB810" s="494"/>
      <c r="AC810" s="494"/>
      <c r="AD810" s="494"/>
      <c r="AE810" s="494"/>
      <c r="AF810" s="494"/>
      <c r="AG810" s="494"/>
      <c r="AH810" s="494"/>
      <c r="AI810" s="494"/>
      <c r="AJ810" s="494"/>
      <c r="AK810" s="494"/>
      <c r="AL810" s="494"/>
    </row>
    <row r="811" spans="13:38">
      <c r="M811" s="494"/>
      <c r="N811" s="494"/>
      <c r="O811" s="494"/>
      <c r="P811" s="494"/>
      <c r="Q811" s="494"/>
      <c r="R811" s="494"/>
      <c r="S811" s="494"/>
      <c r="T811" s="494"/>
      <c r="U811" s="494"/>
      <c r="V811" s="494"/>
      <c r="W811" s="494"/>
      <c r="X811" s="494"/>
      <c r="Y811" s="494"/>
      <c r="Z811" s="494"/>
      <c r="AA811" s="494"/>
      <c r="AB811" s="494"/>
      <c r="AC811" s="494"/>
      <c r="AD811" s="494"/>
      <c r="AE811" s="494"/>
      <c r="AF811" s="494"/>
      <c r="AG811" s="494"/>
      <c r="AH811" s="494"/>
      <c r="AI811" s="494"/>
      <c r="AJ811" s="494"/>
      <c r="AK811" s="494"/>
      <c r="AL811" s="494"/>
    </row>
    <row r="812" spans="13:38">
      <c r="M812" s="494"/>
      <c r="N812" s="494"/>
      <c r="O812" s="494"/>
      <c r="P812" s="494"/>
      <c r="Q812" s="494"/>
      <c r="R812" s="494"/>
      <c r="S812" s="494"/>
      <c r="T812" s="494"/>
      <c r="U812" s="494"/>
      <c r="V812" s="494"/>
      <c r="W812" s="494"/>
      <c r="X812" s="494"/>
      <c r="Y812" s="494"/>
      <c r="Z812" s="494"/>
      <c r="AA812" s="494"/>
      <c r="AB812" s="494"/>
      <c r="AC812" s="494"/>
      <c r="AD812" s="494"/>
      <c r="AE812" s="494"/>
      <c r="AF812" s="494"/>
      <c r="AG812" s="494"/>
      <c r="AH812" s="494"/>
      <c r="AI812" s="494"/>
      <c r="AJ812" s="494"/>
      <c r="AK812" s="494"/>
      <c r="AL812" s="494"/>
    </row>
    <row r="813" spans="13:38">
      <c r="M813" s="494"/>
      <c r="N813" s="494"/>
      <c r="O813" s="494"/>
      <c r="P813" s="494"/>
      <c r="Q813" s="494"/>
      <c r="R813" s="494"/>
      <c r="S813" s="494"/>
      <c r="T813" s="494"/>
      <c r="U813" s="494"/>
      <c r="V813" s="494"/>
      <c r="W813" s="494"/>
      <c r="X813" s="494"/>
      <c r="Y813" s="494"/>
      <c r="Z813" s="494"/>
      <c r="AA813" s="494"/>
      <c r="AB813" s="494"/>
      <c r="AC813" s="494"/>
      <c r="AD813" s="494"/>
      <c r="AE813" s="494"/>
      <c r="AF813" s="494"/>
      <c r="AG813" s="494"/>
      <c r="AH813" s="494"/>
      <c r="AI813" s="494"/>
      <c r="AJ813" s="494"/>
      <c r="AK813" s="494"/>
      <c r="AL813" s="494"/>
    </row>
    <row r="814" spans="13:38">
      <c r="M814" s="494"/>
      <c r="N814" s="494"/>
      <c r="O814" s="494"/>
      <c r="P814" s="494"/>
      <c r="Q814" s="494"/>
      <c r="R814" s="494"/>
      <c r="S814" s="494"/>
      <c r="T814" s="494"/>
      <c r="U814" s="494"/>
      <c r="V814" s="494"/>
      <c r="W814" s="494"/>
      <c r="X814" s="494"/>
      <c r="Y814" s="494"/>
      <c r="Z814" s="494"/>
      <c r="AA814" s="494"/>
      <c r="AB814" s="494"/>
      <c r="AC814" s="494"/>
      <c r="AD814" s="494"/>
      <c r="AE814" s="494"/>
      <c r="AF814" s="494"/>
      <c r="AG814" s="494"/>
      <c r="AH814" s="494"/>
      <c r="AI814" s="494"/>
      <c r="AJ814" s="494"/>
      <c r="AK814" s="494"/>
      <c r="AL814" s="494"/>
    </row>
    <row r="815" spans="13:38">
      <c r="M815" s="494"/>
      <c r="N815" s="494"/>
      <c r="O815" s="494"/>
      <c r="P815" s="494"/>
      <c r="Q815" s="494"/>
      <c r="R815" s="494"/>
      <c r="S815" s="494"/>
      <c r="T815" s="494"/>
      <c r="U815" s="494"/>
      <c r="V815" s="494"/>
      <c r="W815" s="494"/>
      <c r="X815" s="494"/>
      <c r="Y815" s="494"/>
      <c r="Z815" s="494"/>
      <c r="AA815" s="494"/>
      <c r="AB815" s="494"/>
      <c r="AC815" s="494"/>
      <c r="AD815" s="494"/>
      <c r="AE815" s="494"/>
      <c r="AF815" s="494"/>
      <c r="AG815" s="494"/>
      <c r="AH815" s="494"/>
      <c r="AI815" s="494"/>
      <c r="AJ815" s="494"/>
      <c r="AK815" s="494"/>
      <c r="AL815" s="494"/>
    </row>
    <row r="816" spans="13:38">
      <c r="M816" s="494"/>
      <c r="N816" s="494"/>
      <c r="O816" s="494"/>
      <c r="P816" s="494"/>
      <c r="Q816" s="494"/>
      <c r="R816" s="494"/>
      <c r="S816" s="494"/>
      <c r="T816" s="494"/>
      <c r="U816" s="494"/>
      <c r="V816" s="494"/>
      <c r="W816" s="494"/>
      <c r="X816" s="494"/>
      <c r="Y816" s="494"/>
      <c r="Z816" s="494"/>
      <c r="AA816" s="494"/>
      <c r="AB816" s="494"/>
      <c r="AC816" s="494"/>
      <c r="AD816" s="494"/>
      <c r="AE816" s="494"/>
      <c r="AF816" s="494"/>
      <c r="AG816" s="494"/>
      <c r="AH816" s="494"/>
      <c r="AI816" s="494"/>
      <c r="AJ816" s="494"/>
      <c r="AK816" s="494"/>
      <c r="AL816" s="494"/>
    </row>
    <row r="817" spans="13:38">
      <c r="M817" s="494"/>
      <c r="N817" s="494"/>
      <c r="O817" s="494"/>
      <c r="P817" s="494"/>
      <c r="Q817" s="494"/>
      <c r="R817" s="494"/>
      <c r="S817" s="494"/>
      <c r="T817" s="494"/>
      <c r="U817" s="494"/>
      <c r="V817" s="494"/>
      <c r="W817" s="494"/>
      <c r="X817" s="494"/>
      <c r="Y817" s="494"/>
      <c r="Z817" s="494"/>
      <c r="AA817" s="494"/>
      <c r="AB817" s="494"/>
      <c r="AC817" s="494"/>
      <c r="AD817" s="494"/>
      <c r="AE817" s="494"/>
      <c r="AF817" s="494"/>
      <c r="AG817" s="494"/>
      <c r="AH817" s="494"/>
      <c r="AI817" s="494"/>
      <c r="AJ817" s="494"/>
      <c r="AK817" s="494"/>
      <c r="AL817" s="494"/>
    </row>
    <row r="818" spans="13:38">
      <c r="M818" s="494"/>
      <c r="N818" s="494"/>
      <c r="O818" s="494"/>
      <c r="P818" s="494"/>
      <c r="Q818" s="494"/>
      <c r="R818" s="494"/>
      <c r="S818" s="494"/>
      <c r="T818" s="494"/>
      <c r="U818" s="494"/>
      <c r="V818" s="494"/>
      <c r="W818" s="494"/>
      <c r="X818" s="494"/>
      <c r="Y818" s="494"/>
      <c r="Z818" s="494"/>
      <c r="AA818" s="494"/>
      <c r="AB818" s="494"/>
      <c r="AC818" s="494"/>
      <c r="AD818" s="494"/>
      <c r="AE818" s="494"/>
      <c r="AF818" s="494"/>
      <c r="AG818" s="494"/>
      <c r="AH818" s="494"/>
      <c r="AI818" s="494"/>
      <c r="AJ818" s="494"/>
      <c r="AK818" s="494"/>
      <c r="AL818" s="494"/>
    </row>
    <row r="819" spans="13:38">
      <c r="M819" s="494"/>
      <c r="N819" s="494"/>
      <c r="O819" s="494"/>
      <c r="P819" s="494"/>
      <c r="Q819" s="494"/>
      <c r="R819" s="494"/>
      <c r="S819" s="494"/>
      <c r="T819" s="494"/>
      <c r="U819" s="494"/>
      <c r="V819" s="494"/>
      <c r="W819" s="494"/>
      <c r="X819" s="494"/>
      <c r="Y819" s="494"/>
      <c r="Z819" s="494"/>
      <c r="AA819" s="494"/>
      <c r="AB819" s="494"/>
      <c r="AC819" s="494"/>
      <c r="AD819" s="494"/>
      <c r="AE819" s="494"/>
      <c r="AF819" s="494"/>
      <c r="AG819" s="494"/>
      <c r="AH819" s="494"/>
      <c r="AI819" s="494"/>
      <c r="AJ819" s="494"/>
      <c r="AK819" s="494"/>
      <c r="AL819" s="494"/>
    </row>
    <row r="820" spans="13:38">
      <c r="M820" s="494"/>
      <c r="N820" s="494"/>
      <c r="O820" s="494"/>
      <c r="P820" s="494"/>
      <c r="Q820" s="494"/>
      <c r="R820" s="494"/>
      <c r="S820" s="494"/>
      <c r="T820" s="494"/>
      <c r="U820" s="494"/>
      <c r="V820" s="494"/>
      <c r="W820" s="494"/>
      <c r="X820" s="494"/>
      <c r="Y820" s="494"/>
      <c r="Z820" s="494"/>
      <c r="AA820" s="494"/>
      <c r="AB820" s="494"/>
      <c r="AC820" s="494"/>
      <c r="AD820" s="494"/>
      <c r="AE820" s="494"/>
      <c r="AF820" s="494"/>
      <c r="AG820" s="494"/>
      <c r="AH820" s="494"/>
      <c r="AI820" s="494"/>
      <c r="AJ820" s="494"/>
      <c r="AK820" s="494"/>
      <c r="AL820" s="494"/>
    </row>
    <row r="821" spans="13:38">
      <c r="M821" s="494"/>
      <c r="N821" s="494"/>
      <c r="O821" s="494"/>
      <c r="P821" s="494"/>
      <c r="Q821" s="494"/>
      <c r="R821" s="494"/>
      <c r="S821" s="494"/>
      <c r="T821" s="494"/>
      <c r="U821" s="494"/>
      <c r="V821" s="494"/>
      <c r="W821" s="494"/>
      <c r="X821" s="494"/>
      <c r="Y821" s="494"/>
      <c r="Z821" s="494"/>
      <c r="AA821" s="494"/>
      <c r="AB821" s="494"/>
      <c r="AC821" s="494"/>
      <c r="AD821" s="494"/>
      <c r="AE821" s="494"/>
      <c r="AF821" s="494"/>
      <c r="AG821" s="494"/>
      <c r="AH821" s="494"/>
      <c r="AI821" s="494"/>
      <c r="AJ821" s="494"/>
      <c r="AK821" s="494"/>
      <c r="AL821" s="494"/>
    </row>
    <row r="822" spans="13:38">
      <c r="M822" s="494"/>
      <c r="N822" s="494"/>
      <c r="O822" s="494"/>
      <c r="P822" s="494"/>
      <c r="Q822" s="494"/>
      <c r="R822" s="494"/>
      <c r="S822" s="494"/>
      <c r="T822" s="494"/>
      <c r="U822" s="494"/>
      <c r="V822" s="494"/>
      <c r="W822" s="494"/>
      <c r="X822" s="494"/>
      <c r="Y822" s="494"/>
      <c r="Z822" s="494"/>
      <c r="AA822" s="494"/>
      <c r="AB822" s="494"/>
      <c r="AC822" s="494"/>
      <c r="AD822" s="494"/>
      <c r="AE822" s="494"/>
      <c r="AF822" s="494"/>
      <c r="AG822" s="494"/>
      <c r="AH822" s="494"/>
      <c r="AI822" s="494"/>
      <c r="AJ822" s="494"/>
      <c r="AK822" s="494"/>
      <c r="AL822" s="494"/>
    </row>
    <row r="823" spans="13:38">
      <c r="M823" s="494"/>
      <c r="N823" s="494"/>
      <c r="O823" s="494"/>
      <c r="P823" s="494"/>
      <c r="Q823" s="494"/>
      <c r="R823" s="494"/>
      <c r="S823" s="494"/>
      <c r="T823" s="494"/>
      <c r="U823" s="494"/>
      <c r="V823" s="494"/>
      <c r="W823" s="494"/>
      <c r="X823" s="494"/>
      <c r="Y823" s="494"/>
      <c r="Z823" s="494"/>
      <c r="AA823" s="494"/>
      <c r="AB823" s="494"/>
      <c r="AC823" s="494"/>
      <c r="AD823" s="494"/>
      <c r="AE823" s="494"/>
      <c r="AF823" s="494"/>
      <c r="AG823" s="494"/>
      <c r="AH823" s="494"/>
      <c r="AI823" s="494"/>
      <c r="AJ823" s="494"/>
      <c r="AK823" s="494"/>
      <c r="AL823" s="494"/>
    </row>
    <row r="824" spans="13:38">
      <c r="M824" s="494"/>
      <c r="N824" s="494"/>
      <c r="O824" s="494"/>
      <c r="P824" s="494"/>
      <c r="Q824" s="494"/>
      <c r="R824" s="494"/>
      <c r="S824" s="494"/>
      <c r="T824" s="494"/>
      <c r="U824" s="494"/>
      <c r="V824" s="494"/>
      <c r="W824" s="494"/>
      <c r="X824" s="494"/>
      <c r="Y824" s="494"/>
      <c r="Z824" s="494"/>
      <c r="AA824" s="494"/>
      <c r="AB824" s="494"/>
      <c r="AC824" s="494"/>
      <c r="AD824" s="494"/>
      <c r="AE824" s="494"/>
      <c r="AF824" s="494"/>
      <c r="AG824" s="494"/>
      <c r="AH824" s="494"/>
      <c r="AI824" s="494"/>
      <c r="AJ824" s="494"/>
      <c r="AK824" s="494"/>
      <c r="AL824" s="494"/>
    </row>
    <row r="825" spans="13:38">
      <c r="M825" s="494"/>
      <c r="N825" s="494"/>
      <c r="O825" s="494"/>
      <c r="P825" s="494"/>
      <c r="Q825" s="494"/>
      <c r="R825" s="494"/>
      <c r="S825" s="494"/>
      <c r="T825" s="494"/>
      <c r="U825" s="494"/>
      <c r="V825" s="494"/>
      <c r="W825" s="494"/>
      <c r="X825" s="494"/>
      <c r="Y825" s="494"/>
      <c r="Z825" s="494"/>
      <c r="AA825" s="494"/>
      <c r="AB825" s="494"/>
      <c r="AC825" s="494"/>
      <c r="AD825" s="494"/>
      <c r="AE825" s="494"/>
      <c r="AF825" s="494"/>
      <c r="AG825" s="494"/>
      <c r="AH825" s="494"/>
      <c r="AI825" s="494"/>
      <c r="AJ825" s="494"/>
      <c r="AK825" s="494"/>
      <c r="AL825" s="494"/>
    </row>
    <row r="826" spans="13:38">
      <c r="M826" s="494"/>
      <c r="N826" s="494"/>
      <c r="O826" s="494"/>
      <c r="P826" s="494"/>
      <c r="Q826" s="494"/>
      <c r="R826" s="494"/>
      <c r="S826" s="494"/>
      <c r="T826" s="494"/>
      <c r="U826" s="494"/>
      <c r="V826" s="494"/>
      <c r="W826" s="494"/>
      <c r="X826" s="494"/>
      <c r="Y826" s="494"/>
      <c r="Z826" s="494"/>
      <c r="AA826" s="494"/>
      <c r="AB826" s="494"/>
      <c r="AC826" s="494"/>
      <c r="AD826" s="494"/>
      <c r="AE826" s="494"/>
      <c r="AF826" s="494"/>
      <c r="AG826" s="494"/>
      <c r="AH826" s="494"/>
      <c r="AI826" s="494"/>
      <c r="AJ826" s="494"/>
      <c r="AK826" s="494"/>
      <c r="AL826" s="494"/>
    </row>
    <row r="827" spans="13:38">
      <c r="M827" s="494"/>
      <c r="N827" s="494"/>
      <c r="O827" s="494"/>
      <c r="P827" s="494"/>
      <c r="Q827" s="494"/>
      <c r="R827" s="494"/>
      <c r="S827" s="494"/>
      <c r="T827" s="494"/>
      <c r="U827" s="494"/>
      <c r="V827" s="494"/>
      <c r="W827" s="494"/>
      <c r="X827" s="494"/>
      <c r="Y827" s="494"/>
      <c r="Z827" s="494"/>
      <c r="AA827" s="494"/>
      <c r="AB827" s="494"/>
      <c r="AC827" s="494"/>
      <c r="AD827" s="494"/>
      <c r="AE827" s="494"/>
      <c r="AF827" s="494"/>
      <c r="AG827" s="494"/>
      <c r="AH827" s="494"/>
      <c r="AI827" s="494"/>
      <c r="AJ827" s="494"/>
      <c r="AK827" s="494"/>
      <c r="AL827" s="494"/>
    </row>
    <row r="828" spans="13:38">
      <c r="M828" s="494"/>
      <c r="N828" s="494"/>
      <c r="O828" s="494"/>
      <c r="P828" s="494"/>
      <c r="Q828" s="494"/>
      <c r="R828" s="494"/>
      <c r="S828" s="494"/>
      <c r="T828" s="494"/>
      <c r="U828" s="494"/>
      <c r="V828" s="494"/>
      <c r="W828" s="494"/>
      <c r="X828" s="494"/>
      <c r="Y828" s="494"/>
      <c r="Z828" s="494"/>
      <c r="AA828" s="494"/>
      <c r="AB828" s="494"/>
      <c r="AC828" s="494"/>
      <c r="AD828" s="494"/>
      <c r="AE828" s="494"/>
      <c r="AF828" s="494"/>
      <c r="AG828" s="494"/>
      <c r="AH828" s="494"/>
      <c r="AI828" s="494"/>
      <c r="AJ828" s="494"/>
      <c r="AK828" s="494"/>
      <c r="AL828" s="494"/>
    </row>
    <row r="829" spans="13:38">
      <c r="M829" s="494"/>
      <c r="N829" s="494"/>
      <c r="O829" s="494"/>
      <c r="P829" s="494"/>
      <c r="Q829" s="494"/>
      <c r="R829" s="494"/>
      <c r="S829" s="494"/>
      <c r="T829" s="494"/>
      <c r="U829" s="494"/>
      <c r="V829" s="494"/>
      <c r="W829" s="494"/>
      <c r="X829" s="494"/>
      <c r="Y829" s="494"/>
      <c r="Z829" s="494"/>
      <c r="AA829" s="494"/>
      <c r="AB829" s="494"/>
      <c r="AC829" s="494"/>
      <c r="AD829" s="494"/>
      <c r="AE829" s="494"/>
      <c r="AF829" s="494"/>
      <c r="AG829" s="494"/>
      <c r="AH829" s="494"/>
      <c r="AI829" s="494"/>
      <c r="AJ829" s="494"/>
      <c r="AK829" s="494"/>
      <c r="AL829" s="494"/>
    </row>
    <row r="830" spans="13:38">
      <c r="M830" s="494"/>
      <c r="N830" s="494"/>
      <c r="O830" s="494"/>
      <c r="P830" s="494"/>
      <c r="Q830" s="494"/>
      <c r="R830" s="494"/>
      <c r="S830" s="494"/>
      <c r="T830" s="494"/>
      <c r="U830" s="494"/>
      <c r="V830" s="494"/>
      <c r="W830" s="494"/>
      <c r="X830" s="494"/>
      <c r="Y830" s="494"/>
      <c r="Z830" s="494"/>
      <c r="AA830" s="494"/>
      <c r="AB830" s="494"/>
      <c r="AC830" s="494"/>
      <c r="AD830" s="494"/>
      <c r="AE830" s="494"/>
      <c r="AF830" s="494"/>
      <c r="AG830" s="494"/>
      <c r="AH830" s="494"/>
      <c r="AI830" s="494"/>
      <c r="AJ830" s="494"/>
      <c r="AK830" s="494"/>
      <c r="AL830" s="494"/>
    </row>
    <row r="831" spans="13:38">
      <c r="M831" s="494"/>
      <c r="N831" s="494"/>
      <c r="O831" s="494"/>
      <c r="P831" s="494"/>
      <c r="Q831" s="494"/>
      <c r="R831" s="494"/>
      <c r="S831" s="494"/>
      <c r="T831" s="494"/>
      <c r="U831" s="494"/>
      <c r="V831" s="494"/>
      <c r="W831" s="494"/>
      <c r="X831" s="494"/>
      <c r="Y831" s="494"/>
      <c r="Z831" s="494"/>
      <c r="AA831" s="494"/>
      <c r="AB831" s="494"/>
      <c r="AC831" s="494"/>
      <c r="AD831" s="494"/>
      <c r="AE831" s="494"/>
      <c r="AF831" s="494"/>
      <c r="AG831" s="494"/>
      <c r="AH831" s="494"/>
      <c r="AI831" s="494"/>
      <c r="AJ831" s="494"/>
      <c r="AK831" s="494"/>
      <c r="AL831" s="494"/>
    </row>
    <row r="832" spans="13:38">
      <c r="M832" s="494"/>
      <c r="N832" s="494"/>
      <c r="O832" s="494"/>
      <c r="P832" s="494"/>
      <c r="Q832" s="494"/>
      <c r="R832" s="494"/>
      <c r="S832" s="494"/>
      <c r="T832" s="494"/>
      <c r="U832" s="494"/>
      <c r="V832" s="494"/>
      <c r="W832" s="494"/>
      <c r="X832" s="494"/>
      <c r="Y832" s="494"/>
      <c r="Z832" s="494"/>
      <c r="AA832" s="494"/>
      <c r="AB832" s="494"/>
      <c r="AC832" s="494"/>
      <c r="AD832" s="494"/>
      <c r="AE832" s="494"/>
      <c r="AF832" s="494"/>
      <c r="AG832" s="494"/>
      <c r="AH832" s="494"/>
      <c r="AI832" s="494"/>
      <c r="AJ832" s="494"/>
      <c r="AK832" s="494"/>
      <c r="AL832" s="494"/>
    </row>
    <row r="833" spans="13:38">
      <c r="M833" s="494"/>
      <c r="N833" s="494"/>
      <c r="O833" s="494"/>
      <c r="P833" s="494"/>
      <c r="Q833" s="494"/>
      <c r="R833" s="494"/>
      <c r="S833" s="494"/>
      <c r="T833" s="494"/>
      <c r="U833" s="494"/>
      <c r="V833" s="494"/>
      <c r="W833" s="494"/>
      <c r="X833" s="494"/>
      <c r="Y833" s="494"/>
      <c r="Z833" s="494"/>
      <c r="AA833" s="494"/>
      <c r="AB833" s="494"/>
      <c r="AC833" s="494"/>
      <c r="AD833" s="494"/>
      <c r="AE833" s="494"/>
      <c r="AF833" s="494"/>
      <c r="AG833" s="494"/>
      <c r="AH833" s="494"/>
      <c r="AI833" s="494"/>
      <c r="AJ833" s="494"/>
      <c r="AK833" s="494"/>
      <c r="AL833" s="494"/>
    </row>
    <row r="834" spans="13:38">
      <c r="M834" s="494"/>
      <c r="N834" s="494"/>
      <c r="O834" s="494"/>
      <c r="P834" s="494"/>
      <c r="Q834" s="494"/>
      <c r="R834" s="494"/>
      <c r="S834" s="494"/>
      <c r="T834" s="494"/>
      <c r="U834" s="494"/>
      <c r="V834" s="494"/>
      <c r="W834" s="494"/>
      <c r="X834" s="494"/>
      <c r="Y834" s="494"/>
      <c r="Z834" s="494"/>
      <c r="AA834" s="494"/>
      <c r="AB834" s="494"/>
      <c r="AC834" s="494"/>
      <c r="AD834" s="494"/>
      <c r="AE834" s="494"/>
      <c r="AF834" s="494"/>
      <c r="AG834" s="494"/>
      <c r="AH834" s="494"/>
      <c r="AI834" s="494"/>
      <c r="AJ834" s="494"/>
      <c r="AK834" s="494"/>
      <c r="AL834" s="494"/>
    </row>
    <row r="835" spans="13:38">
      <c r="M835" s="494"/>
      <c r="N835" s="494"/>
      <c r="O835" s="494"/>
      <c r="P835" s="494"/>
      <c r="Q835" s="494"/>
      <c r="R835" s="494"/>
      <c r="S835" s="494"/>
      <c r="T835" s="494"/>
      <c r="U835" s="494"/>
      <c r="V835" s="494"/>
      <c r="W835" s="494"/>
      <c r="X835" s="494"/>
      <c r="Y835" s="494"/>
      <c r="Z835" s="494"/>
      <c r="AA835" s="494"/>
      <c r="AB835" s="494"/>
      <c r="AC835" s="494"/>
      <c r="AD835" s="494"/>
      <c r="AE835" s="494"/>
      <c r="AF835" s="494"/>
      <c r="AG835" s="494"/>
      <c r="AH835" s="494"/>
      <c r="AI835" s="494"/>
      <c r="AJ835" s="494"/>
      <c r="AK835" s="494"/>
      <c r="AL835" s="494"/>
    </row>
    <row r="836" spans="13:38">
      <c r="M836" s="494"/>
      <c r="N836" s="494"/>
      <c r="O836" s="494"/>
      <c r="P836" s="494"/>
      <c r="Q836" s="494"/>
      <c r="R836" s="494"/>
      <c r="S836" s="494"/>
      <c r="T836" s="494"/>
      <c r="U836" s="494"/>
      <c r="V836" s="494"/>
      <c r="W836" s="494"/>
      <c r="X836" s="494"/>
      <c r="Y836" s="494"/>
      <c r="Z836" s="494"/>
      <c r="AA836" s="494"/>
      <c r="AB836" s="494"/>
      <c r="AC836" s="494"/>
      <c r="AD836" s="494"/>
      <c r="AE836" s="494"/>
      <c r="AF836" s="494"/>
      <c r="AG836" s="494"/>
      <c r="AH836" s="494"/>
      <c r="AI836" s="494"/>
      <c r="AJ836" s="494"/>
      <c r="AK836" s="494"/>
      <c r="AL836" s="494"/>
    </row>
    <row r="837" spans="13:38">
      <c r="M837" s="494"/>
      <c r="N837" s="494"/>
      <c r="O837" s="494"/>
      <c r="P837" s="494"/>
      <c r="Q837" s="494"/>
      <c r="R837" s="494"/>
      <c r="S837" s="494"/>
      <c r="T837" s="494"/>
      <c r="U837" s="494"/>
      <c r="V837" s="494"/>
      <c r="W837" s="494"/>
      <c r="X837" s="494"/>
      <c r="Y837" s="494"/>
      <c r="Z837" s="494"/>
      <c r="AA837" s="494"/>
      <c r="AB837" s="494"/>
      <c r="AC837" s="494"/>
      <c r="AD837" s="494"/>
      <c r="AE837" s="494"/>
      <c r="AF837" s="494"/>
      <c r="AG837" s="494"/>
      <c r="AH837" s="494"/>
      <c r="AI837" s="494"/>
      <c r="AJ837" s="494"/>
      <c r="AK837" s="494"/>
      <c r="AL837" s="494"/>
    </row>
    <row r="838" spans="13:38">
      <c r="M838" s="494"/>
      <c r="N838" s="494"/>
      <c r="O838" s="494"/>
      <c r="P838" s="494"/>
      <c r="Q838" s="494"/>
      <c r="R838" s="494"/>
      <c r="S838" s="494"/>
      <c r="T838" s="494"/>
      <c r="U838" s="494"/>
      <c r="V838" s="494"/>
      <c r="W838" s="494"/>
      <c r="X838" s="494"/>
      <c r="Y838" s="494"/>
      <c r="Z838" s="494"/>
      <c r="AA838" s="494"/>
      <c r="AB838" s="494"/>
      <c r="AC838" s="494"/>
      <c r="AD838" s="494"/>
      <c r="AE838" s="494"/>
      <c r="AF838" s="494"/>
      <c r="AG838" s="494"/>
      <c r="AH838" s="494"/>
      <c r="AI838" s="494"/>
      <c r="AJ838" s="494"/>
      <c r="AK838" s="494"/>
      <c r="AL838" s="494"/>
    </row>
    <row r="839" spans="13:38">
      <c r="M839" s="494"/>
      <c r="N839" s="494"/>
      <c r="O839" s="494"/>
      <c r="P839" s="494"/>
      <c r="Q839" s="494"/>
      <c r="R839" s="494"/>
      <c r="S839" s="494"/>
      <c r="T839" s="494"/>
      <c r="U839" s="494"/>
      <c r="V839" s="494"/>
      <c r="W839" s="494"/>
      <c r="X839" s="494"/>
      <c r="Y839" s="494"/>
      <c r="Z839" s="494"/>
      <c r="AA839" s="494"/>
      <c r="AB839" s="494"/>
      <c r="AC839" s="494"/>
      <c r="AD839" s="494"/>
      <c r="AE839" s="494"/>
      <c r="AF839" s="494"/>
      <c r="AG839" s="494"/>
      <c r="AH839" s="494"/>
      <c r="AI839" s="494"/>
      <c r="AJ839" s="494"/>
      <c r="AK839" s="494"/>
      <c r="AL839" s="494"/>
    </row>
  </sheetData>
  <mergeCells count="404">
    <mergeCell ref="C212:D212"/>
    <mergeCell ref="H212:I212"/>
    <mergeCell ref="C213:D213"/>
    <mergeCell ref="H213:I213"/>
    <mergeCell ref="C214:D214"/>
    <mergeCell ref="H214:I214"/>
    <mergeCell ref="C207:D207"/>
    <mergeCell ref="H207:I207"/>
    <mergeCell ref="C208:D208"/>
    <mergeCell ref="H208:I208"/>
    <mergeCell ref="C209:D209"/>
    <mergeCell ref="H209:I209"/>
    <mergeCell ref="C210:D210"/>
    <mergeCell ref="H210:I210"/>
    <mergeCell ref="C211:D211"/>
    <mergeCell ref="H211:I211"/>
    <mergeCell ref="C202:D202"/>
    <mergeCell ref="H202:I202"/>
    <mergeCell ref="C203:D203"/>
    <mergeCell ref="H203:I203"/>
    <mergeCell ref="C204:D204"/>
    <mergeCell ref="H204:I204"/>
    <mergeCell ref="C205:D205"/>
    <mergeCell ref="H205:I205"/>
    <mergeCell ref="C206:D206"/>
    <mergeCell ref="H206:I206"/>
    <mergeCell ref="C197:D197"/>
    <mergeCell ref="H197:I197"/>
    <mergeCell ref="C198:D198"/>
    <mergeCell ref="H198:I198"/>
    <mergeCell ref="C199:D199"/>
    <mergeCell ref="H199:I199"/>
    <mergeCell ref="C200:D200"/>
    <mergeCell ref="H200:I200"/>
    <mergeCell ref="C201:D201"/>
    <mergeCell ref="H201:I201"/>
    <mergeCell ref="B2:J2"/>
    <mergeCell ref="B3:J3"/>
    <mergeCell ref="B4:J4"/>
    <mergeCell ref="B5:J5"/>
    <mergeCell ref="B182:E182"/>
    <mergeCell ref="G182:J182"/>
    <mergeCell ref="B183:E183"/>
    <mergeCell ref="G183:J183"/>
    <mergeCell ref="C184:D184"/>
    <mergeCell ref="H184:I184"/>
    <mergeCell ref="C173:D173"/>
    <mergeCell ref="H173:I173"/>
    <mergeCell ref="C174:D174"/>
    <mergeCell ref="H174:I174"/>
    <mergeCell ref="C175:D175"/>
    <mergeCell ref="H175:I175"/>
    <mergeCell ref="C176:D176"/>
    <mergeCell ref="H176:I176"/>
    <mergeCell ref="C177:D177"/>
    <mergeCell ref="H177:I177"/>
    <mergeCell ref="C168:D168"/>
    <mergeCell ref="H168:I168"/>
    <mergeCell ref="C169:D169"/>
    <mergeCell ref="H169:I169"/>
    <mergeCell ref="C190:D190"/>
    <mergeCell ref="C178:D178"/>
    <mergeCell ref="H178:I178"/>
    <mergeCell ref="C179:D179"/>
    <mergeCell ref="H179:I179"/>
    <mergeCell ref="C180:D180"/>
    <mergeCell ref="H180:I180"/>
    <mergeCell ref="H190:I190"/>
    <mergeCell ref="C191:D191"/>
    <mergeCell ref="H191:I191"/>
    <mergeCell ref="C185:D185"/>
    <mergeCell ref="H185:I185"/>
    <mergeCell ref="C186:D186"/>
    <mergeCell ref="H186:I186"/>
    <mergeCell ref="C187:D187"/>
    <mergeCell ref="H187:I187"/>
    <mergeCell ref="C188:D188"/>
    <mergeCell ref="H188:I188"/>
    <mergeCell ref="C189:D189"/>
    <mergeCell ref="H189:I189"/>
    <mergeCell ref="C192:D192"/>
    <mergeCell ref="H192:I192"/>
    <mergeCell ref="C193:D193"/>
    <mergeCell ref="H193:I193"/>
    <mergeCell ref="C194:D194"/>
    <mergeCell ref="H194:I194"/>
    <mergeCell ref="C195:D195"/>
    <mergeCell ref="H195:I195"/>
    <mergeCell ref="C196:D196"/>
    <mergeCell ref="H196:I196"/>
    <mergeCell ref="C170:D170"/>
    <mergeCell ref="H170:I170"/>
    <mergeCell ref="C171:D171"/>
    <mergeCell ref="H171:I171"/>
    <mergeCell ref="C172:D172"/>
    <mergeCell ref="H172:I172"/>
    <mergeCell ref="C163:D163"/>
    <mergeCell ref="H163:I163"/>
    <mergeCell ref="C164:D164"/>
    <mergeCell ref="H164:I164"/>
    <mergeCell ref="C165:D165"/>
    <mergeCell ref="H165:I165"/>
    <mergeCell ref="C166:D166"/>
    <mergeCell ref="H166:I166"/>
    <mergeCell ref="C167:D167"/>
    <mergeCell ref="H167:I167"/>
    <mergeCell ref="C158:D158"/>
    <mergeCell ref="H158:I158"/>
    <mergeCell ref="C159:D159"/>
    <mergeCell ref="H159:I159"/>
    <mergeCell ref="C160:D160"/>
    <mergeCell ref="H160:I160"/>
    <mergeCell ref="C161:D161"/>
    <mergeCell ref="H161:I161"/>
    <mergeCell ref="C162:D162"/>
    <mergeCell ref="H162:I162"/>
    <mergeCell ref="C153:D153"/>
    <mergeCell ref="H153:I153"/>
    <mergeCell ref="C154:D154"/>
    <mergeCell ref="H154:I154"/>
    <mergeCell ref="C155:D155"/>
    <mergeCell ref="H155:I155"/>
    <mergeCell ref="C156:D156"/>
    <mergeCell ref="H156:I156"/>
    <mergeCell ref="C157:D157"/>
    <mergeCell ref="H157:I157"/>
    <mergeCell ref="B148:E148"/>
    <mergeCell ref="G148:J148"/>
    <mergeCell ref="B149:E149"/>
    <mergeCell ref="G149:J149"/>
    <mergeCell ref="C150:D150"/>
    <mergeCell ref="H150:I150"/>
    <mergeCell ref="C151:D151"/>
    <mergeCell ref="H151:I151"/>
    <mergeCell ref="C152:D152"/>
    <mergeCell ref="H152:I152"/>
    <mergeCell ref="C142:D142"/>
    <mergeCell ref="H142:I142"/>
    <mergeCell ref="C143:D143"/>
    <mergeCell ref="H143:I143"/>
    <mergeCell ref="C144:D144"/>
    <mergeCell ref="H144:I144"/>
    <mergeCell ref="C145:D145"/>
    <mergeCell ref="H145:I145"/>
    <mergeCell ref="C146:D146"/>
    <mergeCell ref="H146:I146"/>
    <mergeCell ref="C137:D137"/>
    <mergeCell ref="H137:I137"/>
    <mergeCell ref="C138:D138"/>
    <mergeCell ref="H138:I138"/>
    <mergeCell ref="C139:D139"/>
    <mergeCell ref="H139:I139"/>
    <mergeCell ref="C140:D140"/>
    <mergeCell ref="H140:I140"/>
    <mergeCell ref="C141:D141"/>
    <mergeCell ref="H141:I141"/>
    <mergeCell ref="C132:D132"/>
    <mergeCell ref="H132:I132"/>
    <mergeCell ref="C133:D133"/>
    <mergeCell ref="H133:I133"/>
    <mergeCell ref="C134:D134"/>
    <mergeCell ref="H134:I134"/>
    <mergeCell ref="C135:D135"/>
    <mergeCell ref="H135:I135"/>
    <mergeCell ref="C136:D136"/>
    <mergeCell ref="H136:I136"/>
    <mergeCell ref="C127:D127"/>
    <mergeCell ref="H127:I127"/>
    <mergeCell ref="C128:D128"/>
    <mergeCell ref="H128:I128"/>
    <mergeCell ref="C129:D129"/>
    <mergeCell ref="H129:I129"/>
    <mergeCell ref="C130:D130"/>
    <mergeCell ref="H130:I130"/>
    <mergeCell ref="C131:D131"/>
    <mergeCell ref="H131:I131"/>
    <mergeCell ref="C122:D122"/>
    <mergeCell ref="H122:I122"/>
    <mergeCell ref="C123:D123"/>
    <mergeCell ref="H123:I123"/>
    <mergeCell ref="C124:D124"/>
    <mergeCell ref="H124:I124"/>
    <mergeCell ref="C125:D125"/>
    <mergeCell ref="H125:I125"/>
    <mergeCell ref="C126:D126"/>
    <mergeCell ref="H126:I126"/>
    <mergeCell ref="C117:D117"/>
    <mergeCell ref="H117:I117"/>
    <mergeCell ref="C118:D118"/>
    <mergeCell ref="H118:I118"/>
    <mergeCell ref="C119:D119"/>
    <mergeCell ref="H119:I119"/>
    <mergeCell ref="C120:D120"/>
    <mergeCell ref="H120:I120"/>
    <mergeCell ref="C121:D121"/>
    <mergeCell ref="H121:I121"/>
    <mergeCell ref="B110:J110"/>
    <mergeCell ref="B111:J111"/>
    <mergeCell ref="B112:J112"/>
    <mergeCell ref="B113:J113"/>
    <mergeCell ref="B114:E114"/>
    <mergeCell ref="G114:J114"/>
    <mergeCell ref="B115:E115"/>
    <mergeCell ref="G115:J115"/>
    <mergeCell ref="C116:D116"/>
    <mergeCell ref="H116:I116"/>
    <mergeCell ref="C104:D104"/>
    <mergeCell ref="H104:I104"/>
    <mergeCell ref="C105:D105"/>
    <mergeCell ref="H105:I105"/>
    <mergeCell ref="C106:D106"/>
    <mergeCell ref="H106:I106"/>
    <mergeCell ref="C101:D101"/>
    <mergeCell ref="H101:I101"/>
    <mergeCell ref="C102:D102"/>
    <mergeCell ref="H102:I102"/>
    <mergeCell ref="C103:D103"/>
    <mergeCell ref="H103:I103"/>
    <mergeCell ref="C98:D98"/>
    <mergeCell ref="H98:I98"/>
    <mergeCell ref="C99:D99"/>
    <mergeCell ref="H99:I99"/>
    <mergeCell ref="C100:D100"/>
    <mergeCell ref="H100:I100"/>
    <mergeCell ref="C95:D95"/>
    <mergeCell ref="H95:I95"/>
    <mergeCell ref="C96:D96"/>
    <mergeCell ref="H96:I96"/>
    <mergeCell ref="C97:D97"/>
    <mergeCell ref="H97:I97"/>
    <mergeCell ref="C92:D92"/>
    <mergeCell ref="H92:I92"/>
    <mergeCell ref="C93:D93"/>
    <mergeCell ref="H93:I93"/>
    <mergeCell ref="C94:D94"/>
    <mergeCell ref="H94:I94"/>
    <mergeCell ref="C89:D89"/>
    <mergeCell ref="H89:I89"/>
    <mergeCell ref="C90:D90"/>
    <mergeCell ref="H90:I90"/>
    <mergeCell ref="C91:D91"/>
    <mergeCell ref="H91:I91"/>
    <mergeCell ref="C86:D86"/>
    <mergeCell ref="H86:I86"/>
    <mergeCell ref="C87:D87"/>
    <mergeCell ref="H87:I87"/>
    <mergeCell ref="C88:D88"/>
    <mergeCell ref="H88:I88"/>
    <mergeCell ref="C83:D83"/>
    <mergeCell ref="H83:I83"/>
    <mergeCell ref="C84:D84"/>
    <mergeCell ref="H84:I84"/>
    <mergeCell ref="C85:D85"/>
    <mergeCell ref="H85:I85"/>
    <mergeCell ref="C80:D80"/>
    <mergeCell ref="H80:I80"/>
    <mergeCell ref="C81:D81"/>
    <mergeCell ref="H81:I81"/>
    <mergeCell ref="C82:D82"/>
    <mergeCell ref="H82:I82"/>
    <mergeCell ref="C77:D77"/>
    <mergeCell ref="H77:I77"/>
    <mergeCell ref="C78:D78"/>
    <mergeCell ref="H78:I78"/>
    <mergeCell ref="C79:D79"/>
    <mergeCell ref="H79:I79"/>
    <mergeCell ref="C76:D76"/>
    <mergeCell ref="H76:I76"/>
    <mergeCell ref="C71:D71"/>
    <mergeCell ref="H71:I71"/>
    <mergeCell ref="C72:D72"/>
    <mergeCell ref="H72:I72"/>
    <mergeCell ref="B74:E74"/>
    <mergeCell ref="G74:J74"/>
    <mergeCell ref="B75:E75"/>
    <mergeCell ref="G75:J75"/>
    <mergeCell ref="C68:D68"/>
    <mergeCell ref="H68:I68"/>
    <mergeCell ref="C69:D69"/>
    <mergeCell ref="H69:I69"/>
    <mergeCell ref="C70:D70"/>
    <mergeCell ref="H70:I70"/>
    <mergeCell ref="C65:D65"/>
    <mergeCell ref="H65:I65"/>
    <mergeCell ref="C66:D66"/>
    <mergeCell ref="H66:I66"/>
    <mergeCell ref="C67:D67"/>
    <mergeCell ref="H67:I67"/>
    <mergeCell ref="C62:D62"/>
    <mergeCell ref="H62:I62"/>
    <mergeCell ref="C63:D63"/>
    <mergeCell ref="H63:I63"/>
    <mergeCell ref="C64:D64"/>
    <mergeCell ref="H64:I64"/>
    <mergeCell ref="C59:D59"/>
    <mergeCell ref="H59:I59"/>
    <mergeCell ref="C60:D60"/>
    <mergeCell ref="H60:I60"/>
    <mergeCell ref="C61:D61"/>
    <mergeCell ref="H61:I61"/>
    <mergeCell ref="C56:D56"/>
    <mergeCell ref="H56:I56"/>
    <mergeCell ref="C57:D57"/>
    <mergeCell ref="H57:I57"/>
    <mergeCell ref="C58:D58"/>
    <mergeCell ref="H58:I58"/>
    <mergeCell ref="C53:D53"/>
    <mergeCell ref="H53:I53"/>
    <mergeCell ref="C54:D54"/>
    <mergeCell ref="H54:I54"/>
    <mergeCell ref="C55:D55"/>
    <mergeCell ref="H55:I55"/>
    <mergeCell ref="C50:D50"/>
    <mergeCell ref="H50:I50"/>
    <mergeCell ref="C51:D51"/>
    <mergeCell ref="H51:I51"/>
    <mergeCell ref="C52:D52"/>
    <mergeCell ref="H52:I52"/>
    <mergeCell ref="C47:D47"/>
    <mergeCell ref="H47:I47"/>
    <mergeCell ref="C48:D48"/>
    <mergeCell ref="H48:I48"/>
    <mergeCell ref="C49:D49"/>
    <mergeCell ref="H49:I49"/>
    <mergeCell ref="B41:E41"/>
    <mergeCell ref="G41:J41"/>
    <mergeCell ref="C44:D44"/>
    <mergeCell ref="H44:I44"/>
    <mergeCell ref="C45:D45"/>
    <mergeCell ref="H45:I45"/>
    <mergeCell ref="C46:D46"/>
    <mergeCell ref="H46:I46"/>
    <mergeCell ref="C42:D42"/>
    <mergeCell ref="H42:I42"/>
    <mergeCell ref="C43:D43"/>
    <mergeCell ref="H43:I43"/>
    <mergeCell ref="C38:D38"/>
    <mergeCell ref="H38:I38"/>
    <mergeCell ref="B40:E40"/>
    <mergeCell ref="G40:J40"/>
    <mergeCell ref="C35:D35"/>
    <mergeCell ref="H35:I35"/>
    <mergeCell ref="C36:D36"/>
    <mergeCell ref="H36:I36"/>
    <mergeCell ref="C37:D37"/>
    <mergeCell ref="H37:I37"/>
    <mergeCell ref="C32:D32"/>
    <mergeCell ref="H32:I32"/>
    <mergeCell ref="C33:D33"/>
    <mergeCell ref="H33:I33"/>
    <mergeCell ref="C34:D34"/>
    <mergeCell ref="H34:I34"/>
    <mergeCell ref="C29:D29"/>
    <mergeCell ref="H29:I29"/>
    <mergeCell ref="C30:D30"/>
    <mergeCell ref="H30:I30"/>
    <mergeCell ref="C31:D31"/>
    <mergeCell ref="H31:I31"/>
    <mergeCell ref="C26:D26"/>
    <mergeCell ref="H26:I26"/>
    <mergeCell ref="C27:D27"/>
    <mergeCell ref="H27:I27"/>
    <mergeCell ref="C28:D28"/>
    <mergeCell ref="H28:I28"/>
    <mergeCell ref="C23:D23"/>
    <mergeCell ref="H23:I23"/>
    <mergeCell ref="C24:D24"/>
    <mergeCell ref="H24:I24"/>
    <mergeCell ref="C25:D25"/>
    <mergeCell ref="H25:I25"/>
    <mergeCell ref="C20:D20"/>
    <mergeCell ref="H20:I20"/>
    <mergeCell ref="C21:D21"/>
    <mergeCell ref="H21:I21"/>
    <mergeCell ref="C22:D22"/>
    <mergeCell ref="H22:I22"/>
    <mergeCell ref="C17:D17"/>
    <mergeCell ref="H17:I17"/>
    <mergeCell ref="C18:D18"/>
    <mergeCell ref="H18:I18"/>
    <mergeCell ref="C19:D19"/>
    <mergeCell ref="H19:I19"/>
    <mergeCell ref="B7:E7"/>
    <mergeCell ref="G7:J7"/>
    <mergeCell ref="C14:D14"/>
    <mergeCell ref="H14:I14"/>
    <mergeCell ref="C15:D15"/>
    <mergeCell ref="H15:I15"/>
    <mergeCell ref="B6:E6"/>
    <mergeCell ref="G6:J6"/>
    <mergeCell ref="C16:D16"/>
    <mergeCell ref="H16:I16"/>
    <mergeCell ref="C11:D11"/>
    <mergeCell ref="H11:I11"/>
    <mergeCell ref="C12:D12"/>
    <mergeCell ref="H12:I12"/>
    <mergeCell ref="C13:D13"/>
    <mergeCell ref="H13:I13"/>
    <mergeCell ref="C8:D8"/>
    <mergeCell ref="H8:I8"/>
    <mergeCell ref="C9:D9"/>
    <mergeCell ref="H9:I9"/>
    <mergeCell ref="C10:D10"/>
    <mergeCell ref="H10:I10"/>
  </mergeCells>
  <printOptions horizontalCentered="1" verticalCentered="1"/>
  <pageMargins left="0.25" right="0.25" top="0.25" bottom="0.25" header="0.3" footer="0.3"/>
  <pageSetup scale="17"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20D99-FB18-4AA7-8719-37BCFCDE7C0E}">
  <sheetPr codeName="Sheet26">
    <pageSetUpPr fitToPage="1"/>
  </sheetPr>
  <dimension ref="A1:BK356"/>
  <sheetViews>
    <sheetView workbookViewId="0"/>
  </sheetViews>
  <sheetFormatPr defaultRowHeight="16.5"/>
  <cols>
    <col min="1" max="1" width="1.7109375" style="1" customWidth="1"/>
    <col min="2" max="2" width="33.7109375" style="1" customWidth="1"/>
    <col min="3" max="3" width="5.7109375" style="1" customWidth="1"/>
    <col min="4" max="4" width="11.7109375" style="1" customWidth="1"/>
    <col min="5" max="5" width="9.7109375" style="4" customWidth="1"/>
    <col min="6" max="6" width="1.7109375" style="1" customWidth="1"/>
    <col min="7" max="7" width="33.7109375" style="1" customWidth="1"/>
    <col min="8" max="8" width="5.7109375" style="1" customWidth="1"/>
    <col min="9" max="9" width="11.7109375" style="1" customWidth="1"/>
    <col min="10" max="10" width="9.7109375" style="4" customWidth="1"/>
    <col min="11" max="11" width="1.7109375" style="1" customWidth="1"/>
    <col min="12" max="12" width="1.7109375" customWidth="1"/>
    <col min="13" max="13" width="11.28515625" bestFit="1" customWidth="1"/>
    <col min="14" max="14" width="9.28515625" bestFit="1" customWidth="1"/>
    <col min="15" max="15" width="1.7109375" customWidth="1"/>
    <col min="16" max="16" width="34.7109375" bestFit="1" customWidth="1"/>
    <col min="17" max="17" width="1.7109375" customWidth="1"/>
    <col min="18" max="18" width="30" bestFit="1" customWidth="1"/>
  </cols>
  <sheetData>
    <row r="1" spans="1:63" ht="9.9499999999999993" customHeight="1" thickBot="1">
      <c r="A1" s="19"/>
      <c r="B1" s="19"/>
      <c r="C1" s="19"/>
      <c r="D1" s="20"/>
      <c r="E1" s="20"/>
      <c r="F1" s="19"/>
      <c r="G1" s="19"/>
      <c r="H1" s="19"/>
      <c r="I1" s="20"/>
      <c r="J1" s="20"/>
      <c r="K1" s="19"/>
      <c r="L1" s="494"/>
      <c r="M1" s="494"/>
      <c r="N1" s="494"/>
      <c r="O1" s="494"/>
      <c r="P1" s="494"/>
      <c r="Q1" s="494"/>
      <c r="R1" s="494"/>
      <c r="S1" s="494"/>
      <c r="T1" s="494"/>
      <c r="U1" s="494"/>
      <c r="V1" s="494"/>
      <c r="W1" s="494"/>
      <c r="X1" s="494"/>
      <c r="Y1" s="494"/>
      <c r="Z1" s="494"/>
      <c r="AA1" s="494"/>
      <c r="AB1" s="494"/>
      <c r="AC1" s="494"/>
      <c r="AD1" s="494"/>
    </row>
    <row r="2" spans="1:63" ht="20.100000000000001" customHeight="1">
      <c r="A2" s="18"/>
      <c r="B2" s="1526" t="str">
        <f>_xlfn.CONCAT("KC #",'Initial Information'!E4)</f>
        <v>KC #</v>
      </c>
      <c r="C2" s="1527"/>
      <c r="D2" s="1527"/>
      <c r="E2" s="1527"/>
      <c r="F2" s="1600"/>
      <c r="G2" s="1600"/>
      <c r="H2" s="1600"/>
      <c r="I2" s="1600"/>
      <c r="J2" s="1601"/>
      <c r="K2" s="18"/>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row>
    <row r="3" spans="1:63" ht="20.100000000000001" customHeight="1">
      <c r="A3" s="18"/>
      <c r="B3" s="1529" t="s">
        <v>391</v>
      </c>
      <c r="C3" s="1602"/>
      <c r="D3" s="1602"/>
      <c r="E3" s="1602"/>
      <c r="F3" s="1602"/>
      <c r="G3" s="1602"/>
      <c r="H3" s="1602"/>
      <c r="I3" s="1602"/>
      <c r="J3" s="1603"/>
      <c r="K3" s="18"/>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row>
    <row r="4" spans="1:63" ht="20.100000000000001" customHeight="1">
      <c r="A4" s="18"/>
      <c r="B4" s="1529" t="s">
        <v>126</v>
      </c>
      <c r="C4" s="1602"/>
      <c r="D4" s="1602"/>
      <c r="E4" s="1602"/>
      <c r="F4" s="1602"/>
      <c r="G4" s="1602"/>
      <c r="H4" s="1602"/>
      <c r="I4" s="1602"/>
      <c r="J4" s="1603"/>
      <c r="K4" s="18"/>
      <c r="L4" s="494"/>
      <c r="M4" s="494"/>
      <c r="N4" s="494"/>
      <c r="O4" s="494"/>
      <c r="P4" s="494"/>
      <c r="Q4" s="494"/>
      <c r="R4" s="494"/>
      <c r="S4" s="494"/>
      <c r="T4" s="494"/>
      <c r="U4" s="494"/>
      <c r="V4" s="494"/>
      <c r="W4" s="494"/>
      <c r="X4" s="494"/>
      <c r="Y4" s="494"/>
      <c r="Z4" s="494"/>
      <c r="AA4" s="494"/>
      <c r="AB4" s="494"/>
      <c r="AC4" s="494"/>
      <c r="AD4" s="494"/>
      <c r="AE4" s="494"/>
      <c r="AF4" s="494"/>
      <c r="AG4" s="494"/>
      <c r="AH4" s="494"/>
      <c r="AI4" s="494"/>
      <c r="AJ4" s="494"/>
    </row>
    <row r="5" spans="1:63" ht="20.100000000000001" customHeight="1" thickBot="1">
      <c r="A5" s="19"/>
      <c r="B5" s="1533" t="s">
        <v>1061</v>
      </c>
      <c r="C5" s="1534"/>
      <c r="D5" s="1534"/>
      <c r="E5" s="1534"/>
      <c r="F5" s="1604"/>
      <c r="G5" s="1604"/>
      <c r="H5" s="1604"/>
      <c r="I5" s="1604"/>
      <c r="J5" s="1605"/>
      <c r="K5" s="19"/>
      <c r="L5" s="505"/>
      <c r="M5" s="494"/>
      <c r="N5" s="494"/>
      <c r="O5" s="494"/>
      <c r="P5" s="494"/>
      <c r="Q5" s="494"/>
      <c r="R5" s="494"/>
      <c r="S5" s="494"/>
      <c r="T5" s="494"/>
      <c r="U5" s="494"/>
      <c r="V5" s="494"/>
      <c r="W5" s="494"/>
      <c r="X5" s="494"/>
      <c r="Y5" s="494"/>
      <c r="Z5" s="494"/>
      <c r="AA5" s="494"/>
      <c r="AB5" s="494"/>
      <c r="AC5" s="494"/>
      <c r="AD5" s="494"/>
      <c r="AE5" s="494"/>
      <c r="AF5" s="494"/>
      <c r="AG5" s="494"/>
      <c r="AH5" s="494"/>
      <c r="AI5" s="494"/>
      <c r="AJ5" s="494"/>
    </row>
    <row r="6" spans="1:63" ht="20.100000000000001" customHeight="1" thickBot="1">
      <c r="A6" s="19"/>
      <c r="B6" s="1641" t="s">
        <v>172</v>
      </c>
      <c r="C6" s="1642"/>
      <c r="D6" s="1642"/>
      <c r="E6" s="1643"/>
      <c r="F6" s="18"/>
      <c r="G6" s="1641" t="s">
        <v>173</v>
      </c>
      <c r="H6" s="1642"/>
      <c r="I6" s="1642"/>
      <c r="J6" s="1643"/>
      <c r="K6" s="19"/>
      <c r="L6" s="494"/>
      <c r="M6" s="494"/>
      <c r="N6" s="494"/>
      <c r="O6" s="494"/>
      <c r="P6" s="494"/>
      <c r="Q6" s="494"/>
      <c r="R6" s="494"/>
      <c r="S6" s="494"/>
      <c r="T6" s="494"/>
      <c r="U6" s="494"/>
      <c r="V6" s="494"/>
      <c r="W6" s="494"/>
      <c r="X6" s="494"/>
      <c r="Y6" s="494"/>
      <c r="Z6" s="494"/>
      <c r="AA6" s="494"/>
      <c r="AB6" s="494"/>
      <c r="AC6" s="494"/>
      <c r="AD6" s="494"/>
      <c r="AE6" s="494"/>
      <c r="AF6" s="494"/>
      <c r="AG6" s="494"/>
      <c r="AH6" s="494"/>
    </row>
    <row r="7" spans="1:63" ht="20.100000000000001" customHeight="1" thickBot="1">
      <c r="A7" s="18"/>
      <c r="B7" s="1541" t="str">
        <f>TEXT('DetailedBudget---TXST'!M20,"mmmm d, yyyy")&amp;"    to    "&amp;TEXT('DetailedBudget---TXST'!O20,"mmmm d, yyyy")</f>
        <v>September 1, 2024    to    August 31, 2025</v>
      </c>
      <c r="C7" s="1542"/>
      <c r="D7" s="1542"/>
      <c r="E7" s="1543"/>
      <c r="F7" s="18"/>
      <c r="G7" s="1541" t="str">
        <f>TEXT('DetailedBudget---TXST'!R20,"mmmm d, yyyy")&amp;"    to    "&amp;TEXT('DetailedBudget---TXST'!T20,"mmmm d, yyyy")</f>
        <v>September 1, 2025    to    August 31, 2026</v>
      </c>
      <c r="H7" s="1542"/>
      <c r="I7" s="1542"/>
      <c r="J7" s="1543"/>
      <c r="K7" s="18"/>
      <c r="L7" s="494"/>
      <c r="M7" s="3" t="s">
        <v>119</v>
      </c>
      <c r="N7" s="27">
        <f>'Initial Information'!E15</f>
        <v>0.505</v>
      </c>
      <c r="P7" s="26" t="s">
        <v>123</v>
      </c>
      <c r="R7" s="24" t="s">
        <v>139</v>
      </c>
      <c r="S7" s="494"/>
      <c r="T7" s="494"/>
      <c r="U7" s="494"/>
      <c r="V7" s="494"/>
      <c r="W7" s="494"/>
      <c r="X7" s="494"/>
      <c r="Y7" s="494"/>
      <c r="Z7" s="494"/>
      <c r="AA7" s="494"/>
      <c r="AB7" s="494"/>
      <c r="AC7" s="494"/>
      <c r="AD7" s="494"/>
      <c r="AE7" s="494"/>
      <c r="AF7" s="494"/>
      <c r="AG7" s="494"/>
      <c r="AH7" s="494"/>
    </row>
    <row r="8" spans="1:63" s="22" customFormat="1" ht="20.100000000000001" customHeight="1" thickBot="1">
      <c r="A8" s="21"/>
      <c r="B8" s="42" t="s">
        <v>55</v>
      </c>
      <c r="C8" s="1524" t="s">
        <v>137</v>
      </c>
      <c r="D8" s="1525"/>
      <c r="E8" s="43" t="s">
        <v>54</v>
      </c>
      <c r="F8" s="21"/>
      <c r="G8" s="42" t="s">
        <v>55</v>
      </c>
      <c r="H8" s="1524" t="s">
        <v>137</v>
      </c>
      <c r="I8" s="1525"/>
      <c r="J8" s="43" t="s">
        <v>54</v>
      </c>
      <c r="K8" s="21"/>
      <c r="L8" s="507"/>
      <c r="M8" s="507"/>
      <c r="N8" s="507"/>
      <c r="O8" s="507"/>
      <c r="P8" s="507"/>
      <c r="Q8" s="507"/>
      <c r="R8" s="507"/>
      <c r="S8" s="507"/>
      <c r="T8" s="507"/>
      <c r="U8" s="507"/>
      <c r="V8" s="507"/>
      <c r="W8" s="507"/>
      <c r="X8" s="507"/>
      <c r="Y8" s="507"/>
      <c r="Z8" s="507"/>
      <c r="AA8" s="507"/>
      <c r="AB8" s="507"/>
      <c r="AC8" s="507"/>
      <c r="AD8" s="507"/>
      <c r="AE8" s="507"/>
      <c r="AF8" s="507"/>
      <c r="AG8" s="507"/>
      <c r="AH8" s="507"/>
      <c r="AI8" s="507"/>
      <c r="AJ8" s="507"/>
      <c r="AK8" s="507"/>
      <c r="AL8" s="507"/>
      <c r="AM8" s="507"/>
      <c r="AN8" s="507"/>
      <c r="AO8" s="507"/>
      <c r="AP8" s="507"/>
      <c r="AQ8" s="507"/>
      <c r="AR8" s="507"/>
      <c r="AS8" s="507"/>
      <c r="AT8" s="507"/>
      <c r="AU8" s="507"/>
      <c r="AV8" s="507"/>
      <c r="AW8" s="507"/>
      <c r="AX8" s="507"/>
      <c r="AY8" s="507"/>
      <c r="AZ8" s="507"/>
      <c r="BA8" s="507"/>
      <c r="BB8" s="507"/>
      <c r="BC8" s="507"/>
      <c r="BD8" s="507"/>
      <c r="BE8" s="507"/>
      <c r="BF8" s="507"/>
      <c r="BG8" s="507"/>
      <c r="BH8" s="507"/>
      <c r="BI8" s="507"/>
      <c r="BJ8" s="507"/>
      <c r="BK8" s="507"/>
    </row>
    <row r="9" spans="1:63" s="22" customFormat="1" ht="35.1" customHeight="1">
      <c r="A9" s="21"/>
      <c r="B9" s="113" t="s">
        <v>120</v>
      </c>
      <c r="C9" s="1544">
        <f>SUM('DetailedBudget---TXST'!O82:O84)</f>
        <v>0</v>
      </c>
      <c r="D9" s="1545"/>
      <c r="E9" s="35">
        <v>0</v>
      </c>
      <c r="F9" s="21"/>
      <c r="G9" s="113" t="s">
        <v>120</v>
      </c>
      <c r="H9" s="1544">
        <f>SUM('DetailedBudget---TXST'!T82:T84)</f>
        <v>0</v>
      </c>
      <c r="I9" s="1545"/>
      <c r="J9" s="35">
        <v>0</v>
      </c>
      <c r="K9" s="21"/>
      <c r="L9" s="507"/>
      <c r="M9" s="507"/>
      <c r="N9" s="507"/>
      <c r="O9" s="507"/>
      <c r="P9" s="507"/>
      <c r="Q9" s="507"/>
      <c r="R9" s="507"/>
      <c r="S9" s="507"/>
      <c r="T9" s="507"/>
      <c r="U9" s="507"/>
      <c r="V9" s="507"/>
      <c r="W9" s="507"/>
      <c r="X9" s="507"/>
      <c r="Y9" s="507"/>
      <c r="Z9" s="507"/>
      <c r="AA9" s="507"/>
      <c r="AB9" s="507"/>
      <c r="AC9" s="507"/>
      <c r="AD9" s="507"/>
      <c r="AE9" s="507"/>
      <c r="AF9" s="507"/>
      <c r="AG9" s="507"/>
      <c r="AH9" s="507"/>
      <c r="AI9" s="507"/>
      <c r="AJ9" s="507"/>
      <c r="AK9" s="507"/>
      <c r="AL9" s="507"/>
      <c r="AM9" s="507"/>
      <c r="AN9" s="507"/>
      <c r="AO9" s="507"/>
      <c r="AP9" s="507"/>
      <c r="AQ9" s="507"/>
      <c r="AR9" s="507"/>
      <c r="AS9" s="507"/>
      <c r="AT9" s="507"/>
      <c r="AU9" s="507"/>
      <c r="AV9" s="507"/>
      <c r="AW9" s="507"/>
      <c r="AX9" s="507"/>
      <c r="AY9" s="507"/>
      <c r="AZ9" s="507"/>
      <c r="BA9" s="507"/>
      <c r="BB9" s="507"/>
      <c r="BC9" s="507"/>
      <c r="BD9" s="507"/>
      <c r="BE9" s="507"/>
      <c r="BF9" s="507"/>
      <c r="BG9" s="507"/>
      <c r="BH9" s="507"/>
      <c r="BI9" s="507"/>
      <c r="BJ9" s="507"/>
      <c r="BK9" s="507"/>
    </row>
    <row r="10" spans="1:63" s="22" customFormat="1" ht="35.1" customHeight="1">
      <c r="A10" s="21"/>
      <c r="B10" s="114" t="s">
        <v>121</v>
      </c>
      <c r="C10" s="1538">
        <f>SUM('DetailedBudget---TXST'!O87:O89)</f>
        <v>0</v>
      </c>
      <c r="D10" s="1539"/>
      <c r="E10" s="23">
        <v>0</v>
      </c>
      <c r="F10" s="21"/>
      <c r="G10" s="114" t="s">
        <v>121</v>
      </c>
      <c r="H10" s="1538">
        <f>SUM('DetailedBudget---TXST'!T87:T89)</f>
        <v>0</v>
      </c>
      <c r="I10" s="1539"/>
      <c r="J10" s="23">
        <v>0</v>
      </c>
      <c r="K10" s="21"/>
      <c r="L10" s="507"/>
      <c r="M10" s="507"/>
      <c r="N10" s="507"/>
      <c r="O10" s="507"/>
      <c r="P10" s="507"/>
      <c r="Q10" s="507"/>
      <c r="R10" s="507"/>
      <c r="S10" s="507"/>
      <c r="T10" s="507"/>
      <c r="U10" s="507"/>
      <c r="V10" s="507"/>
      <c r="W10" s="507"/>
      <c r="X10" s="507"/>
      <c r="Y10" s="507"/>
      <c r="Z10" s="507"/>
      <c r="AA10" s="507"/>
      <c r="AB10" s="507"/>
      <c r="AC10" s="507"/>
      <c r="AD10" s="507"/>
      <c r="AE10" s="507"/>
      <c r="AF10" s="507"/>
      <c r="AG10" s="507"/>
      <c r="AH10" s="507"/>
      <c r="AI10" s="507"/>
      <c r="AJ10" s="507"/>
      <c r="AK10" s="507"/>
      <c r="AL10" s="507"/>
      <c r="AM10" s="507"/>
      <c r="AN10" s="507"/>
      <c r="AO10" s="507"/>
      <c r="AP10" s="507"/>
      <c r="AQ10" s="507"/>
      <c r="AR10" s="507"/>
      <c r="AS10" s="507"/>
      <c r="AT10" s="507"/>
      <c r="AU10" s="507"/>
      <c r="AV10" s="507"/>
      <c r="AW10" s="507"/>
      <c r="AX10" s="507"/>
      <c r="AY10" s="507"/>
      <c r="AZ10" s="507"/>
      <c r="BA10" s="507"/>
      <c r="BB10" s="507"/>
      <c r="BC10" s="507"/>
      <c r="BD10" s="507"/>
      <c r="BE10" s="507"/>
      <c r="BF10" s="507"/>
      <c r="BG10" s="507"/>
      <c r="BH10" s="507"/>
      <c r="BI10" s="507"/>
      <c r="BJ10" s="507"/>
      <c r="BK10" s="507"/>
    </row>
    <row r="11" spans="1:63" s="22" customFormat="1" ht="20.100000000000001" customHeight="1">
      <c r="A11" s="21"/>
      <c r="B11" s="114" t="s">
        <v>117</v>
      </c>
      <c r="C11" s="1538">
        <f>SUM('DetailedBudget---TXST'!O92:O94)</f>
        <v>0</v>
      </c>
      <c r="D11" s="1539"/>
      <c r="E11" s="23">
        <v>0</v>
      </c>
      <c r="F11" s="21"/>
      <c r="G11" s="114" t="s">
        <v>117</v>
      </c>
      <c r="H11" s="1538">
        <f>SUM('DetailedBudget---TXST'!T92:T94)</f>
        <v>0</v>
      </c>
      <c r="I11" s="1539"/>
      <c r="J11" s="23">
        <v>0</v>
      </c>
      <c r="K11" s="21"/>
      <c r="L11" s="507"/>
      <c r="M11" s="507"/>
      <c r="N11" s="507"/>
      <c r="O11" s="507"/>
      <c r="P11" s="507"/>
      <c r="Q11" s="507"/>
      <c r="R11" s="507"/>
      <c r="S11" s="507"/>
      <c r="T11" s="507"/>
      <c r="U11" s="507"/>
      <c r="V11" s="507"/>
      <c r="W11" s="507"/>
      <c r="X11" s="507"/>
      <c r="Y11" s="507"/>
      <c r="Z11" s="507"/>
      <c r="AA11" s="507"/>
      <c r="AB11" s="507"/>
      <c r="AC11" s="507"/>
      <c r="AD11" s="507"/>
      <c r="AE11" s="507"/>
      <c r="AF11" s="507"/>
      <c r="AG11" s="507"/>
      <c r="AH11" s="507"/>
      <c r="AI11" s="507"/>
      <c r="AJ11" s="507"/>
      <c r="AK11" s="507"/>
      <c r="AL11" s="507"/>
      <c r="AM11" s="507"/>
      <c r="AN11" s="507"/>
      <c r="AO11" s="507"/>
      <c r="AP11" s="507"/>
      <c r="AQ11" s="507"/>
      <c r="AR11" s="507"/>
      <c r="AS11" s="507"/>
      <c r="AT11" s="507"/>
      <c r="AU11" s="507"/>
      <c r="AV11" s="507"/>
      <c r="AW11" s="507"/>
      <c r="AX11" s="507"/>
      <c r="AY11" s="507"/>
      <c r="AZ11" s="507"/>
      <c r="BA11" s="507"/>
      <c r="BB11" s="507"/>
      <c r="BC11" s="507"/>
      <c r="BD11" s="507"/>
      <c r="BE11" s="507"/>
      <c r="BF11" s="507"/>
      <c r="BG11" s="507"/>
      <c r="BH11" s="507"/>
      <c r="BI11" s="507"/>
      <c r="BJ11" s="507"/>
      <c r="BK11" s="507"/>
    </row>
    <row r="12" spans="1:63" s="22" customFormat="1" ht="35.1" customHeight="1">
      <c r="A12" s="21"/>
      <c r="B12" s="24" t="s">
        <v>122</v>
      </c>
      <c r="C12" s="1540"/>
      <c r="D12" s="1539"/>
      <c r="E12" s="25">
        <f>'Initial Information'!$E$15</f>
        <v>0.505</v>
      </c>
      <c r="F12" s="21"/>
      <c r="G12" s="24" t="s">
        <v>122</v>
      </c>
      <c r="H12" s="1540"/>
      <c r="I12" s="1539"/>
      <c r="J12" s="25">
        <f>'Initial Information'!$E$15</f>
        <v>0.505</v>
      </c>
      <c r="K12" s="21"/>
      <c r="L12" s="507"/>
      <c r="M12" s="507"/>
      <c r="N12" s="507"/>
      <c r="O12" s="507"/>
      <c r="P12" s="507"/>
      <c r="Q12" s="507"/>
      <c r="R12" s="507"/>
      <c r="S12" s="507"/>
      <c r="T12" s="507"/>
      <c r="U12" s="507"/>
      <c r="V12" s="507"/>
      <c r="W12" s="507"/>
      <c r="X12" s="507"/>
      <c r="Y12" s="507"/>
      <c r="Z12" s="507"/>
      <c r="AA12" s="507"/>
      <c r="AB12" s="507"/>
      <c r="AC12" s="507"/>
      <c r="AD12" s="507"/>
      <c r="AE12" s="507"/>
      <c r="AF12" s="507"/>
      <c r="AG12" s="507"/>
      <c r="AH12" s="507"/>
      <c r="AI12" s="507"/>
      <c r="AJ12" s="507"/>
      <c r="AK12" s="507"/>
      <c r="AL12" s="507"/>
      <c r="AM12" s="507"/>
      <c r="AN12" s="507"/>
      <c r="AO12" s="507"/>
      <c r="AP12" s="507"/>
      <c r="AQ12" s="507"/>
      <c r="AR12" s="507"/>
      <c r="AS12" s="507"/>
      <c r="AT12" s="507"/>
      <c r="AU12" s="507"/>
      <c r="AV12" s="507"/>
      <c r="AW12" s="507"/>
      <c r="AX12" s="507"/>
      <c r="AY12" s="507"/>
      <c r="AZ12" s="507"/>
      <c r="BA12" s="507"/>
      <c r="BB12" s="507"/>
      <c r="BC12" s="507"/>
      <c r="BD12" s="507"/>
      <c r="BE12" s="507"/>
      <c r="BF12" s="507"/>
      <c r="BG12" s="507"/>
      <c r="BH12" s="507"/>
      <c r="BI12" s="507"/>
      <c r="BJ12" s="507"/>
      <c r="BK12" s="507"/>
    </row>
    <row r="13" spans="1:63" s="22" customFormat="1" ht="35.1" customHeight="1">
      <c r="A13" s="21"/>
      <c r="B13" s="114" t="s">
        <v>132</v>
      </c>
      <c r="C13" s="1538">
        <f>SUM('DetailedBudget---TXST'!O97:O99)</f>
        <v>0</v>
      </c>
      <c r="D13" s="1539"/>
      <c r="E13" s="23">
        <v>0</v>
      </c>
      <c r="F13" s="21"/>
      <c r="G13" s="114" t="s">
        <v>132</v>
      </c>
      <c r="H13" s="1538">
        <f>SUM('DetailedBudget---TXST'!T97:T99)</f>
        <v>0</v>
      </c>
      <c r="I13" s="1539"/>
      <c r="J13" s="23">
        <v>0</v>
      </c>
      <c r="K13" s="21"/>
      <c r="L13" s="507"/>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7"/>
      <c r="AL13" s="507"/>
      <c r="AM13" s="507"/>
      <c r="AN13" s="507"/>
      <c r="AO13" s="507"/>
      <c r="AP13" s="507"/>
      <c r="AQ13" s="507"/>
      <c r="AR13" s="507"/>
      <c r="AS13" s="507"/>
      <c r="AT13" s="507"/>
      <c r="AU13" s="507"/>
      <c r="AV13" s="507"/>
      <c r="AW13" s="507"/>
      <c r="AX13" s="507"/>
      <c r="AY13" s="507"/>
      <c r="AZ13" s="507"/>
      <c r="BA13" s="507"/>
      <c r="BB13" s="507"/>
      <c r="BC13" s="507"/>
      <c r="BD13" s="507"/>
      <c r="BE13" s="507"/>
      <c r="BF13" s="507"/>
      <c r="BG13" s="507"/>
      <c r="BH13" s="507"/>
      <c r="BI13" s="507"/>
      <c r="BJ13" s="507"/>
      <c r="BK13" s="507"/>
    </row>
    <row r="14" spans="1:63" s="22" customFormat="1" ht="35.1" customHeight="1">
      <c r="A14" s="21"/>
      <c r="B14" s="24" t="s">
        <v>128</v>
      </c>
      <c r="C14" s="1547">
        <f>SUM('DetailedBudget---TXST'!O45:O52)</f>
        <v>0</v>
      </c>
      <c r="D14" s="1500"/>
      <c r="E14" s="25">
        <f>'Initial Information'!$E$15</f>
        <v>0.505</v>
      </c>
      <c r="F14" s="21"/>
      <c r="G14" s="24" t="s">
        <v>128</v>
      </c>
      <c r="H14" s="1547">
        <f>SUM('DetailedBudget---TXST'!T45:T52)</f>
        <v>0</v>
      </c>
      <c r="I14" s="1500"/>
      <c r="J14" s="25">
        <f>'Initial Information'!$E$15</f>
        <v>0.505</v>
      </c>
      <c r="K14" s="21"/>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c r="AL14" s="507"/>
      <c r="AM14" s="507"/>
      <c r="AN14" s="507"/>
      <c r="AO14" s="507"/>
      <c r="AP14" s="507"/>
      <c r="AQ14" s="507"/>
      <c r="AR14" s="507"/>
      <c r="AS14" s="507"/>
      <c r="AT14" s="507"/>
      <c r="AU14" s="507"/>
      <c r="AV14" s="507"/>
      <c r="AW14" s="507"/>
      <c r="AX14" s="507"/>
      <c r="AY14" s="507"/>
      <c r="AZ14" s="507"/>
      <c r="BA14" s="507"/>
      <c r="BB14" s="507"/>
      <c r="BC14" s="507"/>
      <c r="BD14" s="507"/>
      <c r="BE14" s="507"/>
      <c r="BF14" s="507"/>
      <c r="BG14" s="507"/>
      <c r="BH14" s="507"/>
      <c r="BI14" s="507"/>
      <c r="BJ14" s="507"/>
      <c r="BK14" s="507"/>
    </row>
    <row r="15" spans="1:63" s="22" customFormat="1" ht="35.1" customHeight="1">
      <c r="A15" s="21"/>
      <c r="B15" s="24" t="s">
        <v>129</v>
      </c>
      <c r="C15" s="1547">
        <f>'DetailedBudget---TXST'!O35</f>
        <v>0</v>
      </c>
      <c r="D15" s="1500"/>
      <c r="E15" s="25">
        <f>'Initial Information'!$E$15</f>
        <v>0.505</v>
      </c>
      <c r="F15" s="21"/>
      <c r="G15" s="24" t="s">
        <v>129</v>
      </c>
      <c r="H15" s="1547">
        <f>'DetailedBudget---TXST'!T35</f>
        <v>0</v>
      </c>
      <c r="I15" s="1500"/>
      <c r="J15" s="25">
        <f>'Initial Information'!$E$15</f>
        <v>0.505</v>
      </c>
      <c r="K15" s="21"/>
      <c r="L15" s="507"/>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c r="AL15" s="507"/>
      <c r="AM15" s="507"/>
      <c r="AN15" s="507"/>
      <c r="AO15" s="507"/>
      <c r="AP15" s="507"/>
      <c r="AQ15" s="507"/>
      <c r="AR15" s="507"/>
      <c r="AS15" s="507"/>
      <c r="AT15" s="507"/>
      <c r="AU15" s="507"/>
      <c r="AV15" s="507"/>
      <c r="AW15" s="507"/>
      <c r="AX15" s="507"/>
      <c r="AY15" s="507"/>
      <c r="AZ15" s="507"/>
      <c r="BA15" s="507"/>
      <c r="BB15" s="507"/>
      <c r="BC15" s="507"/>
      <c r="BD15" s="507"/>
      <c r="BE15" s="507"/>
      <c r="BF15" s="507"/>
      <c r="BG15" s="507"/>
      <c r="BH15" s="507"/>
      <c r="BI15" s="507"/>
      <c r="BJ15" s="507"/>
      <c r="BK15" s="507"/>
    </row>
    <row r="16" spans="1:63" s="22" customFormat="1" ht="20.100000000000001" customHeight="1">
      <c r="A16" s="21"/>
      <c r="B16" s="24" t="s">
        <v>44</v>
      </c>
      <c r="C16" s="1547">
        <f>'DetailedBudget---TXST'!O75</f>
        <v>0</v>
      </c>
      <c r="D16" s="1500"/>
      <c r="E16" s="25">
        <f>'Initial Information'!$E$15</f>
        <v>0.505</v>
      </c>
      <c r="F16" s="21"/>
      <c r="G16" s="24" t="s">
        <v>44</v>
      </c>
      <c r="H16" s="1547">
        <f>'DetailedBudget---TXST'!T75</f>
        <v>0</v>
      </c>
      <c r="I16" s="1500"/>
      <c r="J16" s="25">
        <f>'Initial Information'!$E$15</f>
        <v>0.505</v>
      </c>
      <c r="K16" s="21"/>
      <c r="L16" s="507"/>
      <c r="M16" s="507"/>
      <c r="N16" s="507"/>
      <c r="O16" s="507"/>
      <c r="P16" s="507"/>
      <c r="Q16" s="507"/>
      <c r="R16" s="507"/>
      <c r="S16" s="507"/>
      <c r="T16" s="507"/>
      <c r="U16" s="507"/>
      <c r="V16" s="507"/>
      <c r="W16" s="507"/>
      <c r="X16" s="507"/>
      <c r="Y16" s="507"/>
      <c r="Z16" s="507"/>
      <c r="AA16" s="507"/>
      <c r="AB16" s="507"/>
      <c r="AC16" s="507"/>
      <c r="AD16" s="507"/>
      <c r="AE16" s="507"/>
      <c r="AF16" s="507"/>
      <c r="AG16" s="507"/>
      <c r="AH16" s="507"/>
      <c r="AI16" s="507"/>
      <c r="AJ16" s="507"/>
      <c r="AK16" s="507"/>
      <c r="AL16" s="507"/>
      <c r="AM16" s="507"/>
      <c r="AN16" s="507"/>
      <c r="AO16" s="507"/>
      <c r="AP16" s="507"/>
      <c r="AQ16" s="507"/>
      <c r="AR16" s="507"/>
      <c r="AS16" s="507"/>
      <c r="AT16" s="507"/>
      <c r="AU16" s="507"/>
      <c r="AV16" s="507"/>
      <c r="AW16" s="507"/>
      <c r="AX16" s="507"/>
      <c r="AY16" s="507"/>
      <c r="AZ16" s="507"/>
      <c r="BA16" s="507"/>
      <c r="BB16" s="507"/>
      <c r="BC16" s="507"/>
      <c r="BD16" s="507"/>
      <c r="BE16" s="507"/>
      <c r="BF16" s="507"/>
      <c r="BG16" s="507"/>
      <c r="BH16" s="507"/>
      <c r="BI16" s="507"/>
      <c r="BJ16" s="507"/>
      <c r="BK16" s="507"/>
    </row>
    <row r="17" spans="1:63" s="22" customFormat="1" ht="35.1" customHeight="1">
      <c r="A17" s="21"/>
      <c r="B17" s="114" t="s">
        <v>130</v>
      </c>
      <c r="C17" s="1546">
        <f>'DetailedBudget---TXST'!O144</f>
        <v>0</v>
      </c>
      <c r="D17" s="1500"/>
      <c r="E17" s="23">
        <v>0</v>
      </c>
      <c r="F17" s="21"/>
      <c r="G17" s="114" t="s">
        <v>130</v>
      </c>
      <c r="H17" s="1546">
        <f>'DetailedBudget---TXST'!T144</f>
        <v>0</v>
      </c>
      <c r="I17" s="1500"/>
      <c r="J17" s="23">
        <v>0</v>
      </c>
      <c r="K17" s="21"/>
      <c r="L17" s="507"/>
      <c r="M17" s="507"/>
      <c r="N17" s="507"/>
      <c r="O17" s="507"/>
      <c r="P17" s="507"/>
      <c r="Q17" s="507"/>
      <c r="R17" s="507"/>
      <c r="S17" s="507"/>
      <c r="T17" s="507"/>
      <c r="U17" s="507"/>
      <c r="V17" s="507"/>
      <c r="W17" s="507"/>
      <c r="X17" s="507"/>
      <c r="Y17" s="507"/>
      <c r="Z17" s="507"/>
      <c r="AA17" s="507"/>
      <c r="AB17" s="507"/>
      <c r="AC17" s="507"/>
      <c r="AD17" s="507"/>
      <c r="AE17" s="507"/>
      <c r="AF17" s="507"/>
      <c r="AG17" s="507"/>
      <c r="AH17" s="507"/>
      <c r="AI17" s="507"/>
      <c r="AJ17" s="507"/>
      <c r="AK17" s="507"/>
      <c r="AL17" s="507"/>
      <c r="AM17" s="507"/>
      <c r="AN17" s="507"/>
      <c r="AO17" s="507"/>
      <c r="AP17" s="507"/>
      <c r="AQ17" s="507"/>
      <c r="AR17" s="507"/>
      <c r="AS17" s="507"/>
      <c r="AT17" s="507"/>
      <c r="AU17" s="507"/>
      <c r="AV17" s="507"/>
      <c r="AW17" s="507"/>
      <c r="AX17" s="507"/>
      <c r="AY17" s="507"/>
      <c r="AZ17" s="507"/>
      <c r="BA17" s="507"/>
      <c r="BB17" s="507"/>
      <c r="BC17" s="507"/>
      <c r="BD17" s="507"/>
      <c r="BE17" s="507"/>
      <c r="BF17" s="507"/>
      <c r="BG17" s="507"/>
      <c r="BH17" s="507"/>
      <c r="BI17" s="507"/>
      <c r="BJ17" s="507"/>
      <c r="BK17" s="507"/>
    </row>
    <row r="18" spans="1:63" s="22" customFormat="1" ht="20.100000000000001" customHeight="1">
      <c r="A18" s="21"/>
      <c r="B18" s="24" t="s">
        <v>45</v>
      </c>
      <c r="C18" s="1547">
        <f>SUM('DetailedBudget---TXST'!O165:O169)</f>
        <v>0</v>
      </c>
      <c r="D18" s="1500"/>
      <c r="E18" s="25">
        <f>'Initial Information'!$E$15</f>
        <v>0.505</v>
      </c>
      <c r="F18" s="21"/>
      <c r="G18" s="24" t="s">
        <v>45</v>
      </c>
      <c r="H18" s="1547">
        <f>SUM('DetailedBudget---TXST'!T165:T169)</f>
        <v>0</v>
      </c>
      <c r="I18" s="1500"/>
      <c r="J18" s="25">
        <f>'Initial Information'!$E$15</f>
        <v>0.505</v>
      </c>
      <c r="K18" s="21"/>
      <c r="L18" s="507"/>
      <c r="M18" s="507"/>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7"/>
      <c r="AL18" s="507"/>
      <c r="AM18" s="507"/>
      <c r="AN18" s="507"/>
      <c r="AO18" s="507"/>
      <c r="AP18" s="507"/>
      <c r="AQ18" s="507"/>
      <c r="AR18" s="507"/>
      <c r="AS18" s="507"/>
      <c r="AT18" s="507"/>
      <c r="AU18" s="507"/>
      <c r="AV18" s="507"/>
      <c r="AW18" s="507"/>
      <c r="AX18" s="507"/>
      <c r="AY18" s="507"/>
      <c r="AZ18" s="507"/>
      <c r="BA18" s="507"/>
      <c r="BB18" s="507"/>
      <c r="BC18" s="507"/>
      <c r="BD18" s="507"/>
      <c r="BE18" s="507"/>
      <c r="BF18" s="507"/>
      <c r="BG18" s="507"/>
      <c r="BH18" s="507"/>
      <c r="BI18" s="507"/>
      <c r="BJ18" s="507"/>
      <c r="BK18" s="507"/>
    </row>
    <row r="19" spans="1:63" s="22" customFormat="1" ht="20.100000000000001" customHeight="1">
      <c r="A19" s="21"/>
      <c r="B19" s="115" t="s">
        <v>124</v>
      </c>
      <c r="C19" s="1548"/>
      <c r="D19" s="1539"/>
      <c r="E19" s="25">
        <f>'Initial Information'!$E$15</f>
        <v>0.505</v>
      </c>
      <c r="F19" s="21"/>
      <c r="G19" s="115" t="s">
        <v>124</v>
      </c>
      <c r="H19" s="1548"/>
      <c r="I19" s="1539"/>
      <c r="J19" s="25">
        <f>'Initial Information'!$E$15</f>
        <v>0.505</v>
      </c>
      <c r="K19" s="21"/>
      <c r="L19" s="507"/>
      <c r="M19" s="507"/>
      <c r="N19" s="507"/>
      <c r="O19" s="507"/>
      <c r="P19" s="507"/>
      <c r="Q19" s="507"/>
      <c r="R19" s="507"/>
      <c r="S19" s="507"/>
      <c r="T19" s="507"/>
      <c r="U19" s="507"/>
      <c r="V19" s="507"/>
      <c r="W19" s="507"/>
      <c r="X19" s="507"/>
      <c r="Y19" s="507"/>
      <c r="Z19" s="507"/>
      <c r="AA19" s="507"/>
      <c r="AB19" s="507"/>
      <c r="AC19" s="507"/>
      <c r="AD19" s="507"/>
      <c r="AE19" s="507"/>
      <c r="AF19" s="507"/>
      <c r="AG19" s="507"/>
      <c r="AH19" s="507"/>
      <c r="AI19" s="507"/>
      <c r="AJ19" s="507"/>
      <c r="AK19" s="507"/>
      <c r="AL19" s="507"/>
      <c r="AM19" s="507"/>
      <c r="AN19" s="507"/>
      <c r="AO19" s="507"/>
      <c r="AP19" s="507"/>
      <c r="AQ19" s="507"/>
      <c r="AR19" s="507"/>
      <c r="AS19" s="507"/>
      <c r="AT19" s="507"/>
      <c r="AU19" s="507"/>
      <c r="AV19" s="507"/>
      <c r="AW19" s="507"/>
      <c r="AX19" s="507"/>
      <c r="AY19" s="507"/>
      <c r="AZ19" s="507"/>
      <c r="BA19" s="507"/>
      <c r="BB19" s="507"/>
      <c r="BC19" s="507"/>
      <c r="BD19" s="507"/>
      <c r="BE19" s="507"/>
      <c r="BF19" s="507"/>
      <c r="BG19" s="507"/>
      <c r="BH19" s="507"/>
      <c r="BI19" s="507"/>
      <c r="BJ19" s="507"/>
      <c r="BK19" s="507"/>
    </row>
    <row r="20" spans="1:63" s="22" customFormat="1" ht="20.100000000000001" customHeight="1">
      <c r="A20" s="21"/>
      <c r="B20" s="114" t="s">
        <v>277</v>
      </c>
      <c r="C20" s="1538">
        <f>SUM('DetailedBudget---TXST'!O229:O238)</f>
        <v>0</v>
      </c>
      <c r="D20" s="1539"/>
      <c r="E20" s="23">
        <v>0</v>
      </c>
      <c r="F20" s="21"/>
      <c r="G20" s="114" t="s">
        <v>277</v>
      </c>
      <c r="H20" s="1538">
        <f>SUM('DetailedBudget---TXST'!T229:T238)</f>
        <v>0</v>
      </c>
      <c r="I20" s="1539"/>
      <c r="J20" s="23">
        <v>0</v>
      </c>
      <c r="K20" s="21"/>
      <c r="L20" s="507"/>
      <c r="M20" s="507"/>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c r="AT20" s="507"/>
      <c r="AU20" s="507"/>
      <c r="AV20" s="507"/>
      <c r="AW20" s="507"/>
      <c r="AX20" s="507"/>
      <c r="AY20" s="507"/>
      <c r="AZ20" s="507"/>
      <c r="BA20" s="507"/>
      <c r="BB20" s="507"/>
      <c r="BC20" s="507"/>
      <c r="BD20" s="507"/>
      <c r="BE20" s="507"/>
      <c r="BF20" s="507"/>
      <c r="BG20" s="507"/>
      <c r="BH20" s="507"/>
      <c r="BI20" s="507"/>
      <c r="BJ20" s="507"/>
      <c r="BK20" s="507"/>
    </row>
    <row r="21" spans="1:63" s="22" customFormat="1" ht="35.1" customHeight="1">
      <c r="A21" s="21"/>
      <c r="B21" s="114" t="s">
        <v>133</v>
      </c>
      <c r="C21" s="1538">
        <f>'DetailedBudget---TXST'!O214</f>
        <v>0</v>
      </c>
      <c r="D21" s="1539"/>
      <c r="E21" s="23">
        <v>0</v>
      </c>
      <c r="F21" s="21"/>
      <c r="G21" s="114" t="s">
        <v>133</v>
      </c>
      <c r="H21" s="1538">
        <f>'DetailedBudget---TXST'!T214</f>
        <v>0</v>
      </c>
      <c r="I21" s="1539"/>
      <c r="J21" s="23">
        <v>0</v>
      </c>
      <c r="K21" s="21"/>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c r="AM21" s="507"/>
      <c r="AN21" s="507"/>
      <c r="AO21" s="507"/>
      <c r="AP21" s="507"/>
      <c r="AQ21" s="507"/>
      <c r="AR21" s="507"/>
      <c r="AS21" s="507"/>
      <c r="AT21" s="507"/>
      <c r="AU21" s="507"/>
      <c r="AV21" s="507"/>
      <c r="AW21" s="507"/>
      <c r="AX21" s="507"/>
      <c r="AY21" s="507"/>
      <c r="AZ21" s="507"/>
      <c r="BA21" s="507"/>
      <c r="BB21" s="507"/>
      <c r="BC21" s="507"/>
      <c r="BD21" s="507"/>
      <c r="BE21" s="507"/>
      <c r="BF21" s="507"/>
      <c r="BG21" s="507"/>
      <c r="BH21" s="507"/>
      <c r="BI21" s="507"/>
      <c r="BJ21" s="507"/>
      <c r="BK21" s="507"/>
    </row>
    <row r="22" spans="1:63" s="22" customFormat="1" ht="20.100000000000001" customHeight="1">
      <c r="A22" s="21"/>
      <c r="B22" s="24" t="s">
        <v>47</v>
      </c>
      <c r="C22" s="1548">
        <f>SUM('DetailedBudget---TXST'!O62:O64)</f>
        <v>0</v>
      </c>
      <c r="D22" s="1539"/>
      <c r="E22" s="25">
        <f>'Initial Information'!$E$15</f>
        <v>0.505</v>
      </c>
      <c r="F22" s="21"/>
      <c r="G22" s="24" t="s">
        <v>47</v>
      </c>
      <c r="H22" s="1548">
        <f>SUM('DetailedBudget---TXST'!T62:T64)</f>
        <v>0</v>
      </c>
      <c r="I22" s="1539"/>
      <c r="J22" s="25">
        <f>'Initial Information'!$E$15</f>
        <v>0.505</v>
      </c>
      <c r="K22" s="21"/>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c r="AM22" s="507"/>
      <c r="AN22" s="507"/>
      <c r="AO22" s="507"/>
      <c r="AP22" s="507"/>
      <c r="AQ22" s="507"/>
      <c r="AR22" s="507"/>
      <c r="AS22" s="507"/>
      <c r="AT22" s="507"/>
      <c r="AU22" s="507"/>
      <c r="AV22" s="507"/>
      <c r="AW22" s="507"/>
      <c r="AX22" s="507"/>
      <c r="AY22" s="507"/>
      <c r="AZ22" s="507"/>
      <c r="BA22" s="507"/>
      <c r="BB22" s="507"/>
      <c r="BC22" s="507"/>
      <c r="BD22" s="507"/>
      <c r="BE22" s="507"/>
      <c r="BF22" s="507"/>
      <c r="BG22" s="507"/>
      <c r="BH22" s="507"/>
      <c r="BI22" s="507"/>
      <c r="BJ22" s="507"/>
      <c r="BK22" s="507"/>
    </row>
    <row r="23" spans="1:63" s="22" customFormat="1" ht="20.100000000000001" customHeight="1">
      <c r="A23" s="21"/>
      <c r="B23" s="24" t="s">
        <v>48</v>
      </c>
      <c r="C23" s="1548">
        <f>'DetailedBudget---TXST'!O175+'DetailedBudget---TXST'!O179+'DetailedBudget---TXST'!O183+'DetailedBudget---TXST'!O187+'DetailedBudget---TXST'!O191+'DetailedBudget---TXST'!O195+'DetailedBudget---TXST'!O199+'DetailedBudget---TXST'!O203+'DetailedBudget---TXST'!O207+'DetailedBudget---TXST'!O211</f>
        <v>0</v>
      </c>
      <c r="D23" s="1539"/>
      <c r="E23" s="25">
        <f>'Initial Information'!$E$15</f>
        <v>0.505</v>
      </c>
      <c r="F23" s="21"/>
      <c r="G23" s="24" t="s">
        <v>48</v>
      </c>
      <c r="H23" s="1548">
        <f>'DetailedBudget---TXST'!T175+'DetailedBudget---TXST'!T179+'DetailedBudget---TXST'!T183+'DetailedBudget---TXST'!T187+'DetailedBudget---TXST'!T191+'DetailedBudget---TXST'!T195+'DetailedBudget---TXST'!T199+'DetailedBudget---TXST'!T203+'DetailedBudget---TXST'!T207+'DetailedBudget---TXST'!T211</f>
        <v>0</v>
      </c>
      <c r="I23" s="1539"/>
      <c r="J23" s="25">
        <f>'Initial Information'!$E$15</f>
        <v>0.505</v>
      </c>
      <c r="K23" s="21"/>
      <c r="L23" s="507"/>
      <c r="M23" s="507"/>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c r="AT23" s="507"/>
      <c r="AU23" s="507"/>
      <c r="AV23" s="507"/>
      <c r="AW23" s="507"/>
      <c r="AX23" s="507"/>
      <c r="AY23" s="507"/>
      <c r="AZ23" s="507"/>
      <c r="BA23" s="507"/>
      <c r="BB23" s="507"/>
      <c r="BC23" s="507"/>
      <c r="BD23" s="507"/>
      <c r="BE23" s="507"/>
      <c r="BF23" s="507"/>
      <c r="BG23" s="507"/>
      <c r="BH23" s="507"/>
      <c r="BI23" s="507"/>
      <c r="BJ23" s="507"/>
      <c r="BK23" s="507"/>
    </row>
    <row r="24" spans="1:63" s="22" customFormat="1" ht="20.100000000000001" customHeight="1">
      <c r="A24" s="21"/>
      <c r="B24" s="114" t="s">
        <v>49</v>
      </c>
      <c r="C24" s="1546">
        <f>SUM('DetailedBudget---TXST'!O176+'DetailedBudget---TXST'!O180+'DetailedBudget---TXST'!O184+'DetailedBudget---TXST'!O188+'DetailedBudget---TXST'!O192+'DetailedBudget---TXST'!O196+'DetailedBudget---TXST'!O200+'DetailedBudget---TXST'!O204+'DetailedBudget---TXST'!O208+'DetailedBudget---TXST'!O212)</f>
        <v>0</v>
      </c>
      <c r="D24" s="1500"/>
      <c r="E24" s="23">
        <v>0</v>
      </c>
      <c r="F24" s="21"/>
      <c r="G24" s="114" t="s">
        <v>49</v>
      </c>
      <c r="H24" s="1546">
        <f>SUM('DetailedBudget---TXST'!T176+'DetailedBudget---TXST'!T180+'DetailedBudget---TXST'!T184+'DetailedBudget---TXST'!T188+'DetailedBudget---TXST'!T192+'DetailedBudget---TXST'!T196+'DetailedBudget---TXST'!T200+'DetailedBudget---TXST'!T204+'DetailedBudget---TXST'!T208+'DetailedBudget---TXST'!T212)</f>
        <v>0</v>
      </c>
      <c r="I24" s="1500"/>
      <c r="J24" s="23">
        <v>0</v>
      </c>
      <c r="K24" s="21"/>
      <c r="L24" s="507"/>
      <c r="M24" s="507"/>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c r="AL24" s="507"/>
      <c r="AM24" s="507"/>
      <c r="AN24" s="507"/>
      <c r="AO24" s="507"/>
      <c r="AP24" s="507"/>
      <c r="AQ24" s="507"/>
      <c r="AR24" s="507"/>
      <c r="AS24" s="507"/>
      <c r="AT24" s="507"/>
      <c r="AU24" s="507"/>
      <c r="AV24" s="507"/>
      <c r="AW24" s="507"/>
      <c r="AX24" s="507"/>
      <c r="AY24" s="507"/>
      <c r="AZ24" s="507"/>
      <c r="BA24" s="507"/>
      <c r="BB24" s="507"/>
      <c r="BC24" s="507"/>
      <c r="BD24" s="507"/>
      <c r="BE24" s="507"/>
      <c r="BF24" s="507"/>
      <c r="BG24" s="507"/>
      <c r="BH24" s="507"/>
      <c r="BI24" s="507"/>
      <c r="BJ24" s="507"/>
      <c r="BK24" s="507"/>
    </row>
    <row r="25" spans="1:63" s="22" customFormat="1" ht="20.100000000000001" customHeight="1">
      <c r="A25" s="21"/>
      <c r="B25" s="24" t="s">
        <v>50</v>
      </c>
      <c r="C25" s="1547">
        <f>SUM('DetailedBudget---TXST'!O151:O162)+'DetailedBudget---TXST'!O171+SUM('DetailedBudget---TXST'!O217:O226)</f>
        <v>0</v>
      </c>
      <c r="D25" s="1500"/>
      <c r="E25" s="25">
        <f>'Initial Information'!$E$15</f>
        <v>0.505</v>
      </c>
      <c r="F25" s="21"/>
      <c r="G25" s="24" t="s">
        <v>50</v>
      </c>
      <c r="H25" s="1547">
        <f>SUM('DetailedBudget---TXST'!T151:T162)+'DetailedBudget---TXST'!T171+SUM('DetailedBudget---TXST'!T217:T226)</f>
        <v>0</v>
      </c>
      <c r="I25" s="1500"/>
      <c r="J25" s="25">
        <f>'Initial Information'!$E$15</f>
        <v>0.505</v>
      </c>
      <c r="K25" s="21"/>
      <c r="L25" s="507"/>
      <c r="M25" s="507"/>
      <c r="N25" s="507"/>
      <c r="O25" s="507"/>
      <c r="P25" s="507"/>
      <c r="Q25" s="507"/>
      <c r="R25" s="507"/>
      <c r="S25" s="507"/>
      <c r="T25" s="507"/>
      <c r="U25" s="507"/>
      <c r="V25" s="507"/>
      <c r="W25" s="507"/>
      <c r="X25" s="507"/>
      <c r="Y25" s="507"/>
      <c r="Z25" s="507"/>
      <c r="AA25" s="507"/>
      <c r="AB25" s="507"/>
      <c r="AC25" s="507"/>
      <c r="AD25" s="507"/>
      <c r="AE25" s="507"/>
      <c r="AF25" s="507"/>
      <c r="AG25" s="507"/>
      <c r="AH25" s="507"/>
      <c r="AI25" s="507"/>
      <c r="AJ25" s="507"/>
      <c r="AK25" s="507"/>
      <c r="AL25" s="507"/>
      <c r="AM25" s="507"/>
      <c r="AN25" s="507"/>
      <c r="AO25" s="507"/>
      <c r="AP25" s="507"/>
      <c r="AQ25" s="507"/>
      <c r="AR25" s="507"/>
      <c r="AS25" s="507"/>
      <c r="AT25" s="507"/>
      <c r="AU25" s="507"/>
      <c r="AV25" s="507"/>
      <c r="AW25" s="507"/>
      <c r="AX25" s="507"/>
      <c r="AY25" s="507"/>
      <c r="AZ25" s="507"/>
      <c r="BA25" s="507"/>
      <c r="BB25" s="507"/>
      <c r="BC25" s="507"/>
      <c r="BD25" s="507"/>
      <c r="BE25" s="507"/>
      <c r="BF25" s="507"/>
      <c r="BG25" s="507"/>
      <c r="BH25" s="507"/>
      <c r="BI25" s="507"/>
      <c r="BJ25" s="507"/>
      <c r="BK25" s="507"/>
    </row>
    <row r="26" spans="1:63" s="22" customFormat="1" ht="20.100000000000001" customHeight="1">
      <c r="A26" s="21"/>
      <c r="B26" s="24" t="s">
        <v>118</v>
      </c>
      <c r="C26" s="1548"/>
      <c r="D26" s="1539"/>
      <c r="E26" s="25">
        <f>'Initial Information'!$E$15</f>
        <v>0.505</v>
      </c>
      <c r="F26" s="21"/>
      <c r="G26" s="24" t="s">
        <v>118</v>
      </c>
      <c r="H26" s="1548"/>
      <c r="I26" s="1539"/>
      <c r="J26" s="25">
        <f>'Initial Information'!$E$15</f>
        <v>0.505</v>
      </c>
      <c r="K26" s="21"/>
      <c r="L26" s="507"/>
      <c r="M26" s="507"/>
      <c r="N26" s="507"/>
      <c r="O26" s="507"/>
      <c r="P26" s="507"/>
      <c r="Q26" s="507"/>
      <c r="R26" s="507"/>
      <c r="S26" s="507"/>
      <c r="T26" s="507"/>
      <c r="U26" s="507"/>
      <c r="V26" s="507"/>
      <c r="W26" s="507"/>
      <c r="X26" s="507"/>
      <c r="Y26" s="507"/>
      <c r="Z26" s="507"/>
      <c r="AA26" s="507"/>
      <c r="AB26" s="507"/>
      <c r="AC26" s="507"/>
      <c r="AD26" s="507"/>
      <c r="AE26" s="507"/>
      <c r="AF26" s="507"/>
      <c r="AG26" s="507"/>
      <c r="AH26" s="507"/>
      <c r="AI26" s="507"/>
      <c r="AJ26" s="507"/>
      <c r="AK26" s="507"/>
      <c r="AL26" s="507"/>
      <c r="AM26" s="507"/>
      <c r="AN26" s="507"/>
      <c r="AO26" s="507"/>
      <c r="AP26" s="507"/>
      <c r="AQ26" s="507"/>
      <c r="AR26" s="507"/>
      <c r="AS26" s="507"/>
      <c r="AT26" s="507"/>
      <c r="AU26" s="507"/>
      <c r="AV26" s="507"/>
      <c r="AW26" s="507"/>
      <c r="AX26" s="507"/>
      <c r="AY26" s="507"/>
      <c r="AZ26" s="507"/>
      <c r="BA26" s="507"/>
      <c r="BB26" s="507"/>
      <c r="BC26" s="507"/>
      <c r="BD26" s="507"/>
      <c r="BE26" s="507"/>
      <c r="BF26" s="507"/>
      <c r="BG26" s="507"/>
      <c r="BH26" s="507"/>
      <c r="BI26" s="507"/>
      <c r="BJ26" s="507"/>
      <c r="BK26" s="507"/>
    </row>
    <row r="27" spans="1:63" s="22" customFormat="1" ht="20.100000000000001" customHeight="1">
      <c r="A27" s="21"/>
      <c r="B27" s="24" t="s">
        <v>51</v>
      </c>
      <c r="C27" s="1548">
        <f>SUM('DetailedBudget---TXST'!O115:O118)</f>
        <v>0</v>
      </c>
      <c r="D27" s="1539"/>
      <c r="E27" s="25">
        <f>'Initial Information'!$E$15</f>
        <v>0.505</v>
      </c>
      <c r="F27" s="21"/>
      <c r="G27" s="24" t="s">
        <v>51</v>
      </c>
      <c r="H27" s="1548">
        <f>SUM('DetailedBudget---TXST'!T115:T118)</f>
        <v>0</v>
      </c>
      <c r="I27" s="1539"/>
      <c r="J27" s="25">
        <f>'Initial Information'!$E$15</f>
        <v>0.505</v>
      </c>
      <c r="K27" s="21"/>
      <c r="L27" s="507"/>
      <c r="M27" s="507"/>
      <c r="N27" s="507"/>
      <c r="O27" s="507"/>
      <c r="P27" s="507"/>
      <c r="Q27" s="507"/>
      <c r="R27" s="507"/>
      <c r="S27" s="507"/>
      <c r="T27" s="507"/>
      <c r="U27" s="507"/>
      <c r="V27" s="507"/>
      <c r="W27" s="507"/>
      <c r="X27" s="507"/>
      <c r="Y27" s="507"/>
      <c r="Z27" s="507"/>
      <c r="AA27" s="507"/>
      <c r="AB27" s="507"/>
      <c r="AC27" s="507"/>
      <c r="AD27" s="507"/>
      <c r="AE27" s="507"/>
      <c r="AF27" s="507"/>
      <c r="AG27" s="507"/>
      <c r="AH27" s="507"/>
      <c r="AI27" s="507"/>
      <c r="AJ27" s="507"/>
      <c r="AK27" s="507"/>
      <c r="AL27" s="507"/>
      <c r="AM27" s="507"/>
      <c r="AN27" s="507"/>
      <c r="AO27" s="507"/>
      <c r="AP27" s="507"/>
      <c r="AQ27" s="507"/>
      <c r="AR27" s="507"/>
      <c r="AS27" s="507"/>
      <c r="AT27" s="507"/>
      <c r="AU27" s="507"/>
      <c r="AV27" s="507"/>
      <c r="AW27" s="507"/>
      <c r="AX27" s="507"/>
      <c r="AY27" s="507"/>
      <c r="AZ27" s="507"/>
      <c r="BA27" s="507"/>
      <c r="BB27" s="507"/>
      <c r="BC27" s="507"/>
      <c r="BD27" s="507"/>
      <c r="BE27" s="507"/>
      <c r="BF27" s="507"/>
      <c r="BG27" s="507"/>
      <c r="BH27" s="507"/>
      <c r="BI27" s="507"/>
      <c r="BJ27" s="507"/>
      <c r="BK27" s="507"/>
    </row>
    <row r="28" spans="1:63" s="22" customFormat="1" ht="20.100000000000001" customHeight="1">
      <c r="A28" s="21"/>
      <c r="B28" s="24" t="s">
        <v>52</v>
      </c>
      <c r="C28" s="1548">
        <f>SUM('DetailedBudget---TXST'!O105:O108)</f>
        <v>0</v>
      </c>
      <c r="D28" s="1539"/>
      <c r="E28" s="25">
        <f>'Initial Information'!$E$15</f>
        <v>0.505</v>
      </c>
      <c r="F28" s="21"/>
      <c r="G28" s="24" t="s">
        <v>52</v>
      </c>
      <c r="H28" s="1548">
        <f>SUM('DetailedBudget---TXST'!T105:T108)</f>
        <v>0</v>
      </c>
      <c r="I28" s="1539"/>
      <c r="J28" s="25">
        <f>'Initial Information'!$E$15</f>
        <v>0.505</v>
      </c>
      <c r="K28" s="21"/>
      <c r="L28" s="507"/>
      <c r="M28" s="507"/>
      <c r="N28" s="507"/>
      <c r="O28" s="507"/>
      <c r="P28" s="507"/>
      <c r="Q28" s="507"/>
      <c r="R28" s="507"/>
      <c r="S28" s="507"/>
      <c r="T28" s="507"/>
      <c r="U28" s="507"/>
      <c r="V28" s="507"/>
      <c r="W28" s="507"/>
      <c r="X28" s="507"/>
      <c r="Y28" s="507"/>
      <c r="Z28" s="507"/>
      <c r="AA28" s="507"/>
      <c r="AB28" s="507"/>
      <c r="AC28" s="507"/>
      <c r="AD28" s="507"/>
      <c r="AE28" s="507"/>
      <c r="AF28" s="507"/>
      <c r="AG28" s="507"/>
      <c r="AH28" s="507"/>
      <c r="AI28" s="507"/>
      <c r="AJ28" s="507"/>
      <c r="AK28" s="507"/>
      <c r="AL28" s="507"/>
      <c r="AM28" s="507"/>
      <c r="AN28" s="507"/>
      <c r="AO28" s="507"/>
      <c r="AP28" s="507"/>
      <c r="AQ28" s="507"/>
      <c r="AR28" s="507"/>
      <c r="AS28" s="507"/>
      <c r="AT28" s="507"/>
      <c r="AU28" s="507"/>
      <c r="AV28" s="507"/>
      <c r="AW28" s="507"/>
      <c r="AX28" s="507"/>
      <c r="AY28" s="507"/>
      <c r="AZ28" s="507"/>
      <c r="BA28" s="507"/>
      <c r="BB28" s="507"/>
      <c r="BC28" s="507"/>
      <c r="BD28" s="507"/>
      <c r="BE28" s="507"/>
      <c r="BF28" s="507"/>
      <c r="BG28" s="507"/>
      <c r="BH28" s="507"/>
      <c r="BI28" s="507"/>
      <c r="BJ28" s="507"/>
      <c r="BK28" s="507"/>
    </row>
    <row r="29" spans="1:63" s="22" customFormat="1" ht="20.100000000000001" customHeight="1">
      <c r="A29" s="21"/>
      <c r="B29" s="24" t="s">
        <v>53</v>
      </c>
      <c r="C29" s="1547">
        <f>SUM('DetailedBudget---TXST'!O110:O113)</f>
        <v>0</v>
      </c>
      <c r="D29" s="1500"/>
      <c r="E29" s="25">
        <f>'Initial Information'!$E$15</f>
        <v>0.505</v>
      </c>
      <c r="F29" s="21"/>
      <c r="G29" s="24" t="s">
        <v>53</v>
      </c>
      <c r="H29" s="1547">
        <f>SUM('DetailedBudget---TXST'!T110:T113)</f>
        <v>0</v>
      </c>
      <c r="I29" s="1500"/>
      <c r="J29" s="25">
        <f>'Initial Information'!$E$15</f>
        <v>0.505</v>
      </c>
      <c r="K29" s="21"/>
      <c r="L29" s="507"/>
      <c r="M29" s="507"/>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7"/>
      <c r="AL29" s="507"/>
      <c r="AM29" s="507"/>
      <c r="AN29" s="507"/>
      <c r="AO29" s="507"/>
      <c r="AP29" s="507"/>
      <c r="AQ29" s="507"/>
      <c r="AR29" s="507"/>
      <c r="AS29" s="507"/>
      <c r="AT29" s="507"/>
      <c r="AU29" s="507"/>
      <c r="AV29" s="507"/>
      <c r="AW29" s="507"/>
      <c r="AX29" s="507"/>
      <c r="AY29" s="507"/>
      <c r="AZ29" s="507"/>
      <c r="BA29" s="507"/>
      <c r="BB29" s="507"/>
      <c r="BC29" s="507"/>
      <c r="BD29" s="507"/>
      <c r="BE29" s="507"/>
      <c r="BF29" s="507"/>
      <c r="BG29" s="507"/>
      <c r="BH29" s="507"/>
      <c r="BI29" s="507"/>
      <c r="BJ29" s="507"/>
      <c r="BK29" s="507"/>
    </row>
    <row r="30" spans="1:63" s="22" customFormat="1" ht="35.1" customHeight="1" thickBot="1">
      <c r="A30" s="21"/>
      <c r="B30" s="24" t="s">
        <v>131</v>
      </c>
      <c r="C30" s="1547">
        <f>SUM('DetailedBudget---TXST'!O53:O61)</f>
        <v>0</v>
      </c>
      <c r="D30" s="1500"/>
      <c r="E30" s="25">
        <f>'Initial Information'!$E$15</f>
        <v>0.505</v>
      </c>
      <c r="F30" s="21"/>
      <c r="G30" s="24" t="s">
        <v>131</v>
      </c>
      <c r="H30" s="1547">
        <f>SUM('DetailedBudget---TXST'!T53:T61)</f>
        <v>0</v>
      </c>
      <c r="I30" s="1500"/>
      <c r="J30" s="25">
        <f>'Initial Information'!$E$15</f>
        <v>0.505</v>
      </c>
      <c r="K30" s="21"/>
      <c r="L30" s="507"/>
      <c r="M30" s="507"/>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c r="AP30" s="507"/>
      <c r="AQ30" s="507"/>
      <c r="AR30" s="507"/>
      <c r="AS30" s="507"/>
      <c r="AT30" s="507"/>
      <c r="AU30" s="507"/>
      <c r="AV30" s="507"/>
      <c r="AW30" s="507"/>
      <c r="AX30" s="507"/>
      <c r="AY30" s="507"/>
      <c r="AZ30" s="507"/>
      <c r="BA30" s="507"/>
      <c r="BB30" s="507"/>
      <c r="BC30" s="507"/>
      <c r="BD30" s="507"/>
      <c r="BE30" s="507"/>
      <c r="BF30" s="507"/>
      <c r="BG30" s="507"/>
      <c r="BH30" s="507"/>
      <c r="BI30" s="507"/>
      <c r="BJ30" s="507"/>
      <c r="BK30" s="507"/>
    </row>
    <row r="31" spans="1:63" ht="4.9000000000000004" customHeight="1">
      <c r="A31" s="19"/>
      <c r="B31" s="44"/>
      <c r="C31" s="1549"/>
      <c r="D31" s="1550"/>
      <c r="E31" s="45"/>
      <c r="F31" s="19"/>
      <c r="G31" s="44"/>
      <c r="H31" s="1549"/>
      <c r="I31" s="1550"/>
      <c r="J31" s="45"/>
      <c r="K31" s="19"/>
      <c r="L31" s="494"/>
      <c r="M31" s="494"/>
      <c r="N31" s="494"/>
      <c r="O31" s="494"/>
      <c r="P31" s="494"/>
      <c r="Q31" s="494"/>
      <c r="R31" s="494"/>
      <c r="S31" s="494"/>
      <c r="T31" s="494"/>
      <c r="U31" s="494"/>
      <c r="V31" s="494"/>
      <c r="W31" s="494"/>
      <c r="X31" s="494"/>
      <c r="Y31" s="494"/>
      <c r="Z31" s="494"/>
      <c r="AA31" s="494"/>
      <c r="AB31" s="494"/>
      <c r="AC31" s="494"/>
      <c r="AD31" s="494"/>
      <c r="AE31" s="494"/>
      <c r="AF31" s="494"/>
      <c r="AG31" s="494"/>
      <c r="AH31" s="494"/>
      <c r="AI31" s="494"/>
      <c r="AJ31" s="494"/>
      <c r="AK31" s="494"/>
      <c r="AL31" s="494"/>
      <c r="AM31" s="494"/>
      <c r="AN31" s="494"/>
      <c r="AO31" s="494"/>
      <c r="AP31" s="494"/>
      <c r="AQ31" s="494"/>
      <c r="AR31" s="494"/>
      <c r="AS31" s="494"/>
      <c r="AT31" s="494"/>
      <c r="AU31" s="494"/>
      <c r="AV31" s="494"/>
      <c r="AW31" s="494"/>
      <c r="AX31" s="494"/>
      <c r="AY31" s="494"/>
      <c r="AZ31" s="494"/>
      <c r="BA31" s="494"/>
      <c r="BB31" s="494"/>
      <c r="BC31" s="494"/>
      <c r="BD31" s="494"/>
      <c r="BE31" s="494"/>
      <c r="BF31" s="494"/>
      <c r="BG31" s="494"/>
      <c r="BH31" s="494"/>
      <c r="BI31" s="494"/>
      <c r="BJ31" s="494"/>
      <c r="BK31" s="494"/>
    </row>
    <row r="32" spans="1:63" ht="20.100000000000001" customHeight="1">
      <c r="A32" s="19"/>
      <c r="B32" s="5" t="s">
        <v>134</v>
      </c>
      <c r="C32" s="1499">
        <f>'DetailedBudget---TXST'!O243</f>
        <v>0</v>
      </c>
      <c r="D32" s="1500"/>
      <c r="E32" s="6"/>
      <c r="F32" s="19"/>
      <c r="G32" s="5" t="s">
        <v>134</v>
      </c>
      <c r="H32" s="1499">
        <f>'DetailedBudget---TXST'!T243</f>
        <v>0</v>
      </c>
      <c r="I32" s="1500"/>
      <c r="J32" s="6"/>
      <c r="K32" s="19"/>
      <c r="L32" s="494"/>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c r="AK32" s="494"/>
      <c r="AL32" s="494"/>
      <c r="AM32" s="494"/>
      <c r="AN32" s="494"/>
      <c r="AO32" s="494"/>
      <c r="AP32" s="494"/>
      <c r="AQ32" s="494"/>
      <c r="AR32" s="494"/>
      <c r="AS32" s="494"/>
      <c r="AT32" s="494"/>
      <c r="AU32" s="494"/>
      <c r="AV32" s="494"/>
      <c r="AW32" s="494"/>
      <c r="AX32" s="494"/>
      <c r="AY32" s="494"/>
      <c r="AZ32" s="494"/>
      <c r="BA32" s="494"/>
      <c r="BB32" s="494"/>
      <c r="BC32" s="494"/>
      <c r="BD32" s="494"/>
      <c r="BE32" s="494"/>
      <c r="BF32" s="494"/>
      <c r="BG32" s="494"/>
      <c r="BH32" s="494"/>
      <c r="BI32" s="494"/>
      <c r="BJ32" s="494"/>
      <c r="BK32" s="494"/>
    </row>
    <row r="33" spans="1:63" ht="4.9000000000000004" customHeight="1">
      <c r="A33" s="19"/>
      <c r="B33" s="46"/>
      <c r="C33" s="1551"/>
      <c r="D33" s="1552"/>
      <c r="E33" s="48"/>
      <c r="F33" s="19"/>
      <c r="G33" s="46"/>
      <c r="H33" s="1551"/>
      <c r="I33" s="1552"/>
      <c r="J33" s="48"/>
      <c r="K33" s="19"/>
      <c r="L33" s="494"/>
      <c r="M33" s="494"/>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494"/>
      <c r="AL33" s="494"/>
      <c r="AM33" s="494"/>
      <c r="AN33" s="494"/>
      <c r="AO33" s="494"/>
      <c r="AP33" s="494"/>
      <c r="AQ33" s="494"/>
      <c r="AR33" s="494"/>
      <c r="AS33" s="494"/>
      <c r="AT33" s="494"/>
      <c r="AU33" s="494"/>
      <c r="AV33" s="494"/>
      <c r="AW33" s="494"/>
      <c r="AX33" s="494"/>
      <c r="AY33" s="494"/>
      <c r="AZ33" s="494"/>
      <c r="BA33" s="494"/>
      <c r="BB33" s="494"/>
      <c r="BC33" s="494"/>
      <c r="BD33" s="494"/>
      <c r="BE33" s="494"/>
      <c r="BF33" s="494"/>
      <c r="BG33" s="494"/>
      <c r="BH33" s="494"/>
      <c r="BI33" s="494"/>
      <c r="BJ33" s="494"/>
      <c r="BK33" s="494"/>
    </row>
    <row r="34" spans="1:63" ht="20.100000000000001" customHeight="1">
      <c r="A34" s="19"/>
      <c r="B34" s="5" t="s">
        <v>136</v>
      </c>
      <c r="C34" s="1499">
        <f>'DetailedBudget---TXST'!O246</f>
        <v>0</v>
      </c>
      <c r="D34" s="1500"/>
      <c r="E34" s="6"/>
      <c r="F34" s="19"/>
      <c r="G34" s="5" t="s">
        <v>136</v>
      </c>
      <c r="H34" s="1499">
        <f>'DetailedBudget---TXST'!T246</f>
        <v>0</v>
      </c>
      <c r="I34" s="1500"/>
      <c r="J34" s="6"/>
      <c r="K34" s="19"/>
      <c r="L34" s="494"/>
      <c r="M34" s="494"/>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494"/>
      <c r="AL34" s="494"/>
      <c r="AM34" s="494"/>
      <c r="AN34" s="494"/>
      <c r="AO34" s="494"/>
      <c r="AP34" s="494"/>
      <c r="AQ34" s="494"/>
      <c r="AR34" s="494"/>
      <c r="AS34" s="494"/>
      <c r="AT34" s="494"/>
      <c r="AU34" s="494"/>
      <c r="AV34" s="494"/>
      <c r="AW34" s="494"/>
      <c r="AX34" s="494"/>
      <c r="AY34" s="494"/>
      <c r="AZ34" s="494"/>
      <c r="BA34" s="494"/>
      <c r="BB34" s="494"/>
      <c r="BC34" s="494"/>
      <c r="BD34" s="494"/>
      <c r="BE34" s="494"/>
      <c r="BF34" s="494"/>
      <c r="BG34" s="494"/>
      <c r="BH34" s="494"/>
      <c r="BI34" s="494"/>
      <c r="BJ34" s="494"/>
      <c r="BK34" s="494"/>
    </row>
    <row r="35" spans="1:63" ht="4.9000000000000004" customHeight="1">
      <c r="A35" s="19"/>
      <c r="B35" s="46"/>
      <c r="C35" s="1551"/>
      <c r="D35" s="1552"/>
      <c r="E35" s="48"/>
      <c r="F35" s="19"/>
      <c r="G35" s="46"/>
      <c r="H35" s="1551"/>
      <c r="I35" s="1552"/>
      <c r="J35" s="48"/>
      <c r="K35" s="19"/>
      <c r="L35" s="494"/>
      <c r="M35" s="494"/>
      <c r="N35" s="494"/>
      <c r="O35" s="494"/>
      <c r="P35" s="494"/>
      <c r="Q35" s="494"/>
      <c r="R35" s="494"/>
      <c r="S35" s="494"/>
      <c r="T35" s="494"/>
      <c r="U35" s="494"/>
      <c r="V35" s="494"/>
      <c r="W35" s="494"/>
      <c r="X35" s="494"/>
      <c r="Y35" s="494"/>
      <c r="Z35" s="494"/>
      <c r="AA35" s="494"/>
      <c r="AB35" s="494"/>
      <c r="AC35" s="494"/>
      <c r="AD35" s="494"/>
      <c r="AE35" s="494"/>
      <c r="AF35" s="494"/>
      <c r="AG35" s="494"/>
      <c r="AH35" s="494"/>
      <c r="AI35" s="494"/>
      <c r="AJ35" s="494"/>
      <c r="AK35" s="494"/>
      <c r="AL35" s="494"/>
      <c r="AM35" s="494"/>
      <c r="AN35" s="494"/>
      <c r="AO35" s="494"/>
      <c r="AP35" s="494"/>
      <c r="AQ35" s="494"/>
      <c r="AR35" s="494"/>
      <c r="AS35" s="494"/>
      <c r="AT35" s="494"/>
      <c r="AU35" s="494"/>
      <c r="AV35" s="494"/>
      <c r="AW35" s="494"/>
      <c r="AX35" s="494"/>
      <c r="AY35" s="494"/>
      <c r="AZ35" s="494"/>
      <c r="BA35" s="494"/>
      <c r="BB35" s="494"/>
      <c r="BC35" s="494"/>
      <c r="BD35" s="494"/>
      <c r="BE35" s="494"/>
      <c r="BF35" s="494"/>
      <c r="BG35" s="494"/>
      <c r="BH35" s="494"/>
      <c r="BI35" s="494"/>
      <c r="BJ35" s="494"/>
      <c r="BK35" s="494"/>
    </row>
    <row r="36" spans="1:63" ht="20.100000000000001" customHeight="1">
      <c r="A36" s="19"/>
      <c r="B36" s="5" t="s">
        <v>135</v>
      </c>
      <c r="C36" s="1499">
        <f>'DetailedBudget---TXST'!O248</f>
        <v>0</v>
      </c>
      <c r="D36" s="1500"/>
      <c r="E36" s="116">
        <f>'Initial Information'!$E$15</f>
        <v>0.505</v>
      </c>
      <c r="F36" s="19"/>
      <c r="G36" s="5" t="s">
        <v>135</v>
      </c>
      <c r="H36" s="1499">
        <f>'DetailedBudget---TXST'!T248</f>
        <v>0</v>
      </c>
      <c r="I36" s="1500"/>
      <c r="J36" s="116">
        <f>'Initial Information'!$E$15</f>
        <v>0.505</v>
      </c>
      <c r="K36" s="19"/>
      <c r="L36" s="494"/>
      <c r="M36" s="494"/>
      <c r="N36" s="494"/>
      <c r="O36" s="494"/>
      <c r="P36" s="494"/>
      <c r="Q36" s="494"/>
      <c r="R36" s="494"/>
      <c r="S36" s="494"/>
      <c r="T36" s="494"/>
      <c r="U36" s="494"/>
      <c r="V36" s="494"/>
      <c r="W36" s="494"/>
      <c r="X36" s="494"/>
      <c r="Y36" s="494"/>
      <c r="Z36" s="494"/>
      <c r="AA36" s="494"/>
      <c r="AB36" s="494"/>
      <c r="AC36" s="494"/>
      <c r="AD36" s="494"/>
      <c r="AE36" s="494"/>
      <c r="AF36" s="494"/>
      <c r="AG36" s="494"/>
      <c r="AH36" s="494"/>
      <c r="AI36" s="494"/>
      <c r="AJ36" s="494"/>
      <c r="AK36" s="494"/>
      <c r="AL36" s="494"/>
      <c r="AM36" s="494"/>
      <c r="AN36" s="494"/>
      <c r="AO36" s="494"/>
      <c r="AP36" s="494"/>
      <c r="AQ36" s="494"/>
      <c r="AR36" s="494"/>
      <c r="AS36" s="494"/>
      <c r="AT36" s="494"/>
      <c r="AU36" s="494"/>
      <c r="AV36" s="494"/>
      <c r="AW36" s="494"/>
      <c r="AX36" s="494"/>
      <c r="AY36" s="494"/>
      <c r="AZ36" s="494"/>
      <c r="BA36" s="494"/>
      <c r="BB36" s="494"/>
      <c r="BC36" s="494"/>
      <c r="BD36" s="494"/>
      <c r="BE36" s="494"/>
      <c r="BF36" s="494"/>
      <c r="BG36" s="494"/>
      <c r="BH36" s="494"/>
      <c r="BI36" s="494"/>
      <c r="BJ36" s="494"/>
      <c r="BK36" s="494"/>
    </row>
    <row r="37" spans="1:63" ht="4.9000000000000004" customHeight="1">
      <c r="A37" s="19"/>
      <c r="B37" s="46"/>
      <c r="C37" s="1551"/>
      <c r="D37" s="1552"/>
      <c r="E37" s="48"/>
      <c r="F37" s="19"/>
      <c r="G37" s="46"/>
      <c r="H37" s="1551"/>
      <c r="I37" s="1552"/>
      <c r="J37" s="48"/>
      <c r="K37" s="19"/>
      <c r="L37" s="494"/>
      <c r="M37" s="494"/>
      <c r="N37" s="494"/>
      <c r="O37" s="494"/>
      <c r="P37" s="494"/>
      <c r="Q37" s="494"/>
      <c r="R37" s="494"/>
      <c r="S37" s="494"/>
      <c r="T37" s="494"/>
      <c r="U37" s="494"/>
      <c r="V37" s="494"/>
      <c r="W37" s="494"/>
      <c r="X37" s="494"/>
      <c r="Y37" s="494"/>
      <c r="Z37" s="494"/>
      <c r="AA37" s="494"/>
      <c r="AB37" s="494"/>
      <c r="AC37" s="494"/>
      <c r="AD37" s="494"/>
      <c r="AE37" s="494"/>
      <c r="AF37" s="494"/>
      <c r="AG37" s="494"/>
      <c r="AH37" s="494"/>
      <c r="AI37" s="494"/>
      <c r="AJ37" s="494"/>
      <c r="AK37" s="494"/>
      <c r="AL37" s="494"/>
      <c r="AM37" s="494"/>
      <c r="AN37" s="494"/>
      <c r="AO37" s="494"/>
      <c r="AP37" s="494"/>
      <c r="AQ37" s="494"/>
      <c r="AR37" s="494"/>
      <c r="AS37" s="494"/>
      <c r="AT37" s="494"/>
      <c r="AU37" s="494"/>
      <c r="AV37" s="494"/>
      <c r="AW37" s="494"/>
      <c r="AX37" s="494"/>
      <c r="AY37" s="494"/>
      <c r="AZ37" s="494"/>
      <c r="BA37" s="494"/>
      <c r="BB37" s="494"/>
      <c r="BC37" s="494"/>
      <c r="BD37" s="494"/>
      <c r="BE37" s="494"/>
      <c r="BF37" s="494"/>
      <c r="BG37" s="494"/>
      <c r="BH37" s="494"/>
      <c r="BI37" s="494"/>
      <c r="BJ37" s="494"/>
      <c r="BK37" s="494"/>
    </row>
    <row r="38" spans="1:63" ht="20.100000000000001" customHeight="1" thickBot="1">
      <c r="A38" s="19"/>
      <c r="B38" s="7" t="s">
        <v>56</v>
      </c>
      <c r="C38" s="1503">
        <f>'DetailedBudget---TXST'!O251</f>
        <v>0</v>
      </c>
      <c r="D38" s="1504"/>
      <c r="E38" s="8"/>
      <c r="F38" s="50"/>
      <c r="G38" s="7" t="s">
        <v>56</v>
      </c>
      <c r="H38" s="1503">
        <f>'DetailedBudget---TXST'!T251</f>
        <v>0</v>
      </c>
      <c r="I38" s="1504"/>
      <c r="J38" s="8"/>
      <c r="K38" s="19"/>
      <c r="L38" s="494"/>
      <c r="M38" s="494"/>
      <c r="N38" s="494"/>
      <c r="O38" s="494"/>
      <c r="P38" s="494"/>
      <c r="Q38" s="494"/>
      <c r="R38" s="494"/>
      <c r="S38" s="494"/>
      <c r="T38" s="494"/>
      <c r="U38" s="494"/>
      <c r="V38" s="494"/>
      <c r="W38" s="494"/>
      <c r="X38" s="494"/>
      <c r="Y38" s="494"/>
      <c r="Z38" s="494"/>
      <c r="AA38" s="494"/>
      <c r="AB38" s="494"/>
      <c r="AC38" s="494"/>
      <c r="AD38" s="494"/>
      <c r="AE38" s="494"/>
      <c r="AF38" s="494"/>
      <c r="AG38" s="494"/>
      <c r="AH38" s="494"/>
      <c r="AI38" s="494"/>
      <c r="AJ38" s="494"/>
      <c r="AK38" s="494"/>
      <c r="AL38" s="494"/>
      <c r="AM38" s="494"/>
      <c r="AN38" s="494"/>
      <c r="AO38" s="494"/>
      <c r="AP38" s="494"/>
      <c r="AQ38" s="494"/>
      <c r="AR38" s="494"/>
      <c r="AS38" s="494"/>
      <c r="AT38" s="494"/>
      <c r="AU38" s="494"/>
      <c r="AV38" s="494"/>
      <c r="AW38" s="494"/>
      <c r="AX38" s="494"/>
      <c r="AY38" s="494"/>
      <c r="AZ38" s="494"/>
      <c r="BA38" s="494"/>
      <c r="BB38" s="494"/>
      <c r="BC38" s="494"/>
      <c r="BD38" s="494"/>
      <c r="BE38" s="494"/>
      <c r="BF38" s="494"/>
      <c r="BG38" s="494"/>
      <c r="BH38" s="494"/>
      <c r="BI38" s="494"/>
      <c r="BJ38" s="494"/>
      <c r="BK38" s="494"/>
    </row>
    <row r="39" spans="1:63" ht="9.9499999999999993" customHeight="1" thickBot="1">
      <c r="A39" s="19"/>
      <c r="B39" s="19"/>
      <c r="C39" s="19"/>
      <c r="D39" s="20"/>
      <c r="E39" s="20"/>
      <c r="F39" s="19"/>
      <c r="G39" s="19"/>
      <c r="H39" s="19"/>
      <c r="I39" s="20"/>
      <c r="J39" s="20"/>
      <c r="K39" s="19"/>
      <c r="L39" s="494"/>
      <c r="M39" s="494"/>
      <c r="N39" s="494"/>
      <c r="O39" s="494"/>
      <c r="P39" s="494"/>
      <c r="Q39" s="494"/>
      <c r="R39" s="494"/>
      <c r="S39" s="494"/>
      <c r="T39" s="494"/>
      <c r="U39" s="494"/>
      <c r="V39" s="494"/>
      <c r="W39" s="494"/>
      <c r="X39" s="494"/>
      <c r="Y39" s="494"/>
      <c r="Z39" s="494"/>
      <c r="AA39" s="494"/>
      <c r="AB39" s="494"/>
      <c r="AC39" s="494"/>
      <c r="AD39" s="494"/>
      <c r="AE39" s="494"/>
      <c r="AF39" s="494"/>
      <c r="AG39" s="494"/>
      <c r="AH39" s="494"/>
      <c r="AI39" s="494"/>
      <c r="AJ39" s="494"/>
      <c r="AK39" s="494"/>
      <c r="AL39" s="494"/>
      <c r="AM39" s="494"/>
      <c r="AN39" s="494"/>
      <c r="AO39" s="494"/>
      <c r="AP39" s="494"/>
      <c r="AQ39" s="494"/>
      <c r="AR39" s="494"/>
      <c r="AS39" s="494"/>
      <c r="AT39" s="494"/>
      <c r="AU39" s="494"/>
      <c r="AV39" s="494"/>
      <c r="AW39" s="494"/>
      <c r="AX39" s="494"/>
      <c r="AY39" s="494"/>
      <c r="AZ39" s="494"/>
      <c r="BA39" s="494"/>
      <c r="BB39" s="494"/>
      <c r="BC39" s="494"/>
      <c r="BD39" s="494"/>
      <c r="BE39" s="494"/>
      <c r="BF39" s="494"/>
      <c r="BG39" s="494"/>
      <c r="BH39" s="494"/>
      <c r="BI39" s="494"/>
      <c r="BJ39" s="494"/>
      <c r="BK39" s="494"/>
    </row>
    <row r="40" spans="1:63" ht="20.100000000000001" customHeight="1">
      <c r="A40" s="19"/>
      <c r="B40" s="1641" t="s">
        <v>174</v>
      </c>
      <c r="C40" s="1642"/>
      <c r="D40" s="1642"/>
      <c r="E40" s="1643"/>
      <c r="F40" s="18"/>
      <c r="G40" s="1641" t="s">
        <v>175</v>
      </c>
      <c r="H40" s="1642"/>
      <c r="I40" s="1642"/>
      <c r="J40" s="1643"/>
      <c r="K40" s="19"/>
      <c r="L40" s="494"/>
      <c r="M40" s="494"/>
      <c r="N40" s="494"/>
      <c r="O40" s="494"/>
      <c r="P40" s="494"/>
      <c r="Q40" s="494"/>
      <c r="R40" s="494"/>
      <c r="S40" s="494"/>
      <c r="T40" s="494"/>
      <c r="U40" s="494"/>
      <c r="V40" s="494"/>
      <c r="W40" s="494"/>
      <c r="X40" s="494"/>
      <c r="Y40" s="494"/>
      <c r="Z40" s="494"/>
      <c r="AA40" s="494"/>
      <c r="AB40" s="494"/>
      <c r="AC40" s="494"/>
      <c r="AD40" s="494"/>
      <c r="AE40" s="494"/>
      <c r="AF40" s="494"/>
      <c r="AG40" s="494"/>
      <c r="AH40" s="494"/>
      <c r="AI40" s="494"/>
      <c r="AJ40" s="494"/>
      <c r="AK40" s="494"/>
      <c r="AL40" s="494"/>
      <c r="AM40" s="494"/>
      <c r="AN40" s="494"/>
      <c r="AO40" s="494"/>
      <c r="AP40" s="494"/>
      <c r="AQ40" s="494"/>
      <c r="AR40" s="494"/>
      <c r="AS40" s="494"/>
      <c r="AT40" s="494"/>
      <c r="AU40" s="494"/>
      <c r="AV40" s="494"/>
      <c r="AW40" s="494"/>
      <c r="AX40" s="494"/>
      <c r="AY40" s="494"/>
      <c r="AZ40" s="494"/>
      <c r="BA40" s="494"/>
      <c r="BB40" s="494"/>
      <c r="BC40" s="494"/>
      <c r="BD40" s="494"/>
      <c r="BE40" s="494"/>
      <c r="BF40" s="494"/>
      <c r="BG40" s="494"/>
      <c r="BH40" s="494"/>
      <c r="BI40" s="494"/>
      <c r="BJ40" s="494"/>
      <c r="BK40" s="494"/>
    </row>
    <row r="41" spans="1:63" ht="20.100000000000001" customHeight="1" thickBot="1">
      <c r="A41" s="18"/>
      <c r="B41" s="1541" t="str">
        <f>TEXT('DetailedBudget---TXST'!W20,"mmmm d, yyyy")&amp;"    to    "&amp;TEXT('DetailedBudget---TXST'!Y20,"mmmm d, yyyy")</f>
        <v>September 1, 2026    to    August 31, 2027</v>
      </c>
      <c r="C41" s="1542"/>
      <c r="D41" s="1542"/>
      <c r="E41" s="1543"/>
      <c r="F41" s="18"/>
      <c r="G41" s="1541" t="str">
        <f>TEXT('DetailedBudget---TXST'!AB20,"mmmm d, yyyy")&amp;"    to    "&amp;TEXT('DetailedBudget---TXST'!AD20,"mmmm d, yyyy")</f>
        <v>September 1, 2027    to    August 31, 2028</v>
      </c>
      <c r="H41" s="1542"/>
      <c r="I41" s="1542"/>
      <c r="J41" s="1543"/>
      <c r="K41" s="18"/>
      <c r="L41" s="494"/>
      <c r="M41" s="494"/>
      <c r="N41" s="494"/>
      <c r="O41" s="494"/>
      <c r="P41" s="494"/>
      <c r="Q41" s="494"/>
      <c r="R41" s="494"/>
      <c r="S41" s="494"/>
      <c r="T41" s="494"/>
      <c r="U41" s="494"/>
      <c r="V41" s="494"/>
      <c r="W41" s="494"/>
      <c r="X41" s="494"/>
      <c r="Y41" s="494"/>
      <c r="Z41" s="494"/>
      <c r="AA41" s="494"/>
      <c r="AB41" s="494"/>
      <c r="AC41" s="494"/>
      <c r="AD41" s="494"/>
      <c r="AE41" s="494"/>
      <c r="AF41" s="494"/>
      <c r="AG41" s="494"/>
      <c r="AH41" s="494"/>
      <c r="AI41" s="494"/>
      <c r="AJ41" s="494"/>
      <c r="AK41" s="494"/>
      <c r="AL41" s="494"/>
      <c r="AM41" s="494"/>
      <c r="AN41" s="494"/>
      <c r="AO41" s="494"/>
      <c r="AP41" s="494"/>
      <c r="AQ41" s="494"/>
      <c r="AR41" s="494"/>
      <c r="AS41" s="494"/>
      <c r="AT41" s="494"/>
      <c r="AU41" s="494"/>
      <c r="AV41" s="494"/>
      <c r="AW41" s="494"/>
      <c r="AX41" s="494"/>
      <c r="AY41" s="494"/>
      <c r="AZ41" s="494"/>
      <c r="BA41" s="494"/>
      <c r="BB41" s="494"/>
      <c r="BC41" s="494"/>
      <c r="BD41" s="494"/>
      <c r="BE41" s="494"/>
      <c r="BF41" s="494"/>
      <c r="BG41" s="494"/>
      <c r="BH41" s="494"/>
      <c r="BI41" s="494"/>
      <c r="BJ41" s="494"/>
      <c r="BK41" s="494"/>
    </row>
    <row r="42" spans="1:63" ht="20.100000000000001" customHeight="1" thickBot="1">
      <c r="A42" s="19"/>
      <c r="B42" s="42" t="s">
        <v>55</v>
      </c>
      <c r="C42" s="1524" t="s">
        <v>137</v>
      </c>
      <c r="D42" s="1525"/>
      <c r="E42" s="43" t="s">
        <v>54</v>
      </c>
      <c r="F42" s="19"/>
      <c r="G42" s="42" t="s">
        <v>55</v>
      </c>
      <c r="H42" s="1524" t="s">
        <v>137</v>
      </c>
      <c r="I42" s="1525"/>
      <c r="J42" s="43" t="s">
        <v>54</v>
      </c>
      <c r="K42" s="19"/>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c r="AL42" s="494"/>
      <c r="AM42" s="494"/>
      <c r="AN42" s="494"/>
      <c r="AO42" s="494"/>
      <c r="AP42" s="494"/>
      <c r="AQ42" s="494"/>
      <c r="AR42" s="494"/>
      <c r="AS42" s="494"/>
      <c r="AT42" s="494"/>
      <c r="AU42" s="494"/>
      <c r="AV42" s="494"/>
      <c r="AW42" s="494"/>
      <c r="AX42" s="494"/>
      <c r="AY42" s="494"/>
      <c r="AZ42" s="494"/>
      <c r="BA42" s="494"/>
      <c r="BB42" s="494"/>
      <c r="BC42" s="494"/>
      <c r="BD42" s="494"/>
      <c r="BE42" s="494"/>
      <c r="BF42" s="494"/>
      <c r="BG42" s="494"/>
      <c r="BH42" s="494"/>
      <c r="BI42" s="494"/>
      <c r="BJ42" s="494"/>
      <c r="BK42" s="494"/>
    </row>
    <row r="43" spans="1:63" s="22" customFormat="1" ht="35.1" customHeight="1">
      <c r="A43" s="21"/>
      <c r="B43" s="113" t="s">
        <v>120</v>
      </c>
      <c r="C43" s="1544">
        <f>SUM('DetailedBudget---TXST'!Y82:Y84)</f>
        <v>0</v>
      </c>
      <c r="D43" s="1545"/>
      <c r="E43" s="35">
        <v>0</v>
      </c>
      <c r="F43" s="21"/>
      <c r="G43" s="113" t="s">
        <v>120</v>
      </c>
      <c r="H43" s="1544">
        <f>SUM('DetailedBudget---TXST'!AD82:AD84)</f>
        <v>0</v>
      </c>
      <c r="I43" s="1545"/>
      <c r="J43" s="35">
        <v>0</v>
      </c>
      <c r="K43" s="21"/>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row>
    <row r="44" spans="1:63" s="22" customFormat="1" ht="35.1" customHeight="1">
      <c r="A44" s="21"/>
      <c r="B44" s="114" t="s">
        <v>121</v>
      </c>
      <c r="C44" s="1538">
        <f>SUM('DetailedBudget---TXST'!Y87:Y89)</f>
        <v>0</v>
      </c>
      <c r="D44" s="1539"/>
      <c r="E44" s="23">
        <v>0</v>
      </c>
      <c r="F44" s="21"/>
      <c r="G44" s="114" t="s">
        <v>121</v>
      </c>
      <c r="H44" s="1538">
        <f>SUM('DetailedBudget---TXST'!AD87:AD89)</f>
        <v>0</v>
      </c>
      <c r="I44" s="1539"/>
      <c r="J44" s="23">
        <v>0</v>
      </c>
      <c r="K44" s="21"/>
      <c r="L44" s="507"/>
      <c r="M44" s="507"/>
      <c r="N44" s="507"/>
      <c r="O44" s="507"/>
      <c r="P44" s="507"/>
      <c r="Q44" s="507"/>
      <c r="R44" s="507"/>
      <c r="S44" s="507"/>
      <c r="T44" s="507"/>
      <c r="U44" s="507"/>
      <c r="V44" s="507"/>
      <c r="W44" s="507"/>
      <c r="X44" s="507"/>
      <c r="Y44" s="507"/>
      <c r="Z44" s="507"/>
      <c r="AA44" s="507"/>
      <c r="AB44" s="507"/>
      <c r="AC44" s="507"/>
      <c r="AD44" s="507"/>
      <c r="AE44" s="507"/>
      <c r="AF44" s="507"/>
      <c r="AG44" s="507"/>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row>
    <row r="45" spans="1:63" s="22" customFormat="1" ht="20.100000000000001" customHeight="1">
      <c r="A45" s="21"/>
      <c r="B45" s="114" t="s">
        <v>117</v>
      </c>
      <c r="C45" s="1538">
        <f>SUM('DetailedBudget---TXST'!Y92:Y94)</f>
        <v>0</v>
      </c>
      <c r="D45" s="1539"/>
      <c r="E45" s="23">
        <v>0</v>
      </c>
      <c r="F45" s="21"/>
      <c r="G45" s="114" t="s">
        <v>117</v>
      </c>
      <c r="H45" s="1538">
        <f>SUM('DetailedBudget---TXST'!AD92:AD94)</f>
        <v>0</v>
      </c>
      <c r="I45" s="1539"/>
      <c r="J45" s="23">
        <v>0</v>
      </c>
      <c r="K45" s="21"/>
      <c r="L45" s="507"/>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row>
    <row r="46" spans="1:63" s="22" customFormat="1" ht="35.1" customHeight="1">
      <c r="A46" s="21"/>
      <c r="B46" s="24" t="s">
        <v>122</v>
      </c>
      <c r="C46" s="1540"/>
      <c r="D46" s="1539"/>
      <c r="E46" s="25">
        <f>'Initial Information'!$E$15</f>
        <v>0.505</v>
      </c>
      <c r="F46" s="21"/>
      <c r="G46" s="24" t="s">
        <v>122</v>
      </c>
      <c r="H46" s="1540"/>
      <c r="I46" s="1539"/>
      <c r="J46" s="25">
        <f>'Initial Information'!$E$15</f>
        <v>0.505</v>
      </c>
      <c r="K46" s="21"/>
      <c r="L46" s="507"/>
      <c r="M46" s="507"/>
      <c r="N46" s="507"/>
      <c r="O46" s="507"/>
      <c r="P46" s="507"/>
      <c r="Q46" s="507"/>
      <c r="R46" s="507"/>
      <c r="S46" s="507"/>
      <c r="T46" s="507"/>
      <c r="U46" s="507"/>
      <c r="V46" s="507"/>
      <c r="W46" s="507"/>
      <c r="X46" s="507"/>
      <c r="Y46" s="507"/>
      <c r="Z46" s="507"/>
      <c r="AA46" s="507"/>
      <c r="AB46" s="507"/>
      <c r="AC46" s="507"/>
      <c r="AD46" s="507"/>
      <c r="AE46" s="507"/>
      <c r="AF46" s="507"/>
      <c r="AG46" s="507"/>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row>
    <row r="47" spans="1:63" s="22" customFormat="1" ht="35.1" customHeight="1">
      <c r="A47" s="21"/>
      <c r="B47" s="114" t="s">
        <v>132</v>
      </c>
      <c r="C47" s="1538">
        <f>SUM('DetailedBudget---TXST'!Y97:Y99)</f>
        <v>0</v>
      </c>
      <c r="D47" s="1539"/>
      <c r="E47" s="23">
        <v>0</v>
      </c>
      <c r="F47" s="21"/>
      <c r="G47" s="114" t="s">
        <v>132</v>
      </c>
      <c r="H47" s="1538">
        <f>SUM('DetailedBudget---TXST'!AD97:AD99)</f>
        <v>0</v>
      </c>
      <c r="I47" s="1539"/>
      <c r="J47" s="23">
        <v>0</v>
      </c>
      <c r="K47" s="21"/>
      <c r="L47" s="507"/>
      <c r="M47" s="507"/>
      <c r="N47" s="507"/>
      <c r="O47" s="507"/>
      <c r="P47" s="507"/>
      <c r="Q47" s="507"/>
      <c r="R47" s="507"/>
      <c r="S47" s="507"/>
      <c r="T47" s="507"/>
      <c r="U47" s="507"/>
      <c r="V47" s="507"/>
      <c r="W47" s="507"/>
      <c r="X47" s="507"/>
      <c r="Y47" s="507"/>
      <c r="Z47" s="507"/>
      <c r="AA47" s="507"/>
      <c r="AB47" s="507"/>
      <c r="AC47" s="507"/>
      <c r="AD47" s="507"/>
      <c r="AE47" s="507"/>
      <c r="AF47" s="507"/>
      <c r="AG47" s="507"/>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row>
    <row r="48" spans="1:63" s="22" customFormat="1" ht="35.1" customHeight="1">
      <c r="A48" s="21"/>
      <c r="B48" s="24" t="s">
        <v>128</v>
      </c>
      <c r="C48" s="1547">
        <f>SUM('DetailedBudget---TXST'!Y45:Y52)</f>
        <v>0</v>
      </c>
      <c r="D48" s="1500"/>
      <c r="E48" s="25">
        <f>'Initial Information'!$E$15</f>
        <v>0.505</v>
      </c>
      <c r="F48" s="21"/>
      <c r="G48" s="24" t="s">
        <v>128</v>
      </c>
      <c r="H48" s="1547">
        <f>SUM('DetailedBudget---TXST'!AD45:AD52)</f>
        <v>0</v>
      </c>
      <c r="I48" s="1500"/>
      <c r="J48" s="25">
        <f>'Initial Information'!$E$15</f>
        <v>0.505</v>
      </c>
      <c r="K48" s="21"/>
      <c r="L48" s="507"/>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row>
    <row r="49" spans="1:63" s="22" customFormat="1" ht="35.1" customHeight="1">
      <c r="A49" s="21"/>
      <c r="B49" s="24" t="s">
        <v>129</v>
      </c>
      <c r="C49" s="1547">
        <f>'DetailedBudget---TXST'!Y35</f>
        <v>0</v>
      </c>
      <c r="D49" s="1500"/>
      <c r="E49" s="25">
        <f>'Initial Information'!$E$15</f>
        <v>0.505</v>
      </c>
      <c r="F49" s="21"/>
      <c r="G49" s="24" t="s">
        <v>129</v>
      </c>
      <c r="H49" s="1547">
        <f>'DetailedBudget---TXST'!AD35</f>
        <v>0</v>
      </c>
      <c r="I49" s="1500"/>
      <c r="J49" s="25">
        <f>'Initial Information'!$E$15</f>
        <v>0.505</v>
      </c>
      <c r="K49" s="21"/>
      <c r="L49" s="507"/>
      <c r="M49" s="507"/>
      <c r="N49" s="507"/>
      <c r="O49" s="507"/>
      <c r="P49" s="507"/>
      <c r="Q49" s="507"/>
      <c r="R49" s="507"/>
      <c r="S49" s="507"/>
      <c r="T49" s="507"/>
      <c r="U49" s="507"/>
      <c r="V49" s="507"/>
      <c r="W49" s="507"/>
      <c r="X49" s="507"/>
      <c r="Y49" s="507"/>
      <c r="Z49" s="507"/>
      <c r="AA49" s="507"/>
      <c r="AB49" s="507"/>
      <c r="AC49" s="507"/>
      <c r="AD49" s="507"/>
      <c r="AE49" s="507"/>
      <c r="AF49" s="507"/>
      <c r="AG49" s="507"/>
      <c r="AH49" s="507"/>
      <c r="AI49" s="507"/>
      <c r="AJ49" s="507"/>
      <c r="AK49" s="507"/>
      <c r="AL49" s="507"/>
      <c r="AM49" s="507"/>
      <c r="AN49" s="507"/>
      <c r="AO49" s="507"/>
      <c r="AP49" s="507"/>
      <c r="AQ49" s="507"/>
      <c r="AR49" s="507"/>
      <c r="AS49" s="507"/>
      <c r="AT49" s="507"/>
      <c r="AU49" s="507"/>
      <c r="AV49" s="507"/>
      <c r="AW49" s="507"/>
      <c r="AX49" s="507"/>
      <c r="AY49" s="507"/>
      <c r="AZ49" s="507"/>
      <c r="BA49" s="507"/>
      <c r="BB49" s="507"/>
      <c r="BC49" s="507"/>
      <c r="BD49" s="507"/>
      <c r="BE49" s="507"/>
      <c r="BF49" s="507"/>
      <c r="BG49" s="507"/>
      <c r="BH49" s="507"/>
      <c r="BI49" s="507"/>
      <c r="BJ49" s="507"/>
      <c r="BK49" s="507"/>
    </row>
    <row r="50" spans="1:63" s="22" customFormat="1" ht="20.100000000000001" customHeight="1">
      <c r="A50" s="21"/>
      <c r="B50" s="24" t="s">
        <v>44</v>
      </c>
      <c r="C50" s="1547">
        <f>'DetailedBudget---TXST'!Y75</f>
        <v>0</v>
      </c>
      <c r="D50" s="1500"/>
      <c r="E50" s="25">
        <f>'Initial Information'!$E$15</f>
        <v>0.505</v>
      </c>
      <c r="F50" s="21"/>
      <c r="G50" s="24" t="s">
        <v>44</v>
      </c>
      <c r="H50" s="1547">
        <f>'DetailedBudget---TXST'!AD75</f>
        <v>0</v>
      </c>
      <c r="I50" s="1500"/>
      <c r="J50" s="25">
        <f>'Initial Information'!$E$15</f>
        <v>0.505</v>
      </c>
      <c r="K50" s="21"/>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row>
    <row r="51" spans="1:63" s="22" customFormat="1" ht="35.1" customHeight="1">
      <c r="A51" s="21"/>
      <c r="B51" s="114" t="s">
        <v>130</v>
      </c>
      <c r="C51" s="1546">
        <f>'DetailedBudget---TXST'!Y144</f>
        <v>0</v>
      </c>
      <c r="D51" s="1500"/>
      <c r="E51" s="23">
        <v>0</v>
      </c>
      <c r="F51" s="21"/>
      <c r="G51" s="114" t="s">
        <v>130</v>
      </c>
      <c r="H51" s="1546">
        <f>'DetailedBudget---TXST'!AD144</f>
        <v>0</v>
      </c>
      <c r="I51" s="1500"/>
      <c r="J51" s="23">
        <v>0</v>
      </c>
      <c r="K51" s="21"/>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row>
    <row r="52" spans="1:63" s="22" customFormat="1" ht="20.100000000000001" customHeight="1">
      <c r="A52" s="21"/>
      <c r="B52" s="24" t="s">
        <v>45</v>
      </c>
      <c r="C52" s="1547">
        <f>SUM('DetailedBudget---TXST'!Y165:Y169)</f>
        <v>0</v>
      </c>
      <c r="D52" s="1500"/>
      <c r="E52" s="25">
        <f>'Initial Information'!$E$15</f>
        <v>0.505</v>
      </c>
      <c r="F52" s="21"/>
      <c r="G52" s="24" t="s">
        <v>45</v>
      </c>
      <c r="H52" s="1547">
        <f>SUM('DetailedBudget---TXST'!AD165:AD169)</f>
        <v>0</v>
      </c>
      <c r="I52" s="1500"/>
      <c r="J52" s="25">
        <f>'Initial Information'!$E$15</f>
        <v>0.505</v>
      </c>
      <c r="K52" s="21"/>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row>
    <row r="53" spans="1:63" s="22" customFormat="1" ht="20.100000000000001" customHeight="1">
      <c r="A53" s="21"/>
      <c r="B53" s="115" t="s">
        <v>124</v>
      </c>
      <c r="C53" s="1548"/>
      <c r="D53" s="1539"/>
      <c r="E53" s="25">
        <f>'Initial Information'!$E$15</f>
        <v>0.505</v>
      </c>
      <c r="F53" s="21"/>
      <c r="G53" s="115" t="s">
        <v>124</v>
      </c>
      <c r="H53" s="1548"/>
      <c r="I53" s="1539"/>
      <c r="J53" s="25">
        <f>'Initial Information'!$E$15</f>
        <v>0.505</v>
      </c>
      <c r="K53" s="21"/>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7"/>
      <c r="AJ53" s="507"/>
      <c r="AK53" s="507"/>
      <c r="AL53" s="507"/>
      <c r="AM53" s="507"/>
      <c r="AN53" s="507"/>
      <c r="AO53" s="507"/>
      <c r="AP53" s="507"/>
      <c r="AQ53" s="507"/>
      <c r="AR53" s="507"/>
      <c r="AS53" s="507"/>
      <c r="AT53" s="507"/>
      <c r="AU53" s="507"/>
      <c r="AV53" s="507"/>
      <c r="AW53" s="507"/>
      <c r="AX53" s="507"/>
      <c r="AY53" s="507"/>
      <c r="AZ53" s="507"/>
      <c r="BA53" s="507"/>
      <c r="BB53" s="507"/>
      <c r="BC53" s="507"/>
      <c r="BD53" s="507"/>
      <c r="BE53" s="507"/>
      <c r="BF53" s="507"/>
      <c r="BG53" s="507"/>
      <c r="BH53" s="507"/>
      <c r="BI53" s="507"/>
      <c r="BJ53" s="507"/>
      <c r="BK53" s="507"/>
    </row>
    <row r="54" spans="1:63" s="22" customFormat="1" ht="20.100000000000001" customHeight="1">
      <c r="A54" s="21"/>
      <c r="B54" s="114" t="s">
        <v>277</v>
      </c>
      <c r="C54" s="1538">
        <f>SUM('DetailedBudget---TXST'!Y229:Y238)</f>
        <v>0</v>
      </c>
      <c r="D54" s="1539"/>
      <c r="E54" s="23">
        <v>0</v>
      </c>
      <c r="F54" s="21"/>
      <c r="G54" s="114" t="s">
        <v>277</v>
      </c>
      <c r="H54" s="1538">
        <f>SUM('DetailedBudget---TXST'!AD229:AD238)</f>
        <v>0</v>
      </c>
      <c r="I54" s="1539"/>
      <c r="J54" s="23">
        <v>0</v>
      </c>
      <c r="K54" s="21"/>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c r="AO54" s="507"/>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row>
    <row r="55" spans="1:63" s="22" customFormat="1" ht="35.1" customHeight="1">
      <c r="A55" s="21"/>
      <c r="B55" s="114" t="s">
        <v>133</v>
      </c>
      <c r="C55" s="1538">
        <f>'DetailedBudget---TXST'!Y214</f>
        <v>0</v>
      </c>
      <c r="D55" s="1539"/>
      <c r="E55" s="23">
        <v>0</v>
      </c>
      <c r="F55" s="21"/>
      <c r="G55" s="114" t="s">
        <v>133</v>
      </c>
      <c r="H55" s="1538">
        <f>'DetailedBudget---TXST'!AD214</f>
        <v>0</v>
      </c>
      <c r="I55" s="1539"/>
      <c r="J55" s="23">
        <v>0</v>
      </c>
      <c r="K55" s="21"/>
      <c r="L55" s="507"/>
      <c r="M55" s="507"/>
      <c r="N55" s="507"/>
      <c r="O55" s="507"/>
      <c r="P55" s="507"/>
      <c r="Q55" s="507"/>
      <c r="R55" s="507"/>
      <c r="S55" s="507"/>
      <c r="T55" s="507"/>
      <c r="U55" s="507"/>
      <c r="V55" s="507"/>
      <c r="W55" s="507"/>
      <c r="X55" s="507"/>
      <c r="Y55" s="507"/>
      <c r="Z55" s="507"/>
      <c r="AA55" s="507"/>
      <c r="AB55" s="507"/>
      <c r="AC55" s="507"/>
      <c r="AD55" s="507"/>
      <c r="AE55" s="507"/>
      <c r="AF55" s="507"/>
      <c r="AG55" s="507"/>
      <c r="AH55" s="507"/>
      <c r="AI55" s="507"/>
      <c r="AJ55" s="507"/>
      <c r="AK55" s="507"/>
      <c r="AL55" s="507"/>
      <c r="AM55" s="507"/>
      <c r="AN55" s="507"/>
      <c r="AO55" s="507"/>
      <c r="AP55" s="507"/>
      <c r="AQ55" s="507"/>
      <c r="AR55" s="507"/>
      <c r="AS55" s="507"/>
      <c r="AT55" s="507"/>
      <c r="AU55" s="507"/>
      <c r="AV55" s="507"/>
      <c r="AW55" s="507"/>
      <c r="AX55" s="507"/>
      <c r="AY55" s="507"/>
      <c r="AZ55" s="507"/>
      <c r="BA55" s="507"/>
      <c r="BB55" s="507"/>
      <c r="BC55" s="507"/>
      <c r="BD55" s="507"/>
      <c r="BE55" s="507"/>
      <c r="BF55" s="507"/>
      <c r="BG55" s="507"/>
      <c r="BH55" s="507"/>
      <c r="BI55" s="507"/>
      <c r="BJ55" s="507"/>
      <c r="BK55" s="507"/>
    </row>
    <row r="56" spans="1:63" s="22" customFormat="1" ht="20.100000000000001" customHeight="1">
      <c r="A56" s="21"/>
      <c r="B56" s="24" t="s">
        <v>47</v>
      </c>
      <c r="C56" s="1548">
        <f>SUM('DetailedBudget---TXST'!Y62:Y64)</f>
        <v>0</v>
      </c>
      <c r="D56" s="1539"/>
      <c r="E56" s="25">
        <f>'Initial Information'!$E$15</f>
        <v>0.505</v>
      </c>
      <c r="F56" s="21"/>
      <c r="G56" s="24" t="s">
        <v>47</v>
      </c>
      <c r="H56" s="1548">
        <f>SUM('DetailedBudget---TXST'!AD62:AD64)</f>
        <v>0</v>
      </c>
      <c r="I56" s="1539"/>
      <c r="J56" s="25">
        <f>'Initial Information'!$E$15</f>
        <v>0.505</v>
      </c>
      <c r="K56" s="21"/>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M56" s="507"/>
      <c r="AN56" s="507"/>
      <c r="AO56" s="507"/>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row>
    <row r="57" spans="1:63" s="22" customFormat="1" ht="20.100000000000001" customHeight="1">
      <c r="A57" s="21"/>
      <c r="B57" s="24" t="s">
        <v>48</v>
      </c>
      <c r="C57" s="1548">
        <f>'DetailedBudget---TXST'!Y175+'DetailedBudget---TXST'!Y179+'DetailedBudget---TXST'!Y183+'DetailedBudget---TXST'!Y187+'DetailedBudget---TXST'!Y191+'DetailedBudget---TXST'!Y195+'DetailedBudget---TXST'!Y199+'DetailedBudget---TXST'!Y203+'DetailedBudget---TXST'!Y207+'DetailedBudget---TXST'!Y211</f>
        <v>0</v>
      </c>
      <c r="D57" s="1539"/>
      <c r="E57" s="25">
        <f>'Initial Information'!$E$15</f>
        <v>0.505</v>
      </c>
      <c r="F57" s="21"/>
      <c r="G57" s="24" t="s">
        <v>48</v>
      </c>
      <c r="H57" s="1548">
        <f>'DetailedBudget---TXST'!AD175+'DetailedBudget---TXST'!AD179+'DetailedBudget---TXST'!AD183+'DetailedBudget---TXST'!AD187+'DetailedBudget---TXST'!AD191+'DetailedBudget---TXST'!AD195+'DetailedBudget---TXST'!AD199+'DetailedBudget---TXST'!AD203+'DetailedBudget---TXST'!AD207+'DetailedBudget---TXST'!AD211</f>
        <v>0</v>
      </c>
      <c r="I57" s="1539"/>
      <c r="J57" s="25">
        <f>'Initial Information'!$E$15</f>
        <v>0.505</v>
      </c>
      <c r="K57" s="21"/>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507"/>
      <c r="AM57" s="507"/>
      <c r="AN57" s="507"/>
      <c r="AO57" s="507"/>
      <c r="AP57" s="507"/>
      <c r="AQ57" s="507"/>
      <c r="AR57" s="507"/>
      <c r="AS57" s="507"/>
      <c r="AT57" s="507"/>
      <c r="AU57" s="507"/>
      <c r="AV57" s="507"/>
      <c r="AW57" s="507"/>
      <c r="AX57" s="507"/>
      <c r="AY57" s="507"/>
      <c r="AZ57" s="507"/>
      <c r="BA57" s="507"/>
      <c r="BB57" s="507"/>
      <c r="BC57" s="507"/>
      <c r="BD57" s="507"/>
      <c r="BE57" s="507"/>
      <c r="BF57" s="507"/>
      <c r="BG57" s="507"/>
      <c r="BH57" s="507"/>
      <c r="BI57" s="507"/>
      <c r="BJ57" s="507"/>
      <c r="BK57" s="507"/>
    </row>
    <row r="58" spans="1:63" s="22" customFormat="1" ht="20.100000000000001" customHeight="1">
      <c r="A58" s="21"/>
      <c r="B58" s="114" t="s">
        <v>49</v>
      </c>
      <c r="C58" s="1546">
        <f>SUM('DetailedBudget---TXST'!Y176+'DetailedBudget---TXST'!Y180+'DetailedBudget---TXST'!Y184+'DetailedBudget---TXST'!Y188+'DetailedBudget---TXST'!Y192+'DetailedBudget---TXST'!Y196+'DetailedBudget---TXST'!Y200+'DetailedBudget---TXST'!Y204+'DetailedBudget---TXST'!Y208+'DetailedBudget---TXST'!Y212)</f>
        <v>0</v>
      </c>
      <c r="D58" s="1500"/>
      <c r="E58" s="23">
        <v>0</v>
      </c>
      <c r="F58" s="21"/>
      <c r="G58" s="114" t="s">
        <v>49</v>
      </c>
      <c r="H58" s="1546">
        <f>SUM('DetailedBudget---TXST'!AD176+'DetailedBudget---TXST'!AD180+'DetailedBudget---TXST'!AD184+'DetailedBudget---TXST'!AD188+'DetailedBudget---TXST'!AD192+'DetailedBudget---TXST'!AD196+'DetailedBudget---TXST'!AD200+'DetailedBudget---TXST'!AD204+'DetailedBudget---TXST'!AD208+'DetailedBudget---TXST'!AD212)</f>
        <v>0</v>
      </c>
      <c r="I58" s="1500"/>
      <c r="J58" s="23">
        <v>0</v>
      </c>
      <c r="K58" s="21"/>
      <c r="L58" s="507"/>
      <c r="M58" s="507"/>
      <c r="N58" s="507"/>
      <c r="O58" s="507"/>
      <c r="P58" s="507"/>
      <c r="Q58" s="507"/>
      <c r="R58" s="507"/>
      <c r="S58" s="507"/>
      <c r="T58" s="507"/>
      <c r="U58" s="507"/>
      <c r="V58" s="507"/>
      <c r="W58" s="507"/>
      <c r="X58" s="507"/>
      <c r="Y58" s="507"/>
      <c r="Z58" s="507"/>
      <c r="AA58" s="507"/>
      <c r="AB58" s="507"/>
      <c r="AC58" s="507"/>
      <c r="AD58" s="507"/>
      <c r="AE58" s="507"/>
      <c r="AF58" s="507"/>
      <c r="AG58" s="507"/>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row>
    <row r="59" spans="1:63" s="22" customFormat="1" ht="20.100000000000001" customHeight="1">
      <c r="A59" s="21"/>
      <c r="B59" s="24" t="s">
        <v>50</v>
      </c>
      <c r="C59" s="1547">
        <f>SUM('DetailedBudget---TXST'!Y151:Y162)+'DetailedBudget---TXST'!Y171+SUM('DetailedBudget---TXST'!Y217:Y226)</f>
        <v>0</v>
      </c>
      <c r="D59" s="1500"/>
      <c r="E59" s="25">
        <f>'Initial Information'!$E$15</f>
        <v>0.505</v>
      </c>
      <c r="F59" s="21"/>
      <c r="G59" s="24" t="s">
        <v>50</v>
      </c>
      <c r="H59" s="1547">
        <f>SUM('DetailedBudget---TXST'!AD151:AD162)+'DetailedBudget---TXST'!AD171+SUM('DetailedBudget---TXST'!AD217:AD226)</f>
        <v>0</v>
      </c>
      <c r="I59" s="1500"/>
      <c r="J59" s="25">
        <f>'Initial Information'!$E$15</f>
        <v>0.505</v>
      </c>
      <c r="K59" s="21"/>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M59" s="507"/>
      <c r="AN59" s="507"/>
      <c r="AO59" s="507"/>
      <c r="AP59" s="507"/>
      <c r="AQ59" s="507"/>
      <c r="AR59" s="507"/>
      <c r="AS59" s="507"/>
      <c r="AT59" s="507"/>
      <c r="AU59" s="507"/>
      <c r="AV59" s="507"/>
      <c r="AW59" s="507"/>
      <c r="AX59" s="507"/>
      <c r="AY59" s="507"/>
      <c r="AZ59" s="507"/>
      <c r="BA59" s="507"/>
      <c r="BB59" s="507"/>
      <c r="BC59" s="507"/>
      <c r="BD59" s="507"/>
      <c r="BE59" s="507"/>
      <c r="BF59" s="507"/>
      <c r="BG59" s="507"/>
      <c r="BH59" s="507"/>
      <c r="BI59" s="507"/>
      <c r="BJ59" s="507"/>
      <c r="BK59" s="507"/>
    </row>
    <row r="60" spans="1:63" s="22" customFormat="1" ht="20.100000000000001" customHeight="1">
      <c r="A60" s="21"/>
      <c r="B60" s="24" t="s">
        <v>118</v>
      </c>
      <c r="C60" s="1548"/>
      <c r="D60" s="1539"/>
      <c r="E60" s="25">
        <f>'Initial Information'!$E$15</f>
        <v>0.505</v>
      </c>
      <c r="F60" s="21"/>
      <c r="G60" s="24" t="s">
        <v>118</v>
      </c>
      <c r="H60" s="1548"/>
      <c r="I60" s="1539"/>
      <c r="J60" s="25">
        <f>'Initial Information'!$E$15</f>
        <v>0.505</v>
      </c>
      <c r="K60" s="21"/>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M60" s="507"/>
      <c r="AN60" s="507"/>
      <c r="AO60" s="507"/>
      <c r="AP60" s="507"/>
      <c r="AQ60" s="507"/>
      <c r="AR60" s="507"/>
      <c r="AS60" s="507"/>
      <c r="AT60" s="507"/>
      <c r="AU60" s="507"/>
      <c r="AV60" s="507"/>
      <c r="AW60" s="507"/>
      <c r="AX60" s="507"/>
      <c r="AY60" s="507"/>
      <c r="AZ60" s="507"/>
      <c r="BA60" s="507"/>
      <c r="BB60" s="507"/>
      <c r="BC60" s="507"/>
      <c r="BD60" s="507"/>
      <c r="BE60" s="507"/>
      <c r="BF60" s="507"/>
      <c r="BG60" s="507"/>
      <c r="BH60" s="507"/>
      <c r="BI60" s="507"/>
      <c r="BJ60" s="507"/>
      <c r="BK60" s="507"/>
    </row>
    <row r="61" spans="1:63" s="22" customFormat="1" ht="20.100000000000001" customHeight="1">
      <c r="A61" s="21"/>
      <c r="B61" s="24" t="s">
        <v>51</v>
      </c>
      <c r="C61" s="1548">
        <f>SUM('DetailedBudget---TXST'!Y115:Y118)</f>
        <v>0</v>
      </c>
      <c r="D61" s="1539"/>
      <c r="E61" s="25">
        <f>'Initial Information'!$E$15</f>
        <v>0.505</v>
      </c>
      <c r="F61" s="21"/>
      <c r="G61" s="24" t="s">
        <v>51</v>
      </c>
      <c r="H61" s="1548">
        <f>SUM('DetailedBudget---TXST'!AD115:AD118)</f>
        <v>0</v>
      </c>
      <c r="I61" s="1539"/>
      <c r="J61" s="25">
        <f>'Initial Information'!$E$15</f>
        <v>0.505</v>
      </c>
      <c r="K61" s="21"/>
      <c r="L61" s="507"/>
      <c r="M61" s="507"/>
      <c r="N61" s="507"/>
      <c r="O61" s="507"/>
      <c r="P61" s="507"/>
      <c r="Q61" s="507"/>
      <c r="R61" s="507"/>
      <c r="S61" s="507"/>
      <c r="T61" s="507"/>
      <c r="U61" s="507"/>
      <c r="V61" s="507"/>
      <c r="W61" s="507"/>
      <c r="X61" s="507"/>
      <c r="Y61" s="507"/>
      <c r="Z61" s="507"/>
      <c r="AA61" s="507"/>
      <c r="AB61" s="507"/>
      <c r="AC61" s="507"/>
      <c r="AD61" s="507"/>
      <c r="AE61" s="507"/>
      <c r="AF61" s="507"/>
      <c r="AG61" s="507"/>
      <c r="AH61" s="507"/>
      <c r="AI61" s="507"/>
      <c r="AJ61" s="507"/>
      <c r="AK61" s="507"/>
      <c r="AL61" s="507"/>
      <c r="AM61" s="507"/>
      <c r="AN61" s="507"/>
      <c r="AO61" s="507"/>
      <c r="AP61" s="507"/>
      <c r="AQ61" s="507"/>
      <c r="AR61" s="507"/>
      <c r="AS61" s="507"/>
      <c r="AT61" s="507"/>
      <c r="AU61" s="507"/>
      <c r="AV61" s="507"/>
      <c r="AW61" s="507"/>
      <c r="AX61" s="507"/>
      <c r="AY61" s="507"/>
      <c r="AZ61" s="507"/>
      <c r="BA61" s="507"/>
      <c r="BB61" s="507"/>
      <c r="BC61" s="507"/>
      <c r="BD61" s="507"/>
      <c r="BE61" s="507"/>
      <c r="BF61" s="507"/>
      <c r="BG61" s="507"/>
      <c r="BH61" s="507"/>
      <c r="BI61" s="507"/>
      <c r="BJ61" s="507"/>
      <c r="BK61" s="507"/>
    </row>
    <row r="62" spans="1:63" s="22" customFormat="1" ht="20.100000000000001" customHeight="1">
      <c r="A62" s="21"/>
      <c r="B62" s="24" t="s">
        <v>52</v>
      </c>
      <c r="C62" s="1548">
        <f>SUM('DetailedBudget---TXST'!Y105:Y108)</f>
        <v>0</v>
      </c>
      <c r="D62" s="1539"/>
      <c r="E62" s="25">
        <f>'Initial Information'!$E$15</f>
        <v>0.505</v>
      </c>
      <c r="F62" s="21"/>
      <c r="G62" s="24" t="s">
        <v>52</v>
      </c>
      <c r="H62" s="1548">
        <f>SUM('DetailedBudget---TXST'!AD105:AD108)</f>
        <v>0</v>
      </c>
      <c r="I62" s="1539"/>
      <c r="J62" s="25">
        <f>'Initial Information'!$E$15</f>
        <v>0.505</v>
      </c>
      <c r="K62" s="21"/>
      <c r="L62" s="507"/>
      <c r="M62" s="507"/>
      <c r="N62" s="507"/>
      <c r="O62" s="507"/>
      <c r="P62" s="507"/>
      <c r="Q62" s="507"/>
      <c r="R62" s="507"/>
      <c r="S62" s="507"/>
      <c r="T62" s="507"/>
      <c r="U62" s="507"/>
      <c r="V62" s="507"/>
      <c r="W62" s="507"/>
      <c r="X62" s="507"/>
      <c r="Y62" s="507"/>
      <c r="Z62" s="507"/>
      <c r="AA62" s="507"/>
      <c r="AB62" s="507"/>
      <c r="AC62" s="507"/>
      <c r="AD62" s="507"/>
      <c r="AE62" s="507"/>
      <c r="AF62" s="507"/>
      <c r="AG62" s="507"/>
      <c r="AH62" s="507"/>
      <c r="AI62" s="507"/>
      <c r="AJ62" s="507"/>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507"/>
      <c r="BG62" s="507"/>
      <c r="BH62" s="507"/>
      <c r="BI62" s="507"/>
      <c r="BJ62" s="507"/>
      <c r="BK62" s="507"/>
    </row>
    <row r="63" spans="1:63" s="22" customFormat="1" ht="20.100000000000001" customHeight="1">
      <c r="A63" s="21"/>
      <c r="B63" s="24" t="s">
        <v>53</v>
      </c>
      <c r="C63" s="1547">
        <f>SUM('DetailedBudget---TXST'!Y110:Y113)</f>
        <v>0</v>
      </c>
      <c r="D63" s="1500"/>
      <c r="E63" s="25">
        <f>'Initial Information'!$E$15</f>
        <v>0.505</v>
      </c>
      <c r="F63" s="21"/>
      <c r="G63" s="24" t="s">
        <v>53</v>
      </c>
      <c r="H63" s="1547">
        <f>SUM('DetailedBudget---TXST'!AD110:AD113)</f>
        <v>0</v>
      </c>
      <c r="I63" s="1500"/>
      <c r="J63" s="25">
        <f>'Initial Information'!$E$15</f>
        <v>0.505</v>
      </c>
      <c r="K63" s="21"/>
      <c r="L63" s="507"/>
      <c r="M63" s="507"/>
      <c r="N63" s="507"/>
      <c r="O63" s="507"/>
      <c r="P63" s="507"/>
      <c r="Q63" s="507"/>
      <c r="R63" s="507"/>
      <c r="S63" s="507"/>
      <c r="T63" s="507"/>
      <c r="U63" s="507"/>
      <c r="V63" s="507"/>
      <c r="W63" s="507"/>
      <c r="X63" s="507"/>
      <c r="Y63" s="507"/>
      <c r="Z63" s="507"/>
      <c r="AA63" s="507"/>
      <c r="AB63" s="507"/>
      <c r="AC63" s="507"/>
      <c r="AD63" s="507"/>
      <c r="AE63" s="507"/>
      <c r="AF63" s="507"/>
      <c r="AG63" s="507"/>
      <c r="AH63" s="507"/>
      <c r="AI63" s="50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row>
    <row r="64" spans="1:63" s="22" customFormat="1" ht="35.1" customHeight="1" thickBot="1">
      <c r="A64" s="21"/>
      <c r="B64" s="24" t="s">
        <v>131</v>
      </c>
      <c r="C64" s="1547">
        <f>SUM('DetailedBudget---TXST'!Y53:Y61)</f>
        <v>0</v>
      </c>
      <c r="D64" s="1500"/>
      <c r="E64" s="25">
        <f>'Initial Information'!$E$15</f>
        <v>0.505</v>
      </c>
      <c r="F64" s="21"/>
      <c r="G64" s="24" t="s">
        <v>131</v>
      </c>
      <c r="H64" s="1547">
        <f>SUM('DetailedBudget---TXST'!AD53:AD61)</f>
        <v>0</v>
      </c>
      <c r="I64" s="1500"/>
      <c r="J64" s="25">
        <f>'Initial Information'!$E$15</f>
        <v>0.505</v>
      </c>
      <c r="K64" s="21"/>
      <c r="L64" s="507"/>
      <c r="M64" s="507"/>
      <c r="N64" s="507"/>
      <c r="O64" s="507"/>
      <c r="P64" s="507"/>
      <c r="Q64" s="507"/>
      <c r="R64" s="507"/>
      <c r="S64" s="507"/>
      <c r="T64" s="507"/>
      <c r="U64" s="507"/>
      <c r="V64" s="507"/>
      <c r="W64" s="507"/>
      <c r="X64" s="507"/>
      <c r="Y64" s="507"/>
      <c r="Z64" s="507"/>
      <c r="AA64" s="507"/>
      <c r="AB64" s="507"/>
      <c r="AC64" s="507"/>
      <c r="AD64" s="507"/>
      <c r="AE64" s="507"/>
      <c r="AF64" s="507"/>
      <c r="AG64" s="507"/>
      <c r="AH64" s="507"/>
      <c r="AI64" s="507"/>
      <c r="AJ64" s="507"/>
      <c r="AK64" s="507"/>
      <c r="AL64" s="507"/>
      <c r="AM64" s="507"/>
      <c r="AN64" s="507"/>
      <c r="AO64" s="507"/>
      <c r="AP64" s="507"/>
      <c r="AQ64" s="507"/>
      <c r="AR64" s="507"/>
      <c r="AS64" s="507"/>
      <c r="AT64" s="507"/>
      <c r="AU64" s="507"/>
      <c r="AV64" s="507"/>
      <c r="AW64" s="507"/>
      <c r="AX64" s="507"/>
      <c r="AY64" s="507"/>
      <c r="AZ64" s="507"/>
      <c r="BA64" s="507"/>
      <c r="BB64" s="507"/>
      <c r="BC64" s="507"/>
      <c r="BD64" s="507"/>
      <c r="BE64" s="507"/>
      <c r="BF64" s="507"/>
      <c r="BG64" s="507"/>
      <c r="BH64" s="507"/>
      <c r="BI64" s="507"/>
      <c r="BJ64" s="507"/>
      <c r="BK64" s="507"/>
    </row>
    <row r="65" spans="1:63" ht="4.9000000000000004" customHeight="1">
      <c r="A65" s="19"/>
      <c r="B65" s="44"/>
      <c r="C65" s="1549"/>
      <c r="D65" s="1550"/>
      <c r="E65" s="45"/>
      <c r="F65" s="19"/>
      <c r="G65" s="44"/>
      <c r="H65" s="1549"/>
      <c r="I65" s="1550"/>
      <c r="J65" s="45"/>
      <c r="K65" s="19"/>
      <c r="L65" s="494"/>
      <c r="M65" s="494"/>
      <c r="N65" s="494"/>
      <c r="O65" s="494"/>
      <c r="P65" s="494"/>
      <c r="Q65" s="494"/>
      <c r="R65" s="494"/>
      <c r="S65" s="494"/>
      <c r="T65" s="494"/>
      <c r="U65" s="494"/>
      <c r="V65" s="494"/>
      <c r="W65" s="494"/>
      <c r="X65" s="494"/>
      <c r="Y65" s="494"/>
      <c r="Z65" s="494"/>
      <c r="AA65" s="494"/>
      <c r="AB65" s="494"/>
      <c r="AC65" s="494"/>
      <c r="AD65" s="494"/>
      <c r="AE65" s="494"/>
      <c r="AF65" s="494"/>
      <c r="AG65" s="494"/>
      <c r="AH65" s="494"/>
      <c r="AI65" s="494"/>
      <c r="AJ65" s="494"/>
      <c r="AK65" s="494"/>
      <c r="AL65" s="494"/>
      <c r="AM65" s="494"/>
      <c r="AN65" s="494"/>
      <c r="AO65" s="494"/>
      <c r="AP65" s="494"/>
      <c r="AQ65" s="494"/>
      <c r="AR65" s="494"/>
      <c r="AS65" s="494"/>
      <c r="AT65" s="494"/>
      <c r="AU65" s="494"/>
      <c r="AV65" s="494"/>
      <c r="AW65" s="494"/>
      <c r="AX65" s="494"/>
      <c r="AY65" s="494"/>
      <c r="AZ65" s="494"/>
      <c r="BA65" s="494"/>
      <c r="BB65" s="494"/>
      <c r="BC65" s="494"/>
      <c r="BD65" s="494"/>
      <c r="BE65" s="494"/>
      <c r="BF65" s="494"/>
      <c r="BG65" s="494"/>
      <c r="BH65" s="494"/>
      <c r="BI65" s="494"/>
      <c r="BJ65" s="494"/>
      <c r="BK65" s="494"/>
    </row>
    <row r="66" spans="1:63" ht="20.100000000000001" customHeight="1">
      <c r="A66" s="19"/>
      <c r="B66" s="5" t="s">
        <v>134</v>
      </c>
      <c r="C66" s="1499">
        <f>'DetailedBudget---TXST'!Y243</f>
        <v>0</v>
      </c>
      <c r="D66" s="1500"/>
      <c r="E66" s="6"/>
      <c r="F66" s="19"/>
      <c r="G66" s="5" t="s">
        <v>134</v>
      </c>
      <c r="H66" s="1499">
        <f>'DetailedBudget---TXST'!AD243</f>
        <v>0</v>
      </c>
      <c r="I66" s="1500"/>
      <c r="J66" s="6"/>
      <c r="K66" s="19"/>
      <c r="L66" s="494"/>
      <c r="M66" s="494"/>
      <c r="N66" s="494"/>
      <c r="O66" s="494"/>
      <c r="P66" s="494"/>
      <c r="Q66" s="494"/>
      <c r="R66" s="494"/>
      <c r="S66" s="494"/>
      <c r="T66" s="494"/>
      <c r="U66" s="494"/>
      <c r="V66" s="494"/>
      <c r="W66" s="494"/>
      <c r="X66" s="494"/>
      <c r="Y66" s="494"/>
      <c r="Z66" s="494"/>
      <c r="AA66" s="494"/>
      <c r="AB66" s="494"/>
      <c r="AC66" s="494"/>
      <c r="AD66" s="494"/>
      <c r="AE66" s="494"/>
      <c r="AF66" s="494"/>
      <c r="AG66" s="494"/>
      <c r="AH66" s="494"/>
      <c r="AI66" s="494"/>
      <c r="AJ66" s="494"/>
      <c r="AK66" s="494"/>
      <c r="AL66" s="494"/>
      <c r="AM66" s="494"/>
      <c r="AN66" s="494"/>
      <c r="AO66" s="494"/>
      <c r="AP66" s="494"/>
      <c r="AQ66" s="494"/>
      <c r="AR66" s="494"/>
      <c r="AS66" s="494"/>
      <c r="AT66" s="494"/>
      <c r="AU66" s="494"/>
      <c r="AV66" s="494"/>
      <c r="AW66" s="494"/>
      <c r="AX66" s="494"/>
      <c r="AY66" s="494"/>
      <c r="AZ66" s="494"/>
      <c r="BA66" s="494"/>
      <c r="BB66" s="494"/>
      <c r="BC66" s="494"/>
      <c r="BD66" s="494"/>
      <c r="BE66" s="494"/>
      <c r="BF66" s="494"/>
      <c r="BG66" s="494"/>
      <c r="BH66" s="494"/>
      <c r="BI66" s="494"/>
      <c r="BJ66" s="494"/>
      <c r="BK66" s="494"/>
    </row>
    <row r="67" spans="1:63" ht="4.9000000000000004" customHeight="1">
      <c r="A67" s="19"/>
      <c r="B67" s="46"/>
      <c r="C67" s="1551"/>
      <c r="D67" s="1552"/>
      <c r="E67" s="48"/>
      <c r="F67" s="19"/>
      <c r="G67" s="46"/>
      <c r="H67" s="1551"/>
      <c r="I67" s="1552"/>
      <c r="J67" s="48"/>
      <c r="K67" s="19"/>
      <c r="L67" s="494"/>
      <c r="M67" s="494"/>
      <c r="N67" s="494"/>
      <c r="O67" s="494"/>
      <c r="P67" s="494"/>
      <c r="Q67" s="494"/>
      <c r="R67" s="494"/>
      <c r="S67" s="494"/>
      <c r="T67" s="494"/>
      <c r="U67" s="494"/>
      <c r="V67" s="494"/>
      <c r="W67" s="494"/>
      <c r="X67" s="494"/>
      <c r="Y67" s="494"/>
      <c r="Z67" s="494"/>
      <c r="AA67" s="494"/>
      <c r="AB67" s="494"/>
      <c r="AC67" s="494"/>
      <c r="AD67" s="494"/>
      <c r="AE67" s="494"/>
      <c r="AF67" s="494"/>
      <c r="AG67" s="494"/>
      <c r="AH67" s="494"/>
      <c r="AI67" s="494"/>
      <c r="AJ67" s="494"/>
      <c r="AK67" s="494"/>
      <c r="AL67" s="494"/>
      <c r="AM67" s="494"/>
      <c r="AN67" s="494"/>
      <c r="AO67" s="494"/>
      <c r="AP67" s="494"/>
      <c r="AQ67" s="494"/>
      <c r="AR67" s="494"/>
      <c r="AS67" s="494"/>
      <c r="AT67" s="494"/>
      <c r="AU67" s="494"/>
      <c r="AV67" s="494"/>
      <c r="AW67" s="494"/>
      <c r="AX67" s="494"/>
      <c r="AY67" s="494"/>
      <c r="AZ67" s="494"/>
      <c r="BA67" s="494"/>
      <c r="BB67" s="494"/>
      <c r="BC67" s="494"/>
      <c r="BD67" s="494"/>
      <c r="BE67" s="494"/>
      <c r="BF67" s="494"/>
      <c r="BG67" s="494"/>
      <c r="BH67" s="494"/>
      <c r="BI67" s="494"/>
      <c r="BJ67" s="494"/>
      <c r="BK67" s="494"/>
    </row>
    <row r="68" spans="1:63" ht="20.100000000000001" customHeight="1">
      <c r="A68" s="19"/>
      <c r="B68" s="5" t="s">
        <v>136</v>
      </c>
      <c r="C68" s="1499">
        <f>'DetailedBudget---TXST'!Y246</f>
        <v>0</v>
      </c>
      <c r="D68" s="1500"/>
      <c r="E68" s="6"/>
      <c r="F68" s="19"/>
      <c r="G68" s="5" t="s">
        <v>136</v>
      </c>
      <c r="H68" s="1499">
        <f>'DetailedBudget---TXST'!AD246</f>
        <v>0</v>
      </c>
      <c r="I68" s="1500"/>
      <c r="J68" s="6"/>
      <c r="K68" s="19"/>
      <c r="L68" s="494"/>
      <c r="M68" s="494"/>
      <c r="N68" s="494"/>
      <c r="O68" s="494"/>
      <c r="P68" s="494"/>
      <c r="Q68" s="494"/>
      <c r="R68" s="494"/>
      <c r="S68" s="494"/>
      <c r="T68" s="494"/>
      <c r="U68" s="494"/>
      <c r="V68" s="494"/>
      <c r="W68" s="494"/>
      <c r="X68" s="494"/>
      <c r="Y68" s="494"/>
      <c r="Z68" s="494"/>
      <c r="AA68" s="494"/>
      <c r="AB68" s="494"/>
      <c r="AC68" s="494"/>
      <c r="AD68" s="494"/>
      <c r="AE68" s="494"/>
      <c r="AF68" s="494"/>
      <c r="AG68" s="494"/>
      <c r="AH68" s="494"/>
      <c r="AI68" s="494"/>
      <c r="AJ68" s="494"/>
      <c r="AK68" s="494"/>
      <c r="AL68" s="494"/>
      <c r="AM68" s="494"/>
      <c r="AN68" s="494"/>
      <c r="AO68" s="494"/>
      <c r="AP68" s="494"/>
      <c r="AQ68" s="494"/>
      <c r="AR68" s="494"/>
      <c r="AS68" s="494"/>
      <c r="AT68" s="494"/>
      <c r="AU68" s="494"/>
      <c r="AV68" s="494"/>
      <c r="AW68" s="494"/>
      <c r="AX68" s="494"/>
      <c r="AY68" s="494"/>
      <c r="AZ68" s="494"/>
      <c r="BA68" s="494"/>
      <c r="BB68" s="494"/>
      <c r="BC68" s="494"/>
      <c r="BD68" s="494"/>
      <c r="BE68" s="494"/>
      <c r="BF68" s="494"/>
      <c r="BG68" s="494"/>
      <c r="BH68" s="494"/>
      <c r="BI68" s="494"/>
      <c r="BJ68" s="494"/>
      <c r="BK68" s="494"/>
    </row>
    <row r="69" spans="1:63" ht="4.9000000000000004" customHeight="1">
      <c r="A69" s="19"/>
      <c r="B69" s="46"/>
      <c r="C69" s="1551"/>
      <c r="D69" s="1552"/>
      <c r="E69" s="48"/>
      <c r="F69" s="19"/>
      <c r="G69" s="46"/>
      <c r="H69" s="1551"/>
      <c r="I69" s="1552"/>
      <c r="J69" s="48"/>
      <c r="K69" s="19"/>
      <c r="L69" s="494"/>
      <c r="M69" s="494"/>
      <c r="N69" s="494"/>
      <c r="O69" s="494"/>
      <c r="P69" s="494"/>
      <c r="Q69" s="494"/>
      <c r="R69" s="494"/>
      <c r="S69" s="494"/>
      <c r="T69" s="494"/>
      <c r="U69" s="494"/>
      <c r="V69" s="494"/>
      <c r="W69" s="494"/>
      <c r="X69" s="494"/>
      <c r="Y69" s="494"/>
      <c r="Z69" s="494"/>
      <c r="AA69" s="494"/>
      <c r="AB69" s="494"/>
      <c r="AC69" s="494"/>
      <c r="AD69" s="494"/>
      <c r="AE69" s="494"/>
      <c r="AF69" s="494"/>
      <c r="AG69" s="494"/>
      <c r="AH69" s="494"/>
      <c r="AI69" s="494"/>
      <c r="AJ69" s="494"/>
      <c r="AK69" s="494"/>
      <c r="AL69" s="494"/>
      <c r="AM69" s="494"/>
      <c r="AN69" s="494"/>
      <c r="AO69" s="494"/>
      <c r="AP69" s="494"/>
      <c r="AQ69" s="494"/>
      <c r="AR69" s="494"/>
      <c r="AS69" s="494"/>
      <c r="AT69" s="494"/>
      <c r="AU69" s="494"/>
      <c r="AV69" s="494"/>
      <c r="AW69" s="494"/>
      <c r="AX69" s="494"/>
      <c r="AY69" s="494"/>
      <c r="AZ69" s="494"/>
      <c r="BA69" s="494"/>
      <c r="BB69" s="494"/>
      <c r="BC69" s="494"/>
      <c r="BD69" s="494"/>
      <c r="BE69" s="494"/>
      <c r="BF69" s="494"/>
      <c r="BG69" s="494"/>
      <c r="BH69" s="494"/>
      <c r="BI69" s="494"/>
      <c r="BJ69" s="494"/>
      <c r="BK69" s="494"/>
    </row>
    <row r="70" spans="1:63" s="119" customFormat="1" ht="20.100000000000001" customHeight="1">
      <c r="A70" s="117"/>
      <c r="B70" s="118" t="s">
        <v>135</v>
      </c>
      <c r="C70" s="1609">
        <f>'DetailedBudget---TXST'!Y248</f>
        <v>0</v>
      </c>
      <c r="D70" s="1506"/>
      <c r="E70" s="116">
        <f>'Initial Information'!$E$15</f>
        <v>0.505</v>
      </c>
      <c r="F70" s="117"/>
      <c r="G70" s="118" t="s">
        <v>135</v>
      </c>
      <c r="H70" s="1609">
        <f>'DetailedBudget---TXST'!AD248</f>
        <v>0</v>
      </c>
      <c r="I70" s="1506"/>
      <c r="J70" s="116">
        <f>'Initial Information'!$E$15</f>
        <v>0.505</v>
      </c>
      <c r="K70" s="117"/>
      <c r="L70" s="508"/>
      <c r="M70" s="508"/>
      <c r="N70" s="508"/>
      <c r="O70" s="508"/>
      <c r="P70" s="508"/>
      <c r="Q70" s="508"/>
      <c r="R70" s="508"/>
      <c r="S70" s="508"/>
      <c r="T70" s="508"/>
      <c r="U70" s="508"/>
      <c r="V70" s="508"/>
      <c r="W70" s="508"/>
      <c r="X70" s="508"/>
      <c r="Y70" s="508"/>
      <c r="Z70" s="508"/>
      <c r="AA70" s="508"/>
      <c r="AB70" s="508"/>
      <c r="AC70" s="508"/>
      <c r="AD70" s="508"/>
      <c r="AE70" s="508"/>
      <c r="AF70" s="508"/>
      <c r="AG70" s="508"/>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row>
    <row r="71" spans="1:63" ht="4.9000000000000004" customHeight="1">
      <c r="A71" s="19"/>
      <c r="B71" s="46"/>
      <c r="C71" s="1551"/>
      <c r="D71" s="1552"/>
      <c r="E71" s="48"/>
      <c r="F71" s="19"/>
      <c r="G71" s="46"/>
      <c r="H71" s="1551"/>
      <c r="I71" s="1552"/>
      <c r="J71" s="48"/>
      <c r="K71" s="19"/>
      <c r="L71" s="494"/>
      <c r="M71" s="494"/>
      <c r="N71" s="494"/>
      <c r="O71" s="494"/>
      <c r="P71" s="494"/>
      <c r="Q71" s="494"/>
      <c r="R71" s="494"/>
      <c r="S71" s="494"/>
      <c r="T71" s="494"/>
      <c r="U71" s="494"/>
      <c r="V71" s="494"/>
      <c r="W71" s="494"/>
      <c r="X71" s="494"/>
      <c r="Y71" s="494"/>
      <c r="Z71" s="494"/>
      <c r="AA71" s="494"/>
      <c r="AB71" s="494"/>
      <c r="AC71" s="494"/>
      <c r="AD71" s="494"/>
      <c r="AE71" s="494"/>
      <c r="AF71" s="494"/>
      <c r="AG71" s="494"/>
      <c r="AH71" s="494"/>
      <c r="AI71" s="494"/>
      <c r="AJ71" s="494"/>
      <c r="AK71" s="494"/>
      <c r="AL71" s="494"/>
      <c r="AM71" s="494"/>
      <c r="AN71" s="494"/>
      <c r="AO71" s="494"/>
      <c r="AP71" s="494"/>
      <c r="AQ71" s="494"/>
      <c r="AR71" s="494"/>
      <c r="AS71" s="494"/>
      <c r="AT71" s="494"/>
      <c r="AU71" s="494"/>
      <c r="AV71" s="494"/>
      <c r="AW71" s="494"/>
      <c r="AX71" s="494"/>
      <c r="AY71" s="494"/>
      <c r="AZ71" s="494"/>
      <c r="BA71" s="494"/>
      <c r="BB71" s="494"/>
      <c r="BC71" s="494"/>
      <c r="BD71" s="494"/>
      <c r="BE71" s="494"/>
      <c r="BF71" s="494"/>
      <c r="BG71" s="494"/>
      <c r="BH71" s="494"/>
      <c r="BI71" s="494"/>
      <c r="BJ71" s="494"/>
      <c r="BK71" s="494"/>
    </row>
    <row r="72" spans="1:63" ht="20.100000000000001" customHeight="1" thickBot="1">
      <c r="A72" s="19"/>
      <c r="B72" s="7" t="s">
        <v>56</v>
      </c>
      <c r="C72" s="1503">
        <f>'DetailedBudget---TXST'!Y251</f>
        <v>0</v>
      </c>
      <c r="D72" s="1504"/>
      <c r="E72" s="8"/>
      <c r="F72" s="50"/>
      <c r="G72" s="7" t="s">
        <v>56</v>
      </c>
      <c r="H72" s="1503">
        <f>'DetailedBudget---TXST'!AD251</f>
        <v>0</v>
      </c>
      <c r="I72" s="1504"/>
      <c r="J72" s="8"/>
      <c r="K72" s="19"/>
      <c r="L72" s="494"/>
      <c r="M72" s="494"/>
      <c r="N72" s="494"/>
      <c r="O72" s="494"/>
      <c r="P72" s="494"/>
      <c r="Q72" s="494"/>
      <c r="R72" s="494"/>
      <c r="S72" s="494"/>
      <c r="T72" s="494"/>
      <c r="U72" s="494"/>
      <c r="V72" s="494"/>
      <c r="W72" s="494"/>
      <c r="X72" s="494"/>
      <c r="Y72" s="494"/>
      <c r="Z72" s="494"/>
      <c r="AA72" s="494"/>
      <c r="AB72" s="494"/>
      <c r="AC72" s="494"/>
      <c r="AD72" s="494"/>
      <c r="AE72" s="494"/>
      <c r="AF72" s="494"/>
      <c r="AG72" s="494"/>
      <c r="AH72" s="494"/>
      <c r="AI72" s="494"/>
      <c r="AJ72" s="494"/>
      <c r="AK72" s="494"/>
      <c r="AL72" s="494"/>
      <c r="AM72" s="494"/>
      <c r="AN72" s="494"/>
      <c r="AO72" s="494"/>
      <c r="AP72" s="494"/>
      <c r="AQ72" s="494"/>
      <c r="AR72" s="494"/>
      <c r="AS72" s="494"/>
      <c r="AT72" s="494"/>
      <c r="AU72" s="494"/>
      <c r="AV72" s="494"/>
      <c r="AW72" s="494"/>
      <c r="AX72" s="494"/>
      <c r="AY72" s="494"/>
      <c r="AZ72" s="494"/>
      <c r="BA72" s="494"/>
      <c r="BB72" s="494"/>
      <c r="BC72" s="494"/>
      <c r="BD72" s="494"/>
      <c r="BE72" s="494"/>
      <c r="BF72" s="494"/>
      <c r="BG72" s="494"/>
      <c r="BH72" s="494"/>
      <c r="BI72" s="494"/>
      <c r="BJ72" s="494"/>
      <c r="BK72" s="494"/>
    </row>
    <row r="73" spans="1:63" ht="9.9499999999999993" customHeight="1" thickBot="1">
      <c r="A73" s="19"/>
      <c r="B73" s="19"/>
      <c r="C73" s="19"/>
      <c r="D73" s="20"/>
      <c r="E73" s="20"/>
      <c r="F73" s="19"/>
      <c r="G73" s="19"/>
      <c r="H73" s="19"/>
      <c r="I73" s="20"/>
      <c r="J73" s="20"/>
      <c r="K73" s="19"/>
      <c r="L73" s="494"/>
      <c r="M73" s="494"/>
      <c r="N73" s="494"/>
      <c r="O73" s="494"/>
      <c r="P73" s="494"/>
      <c r="Q73" s="494"/>
      <c r="R73" s="494"/>
      <c r="S73" s="494"/>
      <c r="T73" s="494"/>
      <c r="U73" s="494"/>
      <c r="V73" s="494"/>
      <c r="W73" s="494"/>
      <c r="X73" s="494"/>
      <c r="Y73" s="494"/>
      <c r="Z73" s="494"/>
      <c r="AA73" s="494"/>
      <c r="AB73" s="494"/>
      <c r="AC73" s="494"/>
      <c r="AD73" s="494"/>
      <c r="AE73" s="494"/>
      <c r="AF73" s="494"/>
      <c r="AG73" s="494"/>
      <c r="AH73" s="494"/>
      <c r="AI73" s="494"/>
      <c r="AJ73" s="494"/>
      <c r="AK73" s="494"/>
      <c r="AL73" s="494"/>
      <c r="AM73" s="494"/>
      <c r="AN73" s="494"/>
      <c r="AO73" s="494"/>
      <c r="AP73" s="494"/>
      <c r="AQ73" s="494"/>
      <c r="AR73" s="494"/>
      <c r="AS73" s="494"/>
      <c r="AT73" s="494"/>
      <c r="AU73" s="494"/>
      <c r="AV73" s="494"/>
      <c r="AW73" s="494"/>
      <c r="AX73" s="494"/>
      <c r="AY73" s="494"/>
      <c r="AZ73" s="494"/>
      <c r="BA73" s="494"/>
      <c r="BB73" s="494"/>
      <c r="BC73" s="494"/>
      <c r="BD73" s="494"/>
      <c r="BE73" s="494"/>
      <c r="BF73" s="494"/>
      <c r="BG73" s="494"/>
      <c r="BH73" s="494"/>
      <c r="BI73" s="494"/>
      <c r="BJ73" s="494"/>
      <c r="BK73" s="494"/>
    </row>
    <row r="74" spans="1:63" ht="20.100000000000001" customHeight="1">
      <c r="A74" s="19"/>
      <c r="B74" s="1641" t="s">
        <v>176</v>
      </c>
      <c r="C74" s="1642"/>
      <c r="D74" s="1642"/>
      <c r="E74" s="1643"/>
      <c r="F74" s="19"/>
      <c r="G74" s="1641" t="s">
        <v>177</v>
      </c>
      <c r="H74" s="1642"/>
      <c r="I74" s="1642"/>
      <c r="J74" s="1643"/>
      <c r="K74" s="19"/>
      <c r="L74" s="494"/>
      <c r="M74" s="494"/>
      <c r="N74" s="494"/>
      <c r="O74" s="494"/>
      <c r="P74" s="494"/>
      <c r="Q74" s="494"/>
      <c r="R74" s="494"/>
      <c r="S74" s="494"/>
      <c r="T74" s="494"/>
      <c r="U74" s="494"/>
      <c r="V74" s="494"/>
      <c r="W74" s="494"/>
      <c r="X74" s="494"/>
      <c r="Y74" s="494"/>
      <c r="Z74" s="494"/>
      <c r="AA74" s="494"/>
      <c r="AB74" s="494"/>
      <c r="AC74" s="494"/>
      <c r="AD74" s="494"/>
      <c r="AE74" s="494"/>
      <c r="AF74" s="494"/>
      <c r="AG74" s="494"/>
      <c r="AH74" s="494"/>
      <c r="AI74" s="494"/>
      <c r="AJ74" s="494"/>
      <c r="AK74" s="494"/>
      <c r="AL74" s="494"/>
      <c r="AM74" s="494"/>
      <c r="AN74" s="494"/>
      <c r="AO74" s="494"/>
      <c r="AP74" s="494"/>
      <c r="AQ74" s="494"/>
      <c r="AR74" s="494"/>
      <c r="AS74" s="494"/>
      <c r="AT74" s="494"/>
      <c r="AU74" s="494"/>
      <c r="AV74" s="494"/>
      <c r="AW74" s="494"/>
      <c r="AX74" s="494"/>
      <c r="AY74" s="494"/>
      <c r="AZ74" s="494"/>
      <c r="BA74" s="494"/>
      <c r="BB74" s="494"/>
      <c r="BC74" s="494"/>
      <c r="BD74" s="494"/>
      <c r="BE74" s="494"/>
      <c r="BF74" s="494"/>
      <c r="BG74" s="494"/>
      <c r="BH74" s="494"/>
      <c r="BI74" s="494"/>
      <c r="BJ74" s="494"/>
      <c r="BK74" s="494"/>
    </row>
    <row r="75" spans="1:63" ht="20.100000000000001" customHeight="1" thickBot="1">
      <c r="A75" s="18"/>
      <c r="B75" s="1541" t="str">
        <f>TEXT('DetailedBudget---TXST'!AG20,"mmmm d, yyyy")&amp;"    to    "&amp;TEXT('DetailedBudget---TXST'!AI20,"mmmm d, yyyy")</f>
        <v>September 1, 2028    to    August 31, 2029</v>
      </c>
      <c r="C75" s="1542"/>
      <c r="D75" s="1542"/>
      <c r="E75" s="1543"/>
      <c r="F75" s="18"/>
      <c r="G75" s="1541" t="str">
        <f>TEXT('DetailedBudget---TXST'!AL20,"mmmm d, yyyy")&amp;"    to    "&amp;TEXT('DetailedBudget---TXST'!AN20,"mmmm d, yyyy")</f>
        <v>September 1, 2029    to    August 31, 2030</v>
      </c>
      <c r="H75" s="1542"/>
      <c r="I75" s="1542"/>
      <c r="J75" s="1543"/>
      <c r="K75" s="18"/>
      <c r="L75" s="494"/>
      <c r="M75" s="494"/>
      <c r="N75" s="494"/>
      <c r="O75" s="494"/>
      <c r="P75" s="494"/>
      <c r="Q75" s="494"/>
      <c r="R75" s="494"/>
      <c r="S75" s="494"/>
      <c r="T75" s="494"/>
      <c r="U75" s="494"/>
      <c r="V75" s="494"/>
      <c r="W75" s="494"/>
      <c r="X75" s="494"/>
      <c r="Y75" s="494"/>
      <c r="Z75" s="494"/>
      <c r="AA75" s="494"/>
      <c r="AB75" s="494"/>
      <c r="AC75" s="494"/>
      <c r="AD75" s="494"/>
      <c r="AE75" s="494"/>
      <c r="AF75" s="494"/>
      <c r="AG75" s="494"/>
      <c r="AH75" s="494"/>
      <c r="AI75" s="494"/>
      <c r="AJ75" s="494"/>
      <c r="AK75" s="494"/>
      <c r="AL75" s="494"/>
      <c r="AM75" s="494"/>
      <c r="AN75" s="494"/>
      <c r="AO75" s="494"/>
      <c r="AP75" s="494"/>
      <c r="AQ75" s="494"/>
      <c r="AR75" s="494"/>
      <c r="AS75" s="494"/>
      <c r="AT75" s="494"/>
      <c r="AU75" s="494"/>
      <c r="AV75" s="494"/>
      <c r="AW75" s="494"/>
      <c r="AX75" s="494"/>
      <c r="AY75" s="494"/>
      <c r="AZ75" s="494"/>
      <c r="BA75" s="494"/>
      <c r="BB75" s="494"/>
      <c r="BC75" s="494"/>
      <c r="BD75" s="494"/>
      <c r="BE75" s="494"/>
      <c r="BF75" s="494"/>
      <c r="BG75" s="494"/>
      <c r="BH75" s="494"/>
      <c r="BI75" s="494"/>
      <c r="BJ75" s="494"/>
      <c r="BK75" s="494"/>
    </row>
    <row r="76" spans="1:63" ht="20.100000000000001" customHeight="1" thickBot="1">
      <c r="A76" s="19"/>
      <c r="B76" s="42" t="s">
        <v>55</v>
      </c>
      <c r="C76" s="1524" t="s">
        <v>137</v>
      </c>
      <c r="D76" s="1525"/>
      <c r="E76" s="43" t="s">
        <v>54</v>
      </c>
      <c r="F76" s="19"/>
      <c r="G76" s="42" t="s">
        <v>55</v>
      </c>
      <c r="H76" s="1524" t="s">
        <v>137</v>
      </c>
      <c r="I76" s="1525"/>
      <c r="J76" s="43" t="s">
        <v>54</v>
      </c>
      <c r="K76" s="19"/>
      <c r="L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c r="AJ76" s="494"/>
      <c r="AK76" s="494"/>
      <c r="AL76" s="494"/>
      <c r="AM76" s="494"/>
      <c r="AN76" s="494"/>
      <c r="AO76" s="494"/>
      <c r="AP76" s="494"/>
      <c r="AQ76" s="494"/>
      <c r="AR76" s="494"/>
      <c r="AS76" s="494"/>
      <c r="AT76" s="494"/>
      <c r="AU76" s="494"/>
      <c r="AV76" s="494"/>
      <c r="AW76" s="494"/>
      <c r="AX76" s="494"/>
      <c r="AY76" s="494"/>
      <c r="AZ76" s="494"/>
      <c r="BA76" s="494"/>
      <c r="BB76" s="494"/>
      <c r="BC76" s="494"/>
      <c r="BD76" s="494"/>
      <c r="BE76" s="494"/>
      <c r="BF76" s="494"/>
      <c r="BG76" s="494"/>
      <c r="BH76" s="494"/>
      <c r="BI76" s="494"/>
      <c r="BJ76" s="494"/>
      <c r="BK76" s="494"/>
    </row>
    <row r="77" spans="1:63" s="22" customFormat="1" ht="35.1" customHeight="1">
      <c r="A77" s="21"/>
      <c r="B77" s="113" t="s">
        <v>120</v>
      </c>
      <c r="C77" s="1544">
        <f>SUM('DetailedBudget---TXST'!AI82:AI84)</f>
        <v>0</v>
      </c>
      <c r="D77" s="1545"/>
      <c r="E77" s="35">
        <v>0</v>
      </c>
      <c r="F77" s="21"/>
      <c r="G77" s="113" t="s">
        <v>120</v>
      </c>
      <c r="H77" s="1544">
        <f>SUM('DetailedBudget---TXST'!AN82:AN84)</f>
        <v>0</v>
      </c>
      <c r="I77" s="1545"/>
      <c r="J77" s="35">
        <v>0</v>
      </c>
      <c r="K77" s="21"/>
      <c r="L77" s="507"/>
      <c r="M77" s="507"/>
      <c r="N77" s="507"/>
      <c r="O77" s="507"/>
      <c r="P77" s="507"/>
      <c r="Q77" s="507"/>
      <c r="R77" s="507"/>
      <c r="S77" s="507"/>
      <c r="T77" s="507"/>
      <c r="U77" s="507"/>
      <c r="V77" s="507"/>
      <c r="W77" s="507"/>
      <c r="X77" s="507"/>
      <c r="Y77" s="507"/>
      <c r="Z77" s="507"/>
      <c r="AA77" s="507"/>
      <c r="AB77" s="507"/>
      <c r="AC77" s="507"/>
      <c r="AD77" s="507"/>
      <c r="AE77" s="507"/>
      <c r="AF77" s="507"/>
      <c r="AG77" s="507"/>
      <c r="AH77" s="507"/>
      <c r="AI77" s="507"/>
      <c r="AJ77" s="507"/>
      <c r="AK77" s="507"/>
      <c r="AL77" s="507"/>
      <c r="AM77" s="507"/>
      <c r="AN77" s="507"/>
      <c r="AO77" s="507"/>
      <c r="AP77" s="507"/>
      <c r="AQ77" s="507"/>
      <c r="AR77" s="507"/>
      <c r="AS77" s="507"/>
      <c r="AT77" s="507"/>
      <c r="AU77" s="507"/>
      <c r="AV77" s="507"/>
      <c r="AW77" s="507"/>
      <c r="AX77" s="507"/>
      <c r="AY77" s="507"/>
      <c r="AZ77" s="507"/>
      <c r="BA77" s="507"/>
      <c r="BB77" s="507"/>
      <c r="BC77" s="507"/>
      <c r="BD77" s="507"/>
      <c r="BE77" s="507"/>
      <c r="BF77" s="507"/>
      <c r="BG77" s="507"/>
      <c r="BH77" s="507"/>
      <c r="BI77" s="507"/>
      <c r="BJ77" s="507"/>
      <c r="BK77" s="507"/>
    </row>
    <row r="78" spans="1:63" s="22" customFormat="1" ht="35.1" customHeight="1">
      <c r="A78" s="21"/>
      <c r="B78" s="114" t="s">
        <v>121</v>
      </c>
      <c r="C78" s="1538">
        <f>SUM('DetailedBudget---TXST'!AI87:AI89)</f>
        <v>0</v>
      </c>
      <c r="D78" s="1539"/>
      <c r="E78" s="23">
        <v>0</v>
      </c>
      <c r="F78" s="21"/>
      <c r="G78" s="114" t="s">
        <v>121</v>
      </c>
      <c r="H78" s="1538">
        <f>SUM('DetailedBudget---TXST'!AN87:AN89)</f>
        <v>0</v>
      </c>
      <c r="I78" s="1539"/>
      <c r="J78" s="23">
        <v>0</v>
      </c>
      <c r="K78" s="21"/>
      <c r="L78" s="507"/>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7"/>
      <c r="AJ78" s="507"/>
      <c r="AK78" s="507"/>
      <c r="AL78" s="507"/>
      <c r="AM78" s="507"/>
      <c r="AN78" s="507"/>
      <c r="AO78" s="507"/>
      <c r="AP78" s="507"/>
      <c r="AQ78" s="507"/>
      <c r="AR78" s="507"/>
      <c r="AS78" s="507"/>
      <c r="AT78" s="507"/>
      <c r="AU78" s="507"/>
      <c r="AV78" s="507"/>
      <c r="AW78" s="507"/>
      <c r="AX78" s="507"/>
      <c r="AY78" s="507"/>
      <c r="AZ78" s="507"/>
      <c r="BA78" s="507"/>
      <c r="BB78" s="507"/>
      <c r="BC78" s="507"/>
      <c r="BD78" s="507"/>
      <c r="BE78" s="507"/>
      <c r="BF78" s="507"/>
      <c r="BG78" s="507"/>
      <c r="BH78" s="507"/>
      <c r="BI78" s="507"/>
      <c r="BJ78" s="507"/>
      <c r="BK78" s="507"/>
    </row>
    <row r="79" spans="1:63" s="22" customFormat="1" ht="20.100000000000001" customHeight="1">
      <c r="A79" s="21"/>
      <c r="B79" s="114" t="s">
        <v>117</v>
      </c>
      <c r="C79" s="1538">
        <f>SUM('DetailedBudget---TXST'!AI92:AI94)</f>
        <v>0</v>
      </c>
      <c r="D79" s="1539"/>
      <c r="E79" s="23">
        <v>0</v>
      </c>
      <c r="F79" s="21"/>
      <c r="G79" s="114" t="s">
        <v>117</v>
      </c>
      <c r="H79" s="1538">
        <f>SUM('DetailedBudget---TXST'!AN92:AN94)</f>
        <v>0</v>
      </c>
      <c r="I79" s="1539"/>
      <c r="J79" s="23">
        <v>0</v>
      </c>
      <c r="K79" s="21"/>
      <c r="L79" s="507"/>
      <c r="M79" s="507"/>
      <c r="N79" s="507"/>
      <c r="O79" s="507"/>
      <c r="P79" s="507"/>
      <c r="Q79" s="507"/>
      <c r="R79" s="507"/>
      <c r="S79" s="507"/>
      <c r="T79" s="507"/>
      <c r="U79" s="507"/>
      <c r="V79" s="507"/>
      <c r="W79" s="507"/>
      <c r="X79" s="507"/>
      <c r="Y79" s="507"/>
      <c r="Z79" s="507"/>
      <c r="AA79" s="507"/>
      <c r="AB79" s="507"/>
      <c r="AC79" s="507"/>
      <c r="AD79" s="507"/>
      <c r="AE79" s="507"/>
      <c r="AF79" s="507"/>
      <c r="AG79" s="507"/>
      <c r="AH79" s="507"/>
      <c r="AI79" s="507"/>
      <c r="AJ79" s="507"/>
      <c r="AK79" s="507"/>
      <c r="AL79" s="507"/>
      <c r="AM79" s="507"/>
      <c r="AN79" s="507"/>
      <c r="AO79" s="507"/>
      <c r="AP79" s="507"/>
      <c r="AQ79" s="507"/>
      <c r="AR79" s="507"/>
      <c r="AS79" s="507"/>
      <c r="AT79" s="507"/>
      <c r="AU79" s="507"/>
      <c r="AV79" s="507"/>
      <c r="AW79" s="507"/>
      <c r="AX79" s="507"/>
      <c r="AY79" s="507"/>
      <c r="AZ79" s="507"/>
      <c r="BA79" s="507"/>
      <c r="BB79" s="507"/>
      <c r="BC79" s="507"/>
      <c r="BD79" s="507"/>
      <c r="BE79" s="507"/>
      <c r="BF79" s="507"/>
      <c r="BG79" s="507"/>
      <c r="BH79" s="507"/>
      <c r="BI79" s="507"/>
      <c r="BJ79" s="507"/>
      <c r="BK79" s="507"/>
    </row>
    <row r="80" spans="1:63" s="22" customFormat="1" ht="35.1" customHeight="1">
      <c r="A80" s="21"/>
      <c r="B80" s="24" t="s">
        <v>122</v>
      </c>
      <c r="C80" s="1540"/>
      <c r="D80" s="1539"/>
      <c r="E80" s="25">
        <f>'Initial Information'!$E$15</f>
        <v>0.505</v>
      </c>
      <c r="F80" s="21"/>
      <c r="G80" s="24" t="s">
        <v>122</v>
      </c>
      <c r="H80" s="1540"/>
      <c r="I80" s="1539"/>
      <c r="J80" s="25">
        <f>'Initial Information'!$E$15</f>
        <v>0.505</v>
      </c>
      <c r="K80" s="21"/>
      <c r="L80" s="507"/>
      <c r="M80" s="507"/>
      <c r="N80" s="507"/>
      <c r="O80" s="507"/>
      <c r="P80" s="507"/>
      <c r="Q80" s="507"/>
      <c r="R80" s="507"/>
      <c r="S80" s="507"/>
      <c r="T80" s="507"/>
      <c r="U80" s="507"/>
      <c r="V80" s="507"/>
      <c r="W80" s="507"/>
      <c r="X80" s="507"/>
      <c r="Y80" s="507"/>
      <c r="Z80" s="507"/>
      <c r="AA80" s="507"/>
      <c r="AB80" s="507"/>
      <c r="AC80" s="507"/>
      <c r="AD80" s="507"/>
      <c r="AE80" s="507"/>
      <c r="AF80" s="507"/>
      <c r="AG80" s="507"/>
      <c r="AH80" s="507"/>
      <c r="AI80" s="507"/>
      <c r="AJ80" s="507"/>
      <c r="AK80" s="507"/>
      <c r="AL80" s="507"/>
      <c r="AM80" s="507"/>
      <c r="AN80" s="507"/>
      <c r="AO80" s="507"/>
      <c r="AP80" s="507"/>
      <c r="AQ80" s="507"/>
      <c r="AR80" s="507"/>
      <c r="AS80" s="507"/>
      <c r="AT80" s="507"/>
      <c r="AU80" s="507"/>
      <c r="AV80" s="507"/>
      <c r="AW80" s="507"/>
      <c r="AX80" s="507"/>
      <c r="AY80" s="507"/>
      <c r="AZ80" s="507"/>
      <c r="BA80" s="507"/>
      <c r="BB80" s="507"/>
      <c r="BC80" s="507"/>
      <c r="BD80" s="507"/>
      <c r="BE80" s="507"/>
      <c r="BF80" s="507"/>
      <c r="BG80" s="507"/>
      <c r="BH80" s="507"/>
      <c r="BI80" s="507"/>
      <c r="BJ80" s="507"/>
      <c r="BK80" s="507"/>
    </row>
    <row r="81" spans="1:63" s="22" customFormat="1" ht="35.1" customHeight="1">
      <c r="A81" s="21"/>
      <c r="B81" s="114" t="s">
        <v>132</v>
      </c>
      <c r="C81" s="1538">
        <f>SUM('DetailedBudget---TXST'!AI45:AI52)</f>
        <v>0</v>
      </c>
      <c r="D81" s="1539"/>
      <c r="E81" s="23">
        <v>0</v>
      </c>
      <c r="F81" s="21"/>
      <c r="G81" s="114" t="s">
        <v>132</v>
      </c>
      <c r="H81" s="1538">
        <f>SUM('DetailedBudget---TXST'!AN45:AN52)</f>
        <v>0</v>
      </c>
      <c r="I81" s="1539"/>
      <c r="J81" s="23">
        <v>0</v>
      </c>
      <c r="K81" s="21"/>
      <c r="L81" s="507"/>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7"/>
      <c r="AJ81" s="507"/>
      <c r="AK81" s="507"/>
      <c r="AL81" s="507"/>
      <c r="AM81" s="507"/>
      <c r="AN81" s="507"/>
      <c r="AO81" s="507"/>
      <c r="AP81" s="507"/>
      <c r="AQ81" s="507"/>
      <c r="AR81" s="507"/>
      <c r="AS81" s="507"/>
      <c r="AT81" s="507"/>
      <c r="AU81" s="507"/>
      <c r="AV81" s="507"/>
      <c r="AW81" s="507"/>
      <c r="AX81" s="507"/>
      <c r="AY81" s="507"/>
      <c r="AZ81" s="507"/>
      <c r="BA81" s="507"/>
      <c r="BB81" s="507"/>
      <c r="BC81" s="507"/>
      <c r="BD81" s="507"/>
      <c r="BE81" s="507"/>
      <c r="BF81" s="507"/>
      <c r="BG81" s="507"/>
      <c r="BH81" s="507"/>
      <c r="BI81" s="507"/>
      <c r="BJ81" s="507"/>
      <c r="BK81" s="507"/>
    </row>
    <row r="82" spans="1:63" s="22" customFormat="1" ht="35.1" customHeight="1">
      <c r="A82" s="21"/>
      <c r="B82" s="24" t="s">
        <v>128</v>
      </c>
      <c r="C82" s="1547">
        <f>SUM('DetailedBudget---TXST'!AI45:AI52)</f>
        <v>0</v>
      </c>
      <c r="D82" s="1500"/>
      <c r="E82" s="25">
        <f>'Initial Information'!$E$15</f>
        <v>0.505</v>
      </c>
      <c r="F82" s="21"/>
      <c r="G82" s="24" t="s">
        <v>128</v>
      </c>
      <c r="H82" s="1547">
        <f>SUM('DetailedBudget---TXST'!AN45:AN52)</f>
        <v>0</v>
      </c>
      <c r="I82" s="1500"/>
      <c r="J82" s="25">
        <f>'Initial Information'!$E$15</f>
        <v>0.505</v>
      </c>
      <c r="K82" s="21"/>
      <c r="L82" s="507"/>
      <c r="M82" s="507"/>
      <c r="N82" s="507"/>
      <c r="O82" s="507"/>
      <c r="P82" s="507"/>
      <c r="Q82" s="507"/>
      <c r="R82" s="507"/>
      <c r="S82" s="507"/>
      <c r="T82" s="507"/>
      <c r="U82" s="507"/>
      <c r="V82" s="507"/>
      <c r="W82" s="507"/>
      <c r="X82" s="507"/>
      <c r="Y82" s="507"/>
      <c r="Z82" s="507"/>
      <c r="AA82" s="507"/>
      <c r="AB82" s="507"/>
      <c r="AC82" s="507"/>
      <c r="AD82" s="507"/>
      <c r="AE82" s="507"/>
      <c r="AF82" s="507"/>
      <c r="AG82" s="507"/>
      <c r="AH82" s="507"/>
      <c r="AI82" s="507"/>
      <c r="AJ82" s="507"/>
      <c r="AK82" s="507"/>
      <c r="AL82" s="507"/>
      <c r="AM82" s="507"/>
      <c r="AN82" s="507"/>
      <c r="AO82" s="507"/>
      <c r="AP82" s="507"/>
      <c r="AQ82" s="507"/>
      <c r="AR82" s="507"/>
      <c r="AS82" s="507"/>
      <c r="AT82" s="507"/>
      <c r="AU82" s="507"/>
      <c r="AV82" s="507"/>
      <c r="AW82" s="507"/>
      <c r="AX82" s="507"/>
      <c r="AY82" s="507"/>
      <c r="AZ82" s="507"/>
      <c r="BA82" s="507"/>
      <c r="BB82" s="507"/>
      <c r="BC82" s="507"/>
      <c r="BD82" s="507"/>
      <c r="BE82" s="507"/>
      <c r="BF82" s="507"/>
      <c r="BG82" s="507"/>
      <c r="BH82" s="507"/>
      <c r="BI82" s="507"/>
      <c r="BJ82" s="507"/>
      <c r="BK82" s="507"/>
    </row>
    <row r="83" spans="1:63" s="22" customFormat="1" ht="35.1" customHeight="1">
      <c r="A83" s="21"/>
      <c r="B83" s="24" t="s">
        <v>129</v>
      </c>
      <c r="C83" s="1547">
        <f>'DetailedBudget---TXST'!AI35</f>
        <v>0</v>
      </c>
      <c r="D83" s="1500"/>
      <c r="E83" s="25">
        <f>'Initial Information'!$E$15</f>
        <v>0.505</v>
      </c>
      <c r="F83" s="21"/>
      <c r="G83" s="24" t="s">
        <v>129</v>
      </c>
      <c r="H83" s="1547">
        <f>'DetailedBudget---TXST'!AN35</f>
        <v>0</v>
      </c>
      <c r="I83" s="1500"/>
      <c r="J83" s="25">
        <f>'Initial Information'!$E$15</f>
        <v>0.505</v>
      </c>
      <c r="K83" s="21"/>
      <c r="L83" s="507"/>
      <c r="M83" s="507"/>
      <c r="N83" s="507"/>
      <c r="O83" s="507"/>
      <c r="P83" s="507"/>
      <c r="Q83" s="507"/>
      <c r="R83" s="507"/>
      <c r="S83" s="507"/>
      <c r="T83" s="507"/>
      <c r="U83" s="507"/>
      <c r="V83" s="507"/>
      <c r="W83" s="507"/>
      <c r="X83" s="507"/>
      <c r="Y83" s="507"/>
      <c r="Z83" s="507"/>
      <c r="AA83" s="507"/>
      <c r="AB83" s="507"/>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7"/>
      <c r="AY83" s="507"/>
      <c r="AZ83" s="507"/>
      <c r="BA83" s="507"/>
      <c r="BB83" s="507"/>
      <c r="BC83" s="507"/>
      <c r="BD83" s="507"/>
      <c r="BE83" s="507"/>
      <c r="BF83" s="507"/>
      <c r="BG83" s="507"/>
      <c r="BH83" s="507"/>
      <c r="BI83" s="507"/>
      <c r="BJ83" s="507"/>
      <c r="BK83" s="507"/>
    </row>
    <row r="84" spans="1:63" s="22" customFormat="1" ht="20.100000000000001" customHeight="1">
      <c r="A84" s="21"/>
      <c r="B84" s="24" t="s">
        <v>44</v>
      </c>
      <c r="C84" s="1547">
        <f>'DetailedBudget---TXST'!AI75</f>
        <v>0</v>
      </c>
      <c r="D84" s="1500"/>
      <c r="E84" s="25">
        <f>'Initial Information'!$E$15</f>
        <v>0.505</v>
      </c>
      <c r="F84" s="21"/>
      <c r="G84" s="24" t="s">
        <v>44</v>
      </c>
      <c r="H84" s="1547">
        <f>'DetailedBudget---TXST'!AN75</f>
        <v>0</v>
      </c>
      <c r="I84" s="1500"/>
      <c r="J84" s="25">
        <f>'Initial Information'!$E$15</f>
        <v>0.505</v>
      </c>
      <c r="K84" s="21"/>
      <c r="L84" s="507"/>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7"/>
      <c r="AJ84" s="507"/>
      <c r="AK84" s="507"/>
      <c r="AL84" s="507"/>
      <c r="AM84" s="507"/>
      <c r="AN84" s="507"/>
      <c r="AO84" s="507"/>
      <c r="AP84" s="507"/>
      <c r="AQ84" s="507"/>
      <c r="AR84" s="507"/>
      <c r="AS84" s="507"/>
      <c r="AT84" s="507"/>
      <c r="AU84" s="507"/>
      <c r="AV84" s="507"/>
      <c r="AW84" s="507"/>
      <c r="AX84" s="507"/>
      <c r="AY84" s="507"/>
      <c r="AZ84" s="507"/>
      <c r="BA84" s="507"/>
      <c r="BB84" s="507"/>
      <c r="BC84" s="507"/>
      <c r="BD84" s="507"/>
      <c r="BE84" s="507"/>
      <c r="BF84" s="507"/>
      <c r="BG84" s="507"/>
      <c r="BH84" s="507"/>
      <c r="BI84" s="507"/>
      <c r="BJ84" s="507"/>
      <c r="BK84" s="507"/>
    </row>
    <row r="85" spans="1:63" s="22" customFormat="1" ht="35.1" customHeight="1">
      <c r="A85" s="21"/>
      <c r="B85" s="114" t="s">
        <v>130</v>
      </c>
      <c r="C85" s="1546">
        <f>'DetailedBudget---TXST'!AI144</f>
        <v>0</v>
      </c>
      <c r="D85" s="1500"/>
      <c r="E85" s="23">
        <v>0</v>
      </c>
      <c r="F85" s="21"/>
      <c r="G85" s="114" t="s">
        <v>130</v>
      </c>
      <c r="H85" s="1546">
        <f>'DetailedBudget---TXST'!AN144</f>
        <v>0</v>
      </c>
      <c r="I85" s="1500"/>
      <c r="J85" s="23">
        <v>0</v>
      </c>
      <c r="K85" s="21"/>
      <c r="L85" s="507"/>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7"/>
      <c r="AJ85" s="507"/>
      <c r="AK85" s="507"/>
      <c r="AL85" s="507"/>
      <c r="AM85" s="507"/>
      <c r="AN85" s="507"/>
      <c r="AO85" s="507"/>
      <c r="AP85" s="507"/>
      <c r="AQ85" s="507"/>
      <c r="AR85" s="507"/>
      <c r="AS85" s="507"/>
      <c r="AT85" s="507"/>
      <c r="AU85" s="507"/>
      <c r="AV85" s="507"/>
      <c r="AW85" s="507"/>
      <c r="AX85" s="507"/>
      <c r="AY85" s="507"/>
      <c r="AZ85" s="507"/>
      <c r="BA85" s="507"/>
      <c r="BB85" s="507"/>
      <c r="BC85" s="507"/>
      <c r="BD85" s="507"/>
      <c r="BE85" s="507"/>
      <c r="BF85" s="507"/>
      <c r="BG85" s="507"/>
      <c r="BH85" s="507"/>
      <c r="BI85" s="507"/>
      <c r="BJ85" s="507"/>
      <c r="BK85" s="507"/>
    </row>
    <row r="86" spans="1:63" s="22" customFormat="1" ht="20.100000000000001" customHeight="1">
      <c r="A86" s="21"/>
      <c r="B86" s="24" t="s">
        <v>45</v>
      </c>
      <c r="C86" s="1547">
        <f>SUM('DetailedBudget---TXST'!AI165:AI169)</f>
        <v>0</v>
      </c>
      <c r="D86" s="1500"/>
      <c r="E86" s="25">
        <f>'Initial Information'!$E$15</f>
        <v>0.505</v>
      </c>
      <c r="F86" s="21"/>
      <c r="G86" s="24" t="s">
        <v>45</v>
      </c>
      <c r="H86" s="1547">
        <f>SUM('DetailedBudget---TXST'!AN165:AN169)</f>
        <v>0</v>
      </c>
      <c r="I86" s="1500"/>
      <c r="J86" s="25">
        <f>'Initial Information'!$E$15</f>
        <v>0.505</v>
      </c>
      <c r="K86" s="21"/>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507"/>
      <c r="AY86" s="507"/>
      <c r="AZ86" s="507"/>
      <c r="BA86" s="507"/>
      <c r="BB86" s="507"/>
      <c r="BC86" s="507"/>
      <c r="BD86" s="507"/>
      <c r="BE86" s="507"/>
      <c r="BF86" s="507"/>
      <c r="BG86" s="507"/>
      <c r="BH86" s="507"/>
      <c r="BI86" s="507"/>
      <c r="BJ86" s="507"/>
      <c r="BK86" s="507"/>
    </row>
    <row r="87" spans="1:63" s="22" customFormat="1" ht="20.100000000000001" customHeight="1">
      <c r="A87" s="21"/>
      <c r="B87" s="115" t="s">
        <v>124</v>
      </c>
      <c r="C87" s="1548"/>
      <c r="D87" s="1539"/>
      <c r="E87" s="25">
        <f>'Initial Information'!$E$15</f>
        <v>0.505</v>
      </c>
      <c r="F87" s="21"/>
      <c r="G87" s="115" t="s">
        <v>124</v>
      </c>
      <c r="H87" s="1548"/>
      <c r="I87" s="1539"/>
      <c r="J87" s="25">
        <f>'Initial Information'!$E$15</f>
        <v>0.505</v>
      </c>
      <c r="K87" s="21"/>
      <c r="L87" s="507"/>
      <c r="M87" s="507"/>
      <c r="N87" s="507"/>
      <c r="O87" s="507"/>
      <c r="P87" s="507"/>
      <c r="Q87" s="507"/>
      <c r="R87" s="507"/>
      <c r="S87" s="507"/>
      <c r="T87" s="507"/>
      <c r="U87" s="507"/>
      <c r="V87" s="507"/>
      <c r="W87" s="507"/>
      <c r="X87" s="507"/>
      <c r="Y87" s="507"/>
      <c r="Z87" s="507"/>
      <c r="AA87" s="507"/>
      <c r="AB87" s="507"/>
      <c r="AC87" s="507"/>
      <c r="AD87" s="507"/>
      <c r="AE87" s="507"/>
      <c r="AF87" s="507"/>
      <c r="AG87" s="507"/>
      <c r="AH87" s="507"/>
      <c r="AI87" s="507"/>
      <c r="AJ87" s="507"/>
      <c r="AK87" s="507"/>
      <c r="AL87" s="507"/>
      <c r="AM87" s="507"/>
      <c r="AN87" s="507"/>
      <c r="AO87" s="507"/>
      <c r="AP87" s="507"/>
      <c r="AQ87" s="507"/>
      <c r="AR87" s="507"/>
      <c r="AS87" s="507"/>
      <c r="AT87" s="507"/>
      <c r="AU87" s="507"/>
      <c r="AV87" s="507"/>
      <c r="AW87" s="507"/>
      <c r="AX87" s="507"/>
      <c r="AY87" s="507"/>
      <c r="AZ87" s="507"/>
      <c r="BA87" s="507"/>
      <c r="BB87" s="507"/>
      <c r="BC87" s="507"/>
      <c r="BD87" s="507"/>
      <c r="BE87" s="507"/>
      <c r="BF87" s="507"/>
      <c r="BG87" s="507"/>
      <c r="BH87" s="507"/>
      <c r="BI87" s="507"/>
      <c r="BJ87" s="507"/>
      <c r="BK87" s="507"/>
    </row>
    <row r="88" spans="1:63" s="22" customFormat="1" ht="20.100000000000001" customHeight="1">
      <c r="A88" s="21"/>
      <c r="B88" s="114" t="s">
        <v>277</v>
      </c>
      <c r="C88" s="1538">
        <f>SUM('DetailedBudget---TXST'!AI229:AI238)</f>
        <v>0</v>
      </c>
      <c r="D88" s="1539"/>
      <c r="E88" s="23">
        <v>0</v>
      </c>
      <c r="F88" s="21"/>
      <c r="G88" s="114" t="s">
        <v>277</v>
      </c>
      <c r="H88" s="1538">
        <f>SUM('DetailedBudget---TXST'!AN229:AN238)</f>
        <v>0</v>
      </c>
      <c r="I88" s="1539"/>
      <c r="J88" s="23">
        <v>0</v>
      </c>
      <c r="K88" s="21"/>
      <c r="L88" s="507"/>
      <c r="M88" s="507"/>
      <c r="N88" s="507"/>
      <c r="O88" s="507"/>
      <c r="P88" s="507"/>
      <c r="Q88" s="507"/>
      <c r="R88" s="507"/>
      <c r="S88" s="507"/>
      <c r="T88" s="507"/>
      <c r="U88" s="507"/>
      <c r="V88" s="507"/>
      <c r="W88" s="507"/>
      <c r="X88" s="507"/>
      <c r="Y88" s="507"/>
      <c r="Z88" s="507"/>
      <c r="AA88" s="507"/>
      <c r="AB88" s="507"/>
      <c r="AC88" s="507"/>
      <c r="AD88" s="507"/>
      <c r="AE88" s="507"/>
      <c r="AF88" s="507"/>
      <c r="AG88" s="507"/>
      <c r="AH88" s="507"/>
      <c r="AI88" s="507"/>
      <c r="AJ88" s="507"/>
      <c r="AK88" s="507"/>
      <c r="AL88" s="507"/>
      <c r="AM88" s="507"/>
      <c r="AN88" s="507"/>
      <c r="AO88" s="507"/>
      <c r="AP88" s="507"/>
      <c r="AQ88" s="507"/>
      <c r="AR88" s="507"/>
      <c r="AS88" s="507"/>
      <c r="AT88" s="507"/>
      <c r="AU88" s="507"/>
      <c r="AV88" s="507"/>
      <c r="AW88" s="507"/>
      <c r="AX88" s="507"/>
      <c r="AY88" s="507"/>
      <c r="AZ88" s="507"/>
      <c r="BA88" s="507"/>
      <c r="BB88" s="507"/>
      <c r="BC88" s="507"/>
      <c r="BD88" s="507"/>
      <c r="BE88" s="507"/>
      <c r="BF88" s="507"/>
      <c r="BG88" s="507"/>
      <c r="BH88" s="507"/>
      <c r="BI88" s="507"/>
      <c r="BJ88" s="507"/>
      <c r="BK88" s="507"/>
    </row>
    <row r="89" spans="1:63" s="22" customFormat="1" ht="35.1" customHeight="1">
      <c r="A89" s="21"/>
      <c r="B89" s="114" t="s">
        <v>133</v>
      </c>
      <c r="C89" s="1538">
        <f>'DetailedBudget---TXST'!AI214</f>
        <v>0</v>
      </c>
      <c r="D89" s="1539"/>
      <c r="E89" s="23">
        <v>0</v>
      </c>
      <c r="F89" s="21"/>
      <c r="G89" s="114" t="s">
        <v>133</v>
      </c>
      <c r="H89" s="1538">
        <f>'DetailedBudget---TXST'!AN214</f>
        <v>0</v>
      </c>
      <c r="I89" s="1539"/>
      <c r="J89" s="23">
        <v>0</v>
      </c>
      <c r="K89" s="21"/>
      <c r="L89" s="507"/>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7"/>
      <c r="AJ89" s="507"/>
      <c r="AK89" s="507"/>
      <c r="AL89" s="507"/>
      <c r="AM89" s="507"/>
      <c r="AN89" s="507"/>
      <c r="AO89" s="507"/>
      <c r="AP89" s="507"/>
      <c r="AQ89" s="507"/>
      <c r="AR89" s="507"/>
      <c r="AS89" s="507"/>
      <c r="AT89" s="507"/>
      <c r="AU89" s="507"/>
      <c r="AV89" s="507"/>
      <c r="AW89" s="507"/>
      <c r="AX89" s="507"/>
      <c r="AY89" s="507"/>
      <c r="AZ89" s="507"/>
      <c r="BA89" s="507"/>
      <c r="BB89" s="507"/>
      <c r="BC89" s="507"/>
      <c r="BD89" s="507"/>
      <c r="BE89" s="507"/>
      <c r="BF89" s="507"/>
      <c r="BG89" s="507"/>
      <c r="BH89" s="507"/>
      <c r="BI89" s="507"/>
      <c r="BJ89" s="507"/>
      <c r="BK89" s="507"/>
    </row>
    <row r="90" spans="1:63" s="22" customFormat="1" ht="20.100000000000001" customHeight="1">
      <c r="A90" s="21"/>
      <c r="B90" s="24" t="s">
        <v>47</v>
      </c>
      <c r="C90" s="1548">
        <f>SUM('DetailedBudget---TXST'!AI62:AI64)</f>
        <v>0</v>
      </c>
      <c r="D90" s="1539"/>
      <c r="E90" s="25">
        <f>'Initial Information'!$E$15</f>
        <v>0.505</v>
      </c>
      <c r="F90" s="21"/>
      <c r="G90" s="24" t="s">
        <v>47</v>
      </c>
      <c r="H90" s="1548">
        <f>SUM('DetailedBudget---TXST'!AN62:AN64)</f>
        <v>0</v>
      </c>
      <c r="I90" s="1539"/>
      <c r="J90" s="25">
        <f>'Initial Information'!$E$15</f>
        <v>0.505</v>
      </c>
      <c r="K90" s="21"/>
      <c r="L90" s="507"/>
      <c r="M90" s="507"/>
      <c r="N90" s="507"/>
      <c r="O90" s="507"/>
      <c r="P90" s="507"/>
      <c r="Q90" s="507"/>
      <c r="R90" s="507"/>
      <c r="S90" s="507"/>
      <c r="T90" s="507"/>
      <c r="U90" s="507"/>
      <c r="V90" s="507"/>
      <c r="W90" s="507"/>
      <c r="X90" s="507"/>
      <c r="Y90" s="507"/>
      <c r="Z90" s="507"/>
      <c r="AA90" s="507"/>
      <c r="AB90" s="507"/>
      <c r="AC90" s="507"/>
      <c r="AD90" s="507"/>
      <c r="AE90" s="507"/>
      <c r="AF90" s="507"/>
      <c r="AG90" s="507"/>
      <c r="AH90" s="507"/>
      <c r="AI90" s="507"/>
      <c r="AJ90" s="507"/>
      <c r="AK90" s="507"/>
      <c r="AL90" s="507"/>
      <c r="AM90" s="507"/>
      <c r="AN90" s="507"/>
      <c r="AO90" s="507"/>
      <c r="AP90" s="507"/>
      <c r="AQ90" s="507"/>
      <c r="AR90" s="507"/>
      <c r="AS90" s="507"/>
      <c r="AT90" s="507"/>
      <c r="AU90" s="507"/>
      <c r="AV90" s="507"/>
      <c r="AW90" s="507"/>
      <c r="AX90" s="507"/>
      <c r="AY90" s="507"/>
      <c r="AZ90" s="507"/>
      <c r="BA90" s="507"/>
      <c r="BB90" s="507"/>
      <c r="BC90" s="507"/>
      <c r="BD90" s="507"/>
      <c r="BE90" s="507"/>
      <c r="BF90" s="507"/>
      <c r="BG90" s="507"/>
      <c r="BH90" s="507"/>
      <c r="BI90" s="507"/>
      <c r="BJ90" s="507"/>
      <c r="BK90" s="507"/>
    </row>
    <row r="91" spans="1:63" s="22" customFormat="1" ht="20.100000000000001" customHeight="1">
      <c r="A91" s="21"/>
      <c r="B91" s="24" t="s">
        <v>48</v>
      </c>
      <c r="C91" s="1548">
        <f>'DetailedBudget---TXST'!AI175+'DetailedBudget---TXST'!AI179+'DetailedBudget---TXST'!AI183+'DetailedBudget---TXST'!AI187+'DetailedBudget---TXST'!AI191+'DetailedBudget---TXST'!AI195+'DetailedBudget---TXST'!AI199+'DetailedBudget---TXST'!AI203+'DetailedBudget---TXST'!AI207+'DetailedBudget---TXST'!AI211</f>
        <v>0</v>
      </c>
      <c r="D91" s="1539"/>
      <c r="E91" s="25">
        <f>'Initial Information'!$E$15</f>
        <v>0.505</v>
      </c>
      <c r="F91" s="21"/>
      <c r="G91" s="24" t="s">
        <v>48</v>
      </c>
      <c r="H91" s="1548">
        <f>'DetailedBudget---TXST'!AN175+'DetailedBudget---TXST'!AN179+'DetailedBudget---TXST'!AN183+'DetailedBudget---TXST'!AN187+'DetailedBudget---TXST'!AN191+'DetailedBudget---TXST'!AN195+'DetailedBudget---TXST'!AN199+'DetailedBudget---TXST'!AN203+'DetailedBudget---TXST'!AN207+'DetailedBudget---TXST'!AN211</f>
        <v>0</v>
      </c>
      <c r="I91" s="1539"/>
      <c r="J91" s="25">
        <f>'Initial Information'!$E$15</f>
        <v>0.505</v>
      </c>
      <c r="K91" s="21"/>
      <c r="L91" s="507"/>
      <c r="M91" s="507"/>
      <c r="N91" s="507"/>
      <c r="O91" s="507"/>
      <c r="P91" s="507"/>
      <c r="Q91" s="507"/>
      <c r="R91" s="507"/>
      <c r="S91" s="507"/>
      <c r="T91" s="507"/>
      <c r="U91" s="507"/>
      <c r="V91" s="507"/>
      <c r="W91" s="507"/>
      <c r="X91" s="507"/>
      <c r="Y91" s="507"/>
      <c r="Z91" s="507"/>
      <c r="AA91" s="507"/>
      <c r="AB91" s="507"/>
      <c r="AC91" s="507"/>
      <c r="AD91" s="507"/>
      <c r="AE91" s="507"/>
      <c r="AF91" s="507"/>
      <c r="AG91" s="507"/>
      <c r="AH91" s="507"/>
      <c r="AI91" s="507"/>
      <c r="AJ91" s="507"/>
      <c r="AK91" s="507"/>
      <c r="AL91" s="507"/>
      <c r="AM91" s="507"/>
      <c r="AN91" s="507"/>
      <c r="AO91" s="507"/>
      <c r="AP91" s="507"/>
      <c r="AQ91" s="507"/>
      <c r="AR91" s="507"/>
      <c r="AS91" s="507"/>
      <c r="AT91" s="507"/>
      <c r="AU91" s="507"/>
      <c r="AV91" s="507"/>
      <c r="AW91" s="507"/>
      <c r="AX91" s="507"/>
      <c r="AY91" s="507"/>
      <c r="AZ91" s="507"/>
      <c r="BA91" s="507"/>
      <c r="BB91" s="507"/>
      <c r="BC91" s="507"/>
      <c r="BD91" s="507"/>
      <c r="BE91" s="507"/>
      <c r="BF91" s="507"/>
      <c r="BG91" s="507"/>
      <c r="BH91" s="507"/>
      <c r="BI91" s="507"/>
      <c r="BJ91" s="507"/>
      <c r="BK91" s="507"/>
    </row>
    <row r="92" spans="1:63" s="22" customFormat="1" ht="20.100000000000001" customHeight="1">
      <c r="A92" s="21"/>
      <c r="B92" s="114" t="s">
        <v>49</v>
      </c>
      <c r="C92" s="1546">
        <f>SUM('DetailedBudget---TXST'!AI176+'DetailedBudget---TXST'!AI180+'DetailedBudget---TXST'!AI184+'DetailedBudget---TXST'!AI188+'DetailedBudget---TXST'!AI192+'DetailedBudget---TXST'!AI196+'DetailedBudget---TXST'!AI200+'DetailedBudget---TXST'!AI204+'DetailedBudget---TXST'!AI208+'DetailedBudget---TXST'!AI212)</f>
        <v>0</v>
      </c>
      <c r="D92" s="1500"/>
      <c r="E92" s="23">
        <v>0</v>
      </c>
      <c r="F92" s="21"/>
      <c r="G92" s="114" t="s">
        <v>49</v>
      </c>
      <c r="H92" s="1546">
        <f>SUM('DetailedBudget---TXST'!AN176+'DetailedBudget---TXST'!AN180+'DetailedBudget---TXST'!AN184+'DetailedBudget---TXST'!AN188+'DetailedBudget---TXST'!AN192+'DetailedBudget---TXST'!AN196+'DetailedBudget---TXST'!AN200+'DetailedBudget---TXST'!AN204+'DetailedBudget---TXST'!AN208+'DetailedBudget---TXST'!AN212)</f>
        <v>0</v>
      </c>
      <c r="I92" s="1500"/>
      <c r="J92" s="23">
        <v>0</v>
      </c>
      <c r="K92" s="21"/>
      <c r="L92" s="507"/>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507"/>
      <c r="AL92" s="507"/>
      <c r="AM92" s="507"/>
      <c r="AN92" s="507"/>
      <c r="AO92" s="507"/>
      <c r="AP92" s="507"/>
      <c r="AQ92" s="507"/>
      <c r="AR92" s="507"/>
      <c r="AS92" s="507"/>
      <c r="AT92" s="507"/>
      <c r="AU92" s="507"/>
      <c r="AV92" s="507"/>
      <c r="AW92" s="507"/>
      <c r="AX92" s="507"/>
      <c r="AY92" s="507"/>
      <c r="AZ92" s="507"/>
      <c r="BA92" s="507"/>
      <c r="BB92" s="507"/>
      <c r="BC92" s="507"/>
      <c r="BD92" s="507"/>
      <c r="BE92" s="507"/>
      <c r="BF92" s="507"/>
      <c r="BG92" s="507"/>
      <c r="BH92" s="507"/>
      <c r="BI92" s="507"/>
      <c r="BJ92" s="507"/>
      <c r="BK92" s="507"/>
    </row>
    <row r="93" spans="1:63" s="22" customFormat="1" ht="20.100000000000001" customHeight="1">
      <c r="A93" s="21"/>
      <c r="B93" s="24" t="s">
        <v>50</v>
      </c>
      <c r="C93" s="1547">
        <f>SUM('DetailedBudget---TXST'!AI151:AI162)+'DetailedBudget---TXST'!AI171+SUM('DetailedBudget---TXST'!AI217:AI226)</f>
        <v>0</v>
      </c>
      <c r="D93" s="1500"/>
      <c r="E93" s="25">
        <f>'Initial Information'!$E$15</f>
        <v>0.505</v>
      </c>
      <c r="F93" s="21"/>
      <c r="G93" s="24" t="s">
        <v>50</v>
      </c>
      <c r="H93" s="1547">
        <f>SUM('DetailedBudget---TXST'!AN151:AN162)+'DetailedBudget---TXST'!AN171+SUM('DetailedBudget---TXST'!AN217:AN226)</f>
        <v>0</v>
      </c>
      <c r="I93" s="1500"/>
      <c r="J93" s="25">
        <f>'Initial Information'!$E$15</f>
        <v>0.505</v>
      </c>
      <c r="K93" s="21"/>
      <c r="L93" s="507"/>
      <c r="M93" s="507"/>
      <c r="N93" s="507"/>
      <c r="O93" s="507"/>
      <c r="P93" s="507"/>
      <c r="Q93" s="507"/>
      <c r="R93" s="507"/>
      <c r="S93" s="507"/>
      <c r="T93" s="507"/>
      <c r="U93" s="507"/>
      <c r="V93" s="507"/>
      <c r="W93" s="507"/>
      <c r="X93" s="507"/>
      <c r="Y93" s="507"/>
      <c r="Z93" s="507"/>
      <c r="AA93" s="507"/>
      <c r="AB93" s="507"/>
      <c r="AC93" s="507"/>
      <c r="AD93" s="507"/>
      <c r="AE93" s="507"/>
      <c r="AF93" s="507"/>
      <c r="AG93" s="507"/>
      <c r="AH93" s="507"/>
      <c r="AI93" s="507"/>
      <c r="AJ93" s="507"/>
      <c r="AK93" s="507"/>
      <c r="AL93" s="507"/>
      <c r="AM93" s="507"/>
      <c r="AN93" s="507"/>
      <c r="AO93" s="507"/>
      <c r="AP93" s="507"/>
      <c r="AQ93" s="507"/>
      <c r="AR93" s="507"/>
      <c r="AS93" s="507"/>
      <c r="AT93" s="507"/>
      <c r="AU93" s="507"/>
      <c r="AV93" s="507"/>
      <c r="AW93" s="507"/>
      <c r="AX93" s="507"/>
      <c r="AY93" s="507"/>
      <c r="AZ93" s="507"/>
      <c r="BA93" s="507"/>
      <c r="BB93" s="507"/>
      <c r="BC93" s="507"/>
      <c r="BD93" s="507"/>
      <c r="BE93" s="507"/>
      <c r="BF93" s="507"/>
      <c r="BG93" s="507"/>
      <c r="BH93" s="507"/>
      <c r="BI93" s="507"/>
      <c r="BJ93" s="507"/>
      <c r="BK93" s="507"/>
    </row>
    <row r="94" spans="1:63" s="22" customFormat="1" ht="20.100000000000001" customHeight="1">
      <c r="A94" s="21"/>
      <c r="B94" s="24" t="s">
        <v>118</v>
      </c>
      <c r="C94" s="1548"/>
      <c r="D94" s="1539"/>
      <c r="E94" s="25">
        <f>'Initial Information'!$E$15</f>
        <v>0.505</v>
      </c>
      <c r="F94" s="21"/>
      <c r="G94" s="24" t="s">
        <v>118</v>
      </c>
      <c r="H94" s="1548"/>
      <c r="I94" s="1539"/>
      <c r="J94" s="25">
        <f>'Initial Information'!$E$15</f>
        <v>0.505</v>
      </c>
      <c r="K94" s="21"/>
      <c r="L94" s="507"/>
      <c r="M94" s="507"/>
      <c r="N94" s="507"/>
      <c r="O94" s="507"/>
      <c r="P94" s="507"/>
      <c r="Q94" s="507"/>
      <c r="R94" s="507"/>
      <c r="S94" s="507"/>
      <c r="T94" s="507"/>
      <c r="U94" s="507"/>
      <c r="V94" s="507"/>
      <c r="W94" s="507"/>
      <c r="X94" s="507"/>
      <c r="Y94" s="507"/>
      <c r="Z94" s="507"/>
      <c r="AA94" s="507"/>
      <c r="AB94" s="507"/>
      <c r="AC94" s="507"/>
      <c r="AD94" s="507"/>
      <c r="AE94" s="507"/>
      <c r="AF94" s="507"/>
      <c r="AG94" s="507"/>
      <c r="AH94" s="507"/>
      <c r="AI94" s="507"/>
      <c r="AJ94" s="507"/>
      <c r="AK94" s="507"/>
      <c r="AL94" s="507"/>
      <c r="AM94" s="507"/>
      <c r="AN94" s="507"/>
      <c r="AO94" s="507"/>
      <c r="AP94" s="507"/>
      <c r="AQ94" s="507"/>
      <c r="AR94" s="507"/>
      <c r="AS94" s="507"/>
      <c r="AT94" s="507"/>
      <c r="AU94" s="507"/>
      <c r="AV94" s="507"/>
      <c r="AW94" s="507"/>
      <c r="AX94" s="507"/>
      <c r="AY94" s="507"/>
      <c r="AZ94" s="507"/>
      <c r="BA94" s="507"/>
      <c r="BB94" s="507"/>
      <c r="BC94" s="507"/>
      <c r="BD94" s="507"/>
      <c r="BE94" s="507"/>
      <c r="BF94" s="507"/>
      <c r="BG94" s="507"/>
      <c r="BH94" s="507"/>
      <c r="BI94" s="507"/>
      <c r="BJ94" s="507"/>
      <c r="BK94" s="507"/>
    </row>
    <row r="95" spans="1:63" s="22" customFormat="1" ht="20.100000000000001" customHeight="1">
      <c r="A95" s="21"/>
      <c r="B95" s="24" t="s">
        <v>51</v>
      </c>
      <c r="C95" s="1548">
        <f>SUM('DetailedBudget---TXST'!Y115:Y118)</f>
        <v>0</v>
      </c>
      <c r="D95" s="1539"/>
      <c r="E95" s="25">
        <f>'Initial Information'!$E$15</f>
        <v>0.505</v>
      </c>
      <c r="F95" s="21"/>
      <c r="G95" s="24" t="s">
        <v>51</v>
      </c>
      <c r="H95" s="1548">
        <f>SUM('DetailedBudget---TXST'!AD115:AD118)</f>
        <v>0</v>
      </c>
      <c r="I95" s="1539"/>
      <c r="J95" s="25">
        <f>'Initial Information'!$E$15</f>
        <v>0.505</v>
      </c>
      <c r="K95" s="21"/>
      <c r="L95" s="507"/>
      <c r="M95" s="507"/>
      <c r="N95" s="507"/>
      <c r="O95" s="507"/>
      <c r="P95" s="507"/>
      <c r="Q95" s="507"/>
      <c r="R95" s="507"/>
      <c r="S95" s="507"/>
      <c r="T95" s="507"/>
      <c r="U95" s="507"/>
      <c r="V95" s="507"/>
      <c r="W95" s="507"/>
      <c r="X95" s="507"/>
      <c r="Y95" s="507"/>
      <c r="Z95" s="507"/>
      <c r="AA95" s="507"/>
      <c r="AB95" s="507"/>
      <c r="AC95" s="507"/>
      <c r="AD95" s="507"/>
      <c r="AE95" s="507"/>
      <c r="AF95" s="507"/>
      <c r="AG95" s="507"/>
      <c r="AH95" s="507"/>
      <c r="AI95" s="507"/>
      <c r="AJ95" s="507"/>
      <c r="AK95" s="507"/>
      <c r="AL95" s="507"/>
      <c r="AM95" s="507"/>
      <c r="AN95" s="507"/>
      <c r="AO95" s="507"/>
      <c r="AP95" s="507"/>
      <c r="AQ95" s="507"/>
      <c r="AR95" s="507"/>
      <c r="AS95" s="507"/>
      <c r="AT95" s="507"/>
      <c r="AU95" s="507"/>
      <c r="AV95" s="507"/>
      <c r="AW95" s="507"/>
      <c r="AX95" s="507"/>
      <c r="AY95" s="507"/>
      <c r="AZ95" s="507"/>
      <c r="BA95" s="507"/>
      <c r="BB95" s="507"/>
      <c r="BC95" s="507"/>
      <c r="BD95" s="507"/>
      <c r="BE95" s="507"/>
      <c r="BF95" s="507"/>
      <c r="BG95" s="507"/>
      <c r="BH95" s="507"/>
      <c r="BI95" s="507"/>
      <c r="BJ95" s="507"/>
      <c r="BK95" s="507"/>
    </row>
    <row r="96" spans="1:63" s="22" customFormat="1" ht="20.100000000000001" customHeight="1">
      <c r="A96" s="21"/>
      <c r="B96" s="24" t="s">
        <v>52</v>
      </c>
      <c r="C96" s="1548">
        <f>SUM('DetailedBudget---TXST'!Y105:Y108)</f>
        <v>0</v>
      </c>
      <c r="D96" s="1539"/>
      <c r="E96" s="25">
        <f>'Initial Information'!$E$15</f>
        <v>0.505</v>
      </c>
      <c r="F96" s="21"/>
      <c r="G96" s="24" t="s">
        <v>52</v>
      </c>
      <c r="H96" s="1548">
        <f>SUM('DetailedBudget---TXST'!AD105:AD108)</f>
        <v>0</v>
      </c>
      <c r="I96" s="1539"/>
      <c r="J96" s="25">
        <f>'Initial Information'!$E$15</f>
        <v>0.505</v>
      </c>
      <c r="K96" s="21"/>
      <c r="L96" s="507"/>
      <c r="M96" s="507"/>
      <c r="N96" s="507"/>
      <c r="O96" s="507"/>
      <c r="P96" s="507"/>
      <c r="Q96" s="507"/>
      <c r="R96" s="507"/>
      <c r="S96" s="507"/>
      <c r="T96" s="507"/>
      <c r="U96" s="507"/>
      <c r="V96" s="507"/>
      <c r="W96" s="507"/>
      <c r="X96" s="507"/>
      <c r="Y96" s="507"/>
      <c r="Z96" s="507"/>
      <c r="AA96" s="507"/>
      <c r="AB96" s="507"/>
      <c r="AC96" s="507"/>
      <c r="AD96" s="507"/>
      <c r="AE96" s="507"/>
      <c r="AF96" s="507"/>
      <c r="AG96" s="507"/>
      <c r="AH96" s="507"/>
      <c r="AI96" s="507"/>
      <c r="AJ96" s="507"/>
      <c r="AK96" s="507"/>
      <c r="AL96" s="507"/>
      <c r="AM96" s="507"/>
      <c r="AN96" s="507"/>
      <c r="AO96" s="507"/>
      <c r="AP96" s="507"/>
      <c r="AQ96" s="507"/>
      <c r="AR96" s="507"/>
      <c r="AS96" s="507"/>
      <c r="AT96" s="507"/>
      <c r="AU96" s="507"/>
      <c r="AV96" s="507"/>
      <c r="AW96" s="507"/>
      <c r="AX96" s="507"/>
      <c r="AY96" s="507"/>
      <c r="AZ96" s="507"/>
      <c r="BA96" s="507"/>
      <c r="BB96" s="507"/>
      <c r="BC96" s="507"/>
      <c r="BD96" s="507"/>
      <c r="BE96" s="507"/>
      <c r="BF96" s="507"/>
      <c r="BG96" s="507"/>
      <c r="BH96" s="507"/>
      <c r="BI96" s="507"/>
      <c r="BJ96" s="507"/>
      <c r="BK96" s="507"/>
    </row>
    <row r="97" spans="1:63" s="22" customFormat="1" ht="20.100000000000001" customHeight="1">
      <c r="A97" s="21"/>
      <c r="B97" s="24" t="s">
        <v>53</v>
      </c>
      <c r="C97" s="1547">
        <f>SUM('DetailedBudget---TXST'!Y110:Y113)</f>
        <v>0</v>
      </c>
      <c r="D97" s="1500"/>
      <c r="E97" s="25">
        <f>'Initial Information'!$E$15</f>
        <v>0.505</v>
      </c>
      <c r="F97" s="21"/>
      <c r="G97" s="24" t="s">
        <v>53</v>
      </c>
      <c r="H97" s="1547">
        <f>SUM('DetailedBudget---TXST'!AD110:AD113)</f>
        <v>0</v>
      </c>
      <c r="I97" s="1500"/>
      <c r="J97" s="25">
        <f>'Initial Information'!$E$15</f>
        <v>0.505</v>
      </c>
      <c r="K97" s="21"/>
      <c r="L97" s="507"/>
      <c r="M97" s="507"/>
      <c r="N97" s="507"/>
      <c r="O97" s="507"/>
      <c r="P97" s="507"/>
      <c r="Q97" s="507"/>
      <c r="R97" s="507"/>
      <c r="S97" s="507"/>
      <c r="T97" s="507"/>
      <c r="U97" s="507"/>
      <c r="V97" s="507"/>
      <c r="W97" s="507"/>
      <c r="X97" s="507"/>
      <c r="Y97" s="507"/>
      <c r="Z97" s="507"/>
      <c r="AA97" s="507"/>
      <c r="AB97" s="507"/>
      <c r="AC97" s="507"/>
      <c r="AD97" s="507"/>
      <c r="AE97" s="507"/>
      <c r="AF97" s="507"/>
      <c r="AG97" s="507"/>
      <c r="AH97" s="507"/>
      <c r="AI97" s="507"/>
      <c r="AJ97" s="507"/>
      <c r="AK97" s="507"/>
      <c r="AL97" s="507"/>
      <c r="AM97" s="507"/>
      <c r="AN97" s="507"/>
      <c r="AO97" s="507"/>
      <c r="AP97" s="507"/>
      <c r="AQ97" s="507"/>
      <c r="AR97" s="507"/>
      <c r="AS97" s="507"/>
      <c r="AT97" s="507"/>
      <c r="AU97" s="507"/>
      <c r="AV97" s="507"/>
      <c r="AW97" s="507"/>
      <c r="AX97" s="507"/>
      <c r="AY97" s="507"/>
      <c r="AZ97" s="507"/>
      <c r="BA97" s="507"/>
      <c r="BB97" s="507"/>
      <c r="BC97" s="507"/>
      <c r="BD97" s="507"/>
      <c r="BE97" s="507"/>
      <c r="BF97" s="507"/>
      <c r="BG97" s="507"/>
      <c r="BH97" s="507"/>
      <c r="BI97" s="507"/>
      <c r="BJ97" s="507"/>
      <c r="BK97" s="507"/>
    </row>
    <row r="98" spans="1:63" s="22" customFormat="1" ht="35.1" customHeight="1" thickBot="1">
      <c r="A98" s="21"/>
      <c r="B98" s="24" t="s">
        <v>131</v>
      </c>
      <c r="C98" s="1547">
        <f>SUM('DetailedBudget---TXST'!AI53:AI61)</f>
        <v>0</v>
      </c>
      <c r="D98" s="1500"/>
      <c r="E98" s="25">
        <f>'Initial Information'!$E$15</f>
        <v>0.505</v>
      </c>
      <c r="F98" s="21"/>
      <c r="G98" s="24" t="s">
        <v>131</v>
      </c>
      <c r="H98" s="1547">
        <f>SUM('DetailedBudget---TXST'!AN53:AN61)</f>
        <v>0</v>
      </c>
      <c r="I98" s="1500"/>
      <c r="J98" s="25">
        <f>'Initial Information'!$E$15</f>
        <v>0.505</v>
      </c>
      <c r="K98" s="21"/>
      <c r="L98" s="507"/>
      <c r="M98" s="507"/>
      <c r="N98" s="507"/>
      <c r="O98" s="507"/>
      <c r="P98" s="507"/>
      <c r="Q98" s="507"/>
      <c r="R98" s="507"/>
      <c r="S98" s="507"/>
      <c r="T98" s="507"/>
      <c r="U98" s="507"/>
      <c r="V98" s="507"/>
      <c r="W98" s="507"/>
      <c r="X98" s="507"/>
      <c r="Y98" s="507"/>
      <c r="Z98" s="507"/>
      <c r="AA98" s="507"/>
      <c r="AB98" s="507"/>
      <c r="AC98" s="507"/>
      <c r="AD98" s="507"/>
      <c r="AE98" s="507"/>
      <c r="AF98" s="507"/>
      <c r="AG98" s="507"/>
      <c r="AH98" s="507"/>
      <c r="AI98" s="507"/>
      <c r="AJ98" s="507"/>
      <c r="AK98" s="507"/>
      <c r="AL98" s="507"/>
      <c r="AM98" s="507"/>
      <c r="AN98" s="507"/>
      <c r="AO98" s="507"/>
      <c r="AP98" s="507"/>
      <c r="AQ98" s="507"/>
      <c r="AR98" s="507"/>
      <c r="AS98" s="507"/>
      <c r="AT98" s="507"/>
      <c r="AU98" s="507"/>
      <c r="AV98" s="507"/>
      <c r="AW98" s="507"/>
      <c r="AX98" s="507"/>
      <c r="AY98" s="507"/>
      <c r="AZ98" s="507"/>
      <c r="BA98" s="507"/>
      <c r="BB98" s="507"/>
      <c r="BC98" s="507"/>
      <c r="BD98" s="507"/>
      <c r="BE98" s="507"/>
      <c r="BF98" s="507"/>
      <c r="BG98" s="507"/>
      <c r="BH98" s="507"/>
      <c r="BI98" s="507"/>
      <c r="BJ98" s="507"/>
      <c r="BK98" s="507"/>
    </row>
    <row r="99" spans="1:63" ht="4.9000000000000004" customHeight="1">
      <c r="A99" s="19"/>
      <c r="B99" s="44"/>
      <c r="C99" s="1549"/>
      <c r="D99" s="1550"/>
      <c r="E99" s="45"/>
      <c r="F99" s="19"/>
      <c r="G99" s="44"/>
      <c r="H99" s="1549"/>
      <c r="I99" s="1550"/>
      <c r="J99" s="45"/>
      <c r="K99" s="19"/>
      <c r="L99" s="494"/>
      <c r="M99" s="494"/>
      <c r="N99" s="494"/>
      <c r="O99" s="494"/>
      <c r="P99" s="494"/>
      <c r="Q99" s="494"/>
      <c r="R99" s="494"/>
      <c r="S99" s="494"/>
      <c r="T99" s="494"/>
      <c r="U99" s="494"/>
      <c r="V99" s="494"/>
      <c r="W99" s="494"/>
      <c r="X99" s="494"/>
      <c r="Y99" s="494"/>
      <c r="Z99" s="494"/>
      <c r="AA99" s="494"/>
      <c r="AB99" s="494"/>
      <c r="AC99" s="494"/>
      <c r="AD99" s="494"/>
      <c r="AE99" s="494"/>
      <c r="AF99" s="494"/>
      <c r="AG99" s="494"/>
      <c r="AH99" s="494"/>
      <c r="AI99" s="494"/>
      <c r="AJ99" s="494"/>
      <c r="AK99" s="494"/>
      <c r="AL99" s="494"/>
      <c r="AM99" s="494"/>
      <c r="AN99" s="494"/>
      <c r="AO99" s="494"/>
      <c r="AP99" s="494"/>
      <c r="AQ99" s="494"/>
      <c r="AR99" s="494"/>
      <c r="AS99" s="494"/>
      <c r="AT99" s="494"/>
      <c r="AU99" s="494"/>
      <c r="AV99" s="494"/>
      <c r="AW99" s="494"/>
      <c r="AX99" s="494"/>
      <c r="AY99" s="494"/>
      <c r="AZ99" s="494"/>
      <c r="BA99" s="494"/>
      <c r="BB99" s="494"/>
      <c r="BC99" s="494"/>
      <c r="BD99" s="494"/>
      <c r="BE99" s="494"/>
      <c r="BF99" s="494"/>
      <c r="BG99" s="494"/>
      <c r="BH99" s="494"/>
      <c r="BI99" s="494"/>
      <c r="BJ99" s="494"/>
      <c r="BK99" s="494"/>
    </row>
    <row r="100" spans="1:63" ht="20.100000000000001" customHeight="1">
      <c r="A100" s="19"/>
      <c r="B100" s="5" t="s">
        <v>134</v>
      </c>
      <c r="C100" s="1499">
        <f>'DetailedBudget---TXST'!AI243</f>
        <v>0</v>
      </c>
      <c r="D100" s="1500"/>
      <c r="E100" s="6"/>
      <c r="F100" s="19"/>
      <c r="G100" s="5" t="s">
        <v>134</v>
      </c>
      <c r="H100" s="1499">
        <f>'DetailedBudget---TXST'!AN243</f>
        <v>0</v>
      </c>
      <c r="I100" s="1500"/>
      <c r="J100" s="6"/>
      <c r="K100" s="19"/>
      <c r="L100" s="494"/>
      <c r="M100" s="494"/>
      <c r="N100" s="494"/>
      <c r="O100" s="494"/>
      <c r="P100" s="494"/>
      <c r="Q100" s="494"/>
      <c r="R100" s="494"/>
      <c r="S100" s="494"/>
      <c r="T100" s="494"/>
      <c r="U100" s="494"/>
      <c r="V100" s="494"/>
      <c r="W100" s="494"/>
      <c r="X100" s="494"/>
      <c r="Y100" s="494"/>
      <c r="Z100" s="494"/>
      <c r="AA100" s="494"/>
      <c r="AB100" s="494"/>
      <c r="AC100" s="494"/>
      <c r="AD100" s="494"/>
      <c r="AE100" s="494"/>
      <c r="AF100" s="494"/>
      <c r="AG100" s="494"/>
      <c r="AH100" s="494"/>
      <c r="AI100" s="494"/>
      <c r="AJ100" s="494"/>
      <c r="AK100" s="494"/>
      <c r="AL100" s="494"/>
      <c r="AM100" s="494"/>
      <c r="AN100" s="494"/>
      <c r="AO100" s="494"/>
      <c r="AP100" s="494"/>
      <c r="AQ100" s="494"/>
      <c r="AR100" s="494"/>
      <c r="AS100" s="494"/>
      <c r="AT100" s="494"/>
      <c r="AU100" s="494"/>
      <c r="AV100" s="494"/>
      <c r="AW100" s="494"/>
      <c r="AX100" s="494"/>
      <c r="AY100" s="494"/>
      <c r="AZ100" s="494"/>
      <c r="BA100" s="494"/>
      <c r="BB100" s="494"/>
      <c r="BC100" s="494"/>
      <c r="BD100" s="494"/>
      <c r="BE100" s="494"/>
      <c r="BF100" s="494"/>
      <c r="BG100" s="494"/>
      <c r="BH100" s="494"/>
      <c r="BI100" s="494"/>
      <c r="BJ100" s="494"/>
      <c r="BK100" s="494"/>
    </row>
    <row r="101" spans="1:63" ht="4.9000000000000004" customHeight="1">
      <c r="A101" s="19"/>
      <c r="B101" s="46"/>
      <c r="C101" s="1551"/>
      <c r="D101" s="1552"/>
      <c r="E101" s="48"/>
      <c r="F101" s="19"/>
      <c r="G101" s="46"/>
      <c r="H101" s="1551"/>
      <c r="I101" s="1552"/>
      <c r="J101" s="48"/>
      <c r="K101" s="19"/>
      <c r="L101" s="494"/>
      <c r="M101" s="494"/>
      <c r="N101" s="494"/>
      <c r="O101" s="494"/>
      <c r="P101" s="494"/>
      <c r="Q101" s="494"/>
      <c r="R101" s="494"/>
      <c r="S101" s="494"/>
      <c r="T101" s="494"/>
      <c r="U101" s="494"/>
      <c r="V101" s="494"/>
      <c r="W101" s="494"/>
      <c r="X101" s="494"/>
      <c r="Y101" s="494"/>
      <c r="Z101" s="494"/>
      <c r="AA101" s="494"/>
      <c r="AB101" s="494"/>
      <c r="AC101" s="494"/>
      <c r="AD101" s="494"/>
      <c r="AE101" s="494"/>
      <c r="AF101" s="494"/>
      <c r="AG101" s="494"/>
      <c r="AH101" s="494"/>
      <c r="AI101" s="494"/>
      <c r="AJ101" s="494"/>
      <c r="AK101" s="494"/>
      <c r="AL101" s="494"/>
      <c r="AM101" s="494"/>
      <c r="AN101" s="494"/>
      <c r="AO101" s="494"/>
      <c r="AP101" s="494"/>
      <c r="AQ101" s="494"/>
      <c r="AR101" s="494"/>
      <c r="AS101" s="494"/>
      <c r="AT101" s="494"/>
      <c r="AU101" s="494"/>
      <c r="AV101" s="494"/>
      <c r="AW101" s="494"/>
      <c r="AX101" s="494"/>
      <c r="AY101" s="494"/>
      <c r="AZ101" s="494"/>
      <c r="BA101" s="494"/>
      <c r="BB101" s="494"/>
      <c r="BC101" s="494"/>
      <c r="BD101" s="494"/>
      <c r="BE101" s="494"/>
      <c r="BF101" s="494"/>
      <c r="BG101" s="494"/>
      <c r="BH101" s="494"/>
      <c r="BI101" s="494"/>
      <c r="BJ101" s="494"/>
      <c r="BK101" s="494"/>
    </row>
    <row r="102" spans="1:63" ht="20.100000000000001" customHeight="1">
      <c r="A102" s="19"/>
      <c r="B102" s="5" t="s">
        <v>136</v>
      </c>
      <c r="C102" s="1499">
        <f>'DetailedBudget---TXST'!AI246</f>
        <v>0</v>
      </c>
      <c r="D102" s="1500"/>
      <c r="E102" s="6"/>
      <c r="F102" s="19"/>
      <c r="G102" s="5" t="s">
        <v>136</v>
      </c>
      <c r="H102" s="1499">
        <f>'DetailedBudget---TXST'!AN246</f>
        <v>0</v>
      </c>
      <c r="I102" s="1500"/>
      <c r="J102" s="6"/>
      <c r="K102" s="19"/>
      <c r="L102" s="494"/>
      <c r="M102" s="494"/>
      <c r="N102" s="494"/>
      <c r="O102" s="494"/>
      <c r="P102" s="494"/>
      <c r="Q102" s="494"/>
      <c r="R102" s="494"/>
      <c r="S102" s="494"/>
      <c r="T102" s="494"/>
      <c r="U102" s="494"/>
      <c r="V102" s="494"/>
      <c r="W102" s="494"/>
      <c r="X102" s="494"/>
      <c r="Y102" s="494"/>
      <c r="Z102" s="494"/>
      <c r="AA102" s="494"/>
      <c r="AB102" s="494"/>
      <c r="AC102" s="494"/>
      <c r="AD102" s="494"/>
      <c r="AE102" s="494"/>
      <c r="AF102" s="494"/>
      <c r="AG102" s="494"/>
      <c r="AH102" s="494"/>
      <c r="AI102" s="494"/>
      <c r="AJ102" s="494"/>
      <c r="AK102" s="494"/>
      <c r="AL102" s="494"/>
      <c r="AM102" s="494"/>
      <c r="AN102" s="494"/>
      <c r="AO102" s="494"/>
      <c r="AP102" s="494"/>
      <c r="AQ102" s="494"/>
      <c r="AR102" s="494"/>
      <c r="AS102" s="494"/>
      <c r="AT102" s="494"/>
      <c r="AU102" s="494"/>
      <c r="AV102" s="494"/>
      <c r="AW102" s="494"/>
      <c r="AX102" s="494"/>
      <c r="AY102" s="494"/>
      <c r="AZ102" s="494"/>
      <c r="BA102" s="494"/>
      <c r="BB102" s="494"/>
      <c r="BC102" s="494"/>
      <c r="BD102" s="494"/>
      <c r="BE102" s="494"/>
      <c r="BF102" s="494"/>
      <c r="BG102" s="494"/>
      <c r="BH102" s="494"/>
      <c r="BI102" s="494"/>
      <c r="BJ102" s="494"/>
      <c r="BK102" s="494"/>
    </row>
    <row r="103" spans="1:63" ht="4.9000000000000004" customHeight="1">
      <c r="A103" s="19"/>
      <c r="B103" s="46"/>
      <c r="C103" s="1551"/>
      <c r="D103" s="1552"/>
      <c r="E103" s="48"/>
      <c r="F103" s="19"/>
      <c r="G103" s="46"/>
      <c r="H103" s="1551"/>
      <c r="I103" s="1552"/>
      <c r="J103" s="48"/>
      <c r="K103" s="19"/>
      <c r="L103" s="494"/>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c r="AH103" s="494"/>
      <c r="AI103" s="494"/>
      <c r="AJ103" s="494"/>
      <c r="AK103" s="494"/>
      <c r="AL103" s="494"/>
      <c r="AM103" s="494"/>
      <c r="AN103" s="494"/>
      <c r="AO103" s="494"/>
      <c r="AP103" s="494"/>
      <c r="AQ103" s="494"/>
      <c r="AR103" s="494"/>
      <c r="AS103" s="494"/>
      <c r="AT103" s="494"/>
      <c r="AU103" s="494"/>
      <c r="AV103" s="494"/>
      <c r="AW103" s="494"/>
      <c r="AX103" s="494"/>
      <c r="AY103" s="494"/>
      <c r="AZ103" s="494"/>
      <c r="BA103" s="494"/>
      <c r="BB103" s="494"/>
      <c r="BC103" s="494"/>
      <c r="BD103" s="494"/>
      <c r="BE103" s="494"/>
      <c r="BF103" s="494"/>
      <c r="BG103" s="494"/>
      <c r="BH103" s="494"/>
      <c r="BI103" s="494"/>
      <c r="BJ103" s="494"/>
      <c r="BK103" s="494"/>
    </row>
    <row r="104" spans="1:63" ht="20.100000000000001" customHeight="1">
      <c r="A104" s="19"/>
      <c r="B104" s="5" t="s">
        <v>135</v>
      </c>
      <c r="C104" s="1499">
        <f>'DetailedBudget---TXST'!AI248</f>
        <v>0</v>
      </c>
      <c r="D104" s="1500"/>
      <c r="E104" s="116">
        <f>'Initial Information'!$E$15</f>
        <v>0.505</v>
      </c>
      <c r="F104" s="19"/>
      <c r="G104" s="5" t="s">
        <v>135</v>
      </c>
      <c r="H104" s="1499">
        <f>'DetailedBudget---TXST'!AN248</f>
        <v>0</v>
      </c>
      <c r="I104" s="1500"/>
      <c r="J104" s="116">
        <f>'Initial Information'!$E$15</f>
        <v>0.505</v>
      </c>
      <c r="K104" s="19"/>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494"/>
      <c r="AH104" s="494"/>
      <c r="AI104" s="494"/>
      <c r="AJ104" s="494"/>
      <c r="AK104" s="494"/>
      <c r="AL104" s="494"/>
      <c r="AM104" s="494"/>
      <c r="AN104" s="494"/>
      <c r="AO104" s="494"/>
      <c r="AP104" s="494"/>
      <c r="AQ104" s="494"/>
      <c r="AR104" s="494"/>
      <c r="AS104" s="494"/>
      <c r="AT104" s="494"/>
      <c r="AU104" s="494"/>
      <c r="AV104" s="494"/>
      <c r="AW104" s="494"/>
      <c r="AX104" s="494"/>
      <c r="AY104" s="494"/>
      <c r="AZ104" s="494"/>
      <c r="BA104" s="494"/>
      <c r="BB104" s="494"/>
      <c r="BC104" s="494"/>
      <c r="BD104" s="494"/>
      <c r="BE104" s="494"/>
      <c r="BF104" s="494"/>
      <c r="BG104" s="494"/>
      <c r="BH104" s="494"/>
      <c r="BI104" s="494"/>
      <c r="BJ104" s="494"/>
      <c r="BK104" s="494"/>
    </row>
    <row r="105" spans="1:63" ht="4.9000000000000004" customHeight="1">
      <c r="A105" s="19"/>
      <c r="B105" s="46"/>
      <c r="C105" s="1551"/>
      <c r="D105" s="1552"/>
      <c r="E105" s="48"/>
      <c r="F105" s="19"/>
      <c r="G105" s="46"/>
      <c r="H105" s="1551"/>
      <c r="I105" s="1552"/>
      <c r="J105" s="48"/>
      <c r="K105" s="19"/>
      <c r="L105" s="494"/>
      <c r="M105" s="494"/>
      <c r="N105" s="494"/>
      <c r="O105" s="494"/>
      <c r="P105" s="494"/>
      <c r="Q105" s="494"/>
      <c r="R105" s="494"/>
      <c r="S105" s="494"/>
      <c r="T105" s="494"/>
      <c r="U105" s="494"/>
      <c r="V105" s="494"/>
      <c r="W105" s="494"/>
      <c r="X105" s="494"/>
      <c r="Y105" s="494"/>
      <c r="Z105" s="494"/>
      <c r="AA105" s="494"/>
      <c r="AB105" s="494"/>
      <c r="AC105" s="494"/>
      <c r="AD105" s="494"/>
      <c r="AE105" s="494"/>
      <c r="AF105" s="494"/>
      <c r="AG105" s="494"/>
      <c r="AH105" s="494"/>
      <c r="AI105" s="494"/>
      <c r="AJ105" s="494"/>
      <c r="AK105" s="494"/>
      <c r="AL105" s="494"/>
      <c r="AM105" s="494"/>
      <c r="AN105" s="494"/>
      <c r="AO105" s="494"/>
      <c r="AP105" s="494"/>
      <c r="AQ105" s="494"/>
      <c r="AR105" s="494"/>
      <c r="AS105" s="494"/>
      <c r="AT105" s="494"/>
      <c r="AU105" s="494"/>
      <c r="AV105" s="494"/>
      <c r="AW105" s="494"/>
      <c r="AX105" s="494"/>
      <c r="AY105" s="494"/>
      <c r="AZ105" s="494"/>
      <c r="BA105" s="494"/>
      <c r="BB105" s="494"/>
      <c r="BC105" s="494"/>
      <c r="BD105" s="494"/>
      <c r="BE105" s="494"/>
      <c r="BF105" s="494"/>
      <c r="BG105" s="494"/>
      <c r="BH105" s="494"/>
      <c r="BI105" s="494"/>
      <c r="BJ105" s="494"/>
      <c r="BK105" s="494"/>
    </row>
    <row r="106" spans="1:63" ht="20.100000000000001" customHeight="1" thickBot="1">
      <c r="A106" s="19"/>
      <c r="B106" s="7" t="s">
        <v>56</v>
      </c>
      <c r="C106" s="1503">
        <f>'DetailedBudget---TXST'!AI251</f>
        <v>0</v>
      </c>
      <c r="D106" s="1504"/>
      <c r="E106" s="8"/>
      <c r="F106" s="50"/>
      <c r="G106" s="7" t="s">
        <v>56</v>
      </c>
      <c r="H106" s="1503">
        <f>'DetailedBudget---TXST'!AN251</f>
        <v>0</v>
      </c>
      <c r="I106" s="1504"/>
      <c r="J106" s="8"/>
      <c r="K106" s="50"/>
      <c r="L106" s="494"/>
      <c r="M106" s="494"/>
      <c r="N106" s="494"/>
      <c r="O106" s="494"/>
      <c r="P106" s="494"/>
      <c r="Q106" s="494"/>
      <c r="R106" s="494"/>
      <c r="S106" s="494"/>
      <c r="T106" s="494"/>
      <c r="U106" s="494"/>
      <c r="V106" s="494"/>
      <c r="W106" s="494"/>
      <c r="X106" s="494"/>
      <c r="Y106" s="494"/>
      <c r="Z106" s="494"/>
      <c r="AA106" s="494"/>
      <c r="AB106" s="494"/>
      <c r="AC106" s="494"/>
      <c r="AD106" s="494"/>
      <c r="AE106" s="494"/>
      <c r="AF106" s="494"/>
      <c r="AG106" s="494"/>
      <c r="AH106" s="494"/>
      <c r="AI106" s="494"/>
      <c r="AJ106" s="494"/>
      <c r="AK106" s="494"/>
      <c r="AL106" s="494"/>
      <c r="AM106" s="494"/>
      <c r="AN106" s="494"/>
      <c r="AO106" s="494"/>
      <c r="AP106" s="494"/>
      <c r="AQ106" s="494"/>
      <c r="AR106" s="494"/>
      <c r="AS106" s="494"/>
      <c r="AT106" s="494"/>
      <c r="AU106" s="494"/>
      <c r="AV106" s="494"/>
      <c r="AW106" s="494"/>
      <c r="AX106" s="494"/>
      <c r="AY106" s="494"/>
      <c r="AZ106" s="494"/>
      <c r="BA106" s="494"/>
      <c r="BB106" s="494"/>
      <c r="BC106" s="494"/>
      <c r="BD106" s="494"/>
      <c r="BE106" s="494"/>
      <c r="BF106" s="494"/>
      <c r="BG106" s="494"/>
      <c r="BH106" s="494"/>
      <c r="BI106" s="494"/>
      <c r="BJ106" s="494"/>
      <c r="BK106" s="494"/>
    </row>
    <row r="107" spans="1:63" ht="9.9499999999999993" customHeight="1">
      <c r="A107" s="19"/>
      <c r="B107" s="19"/>
      <c r="C107" s="19"/>
      <c r="D107" s="20"/>
      <c r="E107" s="20"/>
      <c r="F107" s="19"/>
      <c r="G107" s="19"/>
      <c r="H107" s="19"/>
      <c r="I107" s="20"/>
      <c r="J107" s="20"/>
      <c r="K107" s="19"/>
      <c r="L107" s="494"/>
      <c r="M107" s="494"/>
      <c r="N107" s="494"/>
      <c r="O107" s="494"/>
      <c r="P107" s="494"/>
      <c r="Q107" s="494"/>
      <c r="R107" s="494"/>
      <c r="S107" s="494"/>
      <c r="T107" s="494"/>
      <c r="U107" s="494"/>
      <c r="V107" s="494"/>
      <c r="W107" s="494"/>
      <c r="X107" s="494"/>
      <c r="Y107" s="494"/>
      <c r="Z107" s="494"/>
      <c r="AA107" s="494"/>
      <c r="AB107" s="494"/>
      <c r="AC107" s="494"/>
      <c r="AD107" s="494"/>
      <c r="AE107" s="494"/>
      <c r="AF107" s="494"/>
      <c r="AG107" s="494"/>
      <c r="AH107" s="494"/>
      <c r="AI107" s="494"/>
      <c r="AJ107" s="494"/>
      <c r="AK107" s="494"/>
      <c r="AL107" s="494"/>
      <c r="AM107" s="494"/>
      <c r="AN107" s="494"/>
      <c r="AO107" s="494"/>
      <c r="AP107" s="494"/>
      <c r="AQ107" s="494"/>
      <c r="AR107" s="494"/>
      <c r="AS107" s="494"/>
      <c r="AT107" s="494"/>
      <c r="AU107" s="494"/>
      <c r="AV107" s="494"/>
      <c r="AW107" s="494"/>
      <c r="AX107" s="494"/>
      <c r="AY107" s="494"/>
      <c r="AZ107" s="494"/>
      <c r="BA107" s="494"/>
      <c r="BB107" s="494"/>
      <c r="BC107" s="494"/>
      <c r="BD107" s="494"/>
      <c r="BE107" s="494"/>
      <c r="BF107" s="494"/>
      <c r="BG107" s="494"/>
      <c r="BH107" s="494"/>
      <c r="BI107" s="494"/>
      <c r="BJ107" s="494"/>
      <c r="BK107" s="494"/>
    </row>
    <row r="108" spans="1:63" ht="20.100000000000001" customHeight="1">
      <c r="A108" s="19"/>
      <c r="B108" s="1536" t="s">
        <v>178</v>
      </c>
      <c r="C108" s="1276"/>
      <c r="D108" s="1276"/>
      <c r="E108" s="1276"/>
      <c r="F108" s="1620"/>
      <c r="G108" s="1620"/>
      <c r="H108" s="1620"/>
      <c r="I108" s="1620"/>
      <c r="J108" s="1621"/>
      <c r="K108" s="19"/>
      <c r="L108" s="494"/>
      <c r="M108" s="494"/>
      <c r="N108" s="494"/>
      <c r="O108" s="494"/>
      <c r="P108" s="494"/>
      <c r="Q108" s="494"/>
      <c r="R108" s="494"/>
      <c r="S108" s="494"/>
      <c r="T108" s="494"/>
      <c r="U108" s="494"/>
      <c r="V108" s="494"/>
      <c r="W108" s="494"/>
      <c r="X108" s="494"/>
      <c r="Y108" s="494"/>
      <c r="Z108" s="494"/>
      <c r="AA108" s="494"/>
      <c r="AB108" s="494"/>
      <c r="AC108" s="494"/>
      <c r="AD108" s="494"/>
      <c r="AE108" s="494"/>
      <c r="AF108" s="494"/>
      <c r="AG108" s="494"/>
      <c r="AH108" s="494"/>
      <c r="AI108" s="494"/>
      <c r="AJ108" s="494"/>
      <c r="AK108" s="494"/>
      <c r="AL108" s="494"/>
      <c r="AM108" s="494"/>
      <c r="AN108" s="494"/>
      <c r="AO108" s="494"/>
      <c r="AP108" s="494"/>
      <c r="AQ108" s="494"/>
      <c r="AR108" s="494"/>
      <c r="AS108" s="494"/>
      <c r="AT108" s="494"/>
      <c r="AU108" s="494"/>
      <c r="AV108" s="494"/>
      <c r="AW108" s="494"/>
      <c r="AX108" s="494"/>
      <c r="AY108" s="494"/>
      <c r="AZ108" s="494"/>
      <c r="BA108" s="494"/>
      <c r="BB108" s="494"/>
      <c r="BC108" s="494"/>
      <c r="BD108" s="494"/>
      <c r="BE108" s="494"/>
      <c r="BF108" s="494"/>
      <c r="BG108" s="494"/>
      <c r="BH108" s="494"/>
      <c r="BI108" s="494"/>
      <c r="BJ108" s="494"/>
      <c r="BK108" s="494"/>
    </row>
    <row r="109" spans="1:63" ht="20.100000000000001" customHeight="1" thickBot="1">
      <c r="A109" s="18"/>
      <c r="B109" s="1541" t="str">
        <f>TEXT('DetailedBudget---TXST'!M20,"mmmm d, yyyy")&amp;"    to    "&amp;TEXT('DetailedBudget---TXST'!AN20,"mmmm d, yyyy")</f>
        <v>September 1, 2024    to    August 31, 2030</v>
      </c>
      <c r="C109" s="1542"/>
      <c r="D109" s="1542"/>
      <c r="E109" s="1542"/>
      <c r="F109" s="1542"/>
      <c r="G109" s="1542"/>
      <c r="H109" s="1542"/>
      <c r="I109" s="1542"/>
      <c r="J109" s="1543"/>
      <c r="K109" s="18"/>
      <c r="L109" s="494"/>
      <c r="M109" s="494"/>
      <c r="N109" s="494"/>
      <c r="O109" s="494"/>
      <c r="P109" s="494"/>
      <c r="Q109" s="494"/>
      <c r="R109" s="494"/>
      <c r="S109" s="494"/>
      <c r="T109" s="494"/>
      <c r="U109" s="494"/>
      <c r="V109" s="494"/>
      <c r="W109" s="494"/>
      <c r="X109" s="494"/>
      <c r="Y109" s="494"/>
      <c r="Z109" s="494"/>
      <c r="AA109" s="494"/>
      <c r="AB109" s="494"/>
      <c r="AC109" s="494"/>
      <c r="AD109" s="494"/>
      <c r="AE109" s="494"/>
      <c r="AF109" s="494"/>
      <c r="AG109" s="494"/>
      <c r="AH109" s="494"/>
      <c r="AI109" s="494"/>
      <c r="AJ109" s="494"/>
      <c r="AK109" s="494"/>
      <c r="AL109" s="494"/>
      <c r="AM109" s="494"/>
      <c r="AN109" s="494"/>
      <c r="AO109" s="494"/>
      <c r="AP109" s="494"/>
      <c r="AQ109" s="494"/>
      <c r="AR109" s="494"/>
      <c r="AS109" s="494"/>
      <c r="AT109" s="494"/>
      <c r="AU109" s="494"/>
      <c r="AV109" s="494"/>
      <c r="AW109" s="494"/>
      <c r="AX109" s="494"/>
      <c r="AY109" s="494"/>
      <c r="AZ109" s="494"/>
      <c r="BA109" s="494"/>
      <c r="BB109" s="494"/>
      <c r="BC109" s="494"/>
      <c r="BD109" s="494"/>
      <c r="BE109" s="494"/>
      <c r="BF109" s="494"/>
      <c r="BG109" s="494"/>
      <c r="BH109" s="494"/>
      <c r="BI109" s="494"/>
      <c r="BJ109" s="494"/>
      <c r="BK109" s="494"/>
    </row>
    <row r="110" spans="1:63" ht="20.100000000000001" customHeight="1" thickBot="1">
      <c r="A110" s="19"/>
      <c r="B110" s="1589" t="s">
        <v>55</v>
      </c>
      <c r="C110" s="1556"/>
      <c r="D110" s="1556"/>
      <c r="E110" s="1557"/>
      <c r="F110" s="19"/>
      <c r="G110" s="1590" t="s">
        <v>137</v>
      </c>
      <c r="H110" s="1559"/>
      <c r="I110" s="1524" t="s">
        <v>54</v>
      </c>
      <c r="J110" s="1663"/>
      <c r="K110" s="19"/>
      <c r="L110" s="494"/>
      <c r="M110" s="494"/>
      <c r="N110" s="494"/>
      <c r="O110" s="494"/>
      <c r="P110" s="494"/>
      <c r="Q110" s="494"/>
      <c r="R110" s="494"/>
      <c r="S110" s="494"/>
      <c r="T110" s="494"/>
      <c r="U110" s="494"/>
      <c r="V110" s="494"/>
      <c r="W110" s="494"/>
      <c r="X110" s="494"/>
      <c r="Y110" s="494"/>
      <c r="Z110" s="494"/>
      <c r="AA110" s="494"/>
      <c r="AB110" s="494"/>
      <c r="AC110" s="494"/>
      <c r="AD110" s="494"/>
      <c r="AE110" s="494"/>
      <c r="AF110" s="494"/>
      <c r="AG110" s="494"/>
      <c r="AH110" s="494"/>
      <c r="AI110" s="494"/>
      <c r="AJ110" s="494"/>
      <c r="AK110" s="494"/>
      <c r="AL110" s="494"/>
      <c r="AM110" s="494"/>
      <c r="AN110" s="494"/>
      <c r="AO110" s="494"/>
      <c r="AP110" s="494"/>
      <c r="AQ110" s="494"/>
      <c r="AR110" s="494"/>
      <c r="AS110" s="494"/>
      <c r="AT110" s="494"/>
      <c r="AU110" s="494"/>
      <c r="AV110" s="494"/>
      <c r="AW110" s="494"/>
      <c r="AX110" s="494"/>
      <c r="AY110" s="494"/>
      <c r="AZ110" s="494"/>
      <c r="BA110" s="494"/>
      <c r="BB110" s="494"/>
      <c r="BC110" s="494"/>
      <c r="BD110" s="494"/>
      <c r="BE110" s="494"/>
      <c r="BF110" s="494"/>
      <c r="BG110" s="494"/>
      <c r="BH110" s="494"/>
      <c r="BI110" s="494"/>
      <c r="BJ110" s="494"/>
      <c r="BK110" s="494"/>
    </row>
    <row r="111" spans="1:63" s="22" customFormat="1" ht="35.1" customHeight="1">
      <c r="A111" s="21"/>
      <c r="B111" s="1655" t="s">
        <v>120</v>
      </c>
      <c r="C111" s="1614"/>
      <c r="D111" s="1614"/>
      <c r="E111" s="1615"/>
      <c r="F111" s="21"/>
      <c r="G111" s="1616">
        <f>C77+H77+H43+C43+C9+H9</f>
        <v>0</v>
      </c>
      <c r="H111" s="1617"/>
      <c r="I111" s="1618">
        <v>0</v>
      </c>
      <c r="J111" s="1664"/>
      <c r="K111" s="21"/>
      <c r="L111" s="507"/>
      <c r="M111" s="507"/>
      <c r="N111" s="507"/>
      <c r="O111" s="507"/>
      <c r="P111" s="507"/>
      <c r="Q111" s="507"/>
      <c r="R111" s="507"/>
      <c r="S111" s="507"/>
      <c r="T111" s="507"/>
      <c r="U111" s="507"/>
      <c r="V111" s="507"/>
      <c r="W111" s="507"/>
      <c r="X111" s="507"/>
      <c r="Y111" s="507"/>
      <c r="Z111" s="507"/>
      <c r="AA111" s="507"/>
      <c r="AB111" s="507"/>
      <c r="AC111" s="507"/>
      <c r="AD111" s="507"/>
      <c r="AE111" s="507"/>
      <c r="AF111" s="507"/>
      <c r="AG111" s="507"/>
      <c r="AH111" s="507"/>
      <c r="AI111" s="507"/>
      <c r="AJ111" s="507"/>
      <c r="AK111" s="507"/>
      <c r="AL111" s="507"/>
      <c r="AM111" s="507"/>
      <c r="AN111" s="507"/>
      <c r="AO111" s="507"/>
      <c r="AP111" s="507"/>
      <c r="AQ111" s="507"/>
      <c r="AR111" s="507"/>
      <c r="AS111" s="507"/>
      <c r="AT111" s="507"/>
      <c r="AU111" s="507"/>
      <c r="AV111" s="507"/>
      <c r="AW111" s="507"/>
      <c r="AX111" s="507"/>
      <c r="AY111" s="507"/>
      <c r="AZ111" s="507"/>
      <c r="BA111" s="507"/>
      <c r="BB111" s="507"/>
      <c r="BC111" s="507"/>
      <c r="BD111" s="507"/>
      <c r="BE111" s="507"/>
      <c r="BF111" s="507"/>
      <c r="BG111" s="507"/>
      <c r="BH111" s="507"/>
      <c r="BI111" s="507"/>
      <c r="BJ111" s="507"/>
      <c r="BK111" s="507"/>
    </row>
    <row r="112" spans="1:63" s="22" customFormat="1" ht="35.1" customHeight="1">
      <c r="A112" s="21"/>
      <c r="B112" s="1656" t="s">
        <v>121</v>
      </c>
      <c r="C112" s="1562"/>
      <c r="D112" s="1562"/>
      <c r="E112" s="1563"/>
      <c r="F112" s="21"/>
      <c r="G112" s="1538">
        <f>C78+H78+C44+H44+C10+H10</f>
        <v>0</v>
      </c>
      <c r="H112" s="1565"/>
      <c r="I112" s="1611">
        <v>0</v>
      </c>
      <c r="J112" s="1566"/>
      <c r="K112" s="21"/>
      <c r="L112" s="507"/>
      <c r="M112" s="507"/>
      <c r="N112" s="507"/>
      <c r="O112" s="507"/>
      <c r="P112" s="507"/>
      <c r="Q112" s="507"/>
      <c r="R112" s="507"/>
      <c r="S112" s="507"/>
      <c r="T112" s="507"/>
      <c r="U112" s="507"/>
      <c r="V112" s="507"/>
      <c r="W112" s="507"/>
      <c r="X112" s="507"/>
      <c r="Y112" s="507"/>
      <c r="Z112" s="507"/>
      <c r="AA112" s="507"/>
      <c r="AB112" s="507"/>
      <c r="AC112" s="507"/>
      <c r="AD112" s="507"/>
      <c r="AE112" s="507"/>
      <c r="AF112" s="507"/>
      <c r="AG112" s="507"/>
      <c r="AH112" s="507"/>
      <c r="AI112" s="507"/>
      <c r="AJ112" s="507"/>
      <c r="AK112" s="507"/>
      <c r="AL112" s="507"/>
      <c r="AM112" s="507"/>
      <c r="AN112" s="507"/>
      <c r="AO112" s="507"/>
      <c r="AP112" s="507"/>
      <c r="AQ112" s="507"/>
      <c r="AR112" s="507"/>
      <c r="AS112" s="507"/>
      <c r="AT112" s="507"/>
      <c r="AU112" s="507"/>
      <c r="AV112" s="507"/>
      <c r="AW112" s="507"/>
      <c r="AX112" s="507"/>
      <c r="AY112" s="507"/>
      <c r="AZ112" s="507"/>
      <c r="BA112" s="507"/>
      <c r="BB112" s="507"/>
      <c r="BC112" s="507"/>
      <c r="BD112" s="507"/>
      <c r="BE112" s="507"/>
      <c r="BF112" s="507"/>
      <c r="BG112" s="507"/>
      <c r="BH112" s="507"/>
      <c r="BI112" s="507"/>
      <c r="BJ112" s="507"/>
      <c r="BK112" s="507"/>
    </row>
    <row r="113" spans="1:63" s="22" customFormat="1" ht="20.100000000000001" customHeight="1">
      <c r="A113" s="21"/>
      <c r="B113" s="1656" t="s">
        <v>117</v>
      </c>
      <c r="C113" s="1562"/>
      <c r="D113" s="1562"/>
      <c r="E113" s="1563"/>
      <c r="F113" s="21"/>
      <c r="G113" s="1538">
        <f>C79+H79+C45+H45+C11+H11</f>
        <v>0</v>
      </c>
      <c r="H113" s="1565"/>
      <c r="I113" s="1611">
        <v>0</v>
      </c>
      <c r="J113" s="1566"/>
      <c r="K113" s="21"/>
      <c r="L113" s="507"/>
      <c r="M113" s="507"/>
      <c r="N113" s="507"/>
      <c r="O113" s="507"/>
      <c r="P113" s="507"/>
      <c r="Q113" s="507"/>
      <c r="R113" s="507"/>
      <c r="S113" s="507"/>
      <c r="T113" s="507"/>
      <c r="U113" s="507"/>
      <c r="V113" s="507"/>
      <c r="W113" s="507"/>
      <c r="X113" s="507"/>
      <c r="Y113" s="507"/>
      <c r="Z113" s="507"/>
      <c r="AA113" s="507"/>
      <c r="AB113" s="507"/>
      <c r="AC113" s="507"/>
      <c r="AD113" s="507"/>
      <c r="AE113" s="507"/>
      <c r="AF113" s="507"/>
      <c r="AG113" s="507"/>
      <c r="AH113" s="507"/>
      <c r="AI113" s="507"/>
      <c r="AJ113" s="507"/>
      <c r="AK113" s="507"/>
      <c r="AL113" s="507"/>
      <c r="AM113" s="507"/>
      <c r="AN113" s="507"/>
      <c r="AO113" s="507"/>
      <c r="AP113" s="507"/>
      <c r="AQ113" s="507"/>
      <c r="AR113" s="507"/>
      <c r="AS113" s="507"/>
      <c r="AT113" s="507"/>
      <c r="AU113" s="507"/>
      <c r="AV113" s="507"/>
      <c r="AW113" s="507"/>
      <c r="AX113" s="507"/>
      <c r="AY113" s="507"/>
      <c r="AZ113" s="507"/>
      <c r="BA113" s="507"/>
      <c r="BB113" s="507"/>
      <c r="BC113" s="507"/>
      <c r="BD113" s="507"/>
      <c r="BE113" s="507"/>
      <c r="BF113" s="507"/>
      <c r="BG113" s="507"/>
      <c r="BH113" s="507"/>
      <c r="BI113" s="507"/>
      <c r="BJ113" s="507"/>
      <c r="BK113" s="507"/>
    </row>
    <row r="114" spans="1:63" s="22" customFormat="1" ht="35.1" customHeight="1">
      <c r="A114" s="21"/>
      <c r="B114" s="1654" t="s">
        <v>122</v>
      </c>
      <c r="C114" s="1562"/>
      <c r="D114" s="1562"/>
      <c r="E114" s="1563"/>
      <c r="F114" s="21"/>
      <c r="G114" s="1548">
        <f>H80+C80+C46+H46+C12+H12</f>
        <v>0</v>
      </c>
      <c r="H114" s="1565"/>
      <c r="I114" s="1622">
        <f>$N$7</f>
        <v>0.505</v>
      </c>
      <c r="J114" s="1566"/>
      <c r="K114" s="21"/>
      <c r="L114" s="507"/>
      <c r="M114" s="507"/>
      <c r="N114" s="507"/>
      <c r="O114" s="507"/>
      <c r="P114" s="507"/>
      <c r="Q114" s="507"/>
      <c r="R114" s="507"/>
      <c r="S114" s="507"/>
      <c r="T114" s="507"/>
      <c r="U114" s="507"/>
      <c r="V114" s="507"/>
      <c r="W114" s="507"/>
      <c r="X114" s="507"/>
      <c r="Y114" s="507"/>
      <c r="Z114" s="507"/>
      <c r="AA114" s="507"/>
      <c r="AB114" s="507"/>
      <c r="AC114" s="507"/>
      <c r="AD114" s="507"/>
      <c r="AE114" s="507"/>
      <c r="AF114" s="507"/>
      <c r="AG114" s="507"/>
      <c r="AH114" s="507"/>
      <c r="AI114" s="507"/>
      <c r="AJ114" s="507"/>
      <c r="AK114" s="507"/>
      <c r="AL114" s="507"/>
      <c r="AM114" s="507"/>
      <c r="AN114" s="507"/>
      <c r="AO114" s="507"/>
      <c r="AP114" s="507"/>
      <c r="AQ114" s="507"/>
      <c r="AR114" s="507"/>
      <c r="AS114" s="507"/>
      <c r="AT114" s="507"/>
      <c r="AU114" s="507"/>
      <c r="AV114" s="507"/>
      <c r="AW114" s="507"/>
      <c r="AX114" s="507"/>
      <c r="AY114" s="507"/>
      <c r="AZ114" s="507"/>
      <c r="BA114" s="507"/>
      <c r="BB114" s="507"/>
      <c r="BC114" s="507"/>
      <c r="BD114" s="507"/>
      <c r="BE114" s="507"/>
      <c r="BF114" s="507"/>
      <c r="BG114" s="507"/>
      <c r="BH114" s="507"/>
      <c r="BI114" s="507"/>
      <c r="BJ114" s="507"/>
      <c r="BK114" s="507"/>
    </row>
    <row r="115" spans="1:63" s="22" customFormat="1" ht="35.1" customHeight="1">
      <c r="A115" s="21"/>
      <c r="B115" s="1656" t="s">
        <v>132</v>
      </c>
      <c r="C115" s="1562"/>
      <c r="D115" s="1562"/>
      <c r="E115" s="1563"/>
      <c r="F115" s="21"/>
      <c r="G115" s="1538">
        <f>C81+H81+C47+H47+C13+H13</f>
        <v>0</v>
      </c>
      <c r="H115" s="1565"/>
      <c r="I115" s="1611">
        <v>0</v>
      </c>
      <c r="J115" s="1566"/>
      <c r="K115" s="21"/>
      <c r="L115" s="507"/>
      <c r="M115" s="507"/>
      <c r="N115" s="507"/>
      <c r="O115" s="507"/>
      <c r="P115" s="507"/>
      <c r="Q115" s="507"/>
      <c r="R115" s="507"/>
      <c r="S115" s="507"/>
      <c r="T115" s="507"/>
      <c r="U115" s="507"/>
      <c r="V115" s="507"/>
      <c r="W115" s="507"/>
      <c r="X115" s="507"/>
      <c r="Y115" s="507"/>
      <c r="Z115" s="507"/>
      <c r="AA115" s="507"/>
      <c r="AB115" s="507"/>
      <c r="AC115" s="507"/>
      <c r="AD115" s="507"/>
      <c r="AE115" s="507"/>
      <c r="AF115" s="507"/>
      <c r="AG115" s="507"/>
      <c r="AH115" s="507"/>
      <c r="AI115" s="507"/>
      <c r="AJ115" s="507"/>
      <c r="AK115" s="507"/>
      <c r="AL115" s="507"/>
      <c r="AM115" s="507"/>
      <c r="AN115" s="507"/>
      <c r="AO115" s="507"/>
      <c r="AP115" s="507"/>
      <c r="AQ115" s="507"/>
      <c r="AR115" s="507"/>
      <c r="AS115" s="507"/>
      <c r="AT115" s="507"/>
      <c r="AU115" s="507"/>
      <c r="AV115" s="507"/>
      <c r="AW115" s="507"/>
      <c r="AX115" s="507"/>
      <c r="AY115" s="507"/>
      <c r="AZ115" s="507"/>
      <c r="BA115" s="507"/>
      <c r="BB115" s="507"/>
      <c r="BC115" s="507"/>
      <c r="BD115" s="507"/>
      <c r="BE115" s="507"/>
      <c r="BF115" s="507"/>
      <c r="BG115" s="507"/>
      <c r="BH115" s="507"/>
      <c r="BI115" s="507"/>
      <c r="BJ115" s="507"/>
      <c r="BK115" s="507"/>
    </row>
    <row r="116" spans="1:63" s="22" customFormat="1" ht="35.1" customHeight="1">
      <c r="A116" s="21"/>
      <c r="B116" s="1654" t="s">
        <v>128</v>
      </c>
      <c r="C116" s="1562"/>
      <c r="D116" s="1562"/>
      <c r="E116" s="1563"/>
      <c r="F116" s="21"/>
      <c r="G116" s="1548">
        <f>H82+C82+C48+H48+C14+H14</f>
        <v>0</v>
      </c>
      <c r="H116" s="1565"/>
      <c r="I116" s="1622">
        <f>$N$7</f>
        <v>0.505</v>
      </c>
      <c r="J116" s="1566"/>
      <c r="K116" s="21"/>
      <c r="L116" s="507"/>
      <c r="M116" s="507"/>
      <c r="N116" s="507"/>
      <c r="O116" s="507"/>
      <c r="P116" s="507"/>
      <c r="Q116" s="507"/>
      <c r="R116" s="507"/>
      <c r="S116" s="507"/>
      <c r="T116" s="507"/>
      <c r="U116" s="507"/>
      <c r="V116" s="507"/>
      <c r="W116" s="507"/>
      <c r="X116" s="507"/>
      <c r="Y116" s="507"/>
      <c r="Z116" s="507"/>
      <c r="AA116" s="507"/>
      <c r="AB116" s="507"/>
      <c r="AC116" s="507"/>
      <c r="AD116" s="507"/>
      <c r="AE116" s="507"/>
      <c r="AF116" s="507"/>
      <c r="AG116" s="507"/>
      <c r="AH116" s="507"/>
      <c r="AI116" s="507"/>
      <c r="AJ116" s="507"/>
      <c r="AK116" s="507"/>
      <c r="AL116" s="507"/>
      <c r="AM116" s="507"/>
      <c r="AN116" s="507"/>
      <c r="AO116" s="507"/>
      <c r="AP116" s="507"/>
      <c r="AQ116" s="507"/>
      <c r="AR116" s="507"/>
      <c r="AS116" s="507"/>
      <c r="AT116" s="507"/>
      <c r="AU116" s="507"/>
      <c r="AV116" s="507"/>
      <c r="AW116" s="507"/>
      <c r="AX116" s="507"/>
      <c r="AY116" s="507"/>
      <c r="AZ116" s="507"/>
      <c r="BA116" s="507"/>
      <c r="BB116" s="507"/>
      <c r="BC116" s="507"/>
      <c r="BD116" s="507"/>
      <c r="BE116" s="507"/>
      <c r="BF116" s="507"/>
      <c r="BG116" s="507"/>
      <c r="BH116" s="507"/>
      <c r="BI116" s="507"/>
      <c r="BJ116" s="507"/>
      <c r="BK116" s="507"/>
    </row>
    <row r="117" spans="1:63" s="22" customFormat="1" ht="35.1" customHeight="1">
      <c r="A117" s="21"/>
      <c r="B117" s="1654" t="s">
        <v>129</v>
      </c>
      <c r="C117" s="1562"/>
      <c r="D117" s="1562"/>
      <c r="E117" s="1563"/>
      <c r="F117" s="21"/>
      <c r="G117" s="1548">
        <f>H83+C83+C49+H49+C15+H15</f>
        <v>0</v>
      </c>
      <c r="H117" s="1565"/>
      <c r="I117" s="1622">
        <f>$N$7</f>
        <v>0.505</v>
      </c>
      <c r="J117" s="1566"/>
      <c r="K117" s="21"/>
      <c r="L117" s="507"/>
      <c r="M117" s="507"/>
      <c r="N117" s="507"/>
      <c r="O117" s="507"/>
      <c r="P117" s="507"/>
      <c r="Q117" s="507"/>
      <c r="R117" s="507"/>
      <c r="S117" s="507"/>
      <c r="T117" s="507"/>
      <c r="U117" s="507"/>
      <c r="V117" s="507"/>
      <c r="W117" s="507"/>
      <c r="X117" s="507"/>
      <c r="Y117" s="507"/>
      <c r="Z117" s="507"/>
      <c r="AA117" s="507"/>
      <c r="AB117" s="507"/>
      <c r="AC117" s="507"/>
      <c r="AD117" s="507"/>
      <c r="AE117" s="507"/>
      <c r="AF117" s="507"/>
      <c r="AG117" s="507"/>
      <c r="AH117" s="507"/>
      <c r="AI117" s="507"/>
      <c r="AJ117" s="507"/>
      <c r="AK117" s="507"/>
      <c r="AL117" s="507"/>
      <c r="AM117" s="507"/>
      <c r="AN117" s="507"/>
      <c r="AO117" s="507"/>
      <c r="AP117" s="507"/>
      <c r="AQ117" s="507"/>
      <c r="AR117" s="507"/>
      <c r="AS117" s="507"/>
      <c r="AT117" s="507"/>
      <c r="AU117" s="507"/>
      <c r="AV117" s="507"/>
      <c r="AW117" s="507"/>
      <c r="AX117" s="507"/>
      <c r="AY117" s="507"/>
      <c r="AZ117" s="507"/>
      <c r="BA117" s="507"/>
      <c r="BB117" s="507"/>
      <c r="BC117" s="507"/>
      <c r="BD117" s="507"/>
      <c r="BE117" s="507"/>
      <c r="BF117" s="507"/>
      <c r="BG117" s="507"/>
      <c r="BH117" s="507"/>
      <c r="BI117" s="507"/>
      <c r="BJ117" s="507"/>
      <c r="BK117" s="507"/>
    </row>
    <row r="118" spans="1:63" s="22" customFormat="1" ht="20.100000000000001" customHeight="1">
      <c r="A118" s="21"/>
      <c r="B118" s="1654" t="s">
        <v>44</v>
      </c>
      <c r="C118" s="1562"/>
      <c r="D118" s="1562"/>
      <c r="E118" s="1563"/>
      <c r="F118" s="21"/>
      <c r="G118" s="1548">
        <f>H84+C84+C50+H50+C16+H16</f>
        <v>0</v>
      </c>
      <c r="H118" s="1565"/>
      <c r="I118" s="1622">
        <f>$N$7</f>
        <v>0.505</v>
      </c>
      <c r="J118" s="1566"/>
      <c r="K118" s="21"/>
      <c r="L118" s="507"/>
      <c r="M118" s="507"/>
      <c r="N118" s="507"/>
      <c r="O118" s="507"/>
      <c r="P118" s="507"/>
      <c r="Q118" s="507"/>
      <c r="R118" s="507"/>
      <c r="S118" s="507"/>
      <c r="T118" s="507"/>
      <c r="U118" s="507"/>
      <c r="V118" s="507"/>
      <c r="W118" s="507"/>
      <c r="X118" s="507"/>
      <c r="Y118" s="507"/>
      <c r="Z118" s="507"/>
      <c r="AA118" s="507"/>
      <c r="AB118" s="507"/>
      <c r="AC118" s="507"/>
      <c r="AD118" s="507"/>
      <c r="AE118" s="507"/>
      <c r="AF118" s="507"/>
      <c r="AG118" s="507"/>
      <c r="AH118" s="507"/>
      <c r="AI118" s="507"/>
      <c r="AJ118" s="507"/>
      <c r="AK118" s="507"/>
      <c r="AL118" s="507"/>
      <c r="AM118" s="507"/>
      <c r="AN118" s="507"/>
      <c r="AO118" s="507"/>
      <c r="AP118" s="507"/>
      <c r="AQ118" s="507"/>
      <c r="AR118" s="507"/>
      <c r="AS118" s="507"/>
      <c r="AT118" s="507"/>
      <c r="AU118" s="507"/>
      <c r="AV118" s="507"/>
      <c r="AW118" s="507"/>
      <c r="AX118" s="507"/>
      <c r="AY118" s="507"/>
      <c r="AZ118" s="507"/>
      <c r="BA118" s="507"/>
      <c r="BB118" s="507"/>
      <c r="BC118" s="507"/>
      <c r="BD118" s="507"/>
      <c r="BE118" s="507"/>
      <c r="BF118" s="507"/>
      <c r="BG118" s="507"/>
      <c r="BH118" s="507"/>
      <c r="BI118" s="507"/>
      <c r="BJ118" s="507"/>
      <c r="BK118" s="507"/>
    </row>
    <row r="119" spans="1:63" s="22" customFormat="1" ht="35.1" customHeight="1">
      <c r="A119" s="21"/>
      <c r="B119" s="1656" t="s">
        <v>130</v>
      </c>
      <c r="C119" s="1562"/>
      <c r="D119" s="1562"/>
      <c r="E119" s="1563"/>
      <c r="F119" s="21"/>
      <c r="G119" s="1538">
        <f>C85+H85+C51+H51+C17+H17</f>
        <v>0</v>
      </c>
      <c r="H119" s="1565"/>
      <c r="I119" s="1611">
        <v>0</v>
      </c>
      <c r="J119" s="1566"/>
      <c r="K119" s="21"/>
      <c r="L119" s="507"/>
      <c r="M119" s="507"/>
      <c r="N119" s="507"/>
      <c r="O119" s="507"/>
      <c r="P119" s="507"/>
      <c r="Q119" s="507"/>
      <c r="R119" s="507"/>
      <c r="S119" s="507"/>
      <c r="T119" s="507"/>
      <c r="U119" s="507"/>
      <c r="V119" s="507"/>
      <c r="W119" s="507"/>
      <c r="X119" s="507"/>
      <c r="Y119" s="507"/>
      <c r="Z119" s="507"/>
      <c r="AA119" s="507"/>
      <c r="AB119" s="507"/>
      <c r="AC119" s="507"/>
      <c r="AD119" s="507"/>
      <c r="AE119" s="507"/>
      <c r="AF119" s="507"/>
      <c r="AG119" s="507"/>
      <c r="AH119" s="507"/>
      <c r="AI119" s="507"/>
      <c r="AJ119" s="507"/>
      <c r="AK119" s="507"/>
      <c r="AL119" s="507"/>
      <c r="AM119" s="507"/>
      <c r="AN119" s="507"/>
      <c r="AO119" s="507"/>
      <c r="AP119" s="507"/>
      <c r="AQ119" s="507"/>
      <c r="AR119" s="507"/>
      <c r="AS119" s="507"/>
      <c r="AT119" s="507"/>
      <c r="AU119" s="507"/>
      <c r="AV119" s="507"/>
      <c r="AW119" s="507"/>
      <c r="AX119" s="507"/>
      <c r="AY119" s="507"/>
      <c r="AZ119" s="507"/>
      <c r="BA119" s="507"/>
      <c r="BB119" s="507"/>
      <c r="BC119" s="507"/>
      <c r="BD119" s="507"/>
      <c r="BE119" s="507"/>
      <c r="BF119" s="507"/>
      <c r="BG119" s="507"/>
      <c r="BH119" s="507"/>
      <c r="BI119" s="507"/>
      <c r="BJ119" s="507"/>
      <c r="BK119" s="507"/>
    </row>
    <row r="120" spans="1:63" s="22" customFormat="1" ht="20.100000000000001" customHeight="1">
      <c r="A120" s="21"/>
      <c r="B120" s="1654" t="s">
        <v>45</v>
      </c>
      <c r="C120" s="1562"/>
      <c r="D120" s="1562"/>
      <c r="E120" s="1563"/>
      <c r="F120" s="21"/>
      <c r="G120" s="1548">
        <f>H86+C86+C52+H52+C18+H18</f>
        <v>0</v>
      </c>
      <c r="H120" s="1565"/>
      <c r="I120" s="1622">
        <f>$N$7</f>
        <v>0.505</v>
      </c>
      <c r="J120" s="1566"/>
      <c r="K120" s="21"/>
      <c r="L120" s="507"/>
      <c r="M120" s="507"/>
      <c r="N120" s="507"/>
      <c r="O120" s="507"/>
      <c r="P120" s="507"/>
      <c r="Q120" s="507"/>
      <c r="R120" s="507"/>
      <c r="S120" s="507"/>
      <c r="T120" s="507"/>
      <c r="U120" s="507"/>
      <c r="V120" s="507"/>
      <c r="W120" s="507"/>
      <c r="X120" s="507"/>
      <c r="Y120" s="507"/>
      <c r="Z120" s="507"/>
      <c r="AA120" s="507"/>
      <c r="AB120" s="507"/>
      <c r="AC120" s="507"/>
      <c r="AD120" s="507"/>
      <c r="AE120" s="507"/>
      <c r="AF120" s="507"/>
      <c r="AG120" s="507"/>
      <c r="AH120" s="507"/>
      <c r="AI120" s="507"/>
      <c r="AJ120" s="507"/>
      <c r="AK120" s="507"/>
      <c r="AL120" s="507"/>
      <c r="AM120" s="507"/>
      <c r="AN120" s="507"/>
      <c r="AO120" s="507"/>
      <c r="AP120" s="507"/>
      <c r="AQ120" s="507"/>
      <c r="AR120" s="507"/>
      <c r="AS120" s="507"/>
      <c r="AT120" s="507"/>
      <c r="AU120" s="507"/>
      <c r="AV120" s="507"/>
      <c r="AW120" s="507"/>
      <c r="AX120" s="507"/>
      <c r="AY120" s="507"/>
      <c r="AZ120" s="507"/>
      <c r="BA120" s="507"/>
      <c r="BB120" s="507"/>
      <c r="BC120" s="507"/>
      <c r="BD120" s="507"/>
      <c r="BE120" s="507"/>
      <c r="BF120" s="507"/>
      <c r="BG120" s="507"/>
      <c r="BH120" s="507"/>
      <c r="BI120" s="507"/>
      <c r="BJ120" s="507"/>
      <c r="BK120" s="507"/>
    </row>
    <row r="121" spans="1:63" s="22" customFormat="1" ht="20.100000000000001" customHeight="1">
      <c r="A121" s="21"/>
      <c r="B121" s="1657" t="s">
        <v>124</v>
      </c>
      <c r="C121" s="1562"/>
      <c r="D121" s="1562"/>
      <c r="E121" s="1563"/>
      <c r="F121" s="21"/>
      <c r="G121" s="1548">
        <f>H87+C87+C53+H53+C19+H19</f>
        <v>0</v>
      </c>
      <c r="H121" s="1565"/>
      <c r="I121" s="1622">
        <f>$N$7</f>
        <v>0.505</v>
      </c>
      <c r="J121" s="1566"/>
      <c r="K121" s="21"/>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c r="AM121" s="507"/>
      <c r="AN121" s="507"/>
      <c r="AO121" s="507"/>
      <c r="AP121" s="507"/>
      <c r="AQ121" s="507"/>
      <c r="AR121" s="507"/>
      <c r="AS121" s="507"/>
      <c r="AT121" s="507"/>
      <c r="AU121" s="507"/>
      <c r="AV121" s="507"/>
      <c r="AW121" s="507"/>
      <c r="AX121" s="507"/>
      <c r="AY121" s="507"/>
      <c r="AZ121" s="507"/>
      <c r="BA121" s="507"/>
      <c r="BB121" s="507"/>
      <c r="BC121" s="507"/>
      <c r="BD121" s="507"/>
      <c r="BE121" s="507"/>
      <c r="BF121" s="507"/>
      <c r="BG121" s="507"/>
      <c r="BH121" s="507"/>
      <c r="BI121" s="507"/>
      <c r="BJ121" s="507"/>
      <c r="BK121" s="507"/>
    </row>
    <row r="122" spans="1:63" s="22" customFormat="1" ht="20.100000000000001" customHeight="1">
      <c r="A122" s="21"/>
      <c r="B122" s="1656" t="s">
        <v>46</v>
      </c>
      <c r="C122" s="1562"/>
      <c r="D122" s="1562"/>
      <c r="E122" s="1563"/>
      <c r="F122" s="21"/>
      <c r="G122" s="1538">
        <f>C88+H88+C54+H54+C20+H20</f>
        <v>0</v>
      </c>
      <c r="H122" s="1565"/>
      <c r="I122" s="1611">
        <v>0</v>
      </c>
      <c r="J122" s="1566"/>
      <c r="K122" s="21"/>
      <c r="L122" s="507"/>
      <c r="M122" s="507"/>
      <c r="N122" s="507"/>
      <c r="O122" s="507"/>
      <c r="P122" s="507"/>
      <c r="Q122" s="507"/>
      <c r="R122" s="507"/>
      <c r="S122" s="507"/>
      <c r="T122" s="507"/>
      <c r="U122" s="507"/>
      <c r="V122" s="507"/>
      <c r="W122" s="507"/>
      <c r="X122" s="507"/>
      <c r="Y122" s="507"/>
      <c r="Z122" s="507"/>
      <c r="AA122" s="507"/>
      <c r="AB122" s="507"/>
      <c r="AC122" s="507"/>
      <c r="AD122" s="507"/>
      <c r="AE122" s="507"/>
      <c r="AF122" s="507"/>
      <c r="AG122" s="507"/>
      <c r="AH122" s="507"/>
      <c r="AI122" s="507"/>
      <c r="AJ122" s="507"/>
      <c r="AK122" s="507"/>
      <c r="AL122" s="507"/>
      <c r="AM122" s="507"/>
      <c r="AN122" s="507"/>
      <c r="AO122" s="507"/>
      <c r="AP122" s="507"/>
      <c r="AQ122" s="507"/>
      <c r="AR122" s="507"/>
      <c r="AS122" s="507"/>
      <c r="AT122" s="507"/>
      <c r="AU122" s="507"/>
      <c r="AV122" s="507"/>
      <c r="AW122" s="507"/>
      <c r="AX122" s="507"/>
      <c r="AY122" s="507"/>
      <c r="AZ122" s="507"/>
      <c r="BA122" s="507"/>
      <c r="BB122" s="507"/>
      <c r="BC122" s="507"/>
      <c r="BD122" s="507"/>
      <c r="BE122" s="507"/>
      <c r="BF122" s="507"/>
      <c r="BG122" s="507"/>
      <c r="BH122" s="507"/>
      <c r="BI122" s="507"/>
      <c r="BJ122" s="507"/>
      <c r="BK122" s="507"/>
    </row>
    <row r="123" spans="1:63" s="22" customFormat="1" ht="35.1" customHeight="1">
      <c r="A123" s="21"/>
      <c r="B123" s="1656" t="s">
        <v>133</v>
      </c>
      <c r="C123" s="1562"/>
      <c r="D123" s="1562"/>
      <c r="E123" s="1563"/>
      <c r="F123" s="21"/>
      <c r="G123" s="1538">
        <f>C89+H89+C55+H55+C21+H21</f>
        <v>0</v>
      </c>
      <c r="H123" s="1565"/>
      <c r="I123" s="1611">
        <v>0</v>
      </c>
      <c r="J123" s="1566"/>
      <c r="K123" s="21"/>
      <c r="L123" s="507"/>
      <c r="M123" s="507"/>
      <c r="N123" s="507"/>
      <c r="O123" s="507"/>
      <c r="P123" s="507"/>
      <c r="Q123" s="507"/>
      <c r="R123" s="507"/>
      <c r="S123" s="507"/>
      <c r="T123" s="507"/>
      <c r="U123" s="507"/>
      <c r="V123" s="507"/>
      <c r="W123" s="507"/>
      <c r="X123" s="507"/>
      <c r="Y123" s="507"/>
      <c r="Z123" s="507"/>
      <c r="AA123" s="507"/>
      <c r="AB123" s="507"/>
      <c r="AC123" s="507"/>
      <c r="AD123" s="507"/>
      <c r="AE123" s="507"/>
      <c r="AF123" s="507"/>
      <c r="AG123" s="507"/>
      <c r="AH123" s="507"/>
      <c r="AI123" s="507"/>
      <c r="AJ123" s="507"/>
      <c r="AK123" s="507"/>
      <c r="AL123" s="507"/>
      <c r="AM123" s="507"/>
      <c r="AN123" s="507"/>
      <c r="AO123" s="507"/>
      <c r="AP123" s="507"/>
      <c r="AQ123" s="507"/>
      <c r="AR123" s="507"/>
      <c r="AS123" s="507"/>
      <c r="AT123" s="507"/>
      <c r="AU123" s="507"/>
      <c r="AV123" s="507"/>
      <c r="AW123" s="507"/>
      <c r="AX123" s="507"/>
      <c r="AY123" s="507"/>
      <c r="AZ123" s="507"/>
      <c r="BA123" s="507"/>
      <c r="BB123" s="507"/>
      <c r="BC123" s="507"/>
      <c r="BD123" s="507"/>
      <c r="BE123" s="507"/>
      <c r="BF123" s="507"/>
      <c r="BG123" s="507"/>
      <c r="BH123" s="507"/>
      <c r="BI123" s="507"/>
      <c r="BJ123" s="507"/>
      <c r="BK123" s="507"/>
    </row>
    <row r="124" spans="1:63" s="22" customFormat="1" ht="20.100000000000001" customHeight="1">
      <c r="A124" s="21"/>
      <c r="B124" s="1654" t="s">
        <v>47</v>
      </c>
      <c r="C124" s="1562"/>
      <c r="D124" s="1562"/>
      <c r="E124" s="1563"/>
      <c r="F124" s="21"/>
      <c r="G124" s="1548">
        <f>H90+C90+C56+H56+C22+H22</f>
        <v>0</v>
      </c>
      <c r="H124" s="1565"/>
      <c r="I124" s="1622">
        <f>$N$7</f>
        <v>0.505</v>
      </c>
      <c r="J124" s="1566"/>
      <c r="K124" s="21"/>
      <c r="L124" s="507"/>
      <c r="M124" s="507"/>
      <c r="N124" s="507"/>
      <c r="O124" s="507"/>
      <c r="P124" s="507"/>
      <c r="Q124" s="507"/>
      <c r="R124" s="507"/>
      <c r="S124" s="507"/>
      <c r="T124" s="507"/>
      <c r="U124" s="507"/>
      <c r="V124" s="507"/>
      <c r="W124" s="507"/>
      <c r="X124" s="507"/>
      <c r="Y124" s="507"/>
      <c r="Z124" s="507"/>
      <c r="AA124" s="507"/>
      <c r="AB124" s="507"/>
      <c r="AC124" s="507"/>
      <c r="AD124" s="507"/>
      <c r="AE124" s="507"/>
      <c r="AF124" s="507"/>
      <c r="AG124" s="507"/>
      <c r="AH124" s="507"/>
      <c r="AI124" s="507"/>
      <c r="AJ124" s="507"/>
      <c r="AK124" s="507"/>
      <c r="AL124" s="507"/>
      <c r="AM124" s="507"/>
      <c r="AN124" s="507"/>
      <c r="AO124" s="507"/>
      <c r="AP124" s="507"/>
      <c r="AQ124" s="507"/>
      <c r="AR124" s="507"/>
      <c r="AS124" s="507"/>
      <c r="AT124" s="507"/>
      <c r="AU124" s="507"/>
      <c r="AV124" s="507"/>
      <c r="AW124" s="507"/>
      <c r="AX124" s="507"/>
      <c r="AY124" s="507"/>
      <c r="AZ124" s="507"/>
      <c r="BA124" s="507"/>
      <c r="BB124" s="507"/>
      <c r="BC124" s="507"/>
      <c r="BD124" s="507"/>
      <c r="BE124" s="507"/>
      <c r="BF124" s="507"/>
      <c r="BG124" s="507"/>
      <c r="BH124" s="507"/>
      <c r="BI124" s="507"/>
      <c r="BJ124" s="507"/>
      <c r="BK124" s="507"/>
    </row>
    <row r="125" spans="1:63" s="22" customFormat="1" ht="20.100000000000001" customHeight="1">
      <c r="A125" s="21"/>
      <c r="B125" s="1654" t="s">
        <v>48</v>
      </c>
      <c r="C125" s="1562"/>
      <c r="D125" s="1562"/>
      <c r="E125" s="1563"/>
      <c r="F125" s="21"/>
      <c r="G125" s="1548">
        <f>H91+C91+C57+H57+C23+H23</f>
        <v>0</v>
      </c>
      <c r="H125" s="1565"/>
      <c r="I125" s="1622">
        <f>$N$7</f>
        <v>0.505</v>
      </c>
      <c r="J125" s="1566"/>
      <c r="K125" s="21"/>
      <c r="L125" s="507"/>
      <c r="M125" s="507"/>
      <c r="N125" s="507"/>
      <c r="O125" s="507"/>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07"/>
      <c r="AL125" s="507"/>
      <c r="AM125" s="507"/>
      <c r="AN125" s="507"/>
      <c r="AO125" s="507"/>
      <c r="AP125" s="507"/>
      <c r="AQ125" s="507"/>
      <c r="AR125" s="507"/>
      <c r="AS125" s="507"/>
      <c r="AT125" s="507"/>
      <c r="AU125" s="507"/>
      <c r="AV125" s="507"/>
      <c r="AW125" s="507"/>
      <c r="AX125" s="507"/>
      <c r="AY125" s="507"/>
      <c r="AZ125" s="507"/>
      <c r="BA125" s="507"/>
      <c r="BB125" s="507"/>
      <c r="BC125" s="507"/>
      <c r="BD125" s="507"/>
      <c r="BE125" s="507"/>
      <c r="BF125" s="507"/>
      <c r="BG125" s="507"/>
      <c r="BH125" s="507"/>
      <c r="BI125" s="507"/>
      <c r="BJ125" s="507"/>
      <c r="BK125" s="507"/>
    </row>
    <row r="126" spans="1:63" s="22" customFormat="1" ht="20.100000000000001" customHeight="1">
      <c r="A126" s="21"/>
      <c r="B126" s="1656" t="s">
        <v>49</v>
      </c>
      <c r="C126" s="1562"/>
      <c r="D126" s="1562"/>
      <c r="E126" s="1563"/>
      <c r="F126" s="21"/>
      <c r="G126" s="1538">
        <f>C92+H92+C58+H58+C24+H24</f>
        <v>0</v>
      </c>
      <c r="H126" s="1565"/>
      <c r="I126" s="1611">
        <v>0</v>
      </c>
      <c r="J126" s="1566"/>
      <c r="K126" s="21"/>
      <c r="L126" s="507"/>
      <c r="M126" s="507"/>
      <c r="N126" s="507"/>
      <c r="O126" s="507"/>
      <c r="P126" s="507"/>
      <c r="Q126" s="507"/>
      <c r="R126" s="507"/>
      <c r="S126" s="507"/>
      <c r="T126" s="507"/>
      <c r="U126" s="507"/>
      <c r="V126" s="507"/>
      <c r="W126" s="507"/>
      <c r="X126" s="507"/>
      <c r="Y126" s="507"/>
      <c r="Z126" s="507"/>
      <c r="AA126" s="507"/>
      <c r="AB126" s="507"/>
      <c r="AC126" s="507"/>
      <c r="AD126" s="507"/>
      <c r="AE126" s="507"/>
      <c r="AF126" s="507"/>
      <c r="AG126" s="507"/>
      <c r="AH126" s="507"/>
      <c r="AI126" s="507"/>
      <c r="AJ126" s="507"/>
      <c r="AK126" s="507"/>
      <c r="AL126" s="507"/>
      <c r="AM126" s="507"/>
      <c r="AN126" s="507"/>
      <c r="AO126" s="507"/>
      <c r="AP126" s="507"/>
      <c r="AQ126" s="507"/>
      <c r="AR126" s="507"/>
      <c r="AS126" s="507"/>
      <c r="AT126" s="507"/>
      <c r="AU126" s="507"/>
      <c r="AV126" s="507"/>
      <c r="AW126" s="507"/>
      <c r="AX126" s="507"/>
      <c r="AY126" s="507"/>
      <c r="AZ126" s="507"/>
      <c r="BA126" s="507"/>
      <c r="BB126" s="507"/>
      <c r="BC126" s="507"/>
      <c r="BD126" s="507"/>
      <c r="BE126" s="507"/>
      <c r="BF126" s="507"/>
      <c r="BG126" s="507"/>
      <c r="BH126" s="507"/>
      <c r="BI126" s="507"/>
      <c r="BJ126" s="507"/>
      <c r="BK126" s="507"/>
    </row>
    <row r="127" spans="1:63" s="22" customFormat="1" ht="20.100000000000001" customHeight="1">
      <c r="A127" s="21"/>
      <c r="B127" s="1654" t="s">
        <v>50</v>
      </c>
      <c r="C127" s="1562"/>
      <c r="D127" s="1562"/>
      <c r="E127" s="1563"/>
      <c r="F127" s="21"/>
      <c r="G127" s="1548">
        <f t="shared" ref="G127:G132" si="0">H93+C93+C59+H59+C25+H25</f>
        <v>0</v>
      </c>
      <c r="H127" s="1565"/>
      <c r="I127" s="1622">
        <f t="shared" ref="I127:I132" si="1">$N$7</f>
        <v>0.505</v>
      </c>
      <c r="J127" s="1566"/>
      <c r="K127" s="21"/>
      <c r="L127" s="507"/>
      <c r="M127" s="507"/>
      <c r="N127" s="507"/>
      <c r="O127" s="507"/>
      <c r="P127" s="507"/>
      <c r="Q127" s="507"/>
      <c r="R127" s="507"/>
      <c r="S127" s="507"/>
      <c r="T127" s="507"/>
      <c r="U127" s="507"/>
      <c r="V127" s="507"/>
      <c r="W127" s="507"/>
      <c r="X127" s="507"/>
      <c r="Y127" s="507"/>
      <c r="Z127" s="507"/>
      <c r="AA127" s="507"/>
      <c r="AB127" s="507"/>
      <c r="AC127" s="507"/>
      <c r="AD127" s="507"/>
      <c r="AE127" s="507"/>
      <c r="AF127" s="507"/>
      <c r="AG127" s="507"/>
      <c r="AH127" s="507"/>
      <c r="AI127" s="507"/>
      <c r="AJ127" s="507"/>
      <c r="AK127" s="507"/>
      <c r="AL127" s="507"/>
      <c r="AM127" s="507"/>
      <c r="AN127" s="507"/>
      <c r="AO127" s="507"/>
      <c r="AP127" s="507"/>
      <c r="AQ127" s="507"/>
      <c r="AR127" s="507"/>
      <c r="AS127" s="507"/>
      <c r="AT127" s="507"/>
      <c r="AU127" s="507"/>
      <c r="AV127" s="507"/>
      <c r="AW127" s="507"/>
      <c r="AX127" s="507"/>
      <c r="AY127" s="507"/>
      <c r="AZ127" s="507"/>
      <c r="BA127" s="507"/>
      <c r="BB127" s="507"/>
      <c r="BC127" s="507"/>
      <c r="BD127" s="507"/>
      <c r="BE127" s="507"/>
      <c r="BF127" s="507"/>
      <c r="BG127" s="507"/>
      <c r="BH127" s="507"/>
      <c r="BI127" s="507"/>
      <c r="BJ127" s="507"/>
      <c r="BK127" s="507"/>
    </row>
    <row r="128" spans="1:63" s="22" customFormat="1" ht="20.100000000000001" customHeight="1">
      <c r="A128" s="21"/>
      <c r="B128" s="1654" t="s">
        <v>118</v>
      </c>
      <c r="C128" s="1562"/>
      <c r="D128" s="1562"/>
      <c r="E128" s="1563"/>
      <c r="F128" s="21"/>
      <c r="G128" s="1548">
        <f t="shared" si="0"/>
        <v>0</v>
      </c>
      <c r="H128" s="1565"/>
      <c r="I128" s="1622">
        <f t="shared" si="1"/>
        <v>0.505</v>
      </c>
      <c r="J128" s="1566"/>
      <c r="K128" s="21"/>
      <c r="L128" s="507"/>
      <c r="M128" s="507"/>
      <c r="N128" s="507"/>
      <c r="O128" s="507"/>
      <c r="P128" s="507"/>
      <c r="Q128" s="507"/>
      <c r="R128" s="507"/>
      <c r="S128" s="507"/>
      <c r="T128" s="507"/>
      <c r="U128" s="507"/>
      <c r="V128" s="507"/>
      <c r="W128" s="507"/>
      <c r="X128" s="507"/>
      <c r="Y128" s="507"/>
      <c r="Z128" s="507"/>
      <c r="AA128" s="507"/>
      <c r="AB128" s="507"/>
      <c r="AC128" s="507"/>
      <c r="AD128" s="507"/>
      <c r="AE128" s="507"/>
      <c r="AF128" s="507"/>
      <c r="AG128" s="507"/>
      <c r="AH128" s="507"/>
      <c r="AI128" s="507"/>
      <c r="AJ128" s="507"/>
      <c r="AK128" s="507"/>
      <c r="AL128" s="507"/>
      <c r="AM128" s="507"/>
      <c r="AN128" s="507"/>
      <c r="AO128" s="507"/>
      <c r="AP128" s="507"/>
      <c r="AQ128" s="507"/>
      <c r="AR128" s="507"/>
      <c r="AS128" s="507"/>
      <c r="AT128" s="507"/>
      <c r="AU128" s="507"/>
      <c r="AV128" s="507"/>
      <c r="AW128" s="507"/>
      <c r="AX128" s="507"/>
      <c r="AY128" s="507"/>
      <c r="AZ128" s="507"/>
      <c r="BA128" s="507"/>
      <c r="BB128" s="507"/>
      <c r="BC128" s="507"/>
      <c r="BD128" s="507"/>
      <c r="BE128" s="507"/>
      <c r="BF128" s="507"/>
      <c r="BG128" s="507"/>
      <c r="BH128" s="507"/>
      <c r="BI128" s="507"/>
      <c r="BJ128" s="507"/>
      <c r="BK128" s="507"/>
    </row>
    <row r="129" spans="1:63" s="22" customFormat="1" ht="20.100000000000001" customHeight="1">
      <c r="A129" s="21"/>
      <c r="B129" s="1654" t="s">
        <v>51</v>
      </c>
      <c r="C129" s="1562"/>
      <c r="D129" s="1562"/>
      <c r="E129" s="1563"/>
      <c r="F129" s="21"/>
      <c r="G129" s="1548">
        <f t="shared" si="0"/>
        <v>0</v>
      </c>
      <c r="H129" s="1565"/>
      <c r="I129" s="1622">
        <f t="shared" si="1"/>
        <v>0.505</v>
      </c>
      <c r="J129" s="1566"/>
      <c r="K129" s="21"/>
      <c r="L129" s="507"/>
      <c r="M129" s="507"/>
      <c r="N129" s="507"/>
      <c r="O129" s="507"/>
      <c r="P129" s="507"/>
      <c r="Q129" s="507"/>
      <c r="R129" s="507"/>
      <c r="S129" s="507"/>
      <c r="T129" s="507"/>
      <c r="U129" s="507"/>
      <c r="V129" s="507"/>
      <c r="W129" s="507"/>
      <c r="X129" s="507"/>
      <c r="Y129" s="507"/>
      <c r="Z129" s="507"/>
      <c r="AA129" s="507"/>
      <c r="AB129" s="507"/>
      <c r="AC129" s="507"/>
      <c r="AD129" s="507"/>
      <c r="AE129" s="507"/>
      <c r="AF129" s="507"/>
      <c r="AG129" s="507"/>
      <c r="AH129" s="507"/>
      <c r="AI129" s="507"/>
      <c r="AJ129" s="507"/>
      <c r="AK129" s="507"/>
      <c r="AL129" s="507"/>
      <c r="AM129" s="507"/>
      <c r="AN129" s="507"/>
      <c r="AO129" s="507"/>
      <c r="AP129" s="507"/>
      <c r="AQ129" s="507"/>
      <c r="AR129" s="507"/>
      <c r="AS129" s="507"/>
      <c r="AT129" s="507"/>
      <c r="AU129" s="507"/>
      <c r="AV129" s="507"/>
      <c r="AW129" s="507"/>
      <c r="AX129" s="507"/>
      <c r="AY129" s="507"/>
      <c r="AZ129" s="507"/>
      <c r="BA129" s="507"/>
      <c r="BB129" s="507"/>
      <c r="BC129" s="507"/>
      <c r="BD129" s="507"/>
      <c r="BE129" s="507"/>
      <c r="BF129" s="507"/>
      <c r="BG129" s="507"/>
      <c r="BH129" s="507"/>
      <c r="BI129" s="507"/>
      <c r="BJ129" s="507"/>
      <c r="BK129" s="507"/>
    </row>
    <row r="130" spans="1:63" s="22" customFormat="1" ht="20.100000000000001" customHeight="1">
      <c r="A130" s="21"/>
      <c r="B130" s="1654" t="s">
        <v>52</v>
      </c>
      <c r="C130" s="1562"/>
      <c r="D130" s="1562"/>
      <c r="E130" s="1563"/>
      <c r="F130" s="21"/>
      <c r="G130" s="1548">
        <f t="shared" si="0"/>
        <v>0</v>
      </c>
      <c r="H130" s="1565"/>
      <c r="I130" s="1622">
        <f t="shared" si="1"/>
        <v>0.505</v>
      </c>
      <c r="J130" s="1566"/>
      <c r="K130" s="21"/>
      <c r="L130" s="507"/>
      <c r="M130" s="507"/>
      <c r="N130" s="507"/>
      <c r="O130" s="507"/>
      <c r="P130" s="507"/>
      <c r="Q130" s="507"/>
      <c r="R130" s="507"/>
      <c r="S130" s="507"/>
      <c r="T130" s="507"/>
      <c r="U130" s="507"/>
      <c r="V130" s="507"/>
      <c r="W130" s="507"/>
      <c r="X130" s="507"/>
      <c r="Y130" s="507"/>
      <c r="Z130" s="507"/>
      <c r="AA130" s="507"/>
      <c r="AB130" s="507"/>
      <c r="AC130" s="507"/>
      <c r="AD130" s="507"/>
      <c r="AE130" s="507"/>
      <c r="AF130" s="507"/>
      <c r="AG130" s="507"/>
      <c r="AH130" s="507"/>
      <c r="AI130" s="507"/>
      <c r="AJ130" s="507"/>
      <c r="AK130" s="507"/>
      <c r="AL130" s="507"/>
      <c r="AM130" s="507"/>
      <c r="AN130" s="507"/>
      <c r="AO130" s="507"/>
      <c r="AP130" s="507"/>
      <c r="AQ130" s="507"/>
      <c r="AR130" s="507"/>
      <c r="AS130" s="507"/>
      <c r="AT130" s="507"/>
      <c r="AU130" s="507"/>
      <c r="AV130" s="507"/>
      <c r="AW130" s="507"/>
      <c r="AX130" s="507"/>
      <c r="AY130" s="507"/>
      <c r="AZ130" s="507"/>
      <c r="BA130" s="507"/>
      <c r="BB130" s="507"/>
      <c r="BC130" s="507"/>
      <c r="BD130" s="507"/>
      <c r="BE130" s="507"/>
      <c r="BF130" s="507"/>
      <c r="BG130" s="507"/>
      <c r="BH130" s="507"/>
      <c r="BI130" s="507"/>
      <c r="BJ130" s="507"/>
      <c r="BK130" s="507"/>
    </row>
    <row r="131" spans="1:63" s="22" customFormat="1" ht="20.100000000000001" customHeight="1">
      <c r="A131" s="21"/>
      <c r="B131" s="1654" t="s">
        <v>53</v>
      </c>
      <c r="C131" s="1562"/>
      <c r="D131" s="1562"/>
      <c r="E131" s="1563"/>
      <c r="F131" s="21"/>
      <c r="G131" s="1548">
        <f t="shared" si="0"/>
        <v>0</v>
      </c>
      <c r="H131" s="1565"/>
      <c r="I131" s="1622">
        <f t="shared" si="1"/>
        <v>0.505</v>
      </c>
      <c r="J131" s="1566"/>
      <c r="K131" s="21"/>
      <c r="L131" s="507"/>
      <c r="M131" s="507"/>
      <c r="N131" s="507"/>
      <c r="O131" s="507"/>
      <c r="P131" s="507"/>
      <c r="Q131" s="507"/>
      <c r="R131" s="507"/>
      <c r="S131" s="507"/>
      <c r="T131" s="507"/>
      <c r="U131" s="507"/>
      <c r="V131" s="507"/>
      <c r="W131" s="507"/>
      <c r="X131" s="507"/>
      <c r="Y131" s="507"/>
      <c r="Z131" s="507"/>
      <c r="AA131" s="507"/>
      <c r="AB131" s="507"/>
      <c r="AC131" s="507"/>
      <c r="AD131" s="507"/>
      <c r="AE131" s="507"/>
      <c r="AF131" s="507"/>
      <c r="AG131" s="507"/>
      <c r="AH131" s="507"/>
      <c r="AI131" s="507"/>
      <c r="AJ131" s="507"/>
      <c r="AK131" s="507"/>
      <c r="AL131" s="507"/>
      <c r="AM131" s="507"/>
      <c r="AN131" s="507"/>
      <c r="AO131" s="507"/>
      <c r="AP131" s="507"/>
      <c r="AQ131" s="507"/>
      <c r="AR131" s="507"/>
      <c r="AS131" s="507"/>
      <c r="AT131" s="507"/>
      <c r="AU131" s="507"/>
      <c r="AV131" s="507"/>
      <c r="AW131" s="507"/>
      <c r="AX131" s="507"/>
      <c r="AY131" s="507"/>
      <c r="AZ131" s="507"/>
      <c r="BA131" s="507"/>
      <c r="BB131" s="507"/>
      <c r="BC131" s="507"/>
      <c r="BD131" s="507"/>
      <c r="BE131" s="507"/>
      <c r="BF131" s="507"/>
      <c r="BG131" s="507"/>
      <c r="BH131" s="507"/>
      <c r="BI131" s="507"/>
      <c r="BJ131" s="507"/>
      <c r="BK131" s="507"/>
    </row>
    <row r="132" spans="1:63" s="22" customFormat="1" ht="35.1" customHeight="1" thickBot="1">
      <c r="A132" s="21"/>
      <c r="B132" s="1659" t="s">
        <v>131</v>
      </c>
      <c r="C132" s="1556"/>
      <c r="D132" s="1556"/>
      <c r="E132" s="1557"/>
      <c r="F132" s="21"/>
      <c r="G132" s="1626">
        <f t="shared" si="0"/>
        <v>0</v>
      </c>
      <c r="H132" s="1559"/>
      <c r="I132" s="1627">
        <f t="shared" si="1"/>
        <v>0.505</v>
      </c>
      <c r="J132" s="1557"/>
      <c r="K132" s="21"/>
      <c r="L132" s="507"/>
      <c r="M132" s="507"/>
      <c r="N132" s="507"/>
      <c r="O132" s="507"/>
      <c r="P132" s="507"/>
      <c r="Q132" s="507"/>
      <c r="R132" s="507"/>
      <c r="S132" s="507"/>
      <c r="T132" s="507"/>
      <c r="U132" s="507"/>
      <c r="V132" s="507"/>
      <c r="W132" s="507"/>
      <c r="X132" s="507"/>
      <c r="Y132" s="507"/>
      <c r="Z132" s="507"/>
      <c r="AA132" s="507"/>
      <c r="AB132" s="507"/>
      <c r="AC132" s="507"/>
      <c r="AD132" s="507"/>
      <c r="AE132" s="507"/>
      <c r="AF132" s="507"/>
      <c r="AG132" s="507"/>
      <c r="AH132" s="507"/>
      <c r="AI132" s="507"/>
      <c r="AJ132" s="507"/>
      <c r="AK132" s="507"/>
      <c r="AL132" s="507"/>
      <c r="AM132" s="507"/>
      <c r="AN132" s="507"/>
      <c r="AO132" s="507"/>
      <c r="AP132" s="507"/>
      <c r="AQ132" s="507"/>
      <c r="AR132" s="507"/>
      <c r="AS132" s="507"/>
      <c r="AT132" s="507"/>
      <c r="AU132" s="507"/>
      <c r="AV132" s="507"/>
      <c r="AW132" s="507"/>
      <c r="AX132" s="507"/>
      <c r="AY132" s="507"/>
      <c r="AZ132" s="507"/>
      <c r="BA132" s="507"/>
      <c r="BB132" s="507"/>
      <c r="BC132" s="507"/>
      <c r="BD132" s="507"/>
      <c r="BE132" s="507"/>
      <c r="BF132" s="507"/>
      <c r="BG132" s="507"/>
      <c r="BH132" s="507"/>
      <c r="BI132" s="507"/>
      <c r="BJ132" s="507"/>
      <c r="BK132" s="507"/>
    </row>
    <row r="133" spans="1:63" ht="4.9000000000000004" customHeight="1">
      <c r="A133" s="19"/>
      <c r="B133" s="44"/>
      <c r="C133" s="1549"/>
      <c r="D133" s="1550"/>
      <c r="E133" s="45"/>
      <c r="F133" s="19"/>
      <c r="G133" s="44"/>
      <c r="H133" s="1549"/>
      <c r="I133" s="1550"/>
      <c r="J133" s="45"/>
      <c r="K133" s="19"/>
      <c r="L133" s="494"/>
      <c r="M133" s="494"/>
      <c r="N133" s="494"/>
      <c r="O133" s="494"/>
      <c r="P133" s="494"/>
      <c r="Q133" s="494"/>
      <c r="R133" s="494"/>
      <c r="S133" s="494"/>
      <c r="T133" s="494"/>
      <c r="U133" s="494"/>
      <c r="V133" s="494"/>
      <c r="W133" s="494"/>
      <c r="X133" s="494"/>
      <c r="Y133" s="494"/>
      <c r="Z133" s="494"/>
      <c r="AA133" s="494"/>
      <c r="AB133" s="494"/>
      <c r="AC133" s="494"/>
      <c r="AD133" s="494"/>
      <c r="AE133" s="494"/>
      <c r="AF133" s="494"/>
      <c r="AG133" s="494"/>
      <c r="AH133" s="494"/>
      <c r="AI133" s="494"/>
      <c r="AJ133" s="494"/>
      <c r="AK133" s="494"/>
      <c r="AL133" s="494"/>
      <c r="AM133" s="494"/>
      <c r="AN133" s="494"/>
      <c r="AO133" s="494"/>
      <c r="AP133" s="494"/>
      <c r="AQ133" s="494"/>
      <c r="AR133" s="494"/>
      <c r="AS133" s="494"/>
      <c r="AT133" s="494"/>
      <c r="AU133" s="494"/>
      <c r="AV133" s="494"/>
      <c r="AW133" s="494"/>
      <c r="AX133" s="494"/>
      <c r="AY133" s="494"/>
      <c r="AZ133" s="494"/>
      <c r="BA133" s="494"/>
      <c r="BB133" s="494"/>
      <c r="BC133" s="494"/>
      <c r="BD133" s="494"/>
      <c r="BE133" s="494"/>
      <c r="BF133" s="494"/>
      <c r="BG133" s="494"/>
      <c r="BH133" s="494"/>
      <c r="BI133" s="494"/>
      <c r="BJ133" s="494"/>
      <c r="BK133" s="494"/>
    </row>
    <row r="134" spans="1:63" ht="20.100000000000001" customHeight="1">
      <c r="A134" s="19"/>
      <c r="B134" s="1561" t="s">
        <v>134</v>
      </c>
      <c r="C134" s="1562"/>
      <c r="D134" s="1562"/>
      <c r="E134" s="1563"/>
      <c r="F134" s="19"/>
      <c r="G134" s="1564">
        <f>H100+C100+C66+H66+C32+H32</f>
        <v>0</v>
      </c>
      <c r="H134" s="1565"/>
      <c r="I134" s="1499"/>
      <c r="J134" s="1566"/>
      <c r="K134" s="19"/>
      <c r="L134" s="494"/>
      <c r="M134" s="494"/>
      <c r="N134" s="494"/>
      <c r="O134" s="494"/>
      <c r="P134" s="494"/>
      <c r="Q134" s="494"/>
      <c r="R134" s="494"/>
      <c r="S134" s="494"/>
      <c r="T134" s="494"/>
      <c r="U134" s="494"/>
      <c r="V134" s="494"/>
      <c r="W134" s="494"/>
      <c r="X134" s="494"/>
      <c r="Y134" s="494"/>
      <c r="Z134" s="494"/>
      <c r="AA134" s="494"/>
      <c r="AB134" s="494"/>
      <c r="AC134" s="494"/>
      <c r="AD134" s="494"/>
      <c r="AE134" s="494"/>
      <c r="AF134" s="494"/>
      <c r="AG134" s="494"/>
      <c r="AH134" s="494"/>
      <c r="AI134" s="494"/>
      <c r="AJ134" s="494"/>
      <c r="AK134" s="494"/>
      <c r="AL134" s="494"/>
      <c r="AM134" s="494"/>
      <c r="AN134" s="494"/>
      <c r="AO134" s="494"/>
      <c r="AP134" s="494"/>
      <c r="AQ134" s="494"/>
      <c r="AR134" s="494"/>
      <c r="AS134" s="494"/>
      <c r="AT134" s="494"/>
      <c r="AU134" s="494"/>
      <c r="AV134" s="494"/>
      <c r="AW134" s="494"/>
      <c r="AX134" s="494"/>
      <c r="AY134" s="494"/>
      <c r="AZ134" s="494"/>
      <c r="BA134" s="494"/>
      <c r="BB134" s="494"/>
      <c r="BC134" s="494"/>
      <c r="BD134" s="494"/>
      <c r="BE134" s="494"/>
      <c r="BF134" s="494"/>
      <c r="BG134" s="494"/>
      <c r="BH134" s="494"/>
      <c r="BI134" s="494"/>
      <c r="BJ134" s="494"/>
      <c r="BK134" s="494"/>
    </row>
    <row r="135" spans="1:63" ht="4.9000000000000004" customHeight="1">
      <c r="A135" s="19"/>
      <c r="B135" s="46"/>
      <c r="C135" s="1551"/>
      <c r="D135" s="1552"/>
      <c r="E135" s="48"/>
      <c r="F135" s="19"/>
      <c r="G135" s="49"/>
      <c r="H135" s="47"/>
      <c r="I135" s="1628"/>
      <c r="J135" s="1621"/>
      <c r="K135" s="19"/>
      <c r="L135" s="494"/>
      <c r="M135" s="494"/>
      <c r="N135" s="494"/>
      <c r="O135" s="494"/>
      <c r="P135" s="494"/>
      <c r="Q135" s="494"/>
      <c r="R135" s="494"/>
      <c r="S135" s="494"/>
      <c r="T135" s="494"/>
      <c r="U135" s="494"/>
      <c r="V135" s="494"/>
      <c r="W135" s="494"/>
      <c r="X135" s="494"/>
      <c r="Y135" s="494"/>
      <c r="Z135" s="494"/>
      <c r="AA135" s="494"/>
      <c r="AB135" s="494"/>
      <c r="AC135" s="494"/>
      <c r="AD135" s="494"/>
      <c r="AE135" s="494"/>
      <c r="AF135" s="494"/>
      <c r="AG135" s="494"/>
      <c r="AH135" s="494"/>
      <c r="AI135" s="494"/>
      <c r="AJ135" s="494"/>
      <c r="AK135" s="494"/>
      <c r="AL135" s="494"/>
      <c r="AM135" s="494"/>
      <c r="AN135" s="494"/>
      <c r="AO135" s="494"/>
      <c r="AP135" s="494"/>
      <c r="AQ135" s="494"/>
      <c r="AR135" s="494"/>
      <c r="AS135" s="494"/>
      <c r="AT135" s="494"/>
      <c r="AU135" s="494"/>
      <c r="AV135" s="494"/>
      <c r="AW135" s="494"/>
      <c r="AX135" s="494"/>
      <c r="AY135" s="494"/>
      <c r="AZ135" s="494"/>
      <c r="BA135" s="494"/>
      <c r="BB135" s="494"/>
      <c r="BC135" s="494"/>
      <c r="BD135" s="494"/>
      <c r="BE135" s="494"/>
      <c r="BF135" s="494"/>
      <c r="BG135" s="494"/>
      <c r="BH135" s="494"/>
      <c r="BI135" s="494"/>
      <c r="BJ135" s="494"/>
      <c r="BK135" s="494"/>
    </row>
    <row r="136" spans="1:63" ht="20.100000000000001" customHeight="1">
      <c r="A136" s="19"/>
      <c r="B136" s="1561" t="s">
        <v>136</v>
      </c>
      <c r="C136" s="1562"/>
      <c r="D136" s="1562"/>
      <c r="E136" s="1563"/>
      <c r="F136" s="19"/>
      <c r="G136" s="1564">
        <f>H102+C102+C68+H68+C34+H34</f>
        <v>0</v>
      </c>
      <c r="H136" s="1565"/>
      <c r="I136" s="1499"/>
      <c r="J136" s="1566"/>
      <c r="K136" s="19"/>
      <c r="L136" s="494"/>
      <c r="M136" s="494"/>
      <c r="N136" s="494"/>
      <c r="O136" s="494"/>
      <c r="P136" s="494"/>
      <c r="Q136" s="494"/>
      <c r="R136" s="494"/>
      <c r="S136" s="494"/>
      <c r="T136" s="494"/>
      <c r="U136" s="494"/>
      <c r="V136" s="494"/>
      <c r="W136" s="494"/>
      <c r="X136" s="494"/>
      <c r="Y136" s="494"/>
      <c r="Z136" s="494"/>
      <c r="AA136" s="494"/>
      <c r="AB136" s="494"/>
      <c r="AC136" s="494"/>
      <c r="AD136" s="494"/>
      <c r="AE136" s="494"/>
      <c r="AF136" s="494"/>
      <c r="AG136" s="494"/>
      <c r="AH136" s="494"/>
      <c r="AI136" s="494"/>
      <c r="AJ136" s="494"/>
      <c r="AK136" s="494"/>
      <c r="AL136" s="494"/>
      <c r="AM136" s="494"/>
      <c r="AN136" s="494"/>
      <c r="AO136" s="494"/>
      <c r="AP136" s="494"/>
      <c r="AQ136" s="494"/>
      <c r="AR136" s="494"/>
      <c r="AS136" s="494"/>
      <c r="AT136" s="494"/>
      <c r="AU136" s="494"/>
      <c r="AV136" s="494"/>
      <c r="AW136" s="494"/>
      <c r="AX136" s="494"/>
      <c r="AY136" s="494"/>
      <c r="AZ136" s="494"/>
      <c r="BA136" s="494"/>
      <c r="BB136" s="494"/>
      <c r="BC136" s="494"/>
      <c r="BD136" s="494"/>
      <c r="BE136" s="494"/>
      <c r="BF136" s="494"/>
      <c r="BG136" s="494"/>
      <c r="BH136" s="494"/>
      <c r="BI136" s="494"/>
      <c r="BJ136" s="494"/>
      <c r="BK136" s="494"/>
    </row>
    <row r="137" spans="1:63" ht="4.9000000000000004" customHeight="1">
      <c r="A137" s="19"/>
      <c r="B137" s="46"/>
      <c r="C137" s="1551"/>
      <c r="D137" s="1552"/>
      <c r="E137" s="48"/>
      <c r="F137" s="19"/>
      <c r="G137" s="49"/>
      <c r="H137" s="47"/>
      <c r="I137" s="1628"/>
      <c r="J137" s="1621"/>
      <c r="K137" s="19"/>
      <c r="L137" s="494"/>
      <c r="M137" s="494"/>
      <c r="N137" s="494"/>
      <c r="O137" s="494"/>
      <c r="P137" s="494"/>
      <c r="Q137" s="494"/>
      <c r="R137" s="494"/>
      <c r="S137" s="494"/>
      <c r="T137" s="494"/>
      <c r="U137" s="494"/>
      <c r="V137" s="494"/>
      <c r="W137" s="494"/>
      <c r="X137" s="494"/>
      <c r="Y137" s="494"/>
      <c r="Z137" s="494"/>
      <c r="AA137" s="494"/>
      <c r="AB137" s="494"/>
      <c r="AC137" s="494"/>
      <c r="AD137" s="494"/>
      <c r="AE137" s="494"/>
      <c r="AF137" s="494"/>
      <c r="AG137" s="494"/>
      <c r="AH137" s="494"/>
      <c r="AI137" s="494"/>
      <c r="AJ137" s="494"/>
      <c r="AK137" s="494"/>
      <c r="AL137" s="494"/>
      <c r="AM137" s="494"/>
      <c r="AN137" s="494"/>
      <c r="AO137" s="494"/>
      <c r="AP137" s="494"/>
      <c r="AQ137" s="494"/>
      <c r="AR137" s="494"/>
      <c r="AS137" s="494"/>
      <c r="AT137" s="494"/>
      <c r="AU137" s="494"/>
      <c r="AV137" s="494"/>
      <c r="AW137" s="494"/>
      <c r="AX137" s="494"/>
      <c r="AY137" s="494"/>
      <c r="AZ137" s="494"/>
      <c r="BA137" s="494"/>
      <c r="BB137" s="494"/>
      <c r="BC137" s="494"/>
      <c r="BD137" s="494"/>
      <c r="BE137" s="494"/>
      <c r="BF137" s="494"/>
      <c r="BG137" s="494"/>
      <c r="BH137" s="494"/>
      <c r="BI137" s="494"/>
      <c r="BJ137" s="494"/>
      <c r="BK137" s="494"/>
    </row>
    <row r="138" spans="1:63" ht="20.100000000000001" customHeight="1">
      <c r="A138" s="19"/>
      <c r="B138" s="1561" t="s">
        <v>135</v>
      </c>
      <c r="C138" s="1562"/>
      <c r="D138" s="1562"/>
      <c r="E138" s="1563"/>
      <c r="F138" s="19"/>
      <c r="G138" s="1564">
        <f>H104+C104+C70+H70+C36+H36</f>
        <v>0</v>
      </c>
      <c r="H138" s="1565"/>
      <c r="I138" s="1567">
        <f>$N$7</f>
        <v>0.505</v>
      </c>
      <c r="J138" s="1566"/>
      <c r="K138" s="19"/>
      <c r="L138" s="494"/>
      <c r="M138" s="494"/>
      <c r="N138" s="494"/>
      <c r="O138" s="494"/>
      <c r="P138" s="494"/>
      <c r="Q138" s="494"/>
      <c r="R138" s="494"/>
      <c r="S138" s="494"/>
      <c r="T138" s="494"/>
      <c r="U138" s="494"/>
      <c r="V138" s="494"/>
      <c r="W138" s="494"/>
      <c r="X138" s="494"/>
      <c r="Y138" s="494"/>
      <c r="Z138" s="494"/>
      <c r="AA138" s="494"/>
      <c r="AB138" s="494"/>
      <c r="AC138" s="494"/>
      <c r="AD138" s="494"/>
      <c r="AE138" s="494"/>
      <c r="AF138" s="494"/>
      <c r="AG138" s="494"/>
      <c r="AH138" s="494"/>
      <c r="AI138" s="494"/>
      <c r="AJ138" s="494"/>
      <c r="AK138" s="494"/>
      <c r="AL138" s="494"/>
      <c r="AM138" s="494"/>
      <c r="AN138" s="494"/>
      <c r="AO138" s="494"/>
      <c r="AP138" s="494"/>
      <c r="AQ138" s="494"/>
      <c r="AR138" s="494"/>
      <c r="AS138" s="494"/>
      <c r="AT138" s="494"/>
      <c r="AU138" s="494"/>
      <c r="AV138" s="494"/>
      <c r="AW138" s="494"/>
      <c r="AX138" s="494"/>
      <c r="AY138" s="494"/>
      <c r="AZ138" s="494"/>
      <c r="BA138" s="494"/>
      <c r="BB138" s="494"/>
      <c r="BC138" s="494"/>
      <c r="BD138" s="494"/>
      <c r="BE138" s="494"/>
      <c r="BF138" s="494"/>
      <c r="BG138" s="494"/>
      <c r="BH138" s="494"/>
      <c r="BI138" s="494"/>
      <c r="BJ138" s="494"/>
      <c r="BK138" s="494"/>
    </row>
    <row r="139" spans="1:63" ht="4.9000000000000004" customHeight="1">
      <c r="A139" s="19"/>
      <c r="B139" s="46"/>
      <c r="C139" s="1551"/>
      <c r="D139" s="1552"/>
      <c r="E139" s="48"/>
      <c r="F139" s="19"/>
      <c r="G139" s="49"/>
      <c r="H139" s="47"/>
      <c r="I139" s="1628"/>
      <c r="J139" s="1621"/>
      <c r="K139" s="19"/>
      <c r="L139" s="494"/>
      <c r="M139" s="494"/>
      <c r="N139" s="494"/>
      <c r="O139" s="494"/>
      <c r="P139" s="494"/>
      <c r="Q139" s="494"/>
      <c r="R139" s="494"/>
      <c r="S139" s="494"/>
      <c r="T139" s="494"/>
      <c r="U139" s="494"/>
      <c r="V139" s="494"/>
      <c r="W139" s="494"/>
      <c r="X139" s="494"/>
      <c r="Y139" s="494"/>
      <c r="Z139" s="494"/>
      <c r="AA139" s="494"/>
      <c r="AB139" s="494"/>
      <c r="AC139" s="494"/>
      <c r="AD139" s="494"/>
      <c r="AE139" s="494"/>
      <c r="AF139" s="494"/>
      <c r="AG139" s="494"/>
      <c r="AH139" s="494"/>
      <c r="AI139" s="494"/>
      <c r="AJ139" s="494"/>
      <c r="AK139" s="494"/>
      <c r="AL139" s="494"/>
      <c r="AM139" s="494"/>
      <c r="AN139" s="494"/>
      <c r="AO139" s="494"/>
      <c r="AP139" s="494"/>
      <c r="AQ139" s="494"/>
      <c r="AR139" s="494"/>
      <c r="AS139" s="494"/>
      <c r="AT139" s="494"/>
      <c r="AU139" s="494"/>
      <c r="AV139" s="494"/>
      <c r="AW139" s="494"/>
      <c r="AX139" s="494"/>
      <c r="AY139" s="494"/>
      <c r="AZ139" s="494"/>
      <c r="BA139" s="494"/>
      <c r="BB139" s="494"/>
      <c r="BC139" s="494"/>
      <c r="BD139" s="494"/>
      <c r="BE139" s="494"/>
      <c r="BF139" s="494"/>
      <c r="BG139" s="494"/>
      <c r="BH139" s="494"/>
      <c r="BI139" s="494"/>
      <c r="BJ139" s="494"/>
      <c r="BK139" s="494"/>
    </row>
    <row r="140" spans="1:63" ht="20.100000000000001" customHeight="1" thickBot="1">
      <c r="A140" s="19"/>
      <c r="B140" s="1555" t="s">
        <v>56</v>
      </c>
      <c r="C140" s="1556"/>
      <c r="D140" s="1556"/>
      <c r="E140" s="1557"/>
      <c r="F140" s="19"/>
      <c r="G140" s="1658">
        <f>H106+C106+C72+H72+C38+H38</f>
        <v>0</v>
      </c>
      <c r="H140" s="1559"/>
      <c r="I140" s="1560"/>
      <c r="J140" s="1557"/>
      <c r="K140" s="19"/>
      <c r="L140" s="494"/>
      <c r="M140" s="494"/>
      <c r="N140" s="494"/>
      <c r="O140" s="494"/>
      <c r="P140" s="494"/>
      <c r="Q140" s="494"/>
      <c r="R140" s="494"/>
      <c r="S140" s="494"/>
      <c r="T140" s="494"/>
      <c r="U140" s="494"/>
      <c r="V140" s="494"/>
      <c r="W140" s="494"/>
      <c r="X140" s="494"/>
      <c r="Y140" s="494"/>
      <c r="Z140" s="494"/>
      <c r="AA140" s="494"/>
      <c r="AB140" s="494"/>
      <c r="AC140" s="494"/>
      <c r="AD140" s="494"/>
      <c r="AE140" s="494"/>
      <c r="AF140" s="494"/>
      <c r="AG140" s="494"/>
      <c r="AH140" s="494"/>
      <c r="AI140" s="494"/>
      <c r="AJ140" s="494"/>
      <c r="AK140" s="494"/>
      <c r="AL140" s="494"/>
      <c r="AM140" s="494"/>
      <c r="AN140" s="494"/>
      <c r="AO140" s="494"/>
      <c r="AP140" s="494"/>
      <c r="AQ140" s="494"/>
      <c r="AR140" s="494"/>
      <c r="AS140" s="494"/>
      <c r="AT140" s="494"/>
      <c r="AU140" s="494"/>
      <c r="AV140" s="494"/>
      <c r="AW140" s="494"/>
      <c r="AX140" s="494"/>
      <c r="AY140" s="494"/>
      <c r="AZ140" s="494"/>
      <c r="BA140" s="494"/>
      <c r="BB140" s="494"/>
      <c r="BC140" s="494"/>
      <c r="BD140" s="494"/>
      <c r="BE140" s="494"/>
      <c r="BF140" s="494"/>
      <c r="BG140" s="494"/>
      <c r="BH140" s="494"/>
      <c r="BI140" s="494"/>
      <c r="BJ140" s="494"/>
      <c r="BK140" s="494"/>
    </row>
    <row r="141" spans="1:63" ht="9.9499999999999993" customHeight="1">
      <c r="A141" s="19"/>
      <c r="B141" s="19"/>
      <c r="C141" s="19"/>
      <c r="D141" s="20"/>
      <c r="E141" s="20"/>
      <c r="F141" s="19"/>
      <c r="G141" s="19"/>
      <c r="H141" s="19"/>
      <c r="I141" s="20"/>
      <c r="J141" s="20"/>
      <c r="K141" s="19"/>
      <c r="L141" s="494"/>
      <c r="M141" s="494"/>
      <c r="N141" s="494"/>
      <c r="O141" s="494"/>
      <c r="P141" s="494"/>
      <c r="Q141" s="494"/>
      <c r="R141" s="494"/>
      <c r="S141" s="494"/>
      <c r="T141" s="494"/>
      <c r="U141" s="494"/>
      <c r="V141" s="494"/>
      <c r="W141" s="494"/>
      <c r="X141" s="494"/>
      <c r="Y141" s="494"/>
      <c r="Z141" s="494"/>
      <c r="AA141" s="494"/>
      <c r="AB141" s="494"/>
      <c r="AC141" s="494"/>
      <c r="AD141" s="494"/>
      <c r="AE141" s="494"/>
      <c r="AF141" s="494"/>
      <c r="AG141" s="494"/>
      <c r="AH141" s="494"/>
      <c r="AI141" s="494"/>
      <c r="AJ141" s="494"/>
      <c r="AK141" s="494"/>
      <c r="AL141" s="494"/>
      <c r="AM141" s="494"/>
      <c r="AN141" s="494"/>
      <c r="AO141" s="494"/>
      <c r="AP141" s="494"/>
      <c r="AQ141" s="494"/>
      <c r="AR141" s="494"/>
      <c r="AS141" s="494"/>
      <c r="AT141" s="494"/>
      <c r="AU141" s="494"/>
      <c r="AV141" s="494"/>
      <c r="AW141" s="494"/>
      <c r="AX141" s="494"/>
      <c r="AY141" s="494"/>
      <c r="AZ141" s="494"/>
      <c r="BA141" s="494"/>
      <c r="BB141" s="494"/>
      <c r="BC141" s="494"/>
      <c r="BD141" s="494"/>
      <c r="BE141" s="494"/>
      <c r="BF141" s="494"/>
      <c r="BG141" s="494"/>
      <c r="BH141" s="494"/>
      <c r="BI141" s="494"/>
      <c r="BJ141" s="494"/>
      <c r="BK141" s="494"/>
    </row>
    <row r="142" spans="1:63" s="494" customFormat="1" ht="23.45" customHeight="1">
      <c r="A142" s="505"/>
      <c r="B142" s="505"/>
      <c r="C142" s="505"/>
      <c r="D142" s="505"/>
      <c r="E142" s="506"/>
      <c r="F142" s="505"/>
      <c r="G142" s="505"/>
      <c r="H142" s="505"/>
      <c r="I142" s="505"/>
      <c r="J142" s="506"/>
      <c r="K142" s="505"/>
    </row>
    <row r="143" spans="1:63" ht="9.9499999999999993" customHeight="1" thickBot="1">
      <c r="A143" s="19"/>
      <c r="B143" s="19"/>
      <c r="C143" s="19"/>
      <c r="D143" s="20"/>
      <c r="E143" s="20"/>
      <c r="F143" s="19"/>
      <c r="G143" s="19"/>
      <c r="H143" s="19"/>
      <c r="I143" s="20"/>
      <c r="J143" s="20"/>
      <c r="K143" s="19"/>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c r="AJ143" s="494"/>
      <c r="AK143" s="494"/>
      <c r="AL143" s="494"/>
      <c r="AM143" s="494"/>
      <c r="AN143" s="494"/>
      <c r="AO143" s="494"/>
      <c r="AP143" s="494"/>
      <c r="AQ143" s="494"/>
      <c r="AR143" s="494"/>
      <c r="AS143" s="494"/>
      <c r="AT143" s="494"/>
      <c r="AU143" s="494"/>
      <c r="AV143" s="494"/>
      <c r="AW143" s="494"/>
      <c r="AX143" s="494"/>
      <c r="AY143" s="494"/>
      <c r="AZ143" s="494"/>
      <c r="BA143" s="494"/>
      <c r="BB143" s="494"/>
      <c r="BC143" s="494"/>
      <c r="BD143" s="494"/>
      <c r="BE143" s="494"/>
      <c r="BF143" s="494"/>
      <c r="BG143" s="494"/>
      <c r="BH143" s="494"/>
      <c r="BI143" s="494"/>
      <c r="BJ143" s="494"/>
      <c r="BK143" s="494"/>
    </row>
    <row r="144" spans="1:63" ht="20.100000000000001" customHeight="1">
      <c r="A144" s="18"/>
      <c r="B144" s="1526" t="str">
        <f t="shared" ref="B144:B149" si="2">B2</f>
        <v>KC #</v>
      </c>
      <c r="C144" s="1527"/>
      <c r="D144" s="1527"/>
      <c r="E144" s="1527"/>
      <c r="F144" s="1600"/>
      <c r="G144" s="1600"/>
      <c r="H144" s="1600"/>
      <c r="I144" s="1600"/>
      <c r="J144" s="1601"/>
      <c r="K144" s="18"/>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c r="AJ144" s="494"/>
      <c r="AK144" s="494"/>
      <c r="AL144" s="494"/>
      <c r="AM144" s="494"/>
      <c r="AN144" s="494"/>
      <c r="AO144" s="494"/>
      <c r="AP144" s="494"/>
      <c r="AQ144" s="494"/>
      <c r="AR144" s="494"/>
      <c r="AS144" s="494"/>
      <c r="AT144" s="494"/>
      <c r="AU144" s="494"/>
      <c r="AV144" s="494"/>
      <c r="AW144" s="494"/>
      <c r="AX144" s="494"/>
      <c r="AY144" s="494"/>
      <c r="AZ144" s="494"/>
      <c r="BA144" s="494"/>
      <c r="BB144" s="494"/>
      <c r="BC144" s="494"/>
      <c r="BD144" s="494"/>
      <c r="BE144" s="494"/>
      <c r="BF144" s="494"/>
      <c r="BG144" s="494"/>
      <c r="BH144" s="494"/>
      <c r="BI144" s="494"/>
      <c r="BJ144" s="494"/>
      <c r="BK144" s="494"/>
    </row>
    <row r="145" spans="1:63" ht="20.100000000000001" customHeight="1">
      <c r="A145" s="18"/>
      <c r="B145" s="1529" t="str">
        <f t="shared" si="2"/>
        <v xml:space="preserve">IP #: </v>
      </c>
      <c r="C145" s="1602"/>
      <c r="D145" s="1602"/>
      <c r="E145" s="1602"/>
      <c r="F145" s="1602"/>
      <c r="G145" s="1602"/>
      <c r="H145" s="1602"/>
      <c r="I145" s="1602"/>
      <c r="J145" s="1603"/>
      <c r="K145" s="18"/>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c r="AJ145" s="494"/>
      <c r="AK145" s="494"/>
      <c r="AL145" s="494"/>
      <c r="AM145" s="494"/>
      <c r="AN145" s="494"/>
      <c r="AO145" s="494"/>
      <c r="AP145" s="494"/>
      <c r="AQ145" s="494"/>
      <c r="AR145" s="494"/>
      <c r="AS145" s="494"/>
      <c r="AT145" s="494"/>
      <c r="AU145" s="494"/>
      <c r="AV145" s="494"/>
      <c r="AW145" s="494"/>
      <c r="AX145" s="494"/>
      <c r="AY145" s="494"/>
      <c r="AZ145" s="494"/>
      <c r="BA145" s="494"/>
      <c r="BB145" s="494"/>
      <c r="BC145" s="494"/>
      <c r="BD145" s="494"/>
      <c r="BE145" s="494"/>
      <c r="BF145" s="494"/>
      <c r="BG145" s="494"/>
      <c r="BH145" s="494"/>
      <c r="BI145" s="494"/>
      <c r="BJ145" s="494"/>
      <c r="BK145" s="494"/>
    </row>
    <row r="146" spans="1:63" ht="20.100000000000001" customHeight="1">
      <c r="A146" s="18"/>
      <c r="B146" s="1529" t="str">
        <f t="shared" si="2"/>
        <v xml:space="preserve">Sponsor Award No.: </v>
      </c>
      <c r="C146" s="1602"/>
      <c r="D146" s="1602"/>
      <c r="E146" s="1602"/>
      <c r="F146" s="1602"/>
      <c r="G146" s="1602"/>
      <c r="H146" s="1602"/>
      <c r="I146" s="1602"/>
      <c r="J146" s="1603"/>
      <c r="K146" s="18"/>
      <c r="L146" s="494"/>
      <c r="M146" s="494"/>
      <c r="N146" s="494"/>
      <c r="O146" s="494"/>
      <c r="P146" s="494"/>
      <c r="Q146" s="494"/>
      <c r="R146" s="494"/>
      <c r="S146" s="494"/>
      <c r="T146" s="494"/>
      <c r="U146" s="494"/>
      <c r="V146" s="494"/>
      <c r="W146" s="494"/>
      <c r="X146" s="494"/>
      <c r="Y146" s="494"/>
      <c r="Z146" s="494"/>
      <c r="AA146" s="494"/>
      <c r="AB146" s="494"/>
      <c r="AC146" s="494"/>
      <c r="AD146" s="494"/>
      <c r="AE146" s="494"/>
      <c r="AF146" s="494"/>
      <c r="AG146" s="494"/>
      <c r="AH146" s="494"/>
      <c r="AI146" s="494"/>
      <c r="AJ146" s="494"/>
      <c r="AK146" s="494"/>
      <c r="AL146" s="494"/>
      <c r="AM146" s="494"/>
      <c r="AN146" s="494"/>
      <c r="AO146" s="494"/>
      <c r="AP146" s="494"/>
      <c r="AQ146" s="494"/>
      <c r="AR146" s="494"/>
      <c r="AS146" s="494"/>
      <c r="AT146" s="494"/>
      <c r="AU146" s="494"/>
      <c r="AV146" s="494"/>
      <c r="AW146" s="494"/>
      <c r="AX146" s="494"/>
      <c r="AY146" s="494"/>
      <c r="AZ146" s="494"/>
      <c r="BA146" s="494"/>
      <c r="BB146" s="494"/>
      <c r="BC146" s="494"/>
      <c r="BD146" s="494"/>
      <c r="BE146" s="494"/>
      <c r="BF146" s="494"/>
      <c r="BG146" s="494"/>
      <c r="BH146" s="494"/>
      <c r="BI146" s="494"/>
      <c r="BJ146" s="494"/>
      <c r="BK146" s="494"/>
    </row>
    <row r="147" spans="1:63" ht="20.100000000000001" customHeight="1" thickBot="1">
      <c r="A147" s="19"/>
      <c r="B147" s="1533" t="str">
        <f t="shared" si="2"/>
        <v xml:space="preserve">Kuali Award #: </v>
      </c>
      <c r="C147" s="1534"/>
      <c r="D147" s="1534"/>
      <c r="E147" s="1534"/>
      <c r="F147" s="1604"/>
      <c r="G147" s="1604"/>
      <c r="H147" s="1604"/>
      <c r="I147" s="1604"/>
      <c r="J147" s="1605"/>
      <c r="K147" s="19"/>
      <c r="L147" s="505"/>
      <c r="M147" s="494"/>
      <c r="N147" s="494"/>
      <c r="O147" s="494"/>
      <c r="P147" s="494"/>
      <c r="Q147" s="494"/>
      <c r="R147" s="494"/>
      <c r="S147" s="494"/>
      <c r="T147" s="494"/>
      <c r="U147" s="494"/>
      <c r="V147" s="494"/>
      <c r="W147" s="494"/>
      <c r="X147" s="494"/>
      <c r="Y147" s="494"/>
      <c r="Z147" s="494"/>
      <c r="AA147" s="494"/>
      <c r="AB147" s="494"/>
      <c r="AC147" s="494"/>
      <c r="AD147" s="494"/>
      <c r="AE147" s="494"/>
      <c r="AF147" s="494"/>
      <c r="AG147" s="494"/>
      <c r="AH147" s="494"/>
      <c r="AI147" s="494"/>
      <c r="AJ147" s="494"/>
      <c r="AK147" s="494"/>
      <c r="AL147" s="494"/>
      <c r="AM147" s="494"/>
      <c r="AN147" s="494"/>
      <c r="AO147" s="494"/>
      <c r="AP147" s="494"/>
      <c r="AQ147" s="494"/>
      <c r="AR147" s="494"/>
      <c r="AS147" s="494"/>
      <c r="AT147" s="494"/>
      <c r="AU147" s="494"/>
      <c r="AV147" s="494"/>
      <c r="AW147" s="494"/>
      <c r="AX147" s="494"/>
      <c r="AY147" s="494"/>
      <c r="AZ147" s="494"/>
      <c r="BA147" s="494"/>
      <c r="BB147" s="494"/>
      <c r="BC147" s="494"/>
      <c r="BD147" s="494"/>
      <c r="BE147" s="494"/>
      <c r="BF147" s="494"/>
      <c r="BG147" s="494"/>
      <c r="BH147" s="494"/>
      <c r="BI147" s="494"/>
      <c r="BJ147" s="494"/>
      <c r="BK147" s="494"/>
    </row>
    <row r="148" spans="1:63" ht="20.100000000000001" customHeight="1">
      <c r="A148" s="19"/>
      <c r="B148" s="1606" t="str">
        <f t="shared" si="2"/>
        <v>Year 1 of 6</v>
      </c>
      <c r="C148" s="1607"/>
      <c r="D148" s="1607"/>
      <c r="E148" s="1608"/>
      <c r="F148" s="18"/>
      <c r="G148" s="1606" t="str">
        <f>G6</f>
        <v>Year 2 of 6</v>
      </c>
      <c r="H148" s="1607"/>
      <c r="I148" s="1607"/>
      <c r="J148" s="1608"/>
      <c r="K148" s="18"/>
      <c r="L148" s="494"/>
      <c r="M148" s="494"/>
      <c r="N148" s="494"/>
      <c r="O148" s="494"/>
      <c r="P148" s="494"/>
      <c r="Q148" s="494"/>
      <c r="R148" s="494"/>
      <c r="S148" s="494"/>
      <c r="T148" s="494"/>
      <c r="U148" s="494"/>
      <c r="V148" s="494"/>
      <c r="W148" s="494"/>
      <c r="X148" s="494"/>
      <c r="Y148" s="494"/>
      <c r="Z148" s="494"/>
      <c r="AA148" s="494"/>
      <c r="AB148" s="494"/>
      <c r="AC148" s="494"/>
      <c r="AD148" s="494"/>
      <c r="AE148" s="494"/>
      <c r="AF148" s="494"/>
      <c r="AG148" s="494"/>
      <c r="AH148" s="494"/>
      <c r="AI148" s="494"/>
      <c r="AJ148" s="494"/>
      <c r="AK148" s="494"/>
      <c r="AL148" s="494"/>
      <c r="AM148" s="494"/>
      <c r="AN148" s="494"/>
      <c r="AO148" s="494"/>
      <c r="AP148" s="494"/>
      <c r="AQ148" s="494"/>
      <c r="AR148" s="494"/>
      <c r="AS148" s="494"/>
      <c r="AT148" s="494"/>
      <c r="AU148" s="494"/>
      <c r="AV148" s="494"/>
      <c r="AW148" s="494"/>
      <c r="AX148" s="494"/>
      <c r="AY148" s="494"/>
      <c r="AZ148" s="494"/>
      <c r="BA148" s="494"/>
      <c r="BB148" s="494"/>
      <c r="BC148" s="494"/>
      <c r="BD148" s="494"/>
      <c r="BE148" s="494"/>
      <c r="BF148" s="494"/>
      <c r="BG148" s="494"/>
      <c r="BH148" s="494"/>
      <c r="BI148" s="494"/>
      <c r="BJ148" s="494"/>
      <c r="BK148" s="494"/>
    </row>
    <row r="149" spans="1:63" s="22" customFormat="1" ht="20.100000000000001" customHeight="1" thickBot="1">
      <c r="A149" s="18"/>
      <c r="B149" s="1521" t="str">
        <f t="shared" si="2"/>
        <v>September 1, 2024    to    August 31, 2025</v>
      </c>
      <c r="C149" s="1660"/>
      <c r="D149" s="1660"/>
      <c r="E149" s="1661"/>
      <c r="F149" s="18"/>
      <c r="G149" s="1521" t="str">
        <f>G7</f>
        <v>September 1, 2025    to    August 31, 2026</v>
      </c>
      <c r="H149" s="1660"/>
      <c r="I149" s="1660"/>
      <c r="J149" s="1661"/>
      <c r="K149" s="18"/>
      <c r="L149" s="494"/>
      <c r="M149" s="494"/>
      <c r="N149" s="494"/>
      <c r="O149" s="494"/>
      <c r="P149" s="494"/>
      <c r="Q149" s="507"/>
      <c r="R149" s="507"/>
      <c r="S149" s="507"/>
      <c r="T149" s="507"/>
      <c r="U149" s="507"/>
      <c r="V149" s="507"/>
      <c r="W149" s="507"/>
      <c r="X149" s="507"/>
      <c r="Y149" s="507"/>
      <c r="Z149" s="507"/>
      <c r="AA149" s="507"/>
      <c r="AB149" s="507"/>
      <c r="AC149" s="507"/>
      <c r="AD149" s="507"/>
      <c r="AE149" s="507"/>
      <c r="AF149" s="507"/>
      <c r="AG149" s="507"/>
      <c r="AH149" s="507"/>
      <c r="AI149" s="507"/>
      <c r="AJ149" s="507"/>
      <c r="AK149" s="507"/>
      <c r="AL149" s="507"/>
      <c r="AM149" s="507"/>
      <c r="AN149" s="507"/>
      <c r="AO149" s="507"/>
      <c r="AP149" s="507"/>
      <c r="AQ149" s="507"/>
      <c r="AR149" s="507"/>
      <c r="AS149" s="507"/>
      <c r="AT149" s="507"/>
      <c r="AU149" s="507"/>
      <c r="AV149" s="507"/>
      <c r="AW149" s="507"/>
      <c r="AX149" s="507"/>
      <c r="AY149" s="507"/>
      <c r="AZ149" s="507"/>
      <c r="BA149" s="507"/>
      <c r="BB149" s="507"/>
      <c r="BC149" s="507"/>
      <c r="BD149" s="507"/>
      <c r="BE149" s="507"/>
      <c r="BF149" s="507"/>
      <c r="BG149" s="507"/>
      <c r="BH149" s="507"/>
      <c r="BI149" s="507"/>
      <c r="BJ149" s="507"/>
      <c r="BK149" s="507"/>
    </row>
    <row r="150" spans="1:63" s="22" customFormat="1" ht="20.100000000000001" customHeight="1" thickBot="1">
      <c r="A150" s="21"/>
      <c r="B150" s="42" t="s">
        <v>55</v>
      </c>
      <c r="C150" s="1524" t="s">
        <v>137</v>
      </c>
      <c r="D150" s="1525"/>
      <c r="E150" s="43" t="s">
        <v>54</v>
      </c>
      <c r="F150" s="21"/>
      <c r="G150" s="42" t="s">
        <v>55</v>
      </c>
      <c r="H150" s="1524" t="s">
        <v>137</v>
      </c>
      <c r="I150" s="1525"/>
      <c r="J150" s="43" t="s">
        <v>54</v>
      </c>
      <c r="K150" s="21"/>
      <c r="L150" s="494"/>
      <c r="M150" s="494"/>
      <c r="N150" s="494"/>
      <c r="O150" s="494"/>
      <c r="P150" s="494"/>
      <c r="Q150" s="507"/>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c r="AM150" s="507"/>
      <c r="AN150" s="507"/>
      <c r="AO150" s="507"/>
      <c r="AP150" s="507"/>
      <c r="AQ150" s="507"/>
      <c r="AR150" s="507"/>
      <c r="AS150" s="507"/>
      <c r="AT150" s="507"/>
      <c r="AU150" s="507"/>
      <c r="AV150" s="507"/>
      <c r="AW150" s="507"/>
      <c r="AX150" s="507"/>
      <c r="AY150" s="507"/>
      <c r="AZ150" s="507"/>
      <c r="BA150" s="507"/>
      <c r="BB150" s="507"/>
      <c r="BC150" s="507"/>
      <c r="BD150" s="507"/>
      <c r="BE150" s="507"/>
      <c r="BF150" s="507"/>
      <c r="BG150" s="507"/>
      <c r="BH150" s="507"/>
      <c r="BI150" s="507"/>
      <c r="BJ150" s="507"/>
      <c r="BK150" s="507"/>
    </row>
    <row r="151" spans="1:63" s="22" customFormat="1" ht="35.1" customHeight="1">
      <c r="A151" s="21"/>
      <c r="B151" s="469" t="s">
        <v>1047</v>
      </c>
      <c r="C151" s="1638">
        <f>SUM(CostShareBudget!O73:O75)</f>
        <v>0</v>
      </c>
      <c r="D151" s="1639"/>
      <c r="E151" s="470">
        <v>0</v>
      </c>
      <c r="F151" s="21"/>
      <c r="G151" s="469" t="s">
        <v>1047</v>
      </c>
      <c r="H151" s="1638">
        <f>SUM(CostShareBudget!T73:T75)</f>
        <v>0</v>
      </c>
      <c r="I151" s="1639"/>
      <c r="J151" s="470">
        <v>0</v>
      </c>
      <c r="K151" s="21"/>
      <c r="L151" s="494"/>
      <c r="M151" s="494"/>
      <c r="N151" s="494"/>
      <c r="O151" s="494"/>
      <c r="P151" s="494"/>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c r="AV151" s="507"/>
      <c r="AW151" s="507"/>
      <c r="AX151" s="507"/>
      <c r="AY151" s="507"/>
      <c r="AZ151" s="507"/>
      <c r="BA151" s="507"/>
      <c r="BB151" s="507"/>
      <c r="BC151" s="507"/>
      <c r="BD151" s="507"/>
      <c r="BE151" s="507"/>
      <c r="BF151" s="507"/>
      <c r="BG151" s="507"/>
      <c r="BH151" s="507"/>
      <c r="BI151" s="507"/>
      <c r="BJ151" s="507"/>
      <c r="BK151" s="507"/>
    </row>
    <row r="152" spans="1:63" s="22" customFormat="1" ht="35.1" customHeight="1">
      <c r="A152" s="21"/>
      <c r="B152" s="471" t="s">
        <v>1048</v>
      </c>
      <c r="C152" s="1513">
        <f>SUM(CostShareBudget!O78:O80)</f>
        <v>0</v>
      </c>
      <c r="D152" s="1631"/>
      <c r="E152" s="472">
        <v>0</v>
      </c>
      <c r="F152" s="21"/>
      <c r="G152" s="471" t="s">
        <v>1048</v>
      </c>
      <c r="H152" s="1513">
        <f>SUM(CostShareBudget!T78:T80)</f>
        <v>0</v>
      </c>
      <c r="I152" s="1631"/>
      <c r="J152" s="472">
        <v>0</v>
      </c>
      <c r="K152" s="21"/>
      <c r="L152" s="494"/>
      <c r="M152" s="494"/>
      <c r="N152" s="494"/>
      <c r="O152" s="494"/>
      <c r="P152" s="494"/>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c r="AW152" s="507"/>
      <c r="AX152" s="507"/>
      <c r="AY152" s="507"/>
      <c r="AZ152" s="507"/>
      <c r="BA152" s="507"/>
      <c r="BB152" s="507"/>
      <c r="BC152" s="507"/>
      <c r="BD152" s="507"/>
      <c r="BE152" s="507"/>
      <c r="BF152" s="507"/>
      <c r="BG152" s="507"/>
      <c r="BH152" s="507"/>
      <c r="BI152" s="507"/>
      <c r="BJ152" s="507"/>
      <c r="BK152" s="507"/>
    </row>
    <row r="153" spans="1:63" s="22" customFormat="1" ht="20.100000000000001" customHeight="1">
      <c r="A153" s="21"/>
      <c r="B153" s="471" t="s">
        <v>117</v>
      </c>
      <c r="C153" s="1513">
        <f>SUM(CostShareBudget!O83:O85)</f>
        <v>0</v>
      </c>
      <c r="D153" s="1631"/>
      <c r="E153" s="472">
        <v>0</v>
      </c>
      <c r="F153" s="21"/>
      <c r="G153" s="471" t="s">
        <v>117</v>
      </c>
      <c r="H153" s="1513">
        <f>SUM(CostShareBudget!T83:T85)</f>
        <v>0</v>
      </c>
      <c r="I153" s="1631"/>
      <c r="J153" s="472">
        <v>0</v>
      </c>
      <c r="K153" s="21"/>
      <c r="L153" s="494"/>
      <c r="M153" s="494"/>
      <c r="N153" s="494"/>
      <c r="O153" s="494"/>
      <c r="P153" s="494"/>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c r="AW153" s="507"/>
      <c r="AX153" s="507"/>
      <c r="AY153" s="507"/>
      <c r="AZ153" s="507"/>
      <c r="BA153" s="507"/>
      <c r="BB153" s="507"/>
      <c r="BC153" s="507"/>
      <c r="BD153" s="507"/>
      <c r="BE153" s="507"/>
      <c r="BF153" s="507"/>
      <c r="BG153" s="507"/>
      <c r="BH153" s="507"/>
      <c r="BI153" s="507"/>
      <c r="BJ153" s="507"/>
      <c r="BK153" s="507"/>
    </row>
    <row r="154" spans="1:63" s="22" customFormat="1" ht="35.1" customHeight="1">
      <c r="A154" s="21"/>
      <c r="B154" s="467" t="s">
        <v>1046</v>
      </c>
      <c r="C154" s="1517"/>
      <c r="D154" s="1640"/>
      <c r="E154" s="116">
        <f>'Initial Information'!$E$15</f>
        <v>0.505</v>
      </c>
      <c r="F154" s="21"/>
      <c r="G154" s="467" t="s">
        <v>1046</v>
      </c>
      <c r="H154" s="1517"/>
      <c r="I154" s="1640"/>
      <c r="J154" s="116">
        <f>'Initial Information'!$E$15</f>
        <v>0.505</v>
      </c>
      <c r="K154" s="21"/>
      <c r="L154" s="494"/>
      <c r="M154" s="494"/>
      <c r="N154" s="494"/>
      <c r="O154" s="494"/>
      <c r="P154" s="494"/>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c r="AW154" s="507"/>
      <c r="AX154" s="507"/>
      <c r="AY154" s="507"/>
      <c r="AZ154" s="507"/>
      <c r="BA154" s="507"/>
      <c r="BB154" s="507"/>
      <c r="BC154" s="507"/>
      <c r="BD154" s="507"/>
      <c r="BE154" s="507"/>
      <c r="BF154" s="507"/>
      <c r="BG154" s="507"/>
      <c r="BH154" s="507"/>
      <c r="BI154" s="507"/>
      <c r="BJ154" s="507"/>
      <c r="BK154" s="507"/>
    </row>
    <row r="155" spans="1:63" s="22" customFormat="1" ht="35.1" customHeight="1">
      <c r="A155" s="21"/>
      <c r="B155" s="471" t="s">
        <v>1049</v>
      </c>
      <c r="C155" s="1513">
        <f>SUM(CostShareBudget!O88:O90)</f>
        <v>0</v>
      </c>
      <c r="D155" s="1631"/>
      <c r="E155" s="472">
        <v>0</v>
      </c>
      <c r="F155" s="21"/>
      <c r="G155" s="471" t="s">
        <v>1049</v>
      </c>
      <c r="H155" s="1513">
        <f>SUM(CostShareBudget!T88:T90)</f>
        <v>0</v>
      </c>
      <c r="I155" s="1631"/>
      <c r="J155" s="472">
        <v>0</v>
      </c>
      <c r="K155" s="21"/>
      <c r="L155" s="494"/>
      <c r="M155" s="494"/>
      <c r="N155" s="494"/>
      <c r="O155" s="494"/>
      <c r="P155" s="494"/>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c r="AW155" s="507"/>
      <c r="AX155" s="507"/>
      <c r="AY155" s="507"/>
      <c r="AZ155" s="507"/>
      <c r="BA155" s="507"/>
      <c r="BB155" s="507"/>
      <c r="BC155" s="507"/>
      <c r="BD155" s="507"/>
      <c r="BE155" s="507"/>
      <c r="BF155" s="507"/>
      <c r="BG155" s="507"/>
      <c r="BH155" s="507"/>
      <c r="BI155" s="507"/>
      <c r="BJ155" s="507"/>
      <c r="BK155" s="507"/>
    </row>
    <row r="156" spans="1:63" s="22" customFormat="1" ht="35.1" customHeight="1">
      <c r="A156" s="21"/>
      <c r="B156" s="467" t="s">
        <v>1044</v>
      </c>
      <c r="C156" s="1511">
        <f>SUM(CostShareBudget!O36:O43)</f>
        <v>0</v>
      </c>
      <c r="D156" s="1632"/>
      <c r="E156" s="116">
        <f>'Initial Information'!$E$15</f>
        <v>0.505</v>
      </c>
      <c r="F156" s="21"/>
      <c r="G156" s="467" t="s">
        <v>1044</v>
      </c>
      <c r="H156" s="1511">
        <f>SUM(CostShareBudget!T36:T43)</f>
        <v>0</v>
      </c>
      <c r="I156" s="1632"/>
      <c r="J156" s="116">
        <f>'Initial Information'!$E$15</f>
        <v>0.505</v>
      </c>
      <c r="K156" s="21"/>
      <c r="L156" s="494"/>
      <c r="M156" s="494"/>
      <c r="N156" s="494"/>
      <c r="O156" s="494"/>
      <c r="P156" s="494"/>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c r="AW156" s="507"/>
      <c r="AX156" s="507"/>
      <c r="AY156" s="507"/>
      <c r="AZ156" s="507"/>
      <c r="BA156" s="507"/>
      <c r="BB156" s="507"/>
      <c r="BC156" s="507"/>
      <c r="BD156" s="507"/>
      <c r="BE156" s="507"/>
      <c r="BF156" s="507"/>
      <c r="BG156" s="507"/>
      <c r="BH156" s="507"/>
      <c r="BI156" s="507"/>
      <c r="BJ156" s="507"/>
      <c r="BK156" s="507"/>
    </row>
    <row r="157" spans="1:63" s="22" customFormat="1" ht="35.1" customHeight="1">
      <c r="A157" s="21"/>
      <c r="B157" s="467" t="s">
        <v>1045</v>
      </c>
      <c r="C157" s="1511">
        <f>CostShareBudget!O32</f>
        <v>0</v>
      </c>
      <c r="D157" s="1632"/>
      <c r="E157" s="116">
        <f>'Initial Information'!$E$15</f>
        <v>0.505</v>
      </c>
      <c r="F157" s="21"/>
      <c r="G157" s="467" t="s">
        <v>1045</v>
      </c>
      <c r="H157" s="1511">
        <f>CostShareBudget!T32</f>
        <v>0</v>
      </c>
      <c r="I157" s="1632"/>
      <c r="J157" s="116">
        <f>'Initial Information'!$E$15</f>
        <v>0.505</v>
      </c>
      <c r="K157" s="21"/>
      <c r="L157" s="494"/>
      <c r="M157" s="494"/>
      <c r="N157" s="494"/>
      <c r="O157" s="494"/>
      <c r="P157" s="494"/>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c r="AW157" s="507"/>
      <c r="AX157" s="507"/>
      <c r="AY157" s="507"/>
      <c r="AZ157" s="507"/>
      <c r="BA157" s="507"/>
      <c r="BB157" s="507"/>
      <c r="BC157" s="507"/>
      <c r="BD157" s="507"/>
      <c r="BE157" s="507"/>
      <c r="BF157" s="507"/>
      <c r="BG157" s="507"/>
      <c r="BH157" s="507"/>
      <c r="BI157" s="507"/>
      <c r="BJ157" s="507"/>
      <c r="BK157" s="507"/>
    </row>
    <row r="158" spans="1:63" s="22" customFormat="1" ht="20.100000000000001" customHeight="1">
      <c r="A158" s="21"/>
      <c r="B158" s="467" t="s">
        <v>44</v>
      </c>
      <c r="C158" s="1511">
        <f>CostShareBudget!O66</f>
        <v>0</v>
      </c>
      <c r="D158" s="1632"/>
      <c r="E158" s="116">
        <f>'Initial Information'!$E$15</f>
        <v>0.505</v>
      </c>
      <c r="F158" s="21"/>
      <c r="G158" s="467" t="s">
        <v>44</v>
      </c>
      <c r="H158" s="1511">
        <f>CostShareBudget!T66</f>
        <v>0</v>
      </c>
      <c r="I158" s="1632"/>
      <c r="J158" s="116">
        <f>'Initial Information'!$E$15</f>
        <v>0.505</v>
      </c>
      <c r="K158" s="21"/>
      <c r="L158" s="494"/>
      <c r="M158" s="494"/>
      <c r="N158" s="494"/>
      <c r="O158" s="494"/>
      <c r="P158" s="494"/>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c r="AW158" s="507"/>
      <c r="AX158" s="507"/>
      <c r="AY158" s="507"/>
      <c r="AZ158" s="507"/>
      <c r="BA158" s="507"/>
      <c r="BB158" s="507"/>
      <c r="BC158" s="507"/>
      <c r="BD158" s="507"/>
      <c r="BE158" s="507"/>
      <c r="BF158" s="507"/>
      <c r="BG158" s="507"/>
      <c r="BH158" s="507"/>
      <c r="BI158" s="507"/>
      <c r="BJ158" s="507"/>
      <c r="BK158" s="507"/>
    </row>
    <row r="159" spans="1:63" s="22" customFormat="1" ht="35.1" customHeight="1">
      <c r="A159" s="21"/>
      <c r="B159" s="471" t="s">
        <v>1050</v>
      </c>
      <c r="C159" s="1513">
        <f>CostShareBudget!O135</f>
        <v>0</v>
      </c>
      <c r="D159" s="1631"/>
      <c r="E159" s="472">
        <v>0</v>
      </c>
      <c r="F159" s="21"/>
      <c r="G159" s="471" t="s">
        <v>1050</v>
      </c>
      <c r="H159" s="1513">
        <f>CostShareBudget!T135</f>
        <v>0</v>
      </c>
      <c r="I159" s="1631"/>
      <c r="J159" s="472">
        <v>0</v>
      </c>
      <c r="K159" s="21"/>
      <c r="L159" s="494"/>
      <c r="M159" s="494"/>
      <c r="N159" s="494"/>
      <c r="O159" s="494"/>
      <c r="P159" s="494"/>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c r="AW159" s="507"/>
      <c r="AX159" s="507"/>
      <c r="AY159" s="507"/>
      <c r="AZ159" s="507"/>
      <c r="BA159" s="507"/>
      <c r="BB159" s="507"/>
      <c r="BC159" s="507"/>
      <c r="BD159" s="507"/>
      <c r="BE159" s="507"/>
      <c r="BF159" s="507"/>
      <c r="BG159" s="507"/>
      <c r="BH159" s="507"/>
      <c r="BI159" s="507"/>
      <c r="BJ159" s="507"/>
      <c r="BK159" s="507"/>
    </row>
    <row r="160" spans="1:63" s="22" customFormat="1" ht="20.100000000000001" customHeight="1">
      <c r="A160" s="21"/>
      <c r="B160" s="467" t="s">
        <v>45</v>
      </c>
      <c r="C160" s="1511">
        <f>SUM(CostShareBudget!O156:O160)</f>
        <v>0</v>
      </c>
      <c r="D160" s="1632"/>
      <c r="E160" s="116">
        <f>'Initial Information'!$E$15</f>
        <v>0.505</v>
      </c>
      <c r="F160" s="21"/>
      <c r="G160" s="467" t="s">
        <v>45</v>
      </c>
      <c r="H160" s="1511">
        <f>SUM(CostShareBudget!T156:T160)</f>
        <v>0</v>
      </c>
      <c r="I160" s="1632"/>
      <c r="J160" s="116">
        <f>'Initial Information'!$E$15</f>
        <v>0.505</v>
      </c>
      <c r="K160" s="21"/>
      <c r="L160" s="494"/>
      <c r="M160" s="494"/>
      <c r="N160" s="494"/>
      <c r="O160" s="494"/>
      <c r="P160" s="494"/>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c r="AW160" s="507"/>
      <c r="AX160" s="507"/>
      <c r="AY160" s="507"/>
      <c r="AZ160" s="507"/>
      <c r="BA160" s="507"/>
      <c r="BB160" s="507"/>
      <c r="BC160" s="507"/>
      <c r="BD160" s="507"/>
      <c r="BE160" s="507"/>
      <c r="BF160" s="507"/>
      <c r="BG160" s="507"/>
      <c r="BH160" s="507"/>
      <c r="BI160" s="507"/>
      <c r="BJ160" s="507"/>
      <c r="BK160" s="507"/>
    </row>
    <row r="161" spans="1:63" s="22" customFormat="1" ht="20.100000000000001" customHeight="1">
      <c r="A161" s="21"/>
      <c r="B161" s="468" t="s">
        <v>124</v>
      </c>
      <c r="C161" s="1511"/>
      <c r="D161" s="1632"/>
      <c r="E161" s="116">
        <f>'Initial Information'!$E$15</f>
        <v>0.505</v>
      </c>
      <c r="F161" s="21"/>
      <c r="G161" s="468" t="s">
        <v>124</v>
      </c>
      <c r="H161" s="1511"/>
      <c r="I161" s="1632"/>
      <c r="J161" s="116">
        <f>'Initial Information'!$E$15</f>
        <v>0.505</v>
      </c>
      <c r="K161" s="21"/>
      <c r="L161" s="494"/>
      <c r="M161" s="494"/>
      <c r="N161" s="494"/>
      <c r="O161" s="494"/>
      <c r="P161" s="494"/>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c r="AW161" s="507"/>
      <c r="AX161" s="507"/>
      <c r="AY161" s="507"/>
      <c r="AZ161" s="507"/>
      <c r="BA161" s="507"/>
      <c r="BB161" s="507"/>
      <c r="BC161" s="507"/>
      <c r="BD161" s="507"/>
      <c r="BE161" s="507"/>
      <c r="BF161" s="507"/>
      <c r="BG161" s="507"/>
      <c r="BH161" s="507"/>
      <c r="BI161" s="507"/>
      <c r="BJ161" s="507"/>
      <c r="BK161" s="507"/>
    </row>
    <row r="162" spans="1:63" s="22" customFormat="1" ht="20.100000000000001" customHeight="1">
      <c r="A162" s="21"/>
      <c r="B162" s="471" t="s">
        <v>1051</v>
      </c>
      <c r="C162" s="1513"/>
      <c r="D162" s="1631"/>
      <c r="E162" s="472">
        <v>0</v>
      </c>
      <c r="F162" s="21"/>
      <c r="G162" s="471" t="s">
        <v>1051</v>
      </c>
      <c r="H162" s="1513"/>
      <c r="I162" s="1631"/>
      <c r="J162" s="472">
        <v>0</v>
      </c>
      <c r="K162" s="21"/>
      <c r="L162" s="494"/>
      <c r="M162" s="494"/>
      <c r="N162" s="494"/>
      <c r="O162" s="494"/>
      <c r="P162" s="494"/>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c r="AW162" s="507"/>
      <c r="AX162" s="507"/>
      <c r="AY162" s="507"/>
      <c r="AZ162" s="507"/>
      <c r="BA162" s="507"/>
      <c r="BB162" s="507"/>
      <c r="BC162" s="507"/>
      <c r="BD162" s="507"/>
      <c r="BE162" s="507"/>
      <c r="BF162" s="507"/>
      <c r="BG162" s="507"/>
      <c r="BH162" s="507"/>
      <c r="BI162" s="507"/>
      <c r="BJ162" s="507"/>
      <c r="BK162" s="507"/>
    </row>
    <row r="163" spans="1:63" s="22" customFormat="1" ht="35.1" customHeight="1">
      <c r="A163" s="21"/>
      <c r="B163" s="471" t="s">
        <v>1052</v>
      </c>
      <c r="C163" s="1513">
        <f>CostShareBudget!O205</f>
        <v>0</v>
      </c>
      <c r="D163" s="1631"/>
      <c r="E163" s="472">
        <v>0</v>
      </c>
      <c r="F163" s="21"/>
      <c r="G163" s="471" t="s">
        <v>1052</v>
      </c>
      <c r="H163" s="1513">
        <f>CostShareBudget!T205</f>
        <v>0</v>
      </c>
      <c r="I163" s="1631"/>
      <c r="J163" s="472">
        <v>0</v>
      </c>
      <c r="K163" s="21"/>
      <c r="L163" s="494"/>
      <c r="M163" s="494"/>
      <c r="N163" s="494"/>
      <c r="O163" s="494"/>
      <c r="P163" s="494"/>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c r="AW163" s="507"/>
      <c r="AX163" s="507"/>
      <c r="AY163" s="507"/>
      <c r="AZ163" s="507"/>
      <c r="BA163" s="507"/>
      <c r="BB163" s="507"/>
      <c r="BC163" s="507"/>
      <c r="BD163" s="507"/>
      <c r="BE163" s="507"/>
      <c r="BF163" s="507"/>
      <c r="BG163" s="507"/>
      <c r="BH163" s="507"/>
      <c r="BI163" s="507"/>
      <c r="BJ163" s="507"/>
      <c r="BK163" s="507"/>
    </row>
    <row r="164" spans="1:63" s="22" customFormat="1" ht="20.100000000000001" customHeight="1">
      <c r="A164" s="21"/>
      <c r="B164" s="467" t="s">
        <v>47</v>
      </c>
      <c r="C164" s="1511">
        <f>SUM(CostShareBudget!O53:O55)</f>
        <v>0</v>
      </c>
      <c r="D164" s="1632"/>
      <c r="E164" s="116">
        <f>'Initial Information'!$E$15</f>
        <v>0.505</v>
      </c>
      <c r="F164" s="21"/>
      <c r="G164" s="467" t="s">
        <v>47</v>
      </c>
      <c r="H164" s="1511">
        <f>SUM(CostShareBudget!T53:T55)</f>
        <v>0</v>
      </c>
      <c r="I164" s="1632"/>
      <c r="J164" s="116">
        <f>'Initial Information'!$E$15</f>
        <v>0.505</v>
      </c>
      <c r="K164" s="21"/>
      <c r="L164" s="494"/>
      <c r="M164" s="494"/>
      <c r="N164" s="494"/>
      <c r="O164" s="494"/>
      <c r="P164" s="494"/>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c r="AW164" s="507"/>
      <c r="AX164" s="507"/>
      <c r="AY164" s="507"/>
      <c r="AZ164" s="507"/>
      <c r="BA164" s="507"/>
      <c r="BB164" s="507"/>
      <c r="BC164" s="507"/>
      <c r="BD164" s="507"/>
      <c r="BE164" s="507"/>
      <c r="BF164" s="507"/>
      <c r="BG164" s="507"/>
      <c r="BH164" s="507"/>
      <c r="BI164" s="507"/>
      <c r="BJ164" s="507"/>
      <c r="BK164" s="507"/>
    </row>
    <row r="165" spans="1:63" s="22" customFormat="1" ht="20.100000000000001" customHeight="1">
      <c r="A165" s="21"/>
      <c r="B165" s="467" t="s">
        <v>48</v>
      </c>
      <c r="C165" s="1511">
        <f>CostShareBudget!O166+CostShareBudget!O170+CostShareBudget!O174+CostShareBudget!O178+CostShareBudget!O182+CostShareBudget!O186+CostShareBudget!O190+CostShareBudget!O194+CostShareBudget!O198+CostShareBudget!O202</f>
        <v>0</v>
      </c>
      <c r="D165" s="1632"/>
      <c r="E165" s="116">
        <f>'Initial Information'!$E$15</f>
        <v>0.505</v>
      </c>
      <c r="F165" s="21"/>
      <c r="G165" s="467" t="s">
        <v>48</v>
      </c>
      <c r="H165" s="1511">
        <f>CostShareBudget!T166+CostShareBudget!T170+CostShareBudget!T174+CostShareBudget!T178+CostShareBudget!T182+CostShareBudget!T186+CostShareBudget!T190+CostShareBudget!T194+CostShareBudget!T198+CostShareBudget!T202</f>
        <v>0</v>
      </c>
      <c r="I165" s="1632"/>
      <c r="J165" s="116">
        <f>'Initial Information'!$E$15</f>
        <v>0.505</v>
      </c>
      <c r="K165" s="21"/>
      <c r="L165" s="494"/>
      <c r="M165" s="494"/>
      <c r="N165" s="494"/>
      <c r="O165" s="494"/>
      <c r="P165" s="494"/>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c r="AW165" s="507"/>
      <c r="AX165" s="507"/>
      <c r="AY165" s="507"/>
      <c r="AZ165" s="507"/>
      <c r="BA165" s="507"/>
      <c r="BB165" s="507"/>
      <c r="BC165" s="507"/>
      <c r="BD165" s="507"/>
      <c r="BE165" s="507"/>
      <c r="BF165" s="507"/>
      <c r="BG165" s="507"/>
      <c r="BH165" s="507"/>
      <c r="BI165" s="507"/>
      <c r="BJ165" s="507"/>
      <c r="BK165" s="507"/>
    </row>
    <row r="166" spans="1:63" s="22" customFormat="1" ht="20.100000000000001" customHeight="1">
      <c r="A166" s="21"/>
      <c r="B166" s="471" t="s">
        <v>49</v>
      </c>
      <c r="C166" s="1513">
        <f>CostShareBudget!O167+CostShareBudget!O171+CostShareBudget!O175+CostShareBudget!O179+CostShareBudget!O183+CostShareBudget!O187+CostShareBudget!O191+CostShareBudget!O195+CostShareBudget!O199+CostShareBudget!O203</f>
        <v>0</v>
      </c>
      <c r="D166" s="1631"/>
      <c r="E166" s="472">
        <v>0</v>
      </c>
      <c r="F166" s="21"/>
      <c r="G166" s="471" t="s">
        <v>49</v>
      </c>
      <c r="H166" s="1513">
        <f>CostShareBudget!T167+CostShareBudget!T171+CostShareBudget!T175+CostShareBudget!T179+CostShareBudget!T183+CostShareBudget!T187+CostShareBudget!T191+CostShareBudget!T195+CostShareBudget!T199+CostShareBudget!T203</f>
        <v>0</v>
      </c>
      <c r="I166" s="1631"/>
      <c r="J166" s="472">
        <v>0</v>
      </c>
      <c r="K166" s="21"/>
      <c r="L166" s="494"/>
      <c r="M166" s="494"/>
      <c r="N166" s="494"/>
      <c r="O166" s="494"/>
      <c r="P166" s="494"/>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c r="AW166" s="507"/>
      <c r="AX166" s="507"/>
      <c r="AY166" s="507"/>
      <c r="AZ166" s="507"/>
      <c r="BA166" s="507"/>
      <c r="BB166" s="507"/>
      <c r="BC166" s="507"/>
      <c r="BD166" s="507"/>
      <c r="BE166" s="507"/>
      <c r="BF166" s="507"/>
      <c r="BG166" s="507"/>
      <c r="BH166" s="507"/>
      <c r="BI166" s="507"/>
      <c r="BJ166" s="507"/>
      <c r="BK166" s="507"/>
    </row>
    <row r="167" spans="1:63" s="22" customFormat="1" ht="20.100000000000001" customHeight="1">
      <c r="A167" s="21"/>
      <c r="B167" s="467" t="s">
        <v>50</v>
      </c>
      <c r="C167" s="1511">
        <f>SUM(CostShareBudget!O142:O162)+SUM(CostShareBudget!O208:O217)+SUM(CostShareBudget!O220:O229)</f>
        <v>0</v>
      </c>
      <c r="D167" s="1632"/>
      <c r="E167" s="116">
        <f>'Initial Information'!$E$15</f>
        <v>0.505</v>
      </c>
      <c r="F167" s="21"/>
      <c r="G167" s="467" t="s">
        <v>50</v>
      </c>
      <c r="H167" s="1511">
        <f>SUM(CostShareBudget!T142:T162)+SUM(CostShareBudget!T208:T217)+SUM(CostShareBudget!T220:T229)</f>
        <v>0</v>
      </c>
      <c r="I167" s="1632"/>
      <c r="J167" s="116">
        <f>'Initial Information'!$E$15</f>
        <v>0.505</v>
      </c>
      <c r="K167" s="21"/>
      <c r="L167" s="494"/>
      <c r="M167" s="494"/>
      <c r="N167" s="494"/>
      <c r="O167" s="494"/>
      <c r="P167" s="494"/>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c r="AW167" s="507"/>
      <c r="AX167" s="507"/>
      <c r="AY167" s="507"/>
      <c r="AZ167" s="507"/>
      <c r="BA167" s="507"/>
      <c r="BB167" s="507"/>
      <c r="BC167" s="507"/>
      <c r="BD167" s="507"/>
      <c r="BE167" s="507"/>
      <c r="BF167" s="507"/>
      <c r="BG167" s="507"/>
      <c r="BH167" s="507"/>
      <c r="BI167" s="507"/>
      <c r="BJ167" s="507"/>
      <c r="BK167" s="507"/>
    </row>
    <row r="168" spans="1:63" s="22" customFormat="1" ht="20.100000000000001" customHeight="1">
      <c r="A168" s="21"/>
      <c r="B168" s="467" t="s">
        <v>118</v>
      </c>
      <c r="C168" s="1511"/>
      <c r="D168" s="1632"/>
      <c r="E168" s="116">
        <f>'Initial Information'!$E$15</f>
        <v>0.505</v>
      </c>
      <c r="F168" s="21"/>
      <c r="G168" s="467" t="s">
        <v>118</v>
      </c>
      <c r="H168" s="1511"/>
      <c r="I168" s="1632"/>
      <c r="J168" s="116">
        <f>'Initial Information'!$E$15</f>
        <v>0.505</v>
      </c>
      <c r="K168" s="21"/>
      <c r="L168" s="494"/>
      <c r="M168" s="494"/>
      <c r="N168" s="494"/>
      <c r="O168" s="494"/>
      <c r="P168" s="494"/>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c r="AW168" s="507"/>
      <c r="AX168" s="507"/>
      <c r="AY168" s="507"/>
      <c r="AZ168" s="507"/>
      <c r="BA168" s="507"/>
      <c r="BB168" s="507"/>
      <c r="BC168" s="507"/>
      <c r="BD168" s="507"/>
      <c r="BE168" s="507"/>
      <c r="BF168" s="507"/>
      <c r="BG168" s="507"/>
      <c r="BH168" s="507"/>
      <c r="BI168" s="507"/>
      <c r="BJ168" s="507"/>
      <c r="BK168" s="507"/>
    </row>
    <row r="169" spans="1:63" s="22" customFormat="1" ht="20.100000000000001" customHeight="1">
      <c r="A169" s="21"/>
      <c r="B169" s="467" t="s">
        <v>51</v>
      </c>
      <c r="C169" s="1511">
        <f>SUM(CostShareBudget!O107:O109)</f>
        <v>0</v>
      </c>
      <c r="D169" s="1632"/>
      <c r="E169" s="116">
        <f>'Initial Information'!$E$15</f>
        <v>0.505</v>
      </c>
      <c r="F169" s="21"/>
      <c r="G169" s="467" t="s">
        <v>51</v>
      </c>
      <c r="H169" s="1511">
        <f>SUM(CostShareBudget!T107:T109)</f>
        <v>0</v>
      </c>
      <c r="I169" s="1632"/>
      <c r="J169" s="116">
        <f>'Initial Information'!$E$15</f>
        <v>0.505</v>
      </c>
      <c r="K169" s="21"/>
      <c r="L169" s="494"/>
      <c r="M169" s="494"/>
      <c r="N169" s="494"/>
      <c r="O169" s="494"/>
      <c r="P169" s="494"/>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c r="AW169" s="507"/>
      <c r="AX169" s="507"/>
      <c r="AY169" s="507"/>
      <c r="AZ169" s="507"/>
      <c r="BA169" s="507"/>
      <c r="BB169" s="507"/>
      <c r="BC169" s="507"/>
      <c r="BD169" s="507"/>
      <c r="BE169" s="507"/>
      <c r="BF169" s="507"/>
      <c r="BG169" s="507"/>
      <c r="BH169" s="507"/>
      <c r="BI169" s="507"/>
      <c r="BJ169" s="507"/>
      <c r="BK169" s="507"/>
    </row>
    <row r="170" spans="1:63" s="22" customFormat="1" ht="20.100000000000001" customHeight="1">
      <c r="A170" s="21"/>
      <c r="B170" s="467" t="s">
        <v>52</v>
      </c>
      <c r="C170" s="1511">
        <f>SUM(CostShareBudget!O97:O99)</f>
        <v>0</v>
      </c>
      <c r="D170" s="1632"/>
      <c r="E170" s="116">
        <f>'Initial Information'!$E$15</f>
        <v>0.505</v>
      </c>
      <c r="F170" s="21"/>
      <c r="G170" s="467" t="s">
        <v>52</v>
      </c>
      <c r="H170" s="1511">
        <f>SUM(CostShareBudget!T97:T99)</f>
        <v>0</v>
      </c>
      <c r="I170" s="1632"/>
      <c r="J170" s="116">
        <f>'Initial Information'!$E$15</f>
        <v>0.505</v>
      </c>
      <c r="K170" s="21"/>
      <c r="L170" s="494"/>
      <c r="M170" s="494"/>
      <c r="N170" s="494"/>
      <c r="O170" s="494"/>
      <c r="P170" s="494"/>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c r="AX170" s="507"/>
      <c r="AY170" s="507"/>
      <c r="AZ170" s="507"/>
      <c r="BA170" s="507"/>
      <c r="BB170" s="507"/>
      <c r="BC170" s="507"/>
      <c r="BD170" s="507"/>
      <c r="BE170" s="507"/>
      <c r="BF170" s="507"/>
      <c r="BG170" s="507"/>
      <c r="BH170" s="507"/>
      <c r="BI170" s="507"/>
      <c r="BJ170" s="507"/>
      <c r="BK170" s="507"/>
    </row>
    <row r="171" spans="1:63" ht="20.100000000000001" customHeight="1">
      <c r="A171" s="21"/>
      <c r="B171" s="467" t="s">
        <v>53</v>
      </c>
      <c r="C171" s="1511">
        <f>SUM(CostShareBudget!O102:O104)</f>
        <v>0</v>
      </c>
      <c r="D171" s="1632"/>
      <c r="E171" s="116">
        <f>'Initial Information'!$E$15</f>
        <v>0.505</v>
      </c>
      <c r="F171" s="21"/>
      <c r="G171" s="467" t="s">
        <v>53</v>
      </c>
      <c r="H171" s="1511">
        <f>SUM(CostShareBudget!T102:T104)</f>
        <v>0</v>
      </c>
      <c r="I171" s="1632"/>
      <c r="J171" s="116">
        <f>'Initial Information'!$E$15</f>
        <v>0.505</v>
      </c>
      <c r="K171" s="21"/>
      <c r="L171" s="494"/>
      <c r="M171" s="494"/>
      <c r="N171" s="494"/>
      <c r="O171" s="494"/>
      <c r="P171" s="494"/>
      <c r="Q171" s="494"/>
      <c r="R171" s="494"/>
      <c r="S171" s="494"/>
      <c r="T171" s="494"/>
      <c r="U171" s="494"/>
      <c r="V171" s="494"/>
      <c r="W171" s="494"/>
      <c r="X171" s="494"/>
      <c r="Y171" s="494"/>
      <c r="Z171" s="494"/>
      <c r="AA171" s="494"/>
      <c r="AB171" s="494"/>
      <c r="AC171" s="494"/>
      <c r="AD171" s="494"/>
      <c r="AE171" s="494"/>
      <c r="AF171" s="494"/>
      <c r="AG171" s="494"/>
      <c r="AH171" s="494"/>
      <c r="AI171" s="494"/>
      <c r="AJ171" s="494"/>
      <c r="AK171" s="494"/>
      <c r="AL171" s="494"/>
      <c r="AM171" s="494"/>
      <c r="AN171" s="494"/>
      <c r="AO171" s="494"/>
      <c r="AP171" s="494"/>
      <c r="AQ171" s="494"/>
      <c r="AR171" s="494"/>
      <c r="AS171" s="494"/>
      <c r="AT171" s="494"/>
      <c r="AU171" s="494"/>
      <c r="AV171" s="494"/>
      <c r="AW171" s="494"/>
      <c r="AX171" s="494"/>
      <c r="AY171" s="494"/>
      <c r="AZ171" s="494"/>
      <c r="BA171" s="494"/>
      <c r="BB171" s="494"/>
      <c r="BC171" s="494"/>
      <c r="BD171" s="494"/>
      <c r="BE171" s="494"/>
      <c r="BF171" s="494"/>
      <c r="BG171" s="494"/>
      <c r="BH171" s="494"/>
      <c r="BI171" s="494"/>
      <c r="BJ171" s="494"/>
      <c r="BK171" s="494"/>
    </row>
    <row r="172" spans="1:63" ht="35.1" customHeight="1" thickBot="1">
      <c r="A172" s="21"/>
      <c r="B172" s="467" t="s">
        <v>1043</v>
      </c>
      <c r="C172" s="1633">
        <f>SUM(CostShareBudget!O44:O52)</f>
        <v>0</v>
      </c>
      <c r="D172" s="1634"/>
      <c r="E172" s="116">
        <f>'Initial Information'!$E$15</f>
        <v>0.505</v>
      </c>
      <c r="F172" s="21"/>
      <c r="G172" s="467" t="s">
        <v>1043</v>
      </c>
      <c r="H172" s="1633">
        <f>SUM(CostShareBudget!T44:T52)</f>
        <v>0</v>
      </c>
      <c r="I172" s="1634"/>
      <c r="J172" s="116">
        <f>'Initial Information'!$E$15</f>
        <v>0.505</v>
      </c>
      <c r="K172" s="21"/>
      <c r="L172" s="494"/>
      <c r="M172" s="494"/>
      <c r="N172" s="494"/>
      <c r="O172" s="494"/>
      <c r="P172" s="494"/>
      <c r="Q172" s="494"/>
      <c r="R172" s="494"/>
      <c r="S172" s="494"/>
      <c r="T172" s="494"/>
      <c r="U172" s="494"/>
      <c r="V172" s="494"/>
      <c r="W172" s="494"/>
      <c r="X172" s="494"/>
      <c r="Y172" s="494"/>
      <c r="Z172" s="494"/>
      <c r="AA172" s="494"/>
      <c r="AB172" s="494"/>
      <c r="AC172" s="494"/>
      <c r="AD172" s="494"/>
      <c r="AE172" s="494"/>
      <c r="AF172" s="494"/>
      <c r="AG172" s="494"/>
      <c r="AH172" s="494"/>
      <c r="AI172" s="494"/>
      <c r="AJ172" s="494"/>
      <c r="AK172" s="494"/>
      <c r="AL172" s="494"/>
      <c r="AM172" s="494"/>
      <c r="AN172" s="494"/>
      <c r="AO172" s="494"/>
      <c r="AP172" s="494"/>
      <c r="AQ172" s="494"/>
      <c r="AR172" s="494"/>
      <c r="AS172" s="494"/>
      <c r="AT172" s="494"/>
      <c r="AU172" s="494"/>
      <c r="AV172" s="494"/>
      <c r="AW172" s="494"/>
      <c r="AX172" s="494"/>
      <c r="AY172" s="494"/>
      <c r="AZ172" s="494"/>
      <c r="BA172" s="494"/>
      <c r="BB172" s="494"/>
      <c r="BC172" s="494"/>
      <c r="BD172" s="494"/>
      <c r="BE172" s="494"/>
      <c r="BF172" s="494"/>
      <c r="BG172" s="494"/>
      <c r="BH172" s="494"/>
      <c r="BI172" s="494"/>
      <c r="BJ172" s="494"/>
      <c r="BK172" s="494"/>
    </row>
    <row r="173" spans="1:63" ht="4.9000000000000004" customHeight="1">
      <c r="A173" s="19"/>
      <c r="B173" s="462"/>
      <c r="C173" s="1635"/>
      <c r="D173" s="1635"/>
      <c r="E173" s="463"/>
      <c r="F173" s="19"/>
      <c r="G173" s="462"/>
      <c r="H173" s="1635"/>
      <c r="I173" s="1635"/>
      <c r="J173" s="463"/>
      <c r="K173" s="19"/>
      <c r="L173" s="494"/>
      <c r="M173" s="494"/>
      <c r="N173" s="494"/>
      <c r="O173" s="494"/>
      <c r="P173" s="494"/>
      <c r="Q173" s="494"/>
      <c r="R173" s="494"/>
      <c r="S173" s="494"/>
      <c r="T173" s="494"/>
      <c r="U173" s="494"/>
      <c r="V173" s="494"/>
      <c r="W173" s="494"/>
      <c r="X173" s="494"/>
      <c r="Y173" s="494"/>
      <c r="Z173" s="494"/>
      <c r="AA173" s="494"/>
      <c r="AB173" s="494"/>
      <c r="AC173" s="494"/>
      <c r="AD173" s="494"/>
      <c r="AE173" s="494"/>
      <c r="AF173" s="494"/>
      <c r="AG173" s="494"/>
      <c r="AH173" s="494"/>
      <c r="AI173" s="494"/>
      <c r="AJ173" s="494"/>
      <c r="AK173" s="494"/>
      <c r="AL173" s="494"/>
      <c r="AM173" s="494"/>
      <c r="AN173" s="494"/>
      <c r="AO173" s="494"/>
      <c r="AP173" s="494"/>
      <c r="AQ173" s="494"/>
      <c r="AR173" s="494"/>
      <c r="AS173" s="494"/>
      <c r="AT173" s="494"/>
      <c r="AU173" s="494"/>
      <c r="AV173" s="494"/>
      <c r="AW173" s="494"/>
      <c r="AX173" s="494"/>
      <c r="AY173" s="494"/>
      <c r="AZ173" s="494"/>
      <c r="BA173" s="494"/>
      <c r="BB173" s="494"/>
      <c r="BC173" s="494"/>
      <c r="BD173" s="494"/>
      <c r="BE173" s="494"/>
      <c r="BF173" s="494"/>
      <c r="BG173" s="494"/>
      <c r="BH173" s="494"/>
      <c r="BI173" s="494"/>
      <c r="BJ173" s="494"/>
      <c r="BK173" s="494"/>
    </row>
    <row r="174" spans="1:63" ht="20.100000000000001" customHeight="1">
      <c r="A174" s="19"/>
      <c r="B174" s="5" t="s">
        <v>134</v>
      </c>
      <c r="C174" s="1636">
        <f>CostShareBudget!O234</f>
        <v>0</v>
      </c>
      <c r="D174" s="1637"/>
      <c r="E174" s="6"/>
      <c r="F174" s="19"/>
      <c r="G174" s="5" t="s">
        <v>134</v>
      </c>
      <c r="H174" s="1636">
        <f>CostShareBudget!T234</f>
        <v>0</v>
      </c>
      <c r="I174" s="1637"/>
      <c r="J174" s="6"/>
      <c r="K174" s="19"/>
      <c r="L174" s="494"/>
      <c r="M174" s="494"/>
      <c r="N174" s="494"/>
      <c r="O174" s="494"/>
      <c r="P174" s="494"/>
      <c r="Q174" s="494"/>
      <c r="R174" s="494"/>
      <c r="S174" s="494"/>
      <c r="T174" s="494"/>
      <c r="U174" s="494"/>
      <c r="V174" s="494"/>
      <c r="W174" s="494"/>
      <c r="X174" s="494"/>
      <c r="Y174" s="494"/>
      <c r="Z174" s="494"/>
      <c r="AA174" s="494"/>
      <c r="AB174" s="494"/>
      <c r="AC174" s="494"/>
      <c r="AD174" s="494"/>
      <c r="AE174" s="494"/>
      <c r="AF174" s="494"/>
      <c r="AG174" s="494"/>
      <c r="AH174" s="494"/>
      <c r="AI174" s="494"/>
      <c r="AJ174" s="494"/>
      <c r="AK174" s="494"/>
      <c r="AL174" s="494"/>
      <c r="AM174" s="494"/>
      <c r="AN174" s="494"/>
      <c r="AO174" s="494"/>
      <c r="AP174" s="494"/>
      <c r="AQ174" s="494"/>
      <c r="AR174" s="494"/>
      <c r="AS174" s="494"/>
      <c r="AT174" s="494"/>
      <c r="AU174" s="494"/>
      <c r="AV174" s="494"/>
      <c r="AW174" s="494"/>
      <c r="AX174" s="494"/>
      <c r="AY174" s="494"/>
      <c r="AZ174" s="494"/>
      <c r="BA174" s="494"/>
      <c r="BB174" s="494"/>
      <c r="BC174" s="494"/>
      <c r="BD174" s="494"/>
      <c r="BE174" s="494"/>
      <c r="BF174" s="494"/>
      <c r="BG174" s="494"/>
      <c r="BH174" s="494"/>
      <c r="BI174" s="494"/>
      <c r="BJ174" s="494"/>
      <c r="BK174" s="494"/>
    </row>
    <row r="175" spans="1:63" ht="4.9000000000000004" customHeight="1">
      <c r="A175" s="19"/>
      <c r="B175" s="464"/>
      <c r="C175" s="1501"/>
      <c r="D175" s="1501"/>
      <c r="E175" s="466"/>
      <c r="F175" s="19"/>
      <c r="G175" s="464"/>
      <c r="H175" s="1501"/>
      <c r="I175" s="1501"/>
      <c r="J175" s="466"/>
      <c r="K175" s="19"/>
      <c r="L175" s="494"/>
      <c r="M175" s="494"/>
      <c r="N175" s="494"/>
      <c r="O175" s="494"/>
      <c r="P175" s="494"/>
      <c r="Q175" s="494"/>
      <c r="R175" s="494"/>
      <c r="S175" s="494"/>
      <c r="T175" s="494"/>
      <c r="U175" s="494"/>
      <c r="V175" s="494"/>
      <c r="W175" s="494"/>
      <c r="X175" s="494"/>
      <c r="Y175" s="494"/>
      <c r="Z175" s="494"/>
      <c r="AA175" s="494"/>
      <c r="AB175" s="494"/>
      <c r="AC175" s="494"/>
      <c r="AD175" s="494"/>
      <c r="AE175" s="494"/>
      <c r="AF175" s="494"/>
      <c r="AG175" s="494"/>
      <c r="AH175" s="494"/>
      <c r="AI175" s="494"/>
      <c r="AJ175" s="494"/>
      <c r="AK175" s="494"/>
      <c r="AL175" s="494"/>
      <c r="AM175" s="494"/>
      <c r="AN175" s="494"/>
      <c r="AO175" s="494"/>
      <c r="AP175" s="494"/>
      <c r="AQ175" s="494"/>
      <c r="AR175" s="494"/>
      <c r="AS175" s="494"/>
      <c r="AT175" s="494"/>
      <c r="AU175" s="494"/>
      <c r="AV175" s="494"/>
      <c r="AW175" s="494"/>
      <c r="AX175" s="494"/>
      <c r="AY175" s="494"/>
      <c r="AZ175" s="494"/>
      <c r="BA175" s="494"/>
      <c r="BB175" s="494"/>
      <c r="BC175" s="494"/>
      <c r="BD175" s="494"/>
      <c r="BE175" s="494"/>
      <c r="BF175" s="494"/>
      <c r="BG175" s="494"/>
      <c r="BH175" s="494"/>
      <c r="BI175" s="494"/>
      <c r="BJ175" s="494"/>
      <c r="BK175" s="494"/>
    </row>
    <row r="176" spans="1:63" ht="20.100000000000001" customHeight="1">
      <c r="A176" s="19"/>
      <c r="B176" s="5" t="s">
        <v>136</v>
      </c>
      <c r="C176" s="1636">
        <f>CostShareBudget!O236</f>
        <v>0</v>
      </c>
      <c r="D176" s="1637"/>
      <c r="E176" s="6"/>
      <c r="F176" s="19"/>
      <c r="G176" s="5" t="s">
        <v>136</v>
      </c>
      <c r="H176" s="1636">
        <f>CostShareBudget!T236</f>
        <v>0</v>
      </c>
      <c r="I176" s="1637"/>
      <c r="J176" s="6"/>
      <c r="K176" s="19"/>
      <c r="L176" s="494"/>
      <c r="M176" s="494"/>
      <c r="N176" s="494"/>
      <c r="O176" s="494"/>
      <c r="P176" s="494"/>
      <c r="Q176" s="494"/>
      <c r="R176" s="494"/>
      <c r="S176" s="494"/>
      <c r="T176" s="494"/>
      <c r="U176" s="494"/>
      <c r="V176" s="494"/>
      <c r="W176" s="494"/>
      <c r="X176" s="494"/>
      <c r="Y176" s="494"/>
      <c r="Z176" s="494"/>
      <c r="AA176" s="494"/>
      <c r="AB176" s="494"/>
      <c r="AC176" s="494"/>
      <c r="AD176" s="494"/>
      <c r="AE176" s="494"/>
      <c r="AF176" s="494"/>
      <c r="AG176" s="494"/>
      <c r="AH176" s="494"/>
      <c r="AI176" s="494"/>
      <c r="AJ176" s="494"/>
      <c r="AK176" s="494"/>
      <c r="AL176" s="494"/>
      <c r="AM176" s="494"/>
      <c r="AN176" s="494"/>
      <c r="AO176" s="494"/>
      <c r="AP176" s="494"/>
      <c r="AQ176" s="494"/>
      <c r="AR176" s="494"/>
      <c r="AS176" s="494"/>
      <c r="AT176" s="494"/>
      <c r="AU176" s="494"/>
      <c r="AV176" s="494"/>
      <c r="AW176" s="494"/>
      <c r="AX176" s="494"/>
      <c r="AY176" s="494"/>
      <c r="AZ176" s="494"/>
      <c r="BA176" s="494"/>
      <c r="BB176" s="494"/>
      <c r="BC176" s="494"/>
      <c r="BD176" s="494"/>
      <c r="BE176" s="494"/>
      <c r="BF176" s="494"/>
      <c r="BG176" s="494"/>
      <c r="BH176" s="494"/>
      <c r="BI176" s="494"/>
      <c r="BJ176" s="494"/>
      <c r="BK176" s="494"/>
    </row>
    <row r="177" spans="1:63" ht="4.9000000000000004" customHeight="1">
      <c r="A177" s="19"/>
      <c r="B177" s="464"/>
      <c r="C177" s="1501"/>
      <c r="D177" s="1501"/>
      <c r="E177" s="466"/>
      <c r="F177" s="19"/>
      <c r="G177" s="464"/>
      <c r="H177" s="1501"/>
      <c r="I177" s="1501"/>
      <c r="J177" s="466"/>
      <c r="K177" s="19"/>
      <c r="L177" s="494"/>
      <c r="M177" s="494"/>
      <c r="N177" s="494"/>
      <c r="O177" s="494"/>
      <c r="P177" s="494"/>
      <c r="Q177" s="494"/>
      <c r="R177" s="494"/>
      <c r="S177" s="494"/>
      <c r="T177" s="494"/>
      <c r="U177" s="494"/>
      <c r="V177" s="494"/>
      <c r="W177" s="494"/>
      <c r="X177" s="494"/>
      <c r="Y177" s="494"/>
      <c r="Z177" s="494"/>
      <c r="AA177" s="494"/>
      <c r="AB177" s="494"/>
      <c r="AC177" s="494"/>
      <c r="AD177" s="494"/>
      <c r="AE177" s="494"/>
      <c r="AF177" s="494"/>
      <c r="AG177" s="494"/>
      <c r="AH177" s="494"/>
      <c r="AI177" s="494"/>
      <c r="AJ177" s="494"/>
      <c r="AK177" s="494"/>
      <c r="AL177" s="494"/>
      <c r="AM177" s="494"/>
      <c r="AN177" s="494"/>
      <c r="AO177" s="494"/>
      <c r="AP177" s="494"/>
      <c r="AQ177" s="494"/>
      <c r="AR177" s="494"/>
      <c r="AS177" s="494"/>
      <c r="AT177" s="494"/>
      <c r="AU177" s="494"/>
      <c r="AV177" s="494"/>
      <c r="AW177" s="494"/>
      <c r="AX177" s="494"/>
      <c r="AY177" s="494"/>
      <c r="AZ177" s="494"/>
      <c r="BA177" s="494"/>
      <c r="BB177" s="494"/>
      <c r="BC177" s="494"/>
      <c r="BD177" s="494"/>
      <c r="BE177" s="494"/>
      <c r="BF177" s="494"/>
      <c r="BG177" s="494"/>
      <c r="BH177" s="494"/>
      <c r="BI177" s="494"/>
      <c r="BJ177" s="494"/>
      <c r="BK177" s="494"/>
    </row>
    <row r="178" spans="1:63" ht="20.100000000000001" customHeight="1">
      <c r="A178" s="19"/>
      <c r="B178" s="5" t="s">
        <v>135</v>
      </c>
      <c r="C178" s="1636">
        <f>CostShareBudget!O237</f>
        <v>0</v>
      </c>
      <c r="D178" s="1637"/>
      <c r="E178" s="116">
        <f>'Initial Information'!$E$15</f>
        <v>0.505</v>
      </c>
      <c r="F178" s="19"/>
      <c r="G178" s="5" t="s">
        <v>135</v>
      </c>
      <c r="H178" s="1636">
        <f>CostShareBudget!T237</f>
        <v>0</v>
      </c>
      <c r="I178" s="1637"/>
      <c r="J178" s="116">
        <f>'Initial Information'!$E$15</f>
        <v>0.505</v>
      </c>
      <c r="K178" s="19"/>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494"/>
      <c r="AP178" s="494"/>
      <c r="AQ178" s="494"/>
      <c r="AR178" s="494"/>
      <c r="AS178" s="494"/>
      <c r="AT178" s="494"/>
      <c r="AU178" s="494"/>
      <c r="AV178" s="494"/>
      <c r="AW178" s="494"/>
      <c r="AX178" s="494"/>
      <c r="AY178" s="494"/>
      <c r="AZ178" s="494"/>
      <c r="BA178" s="494"/>
      <c r="BB178" s="494"/>
      <c r="BC178" s="494"/>
      <c r="BD178" s="494"/>
      <c r="BE178" s="494"/>
      <c r="BF178" s="494"/>
      <c r="BG178" s="494"/>
      <c r="BH178" s="494"/>
      <c r="BI178" s="494"/>
      <c r="BJ178" s="494"/>
      <c r="BK178" s="494"/>
    </row>
    <row r="179" spans="1:63" ht="4.9000000000000004" customHeight="1">
      <c r="A179" s="19"/>
      <c r="B179" s="464"/>
      <c r="C179" s="1501"/>
      <c r="D179" s="1501"/>
      <c r="E179" s="466"/>
      <c r="F179" s="19"/>
      <c r="G179" s="464"/>
      <c r="H179" s="1501"/>
      <c r="I179" s="1501"/>
      <c r="J179" s="466"/>
      <c r="K179" s="19"/>
      <c r="L179" s="494"/>
      <c r="M179" s="494"/>
      <c r="N179" s="494"/>
      <c r="O179" s="494"/>
      <c r="P179" s="494"/>
      <c r="Q179" s="494"/>
      <c r="R179" s="494"/>
      <c r="S179" s="494"/>
      <c r="T179" s="494"/>
      <c r="U179" s="494"/>
      <c r="V179" s="494"/>
      <c r="W179" s="494"/>
      <c r="X179" s="494"/>
      <c r="Y179" s="494"/>
      <c r="Z179" s="494"/>
      <c r="AA179" s="494"/>
      <c r="AB179" s="494"/>
      <c r="AC179" s="494"/>
      <c r="AD179" s="494"/>
      <c r="AE179" s="494"/>
      <c r="AF179" s="494"/>
      <c r="AG179" s="494"/>
      <c r="AH179" s="494"/>
      <c r="AI179" s="494"/>
      <c r="AJ179" s="494"/>
      <c r="AK179" s="494"/>
      <c r="AL179" s="494"/>
      <c r="AM179" s="494"/>
      <c r="AN179" s="494"/>
      <c r="AO179" s="494"/>
      <c r="AP179" s="494"/>
      <c r="AQ179" s="494"/>
      <c r="AR179" s="494"/>
      <c r="AS179" s="494"/>
      <c r="AT179" s="494"/>
      <c r="AU179" s="494"/>
      <c r="AV179" s="494"/>
      <c r="AW179" s="494"/>
      <c r="AX179" s="494"/>
      <c r="AY179" s="494"/>
      <c r="AZ179" s="494"/>
      <c r="BA179" s="494"/>
      <c r="BB179" s="494"/>
      <c r="BC179" s="494"/>
      <c r="BD179" s="494"/>
      <c r="BE179" s="494"/>
      <c r="BF179" s="494"/>
      <c r="BG179" s="494"/>
      <c r="BH179" s="494"/>
      <c r="BI179" s="494"/>
      <c r="BJ179" s="494"/>
      <c r="BK179" s="494"/>
    </row>
    <row r="180" spans="1:63" ht="20.100000000000001" customHeight="1" thickBot="1">
      <c r="A180" s="19"/>
      <c r="B180" s="7" t="s">
        <v>56</v>
      </c>
      <c r="C180" s="1629">
        <f>CostShareBudget!O240</f>
        <v>0</v>
      </c>
      <c r="D180" s="1630"/>
      <c r="E180" s="8"/>
      <c r="F180" s="19"/>
      <c r="G180" s="7" t="s">
        <v>56</v>
      </c>
      <c r="H180" s="1629">
        <f>CostShareBudget!T240</f>
        <v>0</v>
      </c>
      <c r="I180" s="1630"/>
      <c r="J180" s="8"/>
      <c r="K180" s="19"/>
      <c r="L180" s="494"/>
      <c r="M180" s="494"/>
      <c r="N180" s="494"/>
      <c r="O180" s="494"/>
      <c r="P180" s="494"/>
      <c r="Q180" s="494"/>
      <c r="R180" s="494"/>
      <c r="S180" s="494"/>
      <c r="T180" s="494"/>
      <c r="U180" s="494"/>
      <c r="V180" s="494"/>
      <c r="W180" s="494"/>
      <c r="X180" s="494"/>
      <c r="Y180" s="494"/>
      <c r="Z180" s="494"/>
      <c r="AA180" s="494"/>
      <c r="AB180" s="494"/>
      <c r="AC180" s="494"/>
      <c r="AD180" s="494"/>
      <c r="AE180" s="494"/>
      <c r="AF180" s="494"/>
      <c r="AG180" s="494"/>
      <c r="AH180" s="494"/>
      <c r="AI180" s="494"/>
      <c r="AJ180" s="494"/>
      <c r="AK180" s="494"/>
      <c r="AL180" s="494"/>
      <c r="AM180" s="494"/>
      <c r="AN180" s="494"/>
      <c r="AO180" s="494"/>
      <c r="AP180" s="494"/>
      <c r="AQ180" s="494"/>
      <c r="AR180" s="494"/>
      <c r="AS180" s="494"/>
      <c r="AT180" s="494"/>
      <c r="AU180" s="494"/>
      <c r="AV180" s="494"/>
      <c r="AW180" s="494"/>
      <c r="AX180" s="494"/>
      <c r="AY180" s="494"/>
      <c r="AZ180" s="494"/>
      <c r="BA180" s="494"/>
      <c r="BB180" s="494"/>
      <c r="BC180" s="494"/>
      <c r="BD180" s="494"/>
      <c r="BE180" s="494"/>
      <c r="BF180" s="494"/>
      <c r="BG180" s="494"/>
      <c r="BH180" s="494"/>
      <c r="BI180" s="494"/>
      <c r="BJ180" s="494"/>
      <c r="BK180" s="494"/>
    </row>
    <row r="181" spans="1:63" ht="9.9499999999999993" customHeight="1" thickBot="1">
      <c r="A181" s="19"/>
      <c r="B181" s="19"/>
      <c r="C181" s="19"/>
      <c r="D181" s="20"/>
      <c r="E181" s="20"/>
      <c r="F181" s="19"/>
      <c r="G181" s="19"/>
      <c r="H181" s="19"/>
      <c r="I181" s="20"/>
      <c r="J181" s="20"/>
      <c r="K181" s="19"/>
      <c r="L181" s="494"/>
      <c r="M181" s="494"/>
      <c r="N181" s="494"/>
      <c r="O181" s="494"/>
      <c r="P181" s="494"/>
      <c r="Q181" s="494"/>
      <c r="R181" s="494"/>
      <c r="S181" s="494"/>
      <c r="T181" s="494"/>
      <c r="U181" s="494"/>
      <c r="V181" s="494"/>
      <c r="W181" s="494"/>
      <c r="X181" s="494"/>
      <c r="Y181" s="494"/>
      <c r="Z181" s="494"/>
      <c r="AA181" s="494"/>
      <c r="AB181" s="494"/>
      <c r="AC181" s="494"/>
      <c r="AD181" s="494"/>
      <c r="AE181" s="494"/>
      <c r="AF181" s="494"/>
      <c r="AG181" s="494"/>
      <c r="AH181" s="494"/>
      <c r="AI181" s="494"/>
      <c r="AJ181" s="494"/>
      <c r="AK181" s="494"/>
      <c r="AL181" s="494"/>
      <c r="AM181" s="494"/>
      <c r="AN181" s="494"/>
      <c r="AO181" s="494"/>
      <c r="AP181" s="494"/>
      <c r="AQ181" s="494"/>
      <c r="AR181" s="494"/>
      <c r="AS181" s="494"/>
      <c r="AT181" s="494"/>
      <c r="AU181" s="494"/>
      <c r="AV181" s="494"/>
      <c r="AW181" s="494"/>
      <c r="AX181" s="494"/>
      <c r="AY181" s="494"/>
      <c r="AZ181" s="494"/>
      <c r="BA181" s="494"/>
      <c r="BB181" s="494"/>
      <c r="BC181" s="494"/>
      <c r="BD181" s="494"/>
      <c r="BE181" s="494"/>
      <c r="BF181" s="494"/>
      <c r="BG181" s="494"/>
      <c r="BH181" s="494"/>
      <c r="BI181" s="494"/>
      <c r="BJ181" s="494"/>
      <c r="BK181" s="494"/>
    </row>
    <row r="182" spans="1:63" ht="20.100000000000001" customHeight="1">
      <c r="A182" s="19"/>
      <c r="B182" s="1606" t="str">
        <f>B40</f>
        <v>Year 3 of 6</v>
      </c>
      <c r="C182" s="1607"/>
      <c r="D182" s="1607"/>
      <c r="E182" s="1608"/>
      <c r="F182" s="18"/>
      <c r="G182" s="1606" t="str">
        <f>G40</f>
        <v>Year 4 of 6</v>
      </c>
      <c r="H182" s="1607"/>
      <c r="I182" s="1607"/>
      <c r="J182" s="1608"/>
      <c r="K182" s="18"/>
      <c r="L182" s="494"/>
      <c r="M182" s="494"/>
      <c r="N182" s="494"/>
      <c r="O182" s="494"/>
      <c r="P182" s="494"/>
      <c r="Q182" s="494"/>
      <c r="R182" s="494"/>
      <c r="S182" s="494"/>
      <c r="T182" s="494"/>
      <c r="U182" s="494"/>
      <c r="V182" s="494"/>
      <c r="W182" s="494"/>
      <c r="X182" s="494"/>
      <c r="Y182" s="494"/>
      <c r="Z182" s="494"/>
      <c r="AA182" s="494"/>
      <c r="AB182" s="494"/>
      <c r="AC182" s="494"/>
      <c r="AD182" s="494"/>
      <c r="AE182" s="494"/>
      <c r="AF182" s="494"/>
      <c r="AG182" s="494"/>
      <c r="AH182" s="494"/>
      <c r="AI182" s="494"/>
      <c r="AJ182" s="494"/>
      <c r="AK182" s="494"/>
      <c r="AL182" s="494"/>
      <c r="AM182" s="494"/>
      <c r="AN182" s="494"/>
      <c r="AO182" s="494"/>
      <c r="AP182" s="494"/>
      <c r="AQ182" s="494"/>
      <c r="AR182" s="494"/>
      <c r="AS182" s="494"/>
      <c r="AT182" s="494"/>
      <c r="AU182" s="494"/>
      <c r="AV182" s="494"/>
      <c r="AW182" s="494"/>
      <c r="AX182" s="494"/>
      <c r="AY182" s="494"/>
      <c r="AZ182" s="494"/>
      <c r="BA182" s="494"/>
      <c r="BB182" s="494"/>
      <c r="BC182" s="494"/>
      <c r="BD182" s="494"/>
      <c r="BE182" s="494"/>
      <c r="BF182" s="494"/>
      <c r="BG182" s="494"/>
      <c r="BH182" s="494"/>
      <c r="BI182" s="494"/>
      <c r="BJ182" s="494"/>
      <c r="BK182" s="494"/>
    </row>
    <row r="183" spans="1:63" s="22" customFormat="1" ht="20.100000000000001" customHeight="1" thickBot="1">
      <c r="A183" s="18"/>
      <c r="B183" s="1521" t="str">
        <f>B75</f>
        <v>September 1, 2028    to    August 31, 2029</v>
      </c>
      <c r="C183" s="1660"/>
      <c r="D183" s="1660"/>
      <c r="E183" s="1661"/>
      <c r="F183" s="18"/>
      <c r="G183" s="1521" t="str">
        <f>G75</f>
        <v>September 1, 2029    to    August 31, 2030</v>
      </c>
      <c r="H183" s="1660"/>
      <c r="I183" s="1660"/>
      <c r="J183" s="1661"/>
      <c r="K183" s="18"/>
      <c r="L183" s="494"/>
      <c r="M183" s="494"/>
      <c r="N183" s="494"/>
      <c r="O183" s="494"/>
      <c r="P183" s="494"/>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c r="AW183" s="507"/>
      <c r="AX183" s="507"/>
      <c r="AY183" s="507"/>
      <c r="AZ183" s="507"/>
      <c r="BA183" s="507"/>
      <c r="BB183" s="507"/>
      <c r="BC183" s="507"/>
      <c r="BD183" s="507"/>
      <c r="BE183" s="507"/>
      <c r="BF183" s="507"/>
      <c r="BG183" s="507"/>
      <c r="BH183" s="507"/>
      <c r="BI183" s="507"/>
      <c r="BJ183" s="507"/>
      <c r="BK183" s="507"/>
    </row>
    <row r="184" spans="1:63" s="22" customFormat="1" ht="20.100000000000001" customHeight="1" thickBot="1">
      <c r="A184" s="21"/>
      <c r="B184" s="42" t="s">
        <v>55</v>
      </c>
      <c r="C184" s="1524" t="s">
        <v>137</v>
      </c>
      <c r="D184" s="1525"/>
      <c r="E184" s="43" t="s">
        <v>54</v>
      </c>
      <c r="F184" s="21"/>
      <c r="G184" s="42" t="s">
        <v>55</v>
      </c>
      <c r="H184" s="1524" t="s">
        <v>137</v>
      </c>
      <c r="I184" s="1525"/>
      <c r="J184" s="43" t="s">
        <v>54</v>
      </c>
      <c r="K184" s="21"/>
      <c r="L184" s="494"/>
      <c r="M184" s="494"/>
      <c r="N184" s="494"/>
      <c r="O184" s="494"/>
      <c r="P184" s="494"/>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c r="AW184" s="507"/>
      <c r="AX184" s="507"/>
      <c r="AY184" s="507"/>
      <c r="AZ184" s="507"/>
      <c r="BA184" s="507"/>
      <c r="BB184" s="507"/>
      <c r="BC184" s="507"/>
      <c r="BD184" s="507"/>
      <c r="BE184" s="507"/>
      <c r="BF184" s="507"/>
      <c r="BG184" s="507"/>
      <c r="BH184" s="507"/>
      <c r="BI184" s="507"/>
      <c r="BJ184" s="507"/>
      <c r="BK184" s="507"/>
    </row>
    <row r="185" spans="1:63" s="22" customFormat="1" ht="35.1" customHeight="1">
      <c r="A185" s="21"/>
      <c r="B185" s="469" t="s">
        <v>1047</v>
      </c>
      <c r="C185" s="1515">
        <f>SUM(CostShareBudget!Y73:Y75)</f>
        <v>0</v>
      </c>
      <c r="D185" s="1516"/>
      <c r="E185" s="470">
        <v>0</v>
      </c>
      <c r="F185" s="21"/>
      <c r="G185" s="469" t="s">
        <v>1047</v>
      </c>
      <c r="H185" s="1515">
        <f>SUM(CostShareBudget!AD73:AD75)</f>
        <v>0</v>
      </c>
      <c r="I185" s="1516"/>
      <c r="J185" s="470">
        <v>0</v>
      </c>
      <c r="K185" s="21"/>
      <c r="L185" s="494"/>
      <c r="M185" s="494"/>
      <c r="N185" s="494"/>
      <c r="O185" s="494"/>
      <c r="P185" s="494"/>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c r="AW185" s="507"/>
      <c r="AX185" s="507"/>
      <c r="AY185" s="507"/>
      <c r="AZ185" s="507"/>
      <c r="BA185" s="507"/>
      <c r="BB185" s="507"/>
      <c r="BC185" s="507"/>
      <c r="BD185" s="507"/>
      <c r="BE185" s="507"/>
      <c r="BF185" s="507"/>
      <c r="BG185" s="507"/>
      <c r="BH185" s="507"/>
      <c r="BI185" s="507"/>
      <c r="BJ185" s="507"/>
      <c r="BK185" s="507"/>
    </row>
    <row r="186" spans="1:63" s="22" customFormat="1" ht="35.1" customHeight="1">
      <c r="A186" s="21"/>
      <c r="B186" s="471" t="s">
        <v>1048</v>
      </c>
      <c r="C186" s="1513">
        <f>SUM(CostShareBudget!Y78:Y80)</f>
        <v>0</v>
      </c>
      <c r="D186" s="1514"/>
      <c r="E186" s="472">
        <v>0</v>
      </c>
      <c r="F186" s="21"/>
      <c r="G186" s="471" t="s">
        <v>1048</v>
      </c>
      <c r="H186" s="1513">
        <f>SUM(CostShareBudget!AD78:AD80)</f>
        <v>0</v>
      </c>
      <c r="I186" s="1514"/>
      <c r="J186" s="472">
        <v>0</v>
      </c>
      <c r="K186" s="21"/>
      <c r="L186" s="494"/>
      <c r="M186" s="494"/>
      <c r="N186" s="494"/>
      <c r="O186" s="494"/>
      <c r="P186" s="494"/>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row>
    <row r="187" spans="1:63" s="22" customFormat="1" ht="20.100000000000001" customHeight="1">
      <c r="A187" s="21"/>
      <c r="B187" s="471" t="s">
        <v>117</v>
      </c>
      <c r="C187" s="1513">
        <f>SUM(CostShareBudget!Y83:Y85)</f>
        <v>0</v>
      </c>
      <c r="D187" s="1514"/>
      <c r="E187" s="472">
        <v>0</v>
      </c>
      <c r="F187" s="21"/>
      <c r="G187" s="471" t="s">
        <v>117</v>
      </c>
      <c r="H187" s="1513">
        <f>SUM(CostShareBudget!AD83:AD85)</f>
        <v>0</v>
      </c>
      <c r="I187" s="1514"/>
      <c r="J187" s="472">
        <v>0</v>
      </c>
      <c r="K187" s="21"/>
      <c r="L187" s="494"/>
      <c r="M187" s="494"/>
      <c r="N187" s="494"/>
      <c r="O187" s="494"/>
      <c r="P187" s="494"/>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row>
    <row r="188" spans="1:63" s="22" customFormat="1" ht="35.1" customHeight="1">
      <c r="A188" s="21"/>
      <c r="B188" s="467" t="s">
        <v>1046</v>
      </c>
      <c r="C188" s="1517"/>
      <c r="D188" s="1512"/>
      <c r="E188" s="116">
        <f>'Initial Information'!$E$15</f>
        <v>0.505</v>
      </c>
      <c r="F188" s="21"/>
      <c r="G188" s="467" t="s">
        <v>1046</v>
      </c>
      <c r="H188" s="1517"/>
      <c r="I188" s="1512"/>
      <c r="J188" s="116">
        <f>'Initial Information'!$E$15</f>
        <v>0.505</v>
      </c>
      <c r="K188" s="21"/>
      <c r="L188" s="494"/>
      <c r="M188" s="494"/>
      <c r="N188" s="494"/>
      <c r="O188" s="494"/>
      <c r="P188" s="494"/>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row>
    <row r="189" spans="1:63" s="22" customFormat="1" ht="35.1" customHeight="1">
      <c r="A189" s="21"/>
      <c r="B189" s="471" t="s">
        <v>1049</v>
      </c>
      <c r="C189" s="1513">
        <f>SUM(CostShareBudget!Y88:Y90)</f>
        <v>0</v>
      </c>
      <c r="D189" s="1514"/>
      <c r="E189" s="472">
        <v>0</v>
      </c>
      <c r="F189" s="21"/>
      <c r="G189" s="471" t="s">
        <v>1049</v>
      </c>
      <c r="H189" s="1513">
        <f>SUM(CostShareBudget!AD88:AD90)</f>
        <v>0</v>
      </c>
      <c r="I189" s="1514"/>
      <c r="J189" s="472">
        <v>0</v>
      </c>
      <c r="K189" s="21"/>
      <c r="L189" s="494"/>
      <c r="M189" s="494"/>
      <c r="N189" s="494"/>
      <c r="O189" s="494"/>
      <c r="P189" s="494"/>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row>
    <row r="190" spans="1:63" s="22" customFormat="1" ht="35.1" customHeight="1">
      <c r="A190" s="21"/>
      <c r="B190" s="467" t="s">
        <v>1044</v>
      </c>
      <c r="C190" s="1505">
        <f>SUM(CostShareBudget!O36:Y43)</f>
        <v>0</v>
      </c>
      <c r="D190" s="1506"/>
      <c r="E190" s="116">
        <f>'Initial Information'!$E$15</f>
        <v>0.505</v>
      </c>
      <c r="F190" s="21"/>
      <c r="G190" s="467" t="s">
        <v>1044</v>
      </c>
      <c r="H190" s="1505">
        <f>SUM(CostShareBudget!T36:AD43)</f>
        <v>0</v>
      </c>
      <c r="I190" s="1506"/>
      <c r="J190" s="116">
        <f>'Initial Information'!$E$15</f>
        <v>0.505</v>
      </c>
      <c r="K190" s="21"/>
      <c r="L190" s="494"/>
      <c r="M190" s="494"/>
      <c r="N190" s="494"/>
      <c r="O190" s="494"/>
      <c r="P190" s="494"/>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row>
    <row r="191" spans="1:63" s="22" customFormat="1" ht="35.1" customHeight="1">
      <c r="A191" s="21"/>
      <c r="B191" s="467" t="s">
        <v>1045</v>
      </c>
      <c r="C191" s="1505">
        <f>CostShareBudget!Y32</f>
        <v>0</v>
      </c>
      <c r="D191" s="1506"/>
      <c r="E191" s="116">
        <f>'Initial Information'!$E$15</f>
        <v>0.505</v>
      </c>
      <c r="F191" s="21"/>
      <c r="G191" s="467" t="s">
        <v>1045</v>
      </c>
      <c r="H191" s="1505">
        <f>CostShareBudget!AD32</f>
        <v>0</v>
      </c>
      <c r="I191" s="1506"/>
      <c r="J191" s="116">
        <f>'Initial Information'!$E$15</f>
        <v>0.505</v>
      </c>
      <c r="K191" s="21"/>
      <c r="L191" s="494"/>
      <c r="M191" s="494"/>
      <c r="N191" s="494"/>
      <c r="O191" s="494"/>
      <c r="P191" s="494"/>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row>
    <row r="192" spans="1:63" s="22" customFormat="1" ht="20.100000000000001" customHeight="1">
      <c r="A192" s="21"/>
      <c r="B192" s="467" t="s">
        <v>44</v>
      </c>
      <c r="C192" s="1505">
        <f>CostShareBudget!Y66</f>
        <v>0</v>
      </c>
      <c r="D192" s="1506"/>
      <c r="E192" s="116">
        <f>'Initial Information'!$E$15</f>
        <v>0.505</v>
      </c>
      <c r="F192" s="21"/>
      <c r="G192" s="467" t="s">
        <v>44</v>
      </c>
      <c r="H192" s="1505">
        <f>CostShareBudget!AD66</f>
        <v>0</v>
      </c>
      <c r="I192" s="1506"/>
      <c r="J192" s="116">
        <f>'Initial Information'!$E$15</f>
        <v>0.505</v>
      </c>
      <c r="K192" s="21"/>
      <c r="L192" s="494"/>
      <c r="M192" s="494"/>
      <c r="N192" s="494"/>
      <c r="O192" s="494"/>
      <c r="P192" s="494"/>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row>
    <row r="193" spans="1:38" s="22" customFormat="1" ht="35.1" customHeight="1">
      <c r="A193" s="21"/>
      <c r="B193" s="471" t="s">
        <v>1050</v>
      </c>
      <c r="C193" s="1509">
        <f>CostShareBudget!Y135</f>
        <v>0</v>
      </c>
      <c r="D193" s="1510"/>
      <c r="E193" s="472">
        <v>0</v>
      </c>
      <c r="F193" s="21"/>
      <c r="G193" s="471" t="s">
        <v>1050</v>
      </c>
      <c r="H193" s="1509">
        <f>CostShareBudget!AD135</f>
        <v>0</v>
      </c>
      <c r="I193" s="1510"/>
      <c r="J193" s="472">
        <v>0</v>
      </c>
      <c r="K193" s="21"/>
      <c r="L193" s="494"/>
      <c r="M193" s="494"/>
      <c r="N193" s="494"/>
      <c r="O193" s="494"/>
      <c r="P193" s="494"/>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row>
    <row r="194" spans="1:38" s="22" customFormat="1" ht="20.100000000000001" customHeight="1">
      <c r="A194" s="21"/>
      <c r="B194" s="467" t="s">
        <v>45</v>
      </c>
      <c r="C194" s="1505">
        <f>SUM(CostShareBudget!Y156:Y160)</f>
        <v>0</v>
      </c>
      <c r="D194" s="1506"/>
      <c r="E194" s="116">
        <f>'Initial Information'!$E$15</f>
        <v>0.505</v>
      </c>
      <c r="F194" s="21"/>
      <c r="G194" s="467" t="s">
        <v>45</v>
      </c>
      <c r="H194" s="1505">
        <f>SUM(CostShareBudget!AD156:AD160)</f>
        <v>0</v>
      </c>
      <c r="I194" s="1506"/>
      <c r="J194" s="116">
        <f>'Initial Information'!$E$15</f>
        <v>0.505</v>
      </c>
      <c r="K194" s="21"/>
      <c r="L194" s="494"/>
      <c r="M194" s="494"/>
      <c r="N194" s="494"/>
      <c r="O194" s="494"/>
      <c r="P194" s="494"/>
      <c r="Q194" s="507"/>
      <c r="R194" s="507"/>
      <c r="S194" s="507"/>
      <c r="T194" s="507"/>
      <c r="U194" s="507"/>
      <c r="V194" s="507"/>
      <c r="W194" s="507"/>
      <c r="X194" s="507"/>
      <c r="Y194" s="507"/>
      <c r="Z194" s="507"/>
      <c r="AA194" s="507"/>
      <c r="AB194" s="507"/>
      <c r="AC194" s="507"/>
      <c r="AD194" s="507"/>
      <c r="AE194" s="507"/>
      <c r="AF194" s="507"/>
      <c r="AG194" s="507"/>
      <c r="AH194" s="507"/>
      <c r="AI194" s="507"/>
      <c r="AJ194" s="507"/>
      <c r="AK194" s="507"/>
      <c r="AL194" s="507"/>
    </row>
    <row r="195" spans="1:38" s="22" customFormat="1" ht="20.100000000000001" customHeight="1">
      <c r="A195" s="21"/>
      <c r="B195" s="468" t="s">
        <v>124</v>
      </c>
      <c r="C195" s="1511"/>
      <c r="D195" s="1512"/>
      <c r="E195" s="116">
        <f>'Initial Information'!$E$15</f>
        <v>0.505</v>
      </c>
      <c r="F195" s="21"/>
      <c r="G195" s="468" t="s">
        <v>124</v>
      </c>
      <c r="H195" s="1511"/>
      <c r="I195" s="1512"/>
      <c r="J195" s="116">
        <f>'Initial Information'!$E$15</f>
        <v>0.505</v>
      </c>
      <c r="K195" s="21"/>
      <c r="L195" s="494"/>
      <c r="M195" s="494"/>
      <c r="N195" s="494"/>
      <c r="O195" s="494"/>
      <c r="P195" s="494"/>
      <c r="Q195" s="507"/>
      <c r="R195" s="507"/>
      <c r="S195" s="507"/>
      <c r="T195" s="507"/>
      <c r="U195" s="507"/>
      <c r="V195" s="507"/>
      <c r="W195" s="507"/>
      <c r="X195" s="507"/>
      <c r="Y195" s="507"/>
      <c r="Z195" s="507"/>
      <c r="AA195" s="507"/>
      <c r="AB195" s="507"/>
      <c r="AC195" s="507"/>
      <c r="AD195" s="507"/>
      <c r="AE195" s="507"/>
      <c r="AF195" s="507"/>
      <c r="AG195" s="507"/>
      <c r="AH195" s="507"/>
      <c r="AI195" s="507"/>
      <c r="AJ195" s="507"/>
      <c r="AK195" s="507"/>
      <c r="AL195" s="507"/>
    </row>
    <row r="196" spans="1:38" s="22" customFormat="1" ht="20.100000000000001" customHeight="1">
      <c r="A196" s="21"/>
      <c r="B196" s="471" t="s">
        <v>1051</v>
      </c>
      <c r="C196" s="1513"/>
      <c r="D196" s="1514"/>
      <c r="E196" s="472">
        <v>0</v>
      </c>
      <c r="F196" s="21"/>
      <c r="G196" s="471" t="s">
        <v>1051</v>
      </c>
      <c r="H196" s="1513"/>
      <c r="I196" s="1514"/>
      <c r="J196" s="472">
        <v>0</v>
      </c>
      <c r="K196" s="21"/>
      <c r="L196" s="494"/>
      <c r="M196" s="494"/>
      <c r="N196" s="494"/>
      <c r="O196" s="494"/>
      <c r="P196" s="494"/>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507"/>
      <c r="AL196" s="507"/>
    </row>
    <row r="197" spans="1:38" s="22" customFormat="1" ht="35.1" customHeight="1">
      <c r="A197" s="21"/>
      <c r="B197" s="471" t="s">
        <v>1052</v>
      </c>
      <c r="C197" s="1513">
        <f>CostShareBudget!Y205</f>
        <v>0</v>
      </c>
      <c r="D197" s="1514"/>
      <c r="E197" s="472">
        <v>0</v>
      </c>
      <c r="F197" s="21"/>
      <c r="G197" s="471" t="s">
        <v>1052</v>
      </c>
      <c r="H197" s="1513">
        <f>CostShareBudget!AD205</f>
        <v>0</v>
      </c>
      <c r="I197" s="1514"/>
      <c r="J197" s="472">
        <v>0</v>
      </c>
      <c r="K197" s="21"/>
      <c r="L197" s="494"/>
      <c r="M197" s="494"/>
      <c r="N197" s="494"/>
      <c r="O197" s="494"/>
      <c r="P197" s="494"/>
      <c r="Q197" s="507"/>
      <c r="R197" s="507"/>
      <c r="S197" s="507"/>
      <c r="T197" s="507"/>
      <c r="U197" s="507"/>
      <c r="V197" s="507"/>
      <c r="W197" s="507"/>
      <c r="X197" s="507"/>
      <c r="Y197" s="507"/>
      <c r="Z197" s="507"/>
      <c r="AA197" s="507"/>
      <c r="AB197" s="507"/>
      <c r="AC197" s="507"/>
      <c r="AD197" s="507"/>
      <c r="AE197" s="507"/>
      <c r="AF197" s="507"/>
      <c r="AG197" s="507"/>
      <c r="AH197" s="507"/>
      <c r="AI197" s="507"/>
      <c r="AJ197" s="507"/>
      <c r="AK197" s="507"/>
      <c r="AL197" s="507"/>
    </row>
    <row r="198" spans="1:38" s="22" customFormat="1" ht="20.100000000000001" customHeight="1">
      <c r="A198" s="21"/>
      <c r="B198" s="467" t="s">
        <v>47</v>
      </c>
      <c r="C198" s="1511">
        <f>SUM(CostShareBudget!Y53:Y55)</f>
        <v>0</v>
      </c>
      <c r="D198" s="1512"/>
      <c r="E198" s="116">
        <f>'Initial Information'!$E$15</f>
        <v>0.505</v>
      </c>
      <c r="F198" s="21"/>
      <c r="G198" s="467" t="s">
        <v>47</v>
      </c>
      <c r="H198" s="1511">
        <f>SUM(CostShareBudget!AD53:AD55)</f>
        <v>0</v>
      </c>
      <c r="I198" s="1512"/>
      <c r="J198" s="116">
        <f>'Initial Information'!$E$15</f>
        <v>0.505</v>
      </c>
      <c r="K198" s="21"/>
      <c r="L198" s="494"/>
      <c r="M198" s="494"/>
      <c r="N198" s="494"/>
      <c r="O198" s="494"/>
      <c r="P198" s="494"/>
      <c r="Q198" s="507"/>
      <c r="R198" s="507"/>
      <c r="S198" s="507"/>
      <c r="T198" s="507"/>
      <c r="U198" s="507"/>
      <c r="V198" s="507"/>
      <c r="W198" s="507"/>
      <c r="X198" s="507"/>
      <c r="Y198" s="507"/>
      <c r="Z198" s="507"/>
      <c r="AA198" s="507"/>
      <c r="AB198" s="507"/>
      <c r="AC198" s="507"/>
      <c r="AD198" s="507"/>
      <c r="AE198" s="507"/>
      <c r="AF198" s="507"/>
      <c r="AG198" s="507"/>
      <c r="AH198" s="507"/>
      <c r="AI198" s="507"/>
      <c r="AJ198" s="507"/>
      <c r="AK198" s="507"/>
      <c r="AL198" s="507"/>
    </row>
    <row r="199" spans="1:38" s="22" customFormat="1" ht="20.100000000000001" customHeight="1">
      <c r="A199" s="21"/>
      <c r="B199" s="467" t="s">
        <v>48</v>
      </c>
      <c r="C199" s="1511">
        <f>CostShareBudget!Y166+CostShareBudget!Y170+CostShareBudget!Y174+CostShareBudget!Y178+CostShareBudget!Y182+CostShareBudget!Y186+CostShareBudget!Y190+CostShareBudget!Y194+CostShareBudget!Y198+CostShareBudget!Y202</f>
        <v>0</v>
      </c>
      <c r="D199" s="1512"/>
      <c r="E199" s="116">
        <f>'Initial Information'!$E$15</f>
        <v>0.505</v>
      </c>
      <c r="F199" s="21"/>
      <c r="G199" s="467" t="s">
        <v>48</v>
      </c>
      <c r="H199" s="1511">
        <f>CostShareBudget!AD166+CostShareBudget!AD170+CostShareBudget!AD174+CostShareBudget!AD178+CostShareBudget!AD182+CostShareBudget!AD186+CostShareBudget!AD190+CostShareBudget!AD194+CostShareBudget!AD198+CostShareBudget!AD202</f>
        <v>0</v>
      </c>
      <c r="I199" s="1512"/>
      <c r="J199" s="116">
        <f>'Initial Information'!$E$15</f>
        <v>0.505</v>
      </c>
      <c r="K199" s="21"/>
      <c r="L199" s="494"/>
      <c r="M199" s="494"/>
      <c r="N199" s="494"/>
      <c r="O199" s="494"/>
      <c r="P199" s="494"/>
      <c r="Q199" s="507"/>
      <c r="R199" s="507"/>
      <c r="S199" s="507"/>
      <c r="T199" s="507"/>
      <c r="U199" s="507"/>
      <c r="V199" s="507"/>
      <c r="W199" s="507"/>
      <c r="X199" s="507"/>
      <c r="Y199" s="507"/>
      <c r="Z199" s="507"/>
      <c r="AA199" s="507"/>
      <c r="AB199" s="507"/>
      <c r="AC199" s="507"/>
      <c r="AD199" s="507"/>
      <c r="AE199" s="507"/>
      <c r="AF199" s="507"/>
      <c r="AG199" s="507"/>
      <c r="AH199" s="507"/>
      <c r="AI199" s="507"/>
      <c r="AJ199" s="507"/>
      <c r="AK199" s="507"/>
      <c r="AL199" s="507"/>
    </row>
    <row r="200" spans="1:38" s="22" customFormat="1" ht="20.100000000000001" customHeight="1">
      <c r="A200" s="21"/>
      <c r="B200" s="471" t="s">
        <v>49</v>
      </c>
      <c r="C200" s="1513">
        <f>CostShareBudget!Y167+CostShareBudget!Y171+CostShareBudget!Y175+CostShareBudget!Y179+CostShareBudget!Y183+CostShareBudget!Y187+CostShareBudget!Y191+CostShareBudget!Y195+CostShareBudget!Y199+CostShareBudget!Y203</f>
        <v>0</v>
      </c>
      <c r="D200" s="1514"/>
      <c r="E200" s="472">
        <v>0</v>
      </c>
      <c r="F200" s="21"/>
      <c r="G200" s="471" t="s">
        <v>49</v>
      </c>
      <c r="H200" s="1513">
        <f>CostShareBudget!AD167+CostShareBudget!AD171+CostShareBudget!AD175+CostShareBudget!AD179+CostShareBudget!AD183+CostShareBudget!AD187+CostShareBudget!AD191+CostShareBudget!AD195+CostShareBudget!AD199+CostShareBudget!AD203</f>
        <v>0</v>
      </c>
      <c r="I200" s="1514"/>
      <c r="J200" s="472">
        <v>0</v>
      </c>
      <c r="K200" s="21"/>
      <c r="L200" s="494"/>
      <c r="M200" s="494"/>
      <c r="N200" s="494"/>
      <c r="O200" s="494"/>
      <c r="P200" s="494"/>
      <c r="Q200" s="507"/>
      <c r="R200" s="507"/>
      <c r="S200" s="507"/>
      <c r="T200" s="507"/>
      <c r="U200" s="507"/>
      <c r="V200" s="507"/>
      <c r="W200" s="507"/>
      <c r="X200" s="507"/>
      <c r="Y200" s="507"/>
      <c r="Z200" s="507"/>
      <c r="AA200" s="507"/>
      <c r="AB200" s="507"/>
      <c r="AC200" s="507"/>
      <c r="AD200" s="507"/>
      <c r="AE200" s="507"/>
      <c r="AF200" s="507"/>
      <c r="AG200" s="507"/>
      <c r="AH200" s="507"/>
      <c r="AI200" s="507"/>
      <c r="AJ200" s="507"/>
      <c r="AK200" s="507"/>
      <c r="AL200" s="507"/>
    </row>
    <row r="201" spans="1:38" s="22" customFormat="1" ht="20.100000000000001" customHeight="1">
      <c r="A201" s="21"/>
      <c r="B201" s="467" t="s">
        <v>50</v>
      </c>
      <c r="C201" s="1505">
        <f>SUM(CostShareBudget!Y142:Y162)+SUM(CostShareBudget!Y208:Y217)+SUM(CostShareBudget!Y220:Y229)</f>
        <v>0</v>
      </c>
      <c r="D201" s="1506"/>
      <c r="E201" s="116">
        <f>'Initial Information'!$E$15</f>
        <v>0.505</v>
      </c>
      <c r="F201" s="21"/>
      <c r="G201" s="467" t="s">
        <v>50</v>
      </c>
      <c r="H201" s="1505">
        <f>SUM(CostShareBudget!AD142:AD162)+SUM(CostShareBudget!AD208:AD217)+SUM(CostShareBudget!AD220:AD229)</f>
        <v>0</v>
      </c>
      <c r="I201" s="1506"/>
      <c r="J201" s="116">
        <f>'Initial Information'!$E$15</f>
        <v>0.505</v>
      </c>
      <c r="K201" s="21"/>
      <c r="L201" s="494"/>
      <c r="M201" s="494"/>
      <c r="N201" s="494"/>
      <c r="O201" s="494"/>
      <c r="P201" s="494"/>
      <c r="Q201" s="507"/>
      <c r="R201" s="507"/>
      <c r="S201" s="507"/>
      <c r="T201" s="507"/>
      <c r="U201" s="507"/>
      <c r="V201" s="507"/>
      <c r="W201" s="507"/>
      <c r="X201" s="507"/>
      <c r="Y201" s="507"/>
      <c r="Z201" s="507"/>
      <c r="AA201" s="507"/>
      <c r="AB201" s="507"/>
      <c r="AC201" s="507"/>
      <c r="AD201" s="507"/>
      <c r="AE201" s="507"/>
      <c r="AF201" s="507"/>
      <c r="AG201" s="507"/>
      <c r="AH201" s="507"/>
      <c r="AI201" s="507"/>
      <c r="AJ201" s="507"/>
      <c r="AK201" s="507"/>
      <c r="AL201" s="507"/>
    </row>
    <row r="202" spans="1:38" s="22" customFormat="1" ht="20.100000000000001" customHeight="1">
      <c r="A202" s="21"/>
      <c r="B202" s="467" t="s">
        <v>118</v>
      </c>
      <c r="C202" s="1511"/>
      <c r="D202" s="1512"/>
      <c r="E202" s="116">
        <f>'Initial Information'!$E$15</f>
        <v>0.505</v>
      </c>
      <c r="F202" s="21"/>
      <c r="G202" s="467" t="s">
        <v>118</v>
      </c>
      <c r="H202" s="1511"/>
      <c r="I202" s="1512"/>
      <c r="J202" s="116">
        <f>'Initial Information'!$E$15</f>
        <v>0.505</v>
      </c>
      <c r="K202" s="21"/>
      <c r="L202" s="494"/>
      <c r="M202" s="494"/>
      <c r="N202" s="494"/>
      <c r="O202" s="494"/>
      <c r="P202" s="494"/>
      <c r="Q202" s="507"/>
      <c r="R202" s="507"/>
      <c r="S202" s="507"/>
      <c r="T202" s="507"/>
      <c r="U202" s="507"/>
      <c r="V202" s="507"/>
      <c r="W202" s="507"/>
      <c r="X202" s="507"/>
      <c r="Y202" s="507"/>
      <c r="Z202" s="507"/>
      <c r="AA202" s="507"/>
      <c r="AB202" s="507"/>
      <c r="AC202" s="507"/>
      <c r="AD202" s="507"/>
      <c r="AE202" s="507"/>
      <c r="AF202" s="507"/>
      <c r="AG202" s="507"/>
      <c r="AH202" s="507"/>
      <c r="AI202" s="507"/>
      <c r="AJ202" s="507"/>
      <c r="AK202" s="507"/>
      <c r="AL202" s="507"/>
    </row>
    <row r="203" spans="1:38" s="22" customFormat="1" ht="20.100000000000001" customHeight="1">
      <c r="A203" s="21"/>
      <c r="B203" s="467" t="s">
        <v>51</v>
      </c>
      <c r="C203" s="1511">
        <f>SUM(CostShareBudget!Y107:Y109)</f>
        <v>0</v>
      </c>
      <c r="D203" s="1512"/>
      <c r="E203" s="116">
        <f>'Initial Information'!$E$15</f>
        <v>0.505</v>
      </c>
      <c r="F203" s="21"/>
      <c r="G203" s="467" t="s">
        <v>51</v>
      </c>
      <c r="H203" s="1511">
        <f>SUM(CostShareBudget!AD107:AD109)</f>
        <v>0</v>
      </c>
      <c r="I203" s="1512"/>
      <c r="J203" s="116">
        <f>'Initial Information'!$E$15</f>
        <v>0.505</v>
      </c>
      <c r="K203" s="21"/>
      <c r="L203" s="494"/>
      <c r="M203" s="494"/>
      <c r="N203" s="494"/>
      <c r="O203" s="494"/>
      <c r="P203" s="494"/>
      <c r="Q203" s="507"/>
      <c r="R203" s="507"/>
      <c r="S203" s="507"/>
      <c r="T203" s="507"/>
      <c r="U203" s="507"/>
      <c r="V203" s="507"/>
      <c r="W203" s="507"/>
      <c r="X203" s="507"/>
      <c r="Y203" s="507"/>
      <c r="Z203" s="507"/>
      <c r="AA203" s="507"/>
      <c r="AB203" s="507"/>
      <c r="AC203" s="507"/>
      <c r="AD203" s="507"/>
      <c r="AE203" s="507"/>
      <c r="AF203" s="507"/>
      <c r="AG203" s="507"/>
      <c r="AH203" s="507"/>
      <c r="AI203" s="507"/>
      <c r="AJ203" s="507"/>
      <c r="AK203" s="507"/>
      <c r="AL203" s="507"/>
    </row>
    <row r="204" spans="1:38" s="22" customFormat="1" ht="20.100000000000001" customHeight="1">
      <c r="A204" s="21"/>
      <c r="B204" s="467" t="s">
        <v>52</v>
      </c>
      <c r="C204" s="1511">
        <f>SUM(CostShareBudget!Y97:Y99)</f>
        <v>0</v>
      </c>
      <c r="D204" s="1512"/>
      <c r="E204" s="116">
        <f>'Initial Information'!$E$15</f>
        <v>0.505</v>
      </c>
      <c r="F204" s="21"/>
      <c r="G204" s="467" t="s">
        <v>52</v>
      </c>
      <c r="H204" s="1511">
        <f>SUM(CostShareBudget!AD97:AD99)</f>
        <v>0</v>
      </c>
      <c r="I204" s="1512"/>
      <c r="J204" s="116">
        <f>'Initial Information'!$E$15</f>
        <v>0.505</v>
      </c>
      <c r="K204" s="21"/>
      <c r="L204" s="494"/>
      <c r="M204" s="494"/>
      <c r="N204" s="494"/>
      <c r="O204" s="494"/>
      <c r="P204" s="494"/>
      <c r="Q204" s="507"/>
      <c r="R204" s="507"/>
      <c r="S204" s="507"/>
      <c r="T204" s="507"/>
      <c r="U204" s="507"/>
      <c r="V204" s="507"/>
      <c r="W204" s="507"/>
      <c r="X204" s="507"/>
      <c r="Y204" s="507"/>
      <c r="Z204" s="507"/>
      <c r="AA204" s="507"/>
      <c r="AB204" s="507"/>
      <c r="AC204" s="507"/>
      <c r="AD204" s="507"/>
      <c r="AE204" s="507"/>
      <c r="AF204" s="507"/>
      <c r="AG204" s="507"/>
      <c r="AH204" s="507"/>
      <c r="AI204" s="507"/>
      <c r="AJ204" s="507"/>
      <c r="AK204" s="507"/>
      <c r="AL204" s="507"/>
    </row>
    <row r="205" spans="1:38" ht="20.100000000000001" customHeight="1">
      <c r="A205" s="21"/>
      <c r="B205" s="467" t="s">
        <v>53</v>
      </c>
      <c r="C205" s="1505">
        <f>SUM(CostShareBudget!Y102:Y104)</f>
        <v>0</v>
      </c>
      <c r="D205" s="1506"/>
      <c r="E205" s="116">
        <f>'Initial Information'!$E$15</f>
        <v>0.505</v>
      </c>
      <c r="F205" s="21"/>
      <c r="G205" s="467" t="s">
        <v>53</v>
      </c>
      <c r="H205" s="1505">
        <f>SUM(CostShareBudget!AD102:AD104)</f>
        <v>0</v>
      </c>
      <c r="I205" s="1506"/>
      <c r="J205" s="116">
        <f>'Initial Information'!$E$15</f>
        <v>0.505</v>
      </c>
      <c r="K205" s="21"/>
      <c r="L205" s="494"/>
      <c r="M205" s="494"/>
      <c r="N205" s="494"/>
      <c r="O205" s="494"/>
      <c r="P205" s="494"/>
      <c r="Q205" s="494"/>
      <c r="R205" s="494"/>
      <c r="S205" s="494"/>
      <c r="T205" s="494"/>
      <c r="U205" s="494"/>
      <c r="V205" s="494"/>
      <c r="W205" s="494"/>
      <c r="X205" s="494"/>
      <c r="Y205" s="494"/>
      <c r="Z205" s="494"/>
      <c r="AA205" s="494"/>
      <c r="AB205" s="494"/>
      <c r="AC205" s="494"/>
      <c r="AD205" s="494"/>
      <c r="AE205" s="494"/>
      <c r="AF205" s="494"/>
      <c r="AG205" s="494"/>
      <c r="AH205" s="494"/>
      <c r="AI205" s="494"/>
      <c r="AJ205" s="494"/>
      <c r="AK205" s="494"/>
      <c r="AL205" s="494"/>
    </row>
    <row r="206" spans="1:38" ht="35.1" customHeight="1" thickBot="1">
      <c r="A206" s="21"/>
      <c r="B206" s="467" t="s">
        <v>1043</v>
      </c>
      <c r="C206" s="1505">
        <f>SUM(CostShareBudget!Y44:Y52)</f>
        <v>0</v>
      </c>
      <c r="D206" s="1506"/>
      <c r="E206" s="116">
        <f>'Initial Information'!$E$15</f>
        <v>0.505</v>
      </c>
      <c r="F206" s="21"/>
      <c r="G206" s="467" t="s">
        <v>1043</v>
      </c>
      <c r="H206" s="1505">
        <f>SUM(CostShareBudget!AD44:AD52)</f>
        <v>0</v>
      </c>
      <c r="I206" s="1506"/>
      <c r="J206" s="116">
        <f>'Initial Information'!$E$15</f>
        <v>0.505</v>
      </c>
      <c r="K206" s="21"/>
      <c r="L206" s="494"/>
      <c r="M206" s="494"/>
      <c r="N206" s="494"/>
      <c r="O206" s="494"/>
      <c r="P206" s="494"/>
      <c r="Q206" s="494"/>
      <c r="R206" s="494"/>
      <c r="S206" s="494"/>
      <c r="T206" s="494"/>
      <c r="U206" s="494"/>
      <c r="V206" s="494"/>
      <c r="W206" s="494"/>
      <c r="X206" s="494"/>
      <c r="Y206" s="494"/>
      <c r="Z206" s="494"/>
      <c r="AA206" s="494"/>
      <c r="AB206" s="494"/>
      <c r="AC206" s="494"/>
      <c r="AD206" s="494"/>
      <c r="AE206" s="494"/>
      <c r="AF206" s="494"/>
      <c r="AG206" s="494"/>
      <c r="AH206" s="494"/>
      <c r="AI206" s="494"/>
      <c r="AJ206" s="494"/>
      <c r="AK206" s="494"/>
      <c r="AL206" s="494"/>
    </row>
    <row r="207" spans="1:38" ht="4.9000000000000004" customHeight="1">
      <c r="A207" s="19"/>
      <c r="B207" s="462"/>
      <c r="C207" s="1507"/>
      <c r="D207" s="1508"/>
      <c r="E207" s="463"/>
      <c r="F207" s="19"/>
      <c r="G207" s="462"/>
      <c r="H207" s="1507"/>
      <c r="I207" s="1508"/>
      <c r="J207" s="463"/>
      <c r="K207" s="19"/>
      <c r="L207" s="494"/>
      <c r="M207" s="494"/>
      <c r="N207" s="494"/>
      <c r="O207" s="494"/>
      <c r="P207" s="494"/>
      <c r="Q207" s="494"/>
      <c r="R207" s="494"/>
      <c r="S207" s="494"/>
      <c r="T207" s="494"/>
      <c r="U207" s="494"/>
      <c r="V207" s="494"/>
      <c r="W207" s="494"/>
      <c r="X207" s="494"/>
      <c r="Y207" s="494"/>
      <c r="Z207" s="494"/>
      <c r="AA207" s="494"/>
      <c r="AB207" s="494"/>
      <c r="AC207" s="494"/>
      <c r="AD207" s="494"/>
      <c r="AE207" s="494"/>
      <c r="AF207" s="494"/>
      <c r="AG207" s="494"/>
      <c r="AH207" s="494"/>
      <c r="AI207" s="494"/>
      <c r="AJ207" s="494"/>
      <c r="AK207" s="494"/>
      <c r="AL207" s="494"/>
    </row>
    <row r="208" spans="1:38" ht="20.100000000000001" customHeight="1">
      <c r="A208" s="19"/>
      <c r="B208" s="5" t="s">
        <v>134</v>
      </c>
      <c r="C208" s="1499">
        <f>CostShareBudget!Y234</f>
        <v>0</v>
      </c>
      <c r="D208" s="1500"/>
      <c r="E208" s="6"/>
      <c r="F208" s="19"/>
      <c r="G208" s="5" t="s">
        <v>134</v>
      </c>
      <c r="H208" s="1499">
        <f>CostShareBudget!AD234</f>
        <v>0</v>
      </c>
      <c r="I208" s="1500"/>
      <c r="J208" s="6"/>
      <c r="K208" s="19"/>
      <c r="L208" s="494"/>
      <c r="M208" s="494"/>
      <c r="N208" s="494"/>
      <c r="O208" s="494"/>
      <c r="P208" s="494"/>
      <c r="Q208" s="494"/>
      <c r="R208" s="494"/>
      <c r="S208" s="494"/>
      <c r="T208" s="494"/>
      <c r="U208" s="494"/>
      <c r="V208" s="494"/>
      <c r="W208" s="494"/>
      <c r="X208" s="494"/>
      <c r="Y208" s="494"/>
      <c r="Z208" s="494"/>
      <c r="AA208" s="494"/>
      <c r="AB208" s="494"/>
      <c r="AC208" s="494"/>
      <c r="AD208" s="494"/>
      <c r="AE208" s="494"/>
      <c r="AF208" s="494"/>
      <c r="AG208" s="494"/>
      <c r="AH208" s="494"/>
      <c r="AI208" s="494"/>
      <c r="AJ208" s="494"/>
      <c r="AK208" s="494"/>
      <c r="AL208" s="494"/>
    </row>
    <row r="209" spans="1:38" ht="4.9000000000000004" customHeight="1">
      <c r="A209" s="19"/>
      <c r="B209" s="464"/>
      <c r="C209" s="1501"/>
      <c r="D209" s="1502"/>
      <c r="E209" s="466"/>
      <c r="F209" s="19"/>
      <c r="G209" s="464"/>
      <c r="H209" s="1501"/>
      <c r="I209" s="1502"/>
      <c r="J209" s="466"/>
      <c r="K209" s="19"/>
      <c r="L209" s="494"/>
      <c r="M209" s="494"/>
      <c r="N209" s="494"/>
      <c r="O209" s="494"/>
      <c r="P209" s="494"/>
      <c r="Q209" s="494"/>
      <c r="R209" s="494"/>
      <c r="S209" s="494"/>
      <c r="T209" s="494"/>
      <c r="U209" s="494"/>
      <c r="V209" s="494"/>
      <c r="W209" s="494"/>
      <c r="X209" s="494"/>
      <c r="Y209" s="494"/>
      <c r="Z209" s="494"/>
      <c r="AA209" s="494"/>
      <c r="AB209" s="494"/>
      <c r="AC209" s="494"/>
      <c r="AD209" s="494"/>
      <c r="AE209" s="494"/>
      <c r="AF209" s="494"/>
      <c r="AG209" s="494"/>
      <c r="AH209" s="494"/>
      <c r="AI209" s="494"/>
      <c r="AJ209" s="494"/>
      <c r="AK209" s="494"/>
      <c r="AL209" s="494"/>
    </row>
    <row r="210" spans="1:38" ht="20.100000000000001" customHeight="1">
      <c r="A210" s="19"/>
      <c r="B210" s="5" t="s">
        <v>136</v>
      </c>
      <c r="C210" s="1499">
        <f>CostShareBudget!Y236</f>
        <v>0</v>
      </c>
      <c r="D210" s="1500"/>
      <c r="E210" s="6"/>
      <c r="F210" s="19"/>
      <c r="G210" s="5" t="s">
        <v>136</v>
      </c>
      <c r="H210" s="1499">
        <f>CostShareBudget!AD236</f>
        <v>0</v>
      </c>
      <c r="I210" s="1500"/>
      <c r="J210" s="6"/>
      <c r="K210" s="19"/>
      <c r="L210" s="494"/>
      <c r="M210" s="494"/>
      <c r="N210" s="494"/>
      <c r="O210" s="494"/>
      <c r="P210" s="494"/>
      <c r="Q210" s="494"/>
      <c r="R210" s="494"/>
      <c r="S210" s="494"/>
      <c r="T210" s="494"/>
      <c r="U210" s="494"/>
      <c r="V210" s="494"/>
      <c r="W210" s="494"/>
      <c r="X210" s="494"/>
      <c r="Y210" s="494"/>
      <c r="Z210" s="494"/>
      <c r="AA210" s="494"/>
      <c r="AB210" s="494"/>
      <c r="AC210" s="494"/>
      <c r="AD210" s="494"/>
      <c r="AE210" s="494"/>
      <c r="AF210" s="494"/>
      <c r="AG210" s="494"/>
      <c r="AH210" s="494"/>
      <c r="AI210" s="494"/>
      <c r="AJ210" s="494"/>
      <c r="AK210" s="494"/>
      <c r="AL210" s="494"/>
    </row>
    <row r="211" spans="1:38" ht="4.9000000000000004" customHeight="1">
      <c r="A211" s="19"/>
      <c r="B211" s="464"/>
      <c r="C211" s="1501"/>
      <c r="D211" s="1502"/>
      <c r="E211" s="466"/>
      <c r="F211" s="19"/>
      <c r="G211" s="464"/>
      <c r="H211" s="1501"/>
      <c r="I211" s="1502"/>
      <c r="J211" s="466"/>
      <c r="K211" s="19"/>
      <c r="L211" s="494"/>
      <c r="M211" s="494"/>
      <c r="N211" s="494"/>
      <c r="O211" s="494"/>
      <c r="P211" s="494"/>
      <c r="Q211" s="494"/>
      <c r="R211" s="494"/>
      <c r="S211" s="494"/>
      <c r="T211" s="494"/>
      <c r="U211" s="494"/>
      <c r="V211" s="494"/>
      <c r="W211" s="494"/>
      <c r="X211" s="494"/>
      <c r="Y211" s="494"/>
      <c r="Z211" s="494"/>
      <c r="AA211" s="494"/>
      <c r="AB211" s="494"/>
      <c r="AC211" s="494"/>
      <c r="AD211" s="494"/>
      <c r="AE211" s="494"/>
      <c r="AF211" s="494"/>
      <c r="AG211" s="494"/>
      <c r="AH211" s="494"/>
      <c r="AI211" s="494"/>
      <c r="AJ211" s="494"/>
      <c r="AK211" s="494"/>
      <c r="AL211" s="494"/>
    </row>
    <row r="212" spans="1:38" ht="20.100000000000001" customHeight="1">
      <c r="A212" s="19"/>
      <c r="B212" s="5" t="s">
        <v>135</v>
      </c>
      <c r="C212" s="1499">
        <f>CostShareBudget!Y237</f>
        <v>0</v>
      </c>
      <c r="D212" s="1500"/>
      <c r="E212" s="116">
        <f>'Initial Information'!$E$15</f>
        <v>0.505</v>
      </c>
      <c r="F212" s="19"/>
      <c r="G212" s="5" t="s">
        <v>135</v>
      </c>
      <c r="H212" s="1499">
        <f>CostShareBudget!AD237</f>
        <v>0</v>
      </c>
      <c r="I212" s="1500"/>
      <c r="J212" s="116">
        <f>'Initial Information'!$E$15</f>
        <v>0.505</v>
      </c>
      <c r="K212" s="19"/>
      <c r="L212" s="494"/>
      <c r="M212" s="494"/>
      <c r="N212" s="494"/>
      <c r="O212" s="494"/>
      <c r="P212" s="494"/>
      <c r="Q212" s="494"/>
      <c r="R212" s="494"/>
      <c r="S212" s="494"/>
      <c r="T212" s="494"/>
      <c r="U212" s="494"/>
      <c r="V212" s="494"/>
      <c r="W212" s="494"/>
      <c r="X212" s="494"/>
      <c r="Y212" s="494"/>
      <c r="Z212" s="494"/>
      <c r="AA212" s="494"/>
      <c r="AB212" s="494"/>
      <c r="AC212" s="494"/>
      <c r="AD212" s="494"/>
      <c r="AE212" s="494"/>
      <c r="AF212" s="494"/>
      <c r="AG212" s="494"/>
      <c r="AH212" s="494"/>
      <c r="AI212" s="494"/>
      <c r="AJ212" s="494"/>
      <c r="AK212" s="494"/>
      <c r="AL212" s="494"/>
    </row>
    <row r="213" spans="1:38" ht="4.9000000000000004" customHeight="1">
      <c r="A213" s="19"/>
      <c r="B213" s="464"/>
      <c r="C213" s="1501"/>
      <c r="D213" s="1502"/>
      <c r="E213" s="466"/>
      <c r="F213" s="19"/>
      <c r="G213" s="464"/>
      <c r="H213" s="1501"/>
      <c r="I213" s="1502"/>
      <c r="J213" s="466"/>
      <c r="K213" s="19"/>
      <c r="L213" s="494"/>
      <c r="M213" s="494"/>
      <c r="N213" s="494"/>
      <c r="O213" s="494"/>
      <c r="P213" s="494"/>
      <c r="Q213" s="494"/>
      <c r="R213" s="494"/>
      <c r="S213" s="494"/>
      <c r="T213" s="494"/>
      <c r="U213" s="494"/>
      <c r="V213" s="494"/>
      <c r="W213" s="494"/>
      <c r="X213" s="494"/>
      <c r="Y213" s="494"/>
      <c r="Z213" s="494"/>
      <c r="AA213" s="494"/>
      <c r="AB213" s="494"/>
      <c r="AC213" s="494"/>
      <c r="AD213" s="494"/>
      <c r="AE213" s="494"/>
      <c r="AF213" s="494"/>
      <c r="AG213" s="494"/>
      <c r="AH213" s="494"/>
      <c r="AI213" s="494"/>
      <c r="AJ213" s="494"/>
      <c r="AK213" s="494"/>
      <c r="AL213" s="494"/>
    </row>
    <row r="214" spans="1:38" ht="20.100000000000001" customHeight="1" thickBot="1">
      <c r="A214" s="19"/>
      <c r="B214" s="7" t="s">
        <v>56</v>
      </c>
      <c r="C214" s="1503">
        <f>CostShareBudget!Y240</f>
        <v>0</v>
      </c>
      <c r="D214" s="1504"/>
      <c r="E214" s="8"/>
      <c r="F214" s="19"/>
      <c r="G214" s="7" t="s">
        <v>56</v>
      </c>
      <c r="H214" s="1503">
        <f>CostShareBudget!AD240</f>
        <v>0</v>
      </c>
      <c r="I214" s="1504"/>
      <c r="J214" s="8"/>
      <c r="K214" s="19"/>
      <c r="L214" s="494"/>
      <c r="M214" s="494"/>
      <c r="N214" s="494"/>
      <c r="O214" s="494"/>
      <c r="P214" s="494"/>
      <c r="Q214" s="494"/>
      <c r="R214" s="494"/>
      <c r="S214" s="494"/>
      <c r="T214" s="494"/>
      <c r="U214" s="494"/>
      <c r="V214" s="494"/>
      <c r="W214" s="494"/>
      <c r="X214" s="494"/>
      <c r="Y214" s="494"/>
      <c r="Z214" s="494"/>
      <c r="AA214" s="494"/>
      <c r="AB214" s="494"/>
      <c r="AC214" s="494"/>
      <c r="AD214" s="494"/>
      <c r="AE214" s="494"/>
      <c r="AF214" s="494"/>
      <c r="AG214" s="494"/>
      <c r="AH214" s="494"/>
      <c r="AI214" s="494"/>
      <c r="AJ214" s="494"/>
      <c r="AK214" s="494"/>
      <c r="AL214" s="494"/>
    </row>
    <row r="215" spans="1:38" ht="9.9499999999999993" customHeight="1" thickBot="1">
      <c r="A215" s="19"/>
      <c r="B215" s="19"/>
      <c r="C215" s="19"/>
      <c r="D215" s="20"/>
      <c r="E215" s="20"/>
      <c r="F215" s="19"/>
      <c r="G215" s="19"/>
      <c r="H215" s="19"/>
      <c r="I215" s="20"/>
      <c r="J215" s="20"/>
      <c r="K215" s="19"/>
      <c r="L215" s="494"/>
      <c r="M215" s="494"/>
      <c r="N215" s="494"/>
      <c r="O215" s="494"/>
      <c r="P215" s="494"/>
      <c r="Q215" s="494"/>
      <c r="R215" s="494"/>
      <c r="S215" s="494"/>
      <c r="T215" s="494"/>
      <c r="U215" s="494"/>
      <c r="V215" s="494"/>
      <c r="W215" s="494"/>
      <c r="X215" s="494"/>
      <c r="Y215" s="494"/>
      <c r="Z215" s="494"/>
      <c r="AA215" s="494"/>
      <c r="AB215" s="494"/>
      <c r="AC215" s="494"/>
      <c r="AD215" s="494"/>
      <c r="AE215" s="494"/>
      <c r="AF215" s="494"/>
      <c r="AG215" s="494"/>
      <c r="AH215" s="494"/>
      <c r="AI215" s="494"/>
      <c r="AJ215" s="494"/>
      <c r="AK215" s="494"/>
      <c r="AL215" s="494"/>
    </row>
    <row r="216" spans="1:38" ht="20.100000000000001" customHeight="1">
      <c r="A216" s="19"/>
      <c r="B216" s="1606" t="str">
        <f>B74</f>
        <v>Year 5 of 6</v>
      </c>
      <c r="C216" s="1607"/>
      <c r="D216" s="1607"/>
      <c r="E216" s="1608"/>
      <c r="F216" s="18"/>
      <c r="G216" s="1606" t="str">
        <f>G74</f>
        <v>Year 6 of 6</v>
      </c>
      <c r="H216" s="1607"/>
      <c r="I216" s="1607"/>
      <c r="J216" s="1608"/>
      <c r="K216" s="18"/>
      <c r="L216" s="494"/>
      <c r="M216" s="494"/>
      <c r="N216" s="494"/>
      <c r="O216" s="494"/>
      <c r="P216" s="494"/>
      <c r="Q216" s="494"/>
      <c r="R216" s="494"/>
      <c r="S216" s="494"/>
      <c r="T216" s="494"/>
      <c r="U216" s="494"/>
      <c r="V216" s="494"/>
      <c r="W216" s="494"/>
      <c r="X216" s="494"/>
      <c r="Y216" s="494"/>
      <c r="Z216" s="494"/>
      <c r="AA216" s="494"/>
      <c r="AB216" s="494"/>
      <c r="AC216" s="494"/>
      <c r="AD216" s="494"/>
      <c r="AE216" s="494"/>
      <c r="AF216" s="494"/>
      <c r="AG216" s="494"/>
      <c r="AH216" s="494"/>
      <c r="AI216" s="494"/>
      <c r="AJ216" s="494"/>
      <c r="AK216" s="494"/>
      <c r="AL216" s="494"/>
    </row>
    <row r="217" spans="1:38" s="22" customFormat="1" ht="20.100000000000001" customHeight="1" thickBot="1">
      <c r="A217" s="18"/>
      <c r="B217" s="1521" t="str">
        <f>B109</f>
        <v>September 1, 2024    to    August 31, 2030</v>
      </c>
      <c r="C217" s="1660"/>
      <c r="D217" s="1660"/>
      <c r="E217" s="1661"/>
      <c r="F217" s="18"/>
      <c r="G217" s="1521">
        <f>G109</f>
        <v>0</v>
      </c>
      <c r="H217" s="1660"/>
      <c r="I217" s="1660"/>
      <c r="J217" s="1661"/>
      <c r="K217" s="18"/>
      <c r="L217" s="494"/>
      <c r="M217" s="494"/>
      <c r="N217" s="494"/>
      <c r="O217" s="494"/>
      <c r="P217" s="494"/>
      <c r="Q217" s="507"/>
      <c r="R217" s="507"/>
      <c r="S217" s="507"/>
      <c r="T217" s="507"/>
      <c r="U217" s="507"/>
      <c r="V217" s="507"/>
      <c r="W217" s="507"/>
      <c r="X217" s="507"/>
      <c r="Y217" s="507"/>
      <c r="Z217" s="507"/>
      <c r="AA217" s="507"/>
      <c r="AB217" s="507"/>
      <c r="AC217" s="507"/>
      <c r="AD217" s="507"/>
      <c r="AE217" s="507"/>
      <c r="AF217" s="507"/>
      <c r="AG217" s="507"/>
      <c r="AH217" s="507"/>
      <c r="AI217" s="507"/>
      <c r="AJ217" s="507"/>
      <c r="AK217" s="507"/>
      <c r="AL217" s="507"/>
    </row>
    <row r="218" spans="1:38" s="22" customFormat="1" ht="20.100000000000001" customHeight="1" thickBot="1">
      <c r="A218" s="21"/>
      <c r="B218" s="42" t="s">
        <v>55</v>
      </c>
      <c r="C218" s="1524" t="s">
        <v>137</v>
      </c>
      <c r="D218" s="1525"/>
      <c r="E218" s="43" t="s">
        <v>54</v>
      </c>
      <c r="F218" s="21"/>
      <c r="G218" s="42" t="s">
        <v>55</v>
      </c>
      <c r="H218" s="1524" t="s">
        <v>137</v>
      </c>
      <c r="I218" s="1525"/>
      <c r="J218" s="43" t="s">
        <v>54</v>
      </c>
      <c r="K218" s="21"/>
      <c r="L218" s="494"/>
      <c r="M218" s="494"/>
      <c r="N218" s="494"/>
      <c r="O218" s="494"/>
      <c r="P218" s="494"/>
      <c r="Q218" s="507"/>
      <c r="R218" s="507"/>
      <c r="S218" s="507"/>
      <c r="T218" s="507"/>
      <c r="U218" s="507"/>
      <c r="V218" s="507"/>
      <c r="W218" s="507"/>
      <c r="X218" s="507"/>
      <c r="Y218" s="507"/>
      <c r="Z218" s="507"/>
      <c r="AA218" s="507"/>
      <c r="AB218" s="507"/>
      <c r="AC218" s="507"/>
      <c r="AD218" s="507"/>
      <c r="AE218" s="507"/>
      <c r="AF218" s="507"/>
      <c r="AG218" s="507"/>
      <c r="AH218" s="507"/>
      <c r="AI218" s="507"/>
      <c r="AJ218" s="507"/>
      <c r="AK218" s="507"/>
      <c r="AL218" s="507"/>
    </row>
    <row r="219" spans="1:38" s="22" customFormat="1" ht="35.1" customHeight="1">
      <c r="A219" s="21"/>
      <c r="B219" s="469" t="s">
        <v>1047</v>
      </c>
      <c r="C219" s="1515">
        <f>SUM(CostShareBudget!AI73:AI75)</f>
        <v>0</v>
      </c>
      <c r="D219" s="1516"/>
      <c r="E219" s="470">
        <v>0</v>
      </c>
      <c r="F219" s="21"/>
      <c r="G219" s="469" t="s">
        <v>1047</v>
      </c>
      <c r="H219" s="1515">
        <f>SUM(CostShareBudget!AN73:AN75)</f>
        <v>0</v>
      </c>
      <c r="I219" s="1516"/>
      <c r="J219" s="470">
        <v>0</v>
      </c>
      <c r="K219" s="21"/>
      <c r="L219" s="494"/>
      <c r="M219" s="494"/>
      <c r="N219" s="494"/>
      <c r="O219" s="494"/>
      <c r="P219" s="494"/>
      <c r="Q219" s="507"/>
      <c r="R219" s="507"/>
      <c r="S219" s="507"/>
      <c r="T219" s="507"/>
      <c r="U219" s="507"/>
      <c r="V219" s="507"/>
      <c r="W219" s="507"/>
      <c r="X219" s="507"/>
      <c r="Y219" s="507"/>
      <c r="Z219" s="507"/>
      <c r="AA219" s="507"/>
      <c r="AB219" s="507"/>
      <c r="AC219" s="507"/>
      <c r="AD219" s="507"/>
      <c r="AE219" s="507"/>
      <c r="AF219" s="507"/>
      <c r="AG219" s="507"/>
      <c r="AH219" s="507"/>
      <c r="AI219" s="507"/>
      <c r="AJ219" s="507"/>
      <c r="AK219" s="507"/>
      <c r="AL219" s="507"/>
    </row>
    <row r="220" spans="1:38" s="22" customFormat="1" ht="35.1" customHeight="1">
      <c r="A220" s="21"/>
      <c r="B220" s="471" t="s">
        <v>1048</v>
      </c>
      <c r="C220" s="1513">
        <f>SUM(CostShareBudget!AI78:AI80)</f>
        <v>0</v>
      </c>
      <c r="D220" s="1514"/>
      <c r="E220" s="472">
        <v>0</v>
      </c>
      <c r="F220" s="21"/>
      <c r="G220" s="471" t="s">
        <v>1048</v>
      </c>
      <c r="H220" s="1513">
        <f>SUM(CostShareBudget!AN78:AN80)</f>
        <v>0</v>
      </c>
      <c r="I220" s="1514"/>
      <c r="J220" s="472">
        <v>0</v>
      </c>
      <c r="K220" s="21"/>
      <c r="L220" s="494"/>
      <c r="M220" s="494"/>
      <c r="N220" s="494"/>
      <c r="O220" s="494"/>
      <c r="P220" s="494"/>
      <c r="Q220" s="507"/>
      <c r="R220" s="507"/>
      <c r="S220" s="507"/>
      <c r="T220" s="507"/>
      <c r="U220" s="507"/>
      <c r="V220" s="507"/>
      <c r="W220" s="507"/>
      <c r="X220" s="507"/>
      <c r="Y220" s="507"/>
      <c r="Z220" s="507"/>
      <c r="AA220" s="507"/>
      <c r="AB220" s="507"/>
      <c r="AC220" s="507"/>
      <c r="AD220" s="507"/>
      <c r="AE220" s="507"/>
      <c r="AF220" s="507"/>
      <c r="AG220" s="507"/>
      <c r="AH220" s="507"/>
      <c r="AI220" s="507"/>
      <c r="AJ220" s="507"/>
      <c r="AK220" s="507"/>
      <c r="AL220" s="507"/>
    </row>
    <row r="221" spans="1:38" s="22" customFormat="1" ht="20.100000000000001" customHeight="1">
      <c r="A221" s="21"/>
      <c r="B221" s="471" t="s">
        <v>117</v>
      </c>
      <c r="C221" s="1513">
        <f>SUM(CostShareBudget!AI83:AI85)</f>
        <v>0</v>
      </c>
      <c r="D221" s="1514"/>
      <c r="E221" s="472">
        <v>0</v>
      </c>
      <c r="F221" s="21"/>
      <c r="G221" s="471" t="s">
        <v>117</v>
      </c>
      <c r="H221" s="1513">
        <f>SUM(CostShareBudget!AN83:AN85)</f>
        <v>0</v>
      </c>
      <c r="I221" s="1514"/>
      <c r="J221" s="472">
        <v>0</v>
      </c>
      <c r="K221" s="21"/>
      <c r="L221" s="494"/>
      <c r="M221" s="494"/>
      <c r="N221" s="494"/>
      <c r="O221" s="494"/>
      <c r="P221" s="494"/>
      <c r="Q221" s="507"/>
      <c r="R221" s="507"/>
      <c r="S221" s="507"/>
      <c r="T221" s="507"/>
      <c r="U221" s="507"/>
      <c r="V221" s="507"/>
      <c r="W221" s="507"/>
      <c r="X221" s="507"/>
      <c r="Y221" s="507"/>
      <c r="Z221" s="507"/>
      <c r="AA221" s="507"/>
      <c r="AB221" s="507"/>
      <c r="AC221" s="507"/>
      <c r="AD221" s="507"/>
      <c r="AE221" s="507"/>
      <c r="AF221" s="507"/>
      <c r="AG221" s="507"/>
      <c r="AH221" s="507"/>
      <c r="AI221" s="507"/>
      <c r="AJ221" s="507"/>
      <c r="AK221" s="507"/>
      <c r="AL221" s="507"/>
    </row>
    <row r="222" spans="1:38" s="22" customFormat="1" ht="35.1" customHeight="1">
      <c r="A222" s="21"/>
      <c r="B222" s="467" t="s">
        <v>1046</v>
      </c>
      <c r="C222" s="1517"/>
      <c r="D222" s="1512"/>
      <c r="E222" s="116">
        <f>'Initial Information'!$E$15</f>
        <v>0.505</v>
      </c>
      <c r="F222" s="21"/>
      <c r="G222" s="467" t="s">
        <v>1046</v>
      </c>
      <c r="H222" s="1517"/>
      <c r="I222" s="1512"/>
      <c r="J222" s="116">
        <f>'Initial Information'!$E$15</f>
        <v>0.505</v>
      </c>
      <c r="K222" s="21"/>
      <c r="L222" s="494"/>
      <c r="M222" s="494"/>
      <c r="N222" s="494"/>
      <c r="O222" s="494"/>
      <c r="P222" s="494"/>
      <c r="Q222" s="507"/>
      <c r="R222" s="507"/>
      <c r="S222" s="507"/>
      <c r="T222" s="507"/>
      <c r="U222" s="507"/>
      <c r="V222" s="507"/>
      <c r="W222" s="507"/>
      <c r="X222" s="507"/>
      <c r="Y222" s="507"/>
      <c r="Z222" s="507"/>
      <c r="AA222" s="507"/>
      <c r="AB222" s="507"/>
      <c r="AC222" s="507"/>
      <c r="AD222" s="507"/>
      <c r="AE222" s="507"/>
      <c r="AF222" s="507"/>
      <c r="AG222" s="507"/>
      <c r="AH222" s="507"/>
      <c r="AI222" s="507"/>
      <c r="AJ222" s="507"/>
      <c r="AK222" s="507"/>
      <c r="AL222" s="507"/>
    </row>
    <row r="223" spans="1:38" s="22" customFormat="1" ht="35.1" customHeight="1">
      <c r="A223" s="21"/>
      <c r="B223" s="471" t="s">
        <v>1049</v>
      </c>
      <c r="C223" s="1513">
        <f>SUM(CostShareBudget!AI88:AI90)</f>
        <v>0</v>
      </c>
      <c r="D223" s="1514"/>
      <c r="E223" s="472">
        <v>0</v>
      </c>
      <c r="F223" s="21"/>
      <c r="G223" s="471" t="s">
        <v>1049</v>
      </c>
      <c r="H223" s="1513">
        <f>SUM(CostShareBudget!AN88:AN90)</f>
        <v>0</v>
      </c>
      <c r="I223" s="1514"/>
      <c r="J223" s="472">
        <v>0</v>
      </c>
      <c r="K223" s="21"/>
      <c r="L223" s="494"/>
      <c r="M223" s="494"/>
      <c r="N223" s="494"/>
      <c r="O223" s="494"/>
      <c r="P223" s="494"/>
      <c r="Q223" s="507"/>
      <c r="R223" s="507"/>
      <c r="S223" s="507"/>
      <c r="T223" s="507"/>
      <c r="U223" s="507"/>
      <c r="V223" s="507"/>
      <c r="W223" s="507"/>
      <c r="X223" s="507"/>
      <c r="Y223" s="507"/>
      <c r="Z223" s="507"/>
      <c r="AA223" s="507"/>
      <c r="AB223" s="507"/>
      <c r="AC223" s="507"/>
      <c r="AD223" s="507"/>
      <c r="AE223" s="507"/>
      <c r="AF223" s="507"/>
      <c r="AG223" s="507"/>
      <c r="AH223" s="507"/>
      <c r="AI223" s="507"/>
      <c r="AJ223" s="507"/>
      <c r="AK223" s="507"/>
      <c r="AL223" s="507"/>
    </row>
    <row r="224" spans="1:38" s="22" customFormat="1" ht="35.1" customHeight="1">
      <c r="A224" s="21"/>
      <c r="B224" s="467" t="s">
        <v>1044</v>
      </c>
      <c r="C224" s="1505">
        <f>SUM(CostShareBudget!AI36:AI43)</f>
        <v>0</v>
      </c>
      <c r="D224" s="1506"/>
      <c r="E224" s="116">
        <f>'Initial Information'!$E$15</f>
        <v>0.505</v>
      </c>
      <c r="F224" s="21"/>
      <c r="G224" s="467" t="s">
        <v>1044</v>
      </c>
      <c r="H224" s="1505">
        <f>SUM(CostShareBudget!AN36:AN43)</f>
        <v>0</v>
      </c>
      <c r="I224" s="1506"/>
      <c r="J224" s="116">
        <f>'Initial Information'!$E$15</f>
        <v>0.505</v>
      </c>
      <c r="K224" s="21"/>
      <c r="L224" s="494"/>
      <c r="M224" s="494"/>
      <c r="N224" s="494"/>
      <c r="O224" s="494"/>
      <c r="P224" s="494"/>
      <c r="Q224" s="507"/>
      <c r="R224" s="507"/>
      <c r="S224" s="507"/>
      <c r="T224" s="507"/>
      <c r="U224" s="507"/>
      <c r="V224" s="507"/>
      <c r="W224" s="507"/>
      <c r="X224" s="507"/>
      <c r="Y224" s="507"/>
      <c r="Z224" s="507"/>
      <c r="AA224" s="507"/>
      <c r="AB224" s="507"/>
      <c r="AC224" s="507"/>
      <c r="AD224" s="507"/>
      <c r="AE224" s="507"/>
      <c r="AF224" s="507"/>
      <c r="AG224" s="507"/>
      <c r="AH224" s="507"/>
      <c r="AI224" s="507"/>
      <c r="AJ224" s="507"/>
      <c r="AK224" s="507"/>
      <c r="AL224" s="507"/>
    </row>
    <row r="225" spans="1:38" s="22" customFormat="1" ht="35.1" customHeight="1">
      <c r="A225" s="21"/>
      <c r="B225" s="467" t="s">
        <v>1045</v>
      </c>
      <c r="C225" s="1505">
        <f>CostShareBudget!AI32</f>
        <v>0</v>
      </c>
      <c r="D225" s="1506"/>
      <c r="E225" s="116">
        <f>'Initial Information'!$E$15</f>
        <v>0.505</v>
      </c>
      <c r="F225" s="21"/>
      <c r="G225" s="467" t="s">
        <v>1045</v>
      </c>
      <c r="H225" s="1505">
        <f>CostShareBudget!AN32</f>
        <v>0</v>
      </c>
      <c r="I225" s="1506"/>
      <c r="J225" s="116">
        <f>'Initial Information'!$E$15</f>
        <v>0.505</v>
      </c>
      <c r="K225" s="21"/>
      <c r="L225" s="494"/>
      <c r="M225" s="494"/>
      <c r="N225" s="494"/>
      <c r="O225" s="494"/>
      <c r="P225" s="494"/>
      <c r="Q225" s="507"/>
      <c r="R225" s="507"/>
      <c r="S225" s="507"/>
      <c r="T225" s="507"/>
      <c r="U225" s="507"/>
      <c r="V225" s="507"/>
      <c r="W225" s="507"/>
      <c r="X225" s="507"/>
      <c r="Y225" s="507"/>
      <c r="Z225" s="507"/>
      <c r="AA225" s="507"/>
      <c r="AB225" s="507"/>
      <c r="AC225" s="507"/>
      <c r="AD225" s="507"/>
      <c r="AE225" s="507"/>
      <c r="AF225" s="507"/>
      <c r="AG225" s="507"/>
      <c r="AH225" s="507"/>
      <c r="AI225" s="507"/>
      <c r="AJ225" s="507"/>
      <c r="AK225" s="507"/>
      <c r="AL225" s="507"/>
    </row>
    <row r="226" spans="1:38" s="22" customFormat="1" ht="20.100000000000001" customHeight="1">
      <c r="A226" s="21"/>
      <c r="B226" s="467" t="s">
        <v>44</v>
      </c>
      <c r="C226" s="1505">
        <f>CostShareBudget!AI66</f>
        <v>0</v>
      </c>
      <c r="D226" s="1506"/>
      <c r="E226" s="116">
        <f>'Initial Information'!$E$15</f>
        <v>0.505</v>
      </c>
      <c r="F226" s="21"/>
      <c r="G226" s="467" t="s">
        <v>44</v>
      </c>
      <c r="H226" s="1505">
        <f>CostShareBudget!AN66</f>
        <v>0</v>
      </c>
      <c r="I226" s="1506"/>
      <c r="J226" s="116">
        <f>'Initial Information'!$E$15</f>
        <v>0.505</v>
      </c>
      <c r="K226" s="21"/>
      <c r="L226" s="494"/>
      <c r="M226" s="494"/>
      <c r="N226" s="494"/>
      <c r="O226" s="494"/>
      <c r="P226" s="494"/>
      <c r="Q226" s="507"/>
      <c r="R226" s="507"/>
      <c r="S226" s="507"/>
      <c r="T226" s="507"/>
      <c r="U226" s="507"/>
      <c r="V226" s="507"/>
      <c r="W226" s="507"/>
      <c r="X226" s="507"/>
      <c r="Y226" s="507"/>
      <c r="Z226" s="507"/>
      <c r="AA226" s="507"/>
      <c r="AB226" s="507"/>
      <c r="AC226" s="507"/>
      <c r="AD226" s="507"/>
      <c r="AE226" s="507"/>
      <c r="AF226" s="507"/>
      <c r="AG226" s="507"/>
      <c r="AH226" s="507"/>
      <c r="AI226" s="507"/>
      <c r="AJ226" s="507"/>
      <c r="AK226" s="507"/>
      <c r="AL226" s="507"/>
    </row>
    <row r="227" spans="1:38" s="22" customFormat="1" ht="35.1" customHeight="1">
      <c r="A227" s="21"/>
      <c r="B227" s="471" t="s">
        <v>1050</v>
      </c>
      <c r="C227" s="1509">
        <f>CostShareBudget!AI135</f>
        <v>0</v>
      </c>
      <c r="D227" s="1510"/>
      <c r="E227" s="472">
        <v>0</v>
      </c>
      <c r="F227" s="21"/>
      <c r="G227" s="471" t="s">
        <v>1050</v>
      </c>
      <c r="H227" s="1509">
        <f>CostShareBudget!AN135</f>
        <v>0</v>
      </c>
      <c r="I227" s="1510"/>
      <c r="J227" s="472">
        <v>0</v>
      </c>
      <c r="K227" s="21"/>
      <c r="L227" s="494"/>
      <c r="M227" s="494"/>
      <c r="N227" s="494"/>
      <c r="O227" s="494"/>
      <c r="P227" s="494"/>
      <c r="Q227" s="507"/>
      <c r="R227" s="507"/>
      <c r="S227" s="507"/>
      <c r="T227" s="507"/>
      <c r="U227" s="507"/>
      <c r="V227" s="507"/>
      <c r="W227" s="507"/>
      <c r="X227" s="507"/>
      <c r="Y227" s="507"/>
      <c r="Z227" s="507"/>
      <c r="AA227" s="507"/>
      <c r="AB227" s="507"/>
      <c r="AC227" s="507"/>
      <c r="AD227" s="507"/>
      <c r="AE227" s="507"/>
      <c r="AF227" s="507"/>
      <c r="AG227" s="507"/>
      <c r="AH227" s="507"/>
      <c r="AI227" s="507"/>
      <c r="AJ227" s="507"/>
      <c r="AK227" s="507"/>
      <c r="AL227" s="507"/>
    </row>
    <row r="228" spans="1:38" s="22" customFormat="1" ht="20.100000000000001" customHeight="1">
      <c r="A228" s="21"/>
      <c r="B228" s="467" t="s">
        <v>45</v>
      </c>
      <c r="C228" s="1505">
        <f>SUM(CostShareBudget!AI156:AI160)</f>
        <v>0</v>
      </c>
      <c r="D228" s="1506"/>
      <c r="E228" s="116">
        <f>'Initial Information'!$E$15</f>
        <v>0.505</v>
      </c>
      <c r="F228" s="21"/>
      <c r="G228" s="467" t="s">
        <v>45</v>
      </c>
      <c r="H228" s="1505">
        <f>SUM(CostShareBudget!AN156:AN160)</f>
        <v>0</v>
      </c>
      <c r="I228" s="1506"/>
      <c r="J228" s="116">
        <f>'Initial Information'!$E$15</f>
        <v>0.505</v>
      </c>
      <c r="K228" s="21"/>
      <c r="L228" s="494"/>
      <c r="M228" s="494"/>
      <c r="N228" s="494"/>
      <c r="O228" s="494"/>
      <c r="P228" s="494"/>
      <c r="Q228" s="507"/>
      <c r="R228" s="507"/>
      <c r="S228" s="507"/>
      <c r="T228" s="507"/>
      <c r="U228" s="507"/>
      <c r="V228" s="507"/>
      <c r="W228" s="507"/>
      <c r="X228" s="507"/>
      <c r="Y228" s="507"/>
      <c r="Z228" s="507"/>
      <c r="AA228" s="507"/>
      <c r="AB228" s="507"/>
      <c r="AC228" s="507"/>
      <c r="AD228" s="507"/>
      <c r="AE228" s="507"/>
      <c r="AF228" s="507"/>
      <c r="AG228" s="507"/>
      <c r="AH228" s="507"/>
      <c r="AI228" s="507"/>
      <c r="AJ228" s="507"/>
      <c r="AK228" s="507"/>
      <c r="AL228" s="507"/>
    </row>
    <row r="229" spans="1:38" s="22" customFormat="1" ht="20.100000000000001" customHeight="1">
      <c r="A229" s="21"/>
      <c r="B229" s="468" t="s">
        <v>124</v>
      </c>
      <c r="C229" s="1511"/>
      <c r="D229" s="1512"/>
      <c r="E229" s="116">
        <f>'Initial Information'!$E$15</f>
        <v>0.505</v>
      </c>
      <c r="F229" s="21"/>
      <c r="G229" s="468" t="s">
        <v>124</v>
      </c>
      <c r="H229" s="1511"/>
      <c r="I229" s="1512"/>
      <c r="J229" s="116">
        <f>'Initial Information'!$E$15</f>
        <v>0.505</v>
      </c>
      <c r="K229" s="21"/>
      <c r="L229" s="494"/>
      <c r="M229" s="494"/>
      <c r="N229" s="494"/>
      <c r="O229" s="494"/>
      <c r="P229" s="494"/>
      <c r="Q229" s="507"/>
      <c r="R229" s="507"/>
      <c r="S229" s="507"/>
      <c r="T229" s="507"/>
      <c r="U229" s="507"/>
      <c r="V229" s="507"/>
      <c r="W229" s="507"/>
      <c r="X229" s="507"/>
      <c r="Y229" s="507"/>
      <c r="Z229" s="507"/>
      <c r="AA229" s="507"/>
      <c r="AB229" s="507"/>
      <c r="AC229" s="507"/>
      <c r="AD229" s="507"/>
      <c r="AE229" s="507"/>
      <c r="AF229" s="507"/>
      <c r="AG229" s="507"/>
      <c r="AH229" s="507"/>
      <c r="AI229" s="507"/>
      <c r="AJ229" s="507"/>
      <c r="AK229" s="507"/>
      <c r="AL229" s="507"/>
    </row>
    <row r="230" spans="1:38" s="22" customFormat="1" ht="20.100000000000001" customHeight="1">
      <c r="A230" s="21"/>
      <c r="B230" s="471" t="s">
        <v>1051</v>
      </c>
      <c r="C230" s="1513"/>
      <c r="D230" s="1514"/>
      <c r="E230" s="472">
        <v>0</v>
      </c>
      <c r="F230" s="21"/>
      <c r="G230" s="471" t="s">
        <v>1051</v>
      </c>
      <c r="H230" s="1513"/>
      <c r="I230" s="1514"/>
      <c r="J230" s="472">
        <v>0</v>
      </c>
      <c r="K230" s="21"/>
      <c r="L230" s="494"/>
      <c r="M230" s="494"/>
      <c r="N230" s="494"/>
      <c r="O230" s="494"/>
      <c r="P230" s="494"/>
      <c r="Q230" s="507"/>
      <c r="R230" s="507"/>
      <c r="S230" s="507"/>
      <c r="T230" s="507"/>
      <c r="U230" s="507"/>
      <c r="V230" s="507"/>
      <c r="W230" s="507"/>
      <c r="X230" s="507"/>
      <c r="Y230" s="507"/>
      <c r="Z230" s="507"/>
      <c r="AA230" s="507"/>
      <c r="AB230" s="507"/>
      <c r="AC230" s="507"/>
      <c r="AD230" s="507"/>
      <c r="AE230" s="507"/>
      <c r="AF230" s="507"/>
      <c r="AG230" s="507"/>
      <c r="AH230" s="507"/>
      <c r="AI230" s="507"/>
      <c r="AJ230" s="507"/>
      <c r="AK230" s="507"/>
      <c r="AL230" s="507"/>
    </row>
    <row r="231" spans="1:38" s="22" customFormat="1" ht="35.1" customHeight="1">
      <c r="A231" s="21"/>
      <c r="B231" s="471" t="s">
        <v>1052</v>
      </c>
      <c r="C231" s="1513">
        <f>CostShareBudget!AI205</f>
        <v>0</v>
      </c>
      <c r="D231" s="1514"/>
      <c r="E231" s="472">
        <v>0</v>
      </c>
      <c r="F231" s="21"/>
      <c r="G231" s="471" t="s">
        <v>1052</v>
      </c>
      <c r="H231" s="1513">
        <f>CostShareBudget!AN205</f>
        <v>0</v>
      </c>
      <c r="I231" s="1514"/>
      <c r="J231" s="472">
        <v>0</v>
      </c>
      <c r="K231" s="21"/>
      <c r="L231" s="494"/>
      <c r="M231" s="494"/>
      <c r="N231" s="494"/>
      <c r="O231" s="494"/>
      <c r="P231" s="494"/>
      <c r="Q231" s="507"/>
      <c r="R231" s="507"/>
      <c r="S231" s="507"/>
      <c r="T231" s="507"/>
      <c r="U231" s="507"/>
      <c r="V231" s="507"/>
      <c r="W231" s="507"/>
      <c r="X231" s="507"/>
      <c r="Y231" s="507"/>
      <c r="Z231" s="507"/>
      <c r="AA231" s="507"/>
      <c r="AB231" s="507"/>
      <c r="AC231" s="507"/>
      <c r="AD231" s="507"/>
      <c r="AE231" s="507"/>
      <c r="AF231" s="507"/>
      <c r="AG231" s="507"/>
      <c r="AH231" s="507"/>
      <c r="AI231" s="507"/>
      <c r="AJ231" s="507"/>
      <c r="AK231" s="507"/>
      <c r="AL231" s="507"/>
    </row>
    <row r="232" spans="1:38" s="22" customFormat="1" ht="20.100000000000001" customHeight="1">
      <c r="A232" s="21"/>
      <c r="B232" s="467" t="s">
        <v>47</v>
      </c>
      <c r="C232" s="1511">
        <f>SUM(CostShareBudget!AI53:AI55)</f>
        <v>0</v>
      </c>
      <c r="D232" s="1512"/>
      <c r="E232" s="116">
        <f>'Initial Information'!$E$15</f>
        <v>0.505</v>
      </c>
      <c r="F232" s="21"/>
      <c r="G232" s="467" t="s">
        <v>47</v>
      </c>
      <c r="H232" s="1511">
        <f>SUM(CostShareBudget!AN53:AN55)</f>
        <v>0</v>
      </c>
      <c r="I232" s="1512"/>
      <c r="J232" s="116">
        <f>'Initial Information'!$E$15</f>
        <v>0.505</v>
      </c>
      <c r="K232" s="21"/>
      <c r="L232" s="494"/>
      <c r="M232" s="494"/>
      <c r="N232" s="494"/>
      <c r="O232" s="494"/>
      <c r="P232" s="494"/>
      <c r="Q232" s="507"/>
      <c r="R232" s="507"/>
      <c r="S232" s="507"/>
      <c r="T232" s="507"/>
      <c r="U232" s="507"/>
      <c r="V232" s="507"/>
      <c r="W232" s="507"/>
      <c r="X232" s="507"/>
      <c r="Y232" s="507"/>
      <c r="Z232" s="507"/>
      <c r="AA232" s="507"/>
      <c r="AB232" s="507"/>
      <c r="AC232" s="507"/>
      <c r="AD232" s="507"/>
      <c r="AE232" s="507"/>
      <c r="AF232" s="507"/>
      <c r="AG232" s="507"/>
      <c r="AH232" s="507"/>
      <c r="AI232" s="507"/>
      <c r="AJ232" s="507"/>
      <c r="AK232" s="507"/>
      <c r="AL232" s="507"/>
    </row>
    <row r="233" spans="1:38" s="22" customFormat="1" ht="20.100000000000001" customHeight="1">
      <c r="A233" s="21"/>
      <c r="B233" s="467" t="s">
        <v>48</v>
      </c>
      <c r="C233" s="1511">
        <f>CostShareBudget!AI166+CostShareBudget!AI170+CostShareBudget!AI174+CostShareBudget!AI178+CostShareBudget!AI182+CostShareBudget!AI186+CostShareBudget!AI190+CostShareBudget!AI194+CostShareBudget!AI198+CostShareBudget!AI202</f>
        <v>0</v>
      </c>
      <c r="D233" s="1512"/>
      <c r="E233" s="116">
        <f>'Initial Information'!$E$15</f>
        <v>0.505</v>
      </c>
      <c r="F233" s="21"/>
      <c r="G233" s="467" t="s">
        <v>48</v>
      </c>
      <c r="H233" s="1511">
        <f>CostShareBudget!AN166+CostShareBudget!AN170+CostShareBudget!AN174+CostShareBudget!AN178+CostShareBudget!AN182+CostShareBudget!AN186+CostShareBudget!AN190+CostShareBudget!AN194+CostShareBudget!AN198+CostShareBudget!AN202</f>
        <v>0</v>
      </c>
      <c r="I233" s="1512"/>
      <c r="J233" s="116">
        <f>'Initial Information'!$E$15</f>
        <v>0.505</v>
      </c>
      <c r="K233" s="21"/>
      <c r="L233" s="494"/>
      <c r="M233" s="494"/>
      <c r="N233" s="494"/>
      <c r="O233" s="494"/>
      <c r="P233" s="494"/>
      <c r="Q233" s="507"/>
      <c r="R233" s="507"/>
      <c r="S233" s="507"/>
      <c r="T233" s="507"/>
      <c r="U233" s="507"/>
      <c r="V233" s="507"/>
      <c r="W233" s="507"/>
      <c r="X233" s="507"/>
      <c r="Y233" s="507"/>
      <c r="Z233" s="507"/>
      <c r="AA233" s="507"/>
      <c r="AB233" s="507"/>
      <c r="AC233" s="507"/>
      <c r="AD233" s="507"/>
      <c r="AE233" s="507"/>
      <c r="AF233" s="507"/>
      <c r="AG233" s="507"/>
      <c r="AH233" s="507"/>
      <c r="AI233" s="507"/>
      <c r="AJ233" s="507"/>
      <c r="AK233" s="507"/>
      <c r="AL233" s="507"/>
    </row>
    <row r="234" spans="1:38" s="22" customFormat="1" ht="20.100000000000001" customHeight="1">
      <c r="A234" s="21"/>
      <c r="B234" s="471" t="s">
        <v>49</v>
      </c>
      <c r="C234" s="1513">
        <f>CostShareBudget!AI167+CostShareBudget!AI171+CostShareBudget!AI175+CostShareBudget!AI179+CostShareBudget!AI183+CostShareBudget!AI187+CostShareBudget!AI191+CostShareBudget!AI195+CostShareBudget!AI199+CostShareBudget!AI203</f>
        <v>0</v>
      </c>
      <c r="D234" s="1514"/>
      <c r="E234" s="472">
        <v>0</v>
      </c>
      <c r="F234" s="21"/>
      <c r="G234" s="471" t="s">
        <v>49</v>
      </c>
      <c r="H234" s="1513">
        <f>CostShareBudget!AN167+CostShareBudget!AN171+CostShareBudget!AN175+CostShareBudget!AN179+CostShareBudget!AN183+CostShareBudget!AN187+CostShareBudget!AN191+CostShareBudget!AN195+CostShareBudget!AN199+CostShareBudget!AN203</f>
        <v>0</v>
      </c>
      <c r="I234" s="1514"/>
      <c r="J234" s="472">
        <v>0</v>
      </c>
      <c r="K234" s="21"/>
      <c r="L234" s="494"/>
      <c r="M234" s="494"/>
      <c r="N234" s="494"/>
      <c r="O234" s="494"/>
      <c r="P234" s="494"/>
      <c r="Q234" s="507"/>
      <c r="R234" s="507"/>
      <c r="S234" s="507"/>
      <c r="T234" s="507"/>
      <c r="U234" s="507"/>
      <c r="V234" s="507"/>
      <c r="W234" s="507"/>
      <c r="X234" s="507"/>
      <c r="Y234" s="507"/>
      <c r="Z234" s="507"/>
      <c r="AA234" s="507"/>
      <c r="AB234" s="507"/>
      <c r="AC234" s="507"/>
      <c r="AD234" s="507"/>
      <c r="AE234" s="507"/>
      <c r="AF234" s="507"/>
      <c r="AG234" s="507"/>
      <c r="AH234" s="507"/>
      <c r="AI234" s="507"/>
      <c r="AJ234" s="507"/>
      <c r="AK234" s="507"/>
      <c r="AL234" s="507"/>
    </row>
    <row r="235" spans="1:38" s="22" customFormat="1" ht="20.100000000000001" customHeight="1">
      <c r="A235" s="21"/>
      <c r="B235" s="467" t="s">
        <v>50</v>
      </c>
      <c r="C235" s="1505">
        <f>SUM(CostShareBudget!AI142:AI162)+SUM(CostShareBudget!AI208:AI217)+SUM(CostShareBudget!AI220:AI229)</f>
        <v>0</v>
      </c>
      <c r="D235" s="1506"/>
      <c r="E235" s="116">
        <f>'Initial Information'!$E$15</f>
        <v>0.505</v>
      </c>
      <c r="F235" s="21"/>
      <c r="G235" s="467" t="s">
        <v>50</v>
      </c>
      <c r="H235" s="1505">
        <f>SUM(CostShareBudget!AN142:AN162)+SUM(CostShareBudget!AN208:AN217)+SUM(CostShareBudget!AN220:AN229)</f>
        <v>0</v>
      </c>
      <c r="I235" s="1506"/>
      <c r="J235" s="116">
        <f>'Initial Information'!$E$15</f>
        <v>0.505</v>
      </c>
      <c r="K235" s="21"/>
      <c r="L235" s="494"/>
      <c r="M235" s="494"/>
      <c r="N235" s="494"/>
      <c r="O235" s="494"/>
      <c r="P235" s="494"/>
      <c r="Q235" s="507"/>
      <c r="R235" s="507"/>
      <c r="S235" s="507"/>
      <c r="T235" s="507"/>
      <c r="U235" s="507"/>
      <c r="V235" s="507"/>
      <c r="W235" s="507"/>
      <c r="X235" s="507"/>
      <c r="Y235" s="507"/>
      <c r="Z235" s="507"/>
      <c r="AA235" s="507"/>
      <c r="AB235" s="507"/>
      <c r="AC235" s="507"/>
      <c r="AD235" s="507"/>
      <c r="AE235" s="507"/>
      <c r="AF235" s="507"/>
      <c r="AG235" s="507"/>
      <c r="AH235" s="507"/>
      <c r="AI235" s="507"/>
      <c r="AJ235" s="507"/>
      <c r="AK235" s="507"/>
      <c r="AL235" s="507"/>
    </row>
    <row r="236" spans="1:38" s="22" customFormat="1" ht="20.100000000000001" customHeight="1">
      <c r="A236" s="21"/>
      <c r="B236" s="467" t="s">
        <v>118</v>
      </c>
      <c r="C236" s="1511"/>
      <c r="D236" s="1512"/>
      <c r="E236" s="116">
        <f>'Initial Information'!$E$15</f>
        <v>0.505</v>
      </c>
      <c r="F236" s="21"/>
      <c r="G236" s="467" t="s">
        <v>118</v>
      </c>
      <c r="H236" s="1511"/>
      <c r="I236" s="1512"/>
      <c r="J236" s="116">
        <f>'Initial Information'!$E$15</f>
        <v>0.505</v>
      </c>
      <c r="K236" s="21"/>
      <c r="L236" s="494"/>
      <c r="M236" s="494"/>
      <c r="N236" s="494"/>
      <c r="O236" s="494"/>
      <c r="P236" s="494"/>
      <c r="Q236" s="507"/>
      <c r="R236" s="507"/>
      <c r="S236" s="507"/>
      <c r="T236" s="507"/>
      <c r="U236" s="507"/>
      <c r="V236" s="507"/>
      <c r="W236" s="507"/>
      <c r="X236" s="507"/>
      <c r="Y236" s="507"/>
      <c r="Z236" s="507"/>
      <c r="AA236" s="507"/>
      <c r="AB236" s="507"/>
      <c r="AC236" s="507"/>
      <c r="AD236" s="507"/>
      <c r="AE236" s="507"/>
      <c r="AF236" s="507"/>
      <c r="AG236" s="507"/>
      <c r="AH236" s="507"/>
      <c r="AI236" s="507"/>
      <c r="AJ236" s="507"/>
      <c r="AK236" s="507"/>
      <c r="AL236" s="507"/>
    </row>
    <row r="237" spans="1:38" s="22" customFormat="1" ht="20.100000000000001" customHeight="1">
      <c r="A237" s="21"/>
      <c r="B237" s="467" t="s">
        <v>51</v>
      </c>
      <c r="C237" s="1511">
        <f>SUM(CostShareBudget!AI107:AI109)</f>
        <v>0</v>
      </c>
      <c r="D237" s="1512"/>
      <c r="E237" s="116">
        <f>'Initial Information'!$E$15</f>
        <v>0.505</v>
      </c>
      <c r="F237" s="21"/>
      <c r="G237" s="467" t="s">
        <v>51</v>
      </c>
      <c r="H237" s="1511">
        <f>SUM(CostShareBudget!AN107:AN109)</f>
        <v>0</v>
      </c>
      <c r="I237" s="1512"/>
      <c r="J237" s="116">
        <f>'Initial Information'!$E$15</f>
        <v>0.505</v>
      </c>
      <c r="K237" s="21"/>
      <c r="L237" s="494"/>
      <c r="M237" s="494"/>
      <c r="N237" s="494"/>
      <c r="O237" s="494"/>
      <c r="P237" s="494"/>
      <c r="Q237" s="507"/>
      <c r="R237" s="507"/>
      <c r="S237" s="507"/>
      <c r="T237" s="507"/>
      <c r="U237" s="507"/>
      <c r="V237" s="507"/>
      <c r="W237" s="507"/>
      <c r="X237" s="507"/>
      <c r="Y237" s="507"/>
      <c r="Z237" s="507"/>
      <c r="AA237" s="507"/>
      <c r="AB237" s="507"/>
      <c r="AC237" s="507"/>
      <c r="AD237" s="507"/>
      <c r="AE237" s="507"/>
      <c r="AF237" s="507"/>
      <c r="AG237" s="507"/>
      <c r="AH237" s="507"/>
      <c r="AI237" s="507"/>
      <c r="AJ237" s="507"/>
      <c r="AK237" s="507"/>
      <c r="AL237" s="507"/>
    </row>
    <row r="238" spans="1:38" s="22" customFormat="1" ht="20.100000000000001" customHeight="1">
      <c r="A238" s="21"/>
      <c r="B238" s="467" t="s">
        <v>52</v>
      </c>
      <c r="C238" s="1511">
        <f>SUM(CostShareBudget!AI97:AI99)</f>
        <v>0</v>
      </c>
      <c r="D238" s="1512"/>
      <c r="E238" s="116">
        <f>'Initial Information'!$E$15</f>
        <v>0.505</v>
      </c>
      <c r="F238" s="21"/>
      <c r="G238" s="467" t="s">
        <v>52</v>
      </c>
      <c r="H238" s="1511">
        <f>SUM(CostShareBudget!AN97:AN99)</f>
        <v>0</v>
      </c>
      <c r="I238" s="1512"/>
      <c r="J238" s="116">
        <f>'Initial Information'!$E$15</f>
        <v>0.505</v>
      </c>
      <c r="K238" s="21"/>
      <c r="L238" s="494"/>
      <c r="M238" s="494"/>
      <c r="N238" s="494"/>
      <c r="O238" s="494"/>
      <c r="P238" s="494"/>
      <c r="Q238" s="507"/>
      <c r="R238" s="507"/>
      <c r="S238" s="507"/>
      <c r="T238" s="507"/>
      <c r="U238" s="507"/>
      <c r="V238" s="507"/>
      <c r="W238" s="507"/>
      <c r="X238" s="507"/>
      <c r="Y238" s="507"/>
      <c r="Z238" s="507"/>
      <c r="AA238" s="507"/>
      <c r="AB238" s="507"/>
      <c r="AC238" s="507"/>
      <c r="AD238" s="507"/>
      <c r="AE238" s="507"/>
      <c r="AF238" s="507"/>
      <c r="AG238" s="507"/>
      <c r="AH238" s="507"/>
      <c r="AI238" s="507"/>
      <c r="AJ238" s="507"/>
      <c r="AK238" s="507"/>
      <c r="AL238" s="507"/>
    </row>
    <row r="239" spans="1:38" ht="20.100000000000001" customHeight="1">
      <c r="A239" s="21"/>
      <c r="B239" s="467" t="s">
        <v>53</v>
      </c>
      <c r="C239" s="1505">
        <f>SUM(CostShareBudget!AI102:AI104)</f>
        <v>0</v>
      </c>
      <c r="D239" s="1506"/>
      <c r="E239" s="116">
        <f>'Initial Information'!$E$15</f>
        <v>0.505</v>
      </c>
      <c r="F239" s="21"/>
      <c r="G239" s="467" t="s">
        <v>53</v>
      </c>
      <c r="H239" s="1505">
        <f>SUM(CostShareBudget!AN102:AN104)</f>
        <v>0</v>
      </c>
      <c r="I239" s="1506"/>
      <c r="J239" s="116">
        <f>'Initial Information'!$E$15</f>
        <v>0.505</v>
      </c>
      <c r="K239" s="21"/>
      <c r="L239" s="494"/>
      <c r="M239" s="494"/>
      <c r="N239" s="494"/>
      <c r="O239" s="494"/>
      <c r="P239" s="494"/>
      <c r="Q239" s="494"/>
      <c r="R239" s="494"/>
      <c r="S239" s="494"/>
      <c r="T239" s="494"/>
      <c r="U239" s="494"/>
      <c r="V239" s="494"/>
      <c r="W239" s="494"/>
      <c r="X239" s="494"/>
      <c r="Y239" s="494"/>
      <c r="Z239" s="494"/>
      <c r="AA239" s="494"/>
      <c r="AB239" s="494"/>
      <c r="AC239" s="494"/>
      <c r="AD239" s="494"/>
      <c r="AE239" s="494"/>
      <c r="AF239" s="494"/>
      <c r="AG239" s="494"/>
      <c r="AH239" s="494"/>
      <c r="AI239" s="494"/>
      <c r="AJ239" s="494"/>
      <c r="AK239" s="494"/>
      <c r="AL239" s="494"/>
    </row>
    <row r="240" spans="1:38" ht="35.1" customHeight="1" thickBot="1">
      <c r="A240" s="21"/>
      <c r="B240" s="467" t="s">
        <v>1043</v>
      </c>
      <c r="C240" s="1505">
        <f>SUM(CostShareBudget!AI44:AI52)</f>
        <v>0</v>
      </c>
      <c r="D240" s="1506"/>
      <c r="E240" s="116">
        <f>'Initial Information'!$E$15</f>
        <v>0.505</v>
      </c>
      <c r="F240" s="21"/>
      <c r="G240" s="467" t="s">
        <v>1043</v>
      </c>
      <c r="H240" s="1505">
        <f>SUM(CostShareBudget!AN44:AN52)</f>
        <v>0</v>
      </c>
      <c r="I240" s="1506"/>
      <c r="J240" s="116">
        <f>'Initial Information'!$E$15</f>
        <v>0.505</v>
      </c>
      <c r="K240" s="21"/>
      <c r="L240" s="494"/>
      <c r="M240" s="494"/>
      <c r="N240" s="494"/>
      <c r="O240" s="494"/>
      <c r="P240" s="494"/>
      <c r="Q240" s="494"/>
      <c r="R240" s="494"/>
      <c r="S240" s="494"/>
      <c r="T240" s="494"/>
      <c r="U240" s="494"/>
      <c r="V240" s="494"/>
      <c r="W240" s="494"/>
      <c r="X240" s="494"/>
      <c r="Y240" s="494"/>
      <c r="Z240" s="494"/>
      <c r="AA240" s="494"/>
      <c r="AB240" s="494"/>
      <c r="AC240" s="494"/>
      <c r="AD240" s="494"/>
      <c r="AE240" s="494"/>
      <c r="AF240" s="494"/>
      <c r="AG240" s="494"/>
      <c r="AH240" s="494"/>
      <c r="AI240" s="494"/>
      <c r="AJ240" s="494"/>
      <c r="AK240" s="494"/>
      <c r="AL240" s="494"/>
    </row>
    <row r="241" spans="1:38" ht="4.9000000000000004" customHeight="1">
      <c r="A241" s="19"/>
      <c r="B241" s="462"/>
      <c r="C241" s="1507"/>
      <c r="D241" s="1508"/>
      <c r="E241" s="463"/>
      <c r="F241" s="19"/>
      <c r="G241" s="462"/>
      <c r="H241" s="1507"/>
      <c r="I241" s="1508"/>
      <c r="J241" s="463"/>
      <c r="K241" s="19"/>
      <c r="L241" s="494"/>
      <c r="M241" s="494"/>
      <c r="N241" s="494"/>
      <c r="O241" s="494"/>
      <c r="P241" s="494"/>
      <c r="Q241" s="494"/>
      <c r="R241" s="494"/>
      <c r="S241" s="494"/>
      <c r="T241" s="494"/>
      <c r="U241" s="494"/>
      <c r="V241" s="494"/>
      <c r="W241" s="494"/>
      <c r="X241" s="494"/>
      <c r="Y241" s="494"/>
      <c r="Z241" s="494"/>
      <c r="AA241" s="494"/>
      <c r="AB241" s="494"/>
      <c r="AC241" s="494"/>
      <c r="AD241" s="494"/>
      <c r="AE241" s="494"/>
      <c r="AF241" s="494"/>
      <c r="AG241" s="494"/>
      <c r="AH241" s="494"/>
      <c r="AI241" s="494"/>
      <c r="AJ241" s="494"/>
      <c r="AK241" s="494"/>
      <c r="AL241" s="494"/>
    </row>
    <row r="242" spans="1:38" ht="20.100000000000001" customHeight="1">
      <c r="A242" s="19"/>
      <c r="B242" s="5" t="s">
        <v>134</v>
      </c>
      <c r="C242" s="1499">
        <f>CostShareBudget!AI234</f>
        <v>0</v>
      </c>
      <c r="D242" s="1500"/>
      <c r="E242" s="6"/>
      <c r="F242" s="19"/>
      <c r="G242" s="5" t="s">
        <v>134</v>
      </c>
      <c r="H242" s="1499">
        <f>CostShareBudget!AN234</f>
        <v>0</v>
      </c>
      <c r="I242" s="1500"/>
      <c r="J242" s="6"/>
      <c r="K242" s="19"/>
      <c r="L242" s="494"/>
      <c r="M242" s="494"/>
      <c r="N242" s="494"/>
      <c r="O242" s="494"/>
      <c r="P242" s="494"/>
      <c r="Q242" s="494"/>
      <c r="R242" s="494"/>
      <c r="S242" s="494"/>
      <c r="T242" s="494"/>
      <c r="U242" s="494"/>
      <c r="V242" s="494"/>
      <c r="W242" s="494"/>
      <c r="X242" s="494"/>
      <c r="Y242" s="494"/>
      <c r="Z242" s="494"/>
      <c r="AA242" s="494"/>
      <c r="AB242" s="494"/>
      <c r="AC242" s="494"/>
      <c r="AD242" s="494"/>
      <c r="AE242" s="494"/>
      <c r="AF242" s="494"/>
      <c r="AG242" s="494"/>
      <c r="AH242" s="494"/>
      <c r="AI242" s="494"/>
      <c r="AJ242" s="494"/>
      <c r="AK242" s="494"/>
      <c r="AL242" s="494"/>
    </row>
    <row r="243" spans="1:38" ht="4.9000000000000004" customHeight="1">
      <c r="A243" s="19"/>
      <c r="B243" s="464"/>
      <c r="C243" s="1501"/>
      <c r="D243" s="1502"/>
      <c r="E243" s="466"/>
      <c r="F243" s="19"/>
      <c r="G243" s="464"/>
      <c r="H243" s="1501"/>
      <c r="I243" s="1502"/>
      <c r="J243" s="466"/>
      <c r="K243" s="19"/>
      <c r="L243" s="494"/>
      <c r="M243" s="494"/>
      <c r="N243" s="494"/>
      <c r="O243" s="494"/>
      <c r="P243" s="494"/>
      <c r="Q243" s="494"/>
      <c r="R243" s="494"/>
      <c r="S243" s="494"/>
      <c r="T243" s="494"/>
      <c r="U243" s="494"/>
      <c r="V243" s="494"/>
      <c r="W243" s="494"/>
      <c r="X243" s="494"/>
      <c r="Y243" s="494"/>
      <c r="Z243" s="494"/>
      <c r="AA243" s="494"/>
      <c r="AB243" s="494"/>
      <c r="AC243" s="494"/>
      <c r="AD243" s="494"/>
      <c r="AE243" s="494"/>
      <c r="AF243" s="494"/>
      <c r="AG243" s="494"/>
      <c r="AH243" s="494"/>
      <c r="AI243" s="494"/>
      <c r="AJ243" s="494"/>
      <c r="AK243" s="494"/>
      <c r="AL243" s="494"/>
    </row>
    <row r="244" spans="1:38" ht="20.100000000000001" customHeight="1">
      <c r="A244" s="19"/>
      <c r="B244" s="5" t="s">
        <v>136</v>
      </c>
      <c r="C244" s="1499">
        <f>CostShareBudget!AI236</f>
        <v>0</v>
      </c>
      <c r="D244" s="1500"/>
      <c r="E244" s="6"/>
      <c r="F244" s="19"/>
      <c r="G244" s="5" t="s">
        <v>136</v>
      </c>
      <c r="H244" s="1499">
        <f>CostShareBudget!AN236</f>
        <v>0</v>
      </c>
      <c r="I244" s="1500"/>
      <c r="J244" s="6"/>
      <c r="K244" s="19"/>
      <c r="L244" s="494"/>
      <c r="M244" s="494"/>
      <c r="N244" s="494"/>
      <c r="O244" s="494"/>
      <c r="P244" s="494"/>
      <c r="Q244" s="494"/>
      <c r="R244" s="494"/>
      <c r="S244" s="494"/>
      <c r="T244" s="494"/>
      <c r="U244" s="494"/>
      <c r="V244" s="494"/>
      <c r="W244" s="494"/>
      <c r="X244" s="494"/>
      <c r="Y244" s="494"/>
      <c r="Z244" s="494"/>
      <c r="AA244" s="494"/>
      <c r="AB244" s="494"/>
      <c r="AC244" s="494"/>
      <c r="AD244" s="494"/>
      <c r="AE244" s="494"/>
      <c r="AF244" s="494"/>
      <c r="AG244" s="494"/>
      <c r="AH244" s="494"/>
      <c r="AI244" s="494"/>
      <c r="AJ244" s="494"/>
      <c r="AK244" s="494"/>
      <c r="AL244" s="494"/>
    </row>
    <row r="245" spans="1:38" ht="4.9000000000000004" customHeight="1">
      <c r="A245" s="19"/>
      <c r="B245" s="464"/>
      <c r="C245" s="1501"/>
      <c r="D245" s="1502"/>
      <c r="E245" s="466"/>
      <c r="F245" s="19"/>
      <c r="G245" s="464"/>
      <c r="H245" s="1501"/>
      <c r="I245" s="1502"/>
      <c r="J245" s="466"/>
      <c r="K245" s="19"/>
      <c r="L245" s="494"/>
      <c r="M245" s="494"/>
      <c r="N245" s="494"/>
      <c r="O245" s="494"/>
      <c r="P245" s="494"/>
      <c r="Q245" s="494"/>
      <c r="R245" s="494"/>
      <c r="S245" s="494"/>
      <c r="T245" s="494"/>
      <c r="U245" s="494"/>
      <c r="V245" s="494"/>
      <c r="W245" s="494"/>
      <c r="X245" s="494"/>
      <c r="Y245" s="494"/>
      <c r="Z245" s="494"/>
      <c r="AA245" s="494"/>
      <c r="AB245" s="494"/>
      <c r="AC245" s="494"/>
      <c r="AD245" s="494"/>
      <c r="AE245" s="494"/>
      <c r="AF245" s="494"/>
      <c r="AG245" s="494"/>
      <c r="AH245" s="494"/>
      <c r="AI245" s="494"/>
      <c r="AJ245" s="494"/>
      <c r="AK245" s="494"/>
      <c r="AL245" s="494"/>
    </row>
    <row r="246" spans="1:38" ht="20.100000000000001" customHeight="1">
      <c r="A246" s="19"/>
      <c r="B246" s="5" t="s">
        <v>135</v>
      </c>
      <c r="C246" s="1499">
        <f>CostShareBudget!AI237</f>
        <v>0</v>
      </c>
      <c r="D246" s="1500"/>
      <c r="E246" s="116">
        <f>'Initial Information'!$E$15</f>
        <v>0.505</v>
      </c>
      <c r="F246" s="19"/>
      <c r="G246" s="5" t="s">
        <v>135</v>
      </c>
      <c r="H246" s="1499">
        <f>CostShareBudget!AN237</f>
        <v>0</v>
      </c>
      <c r="I246" s="1500"/>
      <c r="J246" s="116">
        <f>'Initial Information'!$E$15</f>
        <v>0.505</v>
      </c>
      <c r="K246" s="19"/>
      <c r="L246" s="494"/>
      <c r="M246" s="494"/>
      <c r="N246" s="494"/>
      <c r="O246" s="494"/>
      <c r="P246" s="494"/>
      <c r="Q246" s="494"/>
      <c r="R246" s="494"/>
      <c r="S246" s="494"/>
      <c r="T246" s="494"/>
      <c r="U246" s="494"/>
      <c r="V246" s="494"/>
      <c r="W246" s="494"/>
      <c r="X246" s="494"/>
      <c r="Y246" s="494"/>
      <c r="Z246" s="494"/>
      <c r="AA246" s="494"/>
      <c r="AB246" s="494"/>
      <c r="AC246" s="494"/>
      <c r="AD246" s="494"/>
      <c r="AE246" s="494"/>
      <c r="AF246" s="494"/>
      <c r="AG246" s="494"/>
      <c r="AH246" s="494"/>
      <c r="AI246" s="494"/>
      <c r="AJ246" s="494"/>
      <c r="AK246" s="494"/>
      <c r="AL246" s="494"/>
    </row>
    <row r="247" spans="1:38" ht="4.9000000000000004" customHeight="1">
      <c r="A247" s="19"/>
      <c r="B247" s="464"/>
      <c r="C247" s="1501"/>
      <c r="D247" s="1502"/>
      <c r="E247" s="466"/>
      <c r="F247" s="19"/>
      <c r="G247" s="464"/>
      <c r="H247" s="1501"/>
      <c r="I247" s="1502"/>
      <c r="J247" s="466"/>
      <c r="K247" s="19"/>
      <c r="L247" s="494"/>
      <c r="M247" s="494"/>
      <c r="N247" s="494"/>
      <c r="O247" s="494"/>
      <c r="P247" s="494"/>
      <c r="Q247" s="494"/>
      <c r="R247" s="494"/>
      <c r="S247" s="494"/>
      <c r="T247" s="494"/>
      <c r="U247" s="494"/>
      <c r="V247" s="494"/>
      <c r="W247" s="494"/>
      <c r="X247" s="494"/>
      <c r="Y247" s="494"/>
      <c r="Z247" s="494"/>
      <c r="AA247" s="494"/>
      <c r="AB247" s="494"/>
      <c r="AC247" s="494"/>
      <c r="AD247" s="494"/>
      <c r="AE247" s="494"/>
      <c r="AF247" s="494"/>
      <c r="AG247" s="494"/>
      <c r="AH247" s="494"/>
      <c r="AI247" s="494"/>
      <c r="AJ247" s="494"/>
      <c r="AK247" s="494"/>
      <c r="AL247" s="494"/>
    </row>
    <row r="248" spans="1:38" ht="20.100000000000001" customHeight="1" thickBot="1">
      <c r="A248" s="19"/>
      <c r="B248" s="7" t="s">
        <v>56</v>
      </c>
      <c r="C248" s="1503">
        <f>CostShareBudget!AI240</f>
        <v>0</v>
      </c>
      <c r="D248" s="1504"/>
      <c r="E248" s="8"/>
      <c r="F248" s="19"/>
      <c r="G248" s="7" t="s">
        <v>56</v>
      </c>
      <c r="H248" s="1503">
        <f>CostShareBudget!AN240</f>
        <v>0</v>
      </c>
      <c r="I248" s="1504"/>
      <c r="J248" s="8"/>
      <c r="K248" s="19"/>
      <c r="L248" s="494"/>
      <c r="M248" s="494"/>
      <c r="N248" s="494"/>
      <c r="O248" s="494"/>
      <c r="P248" s="494"/>
      <c r="Q248" s="494"/>
      <c r="R248" s="494"/>
      <c r="S248" s="494"/>
      <c r="T248" s="494"/>
      <c r="U248" s="494"/>
      <c r="V248" s="494"/>
      <c r="W248" s="494"/>
      <c r="X248" s="494"/>
      <c r="Y248" s="494"/>
      <c r="Z248" s="494"/>
      <c r="AA248" s="494"/>
      <c r="AB248" s="494"/>
      <c r="AC248" s="494"/>
      <c r="AD248" s="494"/>
      <c r="AE248" s="494"/>
      <c r="AF248" s="494"/>
      <c r="AG248" s="494"/>
      <c r="AH248" s="494"/>
      <c r="AI248" s="494"/>
      <c r="AJ248" s="494"/>
      <c r="AK248" s="494"/>
      <c r="AL248" s="494"/>
    </row>
    <row r="249" spans="1:38" ht="9.9499999999999993" customHeight="1">
      <c r="A249" s="19"/>
      <c r="B249" s="19"/>
      <c r="C249" s="19"/>
      <c r="D249" s="20"/>
      <c r="E249" s="20"/>
      <c r="F249" s="19"/>
      <c r="G249" s="19"/>
      <c r="H249" s="19"/>
      <c r="I249" s="20"/>
      <c r="J249" s="20"/>
      <c r="K249" s="19"/>
      <c r="L249" s="494"/>
      <c r="M249" s="494"/>
      <c r="N249" s="494"/>
      <c r="O249" s="494"/>
      <c r="P249" s="494"/>
      <c r="Q249" s="494"/>
      <c r="R249" s="494"/>
      <c r="S249" s="494"/>
      <c r="T249" s="494"/>
      <c r="U249" s="494"/>
      <c r="V249" s="494"/>
      <c r="W249" s="494"/>
      <c r="X249" s="494"/>
      <c r="Y249" s="494"/>
      <c r="Z249" s="494"/>
      <c r="AA249" s="494"/>
      <c r="AB249" s="494"/>
      <c r="AC249" s="494"/>
      <c r="AD249" s="494"/>
      <c r="AE249" s="494"/>
      <c r="AF249" s="494"/>
      <c r="AG249" s="494"/>
    </row>
    <row r="250" spans="1:38" ht="19.899999999999999" customHeight="1">
      <c r="A250" s="19"/>
      <c r="B250" s="1518" t="str">
        <f>B108</f>
        <v>Cumulative: Years 1 thru 6</v>
      </c>
      <c r="C250" s="1519"/>
      <c r="D250" s="1519"/>
      <c r="E250" s="1519"/>
      <c r="F250" s="1598"/>
      <c r="G250" s="1598"/>
      <c r="H250" s="1598"/>
      <c r="I250" s="1598"/>
      <c r="J250" s="1599"/>
      <c r="K250" s="19"/>
      <c r="L250" s="494"/>
      <c r="M250" s="494"/>
      <c r="N250" s="494"/>
      <c r="O250" s="494"/>
      <c r="P250" s="494"/>
      <c r="Q250" s="494"/>
      <c r="R250" s="494"/>
      <c r="S250" s="494"/>
      <c r="T250" s="494"/>
      <c r="U250" s="494"/>
      <c r="V250" s="494"/>
      <c r="W250" s="494"/>
      <c r="X250" s="494"/>
      <c r="Y250" s="494"/>
      <c r="Z250" s="494"/>
      <c r="AA250" s="494"/>
      <c r="AB250" s="494"/>
      <c r="AC250" s="494"/>
      <c r="AD250" s="494"/>
      <c r="AE250" s="494"/>
      <c r="AF250" s="494"/>
      <c r="AG250" s="494"/>
    </row>
    <row r="251" spans="1:38" ht="19.899999999999999" customHeight="1" thickBot="1">
      <c r="A251" s="18"/>
      <c r="B251" s="1521" t="str">
        <f>B109</f>
        <v>September 1, 2024    to    August 31, 2030</v>
      </c>
      <c r="C251" s="1522"/>
      <c r="D251" s="1522"/>
      <c r="E251" s="1522"/>
      <c r="F251" s="1522"/>
      <c r="G251" s="1522"/>
      <c r="H251" s="1522"/>
      <c r="I251" s="1522"/>
      <c r="J251" s="1523"/>
      <c r="K251" s="18"/>
      <c r="L251" s="494"/>
      <c r="M251" s="494"/>
      <c r="N251" s="494"/>
      <c r="O251" s="494"/>
      <c r="P251" s="494"/>
      <c r="Q251" s="494"/>
      <c r="R251" s="494"/>
      <c r="S251" s="494"/>
      <c r="T251" s="494"/>
      <c r="U251" s="494"/>
      <c r="V251" s="494"/>
      <c r="W251" s="494"/>
      <c r="X251" s="494"/>
      <c r="Y251" s="494"/>
      <c r="Z251" s="494"/>
      <c r="AA251" s="494"/>
      <c r="AB251" s="494"/>
      <c r="AC251" s="494"/>
      <c r="AD251" s="494"/>
      <c r="AE251" s="494"/>
      <c r="AF251" s="494"/>
      <c r="AG251" s="494"/>
    </row>
    <row r="252" spans="1:38" ht="20.100000000000001" customHeight="1" thickBot="1">
      <c r="A252" s="19"/>
      <c r="B252" s="1589" t="s">
        <v>55</v>
      </c>
      <c r="C252" s="1556"/>
      <c r="D252" s="1556"/>
      <c r="E252" s="1557"/>
      <c r="F252" s="19"/>
      <c r="G252" s="1590" t="s">
        <v>137</v>
      </c>
      <c r="H252" s="1559"/>
      <c r="I252" s="1524" t="s">
        <v>54</v>
      </c>
      <c r="J252" s="1525"/>
      <c r="K252" s="19"/>
      <c r="L252" s="494"/>
      <c r="M252" s="494"/>
      <c r="N252" s="494"/>
      <c r="O252" s="494"/>
      <c r="P252" s="494"/>
      <c r="Q252" s="494"/>
      <c r="R252" s="494"/>
      <c r="S252" s="494"/>
      <c r="T252" s="494"/>
      <c r="U252" s="494"/>
      <c r="V252" s="494"/>
      <c r="W252" s="494"/>
      <c r="X252" s="494"/>
      <c r="Y252" s="494"/>
      <c r="Z252" s="494"/>
      <c r="AA252" s="494"/>
      <c r="AB252" s="494"/>
      <c r="AC252" s="494"/>
      <c r="AD252" s="494"/>
      <c r="AE252" s="494"/>
      <c r="AF252" s="494"/>
      <c r="AG252" s="494"/>
    </row>
    <row r="253" spans="1:38" s="22" customFormat="1" ht="35.1" customHeight="1">
      <c r="A253" s="21"/>
      <c r="B253" s="1591" t="s">
        <v>1047</v>
      </c>
      <c r="C253" s="1592"/>
      <c r="D253" s="1592"/>
      <c r="E253" s="1593"/>
      <c r="F253" s="474"/>
      <c r="G253" s="1594">
        <f t="shared" ref="G253:G274" si="3">H219+C219+H185+C185+H151+C151</f>
        <v>0</v>
      </c>
      <c r="H253" s="1595"/>
      <c r="I253" s="1596">
        <v>0</v>
      </c>
      <c r="J253" s="1597"/>
      <c r="K253" s="21"/>
      <c r="L253" s="507"/>
      <c r="M253" s="507"/>
      <c r="N253" s="507"/>
      <c r="O253" s="507"/>
      <c r="P253" s="507"/>
      <c r="Q253" s="507"/>
      <c r="R253" s="507"/>
      <c r="S253" s="507"/>
      <c r="T253" s="507"/>
      <c r="U253" s="507"/>
      <c r="V253" s="507"/>
      <c r="W253" s="507"/>
      <c r="X253" s="507"/>
      <c r="Y253" s="507"/>
      <c r="Z253" s="507"/>
      <c r="AA253" s="507"/>
      <c r="AB253" s="507"/>
      <c r="AC253" s="507"/>
      <c r="AD253" s="507"/>
      <c r="AE253" s="507"/>
      <c r="AF253" s="507"/>
      <c r="AG253" s="507"/>
    </row>
    <row r="254" spans="1:38" s="22" customFormat="1" ht="35.1" customHeight="1">
      <c r="A254" s="21"/>
      <c r="B254" s="1581" t="s">
        <v>1048</v>
      </c>
      <c r="C254" s="1582"/>
      <c r="D254" s="1582"/>
      <c r="E254" s="1583"/>
      <c r="F254" s="474"/>
      <c r="G254" s="1584">
        <f t="shared" si="3"/>
        <v>0</v>
      </c>
      <c r="H254" s="1585"/>
      <c r="I254" s="1586">
        <v>0</v>
      </c>
      <c r="J254" s="1587"/>
      <c r="K254" s="21"/>
      <c r="L254" s="507"/>
      <c r="M254" s="507"/>
      <c r="N254" s="507"/>
      <c r="O254" s="507"/>
      <c r="P254" s="507"/>
      <c r="Q254" s="507"/>
      <c r="R254" s="507"/>
      <c r="S254" s="507"/>
      <c r="T254" s="507"/>
      <c r="U254" s="507"/>
      <c r="V254" s="507"/>
      <c r="W254" s="507"/>
      <c r="X254" s="507"/>
      <c r="Y254" s="507"/>
      <c r="Z254" s="507"/>
      <c r="AA254" s="507"/>
      <c r="AB254" s="507"/>
      <c r="AC254" s="507"/>
      <c r="AD254" s="507"/>
      <c r="AE254" s="507"/>
      <c r="AF254" s="507"/>
      <c r="AG254" s="507"/>
    </row>
    <row r="255" spans="1:38" s="22" customFormat="1" ht="20.100000000000001" customHeight="1">
      <c r="A255" s="21"/>
      <c r="B255" s="1581" t="s">
        <v>117</v>
      </c>
      <c r="C255" s="1582"/>
      <c r="D255" s="1582"/>
      <c r="E255" s="1583"/>
      <c r="F255" s="474"/>
      <c r="G255" s="1584">
        <f t="shared" si="3"/>
        <v>0</v>
      </c>
      <c r="H255" s="1585"/>
      <c r="I255" s="1586">
        <v>0</v>
      </c>
      <c r="J255" s="1587"/>
      <c r="K255" s="21"/>
      <c r="L255" s="507"/>
      <c r="M255" s="507"/>
      <c r="N255" s="507"/>
      <c r="O255" s="507"/>
      <c r="P255" s="507"/>
      <c r="Q255" s="507"/>
      <c r="R255" s="507"/>
      <c r="S255" s="507"/>
      <c r="T255" s="507"/>
      <c r="U255" s="507"/>
      <c r="V255" s="507"/>
      <c r="W255" s="507"/>
      <c r="X255" s="507"/>
      <c r="Y255" s="507"/>
      <c r="Z255" s="507"/>
      <c r="AA255" s="507"/>
      <c r="AB255" s="507"/>
      <c r="AC255" s="507"/>
      <c r="AD255" s="507"/>
      <c r="AE255" s="507"/>
      <c r="AF255" s="507"/>
      <c r="AG255" s="507"/>
    </row>
    <row r="256" spans="1:38" s="22" customFormat="1" ht="35.1" customHeight="1">
      <c r="A256" s="21"/>
      <c r="B256" s="1568" t="s">
        <v>1046</v>
      </c>
      <c r="C256" s="1569"/>
      <c r="D256" s="1569"/>
      <c r="E256" s="1570"/>
      <c r="F256" s="21"/>
      <c r="G256" s="1571">
        <f t="shared" si="3"/>
        <v>0</v>
      </c>
      <c r="H256" s="1572"/>
      <c r="I256" s="1573">
        <f>$N$7</f>
        <v>0.505</v>
      </c>
      <c r="J256" s="1574"/>
      <c r="K256" s="21"/>
      <c r="L256" s="507"/>
      <c r="M256" s="507"/>
      <c r="N256" s="507"/>
      <c r="O256" s="507"/>
      <c r="P256" s="507"/>
      <c r="Q256" s="507"/>
      <c r="R256" s="507"/>
      <c r="S256" s="507"/>
      <c r="T256" s="507"/>
      <c r="U256" s="507"/>
      <c r="V256" s="507"/>
      <c r="W256" s="507"/>
      <c r="X256" s="507"/>
      <c r="Y256" s="507"/>
      <c r="Z256" s="507"/>
      <c r="AA256" s="507"/>
      <c r="AB256" s="507"/>
      <c r="AC256" s="507"/>
      <c r="AD256" s="507"/>
      <c r="AE256" s="507"/>
      <c r="AF256" s="507"/>
      <c r="AG256" s="507"/>
    </row>
    <row r="257" spans="1:33" s="22" customFormat="1" ht="35.1" customHeight="1">
      <c r="A257" s="21"/>
      <c r="B257" s="1581" t="s">
        <v>1049</v>
      </c>
      <c r="C257" s="1582"/>
      <c r="D257" s="1582"/>
      <c r="E257" s="1583"/>
      <c r="F257" s="474"/>
      <c r="G257" s="1584">
        <f t="shared" si="3"/>
        <v>0</v>
      </c>
      <c r="H257" s="1585"/>
      <c r="I257" s="1586">
        <v>0</v>
      </c>
      <c r="J257" s="1587"/>
      <c r="K257" s="21"/>
      <c r="L257" s="507"/>
      <c r="M257" s="507"/>
      <c r="N257" s="507"/>
      <c r="O257" s="507"/>
      <c r="P257" s="507"/>
      <c r="Q257" s="507"/>
      <c r="R257" s="507"/>
      <c r="S257" s="507"/>
      <c r="T257" s="507"/>
      <c r="U257" s="507"/>
      <c r="V257" s="507"/>
      <c r="W257" s="507"/>
      <c r="X257" s="507"/>
      <c r="Y257" s="507"/>
      <c r="Z257" s="507"/>
      <c r="AA257" s="507"/>
      <c r="AB257" s="507"/>
      <c r="AC257" s="507"/>
      <c r="AD257" s="507"/>
      <c r="AE257" s="507"/>
      <c r="AF257" s="507"/>
      <c r="AG257" s="507"/>
    </row>
    <row r="258" spans="1:33" s="22" customFormat="1" ht="35.1" customHeight="1">
      <c r="A258" s="21"/>
      <c r="B258" s="1568" t="s">
        <v>1044</v>
      </c>
      <c r="C258" s="1569"/>
      <c r="D258" s="1569"/>
      <c r="E258" s="1570"/>
      <c r="F258" s="21"/>
      <c r="G258" s="1571">
        <f t="shared" si="3"/>
        <v>0</v>
      </c>
      <c r="H258" s="1572"/>
      <c r="I258" s="1573">
        <f>$N$7</f>
        <v>0.505</v>
      </c>
      <c r="J258" s="1574"/>
      <c r="K258" s="21"/>
      <c r="L258" s="507"/>
      <c r="M258" s="507"/>
      <c r="N258" s="507"/>
      <c r="O258" s="507"/>
      <c r="P258" s="507"/>
      <c r="Q258" s="507"/>
      <c r="R258" s="507"/>
      <c r="S258" s="507"/>
      <c r="T258" s="507"/>
      <c r="U258" s="507"/>
      <c r="V258" s="507"/>
      <c r="W258" s="507"/>
      <c r="X258" s="507"/>
      <c r="Y258" s="507"/>
      <c r="Z258" s="507"/>
      <c r="AA258" s="507"/>
      <c r="AB258" s="507"/>
      <c r="AC258" s="507"/>
      <c r="AD258" s="507"/>
      <c r="AE258" s="507"/>
      <c r="AF258" s="507"/>
      <c r="AG258" s="507"/>
    </row>
    <row r="259" spans="1:33" s="22" customFormat="1" ht="35.1" customHeight="1">
      <c r="A259" s="21"/>
      <c r="B259" s="1568" t="s">
        <v>1045</v>
      </c>
      <c r="C259" s="1569"/>
      <c r="D259" s="1569"/>
      <c r="E259" s="1570"/>
      <c r="F259" s="21"/>
      <c r="G259" s="1571">
        <f t="shared" si="3"/>
        <v>0</v>
      </c>
      <c r="H259" s="1572"/>
      <c r="I259" s="1573">
        <f>$N$7</f>
        <v>0.505</v>
      </c>
      <c r="J259" s="1574"/>
      <c r="K259" s="21"/>
      <c r="L259" s="507"/>
      <c r="M259" s="507"/>
      <c r="N259" s="507"/>
      <c r="O259" s="507"/>
      <c r="P259" s="507"/>
      <c r="Q259" s="507"/>
      <c r="R259" s="507"/>
      <c r="S259" s="507"/>
      <c r="T259" s="507"/>
      <c r="U259" s="507"/>
      <c r="V259" s="507"/>
      <c r="W259" s="507"/>
      <c r="X259" s="507"/>
      <c r="Y259" s="507"/>
      <c r="Z259" s="507"/>
      <c r="AA259" s="507"/>
      <c r="AB259" s="507"/>
      <c r="AC259" s="507"/>
      <c r="AD259" s="507"/>
      <c r="AE259" s="507"/>
      <c r="AF259" s="507"/>
      <c r="AG259" s="507"/>
    </row>
    <row r="260" spans="1:33" s="22" customFormat="1" ht="20.100000000000001" customHeight="1">
      <c r="A260" s="21"/>
      <c r="B260" s="1568" t="s">
        <v>44</v>
      </c>
      <c r="C260" s="1569"/>
      <c r="D260" s="1569"/>
      <c r="E260" s="1570"/>
      <c r="F260" s="21"/>
      <c r="G260" s="1571">
        <f t="shared" si="3"/>
        <v>0</v>
      </c>
      <c r="H260" s="1572"/>
      <c r="I260" s="1573">
        <f>$N$7</f>
        <v>0.505</v>
      </c>
      <c r="J260" s="1574"/>
      <c r="K260" s="21"/>
      <c r="L260" s="507"/>
      <c r="M260" s="507"/>
      <c r="N260" s="507"/>
      <c r="O260" s="507"/>
      <c r="P260" s="507"/>
      <c r="Q260" s="507"/>
      <c r="R260" s="507"/>
      <c r="S260" s="507"/>
      <c r="T260" s="507"/>
      <c r="U260" s="507"/>
      <c r="V260" s="507"/>
      <c r="W260" s="507"/>
      <c r="X260" s="507"/>
      <c r="Y260" s="507"/>
      <c r="Z260" s="507"/>
      <c r="AA260" s="507"/>
      <c r="AB260" s="507"/>
      <c r="AC260" s="507"/>
      <c r="AD260" s="507"/>
      <c r="AE260" s="507"/>
      <c r="AF260" s="507"/>
      <c r="AG260" s="507"/>
    </row>
    <row r="261" spans="1:33" s="22" customFormat="1" ht="35.1" customHeight="1">
      <c r="A261" s="21"/>
      <c r="B261" s="1581" t="s">
        <v>1053</v>
      </c>
      <c r="C261" s="1582"/>
      <c r="D261" s="1582"/>
      <c r="E261" s="1583"/>
      <c r="F261" s="474"/>
      <c r="G261" s="1584">
        <f t="shared" si="3"/>
        <v>0</v>
      </c>
      <c r="H261" s="1585"/>
      <c r="I261" s="1586">
        <v>0</v>
      </c>
      <c r="J261" s="1587"/>
      <c r="K261" s="21"/>
      <c r="L261" s="507"/>
      <c r="M261" s="507"/>
      <c r="N261" s="507"/>
      <c r="O261" s="507"/>
      <c r="P261" s="507"/>
      <c r="Q261" s="507"/>
      <c r="R261" s="507"/>
      <c r="S261" s="507"/>
      <c r="T261" s="507"/>
      <c r="U261" s="507"/>
      <c r="V261" s="507"/>
      <c r="W261" s="507"/>
      <c r="X261" s="507"/>
      <c r="Y261" s="507"/>
      <c r="Z261" s="507"/>
      <c r="AA261" s="507"/>
      <c r="AB261" s="507"/>
      <c r="AC261" s="507"/>
      <c r="AD261" s="507"/>
      <c r="AE261" s="507"/>
      <c r="AF261" s="507"/>
      <c r="AG261" s="507"/>
    </row>
    <row r="262" spans="1:33" s="22" customFormat="1" ht="20.100000000000001" customHeight="1">
      <c r="A262" s="21"/>
      <c r="B262" s="1568" t="s">
        <v>45</v>
      </c>
      <c r="C262" s="1569"/>
      <c r="D262" s="1569"/>
      <c r="E262" s="1570"/>
      <c r="F262" s="21"/>
      <c r="G262" s="1571">
        <f t="shared" si="3"/>
        <v>0</v>
      </c>
      <c r="H262" s="1572"/>
      <c r="I262" s="1573">
        <f>$N$7</f>
        <v>0.505</v>
      </c>
      <c r="J262" s="1574"/>
      <c r="K262" s="21"/>
      <c r="L262" s="507"/>
      <c r="M262" s="507"/>
      <c r="N262" s="507"/>
      <c r="O262" s="507"/>
      <c r="P262" s="507"/>
      <c r="Q262" s="507"/>
      <c r="R262" s="507"/>
      <c r="S262" s="507"/>
      <c r="T262" s="507"/>
      <c r="U262" s="507"/>
      <c r="V262" s="507"/>
      <c r="W262" s="507"/>
      <c r="X262" s="507"/>
      <c r="Y262" s="507"/>
      <c r="Z262" s="507"/>
      <c r="AA262" s="507"/>
      <c r="AB262" s="507"/>
      <c r="AC262" s="507"/>
      <c r="AD262" s="507"/>
      <c r="AE262" s="507"/>
      <c r="AF262" s="507"/>
      <c r="AG262" s="507"/>
    </row>
    <row r="263" spans="1:33" s="22" customFormat="1" ht="20.100000000000001" customHeight="1">
      <c r="A263" s="21"/>
      <c r="B263" s="1588" t="s">
        <v>124</v>
      </c>
      <c r="C263" s="1569"/>
      <c r="D263" s="1569"/>
      <c r="E263" s="1570"/>
      <c r="F263" s="21"/>
      <c r="G263" s="1571">
        <f t="shared" si="3"/>
        <v>0</v>
      </c>
      <c r="H263" s="1572"/>
      <c r="I263" s="1573">
        <f>$N$7</f>
        <v>0.505</v>
      </c>
      <c r="J263" s="1574"/>
      <c r="K263" s="21"/>
      <c r="L263" s="507"/>
      <c r="M263" s="507"/>
      <c r="N263" s="507"/>
      <c r="O263" s="507"/>
      <c r="P263" s="507"/>
      <c r="Q263" s="507"/>
      <c r="R263" s="507"/>
      <c r="S263" s="507"/>
      <c r="T263" s="507"/>
      <c r="U263" s="507"/>
      <c r="V263" s="507"/>
      <c r="W263" s="507"/>
      <c r="X263" s="507"/>
      <c r="Y263" s="507"/>
      <c r="Z263" s="507"/>
      <c r="AA263" s="507"/>
      <c r="AB263" s="507"/>
      <c r="AC263" s="507"/>
      <c r="AD263" s="507"/>
      <c r="AE263" s="507"/>
      <c r="AF263" s="507"/>
      <c r="AG263" s="507"/>
    </row>
    <row r="264" spans="1:33" s="22" customFormat="1" ht="20.100000000000001" customHeight="1">
      <c r="A264" s="21"/>
      <c r="B264" s="1581" t="s">
        <v>46</v>
      </c>
      <c r="C264" s="1582"/>
      <c r="D264" s="1582"/>
      <c r="E264" s="1583"/>
      <c r="F264" s="474"/>
      <c r="G264" s="1584">
        <f t="shared" si="3"/>
        <v>0</v>
      </c>
      <c r="H264" s="1585"/>
      <c r="I264" s="1586">
        <v>0</v>
      </c>
      <c r="J264" s="1587"/>
      <c r="K264" s="21"/>
      <c r="L264" s="507"/>
      <c r="M264" s="507"/>
      <c r="N264" s="507"/>
      <c r="O264" s="507"/>
      <c r="P264" s="507"/>
      <c r="Q264" s="507"/>
      <c r="R264" s="507"/>
      <c r="S264" s="507"/>
      <c r="T264" s="507"/>
      <c r="U264" s="507"/>
      <c r="V264" s="507"/>
      <c r="W264" s="507"/>
      <c r="X264" s="507"/>
      <c r="Y264" s="507"/>
      <c r="Z264" s="507"/>
      <c r="AA264" s="507"/>
      <c r="AB264" s="507"/>
      <c r="AC264" s="507"/>
      <c r="AD264" s="507"/>
      <c r="AE264" s="507"/>
      <c r="AF264" s="507"/>
      <c r="AG264" s="507"/>
    </row>
    <row r="265" spans="1:33" s="22" customFormat="1" ht="35.1" customHeight="1">
      <c r="A265" s="21"/>
      <c r="B265" s="1581" t="s">
        <v>1052</v>
      </c>
      <c r="C265" s="1582"/>
      <c r="D265" s="1582"/>
      <c r="E265" s="1583"/>
      <c r="F265" s="474"/>
      <c r="G265" s="1584">
        <f t="shared" si="3"/>
        <v>0</v>
      </c>
      <c r="H265" s="1585"/>
      <c r="I265" s="1586">
        <v>0</v>
      </c>
      <c r="J265" s="1587"/>
      <c r="K265" s="21"/>
      <c r="L265" s="507"/>
      <c r="M265" s="507"/>
      <c r="N265" s="507"/>
      <c r="O265" s="507"/>
      <c r="P265" s="507"/>
      <c r="Q265" s="507"/>
      <c r="R265" s="507"/>
      <c r="S265" s="507"/>
      <c r="T265" s="507"/>
      <c r="U265" s="507"/>
      <c r="V265" s="507"/>
      <c r="W265" s="507"/>
      <c r="X265" s="507"/>
      <c r="Y265" s="507"/>
      <c r="Z265" s="507"/>
      <c r="AA265" s="507"/>
      <c r="AB265" s="507"/>
      <c r="AC265" s="507"/>
      <c r="AD265" s="507"/>
      <c r="AE265" s="507"/>
      <c r="AF265" s="507"/>
      <c r="AG265" s="507"/>
    </row>
    <row r="266" spans="1:33" s="22" customFormat="1" ht="20.100000000000001" customHeight="1">
      <c r="A266" s="21"/>
      <c r="B266" s="1568" t="s">
        <v>47</v>
      </c>
      <c r="C266" s="1569"/>
      <c r="D266" s="1569"/>
      <c r="E266" s="1570"/>
      <c r="F266" s="21"/>
      <c r="G266" s="1571">
        <f t="shared" si="3"/>
        <v>0</v>
      </c>
      <c r="H266" s="1572"/>
      <c r="I266" s="1573">
        <f>$N$7</f>
        <v>0.505</v>
      </c>
      <c r="J266" s="1574"/>
      <c r="K266" s="21"/>
      <c r="L266" s="507"/>
      <c r="M266" s="507"/>
      <c r="N266" s="507"/>
      <c r="O266" s="507"/>
      <c r="P266" s="507"/>
      <c r="Q266" s="507"/>
      <c r="R266" s="507"/>
      <c r="S266" s="507"/>
      <c r="T266" s="507"/>
      <c r="U266" s="507"/>
      <c r="V266" s="507"/>
      <c r="W266" s="507"/>
      <c r="X266" s="507"/>
      <c r="Y266" s="507"/>
      <c r="Z266" s="507"/>
      <c r="AA266" s="507"/>
      <c r="AB266" s="507"/>
      <c r="AC266" s="507"/>
      <c r="AD266" s="507"/>
      <c r="AE266" s="507"/>
      <c r="AF266" s="507"/>
      <c r="AG266" s="507"/>
    </row>
    <row r="267" spans="1:33" s="22" customFormat="1" ht="20.100000000000001" customHeight="1">
      <c r="A267" s="21"/>
      <c r="B267" s="1568" t="s">
        <v>48</v>
      </c>
      <c r="C267" s="1569"/>
      <c r="D267" s="1569"/>
      <c r="E267" s="1570"/>
      <c r="F267" s="21"/>
      <c r="G267" s="1571">
        <f t="shared" si="3"/>
        <v>0</v>
      </c>
      <c r="H267" s="1572"/>
      <c r="I267" s="1573">
        <f>$N$7</f>
        <v>0.505</v>
      </c>
      <c r="J267" s="1574"/>
      <c r="K267" s="21"/>
      <c r="L267" s="507"/>
      <c r="M267" s="507"/>
      <c r="N267" s="507"/>
      <c r="O267" s="507"/>
      <c r="P267" s="507"/>
      <c r="Q267" s="507"/>
      <c r="R267" s="507"/>
      <c r="S267" s="507"/>
      <c r="T267" s="507"/>
      <c r="U267" s="507"/>
      <c r="V267" s="507"/>
      <c r="W267" s="507"/>
      <c r="X267" s="507"/>
      <c r="Y267" s="507"/>
      <c r="Z267" s="507"/>
      <c r="AA267" s="507"/>
      <c r="AB267" s="507"/>
      <c r="AC267" s="507"/>
      <c r="AD267" s="507"/>
      <c r="AE267" s="507"/>
      <c r="AF267" s="507"/>
      <c r="AG267" s="507"/>
    </row>
    <row r="268" spans="1:33" s="22" customFormat="1" ht="20.100000000000001" customHeight="1">
      <c r="A268" s="21"/>
      <c r="B268" s="1581" t="s">
        <v>49</v>
      </c>
      <c r="C268" s="1582"/>
      <c r="D268" s="1582"/>
      <c r="E268" s="1583"/>
      <c r="F268" s="474"/>
      <c r="G268" s="1584">
        <f t="shared" si="3"/>
        <v>0</v>
      </c>
      <c r="H268" s="1585"/>
      <c r="I268" s="1586">
        <v>0</v>
      </c>
      <c r="J268" s="1587"/>
      <c r="K268" s="21"/>
      <c r="L268" s="507"/>
      <c r="M268" s="507"/>
      <c r="N268" s="507"/>
      <c r="O268" s="507"/>
      <c r="P268" s="507"/>
      <c r="Q268" s="507"/>
      <c r="R268" s="507"/>
      <c r="S268" s="507"/>
      <c r="T268" s="507"/>
      <c r="U268" s="507"/>
      <c r="V268" s="507"/>
      <c r="W268" s="507"/>
      <c r="X268" s="507"/>
      <c r="Y268" s="507"/>
      <c r="Z268" s="507"/>
      <c r="AA268" s="507"/>
      <c r="AB268" s="507"/>
      <c r="AC268" s="507"/>
      <c r="AD268" s="507"/>
      <c r="AE268" s="507"/>
      <c r="AF268" s="507"/>
      <c r="AG268" s="507"/>
    </row>
    <row r="269" spans="1:33" s="22" customFormat="1" ht="20.100000000000001" customHeight="1">
      <c r="A269" s="21"/>
      <c r="B269" s="1568" t="s">
        <v>50</v>
      </c>
      <c r="C269" s="1569"/>
      <c r="D269" s="1569"/>
      <c r="E269" s="1570"/>
      <c r="F269" s="21"/>
      <c r="G269" s="1571">
        <f t="shared" si="3"/>
        <v>0</v>
      </c>
      <c r="H269" s="1572"/>
      <c r="I269" s="1573">
        <f t="shared" ref="I269:I274" si="4">$N$7</f>
        <v>0.505</v>
      </c>
      <c r="J269" s="1574"/>
      <c r="K269" s="21"/>
      <c r="L269" s="507"/>
      <c r="M269" s="507"/>
      <c r="N269" s="507"/>
      <c r="O269" s="507"/>
      <c r="P269" s="507"/>
      <c r="Q269" s="507"/>
      <c r="R269" s="507"/>
      <c r="S269" s="507"/>
      <c r="T269" s="507"/>
      <c r="U269" s="507"/>
      <c r="V269" s="507"/>
      <c r="W269" s="507"/>
      <c r="X269" s="507"/>
      <c r="Y269" s="507"/>
      <c r="Z269" s="507"/>
      <c r="AA269" s="507"/>
      <c r="AB269" s="507"/>
      <c r="AC269" s="507"/>
      <c r="AD269" s="507"/>
      <c r="AE269" s="507"/>
      <c r="AF269" s="507"/>
      <c r="AG269" s="507"/>
    </row>
    <row r="270" spans="1:33" s="22" customFormat="1" ht="20.100000000000001" customHeight="1">
      <c r="A270" s="21"/>
      <c r="B270" s="1568" t="s">
        <v>118</v>
      </c>
      <c r="C270" s="1569"/>
      <c r="D270" s="1569"/>
      <c r="E270" s="1570"/>
      <c r="F270" s="21"/>
      <c r="G270" s="1571">
        <f t="shared" si="3"/>
        <v>0</v>
      </c>
      <c r="H270" s="1572"/>
      <c r="I270" s="1573">
        <f t="shared" si="4"/>
        <v>0.505</v>
      </c>
      <c r="J270" s="1574"/>
      <c r="K270" s="21"/>
      <c r="L270" s="507"/>
      <c r="M270" s="507"/>
      <c r="N270" s="507"/>
      <c r="O270" s="507"/>
      <c r="P270" s="507"/>
      <c r="Q270" s="507"/>
      <c r="R270" s="507"/>
      <c r="S270" s="507"/>
      <c r="T270" s="507"/>
      <c r="U270" s="507"/>
      <c r="V270" s="507"/>
      <c r="W270" s="507"/>
      <c r="X270" s="507"/>
      <c r="Y270" s="507"/>
      <c r="Z270" s="507"/>
      <c r="AA270" s="507"/>
      <c r="AB270" s="507"/>
      <c r="AC270" s="507"/>
      <c r="AD270" s="507"/>
      <c r="AE270" s="507"/>
      <c r="AF270" s="507"/>
      <c r="AG270" s="507"/>
    </row>
    <row r="271" spans="1:33" s="22" customFormat="1" ht="20.100000000000001" customHeight="1">
      <c r="A271" s="21"/>
      <c r="B271" s="1568" t="s">
        <v>51</v>
      </c>
      <c r="C271" s="1569"/>
      <c r="D271" s="1569"/>
      <c r="E271" s="1570"/>
      <c r="F271" s="21"/>
      <c r="G271" s="1571">
        <f t="shared" si="3"/>
        <v>0</v>
      </c>
      <c r="H271" s="1572"/>
      <c r="I271" s="1573">
        <f t="shared" si="4"/>
        <v>0.505</v>
      </c>
      <c r="J271" s="1574"/>
      <c r="K271" s="21"/>
      <c r="L271" s="507"/>
      <c r="M271" s="507"/>
      <c r="N271" s="507"/>
      <c r="O271" s="507"/>
      <c r="P271" s="507"/>
      <c r="Q271" s="507"/>
      <c r="R271" s="507"/>
      <c r="S271" s="507"/>
      <c r="T271" s="507"/>
      <c r="U271" s="507"/>
      <c r="V271" s="507"/>
      <c r="W271" s="507"/>
      <c r="X271" s="507"/>
      <c r="Y271" s="507"/>
      <c r="Z271" s="507"/>
      <c r="AA271" s="507"/>
      <c r="AB271" s="507"/>
      <c r="AC271" s="507"/>
      <c r="AD271" s="507"/>
      <c r="AE271" s="507"/>
      <c r="AF271" s="507"/>
      <c r="AG271" s="507"/>
    </row>
    <row r="272" spans="1:33" s="22" customFormat="1" ht="20.100000000000001" customHeight="1">
      <c r="A272" s="21"/>
      <c r="B272" s="1568" t="s">
        <v>52</v>
      </c>
      <c r="C272" s="1569"/>
      <c r="D272" s="1569"/>
      <c r="E272" s="1570"/>
      <c r="F272" s="21"/>
      <c r="G272" s="1571">
        <f t="shared" si="3"/>
        <v>0</v>
      </c>
      <c r="H272" s="1572"/>
      <c r="I272" s="1573">
        <f t="shared" si="4"/>
        <v>0.505</v>
      </c>
      <c r="J272" s="1574"/>
      <c r="K272" s="21"/>
      <c r="L272" s="507"/>
      <c r="M272" s="507"/>
      <c r="N272" s="507"/>
      <c r="O272" s="507"/>
      <c r="P272" s="507"/>
      <c r="Q272" s="507"/>
      <c r="R272" s="507"/>
      <c r="S272" s="507"/>
      <c r="T272" s="507"/>
      <c r="U272" s="507"/>
      <c r="V272" s="507"/>
      <c r="W272" s="507"/>
      <c r="X272" s="507"/>
      <c r="Y272" s="507"/>
      <c r="Z272" s="507"/>
      <c r="AA272" s="507"/>
      <c r="AB272" s="507"/>
      <c r="AC272" s="507"/>
      <c r="AD272" s="507"/>
      <c r="AE272" s="507"/>
      <c r="AF272" s="507"/>
      <c r="AG272" s="507"/>
    </row>
    <row r="273" spans="1:56" s="22" customFormat="1" ht="20.100000000000001" customHeight="1">
      <c r="A273" s="21"/>
      <c r="B273" s="1568" t="s">
        <v>53</v>
      </c>
      <c r="C273" s="1569"/>
      <c r="D273" s="1569"/>
      <c r="E273" s="1570"/>
      <c r="F273" s="21"/>
      <c r="G273" s="1571">
        <f t="shared" si="3"/>
        <v>0</v>
      </c>
      <c r="H273" s="1572"/>
      <c r="I273" s="1573">
        <f t="shared" si="4"/>
        <v>0.505</v>
      </c>
      <c r="J273" s="1574"/>
      <c r="K273" s="21"/>
      <c r="L273" s="507"/>
      <c r="M273" s="507"/>
      <c r="N273" s="507"/>
      <c r="O273" s="507"/>
      <c r="P273" s="507"/>
      <c r="Q273" s="507"/>
      <c r="R273" s="507"/>
      <c r="S273" s="507"/>
      <c r="T273" s="507"/>
      <c r="U273" s="507"/>
      <c r="V273" s="507"/>
      <c r="W273" s="507"/>
      <c r="X273" s="507"/>
      <c r="Y273" s="507"/>
      <c r="Z273" s="507"/>
      <c r="AA273" s="507"/>
      <c r="AB273" s="507"/>
      <c r="AC273" s="507"/>
      <c r="AD273" s="507"/>
      <c r="AE273" s="507"/>
      <c r="AF273" s="507"/>
      <c r="AG273" s="507"/>
    </row>
    <row r="274" spans="1:56" s="22" customFormat="1" ht="35.1" customHeight="1" thickBot="1">
      <c r="A274" s="21"/>
      <c r="B274" s="1575" t="s">
        <v>1043</v>
      </c>
      <c r="C274" s="1576"/>
      <c r="D274" s="1576"/>
      <c r="E274" s="1577"/>
      <c r="F274" s="21"/>
      <c r="G274" s="1571">
        <f t="shared" si="3"/>
        <v>0</v>
      </c>
      <c r="H274" s="1572"/>
      <c r="I274" s="1580">
        <f t="shared" si="4"/>
        <v>0.505</v>
      </c>
      <c r="J274" s="1577"/>
      <c r="K274" s="21"/>
      <c r="L274" s="507"/>
      <c r="M274" s="507"/>
      <c r="N274" s="507"/>
      <c r="O274" s="507"/>
      <c r="P274" s="507"/>
      <c r="Q274" s="507"/>
      <c r="R274" s="507"/>
      <c r="S274" s="507"/>
      <c r="T274" s="507"/>
      <c r="U274" s="507"/>
      <c r="V274" s="507"/>
      <c r="W274" s="507"/>
      <c r="X274" s="507"/>
      <c r="Y274" s="507"/>
      <c r="Z274" s="507"/>
      <c r="AA274" s="507"/>
      <c r="AB274" s="507"/>
      <c r="AC274" s="507"/>
      <c r="AD274" s="507"/>
      <c r="AE274" s="507"/>
      <c r="AF274" s="507"/>
      <c r="AG274" s="507"/>
    </row>
    <row r="275" spans="1:56" ht="4.9000000000000004" customHeight="1">
      <c r="A275" s="19"/>
      <c r="B275" s="462"/>
      <c r="C275" s="1507"/>
      <c r="D275" s="1508"/>
      <c r="E275" s="463"/>
      <c r="F275" s="21"/>
      <c r="G275" s="462"/>
      <c r="H275" s="1507"/>
      <c r="I275" s="1508"/>
      <c r="J275" s="463"/>
      <c r="K275" s="19"/>
      <c r="L275" s="494"/>
      <c r="M275" s="494"/>
      <c r="N275" s="494"/>
      <c r="O275" s="494"/>
      <c r="P275" s="494"/>
      <c r="Q275" s="494"/>
      <c r="R275" s="494"/>
      <c r="S275" s="494"/>
      <c r="T275" s="494"/>
      <c r="U275" s="494"/>
      <c r="V275" s="494"/>
      <c r="W275" s="494"/>
      <c r="X275" s="494"/>
      <c r="Y275" s="494"/>
      <c r="Z275" s="494"/>
      <c r="AA275" s="494"/>
      <c r="AB275" s="494"/>
      <c r="AC275" s="494"/>
      <c r="AD275" s="494"/>
      <c r="AE275" s="494"/>
      <c r="AF275" s="494"/>
      <c r="AG275" s="494"/>
    </row>
    <row r="276" spans="1:56" ht="20.100000000000001" customHeight="1">
      <c r="A276" s="19"/>
      <c r="B276" s="1561" t="s">
        <v>134</v>
      </c>
      <c r="C276" s="1562"/>
      <c r="D276" s="1562"/>
      <c r="E276" s="1563"/>
      <c r="F276" s="21"/>
      <c r="G276" s="1571">
        <f>H242+C242+H208+C208+H174+C174</f>
        <v>0</v>
      </c>
      <c r="H276" s="1572"/>
      <c r="I276" s="1499"/>
      <c r="J276" s="1566"/>
      <c r="K276" s="19"/>
      <c r="L276" s="494"/>
      <c r="M276" s="494"/>
      <c r="N276" s="494"/>
      <c r="O276" s="494"/>
      <c r="P276" s="494"/>
      <c r="Q276" s="494"/>
      <c r="R276" s="494"/>
      <c r="S276" s="494"/>
      <c r="T276" s="494"/>
      <c r="U276" s="494"/>
      <c r="V276" s="494"/>
      <c r="W276" s="494"/>
      <c r="X276" s="494"/>
      <c r="Y276" s="494"/>
      <c r="Z276" s="494"/>
      <c r="AA276" s="494"/>
      <c r="AB276" s="494"/>
      <c r="AC276" s="494"/>
      <c r="AD276" s="494"/>
      <c r="AE276" s="494"/>
      <c r="AF276" s="494"/>
      <c r="AG276" s="494"/>
    </row>
    <row r="277" spans="1:56" ht="4.9000000000000004" customHeight="1">
      <c r="A277" s="19"/>
      <c r="B277" s="464"/>
      <c r="C277" s="1501"/>
      <c r="D277" s="1502"/>
      <c r="E277" s="466"/>
      <c r="F277" s="21"/>
      <c r="G277" s="473"/>
      <c r="H277" s="465"/>
      <c r="I277" s="1553"/>
      <c r="J277" s="1554"/>
      <c r="K277" s="19"/>
      <c r="L277" s="494"/>
      <c r="M277" s="494"/>
      <c r="N277" s="494"/>
      <c r="O277" s="494"/>
      <c r="P277" s="494"/>
      <c r="Q277" s="494"/>
      <c r="R277" s="494"/>
      <c r="S277" s="494"/>
      <c r="T277" s="494"/>
      <c r="U277" s="494"/>
      <c r="V277" s="494"/>
      <c r="W277" s="494"/>
      <c r="X277" s="494"/>
      <c r="Y277" s="494"/>
      <c r="Z277" s="494"/>
      <c r="AA277" s="494"/>
      <c r="AB277" s="494"/>
      <c r="AC277" s="494"/>
      <c r="AD277" s="494"/>
      <c r="AE277" s="494"/>
      <c r="AF277" s="494"/>
      <c r="AG277" s="494"/>
    </row>
    <row r="278" spans="1:56" ht="20.100000000000001" customHeight="1">
      <c r="A278" s="19"/>
      <c r="B278" s="1561" t="s">
        <v>136</v>
      </c>
      <c r="C278" s="1562"/>
      <c r="D278" s="1562"/>
      <c r="E278" s="1563"/>
      <c r="F278" s="21"/>
      <c r="G278" s="1571">
        <f>H244+C244+H210+C210+H176+C176</f>
        <v>0</v>
      </c>
      <c r="H278" s="1572"/>
      <c r="I278" s="1499"/>
      <c r="J278" s="1566"/>
      <c r="K278" s="19"/>
      <c r="L278" s="494"/>
      <c r="M278" s="494"/>
      <c r="N278" s="494"/>
      <c r="O278" s="494"/>
      <c r="P278" s="494"/>
      <c r="Q278" s="494"/>
      <c r="R278" s="494"/>
      <c r="S278" s="494"/>
      <c r="T278" s="494"/>
      <c r="U278" s="494"/>
      <c r="V278" s="494"/>
      <c r="W278" s="494"/>
      <c r="X278" s="494"/>
      <c r="Y278" s="494"/>
      <c r="Z278" s="494"/>
      <c r="AA278" s="494"/>
      <c r="AB278" s="494"/>
      <c r="AC278" s="494"/>
      <c r="AD278" s="494"/>
      <c r="AE278" s="494"/>
      <c r="AF278" s="494"/>
      <c r="AG278" s="494"/>
    </row>
    <row r="279" spans="1:56" ht="4.9000000000000004" customHeight="1">
      <c r="A279" s="19"/>
      <c r="B279" s="464"/>
      <c r="C279" s="1501"/>
      <c r="D279" s="1502"/>
      <c r="E279" s="466"/>
      <c r="F279" s="21"/>
      <c r="G279" s="473"/>
      <c r="H279" s="465"/>
      <c r="I279" s="1553"/>
      <c r="J279" s="1554"/>
      <c r="K279" s="19"/>
      <c r="L279" s="494"/>
      <c r="M279" s="494"/>
      <c r="N279" s="494"/>
      <c r="O279" s="494"/>
      <c r="P279" s="494"/>
      <c r="Q279" s="494"/>
      <c r="R279" s="494"/>
      <c r="S279" s="494"/>
      <c r="T279" s="494"/>
      <c r="U279" s="494"/>
      <c r="V279" s="494"/>
      <c r="W279" s="494"/>
      <c r="X279" s="494"/>
      <c r="Y279" s="494"/>
      <c r="Z279" s="494"/>
      <c r="AA279" s="494"/>
      <c r="AB279" s="494"/>
      <c r="AC279" s="494"/>
      <c r="AD279" s="494"/>
      <c r="AE279" s="494"/>
      <c r="AF279" s="494"/>
      <c r="AG279" s="494"/>
    </row>
    <row r="280" spans="1:56" ht="20.100000000000001" customHeight="1">
      <c r="A280" s="19"/>
      <c r="B280" s="1561" t="s">
        <v>135</v>
      </c>
      <c r="C280" s="1562"/>
      <c r="D280" s="1562"/>
      <c r="E280" s="1563"/>
      <c r="F280" s="21"/>
      <c r="G280" s="1571">
        <f>H246+C246+H212+C212+H178+C178</f>
        <v>0</v>
      </c>
      <c r="H280" s="1572"/>
      <c r="I280" s="1567">
        <f>$N$7</f>
        <v>0.505</v>
      </c>
      <c r="J280" s="1566"/>
      <c r="K280" s="19"/>
      <c r="L280" s="494"/>
      <c r="M280" s="494"/>
      <c r="N280" s="494"/>
      <c r="O280" s="494"/>
      <c r="P280" s="494"/>
      <c r="Q280" s="494"/>
      <c r="R280" s="494"/>
      <c r="S280" s="494"/>
      <c r="T280" s="494"/>
      <c r="U280" s="494"/>
      <c r="V280" s="494"/>
      <c r="W280" s="494"/>
      <c r="X280" s="494"/>
      <c r="Y280" s="494"/>
      <c r="Z280" s="494"/>
      <c r="AA280" s="494"/>
      <c r="AB280" s="494"/>
      <c r="AC280" s="494"/>
      <c r="AD280" s="494"/>
      <c r="AE280" s="494"/>
      <c r="AF280" s="494"/>
      <c r="AG280" s="494"/>
    </row>
    <row r="281" spans="1:56" ht="4.9000000000000004" customHeight="1">
      <c r="A281" s="19"/>
      <c r="B281" s="464"/>
      <c r="C281" s="1501"/>
      <c r="D281" s="1502"/>
      <c r="E281" s="466"/>
      <c r="F281" s="21"/>
      <c r="G281" s="473"/>
      <c r="H281" s="465"/>
      <c r="I281" s="1553"/>
      <c r="J281" s="1554"/>
      <c r="K281" s="19"/>
      <c r="L281" s="494"/>
      <c r="M281" s="494"/>
      <c r="N281" s="494"/>
      <c r="O281" s="494"/>
      <c r="P281" s="494"/>
      <c r="Q281" s="494"/>
      <c r="R281" s="494"/>
      <c r="S281" s="494"/>
      <c r="T281" s="494"/>
      <c r="U281" s="494"/>
      <c r="V281" s="494"/>
      <c r="W281" s="494"/>
      <c r="X281" s="494"/>
      <c r="Y281" s="494"/>
      <c r="Z281" s="494"/>
      <c r="AA281" s="494"/>
      <c r="AB281" s="494"/>
      <c r="AC281" s="494"/>
      <c r="AD281" s="494"/>
      <c r="AE281" s="494"/>
      <c r="AF281" s="494"/>
      <c r="AG281" s="494"/>
    </row>
    <row r="282" spans="1:56" ht="20.100000000000001" customHeight="1" thickBot="1">
      <c r="A282" s="19"/>
      <c r="B282" s="1555" t="s">
        <v>56</v>
      </c>
      <c r="C282" s="1556"/>
      <c r="D282" s="1556"/>
      <c r="E282" s="1557"/>
      <c r="F282" s="21"/>
      <c r="G282" s="1578">
        <f>H248+C248+H214+C214+H180+C180</f>
        <v>0</v>
      </c>
      <c r="H282" s="1579"/>
      <c r="I282" s="1560"/>
      <c r="J282" s="1557"/>
      <c r="K282" s="19"/>
      <c r="L282" s="494"/>
      <c r="M282" s="494"/>
      <c r="N282" s="494"/>
      <c r="O282" s="494"/>
      <c r="P282" s="494"/>
      <c r="Q282" s="494"/>
      <c r="R282" s="494"/>
      <c r="S282" s="494"/>
      <c r="T282" s="494"/>
      <c r="U282" s="494"/>
      <c r="V282" s="494"/>
      <c r="W282" s="494"/>
      <c r="X282" s="494"/>
      <c r="Y282" s="494"/>
      <c r="Z282" s="494"/>
      <c r="AA282" s="494"/>
      <c r="AB282" s="494"/>
      <c r="AC282" s="494"/>
      <c r="AD282" s="494"/>
      <c r="AE282" s="494"/>
      <c r="AF282" s="494"/>
      <c r="AG282" s="494"/>
    </row>
    <row r="283" spans="1:56" ht="9.9499999999999993" customHeight="1">
      <c r="A283" s="19"/>
      <c r="B283" s="19"/>
      <c r="C283" s="19"/>
      <c r="D283" s="20"/>
      <c r="E283" s="20"/>
      <c r="F283" s="19"/>
      <c r="G283" s="19"/>
      <c r="H283" s="19"/>
      <c r="I283" s="20"/>
      <c r="J283" s="20"/>
      <c r="K283" s="19"/>
      <c r="L283" s="494"/>
      <c r="M283" s="494"/>
      <c r="N283" s="494"/>
      <c r="O283" s="494"/>
      <c r="P283" s="494"/>
      <c r="Q283" s="494"/>
      <c r="R283" s="494"/>
      <c r="S283" s="494"/>
      <c r="T283" s="494"/>
      <c r="U283" s="494"/>
      <c r="V283" s="494"/>
      <c r="W283" s="494"/>
      <c r="X283" s="494"/>
      <c r="Y283" s="494"/>
      <c r="Z283" s="494"/>
      <c r="AA283" s="494"/>
      <c r="AB283" s="494"/>
      <c r="AC283" s="494"/>
      <c r="AD283" s="494"/>
      <c r="AE283" s="494"/>
      <c r="AF283" s="494"/>
      <c r="AG283" s="494"/>
    </row>
    <row r="284" spans="1:56">
      <c r="A284" s="505"/>
      <c r="B284" s="505"/>
      <c r="C284" s="505"/>
      <c r="D284" s="505"/>
      <c r="E284" s="506"/>
      <c r="F284" s="505"/>
      <c r="G284" s="505"/>
      <c r="H284" s="505"/>
      <c r="I284" s="505"/>
      <c r="J284" s="506"/>
      <c r="K284" s="505"/>
      <c r="L284" s="494"/>
      <c r="M284" s="494"/>
      <c r="N284" s="494"/>
      <c r="O284" s="494"/>
      <c r="P284" s="494"/>
      <c r="Q284" s="494"/>
      <c r="R284" s="494"/>
      <c r="S284" s="494"/>
      <c r="T284" s="494"/>
      <c r="U284" s="494"/>
      <c r="V284" s="494"/>
      <c r="W284" s="494"/>
      <c r="X284" s="494"/>
      <c r="Y284" s="494"/>
      <c r="Z284" s="494"/>
      <c r="AA284" s="494"/>
      <c r="AB284" s="494"/>
      <c r="AC284" s="494"/>
      <c r="AD284" s="494"/>
      <c r="AE284" s="494"/>
      <c r="AF284" s="494"/>
      <c r="AG284" s="494"/>
      <c r="AH284" s="494"/>
      <c r="AI284" s="494"/>
      <c r="AJ284" s="494"/>
      <c r="AK284" s="494"/>
      <c r="AL284" s="494"/>
      <c r="AM284" s="494"/>
      <c r="AN284" s="494"/>
      <c r="AO284" s="494"/>
      <c r="AP284" s="494"/>
      <c r="AQ284" s="494"/>
      <c r="AR284" s="494"/>
      <c r="AS284" s="494"/>
      <c r="AT284" s="494"/>
      <c r="AU284" s="494"/>
      <c r="AV284" s="494"/>
      <c r="AW284" s="494"/>
      <c r="AX284" s="494"/>
      <c r="AY284" s="494"/>
      <c r="AZ284" s="494"/>
      <c r="BA284" s="494"/>
      <c r="BB284" s="494"/>
      <c r="BC284" s="494"/>
      <c r="BD284" s="494"/>
    </row>
    <row r="285" spans="1:56">
      <c r="A285" s="505"/>
      <c r="B285" s="505"/>
      <c r="C285" s="505"/>
      <c r="D285" s="505"/>
      <c r="E285" s="506"/>
      <c r="F285" s="505"/>
      <c r="G285" s="505"/>
      <c r="H285" s="505"/>
      <c r="I285" s="505"/>
      <c r="J285" s="506"/>
      <c r="K285" s="505"/>
      <c r="L285" s="494"/>
      <c r="M285" s="494"/>
      <c r="N285" s="494"/>
      <c r="O285" s="494"/>
      <c r="P285" s="494"/>
      <c r="Q285" s="494"/>
      <c r="R285" s="494"/>
      <c r="S285" s="494"/>
      <c r="T285" s="494"/>
      <c r="U285" s="494"/>
      <c r="V285" s="494"/>
      <c r="W285" s="494"/>
      <c r="X285" s="494"/>
      <c r="Y285" s="494"/>
      <c r="Z285" s="494"/>
      <c r="AA285" s="494"/>
      <c r="AB285" s="494"/>
      <c r="AC285" s="494"/>
      <c r="AD285" s="494"/>
      <c r="AE285" s="494"/>
      <c r="AF285" s="494"/>
      <c r="AG285" s="494"/>
      <c r="AH285" s="494"/>
      <c r="AI285" s="494"/>
      <c r="AJ285" s="494"/>
      <c r="AK285" s="494"/>
      <c r="AL285" s="494"/>
      <c r="AM285" s="494"/>
      <c r="AN285" s="494"/>
      <c r="AO285" s="494"/>
      <c r="AP285" s="494"/>
      <c r="AQ285" s="494"/>
      <c r="AR285" s="494"/>
      <c r="AS285" s="494"/>
      <c r="AT285" s="494"/>
      <c r="AU285" s="494"/>
      <c r="AV285" s="494"/>
      <c r="AW285" s="494"/>
      <c r="AX285" s="494"/>
      <c r="AY285" s="494"/>
      <c r="AZ285" s="494"/>
      <c r="BA285" s="494"/>
      <c r="BB285" s="494"/>
      <c r="BC285" s="494"/>
      <c r="BD285" s="494"/>
    </row>
    <row r="286" spans="1:56">
      <c r="A286" s="505"/>
      <c r="B286" s="505"/>
      <c r="C286" s="505"/>
      <c r="D286" s="505"/>
      <c r="E286" s="506"/>
      <c r="F286" s="505"/>
      <c r="G286" s="505"/>
      <c r="H286" s="505"/>
      <c r="I286" s="505"/>
      <c r="J286" s="506"/>
      <c r="K286" s="505"/>
      <c r="L286" s="494"/>
      <c r="M286" s="494"/>
      <c r="N286" s="494"/>
      <c r="O286" s="494"/>
      <c r="P286" s="494"/>
      <c r="Q286" s="494"/>
      <c r="R286" s="494"/>
      <c r="S286" s="494"/>
      <c r="T286" s="494"/>
      <c r="U286" s="494"/>
      <c r="V286" s="494"/>
      <c r="W286" s="494"/>
      <c r="X286" s="494"/>
      <c r="Y286" s="494"/>
      <c r="Z286" s="494"/>
      <c r="AA286" s="494"/>
      <c r="AB286" s="494"/>
      <c r="AC286" s="494"/>
      <c r="AD286" s="494"/>
      <c r="AE286" s="494"/>
      <c r="AF286" s="494"/>
      <c r="AG286" s="494"/>
      <c r="AH286" s="494"/>
      <c r="AI286" s="494"/>
      <c r="AJ286" s="494"/>
      <c r="AK286" s="494"/>
      <c r="AL286" s="494"/>
      <c r="AM286" s="494"/>
      <c r="AN286" s="494"/>
      <c r="AO286" s="494"/>
      <c r="AP286" s="494"/>
      <c r="AQ286" s="494"/>
      <c r="AR286" s="494"/>
      <c r="AS286" s="494"/>
      <c r="AT286" s="494"/>
      <c r="AU286" s="494"/>
      <c r="AV286" s="494"/>
      <c r="AW286" s="494"/>
      <c r="AX286" s="494"/>
      <c r="AY286" s="494"/>
      <c r="AZ286" s="494"/>
      <c r="BA286" s="494"/>
      <c r="BB286" s="494"/>
      <c r="BC286" s="494"/>
      <c r="BD286" s="494"/>
    </row>
    <row r="287" spans="1:56">
      <c r="A287" s="505"/>
      <c r="B287" s="505"/>
      <c r="C287" s="505"/>
      <c r="D287" s="505"/>
      <c r="E287" s="506"/>
      <c r="F287" s="505"/>
      <c r="G287" s="505"/>
      <c r="H287" s="505"/>
      <c r="I287" s="505"/>
      <c r="J287" s="506"/>
      <c r="K287" s="505"/>
      <c r="L287" s="494"/>
      <c r="M287" s="494"/>
      <c r="N287" s="494"/>
      <c r="O287" s="494"/>
      <c r="P287" s="494"/>
      <c r="Q287" s="494"/>
      <c r="R287" s="494"/>
      <c r="S287" s="494"/>
      <c r="T287" s="494"/>
      <c r="U287" s="494"/>
      <c r="V287" s="494"/>
      <c r="W287" s="494"/>
      <c r="X287" s="494"/>
      <c r="Y287" s="494"/>
      <c r="Z287" s="494"/>
      <c r="AA287" s="494"/>
      <c r="AB287" s="494"/>
      <c r="AC287" s="494"/>
      <c r="AD287" s="494"/>
      <c r="AE287" s="494"/>
      <c r="AF287" s="494"/>
      <c r="AG287" s="494"/>
      <c r="AH287" s="494"/>
      <c r="AI287" s="494"/>
      <c r="AJ287" s="494"/>
      <c r="AK287" s="494"/>
      <c r="AL287" s="494"/>
      <c r="AM287" s="494"/>
      <c r="AN287" s="494"/>
      <c r="AO287" s="494"/>
      <c r="AP287" s="494"/>
      <c r="AQ287" s="494"/>
      <c r="AR287" s="494"/>
      <c r="AS287" s="494"/>
      <c r="AT287" s="494"/>
      <c r="AU287" s="494"/>
      <c r="AV287" s="494"/>
      <c r="AW287" s="494"/>
      <c r="AX287" s="494"/>
      <c r="AY287" s="494"/>
      <c r="AZ287" s="494"/>
      <c r="BA287" s="494"/>
      <c r="BB287" s="494"/>
      <c r="BC287" s="494"/>
      <c r="BD287" s="494"/>
    </row>
    <row r="288" spans="1:56">
      <c r="A288" s="505"/>
      <c r="B288" s="505"/>
      <c r="C288" s="505"/>
      <c r="D288" s="505"/>
      <c r="E288" s="506"/>
      <c r="F288" s="505"/>
      <c r="G288" s="505"/>
      <c r="H288" s="505"/>
      <c r="I288" s="505"/>
      <c r="J288" s="506"/>
      <c r="K288" s="505"/>
      <c r="L288" s="494"/>
      <c r="M288" s="494"/>
      <c r="N288" s="494"/>
      <c r="O288" s="494"/>
      <c r="P288" s="494"/>
      <c r="Q288" s="494"/>
      <c r="R288" s="494"/>
      <c r="S288" s="494"/>
      <c r="T288" s="494"/>
      <c r="U288" s="494"/>
      <c r="V288" s="494"/>
      <c r="W288" s="494"/>
      <c r="X288" s="494"/>
      <c r="Y288" s="494"/>
      <c r="Z288" s="494"/>
      <c r="AA288" s="494"/>
      <c r="AB288" s="494"/>
      <c r="AC288" s="494"/>
      <c r="AD288" s="494"/>
      <c r="AE288" s="494"/>
      <c r="AF288" s="494"/>
      <c r="AG288" s="494"/>
      <c r="AH288" s="494"/>
      <c r="AI288" s="494"/>
      <c r="AJ288" s="494"/>
      <c r="AK288" s="494"/>
      <c r="AL288" s="494"/>
      <c r="AM288" s="494"/>
      <c r="AN288" s="494"/>
      <c r="AO288" s="494"/>
      <c r="AP288" s="494"/>
      <c r="AQ288" s="494"/>
      <c r="AR288" s="494"/>
      <c r="AS288" s="494"/>
      <c r="AT288" s="494"/>
      <c r="AU288" s="494"/>
      <c r="AV288" s="494"/>
      <c r="AW288" s="494"/>
      <c r="AX288" s="494"/>
      <c r="AY288" s="494"/>
      <c r="AZ288" s="494"/>
      <c r="BA288" s="494"/>
      <c r="BB288" s="494"/>
      <c r="BC288" s="494"/>
      <c r="BD288" s="494"/>
    </row>
    <row r="289" spans="1:56">
      <c r="A289" s="505"/>
      <c r="B289" s="505"/>
      <c r="C289" s="505"/>
      <c r="D289" s="505"/>
      <c r="E289" s="506"/>
      <c r="F289" s="505"/>
      <c r="G289" s="505"/>
      <c r="H289" s="505"/>
      <c r="I289" s="505"/>
      <c r="J289" s="506"/>
      <c r="K289" s="505"/>
      <c r="L289" s="494"/>
      <c r="M289" s="494"/>
      <c r="N289" s="494"/>
      <c r="O289" s="494"/>
      <c r="P289" s="494"/>
      <c r="Q289" s="494"/>
      <c r="R289" s="494"/>
      <c r="S289" s="494"/>
      <c r="T289" s="494"/>
      <c r="U289" s="494"/>
      <c r="V289" s="494"/>
      <c r="W289" s="494"/>
      <c r="X289" s="494"/>
      <c r="Y289" s="494"/>
      <c r="Z289" s="494"/>
      <c r="AA289" s="494"/>
      <c r="AB289" s="494"/>
      <c r="AC289" s="494"/>
      <c r="AD289" s="494"/>
      <c r="AE289" s="494"/>
      <c r="AF289" s="494"/>
      <c r="AG289" s="494"/>
      <c r="AH289" s="494"/>
      <c r="AI289" s="494"/>
      <c r="AJ289" s="494"/>
      <c r="AK289" s="494"/>
      <c r="AL289" s="494"/>
      <c r="AM289" s="494"/>
      <c r="AN289" s="494"/>
      <c r="AO289" s="494"/>
      <c r="AP289" s="494"/>
      <c r="AQ289" s="494"/>
      <c r="AR289" s="494"/>
      <c r="AS289" s="494"/>
      <c r="AT289" s="494"/>
      <c r="AU289" s="494"/>
      <c r="AV289" s="494"/>
      <c r="AW289" s="494"/>
      <c r="AX289" s="494"/>
      <c r="AY289" s="494"/>
      <c r="AZ289" s="494"/>
      <c r="BA289" s="494"/>
      <c r="BB289" s="494"/>
      <c r="BC289" s="494"/>
      <c r="BD289" s="494"/>
    </row>
    <row r="290" spans="1:56">
      <c r="A290" s="505"/>
      <c r="B290" s="505"/>
      <c r="C290" s="505"/>
      <c r="D290" s="505"/>
      <c r="E290" s="506"/>
      <c r="F290" s="505"/>
      <c r="G290" s="505"/>
      <c r="H290" s="505"/>
      <c r="I290" s="505"/>
      <c r="J290" s="506"/>
      <c r="K290" s="505"/>
      <c r="L290" s="494"/>
      <c r="M290" s="494"/>
      <c r="N290" s="494"/>
      <c r="O290" s="494"/>
      <c r="P290" s="494"/>
      <c r="Q290" s="494"/>
      <c r="R290" s="494"/>
      <c r="S290" s="494"/>
      <c r="T290" s="494"/>
      <c r="U290" s="494"/>
      <c r="V290" s="494"/>
      <c r="W290" s="494"/>
      <c r="X290" s="494"/>
      <c r="Y290" s="494"/>
      <c r="Z290" s="494"/>
      <c r="AA290" s="494"/>
      <c r="AB290" s="494"/>
      <c r="AC290" s="494"/>
      <c r="AD290" s="494"/>
      <c r="AE290" s="494"/>
      <c r="AF290" s="494"/>
      <c r="AG290" s="494"/>
      <c r="AH290" s="494"/>
      <c r="AI290" s="494"/>
      <c r="AJ290" s="494"/>
      <c r="AK290" s="494"/>
      <c r="AL290" s="494"/>
      <c r="AM290" s="494"/>
      <c r="AN290" s="494"/>
      <c r="AO290" s="494"/>
      <c r="AP290" s="494"/>
      <c r="AQ290" s="494"/>
      <c r="AR290" s="494"/>
      <c r="AS290" s="494"/>
      <c r="AT290" s="494"/>
      <c r="AU290" s="494"/>
      <c r="AV290" s="494"/>
      <c r="AW290" s="494"/>
      <c r="AX290" s="494"/>
      <c r="AY290" s="494"/>
      <c r="AZ290" s="494"/>
      <c r="BA290" s="494"/>
      <c r="BB290" s="494"/>
      <c r="BC290" s="494"/>
      <c r="BD290" s="494"/>
    </row>
    <row r="291" spans="1:56">
      <c r="A291" s="505"/>
      <c r="B291" s="505"/>
      <c r="C291" s="505"/>
      <c r="D291" s="505"/>
      <c r="E291" s="506"/>
      <c r="F291" s="505"/>
      <c r="G291" s="505"/>
      <c r="H291" s="505"/>
      <c r="I291" s="505"/>
      <c r="J291" s="506"/>
      <c r="K291" s="505"/>
      <c r="L291" s="494"/>
      <c r="M291" s="494"/>
      <c r="N291" s="494"/>
      <c r="O291" s="494"/>
      <c r="P291" s="494"/>
      <c r="Q291" s="494"/>
      <c r="R291" s="494"/>
      <c r="S291" s="494"/>
      <c r="T291" s="494"/>
      <c r="U291" s="494"/>
      <c r="V291" s="494"/>
      <c r="W291" s="494"/>
      <c r="X291" s="494"/>
      <c r="Y291" s="494"/>
      <c r="Z291" s="494"/>
      <c r="AA291" s="494"/>
      <c r="AB291" s="494"/>
      <c r="AC291" s="494"/>
      <c r="AD291" s="494"/>
      <c r="AE291" s="494"/>
      <c r="AF291" s="494"/>
      <c r="AG291" s="494"/>
      <c r="AH291" s="494"/>
      <c r="AI291" s="494"/>
      <c r="AJ291" s="494"/>
      <c r="AK291" s="494"/>
      <c r="AL291" s="494"/>
      <c r="AM291" s="494"/>
      <c r="AN291" s="494"/>
      <c r="AO291" s="494"/>
      <c r="AP291" s="494"/>
      <c r="AQ291" s="494"/>
      <c r="AR291" s="494"/>
      <c r="AS291" s="494"/>
      <c r="AT291" s="494"/>
      <c r="AU291" s="494"/>
      <c r="AV291" s="494"/>
      <c r="AW291" s="494"/>
      <c r="AX291" s="494"/>
      <c r="AY291" s="494"/>
      <c r="AZ291" s="494"/>
      <c r="BA291" s="494"/>
      <c r="BB291" s="494"/>
      <c r="BC291" s="494"/>
      <c r="BD291" s="494"/>
    </row>
    <row r="292" spans="1:56">
      <c r="A292" s="505"/>
      <c r="B292" s="505"/>
      <c r="C292" s="505"/>
      <c r="D292" s="505"/>
      <c r="E292" s="506"/>
      <c r="F292" s="505"/>
      <c r="G292" s="505"/>
      <c r="H292" s="505"/>
      <c r="I292" s="505"/>
      <c r="J292" s="506"/>
      <c r="K292" s="505"/>
      <c r="L292" s="494"/>
      <c r="M292" s="494"/>
      <c r="N292" s="494"/>
      <c r="O292" s="494"/>
      <c r="P292" s="494"/>
      <c r="Q292" s="494"/>
      <c r="R292" s="494"/>
      <c r="S292" s="494"/>
      <c r="T292" s="494"/>
      <c r="U292" s="494"/>
      <c r="V292" s="494"/>
      <c r="W292" s="494"/>
      <c r="X292" s="494"/>
      <c r="Y292" s="494"/>
      <c r="Z292" s="494"/>
      <c r="AA292" s="494"/>
      <c r="AB292" s="494"/>
      <c r="AC292" s="494"/>
      <c r="AD292" s="494"/>
      <c r="AE292" s="494"/>
      <c r="AF292" s="494"/>
      <c r="AG292" s="494"/>
      <c r="AH292" s="494"/>
      <c r="AI292" s="494"/>
      <c r="AJ292" s="494"/>
      <c r="AK292" s="494"/>
      <c r="AL292" s="494"/>
      <c r="AM292" s="494"/>
      <c r="AN292" s="494"/>
      <c r="AO292" s="494"/>
      <c r="AP292" s="494"/>
      <c r="AQ292" s="494"/>
      <c r="AR292" s="494"/>
      <c r="AS292" s="494"/>
      <c r="AT292" s="494"/>
      <c r="AU292" s="494"/>
      <c r="AV292" s="494"/>
      <c r="AW292" s="494"/>
      <c r="AX292" s="494"/>
      <c r="AY292" s="494"/>
      <c r="AZ292" s="494"/>
      <c r="BA292" s="494"/>
      <c r="BB292" s="494"/>
      <c r="BC292" s="494"/>
      <c r="BD292" s="494"/>
    </row>
    <row r="293" spans="1:56">
      <c r="A293" s="505"/>
      <c r="B293" s="505"/>
      <c r="C293" s="505"/>
      <c r="D293" s="505"/>
      <c r="E293" s="506"/>
      <c r="F293" s="505"/>
      <c r="G293" s="505"/>
      <c r="H293" s="505"/>
      <c r="I293" s="505"/>
      <c r="J293" s="506"/>
      <c r="K293" s="505"/>
      <c r="L293" s="494"/>
      <c r="M293" s="494"/>
      <c r="N293" s="494"/>
      <c r="O293" s="494"/>
      <c r="P293" s="494"/>
      <c r="Q293" s="494"/>
      <c r="R293" s="494"/>
      <c r="S293" s="494"/>
      <c r="T293" s="494"/>
      <c r="U293" s="494"/>
      <c r="V293" s="494"/>
      <c r="W293" s="494"/>
      <c r="X293" s="494"/>
      <c r="Y293" s="494"/>
      <c r="Z293" s="494"/>
      <c r="AA293" s="494"/>
      <c r="AB293" s="494"/>
      <c r="AC293" s="494"/>
      <c r="AD293" s="494"/>
      <c r="AE293" s="494"/>
      <c r="AF293" s="494"/>
      <c r="AG293" s="494"/>
      <c r="AH293" s="494"/>
      <c r="AI293" s="494"/>
      <c r="AJ293" s="494"/>
      <c r="AK293" s="494"/>
      <c r="AL293" s="494"/>
      <c r="AM293" s="494"/>
      <c r="AN293" s="494"/>
      <c r="AO293" s="494"/>
      <c r="AP293" s="494"/>
      <c r="AQ293" s="494"/>
      <c r="AR293" s="494"/>
      <c r="AS293" s="494"/>
      <c r="AT293" s="494"/>
      <c r="AU293" s="494"/>
      <c r="AV293" s="494"/>
      <c r="AW293" s="494"/>
      <c r="AX293" s="494"/>
      <c r="AY293" s="494"/>
      <c r="AZ293" s="494"/>
      <c r="BA293" s="494"/>
      <c r="BB293" s="494"/>
      <c r="BC293" s="494"/>
      <c r="BD293" s="494"/>
    </row>
    <row r="294" spans="1:56">
      <c r="A294" s="505"/>
      <c r="B294" s="505"/>
      <c r="C294" s="505"/>
      <c r="D294" s="505"/>
      <c r="E294" s="506"/>
      <c r="F294" s="505"/>
      <c r="G294" s="505"/>
      <c r="H294" s="505"/>
      <c r="I294" s="505"/>
      <c r="J294" s="506"/>
      <c r="K294" s="505"/>
      <c r="L294" s="494"/>
      <c r="M294" s="494"/>
      <c r="N294" s="494"/>
      <c r="O294" s="494"/>
      <c r="P294" s="494"/>
      <c r="Q294" s="494"/>
      <c r="R294" s="494"/>
      <c r="S294" s="494"/>
      <c r="T294" s="494"/>
      <c r="U294" s="494"/>
      <c r="V294" s="494"/>
      <c r="W294" s="494"/>
      <c r="X294" s="494"/>
      <c r="Y294" s="494"/>
      <c r="Z294" s="494"/>
      <c r="AA294" s="494"/>
      <c r="AB294" s="494"/>
      <c r="AC294" s="494"/>
      <c r="AD294" s="494"/>
      <c r="AE294" s="494"/>
      <c r="AF294" s="494"/>
      <c r="AG294" s="494"/>
      <c r="AH294" s="494"/>
      <c r="AI294" s="494"/>
      <c r="AJ294" s="494"/>
      <c r="AK294" s="494"/>
      <c r="AL294" s="494"/>
      <c r="AM294" s="494"/>
      <c r="AN294" s="494"/>
      <c r="AO294" s="494"/>
      <c r="AP294" s="494"/>
      <c r="AQ294" s="494"/>
      <c r="AR294" s="494"/>
      <c r="AS294" s="494"/>
      <c r="AT294" s="494"/>
      <c r="AU294" s="494"/>
      <c r="AV294" s="494"/>
      <c r="AW294" s="494"/>
      <c r="AX294" s="494"/>
      <c r="AY294" s="494"/>
      <c r="AZ294" s="494"/>
      <c r="BA294" s="494"/>
      <c r="BB294" s="494"/>
      <c r="BC294" s="494"/>
      <c r="BD294" s="494"/>
    </row>
    <row r="295" spans="1:56">
      <c r="A295" s="505"/>
      <c r="B295" s="505"/>
      <c r="C295" s="505"/>
      <c r="D295" s="505"/>
      <c r="E295" s="506"/>
      <c r="F295" s="505"/>
      <c r="G295" s="505"/>
      <c r="H295" s="505"/>
      <c r="I295" s="505"/>
      <c r="J295" s="506"/>
      <c r="K295" s="505"/>
      <c r="L295" s="494"/>
      <c r="M295" s="494"/>
      <c r="N295" s="494"/>
      <c r="O295" s="494"/>
      <c r="P295" s="494"/>
      <c r="Q295" s="494"/>
      <c r="R295" s="494"/>
      <c r="S295" s="494"/>
      <c r="T295" s="494"/>
      <c r="U295" s="494"/>
      <c r="V295" s="494"/>
      <c r="W295" s="494"/>
      <c r="X295" s="494"/>
      <c r="Y295" s="494"/>
      <c r="Z295" s="494"/>
      <c r="AA295" s="494"/>
      <c r="AB295" s="494"/>
      <c r="AC295" s="494"/>
      <c r="AD295" s="494"/>
      <c r="AE295" s="494"/>
      <c r="AF295" s="494"/>
      <c r="AG295" s="494"/>
      <c r="AH295" s="494"/>
      <c r="AI295" s="494"/>
      <c r="AJ295" s="494"/>
      <c r="AK295" s="494"/>
      <c r="AL295" s="494"/>
      <c r="AM295" s="494"/>
      <c r="AN295" s="494"/>
      <c r="AO295" s="494"/>
      <c r="AP295" s="494"/>
      <c r="AQ295" s="494"/>
      <c r="AR295" s="494"/>
      <c r="AS295" s="494"/>
      <c r="AT295" s="494"/>
      <c r="AU295" s="494"/>
      <c r="AV295" s="494"/>
      <c r="AW295" s="494"/>
      <c r="AX295" s="494"/>
      <c r="AY295" s="494"/>
      <c r="AZ295" s="494"/>
      <c r="BA295" s="494"/>
      <c r="BB295" s="494"/>
      <c r="BC295" s="494"/>
      <c r="BD295" s="494"/>
    </row>
    <row r="296" spans="1:56">
      <c r="A296" s="505"/>
      <c r="B296" s="505"/>
      <c r="C296" s="505"/>
      <c r="D296" s="505"/>
      <c r="E296" s="506"/>
      <c r="F296" s="505"/>
      <c r="G296" s="505"/>
      <c r="H296" s="505"/>
      <c r="I296" s="505"/>
      <c r="J296" s="506"/>
      <c r="K296" s="505"/>
      <c r="L296" s="494"/>
      <c r="M296" s="494"/>
      <c r="N296" s="494"/>
      <c r="O296" s="494"/>
      <c r="P296" s="494"/>
      <c r="Q296" s="494"/>
      <c r="R296" s="494"/>
      <c r="S296" s="494"/>
      <c r="T296" s="494"/>
      <c r="U296" s="494"/>
      <c r="V296" s="494"/>
      <c r="W296" s="494"/>
      <c r="X296" s="494"/>
      <c r="Y296" s="494"/>
      <c r="Z296" s="494"/>
      <c r="AA296" s="494"/>
      <c r="AB296" s="494"/>
      <c r="AC296" s="494"/>
      <c r="AD296" s="494"/>
      <c r="AE296" s="494"/>
      <c r="AF296" s="494"/>
      <c r="AG296" s="494"/>
      <c r="AH296" s="494"/>
      <c r="AI296" s="494"/>
      <c r="AJ296" s="494"/>
      <c r="AK296" s="494"/>
      <c r="AL296" s="494"/>
      <c r="AM296" s="494"/>
      <c r="AN296" s="494"/>
      <c r="AO296" s="494"/>
      <c r="AP296" s="494"/>
      <c r="AQ296" s="494"/>
      <c r="AR296" s="494"/>
      <c r="AS296" s="494"/>
      <c r="AT296" s="494"/>
      <c r="AU296" s="494"/>
      <c r="AV296" s="494"/>
      <c r="AW296" s="494"/>
      <c r="AX296" s="494"/>
      <c r="AY296" s="494"/>
      <c r="AZ296" s="494"/>
      <c r="BA296" s="494"/>
      <c r="BB296" s="494"/>
      <c r="BC296" s="494"/>
      <c r="BD296" s="494"/>
    </row>
    <row r="297" spans="1:56">
      <c r="A297" s="505"/>
      <c r="B297" s="505"/>
      <c r="C297" s="505"/>
      <c r="D297" s="505"/>
      <c r="E297" s="506"/>
      <c r="F297" s="505"/>
      <c r="G297" s="505"/>
      <c r="H297" s="505"/>
      <c r="I297" s="505"/>
      <c r="J297" s="506"/>
      <c r="K297" s="505"/>
      <c r="L297" s="494"/>
      <c r="M297" s="494"/>
      <c r="N297" s="494"/>
      <c r="O297" s="494"/>
      <c r="P297" s="494"/>
      <c r="Q297" s="494"/>
      <c r="R297" s="494"/>
      <c r="S297" s="494"/>
      <c r="T297" s="494"/>
      <c r="U297" s="494"/>
      <c r="V297" s="494"/>
      <c r="W297" s="494"/>
      <c r="X297" s="494"/>
      <c r="Y297" s="494"/>
      <c r="Z297" s="494"/>
      <c r="AA297" s="494"/>
      <c r="AB297" s="494"/>
      <c r="AC297" s="494"/>
      <c r="AD297" s="494"/>
      <c r="AE297" s="494"/>
      <c r="AF297" s="494"/>
      <c r="AG297" s="494"/>
      <c r="AH297" s="494"/>
      <c r="AI297" s="494"/>
      <c r="AJ297" s="494"/>
      <c r="AK297" s="494"/>
      <c r="AL297" s="494"/>
      <c r="AM297" s="494"/>
      <c r="AN297" s="494"/>
      <c r="AO297" s="494"/>
      <c r="AP297" s="494"/>
      <c r="AQ297" s="494"/>
      <c r="AR297" s="494"/>
      <c r="AS297" s="494"/>
      <c r="AT297" s="494"/>
      <c r="AU297" s="494"/>
      <c r="AV297" s="494"/>
      <c r="AW297" s="494"/>
      <c r="AX297" s="494"/>
      <c r="AY297" s="494"/>
      <c r="AZ297" s="494"/>
      <c r="BA297" s="494"/>
      <c r="BB297" s="494"/>
      <c r="BC297" s="494"/>
      <c r="BD297" s="494"/>
    </row>
    <row r="298" spans="1:56">
      <c r="A298" s="505"/>
      <c r="B298" s="505"/>
      <c r="C298" s="505"/>
      <c r="D298" s="505"/>
      <c r="E298" s="506"/>
      <c r="F298" s="505"/>
      <c r="G298" s="505"/>
      <c r="H298" s="505"/>
      <c r="I298" s="505"/>
      <c r="J298" s="506"/>
      <c r="K298" s="505"/>
      <c r="L298" s="494"/>
      <c r="M298" s="494"/>
      <c r="N298" s="494"/>
      <c r="O298" s="494"/>
      <c r="P298" s="494"/>
      <c r="Q298" s="494"/>
      <c r="R298" s="494"/>
      <c r="S298" s="494"/>
      <c r="T298" s="494"/>
      <c r="U298" s="494"/>
      <c r="V298" s="494"/>
      <c r="W298" s="494"/>
      <c r="X298" s="494"/>
      <c r="Y298" s="494"/>
      <c r="Z298" s="494"/>
      <c r="AA298" s="494"/>
      <c r="AB298" s="494"/>
      <c r="AC298" s="494"/>
      <c r="AD298" s="494"/>
      <c r="AE298" s="494"/>
      <c r="AF298" s="494"/>
      <c r="AG298" s="494"/>
      <c r="AH298" s="494"/>
      <c r="AI298" s="494"/>
      <c r="AJ298" s="494"/>
      <c r="AK298" s="494"/>
      <c r="AL298" s="494"/>
      <c r="AM298" s="494"/>
      <c r="AN298" s="494"/>
      <c r="AO298" s="494"/>
      <c r="AP298" s="494"/>
      <c r="AQ298" s="494"/>
      <c r="AR298" s="494"/>
      <c r="AS298" s="494"/>
      <c r="AT298" s="494"/>
      <c r="AU298" s="494"/>
      <c r="AV298" s="494"/>
      <c r="AW298" s="494"/>
      <c r="AX298" s="494"/>
      <c r="AY298" s="494"/>
      <c r="AZ298" s="494"/>
      <c r="BA298" s="494"/>
      <c r="BB298" s="494"/>
      <c r="BC298" s="494"/>
      <c r="BD298" s="494"/>
    </row>
    <row r="299" spans="1:56">
      <c r="A299" s="505"/>
      <c r="B299" s="505"/>
      <c r="C299" s="505"/>
      <c r="D299" s="505"/>
      <c r="E299" s="506"/>
      <c r="F299" s="505"/>
      <c r="G299" s="505"/>
      <c r="H299" s="505"/>
      <c r="I299" s="505"/>
      <c r="J299" s="506"/>
      <c r="K299" s="505"/>
      <c r="L299" s="494"/>
      <c r="M299" s="494"/>
      <c r="N299" s="494"/>
      <c r="O299" s="494"/>
      <c r="P299" s="494"/>
      <c r="Q299" s="494"/>
      <c r="R299" s="494"/>
      <c r="S299" s="494"/>
      <c r="T299" s="494"/>
      <c r="U299" s="494"/>
      <c r="V299" s="494"/>
      <c r="W299" s="494"/>
      <c r="X299" s="494"/>
      <c r="Y299" s="494"/>
      <c r="Z299" s="494"/>
      <c r="AA299" s="494"/>
      <c r="AB299" s="494"/>
      <c r="AC299" s="494"/>
      <c r="AD299" s="494"/>
      <c r="AE299" s="494"/>
      <c r="AF299" s="494"/>
      <c r="AG299" s="494"/>
      <c r="AH299" s="494"/>
      <c r="AI299" s="494"/>
      <c r="AJ299" s="494"/>
      <c r="AK299" s="494"/>
      <c r="AL299" s="494"/>
      <c r="AM299" s="494"/>
      <c r="AN299" s="494"/>
      <c r="AO299" s="494"/>
      <c r="AP299" s="494"/>
      <c r="AQ299" s="494"/>
      <c r="AR299" s="494"/>
      <c r="AS299" s="494"/>
      <c r="AT299" s="494"/>
      <c r="AU299" s="494"/>
      <c r="AV299" s="494"/>
      <c r="AW299" s="494"/>
      <c r="AX299" s="494"/>
      <c r="AY299" s="494"/>
      <c r="AZ299" s="494"/>
      <c r="BA299" s="494"/>
      <c r="BB299" s="494"/>
      <c r="BC299" s="494"/>
      <c r="BD299" s="494"/>
    </row>
    <row r="300" spans="1:56">
      <c r="A300" s="505"/>
      <c r="B300" s="505"/>
      <c r="C300" s="505"/>
      <c r="D300" s="505"/>
      <c r="E300" s="506"/>
      <c r="F300" s="505"/>
      <c r="G300" s="505"/>
      <c r="H300" s="505"/>
      <c r="I300" s="505"/>
      <c r="J300" s="506"/>
      <c r="K300" s="505"/>
      <c r="L300" s="494"/>
      <c r="M300" s="494"/>
      <c r="N300" s="494"/>
      <c r="O300" s="494"/>
      <c r="P300" s="494"/>
      <c r="Q300" s="494"/>
      <c r="R300" s="494"/>
      <c r="S300" s="494"/>
      <c r="T300" s="494"/>
      <c r="U300" s="494"/>
      <c r="V300" s="494"/>
      <c r="W300" s="494"/>
      <c r="X300" s="494"/>
      <c r="Y300" s="494"/>
      <c r="Z300" s="494"/>
      <c r="AA300" s="494"/>
      <c r="AB300" s="494"/>
      <c r="AC300" s="494"/>
      <c r="AD300" s="494"/>
      <c r="AE300" s="494"/>
      <c r="AF300" s="494"/>
      <c r="AG300" s="494"/>
      <c r="AH300" s="494"/>
      <c r="AI300" s="494"/>
      <c r="AJ300" s="494"/>
      <c r="AK300" s="494"/>
      <c r="AL300" s="494"/>
      <c r="AM300" s="494"/>
      <c r="AN300" s="494"/>
      <c r="AO300" s="494"/>
      <c r="AP300" s="494"/>
      <c r="AQ300" s="494"/>
      <c r="AR300" s="494"/>
      <c r="AS300" s="494"/>
      <c r="AT300" s="494"/>
      <c r="AU300" s="494"/>
      <c r="AV300" s="494"/>
      <c r="AW300" s="494"/>
      <c r="AX300" s="494"/>
      <c r="AY300" s="494"/>
      <c r="AZ300" s="494"/>
      <c r="BA300" s="494"/>
      <c r="BB300" s="494"/>
      <c r="BC300" s="494"/>
      <c r="BD300" s="494"/>
    </row>
    <row r="301" spans="1:56">
      <c r="A301" s="505"/>
      <c r="B301" s="505"/>
      <c r="C301" s="505"/>
      <c r="D301" s="505"/>
      <c r="E301" s="506"/>
      <c r="F301" s="505"/>
      <c r="G301" s="505"/>
      <c r="H301" s="505"/>
      <c r="I301" s="505"/>
      <c r="J301" s="506"/>
      <c r="K301" s="505"/>
      <c r="L301" s="494"/>
      <c r="M301" s="494"/>
      <c r="N301" s="494"/>
      <c r="O301" s="494"/>
      <c r="P301" s="494"/>
      <c r="Q301" s="494"/>
      <c r="R301" s="494"/>
      <c r="S301" s="494"/>
      <c r="T301" s="494"/>
      <c r="U301" s="494"/>
      <c r="V301" s="494"/>
      <c r="W301" s="494"/>
      <c r="X301" s="494"/>
      <c r="Y301" s="494"/>
      <c r="Z301" s="494"/>
      <c r="AA301" s="494"/>
      <c r="AB301" s="494"/>
      <c r="AC301" s="494"/>
      <c r="AD301" s="494"/>
      <c r="AE301" s="494"/>
      <c r="AF301" s="494"/>
      <c r="AG301" s="494"/>
      <c r="AH301" s="494"/>
      <c r="AI301" s="494"/>
      <c r="AJ301" s="494"/>
      <c r="AK301" s="494"/>
      <c r="AL301" s="494"/>
      <c r="AM301" s="494"/>
      <c r="AN301" s="494"/>
      <c r="AO301" s="494"/>
      <c r="AP301" s="494"/>
      <c r="AQ301" s="494"/>
      <c r="AR301" s="494"/>
      <c r="AS301" s="494"/>
      <c r="AT301" s="494"/>
      <c r="AU301" s="494"/>
      <c r="AV301" s="494"/>
      <c r="AW301" s="494"/>
      <c r="AX301" s="494"/>
      <c r="AY301" s="494"/>
      <c r="AZ301" s="494"/>
      <c r="BA301" s="494"/>
      <c r="BB301" s="494"/>
      <c r="BC301" s="494"/>
      <c r="BD301" s="494"/>
    </row>
    <row r="302" spans="1:56">
      <c r="A302" s="505"/>
      <c r="B302" s="505"/>
      <c r="C302" s="505"/>
      <c r="D302" s="505"/>
      <c r="E302" s="506"/>
      <c r="F302" s="505"/>
      <c r="G302" s="505"/>
      <c r="H302" s="505"/>
      <c r="I302" s="505"/>
      <c r="J302" s="506"/>
      <c r="K302" s="505"/>
      <c r="L302" s="494"/>
      <c r="M302" s="494"/>
      <c r="N302" s="494"/>
      <c r="O302" s="494"/>
      <c r="P302" s="494"/>
      <c r="Q302" s="494"/>
      <c r="R302" s="494"/>
      <c r="S302" s="494"/>
      <c r="T302" s="494"/>
      <c r="U302" s="494"/>
      <c r="V302" s="494"/>
      <c r="W302" s="494"/>
      <c r="X302" s="494"/>
      <c r="Y302" s="494"/>
      <c r="Z302" s="494"/>
      <c r="AA302" s="494"/>
      <c r="AB302" s="494"/>
      <c r="AC302" s="494"/>
      <c r="AD302" s="494"/>
      <c r="AE302" s="494"/>
      <c r="AF302" s="494"/>
      <c r="AG302" s="494"/>
      <c r="AH302" s="494"/>
      <c r="AI302" s="494"/>
      <c r="AJ302" s="494"/>
      <c r="AK302" s="494"/>
      <c r="AL302" s="494"/>
      <c r="AM302" s="494"/>
      <c r="AN302" s="494"/>
      <c r="AO302" s="494"/>
      <c r="AP302" s="494"/>
      <c r="AQ302" s="494"/>
      <c r="AR302" s="494"/>
      <c r="AS302" s="494"/>
      <c r="AT302" s="494"/>
      <c r="AU302" s="494"/>
      <c r="AV302" s="494"/>
      <c r="AW302" s="494"/>
      <c r="AX302" s="494"/>
      <c r="AY302" s="494"/>
      <c r="AZ302" s="494"/>
      <c r="BA302" s="494"/>
      <c r="BB302" s="494"/>
      <c r="BC302" s="494"/>
      <c r="BD302" s="494"/>
    </row>
    <row r="303" spans="1:56">
      <c r="A303" s="505"/>
      <c r="B303" s="505"/>
      <c r="C303" s="505"/>
      <c r="D303" s="505"/>
      <c r="E303" s="506"/>
      <c r="F303" s="505"/>
      <c r="G303" s="505"/>
      <c r="H303" s="505"/>
      <c r="I303" s="505"/>
      <c r="J303" s="506"/>
      <c r="K303" s="505"/>
      <c r="L303" s="494"/>
      <c r="M303" s="494"/>
      <c r="N303" s="494"/>
      <c r="O303" s="494"/>
      <c r="P303" s="494"/>
      <c r="Q303" s="494"/>
      <c r="R303" s="494"/>
      <c r="S303" s="494"/>
      <c r="T303" s="494"/>
      <c r="U303" s="494"/>
      <c r="V303" s="494"/>
      <c r="W303" s="494"/>
      <c r="X303" s="494"/>
      <c r="Y303" s="494"/>
      <c r="Z303" s="494"/>
      <c r="AA303" s="494"/>
      <c r="AB303" s="494"/>
      <c r="AC303" s="494"/>
      <c r="AD303" s="494"/>
      <c r="AE303" s="494"/>
      <c r="AF303" s="494"/>
      <c r="AG303" s="494"/>
      <c r="AH303" s="494"/>
      <c r="AI303" s="494"/>
      <c r="AJ303" s="494"/>
      <c r="AK303" s="494"/>
      <c r="AL303" s="494"/>
      <c r="AM303" s="494"/>
      <c r="AN303" s="494"/>
      <c r="AO303" s="494"/>
      <c r="AP303" s="494"/>
      <c r="AQ303" s="494"/>
      <c r="AR303" s="494"/>
      <c r="AS303" s="494"/>
      <c r="AT303" s="494"/>
      <c r="AU303" s="494"/>
      <c r="AV303" s="494"/>
      <c r="AW303" s="494"/>
      <c r="AX303" s="494"/>
      <c r="AY303" s="494"/>
      <c r="AZ303" s="494"/>
      <c r="BA303" s="494"/>
      <c r="BB303" s="494"/>
      <c r="BC303" s="494"/>
      <c r="BD303" s="494"/>
    </row>
    <row r="304" spans="1:56">
      <c r="A304" s="505"/>
      <c r="B304" s="505"/>
      <c r="C304" s="505"/>
      <c r="D304" s="505"/>
      <c r="E304" s="506"/>
      <c r="F304" s="505"/>
      <c r="G304" s="505"/>
      <c r="H304" s="505"/>
      <c r="I304" s="505"/>
      <c r="J304" s="506"/>
      <c r="K304" s="505"/>
      <c r="L304" s="494"/>
      <c r="M304" s="494"/>
      <c r="N304" s="494"/>
      <c r="O304" s="494"/>
      <c r="P304" s="494"/>
      <c r="Q304" s="494"/>
      <c r="R304" s="494"/>
      <c r="S304" s="494"/>
      <c r="T304" s="494"/>
      <c r="U304" s="494"/>
      <c r="V304" s="494"/>
      <c r="W304" s="494"/>
      <c r="X304" s="494"/>
      <c r="Y304" s="494"/>
      <c r="Z304" s="494"/>
      <c r="AA304" s="494"/>
      <c r="AB304" s="494"/>
      <c r="AC304" s="494"/>
      <c r="AD304" s="494"/>
      <c r="AE304" s="494"/>
      <c r="AF304" s="494"/>
      <c r="AG304" s="494"/>
      <c r="AH304" s="494"/>
      <c r="AI304" s="494"/>
      <c r="AJ304" s="494"/>
      <c r="AK304" s="494"/>
      <c r="AL304" s="494"/>
      <c r="AM304" s="494"/>
      <c r="AN304" s="494"/>
      <c r="AO304" s="494"/>
      <c r="AP304" s="494"/>
      <c r="AQ304" s="494"/>
      <c r="AR304" s="494"/>
      <c r="AS304" s="494"/>
      <c r="AT304" s="494"/>
      <c r="AU304" s="494"/>
      <c r="AV304" s="494"/>
      <c r="AW304" s="494"/>
      <c r="AX304" s="494"/>
      <c r="AY304" s="494"/>
      <c r="AZ304" s="494"/>
      <c r="BA304" s="494"/>
      <c r="BB304" s="494"/>
      <c r="BC304" s="494"/>
      <c r="BD304" s="494"/>
    </row>
    <row r="305" spans="1:56">
      <c r="A305" s="505"/>
      <c r="B305" s="505"/>
      <c r="C305" s="505"/>
      <c r="D305" s="505"/>
      <c r="E305" s="506"/>
      <c r="F305" s="505"/>
      <c r="G305" s="505"/>
      <c r="H305" s="505"/>
      <c r="I305" s="505"/>
      <c r="J305" s="506"/>
      <c r="K305" s="505"/>
      <c r="L305" s="494"/>
      <c r="M305" s="494"/>
      <c r="N305" s="494"/>
      <c r="O305" s="494"/>
      <c r="P305" s="494"/>
      <c r="Q305" s="494"/>
      <c r="R305" s="494"/>
      <c r="S305" s="494"/>
      <c r="T305" s="494"/>
      <c r="U305" s="494"/>
      <c r="V305" s="494"/>
      <c r="W305" s="494"/>
      <c r="X305" s="494"/>
      <c r="Y305" s="494"/>
      <c r="Z305" s="494"/>
      <c r="AA305" s="494"/>
      <c r="AB305" s="494"/>
      <c r="AC305" s="494"/>
      <c r="AD305" s="494"/>
      <c r="AE305" s="494"/>
      <c r="AF305" s="494"/>
      <c r="AG305" s="494"/>
      <c r="AH305" s="494"/>
      <c r="AI305" s="494"/>
      <c r="AJ305" s="494"/>
      <c r="AK305" s="494"/>
      <c r="AL305" s="494"/>
      <c r="AM305" s="494"/>
      <c r="AN305" s="494"/>
      <c r="AO305" s="494"/>
      <c r="AP305" s="494"/>
      <c r="AQ305" s="494"/>
      <c r="AR305" s="494"/>
      <c r="AS305" s="494"/>
      <c r="AT305" s="494"/>
      <c r="AU305" s="494"/>
      <c r="AV305" s="494"/>
      <c r="AW305" s="494"/>
      <c r="AX305" s="494"/>
      <c r="AY305" s="494"/>
      <c r="AZ305" s="494"/>
      <c r="BA305" s="494"/>
      <c r="BB305" s="494"/>
      <c r="BC305" s="494"/>
      <c r="BD305" s="494"/>
    </row>
    <row r="306" spans="1:56">
      <c r="A306" s="505"/>
      <c r="B306" s="505"/>
      <c r="C306" s="505"/>
      <c r="D306" s="505"/>
      <c r="E306" s="506"/>
      <c r="F306" s="505"/>
      <c r="G306" s="505"/>
      <c r="H306" s="505"/>
      <c r="I306" s="505"/>
      <c r="J306" s="506"/>
      <c r="K306" s="505"/>
      <c r="L306" s="494"/>
      <c r="M306" s="494"/>
      <c r="N306" s="494"/>
      <c r="O306" s="494"/>
      <c r="P306" s="494"/>
      <c r="Q306" s="494"/>
      <c r="R306" s="494"/>
      <c r="S306" s="494"/>
      <c r="T306" s="494"/>
      <c r="U306" s="494"/>
      <c r="V306" s="494"/>
      <c r="W306" s="494"/>
      <c r="X306" s="494"/>
      <c r="Y306" s="494"/>
      <c r="Z306" s="494"/>
      <c r="AA306" s="494"/>
      <c r="AB306" s="494"/>
      <c r="AC306" s="494"/>
      <c r="AD306" s="494"/>
      <c r="AE306" s="494"/>
      <c r="AF306" s="494"/>
      <c r="AG306" s="494"/>
      <c r="AH306" s="494"/>
      <c r="AI306" s="494"/>
      <c r="AJ306" s="494"/>
      <c r="AK306" s="494"/>
      <c r="AL306" s="494"/>
      <c r="AM306" s="494"/>
      <c r="AN306" s="494"/>
      <c r="AO306" s="494"/>
      <c r="AP306" s="494"/>
      <c r="AQ306" s="494"/>
      <c r="AR306" s="494"/>
      <c r="AS306" s="494"/>
      <c r="AT306" s="494"/>
      <c r="AU306" s="494"/>
      <c r="AV306" s="494"/>
      <c r="AW306" s="494"/>
      <c r="AX306" s="494"/>
      <c r="AY306" s="494"/>
      <c r="AZ306" s="494"/>
      <c r="BA306" s="494"/>
      <c r="BB306" s="494"/>
      <c r="BC306" s="494"/>
      <c r="BD306" s="494"/>
    </row>
    <row r="307" spans="1:56">
      <c r="A307" s="505"/>
      <c r="B307" s="505"/>
      <c r="C307" s="505"/>
      <c r="D307" s="505"/>
      <c r="E307" s="506"/>
      <c r="F307" s="505"/>
      <c r="G307" s="505"/>
      <c r="H307" s="505"/>
      <c r="I307" s="505"/>
      <c r="J307" s="506"/>
      <c r="K307" s="505"/>
      <c r="L307" s="494"/>
      <c r="M307" s="494"/>
      <c r="N307" s="494"/>
      <c r="O307" s="494"/>
      <c r="P307" s="494"/>
      <c r="Q307" s="494"/>
      <c r="R307" s="494"/>
      <c r="S307" s="494"/>
      <c r="T307" s="494"/>
      <c r="U307" s="494"/>
      <c r="V307" s="494"/>
      <c r="W307" s="494"/>
      <c r="X307" s="494"/>
      <c r="Y307" s="494"/>
      <c r="Z307" s="494"/>
      <c r="AA307" s="494"/>
      <c r="AB307" s="494"/>
      <c r="AC307" s="494"/>
      <c r="AD307" s="494"/>
      <c r="AE307" s="494"/>
      <c r="AF307" s="494"/>
      <c r="AG307" s="494"/>
      <c r="AH307" s="494"/>
      <c r="AI307" s="494"/>
      <c r="AJ307" s="494"/>
      <c r="AK307" s="494"/>
      <c r="AL307" s="494"/>
      <c r="AM307" s="494"/>
      <c r="AN307" s="494"/>
      <c r="AO307" s="494"/>
      <c r="AP307" s="494"/>
      <c r="AQ307" s="494"/>
      <c r="AR307" s="494"/>
      <c r="AS307" s="494"/>
      <c r="AT307" s="494"/>
      <c r="AU307" s="494"/>
      <c r="AV307" s="494"/>
      <c r="AW307" s="494"/>
      <c r="AX307" s="494"/>
      <c r="AY307" s="494"/>
      <c r="AZ307" s="494"/>
      <c r="BA307" s="494"/>
      <c r="BB307" s="494"/>
      <c r="BC307" s="494"/>
      <c r="BD307" s="494"/>
    </row>
    <row r="308" spans="1:56">
      <c r="A308" s="505"/>
      <c r="B308" s="505"/>
      <c r="C308" s="505"/>
      <c r="D308" s="505"/>
      <c r="E308" s="506"/>
      <c r="F308" s="505"/>
      <c r="G308" s="505"/>
      <c r="H308" s="505"/>
      <c r="I308" s="505"/>
      <c r="J308" s="506"/>
      <c r="K308" s="505"/>
      <c r="L308" s="494"/>
      <c r="M308" s="494"/>
      <c r="N308" s="494"/>
      <c r="O308" s="494"/>
      <c r="P308" s="494"/>
      <c r="Q308" s="494"/>
      <c r="R308" s="494"/>
      <c r="S308" s="494"/>
      <c r="T308" s="494"/>
      <c r="U308" s="494"/>
      <c r="V308" s="494"/>
      <c r="W308" s="494"/>
      <c r="X308" s="494"/>
      <c r="Y308" s="494"/>
      <c r="Z308" s="494"/>
      <c r="AA308" s="494"/>
      <c r="AB308" s="494"/>
      <c r="AC308" s="494"/>
      <c r="AD308" s="494"/>
      <c r="AE308" s="494"/>
      <c r="AF308" s="494"/>
      <c r="AG308" s="494"/>
      <c r="AH308" s="494"/>
      <c r="AI308" s="494"/>
      <c r="AJ308" s="494"/>
      <c r="AK308" s="494"/>
      <c r="AL308" s="494"/>
      <c r="AM308" s="494"/>
      <c r="AN308" s="494"/>
      <c r="AO308" s="494"/>
      <c r="AP308" s="494"/>
      <c r="AQ308" s="494"/>
      <c r="AR308" s="494"/>
      <c r="AS308" s="494"/>
      <c r="AT308" s="494"/>
      <c r="AU308" s="494"/>
      <c r="AV308" s="494"/>
      <c r="AW308" s="494"/>
      <c r="AX308" s="494"/>
      <c r="AY308" s="494"/>
      <c r="AZ308" s="494"/>
      <c r="BA308" s="494"/>
      <c r="BB308" s="494"/>
      <c r="BC308" s="494"/>
      <c r="BD308" s="494"/>
    </row>
    <row r="309" spans="1:56">
      <c r="A309" s="505"/>
      <c r="B309" s="505"/>
      <c r="C309" s="505"/>
      <c r="D309" s="505"/>
      <c r="E309" s="506"/>
      <c r="F309" s="505"/>
      <c r="G309" s="505"/>
      <c r="H309" s="505"/>
      <c r="I309" s="505"/>
      <c r="J309" s="506"/>
      <c r="K309" s="505"/>
      <c r="L309" s="494"/>
      <c r="M309" s="494"/>
      <c r="N309" s="494"/>
      <c r="O309" s="494"/>
      <c r="P309" s="494"/>
      <c r="Q309" s="494"/>
      <c r="R309" s="494"/>
      <c r="S309" s="494"/>
      <c r="T309" s="494"/>
      <c r="U309" s="494"/>
      <c r="V309" s="494"/>
      <c r="W309" s="494"/>
      <c r="X309" s="494"/>
      <c r="Y309" s="494"/>
      <c r="Z309" s="494"/>
      <c r="AA309" s="494"/>
      <c r="AB309" s="494"/>
      <c r="AC309" s="494"/>
      <c r="AD309" s="494"/>
      <c r="AE309" s="494"/>
      <c r="AF309" s="494"/>
      <c r="AG309" s="494"/>
      <c r="AH309" s="494"/>
      <c r="AI309" s="494"/>
      <c r="AJ309" s="494"/>
      <c r="AK309" s="494"/>
      <c r="AL309" s="494"/>
      <c r="AM309" s="494"/>
      <c r="AN309" s="494"/>
      <c r="AO309" s="494"/>
      <c r="AP309" s="494"/>
      <c r="AQ309" s="494"/>
      <c r="AR309" s="494"/>
      <c r="AS309" s="494"/>
      <c r="AT309" s="494"/>
      <c r="AU309" s="494"/>
      <c r="AV309" s="494"/>
      <c r="AW309" s="494"/>
      <c r="AX309" s="494"/>
      <c r="AY309" s="494"/>
      <c r="AZ309" s="494"/>
      <c r="BA309" s="494"/>
      <c r="BB309" s="494"/>
      <c r="BC309" s="494"/>
      <c r="BD309" s="494"/>
    </row>
    <row r="310" spans="1:56">
      <c r="A310" s="505"/>
      <c r="B310" s="505"/>
      <c r="C310" s="505"/>
      <c r="D310" s="505"/>
      <c r="E310" s="506"/>
      <c r="F310" s="505"/>
      <c r="G310" s="505"/>
      <c r="H310" s="505"/>
      <c r="I310" s="505"/>
      <c r="J310" s="506"/>
      <c r="K310" s="505"/>
      <c r="L310" s="494"/>
      <c r="M310" s="494"/>
      <c r="N310" s="494"/>
      <c r="O310" s="494"/>
      <c r="P310" s="494"/>
      <c r="Q310" s="494"/>
      <c r="R310" s="494"/>
      <c r="S310" s="494"/>
      <c r="T310" s="494"/>
      <c r="U310" s="494"/>
      <c r="V310" s="494"/>
      <c r="W310" s="494"/>
      <c r="X310" s="494"/>
      <c r="Y310" s="494"/>
      <c r="Z310" s="494"/>
      <c r="AA310" s="494"/>
      <c r="AB310" s="494"/>
      <c r="AC310" s="494"/>
      <c r="AD310" s="494"/>
      <c r="AE310" s="494"/>
      <c r="AF310" s="494"/>
      <c r="AG310" s="494"/>
      <c r="AH310" s="494"/>
      <c r="AI310" s="494"/>
      <c r="AJ310" s="494"/>
      <c r="AK310" s="494"/>
      <c r="AL310" s="494"/>
      <c r="AM310" s="494"/>
      <c r="AN310" s="494"/>
      <c r="AO310" s="494"/>
      <c r="AP310" s="494"/>
      <c r="AQ310" s="494"/>
      <c r="AR310" s="494"/>
      <c r="AS310" s="494"/>
      <c r="AT310" s="494"/>
      <c r="AU310" s="494"/>
      <c r="AV310" s="494"/>
      <c r="AW310" s="494"/>
      <c r="AX310" s="494"/>
      <c r="AY310" s="494"/>
      <c r="AZ310" s="494"/>
      <c r="BA310" s="494"/>
      <c r="BB310" s="494"/>
      <c r="BC310" s="494"/>
      <c r="BD310" s="494"/>
    </row>
    <row r="311" spans="1:56">
      <c r="A311" s="505"/>
      <c r="B311" s="505"/>
      <c r="C311" s="505"/>
      <c r="D311" s="505"/>
      <c r="E311" s="506"/>
      <c r="F311" s="505"/>
      <c r="G311" s="505"/>
      <c r="H311" s="505"/>
      <c r="I311" s="505"/>
      <c r="J311" s="506"/>
      <c r="K311" s="505"/>
      <c r="L311" s="494"/>
      <c r="M311" s="494"/>
      <c r="N311" s="494"/>
      <c r="O311" s="494"/>
      <c r="P311" s="494"/>
      <c r="Q311" s="494"/>
      <c r="R311" s="494"/>
      <c r="S311" s="494"/>
      <c r="T311" s="494"/>
      <c r="U311" s="494"/>
      <c r="V311" s="494"/>
      <c r="W311" s="494"/>
      <c r="X311" s="494"/>
      <c r="Y311" s="494"/>
      <c r="Z311" s="494"/>
      <c r="AA311" s="494"/>
      <c r="AB311" s="494"/>
      <c r="AC311" s="494"/>
      <c r="AD311" s="494"/>
      <c r="AE311" s="494"/>
      <c r="AF311" s="494"/>
      <c r="AG311" s="494"/>
      <c r="AH311" s="494"/>
      <c r="AI311" s="494"/>
      <c r="AJ311" s="494"/>
      <c r="AK311" s="494"/>
      <c r="AL311" s="494"/>
      <c r="AM311" s="494"/>
      <c r="AN311" s="494"/>
      <c r="AO311" s="494"/>
      <c r="AP311" s="494"/>
      <c r="AQ311" s="494"/>
      <c r="AR311" s="494"/>
      <c r="AS311" s="494"/>
      <c r="AT311" s="494"/>
      <c r="AU311" s="494"/>
      <c r="AV311" s="494"/>
      <c r="AW311" s="494"/>
      <c r="AX311" s="494"/>
      <c r="AY311" s="494"/>
      <c r="AZ311" s="494"/>
      <c r="BA311" s="494"/>
      <c r="BB311" s="494"/>
      <c r="BC311" s="494"/>
      <c r="BD311" s="494"/>
    </row>
    <row r="312" spans="1:56">
      <c r="A312" s="505"/>
      <c r="B312" s="505"/>
      <c r="C312" s="505"/>
      <c r="D312" s="505"/>
      <c r="E312" s="506"/>
      <c r="F312" s="505"/>
      <c r="G312" s="505"/>
      <c r="H312" s="505"/>
      <c r="I312" s="505"/>
      <c r="J312" s="506"/>
      <c r="K312" s="505"/>
      <c r="L312" s="494"/>
      <c r="M312" s="494"/>
      <c r="N312" s="494"/>
      <c r="O312" s="494"/>
      <c r="P312" s="494"/>
      <c r="Q312" s="494"/>
      <c r="R312" s="494"/>
      <c r="S312" s="494"/>
      <c r="T312" s="494"/>
      <c r="U312" s="494"/>
      <c r="V312" s="494"/>
      <c r="W312" s="494"/>
      <c r="X312" s="494"/>
      <c r="Y312" s="494"/>
      <c r="Z312" s="494"/>
      <c r="AA312" s="494"/>
      <c r="AB312" s="494"/>
      <c r="AC312" s="494"/>
      <c r="AD312" s="494"/>
      <c r="AE312" s="494"/>
      <c r="AF312" s="494"/>
      <c r="AG312" s="494"/>
      <c r="AH312" s="494"/>
      <c r="AI312" s="494"/>
      <c r="AJ312" s="494"/>
      <c r="AK312" s="494"/>
      <c r="AL312" s="494"/>
      <c r="AM312" s="494"/>
      <c r="AN312" s="494"/>
      <c r="AO312" s="494"/>
      <c r="AP312" s="494"/>
      <c r="AQ312" s="494"/>
      <c r="AR312" s="494"/>
      <c r="AS312" s="494"/>
      <c r="AT312" s="494"/>
      <c r="AU312" s="494"/>
      <c r="AV312" s="494"/>
      <c r="AW312" s="494"/>
      <c r="AX312" s="494"/>
      <c r="AY312" s="494"/>
      <c r="AZ312" s="494"/>
      <c r="BA312" s="494"/>
      <c r="BB312" s="494"/>
      <c r="BC312" s="494"/>
      <c r="BD312" s="494"/>
    </row>
    <row r="313" spans="1:56">
      <c r="A313" s="505"/>
      <c r="B313" s="505"/>
      <c r="C313" s="505"/>
      <c r="D313" s="505"/>
      <c r="E313" s="506"/>
      <c r="F313" s="505"/>
      <c r="G313" s="505"/>
      <c r="H313" s="505"/>
      <c r="I313" s="505"/>
      <c r="J313" s="506"/>
      <c r="K313" s="505"/>
      <c r="L313" s="494"/>
      <c r="M313" s="494"/>
      <c r="N313" s="494"/>
      <c r="O313" s="494"/>
      <c r="P313" s="494"/>
      <c r="Q313" s="494"/>
      <c r="R313" s="494"/>
      <c r="S313" s="494"/>
      <c r="T313" s="494"/>
      <c r="U313" s="494"/>
      <c r="V313" s="494"/>
      <c r="W313" s="494"/>
      <c r="X313" s="494"/>
      <c r="Y313" s="494"/>
      <c r="Z313" s="494"/>
      <c r="AA313" s="494"/>
      <c r="AB313" s="494"/>
      <c r="AC313" s="494"/>
      <c r="AD313" s="494"/>
      <c r="AE313" s="494"/>
      <c r="AF313" s="494"/>
      <c r="AG313" s="494"/>
      <c r="AH313" s="494"/>
      <c r="AI313" s="494"/>
      <c r="AJ313" s="494"/>
      <c r="AK313" s="494"/>
      <c r="AL313" s="494"/>
      <c r="AM313" s="494"/>
      <c r="AN313" s="494"/>
      <c r="AO313" s="494"/>
      <c r="AP313" s="494"/>
      <c r="AQ313" s="494"/>
      <c r="AR313" s="494"/>
      <c r="AS313" s="494"/>
      <c r="AT313" s="494"/>
      <c r="AU313" s="494"/>
      <c r="AV313" s="494"/>
      <c r="AW313" s="494"/>
      <c r="AX313" s="494"/>
      <c r="AY313" s="494"/>
      <c r="AZ313" s="494"/>
      <c r="BA313" s="494"/>
      <c r="BB313" s="494"/>
      <c r="BC313" s="494"/>
      <c r="BD313" s="494"/>
    </row>
    <row r="314" spans="1:56">
      <c r="A314" s="505"/>
      <c r="B314" s="505"/>
      <c r="C314" s="505"/>
      <c r="D314" s="505"/>
      <c r="E314" s="506"/>
      <c r="F314" s="505"/>
      <c r="G314" s="505"/>
      <c r="H314" s="505"/>
      <c r="I314" s="505"/>
      <c r="J314" s="506"/>
      <c r="K314" s="505"/>
      <c r="L314" s="494"/>
      <c r="M314" s="494"/>
      <c r="N314" s="494"/>
      <c r="O314" s="494"/>
      <c r="P314" s="494"/>
      <c r="Q314" s="494"/>
      <c r="R314" s="494"/>
      <c r="S314" s="494"/>
      <c r="T314" s="494"/>
      <c r="U314" s="494"/>
      <c r="V314" s="494"/>
      <c r="W314" s="494"/>
      <c r="X314" s="494"/>
      <c r="Y314" s="494"/>
      <c r="Z314" s="494"/>
      <c r="AA314" s="494"/>
      <c r="AB314" s="494"/>
      <c r="AC314" s="494"/>
      <c r="AD314" s="494"/>
      <c r="AE314" s="494"/>
      <c r="AF314" s="494"/>
      <c r="AG314" s="494"/>
      <c r="AH314" s="494"/>
      <c r="AI314" s="494"/>
      <c r="AJ314" s="494"/>
      <c r="AK314" s="494"/>
      <c r="AL314" s="494"/>
      <c r="AM314" s="494"/>
      <c r="AN314" s="494"/>
      <c r="AO314" s="494"/>
      <c r="AP314" s="494"/>
      <c r="AQ314" s="494"/>
      <c r="AR314" s="494"/>
      <c r="AS314" s="494"/>
      <c r="AT314" s="494"/>
      <c r="AU314" s="494"/>
      <c r="AV314" s="494"/>
      <c r="AW314" s="494"/>
      <c r="AX314" s="494"/>
      <c r="AY314" s="494"/>
      <c r="AZ314" s="494"/>
      <c r="BA314" s="494"/>
      <c r="BB314" s="494"/>
      <c r="BC314" s="494"/>
      <c r="BD314" s="494"/>
    </row>
    <row r="315" spans="1:56">
      <c r="A315" s="505"/>
      <c r="B315" s="505"/>
      <c r="C315" s="505"/>
      <c r="D315" s="505"/>
      <c r="E315" s="506"/>
      <c r="F315" s="505"/>
      <c r="G315" s="505"/>
      <c r="H315" s="505"/>
      <c r="I315" s="505"/>
      <c r="J315" s="506"/>
      <c r="K315" s="505"/>
      <c r="L315" s="494"/>
      <c r="M315" s="494"/>
      <c r="N315" s="494"/>
      <c r="O315" s="494"/>
      <c r="P315" s="494"/>
      <c r="Q315" s="494"/>
      <c r="R315" s="494"/>
      <c r="S315" s="494"/>
      <c r="T315" s="494"/>
      <c r="U315" s="494"/>
      <c r="V315" s="494"/>
      <c r="W315" s="494"/>
      <c r="X315" s="494"/>
      <c r="Y315" s="494"/>
      <c r="Z315" s="494"/>
      <c r="AA315" s="494"/>
      <c r="AB315" s="494"/>
      <c r="AC315" s="494"/>
      <c r="AD315" s="494"/>
      <c r="AE315" s="494"/>
      <c r="AF315" s="494"/>
      <c r="AG315" s="494"/>
      <c r="AH315" s="494"/>
      <c r="AI315" s="494"/>
      <c r="AJ315" s="494"/>
      <c r="AK315" s="494"/>
      <c r="AL315" s="494"/>
      <c r="AM315" s="494"/>
      <c r="AN315" s="494"/>
      <c r="AO315" s="494"/>
      <c r="AP315" s="494"/>
      <c r="AQ315" s="494"/>
      <c r="AR315" s="494"/>
      <c r="AS315" s="494"/>
      <c r="AT315" s="494"/>
      <c r="AU315" s="494"/>
      <c r="AV315" s="494"/>
      <c r="AW315" s="494"/>
      <c r="AX315" s="494"/>
      <c r="AY315" s="494"/>
      <c r="AZ315" s="494"/>
      <c r="BA315" s="494"/>
      <c r="BB315" s="494"/>
      <c r="BC315" s="494"/>
      <c r="BD315" s="494"/>
    </row>
    <row r="316" spans="1:56">
      <c r="A316" s="505"/>
      <c r="B316" s="505"/>
      <c r="C316" s="505"/>
      <c r="D316" s="505"/>
      <c r="E316" s="506"/>
      <c r="F316" s="505"/>
      <c r="G316" s="505"/>
      <c r="H316" s="505"/>
      <c r="I316" s="505"/>
      <c r="J316" s="506"/>
      <c r="K316" s="505"/>
      <c r="L316" s="494"/>
      <c r="M316" s="494"/>
      <c r="N316" s="494"/>
      <c r="O316" s="494"/>
      <c r="P316" s="494"/>
      <c r="Q316" s="494"/>
      <c r="R316" s="494"/>
      <c r="S316" s="494"/>
      <c r="T316" s="494"/>
      <c r="U316" s="494"/>
      <c r="V316" s="494"/>
      <c r="W316" s="494"/>
      <c r="X316" s="494"/>
      <c r="Y316" s="494"/>
      <c r="Z316" s="494"/>
      <c r="AA316" s="494"/>
      <c r="AB316" s="494"/>
      <c r="AC316" s="494"/>
      <c r="AD316" s="494"/>
      <c r="AE316" s="494"/>
      <c r="AF316" s="494"/>
      <c r="AG316" s="494"/>
      <c r="AH316" s="494"/>
      <c r="AI316" s="494"/>
      <c r="AJ316" s="494"/>
      <c r="AK316" s="494"/>
      <c r="AL316" s="494"/>
      <c r="AM316" s="494"/>
      <c r="AN316" s="494"/>
      <c r="AO316" s="494"/>
      <c r="AP316" s="494"/>
      <c r="AQ316" s="494"/>
      <c r="AR316" s="494"/>
      <c r="AS316" s="494"/>
      <c r="AT316" s="494"/>
      <c r="AU316" s="494"/>
      <c r="AV316" s="494"/>
      <c r="AW316" s="494"/>
      <c r="AX316" s="494"/>
      <c r="AY316" s="494"/>
      <c r="AZ316" s="494"/>
      <c r="BA316" s="494"/>
      <c r="BB316" s="494"/>
      <c r="BC316" s="494"/>
      <c r="BD316" s="494"/>
    </row>
    <row r="317" spans="1:56">
      <c r="A317" s="505"/>
      <c r="B317" s="505"/>
      <c r="C317" s="505"/>
      <c r="D317" s="505"/>
      <c r="E317" s="506"/>
      <c r="F317" s="505"/>
      <c r="G317" s="505"/>
      <c r="H317" s="505"/>
      <c r="I317" s="505"/>
      <c r="J317" s="506"/>
      <c r="K317" s="505"/>
      <c r="L317" s="494"/>
      <c r="M317" s="494"/>
      <c r="N317" s="494"/>
      <c r="O317" s="494"/>
      <c r="P317" s="494"/>
      <c r="Q317" s="494"/>
      <c r="R317" s="494"/>
      <c r="S317" s="494"/>
      <c r="T317" s="494"/>
      <c r="U317" s="494"/>
      <c r="V317" s="494"/>
      <c r="W317" s="494"/>
      <c r="X317" s="494"/>
      <c r="Y317" s="494"/>
      <c r="Z317" s="494"/>
      <c r="AA317" s="494"/>
      <c r="AB317" s="494"/>
      <c r="AC317" s="494"/>
      <c r="AD317" s="494"/>
      <c r="AE317" s="494"/>
      <c r="AF317" s="494"/>
      <c r="AG317" s="494"/>
      <c r="AH317" s="494"/>
      <c r="AI317" s="494"/>
      <c r="AJ317" s="494"/>
      <c r="AK317" s="494"/>
      <c r="AL317" s="494"/>
      <c r="AM317" s="494"/>
      <c r="AN317" s="494"/>
      <c r="AO317" s="494"/>
      <c r="AP317" s="494"/>
      <c r="AQ317" s="494"/>
      <c r="AR317" s="494"/>
      <c r="AS317" s="494"/>
      <c r="AT317" s="494"/>
      <c r="AU317" s="494"/>
      <c r="AV317" s="494"/>
      <c r="AW317" s="494"/>
      <c r="AX317" s="494"/>
      <c r="AY317" s="494"/>
      <c r="AZ317" s="494"/>
      <c r="BA317" s="494"/>
      <c r="BB317" s="494"/>
      <c r="BC317" s="494"/>
      <c r="BD317" s="494"/>
    </row>
    <row r="318" spans="1:56">
      <c r="A318" s="505"/>
      <c r="B318" s="505"/>
      <c r="C318" s="505"/>
      <c r="D318" s="505"/>
      <c r="E318" s="506"/>
      <c r="F318" s="505"/>
      <c r="G318" s="505"/>
      <c r="H318" s="505"/>
      <c r="I318" s="505"/>
      <c r="J318" s="506"/>
      <c r="K318" s="505"/>
      <c r="L318" s="494"/>
      <c r="M318" s="494"/>
      <c r="N318" s="494"/>
      <c r="O318" s="494"/>
      <c r="P318" s="494"/>
      <c r="Q318" s="494"/>
      <c r="R318" s="494"/>
      <c r="S318" s="494"/>
      <c r="T318" s="494"/>
      <c r="U318" s="494"/>
      <c r="V318" s="494"/>
      <c r="W318" s="494"/>
      <c r="X318" s="494"/>
      <c r="Y318" s="494"/>
      <c r="Z318" s="494"/>
      <c r="AA318" s="494"/>
      <c r="AB318" s="494"/>
      <c r="AC318" s="494"/>
      <c r="AD318" s="494"/>
      <c r="AE318" s="494"/>
      <c r="AF318" s="494"/>
      <c r="AG318" s="494"/>
      <c r="AH318" s="494"/>
      <c r="AI318" s="494"/>
      <c r="AJ318" s="494"/>
      <c r="AK318" s="494"/>
      <c r="AL318" s="494"/>
      <c r="AM318" s="494"/>
      <c r="AN318" s="494"/>
      <c r="AO318" s="494"/>
      <c r="AP318" s="494"/>
      <c r="AQ318" s="494"/>
      <c r="AR318" s="494"/>
      <c r="AS318" s="494"/>
      <c r="AT318" s="494"/>
      <c r="AU318" s="494"/>
      <c r="AV318" s="494"/>
      <c r="AW318" s="494"/>
      <c r="AX318" s="494"/>
      <c r="AY318" s="494"/>
      <c r="AZ318" s="494"/>
      <c r="BA318" s="494"/>
      <c r="BB318" s="494"/>
      <c r="BC318" s="494"/>
      <c r="BD318" s="494"/>
    </row>
    <row r="319" spans="1:56">
      <c r="A319" s="505"/>
      <c r="B319" s="505"/>
      <c r="C319" s="505"/>
      <c r="D319" s="505"/>
      <c r="E319" s="506"/>
      <c r="F319" s="505"/>
      <c r="G319" s="505"/>
      <c r="H319" s="505"/>
      <c r="I319" s="505"/>
      <c r="J319" s="506"/>
      <c r="K319" s="505"/>
      <c r="L319" s="494"/>
      <c r="M319" s="494"/>
      <c r="N319" s="494"/>
      <c r="O319" s="494"/>
      <c r="P319" s="494"/>
      <c r="Q319" s="494"/>
      <c r="R319" s="494"/>
      <c r="S319" s="494"/>
      <c r="T319" s="494"/>
      <c r="U319" s="494"/>
      <c r="V319" s="494"/>
      <c r="W319" s="494"/>
      <c r="X319" s="494"/>
      <c r="Y319" s="494"/>
      <c r="Z319" s="494"/>
      <c r="AA319" s="494"/>
      <c r="AB319" s="494"/>
      <c r="AC319" s="494"/>
      <c r="AD319" s="494"/>
      <c r="AE319" s="494"/>
      <c r="AF319" s="494"/>
      <c r="AG319" s="494"/>
      <c r="AH319" s="494"/>
      <c r="AI319" s="494"/>
      <c r="AJ319" s="494"/>
      <c r="AK319" s="494"/>
      <c r="AL319" s="494"/>
      <c r="AM319" s="494"/>
      <c r="AN319" s="494"/>
      <c r="AO319" s="494"/>
      <c r="AP319" s="494"/>
      <c r="AQ319" s="494"/>
      <c r="AR319" s="494"/>
      <c r="AS319" s="494"/>
      <c r="AT319" s="494"/>
      <c r="AU319" s="494"/>
      <c r="AV319" s="494"/>
      <c r="AW319" s="494"/>
      <c r="AX319" s="494"/>
      <c r="AY319" s="494"/>
      <c r="AZ319" s="494"/>
      <c r="BA319" s="494"/>
      <c r="BB319" s="494"/>
      <c r="BC319" s="494"/>
      <c r="BD319" s="494"/>
    </row>
    <row r="320" spans="1:56">
      <c r="A320" s="505"/>
      <c r="B320" s="505"/>
      <c r="C320" s="505"/>
      <c r="D320" s="505"/>
      <c r="E320" s="506"/>
      <c r="F320" s="505"/>
      <c r="G320" s="505"/>
      <c r="H320" s="505"/>
      <c r="I320" s="505"/>
      <c r="J320" s="506"/>
      <c r="K320" s="505"/>
      <c r="L320" s="494"/>
      <c r="M320" s="494"/>
      <c r="N320" s="494"/>
      <c r="O320" s="494"/>
      <c r="P320" s="494"/>
      <c r="Q320" s="494"/>
      <c r="R320" s="494"/>
      <c r="S320" s="494"/>
      <c r="T320" s="494"/>
      <c r="U320" s="494"/>
      <c r="V320" s="494"/>
      <c r="W320" s="494"/>
      <c r="X320" s="494"/>
      <c r="Y320" s="494"/>
      <c r="Z320" s="494"/>
      <c r="AA320" s="494"/>
      <c r="AB320" s="494"/>
      <c r="AC320" s="494"/>
      <c r="AD320" s="494"/>
      <c r="AE320" s="494"/>
      <c r="AF320" s="494"/>
      <c r="AG320" s="494"/>
      <c r="AH320" s="494"/>
      <c r="AI320" s="494"/>
      <c r="AJ320" s="494"/>
      <c r="AK320" s="494"/>
      <c r="AL320" s="494"/>
      <c r="AM320" s="494"/>
      <c r="AN320" s="494"/>
      <c r="AO320" s="494"/>
      <c r="AP320" s="494"/>
      <c r="AQ320" s="494"/>
      <c r="AR320" s="494"/>
      <c r="AS320" s="494"/>
      <c r="AT320" s="494"/>
      <c r="AU320" s="494"/>
      <c r="AV320" s="494"/>
      <c r="AW320" s="494"/>
      <c r="AX320" s="494"/>
      <c r="AY320" s="494"/>
      <c r="AZ320" s="494"/>
      <c r="BA320" s="494"/>
      <c r="BB320" s="494"/>
      <c r="BC320" s="494"/>
      <c r="BD320" s="494"/>
    </row>
    <row r="321" spans="1:56">
      <c r="A321" s="505"/>
      <c r="B321" s="505"/>
      <c r="C321" s="505"/>
      <c r="D321" s="505"/>
      <c r="E321" s="506"/>
      <c r="F321" s="505"/>
      <c r="G321" s="505"/>
      <c r="H321" s="505"/>
      <c r="I321" s="505"/>
      <c r="J321" s="506"/>
      <c r="K321" s="505"/>
      <c r="L321" s="494"/>
      <c r="M321" s="494"/>
      <c r="N321" s="494"/>
      <c r="O321" s="494"/>
      <c r="P321" s="494"/>
      <c r="Q321" s="494"/>
      <c r="R321" s="494"/>
      <c r="S321" s="494"/>
      <c r="T321" s="494"/>
      <c r="U321" s="494"/>
      <c r="V321" s="494"/>
      <c r="W321" s="494"/>
      <c r="X321" s="494"/>
      <c r="Y321" s="494"/>
      <c r="Z321" s="494"/>
      <c r="AA321" s="494"/>
      <c r="AB321" s="494"/>
      <c r="AC321" s="494"/>
      <c r="AD321" s="494"/>
      <c r="AE321" s="494"/>
      <c r="AF321" s="494"/>
      <c r="AG321" s="494"/>
      <c r="AH321" s="494"/>
      <c r="AI321" s="494"/>
      <c r="AJ321" s="494"/>
      <c r="AK321" s="494"/>
      <c r="AL321" s="494"/>
      <c r="AM321" s="494"/>
      <c r="AN321" s="494"/>
      <c r="AO321" s="494"/>
      <c r="AP321" s="494"/>
      <c r="AQ321" s="494"/>
      <c r="AR321" s="494"/>
      <c r="AS321" s="494"/>
      <c r="AT321" s="494"/>
      <c r="AU321" s="494"/>
      <c r="AV321" s="494"/>
      <c r="AW321" s="494"/>
      <c r="AX321" s="494"/>
      <c r="AY321" s="494"/>
      <c r="AZ321" s="494"/>
      <c r="BA321" s="494"/>
      <c r="BB321" s="494"/>
      <c r="BC321" s="494"/>
      <c r="BD321" s="494"/>
    </row>
    <row r="322" spans="1:56">
      <c r="A322" s="505"/>
      <c r="B322" s="505"/>
      <c r="C322" s="505"/>
      <c r="D322" s="505"/>
      <c r="E322" s="506"/>
      <c r="F322" s="505"/>
      <c r="G322" s="505"/>
      <c r="H322" s="505"/>
      <c r="I322" s="505"/>
      <c r="J322" s="506"/>
      <c r="K322" s="505"/>
      <c r="L322" s="494"/>
      <c r="M322" s="494"/>
      <c r="N322" s="494"/>
      <c r="O322" s="494"/>
      <c r="P322" s="494"/>
      <c r="Q322" s="494"/>
      <c r="R322" s="494"/>
      <c r="S322" s="494"/>
      <c r="T322" s="494"/>
      <c r="U322" s="494"/>
      <c r="V322" s="494"/>
      <c r="W322" s="494"/>
      <c r="X322" s="494"/>
      <c r="Y322" s="494"/>
      <c r="Z322" s="494"/>
      <c r="AA322" s="494"/>
      <c r="AB322" s="494"/>
      <c r="AC322" s="494"/>
      <c r="AD322" s="494"/>
      <c r="AE322" s="494"/>
      <c r="AF322" s="494"/>
      <c r="AG322" s="494"/>
      <c r="AH322" s="494"/>
      <c r="AI322" s="494"/>
      <c r="AJ322" s="494"/>
      <c r="AK322" s="494"/>
      <c r="AL322" s="494"/>
      <c r="AM322" s="494"/>
      <c r="AN322" s="494"/>
      <c r="AO322" s="494"/>
      <c r="AP322" s="494"/>
      <c r="AQ322" s="494"/>
      <c r="AR322" s="494"/>
      <c r="AS322" s="494"/>
      <c r="AT322" s="494"/>
      <c r="AU322" s="494"/>
      <c r="AV322" s="494"/>
      <c r="AW322" s="494"/>
      <c r="AX322" s="494"/>
      <c r="AY322" s="494"/>
      <c r="AZ322" s="494"/>
      <c r="BA322" s="494"/>
      <c r="BB322" s="494"/>
      <c r="BC322" s="494"/>
      <c r="BD322" s="494"/>
    </row>
    <row r="323" spans="1:56">
      <c r="A323" s="505"/>
      <c r="B323" s="505"/>
      <c r="C323" s="505"/>
      <c r="D323" s="505"/>
      <c r="E323" s="506"/>
      <c r="F323" s="505"/>
      <c r="G323" s="505"/>
      <c r="H323" s="505"/>
      <c r="I323" s="505"/>
      <c r="J323" s="506"/>
      <c r="K323" s="505"/>
      <c r="L323" s="494"/>
      <c r="M323" s="494"/>
      <c r="N323" s="494"/>
      <c r="O323" s="494"/>
      <c r="P323" s="494"/>
      <c r="Q323" s="494"/>
      <c r="R323" s="494"/>
      <c r="S323" s="494"/>
      <c r="T323" s="494"/>
      <c r="U323" s="494"/>
      <c r="V323" s="494"/>
      <c r="W323" s="494"/>
      <c r="X323" s="494"/>
      <c r="Y323" s="494"/>
      <c r="Z323" s="494"/>
      <c r="AA323" s="494"/>
      <c r="AB323" s="494"/>
      <c r="AC323" s="494"/>
      <c r="AD323" s="494"/>
      <c r="AE323" s="494"/>
      <c r="AF323" s="494"/>
      <c r="AG323" s="494"/>
      <c r="AH323" s="494"/>
      <c r="AI323" s="494"/>
      <c r="AJ323" s="494"/>
      <c r="AK323" s="494"/>
      <c r="AL323" s="494"/>
      <c r="AM323" s="494"/>
      <c r="AN323" s="494"/>
      <c r="AO323" s="494"/>
      <c r="AP323" s="494"/>
      <c r="AQ323" s="494"/>
      <c r="AR323" s="494"/>
      <c r="AS323" s="494"/>
      <c r="AT323" s="494"/>
      <c r="AU323" s="494"/>
      <c r="AV323" s="494"/>
      <c r="AW323" s="494"/>
      <c r="AX323" s="494"/>
      <c r="AY323" s="494"/>
      <c r="AZ323" s="494"/>
      <c r="BA323" s="494"/>
      <c r="BB323" s="494"/>
      <c r="BC323" s="494"/>
      <c r="BD323" s="494"/>
    </row>
    <row r="324" spans="1:56">
      <c r="A324" s="505"/>
      <c r="B324" s="505"/>
      <c r="C324" s="505"/>
      <c r="D324" s="505"/>
      <c r="E324" s="506"/>
      <c r="F324" s="505"/>
      <c r="G324" s="505"/>
      <c r="H324" s="505"/>
      <c r="I324" s="505"/>
      <c r="J324" s="506"/>
      <c r="K324" s="505"/>
      <c r="L324" s="494"/>
      <c r="M324" s="494"/>
      <c r="N324" s="494"/>
      <c r="O324" s="494"/>
      <c r="P324" s="494"/>
      <c r="Q324" s="494"/>
      <c r="R324" s="494"/>
      <c r="S324" s="494"/>
      <c r="T324" s="494"/>
      <c r="U324" s="494"/>
      <c r="V324" s="494"/>
      <c r="W324" s="494"/>
      <c r="X324" s="494"/>
      <c r="Y324" s="494"/>
      <c r="Z324" s="494"/>
      <c r="AA324" s="494"/>
      <c r="AB324" s="494"/>
      <c r="AC324" s="494"/>
      <c r="AD324" s="494"/>
      <c r="AE324" s="494"/>
      <c r="AF324" s="494"/>
      <c r="AG324" s="494"/>
      <c r="AH324" s="494"/>
      <c r="AI324" s="494"/>
      <c r="AJ324" s="494"/>
      <c r="AK324" s="494"/>
      <c r="AL324" s="494"/>
      <c r="AM324" s="494"/>
      <c r="AN324" s="494"/>
      <c r="AO324" s="494"/>
      <c r="AP324" s="494"/>
      <c r="AQ324" s="494"/>
      <c r="AR324" s="494"/>
      <c r="AS324" s="494"/>
      <c r="AT324" s="494"/>
      <c r="AU324" s="494"/>
      <c r="AV324" s="494"/>
      <c r="AW324" s="494"/>
      <c r="AX324" s="494"/>
      <c r="AY324" s="494"/>
      <c r="AZ324" s="494"/>
      <c r="BA324" s="494"/>
      <c r="BB324" s="494"/>
      <c r="BC324" s="494"/>
      <c r="BD324" s="494"/>
    </row>
    <row r="325" spans="1:56">
      <c r="A325" s="505"/>
      <c r="B325" s="505"/>
      <c r="C325" s="505"/>
      <c r="D325" s="505"/>
      <c r="E325" s="506"/>
      <c r="F325" s="505"/>
      <c r="G325" s="505"/>
      <c r="H325" s="505"/>
      <c r="I325" s="505"/>
      <c r="J325" s="506"/>
      <c r="K325" s="505"/>
      <c r="L325" s="494"/>
      <c r="M325" s="494"/>
      <c r="N325" s="494"/>
      <c r="O325" s="494"/>
      <c r="P325" s="494"/>
      <c r="Q325" s="494"/>
      <c r="R325" s="494"/>
      <c r="S325" s="494"/>
      <c r="T325" s="494"/>
      <c r="U325" s="494"/>
      <c r="V325" s="494"/>
      <c r="W325" s="494"/>
      <c r="X325" s="494"/>
      <c r="Y325" s="494"/>
      <c r="Z325" s="494"/>
      <c r="AA325" s="494"/>
      <c r="AB325" s="494"/>
      <c r="AC325" s="494"/>
      <c r="AD325" s="494"/>
      <c r="AE325" s="494"/>
      <c r="AF325" s="494"/>
      <c r="AG325" s="494"/>
      <c r="AH325" s="494"/>
      <c r="AI325" s="494"/>
      <c r="AJ325" s="494"/>
      <c r="AK325" s="494"/>
      <c r="AL325" s="494"/>
      <c r="AM325" s="494"/>
      <c r="AN325" s="494"/>
      <c r="AO325" s="494"/>
      <c r="AP325" s="494"/>
      <c r="AQ325" s="494"/>
      <c r="AR325" s="494"/>
      <c r="AS325" s="494"/>
      <c r="AT325" s="494"/>
      <c r="AU325" s="494"/>
      <c r="AV325" s="494"/>
      <c r="AW325" s="494"/>
      <c r="AX325" s="494"/>
      <c r="AY325" s="494"/>
      <c r="AZ325" s="494"/>
      <c r="BA325" s="494"/>
      <c r="BB325" s="494"/>
      <c r="BC325" s="494"/>
      <c r="BD325" s="494"/>
    </row>
    <row r="326" spans="1:56">
      <c r="A326" s="505"/>
      <c r="B326" s="505"/>
      <c r="C326" s="505"/>
      <c r="D326" s="505"/>
      <c r="E326" s="506"/>
      <c r="F326" s="505"/>
      <c r="G326" s="505"/>
      <c r="H326" s="505"/>
      <c r="I326" s="505"/>
      <c r="J326" s="506"/>
      <c r="K326" s="505"/>
      <c r="L326" s="494"/>
      <c r="M326" s="494"/>
      <c r="N326" s="494"/>
      <c r="O326" s="494"/>
      <c r="P326" s="494"/>
      <c r="Q326" s="494"/>
      <c r="R326" s="494"/>
      <c r="S326" s="494"/>
      <c r="T326" s="494"/>
      <c r="U326" s="494"/>
      <c r="V326" s="494"/>
      <c r="W326" s="494"/>
      <c r="X326" s="494"/>
      <c r="Y326" s="494"/>
      <c r="Z326" s="494"/>
      <c r="AA326" s="494"/>
      <c r="AB326" s="494"/>
      <c r="AC326" s="494"/>
      <c r="AD326" s="494"/>
      <c r="AE326" s="494"/>
      <c r="AF326" s="494"/>
      <c r="AG326" s="494"/>
      <c r="AH326" s="494"/>
      <c r="AI326" s="494"/>
      <c r="AJ326" s="494"/>
      <c r="AK326" s="494"/>
      <c r="AL326" s="494"/>
      <c r="AM326" s="494"/>
      <c r="AN326" s="494"/>
      <c r="AO326" s="494"/>
      <c r="AP326" s="494"/>
      <c r="AQ326" s="494"/>
      <c r="AR326" s="494"/>
      <c r="AS326" s="494"/>
      <c r="AT326" s="494"/>
      <c r="AU326" s="494"/>
      <c r="AV326" s="494"/>
      <c r="AW326" s="494"/>
      <c r="AX326" s="494"/>
      <c r="AY326" s="494"/>
      <c r="AZ326" s="494"/>
      <c r="BA326" s="494"/>
      <c r="BB326" s="494"/>
      <c r="BC326" s="494"/>
      <c r="BD326" s="494"/>
    </row>
    <row r="327" spans="1:56">
      <c r="A327" s="505"/>
      <c r="B327" s="505"/>
      <c r="C327" s="505"/>
      <c r="D327" s="505"/>
      <c r="E327" s="506"/>
      <c r="F327" s="505"/>
      <c r="G327" s="505"/>
      <c r="H327" s="505"/>
      <c r="I327" s="505"/>
      <c r="J327" s="506"/>
      <c r="K327" s="505"/>
      <c r="L327" s="494"/>
      <c r="M327" s="494"/>
      <c r="N327" s="494"/>
      <c r="O327" s="494"/>
      <c r="P327" s="494"/>
      <c r="Q327" s="494"/>
      <c r="R327" s="494"/>
      <c r="S327" s="494"/>
      <c r="T327" s="494"/>
      <c r="U327" s="494"/>
      <c r="V327" s="494"/>
      <c r="W327" s="494"/>
      <c r="X327" s="494"/>
      <c r="Y327" s="494"/>
      <c r="Z327" s="494"/>
      <c r="AA327" s="494"/>
      <c r="AB327" s="494"/>
      <c r="AC327" s="494"/>
      <c r="AD327" s="494"/>
      <c r="AE327" s="494"/>
      <c r="AF327" s="494"/>
      <c r="AG327" s="494"/>
      <c r="AH327" s="494"/>
      <c r="AI327" s="494"/>
      <c r="AJ327" s="494"/>
      <c r="AK327" s="494"/>
      <c r="AL327" s="494"/>
      <c r="AM327" s="494"/>
      <c r="AN327" s="494"/>
      <c r="AO327" s="494"/>
      <c r="AP327" s="494"/>
      <c r="AQ327" s="494"/>
      <c r="AR327" s="494"/>
      <c r="AS327" s="494"/>
      <c r="AT327" s="494"/>
      <c r="AU327" s="494"/>
      <c r="AV327" s="494"/>
      <c r="AW327" s="494"/>
      <c r="AX327" s="494"/>
      <c r="AY327" s="494"/>
      <c r="AZ327" s="494"/>
      <c r="BA327" s="494"/>
      <c r="BB327" s="494"/>
      <c r="BC327" s="494"/>
      <c r="BD327" s="494"/>
    </row>
    <row r="328" spans="1:56">
      <c r="A328" s="505"/>
      <c r="B328" s="505"/>
      <c r="C328" s="505"/>
      <c r="D328" s="505"/>
      <c r="E328" s="506"/>
      <c r="F328" s="505"/>
      <c r="G328" s="505"/>
      <c r="H328" s="505"/>
      <c r="I328" s="505"/>
      <c r="J328" s="506"/>
      <c r="K328" s="505"/>
      <c r="L328" s="494"/>
      <c r="M328" s="494"/>
      <c r="N328" s="494"/>
      <c r="O328" s="494"/>
      <c r="P328" s="494"/>
      <c r="Q328" s="494"/>
      <c r="R328" s="494"/>
      <c r="S328" s="494"/>
      <c r="T328" s="494"/>
      <c r="U328" s="494"/>
      <c r="V328" s="494"/>
      <c r="W328" s="494"/>
      <c r="X328" s="494"/>
      <c r="Y328" s="494"/>
      <c r="Z328" s="494"/>
      <c r="AA328" s="494"/>
      <c r="AB328" s="494"/>
      <c r="AC328" s="494"/>
      <c r="AD328" s="494"/>
      <c r="AE328" s="494"/>
      <c r="AF328" s="494"/>
      <c r="AG328" s="494"/>
      <c r="AH328" s="494"/>
      <c r="AI328" s="494"/>
      <c r="AJ328" s="494"/>
      <c r="AK328" s="494"/>
      <c r="AL328" s="494"/>
      <c r="AM328" s="494"/>
      <c r="AN328" s="494"/>
      <c r="AO328" s="494"/>
      <c r="AP328" s="494"/>
      <c r="AQ328" s="494"/>
      <c r="AR328" s="494"/>
      <c r="AS328" s="494"/>
      <c r="AT328" s="494"/>
      <c r="AU328" s="494"/>
      <c r="AV328" s="494"/>
      <c r="AW328" s="494"/>
      <c r="AX328" s="494"/>
      <c r="AY328" s="494"/>
      <c r="AZ328" s="494"/>
      <c r="BA328" s="494"/>
      <c r="BB328" s="494"/>
      <c r="BC328" s="494"/>
      <c r="BD328" s="494"/>
    </row>
    <row r="329" spans="1:56">
      <c r="A329" s="505"/>
      <c r="B329" s="505"/>
      <c r="C329" s="505"/>
      <c r="D329" s="505"/>
      <c r="E329" s="506"/>
      <c r="F329" s="505"/>
      <c r="G329" s="505"/>
      <c r="H329" s="505"/>
      <c r="I329" s="505"/>
      <c r="J329" s="506"/>
      <c r="K329" s="505"/>
      <c r="L329" s="494"/>
      <c r="M329" s="494"/>
      <c r="N329" s="494"/>
      <c r="O329" s="494"/>
      <c r="P329" s="494"/>
      <c r="Q329" s="494"/>
      <c r="R329" s="494"/>
      <c r="S329" s="494"/>
      <c r="T329" s="494"/>
      <c r="U329" s="494"/>
      <c r="V329" s="494"/>
      <c r="W329" s="494"/>
      <c r="X329" s="494"/>
      <c r="Y329" s="494"/>
      <c r="Z329" s="494"/>
      <c r="AA329" s="494"/>
      <c r="AB329" s="494"/>
      <c r="AC329" s="494"/>
      <c r="AD329" s="494"/>
      <c r="AE329" s="494"/>
      <c r="AF329" s="494"/>
      <c r="AG329" s="494"/>
      <c r="AH329" s="494"/>
      <c r="AI329" s="494"/>
      <c r="AJ329" s="494"/>
      <c r="AK329" s="494"/>
      <c r="AL329" s="494"/>
      <c r="AM329" s="494"/>
      <c r="AN329" s="494"/>
      <c r="AO329" s="494"/>
      <c r="AP329" s="494"/>
      <c r="AQ329" s="494"/>
      <c r="AR329" s="494"/>
      <c r="AS329" s="494"/>
      <c r="AT329" s="494"/>
      <c r="AU329" s="494"/>
      <c r="AV329" s="494"/>
      <c r="AW329" s="494"/>
      <c r="AX329" s="494"/>
      <c r="AY329" s="494"/>
      <c r="AZ329" s="494"/>
      <c r="BA329" s="494"/>
      <c r="BB329" s="494"/>
      <c r="BC329" s="494"/>
      <c r="BD329" s="494"/>
    </row>
    <row r="330" spans="1:56">
      <c r="A330" s="505"/>
      <c r="B330" s="505"/>
      <c r="C330" s="505"/>
      <c r="D330" s="505"/>
      <c r="E330" s="506"/>
      <c r="F330" s="505"/>
      <c r="G330" s="505"/>
      <c r="H330" s="505"/>
      <c r="I330" s="505"/>
      <c r="J330" s="506"/>
      <c r="K330" s="505"/>
      <c r="L330" s="494"/>
      <c r="M330" s="494"/>
      <c r="N330" s="494"/>
      <c r="O330" s="494"/>
      <c r="P330" s="494"/>
      <c r="Q330" s="494"/>
      <c r="R330" s="494"/>
      <c r="S330" s="494"/>
      <c r="T330" s="494"/>
      <c r="U330" s="494"/>
      <c r="V330" s="494"/>
      <c r="W330" s="494"/>
      <c r="X330" s="494"/>
      <c r="Y330" s="494"/>
      <c r="Z330" s="494"/>
      <c r="AA330" s="494"/>
      <c r="AB330" s="494"/>
      <c r="AC330" s="494"/>
      <c r="AD330" s="494"/>
      <c r="AE330" s="494"/>
      <c r="AF330" s="494"/>
      <c r="AG330" s="494"/>
      <c r="AH330" s="494"/>
      <c r="AI330" s="494"/>
      <c r="AJ330" s="494"/>
      <c r="AK330" s="494"/>
      <c r="AL330" s="494"/>
      <c r="AM330" s="494"/>
      <c r="AN330" s="494"/>
      <c r="AO330" s="494"/>
      <c r="AP330" s="494"/>
      <c r="AQ330" s="494"/>
      <c r="AR330" s="494"/>
      <c r="AS330" s="494"/>
      <c r="AT330" s="494"/>
      <c r="AU330" s="494"/>
      <c r="AV330" s="494"/>
      <c r="AW330" s="494"/>
      <c r="AX330" s="494"/>
      <c r="AY330" s="494"/>
      <c r="AZ330" s="494"/>
      <c r="BA330" s="494"/>
      <c r="BB330" s="494"/>
      <c r="BC330" s="494"/>
      <c r="BD330" s="494"/>
    </row>
    <row r="331" spans="1:56">
      <c r="A331" s="505"/>
      <c r="B331" s="505"/>
      <c r="C331" s="505"/>
      <c r="D331" s="505"/>
      <c r="E331" s="506"/>
      <c r="F331" s="505"/>
      <c r="G331" s="505"/>
      <c r="H331" s="505"/>
      <c r="I331" s="505"/>
      <c r="J331" s="506"/>
      <c r="K331" s="505"/>
      <c r="L331" s="494"/>
      <c r="M331" s="494"/>
      <c r="N331" s="494"/>
      <c r="O331" s="494"/>
      <c r="P331" s="494"/>
      <c r="Q331" s="494"/>
      <c r="R331" s="494"/>
      <c r="S331" s="494"/>
      <c r="T331" s="494"/>
      <c r="U331" s="494"/>
      <c r="V331" s="494"/>
      <c r="W331" s="494"/>
      <c r="X331" s="494"/>
      <c r="Y331" s="494"/>
      <c r="Z331" s="494"/>
      <c r="AA331" s="494"/>
      <c r="AB331" s="494"/>
      <c r="AC331" s="494"/>
      <c r="AD331" s="494"/>
      <c r="AE331" s="494"/>
      <c r="AF331" s="494"/>
      <c r="AG331" s="494"/>
      <c r="AH331" s="494"/>
      <c r="AI331" s="494"/>
      <c r="AJ331" s="494"/>
      <c r="AK331" s="494"/>
      <c r="AL331" s="494"/>
      <c r="AM331" s="494"/>
      <c r="AN331" s="494"/>
      <c r="AO331" s="494"/>
      <c r="AP331" s="494"/>
      <c r="AQ331" s="494"/>
      <c r="AR331" s="494"/>
      <c r="AS331" s="494"/>
      <c r="AT331" s="494"/>
      <c r="AU331" s="494"/>
      <c r="AV331" s="494"/>
      <c r="AW331" s="494"/>
      <c r="AX331" s="494"/>
      <c r="AY331" s="494"/>
      <c r="AZ331" s="494"/>
      <c r="BA331" s="494"/>
      <c r="BB331" s="494"/>
      <c r="BC331" s="494"/>
      <c r="BD331" s="494"/>
    </row>
    <row r="332" spans="1:56">
      <c r="A332" s="505"/>
      <c r="B332" s="505"/>
      <c r="C332" s="505"/>
      <c r="D332" s="505"/>
      <c r="E332" s="506"/>
      <c r="F332" s="505"/>
      <c r="G332" s="505"/>
      <c r="H332" s="505"/>
      <c r="I332" s="505"/>
      <c r="J332" s="506"/>
      <c r="K332" s="505"/>
      <c r="L332" s="494"/>
      <c r="M332" s="494"/>
      <c r="N332" s="494"/>
      <c r="O332" s="494"/>
      <c r="P332" s="494"/>
      <c r="Q332" s="494"/>
      <c r="R332" s="494"/>
      <c r="S332" s="494"/>
      <c r="T332" s="494"/>
      <c r="U332" s="494"/>
      <c r="V332" s="494"/>
      <c r="W332" s="494"/>
      <c r="X332" s="494"/>
      <c r="Y332" s="494"/>
      <c r="Z332" s="494"/>
      <c r="AA332" s="494"/>
      <c r="AB332" s="494"/>
      <c r="AC332" s="494"/>
      <c r="AD332" s="494"/>
      <c r="AE332" s="494"/>
      <c r="AF332" s="494"/>
      <c r="AG332" s="494"/>
      <c r="AH332" s="494"/>
      <c r="AI332" s="494"/>
      <c r="AJ332" s="494"/>
      <c r="AK332" s="494"/>
      <c r="AL332" s="494"/>
      <c r="AM332" s="494"/>
      <c r="AN332" s="494"/>
      <c r="AO332" s="494"/>
      <c r="AP332" s="494"/>
      <c r="AQ332" s="494"/>
      <c r="AR332" s="494"/>
      <c r="AS332" s="494"/>
      <c r="AT332" s="494"/>
      <c r="AU332" s="494"/>
      <c r="AV332" s="494"/>
      <c r="AW332" s="494"/>
      <c r="AX332" s="494"/>
      <c r="AY332" s="494"/>
      <c r="AZ332" s="494"/>
      <c r="BA332" s="494"/>
      <c r="BB332" s="494"/>
      <c r="BC332" s="494"/>
      <c r="BD332" s="494"/>
    </row>
    <row r="333" spans="1:56">
      <c r="A333" s="505"/>
      <c r="B333" s="505"/>
      <c r="C333" s="505"/>
      <c r="D333" s="505"/>
      <c r="E333" s="506"/>
      <c r="F333" s="505"/>
      <c r="G333" s="505"/>
      <c r="H333" s="505"/>
      <c r="I333" s="505"/>
      <c r="J333" s="506"/>
      <c r="K333" s="505"/>
      <c r="L333" s="494"/>
      <c r="M333" s="494"/>
      <c r="N333" s="494"/>
      <c r="O333" s="494"/>
      <c r="P333" s="494"/>
      <c r="Q333" s="494"/>
      <c r="R333" s="494"/>
      <c r="S333" s="494"/>
      <c r="T333" s="494"/>
      <c r="U333" s="494"/>
      <c r="V333" s="494"/>
      <c r="W333" s="494"/>
      <c r="X333" s="494"/>
      <c r="Y333" s="494"/>
      <c r="Z333" s="494"/>
      <c r="AA333" s="494"/>
      <c r="AB333" s="494"/>
      <c r="AC333" s="494"/>
      <c r="AD333" s="494"/>
      <c r="AE333" s="494"/>
      <c r="AF333" s="494"/>
      <c r="AG333" s="494"/>
      <c r="AH333" s="494"/>
      <c r="AI333" s="494"/>
      <c r="AJ333" s="494"/>
      <c r="AK333" s="494"/>
      <c r="AL333" s="494"/>
      <c r="AM333" s="494"/>
      <c r="AN333" s="494"/>
      <c r="AO333" s="494"/>
      <c r="AP333" s="494"/>
      <c r="AQ333" s="494"/>
      <c r="AR333" s="494"/>
      <c r="AS333" s="494"/>
      <c r="AT333" s="494"/>
      <c r="AU333" s="494"/>
      <c r="AV333" s="494"/>
      <c r="AW333" s="494"/>
      <c r="AX333" s="494"/>
      <c r="AY333" s="494"/>
      <c r="AZ333" s="494"/>
      <c r="BA333" s="494"/>
      <c r="BB333" s="494"/>
      <c r="BC333" s="494"/>
      <c r="BD333" s="494"/>
    </row>
    <row r="334" spans="1:56">
      <c r="A334" s="505"/>
      <c r="B334" s="505"/>
      <c r="C334" s="505"/>
      <c r="D334" s="505"/>
      <c r="E334" s="506"/>
      <c r="F334" s="505"/>
      <c r="G334" s="505"/>
      <c r="H334" s="505"/>
      <c r="I334" s="505"/>
      <c r="J334" s="506"/>
      <c r="K334" s="505"/>
      <c r="L334" s="494"/>
      <c r="M334" s="494"/>
      <c r="N334" s="494"/>
      <c r="O334" s="494"/>
      <c r="P334" s="494"/>
      <c r="Q334" s="494"/>
      <c r="R334" s="494"/>
      <c r="S334" s="494"/>
      <c r="T334" s="494"/>
      <c r="U334" s="494"/>
      <c r="V334" s="494"/>
      <c r="W334" s="494"/>
      <c r="X334" s="494"/>
      <c r="Y334" s="494"/>
      <c r="Z334" s="494"/>
      <c r="AA334" s="494"/>
      <c r="AB334" s="494"/>
      <c r="AC334" s="494"/>
      <c r="AD334" s="494"/>
      <c r="AE334" s="494"/>
      <c r="AF334" s="494"/>
      <c r="AG334" s="494"/>
      <c r="AH334" s="494"/>
      <c r="AI334" s="494"/>
      <c r="AJ334" s="494"/>
      <c r="AK334" s="494"/>
      <c r="AL334" s="494"/>
      <c r="AM334" s="494"/>
      <c r="AN334" s="494"/>
      <c r="AO334" s="494"/>
      <c r="AP334" s="494"/>
      <c r="AQ334" s="494"/>
      <c r="AR334" s="494"/>
      <c r="AS334" s="494"/>
      <c r="AT334" s="494"/>
      <c r="AU334" s="494"/>
      <c r="AV334" s="494"/>
      <c r="AW334" s="494"/>
      <c r="AX334" s="494"/>
      <c r="AY334" s="494"/>
      <c r="AZ334" s="494"/>
      <c r="BA334" s="494"/>
      <c r="BB334" s="494"/>
      <c r="BC334" s="494"/>
      <c r="BD334" s="494"/>
    </row>
    <row r="335" spans="1:56">
      <c r="A335" s="505"/>
      <c r="B335" s="505"/>
      <c r="C335" s="505"/>
      <c r="D335" s="505"/>
      <c r="E335" s="506"/>
      <c r="F335" s="505"/>
      <c r="G335" s="505"/>
      <c r="H335" s="505"/>
      <c r="I335" s="505"/>
      <c r="J335" s="506"/>
      <c r="K335" s="505"/>
      <c r="L335" s="494"/>
      <c r="M335" s="494"/>
      <c r="N335" s="494"/>
      <c r="O335" s="494"/>
      <c r="P335" s="494"/>
      <c r="Q335" s="494"/>
      <c r="R335" s="494"/>
      <c r="S335" s="494"/>
      <c r="T335" s="494"/>
      <c r="U335" s="494"/>
      <c r="V335" s="494"/>
      <c r="W335" s="494"/>
      <c r="X335" s="494"/>
      <c r="Y335" s="494"/>
      <c r="Z335" s="494"/>
      <c r="AA335" s="494"/>
      <c r="AB335" s="494"/>
      <c r="AC335" s="494"/>
      <c r="AD335" s="494"/>
      <c r="AE335" s="494"/>
      <c r="AF335" s="494"/>
      <c r="AG335" s="494"/>
      <c r="AH335" s="494"/>
      <c r="AI335" s="494"/>
      <c r="AJ335" s="494"/>
      <c r="AK335" s="494"/>
      <c r="AL335" s="494"/>
      <c r="AM335" s="494"/>
      <c r="AN335" s="494"/>
      <c r="AO335" s="494"/>
      <c r="AP335" s="494"/>
      <c r="AQ335" s="494"/>
      <c r="AR335" s="494"/>
      <c r="AS335" s="494"/>
      <c r="AT335" s="494"/>
      <c r="AU335" s="494"/>
      <c r="AV335" s="494"/>
      <c r="AW335" s="494"/>
      <c r="AX335" s="494"/>
      <c r="AY335" s="494"/>
      <c r="AZ335" s="494"/>
      <c r="BA335" s="494"/>
      <c r="BB335" s="494"/>
      <c r="BC335" s="494"/>
      <c r="BD335" s="494"/>
    </row>
    <row r="336" spans="1:56">
      <c r="A336" s="505"/>
      <c r="B336" s="505"/>
      <c r="C336" s="505"/>
      <c r="D336" s="505"/>
      <c r="E336" s="506"/>
      <c r="F336" s="505"/>
      <c r="G336" s="505"/>
      <c r="H336" s="505"/>
      <c r="I336" s="505"/>
      <c r="J336" s="506"/>
      <c r="K336" s="505"/>
      <c r="L336" s="494"/>
      <c r="M336" s="494"/>
      <c r="N336" s="494"/>
      <c r="O336" s="494"/>
      <c r="P336" s="494"/>
      <c r="Q336" s="494"/>
      <c r="R336" s="494"/>
      <c r="S336" s="494"/>
      <c r="T336" s="494"/>
      <c r="U336" s="494"/>
      <c r="V336" s="494"/>
      <c r="W336" s="494"/>
      <c r="X336" s="494"/>
      <c r="Y336" s="494"/>
      <c r="Z336" s="494"/>
      <c r="AA336" s="494"/>
      <c r="AB336" s="494"/>
      <c r="AC336" s="494"/>
      <c r="AD336" s="494"/>
      <c r="AE336" s="494"/>
      <c r="AF336" s="494"/>
      <c r="AG336" s="494"/>
      <c r="AH336" s="494"/>
      <c r="AI336" s="494"/>
      <c r="AJ336" s="494"/>
      <c r="AK336" s="494"/>
      <c r="AL336" s="494"/>
      <c r="AM336" s="494"/>
      <c r="AN336" s="494"/>
      <c r="AO336" s="494"/>
      <c r="AP336" s="494"/>
      <c r="AQ336" s="494"/>
      <c r="AR336" s="494"/>
      <c r="AS336" s="494"/>
      <c r="AT336" s="494"/>
      <c r="AU336" s="494"/>
      <c r="AV336" s="494"/>
      <c r="AW336" s="494"/>
      <c r="AX336" s="494"/>
      <c r="AY336" s="494"/>
      <c r="AZ336" s="494"/>
      <c r="BA336" s="494"/>
      <c r="BB336" s="494"/>
      <c r="BC336" s="494"/>
      <c r="BD336" s="494"/>
    </row>
    <row r="337" spans="1:56">
      <c r="A337" s="505"/>
      <c r="B337" s="505"/>
      <c r="C337" s="505"/>
      <c r="D337" s="505"/>
      <c r="E337" s="506"/>
      <c r="F337" s="505"/>
      <c r="G337" s="505"/>
      <c r="H337" s="505"/>
      <c r="I337" s="505"/>
      <c r="J337" s="506"/>
      <c r="K337" s="505"/>
      <c r="L337" s="494"/>
      <c r="M337" s="494"/>
      <c r="N337" s="494"/>
      <c r="O337" s="494"/>
      <c r="P337" s="494"/>
      <c r="Q337" s="494"/>
      <c r="R337" s="494"/>
      <c r="S337" s="494"/>
      <c r="T337" s="494"/>
      <c r="U337" s="494"/>
      <c r="V337" s="494"/>
      <c r="W337" s="494"/>
      <c r="X337" s="494"/>
      <c r="Y337" s="494"/>
      <c r="Z337" s="494"/>
      <c r="AA337" s="494"/>
      <c r="AB337" s="494"/>
      <c r="AC337" s="494"/>
      <c r="AD337" s="494"/>
      <c r="AE337" s="494"/>
      <c r="AF337" s="494"/>
      <c r="AG337" s="494"/>
      <c r="AH337" s="494"/>
      <c r="AI337" s="494"/>
      <c r="AJ337" s="494"/>
      <c r="AK337" s="494"/>
      <c r="AL337" s="494"/>
      <c r="AM337" s="494"/>
      <c r="AN337" s="494"/>
      <c r="AO337" s="494"/>
      <c r="AP337" s="494"/>
      <c r="AQ337" s="494"/>
      <c r="AR337" s="494"/>
      <c r="AS337" s="494"/>
      <c r="AT337" s="494"/>
      <c r="AU337" s="494"/>
      <c r="AV337" s="494"/>
      <c r="AW337" s="494"/>
      <c r="AX337" s="494"/>
      <c r="AY337" s="494"/>
      <c r="AZ337" s="494"/>
      <c r="BA337" s="494"/>
      <c r="BB337" s="494"/>
      <c r="BC337" s="494"/>
      <c r="BD337" s="494"/>
    </row>
    <row r="338" spans="1:56">
      <c r="A338" s="505"/>
      <c r="B338" s="505"/>
      <c r="C338" s="505"/>
      <c r="D338" s="505"/>
      <c r="E338" s="506"/>
      <c r="F338" s="505"/>
      <c r="G338" s="505"/>
      <c r="H338" s="505"/>
      <c r="I338" s="505"/>
      <c r="J338" s="506"/>
      <c r="K338" s="505"/>
      <c r="L338" s="494"/>
      <c r="M338" s="494"/>
      <c r="N338" s="494"/>
      <c r="O338" s="494"/>
      <c r="P338" s="494"/>
      <c r="Q338" s="494"/>
      <c r="R338" s="494"/>
      <c r="S338" s="494"/>
      <c r="T338" s="494"/>
      <c r="U338" s="494"/>
      <c r="V338" s="494"/>
      <c r="W338" s="494"/>
      <c r="X338" s="494"/>
      <c r="Y338" s="494"/>
      <c r="Z338" s="494"/>
      <c r="AA338" s="494"/>
      <c r="AB338" s="494"/>
      <c r="AC338" s="494"/>
      <c r="AD338" s="494"/>
      <c r="AE338" s="494"/>
      <c r="AF338" s="494"/>
      <c r="AG338" s="494"/>
      <c r="AH338" s="494"/>
      <c r="AI338" s="494"/>
      <c r="AJ338" s="494"/>
      <c r="AK338" s="494"/>
      <c r="AL338" s="494"/>
      <c r="AM338" s="494"/>
      <c r="AN338" s="494"/>
      <c r="AO338" s="494"/>
      <c r="AP338" s="494"/>
      <c r="AQ338" s="494"/>
      <c r="AR338" s="494"/>
      <c r="AS338" s="494"/>
      <c r="AT338" s="494"/>
      <c r="AU338" s="494"/>
      <c r="AV338" s="494"/>
      <c r="AW338" s="494"/>
      <c r="AX338" s="494"/>
      <c r="AY338" s="494"/>
      <c r="AZ338" s="494"/>
      <c r="BA338" s="494"/>
      <c r="BB338" s="494"/>
      <c r="BC338" s="494"/>
      <c r="BD338" s="494"/>
    </row>
    <row r="339" spans="1:56">
      <c r="A339" s="505"/>
      <c r="B339" s="505"/>
      <c r="C339" s="505"/>
      <c r="D339" s="505"/>
      <c r="E339" s="506"/>
      <c r="F339" s="505"/>
      <c r="G339" s="505"/>
      <c r="H339" s="505"/>
      <c r="I339" s="505"/>
      <c r="J339" s="506"/>
      <c r="K339" s="505"/>
      <c r="L339" s="494"/>
      <c r="M339" s="494"/>
      <c r="N339" s="494"/>
      <c r="O339" s="494"/>
      <c r="P339" s="494"/>
      <c r="Q339" s="494"/>
      <c r="R339" s="494"/>
      <c r="S339" s="494"/>
      <c r="T339" s="494"/>
      <c r="U339" s="494"/>
      <c r="V339" s="494"/>
      <c r="W339" s="494"/>
      <c r="X339" s="494"/>
      <c r="Y339" s="494"/>
      <c r="Z339" s="494"/>
      <c r="AA339" s="494"/>
      <c r="AB339" s="494"/>
      <c r="AC339" s="494"/>
      <c r="AD339" s="494"/>
      <c r="AE339" s="494"/>
      <c r="AF339" s="494"/>
      <c r="AG339" s="494"/>
      <c r="AH339" s="494"/>
      <c r="AI339" s="494"/>
      <c r="AJ339" s="494"/>
      <c r="AK339" s="494"/>
      <c r="AL339" s="494"/>
      <c r="AM339" s="494"/>
      <c r="AN339" s="494"/>
      <c r="AO339" s="494"/>
      <c r="AP339" s="494"/>
      <c r="AQ339" s="494"/>
      <c r="AR339" s="494"/>
      <c r="AS339" s="494"/>
      <c r="AT339" s="494"/>
      <c r="AU339" s="494"/>
      <c r="AV339" s="494"/>
      <c r="AW339" s="494"/>
      <c r="AX339" s="494"/>
      <c r="AY339" s="494"/>
      <c r="AZ339" s="494"/>
      <c r="BA339" s="494"/>
      <c r="BB339" s="494"/>
      <c r="BC339" s="494"/>
      <c r="BD339" s="494"/>
    </row>
    <row r="340" spans="1:56">
      <c r="A340" s="505"/>
      <c r="B340" s="505"/>
      <c r="C340" s="505"/>
      <c r="D340" s="505"/>
      <c r="E340" s="506"/>
      <c r="F340" s="505"/>
      <c r="G340" s="505"/>
      <c r="H340" s="505"/>
      <c r="I340" s="505"/>
      <c r="J340" s="506"/>
      <c r="K340" s="505"/>
      <c r="L340" s="494"/>
      <c r="M340" s="494"/>
      <c r="N340" s="494"/>
      <c r="O340" s="494"/>
      <c r="P340" s="494"/>
      <c r="Q340" s="494"/>
      <c r="R340" s="494"/>
      <c r="S340" s="494"/>
      <c r="T340" s="494"/>
      <c r="U340" s="494"/>
      <c r="V340" s="494"/>
      <c r="W340" s="494"/>
      <c r="X340" s="494"/>
      <c r="Y340" s="494"/>
      <c r="Z340" s="494"/>
      <c r="AA340" s="494"/>
      <c r="AB340" s="494"/>
      <c r="AC340" s="494"/>
      <c r="AD340" s="494"/>
      <c r="AE340" s="494"/>
      <c r="AF340" s="494"/>
      <c r="AG340" s="494"/>
      <c r="AH340" s="494"/>
      <c r="AI340" s="494"/>
      <c r="AJ340" s="494"/>
      <c r="AK340" s="494"/>
      <c r="AL340" s="494"/>
      <c r="AM340" s="494"/>
      <c r="AN340" s="494"/>
      <c r="AO340" s="494"/>
      <c r="AP340" s="494"/>
      <c r="AQ340" s="494"/>
      <c r="AR340" s="494"/>
      <c r="AS340" s="494"/>
      <c r="AT340" s="494"/>
      <c r="AU340" s="494"/>
      <c r="AV340" s="494"/>
      <c r="AW340" s="494"/>
      <c r="AX340" s="494"/>
      <c r="AY340" s="494"/>
      <c r="AZ340" s="494"/>
      <c r="BA340" s="494"/>
      <c r="BB340" s="494"/>
      <c r="BC340" s="494"/>
      <c r="BD340" s="494"/>
    </row>
    <row r="341" spans="1:56">
      <c r="A341" s="505"/>
      <c r="B341" s="505"/>
      <c r="C341" s="505"/>
      <c r="D341" s="505"/>
      <c r="E341" s="506"/>
      <c r="F341" s="505"/>
      <c r="G341" s="505"/>
      <c r="H341" s="505"/>
      <c r="I341" s="505"/>
      <c r="J341" s="506"/>
      <c r="K341" s="505"/>
      <c r="L341" s="494"/>
      <c r="M341" s="494"/>
      <c r="N341" s="494"/>
      <c r="O341" s="494"/>
      <c r="P341" s="494"/>
      <c r="Q341" s="494"/>
      <c r="R341" s="494"/>
      <c r="S341" s="494"/>
      <c r="T341" s="494"/>
      <c r="U341" s="494"/>
      <c r="V341" s="494"/>
      <c r="W341" s="494"/>
      <c r="X341" s="494"/>
      <c r="Y341" s="494"/>
      <c r="Z341" s="494"/>
      <c r="AA341" s="494"/>
      <c r="AB341" s="494"/>
      <c r="AC341" s="494"/>
      <c r="AD341" s="494"/>
      <c r="AE341" s="494"/>
      <c r="AF341" s="494"/>
      <c r="AG341" s="494"/>
      <c r="AH341" s="494"/>
      <c r="AI341" s="494"/>
      <c r="AJ341" s="494"/>
      <c r="AK341" s="494"/>
      <c r="AL341" s="494"/>
      <c r="AM341" s="494"/>
      <c r="AN341" s="494"/>
      <c r="AO341" s="494"/>
      <c r="AP341" s="494"/>
      <c r="AQ341" s="494"/>
      <c r="AR341" s="494"/>
      <c r="AS341" s="494"/>
      <c r="AT341" s="494"/>
      <c r="AU341" s="494"/>
      <c r="AV341" s="494"/>
      <c r="AW341" s="494"/>
      <c r="AX341" s="494"/>
      <c r="AY341" s="494"/>
      <c r="AZ341" s="494"/>
      <c r="BA341" s="494"/>
      <c r="BB341" s="494"/>
      <c r="BC341" s="494"/>
      <c r="BD341" s="494"/>
    </row>
    <row r="342" spans="1:56">
      <c r="A342" s="505"/>
      <c r="B342" s="505"/>
      <c r="C342" s="505"/>
      <c r="D342" s="505"/>
      <c r="E342" s="506"/>
      <c r="F342" s="505"/>
      <c r="G342" s="505"/>
      <c r="H342" s="505"/>
      <c r="I342" s="505"/>
      <c r="J342" s="506"/>
      <c r="K342" s="505"/>
      <c r="L342" s="494"/>
      <c r="M342" s="494"/>
      <c r="N342" s="494"/>
      <c r="O342" s="494"/>
      <c r="P342" s="494"/>
      <c r="Q342" s="494"/>
      <c r="R342" s="494"/>
      <c r="S342" s="494"/>
      <c r="T342" s="494"/>
      <c r="U342" s="494"/>
      <c r="V342" s="494"/>
      <c r="W342" s="494"/>
      <c r="X342" s="494"/>
      <c r="Y342" s="494"/>
      <c r="Z342" s="494"/>
      <c r="AA342" s="494"/>
      <c r="AB342" s="494"/>
      <c r="AC342" s="494"/>
      <c r="AD342" s="494"/>
      <c r="AE342" s="494"/>
      <c r="AF342" s="494"/>
      <c r="AG342" s="494"/>
      <c r="AH342" s="494"/>
      <c r="AI342" s="494"/>
      <c r="AJ342" s="494"/>
      <c r="AK342" s="494"/>
      <c r="AL342" s="494"/>
      <c r="AM342" s="494"/>
      <c r="AN342" s="494"/>
      <c r="AO342" s="494"/>
      <c r="AP342" s="494"/>
      <c r="AQ342" s="494"/>
      <c r="AR342" s="494"/>
      <c r="AS342" s="494"/>
      <c r="AT342" s="494"/>
      <c r="AU342" s="494"/>
      <c r="AV342" s="494"/>
      <c r="AW342" s="494"/>
      <c r="AX342" s="494"/>
      <c r="AY342" s="494"/>
      <c r="AZ342" s="494"/>
      <c r="BA342" s="494"/>
      <c r="BB342" s="494"/>
      <c r="BC342" s="494"/>
      <c r="BD342" s="494"/>
    </row>
    <row r="343" spans="1:56">
      <c r="A343" s="505"/>
      <c r="B343" s="505"/>
      <c r="C343" s="505"/>
      <c r="D343" s="505"/>
      <c r="E343" s="506"/>
      <c r="F343" s="505"/>
      <c r="G343" s="505"/>
      <c r="H343" s="505"/>
      <c r="I343" s="505"/>
      <c r="J343" s="506"/>
      <c r="K343" s="505"/>
      <c r="L343" s="494"/>
      <c r="M343" s="494"/>
      <c r="N343" s="494"/>
      <c r="O343" s="494"/>
      <c r="P343" s="494"/>
      <c r="Q343" s="494"/>
      <c r="R343" s="494"/>
      <c r="S343" s="494"/>
      <c r="T343" s="494"/>
      <c r="U343" s="494"/>
      <c r="V343" s="494"/>
      <c r="W343" s="494"/>
      <c r="X343" s="494"/>
      <c r="Y343" s="494"/>
      <c r="Z343" s="494"/>
      <c r="AA343" s="494"/>
      <c r="AB343" s="494"/>
      <c r="AC343" s="494"/>
      <c r="AD343" s="494"/>
      <c r="AE343" s="494"/>
      <c r="AF343" s="494"/>
      <c r="AG343" s="494"/>
      <c r="AH343" s="494"/>
      <c r="AI343" s="494"/>
      <c r="AJ343" s="494"/>
      <c r="AK343" s="494"/>
      <c r="AL343" s="494"/>
      <c r="AM343" s="494"/>
      <c r="AN343" s="494"/>
      <c r="AO343" s="494"/>
      <c r="AP343" s="494"/>
      <c r="AQ343" s="494"/>
      <c r="AR343" s="494"/>
      <c r="AS343" s="494"/>
      <c r="AT343" s="494"/>
      <c r="AU343" s="494"/>
      <c r="AV343" s="494"/>
      <c r="AW343" s="494"/>
      <c r="AX343" s="494"/>
      <c r="AY343" s="494"/>
      <c r="AZ343" s="494"/>
      <c r="BA343" s="494"/>
      <c r="BB343" s="494"/>
      <c r="BC343" s="494"/>
      <c r="BD343" s="494"/>
    </row>
    <row r="344" spans="1:56">
      <c r="A344" s="505"/>
      <c r="B344" s="505"/>
      <c r="C344" s="505"/>
      <c r="D344" s="505"/>
      <c r="E344" s="506"/>
      <c r="F344" s="505"/>
      <c r="G344" s="505"/>
      <c r="H344" s="505"/>
      <c r="I344" s="505"/>
      <c r="J344" s="506"/>
      <c r="K344" s="505"/>
      <c r="L344" s="494"/>
      <c r="M344" s="494"/>
      <c r="N344" s="494"/>
      <c r="O344" s="494"/>
      <c r="P344" s="494"/>
      <c r="Q344" s="494"/>
      <c r="R344" s="494"/>
      <c r="S344" s="494"/>
      <c r="T344" s="494"/>
      <c r="U344" s="494"/>
      <c r="V344" s="494"/>
      <c r="W344" s="494"/>
      <c r="X344" s="494"/>
      <c r="Y344" s="494"/>
      <c r="Z344" s="494"/>
      <c r="AA344" s="494"/>
      <c r="AB344" s="494"/>
      <c r="AC344" s="494"/>
      <c r="AD344" s="494"/>
      <c r="AE344" s="494"/>
      <c r="AF344" s="494"/>
      <c r="AG344" s="494"/>
      <c r="AH344" s="494"/>
      <c r="AI344" s="494"/>
      <c r="AJ344" s="494"/>
      <c r="AK344" s="494"/>
      <c r="AL344" s="494"/>
      <c r="AM344" s="494"/>
      <c r="AN344" s="494"/>
      <c r="AO344" s="494"/>
      <c r="AP344" s="494"/>
      <c r="AQ344" s="494"/>
      <c r="AR344" s="494"/>
      <c r="AS344" s="494"/>
      <c r="AT344" s="494"/>
      <c r="AU344" s="494"/>
      <c r="AV344" s="494"/>
      <c r="AW344" s="494"/>
      <c r="AX344" s="494"/>
      <c r="AY344" s="494"/>
      <c r="AZ344" s="494"/>
      <c r="BA344" s="494"/>
      <c r="BB344" s="494"/>
      <c r="BC344" s="494"/>
      <c r="BD344" s="494"/>
    </row>
    <row r="345" spans="1:56">
      <c r="A345" s="505"/>
      <c r="B345" s="505"/>
      <c r="C345" s="505"/>
      <c r="D345" s="505"/>
      <c r="E345" s="506"/>
      <c r="F345" s="505"/>
      <c r="G345" s="505"/>
      <c r="H345" s="505"/>
      <c r="I345" s="505"/>
      <c r="J345" s="506"/>
      <c r="K345" s="505"/>
      <c r="L345" s="494"/>
      <c r="M345" s="494"/>
      <c r="N345" s="494"/>
      <c r="O345" s="494"/>
      <c r="P345" s="494"/>
      <c r="Q345" s="494"/>
      <c r="R345" s="494"/>
      <c r="S345" s="494"/>
      <c r="T345" s="494"/>
      <c r="U345" s="494"/>
      <c r="V345" s="494"/>
      <c r="W345" s="494"/>
      <c r="X345" s="494"/>
      <c r="Y345" s="494"/>
      <c r="Z345" s="494"/>
      <c r="AA345" s="494"/>
      <c r="AB345" s="494"/>
      <c r="AC345" s="494"/>
      <c r="AD345" s="494"/>
      <c r="AE345" s="494"/>
      <c r="AF345" s="494"/>
      <c r="AG345" s="494"/>
      <c r="AH345" s="494"/>
      <c r="AI345" s="494"/>
      <c r="AJ345" s="494"/>
      <c r="AK345" s="494"/>
      <c r="AL345" s="494"/>
      <c r="AM345" s="494"/>
      <c r="AN345" s="494"/>
      <c r="AO345" s="494"/>
      <c r="AP345" s="494"/>
      <c r="AQ345" s="494"/>
      <c r="AR345" s="494"/>
      <c r="AS345" s="494"/>
      <c r="AT345" s="494"/>
      <c r="AU345" s="494"/>
      <c r="AV345" s="494"/>
      <c r="AW345" s="494"/>
      <c r="AX345" s="494"/>
      <c r="AY345" s="494"/>
      <c r="AZ345" s="494"/>
      <c r="BA345" s="494"/>
      <c r="BB345" s="494"/>
      <c r="BC345" s="494"/>
      <c r="BD345" s="494"/>
    </row>
    <row r="346" spans="1:56">
      <c r="A346" s="505"/>
      <c r="B346" s="505"/>
      <c r="C346" s="505"/>
      <c r="D346" s="505"/>
      <c r="E346" s="506"/>
      <c r="F346" s="505"/>
      <c r="G346" s="505"/>
      <c r="H346" s="505"/>
      <c r="I346" s="505"/>
      <c r="J346" s="506"/>
      <c r="K346" s="505"/>
      <c r="L346" s="494"/>
      <c r="M346" s="494"/>
      <c r="N346" s="494"/>
      <c r="O346" s="494"/>
      <c r="P346" s="494"/>
      <c r="Q346" s="494"/>
      <c r="R346" s="494"/>
      <c r="S346" s="494"/>
      <c r="T346" s="494"/>
      <c r="U346" s="494"/>
      <c r="V346" s="494"/>
      <c r="W346" s="494"/>
      <c r="X346" s="494"/>
      <c r="Y346" s="494"/>
      <c r="Z346" s="494"/>
      <c r="AA346" s="494"/>
      <c r="AB346" s="494"/>
      <c r="AC346" s="494"/>
      <c r="AD346" s="494"/>
      <c r="AE346" s="494"/>
      <c r="AF346" s="494"/>
      <c r="AG346" s="494"/>
      <c r="AH346" s="494"/>
      <c r="AI346" s="494"/>
      <c r="AJ346" s="494"/>
      <c r="AK346" s="494"/>
      <c r="AL346" s="494"/>
      <c r="AM346" s="494"/>
      <c r="AN346" s="494"/>
      <c r="AO346" s="494"/>
      <c r="AP346" s="494"/>
      <c r="AQ346" s="494"/>
      <c r="AR346" s="494"/>
      <c r="AS346" s="494"/>
      <c r="AT346" s="494"/>
      <c r="AU346" s="494"/>
      <c r="AV346" s="494"/>
      <c r="AW346" s="494"/>
      <c r="AX346" s="494"/>
      <c r="AY346" s="494"/>
      <c r="AZ346" s="494"/>
      <c r="BA346" s="494"/>
      <c r="BB346" s="494"/>
      <c r="BC346" s="494"/>
      <c r="BD346" s="494"/>
    </row>
    <row r="347" spans="1:56">
      <c r="A347" s="505"/>
      <c r="B347" s="505"/>
      <c r="C347" s="505"/>
      <c r="D347" s="505"/>
      <c r="E347" s="506"/>
      <c r="F347" s="505"/>
      <c r="G347" s="505"/>
      <c r="H347" s="505"/>
      <c r="I347" s="505"/>
      <c r="J347" s="506"/>
      <c r="K347" s="505"/>
      <c r="L347" s="494"/>
      <c r="M347" s="494"/>
      <c r="N347" s="494"/>
      <c r="O347" s="494"/>
      <c r="P347" s="494"/>
      <c r="Q347" s="494"/>
      <c r="R347" s="494"/>
      <c r="S347" s="494"/>
      <c r="T347" s="494"/>
      <c r="U347" s="494"/>
      <c r="V347" s="494"/>
      <c r="W347" s="494"/>
      <c r="X347" s="494"/>
      <c r="Y347" s="494"/>
      <c r="Z347" s="494"/>
      <c r="AA347" s="494"/>
      <c r="AB347" s="494"/>
      <c r="AC347" s="494"/>
      <c r="AD347" s="494"/>
      <c r="AE347" s="494"/>
      <c r="AF347" s="494"/>
      <c r="AG347" s="494"/>
      <c r="AH347" s="494"/>
      <c r="AI347" s="494"/>
      <c r="AJ347" s="494"/>
      <c r="AK347" s="494"/>
      <c r="AL347" s="494"/>
      <c r="AM347" s="494"/>
      <c r="AN347" s="494"/>
      <c r="AO347" s="494"/>
      <c r="AP347" s="494"/>
      <c r="AQ347" s="494"/>
      <c r="AR347" s="494"/>
      <c r="AS347" s="494"/>
      <c r="AT347" s="494"/>
      <c r="AU347" s="494"/>
      <c r="AV347" s="494"/>
      <c r="AW347" s="494"/>
      <c r="AX347" s="494"/>
      <c r="AY347" s="494"/>
      <c r="AZ347" s="494"/>
      <c r="BA347" s="494"/>
      <c r="BB347" s="494"/>
      <c r="BC347" s="494"/>
      <c r="BD347" s="494"/>
    </row>
    <row r="348" spans="1:56">
      <c r="A348" s="505"/>
      <c r="B348" s="505"/>
      <c r="C348" s="505"/>
      <c r="D348" s="505"/>
      <c r="E348" s="506"/>
      <c r="F348" s="505"/>
      <c r="G348" s="505"/>
      <c r="H348" s="505"/>
      <c r="I348" s="505"/>
      <c r="J348" s="506"/>
      <c r="K348" s="505"/>
      <c r="L348" s="494"/>
      <c r="M348" s="494"/>
      <c r="N348" s="494"/>
      <c r="O348" s="494"/>
      <c r="P348" s="494"/>
      <c r="Q348" s="494"/>
      <c r="R348" s="494"/>
      <c r="S348" s="494"/>
      <c r="T348" s="494"/>
      <c r="U348" s="494"/>
      <c r="V348" s="494"/>
      <c r="W348" s="494"/>
      <c r="X348" s="494"/>
      <c r="Y348" s="494"/>
      <c r="Z348" s="494"/>
      <c r="AA348" s="494"/>
      <c r="AB348" s="494"/>
      <c r="AC348" s="494"/>
      <c r="AD348" s="494"/>
      <c r="AE348" s="494"/>
      <c r="AF348" s="494"/>
      <c r="AG348" s="494"/>
      <c r="AH348" s="494"/>
      <c r="AI348" s="494"/>
      <c r="AJ348" s="494"/>
      <c r="AK348" s="494"/>
      <c r="AL348" s="494"/>
      <c r="AM348" s="494"/>
      <c r="AN348" s="494"/>
      <c r="AO348" s="494"/>
      <c r="AP348" s="494"/>
      <c r="AQ348" s="494"/>
      <c r="AR348" s="494"/>
      <c r="AS348" s="494"/>
      <c r="AT348" s="494"/>
      <c r="AU348" s="494"/>
      <c r="AV348" s="494"/>
      <c r="AW348" s="494"/>
      <c r="AX348" s="494"/>
      <c r="AY348" s="494"/>
      <c r="AZ348" s="494"/>
      <c r="BA348" s="494"/>
      <c r="BB348" s="494"/>
      <c r="BC348" s="494"/>
      <c r="BD348" s="494"/>
    </row>
    <row r="349" spans="1:56">
      <c r="A349" s="505"/>
      <c r="B349" s="505"/>
      <c r="C349" s="505"/>
      <c r="D349" s="505"/>
      <c r="E349" s="506"/>
      <c r="F349" s="505"/>
      <c r="G349" s="505"/>
      <c r="H349" s="505"/>
      <c r="I349" s="505"/>
      <c r="J349" s="506"/>
      <c r="K349" s="505"/>
      <c r="L349" s="494"/>
      <c r="M349" s="494"/>
      <c r="N349" s="494"/>
      <c r="O349" s="494"/>
      <c r="P349" s="494"/>
      <c r="Q349" s="494"/>
      <c r="R349" s="494"/>
      <c r="S349" s="494"/>
      <c r="T349" s="494"/>
      <c r="U349" s="494"/>
      <c r="V349" s="494"/>
      <c r="W349" s="494"/>
      <c r="X349" s="494"/>
      <c r="Y349" s="494"/>
      <c r="Z349" s="494"/>
      <c r="AA349" s="494"/>
      <c r="AB349" s="494"/>
      <c r="AC349" s="494"/>
      <c r="AD349" s="494"/>
      <c r="AE349" s="494"/>
      <c r="AF349" s="494"/>
      <c r="AG349" s="494"/>
      <c r="AH349" s="494"/>
      <c r="AI349" s="494"/>
      <c r="AJ349" s="494"/>
      <c r="AK349" s="494"/>
      <c r="AL349" s="494"/>
      <c r="AM349" s="494"/>
      <c r="AN349" s="494"/>
      <c r="AO349" s="494"/>
      <c r="AP349" s="494"/>
      <c r="AQ349" s="494"/>
      <c r="AR349" s="494"/>
      <c r="AS349" s="494"/>
      <c r="AT349" s="494"/>
      <c r="AU349" s="494"/>
      <c r="AV349" s="494"/>
      <c r="AW349" s="494"/>
      <c r="AX349" s="494"/>
      <c r="AY349" s="494"/>
      <c r="AZ349" s="494"/>
      <c r="BA349" s="494"/>
      <c r="BB349" s="494"/>
      <c r="BC349" s="494"/>
      <c r="BD349" s="494"/>
    </row>
    <row r="350" spans="1:56">
      <c r="A350" s="505"/>
      <c r="B350" s="505"/>
      <c r="C350" s="505"/>
      <c r="D350" s="505"/>
      <c r="E350" s="506"/>
      <c r="F350" s="505"/>
      <c r="G350" s="505"/>
      <c r="H350" s="505"/>
      <c r="I350" s="505"/>
      <c r="J350" s="506"/>
      <c r="K350" s="505"/>
      <c r="L350" s="494"/>
      <c r="M350" s="494"/>
      <c r="N350" s="494"/>
      <c r="O350" s="494"/>
      <c r="P350" s="494"/>
      <c r="Q350" s="494"/>
      <c r="R350" s="494"/>
      <c r="S350" s="494"/>
      <c r="T350" s="494"/>
      <c r="U350" s="494"/>
      <c r="V350" s="494"/>
      <c r="W350" s="494"/>
      <c r="X350" s="494"/>
      <c r="Y350" s="494"/>
      <c r="Z350" s="494"/>
      <c r="AA350" s="494"/>
      <c r="AB350" s="494"/>
      <c r="AC350" s="494"/>
      <c r="AD350" s="494"/>
      <c r="AE350" s="494"/>
      <c r="AF350" s="494"/>
      <c r="AG350" s="494"/>
      <c r="AH350" s="494"/>
      <c r="AI350" s="494"/>
      <c r="AJ350" s="494"/>
      <c r="AK350" s="494"/>
      <c r="AL350" s="494"/>
      <c r="AM350" s="494"/>
      <c r="AN350" s="494"/>
      <c r="AO350" s="494"/>
      <c r="AP350" s="494"/>
      <c r="AQ350" s="494"/>
      <c r="AR350" s="494"/>
      <c r="AS350" s="494"/>
      <c r="AT350" s="494"/>
      <c r="AU350" s="494"/>
      <c r="AV350" s="494"/>
      <c r="AW350" s="494"/>
      <c r="AX350" s="494"/>
      <c r="AY350" s="494"/>
      <c r="AZ350" s="494"/>
      <c r="BA350" s="494"/>
      <c r="BB350" s="494"/>
      <c r="BC350" s="494"/>
      <c r="BD350" s="494"/>
    </row>
    <row r="351" spans="1:56">
      <c r="A351" s="505"/>
      <c r="B351" s="505"/>
      <c r="C351" s="505"/>
      <c r="D351" s="505"/>
      <c r="E351" s="506"/>
      <c r="F351" s="505"/>
      <c r="G351" s="505"/>
      <c r="H351" s="505"/>
      <c r="I351" s="505"/>
      <c r="J351" s="506"/>
      <c r="K351" s="505"/>
      <c r="L351" s="494"/>
      <c r="M351" s="494"/>
      <c r="N351" s="494"/>
      <c r="O351" s="494"/>
      <c r="P351" s="494"/>
      <c r="Q351" s="494"/>
      <c r="R351" s="494"/>
      <c r="S351" s="494"/>
      <c r="T351" s="494"/>
      <c r="U351" s="494"/>
      <c r="V351" s="494"/>
      <c r="W351" s="494"/>
      <c r="X351" s="494"/>
      <c r="Y351" s="494"/>
      <c r="Z351" s="494"/>
      <c r="AA351" s="494"/>
      <c r="AB351" s="494"/>
      <c r="AC351" s="494"/>
      <c r="AD351" s="494"/>
      <c r="AE351" s="494"/>
      <c r="AF351" s="494"/>
      <c r="AG351" s="494"/>
      <c r="AH351" s="494"/>
      <c r="AI351" s="494"/>
      <c r="AJ351" s="494"/>
      <c r="AK351" s="494"/>
      <c r="AL351" s="494"/>
      <c r="AM351" s="494"/>
      <c r="AN351" s="494"/>
      <c r="AO351" s="494"/>
      <c r="AP351" s="494"/>
      <c r="AQ351" s="494"/>
      <c r="AR351" s="494"/>
      <c r="AS351" s="494"/>
      <c r="AT351" s="494"/>
      <c r="AU351" s="494"/>
      <c r="AV351" s="494"/>
      <c r="AW351" s="494"/>
      <c r="AX351" s="494"/>
      <c r="AY351" s="494"/>
      <c r="AZ351" s="494"/>
      <c r="BA351" s="494"/>
      <c r="BB351" s="494"/>
      <c r="BC351" s="494"/>
      <c r="BD351" s="494"/>
    </row>
    <row r="352" spans="1:56">
      <c r="A352" s="505"/>
      <c r="B352" s="505"/>
      <c r="C352" s="505"/>
      <c r="D352" s="505"/>
      <c r="E352" s="506"/>
      <c r="F352" s="505"/>
      <c r="G352" s="505"/>
      <c r="H352" s="505"/>
      <c r="I352" s="505"/>
      <c r="J352" s="506"/>
      <c r="K352" s="505"/>
      <c r="L352" s="494"/>
      <c r="M352" s="494"/>
      <c r="N352" s="494"/>
      <c r="O352" s="494"/>
      <c r="P352" s="494"/>
      <c r="Q352" s="494"/>
      <c r="R352" s="494"/>
      <c r="S352" s="494"/>
      <c r="T352" s="494"/>
      <c r="U352" s="494"/>
      <c r="V352" s="494"/>
      <c r="W352" s="494"/>
      <c r="X352" s="494"/>
      <c r="Y352" s="494"/>
      <c r="Z352" s="494"/>
      <c r="AA352" s="494"/>
      <c r="AB352" s="494"/>
      <c r="AC352" s="494"/>
      <c r="AD352" s="494"/>
      <c r="AE352" s="494"/>
      <c r="AF352" s="494"/>
      <c r="AG352" s="494"/>
      <c r="AH352" s="494"/>
      <c r="AI352" s="494"/>
      <c r="AJ352" s="494"/>
      <c r="AK352" s="494"/>
      <c r="AL352" s="494"/>
      <c r="AM352" s="494"/>
      <c r="AN352" s="494"/>
      <c r="AO352" s="494"/>
      <c r="AP352" s="494"/>
      <c r="AQ352" s="494"/>
      <c r="AR352" s="494"/>
      <c r="AS352" s="494"/>
      <c r="AT352" s="494"/>
      <c r="AU352" s="494"/>
      <c r="AV352" s="494"/>
      <c r="AW352" s="494"/>
      <c r="AX352" s="494"/>
      <c r="AY352" s="494"/>
      <c r="AZ352" s="494"/>
      <c r="BA352" s="494"/>
      <c r="BB352" s="494"/>
      <c r="BC352" s="494"/>
      <c r="BD352" s="494"/>
    </row>
    <row r="353" spans="1:56">
      <c r="A353" s="505"/>
      <c r="B353" s="505"/>
      <c r="C353" s="505"/>
      <c r="D353" s="505"/>
      <c r="E353" s="506"/>
      <c r="F353" s="505"/>
      <c r="G353" s="505"/>
      <c r="H353" s="505"/>
      <c r="I353" s="505"/>
      <c r="J353" s="506"/>
      <c r="K353" s="505"/>
      <c r="L353" s="494"/>
      <c r="M353" s="494"/>
      <c r="N353" s="494"/>
      <c r="O353" s="494"/>
      <c r="P353" s="494"/>
      <c r="Q353" s="494"/>
      <c r="R353" s="494"/>
      <c r="S353" s="494"/>
      <c r="T353" s="494"/>
      <c r="U353" s="494"/>
      <c r="V353" s="494"/>
      <c r="W353" s="494"/>
      <c r="X353" s="494"/>
      <c r="Y353" s="494"/>
      <c r="Z353" s="494"/>
      <c r="AA353" s="494"/>
      <c r="AB353" s="494"/>
      <c r="AC353" s="494"/>
      <c r="AD353" s="494"/>
      <c r="AE353" s="494"/>
      <c r="AF353" s="494"/>
      <c r="AG353" s="494"/>
      <c r="AH353" s="494"/>
      <c r="AI353" s="494"/>
      <c r="AJ353" s="494"/>
      <c r="AK353" s="494"/>
      <c r="AL353" s="494"/>
      <c r="AM353" s="494"/>
      <c r="AN353" s="494"/>
      <c r="AO353" s="494"/>
      <c r="AP353" s="494"/>
      <c r="AQ353" s="494"/>
      <c r="AR353" s="494"/>
      <c r="AS353" s="494"/>
      <c r="AT353" s="494"/>
      <c r="AU353" s="494"/>
      <c r="AV353" s="494"/>
      <c r="AW353" s="494"/>
      <c r="AX353" s="494"/>
      <c r="AY353" s="494"/>
      <c r="AZ353" s="494"/>
      <c r="BA353" s="494"/>
      <c r="BB353" s="494"/>
      <c r="BC353" s="494"/>
      <c r="BD353" s="494"/>
    </row>
    <row r="354" spans="1:56">
      <c r="A354" s="505"/>
      <c r="B354" s="505"/>
      <c r="C354" s="505"/>
      <c r="D354" s="505"/>
      <c r="E354" s="506"/>
      <c r="F354" s="505"/>
      <c r="G354" s="505"/>
      <c r="H354" s="505"/>
      <c r="I354" s="505"/>
      <c r="J354" s="506"/>
      <c r="K354" s="505"/>
      <c r="L354" s="494"/>
      <c r="M354" s="494"/>
      <c r="N354" s="494"/>
      <c r="O354" s="494"/>
      <c r="P354" s="494"/>
      <c r="Q354" s="494"/>
      <c r="R354" s="494"/>
      <c r="S354" s="494"/>
      <c r="T354" s="494"/>
      <c r="U354" s="494"/>
      <c r="V354" s="494"/>
      <c r="W354" s="494"/>
      <c r="X354" s="494"/>
      <c r="Y354" s="494"/>
      <c r="Z354" s="494"/>
      <c r="AA354" s="494"/>
      <c r="AB354" s="494"/>
      <c r="AC354" s="494"/>
      <c r="AD354" s="494"/>
      <c r="AE354" s="494"/>
      <c r="AF354" s="494"/>
      <c r="AG354" s="494"/>
      <c r="AH354" s="494"/>
      <c r="AI354" s="494"/>
      <c r="AJ354" s="494"/>
      <c r="AK354" s="494"/>
      <c r="AL354" s="494"/>
      <c r="AM354" s="494"/>
      <c r="AN354" s="494"/>
      <c r="AO354" s="494"/>
      <c r="AP354" s="494"/>
      <c r="AQ354" s="494"/>
      <c r="AR354" s="494"/>
      <c r="AS354" s="494"/>
      <c r="AT354" s="494"/>
      <c r="AU354" s="494"/>
      <c r="AV354" s="494"/>
      <c r="AW354" s="494"/>
      <c r="AX354" s="494"/>
      <c r="AY354" s="494"/>
      <c r="AZ354" s="494"/>
      <c r="BA354" s="494"/>
      <c r="BB354" s="494"/>
      <c r="BC354" s="494"/>
      <c r="BD354" s="494"/>
    </row>
    <row r="355" spans="1:56">
      <c r="A355" s="505"/>
      <c r="B355" s="505"/>
      <c r="C355" s="505"/>
      <c r="D355" s="505"/>
      <c r="E355" s="506"/>
      <c r="F355" s="505"/>
      <c r="G355" s="505"/>
      <c r="H355" s="505"/>
      <c r="I355" s="505"/>
      <c r="J355" s="506"/>
      <c r="K355" s="505"/>
      <c r="L355" s="494"/>
      <c r="M355" s="494"/>
      <c r="N355" s="494"/>
      <c r="O355" s="494"/>
      <c r="P355" s="494"/>
      <c r="Q355" s="494"/>
      <c r="R355" s="494"/>
      <c r="S355" s="494"/>
      <c r="T355" s="494"/>
      <c r="U355" s="494"/>
      <c r="V355" s="494"/>
      <c r="W355" s="494"/>
      <c r="X355" s="494"/>
      <c r="Y355" s="494"/>
      <c r="Z355" s="494"/>
      <c r="AA355" s="494"/>
      <c r="AB355" s="494"/>
      <c r="AC355" s="494"/>
      <c r="AD355" s="494"/>
      <c r="AE355" s="494"/>
      <c r="AF355" s="494"/>
      <c r="AG355" s="494"/>
      <c r="AH355" s="494"/>
      <c r="AI355" s="494"/>
      <c r="AJ355" s="494"/>
      <c r="AK355" s="494"/>
      <c r="AL355" s="494"/>
      <c r="AM355" s="494"/>
      <c r="AN355" s="494"/>
      <c r="AO355" s="494"/>
      <c r="AP355" s="494"/>
      <c r="AQ355" s="494"/>
      <c r="AR355" s="494"/>
      <c r="AS355" s="494"/>
      <c r="AT355" s="494"/>
      <c r="AU355" s="494"/>
      <c r="AV355" s="494"/>
      <c r="AW355" s="494"/>
      <c r="AX355" s="494"/>
      <c r="AY355" s="494"/>
      <c r="AZ355" s="494"/>
      <c r="BA355" s="494"/>
      <c r="BB355" s="494"/>
      <c r="BC355" s="494"/>
      <c r="BD355" s="494"/>
    </row>
    <row r="356" spans="1:56">
      <c r="A356" s="505"/>
      <c r="B356" s="505"/>
      <c r="C356" s="505"/>
      <c r="D356" s="505"/>
      <c r="E356" s="506"/>
      <c r="F356" s="505"/>
      <c r="G356" s="505"/>
      <c r="H356" s="505"/>
      <c r="I356" s="505"/>
      <c r="J356" s="506"/>
      <c r="K356" s="505"/>
      <c r="L356" s="494"/>
      <c r="M356" s="494"/>
      <c r="N356" s="494"/>
      <c r="O356" s="494"/>
      <c r="P356" s="494"/>
      <c r="Q356" s="494"/>
      <c r="R356" s="494"/>
      <c r="S356" s="494"/>
      <c r="T356" s="494"/>
      <c r="U356" s="494"/>
      <c r="V356" s="494"/>
      <c r="W356" s="494"/>
      <c r="X356" s="494"/>
      <c r="Y356" s="494"/>
      <c r="Z356" s="494"/>
      <c r="AA356" s="494"/>
      <c r="AB356" s="494"/>
      <c r="AC356" s="494"/>
      <c r="AD356" s="494"/>
      <c r="AE356" s="494"/>
      <c r="AF356" s="494"/>
      <c r="AG356" s="494"/>
      <c r="AH356" s="494"/>
      <c r="AI356" s="494"/>
      <c r="AJ356" s="494"/>
      <c r="AK356" s="494"/>
      <c r="AL356" s="494"/>
      <c r="AM356" s="494"/>
      <c r="AN356" s="494"/>
      <c r="AO356" s="494"/>
      <c r="AP356" s="494"/>
      <c r="AQ356" s="494"/>
      <c r="AR356" s="494"/>
      <c r="AS356" s="494"/>
      <c r="AT356" s="494"/>
      <c r="AU356" s="494"/>
      <c r="AV356" s="494"/>
      <c r="AW356" s="494"/>
      <c r="AX356" s="494"/>
      <c r="AY356" s="494"/>
      <c r="AZ356" s="494"/>
      <c r="BA356" s="494"/>
      <c r="BB356" s="494"/>
      <c r="BC356" s="494"/>
      <c r="BD356" s="494"/>
    </row>
  </sheetData>
  <mergeCells count="586">
    <mergeCell ref="C133:D133"/>
    <mergeCell ref="H133:I133"/>
    <mergeCell ref="B134:E134"/>
    <mergeCell ref="G134:H134"/>
    <mergeCell ref="I134:J134"/>
    <mergeCell ref="C135:D135"/>
    <mergeCell ref="I135:J135"/>
    <mergeCell ref="B131:E131"/>
    <mergeCell ref="C139:D139"/>
    <mergeCell ref="I139:J139"/>
    <mergeCell ref="G131:H131"/>
    <mergeCell ref="I131:J131"/>
    <mergeCell ref="B132:E132"/>
    <mergeCell ref="G132:H132"/>
    <mergeCell ref="I132:J132"/>
    <mergeCell ref="B140:E140"/>
    <mergeCell ref="G140:H140"/>
    <mergeCell ref="I140:J140"/>
    <mergeCell ref="B136:E136"/>
    <mergeCell ref="G136:H136"/>
    <mergeCell ref="I136:J136"/>
    <mergeCell ref="C137:D137"/>
    <mergeCell ref="I137:J137"/>
    <mergeCell ref="B138:E138"/>
    <mergeCell ref="G138:H138"/>
    <mergeCell ref="I138:J138"/>
    <mergeCell ref="B129:E129"/>
    <mergeCell ref="G129:H129"/>
    <mergeCell ref="I129:J129"/>
    <mergeCell ref="B130:E130"/>
    <mergeCell ref="G130:H130"/>
    <mergeCell ref="I130:J130"/>
    <mergeCell ref="B127:E127"/>
    <mergeCell ref="G127:H127"/>
    <mergeCell ref="I127:J127"/>
    <mergeCell ref="B128:E128"/>
    <mergeCell ref="G128:H128"/>
    <mergeCell ref="I128:J128"/>
    <mergeCell ref="B125:E125"/>
    <mergeCell ref="G125:H125"/>
    <mergeCell ref="I125:J125"/>
    <mergeCell ref="B126:E126"/>
    <mergeCell ref="G126:H126"/>
    <mergeCell ref="I126:J126"/>
    <mergeCell ref="B123:E123"/>
    <mergeCell ref="G123:H123"/>
    <mergeCell ref="I123:J123"/>
    <mergeCell ref="B124:E124"/>
    <mergeCell ref="G124:H124"/>
    <mergeCell ref="I124:J124"/>
    <mergeCell ref="B121:E121"/>
    <mergeCell ref="G121:H121"/>
    <mergeCell ref="I121:J121"/>
    <mergeCell ref="B122:E122"/>
    <mergeCell ref="G122:H122"/>
    <mergeCell ref="I122:J122"/>
    <mergeCell ref="B119:E119"/>
    <mergeCell ref="G119:H119"/>
    <mergeCell ref="I119:J119"/>
    <mergeCell ref="B120:E120"/>
    <mergeCell ref="G120:H120"/>
    <mergeCell ref="I120:J120"/>
    <mergeCell ref="B117:E117"/>
    <mergeCell ref="G117:H117"/>
    <mergeCell ref="I117:J117"/>
    <mergeCell ref="B118:E118"/>
    <mergeCell ref="G118:H118"/>
    <mergeCell ref="I118:J118"/>
    <mergeCell ref="B115:E115"/>
    <mergeCell ref="G115:H115"/>
    <mergeCell ref="I115:J115"/>
    <mergeCell ref="B116:E116"/>
    <mergeCell ref="G116:H116"/>
    <mergeCell ref="I116:J116"/>
    <mergeCell ref="B108:J108"/>
    <mergeCell ref="B110:E110"/>
    <mergeCell ref="G110:H110"/>
    <mergeCell ref="I110:J110"/>
    <mergeCell ref="B109:J109"/>
    <mergeCell ref="B113:E113"/>
    <mergeCell ref="G113:H113"/>
    <mergeCell ref="I113:J113"/>
    <mergeCell ref="B114:E114"/>
    <mergeCell ref="G114:H114"/>
    <mergeCell ref="I114:J114"/>
    <mergeCell ref="B111:E111"/>
    <mergeCell ref="G111:H111"/>
    <mergeCell ref="I111:J111"/>
    <mergeCell ref="B112:E112"/>
    <mergeCell ref="G112:H112"/>
    <mergeCell ref="I112:J112"/>
    <mergeCell ref="C104:D104"/>
    <mergeCell ref="H104:I104"/>
    <mergeCell ref="C105:D105"/>
    <mergeCell ref="H105:I105"/>
    <mergeCell ref="C106:D106"/>
    <mergeCell ref="H106:I106"/>
    <mergeCell ref="C101:D101"/>
    <mergeCell ref="H101:I101"/>
    <mergeCell ref="C102:D102"/>
    <mergeCell ref="H102:I102"/>
    <mergeCell ref="C103:D103"/>
    <mergeCell ref="H103:I103"/>
    <mergeCell ref="C98:D98"/>
    <mergeCell ref="H98:I98"/>
    <mergeCell ref="C99:D99"/>
    <mergeCell ref="H99:I99"/>
    <mergeCell ref="C100:D100"/>
    <mergeCell ref="H100:I100"/>
    <mergeCell ref="C95:D95"/>
    <mergeCell ref="H95:I95"/>
    <mergeCell ref="C96:D96"/>
    <mergeCell ref="H96:I96"/>
    <mergeCell ref="C97:D97"/>
    <mergeCell ref="H97:I97"/>
    <mergeCell ref="C92:D92"/>
    <mergeCell ref="H92:I92"/>
    <mergeCell ref="C93:D93"/>
    <mergeCell ref="H93:I93"/>
    <mergeCell ref="C94:D94"/>
    <mergeCell ref="H94:I94"/>
    <mergeCell ref="C89:D89"/>
    <mergeCell ref="H89:I89"/>
    <mergeCell ref="C90:D90"/>
    <mergeCell ref="H90:I90"/>
    <mergeCell ref="C91:D91"/>
    <mergeCell ref="H91:I91"/>
    <mergeCell ref="C86:D86"/>
    <mergeCell ref="H86:I86"/>
    <mergeCell ref="C87:D87"/>
    <mergeCell ref="H87:I87"/>
    <mergeCell ref="C88:D88"/>
    <mergeCell ref="H88:I88"/>
    <mergeCell ref="C83:D83"/>
    <mergeCell ref="H83:I83"/>
    <mergeCell ref="C84:D84"/>
    <mergeCell ref="H84:I84"/>
    <mergeCell ref="C85:D85"/>
    <mergeCell ref="H85:I85"/>
    <mergeCell ref="C80:D80"/>
    <mergeCell ref="H80:I80"/>
    <mergeCell ref="C81:D81"/>
    <mergeCell ref="H81:I81"/>
    <mergeCell ref="C82:D82"/>
    <mergeCell ref="H82:I82"/>
    <mergeCell ref="C77:D77"/>
    <mergeCell ref="H77:I77"/>
    <mergeCell ref="C78:D78"/>
    <mergeCell ref="H78:I78"/>
    <mergeCell ref="C79:D79"/>
    <mergeCell ref="H79:I79"/>
    <mergeCell ref="C76:D76"/>
    <mergeCell ref="H76:I76"/>
    <mergeCell ref="C71:D71"/>
    <mergeCell ref="H71:I71"/>
    <mergeCell ref="C72:D72"/>
    <mergeCell ref="H72:I72"/>
    <mergeCell ref="B74:E74"/>
    <mergeCell ref="G74:J74"/>
    <mergeCell ref="B75:E75"/>
    <mergeCell ref="G75:J75"/>
    <mergeCell ref="C68:D68"/>
    <mergeCell ref="H68:I68"/>
    <mergeCell ref="C69:D69"/>
    <mergeCell ref="H69:I69"/>
    <mergeCell ref="C70:D70"/>
    <mergeCell ref="H70:I70"/>
    <mergeCell ref="C65:D65"/>
    <mergeCell ref="H65:I65"/>
    <mergeCell ref="C66:D66"/>
    <mergeCell ref="H66:I66"/>
    <mergeCell ref="C67:D67"/>
    <mergeCell ref="H67:I67"/>
    <mergeCell ref="C62:D62"/>
    <mergeCell ref="H62:I62"/>
    <mergeCell ref="C63:D63"/>
    <mergeCell ref="H63:I63"/>
    <mergeCell ref="C64:D64"/>
    <mergeCell ref="H64:I64"/>
    <mergeCell ref="C59:D59"/>
    <mergeCell ref="H59:I59"/>
    <mergeCell ref="C60:D60"/>
    <mergeCell ref="H60:I60"/>
    <mergeCell ref="C61:D61"/>
    <mergeCell ref="H61:I61"/>
    <mergeCell ref="C56:D56"/>
    <mergeCell ref="H56:I56"/>
    <mergeCell ref="C57:D57"/>
    <mergeCell ref="H57:I57"/>
    <mergeCell ref="C58:D58"/>
    <mergeCell ref="H58:I58"/>
    <mergeCell ref="C53:D53"/>
    <mergeCell ref="H53:I53"/>
    <mergeCell ref="C54:D54"/>
    <mergeCell ref="H54:I54"/>
    <mergeCell ref="C55:D55"/>
    <mergeCell ref="H55:I55"/>
    <mergeCell ref="C50:D50"/>
    <mergeCell ref="H50:I50"/>
    <mergeCell ref="C51:D51"/>
    <mergeCell ref="H51:I51"/>
    <mergeCell ref="C52:D52"/>
    <mergeCell ref="H52:I52"/>
    <mergeCell ref="C47:D47"/>
    <mergeCell ref="H47:I47"/>
    <mergeCell ref="C48:D48"/>
    <mergeCell ref="H48:I48"/>
    <mergeCell ref="C49:D49"/>
    <mergeCell ref="H49:I49"/>
    <mergeCell ref="C44:D44"/>
    <mergeCell ref="H44:I44"/>
    <mergeCell ref="C45:D45"/>
    <mergeCell ref="H45:I45"/>
    <mergeCell ref="C46:D46"/>
    <mergeCell ref="H46:I46"/>
    <mergeCell ref="C42:D42"/>
    <mergeCell ref="H42:I42"/>
    <mergeCell ref="C43:D43"/>
    <mergeCell ref="H43:I43"/>
    <mergeCell ref="C38:D38"/>
    <mergeCell ref="H38:I38"/>
    <mergeCell ref="B40:E40"/>
    <mergeCell ref="G40:J40"/>
    <mergeCell ref="B41:E41"/>
    <mergeCell ref="G41:J41"/>
    <mergeCell ref="C35:D35"/>
    <mergeCell ref="H35:I35"/>
    <mergeCell ref="C36:D36"/>
    <mergeCell ref="H36:I36"/>
    <mergeCell ref="C37:D37"/>
    <mergeCell ref="H37:I37"/>
    <mergeCell ref="C32:D32"/>
    <mergeCell ref="H32:I32"/>
    <mergeCell ref="C33:D33"/>
    <mergeCell ref="H33:I33"/>
    <mergeCell ref="C34:D34"/>
    <mergeCell ref="H34:I34"/>
    <mergeCell ref="C29:D29"/>
    <mergeCell ref="H29:I29"/>
    <mergeCell ref="C30:D30"/>
    <mergeCell ref="H30:I30"/>
    <mergeCell ref="C31:D31"/>
    <mergeCell ref="H31:I31"/>
    <mergeCell ref="C26:D26"/>
    <mergeCell ref="H26:I26"/>
    <mergeCell ref="C27:D27"/>
    <mergeCell ref="H27:I27"/>
    <mergeCell ref="C28:D28"/>
    <mergeCell ref="H28:I28"/>
    <mergeCell ref="C23:D23"/>
    <mergeCell ref="H23:I23"/>
    <mergeCell ref="C24:D24"/>
    <mergeCell ref="H24:I24"/>
    <mergeCell ref="C25:D25"/>
    <mergeCell ref="H25:I25"/>
    <mergeCell ref="C17:D17"/>
    <mergeCell ref="H17:I17"/>
    <mergeCell ref="C14:D14"/>
    <mergeCell ref="H14:I14"/>
    <mergeCell ref="C15:D15"/>
    <mergeCell ref="H15:I15"/>
    <mergeCell ref="C16:D16"/>
    <mergeCell ref="H16:I16"/>
    <mergeCell ref="C13:D13"/>
    <mergeCell ref="H13:I13"/>
    <mergeCell ref="C20:D20"/>
    <mergeCell ref="H20:I20"/>
    <mergeCell ref="C21:D21"/>
    <mergeCell ref="H21:I21"/>
    <mergeCell ref="C22:D22"/>
    <mergeCell ref="H22:I22"/>
    <mergeCell ref="C18:D18"/>
    <mergeCell ref="H18:I18"/>
    <mergeCell ref="C19:D19"/>
    <mergeCell ref="H19:I19"/>
    <mergeCell ref="B6:E6"/>
    <mergeCell ref="G6:J6"/>
    <mergeCell ref="C11:D11"/>
    <mergeCell ref="H11:I11"/>
    <mergeCell ref="C12:D12"/>
    <mergeCell ref="H12:I12"/>
    <mergeCell ref="B7:E7"/>
    <mergeCell ref="G7:J7"/>
    <mergeCell ref="C8:D8"/>
    <mergeCell ref="H8:I8"/>
    <mergeCell ref="C9:D9"/>
    <mergeCell ref="H9:I9"/>
    <mergeCell ref="C10:D10"/>
    <mergeCell ref="H10:I10"/>
    <mergeCell ref="B144:J144"/>
    <mergeCell ref="B145:J145"/>
    <mergeCell ref="B146:J146"/>
    <mergeCell ref="B147:J147"/>
    <mergeCell ref="B148:E148"/>
    <mergeCell ref="G148:J148"/>
    <mergeCell ref="B149:E149"/>
    <mergeCell ref="G149:J149"/>
    <mergeCell ref="C150:D150"/>
    <mergeCell ref="H150:I150"/>
    <mergeCell ref="C151:D151"/>
    <mergeCell ref="H151:I151"/>
    <mergeCell ref="C152:D152"/>
    <mergeCell ref="H152:I152"/>
    <mergeCell ref="C153:D153"/>
    <mergeCell ref="H153:I153"/>
    <mergeCell ref="C154:D154"/>
    <mergeCell ref="H154:I154"/>
    <mergeCell ref="C155:D155"/>
    <mergeCell ref="H155:I155"/>
    <mergeCell ref="C156:D156"/>
    <mergeCell ref="H156:I156"/>
    <mergeCell ref="C157:D157"/>
    <mergeCell ref="H157:I157"/>
    <mergeCell ref="C158:D158"/>
    <mergeCell ref="H158:I158"/>
    <mergeCell ref="C159:D159"/>
    <mergeCell ref="H159:I159"/>
    <mergeCell ref="C160:D160"/>
    <mergeCell ref="H160:I160"/>
    <mergeCell ref="C161:D161"/>
    <mergeCell ref="H161:I161"/>
    <mergeCell ref="C162:D162"/>
    <mergeCell ref="H162:I162"/>
    <mergeCell ref="C163:D163"/>
    <mergeCell ref="H163:I163"/>
    <mergeCell ref="C164:D164"/>
    <mergeCell ref="H164:I164"/>
    <mergeCell ref="C165:D165"/>
    <mergeCell ref="H165:I165"/>
    <mergeCell ref="C166:D166"/>
    <mergeCell ref="H166:I166"/>
    <mergeCell ref="C167:D167"/>
    <mergeCell ref="H167:I167"/>
    <mergeCell ref="C168:D168"/>
    <mergeCell ref="H168:I168"/>
    <mergeCell ref="C169:D169"/>
    <mergeCell ref="H169:I169"/>
    <mergeCell ref="C170:D170"/>
    <mergeCell ref="H170:I170"/>
    <mergeCell ref="C171:D171"/>
    <mergeCell ref="H171:I171"/>
    <mergeCell ref="C172:D172"/>
    <mergeCell ref="H172:I172"/>
    <mergeCell ref="C173:D173"/>
    <mergeCell ref="H173:I173"/>
    <mergeCell ref="C174:D174"/>
    <mergeCell ref="H174:I174"/>
    <mergeCell ref="C175:D175"/>
    <mergeCell ref="H175:I175"/>
    <mergeCell ref="C176:D176"/>
    <mergeCell ref="H176:I176"/>
    <mergeCell ref="C177:D177"/>
    <mergeCell ref="H177:I177"/>
    <mergeCell ref="C178:D178"/>
    <mergeCell ref="H178:I178"/>
    <mergeCell ref="C179:D179"/>
    <mergeCell ref="H179:I179"/>
    <mergeCell ref="C180:D180"/>
    <mergeCell ref="H180:I180"/>
    <mergeCell ref="B182:E182"/>
    <mergeCell ref="G182:J182"/>
    <mergeCell ref="B183:E183"/>
    <mergeCell ref="G183:J183"/>
    <mergeCell ref="C184:D184"/>
    <mergeCell ref="H184:I184"/>
    <mergeCell ref="C185:D185"/>
    <mergeCell ref="H185:I185"/>
    <mergeCell ref="C186:D186"/>
    <mergeCell ref="H186:I186"/>
    <mergeCell ref="C187:D187"/>
    <mergeCell ref="H187:I187"/>
    <mergeCell ref="C188:D188"/>
    <mergeCell ref="H188:I188"/>
    <mergeCell ref="C189:D189"/>
    <mergeCell ref="H189:I189"/>
    <mergeCell ref="C190:D190"/>
    <mergeCell ref="H190:I190"/>
    <mergeCell ref="C191:D191"/>
    <mergeCell ref="H191:I191"/>
    <mergeCell ref="C192:D192"/>
    <mergeCell ref="H192:I192"/>
    <mergeCell ref="C193:D193"/>
    <mergeCell ref="H193:I193"/>
    <mergeCell ref="C194:D194"/>
    <mergeCell ref="H194:I194"/>
    <mergeCell ref="C195:D195"/>
    <mergeCell ref="H195:I195"/>
    <mergeCell ref="C196:D196"/>
    <mergeCell ref="H196:I196"/>
    <mergeCell ref="C197:D197"/>
    <mergeCell ref="H197:I197"/>
    <mergeCell ref="C198:D198"/>
    <mergeCell ref="H198:I198"/>
    <mergeCell ref="C199:D199"/>
    <mergeCell ref="H199:I199"/>
    <mergeCell ref="C200:D200"/>
    <mergeCell ref="H200:I200"/>
    <mergeCell ref="C201:D201"/>
    <mergeCell ref="H201:I201"/>
    <mergeCell ref="C202:D202"/>
    <mergeCell ref="H202:I202"/>
    <mergeCell ref="C203:D203"/>
    <mergeCell ref="H203:I203"/>
    <mergeCell ref="C204:D204"/>
    <mergeCell ref="H204:I204"/>
    <mergeCell ref="C205:D205"/>
    <mergeCell ref="H205:I205"/>
    <mergeCell ref="C206:D206"/>
    <mergeCell ref="H206:I206"/>
    <mergeCell ref="C207:D207"/>
    <mergeCell ref="H207:I207"/>
    <mergeCell ref="C208:D208"/>
    <mergeCell ref="H208:I208"/>
    <mergeCell ref="C209:D209"/>
    <mergeCell ref="H209:I209"/>
    <mergeCell ref="C210:D210"/>
    <mergeCell ref="H210:I210"/>
    <mergeCell ref="C211:D211"/>
    <mergeCell ref="H211:I211"/>
    <mergeCell ref="C212:D212"/>
    <mergeCell ref="H212:I212"/>
    <mergeCell ref="C213:D213"/>
    <mergeCell ref="H213:I213"/>
    <mergeCell ref="C214:D214"/>
    <mergeCell ref="H214:I214"/>
    <mergeCell ref="B216:E216"/>
    <mergeCell ref="G216:J216"/>
    <mergeCell ref="B217:E217"/>
    <mergeCell ref="G217:J217"/>
    <mergeCell ref="C218:D218"/>
    <mergeCell ref="H218:I218"/>
    <mergeCell ref="C219:D219"/>
    <mergeCell ref="H219:I219"/>
    <mergeCell ref="C220:D220"/>
    <mergeCell ref="H220:I220"/>
    <mergeCell ref="C221:D221"/>
    <mergeCell ref="H221:I221"/>
    <mergeCell ref="C222:D222"/>
    <mergeCell ref="H222:I222"/>
    <mergeCell ref="C223:D223"/>
    <mergeCell ref="H223:I223"/>
    <mergeCell ref="C224:D224"/>
    <mergeCell ref="H224:I224"/>
    <mergeCell ref="C225:D225"/>
    <mergeCell ref="H225:I225"/>
    <mergeCell ref="C226:D226"/>
    <mergeCell ref="H226:I226"/>
    <mergeCell ref="C227:D227"/>
    <mergeCell ref="H227:I227"/>
    <mergeCell ref="C228:D228"/>
    <mergeCell ref="H228:I228"/>
    <mergeCell ref="C229:D229"/>
    <mergeCell ref="H229:I229"/>
    <mergeCell ref="C230:D230"/>
    <mergeCell ref="H230:I230"/>
    <mergeCell ref="C231:D231"/>
    <mergeCell ref="H231:I231"/>
    <mergeCell ref="C232:D232"/>
    <mergeCell ref="H232:I232"/>
    <mergeCell ref="H239:I239"/>
    <mergeCell ref="C240:D240"/>
    <mergeCell ref="H240:I240"/>
    <mergeCell ref="C241:D241"/>
    <mergeCell ref="H241:I241"/>
    <mergeCell ref="C242:D242"/>
    <mergeCell ref="H242:I242"/>
    <mergeCell ref="C233:D233"/>
    <mergeCell ref="H233:I233"/>
    <mergeCell ref="C234:D234"/>
    <mergeCell ref="H234:I234"/>
    <mergeCell ref="C235:D235"/>
    <mergeCell ref="H235:I235"/>
    <mergeCell ref="C236:D236"/>
    <mergeCell ref="H236:I236"/>
    <mergeCell ref="C237:D237"/>
    <mergeCell ref="H237:I237"/>
    <mergeCell ref="C248:D248"/>
    <mergeCell ref="H248:I248"/>
    <mergeCell ref="B2:J2"/>
    <mergeCell ref="B3:J3"/>
    <mergeCell ref="B4:J4"/>
    <mergeCell ref="B5:J5"/>
    <mergeCell ref="B250:J250"/>
    <mergeCell ref="B251:J251"/>
    <mergeCell ref="B252:E252"/>
    <mergeCell ref="G252:H252"/>
    <mergeCell ref="I252:J252"/>
    <mergeCell ref="C243:D243"/>
    <mergeCell ref="H243:I243"/>
    <mergeCell ref="C244:D244"/>
    <mergeCell ref="H244:I244"/>
    <mergeCell ref="C245:D245"/>
    <mergeCell ref="H245:I245"/>
    <mergeCell ref="C246:D246"/>
    <mergeCell ref="H246:I246"/>
    <mergeCell ref="C247:D247"/>
    <mergeCell ref="H247:I247"/>
    <mergeCell ref="C238:D238"/>
    <mergeCell ref="H238:I238"/>
    <mergeCell ref="C239:D239"/>
    <mergeCell ref="B253:E253"/>
    <mergeCell ref="G253:H253"/>
    <mergeCell ref="I253:J253"/>
    <mergeCell ref="B254:E254"/>
    <mergeCell ref="G254:H254"/>
    <mergeCell ref="I254:J254"/>
    <mergeCell ref="B255:E255"/>
    <mergeCell ref="G255:H255"/>
    <mergeCell ref="I255:J255"/>
    <mergeCell ref="B256:E256"/>
    <mergeCell ref="G256:H256"/>
    <mergeCell ref="I256:J256"/>
    <mergeCell ref="B257:E257"/>
    <mergeCell ref="G257:H257"/>
    <mergeCell ref="I257:J257"/>
    <mergeCell ref="B258:E258"/>
    <mergeCell ref="G258:H258"/>
    <mergeCell ref="I258:J258"/>
    <mergeCell ref="B259:E259"/>
    <mergeCell ref="G259:H259"/>
    <mergeCell ref="I259:J259"/>
    <mergeCell ref="B260:E260"/>
    <mergeCell ref="G260:H260"/>
    <mergeCell ref="I260:J260"/>
    <mergeCell ref="B261:E261"/>
    <mergeCell ref="G261:H261"/>
    <mergeCell ref="I261:J261"/>
    <mergeCell ref="B262:E262"/>
    <mergeCell ref="G262:H262"/>
    <mergeCell ref="I262:J262"/>
    <mergeCell ref="B263:E263"/>
    <mergeCell ref="G263:H263"/>
    <mergeCell ref="I263:J263"/>
    <mergeCell ref="B264:E264"/>
    <mergeCell ref="G264:H264"/>
    <mergeCell ref="I264:J264"/>
    <mergeCell ref="B265:E265"/>
    <mergeCell ref="G265:H265"/>
    <mergeCell ref="I265:J265"/>
    <mergeCell ref="B266:E266"/>
    <mergeCell ref="G266:H266"/>
    <mergeCell ref="I266:J266"/>
    <mergeCell ref="B267:E267"/>
    <mergeCell ref="G267:H267"/>
    <mergeCell ref="I267:J267"/>
    <mergeCell ref="B268:E268"/>
    <mergeCell ref="G268:H268"/>
    <mergeCell ref="I268:J268"/>
    <mergeCell ref="B269:E269"/>
    <mergeCell ref="G269:H269"/>
    <mergeCell ref="I269:J269"/>
    <mergeCell ref="B270:E270"/>
    <mergeCell ref="G270:H270"/>
    <mergeCell ref="I270:J270"/>
    <mergeCell ref="B271:E271"/>
    <mergeCell ref="G271:H271"/>
    <mergeCell ref="I271:J271"/>
    <mergeCell ref="B272:E272"/>
    <mergeCell ref="G272:H272"/>
    <mergeCell ref="I272:J272"/>
    <mergeCell ref="B273:E273"/>
    <mergeCell ref="G273:H273"/>
    <mergeCell ref="I273:J273"/>
    <mergeCell ref="B274:E274"/>
    <mergeCell ref="G274:H274"/>
    <mergeCell ref="I274:J274"/>
    <mergeCell ref="C275:D275"/>
    <mergeCell ref="H275:I275"/>
    <mergeCell ref="B276:E276"/>
    <mergeCell ref="G276:H276"/>
    <mergeCell ref="I276:J276"/>
    <mergeCell ref="C277:D277"/>
    <mergeCell ref="I277:J277"/>
    <mergeCell ref="B282:E282"/>
    <mergeCell ref="G282:H282"/>
    <mergeCell ref="I282:J282"/>
    <mergeCell ref="B278:E278"/>
    <mergeCell ref="G278:H278"/>
    <mergeCell ref="I278:J278"/>
    <mergeCell ref="C279:D279"/>
    <mergeCell ref="I279:J279"/>
    <mergeCell ref="B280:E280"/>
    <mergeCell ref="G280:H280"/>
    <mergeCell ref="I280:J280"/>
    <mergeCell ref="C281:D281"/>
    <mergeCell ref="I281:J281"/>
  </mergeCells>
  <printOptions horizontalCentered="1" verticalCentered="1"/>
  <pageMargins left="0.25" right="0.25" top="0.25" bottom="0.25" header="0.3" footer="0.3"/>
  <pageSetup scale="12"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561E-E37E-4B70-847B-DABFCF31C0EE}">
  <sheetPr codeName="Sheet27"/>
  <dimension ref="A1:H103"/>
  <sheetViews>
    <sheetView workbookViewId="0">
      <selection activeCell="G111" sqref="G111"/>
    </sheetView>
  </sheetViews>
  <sheetFormatPr defaultRowHeight="15"/>
  <cols>
    <col min="1" max="1" width="10.5703125" bestFit="1" customWidth="1"/>
    <col min="7" max="7" width="112.7109375" bestFit="1" customWidth="1"/>
  </cols>
  <sheetData>
    <row r="1" spans="1:8">
      <c r="G1" t="s">
        <v>250</v>
      </c>
      <c r="H1" t="s">
        <v>387</v>
      </c>
    </row>
    <row r="2" spans="1:8" hidden="1">
      <c r="A2" s="112">
        <v>43101</v>
      </c>
    </row>
    <row r="3" spans="1:8" hidden="1">
      <c r="A3" s="112">
        <v>43102</v>
      </c>
    </row>
    <row r="4" spans="1:8" hidden="1">
      <c r="A4" s="112">
        <v>43115</v>
      </c>
    </row>
    <row r="5" spans="1:8" hidden="1">
      <c r="A5" s="112">
        <v>43248</v>
      </c>
    </row>
    <row r="6" spans="1:8" hidden="1">
      <c r="A6" s="112">
        <v>43346</v>
      </c>
    </row>
    <row r="7" spans="1:8" hidden="1">
      <c r="A7" s="112">
        <v>43426</v>
      </c>
    </row>
    <row r="8" spans="1:8" hidden="1">
      <c r="A8" s="112">
        <v>43427</v>
      </c>
    </row>
    <row r="9" spans="1:8" hidden="1">
      <c r="A9" s="112">
        <v>43451</v>
      </c>
    </row>
    <row r="10" spans="1:8" hidden="1">
      <c r="A10" s="112">
        <v>43452</v>
      </c>
    </row>
    <row r="11" spans="1:8" hidden="1">
      <c r="A11" s="112">
        <v>43453</v>
      </c>
    </row>
    <row r="12" spans="1:8" hidden="1">
      <c r="A12" s="112">
        <v>43454</v>
      </c>
    </row>
    <row r="13" spans="1:8" hidden="1">
      <c r="A13" s="112">
        <v>43455</v>
      </c>
    </row>
    <row r="14" spans="1:8" hidden="1">
      <c r="A14" s="112">
        <v>43458</v>
      </c>
    </row>
    <row r="15" spans="1:8" hidden="1">
      <c r="A15" s="112">
        <v>43459</v>
      </c>
    </row>
    <row r="16" spans="1:8" hidden="1">
      <c r="A16" s="112">
        <v>43460</v>
      </c>
    </row>
    <row r="17" spans="1:1" hidden="1">
      <c r="A17" s="112">
        <v>43461</v>
      </c>
    </row>
    <row r="18" spans="1:1" hidden="1">
      <c r="A18" s="112">
        <v>43462</v>
      </c>
    </row>
    <row r="19" spans="1:1" hidden="1">
      <c r="A19" s="112">
        <v>43465</v>
      </c>
    </row>
    <row r="20" spans="1:1" hidden="1">
      <c r="A20" s="112">
        <v>43466</v>
      </c>
    </row>
    <row r="21" spans="1:1" hidden="1">
      <c r="A21" s="112">
        <v>43467</v>
      </c>
    </row>
    <row r="22" spans="1:1" hidden="1">
      <c r="A22" s="112">
        <v>43486</v>
      </c>
    </row>
    <row r="23" spans="1:1" hidden="1">
      <c r="A23" s="112">
        <v>43612</v>
      </c>
    </row>
    <row r="24" spans="1:1" hidden="1">
      <c r="A24" s="112">
        <v>43710</v>
      </c>
    </row>
    <row r="25" spans="1:1" hidden="1">
      <c r="A25" s="112">
        <v>43797</v>
      </c>
    </row>
    <row r="26" spans="1:1" hidden="1">
      <c r="A26" s="112">
        <v>43798</v>
      </c>
    </row>
    <row r="27" spans="1:1" hidden="1">
      <c r="A27" s="112">
        <v>43817</v>
      </c>
    </row>
    <row r="28" spans="1:1" hidden="1">
      <c r="A28" s="112">
        <v>43818</v>
      </c>
    </row>
    <row r="29" spans="1:1" hidden="1">
      <c r="A29" s="112">
        <v>43819</v>
      </c>
    </row>
    <row r="30" spans="1:1" hidden="1">
      <c r="A30" s="112">
        <v>43822</v>
      </c>
    </row>
    <row r="31" spans="1:1" hidden="1">
      <c r="A31" s="112">
        <v>43823</v>
      </c>
    </row>
    <row r="32" spans="1:1" hidden="1">
      <c r="A32" s="112">
        <v>43824</v>
      </c>
    </row>
    <row r="33" spans="1:1" hidden="1">
      <c r="A33" s="112">
        <v>43825</v>
      </c>
    </row>
    <row r="34" spans="1:1" hidden="1">
      <c r="A34" s="112">
        <v>43826</v>
      </c>
    </row>
    <row r="35" spans="1:1" hidden="1">
      <c r="A35" s="112">
        <v>43829</v>
      </c>
    </row>
    <row r="36" spans="1:1" hidden="1">
      <c r="A36" s="112">
        <v>43830</v>
      </c>
    </row>
    <row r="37" spans="1:1" hidden="1">
      <c r="A37" s="112">
        <v>43831</v>
      </c>
    </row>
    <row r="38" spans="1:1" hidden="1">
      <c r="A38" s="112">
        <v>43832</v>
      </c>
    </row>
    <row r="39" spans="1:1" hidden="1">
      <c r="A39" s="112">
        <v>43976</v>
      </c>
    </row>
    <row r="40" spans="1:1" hidden="1">
      <c r="A40" s="112">
        <v>44081</v>
      </c>
    </row>
    <row r="41" spans="1:1" hidden="1">
      <c r="A41" s="112">
        <v>44161</v>
      </c>
    </row>
    <row r="42" spans="1:1" hidden="1">
      <c r="A42" s="112">
        <v>44162</v>
      </c>
    </row>
    <row r="43" spans="1:1" hidden="1">
      <c r="A43" s="112">
        <v>44187</v>
      </c>
    </row>
    <row r="44" spans="1:1" hidden="1">
      <c r="A44" s="112">
        <v>44188</v>
      </c>
    </row>
    <row r="45" spans="1:1" hidden="1">
      <c r="A45" s="112">
        <v>44189</v>
      </c>
    </row>
    <row r="46" spans="1:1" hidden="1">
      <c r="A46" s="112">
        <v>44190</v>
      </c>
    </row>
    <row r="47" spans="1:1" hidden="1">
      <c r="A47" s="112">
        <v>44191</v>
      </c>
    </row>
    <row r="48" spans="1:1" hidden="1">
      <c r="A48" s="112">
        <v>44192</v>
      </c>
    </row>
    <row r="49" spans="1:1" hidden="1">
      <c r="A49" s="112">
        <v>44193</v>
      </c>
    </row>
    <row r="50" spans="1:1" hidden="1">
      <c r="A50" s="112">
        <v>44194</v>
      </c>
    </row>
    <row r="51" spans="1:1" hidden="1">
      <c r="A51" s="112">
        <v>44195</v>
      </c>
    </row>
    <row r="52" spans="1:1" hidden="1">
      <c r="A52" s="112">
        <v>44196</v>
      </c>
    </row>
    <row r="53" spans="1:1" hidden="1">
      <c r="A53" s="112">
        <v>44197</v>
      </c>
    </row>
    <row r="54" spans="1:1" hidden="1">
      <c r="A54" s="112">
        <v>44214</v>
      </c>
    </row>
    <row r="55" spans="1:1" hidden="1">
      <c r="A55" s="112">
        <v>44347</v>
      </c>
    </row>
    <row r="56" spans="1:1" hidden="1">
      <c r="A56" s="112">
        <v>44445</v>
      </c>
    </row>
    <row r="57" spans="1:1" hidden="1">
      <c r="A57" s="112">
        <v>44525</v>
      </c>
    </row>
    <row r="58" spans="1:1" hidden="1">
      <c r="A58" s="112">
        <v>44524</v>
      </c>
    </row>
    <row r="59" spans="1:1" hidden="1">
      <c r="A59" s="112">
        <v>44526</v>
      </c>
    </row>
    <row r="60" spans="1:1" hidden="1">
      <c r="A60" s="112">
        <v>44550</v>
      </c>
    </row>
    <row r="61" spans="1:1" hidden="1">
      <c r="A61" s="112">
        <v>44551</v>
      </c>
    </row>
    <row r="62" spans="1:1" hidden="1">
      <c r="A62" s="112">
        <v>44552</v>
      </c>
    </row>
    <row r="63" spans="1:1" hidden="1">
      <c r="A63" s="112">
        <v>44553</v>
      </c>
    </row>
    <row r="64" spans="1:1" hidden="1">
      <c r="A64" s="112">
        <v>44554</v>
      </c>
    </row>
    <row r="65" spans="1:1" hidden="1">
      <c r="A65" s="112">
        <v>44557</v>
      </c>
    </row>
    <row r="66" spans="1:1" hidden="1">
      <c r="A66" s="112">
        <v>44558</v>
      </c>
    </row>
    <row r="67" spans="1:1" hidden="1">
      <c r="A67" s="112">
        <v>44559</v>
      </c>
    </row>
    <row r="68" spans="1:1" hidden="1">
      <c r="A68" s="112">
        <v>44560</v>
      </c>
    </row>
    <row r="69" spans="1:1" hidden="1">
      <c r="A69" s="112">
        <v>44561</v>
      </c>
    </row>
    <row r="70" spans="1:1" hidden="1">
      <c r="A70" s="112">
        <v>44578</v>
      </c>
    </row>
    <row r="71" spans="1:1" hidden="1">
      <c r="A71" s="112">
        <v>44711</v>
      </c>
    </row>
    <row r="72" spans="1:1" hidden="1">
      <c r="A72" s="112">
        <v>44746</v>
      </c>
    </row>
    <row r="73" spans="1:1" hidden="1">
      <c r="A73" s="112">
        <v>44809</v>
      </c>
    </row>
    <row r="74" spans="1:1" hidden="1">
      <c r="A74" s="112">
        <v>44888</v>
      </c>
    </row>
    <row r="75" spans="1:1" hidden="1">
      <c r="A75" s="112">
        <v>44889</v>
      </c>
    </row>
    <row r="76" spans="1:1" hidden="1">
      <c r="A76" s="112">
        <v>44890</v>
      </c>
    </row>
    <row r="77" spans="1:1" hidden="1">
      <c r="A77" s="112">
        <v>44918</v>
      </c>
    </row>
    <row r="78" spans="1:1" hidden="1">
      <c r="A78" s="112">
        <v>44921</v>
      </c>
    </row>
    <row r="79" spans="1:1" hidden="1">
      <c r="A79" s="112">
        <v>44922</v>
      </c>
    </row>
    <row r="80" spans="1:1" hidden="1">
      <c r="A80" s="112">
        <v>44923</v>
      </c>
    </row>
    <row r="81" spans="1:1" hidden="1">
      <c r="A81" s="112">
        <v>44924</v>
      </c>
    </row>
    <row r="82" spans="1:1" hidden="1">
      <c r="A82" s="112">
        <v>44925</v>
      </c>
    </row>
    <row r="83" spans="1:1" hidden="1">
      <c r="A83" s="112">
        <v>44942</v>
      </c>
    </row>
    <row r="84" spans="1:1" hidden="1">
      <c r="A84" s="112">
        <v>45075</v>
      </c>
    </row>
    <row r="85" spans="1:1" hidden="1">
      <c r="A85" s="112">
        <v>45096</v>
      </c>
    </row>
    <row r="86" spans="1:1" hidden="1">
      <c r="A86" s="112">
        <v>45111</v>
      </c>
    </row>
    <row r="87" spans="1:1" hidden="1">
      <c r="A87" s="112">
        <v>45173</v>
      </c>
    </row>
    <row r="88" spans="1:1">
      <c r="A88" s="112">
        <v>45253</v>
      </c>
    </row>
    <row r="89" spans="1:1">
      <c r="A89" s="112">
        <v>45254</v>
      </c>
    </row>
    <row r="90" spans="1:1">
      <c r="A90" s="112">
        <v>45283</v>
      </c>
    </row>
    <row r="91" spans="1:1">
      <c r="A91" s="112">
        <v>45284</v>
      </c>
    </row>
    <row r="92" spans="1:1">
      <c r="A92" s="112">
        <v>45285</v>
      </c>
    </row>
    <row r="93" spans="1:1">
      <c r="A93" s="112">
        <v>45286</v>
      </c>
    </row>
    <row r="94" spans="1:1">
      <c r="A94" s="112">
        <v>45287</v>
      </c>
    </row>
    <row r="95" spans="1:1">
      <c r="A95" s="112">
        <v>45288</v>
      </c>
    </row>
    <row r="96" spans="1:1">
      <c r="A96" s="112">
        <v>45289</v>
      </c>
    </row>
    <row r="97" spans="1:1">
      <c r="A97" s="112">
        <v>45290</v>
      </c>
    </row>
    <row r="98" spans="1:1">
      <c r="A98" s="112">
        <v>45291</v>
      </c>
    </row>
    <row r="99" spans="1:1">
      <c r="A99" s="112">
        <v>45292</v>
      </c>
    </row>
    <row r="100" spans="1:1">
      <c r="A100" s="112">
        <v>45306</v>
      </c>
    </row>
    <row r="101" spans="1:1">
      <c r="A101" s="112">
        <v>45439</v>
      </c>
    </row>
    <row r="102" spans="1:1">
      <c r="A102" s="112">
        <v>45462</v>
      </c>
    </row>
    <row r="103" spans="1:1">
      <c r="A103" s="112">
        <v>45477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54BF8-BB7D-42F3-874B-D0839A96664E}">
  <sheetPr codeName="Sheet28"/>
  <dimension ref="A1:G33"/>
  <sheetViews>
    <sheetView workbookViewId="0">
      <selection activeCell="G24" sqref="G24"/>
    </sheetView>
  </sheetViews>
  <sheetFormatPr defaultRowHeight="16.5"/>
  <cols>
    <col min="1" max="1" width="27.42578125" style="2" bestFit="1" customWidth="1"/>
    <col min="2" max="2" width="18.7109375" style="2" bestFit="1" customWidth="1"/>
    <col min="3" max="4" width="34.7109375" style="14" bestFit="1" customWidth="1"/>
    <col min="5" max="7" width="9.140625" style="14"/>
  </cols>
  <sheetData>
    <row r="1" spans="1:3" ht="17.25">
      <c r="A1" s="13" t="s">
        <v>81</v>
      </c>
      <c r="B1" s="13" t="s">
        <v>80</v>
      </c>
    </row>
    <row r="2" spans="1:3">
      <c r="A2" s="15" t="s">
        <v>79</v>
      </c>
      <c r="B2" s="15">
        <v>1</v>
      </c>
    </row>
    <row r="3" spans="1:3">
      <c r="A3" s="15" t="s">
        <v>70</v>
      </c>
      <c r="B3" s="15">
        <v>3</v>
      </c>
    </row>
    <row r="4" spans="1:3">
      <c r="A4" s="15" t="s">
        <v>78</v>
      </c>
      <c r="B4" s="15">
        <v>5</v>
      </c>
    </row>
    <row r="5" spans="1:3">
      <c r="A5" s="16"/>
      <c r="B5" s="16"/>
    </row>
    <row r="6" spans="1:3">
      <c r="A6" s="15"/>
      <c r="B6" s="15"/>
    </row>
    <row r="7" spans="1:3">
      <c r="A7" s="15" t="s">
        <v>77</v>
      </c>
      <c r="B7" s="17" t="s">
        <v>114</v>
      </c>
    </row>
    <row r="8" spans="1:3">
      <c r="A8" s="15"/>
      <c r="B8" s="15"/>
    </row>
    <row r="9" spans="1:3">
      <c r="A9" s="15" t="s">
        <v>76</v>
      </c>
      <c r="B9" s="15">
        <v>11</v>
      </c>
    </row>
    <row r="10" spans="1:3" ht="17.25">
      <c r="C10" s="13" t="s">
        <v>82</v>
      </c>
    </row>
    <row r="11" spans="1:3">
      <c r="C11" s="15" t="s">
        <v>83</v>
      </c>
    </row>
    <row r="12" spans="1:3">
      <c r="C12" s="15" t="s">
        <v>84</v>
      </c>
    </row>
    <row r="13" spans="1:3">
      <c r="C13" s="15" t="s">
        <v>85</v>
      </c>
    </row>
    <row r="14" spans="1:3">
      <c r="C14" s="15" t="s">
        <v>86</v>
      </c>
    </row>
    <row r="15" spans="1:3">
      <c r="C15" s="15" t="s">
        <v>87</v>
      </c>
    </row>
    <row r="16" spans="1:3">
      <c r="C16" s="15" t="s">
        <v>88</v>
      </c>
    </row>
    <row r="17" spans="3:4">
      <c r="C17" s="15" t="s">
        <v>89</v>
      </c>
    </row>
    <row r="18" spans="3:4">
      <c r="C18" s="15" t="s">
        <v>90</v>
      </c>
    </row>
    <row r="19" spans="3:4">
      <c r="C19" s="15" t="s">
        <v>91</v>
      </c>
    </row>
    <row r="20" spans="3:4">
      <c r="C20" s="15" t="s">
        <v>92</v>
      </c>
    </row>
    <row r="21" spans="3:4">
      <c r="C21" s="15" t="s">
        <v>93</v>
      </c>
    </row>
    <row r="22" spans="3:4">
      <c r="C22" s="15" t="s">
        <v>94</v>
      </c>
    </row>
    <row r="23" spans="3:4">
      <c r="C23" s="15" t="s">
        <v>95</v>
      </c>
    </row>
    <row r="24" spans="3:4">
      <c r="C24" s="15" t="s">
        <v>96</v>
      </c>
    </row>
    <row r="25" spans="3:4">
      <c r="C25" s="15" t="s">
        <v>97</v>
      </c>
    </row>
    <row r="26" spans="3:4" ht="17.25">
      <c r="D26" s="13" t="s">
        <v>98</v>
      </c>
    </row>
    <row r="27" spans="3:4">
      <c r="D27" s="15" t="s">
        <v>99</v>
      </c>
    </row>
    <row r="28" spans="3:4">
      <c r="D28" s="15" t="s">
        <v>100</v>
      </c>
    </row>
    <row r="29" spans="3:4">
      <c r="D29" s="15" t="s">
        <v>101</v>
      </c>
    </row>
    <row r="30" spans="3:4">
      <c r="D30" s="15" t="s">
        <v>102</v>
      </c>
    </row>
    <row r="31" spans="3:4">
      <c r="D31" s="15" t="s">
        <v>103</v>
      </c>
    </row>
    <row r="32" spans="3:4">
      <c r="D32" s="15" t="s">
        <v>104</v>
      </c>
    </row>
    <row r="33" spans="4:4">
      <c r="D33" s="15" t="s">
        <v>105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57286-6CB7-4A3D-BBD8-BCE46D181AD7}">
  <sheetPr codeName="Sheet3">
    <pageSetUpPr fitToPage="1"/>
  </sheetPr>
  <dimension ref="A1:ES332"/>
  <sheetViews>
    <sheetView zoomScaleNormal="100" workbookViewId="0">
      <selection sqref="A1:AR1"/>
    </sheetView>
  </sheetViews>
  <sheetFormatPr defaultColWidth="8.85546875"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2.28515625" style="58" customWidth="1"/>
    <col min="11" max="12" width="1.140625" style="58" customWidth="1"/>
    <col min="13" max="13" width="12.7109375" style="58" customWidth="1"/>
    <col min="14" max="14" width="1.140625" style="58" customWidth="1"/>
    <col min="15" max="15" width="15.7109375" style="58" customWidth="1"/>
    <col min="16" max="17" width="1.140625" style="58" customWidth="1"/>
    <col min="18" max="18" width="12.7109375" style="58" customWidth="1"/>
    <col min="19" max="19" width="1.140625" style="58" customWidth="1"/>
    <col min="20" max="20" width="15.7109375" style="58" customWidth="1"/>
    <col min="21" max="22" width="1.140625" style="58" customWidth="1"/>
    <col min="23" max="23" width="12.7109375" style="58" customWidth="1"/>
    <col min="24" max="24" width="1.140625" style="58" customWidth="1"/>
    <col min="25" max="25" width="15.7109375" style="58" customWidth="1"/>
    <col min="26" max="27" width="1.140625" style="58" customWidth="1"/>
    <col min="28" max="28" width="12.7109375" style="58" customWidth="1"/>
    <col min="29" max="29" width="1.140625" style="58" customWidth="1"/>
    <col min="30" max="30" width="15.7109375" style="58" customWidth="1"/>
    <col min="31" max="32" width="1.140625" style="58" customWidth="1"/>
    <col min="33" max="33" width="12.7109375" style="58" customWidth="1"/>
    <col min="34" max="34" width="1.140625" style="58" customWidth="1"/>
    <col min="35" max="35" width="15.7109375" style="58" customWidth="1"/>
    <col min="36" max="37" width="1.140625" style="58" customWidth="1"/>
    <col min="38" max="38" width="12.7109375" style="58" customWidth="1"/>
    <col min="39" max="39" width="1.140625" style="58" customWidth="1"/>
    <col min="40" max="40" width="15.7109375" style="58" customWidth="1"/>
    <col min="41" max="42" width="1.140625" style="58" customWidth="1"/>
    <col min="43" max="43" width="15.7109375" style="58" customWidth="1"/>
    <col min="44" max="44" width="1.140625" style="58" customWidth="1"/>
    <col min="45" max="45" width="1.140625" style="127" customWidth="1"/>
    <col min="46" max="46" width="16.7109375" style="9" customWidth="1"/>
    <col min="47" max="51" width="8.85546875" style="9" customWidth="1"/>
    <col min="52" max="52" width="25.7109375" style="9" customWidth="1"/>
    <col min="53" max="57" width="10.7109375" style="9" customWidth="1"/>
    <col min="58" max="58" width="19.7109375" style="9" customWidth="1"/>
    <col min="59" max="63" width="10.7109375" style="9" customWidth="1"/>
    <col min="64" max="64" width="16.7109375" style="9" customWidth="1"/>
    <col min="65" max="69" width="8.85546875" style="9" customWidth="1"/>
    <col min="70" max="75" width="12.7109375" style="9" customWidth="1"/>
    <col min="76" max="87" width="13.7109375" style="9" customWidth="1"/>
    <col min="88" max="93" width="50.7109375" style="9" customWidth="1"/>
    <col min="94" max="94" width="20.7109375" style="9" customWidth="1"/>
    <col min="95" max="99" width="10.7109375" style="9" customWidth="1"/>
    <col min="100" max="105" width="12.7109375" style="9" customWidth="1"/>
    <col min="106" max="106" width="18.42578125" style="9" customWidth="1"/>
    <col min="107" max="117" width="12.7109375" style="9" customWidth="1"/>
    <col min="118" max="149" width="8.85546875" style="345"/>
    <col min="150" max="16384" width="8.85546875" style="9"/>
  </cols>
  <sheetData>
    <row r="1" spans="1:149" s="94" customFormat="1" ht="20.25" customHeight="1" thickBot="1">
      <c r="A1" s="1361" t="str">
        <f>'Initial Information'!E17</f>
        <v>Enter name of subaward institution #1</v>
      </c>
      <c r="B1" s="1362"/>
      <c r="C1" s="1362"/>
      <c r="D1" s="1362"/>
      <c r="E1" s="1362"/>
      <c r="F1" s="1362"/>
      <c r="G1" s="1362"/>
      <c r="H1" s="1362"/>
      <c r="I1" s="1362"/>
      <c r="J1" s="1362"/>
      <c r="K1" s="1362"/>
      <c r="L1" s="1362"/>
      <c r="M1" s="1362"/>
      <c r="N1" s="1362"/>
      <c r="O1" s="1362"/>
      <c r="P1" s="1362"/>
      <c r="Q1" s="1362"/>
      <c r="R1" s="1362"/>
      <c r="S1" s="1362"/>
      <c r="T1" s="1362"/>
      <c r="U1" s="1362"/>
      <c r="V1" s="1362"/>
      <c r="W1" s="1362"/>
      <c r="X1" s="1362"/>
      <c r="Y1" s="1362"/>
      <c r="Z1" s="1362"/>
      <c r="AA1" s="1362"/>
      <c r="AB1" s="1362"/>
      <c r="AC1" s="1362"/>
      <c r="AD1" s="1362"/>
      <c r="AE1" s="1362"/>
      <c r="AF1" s="1362"/>
      <c r="AG1" s="1362"/>
      <c r="AH1" s="1362"/>
      <c r="AI1" s="1362"/>
      <c r="AJ1" s="1362"/>
      <c r="AK1" s="1362"/>
      <c r="AL1" s="1362"/>
      <c r="AM1" s="1362"/>
      <c r="AN1" s="1362"/>
      <c r="AO1" s="1362"/>
      <c r="AP1" s="1362"/>
      <c r="AQ1" s="1362"/>
      <c r="AR1" s="1363"/>
      <c r="AS1" s="725"/>
      <c r="AT1" s="1187" t="s">
        <v>123</v>
      </c>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9"/>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c r="EM1" s="162"/>
      <c r="EN1" s="162"/>
      <c r="EO1" s="162"/>
      <c r="EP1" s="162"/>
      <c r="EQ1" s="162"/>
      <c r="ER1" s="162"/>
      <c r="ES1" s="162"/>
    </row>
    <row r="2" spans="1:149" s="94" customFormat="1" ht="20.25" customHeight="1">
      <c r="A2" s="1171">
        <f>'DetailedBudget---TXST'!A2</f>
        <v>0</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3"/>
      <c r="AS2" s="726"/>
      <c r="AT2" s="161" t="s">
        <v>181</v>
      </c>
      <c r="AU2" s="161" t="s">
        <v>181</v>
      </c>
      <c r="AV2" s="161" t="s">
        <v>181</v>
      </c>
      <c r="AW2" s="161" t="s">
        <v>181</v>
      </c>
      <c r="AX2" s="161" t="s">
        <v>181</v>
      </c>
      <c r="AY2" s="161" t="s">
        <v>181</v>
      </c>
      <c r="AZ2" s="161" t="s">
        <v>181</v>
      </c>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1" t="s">
        <v>181</v>
      </c>
      <c r="CW2" s="162"/>
      <c r="CX2" s="162"/>
      <c r="CY2" s="162"/>
      <c r="CZ2" s="162"/>
      <c r="DA2" s="162"/>
      <c r="DB2" s="161" t="s">
        <v>181</v>
      </c>
      <c r="DC2" s="162"/>
      <c r="DD2" s="162"/>
      <c r="DE2" s="162"/>
      <c r="DF2" s="162"/>
      <c r="DG2" s="162"/>
      <c r="DH2" s="161" t="s">
        <v>181</v>
      </c>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row>
    <row r="3" spans="1:149" s="58" customFormat="1" ht="20.25" customHeight="1" thickBot="1">
      <c r="A3" s="1174" t="s">
        <v>182</v>
      </c>
      <c r="B3" s="1175"/>
      <c r="C3" s="1175"/>
      <c r="D3" s="1176"/>
      <c r="E3" s="95" t="s">
        <v>181</v>
      </c>
      <c r="F3" s="772">
        <f>AQ247</f>
        <v>0</v>
      </c>
      <c r="G3" s="95" t="s">
        <v>181</v>
      </c>
      <c r="H3" s="95" t="s">
        <v>181</v>
      </c>
      <c r="I3" s="95" t="s">
        <v>181</v>
      </c>
      <c r="J3" s="95" t="s">
        <v>181</v>
      </c>
      <c r="K3" s="95" t="s">
        <v>181</v>
      </c>
      <c r="L3" s="95" t="s">
        <v>181</v>
      </c>
      <c r="M3" s="95" t="s">
        <v>181</v>
      </c>
      <c r="N3" s="95" t="s">
        <v>181</v>
      </c>
      <c r="O3" s="95" t="s">
        <v>181</v>
      </c>
      <c r="P3" s="95" t="s">
        <v>181</v>
      </c>
      <c r="Q3" s="95" t="s">
        <v>181</v>
      </c>
      <c r="R3" s="95" t="s">
        <v>181</v>
      </c>
      <c r="S3" s="95" t="s">
        <v>181</v>
      </c>
      <c r="T3" s="127"/>
      <c r="U3" s="127"/>
      <c r="V3" s="127"/>
      <c r="W3" s="127"/>
      <c r="X3" s="95" t="s">
        <v>181</v>
      </c>
      <c r="Y3" s="95" t="s">
        <v>181</v>
      </c>
      <c r="Z3" s="95" t="s">
        <v>181</v>
      </c>
      <c r="AA3" s="95" t="s">
        <v>181</v>
      </c>
      <c r="AB3" s="95" t="s">
        <v>181</v>
      </c>
      <c r="AC3" s="95" t="s">
        <v>181</v>
      </c>
      <c r="AD3" s="95" t="s">
        <v>181</v>
      </c>
      <c r="AE3" s="95" t="s">
        <v>181</v>
      </c>
      <c r="AF3" s="95" t="s">
        <v>181</v>
      </c>
      <c r="AG3" s="95" t="s">
        <v>181</v>
      </c>
      <c r="AH3" s="95" t="s">
        <v>181</v>
      </c>
      <c r="AI3" s="95" t="s">
        <v>181</v>
      </c>
      <c r="AJ3" s="95" t="s">
        <v>181</v>
      </c>
      <c r="AK3" s="95" t="s">
        <v>181</v>
      </c>
      <c r="AL3" s="95" t="s">
        <v>181</v>
      </c>
      <c r="AM3" s="95" t="s">
        <v>181</v>
      </c>
      <c r="AN3" s="95" t="s">
        <v>181</v>
      </c>
      <c r="AO3" s="95" t="s">
        <v>181</v>
      </c>
      <c r="AP3" s="95" t="s">
        <v>181</v>
      </c>
      <c r="AQ3" s="95" t="s">
        <v>181</v>
      </c>
      <c r="AR3" s="57"/>
      <c r="AS3" s="728"/>
      <c r="AT3" s="132"/>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row>
    <row r="4" spans="1:149" s="58" customFormat="1" ht="20.25" customHeight="1">
      <c r="A4" s="55" t="s">
        <v>181</v>
      </c>
      <c r="B4" s="128" t="s">
        <v>181</v>
      </c>
      <c r="C4" s="1364" t="s">
        <v>152</v>
      </c>
      <c r="D4" s="1364"/>
      <c r="E4" s="1141" t="str">
        <f>C27</f>
        <v>Enter PI from Sub 10 into Cell D20</v>
      </c>
      <c r="F4" s="1141"/>
      <c r="G4" s="1141"/>
      <c r="H4" s="1141"/>
      <c r="I4" s="1141"/>
      <c r="J4" s="1141"/>
      <c r="K4" s="1141"/>
      <c r="L4" s="1141"/>
      <c r="M4" s="1141"/>
      <c r="N4" s="1141"/>
      <c r="O4" s="1141"/>
      <c r="P4" s="128" t="s">
        <v>181</v>
      </c>
      <c r="Q4" s="128" t="s">
        <v>181</v>
      </c>
      <c r="R4" s="128" t="s">
        <v>181</v>
      </c>
      <c r="S4" s="128" t="s">
        <v>181</v>
      </c>
      <c r="T4" s="1365"/>
      <c r="U4" s="1365"/>
      <c r="V4" s="1365"/>
      <c r="W4" s="1365"/>
      <c r="X4" s="1365"/>
      <c r="Y4" s="1365"/>
      <c r="Z4" s="1365"/>
      <c r="AA4" s="1365"/>
      <c r="AB4" s="1366"/>
      <c r="AC4" s="1366"/>
      <c r="AD4" s="1366"/>
      <c r="AE4" s="1366"/>
      <c r="AF4" s="1366"/>
      <c r="AG4" s="1366"/>
      <c r="AH4" s="1366"/>
      <c r="AI4" s="1366"/>
      <c r="AJ4" s="1366"/>
      <c r="AK4" s="1366"/>
      <c r="AL4" s="1366"/>
      <c r="AM4" s="1366"/>
      <c r="AN4" s="1366"/>
      <c r="AO4" s="1366"/>
      <c r="AP4" s="1366"/>
      <c r="AQ4" s="1366"/>
      <c r="AR4" s="1367"/>
      <c r="AS4" s="728"/>
      <c r="AT4" s="265"/>
      <c r="AU4" s="127"/>
      <c r="AV4" s="127"/>
      <c r="AW4" s="280"/>
      <c r="AX4" s="132"/>
      <c r="AY4" s="132"/>
      <c r="AZ4" s="132"/>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32"/>
      <c r="CW4" s="127"/>
      <c r="CX4" s="127"/>
      <c r="CY4" s="127"/>
      <c r="CZ4" s="127"/>
      <c r="DA4" s="127"/>
      <c r="DB4" s="132"/>
      <c r="DC4" s="127"/>
      <c r="DD4" s="127"/>
      <c r="DE4" s="127"/>
      <c r="DF4" s="127"/>
      <c r="DG4" s="127"/>
      <c r="DH4" s="132"/>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c r="EM4" s="127"/>
      <c r="EN4" s="127"/>
      <c r="EO4" s="127"/>
      <c r="EP4" s="127"/>
      <c r="EQ4" s="127"/>
      <c r="ER4" s="127"/>
      <c r="ES4" s="127"/>
    </row>
    <row r="5" spans="1:149" s="58" customFormat="1" ht="4.9000000000000004" customHeight="1">
      <c r="A5" s="55"/>
      <c r="B5" s="128"/>
      <c r="C5" s="56"/>
      <c r="D5" s="129"/>
      <c r="E5" s="97"/>
      <c r="F5" s="98"/>
      <c r="G5" s="130"/>
      <c r="H5" s="131"/>
      <c r="I5" s="56"/>
      <c r="J5" s="132"/>
      <c r="K5" s="133"/>
      <c r="L5" s="132"/>
      <c r="M5" s="127"/>
      <c r="N5" s="134"/>
      <c r="O5" s="129"/>
      <c r="P5" s="135"/>
      <c r="Q5" s="135"/>
      <c r="R5" s="127"/>
      <c r="S5" s="128"/>
      <c r="U5" s="136"/>
      <c r="V5" s="136"/>
      <c r="W5" s="127"/>
      <c r="X5" s="137"/>
      <c r="Y5" s="137"/>
      <c r="Z5" s="56"/>
      <c r="AA5" s="56"/>
      <c r="AB5" s="56"/>
      <c r="AC5" s="56"/>
      <c r="AD5" s="128"/>
      <c r="AE5" s="128"/>
      <c r="AF5" s="128"/>
      <c r="AG5" s="128"/>
      <c r="AH5" s="128"/>
      <c r="AI5" s="128"/>
      <c r="AJ5" s="128"/>
      <c r="AK5" s="128"/>
      <c r="AL5" s="128"/>
      <c r="AM5" s="128"/>
      <c r="AN5" s="128"/>
      <c r="AO5" s="128"/>
      <c r="AP5" s="128"/>
      <c r="AQ5" s="128"/>
      <c r="AR5" s="57"/>
      <c r="AS5" s="728"/>
      <c r="AT5" s="132"/>
      <c r="AU5" s="132"/>
      <c r="AV5" s="132"/>
      <c r="AW5" s="132"/>
      <c r="AX5" s="132"/>
      <c r="AY5" s="132"/>
      <c r="AZ5" s="132"/>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32"/>
      <c r="CW5" s="127"/>
      <c r="CX5" s="127"/>
      <c r="CY5" s="127"/>
      <c r="CZ5" s="127"/>
      <c r="DA5" s="127"/>
      <c r="DB5" s="132"/>
      <c r="DC5" s="127"/>
      <c r="DD5" s="127"/>
      <c r="DE5" s="127"/>
      <c r="DF5" s="127"/>
      <c r="DG5" s="127"/>
      <c r="DH5" s="132"/>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c r="EM5" s="127"/>
      <c r="EN5" s="127"/>
      <c r="EO5" s="127"/>
      <c r="EP5" s="127"/>
      <c r="EQ5" s="127"/>
      <c r="ER5" s="127"/>
      <c r="ES5" s="127"/>
    </row>
    <row r="6" spans="1:149" s="58" customFormat="1" ht="20.25" customHeight="1">
      <c r="A6" s="55" t="s">
        <v>181</v>
      </c>
      <c r="B6" s="128" t="s">
        <v>181</v>
      </c>
      <c r="C6" s="138" t="s">
        <v>181</v>
      </c>
      <c r="D6" s="134" t="s">
        <v>151</v>
      </c>
      <c r="E6" s="1140" t="str">
        <f>'DetailedBudget---TXST'!A1</f>
        <v>Texas State University</v>
      </c>
      <c r="F6" s="1106"/>
      <c r="G6" s="1106"/>
      <c r="H6" s="1106"/>
      <c r="I6" s="1106"/>
      <c r="J6" s="1106"/>
      <c r="K6" s="1106"/>
      <c r="L6" s="1106"/>
      <c r="M6" s="1106"/>
      <c r="N6" s="1106"/>
      <c r="O6" s="1106"/>
      <c r="P6" s="139"/>
      <c r="Q6" s="139"/>
      <c r="R6" s="139"/>
      <c r="S6" s="139"/>
      <c r="T6" s="139"/>
      <c r="U6" s="139" t="s">
        <v>181</v>
      </c>
      <c r="V6" s="128" t="s">
        <v>181</v>
      </c>
      <c r="W6" s="128" t="s">
        <v>181</v>
      </c>
      <c r="X6" s="128" t="s">
        <v>181</v>
      </c>
      <c r="Y6" s="56" t="s">
        <v>181</v>
      </c>
      <c r="Z6" s="128" t="s">
        <v>181</v>
      </c>
      <c r="AA6" s="140" t="s">
        <v>181</v>
      </c>
      <c r="AB6" s="128" t="s">
        <v>181</v>
      </c>
      <c r="AC6" s="128" t="s">
        <v>181</v>
      </c>
      <c r="AD6" s="128" t="s">
        <v>181</v>
      </c>
      <c r="AE6" s="128" t="s">
        <v>181</v>
      </c>
      <c r="AF6" s="128" t="s">
        <v>181</v>
      </c>
      <c r="AG6" s="128" t="s">
        <v>181</v>
      </c>
      <c r="AH6" s="128" t="s">
        <v>181</v>
      </c>
      <c r="AI6" s="128" t="s">
        <v>181</v>
      </c>
      <c r="AJ6" s="128" t="s">
        <v>181</v>
      </c>
      <c r="AK6" s="128" t="s">
        <v>181</v>
      </c>
      <c r="AL6" s="128" t="s">
        <v>181</v>
      </c>
      <c r="AM6" s="128" t="s">
        <v>181</v>
      </c>
      <c r="AN6" s="128" t="s">
        <v>181</v>
      </c>
      <c r="AO6" s="128" t="s">
        <v>181</v>
      </c>
      <c r="AP6" s="128" t="s">
        <v>181</v>
      </c>
      <c r="AQ6" s="128" t="s">
        <v>181</v>
      </c>
      <c r="AR6" s="57"/>
      <c r="AS6" s="728"/>
      <c r="AT6" s="132"/>
      <c r="AU6" s="281"/>
      <c r="AV6" s="132"/>
      <c r="AW6" s="132"/>
      <c r="AX6" s="132"/>
      <c r="AY6" s="132"/>
      <c r="AZ6" s="132"/>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32"/>
      <c r="CW6" s="127"/>
      <c r="CX6" s="127"/>
      <c r="CY6" s="127"/>
      <c r="CZ6" s="127"/>
      <c r="DA6" s="127"/>
      <c r="DB6" s="132"/>
      <c r="DC6" s="127"/>
      <c r="DD6" s="127"/>
      <c r="DE6" s="127"/>
      <c r="DF6" s="127"/>
      <c r="DG6" s="127"/>
      <c r="DH6" s="132"/>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row>
    <row r="7" spans="1:149" s="58" customFormat="1" ht="4.9000000000000004" customHeight="1">
      <c r="A7" s="55"/>
      <c r="B7" s="128"/>
      <c r="C7" s="56"/>
      <c r="D7" s="129"/>
      <c r="E7" s="97"/>
      <c r="F7" s="98"/>
      <c r="G7" s="130"/>
      <c r="H7" s="131"/>
      <c r="I7" s="56"/>
      <c r="J7" s="132"/>
      <c r="K7" s="133"/>
      <c r="L7" s="132"/>
      <c r="M7" s="127"/>
      <c r="N7" s="134"/>
      <c r="O7" s="129"/>
      <c r="P7" s="135"/>
      <c r="Q7" s="135"/>
      <c r="R7" s="127"/>
      <c r="S7" s="128"/>
      <c r="U7" s="136"/>
      <c r="V7" s="136"/>
      <c r="W7" s="127"/>
      <c r="X7" s="137"/>
      <c r="Y7" s="137"/>
      <c r="Z7" s="56"/>
      <c r="AA7" s="56"/>
      <c r="AB7" s="56"/>
      <c r="AC7" s="56"/>
      <c r="AD7" s="128"/>
      <c r="AE7" s="128"/>
      <c r="AF7" s="128"/>
      <c r="AG7" s="128"/>
      <c r="AH7" s="128"/>
      <c r="AI7" s="128"/>
      <c r="AJ7" s="128"/>
      <c r="AK7" s="128"/>
      <c r="AL7" s="128"/>
      <c r="AM7" s="128"/>
      <c r="AN7" s="128"/>
      <c r="AO7" s="128"/>
      <c r="AP7" s="128"/>
      <c r="AQ7" s="128"/>
      <c r="AR7" s="57"/>
      <c r="AS7" s="728"/>
      <c r="AT7" s="132"/>
      <c r="AU7" s="132"/>
      <c r="AV7" s="132"/>
      <c r="AW7" s="132"/>
      <c r="AX7" s="132"/>
      <c r="AY7" s="132"/>
      <c r="AZ7" s="132"/>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32"/>
      <c r="CW7" s="127"/>
      <c r="CX7" s="127"/>
      <c r="CY7" s="127"/>
      <c r="CZ7" s="127"/>
      <c r="DA7" s="127"/>
      <c r="DB7" s="132"/>
      <c r="DC7" s="127"/>
      <c r="DD7" s="127"/>
      <c r="DE7" s="127"/>
      <c r="DF7" s="127"/>
      <c r="DG7" s="127"/>
      <c r="DH7" s="132"/>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row>
    <row r="8" spans="1:149" s="58" customFormat="1" ht="20.25" customHeight="1">
      <c r="A8" s="55" t="s">
        <v>181</v>
      </c>
      <c r="B8" s="1299" t="s">
        <v>1192</v>
      </c>
      <c r="C8" s="1300"/>
      <c r="D8" s="1300"/>
      <c r="E8" s="1140">
        <f>'DetailedBudget---TXST'!E8</f>
        <v>0</v>
      </c>
      <c r="F8" s="1106"/>
      <c r="G8" s="1106"/>
      <c r="H8" s="1106"/>
      <c r="I8" s="1106"/>
      <c r="J8" s="1106"/>
      <c r="K8" s="1106"/>
      <c r="L8" s="1106"/>
      <c r="M8" s="1106"/>
      <c r="N8" s="1106"/>
      <c r="O8" s="1106"/>
      <c r="P8" s="139"/>
      <c r="Q8" s="139"/>
      <c r="R8" s="139"/>
      <c r="S8" s="139"/>
      <c r="T8" s="139"/>
      <c r="U8" s="139" t="s">
        <v>181</v>
      </c>
      <c r="V8" s="128" t="s">
        <v>181</v>
      </c>
      <c r="W8" s="128" t="s">
        <v>181</v>
      </c>
      <c r="X8" s="128" t="s">
        <v>181</v>
      </c>
      <c r="Y8" s="56" t="s">
        <v>181</v>
      </c>
      <c r="Z8" s="128" t="s">
        <v>181</v>
      </c>
      <c r="AA8" s="140" t="s">
        <v>181</v>
      </c>
      <c r="AB8" s="128" t="s">
        <v>181</v>
      </c>
      <c r="AC8" s="128" t="s">
        <v>181</v>
      </c>
      <c r="AD8" s="128" t="s">
        <v>181</v>
      </c>
      <c r="AE8" s="128" t="s">
        <v>181</v>
      </c>
      <c r="AF8" s="128" t="s">
        <v>181</v>
      </c>
      <c r="AG8" s="128" t="s">
        <v>181</v>
      </c>
      <c r="AH8" s="128" t="s">
        <v>181</v>
      </c>
      <c r="AI8" s="128" t="s">
        <v>181</v>
      </c>
      <c r="AJ8" s="128" t="s">
        <v>181</v>
      </c>
      <c r="AK8" s="128" t="s">
        <v>181</v>
      </c>
      <c r="AL8" s="128" t="s">
        <v>181</v>
      </c>
      <c r="AM8" s="128" t="s">
        <v>181</v>
      </c>
      <c r="AN8" s="128" t="s">
        <v>181</v>
      </c>
      <c r="AO8" s="128" t="s">
        <v>181</v>
      </c>
      <c r="AP8" s="128" t="s">
        <v>181</v>
      </c>
      <c r="AQ8" s="128" t="s">
        <v>181</v>
      </c>
      <c r="AR8" s="57"/>
      <c r="AS8" s="728"/>
      <c r="AT8" s="132" t="s">
        <v>181</v>
      </c>
      <c r="AU8" s="132" t="s">
        <v>181</v>
      </c>
      <c r="AV8" s="132" t="s">
        <v>181</v>
      </c>
      <c r="AW8" s="132" t="s">
        <v>181</v>
      </c>
      <c r="AX8" s="132" t="s">
        <v>181</v>
      </c>
      <c r="AY8" s="132" t="s">
        <v>181</v>
      </c>
      <c r="AZ8" s="132" t="s">
        <v>181</v>
      </c>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32" t="s">
        <v>181</v>
      </c>
      <c r="CW8" s="127"/>
      <c r="CX8" s="127"/>
      <c r="CY8" s="127"/>
      <c r="CZ8" s="127"/>
      <c r="DA8" s="127"/>
      <c r="DB8" s="132" t="s">
        <v>181</v>
      </c>
      <c r="DC8" s="127"/>
      <c r="DD8" s="127"/>
      <c r="DE8" s="127"/>
      <c r="DF8" s="127"/>
      <c r="DG8" s="127"/>
      <c r="DH8" s="132" t="s">
        <v>181</v>
      </c>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row>
    <row r="9" spans="1:149" s="58" customFormat="1" ht="4.9000000000000004" customHeight="1">
      <c r="A9" s="55"/>
      <c r="B9" s="128"/>
      <c r="C9" s="56"/>
      <c r="D9" s="129"/>
      <c r="E9" s="97"/>
      <c r="F9" s="98"/>
      <c r="G9" s="130"/>
      <c r="H9" s="131"/>
      <c r="I9" s="56"/>
      <c r="J9" s="132"/>
      <c r="K9" s="133"/>
      <c r="L9" s="132"/>
      <c r="M9" s="127"/>
      <c r="N9" s="134"/>
      <c r="O9" s="129"/>
      <c r="P9" s="135"/>
      <c r="Q9" s="135"/>
      <c r="R9" s="127"/>
      <c r="S9" s="128"/>
      <c r="U9" s="136"/>
      <c r="V9" s="136"/>
      <c r="W9" s="127"/>
      <c r="X9" s="137"/>
      <c r="Y9" s="137"/>
      <c r="Z9" s="56"/>
      <c r="AA9" s="56"/>
      <c r="AB9" s="56"/>
      <c r="AC9" s="56"/>
      <c r="AD9" s="128"/>
      <c r="AE9" s="128"/>
      <c r="AF9" s="128"/>
      <c r="AG9" s="128"/>
      <c r="AH9" s="128"/>
      <c r="AI9" s="128"/>
      <c r="AJ9" s="128"/>
      <c r="AK9" s="128"/>
      <c r="AL9" s="128"/>
      <c r="AM9" s="128"/>
      <c r="AN9" s="128"/>
      <c r="AO9" s="128"/>
      <c r="AP9" s="128"/>
      <c r="AQ9" s="128"/>
      <c r="AR9" s="57"/>
      <c r="AS9" s="728"/>
      <c r="AT9" s="132"/>
      <c r="AU9" s="132"/>
      <c r="AV9" s="132"/>
      <c r="AW9" s="132"/>
      <c r="AX9" s="132"/>
      <c r="AY9" s="132"/>
      <c r="AZ9" s="132"/>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32"/>
      <c r="CW9" s="127"/>
      <c r="CX9" s="127"/>
      <c r="CY9" s="127"/>
      <c r="CZ9" s="127"/>
      <c r="DA9" s="127"/>
      <c r="DB9" s="132"/>
      <c r="DC9" s="127"/>
      <c r="DD9" s="127"/>
      <c r="DE9" s="127"/>
      <c r="DF9" s="127"/>
      <c r="DG9" s="127"/>
      <c r="DH9" s="132"/>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row>
    <row r="10" spans="1:149" s="58" customFormat="1" ht="20.25" customHeight="1">
      <c r="A10" s="55" t="s">
        <v>181</v>
      </c>
      <c r="B10" s="1299" t="s">
        <v>1191</v>
      </c>
      <c r="C10" s="1300"/>
      <c r="D10" s="1300"/>
      <c r="E10" s="1140" t="str">
        <f>'DetailedBudget---TXST'!E10</f>
        <v xml:space="preserve"> </v>
      </c>
      <c r="F10" s="1106"/>
      <c r="G10" s="1106"/>
      <c r="H10" s="1106"/>
      <c r="I10" s="1106"/>
      <c r="J10" s="1106"/>
      <c r="K10" s="1106"/>
      <c r="L10" s="1106"/>
      <c r="M10" s="1106"/>
      <c r="N10" s="1106"/>
      <c r="O10" s="1106"/>
      <c r="P10" s="139"/>
      <c r="Q10" s="139"/>
      <c r="R10" s="139"/>
      <c r="S10" s="139"/>
      <c r="T10" s="139"/>
      <c r="U10" s="139" t="s">
        <v>181</v>
      </c>
      <c r="V10" s="128" t="s">
        <v>181</v>
      </c>
      <c r="W10" s="128" t="s">
        <v>181</v>
      </c>
      <c r="X10" s="128" t="s">
        <v>181</v>
      </c>
      <c r="Y10" s="56" t="s">
        <v>181</v>
      </c>
      <c r="Z10" s="128" t="s">
        <v>181</v>
      </c>
      <c r="AA10" s="140" t="s">
        <v>181</v>
      </c>
      <c r="AB10" s="128" t="s">
        <v>181</v>
      </c>
      <c r="AC10" s="128" t="s">
        <v>181</v>
      </c>
      <c r="AD10" s="128" t="s">
        <v>181</v>
      </c>
      <c r="AE10" s="128" t="s">
        <v>181</v>
      </c>
      <c r="AF10" s="128" t="s">
        <v>181</v>
      </c>
      <c r="AG10" s="128" t="s">
        <v>181</v>
      </c>
      <c r="AH10" s="128" t="s">
        <v>181</v>
      </c>
      <c r="AI10" s="128" t="s">
        <v>181</v>
      </c>
      <c r="AJ10" s="128" t="s">
        <v>181</v>
      </c>
      <c r="AK10" s="128" t="s">
        <v>181</v>
      </c>
      <c r="AL10" s="128" t="s">
        <v>181</v>
      </c>
      <c r="AM10" s="128" t="s">
        <v>181</v>
      </c>
      <c r="AN10" s="128" t="s">
        <v>181</v>
      </c>
      <c r="AO10" s="128" t="s">
        <v>181</v>
      </c>
      <c r="AP10" s="128" t="s">
        <v>181</v>
      </c>
      <c r="AQ10" s="128" t="s">
        <v>181</v>
      </c>
      <c r="AR10" s="57"/>
      <c r="AS10" s="728"/>
      <c r="AT10" s="132" t="s">
        <v>181</v>
      </c>
      <c r="AU10" s="132" t="s">
        <v>181</v>
      </c>
      <c r="AV10" s="132" t="s">
        <v>181</v>
      </c>
      <c r="AW10" s="132" t="s">
        <v>181</v>
      </c>
      <c r="AX10" s="132" t="s">
        <v>181</v>
      </c>
      <c r="AY10" s="132" t="s">
        <v>181</v>
      </c>
      <c r="AZ10" s="132" t="s">
        <v>181</v>
      </c>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32" t="s">
        <v>181</v>
      </c>
      <c r="CW10" s="127"/>
      <c r="CX10" s="127"/>
      <c r="CY10" s="127"/>
      <c r="CZ10" s="127"/>
      <c r="DA10" s="127"/>
      <c r="DB10" s="132" t="s">
        <v>181</v>
      </c>
      <c r="DC10" s="127"/>
      <c r="DD10" s="127"/>
      <c r="DE10" s="127"/>
      <c r="DF10" s="127"/>
      <c r="DG10" s="127"/>
      <c r="DH10" s="132" t="s">
        <v>181</v>
      </c>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row>
    <row r="11" spans="1:149" s="58" customFormat="1" ht="4.9000000000000004" customHeight="1">
      <c r="A11" s="55"/>
      <c r="B11" s="128"/>
      <c r="C11" s="56"/>
      <c r="D11" s="129"/>
      <c r="E11" s="97"/>
      <c r="F11" s="98"/>
      <c r="G11" s="130"/>
      <c r="H11" s="131"/>
      <c r="I11" s="56"/>
      <c r="J11" s="132"/>
      <c r="K11" s="133"/>
      <c r="L11" s="132"/>
      <c r="M11" s="127"/>
      <c r="N11" s="134"/>
      <c r="O11" s="129"/>
      <c r="P11" s="135"/>
      <c r="Q11" s="135"/>
      <c r="R11" s="127"/>
      <c r="S11" s="128"/>
      <c r="U11" s="136"/>
      <c r="V11" s="136"/>
      <c r="W11" s="127"/>
      <c r="X11" s="137"/>
      <c r="Y11" s="137"/>
      <c r="Z11" s="56"/>
      <c r="AA11" s="56"/>
      <c r="AB11" s="56"/>
      <c r="AC11" s="56"/>
      <c r="AD11" s="128"/>
      <c r="AE11" s="128"/>
      <c r="AF11" s="128"/>
      <c r="AG11" s="128"/>
      <c r="AH11" s="128"/>
      <c r="AI11" s="128"/>
      <c r="AJ11" s="128"/>
      <c r="AK11" s="128"/>
      <c r="AL11" s="128"/>
      <c r="AM11" s="128"/>
      <c r="AN11" s="128"/>
      <c r="AO11" s="128"/>
      <c r="AP11" s="128"/>
      <c r="AQ11" s="128"/>
      <c r="AR11" s="57"/>
      <c r="AS11" s="728"/>
      <c r="AT11" s="132"/>
      <c r="AU11" s="132"/>
      <c r="AV11" s="132"/>
      <c r="AW11" s="132"/>
      <c r="AX11" s="132"/>
      <c r="AY11" s="132"/>
      <c r="AZ11" s="132"/>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32"/>
      <c r="CW11" s="127"/>
      <c r="CX11" s="127"/>
      <c r="CY11" s="127"/>
      <c r="CZ11" s="127"/>
      <c r="DA11" s="127"/>
      <c r="DB11" s="132"/>
      <c r="DC11" s="127"/>
      <c r="DD11" s="127"/>
      <c r="DE11" s="127"/>
      <c r="DF11" s="127"/>
      <c r="DG11" s="127"/>
      <c r="DH11" s="132"/>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row>
    <row r="12" spans="1:149" s="58" customFormat="1" ht="20.25" customHeight="1">
      <c r="A12" s="55" t="s">
        <v>181</v>
      </c>
      <c r="B12" s="1299" t="s">
        <v>1195</v>
      </c>
      <c r="C12" s="1300"/>
      <c r="D12" s="1300"/>
      <c r="E12" s="1104">
        <f>'DetailedBudget---TXST'!E12</f>
        <v>0</v>
      </c>
      <c r="F12" s="1301"/>
      <c r="G12" s="1301"/>
      <c r="H12" s="1301"/>
      <c r="I12" s="1301"/>
      <c r="J12" s="1301"/>
      <c r="K12" s="1301"/>
      <c r="L12" s="1301"/>
      <c r="M12" s="1301"/>
      <c r="N12" s="1301"/>
      <c r="O12" s="1301"/>
      <c r="P12" s="139"/>
      <c r="Q12" s="139"/>
      <c r="R12" s="139"/>
      <c r="S12" s="139"/>
      <c r="T12" s="139"/>
      <c r="U12" s="139" t="s">
        <v>181</v>
      </c>
      <c r="V12" s="128" t="s">
        <v>181</v>
      </c>
      <c r="W12" s="128" t="s">
        <v>181</v>
      </c>
      <c r="X12" s="128" t="s">
        <v>181</v>
      </c>
      <c r="Y12" s="56" t="s">
        <v>181</v>
      </c>
      <c r="Z12" s="128" t="s">
        <v>181</v>
      </c>
      <c r="AA12" s="140" t="s">
        <v>181</v>
      </c>
      <c r="AB12" s="128" t="s">
        <v>181</v>
      </c>
      <c r="AC12" s="128" t="s">
        <v>181</v>
      </c>
      <c r="AD12" s="128" t="s">
        <v>181</v>
      </c>
      <c r="AE12" s="128" t="s">
        <v>181</v>
      </c>
      <c r="AF12" s="128" t="s">
        <v>181</v>
      </c>
      <c r="AG12" s="128" t="s">
        <v>181</v>
      </c>
      <c r="AH12" s="128" t="s">
        <v>181</v>
      </c>
      <c r="AI12" s="128" t="s">
        <v>181</v>
      </c>
      <c r="AJ12" s="128" t="s">
        <v>181</v>
      </c>
      <c r="AK12" s="128" t="s">
        <v>181</v>
      </c>
      <c r="AL12" s="128" t="s">
        <v>181</v>
      </c>
      <c r="AM12" s="128" t="s">
        <v>181</v>
      </c>
      <c r="AN12" s="128" t="s">
        <v>181</v>
      </c>
      <c r="AO12" s="128" t="s">
        <v>181</v>
      </c>
      <c r="AP12" s="128" t="s">
        <v>181</v>
      </c>
      <c r="AQ12" s="128" t="s">
        <v>181</v>
      </c>
      <c r="AR12" s="57"/>
      <c r="AS12" s="728"/>
      <c r="AT12" s="132" t="s">
        <v>181</v>
      </c>
      <c r="AU12" s="132" t="s">
        <v>181</v>
      </c>
      <c r="AV12" s="132" t="s">
        <v>181</v>
      </c>
      <c r="AW12" s="132" t="s">
        <v>181</v>
      </c>
      <c r="AX12" s="132" t="s">
        <v>181</v>
      </c>
      <c r="AY12" s="132" t="s">
        <v>181</v>
      </c>
      <c r="AZ12" s="132" t="s">
        <v>181</v>
      </c>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32" t="s">
        <v>181</v>
      </c>
      <c r="CW12" s="127"/>
      <c r="CX12" s="127"/>
      <c r="CY12" s="127"/>
      <c r="CZ12" s="127"/>
      <c r="DA12" s="127"/>
      <c r="DB12" s="132" t="s">
        <v>181</v>
      </c>
      <c r="DC12" s="127"/>
      <c r="DD12" s="127"/>
      <c r="DE12" s="127"/>
      <c r="DF12" s="127"/>
      <c r="DG12" s="127"/>
      <c r="DH12" s="132" t="s">
        <v>181</v>
      </c>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row>
    <row r="13" spans="1:149" s="58" customFormat="1" ht="4.9000000000000004" customHeight="1">
      <c r="A13" s="55"/>
      <c r="B13" s="128"/>
      <c r="C13" s="56"/>
      <c r="D13" s="129"/>
      <c r="E13" s="97"/>
      <c r="F13" s="98"/>
      <c r="G13" s="130"/>
      <c r="H13" s="131"/>
      <c r="I13" s="56"/>
      <c r="J13" s="132"/>
      <c r="K13" s="133"/>
      <c r="L13" s="132"/>
      <c r="M13" s="127"/>
      <c r="N13" s="134"/>
      <c r="O13" s="129"/>
      <c r="P13" s="135"/>
      <c r="Q13" s="135"/>
      <c r="R13" s="127"/>
      <c r="S13" s="128"/>
      <c r="U13" s="136"/>
      <c r="V13" s="136"/>
      <c r="W13" s="127"/>
      <c r="X13" s="137"/>
      <c r="Y13" s="137"/>
      <c r="Z13" s="56"/>
      <c r="AA13" s="56"/>
      <c r="AB13" s="56"/>
      <c r="AC13" s="56"/>
      <c r="AD13" s="128"/>
      <c r="AE13" s="128"/>
      <c r="AF13" s="128"/>
      <c r="AG13" s="128"/>
      <c r="AH13" s="128"/>
      <c r="AI13" s="128"/>
      <c r="AJ13" s="128"/>
      <c r="AK13" s="128"/>
      <c r="AL13" s="128"/>
      <c r="AM13" s="128"/>
      <c r="AN13" s="128"/>
      <c r="AO13" s="128"/>
      <c r="AP13" s="128"/>
      <c r="AQ13" s="128"/>
      <c r="AR13" s="57"/>
      <c r="AS13" s="728"/>
      <c r="AT13" s="132"/>
      <c r="AU13" s="132"/>
      <c r="AV13" s="132"/>
      <c r="AW13" s="132"/>
      <c r="AX13" s="132"/>
      <c r="AY13" s="132"/>
      <c r="AZ13" s="132"/>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32"/>
      <c r="CW13" s="127"/>
      <c r="CX13" s="127"/>
      <c r="CY13" s="127"/>
      <c r="CZ13" s="127"/>
      <c r="DA13" s="127"/>
      <c r="DB13" s="132"/>
      <c r="DC13" s="127"/>
      <c r="DD13" s="127"/>
      <c r="DE13" s="127"/>
      <c r="DF13" s="127"/>
      <c r="DG13" s="127"/>
      <c r="DH13" s="132"/>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row>
    <row r="14" spans="1:149" s="58" customFormat="1" ht="20.25" customHeight="1">
      <c r="A14" s="55" t="s">
        <v>181</v>
      </c>
      <c r="B14" s="128" t="s">
        <v>181</v>
      </c>
      <c r="D14" s="134" t="s">
        <v>183</v>
      </c>
      <c r="E14" s="1182">
        <f>'DetailedBudget---TXST'!E14</f>
        <v>45536</v>
      </c>
      <c r="F14" s="1182"/>
      <c r="G14" s="141"/>
      <c r="H14" s="142" t="s">
        <v>184</v>
      </c>
      <c r="I14" s="1359">
        <f>'DetailedBudget---TXST'!I14</f>
        <v>45900</v>
      </c>
      <c r="J14" s="1359"/>
      <c r="K14" s="1359"/>
      <c r="L14" s="1359"/>
      <c r="M14" s="1359"/>
      <c r="N14" s="127"/>
      <c r="O14" s="127"/>
      <c r="P14" s="127"/>
      <c r="Q14" s="127"/>
      <c r="R14" s="127"/>
      <c r="S14" s="127"/>
      <c r="T14" s="1360"/>
      <c r="U14" s="1360"/>
      <c r="V14" s="1360"/>
      <c r="W14" s="1360"/>
      <c r="X14" s="1360"/>
      <c r="Y14" s="1360"/>
      <c r="Z14" s="1360"/>
      <c r="AA14" s="1360"/>
      <c r="AB14" s="1360"/>
      <c r="AC14" s="1360"/>
      <c r="AD14" s="1360"/>
      <c r="AE14" s="127"/>
      <c r="AF14" s="127"/>
      <c r="AG14" s="127"/>
      <c r="AH14" s="127"/>
      <c r="AI14" s="127"/>
      <c r="AJ14" s="127"/>
      <c r="AK14" s="127"/>
      <c r="AL14" s="127"/>
      <c r="AM14" s="128"/>
      <c r="AN14" s="128"/>
      <c r="AO14" s="128" t="s">
        <v>181</v>
      </c>
      <c r="AP14" s="128" t="s">
        <v>181</v>
      </c>
      <c r="AQ14" s="128" t="s">
        <v>181</v>
      </c>
      <c r="AR14" s="99" t="s">
        <v>181</v>
      </c>
      <c r="AS14" s="727"/>
      <c r="AT14" s="1351"/>
      <c r="AU14" s="1351"/>
      <c r="AV14" s="1351"/>
      <c r="AW14" s="1351"/>
      <c r="AX14" s="1351"/>
      <c r="AY14" s="1351"/>
      <c r="AZ14" s="1351"/>
      <c r="BA14" s="1351"/>
      <c r="BB14" s="1351"/>
      <c r="BC14" s="1351"/>
      <c r="BD14" s="1351"/>
      <c r="BE14" s="1351"/>
      <c r="BF14" s="1351"/>
      <c r="BG14" s="1351"/>
      <c r="BH14" s="1351"/>
      <c r="BI14" s="1351"/>
      <c r="BJ14" s="1351"/>
      <c r="BK14" s="1351"/>
      <c r="BL14" s="1351"/>
      <c r="BM14" s="1351"/>
      <c r="BN14" s="1351"/>
      <c r="BO14" s="1351"/>
      <c r="BP14" s="1351"/>
      <c r="BQ14" s="1351"/>
      <c r="BR14" s="1351"/>
      <c r="BS14" s="1351"/>
      <c r="BT14" s="1351"/>
      <c r="BU14" s="1351"/>
      <c r="BV14" s="1351"/>
      <c r="BW14" s="1351"/>
      <c r="BX14" s="1351"/>
      <c r="BY14" s="1351"/>
      <c r="BZ14" s="1351"/>
      <c r="CA14" s="1351"/>
      <c r="CB14" s="1351"/>
      <c r="CC14" s="1351"/>
      <c r="CD14" s="1351"/>
      <c r="CE14" s="1351"/>
      <c r="CF14" s="1351"/>
      <c r="CG14" s="1351"/>
      <c r="CH14" s="1351"/>
      <c r="CI14" s="1351"/>
      <c r="CJ14" s="1351"/>
      <c r="CK14" s="1351"/>
      <c r="CL14" s="1351"/>
      <c r="CM14" s="1351"/>
      <c r="CN14" s="1351"/>
      <c r="CO14" s="1351"/>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row>
    <row r="15" spans="1:149" s="58" customFormat="1" ht="4.9000000000000004" customHeight="1">
      <c r="A15" s="55" t="s">
        <v>181</v>
      </c>
      <c r="B15" s="128" t="s">
        <v>181</v>
      </c>
      <c r="C15" s="56" t="s">
        <v>181</v>
      </c>
      <c r="D15" s="140" t="s">
        <v>181</v>
      </c>
      <c r="E15" s="128" t="s">
        <v>181</v>
      </c>
      <c r="F15" s="128" t="s">
        <v>181</v>
      </c>
      <c r="G15" s="128" t="s">
        <v>181</v>
      </c>
      <c r="H15" s="128" t="s">
        <v>181</v>
      </c>
      <c r="I15" s="128" t="s">
        <v>181</v>
      </c>
      <c r="J15" s="128" t="s">
        <v>181</v>
      </c>
      <c r="K15" s="128" t="s">
        <v>181</v>
      </c>
      <c r="L15" s="128" t="s">
        <v>181</v>
      </c>
      <c r="M15" s="128" t="s">
        <v>181</v>
      </c>
      <c r="N15" s="128" t="s">
        <v>181</v>
      </c>
      <c r="O15" s="128" t="s">
        <v>181</v>
      </c>
      <c r="P15" s="143" t="s">
        <v>181</v>
      </c>
      <c r="Q15" s="143" t="s">
        <v>181</v>
      </c>
      <c r="R15" s="144" t="s">
        <v>181</v>
      </c>
      <c r="S15" s="144" t="s">
        <v>181</v>
      </c>
      <c r="T15" s="144"/>
      <c r="U15" s="139" t="s">
        <v>181</v>
      </c>
      <c r="V15" s="139" t="s">
        <v>181</v>
      </c>
      <c r="W15" s="139" t="s">
        <v>181</v>
      </c>
      <c r="X15" s="139" t="s">
        <v>181</v>
      </c>
      <c r="Y15" s="132" t="s">
        <v>181</v>
      </c>
      <c r="Z15" s="128" t="s">
        <v>181</v>
      </c>
      <c r="AA15" s="140" t="s">
        <v>181</v>
      </c>
      <c r="AB15" s="128" t="s">
        <v>181</v>
      </c>
      <c r="AC15" s="128" t="s">
        <v>181</v>
      </c>
      <c r="AD15" s="128" t="s">
        <v>181</v>
      </c>
      <c r="AE15" s="128" t="s">
        <v>181</v>
      </c>
      <c r="AF15" s="128" t="s">
        <v>181</v>
      </c>
      <c r="AG15" s="128" t="s">
        <v>181</v>
      </c>
      <c r="AH15" s="128" t="s">
        <v>181</v>
      </c>
      <c r="AI15" s="128" t="s">
        <v>181</v>
      </c>
      <c r="AJ15" s="128" t="s">
        <v>181</v>
      </c>
      <c r="AK15" s="128" t="s">
        <v>181</v>
      </c>
      <c r="AL15" s="128" t="s">
        <v>181</v>
      </c>
      <c r="AM15" s="128" t="s">
        <v>181</v>
      </c>
      <c r="AN15" s="128" t="s">
        <v>181</v>
      </c>
      <c r="AO15" s="128" t="s">
        <v>181</v>
      </c>
      <c r="AP15" s="128" t="s">
        <v>181</v>
      </c>
      <c r="AQ15" s="128" t="s">
        <v>181</v>
      </c>
      <c r="AR15" s="99" t="s">
        <v>181</v>
      </c>
      <c r="AS15" s="727"/>
      <c r="AT15" s="132" t="s">
        <v>181</v>
      </c>
      <c r="AU15" s="132" t="s">
        <v>181</v>
      </c>
      <c r="AV15" s="132" t="s">
        <v>181</v>
      </c>
      <c r="AW15" s="132" t="s">
        <v>181</v>
      </c>
      <c r="AX15" s="132" t="s">
        <v>181</v>
      </c>
      <c r="AY15" s="132" t="s">
        <v>181</v>
      </c>
      <c r="AZ15" s="132" t="s">
        <v>181</v>
      </c>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32" t="s">
        <v>181</v>
      </c>
      <c r="CW15" s="127"/>
      <c r="CX15" s="127"/>
      <c r="CY15" s="127"/>
      <c r="CZ15" s="127"/>
      <c r="DA15" s="127"/>
      <c r="DB15" s="132" t="s">
        <v>181</v>
      </c>
      <c r="DC15" s="127"/>
      <c r="DD15" s="127"/>
      <c r="DE15" s="127"/>
      <c r="DF15" s="127"/>
      <c r="DG15" s="127"/>
      <c r="DH15" s="132" t="s">
        <v>181</v>
      </c>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row>
    <row r="16" spans="1:149" s="58" customFormat="1" ht="20.25" customHeight="1">
      <c r="A16" s="55" t="s">
        <v>181</v>
      </c>
      <c r="B16" s="128" t="s">
        <v>181</v>
      </c>
      <c r="C16" s="56" t="s">
        <v>181</v>
      </c>
      <c r="D16" s="134" t="s">
        <v>185</v>
      </c>
      <c r="E16" s="1185" t="e">
        <f>WORKDAY('Initial Information'!E11,-3,Holidays!A:A)</f>
        <v>#NUM!</v>
      </c>
      <c r="F16" s="1186"/>
      <c r="G16" s="130"/>
      <c r="H16" s="145"/>
      <c r="I16" s="56" t="s">
        <v>181</v>
      </c>
      <c r="J16" s="132" t="s">
        <v>181</v>
      </c>
      <c r="K16" s="133"/>
      <c r="L16" s="132" t="s">
        <v>181</v>
      </c>
      <c r="M16" s="127"/>
      <c r="N16" s="134"/>
      <c r="O16" s="129"/>
      <c r="P16" s="135"/>
      <c r="Q16" s="135"/>
      <c r="R16" s="127"/>
      <c r="S16" s="139" t="s">
        <v>181</v>
      </c>
      <c r="T16" s="1352"/>
      <c r="U16" s="1353"/>
      <c r="V16" s="1353"/>
      <c r="W16" s="1353"/>
      <c r="X16" s="1353"/>
      <c r="Y16" s="1353"/>
      <c r="Z16" s="1353"/>
      <c r="AA16" s="1353"/>
      <c r="AB16" s="1353"/>
      <c r="AC16" s="56" t="s">
        <v>181</v>
      </c>
      <c r="AD16" s="128" t="s">
        <v>181</v>
      </c>
      <c r="AE16" s="128" t="s">
        <v>181</v>
      </c>
      <c r="AF16" s="128" t="s">
        <v>181</v>
      </c>
      <c r="AG16" s="128" t="s">
        <v>181</v>
      </c>
      <c r="AH16" s="128" t="s">
        <v>181</v>
      </c>
      <c r="AI16" s="128" t="s">
        <v>181</v>
      </c>
      <c r="AJ16" s="128" t="s">
        <v>181</v>
      </c>
      <c r="AK16" s="128" t="s">
        <v>181</v>
      </c>
      <c r="AL16" s="128" t="s">
        <v>181</v>
      </c>
      <c r="AM16" s="128" t="s">
        <v>181</v>
      </c>
      <c r="AN16" s="128" t="s">
        <v>181</v>
      </c>
      <c r="AO16" s="128" t="s">
        <v>181</v>
      </c>
      <c r="AP16" s="128" t="s">
        <v>181</v>
      </c>
      <c r="AQ16" s="128" t="s">
        <v>181</v>
      </c>
      <c r="AR16" s="99" t="s">
        <v>181</v>
      </c>
      <c r="AS16" s="727"/>
      <c r="AT16" s="1024"/>
      <c r="AU16" s="1024"/>
      <c r="AV16" s="1024"/>
      <c r="AW16" s="1024"/>
      <c r="AX16" s="1024"/>
      <c r="AY16" s="1024"/>
      <c r="AZ16" s="1024"/>
      <c r="BA16" s="1024"/>
      <c r="BB16" s="1024"/>
      <c r="BC16" s="1024"/>
      <c r="BD16" s="1024"/>
      <c r="BE16" s="1024"/>
      <c r="BF16" s="1024"/>
      <c r="BG16" s="1024"/>
      <c r="BH16" s="1024"/>
      <c r="BI16" s="1024"/>
      <c r="BJ16" s="1024"/>
      <c r="BK16" s="1024"/>
      <c r="BL16" s="1024"/>
      <c r="BM16" s="1024"/>
      <c r="BN16" s="1024"/>
      <c r="BO16" s="1024"/>
      <c r="BP16" s="1024"/>
      <c r="BQ16" s="1024"/>
      <c r="BR16" s="1024"/>
      <c r="BS16" s="1024"/>
      <c r="BT16" s="1024"/>
      <c r="BU16" s="1024"/>
      <c r="BV16" s="1024"/>
      <c r="BW16" s="1024"/>
      <c r="BX16" s="1024"/>
      <c r="BY16" s="1024"/>
      <c r="BZ16" s="1024"/>
      <c r="CA16" s="1024"/>
      <c r="CB16" s="1024"/>
      <c r="CC16" s="1024"/>
      <c r="CD16" s="1024"/>
      <c r="CE16" s="1024"/>
      <c r="CF16" s="1024"/>
      <c r="CG16" s="1024"/>
      <c r="CH16" s="1024"/>
      <c r="CI16" s="1024"/>
      <c r="CJ16" s="1024"/>
      <c r="CK16" s="1024"/>
      <c r="CL16" s="1024"/>
      <c r="CM16" s="1024"/>
      <c r="CN16" s="1024"/>
      <c r="CO16" s="1024"/>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row>
    <row r="17" spans="1:149" s="58" customFormat="1" ht="4.9000000000000004" customHeight="1">
      <c r="A17" s="55"/>
      <c r="B17" s="128"/>
      <c r="C17" s="56"/>
      <c r="D17" s="129"/>
      <c r="E17" s="135"/>
      <c r="F17" s="127"/>
      <c r="G17" s="130"/>
      <c r="H17" s="131"/>
      <c r="I17" s="132"/>
      <c r="J17" s="132"/>
      <c r="K17" s="751"/>
      <c r="L17" s="132"/>
      <c r="M17" s="177"/>
      <c r="N17" s="134"/>
      <c r="O17" s="129"/>
      <c r="P17" s="135"/>
      <c r="Q17" s="135"/>
      <c r="R17" s="127"/>
      <c r="S17" s="139"/>
      <c r="T17" s="127"/>
      <c r="U17" s="146"/>
      <c r="V17" s="146"/>
      <c r="W17" s="127"/>
      <c r="X17" s="137"/>
      <c r="Y17" s="137"/>
      <c r="Z17" s="56"/>
      <c r="AA17" s="56"/>
      <c r="AB17" s="56"/>
      <c r="AC17" s="56"/>
      <c r="AD17" s="128"/>
      <c r="AE17" s="128"/>
      <c r="AF17" s="128"/>
      <c r="AG17" s="128"/>
      <c r="AH17" s="128"/>
      <c r="AI17" s="128"/>
      <c r="AJ17" s="128"/>
      <c r="AK17" s="128"/>
      <c r="AL17" s="128"/>
      <c r="AM17" s="128"/>
      <c r="AN17" s="128"/>
      <c r="AO17" s="128"/>
      <c r="AP17" s="128"/>
      <c r="AQ17" s="128"/>
      <c r="AR17" s="99" t="s">
        <v>181</v>
      </c>
      <c r="AS17" s="727"/>
      <c r="AT17" s="132"/>
      <c r="AU17" s="132"/>
      <c r="AV17" s="132"/>
      <c r="AW17" s="132"/>
      <c r="AX17" s="132"/>
      <c r="AY17" s="132"/>
      <c r="AZ17" s="132"/>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32"/>
      <c r="CW17" s="127"/>
      <c r="CX17" s="127"/>
      <c r="CY17" s="127"/>
      <c r="CZ17" s="127"/>
      <c r="DA17" s="127"/>
      <c r="DB17" s="132"/>
      <c r="DC17" s="127"/>
      <c r="DD17" s="127"/>
      <c r="DE17" s="127"/>
      <c r="DF17" s="127"/>
      <c r="DG17" s="127"/>
      <c r="DH17" s="132"/>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row>
    <row r="18" spans="1:149" s="58" customFormat="1" ht="20.25" customHeight="1">
      <c r="A18" s="55"/>
      <c r="B18" s="128"/>
      <c r="C18" s="56"/>
      <c r="D18" s="134" t="s">
        <v>1115</v>
      </c>
      <c r="E18" s="1354">
        <v>0.26</v>
      </c>
      <c r="F18" s="1355"/>
      <c r="G18" s="148"/>
      <c r="H18" s="1356"/>
      <c r="I18" s="1357"/>
      <c r="J18" s="1357"/>
      <c r="K18" s="751"/>
      <c r="L18" s="177"/>
      <c r="M18" s="177"/>
      <c r="N18" s="134"/>
      <c r="O18" s="134"/>
      <c r="P18" s="148"/>
      <c r="Q18" s="148"/>
      <c r="R18" s="130"/>
      <c r="S18" s="139"/>
      <c r="T18" s="149"/>
      <c r="U18" s="149"/>
      <c r="V18" s="149"/>
      <c r="W18" s="130"/>
      <c r="X18" s="130"/>
      <c r="Y18" s="130"/>
      <c r="Z18" s="56"/>
      <c r="AA18" s="56"/>
      <c r="AB18" s="56"/>
      <c r="AC18" s="56"/>
      <c r="AD18" s="128"/>
      <c r="AE18" s="128"/>
      <c r="AF18" s="128"/>
      <c r="AG18" s="128"/>
      <c r="AH18" s="128"/>
      <c r="AI18" s="128"/>
      <c r="AJ18" s="128"/>
      <c r="AK18" s="128"/>
      <c r="AL18" s="128"/>
      <c r="AM18" s="128"/>
      <c r="AN18" s="128"/>
      <c r="AO18" s="128"/>
      <c r="AP18" s="128"/>
      <c r="AQ18" s="128"/>
      <c r="AR18" s="99" t="s">
        <v>181</v>
      </c>
      <c r="AS18" s="7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row>
    <row r="19" spans="1:149" s="58" customFormat="1" ht="4.9000000000000004" customHeight="1">
      <c r="A19" s="55"/>
      <c r="B19" s="128"/>
      <c r="C19" s="56"/>
      <c r="D19" s="129"/>
      <c r="E19" s="135"/>
      <c r="F19" s="127"/>
      <c r="G19" s="130"/>
      <c r="H19" s="131"/>
      <c r="I19" s="132"/>
      <c r="J19" s="132"/>
      <c r="K19" s="751"/>
      <c r="L19" s="132"/>
      <c r="M19" s="177"/>
      <c r="N19" s="134"/>
      <c r="O19" s="129"/>
      <c r="P19" s="135"/>
      <c r="Q19" s="135"/>
      <c r="R19" s="127"/>
      <c r="S19" s="139"/>
      <c r="T19" s="127"/>
      <c r="U19" s="146"/>
      <c r="V19" s="146"/>
      <c r="W19" s="127"/>
      <c r="X19" s="137"/>
      <c r="Y19" s="137"/>
      <c r="Z19" s="56"/>
      <c r="AA19" s="56"/>
      <c r="AB19" s="56"/>
      <c r="AC19" s="56"/>
      <c r="AD19" s="128"/>
      <c r="AE19" s="128"/>
      <c r="AF19" s="128"/>
      <c r="AG19" s="128"/>
      <c r="AH19" s="128"/>
      <c r="AI19" s="128"/>
      <c r="AJ19" s="128"/>
      <c r="AK19" s="128"/>
      <c r="AL19" s="128"/>
      <c r="AM19" s="128"/>
      <c r="AN19" s="128"/>
      <c r="AO19" s="128"/>
      <c r="AP19" s="128"/>
      <c r="AQ19" s="128"/>
      <c r="AR19" s="57"/>
      <c r="AS19" s="729"/>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row>
    <row r="20" spans="1:149" s="58" customFormat="1" ht="20.25" customHeight="1">
      <c r="A20" s="55"/>
      <c r="B20" s="1358" t="s">
        <v>1083</v>
      </c>
      <c r="C20" s="993"/>
      <c r="D20" s="993"/>
      <c r="E20" s="1134" t="e">
        <f ca="1">WORKDAY('Initial Information'!E12, -5, Holidays!A:A)</f>
        <v>#NUM!</v>
      </c>
      <c r="F20" s="1135"/>
      <c r="G20" s="148"/>
      <c r="H20" s="149"/>
      <c r="I20" s="752"/>
      <c r="J20" s="752"/>
      <c r="K20" s="751"/>
      <c r="L20" s="749"/>
      <c r="M20" s="750"/>
      <c r="N20" s="134"/>
      <c r="O20" s="134"/>
      <c r="P20" s="148"/>
      <c r="Q20" s="148"/>
      <c r="R20" s="130"/>
      <c r="S20" s="139"/>
      <c r="T20" s="149"/>
      <c r="U20" s="149"/>
      <c r="V20" s="149"/>
      <c r="W20" s="130"/>
      <c r="X20" s="130"/>
      <c r="Y20" s="130"/>
      <c r="Z20" s="56"/>
      <c r="AA20" s="56"/>
      <c r="AB20" s="56"/>
      <c r="AC20" s="56"/>
      <c r="AD20" s="128"/>
      <c r="AE20" s="128"/>
      <c r="AF20" s="128"/>
      <c r="AG20" s="128"/>
      <c r="AH20" s="128"/>
      <c r="AI20" s="128"/>
      <c r="AJ20" s="128"/>
      <c r="AK20" s="128"/>
      <c r="AL20" s="128"/>
      <c r="AM20" s="128"/>
      <c r="AN20" s="128"/>
      <c r="AO20" s="128"/>
      <c r="AP20" s="128"/>
      <c r="AQ20" s="128"/>
      <c r="AR20" s="57"/>
      <c r="AS20" s="729"/>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row>
    <row r="21" spans="1:149" s="58" customFormat="1" ht="4.9000000000000004" customHeight="1">
      <c r="A21" s="55"/>
      <c r="B21" s="128"/>
      <c r="C21" s="56"/>
      <c r="D21" s="129"/>
      <c r="E21" s="135"/>
      <c r="F21" s="127"/>
      <c r="G21" s="130"/>
      <c r="H21" s="131"/>
      <c r="I21" s="132"/>
      <c r="J21" s="132"/>
      <c r="K21" s="751"/>
      <c r="L21" s="132"/>
      <c r="M21" s="177"/>
      <c r="N21" s="134"/>
      <c r="O21" s="129"/>
      <c r="P21" s="135"/>
      <c r="Q21" s="135"/>
      <c r="R21" s="127"/>
      <c r="S21" s="139"/>
      <c r="T21" s="127"/>
      <c r="U21" s="146"/>
      <c r="V21" s="146"/>
      <c r="W21" s="127"/>
      <c r="X21" s="137"/>
      <c r="Y21" s="137"/>
      <c r="Z21" s="56"/>
      <c r="AA21" s="56"/>
      <c r="AB21" s="56"/>
      <c r="AC21" s="56"/>
      <c r="AD21" s="128"/>
      <c r="AE21" s="128"/>
      <c r="AF21" s="128"/>
      <c r="AG21" s="128"/>
      <c r="AH21" s="128"/>
      <c r="AI21" s="128"/>
      <c r="AJ21" s="128"/>
      <c r="AK21" s="128"/>
      <c r="AL21" s="128"/>
      <c r="AM21" s="128"/>
      <c r="AN21" s="128"/>
      <c r="AO21" s="128"/>
      <c r="AP21" s="128"/>
      <c r="AQ21" s="128"/>
      <c r="AR21" s="57"/>
      <c r="AS21" s="729"/>
      <c r="AT21" s="1324" t="s">
        <v>115</v>
      </c>
      <c r="AU21" s="1325"/>
      <c r="AV21" s="1325"/>
      <c r="AW21" s="1325"/>
      <c r="AX21" s="1325"/>
      <c r="AY21" s="1326"/>
      <c r="AZ21" s="1031" t="s">
        <v>106</v>
      </c>
      <c r="BA21" s="1330"/>
      <c r="BB21" s="1330"/>
      <c r="BC21" s="1330"/>
      <c r="BD21" s="1330"/>
      <c r="BE21" s="1331"/>
      <c r="BF21" s="1032" t="s">
        <v>107</v>
      </c>
      <c r="BG21" s="1033"/>
      <c r="BH21" s="1033"/>
      <c r="BI21" s="1033"/>
      <c r="BJ21" s="1033"/>
      <c r="BK21" s="1034"/>
      <c r="BL21" s="1337" t="s">
        <v>108</v>
      </c>
      <c r="BM21" s="1338"/>
      <c r="BN21" s="1338"/>
      <c r="BO21" s="1338"/>
      <c r="BP21" s="1338"/>
      <c r="BQ21" s="1339"/>
      <c r="BR21" s="1055" t="s">
        <v>109</v>
      </c>
      <c r="BS21" s="1056"/>
      <c r="BT21" s="1056"/>
      <c r="BU21" s="1056"/>
      <c r="BV21" s="1056"/>
      <c r="BW21" s="1057"/>
      <c r="BX21" s="1061" t="s">
        <v>1206</v>
      </c>
      <c r="BY21" s="1062"/>
      <c r="BZ21" s="1062"/>
      <c r="CA21" s="1062"/>
      <c r="CB21" s="1062"/>
      <c r="CC21" s="1063"/>
      <c r="CD21" s="1055" t="s">
        <v>1207</v>
      </c>
      <c r="CE21" s="1056"/>
      <c r="CF21" s="1056"/>
      <c r="CG21" s="1056"/>
      <c r="CH21" s="1056"/>
      <c r="CI21" s="1057"/>
      <c r="CJ21" s="1044" t="s">
        <v>386</v>
      </c>
      <c r="CK21" s="1045"/>
      <c r="CL21" s="1045"/>
      <c r="CM21" s="1045"/>
      <c r="CN21" s="1045"/>
      <c r="CO21" s="1046"/>
      <c r="CP21" s="1162" t="s">
        <v>1058</v>
      </c>
      <c r="CQ21" s="1163"/>
      <c r="CR21" s="1163"/>
      <c r="CS21" s="1163"/>
      <c r="CT21" s="1163"/>
      <c r="CU21" s="1164"/>
      <c r="CV21" s="1308" t="s">
        <v>1059</v>
      </c>
      <c r="CW21" s="1309"/>
      <c r="CX21" s="1309"/>
      <c r="CY21" s="1309"/>
      <c r="CZ21" s="1309"/>
      <c r="DA21" s="1310"/>
      <c r="DB21" s="1190" t="s">
        <v>1060</v>
      </c>
      <c r="DC21" s="1191"/>
      <c r="DD21" s="1191"/>
      <c r="DE21" s="1191"/>
      <c r="DF21" s="1191"/>
      <c r="DG21" s="1192"/>
      <c r="DH21" s="1317" t="s">
        <v>388</v>
      </c>
      <c r="DI21" s="1318"/>
      <c r="DJ21" s="1318"/>
      <c r="DK21" s="1318"/>
      <c r="DL21" s="1318"/>
      <c r="DM21" s="1319"/>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row>
    <row r="22" spans="1:149" s="58" customFormat="1" ht="20.25" customHeight="1">
      <c r="A22" s="55"/>
      <c r="B22" s="128"/>
      <c r="C22" s="56"/>
      <c r="D22" s="147"/>
      <c r="E22" s="150"/>
      <c r="F22" s="151"/>
      <c r="G22" s="148"/>
      <c r="H22" s="148"/>
      <c r="I22" s="56"/>
      <c r="J22" s="132"/>
      <c r="K22" s="133"/>
      <c r="L22" s="132"/>
      <c r="M22" s="1350" t="s">
        <v>0</v>
      </c>
      <c r="N22" s="1350"/>
      <c r="O22" s="1350"/>
      <c r="P22" s="56" t="s">
        <v>181</v>
      </c>
      <c r="Q22" s="56" t="s">
        <v>181</v>
      </c>
      <c r="R22" s="1350" t="s">
        <v>1</v>
      </c>
      <c r="S22" s="1350"/>
      <c r="T22" s="1350"/>
      <c r="U22" s="56" t="s">
        <v>181</v>
      </c>
      <c r="V22" s="56" t="s">
        <v>181</v>
      </c>
      <c r="W22" s="1350" t="s">
        <v>2</v>
      </c>
      <c r="X22" s="1350"/>
      <c r="Y22" s="1350"/>
      <c r="Z22" s="59" t="s">
        <v>181</v>
      </c>
      <c r="AA22" s="59" t="s">
        <v>181</v>
      </c>
      <c r="AB22" s="1350" t="s">
        <v>3</v>
      </c>
      <c r="AC22" s="1350"/>
      <c r="AD22" s="1350"/>
      <c r="AE22" s="59" t="s">
        <v>181</v>
      </c>
      <c r="AF22" s="59" t="s">
        <v>181</v>
      </c>
      <c r="AG22" s="1350" t="s">
        <v>4</v>
      </c>
      <c r="AH22" s="1350"/>
      <c r="AI22" s="1350"/>
      <c r="AJ22" s="59" t="s">
        <v>181</v>
      </c>
      <c r="AK22" s="59" t="s">
        <v>181</v>
      </c>
      <c r="AL22" s="1350" t="s">
        <v>187</v>
      </c>
      <c r="AM22" s="1350"/>
      <c r="AN22" s="1350"/>
      <c r="AO22" s="56" t="s">
        <v>181</v>
      </c>
      <c r="AP22" s="56" t="s">
        <v>181</v>
      </c>
      <c r="AQ22" s="1051" t="s">
        <v>281</v>
      </c>
      <c r="AR22" s="60" t="s">
        <v>181</v>
      </c>
      <c r="AS22" s="729"/>
      <c r="AT22" s="1327"/>
      <c r="AU22" s="1328"/>
      <c r="AV22" s="1328"/>
      <c r="AW22" s="1328"/>
      <c r="AX22" s="1328"/>
      <c r="AY22" s="1329"/>
      <c r="AZ22" s="1332"/>
      <c r="BA22" s="1333"/>
      <c r="BB22" s="1333"/>
      <c r="BC22" s="1333"/>
      <c r="BD22" s="1333"/>
      <c r="BE22" s="1334"/>
      <c r="BF22" s="1335"/>
      <c r="BG22" s="1252"/>
      <c r="BH22" s="1252"/>
      <c r="BI22" s="1252"/>
      <c r="BJ22" s="1252"/>
      <c r="BK22" s="1336"/>
      <c r="BL22" s="1340"/>
      <c r="BM22" s="1341"/>
      <c r="BN22" s="1341"/>
      <c r="BO22" s="1341"/>
      <c r="BP22" s="1341"/>
      <c r="BQ22" s="1342"/>
      <c r="BR22" s="1343"/>
      <c r="BS22" s="1248"/>
      <c r="BT22" s="1248"/>
      <c r="BU22" s="1248"/>
      <c r="BV22" s="1248"/>
      <c r="BW22" s="1344"/>
      <c r="BX22" s="1345"/>
      <c r="BY22" s="1250"/>
      <c r="BZ22" s="1250"/>
      <c r="CA22" s="1250"/>
      <c r="CB22" s="1250"/>
      <c r="CC22" s="1346"/>
      <c r="CD22" s="1343"/>
      <c r="CE22" s="1248"/>
      <c r="CF22" s="1248"/>
      <c r="CG22" s="1248"/>
      <c r="CH22" s="1248"/>
      <c r="CI22" s="1344"/>
      <c r="CJ22" s="1302"/>
      <c r="CK22" s="1303"/>
      <c r="CL22" s="1303"/>
      <c r="CM22" s="1303"/>
      <c r="CN22" s="1303"/>
      <c r="CO22" s="1304"/>
      <c r="CP22" s="1305"/>
      <c r="CQ22" s="1306"/>
      <c r="CR22" s="1306"/>
      <c r="CS22" s="1306"/>
      <c r="CT22" s="1306"/>
      <c r="CU22" s="1307"/>
      <c r="CV22" s="1311"/>
      <c r="CW22" s="1312"/>
      <c r="CX22" s="1312"/>
      <c r="CY22" s="1312"/>
      <c r="CZ22" s="1312"/>
      <c r="DA22" s="1313"/>
      <c r="DB22" s="1314"/>
      <c r="DC22" s="1315"/>
      <c r="DD22" s="1315"/>
      <c r="DE22" s="1315"/>
      <c r="DF22" s="1315"/>
      <c r="DG22" s="1316"/>
      <c r="DH22" s="1320"/>
      <c r="DI22" s="1321"/>
      <c r="DJ22" s="1321"/>
      <c r="DK22" s="1321"/>
      <c r="DL22" s="1321"/>
      <c r="DM22" s="1322"/>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row>
    <row r="23" spans="1:149" s="58" customFormat="1" ht="20.25" customHeight="1" thickBot="1">
      <c r="A23" s="61" t="s">
        <v>181</v>
      </c>
      <c r="B23" s="62" t="s">
        <v>181</v>
      </c>
      <c r="C23" s="62" t="s">
        <v>181</v>
      </c>
      <c r="D23" s="62" t="s">
        <v>181</v>
      </c>
      <c r="E23" s="62" t="s">
        <v>181</v>
      </c>
      <c r="F23" s="62" t="s">
        <v>181</v>
      </c>
      <c r="G23" s="62" t="s">
        <v>181</v>
      </c>
      <c r="H23" s="62" t="s">
        <v>181</v>
      </c>
      <c r="I23" s="62" t="s">
        <v>181</v>
      </c>
      <c r="J23" s="62" t="s">
        <v>181</v>
      </c>
      <c r="K23" s="62" t="s">
        <v>181</v>
      </c>
      <c r="L23" s="62" t="s">
        <v>181</v>
      </c>
      <c r="M23" s="63">
        <f>'DetailedBudget---TXST'!M20</f>
        <v>45536</v>
      </c>
      <c r="N23" s="64" t="s">
        <v>237</v>
      </c>
      <c r="O23" s="65">
        <f>'DetailedBudget---TXST'!O20</f>
        <v>45900</v>
      </c>
      <c r="P23" s="66" t="s">
        <v>181</v>
      </c>
      <c r="Q23" s="66" t="s">
        <v>181</v>
      </c>
      <c r="R23" s="63">
        <f>'DetailedBudget---TXST'!R20</f>
        <v>45901</v>
      </c>
      <c r="S23" s="64" t="s">
        <v>237</v>
      </c>
      <c r="T23" s="65">
        <f>'DetailedBudget---TXST'!T20</f>
        <v>46265</v>
      </c>
      <c r="U23" s="66" t="s">
        <v>181</v>
      </c>
      <c r="V23" s="66" t="s">
        <v>181</v>
      </c>
      <c r="W23" s="63">
        <f>'DetailedBudget---TXST'!W20</f>
        <v>46266</v>
      </c>
      <c r="X23" s="64" t="s">
        <v>237</v>
      </c>
      <c r="Y23" s="65">
        <f>'DetailedBudget---TXST'!Y20</f>
        <v>46630</v>
      </c>
      <c r="Z23" s="66" t="s">
        <v>181</v>
      </c>
      <c r="AA23" s="66" t="s">
        <v>181</v>
      </c>
      <c r="AB23" s="63">
        <f>'DetailedBudget---TXST'!AB20</f>
        <v>46631</v>
      </c>
      <c r="AC23" s="64" t="s">
        <v>237</v>
      </c>
      <c r="AD23" s="65">
        <f>'DetailedBudget---TXST'!AD20</f>
        <v>46996</v>
      </c>
      <c r="AE23" s="66" t="s">
        <v>181</v>
      </c>
      <c r="AF23" s="66" t="s">
        <v>181</v>
      </c>
      <c r="AG23" s="63">
        <f>'DetailedBudget---TXST'!AG20</f>
        <v>46997</v>
      </c>
      <c r="AH23" s="64" t="s">
        <v>237</v>
      </c>
      <c r="AI23" s="65">
        <f>'DetailedBudget---TXST'!AI20</f>
        <v>47361</v>
      </c>
      <c r="AJ23" s="66" t="s">
        <v>181</v>
      </c>
      <c r="AK23" s="66" t="s">
        <v>181</v>
      </c>
      <c r="AL23" s="63">
        <f>'DetailedBudget---TXST'!AL20</f>
        <v>47362</v>
      </c>
      <c r="AM23" s="64" t="s">
        <v>237</v>
      </c>
      <c r="AN23" s="65">
        <f>'DetailedBudget---TXST'!AN20</f>
        <v>47726</v>
      </c>
      <c r="AO23" s="62" t="s">
        <v>181</v>
      </c>
      <c r="AP23" s="62" t="s">
        <v>181</v>
      </c>
      <c r="AQ23" s="1052"/>
      <c r="AR23" s="67" t="s">
        <v>181</v>
      </c>
      <c r="AS23" s="729"/>
      <c r="AT23" s="754" t="str">
        <f>M22</f>
        <v>Year 1</v>
      </c>
      <c r="AU23" s="754" t="str">
        <f>R22</f>
        <v>Year 2</v>
      </c>
      <c r="AV23" s="754" t="str">
        <f>W22</f>
        <v>Year 3</v>
      </c>
      <c r="AW23" s="754" t="str">
        <f>AB22</f>
        <v>Year 4</v>
      </c>
      <c r="AX23" s="754" t="str">
        <f>AG22</f>
        <v>Year 5</v>
      </c>
      <c r="AY23" s="754" t="str">
        <f>AL22</f>
        <v>Year 6</v>
      </c>
      <c r="AZ23" s="755" t="str">
        <f t="shared" ref="AZ23:CE23" si="0">AT23</f>
        <v>Year 1</v>
      </c>
      <c r="BA23" s="755" t="str">
        <f t="shared" si="0"/>
        <v>Year 2</v>
      </c>
      <c r="BB23" s="755" t="str">
        <f t="shared" si="0"/>
        <v>Year 3</v>
      </c>
      <c r="BC23" s="755" t="str">
        <f t="shared" si="0"/>
        <v>Year 4</v>
      </c>
      <c r="BD23" s="755" t="str">
        <f t="shared" si="0"/>
        <v>Year 5</v>
      </c>
      <c r="BE23" s="755" t="str">
        <f t="shared" si="0"/>
        <v>Year 6</v>
      </c>
      <c r="BF23" s="756" t="str">
        <f t="shared" si="0"/>
        <v>Year 1</v>
      </c>
      <c r="BG23" s="756" t="str">
        <f t="shared" si="0"/>
        <v>Year 2</v>
      </c>
      <c r="BH23" s="756" t="str">
        <f t="shared" si="0"/>
        <v>Year 3</v>
      </c>
      <c r="BI23" s="756" t="str">
        <f t="shared" si="0"/>
        <v>Year 4</v>
      </c>
      <c r="BJ23" s="756" t="str">
        <f t="shared" si="0"/>
        <v>Year 5</v>
      </c>
      <c r="BK23" s="756" t="str">
        <f t="shared" si="0"/>
        <v>Year 6</v>
      </c>
      <c r="BL23" s="758" t="str">
        <f t="shared" si="0"/>
        <v>Year 1</v>
      </c>
      <c r="BM23" s="758" t="str">
        <f t="shared" si="0"/>
        <v>Year 2</v>
      </c>
      <c r="BN23" s="758" t="str">
        <f t="shared" si="0"/>
        <v>Year 3</v>
      </c>
      <c r="BO23" s="758" t="str">
        <f t="shared" si="0"/>
        <v>Year 4</v>
      </c>
      <c r="BP23" s="758" t="str">
        <f t="shared" si="0"/>
        <v>Year 5</v>
      </c>
      <c r="BQ23" s="758" t="str">
        <f t="shared" si="0"/>
        <v>Year 6</v>
      </c>
      <c r="BR23" s="759" t="str">
        <f t="shared" si="0"/>
        <v>Year 1</v>
      </c>
      <c r="BS23" s="759" t="str">
        <f t="shared" si="0"/>
        <v>Year 2</v>
      </c>
      <c r="BT23" s="759" t="str">
        <f t="shared" si="0"/>
        <v>Year 3</v>
      </c>
      <c r="BU23" s="759" t="str">
        <f t="shared" si="0"/>
        <v>Year 4</v>
      </c>
      <c r="BV23" s="759" t="str">
        <f t="shared" si="0"/>
        <v>Year 5</v>
      </c>
      <c r="BW23" s="759" t="str">
        <f t="shared" si="0"/>
        <v>Year 6</v>
      </c>
      <c r="BX23" s="760" t="str">
        <f t="shared" si="0"/>
        <v>Year 1</v>
      </c>
      <c r="BY23" s="760" t="str">
        <f t="shared" si="0"/>
        <v>Year 2</v>
      </c>
      <c r="BZ23" s="760" t="str">
        <f t="shared" si="0"/>
        <v>Year 3</v>
      </c>
      <c r="CA23" s="760" t="str">
        <f t="shared" si="0"/>
        <v>Year 4</v>
      </c>
      <c r="CB23" s="760" t="str">
        <f t="shared" si="0"/>
        <v>Year 5</v>
      </c>
      <c r="CC23" s="760" t="str">
        <f t="shared" si="0"/>
        <v>Year 6</v>
      </c>
      <c r="CD23" s="759" t="str">
        <f t="shared" si="0"/>
        <v>Year 1</v>
      </c>
      <c r="CE23" s="759" t="str">
        <f t="shared" si="0"/>
        <v>Year 2</v>
      </c>
      <c r="CF23" s="759" t="str">
        <f t="shared" ref="CF23:DK23" si="1">BZ23</f>
        <v>Year 3</v>
      </c>
      <c r="CG23" s="759" t="str">
        <f t="shared" si="1"/>
        <v>Year 4</v>
      </c>
      <c r="CH23" s="759" t="str">
        <f t="shared" si="1"/>
        <v>Year 5</v>
      </c>
      <c r="CI23" s="759" t="str">
        <f t="shared" si="1"/>
        <v>Year 6</v>
      </c>
      <c r="CJ23" s="761" t="str">
        <f t="shared" si="1"/>
        <v>Year 1</v>
      </c>
      <c r="CK23" s="761" t="str">
        <f t="shared" si="1"/>
        <v>Year 2</v>
      </c>
      <c r="CL23" s="761" t="str">
        <f t="shared" si="1"/>
        <v>Year 3</v>
      </c>
      <c r="CM23" s="761" t="str">
        <f t="shared" si="1"/>
        <v>Year 4</v>
      </c>
      <c r="CN23" s="761" t="str">
        <f t="shared" si="1"/>
        <v>Year 5</v>
      </c>
      <c r="CO23" s="761" t="str">
        <f t="shared" si="1"/>
        <v>Year 6</v>
      </c>
      <c r="CP23" s="762" t="str">
        <f t="shared" si="1"/>
        <v>Year 1</v>
      </c>
      <c r="CQ23" s="762" t="str">
        <f t="shared" si="1"/>
        <v>Year 2</v>
      </c>
      <c r="CR23" s="762" t="str">
        <f t="shared" si="1"/>
        <v>Year 3</v>
      </c>
      <c r="CS23" s="762" t="str">
        <f t="shared" si="1"/>
        <v>Year 4</v>
      </c>
      <c r="CT23" s="762" t="str">
        <f t="shared" si="1"/>
        <v>Year 5</v>
      </c>
      <c r="CU23" s="762" t="str">
        <f t="shared" si="1"/>
        <v>Year 6</v>
      </c>
      <c r="CV23" s="763" t="str">
        <f t="shared" si="1"/>
        <v>Year 1</v>
      </c>
      <c r="CW23" s="763" t="str">
        <f t="shared" si="1"/>
        <v>Year 2</v>
      </c>
      <c r="CX23" s="763" t="str">
        <f t="shared" si="1"/>
        <v>Year 3</v>
      </c>
      <c r="CY23" s="763" t="str">
        <f t="shared" si="1"/>
        <v>Year 4</v>
      </c>
      <c r="CZ23" s="763" t="str">
        <f t="shared" si="1"/>
        <v>Year 5</v>
      </c>
      <c r="DA23" s="763" t="str">
        <f t="shared" si="1"/>
        <v>Year 6</v>
      </c>
      <c r="DB23" s="765" t="str">
        <f t="shared" si="1"/>
        <v>Year 1</v>
      </c>
      <c r="DC23" s="765" t="str">
        <f t="shared" si="1"/>
        <v>Year 2</v>
      </c>
      <c r="DD23" s="765" t="str">
        <f t="shared" si="1"/>
        <v>Year 3</v>
      </c>
      <c r="DE23" s="765" t="str">
        <f t="shared" si="1"/>
        <v>Year 4</v>
      </c>
      <c r="DF23" s="765" t="str">
        <f t="shared" si="1"/>
        <v>Year 5</v>
      </c>
      <c r="DG23" s="765" t="str">
        <f t="shared" si="1"/>
        <v>Year 6</v>
      </c>
      <c r="DH23" s="757" t="str">
        <f t="shared" si="1"/>
        <v>Year 1</v>
      </c>
      <c r="DI23" s="757" t="str">
        <f t="shared" si="1"/>
        <v>Year 2</v>
      </c>
      <c r="DJ23" s="757" t="str">
        <f t="shared" si="1"/>
        <v>Year 3</v>
      </c>
      <c r="DK23" s="757" t="str">
        <f t="shared" si="1"/>
        <v>Year 4</v>
      </c>
      <c r="DL23" s="757" t="str">
        <f t="shared" ref="DL23:DM23" si="2">DF23</f>
        <v>Year 5</v>
      </c>
      <c r="DM23" s="757" t="str">
        <f t="shared" si="2"/>
        <v>Year 6</v>
      </c>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c r="EP23" s="127"/>
      <c r="EQ23" s="127"/>
      <c r="ER23" s="127"/>
      <c r="ES23" s="127"/>
    </row>
    <row r="24" spans="1:149" s="58" customFormat="1" ht="4.9000000000000004" customHeight="1">
      <c r="A24" s="55" t="s">
        <v>181</v>
      </c>
      <c r="B24" s="56" t="s">
        <v>181</v>
      </c>
      <c r="C24" s="56" t="s">
        <v>181</v>
      </c>
      <c r="D24" s="56" t="s">
        <v>181</v>
      </c>
      <c r="E24" s="56" t="s">
        <v>181</v>
      </c>
      <c r="F24" s="56" t="s">
        <v>181</v>
      </c>
      <c r="G24" s="56" t="s">
        <v>181</v>
      </c>
      <c r="H24" s="56" t="s">
        <v>181</v>
      </c>
      <c r="I24" s="56" t="s">
        <v>181</v>
      </c>
      <c r="J24" s="56" t="s">
        <v>181</v>
      </c>
      <c r="K24" s="56" t="s">
        <v>181</v>
      </c>
      <c r="L24" s="68" t="s">
        <v>181</v>
      </c>
      <c r="M24" s="152" t="s">
        <v>181</v>
      </c>
      <c r="N24" s="152" t="s">
        <v>181</v>
      </c>
      <c r="O24" s="152" t="s">
        <v>181</v>
      </c>
      <c r="P24" s="69" t="s">
        <v>181</v>
      </c>
      <c r="Q24" s="152" t="s">
        <v>181</v>
      </c>
      <c r="R24" s="152" t="s">
        <v>181</v>
      </c>
      <c r="S24" s="152" t="s">
        <v>181</v>
      </c>
      <c r="T24" s="152" t="s">
        <v>181</v>
      </c>
      <c r="U24" s="69" t="s">
        <v>181</v>
      </c>
      <c r="V24" s="152" t="s">
        <v>181</v>
      </c>
      <c r="W24" s="152" t="s">
        <v>181</v>
      </c>
      <c r="X24" s="152" t="s">
        <v>181</v>
      </c>
      <c r="Y24" s="152" t="s">
        <v>181</v>
      </c>
      <c r="Z24" s="69" t="s">
        <v>181</v>
      </c>
      <c r="AA24" s="152" t="s">
        <v>181</v>
      </c>
      <c r="AB24" s="152" t="s">
        <v>181</v>
      </c>
      <c r="AC24" s="152" t="s">
        <v>181</v>
      </c>
      <c r="AD24" s="152" t="s">
        <v>181</v>
      </c>
      <c r="AE24" s="69" t="s">
        <v>181</v>
      </c>
      <c r="AF24" s="152" t="s">
        <v>181</v>
      </c>
      <c r="AG24" s="152" t="s">
        <v>181</v>
      </c>
      <c r="AH24" s="152" t="s">
        <v>181</v>
      </c>
      <c r="AI24" s="152" t="s">
        <v>181</v>
      </c>
      <c r="AJ24" s="69" t="s">
        <v>181</v>
      </c>
      <c r="AK24" s="152" t="s">
        <v>181</v>
      </c>
      <c r="AL24" s="152" t="s">
        <v>181</v>
      </c>
      <c r="AM24" s="152" t="s">
        <v>181</v>
      </c>
      <c r="AN24" s="152" t="s">
        <v>181</v>
      </c>
      <c r="AO24" s="69" t="s">
        <v>181</v>
      </c>
      <c r="AP24" s="182" t="s">
        <v>181</v>
      </c>
      <c r="AQ24" s="182" t="s">
        <v>181</v>
      </c>
      <c r="AR24" s="188" t="s">
        <v>181</v>
      </c>
      <c r="AS24" s="729"/>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c r="EM24" s="127"/>
      <c r="EN24" s="127"/>
      <c r="EO24" s="127"/>
      <c r="EP24" s="127"/>
      <c r="EQ24" s="127"/>
      <c r="ER24" s="127"/>
      <c r="ES24" s="127"/>
    </row>
    <row r="25" spans="1:149" s="58" customFormat="1" ht="20.100000000000001" customHeight="1">
      <c r="A25" s="55"/>
      <c r="B25" s="56"/>
      <c r="C25" s="1347" t="s">
        <v>188</v>
      </c>
      <c r="D25" s="1347"/>
      <c r="E25" s="1347"/>
      <c r="F25" s="1347"/>
      <c r="G25" s="1348"/>
      <c r="H25" s="1348"/>
      <c r="I25" s="1348"/>
      <c r="J25" s="1348"/>
      <c r="K25" s="153" t="s">
        <v>181</v>
      </c>
      <c r="L25" s="71" t="s">
        <v>181</v>
      </c>
      <c r="M25" s="152" t="s">
        <v>181</v>
      </c>
      <c r="N25" s="152" t="s">
        <v>181</v>
      </c>
      <c r="O25" s="152" t="s">
        <v>181</v>
      </c>
      <c r="P25" s="72" t="s">
        <v>181</v>
      </c>
      <c r="Q25" s="154" t="s">
        <v>181</v>
      </c>
      <c r="R25" s="152" t="s">
        <v>181</v>
      </c>
      <c r="S25" s="152" t="s">
        <v>181</v>
      </c>
      <c r="T25" s="152" t="s">
        <v>181</v>
      </c>
      <c r="U25" s="72" t="s">
        <v>181</v>
      </c>
      <c r="V25" s="154" t="s">
        <v>181</v>
      </c>
      <c r="W25" s="152" t="s">
        <v>181</v>
      </c>
      <c r="X25" s="152" t="s">
        <v>181</v>
      </c>
      <c r="Y25" s="152" t="s">
        <v>181</v>
      </c>
      <c r="Z25" s="72" t="s">
        <v>181</v>
      </c>
      <c r="AA25" s="154" t="s">
        <v>181</v>
      </c>
      <c r="AB25" s="152" t="s">
        <v>181</v>
      </c>
      <c r="AC25" s="152" t="s">
        <v>181</v>
      </c>
      <c r="AD25" s="152" t="s">
        <v>181</v>
      </c>
      <c r="AE25" s="72" t="s">
        <v>181</v>
      </c>
      <c r="AF25" s="154" t="s">
        <v>181</v>
      </c>
      <c r="AG25" s="152" t="s">
        <v>181</v>
      </c>
      <c r="AH25" s="152" t="s">
        <v>181</v>
      </c>
      <c r="AI25" s="152" t="s">
        <v>181</v>
      </c>
      <c r="AJ25" s="72" t="s">
        <v>181</v>
      </c>
      <c r="AK25" s="154" t="s">
        <v>181</v>
      </c>
      <c r="AL25" s="152" t="s">
        <v>181</v>
      </c>
      <c r="AM25" s="152" t="s">
        <v>181</v>
      </c>
      <c r="AN25" s="152" t="s">
        <v>181</v>
      </c>
      <c r="AO25" s="72" t="s">
        <v>181</v>
      </c>
      <c r="AP25" s="184" t="s">
        <v>181</v>
      </c>
      <c r="AQ25" s="1181"/>
      <c r="AR25" s="188" t="s">
        <v>181</v>
      </c>
      <c r="AS25" s="729"/>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c r="EM25" s="127"/>
      <c r="EN25" s="127"/>
      <c r="EO25" s="127"/>
      <c r="EP25" s="127"/>
      <c r="EQ25" s="127"/>
      <c r="ER25" s="127"/>
      <c r="ES25" s="127"/>
    </row>
    <row r="26" spans="1:149" s="58" customFormat="1" ht="30" customHeight="1">
      <c r="A26" s="55" t="s">
        <v>181</v>
      </c>
      <c r="B26" s="56" t="s">
        <v>181</v>
      </c>
      <c r="C26" s="1349" t="s">
        <v>274</v>
      </c>
      <c r="D26" s="1029"/>
      <c r="E26" s="56" t="s">
        <v>181</v>
      </c>
      <c r="F26" s="153" t="s">
        <v>189</v>
      </c>
      <c r="G26" s="153" t="s">
        <v>181</v>
      </c>
      <c r="H26" s="155" t="s">
        <v>248</v>
      </c>
      <c r="I26" s="153" t="s">
        <v>181</v>
      </c>
      <c r="J26" s="106" t="s">
        <v>190</v>
      </c>
      <c r="K26" s="56" t="s">
        <v>181</v>
      </c>
      <c r="L26" s="1136" t="s">
        <v>194</v>
      </c>
      <c r="M26" s="1137"/>
      <c r="N26" s="1137"/>
      <c r="O26" s="154"/>
      <c r="P26" s="73"/>
      <c r="Q26" s="154"/>
      <c r="R26" s="156"/>
      <c r="S26" s="154"/>
      <c r="T26" s="154"/>
      <c r="U26" s="73"/>
      <c r="V26" s="154"/>
      <c r="W26" s="156"/>
      <c r="X26" s="154"/>
      <c r="Y26" s="154"/>
      <c r="Z26" s="73"/>
      <c r="AA26" s="154"/>
      <c r="AB26" s="156"/>
      <c r="AC26" s="154"/>
      <c r="AD26" s="154"/>
      <c r="AE26" s="73"/>
      <c r="AF26" s="154"/>
      <c r="AG26" s="156"/>
      <c r="AH26" s="154"/>
      <c r="AI26" s="154"/>
      <c r="AJ26" s="73"/>
      <c r="AK26" s="154"/>
      <c r="AL26" s="156"/>
      <c r="AM26" s="154" t="s">
        <v>181</v>
      </c>
      <c r="AN26" s="154"/>
      <c r="AO26" s="73" t="s">
        <v>181</v>
      </c>
      <c r="AP26" s="183" t="s">
        <v>181</v>
      </c>
      <c r="AQ26" s="1181"/>
      <c r="AR26" s="188" t="s">
        <v>181</v>
      </c>
      <c r="AS26" s="729"/>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c r="EM26" s="127"/>
      <c r="EN26" s="127"/>
      <c r="EO26" s="127"/>
      <c r="EP26" s="127"/>
      <c r="EQ26" s="127"/>
      <c r="ER26" s="127"/>
      <c r="ES26" s="127"/>
    </row>
    <row r="27" spans="1:149" s="58" customFormat="1" ht="20.25" customHeight="1">
      <c r="A27" s="55" t="s">
        <v>181</v>
      </c>
      <c r="B27" s="56">
        <v>1</v>
      </c>
      <c r="C27" s="1138" t="s">
        <v>1062</v>
      </c>
      <c r="D27" s="1139"/>
      <c r="E27" s="157"/>
      <c r="F27" s="103" t="s">
        <v>191</v>
      </c>
      <c r="G27" s="56" t="s">
        <v>181</v>
      </c>
      <c r="H27" s="100"/>
      <c r="I27" s="56" t="s">
        <v>181</v>
      </c>
      <c r="J27" s="105">
        <v>0.28000000000000003</v>
      </c>
      <c r="K27" s="56" t="s">
        <v>181</v>
      </c>
      <c r="L27" s="68" t="s">
        <v>181</v>
      </c>
      <c r="M27" s="74"/>
      <c r="N27" s="154" t="s">
        <v>181</v>
      </c>
      <c r="O27" s="400">
        <f t="shared" ref="O27:O36" si="3">ROUND(H27*AT27*M27,$AQ$257)</f>
        <v>0</v>
      </c>
      <c r="P27" s="69" t="s">
        <v>181</v>
      </c>
      <c r="Q27" s="152" t="s">
        <v>181</v>
      </c>
      <c r="R27" s="74"/>
      <c r="S27" s="154" t="s">
        <v>181</v>
      </c>
      <c r="T27" s="400">
        <f t="shared" ref="T27:T36" si="4">ROUND($H27*AU27*R27,$AQ$257)</f>
        <v>0</v>
      </c>
      <c r="U27" s="69" t="s">
        <v>181</v>
      </c>
      <c r="V27" s="152" t="s">
        <v>181</v>
      </c>
      <c r="W27" s="74"/>
      <c r="X27" s="154" t="s">
        <v>181</v>
      </c>
      <c r="Y27" s="400">
        <f t="shared" ref="Y27:Y36" si="5">ROUND($H27*AV27*W27,$AQ$257)</f>
        <v>0</v>
      </c>
      <c r="Z27" s="69" t="s">
        <v>181</v>
      </c>
      <c r="AA27" s="152" t="s">
        <v>181</v>
      </c>
      <c r="AB27" s="74"/>
      <c r="AC27" s="154" t="s">
        <v>181</v>
      </c>
      <c r="AD27" s="400">
        <f t="shared" ref="AD27:AD36" si="6">ROUND($H27*AW27*AB27,$AQ$257)</f>
        <v>0</v>
      </c>
      <c r="AE27" s="69" t="s">
        <v>181</v>
      </c>
      <c r="AF27" s="152" t="s">
        <v>181</v>
      </c>
      <c r="AG27" s="74"/>
      <c r="AH27" s="154" t="s">
        <v>181</v>
      </c>
      <c r="AI27" s="400">
        <f t="shared" ref="AI27:AI36" si="7">ROUND($H27*AX27*AG27,$AQ$257)</f>
        <v>0</v>
      </c>
      <c r="AJ27" s="69" t="s">
        <v>181</v>
      </c>
      <c r="AK27" s="152" t="s">
        <v>181</v>
      </c>
      <c r="AL27" s="74"/>
      <c r="AM27" s="154" t="s">
        <v>181</v>
      </c>
      <c r="AN27" s="400">
        <f t="shared" ref="AN27:AN36" si="8">ROUND($H27*AY27*AL27,$AQ$257)</f>
        <v>0</v>
      </c>
      <c r="AO27" s="75" t="s">
        <v>181</v>
      </c>
      <c r="AP27" s="185" t="s">
        <v>181</v>
      </c>
      <c r="AQ27" s="52">
        <f t="shared" ref="AQ27:AQ36" si="9">SUM(O27+T27+Y27+AD27+AN27+AI27)</f>
        <v>0</v>
      </c>
      <c r="AR27" s="188" t="s">
        <v>181</v>
      </c>
      <c r="AS27" s="729"/>
      <c r="AT27" s="76">
        <v>1.03</v>
      </c>
      <c r="AU27" s="76">
        <f t="shared" ref="AU27:AY36" si="10">1.03*AT27</f>
        <v>1.0609</v>
      </c>
      <c r="AV27" s="76">
        <f t="shared" si="10"/>
        <v>1.092727</v>
      </c>
      <c r="AW27" s="76">
        <f t="shared" si="10"/>
        <v>1.1255088100000001</v>
      </c>
      <c r="AX27" s="76">
        <f t="shared" si="10"/>
        <v>1.1592740743000001</v>
      </c>
      <c r="AY27" s="76">
        <f t="shared" si="10"/>
        <v>1.1940522965290001</v>
      </c>
      <c r="AZ27" s="51">
        <f t="shared" ref="AZ27:AZ36" si="11">ROUND((2080/12)*M27,2)</f>
        <v>0</v>
      </c>
      <c r="BA27" s="51">
        <f t="shared" ref="BA27:BA36" si="12">ROUND((2080/12)*R27,2)</f>
        <v>0</v>
      </c>
      <c r="BB27" s="51">
        <f t="shared" ref="BB27:BB36" si="13">ROUND((2080/12)*W27,2)</f>
        <v>0</v>
      </c>
      <c r="BC27" s="51">
        <f t="shared" ref="BC27:BC36" si="14">ROUND((2080/12)*AB27,2)</f>
        <v>0</v>
      </c>
      <c r="BD27" s="51">
        <f t="shared" ref="BD27:BD36" si="15">ROUND((2080/12)*AG27,2)</f>
        <v>0</v>
      </c>
      <c r="BE27" s="51">
        <f t="shared" ref="BE27:BE36" si="16">ROUND((2080/12)*AL27,2)</f>
        <v>0</v>
      </c>
      <c r="BF27" s="735">
        <f t="shared" ref="BF27:BF36" si="17">ROUND((M27/9),3)</f>
        <v>0</v>
      </c>
      <c r="BG27" s="735">
        <f t="shared" ref="BG27:BG36" si="18">ROUND((R27/9),3)</f>
        <v>0</v>
      </c>
      <c r="BH27" s="735">
        <f t="shared" ref="BH27:BH36" si="19">ROUND((W27/9),3)</f>
        <v>0</v>
      </c>
      <c r="BI27" s="735">
        <f t="shared" ref="BI27:BI36" si="20">ROUND((AB27/9),3)</f>
        <v>0</v>
      </c>
      <c r="BJ27" s="735">
        <f t="shared" ref="BJ27:BJ36" si="21">ROUND((AG27/9),3)</f>
        <v>0</v>
      </c>
      <c r="BK27" s="735">
        <f t="shared" ref="BK27:BK36" si="22">ROUND((AL27/9),3)</f>
        <v>0</v>
      </c>
      <c r="BL27" s="739">
        <f t="shared" ref="BL27:BL36" si="23">ROUND((M27/12),3)</f>
        <v>0</v>
      </c>
      <c r="BM27" s="739">
        <f t="shared" ref="BM27:BM36" si="24">ROUND((R27/12),3)</f>
        <v>0</v>
      </c>
      <c r="BN27" s="739">
        <f t="shared" ref="BN27:BN36" si="25">ROUND((W27/12),3)</f>
        <v>0</v>
      </c>
      <c r="BO27" s="739">
        <f t="shared" ref="BO27:BO36" si="26">ROUND((AB27/12),3)</f>
        <v>0</v>
      </c>
      <c r="BP27" s="739">
        <f t="shared" ref="BP27:BP36" si="27">ROUND((AG27/12),3)</f>
        <v>0</v>
      </c>
      <c r="BQ27" s="739">
        <f t="shared" ref="BQ27:BQ36" si="28">ROUND((AL27/12),3)</f>
        <v>0</v>
      </c>
      <c r="BR27" s="741">
        <f t="shared" ref="BR27:BW27" si="29">ROUND(AT27*$H27,2)</f>
        <v>0</v>
      </c>
      <c r="BS27" s="741">
        <f t="shared" si="29"/>
        <v>0</v>
      </c>
      <c r="BT27" s="741">
        <f t="shared" si="29"/>
        <v>0</v>
      </c>
      <c r="BU27" s="741">
        <f t="shared" si="29"/>
        <v>0</v>
      </c>
      <c r="BV27" s="741">
        <f t="shared" si="29"/>
        <v>0</v>
      </c>
      <c r="BW27" s="741">
        <f t="shared" si="29"/>
        <v>0</v>
      </c>
      <c r="BX27" s="743">
        <f t="shared" ref="BX27:CC27" si="30">BR27*9</f>
        <v>0</v>
      </c>
      <c r="BY27" s="743">
        <f t="shared" si="30"/>
        <v>0</v>
      </c>
      <c r="BZ27" s="743">
        <f t="shared" si="30"/>
        <v>0</v>
      </c>
      <c r="CA27" s="743">
        <f t="shared" si="30"/>
        <v>0</v>
      </c>
      <c r="CB27" s="743">
        <f t="shared" si="30"/>
        <v>0</v>
      </c>
      <c r="CC27" s="743">
        <f t="shared" si="30"/>
        <v>0</v>
      </c>
      <c r="CD27" s="740">
        <f t="shared" ref="CD27:CI27" si="31">BR27*12</f>
        <v>0</v>
      </c>
      <c r="CE27" s="740">
        <f t="shared" si="31"/>
        <v>0</v>
      </c>
      <c r="CF27" s="740">
        <f t="shared" si="31"/>
        <v>0</v>
      </c>
      <c r="CG27" s="740">
        <f t="shared" si="31"/>
        <v>0</v>
      </c>
      <c r="CH27" s="740">
        <f t="shared" si="31"/>
        <v>0</v>
      </c>
      <c r="CI27" s="740">
        <f t="shared" si="31"/>
        <v>0</v>
      </c>
      <c r="CJ27" s="753" t="s">
        <v>1208</v>
      </c>
      <c r="CK27" s="753" t="s">
        <v>1208</v>
      </c>
      <c r="CL27" s="753" t="s">
        <v>1208</v>
      </c>
      <c r="CM27" s="753" t="s">
        <v>1208</v>
      </c>
      <c r="CN27" s="753" t="s">
        <v>1208</v>
      </c>
      <c r="CO27" s="753" t="s">
        <v>1208</v>
      </c>
      <c r="CP27" s="677" t="e">
        <f t="shared" ref="CP27:CP36" si="32">ROUND(O27/M27/173.33,2)</f>
        <v>#DIV/0!</v>
      </c>
      <c r="CQ27" s="677" t="e">
        <f t="shared" ref="CQ27:CQ36" si="33">ROUND(T27/R27/173.33,2)</f>
        <v>#DIV/0!</v>
      </c>
      <c r="CR27" s="677" t="e">
        <f t="shared" ref="CR27:CR36" si="34">ROUND(Y27/W27/173.33,2)</f>
        <v>#DIV/0!</v>
      </c>
      <c r="CS27" s="677" t="e">
        <f t="shared" ref="CS27:CS36" si="35">ROUND(AD27/AB27/173.33,2)</f>
        <v>#DIV/0!</v>
      </c>
      <c r="CT27" s="677" t="e">
        <f t="shared" ref="CT27:CT36" si="36">ROUND(AI27/AG27/173.33,2)</f>
        <v>#DIV/0!</v>
      </c>
      <c r="CU27" s="677" t="e">
        <f t="shared" ref="CU27:CU36" si="37">ROUND(AN27/AL27/173.33,2)</f>
        <v>#DIV/0!</v>
      </c>
      <c r="CV27" s="764" t="e">
        <f t="shared" ref="CV27:DA27" si="38">ROUND(CP27+(CP27*$J27),2)</f>
        <v>#DIV/0!</v>
      </c>
      <c r="CW27" s="764" t="e">
        <f t="shared" si="38"/>
        <v>#DIV/0!</v>
      </c>
      <c r="CX27" s="764" t="e">
        <f t="shared" si="38"/>
        <v>#DIV/0!</v>
      </c>
      <c r="CY27" s="764" t="e">
        <f t="shared" si="38"/>
        <v>#DIV/0!</v>
      </c>
      <c r="CZ27" s="764" t="e">
        <f t="shared" si="38"/>
        <v>#DIV/0!</v>
      </c>
      <c r="DA27" s="764" t="e">
        <f t="shared" si="38"/>
        <v>#DIV/0!</v>
      </c>
      <c r="DB27" s="680" t="e">
        <f t="shared" ref="DB27:DB36" si="39">ROUND(CV27+(CV27*($J$243+$J$242)),2)</f>
        <v>#DIV/0!</v>
      </c>
      <c r="DC27" s="680" t="e">
        <f t="shared" ref="DC27:DC36" si="40">ROUND(CW27+(CW27*($J$243+$J$242)),2)</f>
        <v>#DIV/0!</v>
      </c>
      <c r="DD27" s="680" t="e">
        <f t="shared" ref="DD27:DD36" si="41">ROUND(CX27+(CX27*($J$243+$J$242)),2)</f>
        <v>#DIV/0!</v>
      </c>
      <c r="DE27" s="680" t="e">
        <f t="shared" ref="DE27:DE36" si="42">ROUND(CY27+(CY27*($J$243+$J$242)),2)</f>
        <v>#DIV/0!</v>
      </c>
      <c r="DF27" s="680" t="e">
        <f t="shared" ref="DF27:DF36" si="43">ROUND(CZ27+(CZ27*($J$243+$J$242)),2)</f>
        <v>#DIV/0!</v>
      </c>
      <c r="DG27" s="680" t="e">
        <f t="shared" ref="DG27:DG36" si="44">ROUND(DA27+(DA27*($J$243+$J$242)),2)</f>
        <v>#DIV/0!</v>
      </c>
      <c r="DH27" s="766">
        <f>ROUND($J27*O27, 'Initial Information'!B27)</f>
        <v>0</v>
      </c>
      <c r="DI27" s="766">
        <f>ROUND($J27*T27, 'Initial Information'!C27)</f>
        <v>0</v>
      </c>
      <c r="DJ27" s="766">
        <f>ROUND($J27*Y27, 'Initial Information'!D27)</f>
        <v>0</v>
      </c>
      <c r="DK27" s="766">
        <f>ROUND($J27*AD27, 'Initial Information'!E27)</f>
        <v>0</v>
      </c>
      <c r="DL27" s="766">
        <f>ROUND($J27*AI27, 'Initial Information'!F27)</f>
        <v>0</v>
      </c>
      <c r="DM27" s="766">
        <f>ROUND($J27*AN27, 'Initial Information'!G27)</f>
        <v>0</v>
      </c>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row>
    <row r="28" spans="1:149" s="58" customFormat="1" ht="20.25" customHeight="1">
      <c r="A28" s="55" t="s">
        <v>181</v>
      </c>
      <c r="B28" s="56">
        <v>2</v>
      </c>
      <c r="C28" s="1138"/>
      <c r="D28" s="1139"/>
      <c r="E28" s="157"/>
      <c r="F28" s="104"/>
      <c r="G28" s="56" t="s">
        <v>181</v>
      </c>
      <c r="H28" s="100"/>
      <c r="I28" s="56" t="s">
        <v>181</v>
      </c>
      <c r="J28" s="105">
        <v>0.28000000000000003</v>
      </c>
      <c r="K28" s="56" t="s">
        <v>181</v>
      </c>
      <c r="L28" s="68" t="s">
        <v>181</v>
      </c>
      <c r="M28" s="74"/>
      <c r="N28" s="152" t="s">
        <v>181</v>
      </c>
      <c r="O28" s="400">
        <f t="shared" si="3"/>
        <v>0</v>
      </c>
      <c r="P28" s="69" t="s">
        <v>181</v>
      </c>
      <c r="Q28" s="152" t="s">
        <v>181</v>
      </c>
      <c r="R28" s="74"/>
      <c r="S28" s="152" t="s">
        <v>181</v>
      </c>
      <c r="T28" s="400">
        <f t="shared" si="4"/>
        <v>0</v>
      </c>
      <c r="U28" s="69" t="s">
        <v>181</v>
      </c>
      <c r="V28" s="152" t="s">
        <v>181</v>
      </c>
      <c r="W28" s="74"/>
      <c r="X28" s="152" t="s">
        <v>181</v>
      </c>
      <c r="Y28" s="400">
        <f t="shared" si="5"/>
        <v>0</v>
      </c>
      <c r="Z28" s="69" t="s">
        <v>181</v>
      </c>
      <c r="AA28" s="152" t="s">
        <v>181</v>
      </c>
      <c r="AB28" s="74"/>
      <c r="AC28" s="152" t="s">
        <v>181</v>
      </c>
      <c r="AD28" s="400">
        <f t="shared" si="6"/>
        <v>0</v>
      </c>
      <c r="AE28" s="69" t="s">
        <v>181</v>
      </c>
      <c r="AF28" s="152" t="s">
        <v>181</v>
      </c>
      <c r="AG28" s="74"/>
      <c r="AH28" s="152" t="s">
        <v>181</v>
      </c>
      <c r="AI28" s="400">
        <f t="shared" si="7"/>
        <v>0</v>
      </c>
      <c r="AJ28" s="69" t="s">
        <v>181</v>
      </c>
      <c r="AK28" s="152" t="s">
        <v>181</v>
      </c>
      <c r="AL28" s="74"/>
      <c r="AM28" s="152" t="s">
        <v>181</v>
      </c>
      <c r="AN28" s="400">
        <f t="shared" si="8"/>
        <v>0</v>
      </c>
      <c r="AO28" s="75" t="s">
        <v>181</v>
      </c>
      <c r="AP28" s="185" t="s">
        <v>181</v>
      </c>
      <c r="AQ28" s="52">
        <f t="shared" si="9"/>
        <v>0</v>
      </c>
      <c r="AR28" s="188" t="s">
        <v>181</v>
      </c>
      <c r="AS28" s="729"/>
      <c r="AT28" s="76">
        <v>1.03</v>
      </c>
      <c r="AU28" s="76">
        <f t="shared" si="10"/>
        <v>1.0609</v>
      </c>
      <c r="AV28" s="76">
        <f t="shared" si="10"/>
        <v>1.092727</v>
      </c>
      <c r="AW28" s="76">
        <f t="shared" si="10"/>
        <v>1.1255088100000001</v>
      </c>
      <c r="AX28" s="76">
        <f t="shared" si="10"/>
        <v>1.1592740743000001</v>
      </c>
      <c r="AY28" s="76">
        <f t="shared" si="10"/>
        <v>1.1940522965290001</v>
      </c>
      <c r="AZ28" s="51">
        <f t="shared" si="11"/>
        <v>0</v>
      </c>
      <c r="BA28" s="51">
        <f t="shared" si="12"/>
        <v>0</v>
      </c>
      <c r="BB28" s="51">
        <f t="shared" si="13"/>
        <v>0</v>
      </c>
      <c r="BC28" s="51">
        <f t="shared" si="14"/>
        <v>0</v>
      </c>
      <c r="BD28" s="51">
        <f t="shared" si="15"/>
        <v>0</v>
      </c>
      <c r="BE28" s="51">
        <f t="shared" si="16"/>
        <v>0</v>
      </c>
      <c r="BF28" s="735">
        <f t="shared" si="17"/>
        <v>0</v>
      </c>
      <c r="BG28" s="735">
        <f t="shared" si="18"/>
        <v>0</v>
      </c>
      <c r="BH28" s="735">
        <f t="shared" si="19"/>
        <v>0</v>
      </c>
      <c r="BI28" s="735">
        <f t="shared" si="20"/>
        <v>0</v>
      </c>
      <c r="BJ28" s="735">
        <f t="shared" si="21"/>
        <v>0</v>
      </c>
      <c r="BK28" s="735">
        <f t="shared" si="22"/>
        <v>0</v>
      </c>
      <c r="BL28" s="739">
        <f t="shared" si="23"/>
        <v>0</v>
      </c>
      <c r="BM28" s="739">
        <f t="shared" si="24"/>
        <v>0</v>
      </c>
      <c r="BN28" s="739">
        <f t="shared" si="25"/>
        <v>0</v>
      </c>
      <c r="BO28" s="739">
        <f t="shared" si="26"/>
        <v>0</v>
      </c>
      <c r="BP28" s="739">
        <f t="shared" si="27"/>
        <v>0</v>
      </c>
      <c r="BQ28" s="739">
        <f t="shared" si="28"/>
        <v>0</v>
      </c>
      <c r="BR28" s="741">
        <f t="shared" ref="BR28:BW36" si="45">ROUND(AT28*$H28,2)</f>
        <v>0</v>
      </c>
      <c r="BS28" s="741">
        <f t="shared" si="45"/>
        <v>0</v>
      </c>
      <c r="BT28" s="741">
        <f t="shared" si="45"/>
        <v>0</v>
      </c>
      <c r="BU28" s="741">
        <f t="shared" si="45"/>
        <v>0</v>
      </c>
      <c r="BV28" s="741">
        <f t="shared" si="45"/>
        <v>0</v>
      </c>
      <c r="BW28" s="741">
        <f t="shared" si="45"/>
        <v>0</v>
      </c>
      <c r="BX28" s="743">
        <f t="shared" ref="BX28:CC35" si="46">BR28*9</f>
        <v>0</v>
      </c>
      <c r="BY28" s="743">
        <f t="shared" si="46"/>
        <v>0</v>
      </c>
      <c r="BZ28" s="743">
        <f t="shared" si="46"/>
        <v>0</v>
      </c>
      <c r="CA28" s="743">
        <f t="shared" si="46"/>
        <v>0</v>
      </c>
      <c r="CB28" s="743">
        <f t="shared" si="46"/>
        <v>0</v>
      </c>
      <c r="CC28" s="743">
        <f t="shared" si="46"/>
        <v>0</v>
      </c>
      <c r="CD28" s="740">
        <f t="shared" ref="CD28:CI35" si="47">BR28*12</f>
        <v>0</v>
      </c>
      <c r="CE28" s="740">
        <f t="shared" si="47"/>
        <v>0</v>
      </c>
      <c r="CF28" s="740">
        <f t="shared" si="47"/>
        <v>0</v>
      </c>
      <c r="CG28" s="740">
        <f t="shared" si="47"/>
        <v>0</v>
      </c>
      <c r="CH28" s="740">
        <f t="shared" si="47"/>
        <v>0</v>
      </c>
      <c r="CI28" s="740">
        <f t="shared" si="47"/>
        <v>0</v>
      </c>
      <c r="CJ28" s="746" t="s">
        <v>1208</v>
      </c>
      <c r="CK28" s="746" t="s">
        <v>1208</v>
      </c>
      <c r="CL28" s="746" t="s">
        <v>1208</v>
      </c>
      <c r="CM28" s="746" t="s">
        <v>1208</v>
      </c>
      <c r="CN28" s="746" t="s">
        <v>1208</v>
      </c>
      <c r="CO28" s="746" t="s">
        <v>1208</v>
      </c>
      <c r="CP28" s="677" t="e">
        <f t="shared" si="32"/>
        <v>#DIV/0!</v>
      </c>
      <c r="CQ28" s="677" t="e">
        <f t="shared" si="33"/>
        <v>#DIV/0!</v>
      </c>
      <c r="CR28" s="677" t="e">
        <f t="shared" si="34"/>
        <v>#DIV/0!</v>
      </c>
      <c r="CS28" s="677" t="e">
        <f t="shared" si="35"/>
        <v>#DIV/0!</v>
      </c>
      <c r="CT28" s="677" t="e">
        <f t="shared" si="36"/>
        <v>#DIV/0!</v>
      </c>
      <c r="CU28" s="677" t="e">
        <f t="shared" si="37"/>
        <v>#DIV/0!</v>
      </c>
      <c r="CV28" s="764" t="e">
        <f t="shared" ref="CV28:DA36" si="48">ROUND(CP28+(CP28*$J28),2)</f>
        <v>#DIV/0!</v>
      </c>
      <c r="CW28" s="764" t="e">
        <f t="shared" si="48"/>
        <v>#DIV/0!</v>
      </c>
      <c r="CX28" s="764" t="e">
        <f t="shared" si="48"/>
        <v>#DIV/0!</v>
      </c>
      <c r="CY28" s="764" t="e">
        <f t="shared" si="48"/>
        <v>#DIV/0!</v>
      </c>
      <c r="CZ28" s="764" t="e">
        <f t="shared" si="48"/>
        <v>#DIV/0!</v>
      </c>
      <c r="DA28" s="764" t="e">
        <f t="shared" si="48"/>
        <v>#DIV/0!</v>
      </c>
      <c r="DB28" s="680" t="e">
        <f t="shared" si="39"/>
        <v>#DIV/0!</v>
      </c>
      <c r="DC28" s="680" t="e">
        <f t="shared" si="40"/>
        <v>#DIV/0!</v>
      </c>
      <c r="DD28" s="680" t="e">
        <f t="shared" si="41"/>
        <v>#DIV/0!</v>
      </c>
      <c r="DE28" s="680" t="e">
        <f t="shared" si="42"/>
        <v>#DIV/0!</v>
      </c>
      <c r="DF28" s="680" t="e">
        <f t="shared" si="43"/>
        <v>#DIV/0!</v>
      </c>
      <c r="DG28" s="680" t="e">
        <f t="shared" si="44"/>
        <v>#DIV/0!</v>
      </c>
      <c r="DH28" s="766">
        <f>ROUND($J28*O28, 'Initial Information'!B28)</f>
        <v>0</v>
      </c>
      <c r="DI28" s="766">
        <f>ROUND($J28*T28, 'Initial Information'!C28)</f>
        <v>0</v>
      </c>
      <c r="DJ28" s="766">
        <f>ROUND($J28*Y28, 'Initial Information'!D28)</f>
        <v>0</v>
      </c>
      <c r="DK28" s="766">
        <f>ROUND($J28*AD28, 'Initial Information'!E28)</f>
        <v>0</v>
      </c>
      <c r="DL28" s="766">
        <f>ROUND($J28*AI28, 'Initial Information'!F28)</f>
        <v>0</v>
      </c>
      <c r="DM28" s="766">
        <f>ROUND($J28*AN28, 'Initial Information'!G28)</f>
        <v>0</v>
      </c>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row>
    <row r="29" spans="1:149" s="58" customFormat="1" ht="20.25" customHeight="1">
      <c r="A29" s="55" t="s">
        <v>181</v>
      </c>
      <c r="B29" s="56">
        <v>3</v>
      </c>
      <c r="C29" s="1138"/>
      <c r="D29" s="1139"/>
      <c r="E29" s="157"/>
      <c r="F29" s="104"/>
      <c r="G29" s="56" t="s">
        <v>181</v>
      </c>
      <c r="H29" s="100"/>
      <c r="I29" s="56" t="s">
        <v>181</v>
      </c>
      <c r="J29" s="105">
        <v>0.28000000000000003</v>
      </c>
      <c r="K29" s="56" t="s">
        <v>181</v>
      </c>
      <c r="L29" s="68" t="s">
        <v>181</v>
      </c>
      <c r="M29" s="74"/>
      <c r="N29" s="152" t="s">
        <v>181</v>
      </c>
      <c r="O29" s="400">
        <f t="shared" si="3"/>
        <v>0</v>
      </c>
      <c r="P29" s="69" t="s">
        <v>181</v>
      </c>
      <c r="Q29" s="152" t="s">
        <v>181</v>
      </c>
      <c r="R29" s="74"/>
      <c r="S29" s="152" t="s">
        <v>181</v>
      </c>
      <c r="T29" s="400">
        <f t="shared" si="4"/>
        <v>0</v>
      </c>
      <c r="U29" s="69" t="s">
        <v>181</v>
      </c>
      <c r="V29" s="152" t="s">
        <v>181</v>
      </c>
      <c r="W29" s="74"/>
      <c r="X29" s="152" t="s">
        <v>181</v>
      </c>
      <c r="Y29" s="400">
        <f t="shared" si="5"/>
        <v>0</v>
      </c>
      <c r="Z29" s="69" t="s">
        <v>181</v>
      </c>
      <c r="AA29" s="152" t="s">
        <v>181</v>
      </c>
      <c r="AB29" s="74"/>
      <c r="AC29" s="152" t="s">
        <v>181</v>
      </c>
      <c r="AD29" s="400">
        <f t="shared" si="6"/>
        <v>0</v>
      </c>
      <c r="AE29" s="69" t="s">
        <v>181</v>
      </c>
      <c r="AF29" s="152" t="s">
        <v>181</v>
      </c>
      <c r="AG29" s="74"/>
      <c r="AH29" s="152" t="s">
        <v>181</v>
      </c>
      <c r="AI29" s="400">
        <f t="shared" si="7"/>
        <v>0</v>
      </c>
      <c r="AJ29" s="69" t="s">
        <v>181</v>
      </c>
      <c r="AK29" s="152" t="s">
        <v>181</v>
      </c>
      <c r="AL29" s="74"/>
      <c r="AM29" s="152" t="s">
        <v>181</v>
      </c>
      <c r="AN29" s="400">
        <f t="shared" si="8"/>
        <v>0</v>
      </c>
      <c r="AO29" s="75" t="s">
        <v>181</v>
      </c>
      <c r="AP29" s="185" t="s">
        <v>181</v>
      </c>
      <c r="AQ29" s="52">
        <f t="shared" si="9"/>
        <v>0</v>
      </c>
      <c r="AR29" s="188" t="s">
        <v>181</v>
      </c>
      <c r="AS29" s="729"/>
      <c r="AT29" s="76">
        <v>1.03</v>
      </c>
      <c r="AU29" s="76">
        <f t="shared" si="10"/>
        <v>1.0609</v>
      </c>
      <c r="AV29" s="76">
        <f t="shared" si="10"/>
        <v>1.092727</v>
      </c>
      <c r="AW29" s="76">
        <f t="shared" si="10"/>
        <v>1.1255088100000001</v>
      </c>
      <c r="AX29" s="76">
        <f t="shared" si="10"/>
        <v>1.1592740743000001</v>
      </c>
      <c r="AY29" s="76">
        <f t="shared" si="10"/>
        <v>1.1940522965290001</v>
      </c>
      <c r="AZ29" s="51">
        <f t="shared" si="11"/>
        <v>0</v>
      </c>
      <c r="BA29" s="51">
        <f t="shared" si="12"/>
        <v>0</v>
      </c>
      <c r="BB29" s="51">
        <f t="shared" si="13"/>
        <v>0</v>
      </c>
      <c r="BC29" s="51">
        <f t="shared" si="14"/>
        <v>0</v>
      </c>
      <c r="BD29" s="51">
        <f t="shared" si="15"/>
        <v>0</v>
      </c>
      <c r="BE29" s="51">
        <f t="shared" si="16"/>
        <v>0</v>
      </c>
      <c r="BF29" s="735">
        <f t="shared" si="17"/>
        <v>0</v>
      </c>
      <c r="BG29" s="735">
        <f t="shared" si="18"/>
        <v>0</v>
      </c>
      <c r="BH29" s="735">
        <f t="shared" si="19"/>
        <v>0</v>
      </c>
      <c r="BI29" s="735">
        <f t="shared" si="20"/>
        <v>0</v>
      </c>
      <c r="BJ29" s="735">
        <f t="shared" si="21"/>
        <v>0</v>
      </c>
      <c r="BK29" s="735">
        <f t="shared" si="22"/>
        <v>0</v>
      </c>
      <c r="BL29" s="739">
        <f t="shared" si="23"/>
        <v>0</v>
      </c>
      <c r="BM29" s="739">
        <f t="shared" si="24"/>
        <v>0</v>
      </c>
      <c r="BN29" s="739">
        <f t="shared" si="25"/>
        <v>0</v>
      </c>
      <c r="BO29" s="739">
        <f t="shared" si="26"/>
        <v>0</v>
      </c>
      <c r="BP29" s="739">
        <f t="shared" si="27"/>
        <v>0</v>
      </c>
      <c r="BQ29" s="739">
        <f t="shared" si="28"/>
        <v>0</v>
      </c>
      <c r="BR29" s="741">
        <f t="shared" si="45"/>
        <v>0</v>
      </c>
      <c r="BS29" s="741">
        <f t="shared" si="45"/>
        <v>0</v>
      </c>
      <c r="BT29" s="741">
        <f t="shared" si="45"/>
        <v>0</v>
      </c>
      <c r="BU29" s="741">
        <f t="shared" si="45"/>
        <v>0</v>
      </c>
      <c r="BV29" s="741">
        <f t="shared" si="45"/>
        <v>0</v>
      </c>
      <c r="BW29" s="741">
        <f t="shared" si="45"/>
        <v>0</v>
      </c>
      <c r="BX29" s="743">
        <f t="shared" si="46"/>
        <v>0</v>
      </c>
      <c r="BY29" s="743">
        <f t="shared" si="46"/>
        <v>0</v>
      </c>
      <c r="BZ29" s="743">
        <f t="shared" si="46"/>
        <v>0</v>
      </c>
      <c r="CA29" s="743">
        <f t="shared" si="46"/>
        <v>0</v>
      </c>
      <c r="CB29" s="743">
        <f t="shared" si="46"/>
        <v>0</v>
      </c>
      <c r="CC29" s="743">
        <f t="shared" si="46"/>
        <v>0</v>
      </c>
      <c r="CD29" s="740">
        <f t="shared" si="47"/>
        <v>0</v>
      </c>
      <c r="CE29" s="740">
        <f t="shared" si="47"/>
        <v>0</v>
      </c>
      <c r="CF29" s="740">
        <f t="shared" si="47"/>
        <v>0</v>
      </c>
      <c r="CG29" s="740">
        <f t="shared" si="47"/>
        <v>0</v>
      </c>
      <c r="CH29" s="740">
        <f t="shared" si="47"/>
        <v>0</v>
      </c>
      <c r="CI29" s="740">
        <f t="shared" si="47"/>
        <v>0</v>
      </c>
      <c r="CJ29" s="746" t="s">
        <v>1208</v>
      </c>
      <c r="CK29" s="746" t="s">
        <v>1208</v>
      </c>
      <c r="CL29" s="746" t="s">
        <v>1208</v>
      </c>
      <c r="CM29" s="746" t="s">
        <v>1208</v>
      </c>
      <c r="CN29" s="746" t="s">
        <v>1208</v>
      </c>
      <c r="CO29" s="746" t="s">
        <v>1208</v>
      </c>
      <c r="CP29" s="677" t="e">
        <f t="shared" si="32"/>
        <v>#DIV/0!</v>
      </c>
      <c r="CQ29" s="677" t="e">
        <f t="shared" si="33"/>
        <v>#DIV/0!</v>
      </c>
      <c r="CR29" s="677" t="e">
        <f t="shared" si="34"/>
        <v>#DIV/0!</v>
      </c>
      <c r="CS29" s="677" t="e">
        <f t="shared" si="35"/>
        <v>#DIV/0!</v>
      </c>
      <c r="CT29" s="677" t="e">
        <f t="shared" si="36"/>
        <v>#DIV/0!</v>
      </c>
      <c r="CU29" s="677" t="e">
        <f t="shared" si="37"/>
        <v>#DIV/0!</v>
      </c>
      <c r="CV29" s="764" t="e">
        <f t="shared" si="48"/>
        <v>#DIV/0!</v>
      </c>
      <c r="CW29" s="764" t="e">
        <f t="shared" si="48"/>
        <v>#DIV/0!</v>
      </c>
      <c r="CX29" s="764" t="e">
        <f t="shared" si="48"/>
        <v>#DIV/0!</v>
      </c>
      <c r="CY29" s="764" t="e">
        <f t="shared" si="48"/>
        <v>#DIV/0!</v>
      </c>
      <c r="CZ29" s="764" t="e">
        <f t="shared" si="48"/>
        <v>#DIV/0!</v>
      </c>
      <c r="DA29" s="764" t="e">
        <f t="shared" si="48"/>
        <v>#DIV/0!</v>
      </c>
      <c r="DB29" s="680" t="e">
        <f t="shared" si="39"/>
        <v>#DIV/0!</v>
      </c>
      <c r="DC29" s="680" t="e">
        <f t="shared" si="40"/>
        <v>#DIV/0!</v>
      </c>
      <c r="DD29" s="680" t="e">
        <f t="shared" si="41"/>
        <v>#DIV/0!</v>
      </c>
      <c r="DE29" s="680" t="e">
        <f t="shared" si="42"/>
        <v>#DIV/0!</v>
      </c>
      <c r="DF29" s="680" t="e">
        <f t="shared" si="43"/>
        <v>#DIV/0!</v>
      </c>
      <c r="DG29" s="680" t="e">
        <f t="shared" si="44"/>
        <v>#DIV/0!</v>
      </c>
      <c r="DH29" s="766">
        <f>ROUND($J29*O29, 'Initial Information'!B29)</f>
        <v>0</v>
      </c>
      <c r="DI29" s="766">
        <f>ROUND($J29*T29, 'Initial Information'!C29)</f>
        <v>0</v>
      </c>
      <c r="DJ29" s="766">
        <f>ROUND($J29*Y29, 'Initial Information'!D29)</f>
        <v>0</v>
      </c>
      <c r="DK29" s="766">
        <f>ROUND($J29*AD29, 'Initial Information'!E29)</f>
        <v>0</v>
      </c>
      <c r="DL29" s="766">
        <f>ROUND($J29*AI29, 'Initial Information'!F29)</f>
        <v>0</v>
      </c>
      <c r="DM29" s="766">
        <f>ROUND($J29*AN29, 'Initial Information'!G29)</f>
        <v>0</v>
      </c>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row>
    <row r="30" spans="1:149" s="58" customFormat="1" ht="20.25" customHeight="1">
      <c r="A30" s="55" t="s">
        <v>181</v>
      </c>
      <c r="B30" s="56">
        <v>4</v>
      </c>
      <c r="C30" s="1138"/>
      <c r="D30" s="1139"/>
      <c r="E30" s="157"/>
      <c r="F30" s="104"/>
      <c r="G30" s="56" t="s">
        <v>181</v>
      </c>
      <c r="H30" s="100"/>
      <c r="I30" s="56" t="s">
        <v>181</v>
      </c>
      <c r="J30" s="105">
        <v>0.28000000000000003</v>
      </c>
      <c r="K30" s="56" t="s">
        <v>181</v>
      </c>
      <c r="L30" s="68" t="s">
        <v>181</v>
      </c>
      <c r="M30" s="74"/>
      <c r="N30" s="152" t="s">
        <v>181</v>
      </c>
      <c r="O30" s="400">
        <f t="shared" si="3"/>
        <v>0</v>
      </c>
      <c r="P30" s="69" t="s">
        <v>181</v>
      </c>
      <c r="Q30" s="152" t="s">
        <v>181</v>
      </c>
      <c r="R30" s="74"/>
      <c r="S30" s="152" t="s">
        <v>181</v>
      </c>
      <c r="T30" s="400">
        <f t="shared" si="4"/>
        <v>0</v>
      </c>
      <c r="U30" s="69" t="s">
        <v>181</v>
      </c>
      <c r="V30" s="152" t="s">
        <v>181</v>
      </c>
      <c r="W30" s="74"/>
      <c r="X30" s="152" t="s">
        <v>181</v>
      </c>
      <c r="Y30" s="400">
        <f t="shared" si="5"/>
        <v>0</v>
      </c>
      <c r="Z30" s="69" t="s">
        <v>181</v>
      </c>
      <c r="AA30" s="152" t="s">
        <v>181</v>
      </c>
      <c r="AB30" s="74"/>
      <c r="AC30" s="152" t="s">
        <v>181</v>
      </c>
      <c r="AD30" s="400">
        <f t="shared" si="6"/>
        <v>0</v>
      </c>
      <c r="AE30" s="69" t="s">
        <v>181</v>
      </c>
      <c r="AF30" s="152" t="s">
        <v>181</v>
      </c>
      <c r="AG30" s="74"/>
      <c r="AH30" s="152" t="s">
        <v>181</v>
      </c>
      <c r="AI30" s="400">
        <f t="shared" si="7"/>
        <v>0</v>
      </c>
      <c r="AJ30" s="69" t="s">
        <v>181</v>
      </c>
      <c r="AK30" s="152" t="s">
        <v>181</v>
      </c>
      <c r="AL30" s="74"/>
      <c r="AM30" s="152" t="s">
        <v>181</v>
      </c>
      <c r="AN30" s="400">
        <f t="shared" si="8"/>
        <v>0</v>
      </c>
      <c r="AO30" s="75" t="s">
        <v>181</v>
      </c>
      <c r="AP30" s="185" t="s">
        <v>181</v>
      </c>
      <c r="AQ30" s="52">
        <f t="shared" si="9"/>
        <v>0</v>
      </c>
      <c r="AR30" s="188" t="s">
        <v>181</v>
      </c>
      <c r="AS30" s="729"/>
      <c r="AT30" s="76">
        <v>1.03</v>
      </c>
      <c r="AU30" s="76">
        <f t="shared" si="10"/>
        <v>1.0609</v>
      </c>
      <c r="AV30" s="76">
        <f t="shared" si="10"/>
        <v>1.092727</v>
      </c>
      <c r="AW30" s="76">
        <f t="shared" si="10"/>
        <v>1.1255088100000001</v>
      </c>
      <c r="AX30" s="76">
        <f t="shared" si="10"/>
        <v>1.1592740743000001</v>
      </c>
      <c r="AY30" s="76">
        <f t="shared" si="10"/>
        <v>1.1940522965290001</v>
      </c>
      <c r="AZ30" s="51">
        <f t="shared" si="11"/>
        <v>0</v>
      </c>
      <c r="BA30" s="51">
        <f t="shared" si="12"/>
        <v>0</v>
      </c>
      <c r="BB30" s="51">
        <f t="shared" si="13"/>
        <v>0</v>
      </c>
      <c r="BC30" s="51">
        <f t="shared" si="14"/>
        <v>0</v>
      </c>
      <c r="BD30" s="51">
        <f t="shared" si="15"/>
        <v>0</v>
      </c>
      <c r="BE30" s="51">
        <f t="shared" si="16"/>
        <v>0</v>
      </c>
      <c r="BF30" s="735">
        <f t="shared" si="17"/>
        <v>0</v>
      </c>
      <c r="BG30" s="735">
        <f t="shared" si="18"/>
        <v>0</v>
      </c>
      <c r="BH30" s="735">
        <f t="shared" si="19"/>
        <v>0</v>
      </c>
      <c r="BI30" s="735">
        <f t="shared" si="20"/>
        <v>0</v>
      </c>
      <c r="BJ30" s="735">
        <f t="shared" si="21"/>
        <v>0</v>
      </c>
      <c r="BK30" s="735">
        <f t="shared" si="22"/>
        <v>0</v>
      </c>
      <c r="BL30" s="739">
        <f t="shared" si="23"/>
        <v>0</v>
      </c>
      <c r="BM30" s="739">
        <f t="shared" si="24"/>
        <v>0</v>
      </c>
      <c r="BN30" s="739">
        <f t="shared" si="25"/>
        <v>0</v>
      </c>
      <c r="BO30" s="739">
        <f t="shared" si="26"/>
        <v>0</v>
      </c>
      <c r="BP30" s="739">
        <f t="shared" si="27"/>
        <v>0</v>
      </c>
      <c r="BQ30" s="739">
        <f t="shared" si="28"/>
        <v>0</v>
      </c>
      <c r="BR30" s="741">
        <f t="shared" si="45"/>
        <v>0</v>
      </c>
      <c r="BS30" s="741">
        <f t="shared" si="45"/>
        <v>0</v>
      </c>
      <c r="BT30" s="741">
        <f t="shared" si="45"/>
        <v>0</v>
      </c>
      <c r="BU30" s="741">
        <f t="shared" si="45"/>
        <v>0</v>
      </c>
      <c r="BV30" s="741">
        <f t="shared" si="45"/>
        <v>0</v>
      </c>
      <c r="BW30" s="741">
        <f t="shared" si="45"/>
        <v>0</v>
      </c>
      <c r="BX30" s="743">
        <f t="shared" si="46"/>
        <v>0</v>
      </c>
      <c r="BY30" s="743">
        <f t="shared" si="46"/>
        <v>0</v>
      </c>
      <c r="BZ30" s="743">
        <f t="shared" si="46"/>
        <v>0</v>
      </c>
      <c r="CA30" s="743">
        <f t="shared" si="46"/>
        <v>0</v>
      </c>
      <c r="CB30" s="743">
        <f t="shared" si="46"/>
        <v>0</v>
      </c>
      <c r="CC30" s="743">
        <f t="shared" si="46"/>
        <v>0</v>
      </c>
      <c r="CD30" s="740">
        <f t="shared" si="47"/>
        <v>0</v>
      </c>
      <c r="CE30" s="740">
        <f t="shared" si="47"/>
        <v>0</v>
      </c>
      <c r="CF30" s="740">
        <f t="shared" si="47"/>
        <v>0</v>
      </c>
      <c r="CG30" s="740">
        <f t="shared" si="47"/>
        <v>0</v>
      </c>
      <c r="CH30" s="740">
        <f t="shared" si="47"/>
        <v>0</v>
      </c>
      <c r="CI30" s="740">
        <f t="shared" si="47"/>
        <v>0</v>
      </c>
      <c r="CJ30" s="746" t="s">
        <v>1208</v>
      </c>
      <c r="CK30" s="746" t="s">
        <v>1208</v>
      </c>
      <c r="CL30" s="746" t="s">
        <v>1208</v>
      </c>
      <c r="CM30" s="746" t="s">
        <v>1208</v>
      </c>
      <c r="CN30" s="746" t="s">
        <v>1208</v>
      </c>
      <c r="CO30" s="746" t="s">
        <v>1208</v>
      </c>
      <c r="CP30" s="677" t="e">
        <f t="shared" si="32"/>
        <v>#DIV/0!</v>
      </c>
      <c r="CQ30" s="677" t="e">
        <f t="shared" si="33"/>
        <v>#DIV/0!</v>
      </c>
      <c r="CR30" s="677" t="e">
        <f t="shared" si="34"/>
        <v>#DIV/0!</v>
      </c>
      <c r="CS30" s="677" t="e">
        <f t="shared" si="35"/>
        <v>#DIV/0!</v>
      </c>
      <c r="CT30" s="677" t="e">
        <f t="shared" si="36"/>
        <v>#DIV/0!</v>
      </c>
      <c r="CU30" s="677" t="e">
        <f t="shared" si="37"/>
        <v>#DIV/0!</v>
      </c>
      <c r="CV30" s="764" t="e">
        <f t="shared" si="48"/>
        <v>#DIV/0!</v>
      </c>
      <c r="CW30" s="764" t="e">
        <f t="shared" si="48"/>
        <v>#DIV/0!</v>
      </c>
      <c r="CX30" s="764" t="e">
        <f t="shared" si="48"/>
        <v>#DIV/0!</v>
      </c>
      <c r="CY30" s="764" t="e">
        <f t="shared" si="48"/>
        <v>#DIV/0!</v>
      </c>
      <c r="CZ30" s="764" t="e">
        <f t="shared" si="48"/>
        <v>#DIV/0!</v>
      </c>
      <c r="DA30" s="764" t="e">
        <f t="shared" si="48"/>
        <v>#DIV/0!</v>
      </c>
      <c r="DB30" s="680" t="e">
        <f t="shared" si="39"/>
        <v>#DIV/0!</v>
      </c>
      <c r="DC30" s="680" t="e">
        <f t="shared" si="40"/>
        <v>#DIV/0!</v>
      </c>
      <c r="DD30" s="680" t="e">
        <f t="shared" si="41"/>
        <v>#DIV/0!</v>
      </c>
      <c r="DE30" s="680" t="e">
        <f t="shared" si="42"/>
        <v>#DIV/0!</v>
      </c>
      <c r="DF30" s="680" t="e">
        <f t="shared" si="43"/>
        <v>#DIV/0!</v>
      </c>
      <c r="DG30" s="680" t="e">
        <f t="shared" si="44"/>
        <v>#DIV/0!</v>
      </c>
      <c r="DH30" s="766">
        <f>ROUND($J30*O30, 'Initial Information'!B30)</f>
        <v>0</v>
      </c>
      <c r="DI30" s="766">
        <f>ROUND($J30*T30, 'Initial Information'!C30)</f>
        <v>0</v>
      </c>
      <c r="DJ30" s="766">
        <f>ROUND($J30*Y30, 'Initial Information'!D30)</f>
        <v>0</v>
      </c>
      <c r="DK30" s="766">
        <f>ROUND($J30*AD30, 'Initial Information'!E30)</f>
        <v>0</v>
      </c>
      <c r="DL30" s="766">
        <f>ROUND($J30*AI30, 'Initial Information'!F30)</f>
        <v>0</v>
      </c>
      <c r="DM30" s="766">
        <f>ROUND($J30*AN30, 'Initial Information'!G30)</f>
        <v>0</v>
      </c>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row>
    <row r="31" spans="1:149" s="58" customFormat="1" ht="20.25" customHeight="1">
      <c r="A31" s="55" t="s">
        <v>181</v>
      </c>
      <c r="B31" s="56">
        <v>5</v>
      </c>
      <c r="C31" s="1138"/>
      <c r="D31" s="1139"/>
      <c r="E31" s="157"/>
      <c r="F31" s="104"/>
      <c r="G31" s="56" t="s">
        <v>181</v>
      </c>
      <c r="H31" s="100"/>
      <c r="I31" s="56" t="s">
        <v>181</v>
      </c>
      <c r="J31" s="105">
        <v>0.28000000000000003</v>
      </c>
      <c r="K31" s="56" t="s">
        <v>181</v>
      </c>
      <c r="L31" s="68" t="s">
        <v>181</v>
      </c>
      <c r="M31" s="74"/>
      <c r="N31" s="152" t="s">
        <v>181</v>
      </c>
      <c r="O31" s="400">
        <f t="shared" si="3"/>
        <v>0</v>
      </c>
      <c r="P31" s="69" t="s">
        <v>181</v>
      </c>
      <c r="Q31" s="152" t="s">
        <v>181</v>
      </c>
      <c r="R31" s="74"/>
      <c r="S31" s="152" t="s">
        <v>181</v>
      </c>
      <c r="T31" s="400">
        <f t="shared" si="4"/>
        <v>0</v>
      </c>
      <c r="U31" s="69" t="s">
        <v>181</v>
      </c>
      <c r="V31" s="152" t="s">
        <v>181</v>
      </c>
      <c r="W31" s="74"/>
      <c r="X31" s="152" t="s">
        <v>181</v>
      </c>
      <c r="Y31" s="400">
        <f t="shared" si="5"/>
        <v>0</v>
      </c>
      <c r="Z31" s="69" t="s">
        <v>181</v>
      </c>
      <c r="AA31" s="152" t="s">
        <v>181</v>
      </c>
      <c r="AB31" s="74"/>
      <c r="AC31" s="152" t="s">
        <v>181</v>
      </c>
      <c r="AD31" s="400">
        <f t="shared" si="6"/>
        <v>0</v>
      </c>
      <c r="AE31" s="69" t="s">
        <v>181</v>
      </c>
      <c r="AF31" s="152" t="s">
        <v>181</v>
      </c>
      <c r="AG31" s="74"/>
      <c r="AH31" s="152" t="s">
        <v>181</v>
      </c>
      <c r="AI31" s="400">
        <f t="shared" si="7"/>
        <v>0</v>
      </c>
      <c r="AJ31" s="69" t="s">
        <v>181</v>
      </c>
      <c r="AK31" s="152" t="s">
        <v>181</v>
      </c>
      <c r="AL31" s="74"/>
      <c r="AM31" s="152" t="s">
        <v>181</v>
      </c>
      <c r="AN31" s="400">
        <f t="shared" si="8"/>
        <v>0</v>
      </c>
      <c r="AO31" s="75" t="s">
        <v>181</v>
      </c>
      <c r="AP31" s="185" t="s">
        <v>181</v>
      </c>
      <c r="AQ31" s="52">
        <f t="shared" si="9"/>
        <v>0</v>
      </c>
      <c r="AR31" s="188" t="s">
        <v>181</v>
      </c>
      <c r="AS31" s="729"/>
      <c r="AT31" s="76">
        <v>1.03</v>
      </c>
      <c r="AU31" s="76">
        <f t="shared" si="10"/>
        <v>1.0609</v>
      </c>
      <c r="AV31" s="76">
        <f t="shared" si="10"/>
        <v>1.092727</v>
      </c>
      <c r="AW31" s="76">
        <f t="shared" si="10"/>
        <v>1.1255088100000001</v>
      </c>
      <c r="AX31" s="76">
        <f t="shared" si="10"/>
        <v>1.1592740743000001</v>
      </c>
      <c r="AY31" s="76">
        <f t="shared" si="10"/>
        <v>1.1940522965290001</v>
      </c>
      <c r="AZ31" s="51">
        <f t="shared" si="11"/>
        <v>0</v>
      </c>
      <c r="BA31" s="51">
        <f t="shared" si="12"/>
        <v>0</v>
      </c>
      <c r="BB31" s="51">
        <f t="shared" si="13"/>
        <v>0</v>
      </c>
      <c r="BC31" s="51">
        <f t="shared" si="14"/>
        <v>0</v>
      </c>
      <c r="BD31" s="51">
        <f t="shared" si="15"/>
        <v>0</v>
      </c>
      <c r="BE31" s="51">
        <f t="shared" si="16"/>
        <v>0</v>
      </c>
      <c r="BF31" s="735">
        <f t="shared" si="17"/>
        <v>0</v>
      </c>
      <c r="BG31" s="735">
        <f t="shared" si="18"/>
        <v>0</v>
      </c>
      <c r="BH31" s="735">
        <f t="shared" si="19"/>
        <v>0</v>
      </c>
      <c r="BI31" s="735">
        <f t="shared" si="20"/>
        <v>0</v>
      </c>
      <c r="BJ31" s="735">
        <f t="shared" si="21"/>
        <v>0</v>
      </c>
      <c r="BK31" s="735">
        <f t="shared" si="22"/>
        <v>0</v>
      </c>
      <c r="BL31" s="739">
        <f t="shared" si="23"/>
        <v>0</v>
      </c>
      <c r="BM31" s="739">
        <f t="shared" si="24"/>
        <v>0</v>
      </c>
      <c r="BN31" s="739">
        <f t="shared" si="25"/>
        <v>0</v>
      </c>
      <c r="BO31" s="739">
        <f t="shared" si="26"/>
        <v>0</v>
      </c>
      <c r="BP31" s="739">
        <f t="shared" si="27"/>
        <v>0</v>
      </c>
      <c r="BQ31" s="739">
        <f t="shared" si="28"/>
        <v>0</v>
      </c>
      <c r="BR31" s="741">
        <f t="shared" si="45"/>
        <v>0</v>
      </c>
      <c r="BS31" s="741">
        <f t="shared" si="45"/>
        <v>0</v>
      </c>
      <c r="BT31" s="741">
        <f t="shared" si="45"/>
        <v>0</v>
      </c>
      <c r="BU31" s="741">
        <f t="shared" si="45"/>
        <v>0</v>
      </c>
      <c r="BV31" s="741">
        <f t="shared" si="45"/>
        <v>0</v>
      </c>
      <c r="BW31" s="741">
        <f t="shared" si="45"/>
        <v>0</v>
      </c>
      <c r="BX31" s="743">
        <f t="shared" si="46"/>
        <v>0</v>
      </c>
      <c r="BY31" s="743">
        <f t="shared" si="46"/>
        <v>0</v>
      </c>
      <c r="BZ31" s="743">
        <f t="shared" si="46"/>
        <v>0</v>
      </c>
      <c r="CA31" s="743">
        <f t="shared" si="46"/>
        <v>0</v>
      </c>
      <c r="CB31" s="743">
        <f t="shared" si="46"/>
        <v>0</v>
      </c>
      <c r="CC31" s="743">
        <f t="shared" si="46"/>
        <v>0</v>
      </c>
      <c r="CD31" s="740">
        <f t="shared" si="47"/>
        <v>0</v>
      </c>
      <c r="CE31" s="740">
        <f t="shared" si="47"/>
        <v>0</v>
      </c>
      <c r="CF31" s="740">
        <f t="shared" si="47"/>
        <v>0</v>
      </c>
      <c r="CG31" s="740">
        <f t="shared" si="47"/>
        <v>0</v>
      </c>
      <c r="CH31" s="740">
        <f t="shared" si="47"/>
        <v>0</v>
      </c>
      <c r="CI31" s="740">
        <f t="shared" si="47"/>
        <v>0</v>
      </c>
      <c r="CJ31" s="746" t="s">
        <v>1208</v>
      </c>
      <c r="CK31" s="746" t="s">
        <v>1208</v>
      </c>
      <c r="CL31" s="746" t="s">
        <v>1208</v>
      </c>
      <c r="CM31" s="746" t="s">
        <v>1208</v>
      </c>
      <c r="CN31" s="746" t="s">
        <v>1208</v>
      </c>
      <c r="CO31" s="746" t="s">
        <v>1208</v>
      </c>
      <c r="CP31" s="677" t="e">
        <f t="shared" si="32"/>
        <v>#DIV/0!</v>
      </c>
      <c r="CQ31" s="677" t="e">
        <f t="shared" si="33"/>
        <v>#DIV/0!</v>
      </c>
      <c r="CR31" s="677" t="e">
        <f t="shared" si="34"/>
        <v>#DIV/0!</v>
      </c>
      <c r="CS31" s="677" t="e">
        <f t="shared" si="35"/>
        <v>#DIV/0!</v>
      </c>
      <c r="CT31" s="677" t="e">
        <f t="shared" si="36"/>
        <v>#DIV/0!</v>
      </c>
      <c r="CU31" s="677" t="e">
        <f t="shared" si="37"/>
        <v>#DIV/0!</v>
      </c>
      <c r="CV31" s="764" t="e">
        <f t="shared" si="48"/>
        <v>#DIV/0!</v>
      </c>
      <c r="CW31" s="764" t="e">
        <f t="shared" si="48"/>
        <v>#DIV/0!</v>
      </c>
      <c r="CX31" s="764" t="e">
        <f t="shared" si="48"/>
        <v>#DIV/0!</v>
      </c>
      <c r="CY31" s="764" t="e">
        <f t="shared" si="48"/>
        <v>#DIV/0!</v>
      </c>
      <c r="CZ31" s="764" t="e">
        <f t="shared" si="48"/>
        <v>#DIV/0!</v>
      </c>
      <c r="DA31" s="764" t="e">
        <f t="shared" si="48"/>
        <v>#DIV/0!</v>
      </c>
      <c r="DB31" s="680" t="e">
        <f t="shared" si="39"/>
        <v>#DIV/0!</v>
      </c>
      <c r="DC31" s="680" t="e">
        <f t="shared" si="40"/>
        <v>#DIV/0!</v>
      </c>
      <c r="DD31" s="680" t="e">
        <f t="shared" si="41"/>
        <v>#DIV/0!</v>
      </c>
      <c r="DE31" s="680" t="e">
        <f t="shared" si="42"/>
        <v>#DIV/0!</v>
      </c>
      <c r="DF31" s="680" t="e">
        <f t="shared" si="43"/>
        <v>#DIV/0!</v>
      </c>
      <c r="DG31" s="680" t="e">
        <f t="shared" si="44"/>
        <v>#DIV/0!</v>
      </c>
      <c r="DH31" s="766">
        <f>ROUND($J31*O31, 'Initial Information'!B31)</f>
        <v>0</v>
      </c>
      <c r="DI31" s="766">
        <f>ROUND($J31*T31, 'Initial Information'!C31)</f>
        <v>0</v>
      </c>
      <c r="DJ31" s="766">
        <f>ROUND($J31*Y31, 'Initial Information'!D31)</f>
        <v>0</v>
      </c>
      <c r="DK31" s="766">
        <f>ROUND($J31*AD31, 'Initial Information'!E31)</f>
        <v>0</v>
      </c>
      <c r="DL31" s="766">
        <f>ROUND($J31*AI31, 'Initial Information'!F31)</f>
        <v>0</v>
      </c>
      <c r="DM31" s="766">
        <f>ROUND($J31*AN31, 'Initial Information'!G31)</f>
        <v>0</v>
      </c>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row>
    <row r="32" spans="1:149" s="58" customFormat="1" ht="20.25" customHeight="1">
      <c r="A32" s="55" t="s">
        <v>181</v>
      </c>
      <c r="B32" s="56">
        <v>6</v>
      </c>
      <c r="C32" s="1138" t="s">
        <v>181</v>
      </c>
      <c r="D32" s="1139"/>
      <c r="E32" s="157" t="s">
        <v>181</v>
      </c>
      <c r="F32" s="104" t="s">
        <v>181</v>
      </c>
      <c r="G32" s="56" t="s">
        <v>181</v>
      </c>
      <c r="H32" s="100"/>
      <c r="I32" s="56" t="s">
        <v>181</v>
      </c>
      <c r="J32" s="105">
        <v>0.28000000000000003</v>
      </c>
      <c r="K32" s="56" t="s">
        <v>181</v>
      </c>
      <c r="L32" s="68" t="s">
        <v>181</v>
      </c>
      <c r="M32" s="74"/>
      <c r="N32" s="152" t="s">
        <v>181</v>
      </c>
      <c r="O32" s="400">
        <f t="shared" si="3"/>
        <v>0</v>
      </c>
      <c r="P32" s="69" t="s">
        <v>181</v>
      </c>
      <c r="Q32" s="152" t="s">
        <v>181</v>
      </c>
      <c r="R32" s="74"/>
      <c r="S32" s="152" t="s">
        <v>181</v>
      </c>
      <c r="T32" s="400">
        <f t="shared" si="4"/>
        <v>0</v>
      </c>
      <c r="U32" s="69" t="s">
        <v>181</v>
      </c>
      <c r="V32" s="152" t="s">
        <v>181</v>
      </c>
      <c r="W32" s="74"/>
      <c r="X32" s="152" t="s">
        <v>181</v>
      </c>
      <c r="Y32" s="400">
        <f t="shared" si="5"/>
        <v>0</v>
      </c>
      <c r="Z32" s="69" t="s">
        <v>181</v>
      </c>
      <c r="AA32" s="152" t="s">
        <v>181</v>
      </c>
      <c r="AB32" s="74"/>
      <c r="AC32" s="152" t="s">
        <v>181</v>
      </c>
      <c r="AD32" s="400">
        <f t="shared" si="6"/>
        <v>0</v>
      </c>
      <c r="AE32" s="69" t="s">
        <v>181</v>
      </c>
      <c r="AF32" s="152" t="s">
        <v>181</v>
      </c>
      <c r="AG32" s="74"/>
      <c r="AH32" s="152" t="s">
        <v>181</v>
      </c>
      <c r="AI32" s="400">
        <f t="shared" si="7"/>
        <v>0</v>
      </c>
      <c r="AJ32" s="69" t="s">
        <v>181</v>
      </c>
      <c r="AK32" s="152" t="s">
        <v>181</v>
      </c>
      <c r="AL32" s="74"/>
      <c r="AM32" s="152" t="s">
        <v>181</v>
      </c>
      <c r="AN32" s="400">
        <f t="shared" si="8"/>
        <v>0</v>
      </c>
      <c r="AO32" s="75" t="s">
        <v>181</v>
      </c>
      <c r="AP32" s="185" t="s">
        <v>181</v>
      </c>
      <c r="AQ32" s="52">
        <f t="shared" si="9"/>
        <v>0</v>
      </c>
      <c r="AR32" s="188" t="s">
        <v>181</v>
      </c>
      <c r="AS32" s="729"/>
      <c r="AT32" s="76">
        <v>1.03</v>
      </c>
      <c r="AU32" s="76">
        <f t="shared" si="10"/>
        <v>1.0609</v>
      </c>
      <c r="AV32" s="76">
        <f t="shared" si="10"/>
        <v>1.092727</v>
      </c>
      <c r="AW32" s="76">
        <f t="shared" si="10"/>
        <v>1.1255088100000001</v>
      </c>
      <c r="AX32" s="76">
        <f t="shared" si="10"/>
        <v>1.1592740743000001</v>
      </c>
      <c r="AY32" s="76">
        <f t="shared" si="10"/>
        <v>1.1940522965290001</v>
      </c>
      <c r="AZ32" s="51">
        <f t="shared" si="11"/>
        <v>0</v>
      </c>
      <c r="BA32" s="51">
        <f t="shared" si="12"/>
        <v>0</v>
      </c>
      <c r="BB32" s="51">
        <f t="shared" si="13"/>
        <v>0</v>
      </c>
      <c r="BC32" s="51">
        <f t="shared" si="14"/>
        <v>0</v>
      </c>
      <c r="BD32" s="51">
        <f t="shared" si="15"/>
        <v>0</v>
      </c>
      <c r="BE32" s="51">
        <f t="shared" si="16"/>
        <v>0</v>
      </c>
      <c r="BF32" s="735">
        <f t="shared" si="17"/>
        <v>0</v>
      </c>
      <c r="BG32" s="735">
        <f t="shared" si="18"/>
        <v>0</v>
      </c>
      <c r="BH32" s="735">
        <f t="shared" si="19"/>
        <v>0</v>
      </c>
      <c r="BI32" s="735">
        <f t="shared" si="20"/>
        <v>0</v>
      </c>
      <c r="BJ32" s="735">
        <f t="shared" si="21"/>
        <v>0</v>
      </c>
      <c r="BK32" s="735">
        <f t="shared" si="22"/>
        <v>0</v>
      </c>
      <c r="BL32" s="739">
        <f t="shared" si="23"/>
        <v>0</v>
      </c>
      <c r="BM32" s="739">
        <f t="shared" si="24"/>
        <v>0</v>
      </c>
      <c r="BN32" s="739">
        <f t="shared" si="25"/>
        <v>0</v>
      </c>
      <c r="BO32" s="739">
        <f t="shared" si="26"/>
        <v>0</v>
      </c>
      <c r="BP32" s="739">
        <f t="shared" si="27"/>
        <v>0</v>
      </c>
      <c r="BQ32" s="739">
        <f t="shared" si="28"/>
        <v>0</v>
      </c>
      <c r="BR32" s="741">
        <f t="shared" si="45"/>
        <v>0</v>
      </c>
      <c r="BS32" s="741">
        <f t="shared" si="45"/>
        <v>0</v>
      </c>
      <c r="BT32" s="741">
        <f t="shared" si="45"/>
        <v>0</v>
      </c>
      <c r="BU32" s="741">
        <f t="shared" si="45"/>
        <v>0</v>
      </c>
      <c r="BV32" s="741">
        <f t="shared" si="45"/>
        <v>0</v>
      </c>
      <c r="BW32" s="741">
        <f t="shared" si="45"/>
        <v>0</v>
      </c>
      <c r="BX32" s="743">
        <f t="shared" si="46"/>
        <v>0</v>
      </c>
      <c r="BY32" s="743">
        <f t="shared" si="46"/>
        <v>0</v>
      </c>
      <c r="BZ32" s="743">
        <f t="shared" si="46"/>
        <v>0</v>
      </c>
      <c r="CA32" s="743">
        <f t="shared" si="46"/>
        <v>0</v>
      </c>
      <c r="CB32" s="743">
        <f t="shared" si="46"/>
        <v>0</v>
      </c>
      <c r="CC32" s="743">
        <f t="shared" si="46"/>
        <v>0</v>
      </c>
      <c r="CD32" s="740">
        <f t="shared" si="47"/>
        <v>0</v>
      </c>
      <c r="CE32" s="740">
        <f t="shared" si="47"/>
        <v>0</v>
      </c>
      <c r="CF32" s="740">
        <f t="shared" si="47"/>
        <v>0</v>
      </c>
      <c r="CG32" s="740">
        <f t="shared" si="47"/>
        <v>0</v>
      </c>
      <c r="CH32" s="740">
        <f t="shared" si="47"/>
        <v>0</v>
      </c>
      <c r="CI32" s="740">
        <f t="shared" si="47"/>
        <v>0</v>
      </c>
      <c r="CJ32" s="746" t="s">
        <v>1208</v>
      </c>
      <c r="CK32" s="746" t="s">
        <v>1208</v>
      </c>
      <c r="CL32" s="746" t="s">
        <v>1208</v>
      </c>
      <c r="CM32" s="746" t="s">
        <v>1208</v>
      </c>
      <c r="CN32" s="746" t="s">
        <v>1208</v>
      </c>
      <c r="CO32" s="746" t="s">
        <v>1208</v>
      </c>
      <c r="CP32" s="677" t="e">
        <f t="shared" si="32"/>
        <v>#DIV/0!</v>
      </c>
      <c r="CQ32" s="677" t="e">
        <f t="shared" si="33"/>
        <v>#DIV/0!</v>
      </c>
      <c r="CR32" s="677" t="e">
        <f t="shared" si="34"/>
        <v>#DIV/0!</v>
      </c>
      <c r="CS32" s="677" t="e">
        <f t="shared" si="35"/>
        <v>#DIV/0!</v>
      </c>
      <c r="CT32" s="677" t="e">
        <f t="shared" si="36"/>
        <v>#DIV/0!</v>
      </c>
      <c r="CU32" s="677" t="e">
        <f t="shared" si="37"/>
        <v>#DIV/0!</v>
      </c>
      <c r="CV32" s="764" t="e">
        <f t="shared" si="48"/>
        <v>#DIV/0!</v>
      </c>
      <c r="CW32" s="764" t="e">
        <f t="shared" si="48"/>
        <v>#DIV/0!</v>
      </c>
      <c r="CX32" s="764" t="e">
        <f t="shared" si="48"/>
        <v>#DIV/0!</v>
      </c>
      <c r="CY32" s="764" t="e">
        <f t="shared" si="48"/>
        <v>#DIV/0!</v>
      </c>
      <c r="CZ32" s="764" t="e">
        <f t="shared" si="48"/>
        <v>#DIV/0!</v>
      </c>
      <c r="DA32" s="764" t="e">
        <f t="shared" si="48"/>
        <v>#DIV/0!</v>
      </c>
      <c r="DB32" s="680" t="e">
        <f t="shared" si="39"/>
        <v>#DIV/0!</v>
      </c>
      <c r="DC32" s="680" t="e">
        <f t="shared" si="40"/>
        <v>#DIV/0!</v>
      </c>
      <c r="DD32" s="680" t="e">
        <f t="shared" si="41"/>
        <v>#DIV/0!</v>
      </c>
      <c r="DE32" s="680" t="e">
        <f t="shared" si="42"/>
        <v>#DIV/0!</v>
      </c>
      <c r="DF32" s="680" t="e">
        <f t="shared" si="43"/>
        <v>#DIV/0!</v>
      </c>
      <c r="DG32" s="680" t="e">
        <f t="shared" si="44"/>
        <v>#DIV/0!</v>
      </c>
      <c r="DH32" s="766">
        <f>ROUND($J32*O32, 'Initial Information'!B32)</f>
        <v>0</v>
      </c>
      <c r="DI32" s="766">
        <f>ROUND($J32*T32, 'Initial Information'!C32)</f>
        <v>0</v>
      </c>
      <c r="DJ32" s="766">
        <f>ROUND($J32*Y32, 'Initial Information'!D32)</f>
        <v>0</v>
      </c>
      <c r="DK32" s="766">
        <f>ROUND($J32*AD32, 'Initial Information'!E32)</f>
        <v>0</v>
      </c>
      <c r="DL32" s="766">
        <f>ROUND($J32*AI32, 'Initial Information'!F32)</f>
        <v>0</v>
      </c>
      <c r="DM32" s="766">
        <f>ROUND($J32*AN32, 'Initial Information'!G32)</f>
        <v>0</v>
      </c>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row>
    <row r="33" spans="1:144" s="58" customFormat="1" ht="20.25" customHeight="1">
      <c r="A33" s="55" t="s">
        <v>181</v>
      </c>
      <c r="B33" s="56">
        <v>7</v>
      </c>
      <c r="C33" s="1138" t="s">
        <v>181</v>
      </c>
      <c r="D33" s="1139"/>
      <c r="E33" s="157" t="s">
        <v>181</v>
      </c>
      <c r="F33" s="104" t="s">
        <v>181</v>
      </c>
      <c r="G33" s="56" t="s">
        <v>181</v>
      </c>
      <c r="H33" s="100"/>
      <c r="I33" s="56" t="s">
        <v>181</v>
      </c>
      <c r="J33" s="105">
        <v>0.28000000000000003</v>
      </c>
      <c r="K33" s="56" t="s">
        <v>181</v>
      </c>
      <c r="L33" s="68" t="s">
        <v>181</v>
      </c>
      <c r="M33" s="74"/>
      <c r="N33" s="152" t="s">
        <v>181</v>
      </c>
      <c r="O33" s="400">
        <f t="shared" si="3"/>
        <v>0</v>
      </c>
      <c r="P33" s="69" t="s">
        <v>181</v>
      </c>
      <c r="Q33" s="152" t="s">
        <v>181</v>
      </c>
      <c r="R33" s="74"/>
      <c r="S33" s="152" t="s">
        <v>181</v>
      </c>
      <c r="T33" s="400">
        <f t="shared" si="4"/>
        <v>0</v>
      </c>
      <c r="U33" s="69" t="s">
        <v>181</v>
      </c>
      <c r="V33" s="152" t="s">
        <v>181</v>
      </c>
      <c r="W33" s="74"/>
      <c r="X33" s="152" t="s">
        <v>181</v>
      </c>
      <c r="Y33" s="400">
        <f t="shared" si="5"/>
        <v>0</v>
      </c>
      <c r="Z33" s="69" t="s">
        <v>181</v>
      </c>
      <c r="AA33" s="152" t="s">
        <v>181</v>
      </c>
      <c r="AB33" s="74"/>
      <c r="AC33" s="152" t="s">
        <v>181</v>
      </c>
      <c r="AD33" s="400">
        <f t="shared" si="6"/>
        <v>0</v>
      </c>
      <c r="AE33" s="69" t="s">
        <v>181</v>
      </c>
      <c r="AF33" s="152" t="s">
        <v>181</v>
      </c>
      <c r="AG33" s="74"/>
      <c r="AH33" s="152" t="s">
        <v>181</v>
      </c>
      <c r="AI33" s="400">
        <f t="shared" si="7"/>
        <v>0</v>
      </c>
      <c r="AJ33" s="69" t="s">
        <v>181</v>
      </c>
      <c r="AK33" s="152" t="s">
        <v>181</v>
      </c>
      <c r="AL33" s="74"/>
      <c r="AM33" s="152" t="s">
        <v>181</v>
      </c>
      <c r="AN33" s="400">
        <f t="shared" si="8"/>
        <v>0</v>
      </c>
      <c r="AO33" s="75" t="s">
        <v>181</v>
      </c>
      <c r="AP33" s="185" t="s">
        <v>181</v>
      </c>
      <c r="AQ33" s="52">
        <f t="shared" si="9"/>
        <v>0</v>
      </c>
      <c r="AR33" s="188" t="s">
        <v>181</v>
      </c>
      <c r="AS33" s="729"/>
      <c r="AT33" s="76">
        <v>1.03</v>
      </c>
      <c r="AU33" s="76">
        <f t="shared" si="10"/>
        <v>1.0609</v>
      </c>
      <c r="AV33" s="76">
        <f t="shared" si="10"/>
        <v>1.092727</v>
      </c>
      <c r="AW33" s="76">
        <f t="shared" si="10"/>
        <v>1.1255088100000001</v>
      </c>
      <c r="AX33" s="76">
        <f t="shared" si="10"/>
        <v>1.1592740743000001</v>
      </c>
      <c r="AY33" s="76">
        <f t="shared" si="10"/>
        <v>1.1940522965290001</v>
      </c>
      <c r="AZ33" s="51">
        <f t="shared" si="11"/>
        <v>0</v>
      </c>
      <c r="BA33" s="51">
        <f t="shared" si="12"/>
        <v>0</v>
      </c>
      <c r="BB33" s="51">
        <f t="shared" si="13"/>
        <v>0</v>
      </c>
      <c r="BC33" s="51">
        <f t="shared" si="14"/>
        <v>0</v>
      </c>
      <c r="BD33" s="51">
        <f t="shared" si="15"/>
        <v>0</v>
      </c>
      <c r="BE33" s="51">
        <f t="shared" si="16"/>
        <v>0</v>
      </c>
      <c r="BF33" s="735">
        <f t="shared" si="17"/>
        <v>0</v>
      </c>
      <c r="BG33" s="735">
        <f t="shared" si="18"/>
        <v>0</v>
      </c>
      <c r="BH33" s="735">
        <f t="shared" si="19"/>
        <v>0</v>
      </c>
      <c r="BI33" s="735">
        <f t="shared" si="20"/>
        <v>0</v>
      </c>
      <c r="BJ33" s="735">
        <f t="shared" si="21"/>
        <v>0</v>
      </c>
      <c r="BK33" s="735">
        <f t="shared" si="22"/>
        <v>0</v>
      </c>
      <c r="BL33" s="739">
        <f t="shared" si="23"/>
        <v>0</v>
      </c>
      <c r="BM33" s="739">
        <f t="shared" si="24"/>
        <v>0</v>
      </c>
      <c r="BN33" s="739">
        <f t="shared" si="25"/>
        <v>0</v>
      </c>
      <c r="BO33" s="739">
        <f t="shared" si="26"/>
        <v>0</v>
      </c>
      <c r="BP33" s="739">
        <f t="shared" si="27"/>
        <v>0</v>
      </c>
      <c r="BQ33" s="739">
        <f t="shared" si="28"/>
        <v>0</v>
      </c>
      <c r="BR33" s="741">
        <f t="shared" si="45"/>
        <v>0</v>
      </c>
      <c r="BS33" s="741">
        <f t="shared" si="45"/>
        <v>0</v>
      </c>
      <c r="BT33" s="741">
        <f t="shared" si="45"/>
        <v>0</v>
      </c>
      <c r="BU33" s="741">
        <f t="shared" si="45"/>
        <v>0</v>
      </c>
      <c r="BV33" s="741">
        <f t="shared" si="45"/>
        <v>0</v>
      </c>
      <c r="BW33" s="741">
        <f t="shared" si="45"/>
        <v>0</v>
      </c>
      <c r="BX33" s="743">
        <f t="shared" si="46"/>
        <v>0</v>
      </c>
      <c r="BY33" s="743">
        <f t="shared" si="46"/>
        <v>0</v>
      </c>
      <c r="BZ33" s="743">
        <f t="shared" si="46"/>
        <v>0</v>
      </c>
      <c r="CA33" s="743">
        <f t="shared" si="46"/>
        <v>0</v>
      </c>
      <c r="CB33" s="743">
        <f t="shared" si="46"/>
        <v>0</v>
      </c>
      <c r="CC33" s="743">
        <f t="shared" si="46"/>
        <v>0</v>
      </c>
      <c r="CD33" s="740">
        <f t="shared" si="47"/>
        <v>0</v>
      </c>
      <c r="CE33" s="740">
        <f t="shared" si="47"/>
        <v>0</v>
      </c>
      <c r="CF33" s="740">
        <f t="shared" si="47"/>
        <v>0</v>
      </c>
      <c r="CG33" s="740">
        <f t="shared" si="47"/>
        <v>0</v>
      </c>
      <c r="CH33" s="740">
        <f t="shared" si="47"/>
        <v>0</v>
      </c>
      <c r="CI33" s="740">
        <f t="shared" si="47"/>
        <v>0</v>
      </c>
      <c r="CJ33" s="746" t="s">
        <v>1208</v>
      </c>
      <c r="CK33" s="746" t="s">
        <v>1208</v>
      </c>
      <c r="CL33" s="746" t="s">
        <v>1208</v>
      </c>
      <c r="CM33" s="746" t="s">
        <v>1208</v>
      </c>
      <c r="CN33" s="746" t="s">
        <v>1208</v>
      </c>
      <c r="CO33" s="746" t="s">
        <v>1208</v>
      </c>
      <c r="CP33" s="677" t="e">
        <f t="shared" si="32"/>
        <v>#DIV/0!</v>
      </c>
      <c r="CQ33" s="677" t="e">
        <f t="shared" si="33"/>
        <v>#DIV/0!</v>
      </c>
      <c r="CR33" s="677" t="e">
        <f t="shared" si="34"/>
        <v>#DIV/0!</v>
      </c>
      <c r="CS33" s="677" t="e">
        <f t="shared" si="35"/>
        <v>#DIV/0!</v>
      </c>
      <c r="CT33" s="677" t="e">
        <f t="shared" si="36"/>
        <v>#DIV/0!</v>
      </c>
      <c r="CU33" s="677" t="e">
        <f t="shared" si="37"/>
        <v>#DIV/0!</v>
      </c>
      <c r="CV33" s="764" t="e">
        <f t="shared" si="48"/>
        <v>#DIV/0!</v>
      </c>
      <c r="CW33" s="764" t="e">
        <f t="shared" si="48"/>
        <v>#DIV/0!</v>
      </c>
      <c r="CX33" s="764" t="e">
        <f t="shared" si="48"/>
        <v>#DIV/0!</v>
      </c>
      <c r="CY33" s="764" t="e">
        <f t="shared" si="48"/>
        <v>#DIV/0!</v>
      </c>
      <c r="CZ33" s="764" t="e">
        <f t="shared" si="48"/>
        <v>#DIV/0!</v>
      </c>
      <c r="DA33" s="764" t="e">
        <f t="shared" si="48"/>
        <v>#DIV/0!</v>
      </c>
      <c r="DB33" s="680" t="e">
        <f t="shared" si="39"/>
        <v>#DIV/0!</v>
      </c>
      <c r="DC33" s="680" t="e">
        <f t="shared" si="40"/>
        <v>#DIV/0!</v>
      </c>
      <c r="DD33" s="680" t="e">
        <f t="shared" si="41"/>
        <v>#DIV/0!</v>
      </c>
      <c r="DE33" s="680" t="e">
        <f t="shared" si="42"/>
        <v>#DIV/0!</v>
      </c>
      <c r="DF33" s="680" t="e">
        <f t="shared" si="43"/>
        <v>#DIV/0!</v>
      </c>
      <c r="DG33" s="680" t="e">
        <f t="shared" si="44"/>
        <v>#DIV/0!</v>
      </c>
      <c r="DH33" s="766">
        <f>ROUND($J33*O33, 'Initial Information'!B33)</f>
        <v>0</v>
      </c>
      <c r="DI33" s="766">
        <f>ROUND($J33*T33, 'Initial Information'!C33)</f>
        <v>0</v>
      </c>
      <c r="DJ33" s="766">
        <f>ROUND($J33*Y33, 'Initial Information'!D33)</f>
        <v>0</v>
      </c>
      <c r="DK33" s="766">
        <f>ROUND($J33*AD33, 'Initial Information'!E33)</f>
        <v>0</v>
      </c>
      <c r="DL33" s="766">
        <f>ROUND($J33*AI33, 'Initial Information'!F33)</f>
        <v>0</v>
      </c>
      <c r="DM33" s="766">
        <f>ROUND($J33*AN33, 'Initial Information'!G33)</f>
        <v>0</v>
      </c>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row>
    <row r="34" spans="1:144" s="58" customFormat="1" ht="20.25" customHeight="1">
      <c r="A34" s="55" t="s">
        <v>181</v>
      </c>
      <c r="B34" s="56">
        <v>8</v>
      </c>
      <c r="C34" s="1138" t="s">
        <v>181</v>
      </c>
      <c r="D34" s="1139"/>
      <c r="E34" s="157" t="s">
        <v>181</v>
      </c>
      <c r="F34" s="104" t="s">
        <v>181</v>
      </c>
      <c r="G34" s="56" t="s">
        <v>181</v>
      </c>
      <c r="H34" s="100"/>
      <c r="I34" s="56" t="s">
        <v>181</v>
      </c>
      <c r="J34" s="105">
        <v>0.28000000000000003</v>
      </c>
      <c r="K34" s="56" t="s">
        <v>181</v>
      </c>
      <c r="L34" s="68" t="s">
        <v>181</v>
      </c>
      <c r="M34" s="74"/>
      <c r="N34" s="152" t="s">
        <v>181</v>
      </c>
      <c r="O34" s="400">
        <f t="shared" si="3"/>
        <v>0</v>
      </c>
      <c r="P34" s="69" t="s">
        <v>181</v>
      </c>
      <c r="Q34" s="152" t="s">
        <v>181</v>
      </c>
      <c r="R34" s="74"/>
      <c r="S34" s="152" t="s">
        <v>181</v>
      </c>
      <c r="T34" s="400">
        <f t="shared" si="4"/>
        <v>0</v>
      </c>
      <c r="U34" s="69" t="s">
        <v>181</v>
      </c>
      <c r="V34" s="152" t="s">
        <v>181</v>
      </c>
      <c r="W34" s="74"/>
      <c r="X34" s="152" t="s">
        <v>181</v>
      </c>
      <c r="Y34" s="400">
        <f t="shared" si="5"/>
        <v>0</v>
      </c>
      <c r="Z34" s="69" t="s">
        <v>181</v>
      </c>
      <c r="AA34" s="152" t="s">
        <v>181</v>
      </c>
      <c r="AB34" s="74"/>
      <c r="AC34" s="152" t="s">
        <v>181</v>
      </c>
      <c r="AD34" s="400">
        <f t="shared" si="6"/>
        <v>0</v>
      </c>
      <c r="AE34" s="69" t="s">
        <v>181</v>
      </c>
      <c r="AF34" s="152" t="s">
        <v>181</v>
      </c>
      <c r="AG34" s="74"/>
      <c r="AH34" s="152" t="s">
        <v>181</v>
      </c>
      <c r="AI34" s="400">
        <f t="shared" si="7"/>
        <v>0</v>
      </c>
      <c r="AJ34" s="69" t="s">
        <v>181</v>
      </c>
      <c r="AK34" s="152" t="s">
        <v>181</v>
      </c>
      <c r="AL34" s="74"/>
      <c r="AM34" s="152" t="s">
        <v>181</v>
      </c>
      <c r="AN34" s="400">
        <f t="shared" si="8"/>
        <v>0</v>
      </c>
      <c r="AO34" s="75" t="s">
        <v>181</v>
      </c>
      <c r="AP34" s="185" t="s">
        <v>181</v>
      </c>
      <c r="AQ34" s="52">
        <f t="shared" si="9"/>
        <v>0</v>
      </c>
      <c r="AR34" s="188" t="s">
        <v>181</v>
      </c>
      <c r="AS34" s="729"/>
      <c r="AT34" s="170">
        <v>1.03</v>
      </c>
      <c r="AU34" s="170">
        <f t="shared" si="10"/>
        <v>1.0609</v>
      </c>
      <c r="AV34" s="170">
        <f t="shared" si="10"/>
        <v>1.092727</v>
      </c>
      <c r="AW34" s="170">
        <f t="shared" si="10"/>
        <v>1.1255088100000001</v>
      </c>
      <c r="AX34" s="170">
        <f t="shared" si="10"/>
        <v>1.1592740743000001</v>
      </c>
      <c r="AY34" s="170">
        <f t="shared" si="10"/>
        <v>1.1940522965290001</v>
      </c>
      <c r="AZ34" s="51">
        <f t="shared" si="11"/>
        <v>0</v>
      </c>
      <c r="BA34" s="51">
        <f t="shared" si="12"/>
        <v>0</v>
      </c>
      <c r="BB34" s="51">
        <f t="shared" si="13"/>
        <v>0</v>
      </c>
      <c r="BC34" s="51">
        <f t="shared" si="14"/>
        <v>0</v>
      </c>
      <c r="BD34" s="51">
        <f t="shared" si="15"/>
        <v>0</v>
      </c>
      <c r="BE34" s="51">
        <f t="shared" si="16"/>
        <v>0</v>
      </c>
      <c r="BF34" s="735">
        <f t="shared" si="17"/>
        <v>0</v>
      </c>
      <c r="BG34" s="735">
        <f t="shared" si="18"/>
        <v>0</v>
      </c>
      <c r="BH34" s="735">
        <f t="shared" si="19"/>
        <v>0</v>
      </c>
      <c r="BI34" s="735">
        <f t="shared" si="20"/>
        <v>0</v>
      </c>
      <c r="BJ34" s="735">
        <f t="shared" si="21"/>
        <v>0</v>
      </c>
      <c r="BK34" s="735">
        <f t="shared" si="22"/>
        <v>0</v>
      </c>
      <c r="BL34" s="739">
        <f t="shared" si="23"/>
        <v>0</v>
      </c>
      <c r="BM34" s="739">
        <f t="shared" si="24"/>
        <v>0</v>
      </c>
      <c r="BN34" s="739">
        <f t="shared" si="25"/>
        <v>0</v>
      </c>
      <c r="BO34" s="739">
        <f t="shared" si="26"/>
        <v>0</v>
      </c>
      <c r="BP34" s="739">
        <f t="shared" si="27"/>
        <v>0</v>
      </c>
      <c r="BQ34" s="739">
        <f t="shared" si="28"/>
        <v>0</v>
      </c>
      <c r="BR34" s="741">
        <f t="shared" si="45"/>
        <v>0</v>
      </c>
      <c r="BS34" s="741">
        <f t="shared" si="45"/>
        <v>0</v>
      </c>
      <c r="BT34" s="741">
        <f t="shared" si="45"/>
        <v>0</v>
      </c>
      <c r="BU34" s="741">
        <f t="shared" si="45"/>
        <v>0</v>
      </c>
      <c r="BV34" s="741">
        <f t="shared" si="45"/>
        <v>0</v>
      </c>
      <c r="BW34" s="741">
        <f t="shared" si="45"/>
        <v>0</v>
      </c>
      <c r="BX34" s="743">
        <f t="shared" si="46"/>
        <v>0</v>
      </c>
      <c r="BY34" s="743">
        <f t="shared" si="46"/>
        <v>0</v>
      </c>
      <c r="BZ34" s="743">
        <f t="shared" si="46"/>
        <v>0</v>
      </c>
      <c r="CA34" s="743">
        <f t="shared" si="46"/>
        <v>0</v>
      </c>
      <c r="CB34" s="743">
        <f t="shared" si="46"/>
        <v>0</v>
      </c>
      <c r="CC34" s="743">
        <f t="shared" si="46"/>
        <v>0</v>
      </c>
      <c r="CD34" s="740">
        <f t="shared" si="47"/>
        <v>0</v>
      </c>
      <c r="CE34" s="740">
        <f t="shared" si="47"/>
        <v>0</v>
      </c>
      <c r="CF34" s="740">
        <f t="shared" si="47"/>
        <v>0</v>
      </c>
      <c r="CG34" s="740">
        <f t="shared" si="47"/>
        <v>0</v>
      </c>
      <c r="CH34" s="740">
        <f t="shared" si="47"/>
        <v>0</v>
      </c>
      <c r="CI34" s="740">
        <f t="shared" si="47"/>
        <v>0</v>
      </c>
      <c r="CJ34" s="746" t="s">
        <v>1208</v>
      </c>
      <c r="CK34" s="746" t="s">
        <v>1208</v>
      </c>
      <c r="CL34" s="746" t="s">
        <v>1208</v>
      </c>
      <c r="CM34" s="746" t="s">
        <v>1208</v>
      </c>
      <c r="CN34" s="746" t="s">
        <v>1208</v>
      </c>
      <c r="CO34" s="746" t="s">
        <v>1208</v>
      </c>
      <c r="CP34" s="677" t="e">
        <f t="shared" si="32"/>
        <v>#DIV/0!</v>
      </c>
      <c r="CQ34" s="677" t="e">
        <f t="shared" si="33"/>
        <v>#DIV/0!</v>
      </c>
      <c r="CR34" s="677" t="e">
        <f t="shared" si="34"/>
        <v>#DIV/0!</v>
      </c>
      <c r="CS34" s="677" t="e">
        <f t="shared" si="35"/>
        <v>#DIV/0!</v>
      </c>
      <c r="CT34" s="677" t="e">
        <f t="shared" si="36"/>
        <v>#DIV/0!</v>
      </c>
      <c r="CU34" s="677" t="e">
        <f t="shared" si="37"/>
        <v>#DIV/0!</v>
      </c>
      <c r="CV34" s="764" t="e">
        <f t="shared" si="48"/>
        <v>#DIV/0!</v>
      </c>
      <c r="CW34" s="764" t="e">
        <f t="shared" si="48"/>
        <v>#DIV/0!</v>
      </c>
      <c r="CX34" s="764" t="e">
        <f t="shared" si="48"/>
        <v>#DIV/0!</v>
      </c>
      <c r="CY34" s="764" t="e">
        <f t="shared" si="48"/>
        <v>#DIV/0!</v>
      </c>
      <c r="CZ34" s="764" t="e">
        <f t="shared" si="48"/>
        <v>#DIV/0!</v>
      </c>
      <c r="DA34" s="764" t="e">
        <f t="shared" si="48"/>
        <v>#DIV/0!</v>
      </c>
      <c r="DB34" s="680" t="e">
        <f t="shared" si="39"/>
        <v>#DIV/0!</v>
      </c>
      <c r="DC34" s="680" t="e">
        <f t="shared" si="40"/>
        <v>#DIV/0!</v>
      </c>
      <c r="DD34" s="680" t="e">
        <f t="shared" si="41"/>
        <v>#DIV/0!</v>
      </c>
      <c r="DE34" s="680" t="e">
        <f t="shared" si="42"/>
        <v>#DIV/0!</v>
      </c>
      <c r="DF34" s="680" t="e">
        <f t="shared" si="43"/>
        <v>#DIV/0!</v>
      </c>
      <c r="DG34" s="680" t="e">
        <f t="shared" si="44"/>
        <v>#DIV/0!</v>
      </c>
      <c r="DH34" s="766">
        <f>ROUND($J34*O34, 'Initial Information'!B34)</f>
        <v>0</v>
      </c>
      <c r="DI34" s="766">
        <f>ROUND($J34*T34, 'Initial Information'!C34)</f>
        <v>0</v>
      </c>
      <c r="DJ34" s="766">
        <f>ROUND($J34*Y34, 'Initial Information'!D34)</f>
        <v>0</v>
      </c>
      <c r="DK34" s="766">
        <f>ROUND($J34*AD34, 'Initial Information'!E34)</f>
        <v>0</v>
      </c>
      <c r="DL34" s="766">
        <f>ROUND($J34*AI34, 'Initial Information'!F34)</f>
        <v>0</v>
      </c>
      <c r="DM34" s="766">
        <f>ROUND($J34*AN34, 'Initial Information'!G34)</f>
        <v>0</v>
      </c>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row>
    <row r="35" spans="1:144" s="58" customFormat="1" ht="20.25" customHeight="1">
      <c r="A35" s="55" t="s">
        <v>181</v>
      </c>
      <c r="B35" s="56">
        <v>9</v>
      </c>
      <c r="C35" s="1138" t="s">
        <v>181</v>
      </c>
      <c r="D35" s="1139"/>
      <c r="E35" s="157" t="s">
        <v>181</v>
      </c>
      <c r="F35" s="104" t="s">
        <v>181</v>
      </c>
      <c r="G35" s="56" t="s">
        <v>181</v>
      </c>
      <c r="H35" s="100"/>
      <c r="I35" s="56" t="s">
        <v>181</v>
      </c>
      <c r="J35" s="105">
        <v>0.28000000000000003</v>
      </c>
      <c r="K35" s="56" t="s">
        <v>181</v>
      </c>
      <c r="L35" s="68" t="s">
        <v>181</v>
      </c>
      <c r="M35" s="74"/>
      <c r="N35" s="152" t="s">
        <v>181</v>
      </c>
      <c r="O35" s="400">
        <f t="shared" si="3"/>
        <v>0</v>
      </c>
      <c r="P35" s="69" t="s">
        <v>181</v>
      </c>
      <c r="Q35" s="152" t="s">
        <v>181</v>
      </c>
      <c r="R35" s="74"/>
      <c r="S35" s="152" t="s">
        <v>181</v>
      </c>
      <c r="T35" s="400">
        <f t="shared" si="4"/>
        <v>0</v>
      </c>
      <c r="U35" s="69" t="s">
        <v>181</v>
      </c>
      <c r="V35" s="152" t="s">
        <v>181</v>
      </c>
      <c r="W35" s="74"/>
      <c r="X35" s="152" t="s">
        <v>181</v>
      </c>
      <c r="Y35" s="400">
        <f t="shared" si="5"/>
        <v>0</v>
      </c>
      <c r="Z35" s="69" t="s">
        <v>181</v>
      </c>
      <c r="AA35" s="152" t="s">
        <v>181</v>
      </c>
      <c r="AB35" s="74"/>
      <c r="AC35" s="152" t="s">
        <v>181</v>
      </c>
      <c r="AD35" s="400">
        <f t="shared" si="6"/>
        <v>0</v>
      </c>
      <c r="AE35" s="69" t="s">
        <v>181</v>
      </c>
      <c r="AF35" s="152" t="s">
        <v>181</v>
      </c>
      <c r="AG35" s="74"/>
      <c r="AH35" s="152" t="s">
        <v>181</v>
      </c>
      <c r="AI35" s="400">
        <f t="shared" si="7"/>
        <v>0</v>
      </c>
      <c r="AJ35" s="69" t="s">
        <v>181</v>
      </c>
      <c r="AK35" s="152" t="s">
        <v>181</v>
      </c>
      <c r="AL35" s="74"/>
      <c r="AM35" s="152" t="s">
        <v>181</v>
      </c>
      <c r="AN35" s="400">
        <f t="shared" si="8"/>
        <v>0</v>
      </c>
      <c r="AO35" s="75" t="s">
        <v>181</v>
      </c>
      <c r="AP35" s="185" t="s">
        <v>181</v>
      </c>
      <c r="AQ35" s="52">
        <f t="shared" si="9"/>
        <v>0</v>
      </c>
      <c r="AR35" s="188" t="s">
        <v>181</v>
      </c>
      <c r="AS35" s="729"/>
      <c r="AT35" s="170">
        <v>1.03</v>
      </c>
      <c r="AU35" s="170">
        <f t="shared" si="10"/>
        <v>1.0609</v>
      </c>
      <c r="AV35" s="170">
        <f t="shared" si="10"/>
        <v>1.092727</v>
      </c>
      <c r="AW35" s="170">
        <f t="shared" si="10"/>
        <v>1.1255088100000001</v>
      </c>
      <c r="AX35" s="170">
        <f t="shared" si="10"/>
        <v>1.1592740743000001</v>
      </c>
      <c r="AY35" s="170">
        <f t="shared" si="10"/>
        <v>1.1940522965290001</v>
      </c>
      <c r="AZ35" s="51">
        <f t="shared" si="11"/>
        <v>0</v>
      </c>
      <c r="BA35" s="51">
        <f t="shared" si="12"/>
        <v>0</v>
      </c>
      <c r="BB35" s="51">
        <f t="shared" si="13"/>
        <v>0</v>
      </c>
      <c r="BC35" s="51">
        <f t="shared" si="14"/>
        <v>0</v>
      </c>
      <c r="BD35" s="51">
        <f t="shared" si="15"/>
        <v>0</v>
      </c>
      <c r="BE35" s="51">
        <f t="shared" si="16"/>
        <v>0</v>
      </c>
      <c r="BF35" s="735">
        <f t="shared" si="17"/>
        <v>0</v>
      </c>
      <c r="BG35" s="735">
        <f t="shared" si="18"/>
        <v>0</v>
      </c>
      <c r="BH35" s="735">
        <f t="shared" si="19"/>
        <v>0</v>
      </c>
      <c r="BI35" s="735">
        <f t="shared" si="20"/>
        <v>0</v>
      </c>
      <c r="BJ35" s="735">
        <f t="shared" si="21"/>
        <v>0</v>
      </c>
      <c r="BK35" s="735">
        <f t="shared" si="22"/>
        <v>0</v>
      </c>
      <c r="BL35" s="739">
        <f t="shared" si="23"/>
        <v>0</v>
      </c>
      <c r="BM35" s="739">
        <f t="shared" si="24"/>
        <v>0</v>
      </c>
      <c r="BN35" s="739">
        <f t="shared" si="25"/>
        <v>0</v>
      </c>
      <c r="BO35" s="739">
        <f t="shared" si="26"/>
        <v>0</v>
      </c>
      <c r="BP35" s="739">
        <f t="shared" si="27"/>
        <v>0</v>
      </c>
      <c r="BQ35" s="739">
        <f t="shared" si="28"/>
        <v>0</v>
      </c>
      <c r="BR35" s="741">
        <f t="shared" si="45"/>
        <v>0</v>
      </c>
      <c r="BS35" s="741">
        <f t="shared" si="45"/>
        <v>0</v>
      </c>
      <c r="BT35" s="741">
        <f t="shared" si="45"/>
        <v>0</v>
      </c>
      <c r="BU35" s="741">
        <f t="shared" si="45"/>
        <v>0</v>
      </c>
      <c r="BV35" s="741">
        <f t="shared" si="45"/>
        <v>0</v>
      </c>
      <c r="BW35" s="741">
        <f t="shared" si="45"/>
        <v>0</v>
      </c>
      <c r="BX35" s="743">
        <f t="shared" si="46"/>
        <v>0</v>
      </c>
      <c r="BY35" s="743">
        <f t="shared" si="46"/>
        <v>0</v>
      </c>
      <c r="BZ35" s="743">
        <f t="shared" si="46"/>
        <v>0</v>
      </c>
      <c r="CA35" s="743">
        <f t="shared" si="46"/>
        <v>0</v>
      </c>
      <c r="CB35" s="743">
        <f t="shared" si="46"/>
        <v>0</v>
      </c>
      <c r="CC35" s="743">
        <f t="shared" si="46"/>
        <v>0</v>
      </c>
      <c r="CD35" s="740">
        <f t="shared" si="47"/>
        <v>0</v>
      </c>
      <c r="CE35" s="740">
        <f t="shared" si="47"/>
        <v>0</v>
      </c>
      <c r="CF35" s="740">
        <f t="shared" si="47"/>
        <v>0</v>
      </c>
      <c r="CG35" s="740">
        <f t="shared" si="47"/>
        <v>0</v>
      </c>
      <c r="CH35" s="740">
        <f t="shared" si="47"/>
        <v>0</v>
      </c>
      <c r="CI35" s="740">
        <f t="shared" si="47"/>
        <v>0</v>
      </c>
      <c r="CJ35" s="746" t="s">
        <v>1208</v>
      </c>
      <c r="CK35" s="746" t="s">
        <v>1208</v>
      </c>
      <c r="CL35" s="746" t="s">
        <v>1208</v>
      </c>
      <c r="CM35" s="746" t="s">
        <v>1208</v>
      </c>
      <c r="CN35" s="746" t="s">
        <v>1208</v>
      </c>
      <c r="CO35" s="746" t="s">
        <v>1208</v>
      </c>
      <c r="CP35" s="677" t="e">
        <f t="shared" si="32"/>
        <v>#DIV/0!</v>
      </c>
      <c r="CQ35" s="677" t="e">
        <f t="shared" si="33"/>
        <v>#DIV/0!</v>
      </c>
      <c r="CR35" s="677" t="e">
        <f t="shared" si="34"/>
        <v>#DIV/0!</v>
      </c>
      <c r="CS35" s="677" t="e">
        <f t="shared" si="35"/>
        <v>#DIV/0!</v>
      </c>
      <c r="CT35" s="677" t="e">
        <f t="shared" si="36"/>
        <v>#DIV/0!</v>
      </c>
      <c r="CU35" s="677" t="e">
        <f t="shared" si="37"/>
        <v>#DIV/0!</v>
      </c>
      <c r="CV35" s="764" t="e">
        <f t="shared" si="48"/>
        <v>#DIV/0!</v>
      </c>
      <c r="CW35" s="764" t="e">
        <f t="shared" si="48"/>
        <v>#DIV/0!</v>
      </c>
      <c r="CX35" s="764" t="e">
        <f t="shared" si="48"/>
        <v>#DIV/0!</v>
      </c>
      <c r="CY35" s="764" t="e">
        <f t="shared" si="48"/>
        <v>#DIV/0!</v>
      </c>
      <c r="CZ35" s="764" t="e">
        <f t="shared" si="48"/>
        <v>#DIV/0!</v>
      </c>
      <c r="DA35" s="764" t="e">
        <f t="shared" si="48"/>
        <v>#DIV/0!</v>
      </c>
      <c r="DB35" s="680" t="e">
        <f t="shared" si="39"/>
        <v>#DIV/0!</v>
      </c>
      <c r="DC35" s="680" t="e">
        <f t="shared" si="40"/>
        <v>#DIV/0!</v>
      </c>
      <c r="DD35" s="680" t="e">
        <f t="shared" si="41"/>
        <v>#DIV/0!</v>
      </c>
      <c r="DE35" s="680" t="e">
        <f t="shared" si="42"/>
        <v>#DIV/0!</v>
      </c>
      <c r="DF35" s="680" t="e">
        <f t="shared" si="43"/>
        <v>#DIV/0!</v>
      </c>
      <c r="DG35" s="680" t="e">
        <f t="shared" si="44"/>
        <v>#DIV/0!</v>
      </c>
      <c r="DH35" s="766">
        <f>ROUND($J35*O35, 'Initial Information'!B35)</f>
        <v>0</v>
      </c>
      <c r="DI35" s="766">
        <f>ROUND($J35*T35, 'Initial Information'!C35)</f>
        <v>0</v>
      </c>
      <c r="DJ35" s="766">
        <f>ROUND($J35*Y35, 'Initial Information'!D35)</f>
        <v>0</v>
      </c>
      <c r="DK35" s="766">
        <f>ROUND($J35*AD35, 'Initial Information'!E35)</f>
        <v>0</v>
      </c>
      <c r="DL35" s="766">
        <f>ROUND($J35*AI35, 'Initial Information'!F35)</f>
        <v>0</v>
      </c>
      <c r="DM35" s="766">
        <f>ROUND($J35*AN35, 'Initial Information'!G35)</f>
        <v>0</v>
      </c>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row>
    <row r="36" spans="1:144" s="58" customFormat="1" ht="20.25" customHeight="1">
      <c r="A36" s="55" t="s">
        <v>181</v>
      </c>
      <c r="B36" s="56">
        <v>10</v>
      </c>
      <c r="C36" s="1368" t="s">
        <v>181</v>
      </c>
      <c r="D36" s="1369"/>
      <c r="E36" s="157" t="s">
        <v>181</v>
      </c>
      <c r="F36" s="104" t="s">
        <v>181</v>
      </c>
      <c r="G36" s="56" t="s">
        <v>181</v>
      </c>
      <c r="H36" s="100"/>
      <c r="I36" s="56" t="s">
        <v>181</v>
      </c>
      <c r="J36" s="105">
        <v>0.28000000000000003</v>
      </c>
      <c r="K36" s="56" t="s">
        <v>181</v>
      </c>
      <c r="L36" s="78" t="s">
        <v>181</v>
      </c>
      <c r="M36" s="74"/>
      <c r="N36" s="152" t="s">
        <v>181</v>
      </c>
      <c r="O36" s="400">
        <f t="shared" si="3"/>
        <v>0</v>
      </c>
      <c r="P36" s="69" t="s">
        <v>181</v>
      </c>
      <c r="Q36" s="69" t="s">
        <v>181</v>
      </c>
      <c r="R36" s="74"/>
      <c r="S36" s="152" t="s">
        <v>181</v>
      </c>
      <c r="T36" s="400">
        <f t="shared" si="4"/>
        <v>0</v>
      </c>
      <c r="U36" s="69" t="s">
        <v>181</v>
      </c>
      <c r="V36" s="69" t="s">
        <v>181</v>
      </c>
      <c r="W36" s="74"/>
      <c r="X36" s="152" t="s">
        <v>181</v>
      </c>
      <c r="Y36" s="400">
        <f t="shared" si="5"/>
        <v>0</v>
      </c>
      <c r="Z36" s="69" t="s">
        <v>181</v>
      </c>
      <c r="AA36" s="69" t="s">
        <v>181</v>
      </c>
      <c r="AB36" s="74"/>
      <c r="AC36" s="152" t="s">
        <v>181</v>
      </c>
      <c r="AD36" s="400">
        <f t="shared" si="6"/>
        <v>0</v>
      </c>
      <c r="AE36" s="69" t="s">
        <v>181</v>
      </c>
      <c r="AF36" s="69" t="s">
        <v>181</v>
      </c>
      <c r="AG36" s="74"/>
      <c r="AH36" s="152" t="s">
        <v>181</v>
      </c>
      <c r="AI36" s="400">
        <f t="shared" si="7"/>
        <v>0</v>
      </c>
      <c r="AJ36" s="69" t="s">
        <v>181</v>
      </c>
      <c r="AK36" s="69" t="s">
        <v>181</v>
      </c>
      <c r="AL36" s="74"/>
      <c r="AM36" s="152" t="s">
        <v>181</v>
      </c>
      <c r="AN36" s="400">
        <f t="shared" si="8"/>
        <v>0</v>
      </c>
      <c r="AO36" s="75" t="s">
        <v>181</v>
      </c>
      <c r="AP36" s="185" t="s">
        <v>181</v>
      </c>
      <c r="AQ36" s="52">
        <f t="shared" si="9"/>
        <v>0</v>
      </c>
      <c r="AR36" s="188" t="s">
        <v>181</v>
      </c>
      <c r="AS36" s="729"/>
      <c r="AT36" s="170">
        <v>1.03</v>
      </c>
      <c r="AU36" s="170">
        <f t="shared" si="10"/>
        <v>1.0609</v>
      </c>
      <c r="AV36" s="170">
        <f t="shared" si="10"/>
        <v>1.092727</v>
      </c>
      <c r="AW36" s="170">
        <f t="shared" si="10"/>
        <v>1.1255088100000001</v>
      </c>
      <c r="AX36" s="170">
        <f t="shared" si="10"/>
        <v>1.1592740743000001</v>
      </c>
      <c r="AY36" s="170">
        <f t="shared" si="10"/>
        <v>1.1940522965290001</v>
      </c>
      <c r="AZ36" s="51">
        <f t="shared" si="11"/>
        <v>0</v>
      </c>
      <c r="BA36" s="51">
        <f t="shared" si="12"/>
        <v>0</v>
      </c>
      <c r="BB36" s="51">
        <f t="shared" si="13"/>
        <v>0</v>
      </c>
      <c r="BC36" s="51">
        <f t="shared" si="14"/>
        <v>0</v>
      </c>
      <c r="BD36" s="51">
        <f t="shared" si="15"/>
        <v>0</v>
      </c>
      <c r="BE36" s="51">
        <f t="shared" si="16"/>
        <v>0</v>
      </c>
      <c r="BF36" s="735">
        <f t="shared" si="17"/>
        <v>0</v>
      </c>
      <c r="BG36" s="735">
        <f t="shared" si="18"/>
        <v>0</v>
      </c>
      <c r="BH36" s="735">
        <f t="shared" si="19"/>
        <v>0</v>
      </c>
      <c r="BI36" s="735">
        <f t="shared" si="20"/>
        <v>0</v>
      </c>
      <c r="BJ36" s="735">
        <f t="shared" si="21"/>
        <v>0</v>
      </c>
      <c r="BK36" s="735">
        <f t="shared" si="22"/>
        <v>0</v>
      </c>
      <c r="BL36" s="739">
        <f t="shared" si="23"/>
        <v>0</v>
      </c>
      <c r="BM36" s="739">
        <f t="shared" si="24"/>
        <v>0</v>
      </c>
      <c r="BN36" s="739">
        <f t="shared" si="25"/>
        <v>0</v>
      </c>
      <c r="BO36" s="739">
        <f t="shared" si="26"/>
        <v>0</v>
      </c>
      <c r="BP36" s="739">
        <f t="shared" si="27"/>
        <v>0</v>
      </c>
      <c r="BQ36" s="739">
        <f t="shared" si="28"/>
        <v>0</v>
      </c>
      <c r="BR36" s="741">
        <f t="shared" si="45"/>
        <v>0</v>
      </c>
      <c r="BS36" s="741">
        <f t="shared" si="45"/>
        <v>0</v>
      </c>
      <c r="BT36" s="741">
        <f t="shared" si="45"/>
        <v>0</v>
      </c>
      <c r="BU36" s="741">
        <f t="shared" si="45"/>
        <v>0</v>
      </c>
      <c r="BV36" s="741">
        <f t="shared" si="45"/>
        <v>0</v>
      </c>
      <c r="BW36" s="741">
        <f t="shared" si="45"/>
        <v>0</v>
      </c>
      <c r="BX36" s="743">
        <f t="shared" ref="BX36:CC36" si="49">BR36*9</f>
        <v>0</v>
      </c>
      <c r="BY36" s="743">
        <f t="shared" si="49"/>
        <v>0</v>
      </c>
      <c r="BZ36" s="743">
        <f t="shared" si="49"/>
        <v>0</v>
      </c>
      <c r="CA36" s="743">
        <f t="shared" si="49"/>
        <v>0</v>
      </c>
      <c r="CB36" s="743">
        <f t="shared" si="49"/>
        <v>0</v>
      </c>
      <c r="CC36" s="743">
        <f t="shared" si="49"/>
        <v>0</v>
      </c>
      <c r="CD36" s="740">
        <f t="shared" ref="CD36:CI36" si="50">BR36*12</f>
        <v>0</v>
      </c>
      <c r="CE36" s="740">
        <f t="shared" si="50"/>
        <v>0</v>
      </c>
      <c r="CF36" s="740">
        <f t="shared" si="50"/>
        <v>0</v>
      </c>
      <c r="CG36" s="740">
        <f t="shared" si="50"/>
        <v>0</v>
      </c>
      <c r="CH36" s="740">
        <f t="shared" si="50"/>
        <v>0</v>
      </c>
      <c r="CI36" s="740">
        <f t="shared" si="50"/>
        <v>0</v>
      </c>
      <c r="CJ36" s="746" t="s">
        <v>1208</v>
      </c>
      <c r="CK36" s="746" t="s">
        <v>1208</v>
      </c>
      <c r="CL36" s="746" t="s">
        <v>1208</v>
      </c>
      <c r="CM36" s="746" t="s">
        <v>1208</v>
      </c>
      <c r="CN36" s="746" t="s">
        <v>1208</v>
      </c>
      <c r="CO36" s="746" t="s">
        <v>1208</v>
      </c>
      <c r="CP36" s="677" t="e">
        <f t="shared" si="32"/>
        <v>#DIV/0!</v>
      </c>
      <c r="CQ36" s="677" t="e">
        <f t="shared" si="33"/>
        <v>#DIV/0!</v>
      </c>
      <c r="CR36" s="677" t="e">
        <f t="shared" si="34"/>
        <v>#DIV/0!</v>
      </c>
      <c r="CS36" s="677" t="e">
        <f t="shared" si="35"/>
        <v>#DIV/0!</v>
      </c>
      <c r="CT36" s="677" t="e">
        <f t="shared" si="36"/>
        <v>#DIV/0!</v>
      </c>
      <c r="CU36" s="677" t="e">
        <f t="shared" si="37"/>
        <v>#DIV/0!</v>
      </c>
      <c r="CV36" s="764" t="e">
        <f t="shared" si="48"/>
        <v>#DIV/0!</v>
      </c>
      <c r="CW36" s="764" t="e">
        <f t="shared" si="48"/>
        <v>#DIV/0!</v>
      </c>
      <c r="CX36" s="764" t="e">
        <f t="shared" si="48"/>
        <v>#DIV/0!</v>
      </c>
      <c r="CY36" s="764" t="e">
        <f t="shared" si="48"/>
        <v>#DIV/0!</v>
      </c>
      <c r="CZ36" s="764" t="e">
        <f t="shared" si="48"/>
        <v>#DIV/0!</v>
      </c>
      <c r="DA36" s="764" t="e">
        <f t="shared" si="48"/>
        <v>#DIV/0!</v>
      </c>
      <c r="DB36" s="680" t="e">
        <f t="shared" si="39"/>
        <v>#DIV/0!</v>
      </c>
      <c r="DC36" s="680" t="e">
        <f t="shared" si="40"/>
        <v>#DIV/0!</v>
      </c>
      <c r="DD36" s="680" t="e">
        <f t="shared" si="41"/>
        <v>#DIV/0!</v>
      </c>
      <c r="DE36" s="680" t="e">
        <f t="shared" si="42"/>
        <v>#DIV/0!</v>
      </c>
      <c r="DF36" s="680" t="e">
        <f t="shared" si="43"/>
        <v>#DIV/0!</v>
      </c>
      <c r="DG36" s="680" t="e">
        <f t="shared" si="44"/>
        <v>#DIV/0!</v>
      </c>
      <c r="DH36" s="766">
        <f>ROUND($J36*O36, 'Initial Information'!B36)</f>
        <v>0</v>
      </c>
      <c r="DI36" s="766">
        <f>ROUND($J36*T36, 'Initial Information'!C36)</f>
        <v>0</v>
      </c>
      <c r="DJ36" s="766">
        <f>ROUND($J36*Y36, 'Initial Information'!D36)</f>
        <v>0</v>
      </c>
      <c r="DK36" s="766">
        <f>ROUND($J36*AD36, 'Initial Information'!E36)</f>
        <v>0</v>
      </c>
      <c r="DL36" s="766">
        <f>ROUND($J36*AI36, 'Initial Information'!F36)</f>
        <v>0</v>
      </c>
      <c r="DM36" s="766">
        <f>ROUND($J36*AN36, 'Initial Information'!G36)</f>
        <v>0</v>
      </c>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row>
    <row r="37" spans="1:144" s="58" customFormat="1" ht="9.9499999999999993" customHeight="1" thickBot="1">
      <c r="A37" s="55" t="s">
        <v>181</v>
      </c>
      <c r="B37" s="56" t="s">
        <v>181</v>
      </c>
      <c r="C37" s="56" t="s">
        <v>181</v>
      </c>
      <c r="D37" s="56" t="s">
        <v>181</v>
      </c>
      <c r="E37" s="56" t="s">
        <v>181</v>
      </c>
      <c r="F37" s="56" t="s">
        <v>181</v>
      </c>
      <c r="G37" s="56" t="s">
        <v>181</v>
      </c>
      <c r="H37" s="56" t="s">
        <v>181</v>
      </c>
      <c r="I37" s="56" t="s">
        <v>181</v>
      </c>
      <c r="J37" s="56" t="s">
        <v>181</v>
      </c>
      <c r="K37" s="56" t="s">
        <v>181</v>
      </c>
      <c r="L37" s="68" t="s">
        <v>181</v>
      </c>
      <c r="M37" s="152" t="s">
        <v>181</v>
      </c>
      <c r="N37" s="152" t="s">
        <v>181</v>
      </c>
      <c r="O37" s="401" t="s">
        <v>181</v>
      </c>
      <c r="P37" s="69" t="s">
        <v>181</v>
      </c>
      <c r="Q37" s="152" t="s">
        <v>181</v>
      </c>
      <c r="R37" s="152" t="s">
        <v>181</v>
      </c>
      <c r="S37" s="152" t="s">
        <v>181</v>
      </c>
      <c r="T37" s="401" t="s">
        <v>181</v>
      </c>
      <c r="U37" s="69" t="s">
        <v>181</v>
      </c>
      <c r="V37" s="152" t="s">
        <v>181</v>
      </c>
      <c r="W37" s="152" t="s">
        <v>181</v>
      </c>
      <c r="X37" s="152" t="s">
        <v>181</v>
      </c>
      <c r="Y37" s="401" t="s">
        <v>181</v>
      </c>
      <c r="Z37" s="69" t="s">
        <v>181</v>
      </c>
      <c r="AA37" s="152" t="s">
        <v>181</v>
      </c>
      <c r="AB37" s="152" t="s">
        <v>181</v>
      </c>
      <c r="AC37" s="152" t="s">
        <v>181</v>
      </c>
      <c r="AD37" s="401" t="s">
        <v>181</v>
      </c>
      <c r="AE37" s="69" t="s">
        <v>181</v>
      </c>
      <c r="AF37" s="152" t="s">
        <v>181</v>
      </c>
      <c r="AG37" s="152" t="s">
        <v>181</v>
      </c>
      <c r="AH37" s="152" t="s">
        <v>181</v>
      </c>
      <c r="AI37" s="401" t="s">
        <v>181</v>
      </c>
      <c r="AJ37" s="69" t="s">
        <v>181</v>
      </c>
      <c r="AK37" s="152" t="s">
        <v>181</v>
      </c>
      <c r="AL37" s="152" t="s">
        <v>181</v>
      </c>
      <c r="AM37" s="152" t="s">
        <v>181</v>
      </c>
      <c r="AN37" s="401" t="s">
        <v>181</v>
      </c>
      <c r="AO37" s="75" t="s">
        <v>181</v>
      </c>
      <c r="AP37" s="185" t="s">
        <v>181</v>
      </c>
      <c r="AQ37" s="185" t="s">
        <v>181</v>
      </c>
      <c r="AR37" s="188" t="s">
        <v>181</v>
      </c>
      <c r="AS37" s="730"/>
      <c r="AT37" s="553"/>
      <c r="AU37" s="553"/>
      <c r="AV37" s="553"/>
      <c r="AW37" s="553"/>
      <c r="AX37" s="553"/>
      <c r="AY37" s="553"/>
      <c r="AZ37" s="553"/>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3"/>
      <c r="CW37" s="553"/>
      <c r="CX37" s="553"/>
      <c r="CY37" s="553"/>
      <c r="CZ37" s="553"/>
      <c r="DA37" s="553"/>
      <c r="DB37" s="553"/>
      <c r="DC37" s="553"/>
      <c r="DD37" s="553"/>
      <c r="DE37" s="553"/>
      <c r="DF37" s="553"/>
      <c r="DG37" s="553"/>
      <c r="DH37" s="553"/>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127"/>
      <c r="EL37" s="127"/>
      <c r="EM37" s="127"/>
      <c r="EN37" s="127"/>
    </row>
    <row r="38" spans="1:144" s="58" customFormat="1" ht="20.25" customHeight="1" thickBot="1">
      <c r="A38" s="55" t="s">
        <v>181</v>
      </c>
      <c r="B38" s="56" t="s">
        <v>181</v>
      </c>
      <c r="C38" s="1323" t="s">
        <v>192</v>
      </c>
      <c r="D38" s="1020"/>
      <c r="E38" s="1020"/>
      <c r="F38" s="1020"/>
      <c r="G38" s="56" t="s">
        <v>181</v>
      </c>
      <c r="H38" s="56" t="s">
        <v>181</v>
      </c>
      <c r="I38" s="56" t="s">
        <v>181</v>
      </c>
      <c r="J38" s="56" t="s">
        <v>181</v>
      </c>
      <c r="K38" s="56" t="s">
        <v>181</v>
      </c>
      <c r="L38" s="68" t="s">
        <v>181</v>
      </c>
      <c r="M38" s="152" t="s">
        <v>181</v>
      </c>
      <c r="N38" s="152" t="s">
        <v>181</v>
      </c>
      <c r="O38" s="402">
        <f>SUM(O27:O36)</f>
        <v>0</v>
      </c>
      <c r="P38" s="69" t="s">
        <v>181</v>
      </c>
      <c r="Q38" s="152" t="s">
        <v>181</v>
      </c>
      <c r="R38" s="152" t="s">
        <v>181</v>
      </c>
      <c r="S38" s="152" t="s">
        <v>181</v>
      </c>
      <c r="T38" s="402">
        <f>SUM(T27:T36)</f>
        <v>0</v>
      </c>
      <c r="U38" s="69" t="s">
        <v>181</v>
      </c>
      <c r="V38" s="152" t="s">
        <v>181</v>
      </c>
      <c r="W38" s="152" t="s">
        <v>181</v>
      </c>
      <c r="X38" s="152" t="s">
        <v>181</v>
      </c>
      <c r="Y38" s="402">
        <f>SUM(Y27:Y36)</f>
        <v>0</v>
      </c>
      <c r="Z38" s="69" t="s">
        <v>181</v>
      </c>
      <c r="AA38" s="152" t="s">
        <v>181</v>
      </c>
      <c r="AB38" s="152" t="s">
        <v>181</v>
      </c>
      <c r="AC38" s="152" t="s">
        <v>181</v>
      </c>
      <c r="AD38" s="402">
        <f>SUM(AD27:AD36)</f>
        <v>0</v>
      </c>
      <c r="AE38" s="69" t="s">
        <v>181</v>
      </c>
      <c r="AF38" s="152" t="s">
        <v>181</v>
      </c>
      <c r="AG38" s="152" t="s">
        <v>181</v>
      </c>
      <c r="AH38" s="152" t="s">
        <v>181</v>
      </c>
      <c r="AI38" s="402">
        <f>SUM(AI27:AI36)</f>
        <v>0</v>
      </c>
      <c r="AJ38" s="69" t="s">
        <v>181</v>
      </c>
      <c r="AK38" s="152" t="s">
        <v>181</v>
      </c>
      <c r="AL38" s="152" t="s">
        <v>181</v>
      </c>
      <c r="AM38" s="152" t="s">
        <v>181</v>
      </c>
      <c r="AN38" s="402">
        <f>SUM(AN27:AN36)</f>
        <v>0</v>
      </c>
      <c r="AO38" s="75" t="s">
        <v>181</v>
      </c>
      <c r="AP38" s="185" t="s">
        <v>181</v>
      </c>
      <c r="AQ38" s="193">
        <f>SUM(O38:AN38)</f>
        <v>0</v>
      </c>
      <c r="AR38" s="188" t="s">
        <v>181</v>
      </c>
      <c r="AS38" s="731"/>
      <c r="AT38" s="553"/>
      <c r="AU38" s="553"/>
      <c r="AV38" s="553"/>
      <c r="AW38" s="553"/>
      <c r="AX38" s="553"/>
      <c r="AY38" s="553"/>
      <c r="AZ38" s="553"/>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3"/>
      <c r="CW38" s="553"/>
      <c r="CX38" s="553"/>
      <c r="CY38" s="553"/>
      <c r="CZ38" s="553"/>
      <c r="DA38" s="553"/>
      <c r="DB38" s="553"/>
      <c r="DC38" s="553"/>
      <c r="DD38" s="553"/>
      <c r="DE38" s="553"/>
      <c r="DF38" s="553"/>
      <c r="DG38" s="553"/>
      <c r="DH38" s="553"/>
      <c r="DI38" s="554"/>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127"/>
      <c r="EL38" s="127"/>
      <c r="EM38" s="127"/>
      <c r="EN38" s="127"/>
    </row>
    <row r="39" spans="1:144" s="58" customFormat="1" ht="9.9499999999999993" customHeight="1" thickBot="1">
      <c r="A39" s="55" t="s">
        <v>181</v>
      </c>
      <c r="B39" s="56" t="s">
        <v>138</v>
      </c>
      <c r="C39" s="56" t="s">
        <v>181</v>
      </c>
      <c r="D39" s="56" t="s">
        <v>181</v>
      </c>
      <c r="E39" s="56" t="s">
        <v>181</v>
      </c>
      <c r="F39" s="56" t="s">
        <v>181</v>
      </c>
      <c r="G39" s="56" t="s">
        <v>181</v>
      </c>
      <c r="H39" s="56" t="s">
        <v>181</v>
      </c>
      <c r="I39" s="56" t="s">
        <v>181</v>
      </c>
      <c r="J39" s="56" t="s">
        <v>181</v>
      </c>
      <c r="K39" s="56" t="s">
        <v>181</v>
      </c>
      <c r="L39" s="68" t="s">
        <v>181</v>
      </c>
      <c r="M39" s="152" t="s">
        <v>181</v>
      </c>
      <c r="N39" s="152" t="s">
        <v>181</v>
      </c>
      <c r="O39" s="401" t="s">
        <v>181</v>
      </c>
      <c r="P39" s="152" t="s">
        <v>181</v>
      </c>
      <c r="Q39" s="68" t="s">
        <v>181</v>
      </c>
      <c r="R39" s="152" t="s">
        <v>181</v>
      </c>
      <c r="S39" s="152" t="s">
        <v>181</v>
      </c>
      <c r="T39" s="401" t="s">
        <v>181</v>
      </c>
      <c r="U39" s="152" t="s">
        <v>181</v>
      </c>
      <c r="V39" s="68" t="s">
        <v>181</v>
      </c>
      <c r="W39" s="152" t="s">
        <v>181</v>
      </c>
      <c r="X39" s="152" t="s">
        <v>181</v>
      </c>
      <c r="Y39" s="401" t="s">
        <v>181</v>
      </c>
      <c r="Z39" s="152" t="s">
        <v>181</v>
      </c>
      <c r="AA39" s="68" t="s">
        <v>181</v>
      </c>
      <c r="AB39" s="152" t="s">
        <v>181</v>
      </c>
      <c r="AC39" s="152" t="s">
        <v>181</v>
      </c>
      <c r="AD39" s="401" t="s">
        <v>181</v>
      </c>
      <c r="AE39" s="152" t="s">
        <v>181</v>
      </c>
      <c r="AF39" s="68" t="s">
        <v>181</v>
      </c>
      <c r="AG39" s="152" t="s">
        <v>181</v>
      </c>
      <c r="AH39" s="152" t="s">
        <v>181</v>
      </c>
      <c r="AI39" s="401" t="s">
        <v>181</v>
      </c>
      <c r="AJ39" s="152" t="s">
        <v>181</v>
      </c>
      <c r="AK39" s="68" t="s">
        <v>181</v>
      </c>
      <c r="AL39" s="152" t="s">
        <v>181</v>
      </c>
      <c r="AM39" s="152" t="s">
        <v>181</v>
      </c>
      <c r="AN39" s="401" t="s">
        <v>181</v>
      </c>
      <c r="AO39" s="85" t="s">
        <v>181</v>
      </c>
      <c r="AP39" s="187" t="s">
        <v>181</v>
      </c>
      <c r="AQ39" s="185" t="s">
        <v>181</v>
      </c>
      <c r="AR39" s="188" t="s">
        <v>181</v>
      </c>
      <c r="AS39" s="731"/>
      <c r="AT39" s="553"/>
      <c r="AU39" s="553"/>
      <c r="AV39" s="553"/>
      <c r="AW39" s="553"/>
      <c r="AX39" s="553"/>
      <c r="AY39" s="553"/>
      <c r="AZ39" s="553"/>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3"/>
      <c r="CW39" s="553"/>
      <c r="CX39" s="553"/>
      <c r="CY39" s="553"/>
      <c r="CZ39" s="553"/>
      <c r="DA39" s="553"/>
      <c r="DB39" s="553"/>
      <c r="DC39" s="553"/>
      <c r="DD39" s="553"/>
      <c r="DE39" s="553"/>
      <c r="DF39" s="553"/>
      <c r="DG39" s="553"/>
      <c r="DH39" s="553"/>
      <c r="DI39" s="554"/>
      <c r="DJ39" s="554"/>
      <c r="DK39" s="554"/>
      <c r="DL39" s="554"/>
      <c r="DM39" s="554"/>
      <c r="DN39" s="554"/>
      <c r="DO39" s="554"/>
      <c r="DP39" s="554"/>
      <c r="DQ39" s="554"/>
      <c r="DR39" s="554"/>
      <c r="DS39" s="554"/>
      <c r="DT39" s="554"/>
      <c r="DU39" s="554"/>
      <c r="DV39" s="554"/>
      <c r="DW39" s="554"/>
      <c r="DX39" s="554"/>
      <c r="DY39" s="554"/>
      <c r="DZ39" s="554"/>
      <c r="EA39" s="554"/>
      <c r="EB39" s="554"/>
      <c r="EC39" s="554"/>
      <c r="ED39" s="554"/>
      <c r="EE39" s="554"/>
      <c r="EF39" s="554"/>
      <c r="EG39" s="554"/>
      <c r="EH39" s="554"/>
      <c r="EI39" s="554"/>
      <c r="EJ39" s="554"/>
      <c r="EK39" s="127"/>
      <c r="EL39" s="127"/>
      <c r="EM39" s="127"/>
      <c r="EN39" s="127"/>
    </row>
    <row r="40" spans="1:144" s="58" customFormat="1" ht="30" customHeight="1">
      <c r="A40" s="518"/>
      <c r="B40" s="1370" t="s">
        <v>193</v>
      </c>
      <c r="C40" s="1371"/>
      <c r="D40" s="1371"/>
      <c r="E40" s="1371"/>
      <c r="F40" s="1371"/>
      <c r="G40" s="1372" t="s">
        <v>389</v>
      </c>
      <c r="H40" s="1372"/>
      <c r="I40" s="1372"/>
      <c r="J40" s="768"/>
      <c r="K40" s="84" t="s">
        <v>181</v>
      </c>
      <c r="L40" s="1373"/>
      <c r="M40" s="1374"/>
      <c r="N40" s="1374"/>
      <c r="O40" s="521" t="s">
        <v>181</v>
      </c>
      <c r="P40" s="769" t="s">
        <v>181</v>
      </c>
      <c r="Q40" s="520" t="s">
        <v>181</v>
      </c>
      <c r="R40" s="520" t="s">
        <v>181</v>
      </c>
      <c r="S40" s="520" t="s">
        <v>181</v>
      </c>
      <c r="T40" s="521" t="s">
        <v>181</v>
      </c>
      <c r="U40" s="769" t="s">
        <v>181</v>
      </c>
      <c r="V40" s="520" t="s">
        <v>181</v>
      </c>
      <c r="W40" s="520" t="s">
        <v>181</v>
      </c>
      <c r="X40" s="520" t="s">
        <v>181</v>
      </c>
      <c r="Y40" s="521" t="s">
        <v>181</v>
      </c>
      <c r="Z40" s="769" t="s">
        <v>181</v>
      </c>
      <c r="AA40" s="520" t="s">
        <v>181</v>
      </c>
      <c r="AB40" s="520" t="s">
        <v>181</v>
      </c>
      <c r="AC40" s="520" t="s">
        <v>181</v>
      </c>
      <c r="AD40" s="521" t="s">
        <v>181</v>
      </c>
      <c r="AE40" s="769" t="s">
        <v>181</v>
      </c>
      <c r="AF40" s="520" t="s">
        <v>181</v>
      </c>
      <c r="AG40" s="520" t="s">
        <v>181</v>
      </c>
      <c r="AH40" s="520" t="s">
        <v>181</v>
      </c>
      <c r="AI40" s="521" t="s">
        <v>181</v>
      </c>
      <c r="AJ40" s="769" t="s">
        <v>181</v>
      </c>
      <c r="AK40" s="520" t="s">
        <v>181</v>
      </c>
      <c r="AL40" s="520" t="s">
        <v>181</v>
      </c>
      <c r="AM40" s="520" t="s">
        <v>181</v>
      </c>
      <c r="AN40" s="521" t="s">
        <v>181</v>
      </c>
      <c r="AO40" s="770" t="s">
        <v>181</v>
      </c>
      <c r="AP40" s="524" t="s">
        <v>181</v>
      </c>
      <c r="AQ40" s="524" t="s">
        <v>181</v>
      </c>
      <c r="AR40" s="525" t="s">
        <v>181</v>
      </c>
      <c r="AS40" s="729"/>
      <c r="AT40" s="56" t="s">
        <v>181</v>
      </c>
      <c r="AU40" s="56" t="s">
        <v>181</v>
      </c>
      <c r="AV40" s="56" t="s">
        <v>181</v>
      </c>
      <c r="AW40" s="56" t="s">
        <v>181</v>
      </c>
      <c r="AX40" s="56" t="s">
        <v>181</v>
      </c>
      <c r="AY40" s="56" t="s">
        <v>181</v>
      </c>
      <c r="AZ40" s="56" t="s">
        <v>181</v>
      </c>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56" t="s">
        <v>181</v>
      </c>
      <c r="CW40" s="56" t="s">
        <v>181</v>
      </c>
      <c r="CX40" s="56" t="s">
        <v>181</v>
      </c>
      <c r="CY40" s="56" t="s">
        <v>181</v>
      </c>
      <c r="CZ40" s="56" t="s">
        <v>181</v>
      </c>
      <c r="DA40" s="56" t="s">
        <v>181</v>
      </c>
      <c r="DB40" s="56" t="s">
        <v>181</v>
      </c>
      <c r="DC40" s="56" t="s">
        <v>181</v>
      </c>
      <c r="DD40" s="56" t="s">
        <v>181</v>
      </c>
      <c r="DE40" s="56" t="s">
        <v>181</v>
      </c>
      <c r="DF40" s="56" t="s">
        <v>181</v>
      </c>
      <c r="DG40" s="56" t="s">
        <v>181</v>
      </c>
      <c r="DH40" s="56" t="s">
        <v>181</v>
      </c>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row>
    <row r="41" spans="1:144" s="58" customFormat="1" ht="20.25" customHeight="1">
      <c r="A41" s="55" t="s">
        <v>181</v>
      </c>
      <c r="B41" s="56">
        <v>1</v>
      </c>
      <c r="C41" s="74">
        <v>0</v>
      </c>
      <c r="D41" s="1068" t="s">
        <v>195</v>
      </c>
      <c r="E41" s="966"/>
      <c r="F41" s="966"/>
      <c r="G41" s="56" t="s">
        <v>181</v>
      </c>
      <c r="H41" s="101"/>
      <c r="I41" s="56" t="s">
        <v>181</v>
      </c>
      <c r="J41" s="105">
        <v>0.28000000000000003</v>
      </c>
      <c r="K41" s="56" t="s">
        <v>181</v>
      </c>
      <c r="L41" s="68" t="s">
        <v>181</v>
      </c>
      <c r="M41" s="74"/>
      <c r="N41" s="152" t="s">
        <v>181</v>
      </c>
      <c r="O41" s="400">
        <f t="shared" ref="O41:O60" si="51">ROUND(H41*AT41*M41,$AQ$257)</f>
        <v>0</v>
      </c>
      <c r="P41" s="69" t="s">
        <v>181</v>
      </c>
      <c r="Q41" s="152" t="s">
        <v>181</v>
      </c>
      <c r="R41" s="74"/>
      <c r="S41" s="152" t="s">
        <v>181</v>
      </c>
      <c r="T41" s="400">
        <f t="shared" ref="T41:T60" si="52">ROUND($H41*AU41*R41,$AQ$257)</f>
        <v>0</v>
      </c>
      <c r="U41" s="69" t="s">
        <v>181</v>
      </c>
      <c r="V41" s="152" t="s">
        <v>181</v>
      </c>
      <c r="W41" s="74"/>
      <c r="X41" s="152" t="s">
        <v>181</v>
      </c>
      <c r="Y41" s="400">
        <f t="shared" ref="Y41:Y60" si="53">ROUND($H41*AV41*W41,$AQ$257)</f>
        <v>0</v>
      </c>
      <c r="Z41" s="69" t="s">
        <v>181</v>
      </c>
      <c r="AA41" s="152" t="s">
        <v>181</v>
      </c>
      <c r="AB41" s="74"/>
      <c r="AC41" s="152" t="s">
        <v>181</v>
      </c>
      <c r="AD41" s="400">
        <f t="shared" ref="AD41:AD60" si="54">ROUND($H41*AW41*AB41,$AQ$257)</f>
        <v>0</v>
      </c>
      <c r="AE41" s="69" t="s">
        <v>181</v>
      </c>
      <c r="AF41" s="152" t="s">
        <v>181</v>
      </c>
      <c r="AG41" s="74"/>
      <c r="AH41" s="152" t="s">
        <v>181</v>
      </c>
      <c r="AI41" s="400">
        <f t="shared" ref="AI41:AI60" si="55">ROUND($H41*AX41*AG41,$AQ$257)</f>
        <v>0</v>
      </c>
      <c r="AJ41" s="69" t="s">
        <v>181</v>
      </c>
      <c r="AK41" s="152" t="s">
        <v>181</v>
      </c>
      <c r="AL41" s="74"/>
      <c r="AM41" s="152" t="s">
        <v>181</v>
      </c>
      <c r="AN41" s="400">
        <f t="shared" ref="AN41:AN60" si="56">ROUND($H41*AY41*AL41,$AQ$257)</f>
        <v>0</v>
      </c>
      <c r="AO41" s="75" t="s">
        <v>181</v>
      </c>
      <c r="AP41" s="185" t="s">
        <v>181</v>
      </c>
      <c r="AQ41" s="52">
        <f>SUM(O41+T41+Y41+AD41+AN41+AI41)</f>
        <v>0</v>
      </c>
      <c r="AR41" s="188" t="s">
        <v>181</v>
      </c>
      <c r="AS41" s="729"/>
      <c r="AT41" s="76">
        <v>1.03</v>
      </c>
      <c r="AU41" s="76">
        <f t="shared" ref="AU41:AY56" si="57">1.03*AT41</f>
        <v>1.0609</v>
      </c>
      <c r="AV41" s="76">
        <f t="shared" si="57"/>
        <v>1.092727</v>
      </c>
      <c r="AW41" s="76">
        <f t="shared" si="57"/>
        <v>1.1255088100000001</v>
      </c>
      <c r="AX41" s="76">
        <f t="shared" si="57"/>
        <v>1.1592740743000001</v>
      </c>
      <c r="AY41" s="76">
        <f t="shared" si="57"/>
        <v>1.1940522965290001</v>
      </c>
      <c r="AZ41" s="51">
        <f t="shared" ref="AZ41:AZ60" si="58">ROUND((2080/12)*M41,2)</f>
        <v>0</v>
      </c>
      <c r="BA41" s="51">
        <f t="shared" ref="BA41:BA60" si="59">ROUND((2080/12)*R41,2)</f>
        <v>0</v>
      </c>
      <c r="BB41" s="51">
        <f t="shared" ref="BB41:BB60" si="60">ROUND((2080/12)*W41,2)</f>
        <v>0</v>
      </c>
      <c r="BC41" s="51">
        <f t="shared" ref="BC41:BC60" si="61">ROUND((2080/12)*AB41,2)</f>
        <v>0</v>
      </c>
      <c r="BD41" s="51">
        <f t="shared" ref="BD41:BD60" si="62">ROUND((2080/12)*AG41,2)</f>
        <v>0</v>
      </c>
      <c r="BE41" s="51">
        <f t="shared" ref="BE41:BE60" si="63">ROUND((2080/12)*AL41,2)</f>
        <v>0</v>
      </c>
      <c r="BF41" s="127"/>
      <c r="BG41" s="127"/>
      <c r="BH41" s="127"/>
      <c r="BI41" s="127"/>
      <c r="BJ41" s="127"/>
      <c r="BK41" s="127"/>
      <c r="BL41" s="738">
        <f t="shared" ref="BL41:BL60" si="64">ROUND((M41/12),3)</f>
        <v>0</v>
      </c>
      <c r="BM41" s="738">
        <f t="shared" ref="BM41:BM60" si="65">ROUND((R41/12),3)</f>
        <v>0</v>
      </c>
      <c r="BN41" s="738">
        <f t="shared" ref="BN41:BN60" si="66">ROUND((W41/12),3)</f>
        <v>0</v>
      </c>
      <c r="BO41" s="738">
        <f t="shared" ref="BO41:BO60" si="67">ROUND((AB41/12),3)</f>
        <v>0</v>
      </c>
      <c r="BP41" s="738">
        <f t="shared" ref="BP41:BP60" si="68">ROUND((AG41/12),3)</f>
        <v>0</v>
      </c>
      <c r="BQ41" s="738">
        <f t="shared" ref="BQ41:BQ60" si="69">ROUND((AL41/12),3)</f>
        <v>0</v>
      </c>
      <c r="BR41" s="741">
        <f t="shared" ref="BR41:BW41" si="70">ROUND(AT41*$H41,2)</f>
        <v>0</v>
      </c>
      <c r="BS41" s="741">
        <f t="shared" si="70"/>
        <v>0</v>
      </c>
      <c r="BT41" s="741">
        <f t="shared" si="70"/>
        <v>0</v>
      </c>
      <c r="BU41" s="741">
        <f t="shared" si="70"/>
        <v>0</v>
      </c>
      <c r="BV41" s="741">
        <f t="shared" si="70"/>
        <v>0</v>
      </c>
      <c r="BW41" s="741">
        <f t="shared" si="70"/>
        <v>0</v>
      </c>
      <c r="BX41" s="742">
        <f t="shared" ref="BX41:CC41" si="71">BR41</f>
        <v>0</v>
      </c>
      <c r="BY41" s="742">
        <f t="shared" si="71"/>
        <v>0</v>
      </c>
      <c r="BZ41" s="742">
        <f t="shared" si="71"/>
        <v>0</v>
      </c>
      <c r="CA41" s="742">
        <f t="shared" si="71"/>
        <v>0</v>
      </c>
      <c r="CB41" s="742">
        <f t="shared" si="71"/>
        <v>0</v>
      </c>
      <c r="CC41" s="742">
        <f t="shared" si="71"/>
        <v>0</v>
      </c>
      <c r="CD41" s="736">
        <f t="shared" ref="CD41:CI41" si="72">BR41</f>
        <v>0</v>
      </c>
      <c r="CE41" s="736">
        <f t="shared" si="72"/>
        <v>0</v>
      </c>
      <c r="CF41" s="736">
        <f t="shared" si="72"/>
        <v>0</v>
      </c>
      <c r="CG41" s="736">
        <f t="shared" si="72"/>
        <v>0</v>
      </c>
      <c r="CH41" s="736">
        <f t="shared" si="72"/>
        <v>0</v>
      </c>
      <c r="CI41" s="736">
        <f t="shared" si="72"/>
        <v>0</v>
      </c>
      <c r="CJ41" s="745">
        <f t="shared" ref="CJ41:CO41" si="73">AZ41</f>
        <v>0</v>
      </c>
      <c r="CK41" s="745">
        <f t="shared" si="73"/>
        <v>0</v>
      </c>
      <c r="CL41" s="745">
        <f t="shared" si="73"/>
        <v>0</v>
      </c>
      <c r="CM41" s="745">
        <f t="shared" si="73"/>
        <v>0</v>
      </c>
      <c r="CN41" s="745">
        <f t="shared" si="73"/>
        <v>0</v>
      </c>
      <c r="CO41" s="745">
        <f t="shared" si="73"/>
        <v>0</v>
      </c>
      <c r="CP41" s="677" t="e">
        <f t="shared" ref="CP41:CP60" si="74">ROUND(O41/M41/173.33,2)</f>
        <v>#DIV/0!</v>
      </c>
      <c r="CQ41" s="677" t="e">
        <f t="shared" ref="CQ41:CQ60" si="75">ROUND(T41/R41/173.33,2)</f>
        <v>#DIV/0!</v>
      </c>
      <c r="CR41" s="677" t="e">
        <f t="shared" ref="CR41:CR60" si="76">ROUND(Y41/W41/173.33,2)</f>
        <v>#DIV/0!</v>
      </c>
      <c r="CS41" s="677" t="e">
        <f t="shared" ref="CS41:CS60" si="77">ROUND(AD41/AB41/173.33,2)</f>
        <v>#DIV/0!</v>
      </c>
      <c r="CT41" s="677" t="e">
        <f t="shared" ref="CT41:CT60" si="78">ROUND(AI41/AG41/173.33,2)</f>
        <v>#DIV/0!</v>
      </c>
      <c r="CU41" s="677" t="e">
        <f t="shared" ref="CU41:CU60" si="79">ROUND(AN41/AL41/173.33,2)</f>
        <v>#DIV/0!</v>
      </c>
      <c r="CV41" s="764" t="e">
        <f t="shared" ref="CV41:DA41" si="80">ROUND(CP41+(CP41*$J41),2)</f>
        <v>#DIV/0!</v>
      </c>
      <c r="CW41" s="764" t="e">
        <f t="shared" si="80"/>
        <v>#DIV/0!</v>
      </c>
      <c r="CX41" s="764" t="e">
        <f t="shared" si="80"/>
        <v>#DIV/0!</v>
      </c>
      <c r="CY41" s="764" t="e">
        <f t="shared" si="80"/>
        <v>#DIV/0!</v>
      </c>
      <c r="CZ41" s="764" t="e">
        <f t="shared" si="80"/>
        <v>#DIV/0!</v>
      </c>
      <c r="DA41" s="764" t="e">
        <f t="shared" si="80"/>
        <v>#DIV/0!</v>
      </c>
      <c r="DB41" s="680" t="e">
        <f t="shared" ref="DB41:DG41" si="81">ROUND(CV41+(CV41*($J$243+$J$242)),2)</f>
        <v>#DIV/0!</v>
      </c>
      <c r="DC41" s="680" t="e">
        <f t="shared" si="81"/>
        <v>#DIV/0!</v>
      </c>
      <c r="DD41" s="680" t="e">
        <f t="shared" si="81"/>
        <v>#DIV/0!</v>
      </c>
      <c r="DE41" s="680" t="e">
        <f t="shared" si="81"/>
        <v>#DIV/0!</v>
      </c>
      <c r="DF41" s="680" t="e">
        <f t="shared" si="81"/>
        <v>#DIV/0!</v>
      </c>
      <c r="DG41" s="680" t="e">
        <f t="shared" si="81"/>
        <v>#DIV/0!</v>
      </c>
      <c r="DH41" s="766">
        <f>ROUND($J41*O41, 'Initial Information'!B44)</f>
        <v>0</v>
      </c>
      <c r="DI41" s="766">
        <f>ROUND($J41*T41, 'Initial Information'!C44)</f>
        <v>0</v>
      </c>
      <c r="DJ41" s="766">
        <f>ROUND($J41*Y41, 'Initial Information'!D44)</f>
        <v>0</v>
      </c>
      <c r="DK41" s="766">
        <f>ROUND($J41*AD41, 'Initial Information'!E44)</f>
        <v>0</v>
      </c>
      <c r="DL41" s="766">
        <f>ROUND($J41*AI41, 'Initial Information'!F44)</f>
        <v>0</v>
      </c>
      <c r="DM41" s="766">
        <f>ROUND($J41*AN41, 'Initial Information'!G44)</f>
        <v>0</v>
      </c>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row>
    <row r="42" spans="1:144" s="58" customFormat="1" ht="20.25" customHeight="1">
      <c r="A42" s="55" t="s">
        <v>181</v>
      </c>
      <c r="B42" s="56">
        <v>2</v>
      </c>
      <c r="C42" s="74">
        <v>0</v>
      </c>
      <c r="D42" s="1068" t="s">
        <v>195</v>
      </c>
      <c r="E42" s="966"/>
      <c r="F42" s="966"/>
      <c r="G42" s="56" t="s">
        <v>181</v>
      </c>
      <c r="H42" s="101"/>
      <c r="I42" s="56" t="s">
        <v>181</v>
      </c>
      <c r="J42" s="105">
        <v>0.28000000000000003</v>
      </c>
      <c r="K42" s="56" t="s">
        <v>181</v>
      </c>
      <c r="L42" s="68" t="s">
        <v>181</v>
      </c>
      <c r="M42" s="74"/>
      <c r="N42" s="152" t="s">
        <v>181</v>
      </c>
      <c r="O42" s="400">
        <f t="shared" si="51"/>
        <v>0</v>
      </c>
      <c r="P42" s="69" t="s">
        <v>181</v>
      </c>
      <c r="Q42" s="152" t="s">
        <v>181</v>
      </c>
      <c r="R42" s="74"/>
      <c r="S42" s="152" t="s">
        <v>181</v>
      </c>
      <c r="T42" s="400">
        <f t="shared" si="52"/>
        <v>0</v>
      </c>
      <c r="U42" s="69" t="s">
        <v>181</v>
      </c>
      <c r="V42" s="152" t="s">
        <v>181</v>
      </c>
      <c r="W42" s="74"/>
      <c r="X42" s="152" t="s">
        <v>181</v>
      </c>
      <c r="Y42" s="400">
        <f t="shared" si="53"/>
        <v>0</v>
      </c>
      <c r="Z42" s="69" t="s">
        <v>181</v>
      </c>
      <c r="AA42" s="152" t="s">
        <v>181</v>
      </c>
      <c r="AB42" s="74"/>
      <c r="AC42" s="152" t="s">
        <v>181</v>
      </c>
      <c r="AD42" s="400">
        <f t="shared" si="54"/>
        <v>0</v>
      </c>
      <c r="AE42" s="69" t="s">
        <v>181</v>
      </c>
      <c r="AF42" s="152" t="s">
        <v>181</v>
      </c>
      <c r="AG42" s="74"/>
      <c r="AH42" s="152" t="s">
        <v>181</v>
      </c>
      <c r="AI42" s="400">
        <f t="shared" si="55"/>
        <v>0</v>
      </c>
      <c r="AJ42" s="69" t="s">
        <v>181</v>
      </c>
      <c r="AK42" s="152" t="s">
        <v>181</v>
      </c>
      <c r="AL42" s="74"/>
      <c r="AM42" s="152" t="s">
        <v>181</v>
      </c>
      <c r="AN42" s="400">
        <f t="shared" si="56"/>
        <v>0</v>
      </c>
      <c r="AO42" s="75" t="s">
        <v>181</v>
      </c>
      <c r="AP42" s="185" t="s">
        <v>181</v>
      </c>
      <c r="AQ42" s="52">
        <f t="shared" ref="AQ42:AQ60" si="82">SUM(O42+T42+Y42+AD42+AN42+AI42)</f>
        <v>0</v>
      </c>
      <c r="AR42" s="188" t="s">
        <v>181</v>
      </c>
      <c r="AS42" s="729"/>
      <c r="AT42" s="76">
        <v>1.03</v>
      </c>
      <c r="AU42" s="76">
        <f t="shared" si="57"/>
        <v>1.0609</v>
      </c>
      <c r="AV42" s="76">
        <f t="shared" si="57"/>
        <v>1.092727</v>
      </c>
      <c r="AW42" s="76">
        <f t="shared" si="57"/>
        <v>1.1255088100000001</v>
      </c>
      <c r="AX42" s="76">
        <f t="shared" si="57"/>
        <v>1.1592740743000001</v>
      </c>
      <c r="AY42" s="76">
        <f t="shared" si="57"/>
        <v>1.1940522965290001</v>
      </c>
      <c r="AZ42" s="51">
        <f t="shared" si="58"/>
        <v>0</v>
      </c>
      <c r="BA42" s="51">
        <f t="shared" si="59"/>
        <v>0</v>
      </c>
      <c r="BB42" s="51">
        <f t="shared" si="60"/>
        <v>0</v>
      </c>
      <c r="BC42" s="51">
        <f t="shared" si="61"/>
        <v>0</v>
      </c>
      <c r="BD42" s="51">
        <f t="shared" si="62"/>
        <v>0</v>
      </c>
      <c r="BE42" s="51">
        <f t="shared" si="63"/>
        <v>0</v>
      </c>
      <c r="BF42" s="127"/>
      <c r="BG42" s="127"/>
      <c r="BH42" s="127"/>
      <c r="BI42" s="127"/>
      <c r="BJ42" s="127"/>
      <c r="BK42" s="127"/>
      <c r="BL42" s="738">
        <f t="shared" si="64"/>
        <v>0</v>
      </c>
      <c r="BM42" s="738">
        <f t="shared" si="65"/>
        <v>0</v>
      </c>
      <c r="BN42" s="738">
        <f t="shared" si="66"/>
        <v>0</v>
      </c>
      <c r="BO42" s="738">
        <f t="shared" si="67"/>
        <v>0</v>
      </c>
      <c r="BP42" s="738">
        <f t="shared" si="68"/>
        <v>0</v>
      </c>
      <c r="BQ42" s="738">
        <f t="shared" si="69"/>
        <v>0</v>
      </c>
      <c r="BR42" s="741">
        <f t="shared" ref="BR42:BW60" si="83">ROUND(AT42*$H42,2)</f>
        <v>0</v>
      </c>
      <c r="BS42" s="741">
        <f t="shared" si="83"/>
        <v>0</v>
      </c>
      <c r="BT42" s="741">
        <f t="shared" si="83"/>
        <v>0</v>
      </c>
      <c r="BU42" s="741">
        <f t="shared" si="83"/>
        <v>0</v>
      </c>
      <c r="BV42" s="741">
        <f t="shared" si="83"/>
        <v>0</v>
      </c>
      <c r="BW42" s="741">
        <f t="shared" si="83"/>
        <v>0</v>
      </c>
      <c r="BX42" s="744"/>
      <c r="BY42" s="744"/>
      <c r="BZ42" s="744"/>
      <c r="CA42" s="744"/>
      <c r="CB42" s="744"/>
      <c r="CC42" s="744"/>
      <c r="CD42" s="740">
        <f t="shared" ref="CD42:CI57" si="84">BR42*12</f>
        <v>0</v>
      </c>
      <c r="CE42" s="740">
        <f t="shared" si="84"/>
        <v>0</v>
      </c>
      <c r="CF42" s="740">
        <f t="shared" si="84"/>
        <v>0</v>
      </c>
      <c r="CG42" s="740">
        <f t="shared" si="84"/>
        <v>0</v>
      </c>
      <c r="CH42" s="740">
        <f t="shared" si="84"/>
        <v>0</v>
      </c>
      <c r="CI42" s="740">
        <f t="shared" si="84"/>
        <v>0</v>
      </c>
      <c r="CJ42" s="746" t="s">
        <v>1208</v>
      </c>
      <c r="CK42" s="746" t="s">
        <v>1208</v>
      </c>
      <c r="CL42" s="746" t="s">
        <v>1208</v>
      </c>
      <c r="CM42" s="746" t="s">
        <v>1208</v>
      </c>
      <c r="CN42" s="746" t="s">
        <v>1208</v>
      </c>
      <c r="CO42" s="746" t="s">
        <v>1208</v>
      </c>
      <c r="CP42" s="677" t="e">
        <f t="shared" si="74"/>
        <v>#DIV/0!</v>
      </c>
      <c r="CQ42" s="677" t="e">
        <f t="shared" si="75"/>
        <v>#DIV/0!</v>
      </c>
      <c r="CR42" s="677" t="e">
        <f t="shared" si="76"/>
        <v>#DIV/0!</v>
      </c>
      <c r="CS42" s="677" t="e">
        <f t="shared" si="77"/>
        <v>#DIV/0!</v>
      </c>
      <c r="CT42" s="677" t="e">
        <f t="shared" si="78"/>
        <v>#DIV/0!</v>
      </c>
      <c r="CU42" s="677" t="e">
        <f t="shared" si="79"/>
        <v>#DIV/0!</v>
      </c>
      <c r="CV42" s="764" t="e">
        <f t="shared" ref="CV42:DA60" si="85">ROUND(CP42+(CP42*$J42),2)</f>
        <v>#DIV/0!</v>
      </c>
      <c r="CW42" s="764" t="e">
        <f t="shared" si="85"/>
        <v>#DIV/0!</v>
      </c>
      <c r="CX42" s="764" t="e">
        <f t="shared" si="85"/>
        <v>#DIV/0!</v>
      </c>
      <c r="CY42" s="764" t="e">
        <f t="shared" si="85"/>
        <v>#DIV/0!</v>
      </c>
      <c r="CZ42" s="764" t="e">
        <f t="shared" si="85"/>
        <v>#DIV/0!</v>
      </c>
      <c r="DA42" s="764" t="e">
        <f t="shared" si="85"/>
        <v>#DIV/0!</v>
      </c>
      <c r="DB42" s="680" t="e">
        <f t="shared" ref="DB42:DG60" si="86">ROUND(CV42+(CV42*($J$243+$J$242)),2)</f>
        <v>#DIV/0!</v>
      </c>
      <c r="DC42" s="680" t="e">
        <f t="shared" si="86"/>
        <v>#DIV/0!</v>
      </c>
      <c r="DD42" s="680" t="e">
        <f t="shared" si="86"/>
        <v>#DIV/0!</v>
      </c>
      <c r="DE42" s="680" t="e">
        <f t="shared" si="86"/>
        <v>#DIV/0!</v>
      </c>
      <c r="DF42" s="680" t="e">
        <f t="shared" si="86"/>
        <v>#DIV/0!</v>
      </c>
      <c r="DG42" s="680" t="e">
        <f t="shared" si="86"/>
        <v>#DIV/0!</v>
      </c>
      <c r="DH42" s="766">
        <f>ROUND($J42*O42, 'Initial Information'!B45)</f>
        <v>0</v>
      </c>
      <c r="DI42" s="766">
        <f>ROUND($J42*T42, 'Initial Information'!C45)</f>
        <v>0</v>
      </c>
      <c r="DJ42" s="766">
        <f>ROUND($J42*Y42, 'Initial Information'!D45)</f>
        <v>0</v>
      </c>
      <c r="DK42" s="766">
        <f>ROUND($J42*AD42, 'Initial Information'!E45)</f>
        <v>0</v>
      </c>
      <c r="DL42" s="766">
        <f>ROUND($J42*AI42, 'Initial Information'!F45)</f>
        <v>0</v>
      </c>
      <c r="DM42" s="766">
        <f>ROUND($J42*AN42, 'Initial Information'!G45)</f>
        <v>0</v>
      </c>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row>
    <row r="43" spans="1:144" s="58" customFormat="1" ht="20.25" customHeight="1">
      <c r="A43" s="55" t="s">
        <v>181</v>
      </c>
      <c r="B43" s="56">
        <v>3</v>
      </c>
      <c r="C43" s="74">
        <v>0</v>
      </c>
      <c r="D43" s="1068" t="s">
        <v>195</v>
      </c>
      <c r="E43" s="966"/>
      <c r="F43" s="966"/>
      <c r="G43" s="56" t="s">
        <v>181</v>
      </c>
      <c r="H43" s="101"/>
      <c r="I43" s="56" t="s">
        <v>181</v>
      </c>
      <c r="J43" s="105">
        <v>0.28000000000000003</v>
      </c>
      <c r="K43" s="56" t="s">
        <v>181</v>
      </c>
      <c r="L43" s="68" t="s">
        <v>181</v>
      </c>
      <c r="M43" s="74"/>
      <c r="N43" s="152" t="s">
        <v>181</v>
      </c>
      <c r="O43" s="400">
        <f t="shared" si="51"/>
        <v>0</v>
      </c>
      <c r="P43" s="69" t="s">
        <v>181</v>
      </c>
      <c r="Q43" s="152" t="s">
        <v>181</v>
      </c>
      <c r="R43" s="74"/>
      <c r="S43" s="152" t="s">
        <v>181</v>
      </c>
      <c r="T43" s="400">
        <f t="shared" si="52"/>
        <v>0</v>
      </c>
      <c r="U43" s="69" t="s">
        <v>181</v>
      </c>
      <c r="V43" s="152" t="s">
        <v>181</v>
      </c>
      <c r="W43" s="74"/>
      <c r="X43" s="152" t="s">
        <v>181</v>
      </c>
      <c r="Y43" s="400">
        <f t="shared" si="53"/>
        <v>0</v>
      </c>
      <c r="Z43" s="69" t="s">
        <v>181</v>
      </c>
      <c r="AA43" s="152" t="s">
        <v>181</v>
      </c>
      <c r="AB43" s="74"/>
      <c r="AC43" s="152" t="s">
        <v>181</v>
      </c>
      <c r="AD43" s="400">
        <f t="shared" si="54"/>
        <v>0</v>
      </c>
      <c r="AE43" s="69" t="s">
        <v>181</v>
      </c>
      <c r="AF43" s="152" t="s">
        <v>181</v>
      </c>
      <c r="AG43" s="74"/>
      <c r="AH43" s="152" t="s">
        <v>181</v>
      </c>
      <c r="AI43" s="400">
        <f t="shared" si="55"/>
        <v>0</v>
      </c>
      <c r="AJ43" s="69" t="s">
        <v>181</v>
      </c>
      <c r="AK43" s="152" t="s">
        <v>181</v>
      </c>
      <c r="AL43" s="74"/>
      <c r="AM43" s="152" t="s">
        <v>181</v>
      </c>
      <c r="AN43" s="400">
        <f t="shared" si="56"/>
        <v>0</v>
      </c>
      <c r="AO43" s="75" t="s">
        <v>181</v>
      </c>
      <c r="AP43" s="185" t="s">
        <v>181</v>
      </c>
      <c r="AQ43" s="52">
        <f t="shared" si="82"/>
        <v>0</v>
      </c>
      <c r="AR43" s="188" t="s">
        <v>181</v>
      </c>
      <c r="AS43" s="729"/>
      <c r="AT43" s="76">
        <v>1.03</v>
      </c>
      <c r="AU43" s="76">
        <f t="shared" si="57"/>
        <v>1.0609</v>
      </c>
      <c r="AV43" s="76">
        <f t="shared" si="57"/>
        <v>1.092727</v>
      </c>
      <c r="AW43" s="76">
        <f t="shared" si="57"/>
        <v>1.1255088100000001</v>
      </c>
      <c r="AX43" s="76">
        <f t="shared" si="57"/>
        <v>1.1592740743000001</v>
      </c>
      <c r="AY43" s="76">
        <f t="shared" si="57"/>
        <v>1.1940522965290001</v>
      </c>
      <c r="AZ43" s="51">
        <f t="shared" si="58"/>
        <v>0</v>
      </c>
      <c r="BA43" s="51">
        <f t="shared" si="59"/>
        <v>0</v>
      </c>
      <c r="BB43" s="51">
        <f t="shared" si="60"/>
        <v>0</v>
      </c>
      <c r="BC43" s="51">
        <f t="shared" si="61"/>
        <v>0</v>
      </c>
      <c r="BD43" s="51">
        <f t="shared" si="62"/>
        <v>0</v>
      </c>
      <c r="BE43" s="51">
        <f t="shared" si="63"/>
        <v>0</v>
      </c>
      <c r="BF43" s="127"/>
      <c r="BG43" s="127"/>
      <c r="BH43" s="127"/>
      <c r="BI43" s="127"/>
      <c r="BJ43" s="127"/>
      <c r="BK43" s="127"/>
      <c r="BL43" s="738">
        <f t="shared" si="64"/>
        <v>0</v>
      </c>
      <c r="BM43" s="738">
        <f t="shared" si="65"/>
        <v>0</v>
      </c>
      <c r="BN43" s="738">
        <f t="shared" si="66"/>
        <v>0</v>
      </c>
      <c r="BO43" s="738">
        <f t="shared" si="67"/>
        <v>0</v>
      </c>
      <c r="BP43" s="738">
        <f t="shared" si="68"/>
        <v>0</v>
      </c>
      <c r="BQ43" s="738">
        <f t="shared" si="69"/>
        <v>0</v>
      </c>
      <c r="BR43" s="741">
        <f t="shared" si="83"/>
        <v>0</v>
      </c>
      <c r="BS43" s="741">
        <f t="shared" si="83"/>
        <v>0</v>
      </c>
      <c r="BT43" s="741">
        <f t="shared" si="83"/>
        <v>0</v>
      </c>
      <c r="BU43" s="741">
        <f t="shared" si="83"/>
        <v>0</v>
      </c>
      <c r="BV43" s="741">
        <f t="shared" si="83"/>
        <v>0</v>
      </c>
      <c r="BW43" s="741">
        <f t="shared" si="83"/>
        <v>0</v>
      </c>
      <c r="BX43" s="744"/>
      <c r="BY43" s="744"/>
      <c r="BZ43" s="744"/>
      <c r="CA43" s="744"/>
      <c r="CB43" s="744"/>
      <c r="CC43" s="744"/>
      <c r="CD43" s="740">
        <f t="shared" si="84"/>
        <v>0</v>
      </c>
      <c r="CE43" s="740">
        <f t="shared" si="84"/>
        <v>0</v>
      </c>
      <c r="CF43" s="740">
        <f t="shared" si="84"/>
        <v>0</v>
      </c>
      <c r="CG43" s="740">
        <f t="shared" si="84"/>
        <v>0</v>
      </c>
      <c r="CH43" s="740">
        <f t="shared" si="84"/>
        <v>0</v>
      </c>
      <c r="CI43" s="740">
        <f t="shared" si="84"/>
        <v>0</v>
      </c>
      <c r="CJ43" s="746" t="s">
        <v>1208</v>
      </c>
      <c r="CK43" s="746" t="s">
        <v>1208</v>
      </c>
      <c r="CL43" s="746" t="s">
        <v>1208</v>
      </c>
      <c r="CM43" s="746" t="s">
        <v>1208</v>
      </c>
      <c r="CN43" s="746" t="s">
        <v>1208</v>
      </c>
      <c r="CO43" s="746" t="s">
        <v>1208</v>
      </c>
      <c r="CP43" s="677" t="e">
        <f t="shared" si="74"/>
        <v>#DIV/0!</v>
      </c>
      <c r="CQ43" s="677" t="e">
        <f t="shared" si="75"/>
        <v>#DIV/0!</v>
      </c>
      <c r="CR43" s="677" t="e">
        <f t="shared" si="76"/>
        <v>#DIV/0!</v>
      </c>
      <c r="CS43" s="677" t="e">
        <f t="shared" si="77"/>
        <v>#DIV/0!</v>
      </c>
      <c r="CT43" s="677" t="e">
        <f t="shared" si="78"/>
        <v>#DIV/0!</v>
      </c>
      <c r="CU43" s="677" t="e">
        <f t="shared" si="79"/>
        <v>#DIV/0!</v>
      </c>
      <c r="CV43" s="764" t="e">
        <f t="shared" si="85"/>
        <v>#DIV/0!</v>
      </c>
      <c r="CW43" s="764" t="e">
        <f t="shared" si="85"/>
        <v>#DIV/0!</v>
      </c>
      <c r="CX43" s="764" t="e">
        <f t="shared" si="85"/>
        <v>#DIV/0!</v>
      </c>
      <c r="CY43" s="764" t="e">
        <f t="shared" si="85"/>
        <v>#DIV/0!</v>
      </c>
      <c r="CZ43" s="764" t="e">
        <f t="shared" si="85"/>
        <v>#DIV/0!</v>
      </c>
      <c r="DA43" s="764" t="e">
        <f t="shared" si="85"/>
        <v>#DIV/0!</v>
      </c>
      <c r="DB43" s="680" t="e">
        <f t="shared" si="86"/>
        <v>#DIV/0!</v>
      </c>
      <c r="DC43" s="680" t="e">
        <f t="shared" si="86"/>
        <v>#DIV/0!</v>
      </c>
      <c r="DD43" s="680" t="e">
        <f t="shared" si="86"/>
        <v>#DIV/0!</v>
      </c>
      <c r="DE43" s="680" t="e">
        <f t="shared" si="86"/>
        <v>#DIV/0!</v>
      </c>
      <c r="DF43" s="680" t="e">
        <f t="shared" si="86"/>
        <v>#DIV/0!</v>
      </c>
      <c r="DG43" s="680" t="e">
        <f t="shared" si="86"/>
        <v>#DIV/0!</v>
      </c>
      <c r="DH43" s="766">
        <f>ROUND($J43*O43, 'Initial Information'!B46)</f>
        <v>0</v>
      </c>
      <c r="DI43" s="766">
        <f>ROUND($J43*T43, 'Initial Information'!C46)</f>
        <v>0</v>
      </c>
      <c r="DJ43" s="766">
        <f>ROUND($J43*Y43, 'Initial Information'!D46)</f>
        <v>0</v>
      </c>
      <c r="DK43" s="766">
        <f>ROUND($J43*AD43, 'Initial Information'!E46)</f>
        <v>0</v>
      </c>
      <c r="DL43" s="766">
        <f>ROUND($J43*AI43, 'Initial Information'!F46)</f>
        <v>0</v>
      </c>
      <c r="DM43" s="766">
        <f>ROUND($J43*AN43, 'Initial Information'!G46)</f>
        <v>0</v>
      </c>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row>
    <row r="44" spans="1:144" s="58" customFormat="1" ht="20.25" customHeight="1">
      <c r="A44" s="55" t="s">
        <v>181</v>
      </c>
      <c r="B44" s="56">
        <v>4</v>
      </c>
      <c r="C44" s="74">
        <v>0</v>
      </c>
      <c r="D44" s="1068" t="s">
        <v>195</v>
      </c>
      <c r="E44" s="966"/>
      <c r="F44" s="966"/>
      <c r="G44" s="56" t="s">
        <v>181</v>
      </c>
      <c r="H44" s="101"/>
      <c r="I44" s="56" t="s">
        <v>181</v>
      </c>
      <c r="J44" s="105">
        <v>0.28000000000000003</v>
      </c>
      <c r="K44" s="56" t="s">
        <v>181</v>
      </c>
      <c r="L44" s="68" t="s">
        <v>181</v>
      </c>
      <c r="M44" s="74"/>
      <c r="N44" s="152" t="s">
        <v>181</v>
      </c>
      <c r="O44" s="400">
        <f t="shared" si="51"/>
        <v>0</v>
      </c>
      <c r="P44" s="69" t="s">
        <v>181</v>
      </c>
      <c r="Q44" s="152" t="s">
        <v>181</v>
      </c>
      <c r="R44" s="74"/>
      <c r="S44" s="152" t="s">
        <v>181</v>
      </c>
      <c r="T44" s="400">
        <f t="shared" si="52"/>
        <v>0</v>
      </c>
      <c r="U44" s="69" t="s">
        <v>181</v>
      </c>
      <c r="V44" s="152" t="s">
        <v>181</v>
      </c>
      <c r="W44" s="74"/>
      <c r="X44" s="152" t="s">
        <v>181</v>
      </c>
      <c r="Y44" s="400">
        <f t="shared" si="53"/>
        <v>0</v>
      </c>
      <c r="Z44" s="69" t="s">
        <v>181</v>
      </c>
      <c r="AA44" s="152" t="s">
        <v>181</v>
      </c>
      <c r="AB44" s="74"/>
      <c r="AC44" s="152" t="s">
        <v>181</v>
      </c>
      <c r="AD44" s="400">
        <f t="shared" si="54"/>
        <v>0</v>
      </c>
      <c r="AE44" s="69" t="s">
        <v>181</v>
      </c>
      <c r="AF44" s="152" t="s">
        <v>181</v>
      </c>
      <c r="AG44" s="74"/>
      <c r="AH44" s="152" t="s">
        <v>181</v>
      </c>
      <c r="AI44" s="400">
        <f t="shared" si="55"/>
        <v>0</v>
      </c>
      <c r="AJ44" s="69" t="s">
        <v>181</v>
      </c>
      <c r="AK44" s="152" t="s">
        <v>181</v>
      </c>
      <c r="AL44" s="74"/>
      <c r="AM44" s="152" t="s">
        <v>181</v>
      </c>
      <c r="AN44" s="400">
        <f t="shared" si="56"/>
        <v>0</v>
      </c>
      <c r="AO44" s="75" t="s">
        <v>181</v>
      </c>
      <c r="AP44" s="185" t="s">
        <v>181</v>
      </c>
      <c r="AQ44" s="52">
        <f t="shared" si="82"/>
        <v>0</v>
      </c>
      <c r="AR44" s="188" t="s">
        <v>181</v>
      </c>
      <c r="AS44" s="729"/>
      <c r="AT44" s="76">
        <v>1.03</v>
      </c>
      <c r="AU44" s="76">
        <f t="shared" si="57"/>
        <v>1.0609</v>
      </c>
      <c r="AV44" s="76">
        <f t="shared" si="57"/>
        <v>1.092727</v>
      </c>
      <c r="AW44" s="76">
        <f t="shared" si="57"/>
        <v>1.1255088100000001</v>
      </c>
      <c r="AX44" s="76">
        <f t="shared" si="57"/>
        <v>1.1592740743000001</v>
      </c>
      <c r="AY44" s="76">
        <f t="shared" si="57"/>
        <v>1.1940522965290001</v>
      </c>
      <c r="AZ44" s="51">
        <f t="shared" si="58"/>
        <v>0</v>
      </c>
      <c r="BA44" s="51">
        <f t="shared" si="59"/>
        <v>0</v>
      </c>
      <c r="BB44" s="51">
        <f t="shared" si="60"/>
        <v>0</v>
      </c>
      <c r="BC44" s="51">
        <f t="shared" si="61"/>
        <v>0</v>
      </c>
      <c r="BD44" s="51">
        <f t="shared" si="62"/>
        <v>0</v>
      </c>
      <c r="BE44" s="51">
        <f t="shared" si="63"/>
        <v>0</v>
      </c>
      <c r="BF44" s="127"/>
      <c r="BG44" s="127"/>
      <c r="BH44" s="127"/>
      <c r="BI44" s="127"/>
      <c r="BJ44" s="127"/>
      <c r="BK44" s="127"/>
      <c r="BL44" s="738">
        <f t="shared" si="64"/>
        <v>0</v>
      </c>
      <c r="BM44" s="738">
        <f t="shared" si="65"/>
        <v>0</v>
      </c>
      <c r="BN44" s="738">
        <f t="shared" si="66"/>
        <v>0</v>
      </c>
      <c r="BO44" s="738">
        <f t="shared" si="67"/>
        <v>0</v>
      </c>
      <c r="BP44" s="738">
        <f t="shared" si="68"/>
        <v>0</v>
      </c>
      <c r="BQ44" s="738">
        <f t="shared" si="69"/>
        <v>0</v>
      </c>
      <c r="BR44" s="741">
        <f t="shared" si="83"/>
        <v>0</v>
      </c>
      <c r="BS44" s="741">
        <f t="shared" si="83"/>
        <v>0</v>
      </c>
      <c r="BT44" s="741">
        <f t="shared" si="83"/>
        <v>0</v>
      </c>
      <c r="BU44" s="741">
        <f t="shared" si="83"/>
        <v>0</v>
      </c>
      <c r="BV44" s="741">
        <f t="shared" si="83"/>
        <v>0</v>
      </c>
      <c r="BW44" s="741">
        <f t="shared" si="83"/>
        <v>0</v>
      </c>
      <c r="BX44" s="744"/>
      <c r="BY44" s="744"/>
      <c r="BZ44" s="744"/>
      <c r="CA44" s="744"/>
      <c r="CB44" s="744"/>
      <c r="CC44" s="744"/>
      <c r="CD44" s="740">
        <f t="shared" si="84"/>
        <v>0</v>
      </c>
      <c r="CE44" s="740">
        <f t="shared" si="84"/>
        <v>0</v>
      </c>
      <c r="CF44" s="740">
        <f t="shared" si="84"/>
        <v>0</v>
      </c>
      <c r="CG44" s="740">
        <f t="shared" si="84"/>
        <v>0</v>
      </c>
      <c r="CH44" s="740">
        <f t="shared" si="84"/>
        <v>0</v>
      </c>
      <c r="CI44" s="740">
        <f t="shared" si="84"/>
        <v>0</v>
      </c>
      <c r="CJ44" s="746" t="s">
        <v>1208</v>
      </c>
      <c r="CK44" s="746" t="s">
        <v>1208</v>
      </c>
      <c r="CL44" s="746" t="s">
        <v>1208</v>
      </c>
      <c r="CM44" s="746" t="s">
        <v>1208</v>
      </c>
      <c r="CN44" s="746" t="s">
        <v>1208</v>
      </c>
      <c r="CO44" s="746" t="s">
        <v>1208</v>
      </c>
      <c r="CP44" s="677" t="e">
        <f t="shared" si="74"/>
        <v>#DIV/0!</v>
      </c>
      <c r="CQ44" s="677" t="e">
        <f t="shared" si="75"/>
        <v>#DIV/0!</v>
      </c>
      <c r="CR44" s="677" t="e">
        <f t="shared" si="76"/>
        <v>#DIV/0!</v>
      </c>
      <c r="CS44" s="677" t="e">
        <f t="shared" si="77"/>
        <v>#DIV/0!</v>
      </c>
      <c r="CT44" s="677" t="e">
        <f t="shared" si="78"/>
        <v>#DIV/0!</v>
      </c>
      <c r="CU44" s="677" t="e">
        <f t="shared" si="79"/>
        <v>#DIV/0!</v>
      </c>
      <c r="CV44" s="764" t="e">
        <f t="shared" si="85"/>
        <v>#DIV/0!</v>
      </c>
      <c r="CW44" s="764" t="e">
        <f t="shared" si="85"/>
        <v>#DIV/0!</v>
      </c>
      <c r="CX44" s="764" t="e">
        <f t="shared" si="85"/>
        <v>#DIV/0!</v>
      </c>
      <c r="CY44" s="764" t="e">
        <f t="shared" si="85"/>
        <v>#DIV/0!</v>
      </c>
      <c r="CZ44" s="764" t="e">
        <f t="shared" si="85"/>
        <v>#DIV/0!</v>
      </c>
      <c r="DA44" s="764" t="e">
        <f t="shared" si="85"/>
        <v>#DIV/0!</v>
      </c>
      <c r="DB44" s="680" t="e">
        <f t="shared" si="86"/>
        <v>#DIV/0!</v>
      </c>
      <c r="DC44" s="680" t="e">
        <f t="shared" si="86"/>
        <v>#DIV/0!</v>
      </c>
      <c r="DD44" s="680" t="e">
        <f t="shared" si="86"/>
        <v>#DIV/0!</v>
      </c>
      <c r="DE44" s="680" t="e">
        <f t="shared" si="86"/>
        <v>#DIV/0!</v>
      </c>
      <c r="DF44" s="680" t="e">
        <f t="shared" si="86"/>
        <v>#DIV/0!</v>
      </c>
      <c r="DG44" s="680" t="e">
        <f t="shared" si="86"/>
        <v>#DIV/0!</v>
      </c>
      <c r="DH44" s="766">
        <f>ROUND($J44*O44, 'Initial Information'!B47)</f>
        <v>0</v>
      </c>
      <c r="DI44" s="766">
        <f>ROUND($J44*T44, 'Initial Information'!C47)</f>
        <v>0</v>
      </c>
      <c r="DJ44" s="766">
        <f>ROUND($J44*Y44, 'Initial Information'!D47)</f>
        <v>0</v>
      </c>
      <c r="DK44" s="766">
        <f>ROUND($J44*AD44, 'Initial Information'!E47)</f>
        <v>0</v>
      </c>
      <c r="DL44" s="766">
        <f>ROUND($J44*AI44, 'Initial Information'!F47)</f>
        <v>0</v>
      </c>
      <c r="DM44" s="766">
        <f>ROUND($J44*AN44, 'Initial Information'!G47)</f>
        <v>0</v>
      </c>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row>
    <row r="45" spans="1:144" s="58" customFormat="1" ht="20.25" customHeight="1">
      <c r="A45" s="55" t="s">
        <v>181</v>
      </c>
      <c r="B45" s="56">
        <v>5</v>
      </c>
      <c r="C45" s="74">
        <v>0</v>
      </c>
      <c r="D45" s="1068" t="s">
        <v>196</v>
      </c>
      <c r="E45" s="966"/>
      <c r="F45" s="966"/>
      <c r="G45" s="56" t="s">
        <v>181</v>
      </c>
      <c r="H45" s="101"/>
      <c r="I45" s="56" t="s">
        <v>181</v>
      </c>
      <c r="J45" s="105">
        <v>0.28000000000000003</v>
      </c>
      <c r="K45" s="56" t="s">
        <v>181</v>
      </c>
      <c r="L45" s="68" t="s">
        <v>181</v>
      </c>
      <c r="M45" s="74"/>
      <c r="N45" s="152" t="s">
        <v>181</v>
      </c>
      <c r="O45" s="400">
        <f t="shared" si="51"/>
        <v>0</v>
      </c>
      <c r="P45" s="69" t="s">
        <v>181</v>
      </c>
      <c r="Q45" s="152" t="s">
        <v>181</v>
      </c>
      <c r="R45" s="74"/>
      <c r="S45" s="152" t="s">
        <v>181</v>
      </c>
      <c r="T45" s="400">
        <f t="shared" si="52"/>
        <v>0</v>
      </c>
      <c r="U45" s="69" t="s">
        <v>181</v>
      </c>
      <c r="V45" s="152" t="s">
        <v>181</v>
      </c>
      <c r="W45" s="74"/>
      <c r="X45" s="152" t="s">
        <v>181</v>
      </c>
      <c r="Y45" s="400">
        <f t="shared" si="53"/>
        <v>0</v>
      </c>
      <c r="Z45" s="69" t="s">
        <v>181</v>
      </c>
      <c r="AA45" s="152" t="s">
        <v>181</v>
      </c>
      <c r="AB45" s="74"/>
      <c r="AC45" s="152" t="s">
        <v>181</v>
      </c>
      <c r="AD45" s="400">
        <f t="shared" si="54"/>
        <v>0</v>
      </c>
      <c r="AE45" s="69" t="s">
        <v>181</v>
      </c>
      <c r="AF45" s="152" t="s">
        <v>181</v>
      </c>
      <c r="AG45" s="74"/>
      <c r="AH45" s="152" t="s">
        <v>181</v>
      </c>
      <c r="AI45" s="400">
        <f t="shared" si="55"/>
        <v>0</v>
      </c>
      <c r="AJ45" s="69" t="s">
        <v>181</v>
      </c>
      <c r="AK45" s="152" t="s">
        <v>181</v>
      </c>
      <c r="AL45" s="74"/>
      <c r="AM45" s="152" t="s">
        <v>181</v>
      </c>
      <c r="AN45" s="400">
        <f t="shared" si="56"/>
        <v>0</v>
      </c>
      <c r="AO45" s="75" t="s">
        <v>181</v>
      </c>
      <c r="AP45" s="185" t="s">
        <v>181</v>
      </c>
      <c r="AQ45" s="52">
        <f t="shared" si="82"/>
        <v>0</v>
      </c>
      <c r="AR45" s="188" t="s">
        <v>181</v>
      </c>
      <c r="AS45" s="729"/>
      <c r="AT45" s="76">
        <v>1.03</v>
      </c>
      <c r="AU45" s="76">
        <f t="shared" si="57"/>
        <v>1.0609</v>
      </c>
      <c r="AV45" s="76">
        <f t="shared" si="57"/>
        <v>1.092727</v>
      </c>
      <c r="AW45" s="76">
        <f t="shared" si="57"/>
        <v>1.1255088100000001</v>
      </c>
      <c r="AX45" s="76">
        <f t="shared" si="57"/>
        <v>1.1592740743000001</v>
      </c>
      <c r="AY45" s="76">
        <f t="shared" si="57"/>
        <v>1.1940522965290001</v>
      </c>
      <c r="AZ45" s="51">
        <f t="shared" si="58"/>
        <v>0</v>
      </c>
      <c r="BA45" s="51">
        <f t="shared" si="59"/>
        <v>0</v>
      </c>
      <c r="BB45" s="51">
        <f t="shared" si="60"/>
        <v>0</v>
      </c>
      <c r="BC45" s="51">
        <f t="shared" si="61"/>
        <v>0</v>
      </c>
      <c r="BD45" s="51">
        <f t="shared" si="62"/>
        <v>0</v>
      </c>
      <c r="BE45" s="51">
        <f t="shared" si="63"/>
        <v>0</v>
      </c>
      <c r="BF45" s="127"/>
      <c r="BG45" s="127"/>
      <c r="BH45" s="127"/>
      <c r="BI45" s="127"/>
      <c r="BJ45" s="127"/>
      <c r="BK45" s="127"/>
      <c r="BL45" s="738">
        <f t="shared" si="64"/>
        <v>0</v>
      </c>
      <c r="BM45" s="738">
        <f t="shared" si="65"/>
        <v>0</v>
      </c>
      <c r="BN45" s="738">
        <f t="shared" si="66"/>
        <v>0</v>
      </c>
      <c r="BO45" s="738">
        <f t="shared" si="67"/>
        <v>0</v>
      </c>
      <c r="BP45" s="738">
        <f t="shared" si="68"/>
        <v>0</v>
      </c>
      <c r="BQ45" s="738">
        <f t="shared" si="69"/>
        <v>0</v>
      </c>
      <c r="BR45" s="741">
        <f t="shared" si="83"/>
        <v>0</v>
      </c>
      <c r="BS45" s="741">
        <f t="shared" si="83"/>
        <v>0</v>
      </c>
      <c r="BT45" s="741">
        <f t="shared" si="83"/>
        <v>0</v>
      </c>
      <c r="BU45" s="741">
        <f t="shared" si="83"/>
        <v>0</v>
      </c>
      <c r="BV45" s="741">
        <f t="shared" si="83"/>
        <v>0</v>
      </c>
      <c r="BW45" s="741">
        <f t="shared" si="83"/>
        <v>0</v>
      </c>
      <c r="BX45" s="744"/>
      <c r="BY45" s="744"/>
      <c r="BZ45" s="744"/>
      <c r="CA45" s="744"/>
      <c r="CB45" s="744"/>
      <c r="CC45" s="744"/>
      <c r="CD45" s="740">
        <f t="shared" si="84"/>
        <v>0</v>
      </c>
      <c r="CE45" s="740">
        <f t="shared" si="84"/>
        <v>0</v>
      </c>
      <c r="CF45" s="740">
        <f t="shared" si="84"/>
        <v>0</v>
      </c>
      <c r="CG45" s="740">
        <f t="shared" si="84"/>
        <v>0</v>
      </c>
      <c r="CH45" s="740">
        <f t="shared" si="84"/>
        <v>0</v>
      </c>
      <c r="CI45" s="740">
        <f t="shared" si="84"/>
        <v>0</v>
      </c>
      <c r="CJ45" s="746" t="s">
        <v>1208</v>
      </c>
      <c r="CK45" s="746" t="s">
        <v>1208</v>
      </c>
      <c r="CL45" s="746" t="s">
        <v>1208</v>
      </c>
      <c r="CM45" s="746" t="s">
        <v>1208</v>
      </c>
      <c r="CN45" s="746" t="s">
        <v>1208</v>
      </c>
      <c r="CO45" s="746" t="s">
        <v>1208</v>
      </c>
      <c r="CP45" s="677" t="e">
        <f t="shared" si="74"/>
        <v>#DIV/0!</v>
      </c>
      <c r="CQ45" s="677" t="e">
        <f t="shared" si="75"/>
        <v>#DIV/0!</v>
      </c>
      <c r="CR45" s="677" t="e">
        <f t="shared" si="76"/>
        <v>#DIV/0!</v>
      </c>
      <c r="CS45" s="677" t="e">
        <f t="shared" si="77"/>
        <v>#DIV/0!</v>
      </c>
      <c r="CT45" s="677" t="e">
        <f t="shared" si="78"/>
        <v>#DIV/0!</v>
      </c>
      <c r="CU45" s="677" t="e">
        <f t="shared" si="79"/>
        <v>#DIV/0!</v>
      </c>
      <c r="CV45" s="764" t="e">
        <f t="shared" si="85"/>
        <v>#DIV/0!</v>
      </c>
      <c r="CW45" s="764" t="e">
        <f t="shared" si="85"/>
        <v>#DIV/0!</v>
      </c>
      <c r="CX45" s="764" t="e">
        <f t="shared" si="85"/>
        <v>#DIV/0!</v>
      </c>
      <c r="CY45" s="764" t="e">
        <f t="shared" si="85"/>
        <v>#DIV/0!</v>
      </c>
      <c r="CZ45" s="764" t="e">
        <f t="shared" si="85"/>
        <v>#DIV/0!</v>
      </c>
      <c r="DA45" s="764" t="e">
        <f t="shared" si="85"/>
        <v>#DIV/0!</v>
      </c>
      <c r="DB45" s="680" t="e">
        <f t="shared" si="86"/>
        <v>#DIV/0!</v>
      </c>
      <c r="DC45" s="680" t="e">
        <f t="shared" si="86"/>
        <v>#DIV/0!</v>
      </c>
      <c r="DD45" s="680" t="e">
        <f t="shared" si="86"/>
        <v>#DIV/0!</v>
      </c>
      <c r="DE45" s="680" t="e">
        <f t="shared" si="86"/>
        <v>#DIV/0!</v>
      </c>
      <c r="DF45" s="680" t="e">
        <f t="shared" si="86"/>
        <v>#DIV/0!</v>
      </c>
      <c r="DG45" s="680" t="e">
        <f t="shared" si="86"/>
        <v>#DIV/0!</v>
      </c>
      <c r="DH45" s="766">
        <f>ROUND($J45*O45, 'Initial Information'!B48)</f>
        <v>0</v>
      </c>
      <c r="DI45" s="766">
        <f>ROUND($J45*T45, 'Initial Information'!C48)</f>
        <v>0</v>
      </c>
      <c r="DJ45" s="766">
        <f>ROUND($J45*Y45, 'Initial Information'!D48)</f>
        <v>0</v>
      </c>
      <c r="DK45" s="766">
        <f>ROUND($J45*AD45, 'Initial Information'!E48)</f>
        <v>0</v>
      </c>
      <c r="DL45" s="766">
        <f>ROUND($J45*AI45, 'Initial Information'!F48)</f>
        <v>0</v>
      </c>
      <c r="DM45" s="766">
        <f>ROUND($J45*AN45, 'Initial Information'!G48)</f>
        <v>0</v>
      </c>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row>
    <row r="46" spans="1:144" s="58" customFormat="1" ht="20.25" customHeight="1">
      <c r="A46" s="55" t="s">
        <v>181</v>
      </c>
      <c r="B46" s="56">
        <v>6</v>
      </c>
      <c r="C46" s="74">
        <v>0</v>
      </c>
      <c r="D46" s="1068" t="s">
        <v>196</v>
      </c>
      <c r="E46" s="966"/>
      <c r="F46" s="966"/>
      <c r="G46" s="56" t="s">
        <v>181</v>
      </c>
      <c r="H46" s="101"/>
      <c r="I46" s="56" t="s">
        <v>181</v>
      </c>
      <c r="J46" s="105">
        <v>0.28000000000000003</v>
      </c>
      <c r="K46" s="56" t="s">
        <v>181</v>
      </c>
      <c r="L46" s="68" t="s">
        <v>181</v>
      </c>
      <c r="M46" s="74"/>
      <c r="N46" s="152" t="s">
        <v>181</v>
      </c>
      <c r="O46" s="400">
        <f t="shared" si="51"/>
        <v>0</v>
      </c>
      <c r="P46" s="69" t="s">
        <v>181</v>
      </c>
      <c r="Q46" s="152" t="s">
        <v>181</v>
      </c>
      <c r="R46" s="74"/>
      <c r="S46" s="152" t="s">
        <v>181</v>
      </c>
      <c r="T46" s="400">
        <f t="shared" si="52"/>
        <v>0</v>
      </c>
      <c r="U46" s="69" t="s">
        <v>181</v>
      </c>
      <c r="V46" s="152" t="s">
        <v>181</v>
      </c>
      <c r="W46" s="74"/>
      <c r="X46" s="152" t="s">
        <v>181</v>
      </c>
      <c r="Y46" s="400">
        <f t="shared" si="53"/>
        <v>0</v>
      </c>
      <c r="Z46" s="69" t="s">
        <v>181</v>
      </c>
      <c r="AA46" s="152" t="s">
        <v>181</v>
      </c>
      <c r="AB46" s="74"/>
      <c r="AC46" s="152" t="s">
        <v>181</v>
      </c>
      <c r="AD46" s="400">
        <f t="shared" si="54"/>
        <v>0</v>
      </c>
      <c r="AE46" s="69" t="s">
        <v>181</v>
      </c>
      <c r="AF46" s="152" t="s">
        <v>181</v>
      </c>
      <c r="AG46" s="74"/>
      <c r="AH46" s="152" t="s">
        <v>181</v>
      </c>
      <c r="AI46" s="400">
        <f t="shared" si="55"/>
        <v>0</v>
      </c>
      <c r="AJ46" s="69" t="s">
        <v>181</v>
      </c>
      <c r="AK46" s="152" t="s">
        <v>181</v>
      </c>
      <c r="AL46" s="74"/>
      <c r="AM46" s="152" t="s">
        <v>181</v>
      </c>
      <c r="AN46" s="400">
        <f t="shared" si="56"/>
        <v>0</v>
      </c>
      <c r="AO46" s="75" t="s">
        <v>181</v>
      </c>
      <c r="AP46" s="185" t="s">
        <v>181</v>
      </c>
      <c r="AQ46" s="52">
        <f t="shared" si="82"/>
        <v>0</v>
      </c>
      <c r="AR46" s="188" t="s">
        <v>181</v>
      </c>
      <c r="AS46" s="729"/>
      <c r="AT46" s="76">
        <v>1.03</v>
      </c>
      <c r="AU46" s="76">
        <f t="shared" si="57"/>
        <v>1.0609</v>
      </c>
      <c r="AV46" s="76">
        <f t="shared" si="57"/>
        <v>1.092727</v>
      </c>
      <c r="AW46" s="76">
        <f t="shared" si="57"/>
        <v>1.1255088100000001</v>
      </c>
      <c r="AX46" s="76">
        <f t="shared" si="57"/>
        <v>1.1592740743000001</v>
      </c>
      <c r="AY46" s="76">
        <f t="shared" si="57"/>
        <v>1.1940522965290001</v>
      </c>
      <c r="AZ46" s="51">
        <f t="shared" si="58"/>
        <v>0</v>
      </c>
      <c r="BA46" s="51">
        <f t="shared" si="59"/>
        <v>0</v>
      </c>
      <c r="BB46" s="51">
        <f t="shared" si="60"/>
        <v>0</v>
      </c>
      <c r="BC46" s="51">
        <f t="shared" si="61"/>
        <v>0</v>
      </c>
      <c r="BD46" s="51">
        <f t="shared" si="62"/>
        <v>0</v>
      </c>
      <c r="BE46" s="51">
        <f t="shared" si="63"/>
        <v>0</v>
      </c>
      <c r="BF46" s="127"/>
      <c r="BG46" s="127"/>
      <c r="BH46" s="127"/>
      <c r="BI46" s="127"/>
      <c r="BJ46" s="127"/>
      <c r="BK46" s="127"/>
      <c r="BL46" s="738">
        <f t="shared" si="64"/>
        <v>0</v>
      </c>
      <c r="BM46" s="738">
        <f t="shared" si="65"/>
        <v>0</v>
      </c>
      <c r="BN46" s="738">
        <f t="shared" si="66"/>
        <v>0</v>
      </c>
      <c r="BO46" s="738">
        <f t="shared" si="67"/>
        <v>0</v>
      </c>
      <c r="BP46" s="738">
        <f t="shared" si="68"/>
        <v>0</v>
      </c>
      <c r="BQ46" s="738">
        <f t="shared" si="69"/>
        <v>0</v>
      </c>
      <c r="BR46" s="741">
        <f t="shared" si="83"/>
        <v>0</v>
      </c>
      <c r="BS46" s="741">
        <f t="shared" si="83"/>
        <v>0</v>
      </c>
      <c r="BT46" s="741">
        <f t="shared" si="83"/>
        <v>0</v>
      </c>
      <c r="BU46" s="741">
        <f t="shared" si="83"/>
        <v>0</v>
      </c>
      <c r="BV46" s="741">
        <f t="shared" si="83"/>
        <v>0</v>
      </c>
      <c r="BW46" s="741">
        <f t="shared" si="83"/>
        <v>0</v>
      </c>
      <c r="BX46" s="744"/>
      <c r="BY46" s="744"/>
      <c r="BZ46" s="744"/>
      <c r="CA46" s="744"/>
      <c r="CB46" s="744"/>
      <c r="CC46" s="744"/>
      <c r="CD46" s="740">
        <f t="shared" si="84"/>
        <v>0</v>
      </c>
      <c r="CE46" s="740">
        <f t="shared" si="84"/>
        <v>0</v>
      </c>
      <c r="CF46" s="740">
        <f t="shared" si="84"/>
        <v>0</v>
      </c>
      <c r="CG46" s="740">
        <f t="shared" si="84"/>
        <v>0</v>
      </c>
      <c r="CH46" s="740">
        <f t="shared" si="84"/>
        <v>0</v>
      </c>
      <c r="CI46" s="740">
        <f t="shared" si="84"/>
        <v>0</v>
      </c>
      <c r="CJ46" s="746" t="s">
        <v>1208</v>
      </c>
      <c r="CK46" s="746" t="s">
        <v>1208</v>
      </c>
      <c r="CL46" s="746" t="s">
        <v>1208</v>
      </c>
      <c r="CM46" s="746" t="s">
        <v>1208</v>
      </c>
      <c r="CN46" s="746" t="s">
        <v>1208</v>
      </c>
      <c r="CO46" s="746" t="s">
        <v>1208</v>
      </c>
      <c r="CP46" s="677" t="e">
        <f t="shared" si="74"/>
        <v>#DIV/0!</v>
      </c>
      <c r="CQ46" s="677" t="e">
        <f t="shared" si="75"/>
        <v>#DIV/0!</v>
      </c>
      <c r="CR46" s="677" t="e">
        <f t="shared" si="76"/>
        <v>#DIV/0!</v>
      </c>
      <c r="CS46" s="677" t="e">
        <f t="shared" si="77"/>
        <v>#DIV/0!</v>
      </c>
      <c r="CT46" s="677" t="e">
        <f t="shared" si="78"/>
        <v>#DIV/0!</v>
      </c>
      <c r="CU46" s="677" t="e">
        <f t="shared" si="79"/>
        <v>#DIV/0!</v>
      </c>
      <c r="CV46" s="764" t="e">
        <f t="shared" si="85"/>
        <v>#DIV/0!</v>
      </c>
      <c r="CW46" s="764" t="e">
        <f t="shared" si="85"/>
        <v>#DIV/0!</v>
      </c>
      <c r="CX46" s="764" t="e">
        <f t="shared" si="85"/>
        <v>#DIV/0!</v>
      </c>
      <c r="CY46" s="764" t="e">
        <f t="shared" si="85"/>
        <v>#DIV/0!</v>
      </c>
      <c r="CZ46" s="764" t="e">
        <f t="shared" si="85"/>
        <v>#DIV/0!</v>
      </c>
      <c r="DA46" s="764" t="e">
        <f t="shared" si="85"/>
        <v>#DIV/0!</v>
      </c>
      <c r="DB46" s="680" t="e">
        <f t="shared" si="86"/>
        <v>#DIV/0!</v>
      </c>
      <c r="DC46" s="680" t="e">
        <f t="shared" si="86"/>
        <v>#DIV/0!</v>
      </c>
      <c r="DD46" s="680" t="e">
        <f t="shared" si="86"/>
        <v>#DIV/0!</v>
      </c>
      <c r="DE46" s="680" t="e">
        <f t="shared" si="86"/>
        <v>#DIV/0!</v>
      </c>
      <c r="DF46" s="680" t="e">
        <f t="shared" si="86"/>
        <v>#DIV/0!</v>
      </c>
      <c r="DG46" s="680" t="e">
        <f t="shared" si="86"/>
        <v>#DIV/0!</v>
      </c>
      <c r="DH46" s="766">
        <f>ROUND($J46*O46, 'Initial Information'!B49)</f>
        <v>0</v>
      </c>
      <c r="DI46" s="766">
        <f>ROUND($J46*T46, 'Initial Information'!C49)</f>
        <v>0</v>
      </c>
      <c r="DJ46" s="766">
        <f>ROUND($J46*Y46, 'Initial Information'!D49)</f>
        <v>0</v>
      </c>
      <c r="DK46" s="766">
        <f>ROUND($J46*AD46, 'Initial Information'!E49)</f>
        <v>0</v>
      </c>
      <c r="DL46" s="766">
        <f>ROUND($J46*AI46, 'Initial Information'!F49)</f>
        <v>0</v>
      </c>
      <c r="DM46" s="766">
        <f>ROUND($J46*AN46, 'Initial Information'!G49)</f>
        <v>0</v>
      </c>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row>
    <row r="47" spans="1:144" s="58" customFormat="1" ht="20.25" customHeight="1">
      <c r="A47" s="55" t="s">
        <v>181</v>
      </c>
      <c r="B47" s="56">
        <v>7</v>
      </c>
      <c r="C47" s="74">
        <v>0</v>
      </c>
      <c r="D47" s="1068" t="s">
        <v>197</v>
      </c>
      <c r="E47" s="966"/>
      <c r="F47" s="966"/>
      <c r="G47" s="56" t="s">
        <v>181</v>
      </c>
      <c r="H47" s="101"/>
      <c r="I47" s="56" t="s">
        <v>181</v>
      </c>
      <c r="J47" s="105">
        <v>0.28000000000000003</v>
      </c>
      <c r="K47" s="56" t="s">
        <v>181</v>
      </c>
      <c r="L47" s="68" t="s">
        <v>181</v>
      </c>
      <c r="M47" s="74"/>
      <c r="N47" s="152" t="s">
        <v>181</v>
      </c>
      <c r="O47" s="400">
        <f t="shared" si="51"/>
        <v>0</v>
      </c>
      <c r="P47" s="69" t="s">
        <v>181</v>
      </c>
      <c r="Q47" s="152" t="s">
        <v>181</v>
      </c>
      <c r="R47" s="74"/>
      <c r="S47" s="152" t="s">
        <v>181</v>
      </c>
      <c r="T47" s="400">
        <f t="shared" si="52"/>
        <v>0</v>
      </c>
      <c r="U47" s="69" t="s">
        <v>181</v>
      </c>
      <c r="V47" s="152" t="s">
        <v>181</v>
      </c>
      <c r="W47" s="74"/>
      <c r="X47" s="152" t="s">
        <v>181</v>
      </c>
      <c r="Y47" s="400">
        <f t="shared" si="53"/>
        <v>0</v>
      </c>
      <c r="Z47" s="69" t="s">
        <v>181</v>
      </c>
      <c r="AA47" s="152" t="s">
        <v>181</v>
      </c>
      <c r="AB47" s="74"/>
      <c r="AC47" s="152" t="s">
        <v>181</v>
      </c>
      <c r="AD47" s="400">
        <f t="shared" si="54"/>
        <v>0</v>
      </c>
      <c r="AE47" s="69" t="s">
        <v>181</v>
      </c>
      <c r="AF47" s="152" t="s">
        <v>181</v>
      </c>
      <c r="AG47" s="74"/>
      <c r="AH47" s="152" t="s">
        <v>181</v>
      </c>
      <c r="AI47" s="400">
        <f t="shared" si="55"/>
        <v>0</v>
      </c>
      <c r="AJ47" s="69" t="s">
        <v>181</v>
      </c>
      <c r="AK47" s="152" t="s">
        <v>181</v>
      </c>
      <c r="AL47" s="74"/>
      <c r="AM47" s="152" t="s">
        <v>181</v>
      </c>
      <c r="AN47" s="400">
        <f t="shared" si="56"/>
        <v>0</v>
      </c>
      <c r="AO47" s="75" t="s">
        <v>181</v>
      </c>
      <c r="AP47" s="185" t="s">
        <v>181</v>
      </c>
      <c r="AQ47" s="52">
        <f t="shared" si="82"/>
        <v>0</v>
      </c>
      <c r="AR47" s="188" t="s">
        <v>181</v>
      </c>
      <c r="AS47" s="729"/>
      <c r="AT47" s="76">
        <v>1.03</v>
      </c>
      <c r="AU47" s="76">
        <f t="shared" si="57"/>
        <v>1.0609</v>
      </c>
      <c r="AV47" s="76">
        <f t="shared" si="57"/>
        <v>1.092727</v>
      </c>
      <c r="AW47" s="76">
        <f t="shared" si="57"/>
        <v>1.1255088100000001</v>
      </c>
      <c r="AX47" s="76">
        <f t="shared" si="57"/>
        <v>1.1592740743000001</v>
      </c>
      <c r="AY47" s="76">
        <f t="shared" si="57"/>
        <v>1.1940522965290001</v>
      </c>
      <c r="AZ47" s="51">
        <f t="shared" si="58"/>
        <v>0</v>
      </c>
      <c r="BA47" s="51">
        <f t="shared" si="59"/>
        <v>0</v>
      </c>
      <c r="BB47" s="51">
        <f t="shared" si="60"/>
        <v>0</v>
      </c>
      <c r="BC47" s="51">
        <f t="shared" si="61"/>
        <v>0</v>
      </c>
      <c r="BD47" s="51">
        <f t="shared" si="62"/>
        <v>0</v>
      </c>
      <c r="BE47" s="51">
        <f t="shared" si="63"/>
        <v>0</v>
      </c>
      <c r="BF47" s="127"/>
      <c r="BG47" s="127"/>
      <c r="BH47" s="127"/>
      <c r="BI47" s="127"/>
      <c r="BJ47" s="127"/>
      <c r="BK47" s="127"/>
      <c r="BL47" s="738">
        <f t="shared" si="64"/>
        <v>0</v>
      </c>
      <c r="BM47" s="738">
        <f t="shared" si="65"/>
        <v>0</v>
      </c>
      <c r="BN47" s="738">
        <f t="shared" si="66"/>
        <v>0</v>
      </c>
      <c r="BO47" s="738">
        <f t="shared" si="67"/>
        <v>0</v>
      </c>
      <c r="BP47" s="738">
        <f t="shared" si="68"/>
        <v>0</v>
      </c>
      <c r="BQ47" s="738">
        <f t="shared" si="69"/>
        <v>0</v>
      </c>
      <c r="BR47" s="741">
        <f t="shared" si="83"/>
        <v>0</v>
      </c>
      <c r="BS47" s="741">
        <f t="shared" si="83"/>
        <v>0</v>
      </c>
      <c r="BT47" s="741">
        <f t="shared" si="83"/>
        <v>0</v>
      </c>
      <c r="BU47" s="741">
        <f t="shared" si="83"/>
        <v>0</v>
      </c>
      <c r="BV47" s="741">
        <f t="shared" si="83"/>
        <v>0</v>
      </c>
      <c r="BW47" s="741">
        <f t="shared" si="83"/>
        <v>0</v>
      </c>
      <c r="BX47" s="744"/>
      <c r="BY47" s="744"/>
      <c r="BZ47" s="744"/>
      <c r="CA47" s="744"/>
      <c r="CB47" s="744"/>
      <c r="CC47" s="744"/>
      <c r="CD47" s="740">
        <f t="shared" si="84"/>
        <v>0</v>
      </c>
      <c r="CE47" s="740">
        <f t="shared" si="84"/>
        <v>0</v>
      </c>
      <c r="CF47" s="740">
        <f t="shared" si="84"/>
        <v>0</v>
      </c>
      <c r="CG47" s="740">
        <f t="shared" si="84"/>
        <v>0</v>
      </c>
      <c r="CH47" s="740">
        <f t="shared" si="84"/>
        <v>0</v>
      </c>
      <c r="CI47" s="740">
        <f t="shared" si="84"/>
        <v>0</v>
      </c>
      <c r="CJ47" s="746" t="s">
        <v>1208</v>
      </c>
      <c r="CK47" s="746" t="s">
        <v>1208</v>
      </c>
      <c r="CL47" s="746" t="s">
        <v>1208</v>
      </c>
      <c r="CM47" s="746" t="s">
        <v>1208</v>
      </c>
      <c r="CN47" s="746" t="s">
        <v>1208</v>
      </c>
      <c r="CO47" s="746" t="s">
        <v>1208</v>
      </c>
      <c r="CP47" s="677" t="e">
        <f t="shared" si="74"/>
        <v>#DIV/0!</v>
      </c>
      <c r="CQ47" s="677" t="e">
        <f t="shared" si="75"/>
        <v>#DIV/0!</v>
      </c>
      <c r="CR47" s="677" t="e">
        <f t="shared" si="76"/>
        <v>#DIV/0!</v>
      </c>
      <c r="CS47" s="677" t="e">
        <f t="shared" si="77"/>
        <v>#DIV/0!</v>
      </c>
      <c r="CT47" s="677" t="e">
        <f t="shared" si="78"/>
        <v>#DIV/0!</v>
      </c>
      <c r="CU47" s="677" t="e">
        <f t="shared" si="79"/>
        <v>#DIV/0!</v>
      </c>
      <c r="CV47" s="764" t="e">
        <f t="shared" si="85"/>
        <v>#DIV/0!</v>
      </c>
      <c r="CW47" s="764" t="e">
        <f t="shared" si="85"/>
        <v>#DIV/0!</v>
      </c>
      <c r="CX47" s="764" t="e">
        <f t="shared" si="85"/>
        <v>#DIV/0!</v>
      </c>
      <c r="CY47" s="764" t="e">
        <f t="shared" si="85"/>
        <v>#DIV/0!</v>
      </c>
      <c r="CZ47" s="764" t="e">
        <f t="shared" si="85"/>
        <v>#DIV/0!</v>
      </c>
      <c r="DA47" s="764" t="e">
        <f t="shared" si="85"/>
        <v>#DIV/0!</v>
      </c>
      <c r="DB47" s="680" t="e">
        <f t="shared" si="86"/>
        <v>#DIV/0!</v>
      </c>
      <c r="DC47" s="680" t="e">
        <f t="shared" si="86"/>
        <v>#DIV/0!</v>
      </c>
      <c r="DD47" s="680" t="e">
        <f t="shared" si="86"/>
        <v>#DIV/0!</v>
      </c>
      <c r="DE47" s="680" t="e">
        <f t="shared" si="86"/>
        <v>#DIV/0!</v>
      </c>
      <c r="DF47" s="680" t="e">
        <f t="shared" si="86"/>
        <v>#DIV/0!</v>
      </c>
      <c r="DG47" s="680" t="e">
        <f t="shared" si="86"/>
        <v>#DIV/0!</v>
      </c>
      <c r="DH47" s="766">
        <f>ROUND($J47*O47, 'Initial Information'!B50)</f>
        <v>0</v>
      </c>
      <c r="DI47" s="766">
        <f>ROUND($J47*T47, 'Initial Information'!C50)</f>
        <v>0</v>
      </c>
      <c r="DJ47" s="766">
        <f>ROUND($J47*Y47, 'Initial Information'!D50)</f>
        <v>0</v>
      </c>
      <c r="DK47" s="766">
        <f>ROUND($J47*AD47, 'Initial Information'!E50)</f>
        <v>0</v>
      </c>
      <c r="DL47" s="766">
        <f>ROUND($J47*AI47, 'Initial Information'!F50)</f>
        <v>0</v>
      </c>
      <c r="DM47" s="766">
        <f>ROUND($J47*AN47, 'Initial Information'!G50)</f>
        <v>0</v>
      </c>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row>
    <row r="48" spans="1:144" s="58" customFormat="1" ht="20.25" customHeight="1">
      <c r="A48" s="55" t="s">
        <v>181</v>
      </c>
      <c r="B48" s="56">
        <v>8</v>
      </c>
      <c r="C48" s="74">
        <v>0</v>
      </c>
      <c r="D48" s="1068" t="s">
        <v>197</v>
      </c>
      <c r="E48" s="966"/>
      <c r="F48" s="966"/>
      <c r="G48" s="56" t="s">
        <v>181</v>
      </c>
      <c r="H48" s="101"/>
      <c r="I48" s="56" t="s">
        <v>181</v>
      </c>
      <c r="J48" s="105">
        <v>0.28000000000000003</v>
      </c>
      <c r="K48" s="56" t="s">
        <v>181</v>
      </c>
      <c r="L48" s="68" t="s">
        <v>181</v>
      </c>
      <c r="M48" s="74"/>
      <c r="N48" s="152" t="s">
        <v>181</v>
      </c>
      <c r="O48" s="400">
        <f t="shared" si="51"/>
        <v>0</v>
      </c>
      <c r="P48" s="69" t="s">
        <v>181</v>
      </c>
      <c r="Q48" s="152" t="s">
        <v>181</v>
      </c>
      <c r="R48" s="74"/>
      <c r="S48" s="152" t="s">
        <v>181</v>
      </c>
      <c r="T48" s="400">
        <f t="shared" si="52"/>
        <v>0</v>
      </c>
      <c r="U48" s="69" t="s">
        <v>181</v>
      </c>
      <c r="V48" s="152" t="s">
        <v>181</v>
      </c>
      <c r="W48" s="74"/>
      <c r="X48" s="152" t="s">
        <v>181</v>
      </c>
      <c r="Y48" s="400">
        <f t="shared" si="53"/>
        <v>0</v>
      </c>
      <c r="Z48" s="69" t="s">
        <v>181</v>
      </c>
      <c r="AA48" s="152" t="s">
        <v>181</v>
      </c>
      <c r="AB48" s="74"/>
      <c r="AC48" s="152" t="s">
        <v>181</v>
      </c>
      <c r="AD48" s="400">
        <f t="shared" si="54"/>
        <v>0</v>
      </c>
      <c r="AE48" s="69" t="s">
        <v>181</v>
      </c>
      <c r="AF48" s="152" t="s">
        <v>181</v>
      </c>
      <c r="AG48" s="74"/>
      <c r="AH48" s="152" t="s">
        <v>181</v>
      </c>
      <c r="AI48" s="400">
        <f t="shared" si="55"/>
        <v>0</v>
      </c>
      <c r="AJ48" s="69" t="s">
        <v>181</v>
      </c>
      <c r="AK48" s="152" t="s">
        <v>181</v>
      </c>
      <c r="AL48" s="74"/>
      <c r="AM48" s="152" t="s">
        <v>181</v>
      </c>
      <c r="AN48" s="400">
        <f t="shared" si="56"/>
        <v>0</v>
      </c>
      <c r="AO48" s="75" t="s">
        <v>181</v>
      </c>
      <c r="AP48" s="185" t="s">
        <v>181</v>
      </c>
      <c r="AQ48" s="52">
        <f t="shared" si="82"/>
        <v>0</v>
      </c>
      <c r="AR48" s="188" t="s">
        <v>181</v>
      </c>
      <c r="AS48" s="729"/>
      <c r="AT48" s="76">
        <v>1.03</v>
      </c>
      <c r="AU48" s="76">
        <f t="shared" si="57"/>
        <v>1.0609</v>
      </c>
      <c r="AV48" s="76">
        <f t="shared" si="57"/>
        <v>1.092727</v>
      </c>
      <c r="AW48" s="76">
        <f t="shared" si="57"/>
        <v>1.1255088100000001</v>
      </c>
      <c r="AX48" s="76">
        <f t="shared" si="57"/>
        <v>1.1592740743000001</v>
      </c>
      <c r="AY48" s="76">
        <f t="shared" si="57"/>
        <v>1.1940522965290001</v>
      </c>
      <c r="AZ48" s="51">
        <f t="shared" si="58"/>
        <v>0</v>
      </c>
      <c r="BA48" s="51">
        <f t="shared" si="59"/>
        <v>0</v>
      </c>
      <c r="BB48" s="51">
        <f t="shared" si="60"/>
        <v>0</v>
      </c>
      <c r="BC48" s="51">
        <f t="shared" si="61"/>
        <v>0</v>
      </c>
      <c r="BD48" s="51">
        <f t="shared" si="62"/>
        <v>0</v>
      </c>
      <c r="BE48" s="51">
        <f t="shared" si="63"/>
        <v>0</v>
      </c>
      <c r="BF48" s="127"/>
      <c r="BG48" s="127"/>
      <c r="BH48" s="127"/>
      <c r="BI48" s="127"/>
      <c r="BJ48" s="127"/>
      <c r="BK48" s="127"/>
      <c r="BL48" s="738">
        <f t="shared" si="64"/>
        <v>0</v>
      </c>
      <c r="BM48" s="738">
        <f t="shared" si="65"/>
        <v>0</v>
      </c>
      <c r="BN48" s="738">
        <f t="shared" si="66"/>
        <v>0</v>
      </c>
      <c r="BO48" s="738">
        <f t="shared" si="67"/>
        <v>0</v>
      </c>
      <c r="BP48" s="738">
        <f t="shared" si="68"/>
        <v>0</v>
      </c>
      <c r="BQ48" s="738">
        <f t="shared" si="69"/>
        <v>0</v>
      </c>
      <c r="BR48" s="741">
        <f t="shared" si="83"/>
        <v>0</v>
      </c>
      <c r="BS48" s="741">
        <f t="shared" si="83"/>
        <v>0</v>
      </c>
      <c r="BT48" s="741">
        <f t="shared" si="83"/>
        <v>0</v>
      </c>
      <c r="BU48" s="741">
        <f t="shared" si="83"/>
        <v>0</v>
      </c>
      <c r="BV48" s="741">
        <f t="shared" si="83"/>
        <v>0</v>
      </c>
      <c r="BW48" s="741">
        <f t="shared" si="83"/>
        <v>0</v>
      </c>
      <c r="BX48" s="744"/>
      <c r="BY48" s="744"/>
      <c r="BZ48" s="744"/>
      <c r="CA48" s="744"/>
      <c r="CB48" s="744"/>
      <c r="CC48" s="744"/>
      <c r="CD48" s="740">
        <f t="shared" si="84"/>
        <v>0</v>
      </c>
      <c r="CE48" s="740">
        <f t="shared" si="84"/>
        <v>0</v>
      </c>
      <c r="CF48" s="740">
        <f t="shared" si="84"/>
        <v>0</v>
      </c>
      <c r="CG48" s="740">
        <f t="shared" si="84"/>
        <v>0</v>
      </c>
      <c r="CH48" s="740">
        <f t="shared" si="84"/>
        <v>0</v>
      </c>
      <c r="CI48" s="740">
        <f t="shared" si="84"/>
        <v>0</v>
      </c>
      <c r="CJ48" s="746" t="s">
        <v>1208</v>
      </c>
      <c r="CK48" s="746" t="s">
        <v>1208</v>
      </c>
      <c r="CL48" s="746" t="s">
        <v>1208</v>
      </c>
      <c r="CM48" s="746" t="s">
        <v>1208</v>
      </c>
      <c r="CN48" s="746" t="s">
        <v>1208</v>
      </c>
      <c r="CO48" s="746" t="s">
        <v>1208</v>
      </c>
      <c r="CP48" s="677" t="e">
        <f t="shared" si="74"/>
        <v>#DIV/0!</v>
      </c>
      <c r="CQ48" s="677" t="e">
        <f t="shared" si="75"/>
        <v>#DIV/0!</v>
      </c>
      <c r="CR48" s="677" t="e">
        <f t="shared" si="76"/>
        <v>#DIV/0!</v>
      </c>
      <c r="CS48" s="677" t="e">
        <f t="shared" si="77"/>
        <v>#DIV/0!</v>
      </c>
      <c r="CT48" s="677" t="e">
        <f t="shared" si="78"/>
        <v>#DIV/0!</v>
      </c>
      <c r="CU48" s="677" t="e">
        <f t="shared" si="79"/>
        <v>#DIV/0!</v>
      </c>
      <c r="CV48" s="764" t="e">
        <f t="shared" si="85"/>
        <v>#DIV/0!</v>
      </c>
      <c r="CW48" s="764" t="e">
        <f t="shared" si="85"/>
        <v>#DIV/0!</v>
      </c>
      <c r="CX48" s="764" t="e">
        <f t="shared" si="85"/>
        <v>#DIV/0!</v>
      </c>
      <c r="CY48" s="764" t="e">
        <f t="shared" si="85"/>
        <v>#DIV/0!</v>
      </c>
      <c r="CZ48" s="764" t="e">
        <f t="shared" si="85"/>
        <v>#DIV/0!</v>
      </c>
      <c r="DA48" s="764" t="e">
        <f t="shared" si="85"/>
        <v>#DIV/0!</v>
      </c>
      <c r="DB48" s="680" t="e">
        <f t="shared" si="86"/>
        <v>#DIV/0!</v>
      </c>
      <c r="DC48" s="680" t="e">
        <f t="shared" si="86"/>
        <v>#DIV/0!</v>
      </c>
      <c r="DD48" s="680" t="e">
        <f t="shared" si="86"/>
        <v>#DIV/0!</v>
      </c>
      <c r="DE48" s="680" t="e">
        <f t="shared" si="86"/>
        <v>#DIV/0!</v>
      </c>
      <c r="DF48" s="680" t="e">
        <f t="shared" si="86"/>
        <v>#DIV/0!</v>
      </c>
      <c r="DG48" s="680" t="e">
        <f t="shared" si="86"/>
        <v>#DIV/0!</v>
      </c>
      <c r="DH48" s="766">
        <f>ROUND($J48*O48, 'Initial Information'!B51)</f>
        <v>0</v>
      </c>
      <c r="DI48" s="766">
        <f>ROUND($J48*T48, 'Initial Information'!C51)</f>
        <v>0</v>
      </c>
      <c r="DJ48" s="766">
        <f>ROUND($J48*Y48, 'Initial Information'!D51)</f>
        <v>0</v>
      </c>
      <c r="DK48" s="766">
        <f>ROUND($J48*AD48, 'Initial Information'!E51)</f>
        <v>0</v>
      </c>
      <c r="DL48" s="766">
        <f>ROUND($J48*AI48, 'Initial Information'!F51)</f>
        <v>0</v>
      </c>
      <c r="DM48" s="766">
        <f>ROUND($J48*AN48, 'Initial Information'!G51)</f>
        <v>0</v>
      </c>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row>
    <row r="49" spans="1:144" s="58" customFormat="1" ht="20.25" customHeight="1">
      <c r="A49" s="55" t="s">
        <v>181</v>
      </c>
      <c r="B49" s="56">
        <v>9</v>
      </c>
      <c r="C49" s="74">
        <v>0</v>
      </c>
      <c r="D49" s="1068" t="s">
        <v>198</v>
      </c>
      <c r="E49" s="966"/>
      <c r="F49" s="966"/>
      <c r="G49" s="56" t="s">
        <v>181</v>
      </c>
      <c r="H49" s="101">
        <v>4500</v>
      </c>
      <c r="I49" s="56" t="s">
        <v>181</v>
      </c>
      <c r="J49" s="105">
        <v>0.28000000000000003</v>
      </c>
      <c r="K49" s="56" t="s">
        <v>181</v>
      </c>
      <c r="L49" s="68" t="s">
        <v>181</v>
      </c>
      <c r="M49" s="74"/>
      <c r="N49" s="152" t="s">
        <v>181</v>
      </c>
      <c r="O49" s="400">
        <f t="shared" si="51"/>
        <v>0</v>
      </c>
      <c r="P49" s="69" t="s">
        <v>181</v>
      </c>
      <c r="Q49" s="152" t="s">
        <v>181</v>
      </c>
      <c r="R49" s="74"/>
      <c r="S49" s="152" t="s">
        <v>181</v>
      </c>
      <c r="T49" s="400">
        <f t="shared" si="52"/>
        <v>0</v>
      </c>
      <c r="U49" s="69" t="s">
        <v>181</v>
      </c>
      <c r="V49" s="152" t="s">
        <v>181</v>
      </c>
      <c r="W49" s="74"/>
      <c r="X49" s="152" t="s">
        <v>181</v>
      </c>
      <c r="Y49" s="400">
        <f t="shared" si="53"/>
        <v>0</v>
      </c>
      <c r="Z49" s="69" t="s">
        <v>181</v>
      </c>
      <c r="AA49" s="152" t="s">
        <v>181</v>
      </c>
      <c r="AB49" s="74"/>
      <c r="AC49" s="152" t="s">
        <v>181</v>
      </c>
      <c r="AD49" s="400">
        <f t="shared" si="54"/>
        <v>0</v>
      </c>
      <c r="AE49" s="69" t="s">
        <v>181</v>
      </c>
      <c r="AF49" s="152" t="s">
        <v>181</v>
      </c>
      <c r="AG49" s="74"/>
      <c r="AH49" s="152" t="s">
        <v>181</v>
      </c>
      <c r="AI49" s="400">
        <f t="shared" si="55"/>
        <v>0</v>
      </c>
      <c r="AJ49" s="69" t="s">
        <v>181</v>
      </c>
      <c r="AK49" s="152" t="s">
        <v>181</v>
      </c>
      <c r="AL49" s="74"/>
      <c r="AM49" s="152" t="s">
        <v>181</v>
      </c>
      <c r="AN49" s="400">
        <f t="shared" si="56"/>
        <v>0</v>
      </c>
      <c r="AO49" s="75" t="s">
        <v>181</v>
      </c>
      <c r="AP49" s="185" t="s">
        <v>181</v>
      </c>
      <c r="AQ49" s="52">
        <f t="shared" si="82"/>
        <v>0</v>
      </c>
      <c r="AR49" s="188" t="s">
        <v>181</v>
      </c>
      <c r="AS49" s="729"/>
      <c r="AT49" s="76">
        <v>1.03</v>
      </c>
      <c r="AU49" s="76">
        <f t="shared" si="57"/>
        <v>1.0609</v>
      </c>
      <c r="AV49" s="76">
        <f t="shared" si="57"/>
        <v>1.092727</v>
      </c>
      <c r="AW49" s="76">
        <f t="shared" si="57"/>
        <v>1.1255088100000001</v>
      </c>
      <c r="AX49" s="76">
        <f t="shared" si="57"/>
        <v>1.1592740743000001</v>
      </c>
      <c r="AY49" s="76">
        <f t="shared" si="57"/>
        <v>1.1940522965290001</v>
      </c>
      <c r="AZ49" s="51">
        <f t="shared" si="58"/>
        <v>0</v>
      </c>
      <c r="BA49" s="51">
        <f t="shared" si="59"/>
        <v>0</v>
      </c>
      <c r="BB49" s="51">
        <f t="shared" si="60"/>
        <v>0</v>
      </c>
      <c r="BC49" s="51">
        <f t="shared" si="61"/>
        <v>0</v>
      </c>
      <c r="BD49" s="51">
        <f t="shared" si="62"/>
        <v>0</v>
      </c>
      <c r="BE49" s="51">
        <f t="shared" si="63"/>
        <v>0</v>
      </c>
      <c r="BF49" s="127"/>
      <c r="BG49" s="127"/>
      <c r="BH49" s="127"/>
      <c r="BI49" s="127"/>
      <c r="BJ49" s="127"/>
      <c r="BK49" s="127"/>
      <c r="BL49" s="738">
        <f t="shared" si="64"/>
        <v>0</v>
      </c>
      <c r="BM49" s="738">
        <f t="shared" si="65"/>
        <v>0</v>
      </c>
      <c r="BN49" s="738">
        <f t="shared" si="66"/>
        <v>0</v>
      </c>
      <c r="BO49" s="738">
        <f t="shared" si="67"/>
        <v>0</v>
      </c>
      <c r="BP49" s="738">
        <f t="shared" si="68"/>
        <v>0</v>
      </c>
      <c r="BQ49" s="738">
        <f t="shared" si="69"/>
        <v>0</v>
      </c>
      <c r="BR49" s="741">
        <f t="shared" si="83"/>
        <v>4635</v>
      </c>
      <c r="BS49" s="741">
        <f t="shared" si="83"/>
        <v>4774.05</v>
      </c>
      <c r="BT49" s="741">
        <f t="shared" si="83"/>
        <v>4917.2700000000004</v>
      </c>
      <c r="BU49" s="741">
        <f t="shared" si="83"/>
        <v>5064.79</v>
      </c>
      <c r="BV49" s="741">
        <f t="shared" si="83"/>
        <v>5216.7299999999996</v>
      </c>
      <c r="BW49" s="741">
        <f t="shared" si="83"/>
        <v>5373.24</v>
      </c>
      <c r="BX49" s="744"/>
      <c r="BY49" s="744"/>
      <c r="BZ49" s="744"/>
      <c r="CA49" s="744"/>
      <c r="CB49" s="744"/>
      <c r="CC49" s="744"/>
      <c r="CD49" s="740">
        <f t="shared" si="84"/>
        <v>55620</v>
      </c>
      <c r="CE49" s="740">
        <f t="shared" si="84"/>
        <v>57288.600000000006</v>
      </c>
      <c r="CF49" s="740">
        <f t="shared" si="84"/>
        <v>59007.240000000005</v>
      </c>
      <c r="CG49" s="740">
        <f t="shared" si="84"/>
        <v>60777.479999999996</v>
      </c>
      <c r="CH49" s="740">
        <f t="shared" si="84"/>
        <v>62600.759999999995</v>
      </c>
      <c r="CI49" s="740">
        <f t="shared" si="84"/>
        <v>64478.879999999997</v>
      </c>
      <c r="CJ49" s="746" t="s">
        <v>1208</v>
      </c>
      <c r="CK49" s="746" t="s">
        <v>1208</v>
      </c>
      <c r="CL49" s="746" t="s">
        <v>1208</v>
      </c>
      <c r="CM49" s="746" t="s">
        <v>1208</v>
      </c>
      <c r="CN49" s="746" t="s">
        <v>1208</v>
      </c>
      <c r="CO49" s="746" t="s">
        <v>1208</v>
      </c>
      <c r="CP49" s="677" t="e">
        <f t="shared" si="74"/>
        <v>#DIV/0!</v>
      </c>
      <c r="CQ49" s="677" t="e">
        <f t="shared" si="75"/>
        <v>#DIV/0!</v>
      </c>
      <c r="CR49" s="677" t="e">
        <f t="shared" si="76"/>
        <v>#DIV/0!</v>
      </c>
      <c r="CS49" s="677" t="e">
        <f t="shared" si="77"/>
        <v>#DIV/0!</v>
      </c>
      <c r="CT49" s="677" t="e">
        <f t="shared" si="78"/>
        <v>#DIV/0!</v>
      </c>
      <c r="CU49" s="677" t="e">
        <f t="shared" si="79"/>
        <v>#DIV/0!</v>
      </c>
      <c r="CV49" s="764" t="e">
        <f t="shared" si="85"/>
        <v>#DIV/0!</v>
      </c>
      <c r="CW49" s="764" t="e">
        <f t="shared" si="85"/>
        <v>#DIV/0!</v>
      </c>
      <c r="CX49" s="764" t="e">
        <f t="shared" si="85"/>
        <v>#DIV/0!</v>
      </c>
      <c r="CY49" s="764" t="e">
        <f t="shared" si="85"/>
        <v>#DIV/0!</v>
      </c>
      <c r="CZ49" s="764" t="e">
        <f t="shared" si="85"/>
        <v>#DIV/0!</v>
      </c>
      <c r="DA49" s="764" t="e">
        <f t="shared" si="85"/>
        <v>#DIV/0!</v>
      </c>
      <c r="DB49" s="680" t="e">
        <f t="shared" si="86"/>
        <v>#DIV/0!</v>
      </c>
      <c r="DC49" s="680" t="e">
        <f t="shared" si="86"/>
        <v>#DIV/0!</v>
      </c>
      <c r="DD49" s="680" t="e">
        <f t="shared" si="86"/>
        <v>#DIV/0!</v>
      </c>
      <c r="DE49" s="680" t="e">
        <f t="shared" si="86"/>
        <v>#DIV/0!</v>
      </c>
      <c r="DF49" s="680" t="e">
        <f t="shared" si="86"/>
        <v>#DIV/0!</v>
      </c>
      <c r="DG49" s="680" t="e">
        <f t="shared" si="86"/>
        <v>#DIV/0!</v>
      </c>
      <c r="DH49" s="766">
        <f>ROUND($J49*O49, 'Initial Information'!B52)</f>
        <v>0</v>
      </c>
      <c r="DI49" s="766">
        <f>ROUND($J49*T49, 'Initial Information'!C52)</f>
        <v>0</v>
      </c>
      <c r="DJ49" s="766">
        <f>ROUND($J49*Y49, 'Initial Information'!D52)</f>
        <v>0</v>
      </c>
      <c r="DK49" s="766">
        <f>ROUND($J49*AD49, 'Initial Information'!E52)</f>
        <v>0</v>
      </c>
      <c r="DL49" s="766">
        <f>ROUND($J49*AI49, 'Initial Information'!F52)</f>
        <v>0</v>
      </c>
      <c r="DM49" s="766">
        <f>ROUND($J49*AN49, 'Initial Information'!G52)</f>
        <v>0</v>
      </c>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row>
    <row r="50" spans="1:144" s="58" customFormat="1" ht="20.25" customHeight="1">
      <c r="A50" s="55" t="s">
        <v>181</v>
      </c>
      <c r="B50" s="56">
        <v>10</v>
      </c>
      <c r="C50" s="74">
        <v>0</v>
      </c>
      <c r="D50" s="1068" t="s">
        <v>198</v>
      </c>
      <c r="E50" s="966"/>
      <c r="F50" s="966"/>
      <c r="G50" s="56" t="s">
        <v>181</v>
      </c>
      <c r="H50" s="101">
        <v>4500</v>
      </c>
      <c r="I50" s="56" t="s">
        <v>181</v>
      </c>
      <c r="J50" s="105">
        <v>0.28000000000000003</v>
      </c>
      <c r="K50" s="56" t="s">
        <v>181</v>
      </c>
      <c r="L50" s="68" t="s">
        <v>181</v>
      </c>
      <c r="M50" s="74"/>
      <c r="N50" s="152" t="s">
        <v>181</v>
      </c>
      <c r="O50" s="400">
        <f t="shared" si="51"/>
        <v>0</v>
      </c>
      <c r="P50" s="69" t="s">
        <v>181</v>
      </c>
      <c r="Q50" s="152" t="s">
        <v>181</v>
      </c>
      <c r="R50" s="74"/>
      <c r="S50" s="152" t="s">
        <v>181</v>
      </c>
      <c r="T50" s="400">
        <f t="shared" si="52"/>
        <v>0</v>
      </c>
      <c r="U50" s="69" t="s">
        <v>181</v>
      </c>
      <c r="V50" s="152" t="s">
        <v>181</v>
      </c>
      <c r="W50" s="74"/>
      <c r="X50" s="152" t="s">
        <v>181</v>
      </c>
      <c r="Y50" s="400">
        <f t="shared" si="53"/>
        <v>0</v>
      </c>
      <c r="Z50" s="69" t="s">
        <v>181</v>
      </c>
      <c r="AA50" s="152" t="s">
        <v>181</v>
      </c>
      <c r="AB50" s="74"/>
      <c r="AC50" s="152" t="s">
        <v>181</v>
      </c>
      <c r="AD50" s="400">
        <f t="shared" si="54"/>
        <v>0</v>
      </c>
      <c r="AE50" s="69" t="s">
        <v>181</v>
      </c>
      <c r="AF50" s="152" t="s">
        <v>181</v>
      </c>
      <c r="AG50" s="74"/>
      <c r="AH50" s="152" t="s">
        <v>181</v>
      </c>
      <c r="AI50" s="400">
        <f t="shared" si="55"/>
        <v>0</v>
      </c>
      <c r="AJ50" s="69" t="s">
        <v>181</v>
      </c>
      <c r="AK50" s="152" t="s">
        <v>181</v>
      </c>
      <c r="AL50" s="74"/>
      <c r="AM50" s="152" t="s">
        <v>181</v>
      </c>
      <c r="AN50" s="400">
        <f t="shared" si="56"/>
        <v>0</v>
      </c>
      <c r="AO50" s="75" t="s">
        <v>181</v>
      </c>
      <c r="AP50" s="185" t="s">
        <v>181</v>
      </c>
      <c r="AQ50" s="52">
        <f t="shared" si="82"/>
        <v>0</v>
      </c>
      <c r="AR50" s="188" t="s">
        <v>181</v>
      </c>
      <c r="AS50" s="729"/>
      <c r="AT50" s="76">
        <v>1.03</v>
      </c>
      <c r="AU50" s="76">
        <f t="shared" si="57"/>
        <v>1.0609</v>
      </c>
      <c r="AV50" s="76">
        <f t="shared" si="57"/>
        <v>1.092727</v>
      </c>
      <c r="AW50" s="76">
        <f t="shared" si="57"/>
        <v>1.1255088100000001</v>
      </c>
      <c r="AX50" s="76">
        <f t="shared" si="57"/>
        <v>1.1592740743000001</v>
      </c>
      <c r="AY50" s="76">
        <f t="shared" si="57"/>
        <v>1.1940522965290001</v>
      </c>
      <c r="AZ50" s="51">
        <f t="shared" si="58"/>
        <v>0</v>
      </c>
      <c r="BA50" s="51">
        <f t="shared" si="59"/>
        <v>0</v>
      </c>
      <c r="BB50" s="51">
        <f t="shared" si="60"/>
        <v>0</v>
      </c>
      <c r="BC50" s="51">
        <f t="shared" si="61"/>
        <v>0</v>
      </c>
      <c r="BD50" s="51">
        <f t="shared" si="62"/>
        <v>0</v>
      </c>
      <c r="BE50" s="51">
        <f t="shared" si="63"/>
        <v>0</v>
      </c>
      <c r="BF50" s="127"/>
      <c r="BG50" s="127"/>
      <c r="BH50" s="127"/>
      <c r="BI50" s="127"/>
      <c r="BJ50" s="127"/>
      <c r="BK50" s="127"/>
      <c r="BL50" s="738">
        <f t="shared" si="64"/>
        <v>0</v>
      </c>
      <c r="BM50" s="738">
        <f t="shared" si="65"/>
        <v>0</v>
      </c>
      <c r="BN50" s="738">
        <f t="shared" si="66"/>
        <v>0</v>
      </c>
      <c r="BO50" s="738">
        <f t="shared" si="67"/>
        <v>0</v>
      </c>
      <c r="BP50" s="738">
        <f t="shared" si="68"/>
        <v>0</v>
      </c>
      <c r="BQ50" s="738">
        <f t="shared" si="69"/>
        <v>0</v>
      </c>
      <c r="BR50" s="741">
        <f t="shared" si="83"/>
        <v>4635</v>
      </c>
      <c r="BS50" s="741">
        <f t="shared" si="83"/>
        <v>4774.05</v>
      </c>
      <c r="BT50" s="741">
        <f t="shared" si="83"/>
        <v>4917.2700000000004</v>
      </c>
      <c r="BU50" s="741">
        <f t="shared" si="83"/>
        <v>5064.79</v>
      </c>
      <c r="BV50" s="741">
        <f t="shared" si="83"/>
        <v>5216.7299999999996</v>
      </c>
      <c r="BW50" s="741">
        <f t="shared" si="83"/>
        <v>5373.24</v>
      </c>
      <c r="BX50" s="744"/>
      <c r="BY50" s="744"/>
      <c r="BZ50" s="744"/>
      <c r="CA50" s="744"/>
      <c r="CB50" s="744"/>
      <c r="CC50" s="744"/>
      <c r="CD50" s="740">
        <f t="shared" si="84"/>
        <v>55620</v>
      </c>
      <c r="CE50" s="740">
        <f t="shared" si="84"/>
        <v>57288.600000000006</v>
      </c>
      <c r="CF50" s="740">
        <f t="shared" si="84"/>
        <v>59007.240000000005</v>
      </c>
      <c r="CG50" s="740">
        <f t="shared" si="84"/>
        <v>60777.479999999996</v>
      </c>
      <c r="CH50" s="740">
        <f t="shared" si="84"/>
        <v>62600.759999999995</v>
      </c>
      <c r="CI50" s="740">
        <f t="shared" si="84"/>
        <v>64478.879999999997</v>
      </c>
      <c r="CJ50" s="746" t="s">
        <v>1208</v>
      </c>
      <c r="CK50" s="746" t="s">
        <v>1208</v>
      </c>
      <c r="CL50" s="746" t="s">
        <v>1208</v>
      </c>
      <c r="CM50" s="746" t="s">
        <v>1208</v>
      </c>
      <c r="CN50" s="746" t="s">
        <v>1208</v>
      </c>
      <c r="CO50" s="746" t="s">
        <v>1208</v>
      </c>
      <c r="CP50" s="677" t="e">
        <f t="shared" si="74"/>
        <v>#DIV/0!</v>
      </c>
      <c r="CQ50" s="677" t="e">
        <f t="shared" si="75"/>
        <v>#DIV/0!</v>
      </c>
      <c r="CR50" s="677" t="e">
        <f t="shared" si="76"/>
        <v>#DIV/0!</v>
      </c>
      <c r="CS50" s="677" t="e">
        <f t="shared" si="77"/>
        <v>#DIV/0!</v>
      </c>
      <c r="CT50" s="677" t="e">
        <f t="shared" si="78"/>
        <v>#DIV/0!</v>
      </c>
      <c r="CU50" s="677" t="e">
        <f t="shared" si="79"/>
        <v>#DIV/0!</v>
      </c>
      <c r="CV50" s="764" t="e">
        <f t="shared" si="85"/>
        <v>#DIV/0!</v>
      </c>
      <c r="CW50" s="764" t="e">
        <f t="shared" si="85"/>
        <v>#DIV/0!</v>
      </c>
      <c r="CX50" s="764" t="e">
        <f t="shared" si="85"/>
        <v>#DIV/0!</v>
      </c>
      <c r="CY50" s="764" t="e">
        <f t="shared" si="85"/>
        <v>#DIV/0!</v>
      </c>
      <c r="CZ50" s="764" t="e">
        <f t="shared" si="85"/>
        <v>#DIV/0!</v>
      </c>
      <c r="DA50" s="764" t="e">
        <f t="shared" si="85"/>
        <v>#DIV/0!</v>
      </c>
      <c r="DB50" s="680" t="e">
        <f t="shared" si="86"/>
        <v>#DIV/0!</v>
      </c>
      <c r="DC50" s="680" t="e">
        <f t="shared" si="86"/>
        <v>#DIV/0!</v>
      </c>
      <c r="DD50" s="680" t="e">
        <f t="shared" si="86"/>
        <v>#DIV/0!</v>
      </c>
      <c r="DE50" s="680" t="e">
        <f t="shared" si="86"/>
        <v>#DIV/0!</v>
      </c>
      <c r="DF50" s="680" t="e">
        <f t="shared" si="86"/>
        <v>#DIV/0!</v>
      </c>
      <c r="DG50" s="680" t="e">
        <f t="shared" si="86"/>
        <v>#DIV/0!</v>
      </c>
      <c r="DH50" s="766">
        <f>ROUND($J50*O50, 'Initial Information'!B53)</f>
        <v>0</v>
      </c>
      <c r="DI50" s="766">
        <f>ROUND($J50*T50, 'Initial Information'!C53)</f>
        <v>0</v>
      </c>
      <c r="DJ50" s="766">
        <f>ROUND($J50*Y50, 'Initial Information'!D53)</f>
        <v>0</v>
      </c>
      <c r="DK50" s="766">
        <f>ROUND($J50*AD50, 'Initial Information'!E53)</f>
        <v>0</v>
      </c>
      <c r="DL50" s="766">
        <f>ROUND($J50*AI50, 'Initial Information'!F53)</f>
        <v>0</v>
      </c>
      <c r="DM50" s="766">
        <f>ROUND($J50*AN50, 'Initial Information'!G53)</f>
        <v>0</v>
      </c>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row>
    <row r="51" spans="1:144" s="58" customFormat="1" ht="20.25" customHeight="1">
      <c r="A51" s="55" t="s">
        <v>181</v>
      </c>
      <c r="B51" s="56">
        <v>11</v>
      </c>
      <c r="C51" s="74">
        <v>0</v>
      </c>
      <c r="D51" s="1068" t="s">
        <v>198</v>
      </c>
      <c r="E51" s="966"/>
      <c r="F51" s="966"/>
      <c r="G51" s="56" t="s">
        <v>181</v>
      </c>
      <c r="H51" s="101">
        <v>4500</v>
      </c>
      <c r="I51" s="56" t="s">
        <v>181</v>
      </c>
      <c r="J51" s="105">
        <v>0.28000000000000003</v>
      </c>
      <c r="K51" s="56" t="s">
        <v>181</v>
      </c>
      <c r="L51" s="68" t="s">
        <v>181</v>
      </c>
      <c r="M51" s="74"/>
      <c r="N51" s="152" t="s">
        <v>181</v>
      </c>
      <c r="O51" s="400">
        <f t="shared" si="51"/>
        <v>0</v>
      </c>
      <c r="P51" s="69" t="s">
        <v>181</v>
      </c>
      <c r="Q51" s="152" t="s">
        <v>181</v>
      </c>
      <c r="R51" s="74"/>
      <c r="S51" s="152" t="s">
        <v>181</v>
      </c>
      <c r="T51" s="400">
        <f t="shared" si="52"/>
        <v>0</v>
      </c>
      <c r="U51" s="69" t="s">
        <v>181</v>
      </c>
      <c r="V51" s="152" t="s">
        <v>181</v>
      </c>
      <c r="W51" s="74"/>
      <c r="X51" s="152" t="s">
        <v>181</v>
      </c>
      <c r="Y51" s="400">
        <f t="shared" si="53"/>
        <v>0</v>
      </c>
      <c r="Z51" s="69" t="s">
        <v>181</v>
      </c>
      <c r="AA51" s="152" t="s">
        <v>181</v>
      </c>
      <c r="AB51" s="74"/>
      <c r="AC51" s="152" t="s">
        <v>181</v>
      </c>
      <c r="AD51" s="400">
        <f t="shared" si="54"/>
        <v>0</v>
      </c>
      <c r="AE51" s="69" t="s">
        <v>181</v>
      </c>
      <c r="AF51" s="152" t="s">
        <v>181</v>
      </c>
      <c r="AG51" s="74"/>
      <c r="AH51" s="152" t="s">
        <v>181</v>
      </c>
      <c r="AI51" s="400">
        <f t="shared" si="55"/>
        <v>0</v>
      </c>
      <c r="AJ51" s="69" t="s">
        <v>181</v>
      </c>
      <c r="AK51" s="152" t="s">
        <v>181</v>
      </c>
      <c r="AL51" s="74"/>
      <c r="AM51" s="152" t="s">
        <v>181</v>
      </c>
      <c r="AN51" s="400">
        <f t="shared" si="56"/>
        <v>0</v>
      </c>
      <c r="AO51" s="75" t="s">
        <v>181</v>
      </c>
      <c r="AP51" s="185" t="s">
        <v>181</v>
      </c>
      <c r="AQ51" s="52">
        <f t="shared" si="82"/>
        <v>0</v>
      </c>
      <c r="AR51" s="188" t="s">
        <v>181</v>
      </c>
      <c r="AS51" s="729"/>
      <c r="AT51" s="76">
        <v>1.03</v>
      </c>
      <c r="AU51" s="76">
        <f t="shared" si="57"/>
        <v>1.0609</v>
      </c>
      <c r="AV51" s="76">
        <f t="shared" si="57"/>
        <v>1.092727</v>
      </c>
      <c r="AW51" s="76">
        <f t="shared" si="57"/>
        <v>1.1255088100000001</v>
      </c>
      <c r="AX51" s="76">
        <f t="shared" si="57"/>
        <v>1.1592740743000001</v>
      </c>
      <c r="AY51" s="76">
        <f t="shared" si="57"/>
        <v>1.1940522965290001</v>
      </c>
      <c r="AZ51" s="51">
        <f t="shared" si="58"/>
        <v>0</v>
      </c>
      <c r="BA51" s="51">
        <f t="shared" si="59"/>
        <v>0</v>
      </c>
      <c r="BB51" s="51">
        <f t="shared" si="60"/>
        <v>0</v>
      </c>
      <c r="BC51" s="51">
        <f t="shared" si="61"/>
        <v>0</v>
      </c>
      <c r="BD51" s="51">
        <f t="shared" si="62"/>
        <v>0</v>
      </c>
      <c r="BE51" s="51">
        <f t="shared" si="63"/>
        <v>0</v>
      </c>
      <c r="BF51" s="127"/>
      <c r="BG51" s="127"/>
      <c r="BH51" s="127"/>
      <c r="BI51" s="127"/>
      <c r="BJ51" s="127"/>
      <c r="BK51" s="127"/>
      <c r="BL51" s="738">
        <f t="shared" si="64"/>
        <v>0</v>
      </c>
      <c r="BM51" s="738">
        <f t="shared" si="65"/>
        <v>0</v>
      </c>
      <c r="BN51" s="738">
        <f t="shared" si="66"/>
        <v>0</v>
      </c>
      <c r="BO51" s="738">
        <f t="shared" si="67"/>
        <v>0</v>
      </c>
      <c r="BP51" s="738">
        <f t="shared" si="68"/>
        <v>0</v>
      </c>
      <c r="BQ51" s="738">
        <f t="shared" si="69"/>
        <v>0</v>
      </c>
      <c r="BR51" s="741">
        <f t="shared" si="83"/>
        <v>4635</v>
      </c>
      <c r="BS51" s="741">
        <f t="shared" si="83"/>
        <v>4774.05</v>
      </c>
      <c r="BT51" s="741">
        <f t="shared" si="83"/>
        <v>4917.2700000000004</v>
      </c>
      <c r="BU51" s="741">
        <f t="shared" si="83"/>
        <v>5064.79</v>
      </c>
      <c r="BV51" s="741">
        <f t="shared" si="83"/>
        <v>5216.7299999999996</v>
      </c>
      <c r="BW51" s="741">
        <f t="shared" si="83"/>
        <v>5373.24</v>
      </c>
      <c r="BX51" s="744"/>
      <c r="BY51" s="744"/>
      <c r="BZ51" s="744"/>
      <c r="CA51" s="744"/>
      <c r="CB51" s="744"/>
      <c r="CC51" s="744"/>
      <c r="CD51" s="740">
        <f t="shared" si="84"/>
        <v>55620</v>
      </c>
      <c r="CE51" s="740">
        <f t="shared" si="84"/>
        <v>57288.600000000006</v>
      </c>
      <c r="CF51" s="740">
        <f t="shared" si="84"/>
        <v>59007.240000000005</v>
      </c>
      <c r="CG51" s="740">
        <f t="shared" si="84"/>
        <v>60777.479999999996</v>
      </c>
      <c r="CH51" s="740">
        <f t="shared" si="84"/>
        <v>62600.759999999995</v>
      </c>
      <c r="CI51" s="740">
        <f t="shared" si="84"/>
        <v>64478.879999999997</v>
      </c>
      <c r="CJ51" s="746" t="s">
        <v>1208</v>
      </c>
      <c r="CK51" s="746" t="s">
        <v>1208</v>
      </c>
      <c r="CL51" s="746" t="s">
        <v>1208</v>
      </c>
      <c r="CM51" s="746" t="s">
        <v>1208</v>
      </c>
      <c r="CN51" s="746" t="s">
        <v>1208</v>
      </c>
      <c r="CO51" s="746" t="s">
        <v>1208</v>
      </c>
      <c r="CP51" s="677" t="e">
        <f t="shared" si="74"/>
        <v>#DIV/0!</v>
      </c>
      <c r="CQ51" s="677" t="e">
        <f t="shared" si="75"/>
        <v>#DIV/0!</v>
      </c>
      <c r="CR51" s="677" t="e">
        <f t="shared" si="76"/>
        <v>#DIV/0!</v>
      </c>
      <c r="CS51" s="677" t="e">
        <f t="shared" si="77"/>
        <v>#DIV/0!</v>
      </c>
      <c r="CT51" s="677" t="e">
        <f t="shared" si="78"/>
        <v>#DIV/0!</v>
      </c>
      <c r="CU51" s="677" t="e">
        <f t="shared" si="79"/>
        <v>#DIV/0!</v>
      </c>
      <c r="CV51" s="764" t="e">
        <f t="shared" si="85"/>
        <v>#DIV/0!</v>
      </c>
      <c r="CW51" s="764" t="e">
        <f t="shared" si="85"/>
        <v>#DIV/0!</v>
      </c>
      <c r="CX51" s="764" t="e">
        <f t="shared" si="85"/>
        <v>#DIV/0!</v>
      </c>
      <c r="CY51" s="764" t="e">
        <f t="shared" si="85"/>
        <v>#DIV/0!</v>
      </c>
      <c r="CZ51" s="764" t="e">
        <f t="shared" si="85"/>
        <v>#DIV/0!</v>
      </c>
      <c r="DA51" s="764" t="e">
        <f t="shared" si="85"/>
        <v>#DIV/0!</v>
      </c>
      <c r="DB51" s="680" t="e">
        <f t="shared" si="86"/>
        <v>#DIV/0!</v>
      </c>
      <c r="DC51" s="680" t="e">
        <f t="shared" si="86"/>
        <v>#DIV/0!</v>
      </c>
      <c r="DD51" s="680" t="e">
        <f t="shared" si="86"/>
        <v>#DIV/0!</v>
      </c>
      <c r="DE51" s="680" t="e">
        <f t="shared" si="86"/>
        <v>#DIV/0!</v>
      </c>
      <c r="DF51" s="680" t="e">
        <f t="shared" si="86"/>
        <v>#DIV/0!</v>
      </c>
      <c r="DG51" s="680" t="e">
        <f t="shared" si="86"/>
        <v>#DIV/0!</v>
      </c>
      <c r="DH51" s="766">
        <f>ROUND($J51*O51, 'Initial Information'!B54)</f>
        <v>0</v>
      </c>
      <c r="DI51" s="766">
        <f>ROUND($J51*T51, 'Initial Information'!C54)</f>
        <v>0</v>
      </c>
      <c r="DJ51" s="766">
        <f>ROUND($J51*Y51, 'Initial Information'!D54)</f>
        <v>0</v>
      </c>
      <c r="DK51" s="766">
        <f>ROUND($J51*AD51, 'Initial Information'!E54)</f>
        <v>0</v>
      </c>
      <c r="DL51" s="766">
        <f>ROUND($J51*AI51, 'Initial Information'!F54)</f>
        <v>0</v>
      </c>
      <c r="DM51" s="766">
        <f>ROUND($J51*AN51, 'Initial Information'!G54)</f>
        <v>0</v>
      </c>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row>
    <row r="52" spans="1:144" s="58" customFormat="1" ht="20.25" customHeight="1">
      <c r="A52" s="55" t="s">
        <v>181</v>
      </c>
      <c r="B52" s="56">
        <v>12</v>
      </c>
      <c r="C52" s="74">
        <v>0</v>
      </c>
      <c r="D52" s="1068" t="s">
        <v>199</v>
      </c>
      <c r="E52" s="966"/>
      <c r="F52" s="966"/>
      <c r="G52" s="56" t="s">
        <v>181</v>
      </c>
      <c r="H52" s="101">
        <v>3540</v>
      </c>
      <c r="I52" s="56" t="s">
        <v>181</v>
      </c>
      <c r="J52" s="105">
        <v>0.17</v>
      </c>
      <c r="K52" s="56" t="s">
        <v>181</v>
      </c>
      <c r="L52" s="68" t="s">
        <v>181</v>
      </c>
      <c r="M52" s="74"/>
      <c r="N52" s="152" t="s">
        <v>181</v>
      </c>
      <c r="O52" s="400">
        <f t="shared" si="51"/>
        <v>0</v>
      </c>
      <c r="P52" s="69" t="s">
        <v>181</v>
      </c>
      <c r="Q52" s="152" t="s">
        <v>181</v>
      </c>
      <c r="R52" s="74"/>
      <c r="S52" s="152" t="s">
        <v>181</v>
      </c>
      <c r="T52" s="400">
        <f t="shared" si="52"/>
        <v>0</v>
      </c>
      <c r="U52" s="69" t="s">
        <v>181</v>
      </c>
      <c r="V52" s="152" t="s">
        <v>181</v>
      </c>
      <c r="W52" s="74"/>
      <c r="X52" s="152" t="s">
        <v>181</v>
      </c>
      <c r="Y52" s="400">
        <f t="shared" si="53"/>
        <v>0</v>
      </c>
      <c r="Z52" s="69" t="s">
        <v>181</v>
      </c>
      <c r="AA52" s="152" t="s">
        <v>181</v>
      </c>
      <c r="AB52" s="74"/>
      <c r="AC52" s="152" t="s">
        <v>181</v>
      </c>
      <c r="AD52" s="400">
        <f t="shared" si="54"/>
        <v>0</v>
      </c>
      <c r="AE52" s="69" t="s">
        <v>181</v>
      </c>
      <c r="AF52" s="152" t="s">
        <v>181</v>
      </c>
      <c r="AG52" s="74"/>
      <c r="AH52" s="152" t="s">
        <v>181</v>
      </c>
      <c r="AI52" s="400">
        <f t="shared" si="55"/>
        <v>0</v>
      </c>
      <c r="AJ52" s="69" t="s">
        <v>181</v>
      </c>
      <c r="AK52" s="152" t="s">
        <v>181</v>
      </c>
      <c r="AL52" s="74"/>
      <c r="AM52" s="152" t="s">
        <v>181</v>
      </c>
      <c r="AN52" s="400">
        <f t="shared" si="56"/>
        <v>0</v>
      </c>
      <c r="AO52" s="75" t="s">
        <v>181</v>
      </c>
      <c r="AP52" s="185" t="s">
        <v>181</v>
      </c>
      <c r="AQ52" s="52">
        <f t="shared" si="82"/>
        <v>0</v>
      </c>
      <c r="AR52" s="188" t="s">
        <v>181</v>
      </c>
      <c r="AS52" s="729"/>
      <c r="AT52" s="76">
        <v>1.03</v>
      </c>
      <c r="AU52" s="76">
        <f t="shared" si="57"/>
        <v>1.0609</v>
      </c>
      <c r="AV52" s="76">
        <f t="shared" si="57"/>
        <v>1.092727</v>
      </c>
      <c r="AW52" s="76">
        <f t="shared" si="57"/>
        <v>1.1255088100000001</v>
      </c>
      <c r="AX52" s="76">
        <f t="shared" si="57"/>
        <v>1.1592740743000001</v>
      </c>
      <c r="AY52" s="76">
        <f t="shared" si="57"/>
        <v>1.1940522965290001</v>
      </c>
      <c r="AZ52" s="51">
        <f t="shared" si="58"/>
        <v>0</v>
      </c>
      <c r="BA52" s="51">
        <f t="shared" si="59"/>
        <v>0</v>
      </c>
      <c r="BB52" s="51">
        <f t="shared" si="60"/>
        <v>0</v>
      </c>
      <c r="BC52" s="51">
        <f t="shared" si="61"/>
        <v>0</v>
      </c>
      <c r="BD52" s="51">
        <f t="shared" si="62"/>
        <v>0</v>
      </c>
      <c r="BE52" s="51">
        <f t="shared" si="63"/>
        <v>0</v>
      </c>
      <c r="BF52" s="127"/>
      <c r="BG52" s="127"/>
      <c r="BH52" s="127"/>
      <c r="BI52" s="127"/>
      <c r="BJ52" s="127"/>
      <c r="BK52" s="127"/>
      <c r="BL52" s="738">
        <f t="shared" si="64"/>
        <v>0</v>
      </c>
      <c r="BM52" s="738">
        <f t="shared" si="65"/>
        <v>0</v>
      </c>
      <c r="BN52" s="738">
        <f t="shared" si="66"/>
        <v>0</v>
      </c>
      <c r="BO52" s="738">
        <f t="shared" si="67"/>
        <v>0</v>
      </c>
      <c r="BP52" s="738">
        <f t="shared" si="68"/>
        <v>0</v>
      </c>
      <c r="BQ52" s="738">
        <f t="shared" si="69"/>
        <v>0</v>
      </c>
      <c r="BR52" s="741">
        <f t="shared" si="83"/>
        <v>3646.2</v>
      </c>
      <c r="BS52" s="741">
        <f t="shared" si="83"/>
        <v>3755.59</v>
      </c>
      <c r="BT52" s="741">
        <f t="shared" si="83"/>
        <v>3868.25</v>
      </c>
      <c r="BU52" s="741">
        <f t="shared" si="83"/>
        <v>3984.3</v>
      </c>
      <c r="BV52" s="741">
        <f t="shared" si="83"/>
        <v>4103.83</v>
      </c>
      <c r="BW52" s="741">
        <f t="shared" si="83"/>
        <v>4226.95</v>
      </c>
      <c r="BX52" s="744"/>
      <c r="BY52" s="744"/>
      <c r="BZ52" s="744"/>
      <c r="CA52" s="744"/>
      <c r="CB52" s="744"/>
      <c r="CC52" s="744"/>
      <c r="CD52" s="740">
        <f t="shared" si="84"/>
        <v>43754.399999999994</v>
      </c>
      <c r="CE52" s="740">
        <f t="shared" si="84"/>
        <v>45067.08</v>
      </c>
      <c r="CF52" s="740">
        <f t="shared" si="84"/>
        <v>46419</v>
      </c>
      <c r="CG52" s="740">
        <f t="shared" si="84"/>
        <v>47811.600000000006</v>
      </c>
      <c r="CH52" s="740">
        <f t="shared" si="84"/>
        <v>49245.96</v>
      </c>
      <c r="CI52" s="740">
        <f t="shared" si="84"/>
        <v>50723.399999999994</v>
      </c>
      <c r="CJ52" s="746" t="s">
        <v>1208</v>
      </c>
      <c r="CK52" s="746" t="s">
        <v>1208</v>
      </c>
      <c r="CL52" s="746" t="s">
        <v>1208</v>
      </c>
      <c r="CM52" s="746" t="s">
        <v>1208</v>
      </c>
      <c r="CN52" s="746" t="s">
        <v>1208</v>
      </c>
      <c r="CO52" s="746" t="s">
        <v>1208</v>
      </c>
      <c r="CP52" s="677" t="e">
        <f t="shared" si="74"/>
        <v>#DIV/0!</v>
      </c>
      <c r="CQ52" s="677" t="e">
        <f t="shared" si="75"/>
        <v>#DIV/0!</v>
      </c>
      <c r="CR52" s="677" t="e">
        <f t="shared" si="76"/>
        <v>#DIV/0!</v>
      </c>
      <c r="CS52" s="677" t="e">
        <f t="shared" si="77"/>
        <v>#DIV/0!</v>
      </c>
      <c r="CT52" s="677" t="e">
        <f t="shared" si="78"/>
        <v>#DIV/0!</v>
      </c>
      <c r="CU52" s="677" t="e">
        <f t="shared" si="79"/>
        <v>#DIV/0!</v>
      </c>
      <c r="CV52" s="764" t="e">
        <f t="shared" si="85"/>
        <v>#DIV/0!</v>
      </c>
      <c r="CW52" s="764" t="e">
        <f t="shared" si="85"/>
        <v>#DIV/0!</v>
      </c>
      <c r="CX52" s="764" t="e">
        <f t="shared" si="85"/>
        <v>#DIV/0!</v>
      </c>
      <c r="CY52" s="764" t="e">
        <f t="shared" si="85"/>
        <v>#DIV/0!</v>
      </c>
      <c r="CZ52" s="764" t="e">
        <f t="shared" si="85"/>
        <v>#DIV/0!</v>
      </c>
      <c r="DA52" s="764" t="e">
        <f t="shared" si="85"/>
        <v>#DIV/0!</v>
      </c>
      <c r="DB52" s="680" t="e">
        <f t="shared" si="86"/>
        <v>#DIV/0!</v>
      </c>
      <c r="DC52" s="680" t="e">
        <f t="shared" si="86"/>
        <v>#DIV/0!</v>
      </c>
      <c r="DD52" s="680" t="e">
        <f t="shared" si="86"/>
        <v>#DIV/0!</v>
      </c>
      <c r="DE52" s="680" t="e">
        <f t="shared" si="86"/>
        <v>#DIV/0!</v>
      </c>
      <c r="DF52" s="680" t="e">
        <f t="shared" si="86"/>
        <v>#DIV/0!</v>
      </c>
      <c r="DG52" s="680" t="e">
        <f t="shared" si="86"/>
        <v>#DIV/0!</v>
      </c>
      <c r="DH52" s="766">
        <f>ROUND($J52*O52, 'Initial Information'!B55)</f>
        <v>0</v>
      </c>
      <c r="DI52" s="766">
        <f>ROUND($J52*T52, 'Initial Information'!C55)</f>
        <v>0</v>
      </c>
      <c r="DJ52" s="766">
        <f>ROUND($J52*Y52, 'Initial Information'!D55)</f>
        <v>0</v>
      </c>
      <c r="DK52" s="766">
        <f>ROUND($J52*AD52, 'Initial Information'!E55)</f>
        <v>0</v>
      </c>
      <c r="DL52" s="766">
        <f>ROUND($J52*AI52, 'Initial Information'!F55)</f>
        <v>0</v>
      </c>
      <c r="DM52" s="766">
        <f>ROUND($J52*AN52, 'Initial Information'!G55)</f>
        <v>0</v>
      </c>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row>
    <row r="53" spans="1:144" s="58" customFormat="1" ht="20.25" customHeight="1">
      <c r="A53" s="55" t="s">
        <v>181</v>
      </c>
      <c r="B53" s="56">
        <v>13</v>
      </c>
      <c r="C53" s="74">
        <v>0</v>
      </c>
      <c r="D53" s="1068" t="s">
        <v>199</v>
      </c>
      <c r="E53" s="966"/>
      <c r="F53" s="966"/>
      <c r="G53" s="56" t="s">
        <v>181</v>
      </c>
      <c r="H53" s="101">
        <v>3540</v>
      </c>
      <c r="I53" s="56" t="s">
        <v>181</v>
      </c>
      <c r="J53" s="105">
        <v>0.17</v>
      </c>
      <c r="K53" s="56" t="s">
        <v>181</v>
      </c>
      <c r="L53" s="68" t="s">
        <v>181</v>
      </c>
      <c r="M53" s="74"/>
      <c r="N53" s="152" t="s">
        <v>181</v>
      </c>
      <c r="O53" s="400">
        <f t="shared" si="51"/>
        <v>0</v>
      </c>
      <c r="P53" s="69" t="s">
        <v>181</v>
      </c>
      <c r="Q53" s="152" t="s">
        <v>181</v>
      </c>
      <c r="R53" s="74"/>
      <c r="S53" s="152" t="s">
        <v>181</v>
      </c>
      <c r="T53" s="400">
        <f t="shared" si="52"/>
        <v>0</v>
      </c>
      <c r="U53" s="69" t="s">
        <v>181</v>
      </c>
      <c r="V53" s="152" t="s">
        <v>181</v>
      </c>
      <c r="W53" s="74"/>
      <c r="X53" s="152" t="s">
        <v>181</v>
      </c>
      <c r="Y53" s="400">
        <f t="shared" si="53"/>
        <v>0</v>
      </c>
      <c r="Z53" s="69" t="s">
        <v>181</v>
      </c>
      <c r="AA53" s="152" t="s">
        <v>181</v>
      </c>
      <c r="AB53" s="74"/>
      <c r="AC53" s="152" t="s">
        <v>181</v>
      </c>
      <c r="AD53" s="400">
        <f t="shared" si="54"/>
        <v>0</v>
      </c>
      <c r="AE53" s="69" t="s">
        <v>181</v>
      </c>
      <c r="AF53" s="152" t="s">
        <v>181</v>
      </c>
      <c r="AG53" s="74"/>
      <c r="AH53" s="152" t="s">
        <v>181</v>
      </c>
      <c r="AI53" s="400">
        <f t="shared" si="55"/>
        <v>0</v>
      </c>
      <c r="AJ53" s="69" t="s">
        <v>181</v>
      </c>
      <c r="AK53" s="152" t="s">
        <v>181</v>
      </c>
      <c r="AL53" s="74"/>
      <c r="AM53" s="152" t="s">
        <v>181</v>
      </c>
      <c r="AN53" s="400">
        <f t="shared" si="56"/>
        <v>0</v>
      </c>
      <c r="AO53" s="75" t="s">
        <v>181</v>
      </c>
      <c r="AP53" s="185" t="s">
        <v>181</v>
      </c>
      <c r="AQ53" s="52">
        <f t="shared" si="82"/>
        <v>0</v>
      </c>
      <c r="AR53" s="188" t="s">
        <v>181</v>
      </c>
      <c r="AS53" s="729"/>
      <c r="AT53" s="76">
        <v>1.03</v>
      </c>
      <c r="AU53" s="76">
        <f t="shared" si="57"/>
        <v>1.0609</v>
      </c>
      <c r="AV53" s="76">
        <f t="shared" si="57"/>
        <v>1.092727</v>
      </c>
      <c r="AW53" s="76">
        <f t="shared" si="57"/>
        <v>1.1255088100000001</v>
      </c>
      <c r="AX53" s="76">
        <f t="shared" si="57"/>
        <v>1.1592740743000001</v>
      </c>
      <c r="AY53" s="76">
        <f t="shared" si="57"/>
        <v>1.1940522965290001</v>
      </c>
      <c r="AZ53" s="51">
        <f t="shared" si="58"/>
        <v>0</v>
      </c>
      <c r="BA53" s="51">
        <f t="shared" si="59"/>
        <v>0</v>
      </c>
      <c r="BB53" s="51">
        <f t="shared" si="60"/>
        <v>0</v>
      </c>
      <c r="BC53" s="51">
        <f t="shared" si="61"/>
        <v>0</v>
      </c>
      <c r="BD53" s="51">
        <f t="shared" si="62"/>
        <v>0</v>
      </c>
      <c r="BE53" s="51">
        <f t="shared" si="63"/>
        <v>0</v>
      </c>
      <c r="BF53" s="127"/>
      <c r="BG53" s="127"/>
      <c r="BH53" s="127"/>
      <c r="BI53" s="127"/>
      <c r="BJ53" s="127"/>
      <c r="BK53" s="127"/>
      <c r="BL53" s="738">
        <f t="shared" si="64"/>
        <v>0</v>
      </c>
      <c r="BM53" s="738">
        <f t="shared" si="65"/>
        <v>0</v>
      </c>
      <c r="BN53" s="738">
        <f t="shared" si="66"/>
        <v>0</v>
      </c>
      <c r="BO53" s="738">
        <f t="shared" si="67"/>
        <v>0</v>
      </c>
      <c r="BP53" s="738">
        <f t="shared" si="68"/>
        <v>0</v>
      </c>
      <c r="BQ53" s="738">
        <f t="shared" si="69"/>
        <v>0</v>
      </c>
      <c r="BR53" s="741">
        <f t="shared" si="83"/>
        <v>3646.2</v>
      </c>
      <c r="BS53" s="741">
        <f t="shared" si="83"/>
        <v>3755.59</v>
      </c>
      <c r="BT53" s="741">
        <f t="shared" si="83"/>
        <v>3868.25</v>
      </c>
      <c r="BU53" s="741">
        <f t="shared" si="83"/>
        <v>3984.3</v>
      </c>
      <c r="BV53" s="741">
        <f t="shared" si="83"/>
        <v>4103.83</v>
      </c>
      <c r="BW53" s="741">
        <f t="shared" si="83"/>
        <v>4226.95</v>
      </c>
      <c r="BX53" s="744"/>
      <c r="BY53" s="744"/>
      <c r="BZ53" s="744"/>
      <c r="CA53" s="744"/>
      <c r="CB53" s="744"/>
      <c r="CC53" s="744"/>
      <c r="CD53" s="740">
        <f t="shared" si="84"/>
        <v>43754.399999999994</v>
      </c>
      <c r="CE53" s="740">
        <f t="shared" si="84"/>
        <v>45067.08</v>
      </c>
      <c r="CF53" s="740">
        <f t="shared" si="84"/>
        <v>46419</v>
      </c>
      <c r="CG53" s="740">
        <f t="shared" si="84"/>
        <v>47811.600000000006</v>
      </c>
      <c r="CH53" s="740">
        <f t="shared" si="84"/>
        <v>49245.96</v>
      </c>
      <c r="CI53" s="740">
        <f t="shared" si="84"/>
        <v>50723.399999999994</v>
      </c>
      <c r="CJ53" s="746" t="s">
        <v>1208</v>
      </c>
      <c r="CK53" s="746" t="s">
        <v>1208</v>
      </c>
      <c r="CL53" s="746" t="s">
        <v>1208</v>
      </c>
      <c r="CM53" s="746" t="s">
        <v>1208</v>
      </c>
      <c r="CN53" s="746" t="s">
        <v>1208</v>
      </c>
      <c r="CO53" s="746" t="s">
        <v>1208</v>
      </c>
      <c r="CP53" s="677" t="e">
        <f t="shared" si="74"/>
        <v>#DIV/0!</v>
      </c>
      <c r="CQ53" s="677" t="e">
        <f t="shared" si="75"/>
        <v>#DIV/0!</v>
      </c>
      <c r="CR53" s="677" t="e">
        <f t="shared" si="76"/>
        <v>#DIV/0!</v>
      </c>
      <c r="CS53" s="677" t="e">
        <f t="shared" si="77"/>
        <v>#DIV/0!</v>
      </c>
      <c r="CT53" s="677" t="e">
        <f t="shared" si="78"/>
        <v>#DIV/0!</v>
      </c>
      <c r="CU53" s="677" t="e">
        <f t="shared" si="79"/>
        <v>#DIV/0!</v>
      </c>
      <c r="CV53" s="764" t="e">
        <f t="shared" si="85"/>
        <v>#DIV/0!</v>
      </c>
      <c r="CW53" s="764" t="e">
        <f t="shared" si="85"/>
        <v>#DIV/0!</v>
      </c>
      <c r="CX53" s="764" t="e">
        <f t="shared" si="85"/>
        <v>#DIV/0!</v>
      </c>
      <c r="CY53" s="764" t="e">
        <f t="shared" si="85"/>
        <v>#DIV/0!</v>
      </c>
      <c r="CZ53" s="764" t="e">
        <f t="shared" si="85"/>
        <v>#DIV/0!</v>
      </c>
      <c r="DA53" s="764" t="e">
        <f t="shared" si="85"/>
        <v>#DIV/0!</v>
      </c>
      <c r="DB53" s="680" t="e">
        <f t="shared" si="86"/>
        <v>#DIV/0!</v>
      </c>
      <c r="DC53" s="680" t="e">
        <f t="shared" si="86"/>
        <v>#DIV/0!</v>
      </c>
      <c r="DD53" s="680" t="e">
        <f t="shared" si="86"/>
        <v>#DIV/0!</v>
      </c>
      <c r="DE53" s="680" t="e">
        <f t="shared" si="86"/>
        <v>#DIV/0!</v>
      </c>
      <c r="DF53" s="680" t="e">
        <f t="shared" si="86"/>
        <v>#DIV/0!</v>
      </c>
      <c r="DG53" s="680" t="e">
        <f t="shared" si="86"/>
        <v>#DIV/0!</v>
      </c>
      <c r="DH53" s="766">
        <f>ROUND($J53*O53, 'Initial Information'!B56)</f>
        <v>0</v>
      </c>
      <c r="DI53" s="766">
        <f>ROUND($J53*T53, 'Initial Information'!C56)</f>
        <v>0</v>
      </c>
      <c r="DJ53" s="766">
        <f>ROUND($J53*Y53, 'Initial Information'!D56)</f>
        <v>0</v>
      </c>
      <c r="DK53" s="766">
        <f>ROUND($J53*AD53, 'Initial Information'!E56)</f>
        <v>0</v>
      </c>
      <c r="DL53" s="766">
        <f>ROUND($J53*AI53, 'Initial Information'!F56)</f>
        <v>0</v>
      </c>
      <c r="DM53" s="766">
        <f>ROUND($J53*AN53, 'Initial Information'!G56)</f>
        <v>0</v>
      </c>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row>
    <row r="54" spans="1:144" s="58" customFormat="1" ht="20.25" customHeight="1">
      <c r="A54" s="55" t="s">
        <v>181</v>
      </c>
      <c r="B54" s="56">
        <v>14</v>
      </c>
      <c r="C54" s="74">
        <v>0</v>
      </c>
      <c r="D54" s="1068" t="s">
        <v>199</v>
      </c>
      <c r="E54" s="966"/>
      <c r="F54" s="966"/>
      <c r="G54" s="56" t="s">
        <v>181</v>
      </c>
      <c r="H54" s="101">
        <v>3540</v>
      </c>
      <c r="I54" s="56" t="s">
        <v>181</v>
      </c>
      <c r="J54" s="105">
        <v>0.17</v>
      </c>
      <c r="K54" s="56" t="s">
        <v>181</v>
      </c>
      <c r="L54" s="68" t="s">
        <v>181</v>
      </c>
      <c r="M54" s="74"/>
      <c r="N54" s="152" t="s">
        <v>181</v>
      </c>
      <c r="O54" s="400">
        <f t="shared" si="51"/>
        <v>0</v>
      </c>
      <c r="P54" s="69" t="s">
        <v>181</v>
      </c>
      <c r="Q54" s="152" t="s">
        <v>181</v>
      </c>
      <c r="R54" s="74"/>
      <c r="S54" s="152" t="s">
        <v>181</v>
      </c>
      <c r="T54" s="400">
        <f t="shared" si="52"/>
        <v>0</v>
      </c>
      <c r="U54" s="69" t="s">
        <v>181</v>
      </c>
      <c r="V54" s="152" t="s">
        <v>181</v>
      </c>
      <c r="W54" s="74"/>
      <c r="X54" s="152" t="s">
        <v>181</v>
      </c>
      <c r="Y54" s="400">
        <f t="shared" si="53"/>
        <v>0</v>
      </c>
      <c r="Z54" s="69" t="s">
        <v>181</v>
      </c>
      <c r="AA54" s="152" t="s">
        <v>181</v>
      </c>
      <c r="AB54" s="74"/>
      <c r="AC54" s="152" t="s">
        <v>181</v>
      </c>
      <c r="AD54" s="400">
        <f t="shared" si="54"/>
        <v>0</v>
      </c>
      <c r="AE54" s="69" t="s">
        <v>181</v>
      </c>
      <c r="AF54" s="152" t="s">
        <v>181</v>
      </c>
      <c r="AG54" s="74"/>
      <c r="AH54" s="152" t="s">
        <v>181</v>
      </c>
      <c r="AI54" s="400">
        <f t="shared" si="55"/>
        <v>0</v>
      </c>
      <c r="AJ54" s="69" t="s">
        <v>181</v>
      </c>
      <c r="AK54" s="152" t="s">
        <v>181</v>
      </c>
      <c r="AL54" s="74"/>
      <c r="AM54" s="152" t="s">
        <v>181</v>
      </c>
      <c r="AN54" s="400">
        <f t="shared" si="56"/>
        <v>0</v>
      </c>
      <c r="AO54" s="75" t="s">
        <v>181</v>
      </c>
      <c r="AP54" s="185" t="s">
        <v>181</v>
      </c>
      <c r="AQ54" s="52">
        <f t="shared" si="82"/>
        <v>0</v>
      </c>
      <c r="AR54" s="188" t="s">
        <v>181</v>
      </c>
      <c r="AS54" s="729"/>
      <c r="AT54" s="76">
        <v>1.03</v>
      </c>
      <c r="AU54" s="76">
        <f t="shared" si="57"/>
        <v>1.0609</v>
      </c>
      <c r="AV54" s="76">
        <f t="shared" si="57"/>
        <v>1.092727</v>
      </c>
      <c r="AW54" s="76">
        <f t="shared" si="57"/>
        <v>1.1255088100000001</v>
      </c>
      <c r="AX54" s="76">
        <f t="shared" si="57"/>
        <v>1.1592740743000001</v>
      </c>
      <c r="AY54" s="76">
        <f t="shared" si="57"/>
        <v>1.1940522965290001</v>
      </c>
      <c r="AZ54" s="51">
        <f t="shared" si="58"/>
        <v>0</v>
      </c>
      <c r="BA54" s="51">
        <f t="shared" si="59"/>
        <v>0</v>
      </c>
      <c r="BB54" s="51">
        <f t="shared" si="60"/>
        <v>0</v>
      </c>
      <c r="BC54" s="51">
        <f t="shared" si="61"/>
        <v>0</v>
      </c>
      <c r="BD54" s="51">
        <f t="shared" si="62"/>
        <v>0</v>
      </c>
      <c r="BE54" s="51">
        <f t="shared" si="63"/>
        <v>0</v>
      </c>
      <c r="BF54" s="127"/>
      <c r="BG54" s="127"/>
      <c r="BH54" s="127"/>
      <c r="BI54" s="127"/>
      <c r="BJ54" s="127"/>
      <c r="BK54" s="127"/>
      <c r="BL54" s="738">
        <f t="shared" si="64"/>
        <v>0</v>
      </c>
      <c r="BM54" s="738">
        <f t="shared" si="65"/>
        <v>0</v>
      </c>
      <c r="BN54" s="738">
        <f t="shared" si="66"/>
        <v>0</v>
      </c>
      <c r="BO54" s="738">
        <f t="shared" si="67"/>
        <v>0</v>
      </c>
      <c r="BP54" s="738">
        <f t="shared" si="68"/>
        <v>0</v>
      </c>
      <c r="BQ54" s="738">
        <f t="shared" si="69"/>
        <v>0</v>
      </c>
      <c r="BR54" s="741">
        <f t="shared" si="83"/>
        <v>3646.2</v>
      </c>
      <c r="BS54" s="741">
        <f t="shared" si="83"/>
        <v>3755.59</v>
      </c>
      <c r="BT54" s="741">
        <f t="shared" si="83"/>
        <v>3868.25</v>
      </c>
      <c r="BU54" s="741">
        <f t="shared" si="83"/>
        <v>3984.3</v>
      </c>
      <c r="BV54" s="741">
        <f t="shared" si="83"/>
        <v>4103.83</v>
      </c>
      <c r="BW54" s="741">
        <f t="shared" si="83"/>
        <v>4226.95</v>
      </c>
      <c r="BX54" s="744"/>
      <c r="BY54" s="744"/>
      <c r="BZ54" s="744"/>
      <c r="CA54" s="744"/>
      <c r="CB54" s="744"/>
      <c r="CC54" s="744"/>
      <c r="CD54" s="740">
        <f t="shared" si="84"/>
        <v>43754.399999999994</v>
      </c>
      <c r="CE54" s="740">
        <f t="shared" si="84"/>
        <v>45067.08</v>
      </c>
      <c r="CF54" s="740">
        <f t="shared" si="84"/>
        <v>46419</v>
      </c>
      <c r="CG54" s="740">
        <f t="shared" si="84"/>
        <v>47811.600000000006</v>
      </c>
      <c r="CH54" s="740">
        <f t="shared" si="84"/>
        <v>49245.96</v>
      </c>
      <c r="CI54" s="740">
        <f t="shared" si="84"/>
        <v>50723.399999999994</v>
      </c>
      <c r="CJ54" s="746" t="s">
        <v>1208</v>
      </c>
      <c r="CK54" s="746" t="s">
        <v>1208</v>
      </c>
      <c r="CL54" s="746" t="s">
        <v>1208</v>
      </c>
      <c r="CM54" s="746" t="s">
        <v>1208</v>
      </c>
      <c r="CN54" s="746" t="s">
        <v>1208</v>
      </c>
      <c r="CO54" s="746" t="s">
        <v>1208</v>
      </c>
      <c r="CP54" s="677" t="e">
        <f t="shared" si="74"/>
        <v>#DIV/0!</v>
      </c>
      <c r="CQ54" s="677" t="e">
        <f t="shared" si="75"/>
        <v>#DIV/0!</v>
      </c>
      <c r="CR54" s="677" t="e">
        <f t="shared" si="76"/>
        <v>#DIV/0!</v>
      </c>
      <c r="CS54" s="677" t="e">
        <f t="shared" si="77"/>
        <v>#DIV/0!</v>
      </c>
      <c r="CT54" s="677" t="e">
        <f t="shared" si="78"/>
        <v>#DIV/0!</v>
      </c>
      <c r="CU54" s="677" t="e">
        <f t="shared" si="79"/>
        <v>#DIV/0!</v>
      </c>
      <c r="CV54" s="764" t="e">
        <f t="shared" si="85"/>
        <v>#DIV/0!</v>
      </c>
      <c r="CW54" s="764" t="e">
        <f t="shared" si="85"/>
        <v>#DIV/0!</v>
      </c>
      <c r="CX54" s="764" t="e">
        <f t="shared" si="85"/>
        <v>#DIV/0!</v>
      </c>
      <c r="CY54" s="764" t="e">
        <f t="shared" si="85"/>
        <v>#DIV/0!</v>
      </c>
      <c r="CZ54" s="764" t="e">
        <f t="shared" si="85"/>
        <v>#DIV/0!</v>
      </c>
      <c r="DA54" s="764" t="e">
        <f t="shared" si="85"/>
        <v>#DIV/0!</v>
      </c>
      <c r="DB54" s="680" t="e">
        <f t="shared" si="86"/>
        <v>#DIV/0!</v>
      </c>
      <c r="DC54" s="680" t="e">
        <f t="shared" si="86"/>
        <v>#DIV/0!</v>
      </c>
      <c r="DD54" s="680" t="e">
        <f t="shared" si="86"/>
        <v>#DIV/0!</v>
      </c>
      <c r="DE54" s="680" t="e">
        <f t="shared" si="86"/>
        <v>#DIV/0!</v>
      </c>
      <c r="DF54" s="680" t="e">
        <f t="shared" si="86"/>
        <v>#DIV/0!</v>
      </c>
      <c r="DG54" s="680" t="e">
        <f t="shared" si="86"/>
        <v>#DIV/0!</v>
      </c>
      <c r="DH54" s="766">
        <f>ROUND($J54*O54, 'Initial Information'!B57)</f>
        <v>0</v>
      </c>
      <c r="DI54" s="766">
        <f>ROUND($J54*T54, 'Initial Information'!C57)</f>
        <v>0</v>
      </c>
      <c r="DJ54" s="766">
        <f>ROUND($J54*Y54, 'Initial Information'!D57)</f>
        <v>0</v>
      </c>
      <c r="DK54" s="766">
        <f>ROUND($J54*AD54, 'Initial Information'!E57)</f>
        <v>0</v>
      </c>
      <c r="DL54" s="766">
        <f>ROUND($J54*AI54, 'Initial Information'!F57)</f>
        <v>0</v>
      </c>
      <c r="DM54" s="766">
        <f>ROUND($J54*AN54, 'Initial Information'!G57)</f>
        <v>0</v>
      </c>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row>
    <row r="55" spans="1:144" s="58" customFormat="1" ht="20.25" customHeight="1">
      <c r="A55" s="55" t="s">
        <v>181</v>
      </c>
      <c r="B55" s="56">
        <v>15</v>
      </c>
      <c r="C55" s="74">
        <v>0</v>
      </c>
      <c r="D55" s="1068" t="s">
        <v>200</v>
      </c>
      <c r="E55" s="966"/>
      <c r="F55" s="966"/>
      <c r="G55" s="56" t="s">
        <v>181</v>
      </c>
      <c r="H55" s="101">
        <v>3270</v>
      </c>
      <c r="I55" s="56" t="s">
        <v>181</v>
      </c>
      <c r="J55" s="105">
        <v>0.17</v>
      </c>
      <c r="K55" s="56" t="s">
        <v>181</v>
      </c>
      <c r="L55" s="68" t="s">
        <v>181</v>
      </c>
      <c r="M55" s="74"/>
      <c r="N55" s="152" t="s">
        <v>181</v>
      </c>
      <c r="O55" s="400">
        <f t="shared" si="51"/>
        <v>0</v>
      </c>
      <c r="P55" s="69" t="s">
        <v>181</v>
      </c>
      <c r="Q55" s="152" t="s">
        <v>181</v>
      </c>
      <c r="R55" s="74"/>
      <c r="S55" s="152" t="s">
        <v>181</v>
      </c>
      <c r="T55" s="400">
        <f t="shared" si="52"/>
        <v>0</v>
      </c>
      <c r="U55" s="69" t="s">
        <v>181</v>
      </c>
      <c r="V55" s="152" t="s">
        <v>181</v>
      </c>
      <c r="W55" s="74"/>
      <c r="X55" s="152" t="s">
        <v>181</v>
      </c>
      <c r="Y55" s="400">
        <f t="shared" si="53"/>
        <v>0</v>
      </c>
      <c r="Z55" s="69" t="s">
        <v>181</v>
      </c>
      <c r="AA55" s="152" t="s">
        <v>181</v>
      </c>
      <c r="AB55" s="74"/>
      <c r="AC55" s="152" t="s">
        <v>181</v>
      </c>
      <c r="AD55" s="400">
        <f t="shared" si="54"/>
        <v>0</v>
      </c>
      <c r="AE55" s="69" t="s">
        <v>181</v>
      </c>
      <c r="AF55" s="152" t="s">
        <v>181</v>
      </c>
      <c r="AG55" s="74"/>
      <c r="AH55" s="152" t="s">
        <v>181</v>
      </c>
      <c r="AI55" s="400">
        <f t="shared" si="55"/>
        <v>0</v>
      </c>
      <c r="AJ55" s="69" t="s">
        <v>181</v>
      </c>
      <c r="AK55" s="152" t="s">
        <v>181</v>
      </c>
      <c r="AL55" s="74"/>
      <c r="AM55" s="152" t="s">
        <v>181</v>
      </c>
      <c r="AN55" s="400">
        <f t="shared" si="56"/>
        <v>0</v>
      </c>
      <c r="AO55" s="75" t="s">
        <v>181</v>
      </c>
      <c r="AP55" s="185" t="s">
        <v>181</v>
      </c>
      <c r="AQ55" s="52">
        <f t="shared" si="82"/>
        <v>0</v>
      </c>
      <c r="AR55" s="188" t="s">
        <v>181</v>
      </c>
      <c r="AS55" s="729"/>
      <c r="AT55" s="76">
        <v>1.03</v>
      </c>
      <c r="AU55" s="76">
        <f t="shared" si="57"/>
        <v>1.0609</v>
      </c>
      <c r="AV55" s="76">
        <f t="shared" si="57"/>
        <v>1.092727</v>
      </c>
      <c r="AW55" s="76">
        <f t="shared" si="57"/>
        <v>1.1255088100000001</v>
      </c>
      <c r="AX55" s="76">
        <f t="shared" si="57"/>
        <v>1.1592740743000001</v>
      </c>
      <c r="AY55" s="76">
        <f t="shared" si="57"/>
        <v>1.1940522965290001</v>
      </c>
      <c r="AZ55" s="51">
        <f t="shared" si="58"/>
        <v>0</v>
      </c>
      <c r="BA55" s="51">
        <f t="shared" si="59"/>
        <v>0</v>
      </c>
      <c r="BB55" s="51">
        <f t="shared" si="60"/>
        <v>0</v>
      </c>
      <c r="BC55" s="51">
        <f t="shared" si="61"/>
        <v>0</v>
      </c>
      <c r="BD55" s="51">
        <f t="shared" si="62"/>
        <v>0</v>
      </c>
      <c r="BE55" s="51">
        <f t="shared" si="63"/>
        <v>0</v>
      </c>
      <c r="BF55" s="127"/>
      <c r="BG55" s="127"/>
      <c r="BH55" s="127"/>
      <c r="BI55" s="127"/>
      <c r="BJ55" s="127"/>
      <c r="BK55" s="127"/>
      <c r="BL55" s="738">
        <f t="shared" si="64"/>
        <v>0</v>
      </c>
      <c r="BM55" s="738">
        <f t="shared" si="65"/>
        <v>0</v>
      </c>
      <c r="BN55" s="738">
        <f t="shared" si="66"/>
        <v>0</v>
      </c>
      <c r="BO55" s="738">
        <f t="shared" si="67"/>
        <v>0</v>
      </c>
      <c r="BP55" s="738">
        <f t="shared" si="68"/>
        <v>0</v>
      </c>
      <c r="BQ55" s="738">
        <f t="shared" si="69"/>
        <v>0</v>
      </c>
      <c r="BR55" s="741">
        <f t="shared" si="83"/>
        <v>3368.1</v>
      </c>
      <c r="BS55" s="741">
        <f t="shared" si="83"/>
        <v>3469.14</v>
      </c>
      <c r="BT55" s="741">
        <f t="shared" si="83"/>
        <v>3573.22</v>
      </c>
      <c r="BU55" s="741">
        <f t="shared" si="83"/>
        <v>3680.41</v>
      </c>
      <c r="BV55" s="741">
        <f t="shared" si="83"/>
        <v>3790.83</v>
      </c>
      <c r="BW55" s="741">
        <f t="shared" si="83"/>
        <v>3904.55</v>
      </c>
      <c r="BX55" s="744"/>
      <c r="BY55" s="744"/>
      <c r="BZ55" s="744"/>
      <c r="CA55" s="744"/>
      <c r="CB55" s="744"/>
      <c r="CC55" s="744"/>
      <c r="CD55" s="740">
        <f t="shared" si="84"/>
        <v>40417.199999999997</v>
      </c>
      <c r="CE55" s="740">
        <f t="shared" si="84"/>
        <v>41629.68</v>
      </c>
      <c r="CF55" s="740">
        <f t="shared" si="84"/>
        <v>42878.64</v>
      </c>
      <c r="CG55" s="740">
        <f t="shared" si="84"/>
        <v>44164.92</v>
      </c>
      <c r="CH55" s="740">
        <f t="shared" si="84"/>
        <v>45489.96</v>
      </c>
      <c r="CI55" s="740">
        <f t="shared" si="84"/>
        <v>46854.600000000006</v>
      </c>
      <c r="CJ55" s="746" t="s">
        <v>1208</v>
      </c>
      <c r="CK55" s="746" t="s">
        <v>1208</v>
      </c>
      <c r="CL55" s="746" t="s">
        <v>1208</v>
      </c>
      <c r="CM55" s="746" t="s">
        <v>1208</v>
      </c>
      <c r="CN55" s="746" t="s">
        <v>1208</v>
      </c>
      <c r="CO55" s="746" t="s">
        <v>1208</v>
      </c>
      <c r="CP55" s="677" t="e">
        <f t="shared" si="74"/>
        <v>#DIV/0!</v>
      </c>
      <c r="CQ55" s="677" t="e">
        <f t="shared" si="75"/>
        <v>#DIV/0!</v>
      </c>
      <c r="CR55" s="677" t="e">
        <f t="shared" si="76"/>
        <v>#DIV/0!</v>
      </c>
      <c r="CS55" s="677" t="e">
        <f t="shared" si="77"/>
        <v>#DIV/0!</v>
      </c>
      <c r="CT55" s="677" t="e">
        <f t="shared" si="78"/>
        <v>#DIV/0!</v>
      </c>
      <c r="CU55" s="677" t="e">
        <f t="shared" si="79"/>
        <v>#DIV/0!</v>
      </c>
      <c r="CV55" s="764" t="e">
        <f t="shared" si="85"/>
        <v>#DIV/0!</v>
      </c>
      <c r="CW55" s="764" t="e">
        <f t="shared" si="85"/>
        <v>#DIV/0!</v>
      </c>
      <c r="CX55" s="764" t="e">
        <f t="shared" si="85"/>
        <v>#DIV/0!</v>
      </c>
      <c r="CY55" s="764" t="e">
        <f t="shared" si="85"/>
        <v>#DIV/0!</v>
      </c>
      <c r="CZ55" s="764" t="e">
        <f t="shared" si="85"/>
        <v>#DIV/0!</v>
      </c>
      <c r="DA55" s="764" t="e">
        <f t="shared" si="85"/>
        <v>#DIV/0!</v>
      </c>
      <c r="DB55" s="680" t="e">
        <f t="shared" si="86"/>
        <v>#DIV/0!</v>
      </c>
      <c r="DC55" s="680" t="e">
        <f t="shared" si="86"/>
        <v>#DIV/0!</v>
      </c>
      <c r="DD55" s="680" t="e">
        <f t="shared" si="86"/>
        <v>#DIV/0!</v>
      </c>
      <c r="DE55" s="680" t="e">
        <f t="shared" si="86"/>
        <v>#DIV/0!</v>
      </c>
      <c r="DF55" s="680" t="e">
        <f t="shared" si="86"/>
        <v>#DIV/0!</v>
      </c>
      <c r="DG55" s="680" t="e">
        <f t="shared" si="86"/>
        <v>#DIV/0!</v>
      </c>
      <c r="DH55" s="766">
        <f>ROUND($J55*O55, 'Initial Information'!B58)</f>
        <v>0</v>
      </c>
      <c r="DI55" s="766">
        <f>ROUND($J55*T55, 'Initial Information'!C58)</f>
        <v>0</v>
      </c>
      <c r="DJ55" s="766">
        <f>ROUND($J55*Y55, 'Initial Information'!D58)</f>
        <v>0</v>
      </c>
      <c r="DK55" s="766">
        <f>ROUND($J55*AD55, 'Initial Information'!E58)</f>
        <v>0</v>
      </c>
      <c r="DL55" s="766">
        <f>ROUND($J55*AI55, 'Initial Information'!F58)</f>
        <v>0</v>
      </c>
      <c r="DM55" s="766">
        <f>ROUND($J55*AN55, 'Initial Information'!G58)</f>
        <v>0</v>
      </c>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row>
    <row r="56" spans="1:144" s="58" customFormat="1" ht="20.25" customHeight="1">
      <c r="A56" s="55" t="s">
        <v>181</v>
      </c>
      <c r="B56" s="56">
        <v>16</v>
      </c>
      <c r="C56" s="74">
        <v>0</v>
      </c>
      <c r="D56" s="1068" t="s">
        <v>200</v>
      </c>
      <c r="E56" s="966"/>
      <c r="F56" s="966"/>
      <c r="G56" s="56" t="s">
        <v>181</v>
      </c>
      <c r="H56" s="101">
        <v>3270</v>
      </c>
      <c r="I56" s="56" t="s">
        <v>181</v>
      </c>
      <c r="J56" s="105">
        <v>0.17</v>
      </c>
      <c r="K56" s="56" t="s">
        <v>181</v>
      </c>
      <c r="L56" s="68" t="s">
        <v>181</v>
      </c>
      <c r="M56" s="74"/>
      <c r="N56" s="152" t="s">
        <v>181</v>
      </c>
      <c r="O56" s="400">
        <f t="shared" si="51"/>
        <v>0</v>
      </c>
      <c r="P56" s="69" t="s">
        <v>181</v>
      </c>
      <c r="Q56" s="152" t="s">
        <v>181</v>
      </c>
      <c r="R56" s="74"/>
      <c r="S56" s="152" t="s">
        <v>181</v>
      </c>
      <c r="T56" s="400">
        <f t="shared" si="52"/>
        <v>0</v>
      </c>
      <c r="U56" s="69" t="s">
        <v>181</v>
      </c>
      <c r="V56" s="152" t="s">
        <v>181</v>
      </c>
      <c r="W56" s="74"/>
      <c r="X56" s="152" t="s">
        <v>181</v>
      </c>
      <c r="Y56" s="400">
        <f t="shared" si="53"/>
        <v>0</v>
      </c>
      <c r="Z56" s="69" t="s">
        <v>181</v>
      </c>
      <c r="AA56" s="152" t="s">
        <v>181</v>
      </c>
      <c r="AB56" s="74"/>
      <c r="AC56" s="152" t="s">
        <v>181</v>
      </c>
      <c r="AD56" s="400">
        <f t="shared" si="54"/>
        <v>0</v>
      </c>
      <c r="AE56" s="69" t="s">
        <v>181</v>
      </c>
      <c r="AF56" s="152" t="s">
        <v>181</v>
      </c>
      <c r="AG56" s="74"/>
      <c r="AH56" s="152" t="s">
        <v>181</v>
      </c>
      <c r="AI56" s="400">
        <f t="shared" si="55"/>
        <v>0</v>
      </c>
      <c r="AJ56" s="69" t="s">
        <v>181</v>
      </c>
      <c r="AK56" s="152" t="s">
        <v>181</v>
      </c>
      <c r="AL56" s="74"/>
      <c r="AM56" s="152" t="s">
        <v>181</v>
      </c>
      <c r="AN56" s="400">
        <f t="shared" si="56"/>
        <v>0</v>
      </c>
      <c r="AO56" s="75" t="s">
        <v>181</v>
      </c>
      <c r="AP56" s="185" t="s">
        <v>181</v>
      </c>
      <c r="AQ56" s="52">
        <f t="shared" si="82"/>
        <v>0</v>
      </c>
      <c r="AR56" s="188" t="s">
        <v>181</v>
      </c>
      <c r="AS56" s="729"/>
      <c r="AT56" s="76">
        <v>1.03</v>
      </c>
      <c r="AU56" s="76">
        <f t="shared" si="57"/>
        <v>1.0609</v>
      </c>
      <c r="AV56" s="76">
        <f t="shared" si="57"/>
        <v>1.092727</v>
      </c>
      <c r="AW56" s="76">
        <f t="shared" si="57"/>
        <v>1.1255088100000001</v>
      </c>
      <c r="AX56" s="76">
        <f t="shared" si="57"/>
        <v>1.1592740743000001</v>
      </c>
      <c r="AY56" s="76">
        <f t="shared" si="57"/>
        <v>1.1940522965290001</v>
      </c>
      <c r="AZ56" s="51">
        <f t="shared" si="58"/>
        <v>0</v>
      </c>
      <c r="BA56" s="51">
        <f t="shared" si="59"/>
        <v>0</v>
      </c>
      <c r="BB56" s="51">
        <f t="shared" si="60"/>
        <v>0</v>
      </c>
      <c r="BC56" s="51">
        <f t="shared" si="61"/>
        <v>0</v>
      </c>
      <c r="BD56" s="51">
        <f t="shared" si="62"/>
        <v>0</v>
      </c>
      <c r="BE56" s="51">
        <f t="shared" si="63"/>
        <v>0</v>
      </c>
      <c r="BF56" s="127"/>
      <c r="BG56" s="127"/>
      <c r="BH56" s="127"/>
      <c r="BI56" s="127"/>
      <c r="BJ56" s="127"/>
      <c r="BK56" s="127"/>
      <c r="BL56" s="738">
        <f t="shared" si="64"/>
        <v>0</v>
      </c>
      <c r="BM56" s="738">
        <f t="shared" si="65"/>
        <v>0</v>
      </c>
      <c r="BN56" s="738">
        <f t="shared" si="66"/>
        <v>0</v>
      </c>
      <c r="BO56" s="738">
        <f t="shared" si="67"/>
        <v>0</v>
      </c>
      <c r="BP56" s="738">
        <f t="shared" si="68"/>
        <v>0</v>
      </c>
      <c r="BQ56" s="738">
        <f t="shared" si="69"/>
        <v>0</v>
      </c>
      <c r="BR56" s="741">
        <f t="shared" si="83"/>
        <v>3368.1</v>
      </c>
      <c r="BS56" s="741">
        <f t="shared" si="83"/>
        <v>3469.14</v>
      </c>
      <c r="BT56" s="741">
        <f t="shared" si="83"/>
        <v>3573.22</v>
      </c>
      <c r="BU56" s="741">
        <f t="shared" si="83"/>
        <v>3680.41</v>
      </c>
      <c r="BV56" s="741">
        <f t="shared" si="83"/>
        <v>3790.83</v>
      </c>
      <c r="BW56" s="741">
        <f t="shared" si="83"/>
        <v>3904.55</v>
      </c>
      <c r="BX56" s="744"/>
      <c r="BY56" s="744"/>
      <c r="BZ56" s="744"/>
      <c r="CA56" s="744"/>
      <c r="CB56" s="744"/>
      <c r="CC56" s="744"/>
      <c r="CD56" s="740">
        <f t="shared" si="84"/>
        <v>40417.199999999997</v>
      </c>
      <c r="CE56" s="740">
        <f t="shared" si="84"/>
        <v>41629.68</v>
      </c>
      <c r="CF56" s="740">
        <f t="shared" si="84"/>
        <v>42878.64</v>
      </c>
      <c r="CG56" s="740">
        <f t="shared" si="84"/>
        <v>44164.92</v>
      </c>
      <c r="CH56" s="740">
        <f t="shared" si="84"/>
        <v>45489.96</v>
      </c>
      <c r="CI56" s="740">
        <f t="shared" si="84"/>
        <v>46854.600000000006</v>
      </c>
      <c r="CJ56" s="746" t="s">
        <v>1208</v>
      </c>
      <c r="CK56" s="746" t="s">
        <v>1208</v>
      </c>
      <c r="CL56" s="746" t="s">
        <v>1208</v>
      </c>
      <c r="CM56" s="746" t="s">
        <v>1208</v>
      </c>
      <c r="CN56" s="746" t="s">
        <v>1208</v>
      </c>
      <c r="CO56" s="746" t="s">
        <v>1208</v>
      </c>
      <c r="CP56" s="677" t="e">
        <f t="shared" si="74"/>
        <v>#DIV/0!</v>
      </c>
      <c r="CQ56" s="677" t="e">
        <f t="shared" si="75"/>
        <v>#DIV/0!</v>
      </c>
      <c r="CR56" s="677" t="e">
        <f t="shared" si="76"/>
        <v>#DIV/0!</v>
      </c>
      <c r="CS56" s="677" t="e">
        <f t="shared" si="77"/>
        <v>#DIV/0!</v>
      </c>
      <c r="CT56" s="677" t="e">
        <f t="shared" si="78"/>
        <v>#DIV/0!</v>
      </c>
      <c r="CU56" s="677" t="e">
        <f t="shared" si="79"/>
        <v>#DIV/0!</v>
      </c>
      <c r="CV56" s="764" t="e">
        <f t="shared" si="85"/>
        <v>#DIV/0!</v>
      </c>
      <c r="CW56" s="764" t="e">
        <f t="shared" si="85"/>
        <v>#DIV/0!</v>
      </c>
      <c r="CX56" s="764" t="e">
        <f t="shared" si="85"/>
        <v>#DIV/0!</v>
      </c>
      <c r="CY56" s="764" t="e">
        <f t="shared" si="85"/>
        <v>#DIV/0!</v>
      </c>
      <c r="CZ56" s="764" t="e">
        <f t="shared" si="85"/>
        <v>#DIV/0!</v>
      </c>
      <c r="DA56" s="764" t="e">
        <f t="shared" si="85"/>
        <v>#DIV/0!</v>
      </c>
      <c r="DB56" s="680" t="e">
        <f t="shared" si="86"/>
        <v>#DIV/0!</v>
      </c>
      <c r="DC56" s="680" t="e">
        <f t="shared" si="86"/>
        <v>#DIV/0!</v>
      </c>
      <c r="DD56" s="680" t="e">
        <f t="shared" si="86"/>
        <v>#DIV/0!</v>
      </c>
      <c r="DE56" s="680" t="e">
        <f t="shared" si="86"/>
        <v>#DIV/0!</v>
      </c>
      <c r="DF56" s="680" t="e">
        <f t="shared" si="86"/>
        <v>#DIV/0!</v>
      </c>
      <c r="DG56" s="680" t="e">
        <f t="shared" si="86"/>
        <v>#DIV/0!</v>
      </c>
      <c r="DH56" s="766">
        <f>ROUND($J56*O56, 'Initial Information'!B59)</f>
        <v>0</v>
      </c>
      <c r="DI56" s="766">
        <f>ROUND($J56*T56, 'Initial Information'!C59)</f>
        <v>0</v>
      </c>
      <c r="DJ56" s="766">
        <f>ROUND($J56*Y56, 'Initial Information'!D59)</f>
        <v>0</v>
      </c>
      <c r="DK56" s="766">
        <f>ROUND($J56*AD56, 'Initial Information'!E59)</f>
        <v>0</v>
      </c>
      <c r="DL56" s="766">
        <f>ROUND($J56*AI56, 'Initial Information'!F59)</f>
        <v>0</v>
      </c>
      <c r="DM56" s="766">
        <f>ROUND($J56*AN56, 'Initial Information'!G59)</f>
        <v>0</v>
      </c>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row>
    <row r="57" spans="1:144" s="58" customFormat="1" ht="20.25" customHeight="1">
      <c r="A57" s="55" t="s">
        <v>181</v>
      </c>
      <c r="B57" s="56">
        <v>17</v>
      </c>
      <c r="C57" s="74">
        <v>0</v>
      </c>
      <c r="D57" s="1068" t="s">
        <v>200</v>
      </c>
      <c r="E57" s="966"/>
      <c r="F57" s="966"/>
      <c r="G57" s="56" t="s">
        <v>181</v>
      </c>
      <c r="H57" s="101">
        <v>3270</v>
      </c>
      <c r="I57" s="56" t="s">
        <v>181</v>
      </c>
      <c r="J57" s="105">
        <v>0.17</v>
      </c>
      <c r="K57" s="56" t="s">
        <v>181</v>
      </c>
      <c r="L57" s="68" t="s">
        <v>181</v>
      </c>
      <c r="M57" s="74"/>
      <c r="N57" s="152" t="s">
        <v>181</v>
      </c>
      <c r="O57" s="400">
        <f t="shared" si="51"/>
        <v>0</v>
      </c>
      <c r="P57" s="69" t="s">
        <v>181</v>
      </c>
      <c r="Q57" s="152" t="s">
        <v>181</v>
      </c>
      <c r="R57" s="74"/>
      <c r="S57" s="152" t="s">
        <v>181</v>
      </c>
      <c r="T57" s="400">
        <f t="shared" si="52"/>
        <v>0</v>
      </c>
      <c r="U57" s="69" t="s">
        <v>181</v>
      </c>
      <c r="V57" s="152" t="s">
        <v>181</v>
      </c>
      <c r="W57" s="74"/>
      <c r="X57" s="152" t="s">
        <v>181</v>
      </c>
      <c r="Y57" s="400">
        <f t="shared" si="53"/>
        <v>0</v>
      </c>
      <c r="Z57" s="69" t="s">
        <v>181</v>
      </c>
      <c r="AA57" s="152" t="s">
        <v>181</v>
      </c>
      <c r="AB57" s="74"/>
      <c r="AC57" s="152" t="s">
        <v>181</v>
      </c>
      <c r="AD57" s="400">
        <f t="shared" si="54"/>
        <v>0</v>
      </c>
      <c r="AE57" s="69" t="s">
        <v>181</v>
      </c>
      <c r="AF57" s="152" t="s">
        <v>181</v>
      </c>
      <c r="AG57" s="74"/>
      <c r="AH57" s="152" t="s">
        <v>181</v>
      </c>
      <c r="AI57" s="400">
        <f t="shared" si="55"/>
        <v>0</v>
      </c>
      <c r="AJ57" s="69" t="s">
        <v>181</v>
      </c>
      <c r="AK57" s="152" t="s">
        <v>181</v>
      </c>
      <c r="AL57" s="74"/>
      <c r="AM57" s="152" t="s">
        <v>181</v>
      </c>
      <c r="AN57" s="400">
        <f t="shared" si="56"/>
        <v>0</v>
      </c>
      <c r="AO57" s="75" t="s">
        <v>181</v>
      </c>
      <c r="AP57" s="185" t="s">
        <v>181</v>
      </c>
      <c r="AQ57" s="52">
        <f t="shared" si="82"/>
        <v>0</v>
      </c>
      <c r="AR57" s="188" t="s">
        <v>181</v>
      </c>
      <c r="AS57" s="729"/>
      <c r="AT57" s="76">
        <v>1.03</v>
      </c>
      <c r="AU57" s="76">
        <f t="shared" ref="AU57:AY60" si="87">1.03*AT57</f>
        <v>1.0609</v>
      </c>
      <c r="AV57" s="76">
        <f t="shared" si="87"/>
        <v>1.092727</v>
      </c>
      <c r="AW57" s="76">
        <f t="shared" si="87"/>
        <v>1.1255088100000001</v>
      </c>
      <c r="AX57" s="76">
        <f t="shared" si="87"/>
        <v>1.1592740743000001</v>
      </c>
      <c r="AY57" s="76">
        <f t="shared" si="87"/>
        <v>1.1940522965290001</v>
      </c>
      <c r="AZ57" s="51">
        <f t="shared" si="58"/>
        <v>0</v>
      </c>
      <c r="BA57" s="51">
        <f t="shared" si="59"/>
        <v>0</v>
      </c>
      <c r="BB57" s="51">
        <f t="shared" si="60"/>
        <v>0</v>
      </c>
      <c r="BC57" s="51">
        <f t="shared" si="61"/>
        <v>0</v>
      </c>
      <c r="BD57" s="51">
        <f t="shared" si="62"/>
        <v>0</v>
      </c>
      <c r="BE57" s="51">
        <f t="shared" si="63"/>
        <v>0</v>
      </c>
      <c r="BF57" s="127"/>
      <c r="BG57" s="127"/>
      <c r="BH57" s="127"/>
      <c r="BI57" s="127"/>
      <c r="BJ57" s="127"/>
      <c r="BK57" s="127"/>
      <c r="BL57" s="738">
        <f t="shared" si="64"/>
        <v>0</v>
      </c>
      <c r="BM57" s="738">
        <f t="shared" si="65"/>
        <v>0</v>
      </c>
      <c r="BN57" s="738">
        <f t="shared" si="66"/>
        <v>0</v>
      </c>
      <c r="BO57" s="738">
        <f t="shared" si="67"/>
        <v>0</v>
      </c>
      <c r="BP57" s="738">
        <f t="shared" si="68"/>
        <v>0</v>
      </c>
      <c r="BQ57" s="738">
        <f t="shared" si="69"/>
        <v>0</v>
      </c>
      <c r="BR57" s="741">
        <f t="shared" si="83"/>
        <v>3368.1</v>
      </c>
      <c r="BS57" s="741">
        <f t="shared" si="83"/>
        <v>3469.14</v>
      </c>
      <c r="BT57" s="741">
        <f t="shared" si="83"/>
        <v>3573.22</v>
      </c>
      <c r="BU57" s="741">
        <f t="shared" si="83"/>
        <v>3680.41</v>
      </c>
      <c r="BV57" s="741">
        <f t="shared" si="83"/>
        <v>3790.83</v>
      </c>
      <c r="BW57" s="741">
        <f t="shared" si="83"/>
        <v>3904.55</v>
      </c>
      <c r="BX57" s="744"/>
      <c r="BY57" s="744"/>
      <c r="BZ57" s="744"/>
      <c r="CA57" s="744"/>
      <c r="CB57" s="744"/>
      <c r="CC57" s="744"/>
      <c r="CD57" s="740">
        <f t="shared" si="84"/>
        <v>40417.199999999997</v>
      </c>
      <c r="CE57" s="740">
        <f t="shared" si="84"/>
        <v>41629.68</v>
      </c>
      <c r="CF57" s="740">
        <f t="shared" si="84"/>
        <v>42878.64</v>
      </c>
      <c r="CG57" s="740">
        <f t="shared" si="84"/>
        <v>44164.92</v>
      </c>
      <c r="CH57" s="740">
        <f t="shared" si="84"/>
        <v>45489.96</v>
      </c>
      <c r="CI57" s="740">
        <f t="shared" si="84"/>
        <v>46854.600000000006</v>
      </c>
      <c r="CJ57" s="746" t="s">
        <v>1208</v>
      </c>
      <c r="CK57" s="746" t="s">
        <v>1208</v>
      </c>
      <c r="CL57" s="746" t="s">
        <v>1208</v>
      </c>
      <c r="CM57" s="746" t="s">
        <v>1208</v>
      </c>
      <c r="CN57" s="746" t="s">
        <v>1208</v>
      </c>
      <c r="CO57" s="746" t="s">
        <v>1208</v>
      </c>
      <c r="CP57" s="677" t="e">
        <f t="shared" si="74"/>
        <v>#DIV/0!</v>
      </c>
      <c r="CQ57" s="677" t="e">
        <f t="shared" si="75"/>
        <v>#DIV/0!</v>
      </c>
      <c r="CR57" s="677" t="e">
        <f t="shared" si="76"/>
        <v>#DIV/0!</v>
      </c>
      <c r="CS57" s="677" t="e">
        <f t="shared" si="77"/>
        <v>#DIV/0!</v>
      </c>
      <c r="CT57" s="677" t="e">
        <f t="shared" si="78"/>
        <v>#DIV/0!</v>
      </c>
      <c r="CU57" s="677" t="e">
        <f t="shared" si="79"/>
        <v>#DIV/0!</v>
      </c>
      <c r="CV57" s="764" t="e">
        <f t="shared" si="85"/>
        <v>#DIV/0!</v>
      </c>
      <c r="CW57" s="764" t="e">
        <f t="shared" si="85"/>
        <v>#DIV/0!</v>
      </c>
      <c r="CX57" s="764" t="e">
        <f t="shared" si="85"/>
        <v>#DIV/0!</v>
      </c>
      <c r="CY57" s="764" t="e">
        <f t="shared" si="85"/>
        <v>#DIV/0!</v>
      </c>
      <c r="CZ57" s="764" t="e">
        <f t="shared" si="85"/>
        <v>#DIV/0!</v>
      </c>
      <c r="DA57" s="764" t="e">
        <f t="shared" si="85"/>
        <v>#DIV/0!</v>
      </c>
      <c r="DB57" s="680" t="e">
        <f t="shared" si="86"/>
        <v>#DIV/0!</v>
      </c>
      <c r="DC57" s="680" t="e">
        <f t="shared" si="86"/>
        <v>#DIV/0!</v>
      </c>
      <c r="DD57" s="680" t="e">
        <f t="shared" si="86"/>
        <v>#DIV/0!</v>
      </c>
      <c r="DE57" s="680" t="e">
        <f t="shared" si="86"/>
        <v>#DIV/0!</v>
      </c>
      <c r="DF57" s="680" t="e">
        <f t="shared" si="86"/>
        <v>#DIV/0!</v>
      </c>
      <c r="DG57" s="680" t="e">
        <f t="shared" si="86"/>
        <v>#DIV/0!</v>
      </c>
      <c r="DH57" s="766">
        <f>ROUND($J57*O57, 'Initial Information'!B60)</f>
        <v>0</v>
      </c>
      <c r="DI57" s="766">
        <f>ROUND($J57*T57, 'Initial Information'!C60)</f>
        <v>0</v>
      </c>
      <c r="DJ57" s="766">
        <f>ROUND($J57*Y57, 'Initial Information'!D60)</f>
        <v>0</v>
      </c>
      <c r="DK57" s="766">
        <f>ROUND($J57*AD57, 'Initial Information'!E60)</f>
        <v>0</v>
      </c>
      <c r="DL57" s="766">
        <f>ROUND($J57*AI57, 'Initial Information'!F60)</f>
        <v>0</v>
      </c>
      <c r="DM57" s="766">
        <f>ROUND($J57*AN57, 'Initial Information'!G60)</f>
        <v>0</v>
      </c>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row>
    <row r="58" spans="1:144" s="58" customFormat="1" ht="20.25" customHeight="1">
      <c r="A58" s="55" t="s">
        <v>181</v>
      </c>
      <c r="B58" s="56">
        <v>18</v>
      </c>
      <c r="C58" s="74">
        <v>0</v>
      </c>
      <c r="D58" s="86" t="s">
        <v>239</v>
      </c>
      <c r="E58" s="87"/>
      <c r="F58" s="88">
        <v>7.25</v>
      </c>
      <c r="G58" s="56" t="s">
        <v>181</v>
      </c>
      <c r="H58" s="102">
        <f>ROUND(F$58*173.3333,2)</f>
        <v>1256.67</v>
      </c>
      <c r="I58" s="56" t="s">
        <v>181</v>
      </c>
      <c r="J58" s="105">
        <v>1.2500000000000001E-2</v>
      </c>
      <c r="K58" s="56" t="s">
        <v>181</v>
      </c>
      <c r="L58" s="68" t="s">
        <v>181</v>
      </c>
      <c r="M58" s="74"/>
      <c r="N58" s="152" t="s">
        <v>181</v>
      </c>
      <c r="O58" s="400">
        <f t="shared" si="51"/>
        <v>0</v>
      </c>
      <c r="P58" s="69" t="s">
        <v>181</v>
      </c>
      <c r="Q58" s="152" t="s">
        <v>181</v>
      </c>
      <c r="R58" s="74"/>
      <c r="S58" s="152" t="s">
        <v>181</v>
      </c>
      <c r="T58" s="400">
        <f t="shared" si="52"/>
        <v>0</v>
      </c>
      <c r="U58" s="69" t="s">
        <v>181</v>
      </c>
      <c r="V58" s="152" t="s">
        <v>181</v>
      </c>
      <c r="W58" s="74"/>
      <c r="X58" s="152" t="s">
        <v>181</v>
      </c>
      <c r="Y58" s="400">
        <f t="shared" si="53"/>
        <v>0</v>
      </c>
      <c r="Z58" s="69" t="s">
        <v>181</v>
      </c>
      <c r="AA58" s="152" t="s">
        <v>181</v>
      </c>
      <c r="AB58" s="74"/>
      <c r="AC58" s="152" t="s">
        <v>181</v>
      </c>
      <c r="AD58" s="400">
        <f t="shared" si="54"/>
        <v>0</v>
      </c>
      <c r="AE58" s="69" t="s">
        <v>181</v>
      </c>
      <c r="AF58" s="152" t="s">
        <v>181</v>
      </c>
      <c r="AG58" s="74"/>
      <c r="AH58" s="152" t="s">
        <v>181</v>
      </c>
      <c r="AI58" s="400">
        <f t="shared" si="55"/>
        <v>0</v>
      </c>
      <c r="AJ58" s="69" t="s">
        <v>181</v>
      </c>
      <c r="AK58" s="152" t="s">
        <v>181</v>
      </c>
      <c r="AL58" s="74"/>
      <c r="AM58" s="152" t="s">
        <v>181</v>
      </c>
      <c r="AN58" s="400">
        <f t="shared" si="56"/>
        <v>0</v>
      </c>
      <c r="AO58" s="75" t="s">
        <v>181</v>
      </c>
      <c r="AP58" s="185" t="s">
        <v>181</v>
      </c>
      <c r="AQ58" s="52">
        <f t="shared" si="82"/>
        <v>0</v>
      </c>
      <c r="AR58" s="188" t="s">
        <v>181</v>
      </c>
      <c r="AS58" s="729"/>
      <c r="AT58" s="76">
        <v>1.03</v>
      </c>
      <c r="AU58" s="76">
        <f t="shared" si="87"/>
        <v>1.0609</v>
      </c>
      <c r="AV58" s="76">
        <f t="shared" si="87"/>
        <v>1.092727</v>
      </c>
      <c r="AW58" s="76">
        <f t="shared" si="87"/>
        <v>1.1255088100000001</v>
      </c>
      <c r="AX58" s="76">
        <f t="shared" si="87"/>
        <v>1.1592740743000001</v>
      </c>
      <c r="AY58" s="76">
        <f t="shared" si="87"/>
        <v>1.1940522965290001</v>
      </c>
      <c r="AZ58" s="51">
        <f t="shared" si="58"/>
        <v>0</v>
      </c>
      <c r="BA58" s="51">
        <f t="shared" si="59"/>
        <v>0</v>
      </c>
      <c r="BB58" s="51">
        <f t="shared" si="60"/>
        <v>0</v>
      </c>
      <c r="BC58" s="51">
        <f t="shared" si="61"/>
        <v>0</v>
      </c>
      <c r="BD58" s="51">
        <f t="shared" si="62"/>
        <v>0</v>
      </c>
      <c r="BE58" s="51">
        <f t="shared" si="63"/>
        <v>0</v>
      </c>
      <c r="BF58" s="127"/>
      <c r="BG58" s="127"/>
      <c r="BH58" s="127"/>
      <c r="BI58" s="127"/>
      <c r="BJ58" s="127"/>
      <c r="BK58" s="127"/>
      <c r="BL58" s="738">
        <f t="shared" si="64"/>
        <v>0</v>
      </c>
      <c r="BM58" s="738">
        <f t="shared" si="65"/>
        <v>0</v>
      </c>
      <c r="BN58" s="738">
        <f t="shared" si="66"/>
        <v>0</v>
      </c>
      <c r="BO58" s="738">
        <f t="shared" si="67"/>
        <v>0</v>
      </c>
      <c r="BP58" s="738">
        <f t="shared" si="68"/>
        <v>0</v>
      </c>
      <c r="BQ58" s="738">
        <f t="shared" si="69"/>
        <v>0</v>
      </c>
      <c r="BR58" s="741">
        <f t="shared" si="83"/>
        <v>1294.3699999999999</v>
      </c>
      <c r="BS58" s="741">
        <f t="shared" si="83"/>
        <v>1333.2</v>
      </c>
      <c r="BT58" s="741">
        <f t="shared" si="83"/>
        <v>1373.2</v>
      </c>
      <c r="BU58" s="741">
        <f t="shared" si="83"/>
        <v>1414.39</v>
      </c>
      <c r="BV58" s="741">
        <f t="shared" si="83"/>
        <v>1456.82</v>
      </c>
      <c r="BW58" s="741">
        <f t="shared" si="83"/>
        <v>1500.53</v>
      </c>
      <c r="BX58" s="744"/>
      <c r="BY58" s="744"/>
      <c r="BZ58" s="744"/>
      <c r="CA58" s="744"/>
      <c r="CB58" s="744"/>
      <c r="CC58" s="744"/>
      <c r="CD58" s="740">
        <f t="shared" ref="CD58:CI60" si="88">BR58*12</f>
        <v>15532.439999999999</v>
      </c>
      <c r="CE58" s="740">
        <f t="shared" si="88"/>
        <v>15998.400000000001</v>
      </c>
      <c r="CF58" s="740">
        <f t="shared" si="88"/>
        <v>16478.400000000001</v>
      </c>
      <c r="CG58" s="740">
        <f t="shared" si="88"/>
        <v>16972.68</v>
      </c>
      <c r="CH58" s="740">
        <f t="shared" si="88"/>
        <v>17481.84</v>
      </c>
      <c r="CI58" s="740">
        <f t="shared" si="88"/>
        <v>18006.36</v>
      </c>
      <c r="CJ58" s="746" t="s">
        <v>1208</v>
      </c>
      <c r="CK58" s="746" t="s">
        <v>1208</v>
      </c>
      <c r="CL58" s="746" t="s">
        <v>1208</v>
      </c>
      <c r="CM58" s="746" t="s">
        <v>1208</v>
      </c>
      <c r="CN58" s="746" t="s">
        <v>1208</v>
      </c>
      <c r="CO58" s="746" t="s">
        <v>1208</v>
      </c>
      <c r="CP58" s="677" t="e">
        <f t="shared" si="74"/>
        <v>#DIV/0!</v>
      </c>
      <c r="CQ58" s="677" t="e">
        <f t="shared" si="75"/>
        <v>#DIV/0!</v>
      </c>
      <c r="CR58" s="677" t="e">
        <f t="shared" si="76"/>
        <v>#DIV/0!</v>
      </c>
      <c r="CS58" s="677" t="e">
        <f t="shared" si="77"/>
        <v>#DIV/0!</v>
      </c>
      <c r="CT58" s="677" t="e">
        <f t="shared" si="78"/>
        <v>#DIV/0!</v>
      </c>
      <c r="CU58" s="677" t="e">
        <f t="shared" si="79"/>
        <v>#DIV/0!</v>
      </c>
      <c r="CV58" s="764" t="e">
        <f t="shared" si="85"/>
        <v>#DIV/0!</v>
      </c>
      <c r="CW58" s="764" t="e">
        <f t="shared" si="85"/>
        <v>#DIV/0!</v>
      </c>
      <c r="CX58" s="764" t="e">
        <f t="shared" si="85"/>
        <v>#DIV/0!</v>
      </c>
      <c r="CY58" s="764" t="e">
        <f t="shared" si="85"/>
        <v>#DIV/0!</v>
      </c>
      <c r="CZ58" s="764" t="e">
        <f t="shared" si="85"/>
        <v>#DIV/0!</v>
      </c>
      <c r="DA58" s="764" t="e">
        <f t="shared" si="85"/>
        <v>#DIV/0!</v>
      </c>
      <c r="DB58" s="680" t="e">
        <f t="shared" si="86"/>
        <v>#DIV/0!</v>
      </c>
      <c r="DC58" s="680" t="e">
        <f t="shared" si="86"/>
        <v>#DIV/0!</v>
      </c>
      <c r="DD58" s="680" t="e">
        <f t="shared" si="86"/>
        <v>#DIV/0!</v>
      </c>
      <c r="DE58" s="680" t="e">
        <f t="shared" si="86"/>
        <v>#DIV/0!</v>
      </c>
      <c r="DF58" s="680" t="e">
        <f t="shared" si="86"/>
        <v>#DIV/0!</v>
      </c>
      <c r="DG58" s="680" t="e">
        <f t="shared" si="86"/>
        <v>#DIV/0!</v>
      </c>
      <c r="DH58" s="766">
        <f>ROUND($J58*O58, 'Initial Information'!B61)</f>
        <v>0</v>
      </c>
      <c r="DI58" s="766">
        <f>ROUND($J58*T58, 'Initial Information'!C61)</f>
        <v>0</v>
      </c>
      <c r="DJ58" s="766">
        <f>ROUND($J58*Y58, 'Initial Information'!D61)</f>
        <v>0</v>
      </c>
      <c r="DK58" s="766">
        <f>ROUND($J58*AD58, 'Initial Information'!E61)</f>
        <v>0</v>
      </c>
      <c r="DL58" s="766">
        <f>ROUND($J58*AI58, 'Initial Information'!F61)</f>
        <v>0</v>
      </c>
      <c r="DM58" s="766">
        <f>ROUND($J58*AN58, 'Initial Information'!G61)</f>
        <v>0</v>
      </c>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row>
    <row r="59" spans="1:144" s="58" customFormat="1" ht="20.25" customHeight="1">
      <c r="A59" s="55" t="s">
        <v>181</v>
      </c>
      <c r="B59" s="56">
        <v>19</v>
      </c>
      <c r="C59" s="74">
        <v>0</v>
      </c>
      <c r="D59" s="86" t="s">
        <v>201</v>
      </c>
      <c r="E59" s="87" t="s">
        <v>181</v>
      </c>
      <c r="F59" s="88">
        <v>7.25</v>
      </c>
      <c r="G59" s="56" t="s">
        <v>181</v>
      </c>
      <c r="H59" s="102">
        <f>ROUND(F$59*173.3333,2)</f>
        <v>1256.67</v>
      </c>
      <c r="I59" s="56" t="s">
        <v>181</v>
      </c>
      <c r="J59" s="105">
        <v>1.2500000000000001E-2</v>
      </c>
      <c r="K59" s="56" t="s">
        <v>181</v>
      </c>
      <c r="L59" s="68" t="s">
        <v>181</v>
      </c>
      <c r="M59" s="74"/>
      <c r="N59" s="152" t="s">
        <v>181</v>
      </c>
      <c r="O59" s="400">
        <f t="shared" si="51"/>
        <v>0</v>
      </c>
      <c r="P59" s="69" t="s">
        <v>181</v>
      </c>
      <c r="Q59" s="152" t="s">
        <v>181</v>
      </c>
      <c r="R59" s="74"/>
      <c r="S59" s="152" t="s">
        <v>181</v>
      </c>
      <c r="T59" s="400">
        <f t="shared" si="52"/>
        <v>0</v>
      </c>
      <c r="U59" s="69" t="s">
        <v>181</v>
      </c>
      <c r="V59" s="152" t="s">
        <v>181</v>
      </c>
      <c r="W59" s="74"/>
      <c r="X59" s="152" t="s">
        <v>181</v>
      </c>
      <c r="Y59" s="400">
        <f t="shared" si="53"/>
        <v>0</v>
      </c>
      <c r="Z59" s="69" t="s">
        <v>181</v>
      </c>
      <c r="AA59" s="152" t="s">
        <v>181</v>
      </c>
      <c r="AB59" s="74"/>
      <c r="AC59" s="152" t="s">
        <v>181</v>
      </c>
      <c r="AD59" s="400">
        <f t="shared" si="54"/>
        <v>0</v>
      </c>
      <c r="AE59" s="69" t="s">
        <v>181</v>
      </c>
      <c r="AF59" s="152" t="s">
        <v>181</v>
      </c>
      <c r="AG59" s="74"/>
      <c r="AH59" s="152" t="s">
        <v>181</v>
      </c>
      <c r="AI59" s="400">
        <f t="shared" si="55"/>
        <v>0</v>
      </c>
      <c r="AJ59" s="69" t="s">
        <v>181</v>
      </c>
      <c r="AK59" s="152" t="s">
        <v>181</v>
      </c>
      <c r="AL59" s="74"/>
      <c r="AM59" s="152" t="s">
        <v>181</v>
      </c>
      <c r="AN59" s="400">
        <f t="shared" si="56"/>
        <v>0</v>
      </c>
      <c r="AO59" s="75" t="s">
        <v>181</v>
      </c>
      <c r="AP59" s="185" t="s">
        <v>181</v>
      </c>
      <c r="AQ59" s="52">
        <f t="shared" si="82"/>
        <v>0</v>
      </c>
      <c r="AR59" s="188" t="s">
        <v>181</v>
      </c>
      <c r="AS59" s="729"/>
      <c r="AT59" s="76">
        <v>1.03</v>
      </c>
      <c r="AU59" s="76">
        <f t="shared" si="87"/>
        <v>1.0609</v>
      </c>
      <c r="AV59" s="76">
        <f t="shared" si="87"/>
        <v>1.092727</v>
      </c>
      <c r="AW59" s="76">
        <f t="shared" si="87"/>
        <v>1.1255088100000001</v>
      </c>
      <c r="AX59" s="76">
        <f t="shared" si="87"/>
        <v>1.1592740743000001</v>
      </c>
      <c r="AY59" s="76">
        <f t="shared" si="87"/>
        <v>1.1940522965290001</v>
      </c>
      <c r="AZ59" s="51">
        <f t="shared" si="58"/>
        <v>0</v>
      </c>
      <c r="BA59" s="51">
        <f t="shared" si="59"/>
        <v>0</v>
      </c>
      <c r="BB59" s="51">
        <f t="shared" si="60"/>
        <v>0</v>
      </c>
      <c r="BC59" s="51">
        <f t="shared" si="61"/>
        <v>0</v>
      </c>
      <c r="BD59" s="51">
        <f t="shared" si="62"/>
        <v>0</v>
      </c>
      <c r="BE59" s="51">
        <f t="shared" si="63"/>
        <v>0</v>
      </c>
      <c r="BF59" s="127"/>
      <c r="BG59" s="127"/>
      <c r="BH59" s="127"/>
      <c r="BI59" s="127"/>
      <c r="BJ59" s="127"/>
      <c r="BK59" s="127"/>
      <c r="BL59" s="738">
        <f t="shared" si="64"/>
        <v>0</v>
      </c>
      <c r="BM59" s="738">
        <f t="shared" si="65"/>
        <v>0</v>
      </c>
      <c r="BN59" s="738">
        <f t="shared" si="66"/>
        <v>0</v>
      </c>
      <c r="BO59" s="738">
        <f t="shared" si="67"/>
        <v>0</v>
      </c>
      <c r="BP59" s="738">
        <f t="shared" si="68"/>
        <v>0</v>
      </c>
      <c r="BQ59" s="738">
        <f t="shared" si="69"/>
        <v>0</v>
      </c>
      <c r="BR59" s="741">
        <f t="shared" si="83"/>
        <v>1294.3699999999999</v>
      </c>
      <c r="BS59" s="741">
        <f t="shared" si="83"/>
        <v>1333.2</v>
      </c>
      <c r="BT59" s="741">
        <f t="shared" si="83"/>
        <v>1373.2</v>
      </c>
      <c r="BU59" s="741">
        <f t="shared" si="83"/>
        <v>1414.39</v>
      </c>
      <c r="BV59" s="741">
        <f t="shared" si="83"/>
        <v>1456.82</v>
      </c>
      <c r="BW59" s="741">
        <f t="shared" si="83"/>
        <v>1500.53</v>
      </c>
      <c r="BX59" s="744"/>
      <c r="BY59" s="744"/>
      <c r="BZ59" s="744"/>
      <c r="CA59" s="744"/>
      <c r="CB59" s="744"/>
      <c r="CC59" s="744"/>
      <c r="CD59" s="740">
        <f t="shared" si="88"/>
        <v>15532.439999999999</v>
      </c>
      <c r="CE59" s="740">
        <f t="shared" si="88"/>
        <v>15998.400000000001</v>
      </c>
      <c r="CF59" s="740">
        <f t="shared" si="88"/>
        <v>16478.400000000001</v>
      </c>
      <c r="CG59" s="740">
        <f t="shared" si="88"/>
        <v>16972.68</v>
      </c>
      <c r="CH59" s="740">
        <f t="shared" si="88"/>
        <v>17481.84</v>
      </c>
      <c r="CI59" s="740">
        <f t="shared" si="88"/>
        <v>18006.36</v>
      </c>
      <c r="CJ59" s="746" t="s">
        <v>1208</v>
      </c>
      <c r="CK59" s="746" t="s">
        <v>1208</v>
      </c>
      <c r="CL59" s="746" t="s">
        <v>1208</v>
      </c>
      <c r="CM59" s="746" t="s">
        <v>1208</v>
      </c>
      <c r="CN59" s="746" t="s">
        <v>1208</v>
      </c>
      <c r="CO59" s="746" t="s">
        <v>1208</v>
      </c>
      <c r="CP59" s="677" t="e">
        <f t="shared" si="74"/>
        <v>#DIV/0!</v>
      </c>
      <c r="CQ59" s="677" t="e">
        <f t="shared" si="75"/>
        <v>#DIV/0!</v>
      </c>
      <c r="CR59" s="677" t="e">
        <f t="shared" si="76"/>
        <v>#DIV/0!</v>
      </c>
      <c r="CS59" s="677" t="e">
        <f t="shared" si="77"/>
        <v>#DIV/0!</v>
      </c>
      <c r="CT59" s="677" t="e">
        <f t="shared" si="78"/>
        <v>#DIV/0!</v>
      </c>
      <c r="CU59" s="677" t="e">
        <f t="shared" si="79"/>
        <v>#DIV/0!</v>
      </c>
      <c r="CV59" s="764" t="e">
        <f t="shared" si="85"/>
        <v>#DIV/0!</v>
      </c>
      <c r="CW59" s="764" t="e">
        <f t="shared" si="85"/>
        <v>#DIV/0!</v>
      </c>
      <c r="CX59" s="764" t="e">
        <f t="shared" si="85"/>
        <v>#DIV/0!</v>
      </c>
      <c r="CY59" s="764" t="e">
        <f t="shared" si="85"/>
        <v>#DIV/0!</v>
      </c>
      <c r="CZ59" s="764" t="e">
        <f t="shared" si="85"/>
        <v>#DIV/0!</v>
      </c>
      <c r="DA59" s="764" t="e">
        <f t="shared" si="85"/>
        <v>#DIV/0!</v>
      </c>
      <c r="DB59" s="680" t="e">
        <f t="shared" si="86"/>
        <v>#DIV/0!</v>
      </c>
      <c r="DC59" s="680" t="e">
        <f t="shared" si="86"/>
        <v>#DIV/0!</v>
      </c>
      <c r="DD59" s="680" t="e">
        <f t="shared" si="86"/>
        <v>#DIV/0!</v>
      </c>
      <c r="DE59" s="680" t="e">
        <f t="shared" si="86"/>
        <v>#DIV/0!</v>
      </c>
      <c r="DF59" s="680" t="e">
        <f t="shared" si="86"/>
        <v>#DIV/0!</v>
      </c>
      <c r="DG59" s="680" t="e">
        <f t="shared" si="86"/>
        <v>#DIV/0!</v>
      </c>
      <c r="DH59" s="766">
        <f>ROUND($J59*O59, 'Initial Information'!B62)</f>
        <v>0</v>
      </c>
      <c r="DI59" s="766">
        <f>ROUND($J59*T59, 'Initial Information'!C62)</f>
        <v>0</v>
      </c>
      <c r="DJ59" s="766">
        <f>ROUND($J59*Y59, 'Initial Information'!D62)</f>
        <v>0</v>
      </c>
      <c r="DK59" s="766">
        <f>ROUND($J59*AD59, 'Initial Information'!E62)</f>
        <v>0</v>
      </c>
      <c r="DL59" s="766">
        <f>ROUND($J59*AI59, 'Initial Information'!F62)</f>
        <v>0</v>
      </c>
      <c r="DM59" s="766">
        <f>ROUND($J59*AN59, 'Initial Information'!G62)</f>
        <v>0</v>
      </c>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row>
    <row r="60" spans="1:144" s="58" customFormat="1" ht="20.25" customHeight="1">
      <c r="A60" s="55" t="s">
        <v>181</v>
      </c>
      <c r="B60" s="56">
        <v>20</v>
      </c>
      <c r="C60" s="74">
        <v>0</v>
      </c>
      <c r="D60" s="86" t="s">
        <v>201</v>
      </c>
      <c r="E60" s="87" t="s">
        <v>181</v>
      </c>
      <c r="F60" s="88">
        <v>7.25</v>
      </c>
      <c r="G60" s="56" t="s">
        <v>181</v>
      </c>
      <c r="H60" s="102">
        <f>ROUND(F$60*173.3333,2)</f>
        <v>1256.67</v>
      </c>
      <c r="I60" s="56" t="s">
        <v>181</v>
      </c>
      <c r="J60" s="105">
        <v>1.2500000000000001E-2</v>
      </c>
      <c r="K60" s="56" t="s">
        <v>181</v>
      </c>
      <c r="L60" s="68" t="s">
        <v>181</v>
      </c>
      <c r="M60" s="74"/>
      <c r="N60" s="152" t="s">
        <v>181</v>
      </c>
      <c r="O60" s="400">
        <f t="shared" si="51"/>
        <v>0</v>
      </c>
      <c r="P60" s="69" t="s">
        <v>181</v>
      </c>
      <c r="Q60" s="152" t="s">
        <v>181</v>
      </c>
      <c r="R60" s="74"/>
      <c r="S60" s="152" t="s">
        <v>181</v>
      </c>
      <c r="T60" s="400">
        <f t="shared" si="52"/>
        <v>0</v>
      </c>
      <c r="U60" s="69" t="s">
        <v>181</v>
      </c>
      <c r="V60" s="152" t="s">
        <v>181</v>
      </c>
      <c r="W60" s="74"/>
      <c r="X60" s="152" t="s">
        <v>181</v>
      </c>
      <c r="Y60" s="400">
        <f t="shared" si="53"/>
        <v>0</v>
      </c>
      <c r="Z60" s="69" t="s">
        <v>181</v>
      </c>
      <c r="AA60" s="152" t="s">
        <v>181</v>
      </c>
      <c r="AB60" s="74"/>
      <c r="AC60" s="152" t="s">
        <v>181</v>
      </c>
      <c r="AD60" s="400">
        <f t="shared" si="54"/>
        <v>0</v>
      </c>
      <c r="AE60" s="69" t="s">
        <v>181</v>
      </c>
      <c r="AF60" s="152" t="s">
        <v>181</v>
      </c>
      <c r="AG60" s="74"/>
      <c r="AH60" s="152" t="s">
        <v>181</v>
      </c>
      <c r="AI60" s="400">
        <f t="shared" si="55"/>
        <v>0</v>
      </c>
      <c r="AJ60" s="69" t="s">
        <v>181</v>
      </c>
      <c r="AK60" s="152" t="s">
        <v>181</v>
      </c>
      <c r="AL60" s="74"/>
      <c r="AM60" s="152" t="s">
        <v>181</v>
      </c>
      <c r="AN60" s="400">
        <f t="shared" si="56"/>
        <v>0</v>
      </c>
      <c r="AO60" s="75" t="s">
        <v>181</v>
      </c>
      <c r="AP60" s="185" t="s">
        <v>181</v>
      </c>
      <c r="AQ60" s="52">
        <f t="shared" si="82"/>
        <v>0</v>
      </c>
      <c r="AR60" s="188" t="s">
        <v>181</v>
      </c>
      <c r="AS60" s="729"/>
      <c r="AT60" s="76">
        <v>1.03</v>
      </c>
      <c r="AU60" s="76">
        <f t="shared" si="87"/>
        <v>1.0609</v>
      </c>
      <c r="AV60" s="76">
        <f t="shared" si="87"/>
        <v>1.092727</v>
      </c>
      <c r="AW60" s="76">
        <f t="shared" si="87"/>
        <v>1.1255088100000001</v>
      </c>
      <c r="AX60" s="76">
        <f t="shared" si="87"/>
        <v>1.1592740743000001</v>
      </c>
      <c r="AY60" s="76">
        <f t="shared" si="87"/>
        <v>1.1940522965290001</v>
      </c>
      <c r="AZ60" s="51">
        <f t="shared" si="58"/>
        <v>0</v>
      </c>
      <c r="BA60" s="51">
        <f t="shared" si="59"/>
        <v>0</v>
      </c>
      <c r="BB60" s="51">
        <f t="shared" si="60"/>
        <v>0</v>
      </c>
      <c r="BC60" s="51">
        <f t="shared" si="61"/>
        <v>0</v>
      </c>
      <c r="BD60" s="51">
        <f t="shared" si="62"/>
        <v>0</v>
      </c>
      <c r="BE60" s="51">
        <f t="shared" si="63"/>
        <v>0</v>
      </c>
      <c r="BF60" s="127"/>
      <c r="BG60" s="127"/>
      <c r="BH60" s="127"/>
      <c r="BI60" s="127"/>
      <c r="BJ60" s="127"/>
      <c r="BK60" s="127"/>
      <c r="BL60" s="738">
        <f t="shared" si="64"/>
        <v>0</v>
      </c>
      <c r="BM60" s="738">
        <f t="shared" si="65"/>
        <v>0</v>
      </c>
      <c r="BN60" s="738">
        <f t="shared" si="66"/>
        <v>0</v>
      </c>
      <c r="BO60" s="738">
        <f t="shared" si="67"/>
        <v>0</v>
      </c>
      <c r="BP60" s="738">
        <f t="shared" si="68"/>
        <v>0</v>
      </c>
      <c r="BQ60" s="738">
        <f t="shared" si="69"/>
        <v>0</v>
      </c>
      <c r="BR60" s="741">
        <f t="shared" si="83"/>
        <v>1294.3699999999999</v>
      </c>
      <c r="BS60" s="741">
        <f t="shared" si="83"/>
        <v>1333.2</v>
      </c>
      <c r="BT60" s="741">
        <f t="shared" si="83"/>
        <v>1373.2</v>
      </c>
      <c r="BU60" s="741">
        <f t="shared" si="83"/>
        <v>1414.39</v>
      </c>
      <c r="BV60" s="741">
        <f t="shared" si="83"/>
        <v>1456.82</v>
      </c>
      <c r="BW60" s="741">
        <f t="shared" si="83"/>
        <v>1500.53</v>
      </c>
      <c r="BX60" s="744"/>
      <c r="BY60" s="744"/>
      <c r="BZ60" s="744"/>
      <c r="CA60" s="744"/>
      <c r="CB60" s="744"/>
      <c r="CC60" s="744"/>
      <c r="CD60" s="740">
        <f t="shared" si="88"/>
        <v>15532.439999999999</v>
      </c>
      <c r="CE60" s="740">
        <f t="shared" si="88"/>
        <v>15998.400000000001</v>
      </c>
      <c r="CF60" s="740">
        <f t="shared" si="88"/>
        <v>16478.400000000001</v>
      </c>
      <c r="CG60" s="740">
        <f t="shared" si="88"/>
        <v>16972.68</v>
      </c>
      <c r="CH60" s="740">
        <f t="shared" si="88"/>
        <v>17481.84</v>
      </c>
      <c r="CI60" s="740">
        <f t="shared" si="88"/>
        <v>18006.36</v>
      </c>
      <c r="CJ60" s="746" t="s">
        <v>1208</v>
      </c>
      <c r="CK60" s="746" t="s">
        <v>1208</v>
      </c>
      <c r="CL60" s="746" t="s">
        <v>1208</v>
      </c>
      <c r="CM60" s="746" t="s">
        <v>1208</v>
      </c>
      <c r="CN60" s="746" t="s">
        <v>1208</v>
      </c>
      <c r="CO60" s="746" t="s">
        <v>1208</v>
      </c>
      <c r="CP60" s="677" t="e">
        <f t="shared" si="74"/>
        <v>#DIV/0!</v>
      </c>
      <c r="CQ60" s="677" t="e">
        <f t="shared" si="75"/>
        <v>#DIV/0!</v>
      </c>
      <c r="CR60" s="677" t="e">
        <f t="shared" si="76"/>
        <v>#DIV/0!</v>
      </c>
      <c r="CS60" s="677" t="e">
        <f t="shared" si="77"/>
        <v>#DIV/0!</v>
      </c>
      <c r="CT60" s="677" t="e">
        <f t="shared" si="78"/>
        <v>#DIV/0!</v>
      </c>
      <c r="CU60" s="677" t="e">
        <f t="shared" si="79"/>
        <v>#DIV/0!</v>
      </c>
      <c r="CV60" s="764" t="e">
        <f t="shared" si="85"/>
        <v>#DIV/0!</v>
      </c>
      <c r="CW60" s="764" t="e">
        <f t="shared" si="85"/>
        <v>#DIV/0!</v>
      </c>
      <c r="CX60" s="764" t="e">
        <f t="shared" si="85"/>
        <v>#DIV/0!</v>
      </c>
      <c r="CY60" s="764" t="e">
        <f t="shared" si="85"/>
        <v>#DIV/0!</v>
      </c>
      <c r="CZ60" s="764" t="e">
        <f t="shared" si="85"/>
        <v>#DIV/0!</v>
      </c>
      <c r="DA60" s="764" t="e">
        <f t="shared" si="85"/>
        <v>#DIV/0!</v>
      </c>
      <c r="DB60" s="680" t="e">
        <f t="shared" si="86"/>
        <v>#DIV/0!</v>
      </c>
      <c r="DC60" s="680" t="e">
        <f t="shared" si="86"/>
        <v>#DIV/0!</v>
      </c>
      <c r="DD60" s="680" t="e">
        <f t="shared" si="86"/>
        <v>#DIV/0!</v>
      </c>
      <c r="DE60" s="680" t="e">
        <f t="shared" si="86"/>
        <v>#DIV/0!</v>
      </c>
      <c r="DF60" s="680" t="e">
        <f t="shared" si="86"/>
        <v>#DIV/0!</v>
      </c>
      <c r="DG60" s="680" t="e">
        <f t="shared" si="86"/>
        <v>#DIV/0!</v>
      </c>
      <c r="DH60" s="766">
        <f>ROUND($J60*O60, 'Initial Information'!B63)</f>
        <v>0</v>
      </c>
      <c r="DI60" s="766">
        <f>ROUND($J60*T60, 'Initial Information'!C63)</f>
        <v>0</v>
      </c>
      <c r="DJ60" s="766">
        <f>ROUND($J60*Y60, 'Initial Information'!D63)</f>
        <v>0</v>
      </c>
      <c r="DK60" s="766">
        <f>ROUND($J60*AD60, 'Initial Information'!E63)</f>
        <v>0</v>
      </c>
      <c r="DL60" s="766">
        <f>ROUND($J60*AI60, 'Initial Information'!F63)</f>
        <v>0</v>
      </c>
      <c r="DM60" s="766">
        <f>ROUND($J60*AN60, 'Initial Information'!G63)</f>
        <v>0</v>
      </c>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row>
    <row r="61" spans="1:144" s="58" customFormat="1" ht="9.9499999999999993" customHeight="1" thickBot="1">
      <c r="A61" s="55" t="s">
        <v>181</v>
      </c>
      <c r="B61" s="56" t="s">
        <v>181</v>
      </c>
      <c r="C61" s="56" t="s">
        <v>181</v>
      </c>
      <c r="D61" s="56" t="s">
        <v>181</v>
      </c>
      <c r="E61" s="56" t="s">
        <v>181</v>
      </c>
      <c r="F61" s="56" t="s">
        <v>181</v>
      </c>
      <c r="G61" s="56" t="s">
        <v>181</v>
      </c>
      <c r="H61" s="56" t="s">
        <v>181</v>
      </c>
      <c r="I61" s="56" t="s">
        <v>181</v>
      </c>
      <c r="J61" s="56" t="s">
        <v>181</v>
      </c>
      <c r="K61" s="56" t="s">
        <v>181</v>
      </c>
      <c r="L61" s="68" t="s">
        <v>181</v>
      </c>
      <c r="M61" s="152" t="s">
        <v>181</v>
      </c>
      <c r="N61" s="152" t="s">
        <v>181</v>
      </c>
      <c r="O61" s="401" t="s">
        <v>181</v>
      </c>
      <c r="P61" s="69" t="s">
        <v>181</v>
      </c>
      <c r="Q61" s="152" t="s">
        <v>181</v>
      </c>
      <c r="R61" s="152" t="s">
        <v>181</v>
      </c>
      <c r="S61" s="152" t="s">
        <v>181</v>
      </c>
      <c r="T61" s="401" t="s">
        <v>181</v>
      </c>
      <c r="U61" s="69" t="s">
        <v>181</v>
      </c>
      <c r="V61" s="152" t="s">
        <v>181</v>
      </c>
      <c r="W61" s="152" t="s">
        <v>181</v>
      </c>
      <c r="X61" s="152" t="s">
        <v>181</v>
      </c>
      <c r="Y61" s="401" t="s">
        <v>181</v>
      </c>
      <c r="Z61" s="69" t="s">
        <v>181</v>
      </c>
      <c r="AA61" s="152" t="s">
        <v>181</v>
      </c>
      <c r="AB61" s="152" t="s">
        <v>181</v>
      </c>
      <c r="AC61" s="152" t="s">
        <v>181</v>
      </c>
      <c r="AD61" s="401" t="s">
        <v>181</v>
      </c>
      <c r="AE61" s="69" t="s">
        <v>181</v>
      </c>
      <c r="AF61" s="152" t="s">
        <v>181</v>
      </c>
      <c r="AG61" s="152" t="s">
        <v>181</v>
      </c>
      <c r="AH61" s="152" t="s">
        <v>181</v>
      </c>
      <c r="AI61" s="401" t="s">
        <v>181</v>
      </c>
      <c r="AJ61" s="69" t="s">
        <v>181</v>
      </c>
      <c r="AK61" s="152" t="s">
        <v>181</v>
      </c>
      <c r="AL61" s="152" t="s">
        <v>181</v>
      </c>
      <c r="AM61" s="152" t="s">
        <v>181</v>
      </c>
      <c r="AN61" s="401" t="s">
        <v>181</v>
      </c>
      <c r="AO61" s="75" t="s">
        <v>181</v>
      </c>
      <c r="AP61" s="185" t="s">
        <v>181</v>
      </c>
      <c r="AQ61" s="185" t="s">
        <v>181</v>
      </c>
      <c r="AR61" s="188" t="s">
        <v>181</v>
      </c>
      <c r="AS61" s="729"/>
      <c r="AT61" s="132" t="s">
        <v>181</v>
      </c>
      <c r="AU61" s="132" t="s">
        <v>181</v>
      </c>
      <c r="AV61" s="132" t="s">
        <v>181</v>
      </c>
      <c r="AW61" s="132" t="s">
        <v>181</v>
      </c>
      <c r="AX61" s="132" t="s">
        <v>181</v>
      </c>
      <c r="AY61" s="132" t="s">
        <v>181</v>
      </c>
      <c r="AZ61" s="132" t="s">
        <v>181</v>
      </c>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32" t="s">
        <v>181</v>
      </c>
      <c r="CW61" s="127"/>
      <c r="CX61" s="127"/>
      <c r="CY61" s="127"/>
      <c r="CZ61" s="127"/>
      <c r="DA61" s="127"/>
      <c r="DB61" s="132" t="s">
        <v>181</v>
      </c>
      <c r="DC61" s="127"/>
      <c r="DD61" s="127"/>
      <c r="DE61" s="127"/>
      <c r="DF61" s="127"/>
      <c r="DG61" s="127"/>
      <c r="DH61" s="132" t="s">
        <v>181</v>
      </c>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row>
    <row r="62" spans="1:144" s="58" customFormat="1" ht="20.25" customHeight="1" thickBot="1">
      <c r="A62" s="55" t="s">
        <v>181</v>
      </c>
      <c r="B62" s="56" t="s">
        <v>181</v>
      </c>
      <c r="C62" s="56" t="s">
        <v>202</v>
      </c>
      <c r="D62" s="56"/>
      <c r="E62" s="56"/>
      <c r="F62" s="56"/>
      <c r="G62" s="56" t="s">
        <v>181</v>
      </c>
      <c r="H62" s="56" t="s">
        <v>181</v>
      </c>
      <c r="I62" s="56" t="s">
        <v>181</v>
      </c>
      <c r="J62" s="56" t="s">
        <v>181</v>
      </c>
      <c r="K62" s="56" t="s">
        <v>181</v>
      </c>
      <c r="L62" s="68" t="s">
        <v>181</v>
      </c>
      <c r="M62" s="152" t="s">
        <v>181</v>
      </c>
      <c r="N62" s="152" t="s">
        <v>181</v>
      </c>
      <c r="O62" s="402">
        <f>SUM(O41:O60)</f>
        <v>0</v>
      </c>
      <c r="P62" s="69" t="s">
        <v>181</v>
      </c>
      <c r="Q62" s="152" t="s">
        <v>181</v>
      </c>
      <c r="R62" s="152" t="s">
        <v>181</v>
      </c>
      <c r="S62" s="152" t="s">
        <v>181</v>
      </c>
      <c r="T62" s="402">
        <f>SUM(T41:T60)</f>
        <v>0</v>
      </c>
      <c r="U62" s="69" t="s">
        <v>181</v>
      </c>
      <c r="V62" s="152" t="s">
        <v>181</v>
      </c>
      <c r="W62" s="152" t="s">
        <v>181</v>
      </c>
      <c r="X62" s="152" t="s">
        <v>181</v>
      </c>
      <c r="Y62" s="402">
        <f>SUM(Y41:Y60)</f>
        <v>0</v>
      </c>
      <c r="Z62" s="69" t="s">
        <v>181</v>
      </c>
      <c r="AA62" s="152" t="s">
        <v>181</v>
      </c>
      <c r="AB62" s="152" t="s">
        <v>181</v>
      </c>
      <c r="AC62" s="152" t="s">
        <v>181</v>
      </c>
      <c r="AD62" s="402">
        <f>SUM(AD41:AD60)</f>
        <v>0</v>
      </c>
      <c r="AE62" s="69" t="s">
        <v>181</v>
      </c>
      <c r="AF62" s="152" t="s">
        <v>181</v>
      </c>
      <c r="AG62" s="152" t="s">
        <v>181</v>
      </c>
      <c r="AH62" s="152" t="s">
        <v>181</v>
      </c>
      <c r="AI62" s="402">
        <f>SUM(AI41:AI60)</f>
        <v>0</v>
      </c>
      <c r="AJ62" s="69" t="s">
        <v>181</v>
      </c>
      <c r="AK62" s="152" t="s">
        <v>181</v>
      </c>
      <c r="AL62" s="152" t="s">
        <v>181</v>
      </c>
      <c r="AM62" s="152" t="s">
        <v>181</v>
      </c>
      <c r="AN62" s="402">
        <f>SUM(AN41:AN60)</f>
        <v>0</v>
      </c>
      <c r="AO62" s="75" t="s">
        <v>181</v>
      </c>
      <c r="AP62" s="185" t="s">
        <v>181</v>
      </c>
      <c r="AQ62" s="193">
        <f>SUM(O62:AN62)</f>
        <v>0</v>
      </c>
      <c r="AR62" s="188" t="s">
        <v>181</v>
      </c>
      <c r="AS62" s="729"/>
      <c r="AT62" s="132" t="s">
        <v>181</v>
      </c>
      <c r="AU62" s="132" t="s">
        <v>181</v>
      </c>
      <c r="AV62" s="132" t="s">
        <v>181</v>
      </c>
      <c r="AW62" s="132" t="s">
        <v>181</v>
      </c>
      <c r="AX62" s="132" t="s">
        <v>181</v>
      </c>
      <c r="AY62" s="132" t="s">
        <v>181</v>
      </c>
      <c r="AZ62" s="132" t="s">
        <v>181</v>
      </c>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32" t="s">
        <v>181</v>
      </c>
      <c r="CW62" s="127"/>
      <c r="CX62" s="127"/>
      <c r="CY62" s="127"/>
      <c r="CZ62" s="127"/>
      <c r="DA62" s="127"/>
      <c r="DB62" s="132" t="s">
        <v>181</v>
      </c>
      <c r="DC62" s="127"/>
      <c r="DD62" s="127"/>
      <c r="DE62" s="127"/>
      <c r="DF62" s="127"/>
      <c r="DG62" s="127"/>
      <c r="DH62" s="132" t="s">
        <v>181</v>
      </c>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row>
    <row r="63" spans="1:144" s="58" customFormat="1" ht="9.9499999999999993" customHeight="1" thickBot="1">
      <c r="A63" s="55" t="s">
        <v>181</v>
      </c>
      <c r="B63" s="56" t="s">
        <v>181</v>
      </c>
      <c r="C63" s="56" t="s">
        <v>181</v>
      </c>
      <c r="D63" s="56" t="s">
        <v>181</v>
      </c>
      <c r="E63" s="56" t="s">
        <v>181</v>
      </c>
      <c r="F63" s="56" t="s">
        <v>181</v>
      </c>
      <c r="G63" s="56" t="s">
        <v>181</v>
      </c>
      <c r="H63" s="56" t="s">
        <v>181</v>
      </c>
      <c r="I63" s="56" t="s">
        <v>181</v>
      </c>
      <c r="J63" s="56" t="s">
        <v>181</v>
      </c>
      <c r="K63" s="56" t="s">
        <v>181</v>
      </c>
      <c r="L63" s="68" t="s">
        <v>181</v>
      </c>
      <c r="M63" s="152" t="s">
        <v>181</v>
      </c>
      <c r="N63" s="152" t="s">
        <v>181</v>
      </c>
      <c r="O63" s="401" t="s">
        <v>181</v>
      </c>
      <c r="P63" s="69" t="s">
        <v>181</v>
      </c>
      <c r="Q63" s="152" t="s">
        <v>181</v>
      </c>
      <c r="R63" s="152" t="s">
        <v>181</v>
      </c>
      <c r="S63" s="152" t="s">
        <v>181</v>
      </c>
      <c r="T63" s="401" t="s">
        <v>181</v>
      </c>
      <c r="U63" s="69" t="s">
        <v>181</v>
      </c>
      <c r="V63" s="152" t="s">
        <v>181</v>
      </c>
      <c r="W63" s="152" t="s">
        <v>181</v>
      </c>
      <c r="X63" s="152" t="s">
        <v>181</v>
      </c>
      <c r="Y63" s="401" t="s">
        <v>181</v>
      </c>
      <c r="Z63" s="69" t="s">
        <v>181</v>
      </c>
      <c r="AA63" s="152" t="s">
        <v>181</v>
      </c>
      <c r="AB63" s="152" t="s">
        <v>181</v>
      </c>
      <c r="AC63" s="152" t="s">
        <v>181</v>
      </c>
      <c r="AD63" s="401" t="s">
        <v>181</v>
      </c>
      <c r="AE63" s="69" t="s">
        <v>181</v>
      </c>
      <c r="AF63" s="152" t="s">
        <v>181</v>
      </c>
      <c r="AG63" s="152" t="s">
        <v>181</v>
      </c>
      <c r="AH63" s="152" t="s">
        <v>181</v>
      </c>
      <c r="AI63" s="401" t="s">
        <v>181</v>
      </c>
      <c r="AJ63" s="69" t="s">
        <v>181</v>
      </c>
      <c r="AK63" s="152" t="s">
        <v>181</v>
      </c>
      <c r="AL63" s="152" t="s">
        <v>181</v>
      </c>
      <c r="AM63" s="152" t="s">
        <v>181</v>
      </c>
      <c r="AN63" s="401" t="s">
        <v>181</v>
      </c>
      <c r="AO63" s="75" t="s">
        <v>181</v>
      </c>
      <c r="AP63" s="185" t="s">
        <v>181</v>
      </c>
      <c r="AQ63" s="185" t="s">
        <v>181</v>
      </c>
      <c r="AR63" s="188" t="s">
        <v>181</v>
      </c>
      <c r="AS63" s="729"/>
      <c r="AT63" s="132" t="s">
        <v>181</v>
      </c>
      <c r="AU63" s="132" t="s">
        <v>181</v>
      </c>
      <c r="AV63" s="132" t="s">
        <v>181</v>
      </c>
      <c r="AW63" s="132" t="s">
        <v>181</v>
      </c>
      <c r="AX63" s="132" t="s">
        <v>181</v>
      </c>
      <c r="AY63" s="132" t="s">
        <v>181</v>
      </c>
      <c r="AZ63" s="132" t="s">
        <v>181</v>
      </c>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32" t="s">
        <v>181</v>
      </c>
      <c r="CW63" s="127"/>
      <c r="CX63" s="127"/>
      <c r="CY63" s="127"/>
      <c r="CZ63" s="127"/>
      <c r="DA63" s="127"/>
      <c r="DB63" s="132" t="s">
        <v>181</v>
      </c>
      <c r="DC63" s="127"/>
      <c r="DD63" s="127"/>
      <c r="DE63" s="127"/>
      <c r="DF63" s="127"/>
      <c r="DG63" s="127"/>
      <c r="DH63" s="132" t="s">
        <v>181</v>
      </c>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row>
    <row r="64" spans="1:144" s="58" customFormat="1" ht="20.25" customHeight="1" thickBot="1">
      <c r="A64" s="55" t="s">
        <v>181</v>
      </c>
      <c r="B64" s="56" t="s">
        <v>181</v>
      </c>
      <c r="C64" s="1347" t="s">
        <v>260</v>
      </c>
      <c r="D64" s="993"/>
      <c r="E64" s="993"/>
      <c r="F64" s="993"/>
      <c r="G64" s="993"/>
      <c r="H64" s="993"/>
      <c r="I64" s="993"/>
      <c r="J64" s="993"/>
      <c r="K64" s="56" t="s">
        <v>181</v>
      </c>
      <c r="L64" s="68" t="s">
        <v>181</v>
      </c>
      <c r="M64" s="152" t="s">
        <v>181</v>
      </c>
      <c r="N64" s="152" t="s">
        <v>181</v>
      </c>
      <c r="O64" s="404">
        <f>O62+O38</f>
        <v>0</v>
      </c>
      <c r="P64" s="69" t="s">
        <v>181</v>
      </c>
      <c r="Q64" s="152" t="s">
        <v>181</v>
      </c>
      <c r="R64" s="152" t="s">
        <v>181</v>
      </c>
      <c r="S64" s="152" t="s">
        <v>181</v>
      </c>
      <c r="T64" s="404">
        <f>T62+T38</f>
        <v>0</v>
      </c>
      <c r="U64" s="69" t="s">
        <v>181</v>
      </c>
      <c r="V64" s="152" t="s">
        <v>181</v>
      </c>
      <c r="W64" s="152" t="s">
        <v>181</v>
      </c>
      <c r="X64" s="152" t="s">
        <v>181</v>
      </c>
      <c r="Y64" s="404">
        <f>Y62+Y38</f>
        <v>0</v>
      </c>
      <c r="Z64" s="69" t="s">
        <v>181</v>
      </c>
      <c r="AA64" s="152" t="s">
        <v>181</v>
      </c>
      <c r="AB64" s="152" t="s">
        <v>181</v>
      </c>
      <c r="AC64" s="152" t="s">
        <v>181</v>
      </c>
      <c r="AD64" s="404">
        <f>AD62+AD38</f>
        <v>0</v>
      </c>
      <c r="AE64" s="69" t="s">
        <v>181</v>
      </c>
      <c r="AF64" s="152" t="s">
        <v>181</v>
      </c>
      <c r="AG64" s="152" t="s">
        <v>181</v>
      </c>
      <c r="AH64" s="152" t="s">
        <v>181</v>
      </c>
      <c r="AI64" s="404">
        <f>AI62+AI38</f>
        <v>0</v>
      </c>
      <c r="AJ64" s="69" t="s">
        <v>181</v>
      </c>
      <c r="AK64" s="152" t="s">
        <v>181</v>
      </c>
      <c r="AL64" s="152" t="s">
        <v>181</v>
      </c>
      <c r="AM64" s="152" t="s">
        <v>181</v>
      </c>
      <c r="AN64" s="404">
        <f>AN62+AN38</f>
        <v>0</v>
      </c>
      <c r="AO64" s="75" t="s">
        <v>181</v>
      </c>
      <c r="AP64" s="185" t="s">
        <v>181</v>
      </c>
      <c r="AQ64" s="190">
        <f>SUM(O64:AN64)</f>
        <v>0</v>
      </c>
      <c r="AR64" s="188" t="s">
        <v>181</v>
      </c>
      <c r="AS64" s="729"/>
      <c r="AT64" s="132" t="s">
        <v>181</v>
      </c>
      <c r="AU64" s="132" t="s">
        <v>181</v>
      </c>
      <c r="AV64" s="132" t="s">
        <v>181</v>
      </c>
      <c r="AW64" s="132" t="s">
        <v>181</v>
      </c>
      <c r="AX64" s="132" t="s">
        <v>181</v>
      </c>
      <c r="AY64" s="132" t="s">
        <v>181</v>
      </c>
      <c r="AZ64" s="132" t="s">
        <v>181</v>
      </c>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32" t="s">
        <v>181</v>
      </c>
      <c r="CW64" s="127"/>
      <c r="CX64" s="127"/>
      <c r="CY64" s="127"/>
      <c r="CZ64" s="127"/>
      <c r="DA64" s="127"/>
      <c r="DB64" s="767"/>
      <c r="DC64" s="127"/>
      <c r="DD64" s="127"/>
      <c r="DE64" s="127"/>
      <c r="DF64" s="127"/>
      <c r="DG64" s="127"/>
      <c r="DH64" s="132" t="s">
        <v>181</v>
      </c>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row>
    <row r="65" spans="1:144" s="58" customFormat="1" ht="9.9499999999999993" customHeight="1" thickBot="1">
      <c r="A65" s="61" t="s">
        <v>181</v>
      </c>
      <c r="B65" s="62" t="s">
        <v>181</v>
      </c>
      <c r="C65" s="62" t="s">
        <v>181</v>
      </c>
      <c r="D65" s="62" t="s">
        <v>181</v>
      </c>
      <c r="E65" s="62" t="s">
        <v>181</v>
      </c>
      <c r="F65" s="62" t="s">
        <v>181</v>
      </c>
      <c r="G65" s="62" t="s">
        <v>181</v>
      </c>
      <c r="H65" s="62" t="s">
        <v>181</v>
      </c>
      <c r="I65" s="62" t="s">
        <v>181</v>
      </c>
      <c r="J65" s="62" t="s">
        <v>181</v>
      </c>
      <c r="K65" s="62" t="s">
        <v>181</v>
      </c>
      <c r="L65" s="79" t="s">
        <v>181</v>
      </c>
      <c r="M65" s="80" t="s">
        <v>181</v>
      </c>
      <c r="N65" s="80" t="s">
        <v>181</v>
      </c>
      <c r="O65" s="403" t="s">
        <v>181</v>
      </c>
      <c r="P65" s="82" t="s">
        <v>181</v>
      </c>
      <c r="Q65" s="80" t="s">
        <v>181</v>
      </c>
      <c r="R65" s="80" t="s">
        <v>181</v>
      </c>
      <c r="S65" s="80" t="s">
        <v>181</v>
      </c>
      <c r="T65" s="403" t="s">
        <v>181</v>
      </c>
      <c r="U65" s="82" t="s">
        <v>181</v>
      </c>
      <c r="V65" s="80" t="s">
        <v>181</v>
      </c>
      <c r="W65" s="80" t="s">
        <v>181</v>
      </c>
      <c r="X65" s="80" t="s">
        <v>181</v>
      </c>
      <c r="Y65" s="403" t="s">
        <v>181</v>
      </c>
      <c r="Z65" s="82" t="s">
        <v>181</v>
      </c>
      <c r="AA65" s="80" t="s">
        <v>181</v>
      </c>
      <c r="AB65" s="80" t="s">
        <v>181</v>
      </c>
      <c r="AC65" s="80" t="s">
        <v>181</v>
      </c>
      <c r="AD65" s="403" t="s">
        <v>181</v>
      </c>
      <c r="AE65" s="82" t="s">
        <v>181</v>
      </c>
      <c r="AF65" s="80" t="s">
        <v>181</v>
      </c>
      <c r="AG65" s="80" t="s">
        <v>181</v>
      </c>
      <c r="AH65" s="80" t="s">
        <v>181</v>
      </c>
      <c r="AI65" s="403" t="s">
        <v>181</v>
      </c>
      <c r="AJ65" s="82" t="s">
        <v>181</v>
      </c>
      <c r="AK65" s="80" t="s">
        <v>181</v>
      </c>
      <c r="AL65" s="80" t="s">
        <v>181</v>
      </c>
      <c r="AM65" s="80" t="s">
        <v>181</v>
      </c>
      <c r="AN65" s="403" t="s">
        <v>181</v>
      </c>
      <c r="AO65" s="83" t="s">
        <v>181</v>
      </c>
      <c r="AP65" s="186" t="s">
        <v>181</v>
      </c>
      <c r="AQ65" s="186" t="s">
        <v>181</v>
      </c>
      <c r="AR65" s="189" t="s">
        <v>181</v>
      </c>
      <c r="AS65" s="729"/>
      <c r="AT65" s="132" t="s">
        <v>181</v>
      </c>
      <c r="AU65" s="132" t="s">
        <v>181</v>
      </c>
      <c r="AV65" s="132" t="s">
        <v>181</v>
      </c>
      <c r="AW65" s="132" t="s">
        <v>181</v>
      </c>
      <c r="AX65" s="132" t="s">
        <v>181</v>
      </c>
      <c r="AY65" s="132" t="s">
        <v>181</v>
      </c>
      <c r="AZ65" s="132" t="s">
        <v>181</v>
      </c>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32" t="s">
        <v>181</v>
      </c>
      <c r="CW65" s="127"/>
      <c r="CX65" s="127"/>
      <c r="CY65" s="127"/>
      <c r="CZ65" s="127"/>
      <c r="DA65" s="127"/>
      <c r="DB65" s="132" t="s">
        <v>181</v>
      </c>
      <c r="DC65" s="127"/>
      <c r="DD65" s="127"/>
      <c r="DE65" s="127"/>
      <c r="DF65" s="127"/>
      <c r="DG65" s="127"/>
      <c r="DH65" s="132" t="s">
        <v>181</v>
      </c>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row>
    <row r="66" spans="1:144" s="58" customFormat="1" ht="9.9499999999999993" customHeight="1">
      <c r="A66" s="55" t="s">
        <v>181</v>
      </c>
      <c r="B66" s="84" t="s">
        <v>181</v>
      </c>
      <c r="C66" s="84" t="s">
        <v>181</v>
      </c>
      <c r="D66" s="84" t="s">
        <v>181</v>
      </c>
      <c r="E66" s="84" t="s">
        <v>181</v>
      </c>
      <c r="F66" s="84" t="s">
        <v>181</v>
      </c>
      <c r="G66" s="56" t="s">
        <v>181</v>
      </c>
      <c r="H66" s="56" t="s">
        <v>181</v>
      </c>
      <c r="I66" s="56" t="s">
        <v>181</v>
      </c>
      <c r="J66" s="56" t="s">
        <v>181</v>
      </c>
      <c r="K66" s="56" t="s">
        <v>181</v>
      </c>
      <c r="L66" s="68" t="s">
        <v>181</v>
      </c>
      <c r="M66" s="152" t="s">
        <v>181</v>
      </c>
      <c r="N66" s="152" t="s">
        <v>181</v>
      </c>
      <c r="O66" s="401" t="s">
        <v>181</v>
      </c>
      <c r="P66" s="152" t="s">
        <v>181</v>
      </c>
      <c r="Q66" s="68" t="s">
        <v>181</v>
      </c>
      <c r="R66" s="152" t="s">
        <v>181</v>
      </c>
      <c r="S66" s="152" t="s">
        <v>181</v>
      </c>
      <c r="T66" s="401" t="s">
        <v>181</v>
      </c>
      <c r="U66" s="152" t="s">
        <v>181</v>
      </c>
      <c r="V66" s="68" t="s">
        <v>181</v>
      </c>
      <c r="W66" s="152" t="s">
        <v>181</v>
      </c>
      <c r="X66" s="152" t="s">
        <v>181</v>
      </c>
      <c r="Y66" s="401" t="s">
        <v>181</v>
      </c>
      <c r="Z66" s="152" t="s">
        <v>181</v>
      </c>
      <c r="AA66" s="68" t="s">
        <v>181</v>
      </c>
      <c r="AB66" s="152" t="s">
        <v>181</v>
      </c>
      <c r="AC66" s="152" t="s">
        <v>181</v>
      </c>
      <c r="AD66" s="401" t="s">
        <v>181</v>
      </c>
      <c r="AE66" s="152" t="s">
        <v>181</v>
      </c>
      <c r="AF66" s="68" t="s">
        <v>181</v>
      </c>
      <c r="AG66" s="152" t="s">
        <v>181</v>
      </c>
      <c r="AH66" s="152" t="s">
        <v>181</v>
      </c>
      <c r="AI66" s="401" t="s">
        <v>181</v>
      </c>
      <c r="AJ66" s="152" t="s">
        <v>181</v>
      </c>
      <c r="AK66" s="68" t="s">
        <v>181</v>
      </c>
      <c r="AL66" s="152" t="s">
        <v>181</v>
      </c>
      <c r="AM66" s="152" t="s">
        <v>181</v>
      </c>
      <c r="AN66" s="401" t="s">
        <v>181</v>
      </c>
      <c r="AO66" s="85" t="s">
        <v>181</v>
      </c>
      <c r="AP66" s="187" t="s">
        <v>181</v>
      </c>
      <c r="AQ66" s="185" t="s">
        <v>181</v>
      </c>
      <c r="AR66" s="188" t="s">
        <v>181</v>
      </c>
      <c r="AS66" s="729"/>
      <c r="AT66" s="132" t="s">
        <v>181</v>
      </c>
      <c r="AU66" s="132" t="s">
        <v>181</v>
      </c>
      <c r="AV66" s="132" t="s">
        <v>181</v>
      </c>
      <c r="AW66" s="132" t="s">
        <v>181</v>
      </c>
      <c r="AX66" s="132" t="s">
        <v>181</v>
      </c>
      <c r="AY66" s="132" t="s">
        <v>181</v>
      </c>
      <c r="AZ66" s="132" t="s">
        <v>181</v>
      </c>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32" t="s">
        <v>181</v>
      </c>
      <c r="CW66" s="127"/>
      <c r="CX66" s="127"/>
      <c r="CY66" s="127"/>
      <c r="CZ66" s="127"/>
      <c r="DA66" s="127"/>
      <c r="DB66" s="132" t="s">
        <v>181</v>
      </c>
      <c r="DC66" s="127"/>
      <c r="DD66" s="127"/>
      <c r="DE66" s="127"/>
      <c r="DF66" s="127"/>
      <c r="DG66" s="127"/>
      <c r="DH66" s="132" t="s">
        <v>181</v>
      </c>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row>
    <row r="67" spans="1:144" s="58" customFormat="1" ht="20.100000000000001" customHeight="1">
      <c r="A67" s="55"/>
      <c r="B67" s="1347" t="s">
        <v>203</v>
      </c>
      <c r="C67" s="1347"/>
      <c r="D67" s="1347"/>
      <c r="E67" s="1347"/>
      <c r="F67" s="1347"/>
      <c r="G67" s="1348"/>
      <c r="H67" s="1348"/>
      <c r="I67" s="1348"/>
      <c r="J67" s="1348"/>
      <c r="K67" s="56" t="s">
        <v>181</v>
      </c>
      <c r="L67" s="68" t="s">
        <v>181</v>
      </c>
      <c r="M67" s="152" t="s">
        <v>181</v>
      </c>
      <c r="N67" s="152" t="s">
        <v>181</v>
      </c>
      <c r="O67" s="405" t="s">
        <v>181</v>
      </c>
      <c r="P67" s="72" t="s">
        <v>181</v>
      </c>
      <c r="Q67" s="152" t="s">
        <v>181</v>
      </c>
      <c r="R67" s="152" t="s">
        <v>181</v>
      </c>
      <c r="S67" s="152" t="s">
        <v>181</v>
      </c>
      <c r="T67" s="405" t="s">
        <v>181</v>
      </c>
      <c r="U67" s="72" t="s">
        <v>181</v>
      </c>
      <c r="V67" s="152" t="s">
        <v>181</v>
      </c>
      <c r="W67" s="152" t="s">
        <v>181</v>
      </c>
      <c r="X67" s="152" t="s">
        <v>181</v>
      </c>
      <c r="Y67" s="405" t="s">
        <v>181</v>
      </c>
      <c r="Z67" s="72" t="s">
        <v>181</v>
      </c>
      <c r="AA67" s="152" t="s">
        <v>181</v>
      </c>
      <c r="AB67" s="152" t="s">
        <v>181</v>
      </c>
      <c r="AC67" s="152" t="s">
        <v>181</v>
      </c>
      <c r="AD67" s="405" t="s">
        <v>181</v>
      </c>
      <c r="AE67" s="72" t="s">
        <v>181</v>
      </c>
      <c r="AF67" s="152" t="s">
        <v>181</v>
      </c>
      <c r="AG67" s="152" t="s">
        <v>181</v>
      </c>
      <c r="AH67" s="152" t="s">
        <v>181</v>
      </c>
      <c r="AI67" s="405" t="s">
        <v>181</v>
      </c>
      <c r="AJ67" s="72" t="s">
        <v>181</v>
      </c>
      <c r="AK67" s="152" t="s">
        <v>181</v>
      </c>
      <c r="AL67" s="152" t="s">
        <v>181</v>
      </c>
      <c r="AM67" s="152" t="s">
        <v>181</v>
      </c>
      <c r="AN67" s="405" t="s">
        <v>181</v>
      </c>
      <c r="AO67" s="89" t="s">
        <v>181</v>
      </c>
      <c r="AP67" s="192" t="s">
        <v>181</v>
      </c>
      <c r="AQ67" s="192" t="s">
        <v>181</v>
      </c>
      <c r="AR67" s="188" t="s">
        <v>181</v>
      </c>
      <c r="AS67" s="729"/>
      <c r="AT67" s="132" t="s">
        <v>181</v>
      </c>
      <c r="AU67" s="132" t="s">
        <v>181</v>
      </c>
      <c r="AV67" s="132" t="s">
        <v>181</v>
      </c>
      <c r="AW67" s="132" t="s">
        <v>181</v>
      </c>
      <c r="AX67" s="132" t="s">
        <v>181</v>
      </c>
      <c r="AY67" s="132" t="s">
        <v>181</v>
      </c>
      <c r="AZ67" s="132" t="s">
        <v>181</v>
      </c>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32" t="s">
        <v>181</v>
      </c>
      <c r="CW67" s="127"/>
      <c r="CX67" s="127"/>
      <c r="CY67" s="127"/>
      <c r="CZ67" s="127"/>
      <c r="DA67" s="127"/>
      <c r="DB67" s="132" t="s">
        <v>181</v>
      </c>
      <c r="DC67" s="127"/>
      <c r="DD67" s="127"/>
      <c r="DE67" s="127"/>
      <c r="DF67" s="127"/>
      <c r="DG67" s="127"/>
      <c r="DH67" s="132" t="s">
        <v>181</v>
      </c>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row>
    <row r="68" spans="1:144" s="58" customFormat="1" ht="20.25" customHeight="1">
      <c r="A68" s="55" t="s">
        <v>181</v>
      </c>
      <c r="B68" s="56">
        <v>1</v>
      </c>
      <c r="C68" s="1068" t="s">
        <v>43</v>
      </c>
      <c r="D68" s="966"/>
      <c r="E68" s="966"/>
      <c r="F68" s="966"/>
      <c r="G68" s="966"/>
      <c r="H68" s="966"/>
      <c r="I68" s="966"/>
      <c r="J68" s="966"/>
      <c r="K68" s="157" t="s">
        <v>181</v>
      </c>
      <c r="L68" s="90" t="s">
        <v>181</v>
      </c>
      <c r="M68" s="152" t="s">
        <v>181</v>
      </c>
      <c r="N68" s="152" t="s">
        <v>181</v>
      </c>
      <c r="O68" s="400">
        <f>ROUND((O27*$J27)+(O28*$J28)+(O29*$J29)+(O30*$J30)+(O31*$J31)+(O32*$J32)+(O33*$J33)+(O34*$J34)+(O35*$J35)+(O36*$J36),$AQ$257)</f>
        <v>0</v>
      </c>
      <c r="P68" s="69" t="s">
        <v>181</v>
      </c>
      <c r="Q68" s="158" t="s">
        <v>181</v>
      </c>
      <c r="R68" s="152" t="s">
        <v>181</v>
      </c>
      <c r="S68" s="152" t="s">
        <v>181</v>
      </c>
      <c r="T68" s="400">
        <f>ROUND((T27*$J27)+(T28*$J28)+(T29*$J29)+(T30*$J30)+(T31*$J31)+(T32*$J32)+(T33*$J33)+(T34*$J34)+(T35*$J35)+(T36*$J36),$AQ$257)</f>
        <v>0</v>
      </c>
      <c r="U68" s="69" t="s">
        <v>181</v>
      </c>
      <c r="V68" s="158" t="s">
        <v>181</v>
      </c>
      <c r="W68" s="152" t="s">
        <v>181</v>
      </c>
      <c r="X68" s="152" t="s">
        <v>181</v>
      </c>
      <c r="Y68" s="400">
        <f>ROUND((Y27*$J27)+(Y28*$J28)+(Y29*$J29)+(Y30*$J30)+(Y31*$J31)+(Y32*$J32)+(Y33*$J33)+(Y34*$J34)+(Y35*$J35)+(Y36*$J36),$AQ$257)</f>
        <v>0</v>
      </c>
      <c r="Z68" s="69" t="s">
        <v>181</v>
      </c>
      <c r="AA68" s="158" t="s">
        <v>181</v>
      </c>
      <c r="AB68" s="152" t="s">
        <v>181</v>
      </c>
      <c r="AC68" s="152" t="s">
        <v>181</v>
      </c>
      <c r="AD68" s="400">
        <f>ROUND((AD27*$J27)+(AD28*$J28)+(AD29*$J29)+(AD30*$J30)+(AD31*$J31)+(AD32*$J32)+(AD33*$J33)+(AD34*$J34)+(AD35*$J35)+(AD36*$J36),$AQ$257)</f>
        <v>0</v>
      </c>
      <c r="AE68" s="69" t="s">
        <v>181</v>
      </c>
      <c r="AF68" s="158" t="s">
        <v>181</v>
      </c>
      <c r="AG68" s="152" t="s">
        <v>181</v>
      </c>
      <c r="AH68" s="152" t="s">
        <v>181</v>
      </c>
      <c r="AI68" s="400">
        <f>ROUND((AI27*$J27)+(AI28*$J28)+(AI29*$J29)+(AI30*$J30)+(AI31*$J31)+(AI32*$J32)+(AI33*$J33)+(AI34*$J34)+(AI35*$J35)+(AI36*$J36),$AQ$257)</f>
        <v>0</v>
      </c>
      <c r="AJ68" s="69" t="s">
        <v>181</v>
      </c>
      <c r="AK68" s="158" t="s">
        <v>181</v>
      </c>
      <c r="AL68" s="152" t="s">
        <v>181</v>
      </c>
      <c r="AM68" s="152" t="s">
        <v>181</v>
      </c>
      <c r="AN68" s="400">
        <f>ROUND((AN27*$J27)+(AN28*$J28)+(AN29*$J29)+(AN30*$J30)+(AN31*$J31)+(AN32*$J32)+(AN33*$J33)+(AN34*$J34)+(AN35*$J35)+(AN36*$J36),$AQ$257)</f>
        <v>0</v>
      </c>
      <c r="AO68" s="75" t="s">
        <v>181</v>
      </c>
      <c r="AP68" s="185" t="s">
        <v>181</v>
      </c>
      <c r="AQ68" s="52">
        <f>SUM(O68+T68+Y68+AD68+AN68+AI68)</f>
        <v>0</v>
      </c>
      <c r="AR68" s="188" t="s">
        <v>181</v>
      </c>
      <c r="AS68" s="729"/>
      <c r="AT68" s="132" t="s">
        <v>181</v>
      </c>
      <c r="AU68" s="132" t="s">
        <v>181</v>
      </c>
      <c r="AV68" s="132" t="s">
        <v>181</v>
      </c>
      <c r="AW68" s="132" t="s">
        <v>181</v>
      </c>
      <c r="AX68" s="132" t="s">
        <v>181</v>
      </c>
      <c r="AY68" s="132" t="s">
        <v>181</v>
      </c>
      <c r="AZ68" s="132" t="s">
        <v>181</v>
      </c>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32" t="s">
        <v>181</v>
      </c>
      <c r="CW68" s="127"/>
      <c r="CX68" s="127"/>
      <c r="CY68" s="127"/>
      <c r="CZ68" s="127"/>
      <c r="DA68" s="127"/>
      <c r="DB68" s="132" t="s">
        <v>181</v>
      </c>
      <c r="DC68" s="127"/>
      <c r="DD68" s="127"/>
      <c r="DE68" s="127"/>
      <c r="DF68" s="127"/>
      <c r="DG68" s="127"/>
      <c r="DH68" s="132" t="s">
        <v>181</v>
      </c>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row>
    <row r="69" spans="1:144" s="58" customFormat="1" ht="20.25" customHeight="1">
      <c r="A69" s="55" t="s">
        <v>181</v>
      </c>
      <c r="B69" s="56">
        <v>2</v>
      </c>
      <c r="C69" s="1068" t="s">
        <v>204</v>
      </c>
      <c r="D69" s="966"/>
      <c r="E69" s="966"/>
      <c r="F69" s="966"/>
      <c r="G69" s="966"/>
      <c r="H69" s="966"/>
      <c r="I69" s="966"/>
      <c r="J69" s="966"/>
      <c r="K69" s="157" t="s">
        <v>181</v>
      </c>
      <c r="L69" s="68" t="s">
        <v>181</v>
      </c>
      <c r="M69" s="152" t="s">
        <v>181</v>
      </c>
      <c r="N69" s="152" t="s">
        <v>181</v>
      </c>
      <c r="O69" s="406">
        <f>ROUND((O41*$J41)+(O42*$J42)+(O43*$J43)+(O44*$J44)+(O45*$J45)+(O46*$J46)+(O47*$J47)+(O48*$J48)+(O49*$J49)+(O50*$J50)+(O51*$J51)+(O52*$J52)+(O53*$J53)+(O54*$J54)+(O55*$J55)+(O56*$J56)+(O57*$J57)+(O58*$J58)+(O59*$J59)+(O60*$J60),$AQ$257)</f>
        <v>0</v>
      </c>
      <c r="P69" s="69" t="s">
        <v>181</v>
      </c>
      <c r="Q69" s="152" t="s">
        <v>181</v>
      </c>
      <c r="R69" s="152" t="s">
        <v>181</v>
      </c>
      <c r="S69" s="152" t="s">
        <v>181</v>
      </c>
      <c r="T69" s="406">
        <f>ROUND((T41*$J41)+(T42*$J42)+(T43*$J43)+(T44*$J44)+(T45*$J45)+(T46*$J46)+(T47*$J47)+(T48*$J48)+(T49*$J49)+(T50*$J50)+(T51*$J51)+(T52*$J52)+(T53*$J53)+(T54*$J54)+(T55*$J55)+(T56*$J56)+(T57*$J57)+(T58*$J58)+(T59*$J59)+(T60*$J60),$AQ$257)</f>
        <v>0</v>
      </c>
      <c r="U69" s="69" t="s">
        <v>181</v>
      </c>
      <c r="V69" s="152" t="s">
        <v>181</v>
      </c>
      <c r="W69" s="152" t="s">
        <v>181</v>
      </c>
      <c r="X69" s="152" t="s">
        <v>181</v>
      </c>
      <c r="Y69" s="406">
        <f>ROUND((Y41*$J41)+(Y42*$J42)+(Y43*$J43)+(Y44*$J44)+(Y45*$J45)+(Y46*$J46)+(Y47*$J47)+(Y48*$J48)+(Y49*$J49)+(Y50*$J50)+(Y51*$J51)+(Y52*$J52)+(Y53*$J53)+(Y54*$J54)+(Y55*$J55)+(Y56*$J56)+(Y57*$J57)+(Y58*$J58)+(Y59*$J59)+(Y60*$J60),$AQ$257)</f>
        <v>0</v>
      </c>
      <c r="Z69" s="69" t="s">
        <v>181</v>
      </c>
      <c r="AA69" s="152" t="s">
        <v>181</v>
      </c>
      <c r="AB69" s="152" t="s">
        <v>181</v>
      </c>
      <c r="AC69" s="152" t="s">
        <v>181</v>
      </c>
      <c r="AD69" s="406">
        <f>ROUND((AD41*$J41)+(AD42*$J42)+(AD43*$J43)+(AD44*$J44)+(AD45*$J45)+(AD46*$J46)+(AD47*$J47)+(AD48*$J48)+(AD49*$J49)+(AD50*$J50)+(AD51*$J51)+(AD52*$J52)+(AD53*$J53)+(AD54*$J54)+(AD55*$J55)+(AD56*$J56)+(AD57*$J57)+(AD58*$J58)+(AD59*$J59)+(AD60*$J60),$AQ$257)</f>
        <v>0</v>
      </c>
      <c r="AE69" s="69" t="s">
        <v>181</v>
      </c>
      <c r="AF69" s="152" t="s">
        <v>181</v>
      </c>
      <c r="AG69" s="152" t="s">
        <v>181</v>
      </c>
      <c r="AH69" s="152" t="s">
        <v>181</v>
      </c>
      <c r="AI69" s="406">
        <f>ROUND((AI41*$J41)+(AI42*$J42)+(AI43*$J43)+(AI44*$J44)+(AI45*$J45)+(AI46*$J46)+(AI47*$J47)+(AI48*$J48)+(AI49*$J49)+(AI50*$J50)+(AI51*$J51)+(AI52*$J52)+(AI53*$J53)+(AI54*$J54)+(AI55*$J55)+(AI56*$J56)+(AI57*$J57)+(AI58*$J58)+(AI59*$J59)+(AI60*$J60),$AQ$257)</f>
        <v>0</v>
      </c>
      <c r="AJ69" s="69" t="s">
        <v>181</v>
      </c>
      <c r="AK69" s="152" t="s">
        <v>181</v>
      </c>
      <c r="AL69" s="152" t="s">
        <v>181</v>
      </c>
      <c r="AM69" s="152" t="s">
        <v>181</v>
      </c>
      <c r="AN69" s="406">
        <f>ROUND((AN41*$J41)+(AN42*$J42)+(AN43*$J43)+(AN44*$J44)+(AN45*$J45)+(AN46*$J46)+(AN47*$J47)+(AN48*$J48)+(AN49*$J49)+(AN50*$J50)+(AN51*$J51)+(AN52*$J52)+(AN53*$J53)+(AN54*$J54)+(AN55*$J55)+(AN56*$J56)+(AN57*$J57)+(AN58*$J58)+(AN59*$J59)+(AN60*$J60),$AQ$257)</f>
        <v>0</v>
      </c>
      <c r="AO69" s="75" t="s">
        <v>181</v>
      </c>
      <c r="AP69" s="185" t="s">
        <v>181</v>
      </c>
      <c r="AQ69" s="52">
        <f>SUM(O69+T69+Y69+AD69+AN69+AI69)</f>
        <v>0</v>
      </c>
      <c r="AR69" s="188" t="s">
        <v>181</v>
      </c>
      <c r="AS69" s="729"/>
      <c r="AT69" s="132" t="s">
        <v>181</v>
      </c>
      <c r="AU69" s="132" t="s">
        <v>181</v>
      </c>
      <c r="AV69" s="132" t="s">
        <v>181</v>
      </c>
      <c r="AW69" s="132" t="s">
        <v>181</v>
      </c>
      <c r="AX69" s="132" t="s">
        <v>181</v>
      </c>
      <c r="AY69" s="132" t="s">
        <v>181</v>
      </c>
      <c r="AZ69" s="132" t="s">
        <v>181</v>
      </c>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32" t="s">
        <v>181</v>
      </c>
      <c r="CW69" s="127"/>
      <c r="CX69" s="127"/>
      <c r="CY69" s="127"/>
      <c r="CZ69" s="127"/>
      <c r="DA69" s="127"/>
      <c r="DB69" s="132" t="s">
        <v>181</v>
      </c>
      <c r="DC69" s="127"/>
      <c r="DD69" s="127"/>
      <c r="DE69" s="127"/>
      <c r="DF69" s="127"/>
      <c r="DG69" s="127"/>
      <c r="DH69" s="132" t="s">
        <v>181</v>
      </c>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row>
    <row r="70" spans="1:144" s="58" customFormat="1" ht="9.9499999999999993" customHeight="1" thickBot="1">
      <c r="A70" s="55" t="s">
        <v>181</v>
      </c>
      <c r="B70" s="56" t="s">
        <v>181</v>
      </c>
      <c r="C70" s="56" t="s">
        <v>181</v>
      </c>
      <c r="D70" s="56" t="s">
        <v>181</v>
      </c>
      <c r="E70" s="56" t="s">
        <v>181</v>
      </c>
      <c r="F70" s="56" t="s">
        <v>181</v>
      </c>
      <c r="G70" s="56" t="s">
        <v>181</v>
      </c>
      <c r="H70" s="56" t="s">
        <v>181</v>
      </c>
      <c r="I70" s="56" t="s">
        <v>181</v>
      </c>
      <c r="J70" s="56" t="s">
        <v>181</v>
      </c>
      <c r="K70" s="56" t="s">
        <v>181</v>
      </c>
      <c r="L70" s="68" t="s">
        <v>181</v>
      </c>
      <c r="M70" s="152" t="s">
        <v>181</v>
      </c>
      <c r="N70" s="152" t="s">
        <v>181</v>
      </c>
      <c r="O70" s="401" t="s">
        <v>181</v>
      </c>
      <c r="P70" s="69" t="s">
        <v>181</v>
      </c>
      <c r="Q70" s="152" t="s">
        <v>181</v>
      </c>
      <c r="R70" s="152" t="s">
        <v>181</v>
      </c>
      <c r="S70" s="152" t="s">
        <v>181</v>
      </c>
      <c r="T70" s="401" t="s">
        <v>181</v>
      </c>
      <c r="U70" s="69" t="s">
        <v>181</v>
      </c>
      <c r="V70" s="152" t="s">
        <v>181</v>
      </c>
      <c r="W70" s="152" t="s">
        <v>181</v>
      </c>
      <c r="X70" s="152" t="s">
        <v>181</v>
      </c>
      <c r="Y70" s="401" t="s">
        <v>181</v>
      </c>
      <c r="Z70" s="69" t="s">
        <v>181</v>
      </c>
      <c r="AA70" s="152" t="s">
        <v>181</v>
      </c>
      <c r="AB70" s="152" t="s">
        <v>181</v>
      </c>
      <c r="AC70" s="152" t="s">
        <v>181</v>
      </c>
      <c r="AD70" s="401" t="s">
        <v>181</v>
      </c>
      <c r="AE70" s="69" t="s">
        <v>181</v>
      </c>
      <c r="AF70" s="152" t="s">
        <v>181</v>
      </c>
      <c r="AG70" s="152" t="s">
        <v>181</v>
      </c>
      <c r="AH70" s="152" t="s">
        <v>181</v>
      </c>
      <c r="AI70" s="401" t="s">
        <v>181</v>
      </c>
      <c r="AJ70" s="69" t="s">
        <v>181</v>
      </c>
      <c r="AK70" s="152" t="s">
        <v>181</v>
      </c>
      <c r="AL70" s="152" t="s">
        <v>181</v>
      </c>
      <c r="AM70" s="152" t="s">
        <v>181</v>
      </c>
      <c r="AN70" s="401" t="s">
        <v>181</v>
      </c>
      <c r="AO70" s="75" t="s">
        <v>181</v>
      </c>
      <c r="AP70" s="185" t="s">
        <v>181</v>
      </c>
      <c r="AQ70" s="185" t="s">
        <v>181</v>
      </c>
      <c r="AR70" s="188" t="s">
        <v>181</v>
      </c>
      <c r="AS70" s="729"/>
      <c r="AT70" s="132" t="s">
        <v>181</v>
      </c>
      <c r="AU70" s="132" t="s">
        <v>181</v>
      </c>
      <c r="AV70" s="132" t="s">
        <v>181</v>
      </c>
      <c r="AW70" s="132" t="s">
        <v>181</v>
      </c>
      <c r="AX70" s="132" t="s">
        <v>181</v>
      </c>
      <c r="AY70" s="132" t="s">
        <v>181</v>
      </c>
      <c r="AZ70" s="132" t="s">
        <v>181</v>
      </c>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32" t="s">
        <v>181</v>
      </c>
      <c r="CW70" s="127"/>
      <c r="CX70" s="127"/>
      <c r="CY70" s="127"/>
      <c r="CZ70" s="127"/>
      <c r="DA70" s="127"/>
      <c r="DB70" s="132" t="s">
        <v>181</v>
      </c>
      <c r="DC70" s="127"/>
      <c r="DD70" s="127"/>
      <c r="DE70" s="127"/>
      <c r="DF70" s="127"/>
      <c r="DG70" s="127"/>
      <c r="DH70" s="132" t="s">
        <v>181</v>
      </c>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row>
    <row r="71" spans="1:144" s="58" customFormat="1" ht="20.25" customHeight="1" thickBot="1">
      <c r="A71" s="55" t="s">
        <v>181</v>
      </c>
      <c r="B71" s="56" t="s">
        <v>181</v>
      </c>
      <c r="C71" s="1347" t="s">
        <v>205</v>
      </c>
      <c r="D71" s="1348"/>
      <c r="E71" s="1348"/>
      <c r="F71" s="1348"/>
      <c r="G71" s="1348"/>
      <c r="H71" s="1348"/>
      <c r="I71" s="1348"/>
      <c r="J71" s="1348"/>
      <c r="K71" s="157" t="s">
        <v>181</v>
      </c>
      <c r="L71" s="68" t="s">
        <v>181</v>
      </c>
      <c r="M71" s="152" t="s">
        <v>181</v>
      </c>
      <c r="N71" s="152" t="s">
        <v>181</v>
      </c>
      <c r="O71" s="404">
        <f>SUM(O68:O69)</f>
        <v>0</v>
      </c>
      <c r="P71" s="69" t="s">
        <v>181</v>
      </c>
      <c r="Q71" s="152" t="s">
        <v>181</v>
      </c>
      <c r="R71" s="152" t="s">
        <v>181</v>
      </c>
      <c r="S71" s="152" t="s">
        <v>181</v>
      </c>
      <c r="T71" s="404">
        <f>SUM(T68:T69)</f>
        <v>0</v>
      </c>
      <c r="U71" s="69" t="s">
        <v>181</v>
      </c>
      <c r="V71" s="152" t="s">
        <v>181</v>
      </c>
      <c r="W71" s="152" t="s">
        <v>181</v>
      </c>
      <c r="X71" s="152" t="s">
        <v>181</v>
      </c>
      <c r="Y71" s="404">
        <f>SUM(Y68:Y69)</f>
        <v>0</v>
      </c>
      <c r="Z71" s="69" t="s">
        <v>181</v>
      </c>
      <c r="AA71" s="152" t="s">
        <v>181</v>
      </c>
      <c r="AB71" s="152" t="s">
        <v>181</v>
      </c>
      <c r="AC71" s="152" t="s">
        <v>181</v>
      </c>
      <c r="AD71" s="404">
        <f>SUM(AD68:AD69)</f>
        <v>0</v>
      </c>
      <c r="AE71" s="69" t="s">
        <v>181</v>
      </c>
      <c r="AF71" s="152" t="s">
        <v>181</v>
      </c>
      <c r="AG71" s="152" t="s">
        <v>181</v>
      </c>
      <c r="AH71" s="152" t="s">
        <v>181</v>
      </c>
      <c r="AI71" s="404">
        <f>SUM(AI68:AI69)</f>
        <v>0</v>
      </c>
      <c r="AJ71" s="69" t="s">
        <v>181</v>
      </c>
      <c r="AK71" s="152" t="s">
        <v>181</v>
      </c>
      <c r="AL71" s="152" t="s">
        <v>181</v>
      </c>
      <c r="AM71" s="152" t="s">
        <v>181</v>
      </c>
      <c r="AN71" s="404">
        <f>SUM(AN68:AN69)</f>
        <v>0</v>
      </c>
      <c r="AO71" s="75" t="s">
        <v>181</v>
      </c>
      <c r="AP71" s="185" t="s">
        <v>181</v>
      </c>
      <c r="AQ71" s="190">
        <f>SUM(O71:AN71)</f>
        <v>0</v>
      </c>
      <c r="AR71" s="188" t="s">
        <v>181</v>
      </c>
      <c r="AS71" s="729"/>
      <c r="AT71" s="132" t="s">
        <v>181</v>
      </c>
      <c r="AU71" s="132" t="s">
        <v>181</v>
      </c>
      <c r="AV71" s="132" t="s">
        <v>181</v>
      </c>
      <c r="AW71" s="132" t="s">
        <v>181</v>
      </c>
      <c r="AX71" s="132" t="s">
        <v>181</v>
      </c>
      <c r="AY71" s="132" t="s">
        <v>181</v>
      </c>
      <c r="AZ71" s="132" t="s">
        <v>181</v>
      </c>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32" t="s">
        <v>181</v>
      </c>
      <c r="CW71" s="127"/>
      <c r="CX71" s="127"/>
      <c r="CY71" s="127"/>
      <c r="CZ71" s="127"/>
      <c r="DA71" s="127"/>
      <c r="DB71" s="132" t="s">
        <v>181</v>
      </c>
      <c r="DC71" s="127"/>
      <c r="DD71" s="127"/>
      <c r="DE71" s="127"/>
      <c r="DF71" s="127"/>
      <c r="DG71" s="127"/>
      <c r="DH71" s="132" t="s">
        <v>181</v>
      </c>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row>
    <row r="72" spans="1:144" s="58" customFormat="1" ht="9.9499999999999993" customHeight="1" thickBot="1">
      <c r="A72" s="55" t="s">
        <v>181</v>
      </c>
      <c r="B72" s="56" t="s">
        <v>181</v>
      </c>
      <c r="C72" s="56" t="s">
        <v>181</v>
      </c>
      <c r="D72" s="56" t="s">
        <v>181</v>
      </c>
      <c r="E72" s="56" t="s">
        <v>181</v>
      </c>
      <c r="F72" s="56" t="s">
        <v>181</v>
      </c>
      <c r="G72" s="56" t="s">
        <v>181</v>
      </c>
      <c r="H72" s="56" t="s">
        <v>181</v>
      </c>
      <c r="I72" s="56" t="s">
        <v>181</v>
      </c>
      <c r="J72" s="157" t="s">
        <v>181</v>
      </c>
      <c r="K72" s="157" t="s">
        <v>181</v>
      </c>
      <c r="L72" s="68" t="s">
        <v>181</v>
      </c>
      <c r="M72" s="152" t="s">
        <v>181</v>
      </c>
      <c r="N72" s="152" t="s">
        <v>181</v>
      </c>
      <c r="O72" s="401" t="s">
        <v>181</v>
      </c>
      <c r="P72" s="69" t="s">
        <v>181</v>
      </c>
      <c r="Q72" s="152" t="s">
        <v>181</v>
      </c>
      <c r="R72" s="152" t="s">
        <v>181</v>
      </c>
      <c r="S72" s="152" t="s">
        <v>181</v>
      </c>
      <c r="T72" s="401" t="s">
        <v>181</v>
      </c>
      <c r="U72" s="69" t="s">
        <v>181</v>
      </c>
      <c r="V72" s="152" t="s">
        <v>181</v>
      </c>
      <c r="W72" s="152" t="s">
        <v>181</v>
      </c>
      <c r="X72" s="152" t="s">
        <v>181</v>
      </c>
      <c r="Y72" s="401" t="s">
        <v>181</v>
      </c>
      <c r="Z72" s="69" t="s">
        <v>181</v>
      </c>
      <c r="AA72" s="152" t="s">
        <v>181</v>
      </c>
      <c r="AB72" s="152" t="s">
        <v>181</v>
      </c>
      <c r="AC72" s="152" t="s">
        <v>181</v>
      </c>
      <c r="AD72" s="401" t="s">
        <v>181</v>
      </c>
      <c r="AE72" s="69" t="s">
        <v>181</v>
      </c>
      <c r="AF72" s="152" t="s">
        <v>181</v>
      </c>
      <c r="AG72" s="152" t="s">
        <v>181</v>
      </c>
      <c r="AH72" s="152" t="s">
        <v>181</v>
      </c>
      <c r="AI72" s="401" t="s">
        <v>181</v>
      </c>
      <c r="AJ72" s="69" t="s">
        <v>181</v>
      </c>
      <c r="AK72" s="152" t="s">
        <v>181</v>
      </c>
      <c r="AL72" s="152" t="s">
        <v>181</v>
      </c>
      <c r="AM72" s="152" t="s">
        <v>181</v>
      </c>
      <c r="AN72" s="401" t="s">
        <v>181</v>
      </c>
      <c r="AO72" s="75" t="s">
        <v>181</v>
      </c>
      <c r="AP72" s="185" t="s">
        <v>181</v>
      </c>
      <c r="AQ72" s="185" t="s">
        <v>181</v>
      </c>
      <c r="AR72" s="188" t="s">
        <v>181</v>
      </c>
      <c r="AS72" s="729"/>
      <c r="AT72" s="132" t="s">
        <v>181</v>
      </c>
      <c r="AU72" s="132" t="s">
        <v>181</v>
      </c>
      <c r="AV72" s="132" t="s">
        <v>181</v>
      </c>
      <c r="AW72" s="132" t="s">
        <v>181</v>
      </c>
      <c r="AX72" s="132" t="s">
        <v>181</v>
      </c>
      <c r="AY72" s="132" t="s">
        <v>181</v>
      </c>
      <c r="AZ72" s="132" t="s">
        <v>181</v>
      </c>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32" t="s">
        <v>181</v>
      </c>
      <c r="CW72" s="127"/>
      <c r="CX72" s="127"/>
      <c r="CY72" s="127"/>
      <c r="CZ72" s="127"/>
      <c r="DA72" s="127"/>
      <c r="DB72" s="132" t="s">
        <v>181</v>
      </c>
      <c r="DC72" s="127"/>
      <c r="DD72" s="127"/>
      <c r="DE72" s="127"/>
      <c r="DF72" s="127"/>
      <c r="DG72" s="127"/>
      <c r="DH72" s="132" t="s">
        <v>181</v>
      </c>
      <c r="DI72" s="127"/>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row>
    <row r="73" spans="1:144" s="58" customFormat="1" ht="20.25" customHeight="1" thickBot="1">
      <c r="A73" s="55" t="s">
        <v>181</v>
      </c>
      <c r="B73" s="56" t="s">
        <v>181</v>
      </c>
      <c r="C73" s="1347" t="s">
        <v>240</v>
      </c>
      <c r="D73" s="1348"/>
      <c r="E73" s="1348"/>
      <c r="F73" s="1348"/>
      <c r="G73" s="1348"/>
      <c r="H73" s="1348"/>
      <c r="I73" s="1348"/>
      <c r="J73" s="1348"/>
      <c r="K73" s="56" t="s">
        <v>181</v>
      </c>
      <c r="L73" s="68" t="s">
        <v>181</v>
      </c>
      <c r="M73" s="152" t="s">
        <v>181</v>
      </c>
      <c r="N73" s="152" t="s">
        <v>181</v>
      </c>
      <c r="O73" s="407">
        <f>SUM(O64+O71)</f>
        <v>0</v>
      </c>
      <c r="P73" s="69" t="s">
        <v>181</v>
      </c>
      <c r="Q73" s="152" t="s">
        <v>181</v>
      </c>
      <c r="R73" s="152" t="s">
        <v>181</v>
      </c>
      <c r="S73" s="152" t="s">
        <v>181</v>
      </c>
      <c r="T73" s="407">
        <f>SUM(T64+T71)</f>
        <v>0</v>
      </c>
      <c r="U73" s="69" t="s">
        <v>181</v>
      </c>
      <c r="V73" s="152" t="s">
        <v>181</v>
      </c>
      <c r="W73" s="152" t="s">
        <v>181</v>
      </c>
      <c r="X73" s="152" t="s">
        <v>181</v>
      </c>
      <c r="Y73" s="407">
        <f>SUM(Y64+Y71)</f>
        <v>0</v>
      </c>
      <c r="Z73" s="69" t="s">
        <v>181</v>
      </c>
      <c r="AA73" s="152" t="s">
        <v>181</v>
      </c>
      <c r="AB73" s="152" t="s">
        <v>181</v>
      </c>
      <c r="AC73" s="152" t="s">
        <v>181</v>
      </c>
      <c r="AD73" s="407">
        <f>SUM(AD64+AD71)</f>
        <v>0</v>
      </c>
      <c r="AE73" s="69" t="s">
        <v>181</v>
      </c>
      <c r="AF73" s="152" t="s">
        <v>181</v>
      </c>
      <c r="AG73" s="152" t="s">
        <v>181</v>
      </c>
      <c r="AH73" s="152" t="s">
        <v>181</v>
      </c>
      <c r="AI73" s="407">
        <f>SUM(AI64+AI71)</f>
        <v>0</v>
      </c>
      <c r="AJ73" s="69" t="s">
        <v>181</v>
      </c>
      <c r="AK73" s="152" t="s">
        <v>181</v>
      </c>
      <c r="AL73" s="152" t="s">
        <v>181</v>
      </c>
      <c r="AM73" s="152" t="s">
        <v>181</v>
      </c>
      <c r="AN73" s="407">
        <f>SUM(AN64+AN71)</f>
        <v>0</v>
      </c>
      <c r="AO73" s="75" t="s">
        <v>181</v>
      </c>
      <c r="AP73" s="185" t="s">
        <v>181</v>
      </c>
      <c r="AQ73" s="191">
        <f>SUM(O73:AN73)</f>
        <v>0</v>
      </c>
      <c r="AR73" s="188" t="s">
        <v>181</v>
      </c>
      <c r="AS73" s="729"/>
      <c r="AT73" s="132" t="s">
        <v>181</v>
      </c>
      <c r="AU73" s="132" t="s">
        <v>181</v>
      </c>
      <c r="AV73" s="132" t="s">
        <v>181</v>
      </c>
      <c r="AW73" s="132" t="s">
        <v>181</v>
      </c>
      <c r="AX73" s="132" t="s">
        <v>181</v>
      </c>
      <c r="AY73" s="132" t="s">
        <v>181</v>
      </c>
      <c r="AZ73" s="132" t="s">
        <v>181</v>
      </c>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32" t="s">
        <v>181</v>
      </c>
      <c r="CW73" s="127"/>
      <c r="CX73" s="127"/>
      <c r="CY73" s="127"/>
      <c r="CZ73" s="127"/>
      <c r="DA73" s="127"/>
      <c r="DB73" s="132" t="s">
        <v>181</v>
      </c>
      <c r="DC73" s="127"/>
      <c r="DD73" s="127"/>
      <c r="DE73" s="127"/>
      <c r="DF73" s="127"/>
      <c r="DG73" s="127"/>
      <c r="DH73" s="132" t="s">
        <v>181</v>
      </c>
      <c r="DI73" s="127"/>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row>
    <row r="74" spans="1:144" s="58" customFormat="1" ht="9.9499999999999993" customHeight="1" thickBot="1">
      <c r="A74" s="61" t="s">
        <v>181</v>
      </c>
      <c r="B74" s="62" t="s">
        <v>181</v>
      </c>
      <c r="C74" s="62" t="s">
        <v>181</v>
      </c>
      <c r="D74" s="62" t="s">
        <v>181</v>
      </c>
      <c r="E74" s="62" t="s">
        <v>181</v>
      </c>
      <c r="F74" s="62" t="s">
        <v>181</v>
      </c>
      <c r="G74" s="62" t="s">
        <v>181</v>
      </c>
      <c r="H74" s="62" t="s">
        <v>181</v>
      </c>
      <c r="I74" s="62" t="s">
        <v>181</v>
      </c>
      <c r="J74" s="62" t="s">
        <v>181</v>
      </c>
      <c r="K74" s="62" t="s">
        <v>181</v>
      </c>
      <c r="L74" s="79" t="s">
        <v>181</v>
      </c>
      <c r="M74" s="80" t="s">
        <v>181</v>
      </c>
      <c r="N74" s="80" t="s">
        <v>181</v>
      </c>
      <c r="O74" s="403" t="s">
        <v>181</v>
      </c>
      <c r="P74" s="82" t="s">
        <v>181</v>
      </c>
      <c r="Q74" s="80" t="s">
        <v>181</v>
      </c>
      <c r="R74" s="80" t="s">
        <v>181</v>
      </c>
      <c r="S74" s="80" t="s">
        <v>181</v>
      </c>
      <c r="T74" s="403" t="s">
        <v>181</v>
      </c>
      <c r="U74" s="82" t="s">
        <v>181</v>
      </c>
      <c r="V74" s="80" t="s">
        <v>181</v>
      </c>
      <c r="W74" s="80" t="s">
        <v>181</v>
      </c>
      <c r="X74" s="80" t="s">
        <v>181</v>
      </c>
      <c r="Y74" s="403" t="s">
        <v>181</v>
      </c>
      <c r="Z74" s="82" t="s">
        <v>181</v>
      </c>
      <c r="AA74" s="80" t="s">
        <v>181</v>
      </c>
      <c r="AB74" s="80" t="s">
        <v>181</v>
      </c>
      <c r="AC74" s="80" t="s">
        <v>181</v>
      </c>
      <c r="AD74" s="403" t="s">
        <v>181</v>
      </c>
      <c r="AE74" s="82" t="s">
        <v>181</v>
      </c>
      <c r="AF74" s="80" t="s">
        <v>181</v>
      </c>
      <c r="AG74" s="80" t="s">
        <v>181</v>
      </c>
      <c r="AH74" s="80" t="s">
        <v>181</v>
      </c>
      <c r="AI74" s="403" t="s">
        <v>181</v>
      </c>
      <c r="AJ74" s="82" t="s">
        <v>181</v>
      </c>
      <c r="AK74" s="80" t="s">
        <v>181</v>
      </c>
      <c r="AL74" s="80" t="s">
        <v>181</v>
      </c>
      <c r="AM74" s="80" t="s">
        <v>181</v>
      </c>
      <c r="AN74" s="403" t="s">
        <v>181</v>
      </c>
      <c r="AO74" s="83" t="s">
        <v>181</v>
      </c>
      <c r="AP74" s="186" t="s">
        <v>181</v>
      </c>
      <c r="AQ74" s="186" t="s">
        <v>181</v>
      </c>
      <c r="AR74" s="189" t="s">
        <v>181</v>
      </c>
      <c r="AS74" s="729"/>
      <c r="AT74" s="132" t="s">
        <v>181</v>
      </c>
      <c r="AU74" s="132" t="s">
        <v>181</v>
      </c>
      <c r="AV74" s="132" t="s">
        <v>181</v>
      </c>
      <c r="AW74" s="132" t="s">
        <v>181</v>
      </c>
      <c r="AX74" s="132" t="s">
        <v>181</v>
      </c>
      <c r="AY74" s="132" t="s">
        <v>181</v>
      </c>
      <c r="AZ74" s="132" t="s">
        <v>181</v>
      </c>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32" t="s">
        <v>181</v>
      </c>
      <c r="CW74" s="127"/>
      <c r="CX74" s="127"/>
      <c r="CY74" s="127"/>
      <c r="CZ74" s="127"/>
      <c r="DA74" s="127"/>
      <c r="DB74" s="132" t="s">
        <v>181</v>
      </c>
      <c r="DC74" s="127"/>
      <c r="DD74" s="127"/>
      <c r="DE74" s="127"/>
      <c r="DF74" s="127"/>
      <c r="DG74" s="127"/>
      <c r="DH74" s="132" t="s">
        <v>181</v>
      </c>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row>
    <row r="75" spans="1:144" s="58" customFormat="1" ht="9.9499999999999993" customHeight="1">
      <c r="A75" s="55" t="s">
        <v>181</v>
      </c>
      <c r="B75" s="84" t="s">
        <v>181</v>
      </c>
      <c r="C75" s="84" t="s">
        <v>181</v>
      </c>
      <c r="D75" s="84" t="s">
        <v>181</v>
      </c>
      <c r="E75" s="56" t="s">
        <v>181</v>
      </c>
      <c r="F75" s="56" t="s">
        <v>181</v>
      </c>
      <c r="G75" s="56" t="s">
        <v>181</v>
      </c>
      <c r="H75" s="56" t="s">
        <v>181</v>
      </c>
      <c r="I75" s="56" t="s">
        <v>181</v>
      </c>
      <c r="J75" s="56" t="s">
        <v>181</v>
      </c>
      <c r="K75" s="56" t="s">
        <v>181</v>
      </c>
      <c r="L75" s="68" t="s">
        <v>181</v>
      </c>
      <c r="M75" s="152" t="s">
        <v>181</v>
      </c>
      <c r="N75" s="152" t="s">
        <v>181</v>
      </c>
      <c r="O75" s="401" t="s">
        <v>181</v>
      </c>
      <c r="P75" s="152" t="s">
        <v>181</v>
      </c>
      <c r="Q75" s="68" t="s">
        <v>181</v>
      </c>
      <c r="R75" s="152" t="s">
        <v>181</v>
      </c>
      <c r="S75" s="152" t="s">
        <v>181</v>
      </c>
      <c r="T75" s="401" t="s">
        <v>181</v>
      </c>
      <c r="U75" s="152" t="s">
        <v>181</v>
      </c>
      <c r="V75" s="68" t="s">
        <v>181</v>
      </c>
      <c r="W75" s="152" t="s">
        <v>181</v>
      </c>
      <c r="X75" s="152" t="s">
        <v>181</v>
      </c>
      <c r="Y75" s="401" t="s">
        <v>181</v>
      </c>
      <c r="Z75" s="152" t="s">
        <v>181</v>
      </c>
      <c r="AA75" s="68" t="s">
        <v>181</v>
      </c>
      <c r="AB75" s="152" t="s">
        <v>181</v>
      </c>
      <c r="AC75" s="152" t="s">
        <v>181</v>
      </c>
      <c r="AD75" s="401" t="s">
        <v>181</v>
      </c>
      <c r="AE75" s="152" t="s">
        <v>181</v>
      </c>
      <c r="AF75" s="68" t="s">
        <v>181</v>
      </c>
      <c r="AG75" s="152" t="s">
        <v>181</v>
      </c>
      <c r="AH75" s="152" t="s">
        <v>181</v>
      </c>
      <c r="AI75" s="401" t="s">
        <v>181</v>
      </c>
      <c r="AJ75" s="152" t="s">
        <v>181</v>
      </c>
      <c r="AK75" s="68" t="s">
        <v>181</v>
      </c>
      <c r="AL75" s="152" t="s">
        <v>181</v>
      </c>
      <c r="AM75" s="152" t="s">
        <v>181</v>
      </c>
      <c r="AN75" s="401" t="s">
        <v>181</v>
      </c>
      <c r="AO75" s="85" t="s">
        <v>181</v>
      </c>
      <c r="AP75" s="187" t="s">
        <v>181</v>
      </c>
      <c r="AQ75" s="185" t="s">
        <v>181</v>
      </c>
      <c r="AR75" s="188" t="s">
        <v>181</v>
      </c>
      <c r="AS75" s="729"/>
      <c r="AT75" s="132" t="s">
        <v>181</v>
      </c>
      <c r="AU75" s="132" t="s">
        <v>181</v>
      </c>
      <c r="AV75" s="132" t="s">
        <v>181</v>
      </c>
      <c r="AW75" s="132" t="s">
        <v>181</v>
      </c>
      <c r="AX75" s="132" t="s">
        <v>181</v>
      </c>
      <c r="AY75" s="132" t="s">
        <v>181</v>
      </c>
      <c r="AZ75" s="132" t="s">
        <v>181</v>
      </c>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32" t="s">
        <v>181</v>
      </c>
      <c r="CW75" s="127"/>
      <c r="CX75" s="127"/>
      <c r="CY75" s="127"/>
      <c r="CZ75" s="127"/>
      <c r="DA75" s="127"/>
      <c r="DB75" s="132" t="s">
        <v>181</v>
      </c>
      <c r="DC75" s="127"/>
      <c r="DD75" s="127"/>
      <c r="DE75" s="127"/>
      <c r="DF75" s="127"/>
      <c r="DG75" s="127"/>
      <c r="DH75" s="132" t="s">
        <v>181</v>
      </c>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row>
    <row r="76" spans="1:144" s="58" customFormat="1" ht="30" customHeight="1">
      <c r="A76" s="55"/>
      <c r="B76" s="1347" t="s">
        <v>390</v>
      </c>
      <c r="C76" s="1347"/>
      <c r="D76" s="1347"/>
      <c r="E76" s="1347"/>
      <c r="F76" s="1347"/>
      <c r="G76" s="1348"/>
      <c r="H76" s="1348"/>
      <c r="I76" s="1348"/>
      <c r="J76" s="1348"/>
      <c r="K76" s="56" t="s">
        <v>181</v>
      </c>
      <c r="L76" s="68" t="s">
        <v>181</v>
      </c>
      <c r="M76" s="152" t="s">
        <v>181</v>
      </c>
      <c r="N76" s="152" t="s">
        <v>181</v>
      </c>
      <c r="O76" s="405" t="s">
        <v>181</v>
      </c>
      <c r="P76" s="69" t="s">
        <v>181</v>
      </c>
      <c r="Q76" s="152" t="s">
        <v>181</v>
      </c>
      <c r="R76" s="152" t="s">
        <v>181</v>
      </c>
      <c r="S76" s="152" t="s">
        <v>181</v>
      </c>
      <c r="T76" s="405" t="s">
        <v>181</v>
      </c>
      <c r="U76" s="69" t="s">
        <v>181</v>
      </c>
      <c r="V76" s="152" t="s">
        <v>181</v>
      </c>
      <c r="W76" s="152" t="s">
        <v>181</v>
      </c>
      <c r="X76" s="152" t="s">
        <v>181</v>
      </c>
      <c r="Y76" s="405" t="s">
        <v>181</v>
      </c>
      <c r="Z76" s="69" t="s">
        <v>181</v>
      </c>
      <c r="AA76" s="152" t="s">
        <v>181</v>
      </c>
      <c r="AB76" s="152" t="s">
        <v>181</v>
      </c>
      <c r="AC76" s="152" t="s">
        <v>181</v>
      </c>
      <c r="AD76" s="405" t="s">
        <v>181</v>
      </c>
      <c r="AE76" s="69" t="s">
        <v>181</v>
      </c>
      <c r="AF76" s="152" t="s">
        <v>181</v>
      </c>
      <c r="AG76" s="152" t="s">
        <v>181</v>
      </c>
      <c r="AH76" s="152" t="s">
        <v>181</v>
      </c>
      <c r="AI76" s="405" t="s">
        <v>181</v>
      </c>
      <c r="AJ76" s="69" t="s">
        <v>181</v>
      </c>
      <c r="AK76" s="152" t="s">
        <v>181</v>
      </c>
      <c r="AL76" s="152" t="s">
        <v>181</v>
      </c>
      <c r="AM76" s="152" t="s">
        <v>181</v>
      </c>
      <c r="AN76" s="405" t="s">
        <v>181</v>
      </c>
      <c r="AO76" s="75" t="s">
        <v>181</v>
      </c>
      <c r="AP76" s="185" t="s">
        <v>181</v>
      </c>
      <c r="AQ76" s="192" t="s">
        <v>181</v>
      </c>
      <c r="AR76" s="188" t="s">
        <v>181</v>
      </c>
      <c r="AS76" s="729"/>
      <c r="AT76" s="132" t="s">
        <v>181</v>
      </c>
      <c r="AU76" s="132" t="s">
        <v>181</v>
      </c>
      <c r="AV76" s="132" t="s">
        <v>181</v>
      </c>
      <c r="AW76" s="132" t="s">
        <v>181</v>
      </c>
      <c r="AX76" s="132" t="s">
        <v>181</v>
      </c>
      <c r="AY76" s="132" t="s">
        <v>181</v>
      </c>
      <c r="AZ76" s="132" t="s">
        <v>181</v>
      </c>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32" t="s">
        <v>181</v>
      </c>
      <c r="CW76" s="127"/>
      <c r="CX76" s="127"/>
      <c r="CY76" s="127"/>
      <c r="CZ76" s="127"/>
      <c r="DA76" s="127"/>
      <c r="DB76" s="132" t="s">
        <v>181</v>
      </c>
      <c r="DC76" s="127"/>
      <c r="DD76" s="127"/>
      <c r="DE76" s="127"/>
      <c r="DF76" s="127"/>
      <c r="DG76" s="127"/>
      <c r="DH76" s="132" t="s">
        <v>181</v>
      </c>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row>
    <row r="77" spans="1:144" s="58" customFormat="1" ht="20.25" customHeight="1">
      <c r="A77" s="55" t="s">
        <v>181</v>
      </c>
      <c r="B77" s="59">
        <v>1</v>
      </c>
      <c r="C77" s="1092" t="s">
        <v>262</v>
      </c>
      <c r="D77" s="1093"/>
      <c r="E77" s="1093"/>
      <c r="F77" s="1093"/>
      <c r="G77" s="1093"/>
      <c r="H77" s="1093"/>
      <c r="I77" s="1093"/>
      <c r="J77" s="1093"/>
      <c r="K77" s="56" t="s">
        <v>181</v>
      </c>
      <c r="L77" s="68" t="s">
        <v>181</v>
      </c>
      <c r="M77" s="152" t="s">
        <v>181</v>
      </c>
      <c r="N77" s="152" t="s">
        <v>181</v>
      </c>
      <c r="O77" s="401" t="s">
        <v>181</v>
      </c>
      <c r="P77" s="152" t="s">
        <v>181</v>
      </c>
      <c r="Q77" s="68" t="s">
        <v>181</v>
      </c>
      <c r="R77" s="152" t="s">
        <v>181</v>
      </c>
      <c r="S77" s="152" t="s">
        <v>181</v>
      </c>
      <c r="T77" s="401" t="s">
        <v>181</v>
      </c>
      <c r="U77" s="152" t="s">
        <v>181</v>
      </c>
      <c r="V77" s="68" t="s">
        <v>181</v>
      </c>
      <c r="W77" s="152" t="s">
        <v>181</v>
      </c>
      <c r="X77" s="152" t="s">
        <v>181</v>
      </c>
      <c r="Y77" s="401" t="s">
        <v>181</v>
      </c>
      <c r="Z77" s="152" t="s">
        <v>181</v>
      </c>
      <c r="AA77" s="68" t="s">
        <v>181</v>
      </c>
      <c r="AB77" s="152" t="s">
        <v>181</v>
      </c>
      <c r="AC77" s="152" t="s">
        <v>181</v>
      </c>
      <c r="AD77" s="401" t="s">
        <v>181</v>
      </c>
      <c r="AE77" s="152" t="s">
        <v>181</v>
      </c>
      <c r="AF77" s="68" t="s">
        <v>181</v>
      </c>
      <c r="AG77" s="152" t="s">
        <v>181</v>
      </c>
      <c r="AH77" s="152" t="s">
        <v>181</v>
      </c>
      <c r="AI77" s="401" t="s">
        <v>181</v>
      </c>
      <c r="AJ77" s="152" t="s">
        <v>181</v>
      </c>
      <c r="AK77" s="68" t="s">
        <v>181</v>
      </c>
      <c r="AL77" s="152" t="s">
        <v>181</v>
      </c>
      <c r="AM77" s="152" t="s">
        <v>181</v>
      </c>
      <c r="AN77" s="401" t="s">
        <v>181</v>
      </c>
      <c r="AO77" s="85" t="s">
        <v>181</v>
      </c>
      <c r="AP77" s="187" t="s">
        <v>181</v>
      </c>
      <c r="AQ77" s="185" t="s">
        <v>181</v>
      </c>
      <c r="AR77" s="188" t="s">
        <v>181</v>
      </c>
      <c r="AS77" s="729"/>
      <c r="AT77" s="132" t="s">
        <v>181</v>
      </c>
      <c r="AU77" s="132" t="s">
        <v>181</v>
      </c>
      <c r="AV77" s="132" t="s">
        <v>181</v>
      </c>
      <c r="AW77" s="132" t="s">
        <v>181</v>
      </c>
      <c r="AX77" s="132" t="s">
        <v>181</v>
      </c>
      <c r="AY77" s="132" t="s">
        <v>181</v>
      </c>
      <c r="AZ77" s="132" t="s">
        <v>181</v>
      </c>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32" t="s">
        <v>181</v>
      </c>
      <c r="CW77" s="127"/>
      <c r="CX77" s="127"/>
      <c r="CY77" s="127"/>
      <c r="CZ77" s="127"/>
      <c r="DA77" s="127"/>
      <c r="DB77" s="132" t="s">
        <v>181</v>
      </c>
      <c r="DC77" s="127"/>
      <c r="DD77" s="127"/>
      <c r="DE77" s="127"/>
      <c r="DF77" s="127"/>
      <c r="DG77" s="127"/>
      <c r="DH77" s="132" t="s">
        <v>181</v>
      </c>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row>
    <row r="78" spans="1:144" s="58" customFormat="1" ht="20.25" customHeight="1">
      <c r="A78" s="55" t="s">
        <v>181</v>
      </c>
      <c r="B78" s="56" t="s">
        <v>181</v>
      </c>
      <c r="C78" s="56" t="s">
        <v>181</v>
      </c>
      <c r="D78" s="1090" t="s">
        <v>261</v>
      </c>
      <c r="E78" s="1091"/>
      <c r="F78" s="1091"/>
      <c r="G78" s="1091"/>
      <c r="H78" s="1091"/>
      <c r="I78" s="1091"/>
      <c r="J78" s="1091"/>
      <c r="K78" s="56" t="s">
        <v>181</v>
      </c>
      <c r="L78" s="68" t="s">
        <v>181</v>
      </c>
      <c r="M78" s="152" t="s">
        <v>181</v>
      </c>
      <c r="N78" s="152" t="s">
        <v>181</v>
      </c>
      <c r="O78" s="408"/>
      <c r="P78" s="152"/>
      <c r="Q78" s="68"/>
      <c r="R78" s="152"/>
      <c r="S78" s="152"/>
      <c r="T78" s="408"/>
      <c r="U78" s="152"/>
      <c r="V78" s="68"/>
      <c r="W78" s="152"/>
      <c r="X78" s="152"/>
      <c r="Y78" s="408"/>
      <c r="Z78" s="152"/>
      <c r="AA78" s="68"/>
      <c r="AB78" s="152"/>
      <c r="AC78" s="152"/>
      <c r="AD78" s="408"/>
      <c r="AE78" s="152"/>
      <c r="AF78" s="68"/>
      <c r="AG78" s="152"/>
      <c r="AH78" s="152"/>
      <c r="AI78" s="408"/>
      <c r="AJ78" s="152"/>
      <c r="AK78" s="68"/>
      <c r="AL78" s="152"/>
      <c r="AM78" s="152"/>
      <c r="AN78" s="408"/>
      <c r="AO78" s="85" t="s">
        <v>181</v>
      </c>
      <c r="AP78" s="187" t="s">
        <v>181</v>
      </c>
      <c r="AQ78" s="53">
        <f>SUM(O78:AN78)</f>
        <v>0</v>
      </c>
      <c r="AR78" s="188" t="s">
        <v>181</v>
      </c>
      <c r="AS78" s="729"/>
      <c r="AT78" s="132" t="s">
        <v>181</v>
      </c>
      <c r="AU78" s="132" t="s">
        <v>181</v>
      </c>
      <c r="AV78" s="132" t="s">
        <v>181</v>
      </c>
      <c r="AW78" s="132" t="s">
        <v>181</v>
      </c>
      <c r="AX78" s="132" t="s">
        <v>181</v>
      </c>
      <c r="AY78" s="132" t="s">
        <v>181</v>
      </c>
      <c r="AZ78" s="132" t="s">
        <v>181</v>
      </c>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32" t="s">
        <v>181</v>
      </c>
      <c r="CW78" s="127"/>
      <c r="CX78" s="127"/>
      <c r="CY78" s="127"/>
      <c r="CZ78" s="127"/>
      <c r="DA78" s="127"/>
      <c r="DB78" s="132" t="s">
        <v>181</v>
      </c>
      <c r="DC78" s="127"/>
      <c r="DD78" s="127"/>
      <c r="DE78" s="127"/>
      <c r="DF78" s="127"/>
      <c r="DG78" s="127"/>
      <c r="DH78" s="132" t="s">
        <v>181</v>
      </c>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row>
    <row r="79" spans="1:144" s="58" customFormat="1" ht="20.25" customHeight="1">
      <c r="A79" s="55"/>
      <c r="B79" s="56"/>
      <c r="C79" s="56"/>
      <c r="D79" s="1090" t="s">
        <v>261</v>
      </c>
      <c r="E79" s="1091"/>
      <c r="F79" s="1091"/>
      <c r="G79" s="1091"/>
      <c r="H79" s="1091"/>
      <c r="I79" s="1091"/>
      <c r="J79" s="1091"/>
      <c r="K79" s="56"/>
      <c r="L79" s="68"/>
      <c r="M79" s="152"/>
      <c r="N79" s="152"/>
      <c r="O79" s="408"/>
      <c r="P79" s="152"/>
      <c r="Q79" s="68"/>
      <c r="R79" s="152"/>
      <c r="S79" s="152"/>
      <c r="T79" s="408"/>
      <c r="U79" s="152"/>
      <c r="V79" s="68"/>
      <c r="W79" s="152"/>
      <c r="X79" s="152"/>
      <c r="Y79" s="408"/>
      <c r="Z79" s="152"/>
      <c r="AA79" s="68"/>
      <c r="AB79" s="152"/>
      <c r="AC79" s="152"/>
      <c r="AD79" s="408"/>
      <c r="AE79" s="152"/>
      <c r="AF79" s="68"/>
      <c r="AG79" s="152"/>
      <c r="AH79" s="152"/>
      <c r="AI79" s="408"/>
      <c r="AJ79" s="152"/>
      <c r="AK79" s="68"/>
      <c r="AL79" s="152"/>
      <c r="AM79" s="152"/>
      <c r="AN79" s="408"/>
      <c r="AO79" s="85"/>
      <c r="AP79" s="187"/>
      <c r="AQ79" s="53">
        <f>SUM(O79:AN79)</f>
        <v>0</v>
      </c>
      <c r="AR79" s="188"/>
      <c r="AS79" s="729"/>
      <c r="AT79" s="132" t="s">
        <v>181</v>
      </c>
      <c r="AU79" s="132" t="s">
        <v>181</v>
      </c>
      <c r="AV79" s="132" t="s">
        <v>181</v>
      </c>
      <c r="AW79" s="132" t="s">
        <v>181</v>
      </c>
      <c r="AX79" s="132" t="s">
        <v>181</v>
      </c>
      <c r="AY79" s="132" t="s">
        <v>181</v>
      </c>
      <c r="AZ79" s="132" t="s">
        <v>181</v>
      </c>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32" t="s">
        <v>181</v>
      </c>
      <c r="CW79" s="127"/>
      <c r="CX79" s="127"/>
      <c r="CY79" s="127"/>
      <c r="CZ79" s="127"/>
      <c r="DA79" s="127"/>
      <c r="DB79" s="132" t="s">
        <v>181</v>
      </c>
      <c r="DC79" s="127"/>
      <c r="DD79" s="127"/>
      <c r="DE79" s="127"/>
      <c r="DF79" s="127"/>
      <c r="DG79" s="127"/>
      <c r="DH79" s="132" t="s">
        <v>181</v>
      </c>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row>
    <row r="80" spans="1:144" s="58" customFormat="1" ht="20.25" customHeight="1">
      <c r="A80" s="55"/>
      <c r="B80" s="56"/>
      <c r="C80" s="56"/>
      <c r="D80" s="1090" t="s">
        <v>261</v>
      </c>
      <c r="E80" s="1091"/>
      <c r="F80" s="1091"/>
      <c r="G80" s="1091"/>
      <c r="H80" s="1091"/>
      <c r="I80" s="1091"/>
      <c r="J80" s="1091"/>
      <c r="K80" s="56"/>
      <c r="L80" s="68"/>
      <c r="M80" s="152"/>
      <c r="N80" s="152"/>
      <c r="O80" s="408"/>
      <c r="P80" s="152"/>
      <c r="Q80" s="68"/>
      <c r="R80" s="152"/>
      <c r="S80" s="152"/>
      <c r="T80" s="408"/>
      <c r="U80" s="152"/>
      <c r="V80" s="68"/>
      <c r="W80" s="152"/>
      <c r="X80" s="152"/>
      <c r="Y80" s="408"/>
      <c r="Z80" s="152"/>
      <c r="AA80" s="68"/>
      <c r="AB80" s="152"/>
      <c r="AC80" s="152"/>
      <c r="AD80" s="408"/>
      <c r="AE80" s="152"/>
      <c r="AF80" s="68"/>
      <c r="AG80" s="152"/>
      <c r="AH80" s="152"/>
      <c r="AI80" s="408"/>
      <c r="AJ80" s="152"/>
      <c r="AK80" s="68"/>
      <c r="AL80" s="152"/>
      <c r="AM80" s="152"/>
      <c r="AN80" s="408"/>
      <c r="AO80" s="85"/>
      <c r="AP80" s="187"/>
      <c r="AQ80" s="53">
        <f>SUM(O80:AN80)</f>
        <v>0</v>
      </c>
      <c r="AR80" s="188"/>
      <c r="AS80" s="729"/>
      <c r="AT80" s="132"/>
      <c r="AU80" s="132"/>
      <c r="AV80" s="132"/>
      <c r="AW80" s="132"/>
      <c r="AX80" s="132"/>
      <c r="AY80" s="132"/>
      <c r="AZ80" s="132"/>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32"/>
      <c r="CW80" s="127"/>
      <c r="CX80" s="127"/>
      <c r="CY80" s="127"/>
      <c r="CZ80" s="127"/>
      <c r="DA80" s="127"/>
      <c r="DB80" s="132"/>
      <c r="DC80" s="127"/>
      <c r="DD80" s="127"/>
      <c r="DE80" s="127"/>
      <c r="DF80" s="127"/>
      <c r="DG80" s="127"/>
      <c r="DH80" s="132"/>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row>
    <row r="81" spans="1:144" s="58" customFormat="1" ht="9.9499999999999993" customHeight="1">
      <c r="A81" s="55" t="s">
        <v>181</v>
      </c>
      <c r="B81" s="56" t="s">
        <v>181</v>
      </c>
      <c r="C81" s="56" t="s">
        <v>181</v>
      </c>
      <c r="D81" s="56" t="s">
        <v>181</v>
      </c>
      <c r="E81" s="56" t="s">
        <v>181</v>
      </c>
      <c r="F81" s="56" t="s">
        <v>181</v>
      </c>
      <c r="G81" s="56" t="s">
        <v>181</v>
      </c>
      <c r="H81" s="56" t="s">
        <v>181</v>
      </c>
      <c r="I81" s="56" t="s">
        <v>181</v>
      </c>
      <c r="J81" s="157" t="s">
        <v>181</v>
      </c>
      <c r="K81" s="157" t="s">
        <v>181</v>
      </c>
      <c r="L81" s="68" t="s">
        <v>181</v>
      </c>
      <c r="M81" s="152" t="s">
        <v>181</v>
      </c>
      <c r="N81" s="152" t="s">
        <v>181</v>
      </c>
      <c r="O81" s="401"/>
      <c r="P81" s="69"/>
      <c r="Q81" s="152"/>
      <c r="R81" s="152"/>
      <c r="S81" s="152"/>
      <c r="T81" s="401"/>
      <c r="U81" s="69"/>
      <c r="V81" s="152"/>
      <c r="W81" s="152"/>
      <c r="X81" s="152"/>
      <c r="Y81" s="401"/>
      <c r="Z81" s="69" t="s">
        <v>181</v>
      </c>
      <c r="AA81" s="152" t="s">
        <v>181</v>
      </c>
      <c r="AB81" s="152" t="s">
        <v>181</v>
      </c>
      <c r="AC81" s="152" t="s">
        <v>181</v>
      </c>
      <c r="AD81" s="401" t="s">
        <v>181</v>
      </c>
      <c r="AE81" s="69" t="s">
        <v>181</v>
      </c>
      <c r="AF81" s="152" t="s">
        <v>181</v>
      </c>
      <c r="AG81" s="152" t="s">
        <v>181</v>
      </c>
      <c r="AH81" s="152" t="s">
        <v>181</v>
      </c>
      <c r="AI81" s="401" t="s">
        <v>181</v>
      </c>
      <c r="AJ81" s="69" t="s">
        <v>181</v>
      </c>
      <c r="AK81" s="152" t="s">
        <v>181</v>
      </c>
      <c r="AL81" s="152" t="s">
        <v>181</v>
      </c>
      <c r="AM81" s="152" t="s">
        <v>181</v>
      </c>
      <c r="AN81" s="401" t="s">
        <v>181</v>
      </c>
      <c r="AO81" s="75" t="s">
        <v>181</v>
      </c>
      <c r="AP81" s="185" t="s">
        <v>181</v>
      </c>
      <c r="AQ81" s="185" t="s">
        <v>181</v>
      </c>
      <c r="AR81" s="188" t="s">
        <v>181</v>
      </c>
      <c r="AS81" s="729"/>
      <c r="AT81" s="132"/>
      <c r="AU81" s="132"/>
      <c r="AV81" s="132"/>
      <c r="AW81" s="132"/>
      <c r="AX81" s="132"/>
      <c r="AY81" s="132"/>
      <c r="AZ81" s="132"/>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32"/>
      <c r="CW81" s="127"/>
      <c r="CX81" s="127"/>
      <c r="CY81" s="127"/>
      <c r="CZ81" s="127"/>
      <c r="DA81" s="127"/>
      <c r="DB81" s="132"/>
      <c r="DC81" s="127"/>
      <c r="DD81" s="127"/>
      <c r="DE81" s="127"/>
      <c r="DF81" s="127"/>
      <c r="DG81" s="127"/>
      <c r="DH81" s="132"/>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row>
    <row r="82" spans="1:144" s="58" customFormat="1" ht="20.25" customHeight="1">
      <c r="A82" s="55" t="s">
        <v>181</v>
      </c>
      <c r="B82" s="59">
        <v>2</v>
      </c>
      <c r="C82" s="1092" t="s">
        <v>263</v>
      </c>
      <c r="D82" s="1093"/>
      <c r="E82" s="1093"/>
      <c r="F82" s="1093"/>
      <c r="G82" s="1093"/>
      <c r="H82" s="1093"/>
      <c r="I82" s="1093"/>
      <c r="J82" s="1093"/>
      <c r="K82" s="56" t="s">
        <v>181</v>
      </c>
      <c r="L82" s="68" t="s">
        <v>181</v>
      </c>
      <c r="M82" s="152" t="s">
        <v>181</v>
      </c>
      <c r="N82" s="152" t="s">
        <v>181</v>
      </c>
      <c r="O82" s="401"/>
      <c r="P82" s="152"/>
      <c r="Q82" s="68"/>
      <c r="R82" s="152"/>
      <c r="S82" s="152"/>
      <c r="T82" s="401"/>
      <c r="U82" s="152"/>
      <c r="V82" s="68"/>
      <c r="W82" s="152"/>
      <c r="X82" s="152"/>
      <c r="Y82" s="401"/>
      <c r="Z82" s="152" t="s">
        <v>181</v>
      </c>
      <c r="AA82" s="68" t="s">
        <v>181</v>
      </c>
      <c r="AB82" s="152" t="s">
        <v>181</v>
      </c>
      <c r="AC82" s="152" t="s">
        <v>181</v>
      </c>
      <c r="AD82" s="401" t="s">
        <v>181</v>
      </c>
      <c r="AE82" s="152" t="s">
        <v>181</v>
      </c>
      <c r="AF82" s="68" t="s">
        <v>181</v>
      </c>
      <c r="AG82" s="152" t="s">
        <v>181</v>
      </c>
      <c r="AH82" s="152" t="s">
        <v>181</v>
      </c>
      <c r="AI82" s="401" t="s">
        <v>181</v>
      </c>
      <c r="AJ82" s="152" t="s">
        <v>181</v>
      </c>
      <c r="AK82" s="68" t="s">
        <v>181</v>
      </c>
      <c r="AL82" s="152" t="s">
        <v>181</v>
      </c>
      <c r="AM82" s="152" t="s">
        <v>181</v>
      </c>
      <c r="AN82" s="401" t="s">
        <v>181</v>
      </c>
      <c r="AO82" s="85" t="s">
        <v>181</v>
      </c>
      <c r="AP82" s="187" t="s">
        <v>181</v>
      </c>
      <c r="AQ82" s="185" t="s">
        <v>181</v>
      </c>
      <c r="AR82" s="188" t="s">
        <v>181</v>
      </c>
      <c r="AS82" s="729"/>
      <c r="AT82" s="132" t="s">
        <v>181</v>
      </c>
      <c r="AU82" s="132" t="s">
        <v>181</v>
      </c>
      <c r="AV82" s="132" t="s">
        <v>181</v>
      </c>
      <c r="AW82" s="132" t="s">
        <v>181</v>
      </c>
      <c r="AX82" s="132" t="s">
        <v>181</v>
      </c>
      <c r="AY82" s="132" t="s">
        <v>181</v>
      </c>
      <c r="AZ82" s="132" t="s">
        <v>181</v>
      </c>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32" t="s">
        <v>181</v>
      </c>
      <c r="CW82" s="127"/>
      <c r="CX82" s="127"/>
      <c r="CY82" s="127"/>
      <c r="CZ82" s="127"/>
      <c r="DA82" s="127"/>
      <c r="DB82" s="132" t="s">
        <v>181</v>
      </c>
      <c r="DC82" s="127"/>
      <c r="DD82" s="127"/>
      <c r="DE82" s="127"/>
      <c r="DF82" s="127"/>
      <c r="DG82" s="127"/>
      <c r="DH82" s="132" t="s">
        <v>181</v>
      </c>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row>
    <row r="83" spans="1:144" s="58" customFormat="1" ht="20.25" customHeight="1">
      <c r="A83" s="55" t="s">
        <v>181</v>
      </c>
      <c r="B83" s="56" t="s">
        <v>181</v>
      </c>
      <c r="C83" s="56" t="s">
        <v>181</v>
      </c>
      <c r="D83" s="1090" t="s">
        <v>265</v>
      </c>
      <c r="E83" s="1091"/>
      <c r="F83" s="1091"/>
      <c r="G83" s="1091"/>
      <c r="H83" s="1091"/>
      <c r="I83" s="1091"/>
      <c r="J83" s="1091"/>
      <c r="K83" s="56" t="s">
        <v>181</v>
      </c>
      <c r="L83" s="68" t="s">
        <v>181</v>
      </c>
      <c r="M83" s="152" t="s">
        <v>181</v>
      </c>
      <c r="N83" s="152" t="s">
        <v>181</v>
      </c>
      <c r="O83" s="408"/>
      <c r="P83" s="152"/>
      <c r="Q83" s="68"/>
      <c r="R83" s="152"/>
      <c r="S83" s="152"/>
      <c r="T83" s="408"/>
      <c r="U83" s="152"/>
      <c r="V83" s="68"/>
      <c r="W83" s="152"/>
      <c r="X83" s="152"/>
      <c r="Y83" s="408"/>
      <c r="Z83" s="152"/>
      <c r="AA83" s="68"/>
      <c r="AB83" s="152"/>
      <c r="AC83" s="152"/>
      <c r="AD83" s="408"/>
      <c r="AE83" s="152"/>
      <c r="AF83" s="68"/>
      <c r="AG83" s="152"/>
      <c r="AH83" s="152"/>
      <c r="AI83" s="408"/>
      <c r="AJ83" s="152"/>
      <c r="AK83" s="68"/>
      <c r="AL83" s="152"/>
      <c r="AM83" s="152"/>
      <c r="AN83" s="408"/>
      <c r="AO83" s="85" t="s">
        <v>181</v>
      </c>
      <c r="AP83" s="187" t="s">
        <v>181</v>
      </c>
      <c r="AQ83" s="53">
        <f>SUM(O83:AN83)</f>
        <v>0</v>
      </c>
      <c r="AR83" s="188" t="s">
        <v>181</v>
      </c>
      <c r="AS83" s="729"/>
      <c r="AT83" s="132" t="s">
        <v>181</v>
      </c>
      <c r="AU83" s="132" t="s">
        <v>181</v>
      </c>
      <c r="AV83" s="132" t="s">
        <v>181</v>
      </c>
      <c r="AW83" s="132" t="s">
        <v>181</v>
      </c>
      <c r="AX83" s="132" t="s">
        <v>181</v>
      </c>
      <c r="AY83" s="132" t="s">
        <v>181</v>
      </c>
      <c r="AZ83" s="132" t="s">
        <v>181</v>
      </c>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32" t="s">
        <v>181</v>
      </c>
      <c r="CW83" s="127"/>
      <c r="CX83" s="127"/>
      <c r="CY83" s="127"/>
      <c r="CZ83" s="127"/>
      <c r="DA83" s="127"/>
      <c r="DB83" s="132" t="s">
        <v>181</v>
      </c>
      <c r="DC83" s="127"/>
      <c r="DD83" s="127"/>
      <c r="DE83" s="127"/>
      <c r="DF83" s="127"/>
      <c r="DG83" s="127"/>
      <c r="DH83" s="132" t="s">
        <v>181</v>
      </c>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row>
    <row r="84" spans="1:144" s="58" customFormat="1" ht="20.25" customHeight="1">
      <c r="A84" s="55"/>
      <c r="B84" s="56"/>
      <c r="C84" s="56"/>
      <c r="D84" s="1090" t="s">
        <v>265</v>
      </c>
      <c r="E84" s="1091"/>
      <c r="F84" s="1091"/>
      <c r="G84" s="1091"/>
      <c r="H84" s="1091"/>
      <c r="I84" s="1091"/>
      <c r="J84" s="1091"/>
      <c r="K84" s="56"/>
      <c r="L84" s="68"/>
      <c r="M84" s="152"/>
      <c r="N84" s="152"/>
      <c r="O84" s="408"/>
      <c r="P84" s="152"/>
      <c r="Q84" s="68"/>
      <c r="R84" s="152"/>
      <c r="S84" s="152"/>
      <c r="T84" s="408"/>
      <c r="U84" s="152"/>
      <c r="V84" s="68"/>
      <c r="W84" s="152"/>
      <c r="X84" s="152"/>
      <c r="Y84" s="408"/>
      <c r="Z84" s="152"/>
      <c r="AA84" s="68"/>
      <c r="AB84" s="152"/>
      <c r="AC84" s="152"/>
      <c r="AD84" s="408"/>
      <c r="AE84" s="152"/>
      <c r="AF84" s="68"/>
      <c r="AG84" s="152"/>
      <c r="AH84" s="152"/>
      <c r="AI84" s="408"/>
      <c r="AJ84" s="152"/>
      <c r="AK84" s="68"/>
      <c r="AL84" s="152"/>
      <c r="AM84" s="152"/>
      <c r="AN84" s="408"/>
      <c r="AO84" s="85"/>
      <c r="AP84" s="187"/>
      <c r="AQ84" s="53">
        <f>SUM(O84:AN84)</f>
        <v>0</v>
      </c>
      <c r="AR84" s="188"/>
      <c r="AS84" s="729"/>
      <c r="AT84" s="132" t="s">
        <v>181</v>
      </c>
      <c r="AU84" s="132" t="s">
        <v>181</v>
      </c>
      <c r="AV84" s="132" t="s">
        <v>181</v>
      </c>
      <c r="AW84" s="132" t="s">
        <v>181</v>
      </c>
      <c r="AX84" s="132" t="s">
        <v>181</v>
      </c>
      <c r="AY84" s="132" t="s">
        <v>181</v>
      </c>
      <c r="AZ84" s="132" t="s">
        <v>181</v>
      </c>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32" t="s">
        <v>181</v>
      </c>
      <c r="CW84" s="127"/>
      <c r="CX84" s="127"/>
      <c r="CY84" s="127"/>
      <c r="CZ84" s="127"/>
      <c r="DA84" s="127"/>
      <c r="DB84" s="132" t="s">
        <v>181</v>
      </c>
      <c r="DC84" s="127"/>
      <c r="DD84" s="127"/>
      <c r="DE84" s="127"/>
      <c r="DF84" s="127"/>
      <c r="DG84" s="127"/>
      <c r="DH84" s="132" t="s">
        <v>181</v>
      </c>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row>
    <row r="85" spans="1:144" s="58" customFormat="1" ht="20.25" customHeight="1">
      <c r="A85" s="55"/>
      <c r="B85" s="56"/>
      <c r="C85" s="56"/>
      <c r="D85" s="1090" t="s">
        <v>265</v>
      </c>
      <c r="E85" s="1091"/>
      <c r="F85" s="1091"/>
      <c r="G85" s="1091"/>
      <c r="H85" s="1091"/>
      <c r="I85" s="1091"/>
      <c r="J85" s="1091"/>
      <c r="K85" s="56"/>
      <c r="L85" s="68"/>
      <c r="M85" s="152"/>
      <c r="N85" s="152"/>
      <c r="O85" s="408"/>
      <c r="P85" s="152"/>
      <c r="Q85" s="68"/>
      <c r="R85" s="152"/>
      <c r="S85" s="152"/>
      <c r="T85" s="408"/>
      <c r="U85" s="152"/>
      <c r="V85" s="68"/>
      <c r="W85" s="152"/>
      <c r="X85" s="152"/>
      <c r="Y85" s="408"/>
      <c r="Z85" s="152"/>
      <c r="AA85" s="68"/>
      <c r="AB85" s="152"/>
      <c r="AC85" s="152"/>
      <c r="AD85" s="408"/>
      <c r="AE85" s="152"/>
      <c r="AF85" s="68"/>
      <c r="AG85" s="152"/>
      <c r="AH85" s="152"/>
      <c r="AI85" s="408"/>
      <c r="AJ85" s="152"/>
      <c r="AK85" s="68"/>
      <c r="AL85" s="152"/>
      <c r="AM85" s="152"/>
      <c r="AN85" s="408"/>
      <c r="AO85" s="85"/>
      <c r="AP85" s="187"/>
      <c r="AQ85" s="53">
        <f>SUM(O85:AN85)</f>
        <v>0</v>
      </c>
      <c r="AR85" s="188"/>
      <c r="AS85" s="729"/>
      <c r="AT85" s="132"/>
      <c r="AU85" s="132"/>
      <c r="AV85" s="132"/>
      <c r="AW85" s="132"/>
      <c r="AX85" s="132"/>
      <c r="AY85" s="132"/>
      <c r="AZ85" s="132"/>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32"/>
      <c r="CW85" s="127"/>
      <c r="CX85" s="127"/>
      <c r="CY85" s="127"/>
      <c r="CZ85" s="127"/>
      <c r="DA85" s="127"/>
      <c r="DB85" s="132"/>
      <c r="DC85" s="127"/>
      <c r="DD85" s="127"/>
      <c r="DE85" s="127"/>
      <c r="DF85" s="127"/>
      <c r="DG85" s="127"/>
      <c r="DH85" s="132"/>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row>
    <row r="86" spans="1:144" s="58" customFormat="1" ht="9.9499999999999993" customHeight="1">
      <c r="A86" s="55" t="s">
        <v>181</v>
      </c>
      <c r="B86" s="56" t="s">
        <v>181</v>
      </c>
      <c r="C86" s="56" t="s">
        <v>181</v>
      </c>
      <c r="D86" s="56" t="s">
        <v>181</v>
      </c>
      <c r="E86" s="56" t="s">
        <v>181</v>
      </c>
      <c r="F86" s="56" t="s">
        <v>181</v>
      </c>
      <c r="G86" s="56" t="s">
        <v>181</v>
      </c>
      <c r="H86" s="56" t="s">
        <v>181</v>
      </c>
      <c r="I86" s="56" t="s">
        <v>181</v>
      </c>
      <c r="J86" s="157" t="s">
        <v>181</v>
      </c>
      <c r="K86" s="157" t="s">
        <v>181</v>
      </c>
      <c r="L86" s="68" t="s">
        <v>181</v>
      </c>
      <c r="M86" s="152" t="s">
        <v>181</v>
      </c>
      <c r="N86" s="152" t="s">
        <v>181</v>
      </c>
      <c r="O86" s="401"/>
      <c r="P86" s="69"/>
      <c r="Q86" s="152"/>
      <c r="R86" s="152"/>
      <c r="S86" s="152"/>
      <c r="T86" s="401"/>
      <c r="U86" s="69"/>
      <c r="V86" s="152"/>
      <c r="W86" s="152"/>
      <c r="X86" s="152"/>
      <c r="Y86" s="401"/>
      <c r="Z86" s="69" t="s">
        <v>181</v>
      </c>
      <c r="AA86" s="152" t="s">
        <v>181</v>
      </c>
      <c r="AB86" s="152" t="s">
        <v>181</v>
      </c>
      <c r="AC86" s="152" t="s">
        <v>181</v>
      </c>
      <c r="AD86" s="401" t="s">
        <v>181</v>
      </c>
      <c r="AE86" s="69" t="s">
        <v>181</v>
      </c>
      <c r="AF86" s="152" t="s">
        <v>181</v>
      </c>
      <c r="AG86" s="152" t="s">
        <v>181</v>
      </c>
      <c r="AH86" s="152" t="s">
        <v>181</v>
      </c>
      <c r="AI86" s="401" t="s">
        <v>181</v>
      </c>
      <c r="AJ86" s="69" t="s">
        <v>181</v>
      </c>
      <c r="AK86" s="152" t="s">
        <v>181</v>
      </c>
      <c r="AL86" s="152" t="s">
        <v>181</v>
      </c>
      <c r="AM86" s="152" t="s">
        <v>181</v>
      </c>
      <c r="AN86" s="401" t="s">
        <v>181</v>
      </c>
      <c r="AO86" s="75" t="s">
        <v>181</v>
      </c>
      <c r="AP86" s="185" t="s">
        <v>181</v>
      </c>
      <c r="AQ86" s="185" t="s">
        <v>181</v>
      </c>
      <c r="AR86" s="188" t="s">
        <v>181</v>
      </c>
      <c r="AS86" s="729"/>
      <c r="AT86" s="132"/>
      <c r="AU86" s="132"/>
      <c r="AV86" s="132"/>
      <c r="AW86" s="132"/>
      <c r="AX86" s="132"/>
      <c r="AY86" s="132"/>
      <c r="AZ86" s="132"/>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32"/>
      <c r="CW86" s="127"/>
      <c r="CX86" s="127"/>
      <c r="CY86" s="127"/>
      <c r="CZ86" s="127"/>
      <c r="DA86" s="127"/>
      <c r="DB86" s="132"/>
      <c r="DC86" s="127"/>
      <c r="DD86" s="127"/>
      <c r="DE86" s="127"/>
      <c r="DF86" s="127"/>
      <c r="DG86" s="127"/>
      <c r="DH86" s="132"/>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row>
    <row r="87" spans="1:144" s="58" customFormat="1" ht="20.25" customHeight="1">
      <c r="A87" s="55" t="s">
        <v>181</v>
      </c>
      <c r="B87" s="59">
        <v>3</v>
      </c>
      <c r="C87" s="1092" t="s">
        <v>264</v>
      </c>
      <c r="D87" s="1093"/>
      <c r="E87" s="1093"/>
      <c r="F87" s="1093"/>
      <c r="G87" s="1093"/>
      <c r="H87" s="1093"/>
      <c r="I87" s="1093"/>
      <c r="J87" s="1093"/>
      <c r="K87" s="56" t="s">
        <v>181</v>
      </c>
      <c r="L87" s="68" t="s">
        <v>181</v>
      </c>
      <c r="M87" s="152" t="s">
        <v>181</v>
      </c>
      <c r="N87" s="152" t="s">
        <v>181</v>
      </c>
      <c r="O87" s="401"/>
      <c r="P87" s="152"/>
      <c r="Q87" s="68"/>
      <c r="R87" s="152"/>
      <c r="S87" s="152"/>
      <c r="T87" s="401"/>
      <c r="U87" s="152"/>
      <c r="V87" s="68"/>
      <c r="W87" s="152"/>
      <c r="X87" s="152"/>
      <c r="Y87" s="401"/>
      <c r="Z87" s="152" t="s">
        <v>181</v>
      </c>
      <c r="AA87" s="68" t="s">
        <v>181</v>
      </c>
      <c r="AB87" s="152" t="s">
        <v>181</v>
      </c>
      <c r="AC87" s="152" t="s">
        <v>181</v>
      </c>
      <c r="AD87" s="401" t="s">
        <v>181</v>
      </c>
      <c r="AE87" s="152" t="s">
        <v>181</v>
      </c>
      <c r="AF87" s="68" t="s">
        <v>181</v>
      </c>
      <c r="AG87" s="152" t="s">
        <v>181</v>
      </c>
      <c r="AH87" s="152" t="s">
        <v>181</v>
      </c>
      <c r="AI87" s="401" t="s">
        <v>181</v>
      </c>
      <c r="AJ87" s="152" t="s">
        <v>181</v>
      </c>
      <c r="AK87" s="68" t="s">
        <v>181</v>
      </c>
      <c r="AL87" s="152" t="s">
        <v>181</v>
      </c>
      <c r="AM87" s="152" t="s">
        <v>181</v>
      </c>
      <c r="AN87" s="401" t="s">
        <v>181</v>
      </c>
      <c r="AO87" s="85" t="s">
        <v>181</v>
      </c>
      <c r="AP87" s="187" t="s">
        <v>181</v>
      </c>
      <c r="AQ87" s="185" t="s">
        <v>181</v>
      </c>
      <c r="AR87" s="188" t="s">
        <v>181</v>
      </c>
      <c r="AS87" s="729"/>
      <c r="AT87" s="132" t="s">
        <v>181</v>
      </c>
      <c r="AU87" s="132" t="s">
        <v>181</v>
      </c>
      <c r="AV87" s="132" t="s">
        <v>181</v>
      </c>
      <c r="AW87" s="132" t="s">
        <v>181</v>
      </c>
      <c r="AX87" s="132" t="s">
        <v>181</v>
      </c>
      <c r="AY87" s="132" t="s">
        <v>181</v>
      </c>
      <c r="AZ87" s="132" t="s">
        <v>181</v>
      </c>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32" t="s">
        <v>181</v>
      </c>
      <c r="CW87" s="127"/>
      <c r="CX87" s="127"/>
      <c r="CY87" s="127"/>
      <c r="CZ87" s="127"/>
      <c r="DA87" s="127"/>
      <c r="DB87" s="132" t="s">
        <v>181</v>
      </c>
      <c r="DC87" s="127"/>
      <c r="DD87" s="127"/>
      <c r="DE87" s="127"/>
      <c r="DF87" s="127"/>
      <c r="DG87" s="127"/>
      <c r="DH87" s="132" t="s">
        <v>181</v>
      </c>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row>
    <row r="88" spans="1:144" s="58" customFormat="1" ht="20.25" customHeight="1">
      <c r="A88" s="55" t="s">
        <v>181</v>
      </c>
      <c r="B88" s="56" t="s">
        <v>181</v>
      </c>
      <c r="C88" s="56" t="s">
        <v>181</v>
      </c>
      <c r="D88" s="1090" t="s">
        <v>266</v>
      </c>
      <c r="E88" s="1091"/>
      <c r="F88" s="1091"/>
      <c r="G88" s="1091"/>
      <c r="H88" s="1091"/>
      <c r="I88" s="1091"/>
      <c r="J88" s="1091"/>
      <c r="K88" s="56" t="s">
        <v>181</v>
      </c>
      <c r="L88" s="68" t="s">
        <v>181</v>
      </c>
      <c r="M88" s="152" t="s">
        <v>181</v>
      </c>
      <c r="N88" s="152" t="s">
        <v>181</v>
      </c>
      <c r="O88" s="408"/>
      <c r="P88" s="152"/>
      <c r="Q88" s="68"/>
      <c r="R88" s="152"/>
      <c r="S88" s="152"/>
      <c r="T88" s="408"/>
      <c r="U88" s="152"/>
      <c r="V88" s="68"/>
      <c r="W88" s="152"/>
      <c r="X88" s="152"/>
      <c r="Y88" s="408"/>
      <c r="Z88" s="152"/>
      <c r="AA88" s="68"/>
      <c r="AB88" s="152"/>
      <c r="AC88" s="152"/>
      <c r="AD88" s="408"/>
      <c r="AE88" s="152"/>
      <c r="AF88" s="68"/>
      <c r="AG88" s="152"/>
      <c r="AH88" s="152"/>
      <c r="AI88" s="408"/>
      <c r="AJ88" s="152"/>
      <c r="AK88" s="68"/>
      <c r="AL88" s="152"/>
      <c r="AM88" s="152"/>
      <c r="AN88" s="408"/>
      <c r="AO88" s="85" t="s">
        <v>181</v>
      </c>
      <c r="AP88" s="187" t="s">
        <v>181</v>
      </c>
      <c r="AQ88" s="53">
        <f>SUM(O88:AN88)</f>
        <v>0</v>
      </c>
      <c r="AR88" s="188" t="s">
        <v>181</v>
      </c>
      <c r="AS88" s="729"/>
      <c r="AT88" s="132" t="s">
        <v>181</v>
      </c>
      <c r="AU88" s="132" t="s">
        <v>181</v>
      </c>
      <c r="AV88" s="132" t="s">
        <v>181</v>
      </c>
      <c r="AW88" s="132" t="s">
        <v>181</v>
      </c>
      <c r="AX88" s="132" t="s">
        <v>181</v>
      </c>
      <c r="AY88" s="132" t="s">
        <v>181</v>
      </c>
      <c r="AZ88" s="132" t="s">
        <v>181</v>
      </c>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32" t="s">
        <v>181</v>
      </c>
      <c r="CW88" s="127"/>
      <c r="CX88" s="127"/>
      <c r="CY88" s="127"/>
      <c r="CZ88" s="127"/>
      <c r="DA88" s="127"/>
      <c r="DB88" s="132" t="s">
        <v>181</v>
      </c>
      <c r="DC88" s="127"/>
      <c r="DD88" s="127"/>
      <c r="DE88" s="127"/>
      <c r="DF88" s="127"/>
      <c r="DG88" s="127"/>
      <c r="DH88" s="132" t="s">
        <v>181</v>
      </c>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row>
    <row r="89" spans="1:144" s="58" customFormat="1" ht="20.25" customHeight="1">
      <c r="A89" s="55"/>
      <c r="B89" s="56"/>
      <c r="C89" s="56"/>
      <c r="D89" s="1090" t="s">
        <v>266</v>
      </c>
      <c r="E89" s="1091"/>
      <c r="F89" s="1091"/>
      <c r="G89" s="1091"/>
      <c r="H89" s="1091"/>
      <c r="I89" s="1091"/>
      <c r="J89" s="1091"/>
      <c r="K89" s="56"/>
      <c r="L89" s="68"/>
      <c r="M89" s="152"/>
      <c r="N89" s="152"/>
      <c r="O89" s="408"/>
      <c r="P89" s="152"/>
      <c r="Q89" s="68"/>
      <c r="R89" s="152"/>
      <c r="S89" s="152"/>
      <c r="T89" s="408"/>
      <c r="U89" s="152"/>
      <c r="V89" s="68"/>
      <c r="W89" s="152"/>
      <c r="X89" s="152"/>
      <c r="Y89" s="408"/>
      <c r="Z89" s="152"/>
      <c r="AA89" s="68"/>
      <c r="AB89" s="152"/>
      <c r="AC89" s="152"/>
      <c r="AD89" s="408"/>
      <c r="AE89" s="152"/>
      <c r="AF89" s="68"/>
      <c r="AG89" s="152"/>
      <c r="AH89" s="152"/>
      <c r="AI89" s="408"/>
      <c r="AJ89" s="152"/>
      <c r="AK89" s="68"/>
      <c r="AL89" s="152"/>
      <c r="AM89" s="152"/>
      <c r="AN89" s="408"/>
      <c r="AO89" s="85"/>
      <c r="AP89" s="187"/>
      <c r="AQ89" s="53">
        <f>SUM(O89:AN89)</f>
        <v>0</v>
      </c>
      <c r="AR89" s="188"/>
      <c r="AS89" s="729"/>
      <c r="AT89" s="132" t="s">
        <v>181</v>
      </c>
      <c r="AU89" s="132" t="s">
        <v>181</v>
      </c>
      <c r="AV89" s="132" t="s">
        <v>181</v>
      </c>
      <c r="AW89" s="132" t="s">
        <v>181</v>
      </c>
      <c r="AX89" s="132" t="s">
        <v>181</v>
      </c>
      <c r="AY89" s="132" t="s">
        <v>181</v>
      </c>
      <c r="AZ89" s="132" t="s">
        <v>181</v>
      </c>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32" t="s">
        <v>181</v>
      </c>
      <c r="CW89" s="127"/>
      <c r="CX89" s="127"/>
      <c r="CY89" s="127"/>
      <c r="CZ89" s="127"/>
      <c r="DA89" s="127"/>
      <c r="DB89" s="132" t="s">
        <v>181</v>
      </c>
      <c r="DC89" s="127"/>
      <c r="DD89" s="127"/>
      <c r="DE89" s="127"/>
      <c r="DF89" s="127"/>
      <c r="DG89" s="127"/>
      <c r="DH89" s="132" t="s">
        <v>181</v>
      </c>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row>
    <row r="90" spans="1:144" s="58" customFormat="1" ht="20.25" customHeight="1">
      <c r="A90" s="55"/>
      <c r="B90" s="56"/>
      <c r="C90" s="56"/>
      <c r="D90" s="1090" t="s">
        <v>266</v>
      </c>
      <c r="E90" s="1091"/>
      <c r="F90" s="1091"/>
      <c r="G90" s="1091"/>
      <c r="H90" s="1091"/>
      <c r="I90" s="1091"/>
      <c r="J90" s="1091"/>
      <c r="K90" s="56"/>
      <c r="L90" s="68"/>
      <c r="M90" s="152"/>
      <c r="N90" s="152"/>
      <c r="O90" s="408"/>
      <c r="P90" s="152"/>
      <c r="Q90" s="68"/>
      <c r="R90" s="152"/>
      <c r="S90" s="152"/>
      <c r="T90" s="408"/>
      <c r="U90" s="152"/>
      <c r="V90" s="68"/>
      <c r="W90" s="152"/>
      <c r="X90" s="152"/>
      <c r="Y90" s="408"/>
      <c r="Z90" s="152"/>
      <c r="AA90" s="68"/>
      <c r="AB90" s="152"/>
      <c r="AC90" s="152"/>
      <c r="AD90" s="408"/>
      <c r="AE90" s="152"/>
      <c r="AF90" s="68"/>
      <c r="AG90" s="152"/>
      <c r="AH90" s="152"/>
      <c r="AI90" s="408"/>
      <c r="AJ90" s="152"/>
      <c r="AK90" s="68"/>
      <c r="AL90" s="152"/>
      <c r="AM90" s="152"/>
      <c r="AN90" s="408"/>
      <c r="AO90" s="85"/>
      <c r="AP90" s="187"/>
      <c r="AQ90" s="53">
        <f>SUM(O90:AN90)</f>
        <v>0</v>
      </c>
      <c r="AR90" s="188"/>
      <c r="AS90" s="729"/>
      <c r="AT90" s="132"/>
      <c r="AU90" s="132"/>
      <c r="AV90" s="132"/>
      <c r="AW90" s="132"/>
      <c r="AX90" s="132"/>
      <c r="AY90" s="132"/>
      <c r="AZ90" s="132"/>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32"/>
      <c r="CW90" s="127"/>
      <c r="CX90" s="127"/>
      <c r="CY90" s="127"/>
      <c r="CZ90" s="127"/>
      <c r="DA90" s="127"/>
      <c r="DB90" s="132"/>
      <c r="DC90" s="127"/>
      <c r="DD90" s="127"/>
      <c r="DE90" s="127"/>
      <c r="DF90" s="127"/>
      <c r="DG90" s="127"/>
      <c r="DH90" s="132"/>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row>
    <row r="91" spans="1:144" s="58" customFormat="1" ht="9.9499999999999993" customHeight="1">
      <c r="A91" s="55" t="s">
        <v>181</v>
      </c>
      <c r="B91" s="56" t="s">
        <v>181</v>
      </c>
      <c r="C91" s="56" t="s">
        <v>181</v>
      </c>
      <c r="D91" s="56" t="s">
        <v>181</v>
      </c>
      <c r="E91" s="56" t="s">
        <v>181</v>
      </c>
      <c r="F91" s="56" t="s">
        <v>181</v>
      </c>
      <c r="G91" s="56" t="s">
        <v>181</v>
      </c>
      <c r="H91" s="56" t="s">
        <v>181</v>
      </c>
      <c r="I91" s="56" t="s">
        <v>181</v>
      </c>
      <c r="J91" s="157" t="s">
        <v>181</v>
      </c>
      <c r="K91" s="157" t="s">
        <v>181</v>
      </c>
      <c r="L91" s="68" t="s">
        <v>181</v>
      </c>
      <c r="M91" s="152" t="s">
        <v>181</v>
      </c>
      <c r="N91" s="152" t="s">
        <v>181</v>
      </c>
      <c r="O91" s="401"/>
      <c r="P91" s="69"/>
      <c r="Q91" s="152"/>
      <c r="R91" s="152"/>
      <c r="S91" s="152"/>
      <c r="T91" s="401"/>
      <c r="U91" s="69"/>
      <c r="V91" s="152"/>
      <c r="W91" s="152"/>
      <c r="X91" s="152"/>
      <c r="Y91" s="401"/>
      <c r="Z91" s="69" t="s">
        <v>181</v>
      </c>
      <c r="AA91" s="152" t="s">
        <v>181</v>
      </c>
      <c r="AB91" s="152" t="s">
        <v>181</v>
      </c>
      <c r="AC91" s="152" t="s">
        <v>181</v>
      </c>
      <c r="AD91" s="401" t="s">
        <v>181</v>
      </c>
      <c r="AE91" s="69" t="s">
        <v>181</v>
      </c>
      <c r="AF91" s="152" t="s">
        <v>181</v>
      </c>
      <c r="AG91" s="152" t="s">
        <v>181</v>
      </c>
      <c r="AH91" s="152" t="s">
        <v>181</v>
      </c>
      <c r="AI91" s="401" t="s">
        <v>181</v>
      </c>
      <c r="AJ91" s="69" t="s">
        <v>181</v>
      </c>
      <c r="AK91" s="152" t="s">
        <v>181</v>
      </c>
      <c r="AL91" s="152" t="s">
        <v>181</v>
      </c>
      <c r="AM91" s="152" t="s">
        <v>181</v>
      </c>
      <c r="AN91" s="401" t="s">
        <v>181</v>
      </c>
      <c r="AO91" s="75" t="s">
        <v>181</v>
      </c>
      <c r="AP91" s="185" t="s">
        <v>181</v>
      </c>
      <c r="AQ91" s="185" t="s">
        <v>181</v>
      </c>
      <c r="AR91" s="188" t="s">
        <v>181</v>
      </c>
      <c r="AS91" s="729"/>
      <c r="AT91" s="132"/>
      <c r="AU91" s="132"/>
      <c r="AV91" s="132"/>
      <c r="AW91" s="132"/>
      <c r="AX91" s="132"/>
      <c r="AY91" s="132"/>
      <c r="AZ91" s="132"/>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32"/>
      <c r="CW91" s="127"/>
      <c r="CX91" s="127"/>
      <c r="CY91" s="127"/>
      <c r="CZ91" s="127"/>
      <c r="DA91" s="127"/>
      <c r="DB91" s="132"/>
      <c r="DC91" s="127"/>
      <c r="DD91" s="127"/>
      <c r="DE91" s="127"/>
      <c r="DF91" s="127"/>
      <c r="DG91" s="127"/>
      <c r="DH91" s="132"/>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row>
    <row r="92" spans="1:144" s="58" customFormat="1" ht="20.25" customHeight="1">
      <c r="A92" s="55" t="s">
        <v>181</v>
      </c>
      <c r="B92" s="59">
        <v>4</v>
      </c>
      <c r="C92" s="1092" t="s">
        <v>267</v>
      </c>
      <c r="D92" s="1093"/>
      <c r="E92" s="1093"/>
      <c r="F92" s="1093"/>
      <c r="G92" s="1093"/>
      <c r="H92" s="1093"/>
      <c r="I92" s="1093"/>
      <c r="J92" s="1093"/>
      <c r="K92" s="56" t="s">
        <v>181</v>
      </c>
      <c r="L92" s="68" t="s">
        <v>181</v>
      </c>
      <c r="M92" s="152" t="s">
        <v>181</v>
      </c>
      <c r="N92" s="152" t="s">
        <v>181</v>
      </c>
      <c r="O92" s="401"/>
      <c r="P92" s="152"/>
      <c r="Q92" s="68"/>
      <c r="R92" s="152"/>
      <c r="S92" s="152"/>
      <c r="T92" s="401"/>
      <c r="U92" s="152"/>
      <c r="V92" s="68"/>
      <c r="W92" s="152"/>
      <c r="X92" s="152"/>
      <c r="Y92" s="401"/>
      <c r="Z92" s="152" t="s">
        <v>181</v>
      </c>
      <c r="AA92" s="68" t="s">
        <v>181</v>
      </c>
      <c r="AB92" s="152" t="s">
        <v>181</v>
      </c>
      <c r="AC92" s="152" t="s">
        <v>181</v>
      </c>
      <c r="AD92" s="401" t="s">
        <v>181</v>
      </c>
      <c r="AE92" s="152" t="s">
        <v>181</v>
      </c>
      <c r="AF92" s="68" t="s">
        <v>181</v>
      </c>
      <c r="AG92" s="152" t="s">
        <v>181</v>
      </c>
      <c r="AH92" s="152" t="s">
        <v>181</v>
      </c>
      <c r="AI92" s="401" t="s">
        <v>181</v>
      </c>
      <c r="AJ92" s="152" t="s">
        <v>181</v>
      </c>
      <c r="AK92" s="68" t="s">
        <v>181</v>
      </c>
      <c r="AL92" s="152" t="s">
        <v>181</v>
      </c>
      <c r="AM92" s="152" t="s">
        <v>181</v>
      </c>
      <c r="AN92" s="401" t="s">
        <v>181</v>
      </c>
      <c r="AO92" s="85" t="s">
        <v>181</v>
      </c>
      <c r="AP92" s="187" t="s">
        <v>181</v>
      </c>
      <c r="AQ92" s="185" t="s">
        <v>181</v>
      </c>
      <c r="AR92" s="188" t="s">
        <v>181</v>
      </c>
      <c r="AS92" s="729"/>
      <c r="AT92" s="132" t="s">
        <v>181</v>
      </c>
      <c r="AU92" s="132" t="s">
        <v>181</v>
      </c>
      <c r="AV92" s="132" t="s">
        <v>181</v>
      </c>
      <c r="AW92" s="132" t="s">
        <v>181</v>
      </c>
      <c r="AX92" s="132" t="s">
        <v>181</v>
      </c>
      <c r="AY92" s="132" t="s">
        <v>181</v>
      </c>
      <c r="AZ92" s="132" t="s">
        <v>181</v>
      </c>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32" t="s">
        <v>181</v>
      </c>
      <c r="CW92" s="127"/>
      <c r="CX92" s="127"/>
      <c r="CY92" s="127"/>
      <c r="CZ92" s="127"/>
      <c r="DA92" s="127"/>
      <c r="DB92" s="132" t="s">
        <v>181</v>
      </c>
      <c r="DC92" s="127"/>
      <c r="DD92" s="127"/>
      <c r="DE92" s="127"/>
      <c r="DF92" s="127"/>
      <c r="DG92" s="127"/>
      <c r="DH92" s="132" t="s">
        <v>181</v>
      </c>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row>
    <row r="93" spans="1:144" s="58" customFormat="1" ht="20.25" customHeight="1">
      <c r="A93" s="55" t="s">
        <v>181</v>
      </c>
      <c r="B93" s="56" t="s">
        <v>181</v>
      </c>
      <c r="C93" s="56" t="s">
        <v>181</v>
      </c>
      <c r="D93" s="1090" t="s">
        <v>268</v>
      </c>
      <c r="E93" s="1091"/>
      <c r="F93" s="1091"/>
      <c r="G93" s="1091"/>
      <c r="H93" s="1091"/>
      <c r="I93" s="1091"/>
      <c r="J93" s="1091"/>
      <c r="K93" s="56" t="s">
        <v>181</v>
      </c>
      <c r="L93" s="68" t="s">
        <v>181</v>
      </c>
      <c r="M93" s="152" t="s">
        <v>181</v>
      </c>
      <c r="N93" s="152" t="s">
        <v>181</v>
      </c>
      <c r="O93" s="408"/>
      <c r="P93" s="152"/>
      <c r="Q93" s="68"/>
      <c r="R93" s="152"/>
      <c r="S93" s="152"/>
      <c r="T93" s="408"/>
      <c r="U93" s="152"/>
      <c r="V93" s="68"/>
      <c r="W93" s="152"/>
      <c r="X93" s="152"/>
      <c r="Y93" s="408"/>
      <c r="Z93" s="152"/>
      <c r="AA93" s="68"/>
      <c r="AB93" s="152"/>
      <c r="AC93" s="152"/>
      <c r="AD93" s="408"/>
      <c r="AE93" s="152"/>
      <c r="AF93" s="68"/>
      <c r="AG93" s="152"/>
      <c r="AH93" s="152"/>
      <c r="AI93" s="408"/>
      <c r="AJ93" s="152"/>
      <c r="AK93" s="68"/>
      <c r="AL93" s="152"/>
      <c r="AM93" s="152"/>
      <c r="AN93" s="408"/>
      <c r="AO93" s="85" t="s">
        <v>181</v>
      </c>
      <c r="AP93" s="187" t="s">
        <v>181</v>
      </c>
      <c r="AQ93" s="53">
        <f>SUM(O93:AN93)</f>
        <v>0</v>
      </c>
      <c r="AR93" s="188" t="s">
        <v>181</v>
      </c>
      <c r="AS93" s="729"/>
      <c r="AT93" s="132" t="s">
        <v>181</v>
      </c>
      <c r="AU93" s="132" t="s">
        <v>181</v>
      </c>
      <c r="AV93" s="132" t="s">
        <v>181</v>
      </c>
      <c r="AW93" s="132" t="s">
        <v>181</v>
      </c>
      <c r="AX93" s="132" t="s">
        <v>181</v>
      </c>
      <c r="AY93" s="132" t="s">
        <v>181</v>
      </c>
      <c r="AZ93" s="132" t="s">
        <v>181</v>
      </c>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32" t="s">
        <v>181</v>
      </c>
      <c r="CW93" s="127"/>
      <c r="CX93" s="127"/>
      <c r="CY93" s="127"/>
      <c r="CZ93" s="127"/>
      <c r="DA93" s="127"/>
      <c r="DB93" s="132" t="s">
        <v>181</v>
      </c>
      <c r="DC93" s="127"/>
      <c r="DD93" s="127"/>
      <c r="DE93" s="127"/>
      <c r="DF93" s="127"/>
      <c r="DG93" s="127"/>
      <c r="DH93" s="132" t="s">
        <v>181</v>
      </c>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row>
    <row r="94" spans="1:144" s="58" customFormat="1" ht="20.25" customHeight="1">
      <c r="A94" s="55"/>
      <c r="B94" s="56"/>
      <c r="C94" s="56"/>
      <c r="D94" s="1090" t="s">
        <v>268</v>
      </c>
      <c r="E94" s="1091"/>
      <c r="F94" s="1091"/>
      <c r="G94" s="1091"/>
      <c r="H94" s="1091"/>
      <c r="I94" s="1091"/>
      <c r="J94" s="1091"/>
      <c r="K94" s="56"/>
      <c r="L94" s="68"/>
      <c r="M94" s="152"/>
      <c r="N94" s="152"/>
      <c r="O94" s="408"/>
      <c r="P94" s="152"/>
      <c r="Q94" s="68"/>
      <c r="R94" s="152"/>
      <c r="S94" s="152"/>
      <c r="T94" s="408"/>
      <c r="U94" s="152"/>
      <c r="V94" s="68"/>
      <c r="W94" s="152"/>
      <c r="X94" s="152"/>
      <c r="Y94" s="408"/>
      <c r="Z94" s="152"/>
      <c r="AA94" s="68"/>
      <c r="AB94" s="152"/>
      <c r="AC94" s="152"/>
      <c r="AD94" s="408"/>
      <c r="AE94" s="152"/>
      <c r="AF94" s="68"/>
      <c r="AG94" s="152"/>
      <c r="AH94" s="152"/>
      <c r="AI94" s="408"/>
      <c r="AJ94" s="152"/>
      <c r="AK94" s="68"/>
      <c r="AL94" s="152"/>
      <c r="AM94" s="152"/>
      <c r="AN94" s="408"/>
      <c r="AO94" s="85"/>
      <c r="AP94" s="187"/>
      <c r="AQ94" s="53">
        <f>SUM(O94:AN94)</f>
        <v>0</v>
      </c>
      <c r="AR94" s="188"/>
      <c r="AS94" s="729"/>
      <c r="AT94" s="132" t="s">
        <v>181</v>
      </c>
      <c r="AU94" s="132" t="s">
        <v>181</v>
      </c>
      <c r="AV94" s="132" t="s">
        <v>181</v>
      </c>
      <c r="AW94" s="132" t="s">
        <v>181</v>
      </c>
      <c r="AX94" s="132" t="s">
        <v>181</v>
      </c>
      <c r="AY94" s="132" t="s">
        <v>181</v>
      </c>
      <c r="AZ94" s="132" t="s">
        <v>181</v>
      </c>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32" t="s">
        <v>181</v>
      </c>
      <c r="CW94" s="127"/>
      <c r="CX94" s="127"/>
      <c r="CY94" s="127"/>
      <c r="CZ94" s="127"/>
      <c r="DA94" s="127"/>
      <c r="DB94" s="132" t="s">
        <v>181</v>
      </c>
      <c r="DC94" s="127"/>
      <c r="DD94" s="127"/>
      <c r="DE94" s="127"/>
      <c r="DF94" s="127"/>
      <c r="DG94" s="127"/>
      <c r="DH94" s="132" t="s">
        <v>181</v>
      </c>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row>
    <row r="95" spans="1:144" s="58" customFormat="1" ht="20.25" customHeight="1">
      <c r="A95" s="55"/>
      <c r="B95" s="56"/>
      <c r="C95" s="56"/>
      <c r="D95" s="1090" t="s">
        <v>268</v>
      </c>
      <c r="E95" s="1091"/>
      <c r="F95" s="1091"/>
      <c r="G95" s="1091"/>
      <c r="H95" s="1091"/>
      <c r="I95" s="1091"/>
      <c r="J95" s="1091"/>
      <c r="K95" s="56"/>
      <c r="L95" s="68"/>
      <c r="M95" s="152"/>
      <c r="N95" s="152"/>
      <c r="O95" s="408"/>
      <c r="P95" s="152"/>
      <c r="Q95" s="68"/>
      <c r="R95" s="152"/>
      <c r="S95" s="152"/>
      <c r="T95" s="408"/>
      <c r="U95" s="152"/>
      <c r="V95" s="68"/>
      <c r="W95" s="152"/>
      <c r="X95" s="152"/>
      <c r="Y95" s="408"/>
      <c r="Z95" s="152"/>
      <c r="AA95" s="68"/>
      <c r="AB95" s="152"/>
      <c r="AC95" s="152"/>
      <c r="AD95" s="408"/>
      <c r="AE95" s="152"/>
      <c r="AF95" s="68"/>
      <c r="AG95" s="152"/>
      <c r="AH95" s="152"/>
      <c r="AI95" s="408"/>
      <c r="AJ95" s="152"/>
      <c r="AK95" s="68"/>
      <c r="AL95" s="152"/>
      <c r="AM95" s="152"/>
      <c r="AN95" s="408"/>
      <c r="AO95" s="85"/>
      <c r="AP95" s="187"/>
      <c r="AQ95" s="53">
        <f>SUM(O95:AN95)</f>
        <v>0</v>
      </c>
      <c r="AR95" s="188"/>
      <c r="AS95" s="729"/>
      <c r="AT95" s="132"/>
      <c r="AU95" s="132"/>
      <c r="AV95" s="132"/>
      <c r="AW95" s="132"/>
      <c r="AX95" s="132"/>
      <c r="AY95" s="132"/>
      <c r="AZ95" s="132"/>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32"/>
      <c r="CW95" s="127"/>
      <c r="CX95" s="127"/>
      <c r="CY95" s="127"/>
      <c r="CZ95" s="127"/>
      <c r="DA95" s="127"/>
      <c r="DB95" s="132"/>
      <c r="DC95" s="127"/>
      <c r="DD95" s="127"/>
      <c r="DE95" s="127"/>
      <c r="DF95" s="127"/>
      <c r="DG95" s="127"/>
      <c r="DH95" s="132"/>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row>
    <row r="96" spans="1:144" s="58" customFormat="1" ht="9.9499999999999993" customHeight="1" thickBot="1">
      <c r="A96" s="55" t="s">
        <v>181</v>
      </c>
      <c r="B96" s="56" t="s">
        <v>181</v>
      </c>
      <c r="C96" s="56" t="s">
        <v>181</v>
      </c>
      <c r="D96" s="56" t="s">
        <v>181</v>
      </c>
      <c r="E96" s="56" t="s">
        <v>181</v>
      </c>
      <c r="F96" s="56" t="s">
        <v>181</v>
      </c>
      <c r="G96" s="56" t="s">
        <v>181</v>
      </c>
      <c r="H96" s="56" t="s">
        <v>181</v>
      </c>
      <c r="I96" s="56" t="s">
        <v>181</v>
      </c>
      <c r="J96" s="157" t="s">
        <v>181</v>
      </c>
      <c r="K96" s="157" t="s">
        <v>181</v>
      </c>
      <c r="L96" s="68" t="s">
        <v>181</v>
      </c>
      <c r="M96" s="152" t="s">
        <v>181</v>
      </c>
      <c r="N96" s="152" t="s">
        <v>181</v>
      </c>
      <c r="O96" s="401" t="s">
        <v>181</v>
      </c>
      <c r="P96" s="69" t="s">
        <v>181</v>
      </c>
      <c r="Q96" s="152" t="s">
        <v>181</v>
      </c>
      <c r="R96" s="152" t="s">
        <v>181</v>
      </c>
      <c r="S96" s="152" t="s">
        <v>181</v>
      </c>
      <c r="T96" s="401" t="s">
        <v>181</v>
      </c>
      <c r="U96" s="69" t="s">
        <v>181</v>
      </c>
      <c r="V96" s="152" t="s">
        <v>181</v>
      </c>
      <c r="W96" s="152" t="s">
        <v>181</v>
      </c>
      <c r="X96" s="152" t="s">
        <v>181</v>
      </c>
      <c r="Y96" s="401" t="s">
        <v>181</v>
      </c>
      <c r="Z96" s="69" t="s">
        <v>181</v>
      </c>
      <c r="AA96" s="152" t="s">
        <v>181</v>
      </c>
      <c r="AB96" s="152" t="s">
        <v>181</v>
      </c>
      <c r="AC96" s="152" t="s">
        <v>181</v>
      </c>
      <c r="AD96" s="401" t="s">
        <v>181</v>
      </c>
      <c r="AE96" s="69" t="s">
        <v>181</v>
      </c>
      <c r="AF96" s="152" t="s">
        <v>181</v>
      </c>
      <c r="AG96" s="152" t="s">
        <v>181</v>
      </c>
      <c r="AH96" s="152" t="s">
        <v>181</v>
      </c>
      <c r="AI96" s="401" t="s">
        <v>181</v>
      </c>
      <c r="AJ96" s="69" t="s">
        <v>181</v>
      </c>
      <c r="AK96" s="152" t="s">
        <v>181</v>
      </c>
      <c r="AL96" s="152" t="s">
        <v>181</v>
      </c>
      <c r="AM96" s="152" t="s">
        <v>181</v>
      </c>
      <c r="AN96" s="401" t="s">
        <v>181</v>
      </c>
      <c r="AO96" s="75" t="s">
        <v>181</v>
      </c>
      <c r="AP96" s="185" t="s">
        <v>181</v>
      </c>
      <c r="AQ96" s="185" t="s">
        <v>181</v>
      </c>
      <c r="AR96" s="188" t="s">
        <v>181</v>
      </c>
      <c r="AS96" s="729"/>
      <c r="AT96" s="132"/>
      <c r="AU96" s="132"/>
      <c r="AV96" s="132"/>
      <c r="AW96" s="132"/>
      <c r="AX96" s="132"/>
      <c r="AY96" s="132"/>
      <c r="AZ96" s="132"/>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32"/>
      <c r="CW96" s="127"/>
      <c r="CX96" s="127"/>
      <c r="CY96" s="127"/>
      <c r="CZ96" s="127"/>
      <c r="DA96" s="127"/>
      <c r="DB96" s="132"/>
      <c r="DC96" s="127"/>
      <c r="DD96" s="127"/>
      <c r="DE96" s="127"/>
      <c r="DF96" s="127"/>
      <c r="DG96" s="127"/>
      <c r="DH96" s="132"/>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row>
    <row r="97" spans="1:144" s="58" customFormat="1" ht="20.25" customHeight="1" thickBot="1">
      <c r="A97" s="55" t="s">
        <v>181</v>
      </c>
      <c r="B97" s="56" t="s">
        <v>181</v>
      </c>
      <c r="C97" s="56" t="s">
        <v>206</v>
      </c>
      <c r="D97" s="56"/>
      <c r="E97" s="56" t="s">
        <v>181</v>
      </c>
      <c r="F97" s="56" t="s">
        <v>181</v>
      </c>
      <c r="G97" s="56" t="s">
        <v>181</v>
      </c>
      <c r="H97" s="56" t="s">
        <v>181</v>
      </c>
      <c r="I97" s="56" t="s">
        <v>181</v>
      </c>
      <c r="J97" s="56" t="s">
        <v>181</v>
      </c>
      <c r="K97" s="56" t="s">
        <v>181</v>
      </c>
      <c r="L97" s="68" t="s">
        <v>181</v>
      </c>
      <c r="M97" s="152" t="s">
        <v>181</v>
      </c>
      <c r="N97" s="152" t="s">
        <v>181</v>
      </c>
      <c r="O97" s="409">
        <f>SUM(O78:O95)</f>
        <v>0</v>
      </c>
      <c r="P97" s="69" t="s">
        <v>181</v>
      </c>
      <c r="Q97" s="152" t="s">
        <v>181</v>
      </c>
      <c r="R97" s="152" t="s">
        <v>181</v>
      </c>
      <c r="S97" s="152" t="s">
        <v>181</v>
      </c>
      <c r="T97" s="409">
        <f>SUM(T78:T95)</f>
        <v>0</v>
      </c>
      <c r="U97" s="69" t="s">
        <v>181</v>
      </c>
      <c r="V97" s="152" t="s">
        <v>181</v>
      </c>
      <c r="W97" s="152" t="s">
        <v>181</v>
      </c>
      <c r="X97" s="152" t="s">
        <v>181</v>
      </c>
      <c r="Y97" s="409">
        <f>SUM(Y78:Y95)</f>
        <v>0</v>
      </c>
      <c r="Z97" s="69" t="s">
        <v>181</v>
      </c>
      <c r="AA97" s="152" t="s">
        <v>181</v>
      </c>
      <c r="AB97" s="152" t="s">
        <v>181</v>
      </c>
      <c r="AC97" s="152" t="s">
        <v>181</v>
      </c>
      <c r="AD97" s="409">
        <f>SUM(AD78:AD95)</f>
        <v>0</v>
      </c>
      <c r="AE97" s="69" t="s">
        <v>181</v>
      </c>
      <c r="AF97" s="152" t="s">
        <v>181</v>
      </c>
      <c r="AG97" s="152" t="s">
        <v>181</v>
      </c>
      <c r="AH97" s="152" t="s">
        <v>181</v>
      </c>
      <c r="AI97" s="409">
        <f>SUM(AI78:AI95)</f>
        <v>0</v>
      </c>
      <c r="AJ97" s="69" t="s">
        <v>181</v>
      </c>
      <c r="AK97" s="152" t="s">
        <v>181</v>
      </c>
      <c r="AL97" s="152" t="s">
        <v>181</v>
      </c>
      <c r="AM97" s="152" t="s">
        <v>181</v>
      </c>
      <c r="AN97" s="409">
        <f>SUM(AN78:AN95)</f>
        <v>0</v>
      </c>
      <c r="AO97" s="75" t="s">
        <v>181</v>
      </c>
      <c r="AP97" s="185" t="s">
        <v>181</v>
      </c>
      <c r="AQ97" s="54">
        <f>SUM(O97:AN97)</f>
        <v>0</v>
      </c>
      <c r="AR97" s="188" t="s">
        <v>181</v>
      </c>
      <c r="AS97" s="729"/>
      <c r="AT97" s="132" t="s">
        <v>181</v>
      </c>
      <c r="AU97" s="132" t="s">
        <v>181</v>
      </c>
      <c r="AV97" s="132" t="s">
        <v>181</v>
      </c>
      <c r="AW97" s="132" t="s">
        <v>181</v>
      </c>
      <c r="AX97" s="132" t="s">
        <v>181</v>
      </c>
      <c r="AY97" s="132" t="s">
        <v>181</v>
      </c>
      <c r="AZ97" s="132" t="s">
        <v>181</v>
      </c>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32" t="s">
        <v>181</v>
      </c>
      <c r="CW97" s="127"/>
      <c r="CX97" s="127"/>
      <c r="CY97" s="127"/>
      <c r="CZ97" s="127"/>
      <c r="DA97" s="127"/>
      <c r="DB97" s="132" t="s">
        <v>181</v>
      </c>
      <c r="DC97" s="127"/>
      <c r="DD97" s="127"/>
      <c r="DE97" s="127"/>
      <c r="DF97" s="127"/>
      <c r="DG97" s="127"/>
      <c r="DH97" s="132" t="s">
        <v>181</v>
      </c>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row>
    <row r="98" spans="1:144" s="58" customFormat="1" ht="9.9499999999999993" customHeight="1" thickBot="1">
      <c r="A98" s="61" t="s">
        <v>181</v>
      </c>
      <c r="B98" s="62" t="s">
        <v>181</v>
      </c>
      <c r="C98" s="62" t="s">
        <v>181</v>
      </c>
      <c r="D98" s="62" t="s">
        <v>181</v>
      </c>
      <c r="E98" s="62" t="s">
        <v>181</v>
      </c>
      <c r="F98" s="62" t="s">
        <v>181</v>
      </c>
      <c r="G98" s="62" t="s">
        <v>181</v>
      </c>
      <c r="H98" s="62" t="s">
        <v>181</v>
      </c>
      <c r="I98" s="62" t="s">
        <v>181</v>
      </c>
      <c r="J98" s="62" t="s">
        <v>181</v>
      </c>
      <c r="K98" s="62" t="s">
        <v>181</v>
      </c>
      <c r="L98" s="79" t="s">
        <v>181</v>
      </c>
      <c r="M98" s="80" t="s">
        <v>181</v>
      </c>
      <c r="N98" s="80" t="s">
        <v>181</v>
      </c>
      <c r="O98" s="403" t="s">
        <v>181</v>
      </c>
      <c r="P98" s="82" t="s">
        <v>181</v>
      </c>
      <c r="Q98" s="80" t="s">
        <v>181</v>
      </c>
      <c r="R98" s="80" t="s">
        <v>181</v>
      </c>
      <c r="S98" s="80" t="s">
        <v>181</v>
      </c>
      <c r="T98" s="403" t="s">
        <v>181</v>
      </c>
      <c r="U98" s="82" t="s">
        <v>181</v>
      </c>
      <c r="V98" s="80" t="s">
        <v>181</v>
      </c>
      <c r="W98" s="80" t="s">
        <v>181</v>
      </c>
      <c r="X98" s="80" t="s">
        <v>181</v>
      </c>
      <c r="Y98" s="403" t="s">
        <v>181</v>
      </c>
      <c r="Z98" s="82" t="s">
        <v>181</v>
      </c>
      <c r="AA98" s="80" t="s">
        <v>181</v>
      </c>
      <c r="AB98" s="80" t="s">
        <v>181</v>
      </c>
      <c r="AC98" s="80" t="s">
        <v>181</v>
      </c>
      <c r="AD98" s="403" t="s">
        <v>181</v>
      </c>
      <c r="AE98" s="82" t="s">
        <v>181</v>
      </c>
      <c r="AF98" s="80" t="s">
        <v>181</v>
      </c>
      <c r="AG98" s="80" t="s">
        <v>181</v>
      </c>
      <c r="AH98" s="80" t="s">
        <v>181</v>
      </c>
      <c r="AI98" s="403" t="s">
        <v>181</v>
      </c>
      <c r="AJ98" s="82" t="s">
        <v>181</v>
      </c>
      <c r="AK98" s="80" t="s">
        <v>181</v>
      </c>
      <c r="AL98" s="80" t="s">
        <v>181</v>
      </c>
      <c r="AM98" s="80" t="s">
        <v>181</v>
      </c>
      <c r="AN98" s="403" t="s">
        <v>181</v>
      </c>
      <c r="AO98" s="83" t="s">
        <v>181</v>
      </c>
      <c r="AP98" s="186" t="s">
        <v>181</v>
      </c>
      <c r="AQ98" s="186" t="s">
        <v>181</v>
      </c>
      <c r="AR98" s="189" t="s">
        <v>181</v>
      </c>
      <c r="AS98" s="729"/>
      <c r="AT98" s="132" t="s">
        <v>181</v>
      </c>
      <c r="AU98" s="132" t="s">
        <v>181</v>
      </c>
      <c r="AV98" s="132" t="s">
        <v>181</v>
      </c>
      <c r="AW98" s="132" t="s">
        <v>181</v>
      </c>
      <c r="AX98" s="132" t="s">
        <v>181</v>
      </c>
      <c r="AY98" s="132" t="s">
        <v>181</v>
      </c>
      <c r="AZ98" s="132" t="s">
        <v>181</v>
      </c>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32" t="s">
        <v>181</v>
      </c>
      <c r="CW98" s="127"/>
      <c r="CX98" s="127"/>
      <c r="CY98" s="127"/>
      <c r="CZ98" s="127"/>
      <c r="DA98" s="127"/>
      <c r="DB98" s="132" t="s">
        <v>181</v>
      </c>
      <c r="DC98" s="127"/>
      <c r="DD98" s="127"/>
      <c r="DE98" s="127"/>
      <c r="DF98" s="127"/>
      <c r="DG98" s="127"/>
      <c r="DH98" s="132" t="s">
        <v>181</v>
      </c>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row>
    <row r="99" spans="1:144" s="58" customFormat="1" ht="9.9499999999999993" customHeight="1">
      <c r="A99" s="55" t="s">
        <v>181</v>
      </c>
      <c r="B99" s="84" t="s">
        <v>181</v>
      </c>
      <c r="C99" s="84" t="s">
        <v>181</v>
      </c>
      <c r="D99" s="84" t="s">
        <v>181</v>
      </c>
      <c r="E99" s="56" t="s">
        <v>181</v>
      </c>
      <c r="F99" s="56" t="s">
        <v>181</v>
      </c>
      <c r="G99" s="56" t="s">
        <v>181</v>
      </c>
      <c r="H99" s="56" t="s">
        <v>181</v>
      </c>
      <c r="I99" s="56" t="s">
        <v>181</v>
      </c>
      <c r="J99" s="56" t="s">
        <v>181</v>
      </c>
      <c r="K99" s="56" t="s">
        <v>181</v>
      </c>
      <c r="L99" s="68" t="s">
        <v>181</v>
      </c>
      <c r="M99" s="152" t="s">
        <v>181</v>
      </c>
      <c r="N99" s="152" t="s">
        <v>181</v>
      </c>
      <c r="O99" s="401" t="s">
        <v>181</v>
      </c>
      <c r="P99" s="152" t="s">
        <v>181</v>
      </c>
      <c r="Q99" s="68" t="s">
        <v>181</v>
      </c>
      <c r="R99" s="152" t="s">
        <v>181</v>
      </c>
      <c r="S99" s="152" t="s">
        <v>181</v>
      </c>
      <c r="T99" s="401" t="s">
        <v>181</v>
      </c>
      <c r="U99" s="152" t="s">
        <v>181</v>
      </c>
      <c r="V99" s="68" t="s">
        <v>181</v>
      </c>
      <c r="W99" s="152" t="s">
        <v>181</v>
      </c>
      <c r="X99" s="152" t="s">
        <v>181</v>
      </c>
      <c r="Y99" s="401" t="s">
        <v>181</v>
      </c>
      <c r="Z99" s="152" t="s">
        <v>181</v>
      </c>
      <c r="AA99" s="68" t="s">
        <v>181</v>
      </c>
      <c r="AB99" s="152" t="s">
        <v>181</v>
      </c>
      <c r="AC99" s="152" t="s">
        <v>181</v>
      </c>
      <c r="AD99" s="401" t="s">
        <v>181</v>
      </c>
      <c r="AE99" s="152" t="s">
        <v>181</v>
      </c>
      <c r="AF99" s="68" t="s">
        <v>181</v>
      </c>
      <c r="AG99" s="152" t="s">
        <v>181</v>
      </c>
      <c r="AH99" s="152" t="s">
        <v>181</v>
      </c>
      <c r="AI99" s="401" t="s">
        <v>181</v>
      </c>
      <c r="AJ99" s="152" t="s">
        <v>181</v>
      </c>
      <c r="AK99" s="68" t="s">
        <v>181</v>
      </c>
      <c r="AL99" s="152" t="s">
        <v>181</v>
      </c>
      <c r="AM99" s="152" t="s">
        <v>181</v>
      </c>
      <c r="AN99" s="401" t="s">
        <v>181</v>
      </c>
      <c r="AO99" s="85" t="s">
        <v>181</v>
      </c>
      <c r="AP99" s="187" t="s">
        <v>181</v>
      </c>
      <c r="AQ99" s="185" t="s">
        <v>181</v>
      </c>
      <c r="AR99" s="188" t="s">
        <v>181</v>
      </c>
      <c r="AS99" s="729"/>
      <c r="AT99" s="132" t="s">
        <v>181</v>
      </c>
      <c r="AU99" s="132" t="s">
        <v>181</v>
      </c>
      <c r="AV99" s="132" t="s">
        <v>181</v>
      </c>
      <c r="AW99" s="132" t="s">
        <v>181</v>
      </c>
      <c r="AX99" s="132" t="s">
        <v>181</v>
      </c>
      <c r="AY99" s="132" t="s">
        <v>181</v>
      </c>
      <c r="AZ99" s="132" t="s">
        <v>181</v>
      </c>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32" t="s">
        <v>181</v>
      </c>
      <c r="CW99" s="127"/>
      <c r="CX99" s="127"/>
      <c r="CY99" s="127"/>
      <c r="CZ99" s="127"/>
      <c r="DA99" s="127"/>
      <c r="DB99" s="132" t="s">
        <v>181</v>
      </c>
      <c r="DC99" s="127"/>
      <c r="DD99" s="127"/>
      <c r="DE99" s="127"/>
      <c r="DF99" s="127"/>
      <c r="DG99" s="127"/>
      <c r="DH99" s="132" t="s">
        <v>181</v>
      </c>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row>
    <row r="100" spans="1:144" s="58" customFormat="1" ht="20.25" customHeight="1">
      <c r="A100" s="55"/>
      <c r="B100" s="1347" t="s">
        <v>207</v>
      </c>
      <c r="C100" s="1348"/>
      <c r="D100" s="1348"/>
      <c r="E100" s="1348"/>
      <c r="F100" s="1348"/>
      <c r="G100" s="1348"/>
      <c r="H100" s="1348"/>
      <c r="I100" s="1348"/>
      <c r="J100" s="1348"/>
      <c r="K100" s="56" t="s">
        <v>181</v>
      </c>
      <c r="L100" s="68" t="s">
        <v>181</v>
      </c>
      <c r="M100" s="152" t="s">
        <v>181</v>
      </c>
      <c r="N100" s="152" t="s">
        <v>181</v>
      </c>
      <c r="O100" s="401" t="s">
        <v>181</v>
      </c>
      <c r="P100" s="69" t="s">
        <v>181</v>
      </c>
      <c r="Q100" s="152" t="s">
        <v>181</v>
      </c>
      <c r="R100" s="152" t="s">
        <v>181</v>
      </c>
      <c r="S100" s="152" t="s">
        <v>181</v>
      </c>
      <c r="T100" s="401" t="s">
        <v>181</v>
      </c>
      <c r="U100" s="69" t="s">
        <v>181</v>
      </c>
      <c r="V100" s="152" t="s">
        <v>181</v>
      </c>
      <c r="W100" s="152" t="s">
        <v>181</v>
      </c>
      <c r="X100" s="152" t="s">
        <v>181</v>
      </c>
      <c r="Y100" s="401" t="s">
        <v>181</v>
      </c>
      <c r="Z100" s="69" t="s">
        <v>181</v>
      </c>
      <c r="AA100" s="152" t="s">
        <v>181</v>
      </c>
      <c r="AB100" s="152" t="s">
        <v>181</v>
      </c>
      <c r="AC100" s="152" t="s">
        <v>181</v>
      </c>
      <c r="AD100" s="401" t="s">
        <v>181</v>
      </c>
      <c r="AE100" s="69" t="s">
        <v>181</v>
      </c>
      <c r="AF100" s="152" t="s">
        <v>181</v>
      </c>
      <c r="AG100" s="152" t="s">
        <v>181</v>
      </c>
      <c r="AH100" s="152" t="s">
        <v>181</v>
      </c>
      <c r="AI100" s="401" t="s">
        <v>181</v>
      </c>
      <c r="AJ100" s="69" t="s">
        <v>181</v>
      </c>
      <c r="AK100" s="152" t="s">
        <v>181</v>
      </c>
      <c r="AL100" s="152" t="s">
        <v>181</v>
      </c>
      <c r="AM100" s="152" t="s">
        <v>181</v>
      </c>
      <c r="AN100" s="401" t="s">
        <v>181</v>
      </c>
      <c r="AO100" s="75" t="s">
        <v>181</v>
      </c>
      <c r="AP100" s="185" t="s">
        <v>181</v>
      </c>
      <c r="AQ100" s="192" t="s">
        <v>181</v>
      </c>
      <c r="AR100" s="188" t="s">
        <v>181</v>
      </c>
      <c r="AS100" s="729"/>
      <c r="AT100" s="132" t="s">
        <v>181</v>
      </c>
      <c r="AU100" s="132" t="s">
        <v>181</v>
      </c>
      <c r="AV100" s="132" t="s">
        <v>181</v>
      </c>
      <c r="AW100" s="132" t="s">
        <v>181</v>
      </c>
      <c r="AX100" s="132" t="s">
        <v>181</v>
      </c>
      <c r="AY100" s="132" t="s">
        <v>181</v>
      </c>
      <c r="AZ100" s="132" t="s">
        <v>181</v>
      </c>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32" t="s">
        <v>181</v>
      </c>
      <c r="CW100" s="127"/>
      <c r="CX100" s="127"/>
      <c r="CY100" s="127"/>
      <c r="CZ100" s="127"/>
      <c r="DA100" s="127"/>
      <c r="DB100" s="132" t="s">
        <v>181</v>
      </c>
      <c r="DC100" s="127"/>
      <c r="DD100" s="127"/>
      <c r="DE100" s="127"/>
      <c r="DF100" s="127"/>
      <c r="DG100" s="127"/>
      <c r="DH100" s="132" t="s">
        <v>181</v>
      </c>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row>
    <row r="101" spans="1:144" s="58" customFormat="1" ht="20.25" customHeight="1">
      <c r="A101" s="55"/>
      <c r="B101" s="59">
        <v>1</v>
      </c>
      <c r="C101" s="1118" t="s">
        <v>275</v>
      </c>
      <c r="D101" s="1119"/>
      <c r="E101" s="1119"/>
      <c r="F101" s="1119"/>
      <c r="G101" s="1119"/>
      <c r="H101" s="1119"/>
      <c r="I101" s="1119"/>
      <c r="J101" s="1119"/>
      <c r="K101" s="157" t="s">
        <v>181</v>
      </c>
      <c r="L101" s="68" t="s">
        <v>181</v>
      </c>
      <c r="M101" s="152" t="s">
        <v>181</v>
      </c>
      <c r="N101" s="152" t="s">
        <v>181</v>
      </c>
      <c r="O101" s="401" t="s">
        <v>181</v>
      </c>
      <c r="P101" s="69" t="s">
        <v>181</v>
      </c>
      <c r="Q101" s="152" t="s">
        <v>181</v>
      </c>
      <c r="R101" s="152" t="s">
        <v>181</v>
      </c>
      <c r="S101" s="152" t="s">
        <v>181</v>
      </c>
      <c r="T101" s="401" t="s">
        <v>181</v>
      </c>
      <c r="U101" s="69" t="s">
        <v>181</v>
      </c>
      <c r="V101" s="152" t="s">
        <v>181</v>
      </c>
      <c r="W101" s="152" t="s">
        <v>181</v>
      </c>
      <c r="X101" s="152" t="s">
        <v>181</v>
      </c>
      <c r="Y101" s="401" t="s">
        <v>181</v>
      </c>
      <c r="Z101" s="69" t="s">
        <v>181</v>
      </c>
      <c r="AA101" s="152" t="s">
        <v>181</v>
      </c>
      <c r="AB101" s="152" t="s">
        <v>181</v>
      </c>
      <c r="AC101" s="152" t="s">
        <v>181</v>
      </c>
      <c r="AD101" s="401" t="s">
        <v>181</v>
      </c>
      <c r="AE101" s="69" t="s">
        <v>181</v>
      </c>
      <c r="AF101" s="152" t="s">
        <v>181</v>
      </c>
      <c r="AG101" s="152" t="s">
        <v>181</v>
      </c>
      <c r="AH101" s="152" t="s">
        <v>181</v>
      </c>
      <c r="AI101" s="401" t="s">
        <v>181</v>
      </c>
      <c r="AJ101" s="69" t="s">
        <v>181</v>
      </c>
      <c r="AK101" s="152" t="s">
        <v>181</v>
      </c>
      <c r="AL101" s="152" t="s">
        <v>181</v>
      </c>
      <c r="AM101" s="152" t="s">
        <v>181</v>
      </c>
      <c r="AN101" s="401" t="s">
        <v>181</v>
      </c>
      <c r="AO101" s="75" t="s">
        <v>181</v>
      </c>
      <c r="AP101" s="185" t="s">
        <v>181</v>
      </c>
      <c r="AQ101" s="185" t="s">
        <v>181</v>
      </c>
      <c r="AR101" s="188" t="s">
        <v>181</v>
      </c>
      <c r="AS101" s="729"/>
      <c r="AT101" s="132" t="s">
        <v>181</v>
      </c>
      <c r="AU101" s="132" t="s">
        <v>181</v>
      </c>
      <c r="AV101" s="132" t="s">
        <v>181</v>
      </c>
      <c r="AW101" s="132" t="s">
        <v>181</v>
      </c>
      <c r="AX101" s="132" t="s">
        <v>181</v>
      </c>
      <c r="AY101" s="132" t="s">
        <v>181</v>
      </c>
      <c r="AZ101" s="132" t="s">
        <v>181</v>
      </c>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32" t="s">
        <v>181</v>
      </c>
      <c r="CW101" s="127"/>
      <c r="CX101" s="127"/>
      <c r="CY101" s="127"/>
      <c r="CZ101" s="127"/>
      <c r="DA101" s="127"/>
      <c r="DB101" s="132" t="s">
        <v>181</v>
      </c>
      <c r="DC101" s="127"/>
      <c r="DD101" s="127"/>
      <c r="DE101" s="127"/>
      <c r="DF101" s="127"/>
      <c r="DG101" s="127"/>
      <c r="DH101" s="132" t="s">
        <v>181</v>
      </c>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row>
    <row r="102" spans="1:144" s="58" customFormat="1" ht="20.25" customHeight="1">
      <c r="A102" s="55"/>
      <c r="B102" s="56"/>
      <c r="C102" s="56"/>
      <c r="D102" s="1090" t="s">
        <v>279</v>
      </c>
      <c r="E102" s="1091"/>
      <c r="F102" s="1091"/>
      <c r="G102" s="1091"/>
      <c r="H102" s="1091"/>
      <c r="I102" s="1091"/>
      <c r="J102" s="1091"/>
      <c r="K102" s="56"/>
      <c r="L102" s="68"/>
      <c r="M102" s="152"/>
      <c r="N102" s="152"/>
      <c r="O102" s="410"/>
      <c r="P102" s="152"/>
      <c r="Q102" s="68"/>
      <c r="R102" s="152"/>
      <c r="S102" s="152"/>
      <c r="T102" s="410"/>
      <c r="U102" s="152"/>
      <c r="V102" s="68"/>
      <c r="W102" s="152"/>
      <c r="X102" s="152"/>
      <c r="Y102" s="410"/>
      <c r="Z102" s="152"/>
      <c r="AA102" s="68"/>
      <c r="AB102" s="152"/>
      <c r="AC102" s="152"/>
      <c r="AD102" s="410"/>
      <c r="AE102" s="152"/>
      <c r="AF102" s="68"/>
      <c r="AG102" s="152"/>
      <c r="AH102" s="152"/>
      <c r="AI102" s="410"/>
      <c r="AJ102" s="152"/>
      <c r="AK102" s="68"/>
      <c r="AL102" s="152"/>
      <c r="AM102" s="152"/>
      <c r="AN102" s="410"/>
      <c r="AO102" s="85"/>
      <c r="AP102" s="187"/>
      <c r="AQ102" s="52">
        <f>SUM(O102:AN102)</f>
        <v>0</v>
      </c>
      <c r="AR102" s="188"/>
      <c r="AS102" s="729"/>
      <c r="AT102" s="132" t="s">
        <v>181</v>
      </c>
      <c r="AU102" s="132" t="s">
        <v>181</v>
      </c>
      <c r="AV102" s="132" t="s">
        <v>181</v>
      </c>
      <c r="AW102" s="132" t="s">
        <v>181</v>
      </c>
      <c r="AX102" s="132" t="s">
        <v>181</v>
      </c>
      <c r="AY102" s="132" t="s">
        <v>181</v>
      </c>
      <c r="AZ102" s="132" t="s">
        <v>181</v>
      </c>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32" t="s">
        <v>181</v>
      </c>
      <c r="CW102" s="127"/>
      <c r="CX102" s="127"/>
      <c r="CY102" s="127"/>
      <c r="CZ102" s="127"/>
      <c r="DA102" s="127"/>
      <c r="DB102" s="132" t="s">
        <v>181</v>
      </c>
      <c r="DC102" s="127"/>
      <c r="DD102" s="127"/>
      <c r="DE102" s="127"/>
      <c r="DF102" s="127"/>
      <c r="DG102" s="127"/>
      <c r="DH102" s="132" t="s">
        <v>181</v>
      </c>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row>
    <row r="103" spans="1:144" s="58" customFormat="1" ht="20.25" customHeight="1">
      <c r="A103" s="55"/>
      <c r="B103" s="56"/>
      <c r="C103" s="56"/>
      <c r="D103" s="1090" t="s">
        <v>279</v>
      </c>
      <c r="E103" s="1091"/>
      <c r="F103" s="1091"/>
      <c r="G103" s="1091"/>
      <c r="H103" s="1091"/>
      <c r="I103" s="1091"/>
      <c r="J103" s="1091"/>
      <c r="K103" s="56"/>
      <c r="L103" s="68"/>
      <c r="M103" s="152"/>
      <c r="N103" s="152"/>
      <c r="O103" s="410"/>
      <c r="P103" s="152"/>
      <c r="Q103" s="68"/>
      <c r="R103" s="152"/>
      <c r="S103" s="152"/>
      <c r="T103" s="410"/>
      <c r="U103" s="152"/>
      <c r="V103" s="68"/>
      <c r="W103" s="152"/>
      <c r="X103" s="152"/>
      <c r="Y103" s="410"/>
      <c r="Z103" s="152"/>
      <c r="AA103" s="68"/>
      <c r="AB103" s="152"/>
      <c r="AC103" s="152"/>
      <c r="AD103" s="410"/>
      <c r="AE103" s="152"/>
      <c r="AF103" s="68"/>
      <c r="AG103" s="152"/>
      <c r="AH103" s="152"/>
      <c r="AI103" s="410"/>
      <c r="AJ103" s="152"/>
      <c r="AK103" s="68"/>
      <c r="AL103" s="152"/>
      <c r="AM103" s="152"/>
      <c r="AN103" s="410"/>
      <c r="AO103" s="85"/>
      <c r="AP103" s="187"/>
      <c r="AQ103" s="52">
        <f>SUM(O103:AN103)</f>
        <v>0</v>
      </c>
      <c r="AR103" s="188"/>
      <c r="AS103" s="729"/>
      <c r="AT103" s="132"/>
      <c r="AU103" s="132"/>
      <c r="AV103" s="132"/>
      <c r="AW103" s="132"/>
      <c r="AX103" s="132"/>
      <c r="AY103" s="132"/>
      <c r="AZ103" s="132"/>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32"/>
      <c r="CW103" s="127"/>
      <c r="CX103" s="127"/>
      <c r="CY103" s="127"/>
      <c r="CZ103" s="127"/>
      <c r="DA103" s="127"/>
      <c r="DB103" s="132"/>
      <c r="DC103" s="127"/>
      <c r="DD103" s="127"/>
      <c r="DE103" s="127"/>
      <c r="DF103" s="127"/>
      <c r="DG103" s="127"/>
      <c r="DH103" s="132"/>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row>
    <row r="104" spans="1:144" s="58" customFormat="1" ht="20.25" customHeight="1">
      <c r="A104" s="55"/>
      <c r="B104" s="56"/>
      <c r="C104" s="56"/>
      <c r="D104" s="1090" t="s">
        <v>279</v>
      </c>
      <c r="E104" s="1091"/>
      <c r="F104" s="1091"/>
      <c r="G104" s="1091"/>
      <c r="H104" s="1091"/>
      <c r="I104" s="1091"/>
      <c r="J104" s="1091"/>
      <c r="K104" s="56"/>
      <c r="L104" s="68"/>
      <c r="M104" s="152"/>
      <c r="N104" s="152"/>
      <c r="O104" s="410"/>
      <c r="P104" s="152"/>
      <c r="Q104" s="68"/>
      <c r="R104" s="152"/>
      <c r="S104" s="152"/>
      <c r="T104" s="410"/>
      <c r="U104" s="152"/>
      <c r="V104" s="68"/>
      <c r="W104" s="152"/>
      <c r="X104" s="152"/>
      <c r="Y104" s="410"/>
      <c r="Z104" s="152"/>
      <c r="AA104" s="68"/>
      <c r="AB104" s="152"/>
      <c r="AC104" s="152"/>
      <c r="AD104" s="410"/>
      <c r="AE104" s="152"/>
      <c r="AF104" s="68"/>
      <c r="AG104" s="152"/>
      <c r="AH104" s="152"/>
      <c r="AI104" s="410"/>
      <c r="AJ104" s="152"/>
      <c r="AK104" s="68"/>
      <c r="AL104" s="152"/>
      <c r="AM104" s="152"/>
      <c r="AN104" s="410"/>
      <c r="AO104" s="85"/>
      <c r="AP104" s="187"/>
      <c r="AQ104" s="52">
        <f>SUM(O104:AN104)</f>
        <v>0</v>
      </c>
      <c r="AR104" s="188"/>
      <c r="AS104" s="729"/>
      <c r="AT104" s="132"/>
      <c r="AU104" s="132"/>
      <c r="AV104" s="132"/>
      <c r="AW104" s="132"/>
      <c r="AX104" s="132"/>
      <c r="AY104" s="132"/>
      <c r="AZ104" s="132"/>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32"/>
      <c r="CW104" s="127"/>
      <c r="CX104" s="127"/>
      <c r="CY104" s="127"/>
      <c r="CZ104" s="127"/>
      <c r="DA104" s="127"/>
      <c r="DB104" s="132"/>
      <c r="DC104" s="127"/>
      <c r="DD104" s="127"/>
      <c r="DE104" s="127"/>
      <c r="DF104" s="127"/>
      <c r="DG104" s="127"/>
      <c r="DH104" s="132"/>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row>
    <row r="105" spans="1:144" s="58" customFormat="1" ht="9.9499999999999993" customHeight="1">
      <c r="A105" s="55" t="s">
        <v>181</v>
      </c>
      <c r="B105" s="56" t="s">
        <v>181</v>
      </c>
      <c r="C105" s="56" t="s">
        <v>181</v>
      </c>
      <c r="D105" s="56" t="s">
        <v>181</v>
      </c>
      <c r="E105" s="56" t="s">
        <v>181</v>
      </c>
      <c r="F105" s="56" t="s">
        <v>181</v>
      </c>
      <c r="G105" s="56" t="s">
        <v>181</v>
      </c>
      <c r="H105" s="56" t="s">
        <v>181</v>
      </c>
      <c r="I105" s="56" t="s">
        <v>181</v>
      </c>
      <c r="J105" s="157" t="s">
        <v>181</v>
      </c>
      <c r="K105" s="157" t="s">
        <v>181</v>
      </c>
      <c r="L105" s="68" t="s">
        <v>181</v>
      </c>
      <c r="M105" s="152" t="s">
        <v>181</v>
      </c>
      <c r="N105" s="152" t="s">
        <v>181</v>
      </c>
      <c r="O105" s="401"/>
      <c r="P105" s="69"/>
      <c r="Q105" s="152"/>
      <c r="R105" s="152"/>
      <c r="S105" s="152"/>
      <c r="T105" s="401"/>
      <c r="U105" s="69"/>
      <c r="V105" s="152"/>
      <c r="W105" s="152"/>
      <c r="X105" s="152"/>
      <c r="Y105" s="401"/>
      <c r="Z105" s="69" t="s">
        <v>181</v>
      </c>
      <c r="AA105" s="152" t="s">
        <v>181</v>
      </c>
      <c r="AB105" s="152" t="s">
        <v>181</v>
      </c>
      <c r="AC105" s="152" t="s">
        <v>181</v>
      </c>
      <c r="AD105" s="401"/>
      <c r="AE105" s="69"/>
      <c r="AF105" s="152"/>
      <c r="AG105" s="152"/>
      <c r="AH105" s="152"/>
      <c r="AI105" s="401"/>
      <c r="AJ105" s="69" t="s">
        <v>181</v>
      </c>
      <c r="AK105" s="152" t="s">
        <v>181</v>
      </c>
      <c r="AL105" s="152" t="s">
        <v>181</v>
      </c>
      <c r="AM105" s="152" t="s">
        <v>181</v>
      </c>
      <c r="AN105" s="401" t="s">
        <v>181</v>
      </c>
      <c r="AO105" s="75" t="s">
        <v>181</v>
      </c>
      <c r="AP105" s="185" t="s">
        <v>181</v>
      </c>
      <c r="AQ105" s="185" t="s">
        <v>181</v>
      </c>
      <c r="AR105" s="188" t="s">
        <v>181</v>
      </c>
      <c r="AS105" s="729"/>
      <c r="AT105" s="132"/>
      <c r="AU105" s="132"/>
      <c r="AV105" s="132"/>
      <c r="AW105" s="132"/>
      <c r="AX105" s="132"/>
      <c r="AY105" s="132"/>
      <c r="AZ105" s="132"/>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32"/>
      <c r="CW105" s="127"/>
      <c r="CX105" s="127"/>
      <c r="CY105" s="127"/>
      <c r="CZ105" s="127"/>
      <c r="DA105" s="127"/>
      <c r="DB105" s="132"/>
      <c r="DC105" s="127"/>
      <c r="DD105" s="127"/>
      <c r="DE105" s="127"/>
      <c r="DF105" s="127"/>
      <c r="DG105" s="127"/>
      <c r="DH105" s="132"/>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row>
    <row r="106" spans="1:144" s="58" customFormat="1" ht="20.25" customHeight="1">
      <c r="A106" s="55"/>
      <c r="B106" s="59">
        <v>2</v>
      </c>
      <c r="C106" s="1118" t="s">
        <v>276</v>
      </c>
      <c r="D106" s="1119"/>
      <c r="E106" s="1119"/>
      <c r="F106" s="1119"/>
      <c r="G106" s="1119"/>
      <c r="H106" s="1119"/>
      <c r="I106" s="1119"/>
      <c r="J106" s="1119"/>
      <c r="K106" s="157" t="s">
        <v>181</v>
      </c>
      <c r="L106" s="68" t="s">
        <v>181</v>
      </c>
      <c r="M106" s="152" t="s">
        <v>181</v>
      </c>
      <c r="N106" s="152" t="s">
        <v>181</v>
      </c>
      <c r="O106" s="401"/>
      <c r="P106" s="69"/>
      <c r="Q106" s="152"/>
      <c r="R106" s="152"/>
      <c r="S106" s="152"/>
      <c r="T106" s="401"/>
      <c r="U106" s="69"/>
      <c r="V106" s="152"/>
      <c r="W106" s="152"/>
      <c r="X106" s="152"/>
      <c r="Y106" s="401"/>
      <c r="Z106" s="69" t="s">
        <v>181</v>
      </c>
      <c r="AA106" s="152" t="s">
        <v>181</v>
      </c>
      <c r="AB106" s="152" t="s">
        <v>181</v>
      </c>
      <c r="AC106" s="152" t="s">
        <v>181</v>
      </c>
      <c r="AD106" s="401"/>
      <c r="AE106" s="69"/>
      <c r="AF106" s="152"/>
      <c r="AG106" s="152"/>
      <c r="AH106" s="152"/>
      <c r="AI106" s="401"/>
      <c r="AJ106" s="69" t="s">
        <v>181</v>
      </c>
      <c r="AK106" s="152" t="s">
        <v>181</v>
      </c>
      <c r="AL106" s="152" t="s">
        <v>181</v>
      </c>
      <c r="AM106" s="152" t="s">
        <v>181</v>
      </c>
      <c r="AN106" s="401" t="s">
        <v>181</v>
      </c>
      <c r="AO106" s="75" t="s">
        <v>181</v>
      </c>
      <c r="AP106" s="185" t="s">
        <v>181</v>
      </c>
      <c r="AQ106" s="185" t="s">
        <v>181</v>
      </c>
      <c r="AR106" s="188" t="s">
        <v>181</v>
      </c>
      <c r="AS106" s="729"/>
      <c r="AT106" s="132" t="s">
        <v>181</v>
      </c>
      <c r="AU106" s="132" t="s">
        <v>181</v>
      </c>
      <c r="AV106" s="132" t="s">
        <v>181</v>
      </c>
      <c r="AW106" s="132" t="s">
        <v>181</v>
      </c>
      <c r="AX106" s="132" t="s">
        <v>181</v>
      </c>
      <c r="AY106" s="132" t="s">
        <v>181</v>
      </c>
      <c r="AZ106" s="132" t="s">
        <v>181</v>
      </c>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32" t="s">
        <v>181</v>
      </c>
      <c r="CW106" s="127"/>
      <c r="CX106" s="127"/>
      <c r="CY106" s="127"/>
      <c r="CZ106" s="127"/>
      <c r="DA106" s="127"/>
      <c r="DB106" s="132" t="s">
        <v>181</v>
      </c>
      <c r="DC106" s="127"/>
      <c r="DD106" s="127"/>
      <c r="DE106" s="127"/>
      <c r="DF106" s="127"/>
      <c r="DG106" s="127"/>
      <c r="DH106" s="132" t="s">
        <v>181</v>
      </c>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row>
    <row r="107" spans="1:144" s="58" customFormat="1" ht="20.25" customHeight="1">
      <c r="A107" s="55"/>
      <c r="B107" s="56"/>
      <c r="C107" s="56"/>
      <c r="D107" s="1090" t="s">
        <v>279</v>
      </c>
      <c r="E107" s="1091"/>
      <c r="F107" s="1091"/>
      <c r="G107" s="1091"/>
      <c r="H107" s="1091"/>
      <c r="I107" s="1091"/>
      <c r="J107" s="1091"/>
      <c r="K107" s="56"/>
      <c r="L107" s="68"/>
      <c r="M107" s="152"/>
      <c r="N107" s="152"/>
      <c r="O107" s="410"/>
      <c r="P107" s="152"/>
      <c r="Q107" s="68"/>
      <c r="R107" s="152"/>
      <c r="S107" s="152"/>
      <c r="T107" s="410"/>
      <c r="U107" s="152"/>
      <c r="V107" s="68"/>
      <c r="W107" s="152"/>
      <c r="X107" s="152"/>
      <c r="Y107" s="410"/>
      <c r="Z107" s="152"/>
      <c r="AA107" s="68"/>
      <c r="AB107" s="152"/>
      <c r="AC107" s="152"/>
      <c r="AD107" s="410"/>
      <c r="AE107" s="152"/>
      <c r="AF107" s="68"/>
      <c r="AG107" s="152"/>
      <c r="AH107" s="152"/>
      <c r="AI107" s="410"/>
      <c r="AJ107" s="152"/>
      <c r="AK107" s="68"/>
      <c r="AL107" s="152"/>
      <c r="AM107" s="152"/>
      <c r="AN107" s="410"/>
      <c r="AO107" s="85"/>
      <c r="AP107" s="187"/>
      <c r="AQ107" s="52">
        <f>SUM(O107:AN107)</f>
        <v>0</v>
      </c>
      <c r="AR107" s="188"/>
      <c r="AS107" s="729"/>
      <c r="AT107" s="132" t="s">
        <v>181</v>
      </c>
      <c r="AU107" s="132" t="s">
        <v>181</v>
      </c>
      <c r="AV107" s="132" t="s">
        <v>181</v>
      </c>
      <c r="AW107" s="132" t="s">
        <v>181</v>
      </c>
      <c r="AX107" s="132" t="s">
        <v>181</v>
      </c>
      <c r="AY107" s="132" t="s">
        <v>181</v>
      </c>
      <c r="AZ107" s="132" t="s">
        <v>181</v>
      </c>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32" t="s">
        <v>181</v>
      </c>
      <c r="CW107" s="127"/>
      <c r="CX107" s="127"/>
      <c r="CY107" s="127"/>
      <c r="CZ107" s="127"/>
      <c r="DA107" s="127"/>
      <c r="DB107" s="132" t="s">
        <v>181</v>
      </c>
      <c r="DC107" s="127"/>
      <c r="DD107" s="127"/>
      <c r="DE107" s="127"/>
      <c r="DF107" s="127"/>
      <c r="DG107" s="127"/>
      <c r="DH107" s="132" t="s">
        <v>181</v>
      </c>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row>
    <row r="108" spans="1:144" s="58" customFormat="1" ht="20.25" customHeight="1">
      <c r="A108" s="55"/>
      <c r="B108" s="56"/>
      <c r="C108" s="56"/>
      <c r="D108" s="1090" t="s">
        <v>279</v>
      </c>
      <c r="E108" s="1091"/>
      <c r="F108" s="1091"/>
      <c r="G108" s="1091"/>
      <c r="H108" s="1091"/>
      <c r="I108" s="1091"/>
      <c r="J108" s="1091"/>
      <c r="K108" s="56"/>
      <c r="L108" s="68"/>
      <c r="M108" s="152"/>
      <c r="N108" s="152"/>
      <c r="O108" s="410"/>
      <c r="P108" s="152"/>
      <c r="Q108" s="68"/>
      <c r="R108" s="152"/>
      <c r="S108" s="152"/>
      <c r="T108" s="410"/>
      <c r="U108" s="152"/>
      <c r="V108" s="68"/>
      <c r="W108" s="152"/>
      <c r="X108" s="152"/>
      <c r="Y108" s="410"/>
      <c r="Z108" s="152"/>
      <c r="AA108" s="68"/>
      <c r="AB108" s="152"/>
      <c r="AC108" s="152"/>
      <c r="AD108" s="410"/>
      <c r="AE108" s="152"/>
      <c r="AF108" s="68"/>
      <c r="AG108" s="152"/>
      <c r="AH108" s="152"/>
      <c r="AI108" s="410"/>
      <c r="AJ108" s="152"/>
      <c r="AK108" s="68"/>
      <c r="AL108" s="152"/>
      <c r="AM108" s="152"/>
      <c r="AN108" s="410"/>
      <c r="AO108" s="85"/>
      <c r="AP108" s="187"/>
      <c r="AQ108" s="52">
        <f>SUM(O108:AN108)</f>
        <v>0</v>
      </c>
      <c r="AR108" s="188"/>
      <c r="AS108" s="729"/>
      <c r="AT108" s="132"/>
      <c r="AU108" s="132"/>
      <c r="AV108" s="132"/>
      <c r="AW108" s="132"/>
      <c r="AX108" s="132"/>
      <c r="AY108" s="132"/>
      <c r="AZ108" s="132"/>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32"/>
      <c r="CW108" s="127"/>
      <c r="CX108" s="127"/>
      <c r="CY108" s="127"/>
      <c r="CZ108" s="127"/>
      <c r="DA108" s="127"/>
      <c r="DB108" s="132"/>
      <c r="DC108" s="127"/>
      <c r="DD108" s="127"/>
      <c r="DE108" s="127"/>
      <c r="DF108" s="127"/>
      <c r="DG108" s="127"/>
      <c r="DH108" s="132"/>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row>
    <row r="109" spans="1:144" s="58" customFormat="1" ht="20.25" customHeight="1">
      <c r="A109" s="55"/>
      <c r="B109" s="56"/>
      <c r="C109" s="56"/>
      <c r="D109" s="1090" t="s">
        <v>279</v>
      </c>
      <c r="E109" s="1091"/>
      <c r="F109" s="1091"/>
      <c r="G109" s="1091"/>
      <c r="H109" s="1091"/>
      <c r="I109" s="1091"/>
      <c r="J109" s="1091"/>
      <c r="K109" s="56"/>
      <c r="L109" s="68"/>
      <c r="M109" s="152"/>
      <c r="N109" s="152"/>
      <c r="O109" s="410"/>
      <c r="P109" s="152"/>
      <c r="Q109" s="68"/>
      <c r="R109" s="152"/>
      <c r="S109" s="152"/>
      <c r="T109" s="410"/>
      <c r="U109" s="152"/>
      <c r="V109" s="68"/>
      <c r="W109" s="152"/>
      <c r="X109" s="152"/>
      <c r="Y109" s="410"/>
      <c r="Z109" s="152"/>
      <c r="AA109" s="68"/>
      <c r="AB109" s="152"/>
      <c r="AC109" s="152"/>
      <c r="AD109" s="410"/>
      <c r="AE109" s="152"/>
      <c r="AF109" s="68"/>
      <c r="AG109" s="152"/>
      <c r="AH109" s="152"/>
      <c r="AI109" s="410"/>
      <c r="AJ109" s="152"/>
      <c r="AK109" s="68"/>
      <c r="AL109" s="152"/>
      <c r="AM109" s="152"/>
      <c r="AN109" s="410"/>
      <c r="AO109" s="85"/>
      <c r="AP109" s="187"/>
      <c r="AQ109" s="52">
        <f>SUM(O109:AN109)</f>
        <v>0</v>
      </c>
      <c r="AR109" s="188"/>
      <c r="AS109" s="729"/>
      <c r="AT109" s="132"/>
      <c r="AU109" s="132"/>
      <c r="AV109" s="132"/>
      <c r="AW109" s="132"/>
      <c r="AX109" s="132"/>
      <c r="AY109" s="132"/>
      <c r="AZ109" s="132"/>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32"/>
      <c r="CW109" s="127"/>
      <c r="CX109" s="127"/>
      <c r="CY109" s="127"/>
      <c r="CZ109" s="127"/>
      <c r="DA109" s="127"/>
      <c r="DB109" s="132"/>
      <c r="DC109" s="127"/>
      <c r="DD109" s="127"/>
      <c r="DE109" s="127"/>
      <c r="DF109" s="127"/>
      <c r="DG109" s="127"/>
      <c r="DH109" s="132"/>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row>
    <row r="110" spans="1:144" s="58" customFormat="1" ht="9.9499999999999993" customHeight="1">
      <c r="A110" s="55" t="s">
        <v>181</v>
      </c>
      <c r="B110" s="56" t="s">
        <v>181</v>
      </c>
      <c r="C110" s="56" t="s">
        <v>181</v>
      </c>
      <c r="D110" s="56" t="s">
        <v>181</v>
      </c>
      <c r="E110" s="56" t="s">
        <v>181</v>
      </c>
      <c r="F110" s="56" t="s">
        <v>181</v>
      </c>
      <c r="G110" s="56" t="s">
        <v>181</v>
      </c>
      <c r="H110" s="56" t="s">
        <v>181</v>
      </c>
      <c r="I110" s="56" t="s">
        <v>181</v>
      </c>
      <c r="J110" s="157" t="s">
        <v>181</v>
      </c>
      <c r="K110" s="157" t="s">
        <v>181</v>
      </c>
      <c r="L110" s="68" t="s">
        <v>181</v>
      </c>
      <c r="M110" s="152" t="s">
        <v>181</v>
      </c>
      <c r="N110" s="152" t="s">
        <v>181</v>
      </c>
      <c r="O110" s="401"/>
      <c r="P110" s="69"/>
      <c r="Q110" s="152"/>
      <c r="R110" s="152"/>
      <c r="S110" s="152"/>
      <c r="T110" s="401"/>
      <c r="U110" s="69"/>
      <c r="V110" s="152"/>
      <c r="W110" s="152"/>
      <c r="X110" s="152"/>
      <c r="Y110" s="401"/>
      <c r="Z110" s="69" t="s">
        <v>181</v>
      </c>
      <c r="AA110" s="152" t="s">
        <v>181</v>
      </c>
      <c r="AB110" s="152" t="s">
        <v>181</v>
      </c>
      <c r="AC110" s="152" t="s">
        <v>181</v>
      </c>
      <c r="AD110" s="401" t="s">
        <v>181</v>
      </c>
      <c r="AE110" s="69" t="s">
        <v>181</v>
      </c>
      <c r="AF110" s="152" t="s">
        <v>181</v>
      </c>
      <c r="AG110" s="152" t="s">
        <v>181</v>
      </c>
      <c r="AH110" s="152" t="s">
        <v>181</v>
      </c>
      <c r="AI110" s="401" t="s">
        <v>181</v>
      </c>
      <c r="AJ110" s="69" t="s">
        <v>181</v>
      </c>
      <c r="AK110" s="152" t="s">
        <v>181</v>
      </c>
      <c r="AL110" s="152" t="s">
        <v>181</v>
      </c>
      <c r="AM110" s="152" t="s">
        <v>181</v>
      </c>
      <c r="AN110" s="401" t="s">
        <v>181</v>
      </c>
      <c r="AO110" s="75" t="s">
        <v>181</v>
      </c>
      <c r="AP110" s="185" t="s">
        <v>181</v>
      </c>
      <c r="AQ110" s="185" t="s">
        <v>181</v>
      </c>
      <c r="AR110" s="188" t="s">
        <v>181</v>
      </c>
      <c r="AS110" s="729"/>
      <c r="AT110" s="132"/>
      <c r="AU110" s="132"/>
      <c r="AV110" s="132"/>
      <c r="AW110" s="132"/>
      <c r="AX110" s="132"/>
      <c r="AY110" s="132"/>
      <c r="AZ110" s="132"/>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32"/>
      <c r="CW110" s="127"/>
      <c r="CX110" s="127"/>
      <c r="CY110" s="127"/>
      <c r="CZ110" s="127"/>
      <c r="DA110" s="127"/>
      <c r="DB110" s="132"/>
      <c r="DC110" s="127"/>
      <c r="DD110" s="127"/>
      <c r="DE110" s="127"/>
      <c r="DF110" s="127"/>
      <c r="DG110" s="127"/>
      <c r="DH110" s="132"/>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row>
    <row r="111" spans="1:144" s="58" customFormat="1" ht="20.25" customHeight="1">
      <c r="A111" s="55"/>
      <c r="B111" s="59">
        <v>3</v>
      </c>
      <c r="C111" s="1118" t="s">
        <v>208</v>
      </c>
      <c r="D111" s="1119"/>
      <c r="E111" s="1119"/>
      <c r="F111" s="1119"/>
      <c r="G111" s="1119"/>
      <c r="H111" s="1119"/>
      <c r="I111" s="1119"/>
      <c r="J111" s="1119"/>
      <c r="K111" s="157" t="s">
        <v>181</v>
      </c>
      <c r="L111" s="68" t="s">
        <v>181</v>
      </c>
      <c r="M111" s="152" t="s">
        <v>181</v>
      </c>
      <c r="N111" s="152" t="s">
        <v>181</v>
      </c>
      <c r="O111" s="401"/>
      <c r="P111" s="69"/>
      <c r="Q111" s="152"/>
      <c r="R111" s="152"/>
      <c r="S111" s="152"/>
      <c r="T111" s="401"/>
      <c r="U111" s="69"/>
      <c r="V111" s="152"/>
      <c r="W111" s="152"/>
      <c r="X111" s="152"/>
      <c r="Y111" s="401"/>
      <c r="Z111" s="69" t="s">
        <v>181</v>
      </c>
      <c r="AA111" s="152" t="s">
        <v>181</v>
      </c>
      <c r="AB111" s="152" t="s">
        <v>181</v>
      </c>
      <c r="AC111" s="152" t="s">
        <v>181</v>
      </c>
      <c r="AD111" s="401" t="s">
        <v>181</v>
      </c>
      <c r="AE111" s="69" t="s">
        <v>181</v>
      </c>
      <c r="AF111" s="152" t="s">
        <v>181</v>
      </c>
      <c r="AG111" s="152" t="s">
        <v>181</v>
      </c>
      <c r="AH111" s="152" t="s">
        <v>181</v>
      </c>
      <c r="AI111" s="401" t="s">
        <v>181</v>
      </c>
      <c r="AJ111" s="69" t="s">
        <v>181</v>
      </c>
      <c r="AK111" s="152" t="s">
        <v>181</v>
      </c>
      <c r="AL111" s="152" t="s">
        <v>181</v>
      </c>
      <c r="AM111" s="152" t="s">
        <v>181</v>
      </c>
      <c r="AN111" s="401" t="s">
        <v>181</v>
      </c>
      <c r="AO111" s="75" t="s">
        <v>181</v>
      </c>
      <c r="AP111" s="185" t="s">
        <v>181</v>
      </c>
      <c r="AQ111" s="185" t="s">
        <v>181</v>
      </c>
      <c r="AR111" s="188" t="s">
        <v>181</v>
      </c>
      <c r="AS111" s="729"/>
      <c r="AT111" s="132" t="s">
        <v>181</v>
      </c>
      <c r="AU111" s="132" t="s">
        <v>181</v>
      </c>
      <c r="AV111" s="132" t="s">
        <v>181</v>
      </c>
      <c r="AW111" s="132" t="s">
        <v>181</v>
      </c>
      <c r="AX111" s="132" t="s">
        <v>181</v>
      </c>
      <c r="AY111" s="132" t="s">
        <v>181</v>
      </c>
      <c r="AZ111" s="132" t="s">
        <v>181</v>
      </c>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32" t="s">
        <v>181</v>
      </c>
      <c r="CW111" s="127"/>
      <c r="CX111" s="127"/>
      <c r="CY111" s="127"/>
      <c r="CZ111" s="127"/>
      <c r="DA111" s="127"/>
      <c r="DB111" s="132" t="s">
        <v>181</v>
      </c>
      <c r="DC111" s="127"/>
      <c r="DD111" s="127"/>
      <c r="DE111" s="127"/>
      <c r="DF111" s="127"/>
      <c r="DG111" s="127"/>
      <c r="DH111" s="132" t="s">
        <v>181</v>
      </c>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row>
    <row r="112" spans="1:144" s="58" customFormat="1" ht="20.25" customHeight="1">
      <c r="A112" s="55"/>
      <c r="B112" s="56"/>
      <c r="C112" s="56"/>
      <c r="D112" s="1090" t="s">
        <v>279</v>
      </c>
      <c r="E112" s="1091"/>
      <c r="F112" s="1091"/>
      <c r="G112" s="1091"/>
      <c r="H112" s="1091"/>
      <c r="I112" s="1091"/>
      <c r="J112" s="1091"/>
      <c r="K112" s="56"/>
      <c r="L112" s="68"/>
      <c r="M112" s="152"/>
      <c r="N112" s="152"/>
      <c r="O112" s="410"/>
      <c r="P112" s="152"/>
      <c r="Q112" s="68"/>
      <c r="R112" s="152"/>
      <c r="S112" s="152"/>
      <c r="T112" s="410"/>
      <c r="U112" s="152"/>
      <c r="V112" s="68"/>
      <c r="W112" s="152"/>
      <c r="X112" s="152"/>
      <c r="Y112" s="410"/>
      <c r="Z112" s="152"/>
      <c r="AA112" s="68"/>
      <c r="AB112" s="152"/>
      <c r="AC112" s="152"/>
      <c r="AD112" s="410"/>
      <c r="AE112" s="152"/>
      <c r="AF112" s="68"/>
      <c r="AG112" s="152"/>
      <c r="AH112" s="152"/>
      <c r="AI112" s="410"/>
      <c r="AJ112" s="152"/>
      <c r="AK112" s="68"/>
      <c r="AL112" s="152"/>
      <c r="AM112" s="152"/>
      <c r="AN112" s="410"/>
      <c r="AO112" s="85"/>
      <c r="AP112" s="187"/>
      <c r="AQ112" s="52">
        <f>SUM(O112:AN112)</f>
        <v>0</v>
      </c>
      <c r="AR112" s="188"/>
      <c r="AS112" s="729"/>
      <c r="AT112" s="132" t="s">
        <v>181</v>
      </c>
      <c r="AU112" s="132" t="s">
        <v>181</v>
      </c>
      <c r="AV112" s="132" t="s">
        <v>181</v>
      </c>
      <c r="AW112" s="132" t="s">
        <v>181</v>
      </c>
      <c r="AX112" s="132" t="s">
        <v>181</v>
      </c>
      <c r="AY112" s="132" t="s">
        <v>181</v>
      </c>
      <c r="AZ112" s="132" t="s">
        <v>181</v>
      </c>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32" t="s">
        <v>181</v>
      </c>
      <c r="CW112" s="127"/>
      <c r="CX112" s="127"/>
      <c r="CY112" s="127"/>
      <c r="CZ112" s="127"/>
      <c r="DA112" s="127"/>
      <c r="DB112" s="132" t="s">
        <v>181</v>
      </c>
      <c r="DC112" s="127"/>
      <c r="DD112" s="127"/>
      <c r="DE112" s="127"/>
      <c r="DF112" s="127"/>
      <c r="DG112" s="127"/>
      <c r="DH112" s="132" t="s">
        <v>181</v>
      </c>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row>
    <row r="113" spans="1:144" s="58" customFormat="1" ht="20.25" customHeight="1">
      <c r="A113" s="55"/>
      <c r="B113" s="56"/>
      <c r="C113" s="56"/>
      <c r="D113" s="1090" t="s">
        <v>279</v>
      </c>
      <c r="E113" s="1091"/>
      <c r="F113" s="1091"/>
      <c r="G113" s="1091"/>
      <c r="H113" s="1091"/>
      <c r="I113" s="1091"/>
      <c r="J113" s="1091"/>
      <c r="K113" s="56"/>
      <c r="L113" s="68"/>
      <c r="M113" s="152"/>
      <c r="N113" s="152"/>
      <c r="O113" s="410"/>
      <c r="P113" s="152"/>
      <c r="Q113" s="68"/>
      <c r="R113" s="152"/>
      <c r="S113" s="152"/>
      <c r="T113" s="410"/>
      <c r="U113" s="152"/>
      <c r="V113" s="68"/>
      <c r="W113" s="152"/>
      <c r="X113" s="152"/>
      <c r="Y113" s="410"/>
      <c r="Z113" s="152"/>
      <c r="AA113" s="68"/>
      <c r="AB113" s="152"/>
      <c r="AC113" s="152"/>
      <c r="AD113" s="410"/>
      <c r="AE113" s="152"/>
      <c r="AF113" s="68"/>
      <c r="AG113" s="152"/>
      <c r="AH113" s="152"/>
      <c r="AI113" s="410"/>
      <c r="AJ113" s="152"/>
      <c r="AK113" s="68"/>
      <c r="AL113" s="152"/>
      <c r="AM113" s="152"/>
      <c r="AN113" s="410"/>
      <c r="AO113" s="85"/>
      <c r="AP113" s="187"/>
      <c r="AQ113" s="52">
        <f>SUM(O113:AN113)</f>
        <v>0</v>
      </c>
      <c r="AR113" s="188"/>
      <c r="AS113" s="729"/>
      <c r="AT113" s="132"/>
      <c r="AU113" s="132"/>
      <c r="AV113" s="132"/>
      <c r="AW113" s="132"/>
      <c r="AX113" s="132"/>
      <c r="AY113" s="132"/>
      <c r="AZ113" s="132"/>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32"/>
      <c r="CW113" s="127"/>
      <c r="CX113" s="127"/>
      <c r="CY113" s="127"/>
      <c r="CZ113" s="127"/>
      <c r="DA113" s="127"/>
      <c r="DB113" s="132"/>
      <c r="DC113" s="127"/>
      <c r="DD113" s="127"/>
      <c r="DE113" s="127"/>
      <c r="DF113" s="127"/>
      <c r="DG113" s="127"/>
      <c r="DH113" s="132"/>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row>
    <row r="114" spans="1:144" s="58" customFormat="1" ht="20.25" customHeight="1">
      <c r="A114" s="55"/>
      <c r="B114" s="56"/>
      <c r="C114" s="56"/>
      <c r="D114" s="1090" t="s">
        <v>279</v>
      </c>
      <c r="E114" s="1091"/>
      <c r="F114" s="1091"/>
      <c r="G114" s="1091"/>
      <c r="H114" s="1091"/>
      <c r="I114" s="1091"/>
      <c r="J114" s="1091"/>
      <c r="K114" s="56"/>
      <c r="L114" s="68"/>
      <c r="M114" s="152"/>
      <c r="N114" s="152"/>
      <c r="O114" s="410"/>
      <c r="P114" s="152"/>
      <c r="Q114" s="68"/>
      <c r="R114" s="152"/>
      <c r="S114" s="152"/>
      <c r="T114" s="410"/>
      <c r="U114" s="152"/>
      <c r="V114" s="68"/>
      <c r="W114" s="152"/>
      <c r="X114" s="152"/>
      <c r="Y114" s="410"/>
      <c r="Z114" s="152"/>
      <c r="AA114" s="68"/>
      <c r="AB114" s="152"/>
      <c r="AC114" s="152"/>
      <c r="AD114" s="410"/>
      <c r="AE114" s="152"/>
      <c r="AF114" s="68"/>
      <c r="AG114" s="152"/>
      <c r="AH114" s="152"/>
      <c r="AI114" s="410"/>
      <c r="AJ114" s="152"/>
      <c r="AK114" s="68"/>
      <c r="AL114" s="152"/>
      <c r="AM114" s="152"/>
      <c r="AN114" s="410"/>
      <c r="AO114" s="85"/>
      <c r="AP114" s="187"/>
      <c r="AQ114" s="52">
        <f>SUM(O114:AN114)</f>
        <v>0</v>
      </c>
      <c r="AR114" s="188"/>
      <c r="AS114" s="729"/>
      <c r="AT114" s="132"/>
      <c r="AU114" s="132"/>
      <c r="AV114" s="132"/>
      <c r="AW114" s="132"/>
      <c r="AX114" s="132"/>
      <c r="AY114" s="132"/>
      <c r="AZ114" s="132"/>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32"/>
      <c r="CW114" s="127"/>
      <c r="CX114" s="127"/>
      <c r="CY114" s="127"/>
      <c r="CZ114" s="127"/>
      <c r="DA114" s="127"/>
      <c r="DB114" s="132"/>
      <c r="DC114" s="127"/>
      <c r="DD114" s="127"/>
      <c r="DE114" s="127"/>
      <c r="DF114" s="127"/>
      <c r="DG114" s="127"/>
      <c r="DH114" s="132"/>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row>
    <row r="115" spans="1:144" s="58" customFormat="1" ht="9.9499999999999993" customHeight="1" thickBot="1">
      <c r="A115" s="55"/>
      <c r="B115" s="56" t="s">
        <v>181</v>
      </c>
      <c r="C115" s="56" t="s">
        <v>181</v>
      </c>
      <c r="D115" s="56" t="s">
        <v>181</v>
      </c>
      <c r="E115" s="56" t="s">
        <v>181</v>
      </c>
      <c r="F115" s="56" t="s">
        <v>181</v>
      </c>
      <c r="G115" s="56" t="s">
        <v>181</v>
      </c>
      <c r="H115" s="56" t="s">
        <v>181</v>
      </c>
      <c r="I115" s="56" t="s">
        <v>181</v>
      </c>
      <c r="J115" s="157" t="s">
        <v>181</v>
      </c>
      <c r="K115" s="157" t="s">
        <v>181</v>
      </c>
      <c r="L115" s="68" t="s">
        <v>181</v>
      </c>
      <c r="M115" s="152" t="s">
        <v>181</v>
      </c>
      <c r="N115" s="152" t="s">
        <v>181</v>
      </c>
      <c r="O115" s="401" t="s">
        <v>181</v>
      </c>
      <c r="P115" s="69" t="s">
        <v>181</v>
      </c>
      <c r="Q115" s="152" t="s">
        <v>181</v>
      </c>
      <c r="R115" s="152" t="s">
        <v>181</v>
      </c>
      <c r="S115" s="152" t="s">
        <v>181</v>
      </c>
      <c r="T115" s="401" t="s">
        <v>181</v>
      </c>
      <c r="U115" s="69" t="s">
        <v>181</v>
      </c>
      <c r="V115" s="152" t="s">
        <v>181</v>
      </c>
      <c r="W115" s="152" t="s">
        <v>181</v>
      </c>
      <c r="X115" s="152" t="s">
        <v>181</v>
      </c>
      <c r="Y115" s="401" t="s">
        <v>181</v>
      </c>
      <c r="Z115" s="69" t="s">
        <v>181</v>
      </c>
      <c r="AA115" s="152" t="s">
        <v>181</v>
      </c>
      <c r="AB115" s="152" t="s">
        <v>181</v>
      </c>
      <c r="AC115" s="152" t="s">
        <v>181</v>
      </c>
      <c r="AD115" s="401" t="s">
        <v>181</v>
      </c>
      <c r="AE115" s="69" t="s">
        <v>181</v>
      </c>
      <c r="AF115" s="152" t="s">
        <v>181</v>
      </c>
      <c r="AG115" s="152" t="s">
        <v>181</v>
      </c>
      <c r="AH115" s="152" t="s">
        <v>181</v>
      </c>
      <c r="AI115" s="401" t="s">
        <v>181</v>
      </c>
      <c r="AJ115" s="69" t="s">
        <v>181</v>
      </c>
      <c r="AK115" s="152" t="s">
        <v>181</v>
      </c>
      <c r="AL115" s="152" t="s">
        <v>181</v>
      </c>
      <c r="AM115" s="152" t="s">
        <v>181</v>
      </c>
      <c r="AN115" s="401" t="s">
        <v>181</v>
      </c>
      <c r="AO115" s="75" t="s">
        <v>181</v>
      </c>
      <c r="AP115" s="185" t="s">
        <v>181</v>
      </c>
      <c r="AQ115" s="185" t="s">
        <v>181</v>
      </c>
      <c r="AR115" s="188" t="s">
        <v>181</v>
      </c>
      <c r="AS115" s="729"/>
      <c r="AT115" s="132"/>
      <c r="AU115" s="132"/>
      <c r="AV115" s="132"/>
      <c r="AW115" s="132"/>
      <c r="AX115" s="132"/>
      <c r="AY115" s="132"/>
      <c r="AZ115" s="132"/>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32"/>
      <c r="CW115" s="127"/>
      <c r="CX115" s="127"/>
      <c r="CY115" s="127"/>
      <c r="CZ115" s="127"/>
      <c r="DA115" s="127"/>
      <c r="DB115" s="132"/>
      <c r="DC115" s="127"/>
      <c r="DD115" s="127"/>
      <c r="DE115" s="127"/>
      <c r="DF115" s="127"/>
      <c r="DG115" s="127"/>
      <c r="DH115" s="132"/>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row>
    <row r="116" spans="1:144" s="58" customFormat="1" ht="20.25" customHeight="1" thickBot="1">
      <c r="A116" s="55"/>
      <c r="B116" s="56" t="s">
        <v>181</v>
      </c>
      <c r="C116" s="56" t="s">
        <v>209</v>
      </c>
      <c r="D116" s="56"/>
      <c r="E116" s="56" t="s">
        <v>181</v>
      </c>
      <c r="F116" s="56" t="s">
        <v>181</v>
      </c>
      <c r="G116" s="56" t="s">
        <v>181</v>
      </c>
      <c r="H116" s="56" t="s">
        <v>181</v>
      </c>
      <c r="I116" s="56" t="s">
        <v>181</v>
      </c>
      <c r="J116" s="56" t="s">
        <v>181</v>
      </c>
      <c r="K116" s="56" t="s">
        <v>181</v>
      </c>
      <c r="L116" s="68" t="s">
        <v>181</v>
      </c>
      <c r="M116" s="152" t="s">
        <v>181</v>
      </c>
      <c r="N116" s="152" t="s">
        <v>181</v>
      </c>
      <c r="O116" s="407">
        <f>SUM(O101:O114)</f>
        <v>0</v>
      </c>
      <c r="P116" s="69" t="s">
        <v>181</v>
      </c>
      <c r="Q116" s="152" t="s">
        <v>181</v>
      </c>
      <c r="R116" s="152" t="s">
        <v>181</v>
      </c>
      <c r="S116" s="152" t="s">
        <v>181</v>
      </c>
      <c r="T116" s="407">
        <f>SUM(T101:T114)</f>
        <v>0</v>
      </c>
      <c r="U116" s="69" t="s">
        <v>181</v>
      </c>
      <c r="V116" s="152" t="s">
        <v>181</v>
      </c>
      <c r="W116" s="152" t="s">
        <v>181</v>
      </c>
      <c r="X116" s="152" t="s">
        <v>181</v>
      </c>
      <c r="Y116" s="407">
        <f>SUM(Y101:Y114)</f>
        <v>0</v>
      </c>
      <c r="Z116" s="69" t="s">
        <v>181</v>
      </c>
      <c r="AA116" s="152" t="s">
        <v>181</v>
      </c>
      <c r="AB116" s="152" t="s">
        <v>181</v>
      </c>
      <c r="AC116" s="152" t="s">
        <v>181</v>
      </c>
      <c r="AD116" s="407">
        <f>SUM(AD101:AD114)</f>
        <v>0</v>
      </c>
      <c r="AE116" s="69" t="s">
        <v>181</v>
      </c>
      <c r="AF116" s="152" t="s">
        <v>181</v>
      </c>
      <c r="AG116" s="152" t="s">
        <v>181</v>
      </c>
      <c r="AH116" s="152" t="s">
        <v>181</v>
      </c>
      <c r="AI116" s="407">
        <f>SUM(AI101:AI114)</f>
        <v>0</v>
      </c>
      <c r="AJ116" s="69" t="s">
        <v>181</v>
      </c>
      <c r="AK116" s="152" t="s">
        <v>181</v>
      </c>
      <c r="AL116" s="152" t="s">
        <v>181</v>
      </c>
      <c r="AM116" s="152" t="s">
        <v>181</v>
      </c>
      <c r="AN116" s="407">
        <f>SUM(AN101:AN114)</f>
        <v>0</v>
      </c>
      <c r="AO116" s="75" t="s">
        <v>181</v>
      </c>
      <c r="AP116" s="185" t="s">
        <v>181</v>
      </c>
      <c r="AQ116" s="191">
        <f>SUM(O116:AN116)</f>
        <v>0</v>
      </c>
      <c r="AR116" s="188" t="s">
        <v>181</v>
      </c>
      <c r="AS116" s="729"/>
      <c r="AT116" s="132" t="s">
        <v>181</v>
      </c>
      <c r="AU116" s="132" t="s">
        <v>181</v>
      </c>
      <c r="AV116" s="132" t="s">
        <v>181</v>
      </c>
      <c r="AW116" s="132" t="s">
        <v>181</v>
      </c>
      <c r="AX116" s="132" t="s">
        <v>181</v>
      </c>
      <c r="AY116" s="132" t="s">
        <v>181</v>
      </c>
      <c r="AZ116" s="132" t="s">
        <v>181</v>
      </c>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32" t="s">
        <v>181</v>
      </c>
      <c r="CW116" s="127"/>
      <c r="CX116" s="127"/>
      <c r="CY116" s="127"/>
      <c r="CZ116" s="127"/>
      <c r="DA116" s="127"/>
      <c r="DB116" s="132" t="s">
        <v>181</v>
      </c>
      <c r="DC116" s="127"/>
      <c r="DD116" s="127"/>
      <c r="DE116" s="127"/>
      <c r="DF116" s="127"/>
      <c r="DG116" s="127"/>
      <c r="DH116" s="132" t="s">
        <v>181</v>
      </c>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row>
    <row r="117" spans="1:144" s="58" customFormat="1" ht="9.9499999999999993" customHeight="1" thickBot="1">
      <c r="A117" s="61"/>
      <c r="B117" s="62" t="s">
        <v>181</v>
      </c>
      <c r="C117" s="62" t="s">
        <v>181</v>
      </c>
      <c r="D117" s="62" t="s">
        <v>181</v>
      </c>
      <c r="E117" s="62" t="s">
        <v>181</v>
      </c>
      <c r="F117" s="62" t="s">
        <v>181</v>
      </c>
      <c r="G117" s="62" t="s">
        <v>181</v>
      </c>
      <c r="H117" s="62" t="s">
        <v>181</v>
      </c>
      <c r="I117" s="62" t="s">
        <v>181</v>
      </c>
      <c r="J117" s="62" t="s">
        <v>181</v>
      </c>
      <c r="K117" s="62" t="s">
        <v>181</v>
      </c>
      <c r="L117" s="79" t="s">
        <v>181</v>
      </c>
      <c r="M117" s="80" t="s">
        <v>181</v>
      </c>
      <c r="N117" s="80" t="s">
        <v>181</v>
      </c>
      <c r="O117" s="403" t="s">
        <v>181</v>
      </c>
      <c r="P117" s="82" t="s">
        <v>181</v>
      </c>
      <c r="Q117" s="80" t="s">
        <v>181</v>
      </c>
      <c r="R117" s="80" t="s">
        <v>181</v>
      </c>
      <c r="S117" s="80" t="s">
        <v>181</v>
      </c>
      <c r="T117" s="403" t="s">
        <v>181</v>
      </c>
      <c r="U117" s="82" t="s">
        <v>181</v>
      </c>
      <c r="V117" s="80" t="s">
        <v>181</v>
      </c>
      <c r="W117" s="80" t="s">
        <v>181</v>
      </c>
      <c r="X117" s="80" t="s">
        <v>181</v>
      </c>
      <c r="Y117" s="403" t="s">
        <v>181</v>
      </c>
      <c r="Z117" s="82" t="s">
        <v>181</v>
      </c>
      <c r="AA117" s="80" t="s">
        <v>181</v>
      </c>
      <c r="AB117" s="80" t="s">
        <v>181</v>
      </c>
      <c r="AC117" s="80" t="s">
        <v>181</v>
      </c>
      <c r="AD117" s="403" t="s">
        <v>181</v>
      </c>
      <c r="AE117" s="82" t="s">
        <v>181</v>
      </c>
      <c r="AF117" s="80" t="s">
        <v>181</v>
      </c>
      <c r="AG117" s="80" t="s">
        <v>181</v>
      </c>
      <c r="AH117" s="80" t="s">
        <v>181</v>
      </c>
      <c r="AI117" s="403" t="s">
        <v>181</v>
      </c>
      <c r="AJ117" s="82" t="s">
        <v>181</v>
      </c>
      <c r="AK117" s="80" t="s">
        <v>181</v>
      </c>
      <c r="AL117" s="80" t="s">
        <v>181</v>
      </c>
      <c r="AM117" s="80" t="s">
        <v>181</v>
      </c>
      <c r="AN117" s="403" t="s">
        <v>181</v>
      </c>
      <c r="AO117" s="83" t="s">
        <v>181</v>
      </c>
      <c r="AP117" s="186" t="s">
        <v>181</v>
      </c>
      <c r="AQ117" s="186" t="s">
        <v>181</v>
      </c>
      <c r="AR117" s="189" t="s">
        <v>181</v>
      </c>
      <c r="AS117" s="729"/>
      <c r="AT117" s="132" t="s">
        <v>181</v>
      </c>
      <c r="AU117" s="132" t="s">
        <v>181</v>
      </c>
      <c r="AV117" s="132" t="s">
        <v>181</v>
      </c>
      <c r="AW117" s="132" t="s">
        <v>181</v>
      </c>
      <c r="AX117" s="132" t="s">
        <v>181</v>
      </c>
      <c r="AY117" s="132" t="s">
        <v>181</v>
      </c>
      <c r="AZ117" s="132" t="s">
        <v>181</v>
      </c>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32" t="s">
        <v>181</v>
      </c>
      <c r="CW117" s="127"/>
      <c r="CX117" s="127"/>
      <c r="CY117" s="127"/>
      <c r="CZ117" s="127"/>
      <c r="DA117" s="127"/>
      <c r="DB117" s="132" t="s">
        <v>181</v>
      </c>
      <c r="DC117" s="127"/>
      <c r="DD117" s="127"/>
      <c r="DE117" s="127"/>
      <c r="DF117" s="127"/>
      <c r="DG117" s="127"/>
      <c r="DH117" s="132" t="s">
        <v>181</v>
      </c>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row>
    <row r="118" spans="1:144" s="58" customFormat="1" ht="9.9499999999999993" customHeight="1">
      <c r="A118" s="55"/>
      <c r="B118" s="84" t="s">
        <v>181</v>
      </c>
      <c r="C118" s="84" t="s">
        <v>181</v>
      </c>
      <c r="D118" s="84" t="s">
        <v>181</v>
      </c>
      <c r="E118" s="56" t="s">
        <v>181</v>
      </c>
      <c r="F118" s="56" t="s">
        <v>181</v>
      </c>
      <c r="G118" s="56" t="s">
        <v>181</v>
      </c>
      <c r="H118" s="56" t="s">
        <v>181</v>
      </c>
      <c r="I118" s="56" t="s">
        <v>181</v>
      </c>
      <c r="J118" s="56" t="s">
        <v>181</v>
      </c>
      <c r="K118" s="56" t="s">
        <v>181</v>
      </c>
      <c r="L118" s="68" t="s">
        <v>181</v>
      </c>
      <c r="M118" s="152" t="s">
        <v>181</v>
      </c>
      <c r="N118" s="152" t="s">
        <v>181</v>
      </c>
      <c r="O118" s="401" t="s">
        <v>181</v>
      </c>
      <c r="P118" s="152" t="s">
        <v>181</v>
      </c>
      <c r="Q118" s="68" t="s">
        <v>181</v>
      </c>
      <c r="R118" s="152" t="s">
        <v>181</v>
      </c>
      <c r="S118" s="152" t="s">
        <v>181</v>
      </c>
      <c r="T118" s="401" t="s">
        <v>181</v>
      </c>
      <c r="U118" s="152" t="s">
        <v>181</v>
      </c>
      <c r="V118" s="68" t="s">
        <v>181</v>
      </c>
      <c r="W118" s="152" t="s">
        <v>181</v>
      </c>
      <c r="X118" s="152" t="s">
        <v>181</v>
      </c>
      <c r="Y118" s="401" t="s">
        <v>181</v>
      </c>
      <c r="Z118" s="152" t="s">
        <v>181</v>
      </c>
      <c r="AA118" s="68" t="s">
        <v>181</v>
      </c>
      <c r="AB118" s="152" t="s">
        <v>181</v>
      </c>
      <c r="AC118" s="152" t="s">
        <v>181</v>
      </c>
      <c r="AD118" s="401" t="s">
        <v>181</v>
      </c>
      <c r="AE118" s="152" t="s">
        <v>181</v>
      </c>
      <c r="AF118" s="68" t="s">
        <v>181</v>
      </c>
      <c r="AG118" s="152" t="s">
        <v>181</v>
      </c>
      <c r="AH118" s="152" t="s">
        <v>181</v>
      </c>
      <c r="AI118" s="401" t="s">
        <v>181</v>
      </c>
      <c r="AJ118" s="152" t="s">
        <v>181</v>
      </c>
      <c r="AK118" s="68" t="s">
        <v>181</v>
      </c>
      <c r="AL118" s="152" t="s">
        <v>181</v>
      </c>
      <c r="AM118" s="152" t="s">
        <v>181</v>
      </c>
      <c r="AN118" s="401" t="s">
        <v>181</v>
      </c>
      <c r="AO118" s="85" t="s">
        <v>181</v>
      </c>
      <c r="AP118" s="187" t="s">
        <v>181</v>
      </c>
      <c r="AQ118" s="185" t="s">
        <v>181</v>
      </c>
      <c r="AR118" s="188" t="s">
        <v>181</v>
      </c>
      <c r="AS118" s="729"/>
      <c r="AT118" s="132" t="s">
        <v>181</v>
      </c>
      <c r="AU118" s="132" t="s">
        <v>181</v>
      </c>
      <c r="AV118" s="132" t="s">
        <v>181</v>
      </c>
      <c r="AW118" s="132" t="s">
        <v>181</v>
      </c>
      <c r="AX118" s="132" t="s">
        <v>181</v>
      </c>
      <c r="AY118" s="132" t="s">
        <v>181</v>
      </c>
      <c r="AZ118" s="132" t="s">
        <v>181</v>
      </c>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32" t="s">
        <v>181</v>
      </c>
      <c r="CW118" s="127"/>
      <c r="CX118" s="127"/>
      <c r="CY118" s="127"/>
      <c r="CZ118" s="127"/>
      <c r="DA118" s="127"/>
      <c r="DB118" s="132" t="s">
        <v>181</v>
      </c>
      <c r="DC118" s="127"/>
      <c r="DD118" s="127"/>
      <c r="DE118" s="127"/>
      <c r="DF118" s="127"/>
      <c r="DG118" s="127"/>
      <c r="DH118" s="132" t="s">
        <v>181</v>
      </c>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row>
    <row r="119" spans="1:144" s="58" customFormat="1" ht="65.099999999999994" customHeight="1">
      <c r="A119" s="55"/>
      <c r="B119" s="1347" t="s">
        <v>280</v>
      </c>
      <c r="C119" s="993"/>
      <c r="D119" s="993"/>
      <c r="E119" s="993"/>
      <c r="F119" s="993"/>
      <c r="G119" s="993"/>
      <c r="H119" s="993"/>
      <c r="I119" s="993"/>
      <c r="J119" s="993"/>
      <c r="K119" s="56" t="s">
        <v>181</v>
      </c>
      <c r="L119" s="68" t="s">
        <v>181</v>
      </c>
      <c r="M119" s="152" t="s">
        <v>181</v>
      </c>
      <c r="N119" s="152" t="s">
        <v>181</v>
      </c>
      <c r="O119" s="411" t="s">
        <v>181</v>
      </c>
      <c r="P119" s="69" t="s">
        <v>181</v>
      </c>
      <c r="Q119" s="152" t="s">
        <v>181</v>
      </c>
      <c r="R119" s="152" t="s">
        <v>181</v>
      </c>
      <c r="S119" s="152" t="s">
        <v>181</v>
      </c>
      <c r="T119" s="411" t="s">
        <v>181</v>
      </c>
      <c r="U119" s="69" t="s">
        <v>181</v>
      </c>
      <c r="V119" s="152" t="s">
        <v>181</v>
      </c>
      <c r="W119" s="152" t="s">
        <v>181</v>
      </c>
      <c r="X119" s="152" t="s">
        <v>181</v>
      </c>
      <c r="Y119" s="411" t="s">
        <v>181</v>
      </c>
      <c r="Z119" s="69" t="s">
        <v>181</v>
      </c>
      <c r="AA119" s="152" t="s">
        <v>181</v>
      </c>
      <c r="AB119" s="152" t="s">
        <v>181</v>
      </c>
      <c r="AC119" s="152" t="s">
        <v>181</v>
      </c>
      <c r="AD119" s="411" t="s">
        <v>181</v>
      </c>
      <c r="AE119" s="69" t="s">
        <v>181</v>
      </c>
      <c r="AF119" s="152" t="s">
        <v>181</v>
      </c>
      <c r="AG119" s="152" t="s">
        <v>181</v>
      </c>
      <c r="AH119" s="152" t="s">
        <v>181</v>
      </c>
      <c r="AI119" s="411" t="s">
        <v>181</v>
      </c>
      <c r="AJ119" s="69" t="s">
        <v>181</v>
      </c>
      <c r="AK119" s="152" t="s">
        <v>181</v>
      </c>
      <c r="AL119" s="152" t="s">
        <v>181</v>
      </c>
      <c r="AM119" s="152" t="s">
        <v>181</v>
      </c>
      <c r="AN119" s="411" t="s">
        <v>181</v>
      </c>
      <c r="AO119" s="75" t="s">
        <v>181</v>
      </c>
      <c r="AP119" s="200" t="s">
        <v>181</v>
      </c>
      <c r="AQ119" s="201" t="s">
        <v>181</v>
      </c>
      <c r="AR119" s="188" t="s">
        <v>181</v>
      </c>
      <c r="AS119" s="729"/>
      <c r="AT119" s="132" t="s">
        <v>181</v>
      </c>
      <c r="AU119" s="132" t="s">
        <v>181</v>
      </c>
      <c r="AV119" s="132" t="s">
        <v>181</v>
      </c>
      <c r="AW119" s="132" t="s">
        <v>181</v>
      </c>
      <c r="AX119" s="132" t="s">
        <v>181</v>
      </c>
      <c r="AY119" s="132" t="s">
        <v>181</v>
      </c>
      <c r="AZ119" s="132" t="s">
        <v>181</v>
      </c>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32" t="s">
        <v>181</v>
      </c>
      <c r="CW119" s="127"/>
      <c r="CX119" s="127"/>
      <c r="CY119" s="127"/>
      <c r="CZ119" s="127"/>
      <c r="DA119" s="127"/>
      <c r="DB119" s="132" t="s">
        <v>181</v>
      </c>
      <c r="DC119" s="127"/>
      <c r="DD119" s="127"/>
      <c r="DE119" s="127"/>
      <c r="DF119" s="127"/>
      <c r="DG119" s="127"/>
      <c r="DH119" s="132" t="s">
        <v>181</v>
      </c>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row>
    <row r="120" spans="1:144" s="58" customFormat="1" ht="20.25" customHeight="1">
      <c r="A120" s="55" t="s">
        <v>181</v>
      </c>
      <c r="B120" s="59">
        <v>1</v>
      </c>
      <c r="C120" s="1092" t="s">
        <v>7</v>
      </c>
      <c r="D120" s="1093"/>
      <c r="E120" s="1093"/>
      <c r="F120" s="1093"/>
      <c r="G120" s="1093"/>
      <c r="H120" s="1093"/>
      <c r="I120" s="1093"/>
      <c r="J120" s="1093"/>
      <c r="K120" s="56" t="s">
        <v>181</v>
      </c>
      <c r="L120" s="68" t="s">
        <v>181</v>
      </c>
      <c r="M120" s="152" t="s">
        <v>181</v>
      </c>
      <c r="N120" s="152" t="s">
        <v>181</v>
      </c>
      <c r="O120" s="401" t="s">
        <v>181</v>
      </c>
      <c r="P120" s="152" t="s">
        <v>181</v>
      </c>
      <c r="Q120" s="68" t="s">
        <v>181</v>
      </c>
      <c r="R120" s="152" t="s">
        <v>181</v>
      </c>
      <c r="S120" s="152" t="s">
        <v>181</v>
      </c>
      <c r="T120" s="401" t="s">
        <v>181</v>
      </c>
      <c r="U120" s="152" t="s">
        <v>181</v>
      </c>
      <c r="V120" s="68" t="s">
        <v>181</v>
      </c>
      <c r="W120" s="152" t="s">
        <v>181</v>
      </c>
      <c r="X120" s="152" t="s">
        <v>181</v>
      </c>
      <c r="Y120" s="401" t="s">
        <v>181</v>
      </c>
      <c r="Z120" s="152" t="s">
        <v>181</v>
      </c>
      <c r="AA120" s="68" t="s">
        <v>181</v>
      </c>
      <c r="AB120" s="152" t="s">
        <v>181</v>
      </c>
      <c r="AC120" s="152" t="s">
        <v>181</v>
      </c>
      <c r="AD120" s="401" t="s">
        <v>181</v>
      </c>
      <c r="AE120" s="152" t="s">
        <v>181</v>
      </c>
      <c r="AF120" s="68" t="s">
        <v>181</v>
      </c>
      <c r="AG120" s="152" t="s">
        <v>181</v>
      </c>
      <c r="AH120" s="152" t="s">
        <v>181</v>
      </c>
      <c r="AI120" s="401" t="s">
        <v>181</v>
      </c>
      <c r="AJ120" s="152" t="s">
        <v>181</v>
      </c>
      <c r="AK120" s="68" t="s">
        <v>181</v>
      </c>
      <c r="AL120" s="152" t="s">
        <v>181</v>
      </c>
      <c r="AM120" s="152" t="s">
        <v>181</v>
      </c>
      <c r="AN120" s="401" t="s">
        <v>181</v>
      </c>
      <c r="AO120" s="85" t="s">
        <v>181</v>
      </c>
      <c r="AP120" s="187" t="s">
        <v>181</v>
      </c>
      <c r="AQ120" s="185" t="s">
        <v>181</v>
      </c>
      <c r="AR120" s="188" t="s">
        <v>181</v>
      </c>
      <c r="AS120" s="729"/>
      <c r="AT120" s="132" t="s">
        <v>181</v>
      </c>
      <c r="AU120" s="132" t="s">
        <v>181</v>
      </c>
      <c r="AV120" s="132" t="s">
        <v>181</v>
      </c>
      <c r="AW120" s="132" t="s">
        <v>181</v>
      </c>
      <c r="AX120" s="132" t="s">
        <v>181</v>
      </c>
      <c r="AY120" s="132" t="s">
        <v>181</v>
      </c>
      <c r="AZ120" s="132" t="s">
        <v>181</v>
      </c>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32" t="s">
        <v>181</v>
      </c>
      <c r="CW120" s="127"/>
      <c r="CX120" s="127"/>
      <c r="CY120" s="127"/>
      <c r="CZ120" s="127"/>
      <c r="DA120" s="127"/>
      <c r="DB120" s="132" t="s">
        <v>181</v>
      </c>
      <c r="DC120" s="127"/>
      <c r="DD120" s="127"/>
      <c r="DE120" s="127"/>
      <c r="DF120" s="127"/>
      <c r="DG120" s="127"/>
      <c r="DH120" s="132" t="s">
        <v>181</v>
      </c>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row>
    <row r="121" spans="1:144" s="58" customFormat="1" ht="20.25" customHeight="1">
      <c r="A121" s="55" t="s">
        <v>181</v>
      </c>
      <c r="B121" s="56" t="s">
        <v>181</v>
      </c>
      <c r="C121" s="56" t="s">
        <v>181</v>
      </c>
      <c r="D121" s="1090" t="s">
        <v>269</v>
      </c>
      <c r="E121" s="1091"/>
      <c r="F121" s="1091"/>
      <c r="G121" s="1091"/>
      <c r="H121" s="1091"/>
      <c r="I121" s="1091"/>
      <c r="J121" s="1091"/>
      <c r="K121" s="56" t="s">
        <v>181</v>
      </c>
      <c r="L121" s="68" t="s">
        <v>181</v>
      </c>
      <c r="M121" s="152" t="s">
        <v>181</v>
      </c>
      <c r="N121" s="152" t="s">
        <v>181</v>
      </c>
      <c r="O121" s="408"/>
      <c r="P121" s="152"/>
      <c r="Q121" s="68"/>
      <c r="R121" s="152"/>
      <c r="S121" s="152"/>
      <c r="T121" s="408"/>
      <c r="U121" s="152"/>
      <c r="V121" s="68"/>
      <c r="W121" s="152"/>
      <c r="X121" s="152"/>
      <c r="Y121" s="408"/>
      <c r="Z121" s="152"/>
      <c r="AA121" s="68"/>
      <c r="AB121" s="152"/>
      <c r="AC121" s="152"/>
      <c r="AD121" s="408"/>
      <c r="AE121" s="152"/>
      <c r="AF121" s="68"/>
      <c r="AG121" s="152"/>
      <c r="AH121" s="152"/>
      <c r="AI121" s="408"/>
      <c r="AJ121" s="152"/>
      <c r="AK121" s="68"/>
      <c r="AL121" s="152"/>
      <c r="AM121" s="152"/>
      <c r="AN121" s="408"/>
      <c r="AO121" s="85" t="s">
        <v>181</v>
      </c>
      <c r="AP121" s="187" t="s">
        <v>181</v>
      </c>
      <c r="AQ121" s="53">
        <f>SUM(O121:AN121)</f>
        <v>0</v>
      </c>
      <c r="AR121" s="188" t="s">
        <v>181</v>
      </c>
      <c r="AS121" s="729"/>
      <c r="AT121" s="132" t="s">
        <v>181</v>
      </c>
      <c r="AU121" s="132" t="s">
        <v>181</v>
      </c>
      <c r="AV121" s="132" t="s">
        <v>181</v>
      </c>
      <c r="AW121" s="132" t="s">
        <v>181</v>
      </c>
      <c r="AX121" s="132" t="s">
        <v>181</v>
      </c>
      <c r="AY121" s="132" t="s">
        <v>181</v>
      </c>
      <c r="AZ121" s="132" t="s">
        <v>181</v>
      </c>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32" t="s">
        <v>181</v>
      </c>
      <c r="CW121" s="127"/>
      <c r="CX121" s="127"/>
      <c r="CY121" s="127"/>
      <c r="CZ121" s="127"/>
      <c r="DA121" s="127"/>
      <c r="DB121" s="132" t="s">
        <v>181</v>
      </c>
      <c r="DC121" s="127"/>
      <c r="DD121" s="127"/>
      <c r="DE121" s="127"/>
      <c r="DF121" s="127"/>
      <c r="DG121" s="127"/>
      <c r="DH121" s="132" t="s">
        <v>181</v>
      </c>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row>
    <row r="122" spans="1:144" s="58" customFormat="1" ht="20.25" customHeight="1">
      <c r="A122" s="55"/>
      <c r="B122" s="56"/>
      <c r="C122" s="56"/>
      <c r="D122" s="1090" t="s">
        <v>269</v>
      </c>
      <c r="E122" s="1091"/>
      <c r="F122" s="1091"/>
      <c r="G122" s="1091"/>
      <c r="H122" s="1091"/>
      <c r="I122" s="1091"/>
      <c r="J122" s="1091"/>
      <c r="K122" s="56"/>
      <c r="L122" s="68"/>
      <c r="M122" s="152"/>
      <c r="N122" s="152"/>
      <c r="O122" s="408"/>
      <c r="P122" s="152"/>
      <c r="Q122" s="68"/>
      <c r="R122" s="152"/>
      <c r="S122" s="152"/>
      <c r="T122" s="408"/>
      <c r="U122" s="152"/>
      <c r="V122" s="68"/>
      <c r="W122" s="152"/>
      <c r="X122" s="152"/>
      <c r="Y122" s="408"/>
      <c r="Z122" s="152"/>
      <c r="AA122" s="68"/>
      <c r="AB122" s="152"/>
      <c r="AC122" s="152"/>
      <c r="AD122" s="408"/>
      <c r="AE122" s="152"/>
      <c r="AF122" s="68"/>
      <c r="AG122" s="152"/>
      <c r="AH122" s="152"/>
      <c r="AI122" s="408"/>
      <c r="AJ122" s="152"/>
      <c r="AK122" s="68"/>
      <c r="AL122" s="152"/>
      <c r="AM122" s="152"/>
      <c r="AN122" s="408"/>
      <c r="AO122" s="85"/>
      <c r="AP122" s="187"/>
      <c r="AQ122" s="53">
        <f>SUM(O122:AN122)</f>
        <v>0</v>
      </c>
      <c r="AR122" s="188"/>
      <c r="AS122" s="729"/>
      <c r="AT122" s="132" t="s">
        <v>181</v>
      </c>
      <c r="AU122" s="132" t="s">
        <v>181</v>
      </c>
      <c r="AV122" s="132" t="s">
        <v>181</v>
      </c>
      <c r="AW122" s="132" t="s">
        <v>181</v>
      </c>
      <c r="AX122" s="132" t="s">
        <v>181</v>
      </c>
      <c r="AY122" s="132" t="s">
        <v>181</v>
      </c>
      <c r="AZ122" s="132" t="s">
        <v>181</v>
      </c>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32" t="s">
        <v>181</v>
      </c>
      <c r="CW122" s="127"/>
      <c r="CX122" s="127"/>
      <c r="CY122" s="127"/>
      <c r="CZ122" s="127"/>
      <c r="DA122" s="127"/>
      <c r="DB122" s="132" t="s">
        <v>181</v>
      </c>
      <c r="DC122" s="127"/>
      <c r="DD122" s="127"/>
      <c r="DE122" s="127"/>
      <c r="DF122" s="127"/>
      <c r="DG122" s="127"/>
      <c r="DH122" s="132" t="s">
        <v>181</v>
      </c>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row>
    <row r="123" spans="1:144" s="58" customFormat="1" ht="20.25" customHeight="1">
      <c r="A123" s="55"/>
      <c r="B123" s="56"/>
      <c r="C123" s="56"/>
      <c r="D123" s="1090" t="s">
        <v>269</v>
      </c>
      <c r="E123" s="1091"/>
      <c r="F123" s="1091"/>
      <c r="G123" s="1091"/>
      <c r="H123" s="1091"/>
      <c r="I123" s="1091"/>
      <c r="J123" s="1091"/>
      <c r="K123" s="56"/>
      <c r="L123" s="68"/>
      <c r="M123" s="152"/>
      <c r="N123" s="152"/>
      <c r="O123" s="408"/>
      <c r="P123" s="152"/>
      <c r="Q123" s="68"/>
      <c r="R123" s="152"/>
      <c r="S123" s="152"/>
      <c r="T123" s="408"/>
      <c r="U123" s="152"/>
      <c r="V123" s="68"/>
      <c r="W123" s="152"/>
      <c r="X123" s="152"/>
      <c r="Y123" s="408"/>
      <c r="Z123" s="152"/>
      <c r="AA123" s="68"/>
      <c r="AB123" s="152"/>
      <c r="AC123" s="152"/>
      <c r="AD123" s="408"/>
      <c r="AE123" s="152"/>
      <c r="AF123" s="68"/>
      <c r="AG123" s="152"/>
      <c r="AH123" s="152"/>
      <c r="AI123" s="408"/>
      <c r="AJ123" s="152"/>
      <c r="AK123" s="68"/>
      <c r="AL123" s="152"/>
      <c r="AM123" s="152"/>
      <c r="AN123" s="408"/>
      <c r="AO123" s="85"/>
      <c r="AP123" s="187"/>
      <c r="AQ123" s="53">
        <f>SUM(O123:AN123)</f>
        <v>0</v>
      </c>
      <c r="AR123" s="188"/>
      <c r="AS123" s="729"/>
      <c r="AT123" s="132"/>
      <c r="AU123" s="132"/>
      <c r="AV123" s="132"/>
      <c r="AW123" s="132"/>
      <c r="AX123" s="132"/>
      <c r="AY123" s="132"/>
      <c r="AZ123" s="132"/>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32"/>
      <c r="CW123" s="127"/>
      <c r="CX123" s="127"/>
      <c r="CY123" s="127"/>
      <c r="CZ123" s="127"/>
      <c r="DA123" s="127"/>
      <c r="DB123" s="132"/>
      <c r="DC123" s="127"/>
      <c r="DD123" s="127"/>
      <c r="DE123" s="127"/>
      <c r="DF123" s="127"/>
      <c r="DG123" s="127"/>
      <c r="DH123" s="132"/>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row>
    <row r="124" spans="1:144" s="58" customFormat="1" ht="9.9499999999999993" customHeight="1">
      <c r="A124" s="55" t="s">
        <v>181</v>
      </c>
      <c r="B124" s="56" t="s">
        <v>181</v>
      </c>
      <c r="C124" s="56" t="s">
        <v>181</v>
      </c>
      <c r="D124" s="56" t="s">
        <v>181</v>
      </c>
      <c r="E124" s="56" t="s">
        <v>181</v>
      </c>
      <c r="F124" s="56" t="s">
        <v>181</v>
      </c>
      <c r="G124" s="56" t="s">
        <v>181</v>
      </c>
      <c r="H124" s="56" t="s">
        <v>181</v>
      </c>
      <c r="I124" s="56" t="s">
        <v>181</v>
      </c>
      <c r="J124" s="157" t="s">
        <v>181</v>
      </c>
      <c r="K124" s="157" t="s">
        <v>181</v>
      </c>
      <c r="L124" s="68" t="s">
        <v>181</v>
      </c>
      <c r="M124" s="152" t="s">
        <v>181</v>
      </c>
      <c r="N124" s="152" t="s">
        <v>181</v>
      </c>
      <c r="O124" s="401"/>
      <c r="P124" s="69"/>
      <c r="Q124" s="152"/>
      <c r="R124" s="152"/>
      <c r="S124" s="152"/>
      <c r="T124" s="401"/>
      <c r="U124" s="69"/>
      <c r="V124" s="152"/>
      <c r="W124" s="152"/>
      <c r="X124" s="152"/>
      <c r="Y124" s="401"/>
      <c r="Z124" s="69"/>
      <c r="AA124" s="152"/>
      <c r="AB124" s="152"/>
      <c r="AC124" s="152"/>
      <c r="AD124" s="401"/>
      <c r="AE124" s="69" t="s">
        <v>181</v>
      </c>
      <c r="AF124" s="152" t="s">
        <v>181</v>
      </c>
      <c r="AG124" s="152" t="s">
        <v>181</v>
      </c>
      <c r="AH124" s="152" t="s">
        <v>181</v>
      </c>
      <c r="AI124" s="401" t="s">
        <v>181</v>
      </c>
      <c r="AJ124" s="69" t="s">
        <v>181</v>
      </c>
      <c r="AK124" s="152" t="s">
        <v>181</v>
      </c>
      <c r="AL124" s="152" t="s">
        <v>181</v>
      </c>
      <c r="AM124" s="152" t="s">
        <v>181</v>
      </c>
      <c r="AN124" s="401" t="s">
        <v>181</v>
      </c>
      <c r="AO124" s="75" t="s">
        <v>181</v>
      </c>
      <c r="AP124" s="185" t="s">
        <v>181</v>
      </c>
      <c r="AQ124" s="185" t="s">
        <v>181</v>
      </c>
      <c r="AR124" s="188" t="s">
        <v>181</v>
      </c>
      <c r="AS124" s="729"/>
      <c r="AT124" s="132"/>
      <c r="AU124" s="132"/>
      <c r="AV124" s="132"/>
      <c r="AW124" s="132"/>
      <c r="AX124" s="132"/>
      <c r="AY124" s="132"/>
      <c r="AZ124" s="132"/>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32"/>
      <c r="CW124" s="127"/>
      <c r="CX124" s="127"/>
      <c r="CY124" s="127"/>
      <c r="CZ124" s="127"/>
      <c r="DA124" s="127"/>
      <c r="DB124" s="132"/>
      <c r="DC124" s="127"/>
      <c r="DD124" s="127"/>
      <c r="DE124" s="127"/>
      <c r="DF124" s="127"/>
      <c r="DG124" s="127"/>
      <c r="DH124" s="132"/>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row>
    <row r="125" spans="1:144" s="58" customFormat="1" ht="20.25" customHeight="1">
      <c r="A125" s="55" t="s">
        <v>181</v>
      </c>
      <c r="B125" s="59">
        <v>2</v>
      </c>
      <c r="C125" s="1092" t="s">
        <v>5</v>
      </c>
      <c r="D125" s="1093"/>
      <c r="E125" s="1093"/>
      <c r="F125" s="1093"/>
      <c r="G125" s="1093"/>
      <c r="H125" s="1093"/>
      <c r="I125" s="1093"/>
      <c r="J125" s="1093"/>
      <c r="K125" s="56" t="s">
        <v>181</v>
      </c>
      <c r="L125" s="68" t="s">
        <v>181</v>
      </c>
      <c r="M125" s="152" t="s">
        <v>181</v>
      </c>
      <c r="N125" s="152" t="s">
        <v>181</v>
      </c>
      <c r="O125" s="401"/>
      <c r="P125" s="152"/>
      <c r="Q125" s="68"/>
      <c r="R125" s="152"/>
      <c r="S125" s="152"/>
      <c r="T125" s="401"/>
      <c r="U125" s="152"/>
      <c r="V125" s="68"/>
      <c r="W125" s="152"/>
      <c r="X125" s="152"/>
      <c r="Y125" s="401"/>
      <c r="Z125" s="152"/>
      <c r="AA125" s="68"/>
      <c r="AB125" s="152"/>
      <c r="AC125" s="152"/>
      <c r="AD125" s="401"/>
      <c r="AE125" s="152" t="s">
        <v>181</v>
      </c>
      <c r="AF125" s="68" t="s">
        <v>181</v>
      </c>
      <c r="AG125" s="152" t="s">
        <v>181</v>
      </c>
      <c r="AH125" s="152" t="s">
        <v>181</v>
      </c>
      <c r="AI125" s="401" t="s">
        <v>181</v>
      </c>
      <c r="AJ125" s="152" t="s">
        <v>181</v>
      </c>
      <c r="AK125" s="68" t="s">
        <v>181</v>
      </c>
      <c r="AL125" s="152" t="s">
        <v>181</v>
      </c>
      <c r="AM125" s="152" t="s">
        <v>181</v>
      </c>
      <c r="AN125" s="401" t="s">
        <v>181</v>
      </c>
      <c r="AO125" s="85" t="s">
        <v>181</v>
      </c>
      <c r="AP125" s="187" t="s">
        <v>181</v>
      </c>
      <c r="AQ125" s="185" t="s">
        <v>181</v>
      </c>
      <c r="AR125" s="188" t="s">
        <v>181</v>
      </c>
      <c r="AS125" s="729"/>
      <c r="AT125" s="132" t="s">
        <v>181</v>
      </c>
      <c r="AU125" s="132" t="s">
        <v>181</v>
      </c>
      <c r="AV125" s="132" t="s">
        <v>181</v>
      </c>
      <c r="AW125" s="132" t="s">
        <v>181</v>
      </c>
      <c r="AX125" s="132" t="s">
        <v>181</v>
      </c>
      <c r="AY125" s="132" t="s">
        <v>181</v>
      </c>
      <c r="AZ125" s="132" t="s">
        <v>181</v>
      </c>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32" t="s">
        <v>181</v>
      </c>
      <c r="CW125" s="127"/>
      <c r="CX125" s="127"/>
      <c r="CY125" s="127"/>
      <c r="CZ125" s="127"/>
      <c r="DA125" s="127"/>
      <c r="DB125" s="132" t="s">
        <v>181</v>
      </c>
      <c r="DC125" s="127"/>
      <c r="DD125" s="127"/>
      <c r="DE125" s="127"/>
      <c r="DF125" s="127"/>
      <c r="DG125" s="127"/>
      <c r="DH125" s="132" t="s">
        <v>181</v>
      </c>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row>
    <row r="126" spans="1:144" s="58" customFormat="1" ht="20.25" customHeight="1">
      <c r="A126" s="55" t="s">
        <v>181</v>
      </c>
      <c r="B126" s="56" t="s">
        <v>181</v>
      </c>
      <c r="C126" s="56" t="s">
        <v>181</v>
      </c>
      <c r="D126" s="1090" t="s">
        <v>270</v>
      </c>
      <c r="E126" s="1091"/>
      <c r="F126" s="1091"/>
      <c r="G126" s="1091"/>
      <c r="H126" s="1091"/>
      <c r="I126" s="1091"/>
      <c r="J126" s="1091"/>
      <c r="K126" s="56" t="s">
        <v>181</v>
      </c>
      <c r="L126" s="68" t="s">
        <v>181</v>
      </c>
      <c r="M126" s="152" t="s">
        <v>181</v>
      </c>
      <c r="N126" s="152" t="s">
        <v>181</v>
      </c>
      <c r="O126" s="408"/>
      <c r="P126" s="152"/>
      <c r="Q126" s="68"/>
      <c r="R126" s="152"/>
      <c r="S126" s="152"/>
      <c r="T126" s="408"/>
      <c r="U126" s="152"/>
      <c r="V126" s="68"/>
      <c r="W126" s="152"/>
      <c r="X126" s="152"/>
      <c r="Y126" s="408"/>
      <c r="Z126" s="152"/>
      <c r="AA126" s="68"/>
      <c r="AB126" s="152"/>
      <c r="AC126" s="152"/>
      <c r="AD126" s="408"/>
      <c r="AE126" s="152"/>
      <c r="AF126" s="68"/>
      <c r="AG126" s="152"/>
      <c r="AH126" s="152"/>
      <c r="AI126" s="408"/>
      <c r="AJ126" s="152"/>
      <c r="AK126" s="68"/>
      <c r="AL126" s="152"/>
      <c r="AM126" s="152"/>
      <c r="AN126" s="408"/>
      <c r="AO126" s="85" t="s">
        <v>181</v>
      </c>
      <c r="AP126" s="187" t="s">
        <v>181</v>
      </c>
      <c r="AQ126" s="53">
        <f>SUM(O126:AN126)</f>
        <v>0</v>
      </c>
      <c r="AR126" s="188" t="s">
        <v>181</v>
      </c>
      <c r="AS126" s="729"/>
      <c r="AT126" s="132" t="s">
        <v>181</v>
      </c>
      <c r="AU126" s="132" t="s">
        <v>181</v>
      </c>
      <c r="AV126" s="132" t="s">
        <v>181</v>
      </c>
      <c r="AW126" s="132" t="s">
        <v>181</v>
      </c>
      <c r="AX126" s="132" t="s">
        <v>181</v>
      </c>
      <c r="AY126" s="132" t="s">
        <v>181</v>
      </c>
      <c r="AZ126" s="132" t="s">
        <v>181</v>
      </c>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32" t="s">
        <v>181</v>
      </c>
      <c r="CW126" s="127"/>
      <c r="CX126" s="127"/>
      <c r="CY126" s="127"/>
      <c r="CZ126" s="127"/>
      <c r="DA126" s="127"/>
      <c r="DB126" s="132" t="s">
        <v>181</v>
      </c>
      <c r="DC126" s="127"/>
      <c r="DD126" s="127"/>
      <c r="DE126" s="127"/>
      <c r="DF126" s="127"/>
      <c r="DG126" s="127"/>
      <c r="DH126" s="132" t="s">
        <v>181</v>
      </c>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row>
    <row r="127" spans="1:144" s="58" customFormat="1" ht="20.25" customHeight="1">
      <c r="A127" s="55"/>
      <c r="B127" s="56"/>
      <c r="C127" s="56"/>
      <c r="D127" s="1090" t="s">
        <v>270</v>
      </c>
      <c r="E127" s="1091"/>
      <c r="F127" s="1091"/>
      <c r="G127" s="1091"/>
      <c r="H127" s="1091"/>
      <c r="I127" s="1091"/>
      <c r="J127" s="1091"/>
      <c r="K127" s="56"/>
      <c r="L127" s="68"/>
      <c r="M127" s="152"/>
      <c r="N127" s="152"/>
      <c r="O127" s="408"/>
      <c r="P127" s="152"/>
      <c r="Q127" s="68"/>
      <c r="R127" s="152"/>
      <c r="S127" s="152"/>
      <c r="T127" s="408"/>
      <c r="U127" s="152"/>
      <c r="V127" s="68"/>
      <c r="W127" s="152"/>
      <c r="X127" s="152"/>
      <c r="Y127" s="408"/>
      <c r="Z127" s="152"/>
      <c r="AA127" s="68"/>
      <c r="AB127" s="152"/>
      <c r="AC127" s="152"/>
      <c r="AD127" s="408"/>
      <c r="AE127" s="152"/>
      <c r="AF127" s="68"/>
      <c r="AG127" s="152"/>
      <c r="AH127" s="152"/>
      <c r="AI127" s="408"/>
      <c r="AJ127" s="152"/>
      <c r="AK127" s="68"/>
      <c r="AL127" s="152"/>
      <c r="AM127" s="152"/>
      <c r="AN127" s="408"/>
      <c r="AO127" s="85"/>
      <c r="AP127" s="187"/>
      <c r="AQ127" s="53">
        <f>SUM(O127:AN127)</f>
        <v>0</v>
      </c>
      <c r="AR127" s="188"/>
      <c r="AS127" s="729"/>
      <c r="AT127" s="132" t="s">
        <v>181</v>
      </c>
      <c r="AU127" s="132" t="s">
        <v>181</v>
      </c>
      <c r="AV127" s="132" t="s">
        <v>181</v>
      </c>
      <c r="AW127" s="132" t="s">
        <v>181</v>
      </c>
      <c r="AX127" s="132" t="s">
        <v>181</v>
      </c>
      <c r="AY127" s="132" t="s">
        <v>181</v>
      </c>
      <c r="AZ127" s="132" t="s">
        <v>181</v>
      </c>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32" t="s">
        <v>181</v>
      </c>
      <c r="CW127" s="127"/>
      <c r="CX127" s="127"/>
      <c r="CY127" s="127"/>
      <c r="CZ127" s="127"/>
      <c r="DA127" s="127"/>
      <c r="DB127" s="132" t="s">
        <v>181</v>
      </c>
      <c r="DC127" s="127"/>
      <c r="DD127" s="127"/>
      <c r="DE127" s="127"/>
      <c r="DF127" s="127"/>
      <c r="DG127" s="127"/>
      <c r="DH127" s="132" t="s">
        <v>181</v>
      </c>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row>
    <row r="128" spans="1:144" s="58" customFormat="1" ht="20.25" customHeight="1">
      <c r="A128" s="55"/>
      <c r="B128" s="56"/>
      <c r="C128" s="56"/>
      <c r="D128" s="1090" t="s">
        <v>270</v>
      </c>
      <c r="E128" s="1091"/>
      <c r="F128" s="1091"/>
      <c r="G128" s="1091"/>
      <c r="H128" s="1091"/>
      <c r="I128" s="1091"/>
      <c r="J128" s="1091"/>
      <c r="K128" s="56"/>
      <c r="L128" s="68"/>
      <c r="M128" s="152"/>
      <c r="N128" s="152"/>
      <c r="O128" s="408"/>
      <c r="P128" s="152"/>
      <c r="Q128" s="68"/>
      <c r="R128" s="152"/>
      <c r="S128" s="152"/>
      <c r="T128" s="408"/>
      <c r="U128" s="152"/>
      <c r="V128" s="68"/>
      <c r="W128" s="152"/>
      <c r="X128" s="152"/>
      <c r="Y128" s="408"/>
      <c r="Z128" s="152"/>
      <c r="AA128" s="68"/>
      <c r="AB128" s="152"/>
      <c r="AC128" s="152"/>
      <c r="AD128" s="408"/>
      <c r="AE128" s="152"/>
      <c r="AF128" s="68"/>
      <c r="AG128" s="152"/>
      <c r="AH128" s="152"/>
      <c r="AI128" s="408"/>
      <c r="AJ128" s="152"/>
      <c r="AK128" s="68"/>
      <c r="AL128" s="152"/>
      <c r="AM128" s="152"/>
      <c r="AN128" s="408"/>
      <c r="AO128" s="85"/>
      <c r="AP128" s="187"/>
      <c r="AQ128" s="53">
        <f>SUM(O128:AN128)</f>
        <v>0</v>
      </c>
      <c r="AR128" s="188"/>
      <c r="AS128" s="729"/>
      <c r="AT128" s="132"/>
      <c r="AU128" s="132"/>
      <c r="AV128" s="132"/>
      <c r="AW128" s="132"/>
      <c r="AX128" s="132"/>
      <c r="AY128" s="132"/>
      <c r="AZ128" s="132"/>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32"/>
      <c r="CW128" s="127"/>
      <c r="CX128" s="127"/>
      <c r="CY128" s="127"/>
      <c r="CZ128" s="127"/>
      <c r="DA128" s="127"/>
      <c r="DB128" s="132"/>
      <c r="DC128" s="127"/>
      <c r="DD128" s="127"/>
      <c r="DE128" s="127"/>
      <c r="DF128" s="127"/>
      <c r="DG128" s="127"/>
      <c r="DH128" s="132"/>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row>
    <row r="129" spans="1:144" s="58" customFormat="1" ht="9.9499999999999993" customHeight="1">
      <c r="A129" s="55" t="s">
        <v>181</v>
      </c>
      <c r="B129" s="56" t="s">
        <v>181</v>
      </c>
      <c r="C129" s="56" t="s">
        <v>181</v>
      </c>
      <c r="D129" s="56" t="s">
        <v>181</v>
      </c>
      <c r="E129" s="56" t="s">
        <v>181</v>
      </c>
      <c r="F129" s="56" t="s">
        <v>181</v>
      </c>
      <c r="G129" s="56" t="s">
        <v>181</v>
      </c>
      <c r="H129" s="56" t="s">
        <v>181</v>
      </c>
      <c r="I129" s="56" t="s">
        <v>181</v>
      </c>
      <c r="J129" s="157" t="s">
        <v>181</v>
      </c>
      <c r="K129" s="157" t="s">
        <v>181</v>
      </c>
      <c r="L129" s="68" t="s">
        <v>181</v>
      </c>
      <c r="M129" s="152" t="s">
        <v>181</v>
      </c>
      <c r="N129" s="152" t="s">
        <v>181</v>
      </c>
      <c r="O129" s="401"/>
      <c r="P129" s="69"/>
      <c r="Q129" s="152"/>
      <c r="R129" s="152"/>
      <c r="S129" s="152"/>
      <c r="T129" s="401"/>
      <c r="U129" s="69"/>
      <c r="V129" s="152"/>
      <c r="W129" s="152"/>
      <c r="X129" s="152"/>
      <c r="Y129" s="401"/>
      <c r="Z129" s="69"/>
      <c r="AA129" s="152"/>
      <c r="AB129" s="152"/>
      <c r="AC129" s="152"/>
      <c r="AD129" s="401"/>
      <c r="AE129" s="69" t="s">
        <v>181</v>
      </c>
      <c r="AF129" s="152" t="s">
        <v>181</v>
      </c>
      <c r="AG129" s="152" t="s">
        <v>181</v>
      </c>
      <c r="AH129" s="152" t="s">
        <v>181</v>
      </c>
      <c r="AI129" s="401" t="s">
        <v>181</v>
      </c>
      <c r="AJ129" s="69" t="s">
        <v>181</v>
      </c>
      <c r="AK129" s="152" t="s">
        <v>181</v>
      </c>
      <c r="AL129" s="152" t="s">
        <v>181</v>
      </c>
      <c r="AM129" s="152" t="s">
        <v>181</v>
      </c>
      <c r="AN129" s="401" t="s">
        <v>181</v>
      </c>
      <c r="AO129" s="75" t="s">
        <v>181</v>
      </c>
      <c r="AP129" s="185" t="s">
        <v>181</v>
      </c>
      <c r="AQ129" s="185" t="s">
        <v>181</v>
      </c>
      <c r="AR129" s="188" t="s">
        <v>181</v>
      </c>
      <c r="AS129" s="729"/>
      <c r="AT129" s="132"/>
      <c r="AU129" s="132"/>
      <c r="AV129" s="132"/>
      <c r="AW129" s="132"/>
      <c r="AX129" s="132"/>
      <c r="AY129" s="132"/>
      <c r="AZ129" s="132"/>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32"/>
      <c r="CW129" s="127"/>
      <c r="CX129" s="127"/>
      <c r="CY129" s="127"/>
      <c r="CZ129" s="127"/>
      <c r="DA129" s="127"/>
      <c r="DB129" s="132"/>
      <c r="DC129" s="127"/>
      <c r="DD129" s="127"/>
      <c r="DE129" s="127"/>
      <c r="DF129" s="127"/>
      <c r="DG129" s="127"/>
      <c r="DH129" s="132"/>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row>
    <row r="130" spans="1:144" s="58" customFormat="1" ht="20.25" customHeight="1">
      <c r="A130" s="55" t="s">
        <v>181</v>
      </c>
      <c r="B130" s="59">
        <v>3</v>
      </c>
      <c r="C130" s="1092" t="s">
        <v>8</v>
      </c>
      <c r="D130" s="1093"/>
      <c r="E130" s="1093"/>
      <c r="F130" s="1093"/>
      <c r="G130" s="1093"/>
      <c r="H130" s="1093"/>
      <c r="I130" s="1093"/>
      <c r="J130" s="1093"/>
      <c r="K130" s="56" t="s">
        <v>181</v>
      </c>
      <c r="L130" s="68" t="s">
        <v>181</v>
      </c>
      <c r="M130" s="152" t="s">
        <v>181</v>
      </c>
      <c r="N130" s="152" t="s">
        <v>181</v>
      </c>
      <c r="O130" s="401"/>
      <c r="P130" s="152"/>
      <c r="Q130" s="68"/>
      <c r="R130" s="152"/>
      <c r="S130" s="152"/>
      <c r="T130" s="401"/>
      <c r="U130" s="152"/>
      <c r="V130" s="68"/>
      <c r="W130" s="152"/>
      <c r="X130" s="152"/>
      <c r="Y130" s="401"/>
      <c r="Z130" s="152"/>
      <c r="AA130" s="68"/>
      <c r="AB130" s="152"/>
      <c r="AC130" s="152"/>
      <c r="AD130" s="401"/>
      <c r="AE130" s="152" t="s">
        <v>181</v>
      </c>
      <c r="AF130" s="68" t="s">
        <v>181</v>
      </c>
      <c r="AG130" s="152" t="s">
        <v>181</v>
      </c>
      <c r="AH130" s="152" t="s">
        <v>181</v>
      </c>
      <c r="AI130" s="401" t="s">
        <v>181</v>
      </c>
      <c r="AJ130" s="152" t="s">
        <v>181</v>
      </c>
      <c r="AK130" s="68" t="s">
        <v>181</v>
      </c>
      <c r="AL130" s="152" t="s">
        <v>181</v>
      </c>
      <c r="AM130" s="152" t="s">
        <v>181</v>
      </c>
      <c r="AN130" s="401" t="s">
        <v>181</v>
      </c>
      <c r="AO130" s="85" t="s">
        <v>181</v>
      </c>
      <c r="AP130" s="187" t="s">
        <v>181</v>
      </c>
      <c r="AQ130" s="185" t="s">
        <v>181</v>
      </c>
      <c r="AR130" s="188" t="s">
        <v>181</v>
      </c>
      <c r="AS130" s="729"/>
      <c r="AT130" s="132" t="s">
        <v>181</v>
      </c>
      <c r="AU130" s="132" t="s">
        <v>181</v>
      </c>
      <c r="AV130" s="132" t="s">
        <v>181</v>
      </c>
      <c r="AW130" s="132" t="s">
        <v>181</v>
      </c>
      <c r="AX130" s="132" t="s">
        <v>181</v>
      </c>
      <c r="AY130" s="132" t="s">
        <v>181</v>
      </c>
      <c r="AZ130" s="132" t="s">
        <v>181</v>
      </c>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32" t="s">
        <v>181</v>
      </c>
      <c r="CW130" s="127"/>
      <c r="CX130" s="127"/>
      <c r="CY130" s="127"/>
      <c r="CZ130" s="127"/>
      <c r="DA130" s="127"/>
      <c r="DB130" s="132" t="s">
        <v>181</v>
      </c>
      <c r="DC130" s="127"/>
      <c r="DD130" s="127"/>
      <c r="DE130" s="127"/>
      <c r="DF130" s="127"/>
      <c r="DG130" s="127"/>
      <c r="DH130" s="132" t="s">
        <v>181</v>
      </c>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row>
    <row r="131" spans="1:144" s="58" customFormat="1" ht="20.25" customHeight="1">
      <c r="A131" s="55" t="s">
        <v>181</v>
      </c>
      <c r="B131" s="56" t="s">
        <v>181</v>
      </c>
      <c r="C131" s="56" t="s">
        <v>181</v>
      </c>
      <c r="D131" s="1090" t="s">
        <v>271</v>
      </c>
      <c r="E131" s="1091"/>
      <c r="F131" s="1091"/>
      <c r="G131" s="1091"/>
      <c r="H131" s="1091"/>
      <c r="I131" s="1091"/>
      <c r="J131" s="1091"/>
      <c r="K131" s="56" t="s">
        <v>181</v>
      </c>
      <c r="L131" s="68" t="s">
        <v>181</v>
      </c>
      <c r="M131" s="152" t="s">
        <v>181</v>
      </c>
      <c r="N131" s="152" t="s">
        <v>181</v>
      </c>
      <c r="O131" s="408"/>
      <c r="P131" s="152"/>
      <c r="Q131" s="68"/>
      <c r="R131" s="152"/>
      <c r="S131" s="152"/>
      <c r="T131" s="408"/>
      <c r="U131" s="152"/>
      <c r="V131" s="68"/>
      <c r="W131" s="152"/>
      <c r="X131" s="152"/>
      <c r="Y131" s="408"/>
      <c r="Z131" s="152"/>
      <c r="AA131" s="68"/>
      <c r="AB131" s="152"/>
      <c r="AC131" s="152"/>
      <c r="AD131" s="408"/>
      <c r="AE131" s="152"/>
      <c r="AF131" s="68"/>
      <c r="AG131" s="152"/>
      <c r="AH131" s="152"/>
      <c r="AI131" s="408"/>
      <c r="AJ131" s="152"/>
      <c r="AK131" s="68"/>
      <c r="AL131" s="152"/>
      <c r="AM131" s="152"/>
      <c r="AN131" s="408"/>
      <c r="AO131" s="85" t="s">
        <v>181</v>
      </c>
      <c r="AP131" s="187" t="s">
        <v>181</v>
      </c>
      <c r="AQ131" s="53">
        <f>SUM(O131:AN131)</f>
        <v>0</v>
      </c>
      <c r="AR131" s="188" t="s">
        <v>181</v>
      </c>
      <c r="AS131" s="729"/>
      <c r="AT131" s="132" t="s">
        <v>181</v>
      </c>
      <c r="AU131" s="132" t="s">
        <v>181</v>
      </c>
      <c r="AV131" s="132" t="s">
        <v>181</v>
      </c>
      <c r="AW131" s="132" t="s">
        <v>181</v>
      </c>
      <c r="AX131" s="132" t="s">
        <v>181</v>
      </c>
      <c r="AY131" s="132" t="s">
        <v>181</v>
      </c>
      <c r="AZ131" s="132" t="s">
        <v>181</v>
      </c>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32" t="s">
        <v>181</v>
      </c>
      <c r="CW131" s="127"/>
      <c r="CX131" s="127"/>
      <c r="CY131" s="127"/>
      <c r="CZ131" s="127"/>
      <c r="DA131" s="127"/>
      <c r="DB131" s="132" t="s">
        <v>181</v>
      </c>
      <c r="DC131" s="127"/>
      <c r="DD131" s="127"/>
      <c r="DE131" s="127"/>
      <c r="DF131" s="127"/>
      <c r="DG131" s="127"/>
      <c r="DH131" s="132" t="s">
        <v>181</v>
      </c>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row>
    <row r="132" spans="1:144" s="58" customFormat="1" ht="20.25" customHeight="1">
      <c r="A132" s="55"/>
      <c r="B132" s="56"/>
      <c r="C132" s="56"/>
      <c r="D132" s="1090" t="s">
        <v>271</v>
      </c>
      <c r="E132" s="1091"/>
      <c r="F132" s="1091"/>
      <c r="G132" s="1091"/>
      <c r="H132" s="1091"/>
      <c r="I132" s="1091"/>
      <c r="J132" s="1091"/>
      <c r="K132" s="56"/>
      <c r="L132" s="68"/>
      <c r="M132" s="152"/>
      <c r="N132" s="152"/>
      <c r="O132" s="408"/>
      <c r="P132" s="152"/>
      <c r="Q132" s="68"/>
      <c r="R132" s="152"/>
      <c r="S132" s="152"/>
      <c r="T132" s="408"/>
      <c r="U132" s="152"/>
      <c r="V132" s="68"/>
      <c r="W132" s="152"/>
      <c r="X132" s="152"/>
      <c r="Y132" s="408"/>
      <c r="Z132" s="152"/>
      <c r="AA132" s="68"/>
      <c r="AB132" s="152"/>
      <c r="AC132" s="152"/>
      <c r="AD132" s="408"/>
      <c r="AE132" s="152"/>
      <c r="AF132" s="68"/>
      <c r="AG132" s="152"/>
      <c r="AH132" s="152"/>
      <c r="AI132" s="408"/>
      <c r="AJ132" s="152"/>
      <c r="AK132" s="68"/>
      <c r="AL132" s="152"/>
      <c r="AM132" s="152"/>
      <c r="AN132" s="408"/>
      <c r="AO132" s="85"/>
      <c r="AP132" s="187"/>
      <c r="AQ132" s="53">
        <f>SUM(O132:AN132)</f>
        <v>0</v>
      </c>
      <c r="AR132" s="188"/>
      <c r="AS132" s="729"/>
      <c r="AT132" s="132" t="s">
        <v>181</v>
      </c>
      <c r="AU132" s="132" t="s">
        <v>181</v>
      </c>
      <c r="AV132" s="132" t="s">
        <v>181</v>
      </c>
      <c r="AW132" s="132" t="s">
        <v>181</v>
      </c>
      <c r="AX132" s="132" t="s">
        <v>181</v>
      </c>
      <c r="AY132" s="132" t="s">
        <v>181</v>
      </c>
      <c r="AZ132" s="132" t="s">
        <v>181</v>
      </c>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32" t="s">
        <v>181</v>
      </c>
      <c r="CW132" s="127"/>
      <c r="CX132" s="127"/>
      <c r="CY132" s="127"/>
      <c r="CZ132" s="127"/>
      <c r="DA132" s="127"/>
      <c r="DB132" s="132" t="s">
        <v>181</v>
      </c>
      <c r="DC132" s="127"/>
      <c r="DD132" s="127"/>
      <c r="DE132" s="127"/>
      <c r="DF132" s="127"/>
      <c r="DG132" s="127"/>
      <c r="DH132" s="132" t="s">
        <v>181</v>
      </c>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row>
    <row r="133" spans="1:144" s="58" customFormat="1" ht="20.25" customHeight="1">
      <c r="A133" s="55"/>
      <c r="B133" s="56"/>
      <c r="C133" s="56"/>
      <c r="D133" s="1090" t="s">
        <v>271</v>
      </c>
      <c r="E133" s="1091"/>
      <c r="F133" s="1091"/>
      <c r="G133" s="1091"/>
      <c r="H133" s="1091"/>
      <c r="I133" s="1091"/>
      <c r="J133" s="1091"/>
      <c r="K133" s="56"/>
      <c r="L133" s="68"/>
      <c r="M133" s="152"/>
      <c r="N133" s="152"/>
      <c r="O133" s="408"/>
      <c r="P133" s="152"/>
      <c r="Q133" s="68"/>
      <c r="R133" s="152"/>
      <c r="S133" s="152"/>
      <c r="T133" s="408"/>
      <c r="U133" s="152"/>
      <c r="V133" s="68"/>
      <c r="W133" s="152"/>
      <c r="X133" s="152"/>
      <c r="Y133" s="408"/>
      <c r="Z133" s="152"/>
      <c r="AA133" s="68"/>
      <c r="AB133" s="152"/>
      <c r="AC133" s="152"/>
      <c r="AD133" s="408"/>
      <c r="AE133" s="152"/>
      <c r="AF133" s="68"/>
      <c r="AG133" s="152"/>
      <c r="AH133" s="152"/>
      <c r="AI133" s="408"/>
      <c r="AJ133" s="152"/>
      <c r="AK133" s="68"/>
      <c r="AL133" s="152"/>
      <c r="AM133" s="152"/>
      <c r="AN133" s="408"/>
      <c r="AO133" s="85"/>
      <c r="AP133" s="187"/>
      <c r="AQ133" s="53">
        <f>SUM(O133:AN133)</f>
        <v>0</v>
      </c>
      <c r="AR133" s="188"/>
      <c r="AS133" s="729"/>
      <c r="AT133" s="132"/>
      <c r="AU133" s="132"/>
      <c r="AV133" s="132"/>
      <c r="AW133" s="132"/>
      <c r="AX133" s="132"/>
      <c r="AY133" s="132"/>
      <c r="AZ133" s="132"/>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32"/>
      <c r="CW133" s="127"/>
      <c r="CX133" s="127"/>
      <c r="CY133" s="127"/>
      <c r="CZ133" s="127"/>
      <c r="DA133" s="127"/>
      <c r="DB133" s="132"/>
      <c r="DC133" s="127"/>
      <c r="DD133" s="127"/>
      <c r="DE133" s="127"/>
      <c r="DF133" s="127"/>
      <c r="DG133" s="127"/>
      <c r="DH133" s="132"/>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row>
    <row r="134" spans="1:144" s="58" customFormat="1" ht="9.9499999999999993" customHeight="1">
      <c r="A134" s="55" t="s">
        <v>181</v>
      </c>
      <c r="B134" s="56" t="s">
        <v>181</v>
      </c>
      <c r="C134" s="56" t="s">
        <v>181</v>
      </c>
      <c r="D134" s="56" t="s">
        <v>181</v>
      </c>
      <c r="E134" s="56" t="s">
        <v>181</v>
      </c>
      <c r="F134" s="56" t="s">
        <v>181</v>
      </c>
      <c r="G134" s="56" t="s">
        <v>181</v>
      </c>
      <c r="H134" s="56" t="s">
        <v>181</v>
      </c>
      <c r="I134" s="56" t="s">
        <v>181</v>
      </c>
      <c r="J134" s="157" t="s">
        <v>181</v>
      </c>
      <c r="K134" s="157" t="s">
        <v>181</v>
      </c>
      <c r="L134" s="68" t="s">
        <v>181</v>
      </c>
      <c r="M134" s="152" t="s">
        <v>181</v>
      </c>
      <c r="N134" s="152" t="s">
        <v>181</v>
      </c>
      <c r="O134" s="401"/>
      <c r="P134" s="69"/>
      <c r="Q134" s="152"/>
      <c r="R134" s="152"/>
      <c r="S134" s="152"/>
      <c r="T134" s="401"/>
      <c r="U134" s="69"/>
      <c r="V134" s="152"/>
      <c r="W134" s="152"/>
      <c r="X134" s="152"/>
      <c r="Y134" s="401"/>
      <c r="Z134" s="69"/>
      <c r="AA134" s="152"/>
      <c r="AB134" s="152"/>
      <c r="AC134" s="152"/>
      <c r="AD134" s="401"/>
      <c r="AE134" s="69" t="s">
        <v>181</v>
      </c>
      <c r="AF134" s="152" t="s">
        <v>181</v>
      </c>
      <c r="AG134" s="152" t="s">
        <v>181</v>
      </c>
      <c r="AH134" s="152" t="s">
        <v>181</v>
      </c>
      <c r="AI134" s="401" t="s">
        <v>181</v>
      </c>
      <c r="AJ134" s="69" t="s">
        <v>181</v>
      </c>
      <c r="AK134" s="152" t="s">
        <v>181</v>
      </c>
      <c r="AL134" s="152" t="s">
        <v>181</v>
      </c>
      <c r="AM134" s="152" t="s">
        <v>181</v>
      </c>
      <c r="AN134" s="401" t="s">
        <v>181</v>
      </c>
      <c r="AO134" s="75" t="s">
        <v>181</v>
      </c>
      <c r="AP134" s="185" t="s">
        <v>181</v>
      </c>
      <c r="AQ134" s="185" t="s">
        <v>181</v>
      </c>
      <c r="AR134" s="188" t="s">
        <v>181</v>
      </c>
      <c r="AS134" s="729"/>
      <c r="AT134" s="132"/>
      <c r="AU134" s="132"/>
      <c r="AV134" s="132"/>
      <c r="AW134" s="132"/>
      <c r="AX134" s="132"/>
      <c r="AY134" s="132"/>
      <c r="AZ134" s="132"/>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32"/>
      <c r="CW134" s="127"/>
      <c r="CX134" s="127"/>
      <c r="CY134" s="127"/>
      <c r="CZ134" s="127"/>
      <c r="DA134" s="127"/>
      <c r="DB134" s="132"/>
      <c r="DC134" s="127"/>
      <c r="DD134" s="127"/>
      <c r="DE134" s="127"/>
      <c r="DF134" s="127"/>
      <c r="DG134" s="127"/>
      <c r="DH134" s="132"/>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row>
    <row r="135" spans="1:144" s="58" customFormat="1" ht="20.25" customHeight="1">
      <c r="A135" s="55" t="s">
        <v>181</v>
      </c>
      <c r="B135" s="59">
        <v>4</v>
      </c>
      <c r="C135" s="1092" t="s">
        <v>6</v>
      </c>
      <c r="D135" s="1093"/>
      <c r="E135" s="1093"/>
      <c r="F135" s="1093"/>
      <c r="G135" s="1093"/>
      <c r="H135" s="1093"/>
      <c r="I135" s="1093"/>
      <c r="J135" s="1093"/>
      <c r="K135" s="56" t="s">
        <v>181</v>
      </c>
      <c r="L135" s="68" t="s">
        <v>181</v>
      </c>
      <c r="M135" s="152" t="s">
        <v>181</v>
      </c>
      <c r="N135" s="152" t="s">
        <v>181</v>
      </c>
      <c r="O135" s="401"/>
      <c r="P135" s="152"/>
      <c r="Q135" s="68"/>
      <c r="R135" s="152"/>
      <c r="S135" s="152"/>
      <c r="T135" s="401"/>
      <c r="U135" s="152"/>
      <c r="V135" s="68"/>
      <c r="W135" s="152"/>
      <c r="X135" s="152"/>
      <c r="Y135" s="401"/>
      <c r="Z135" s="152"/>
      <c r="AA135" s="68"/>
      <c r="AB135" s="152"/>
      <c r="AC135" s="152"/>
      <c r="AD135" s="401"/>
      <c r="AE135" s="152" t="s">
        <v>181</v>
      </c>
      <c r="AF135" s="68" t="s">
        <v>181</v>
      </c>
      <c r="AG135" s="152" t="s">
        <v>181</v>
      </c>
      <c r="AH135" s="152" t="s">
        <v>181</v>
      </c>
      <c r="AI135" s="401" t="s">
        <v>181</v>
      </c>
      <c r="AJ135" s="152" t="s">
        <v>181</v>
      </c>
      <c r="AK135" s="68" t="s">
        <v>181</v>
      </c>
      <c r="AL135" s="152" t="s">
        <v>181</v>
      </c>
      <c r="AM135" s="152" t="s">
        <v>181</v>
      </c>
      <c r="AN135" s="401" t="s">
        <v>181</v>
      </c>
      <c r="AO135" s="85" t="s">
        <v>181</v>
      </c>
      <c r="AP135" s="187" t="s">
        <v>181</v>
      </c>
      <c r="AQ135" s="185" t="s">
        <v>181</v>
      </c>
      <c r="AR135" s="188" t="s">
        <v>181</v>
      </c>
      <c r="AS135" s="729"/>
      <c r="AT135" s="132" t="s">
        <v>181</v>
      </c>
      <c r="AU135" s="132" t="s">
        <v>181</v>
      </c>
      <c r="AV135" s="132" t="s">
        <v>181</v>
      </c>
      <c r="AW135" s="132" t="s">
        <v>181</v>
      </c>
      <c r="AX135" s="132" t="s">
        <v>181</v>
      </c>
      <c r="AY135" s="132" t="s">
        <v>181</v>
      </c>
      <c r="AZ135" s="132" t="s">
        <v>181</v>
      </c>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32" t="s">
        <v>181</v>
      </c>
      <c r="CW135" s="127"/>
      <c r="CX135" s="127"/>
      <c r="CY135" s="127"/>
      <c r="CZ135" s="127"/>
      <c r="DA135" s="127"/>
      <c r="DB135" s="132" t="s">
        <v>181</v>
      </c>
      <c r="DC135" s="127"/>
      <c r="DD135" s="127"/>
      <c r="DE135" s="127"/>
      <c r="DF135" s="127"/>
      <c r="DG135" s="127"/>
      <c r="DH135" s="132" t="s">
        <v>181</v>
      </c>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row>
    <row r="136" spans="1:144" s="58" customFormat="1" ht="20.25" customHeight="1">
      <c r="A136" s="55" t="s">
        <v>181</v>
      </c>
      <c r="B136" s="56" t="s">
        <v>181</v>
      </c>
      <c r="C136" s="56" t="s">
        <v>181</v>
      </c>
      <c r="D136" s="1090" t="s">
        <v>272</v>
      </c>
      <c r="E136" s="1091"/>
      <c r="F136" s="1091"/>
      <c r="G136" s="1091"/>
      <c r="H136" s="1091"/>
      <c r="I136" s="1091"/>
      <c r="J136" s="1091"/>
      <c r="K136" s="56" t="s">
        <v>181</v>
      </c>
      <c r="L136" s="68" t="s">
        <v>181</v>
      </c>
      <c r="M136" s="152" t="s">
        <v>181</v>
      </c>
      <c r="N136" s="152" t="s">
        <v>181</v>
      </c>
      <c r="O136" s="408"/>
      <c r="P136" s="152"/>
      <c r="Q136" s="68"/>
      <c r="R136" s="152"/>
      <c r="S136" s="152"/>
      <c r="T136" s="408"/>
      <c r="U136" s="152"/>
      <c r="V136" s="68"/>
      <c r="W136" s="152"/>
      <c r="X136" s="152"/>
      <c r="Y136" s="408"/>
      <c r="Z136" s="152"/>
      <c r="AA136" s="68"/>
      <c r="AB136" s="152"/>
      <c r="AC136" s="152"/>
      <c r="AD136" s="408"/>
      <c r="AE136" s="152"/>
      <c r="AF136" s="68"/>
      <c r="AG136" s="152"/>
      <c r="AH136" s="152"/>
      <c r="AI136" s="408"/>
      <c r="AJ136" s="152"/>
      <c r="AK136" s="68"/>
      <c r="AL136" s="152"/>
      <c r="AM136" s="152"/>
      <c r="AN136" s="408"/>
      <c r="AO136" s="85" t="s">
        <v>181</v>
      </c>
      <c r="AP136" s="187" t="s">
        <v>181</v>
      </c>
      <c r="AQ136" s="53">
        <f>SUM(O136:AN136)</f>
        <v>0</v>
      </c>
      <c r="AR136" s="188" t="s">
        <v>181</v>
      </c>
      <c r="AS136" s="729"/>
      <c r="AT136" s="132" t="s">
        <v>181</v>
      </c>
      <c r="AU136" s="132" t="s">
        <v>181</v>
      </c>
      <c r="AV136" s="132" t="s">
        <v>181</v>
      </c>
      <c r="AW136" s="132" t="s">
        <v>181</v>
      </c>
      <c r="AX136" s="132" t="s">
        <v>181</v>
      </c>
      <c r="AY136" s="132" t="s">
        <v>181</v>
      </c>
      <c r="AZ136" s="132" t="s">
        <v>181</v>
      </c>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32" t="s">
        <v>181</v>
      </c>
      <c r="CW136" s="127"/>
      <c r="CX136" s="127"/>
      <c r="CY136" s="127"/>
      <c r="CZ136" s="127"/>
      <c r="DA136" s="127"/>
      <c r="DB136" s="132" t="s">
        <v>181</v>
      </c>
      <c r="DC136" s="127"/>
      <c r="DD136" s="127"/>
      <c r="DE136" s="127"/>
      <c r="DF136" s="127"/>
      <c r="DG136" s="127"/>
      <c r="DH136" s="132" t="s">
        <v>181</v>
      </c>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row>
    <row r="137" spans="1:144" s="58" customFormat="1" ht="20.25" customHeight="1">
      <c r="A137" s="55"/>
      <c r="B137" s="56"/>
      <c r="C137" s="56"/>
      <c r="D137" s="1090" t="s">
        <v>273</v>
      </c>
      <c r="E137" s="1091"/>
      <c r="F137" s="1091"/>
      <c r="G137" s="1091"/>
      <c r="H137" s="1091"/>
      <c r="I137" s="1091"/>
      <c r="J137" s="1091"/>
      <c r="K137" s="56"/>
      <c r="L137" s="68"/>
      <c r="M137" s="152"/>
      <c r="N137" s="152"/>
      <c r="O137" s="408"/>
      <c r="P137" s="152"/>
      <c r="Q137" s="68"/>
      <c r="R137" s="152"/>
      <c r="S137" s="152"/>
      <c r="T137" s="408"/>
      <c r="U137" s="152"/>
      <c r="V137" s="68"/>
      <c r="W137" s="152"/>
      <c r="X137" s="152"/>
      <c r="Y137" s="408"/>
      <c r="Z137" s="152"/>
      <c r="AA137" s="68"/>
      <c r="AB137" s="152"/>
      <c r="AC137" s="152"/>
      <c r="AD137" s="408"/>
      <c r="AE137" s="152"/>
      <c r="AF137" s="68"/>
      <c r="AG137" s="152"/>
      <c r="AH137" s="152"/>
      <c r="AI137" s="408"/>
      <c r="AJ137" s="152"/>
      <c r="AK137" s="68"/>
      <c r="AL137" s="152"/>
      <c r="AM137" s="152"/>
      <c r="AN137" s="408"/>
      <c r="AO137" s="85"/>
      <c r="AP137" s="187"/>
      <c r="AQ137" s="53">
        <f>SUM(O137:AN137)</f>
        <v>0</v>
      </c>
      <c r="AR137" s="70"/>
      <c r="AS137" s="729"/>
      <c r="AT137" s="132" t="s">
        <v>181</v>
      </c>
      <c r="AU137" s="132" t="s">
        <v>181</v>
      </c>
      <c r="AV137" s="132" t="s">
        <v>181</v>
      </c>
      <c r="AW137" s="132" t="s">
        <v>181</v>
      </c>
      <c r="AX137" s="132" t="s">
        <v>181</v>
      </c>
      <c r="AY137" s="132" t="s">
        <v>181</v>
      </c>
      <c r="AZ137" s="132" t="s">
        <v>181</v>
      </c>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32" t="s">
        <v>181</v>
      </c>
      <c r="CW137" s="127"/>
      <c r="CX137" s="127"/>
      <c r="CY137" s="127"/>
      <c r="CZ137" s="127"/>
      <c r="DA137" s="127"/>
      <c r="DB137" s="132" t="s">
        <v>181</v>
      </c>
      <c r="DC137" s="127"/>
      <c r="DD137" s="127"/>
      <c r="DE137" s="127"/>
      <c r="DF137" s="127"/>
      <c r="DG137" s="127"/>
      <c r="DH137" s="132" t="s">
        <v>181</v>
      </c>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row>
    <row r="138" spans="1:144" s="58" customFormat="1" ht="20.25" customHeight="1">
      <c r="A138" s="55"/>
      <c r="B138" s="56"/>
      <c r="C138" s="56"/>
      <c r="D138" s="1090" t="s">
        <v>273</v>
      </c>
      <c r="E138" s="1091"/>
      <c r="F138" s="1091"/>
      <c r="G138" s="1091"/>
      <c r="H138" s="1091"/>
      <c r="I138" s="1091"/>
      <c r="J138" s="1091"/>
      <c r="K138" s="56"/>
      <c r="L138" s="68"/>
      <c r="M138" s="152"/>
      <c r="N138" s="152"/>
      <c r="O138" s="408"/>
      <c r="P138" s="152"/>
      <c r="Q138" s="68"/>
      <c r="R138" s="152"/>
      <c r="S138" s="152"/>
      <c r="T138" s="408"/>
      <c r="U138" s="152"/>
      <c r="V138" s="68"/>
      <c r="W138" s="152"/>
      <c r="X138" s="152"/>
      <c r="Y138" s="408"/>
      <c r="Z138" s="152"/>
      <c r="AA138" s="68"/>
      <c r="AB138" s="152"/>
      <c r="AC138" s="152"/>
      <c r="AD138" s="408"/>
      <c r="AE138" s="152"/>
      <c r="AF138" s="68"/>
      <c r="AG138" s="152"/>
      <c r="AH138" s="152"/>
      <c r="AI138" s="408"/>
      <c r="AJ138" s="152"/>
      <c r="AK138" s="68"/>
      <c r="AL138" s="152"/>
      <c r="AM138" s="152"/>
      <c r="AN138" s="408"/>
      <c r="AO138" s="85"/>
      <c r="AP138" s="187"/>
      <c r="AQ138" s="53">
        <f>SUM(O138:AN138)</f>
        <v>0</v>
      </c>
      <c r="AR138" s="70"/>
      <c r="AS138" s="729"/>
      <c r="AT138" s="132"/>
      <c r="AU138" s="132"/>
      <c r="AV138" s="132"/>
      <c r="AW138" s="132"/>
      <c r="AX138" s="132"/>
      <c r="AY138" s="132"/>
      <c r="AZ138" s="132"/>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32"/>
      <c r="CW138" s="127"/>
      <c r="CX138" s="127"/>
      <c r="CY138" s="127"/>
      <c r="CZ138" s="127"/>
      <c r="DA138" s="127"/>
      <c r="DB138" s="132"/>
      <c r="DC138" s="127"/>
      <c r="DD138" s="127"/>
      <c r="DE138" s="127"/>
      <c r="DF138" s="127"/>
      <c r="DG138" s="127"/>
      <c r="DH138" s="132"/>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row>
    <row r="139" spans="1:144" s="58" customFormat="1" ht="9.9499999999999993" customHeight="1" thickBot="1">
      <c r="A139" s="55"/>
      <c r="B139" s="56" t="s">
        <v>181</v>
      </c>
      <c r="C139" s="56" t="s">
        <v>181</v>
      </c>
      <c r="D139" s="56" t="s">
        <v>181</v>
      </c>
      <c r="E139" s="56" t="s">
        <v>181</v>
      </c>
      <c r="F139" s="56" t="s">
        <v>181</v>
      </c>
      <c r="G139" s="56" t="s">
        <v>181</v>
      </c>
      <c r="H139" s="56" t="s">
        <v>181</v>
      </c>
      <c r="I139" s="56" t="s">
        <v>181</v>
      </c>
      <c r="J139" s="157" t="s">
        <v>181</v>
      </c>
      <c r="K139" s="157" t="s">
        <v>181</v>
      </c>
      <c r="L139" s="68" t="s">
        <v>181</v>
      </c>
      <c r="M139" s="152" t="s">
        <v>181</v>
      </c>
      <c r="N139" s="152" t="s">
        <v>181</v>
      </c>
      <c r="O139" s="401" t="s">
        <v>181</v>
      </c>
      <c r="P139" s="69" t="s">
        <v>181</v>
      </c>
      <c r="Q139" s="152" t="s">
        <v>181</v>
      </c>
      <c r="R139" s="152" t="s">
        <v>181</v>
      </c>
      <c r="S139" s="152" t="s">
        <v>181</v>
      </c>
      <c r="T139" s="401" t="s">
        <v>181</v>
      </c>
      <c r="U139" s="69" t="s">
        <v>181</v>
      </c>
      <c r="V139" s="152" t="s">
        <v>181</v>
      </c>
      <c r="W139" s="152" t="s">
        <v>181</v>
      </c>
      <c r="X139" s="152" t="s">
        <v>181</v>
      </c>
      <c r="Y139" s="401" t="s">
        <v>181</v>
      </c>
      <c r="Z139" s="69" t="s">
        <v>181</v>
      </c>
      <c r="AA139" s="152" t="s">
        <v>181</v>
      </c>
      <c r="AB139" s="152" t="s">
        <v>181</v>
      </c>
      <c r="AC139" s="152" t="s">
        <v>181</v>
      </c>
      <c r="AD139" s="401" t="s">
        <v>181</v>
      </c>
      <c r="AE139" s="69" t="s">
        <v>181</v>
      </c>
      <c r="AF139" s="152" t="s">
        <v>181</v>
      </c>
      <c r="AG139" s="152" t="s">
        <v>181</v>
      </c>
      <c r="AH139" s="152" t="s">
        <v>181</v>
      </c>
      <c r="AI139" s="401" t="s">
        <v>181</v>
      </c>
      <c r="AJ139" s="69" t="s">
        <v>181</v>
      </c>
      <c r="AK139" s="152" t="s">
        <v>181</v>
      </c>
      <c r="AL139" s="152" t="s">
        <v>181</v>
      </c>
      <c r="AM139" s="152" t="s">
        <v>181</v>
      </c>
      <c r="AN139" s="401" t="s">
        <v>181</v>
      </c>
      <c r="AO139" s="75" t="s">
        <v>181</v>
      </c>
      <c r="AP139" s="185" t="s">
        <v>181</v>
      </c>
      <c r="AQ139" s="185" t="s">
        <v>181</v>
      </c>
      <c r="AR139" s="188" t="s">
        <v>181</v>
      </c>
      <c r="AS139" s="729"/>
      <c r="AT139" s="132"/>
      <c r="AU139" s="132"/>
      <c r="AV139" s="132"/>
      <c r="AW139" s="132"/>
      <c r="AX139" s="132"/>
      <c r="AY139" s="132"/>
      <c r="AZ139" s="132"/>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32"/>
      <c r="CW139" s="127"/>
      <c r="CX139" s="127"/>
      <c r="CY139" s="127"/>
      <c r="CZ139" s="127"/>
      <c r="DA139" s="127"/>
      <c r="DB139" s="132"/>
      <c r="DC139" s="127"/>
      <c r="DD139" s="127"/>
      <c r="DE139" s="127"/>
      <c r="DF139" s="127"/>
      <c r="DG139" s="127"/>
      <c r="DH139" s="132"/>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row>
    <row r="140" spans="1:144" s="58" customFormat="1" ht="20.25" customHeight="1" thickBot="1">
      <c r="A140" s="55"/>
      <c r="B140" s="56" t="s">
        <v>181</v>
      </c>
      <c r="C140" s="56" t="s">
        <v>181</v>
      </c>
      <c r="D140" s="56" t="s">
        <v>181</v>
      </c>
      <c r="E140" s="56" t="s">
        <v>181</v>
      </c>
      <c r="F140" s="56" t="s">
        <v>181</v>
      </c>
      <c r="G140" s="56" t="s">
        <v>181</v>
      </c>
      <c r="H140" s="56" t="s">
        <v>181</v>
      </c>
      <c r="I140" s="56" t="s">
        <v>181</v>
      </c>
      <c r="J140" s="56" t="s">
        <v>181</v>
      </c>
      <c r="K140" s="56" t="s">
        <v>181</v>
      </c>
      <c r="L140" s="68" t="s">
        <v>181</v>
      </c>
      <c r="M140" s="152" t="s">
        <v>181</v>
      </c>
      <c r="N140" s="152" t="s">
        <v>181</v>
      </c>
      <c r="O140" s="409">
        <f>SUM(O121:O138)</f>
        <v>0</v>
      </c>
      <c r="P140" s="152" t="s">
        <v>181</v>
      </c>
      <c r="Q140" s="68" t="s">
        <v>181</v>
      </c>
      <c r="R140" s="152" t="s">
        <v>181</v>
      </c>
      <c r="S140" s="152" t="s">
        <v>181</v>
      </c>
      <c r="T140" s="409">
        <f>SUM(T121:T138)</f>
        <v>0</v>
      </c>
      <c r="U140" s="152" t="s">
        <v>181</v>
      </c>
      <c r="V140" s="68" t="s">
        <v>181</v>
      </c>
      <c r="W140" s="152" t="s">
        <v>181</v>
      </c>
      <c r="X140" s="152" t="s">
        <v>181</v>
      </c>
      <c r="Y140" s="409">
        <f>SUM(Y121:Y138)</f>
        <v>0</v>
      </c>
      <c r="Z140" s="152" t="s">
        <v>181</v>
      </c>
      <c r="AA140" s="68" t="s">
        <v>181</v>
      </c>
      <c r="AB140" s="152" t="s">
        <v>181</v>
      </c>
      <c r="AC140" s="152" t="s">
        <v>181</v>
      </c>
      <c r="AD140" s="409">
        <f>SUM(AD121:AD138)</f>
        <v>0</v>
      </c>
      <c r="AE140" s="152" t="s">
        <v>181</v>
      </c>
      <c r="AF140" s="68" t="s">
        <v>181</v>
      </c>
      <c r="AG140" s="152" t="s">
        <v>181</v>
      </c>
      <c r="AH140" s="152" t="s">
        <v>181</v>
      </c>
      <c r="AI140" s="409">
        <f>SUM(AI121:AI138)</f>
        <v>0</v>
      </c>
      <c r="AJ140" s="152" t="s">
        <v>181</v>
      </c>
      <c r="AK140" s="68" t="s">
        <v>181</v>
      </c>
      <c r="AL140" s="152" t="s">
        <v>181</v>
      </c>
      <c r="AM140" s="152" t="s">
        <v>181</v>
      </c>
      <c r="AN140" s="409">
        <f>SUM(AN121:AN138)</f>
        <v>0</v>
      </c>
      <c r="AO140" s="85" t="s">
        <v>181</v>
      </c>
      <c r="AP140" s="187" t="s">
        <v>181</v>
      </c>
      <c r="AQ140" s="54">
        <f>SUM(O140:AN140)</f>
        <v>0</v>
      </c>
      <c r="AR140" s="188" t="s">
        <v>181</v>
      </c>
      <c r="AS140" s="729"/>
      <c r="AT140" s="132" t="s">
        <v>181</v>
      </c>
      <c r="AU140" s="132" t="s">
        <v>181</v>
      </c>
      <c r="AV140" s="132" t="s">
        <v>181</v>
      </c>
      <c r="AW140" s="132" t="s">
        <v>181</v>
      </c>
      <c r="AX140" s="132" t="s">
        <v>181</v>
      </c>
      <c r="AY140" s="132" t="s">
        <v>181</v>
      </c>
      <c r="AZ140" s="132" t="s">
        <v>181</v>
      </c>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32" t="s">
        <v>181</v>
      </c>
      <c r="CW140" s="127"/>
      <c r="CX140" s="127"/>
      <c r="CY140" s="127"/>
      <c r="CZ140" s="127"/>
      <c r="DA140" s="127"/>
      <c r="DB140" s="132" t="s">
        <v>181</v>
      </c>
      <c r="DC140" s="127"/>
      <c r="DD140" s="127"/>
      <c r="DE140" s="127"/>
      <c r="DF140" s="127"/>
      <c r="DG140" s="127"/>
      <c r="DH140" s="132" t="s">
        <v>181</v>
      </c>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row>
    <row r="141" spans="1:144" s="58" customFormat="1" ht="9.9499999999999993" customHeight="1" thickBot="1">
      <c r="A141" s="55"/>
      <c r="B141" s="56" t="s">
        <v>181</v>
      </c>
      <c r="C141" s="56" t="s">
        <v>181</v>
      </c>
      <c r="D141" s="56" t="s">
        <v>181</v>
      </c>
      <c r="E141" s="56" t="s">
        <v>181</v>
      </c>
      <c r="F141" s="56" t="s">
        <v>181</v>
      </c>
      <c r="G141" s="56" t="s">
        <v>181</v>
      </c>
      <c r="H141" s="56" t="s">
        <v>181</v>
      </c>
      <c r="I141" s="56" t="s">
        <v>181</v>
      </c>
      <c r="J141" s="56" t="s">
        <v>181</v>
      </c>
      <c r="K141" s="56" t="s">
        <v>181</v>
      </c>
      <c r="L141" s="68" t="s">
        <v>181</v>
      </c>
      <c r="M141" s="152" t="s">
        <v>181</v>
      </c>
      <c r="N141" s="152" t="s">
        <v>181</v>
      </c>
      <c r="O141" s="401" t="s">
        <v>181</v>
      </c>
      <c r="P141" s="152" t="s">
        <v>181</v>
      </c>
      <c r="Q141" s="68" t="s">
        <v>181</v>
      </c>
      <c r="R141" s="152" t="s">
        <v>181</v>
      </c>
      <c r="S141" s="152" t="s">
        <v>181</v>
      </c>
      <c r="T141" s="401" t="s">
        <v>181</v>
      </c>
      <c r="U141" s="152" t="s">
        <v>181</v>
      </c>
      <c r="V141" s="68" t="s">
        <v>181</v>
      </c>
      <c r="W141" s="152" t="s">
        <v>181</v>
      </c>
      <c r="X141" s="152" t="s">
        <v>181</v>
      </c>
      <c r="Y141" s="401" t="s">
        <v>181</v>
      </c>
      <c r="Z141" s="152" t="s">
        <v>181</v>
      </c>
      <c r="AA141" s="68" t="s">
        <v>181</v>
      </c>
      <c r="AB141" s="152" t="s">
        <v>181</v>
      </c>
      <c r="AC141" s="152" t="s">
        <v>181</v>
      </c>
      <c r="AD141" s="401" t="s">
        <v>181</v>
      </c>
      <c r="AE141" s="152" t="s">
        <v>181</v>
      </c>
      <c r="AF141" s="68" t="s">
        <v>181</v>
      </c>
      <c r="AG141" s="152" t="s">
        <v>181</v>
      </c>
      <c r="AH141" s="152" t="s">
        <v>181</v>
      </c>
      <c r="AI141" s="401" t="s">
        <v>181</v>
      </c>
      <c r="AJ141" s="152" t="s">
        <v>181</v>
      </c>
      <c r="AK141" s="68" t="s">
        <v>181</v>
      </c>
      <c r="AL141" s="152" t="s">
        <v>181</v>
      </c>
      <c r="AM141" s="152" t="s">
        <v>181</v>
      </c>
      <c r="AN141" s="401" t="s">
        <v>181</v>
      </c>
      <c r="AO141" s="85" t="s">
        <v>181</v>
      </c>
      <c r="AP141" s="187" t="s">
        <v>181</v>
      </c>
      <c r="AQ141" s="185" t="s">
        <v>181</v>
      </c>
      <c r="AR141" s="188" t="s">
        <v>181</v>
      </c>
      <c r="AS141" s="729"/>
      <c r="AT141" s="132" t="s">
        <v>181</v>
      </c>
      <c r="AU141" s="132" t="s">
        <v>181</v>
      </c>
      <c r="AV141" s="132" t="s">
        <v>181</v>
      </c>
      <c r="AW141" s="132" t="s">
        <v>181</v>
      </c>
      <c r="AX141" s="132" t="s">
        <v>181</v>
      </c>
      <c r="AY141" s="132" t="s">
        <v>181</v>
      </c>
      <c r="AZ141" s="132" t="s">
        <v>181</v>
      </c>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32" t="s">
        <v>181</v>
      </c>
      <c r="CW141" s="127"/>
      <c r="CX141" s="127"/>
      <c r="CY141" s="127"/>
      <c r="CZ141" s="127"/>
      <c r="DA141" s="127"/>
      <c r="DB141" s="132" t="s">
        <v>181</v>
      </c>
      <c r="DC141" s="127"/>
      <c r="DD141" s="127"/>
      <c r="DE141" s="127"/>
      <c r="DF141" s="127"/>
      <c r="DG141" s="127"/>
      <c r="DH141" s="132" t="s">
        <v>181</v>
      </c>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row>
    <row r="142" spans="1:144" s="58" customFormat="1" ht="20.25" customHeight="1" thickBot="1">
      <c r="A142" s="55"/>
      <c r="B142" s="56"/>
      <c r="C142" s="56" t="s">
        <v>181</v>
      </c>
      <c r="D142" s="56"/>
      <c r="E142" s="56"/>
      <c r="F142" s="1116" t="s">
        <v>249</v>
      </c>
      <c r="G142" s="1117"/>
      <c r="H142" s="1117"/>
      <c r="I142" s="1117"/>
      <c r="J142" s="1117"/>
      <c r="K142" s="56"/>
      <c r="L142" s="68"/>
      <c r="M142" s="152"/>
      <c r="N142" s="152"/>
      <c r="O142" s="417"/>
      <c r="P142" s="418"/>
      <c r="Q142" s="419"/>
      <c r="R142" s="418"/>
      <c r="S142" s="418"/>
      <c r="T142" s="417"/>
      <c r="U142" s="418"/>
      <c r="V142" s="419"/>
      <c r="W142" s="418"/>
      <c r="X142" s="418"/>
      <c r="Y142" s="417"/>
      <c r="Z142" s="418"/>
      <c r="AA142" s="419"/>
      <c r="AB142" s="418"/>
      <c r="AC142" s="418"/>
      <c r="AD142" s="417"/>
      <c r="AE142" s="418"/>
      <c r="AF142" s="419"/>
      <c r="AG142" s="418"/>
      <c r="AH142" s="418"/>
      <c r="AI142" s="417"/>
      <c r="AJ142" s="418"/>
      <c r="AK142" s="419"/>
      <c r="AL142" s="418"/>
      <c r="AM142" s="418"/>
      <c r="AN142" s="417">
        <v>0</v>
      </c>
      <c r="AO142" s="159"/>
      <c r="AP142" s="202"/>
      <c r="AQ142" s="107">
        <f>SUM(O142:AN142)</f>
        <v>0</v>
      </c>
      <c r="AR142" s="203"/>
      <c r="AS142" s="729"/>
      <c r="AT142" s="132" t="s">
        <v>181</v>
      </c>
      <c r="AU142" s="132" t="s">
        <v>181</v>
      </c>
      <c r="AV142" s="132" t="s">
        <v>181</v>
      </c>
      <c r="AW142" s="132" t="s">
        <v>181</v>
      </c>
      <c r="AX142" s="132" t="s">
        <v>181</v>
      </c>
      <c r="AY142" s="132" t="s">
        <v>181</v>
      </c>
      <c r="AZ142" s="132" t="s">
        <v>181</v>
      </c>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32" t="s">
        <v>181</v>
      </c>
      <c r="CW142" s="127"/>
      <c r="CX142" s="127"/>
      <c r="CY142" s="127"/>
      <c r="CZ142" s="127"/>
      <c r="DA142" s="127"/>
      <c r="DB142" s="132" t="s">
        <v>181</v>
      </c>
      <c r="DC142" s="127"/>
      <c r="DD142" s="127"/>
      <c r="DE142" s="127"/>
      <c r="DF142" s="127"/>
      <c r="DG142" s="127"/>
      <c r="DH142" s="132" t="s">
        <v>181</v>
      </c>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row>
    <row r="143" spans="1:144" s="58" customFormat="1" ht="9.9499999999999993" customHeight="1" thickBot="1">
      <c r="A143" s="61"/>
      <c r="B143" s="62" t="s">
        <v>181</v>
      </c>
      <c r="C143" s="62" t="s">
        <v>181</v>
      </c>
      <c r="D143" s="62" t="s">
        <v>181</v>
      </c>
      <c r="E143" s="62" t="s">
        <v>181</v>
      </c>
      <c r="F143" s="62" t="s">
        <v>181</v>
      </c>
      <c r="G143" s="62" t="s">
        <v>181</v>
      </c>
      <c r="H143" s="62" t="s">
        <v>181</v>
      </c>
      <c r="I143" s="62" t="s">
        <v>181</v>
      </c>
      <c r="J143" s="62" t="s">
        <v>181</v>
      </c>
      <c r="K143" s="62" t="s">
        <v>181</v>
      </c>
      <c r="L143" s="79" t="s">
        <v>181</v>
      </c>
      <c r="M143" s="80" t="s">
        <v>181</v>
      </c>
      <c r="N143" s="80" t="s">
        <v>181</v>
      </c>
      <c r="O143" s="403" t="s">
        <v>181</v>
      </c>
      <c r="P143" s="80" t="s">
        <v>181</v>
      </c>
      <c r="Q143" s="79" t="s">
        <v>181</v>
      </c>
      <c r="R143" s="80" t="s">
        <v>181</v>
      </c>
      <c r="S143" s="80" t="s">
        <v>181</v>
      </c>
      <c r="T143" s="403" t="s">
        <v>181</v>
      </c>
      <c r="U143" s="80" t="s">
        <v>181</v>
      </c>
      <c r="V143" s="79" t="s">
        <v>181</v>
      </c>
      <c r="W143" s="80" t="s">
        <v>181</v>
      </c>
      <c r="X143" s="80" t="s">
        <v>181</v>
      </c>
      <c r="Y143" s="403" t="s">
        <v>181</v>
      </c>
      <c r="Z143" s="80" t="s">
        <v>181</v>
      </c>
      <c r="AA143" s="79" t="s">
        <v>181</v>
      </c>
      <c r="AB143" s="80" t="s">
        <v>181</v>
      </c>
      <c r="AC143" s="80" t="s">
        <v>181</v>
      </c>
      <c r="AD143" s="403" t="s">
        <v>181</v>
      </c>
      <c r="AE143" s="80" t="s">
        <v>181</v>
      </c>
      <c r="AF143" s="79" t="s">
        <v>181</v>
      </c>
      <c r="AG143" s="80" t="s">
        <v>181</v>
      </c>
      <c r="AH143" s="80" t="s">
        <v>181</v>
      </c>
      <c r="AI143" s="403" t="s">
        <v>181</v>
      </c>
      <c r="AJ143" s="80" t="s">
        <v>181</v>
      </c>
      <c r="AK143" s="79" t="s">
        <v>181</v>
      </c>
      <c r="AL143" s="80" t="s">
        <v>181</v>
      </c>
      <c r="AM143" s="80" t="s">
        <v>181</v>
      </c>
      <c r="AN143" s="403" t="s">
        <v>181</v>
      </c>
      <c r="AO143" s="81" t="s">
        <v>181</v>
      </c>
      <c r="AP143" s="197" t="s">
        <v>181</v>
      </c>
      <c r="AQ143" s="186" t="s">
        <v>181</v>
      </c>
      <c r="AR143" s="189" t="s">
        <v>181</v>
      </c>
      <c r="AS143" s="732"/>
      <c r="AT143" s="172"/>
      <c r="AU143" s="172"/>
      <c r="AV143" s="172"/>
      <c r="AW143" s="172"/>
      <c r="AX143" s="172"/>
      <c r="AY143" s="132"/>
      <c r="AZ143" s="132"/>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32"/>
      <c r="CW143" s="127"/>
      <c r="CX143" s="127"/>
      <c r="CY143" s="127"/>
      <c r="CZ143" s="127"/>
      <c r="DA143" s="127"/>
      <c r="DB143" s="132"/>
      <c r="DC143" s="127"/>
      <c r="DD143" s="127"/>
      <c r="DE143" s="127"/>
      <c r="DF143" s="127"/>
      <c r="DG143" s="127"/>
      <c r="DH143" s="132"/>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row>
    <row r="144" spans="1:144" s="58" customFormat="1" ht="9.9499999999999993" customHeight="1">
      <c r="A144" s="55"/>
      <c r="B144" s="84" t="s">
        <v>181</v>
      </c>
      <c r="C144" s="84" t="s">
        <v>181</v>
      </c>
      <c r="D144" s="84" t="s">
        <v>181</v>
      </c>
      <c r="E144" s="56" t="s">
        <v>181</v>
      </c>
      <c r="F144" s="56" t="s">
        <v>181</v>
      </c>
      <c r="G144" s="56" t="s">
        <v>181</v>
      </c>
      <c r="H144" s="56" t="s">
        <v>181</v>
      </c>
      <c r="I144" s="56" t="s">
        <v>181</v>
      </c>
      <c r="J144" s="56" t="s">
        <v>181</v>
      </c>
      <c r="K144" s="56" t="s">
        <v>181</v>
      </c>
      <c r="L144" s="68" t="s">
        <v>181</v>
      </c>
      <c r="M144" s="152" t="s">
        <v>181</v>
      </c>
      <c r="N144" s="152" t="s">
        <v>181</v>
      </c>
      <c r="O144" s="401" t="s">
        <v>181</v>
      </c>
      <c r="P144" s="152" t="s">
        <v>181</v>
      </c>
      <c r="Q144" s="68" t="s">
        <v>181</v>
      </c>
      <c r="R144" s="152" t="s">
        <v>181</v>
      </c>
      <c r="S144" s="152" t="s">
        <v>181</v>
      </c>
      <c r="T144" s="401" t="s">
        <v>181</v>
      </c>
      <c r="U144" s="152" t="s">
        <v>181</v>
      </c>
      <c r="V144" s="68" t="s">
        <v>181</v>
      </c>
      <c r="W144" s="152" t="s">
        <v>181</v>
      </c>
      <c r="X144" s="152" t="s">
        <v>181</v>
      </c>
      <c r="Y144" s="401" t="s">
        <v>181</v>
      </c>
      <c r="Z144" s="152" t="s">
        <v>181</v>
      </c>
      <c r="AA144" s="68" t="s">
        <v>181</v>
      </c>
      <c r="AB144" s="152" t="s">
        <v>181</v>
      </c>
      <c r="AC144" s="152" t="s">
        <v>181</v>
      </c>
      <c r="AD144" s="401" t="s">
        <v>181</v>
      </c>
      <c r="AE144" s="152" t="s">
        <v>181</v>
      </c>
      <c r="AF144" s="68" t="s">
        <v>181</v>
      </c>
      <c r="AG144" s="152" t="s">
        <v>181</v>
      </c>
      <c r="AH144" s="152" t="s">
        <v>181</v>
      </c>
      <c r="AI144" s="401" t="s">
        <v>181</v>
      </c>
      <c r="AJ144" s="152" t="s">
        <v>181</v>
      </c>
      <c r="AK144" s="68" t="s">
        <v>181</v>
      </c>
      <c r="AL144" s="152" t="s">
        <v>181</v>
      </c>
      <c r="AM144" s="152" t="s">
        <v>181</v>
      </c>
      <c r="AN144" s="401" t="s">
        <v>181</v>
      </c>
      <c r="AO144" s="85" t="s">
        <v>181</v>
      </c>
      <c r="AP144" s="187" t="s">
        <v>181</v>
      </c>
      <c r="AQ144" s="185" t="s">
        <v>181</v>
      </c>
      <c r="AR144" s="188" t="s">
        <v>181</v>
      </c>
      <c r="AS144" s="729"/>
      <c r="AT144" s="132" t="s">
        <v>181</v>
      </c>
      <c r="AU144" s="132" t="s">
        <v>181</v>
      </c>
      <c r="AV144" s="132" t="s">
        <v>181</v>
      </c>
      <c r="AW144" s="132" t="s">
        <v>181</v>
      </c>
      <c r="AX144" s="132" t="s">
        <v>181</v>
      </c>
      <c r="AY144" s="132" t="s">
        <v>181</v>
      </c>
      <c r="AZ144" s="132" t="s">
        <v>181</v>
      </c>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32" t="s">
        <v>181</v>
      </c>
      <c r="CW144" s="127"/>
      <c r="CX144" s="127"/>
      <c r="CY144" s="127"/>
      <c r="CZ144" s="127"/>
      <c r="DA144" s="127"/>
      <c r="DB144" s="132" t="s">
        <v>181</v>
      </c>
      <c r="DC144" s="127"/>
      <c r="DD144" s="127"/>
      <c r="DE144" s="127"/>
      <c r="DF144" s="127"/>
      <c r="DG144" s="127"/>
      <c r="DH144" s="132" t="s">
        <v>181</v>
      </c>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row>
    <row r="145" spans="1:144" s="58" customFormat="1" ht="20.25" customHeight="1">
      <c r="A145" s="55"/>
      <c r="B145" s="56" t="s">
        <v>210</v>
      </c>
      <c r="C145" s="56"/>
      <c r="D145" s="56"/>
      <c r="E145" s="56" t="s">
        <v>181</v>
      </c>
      <c r="F145" s="56" t="s">
        <v>181</v>
      </c>
      <c r="G145" s="56" t="s">
        <v>181</v>
      </c>
      <c r="H145" s="56" t="s">
        <v>181</v>
      </c>
      <c r="I145" s="56" t="s">
        <v>181</v>
      </c>
      <c r="J145" s="56" t="s">
        <v>181</v>
      </c>
      <c r="K145" s="56" t="s">
        <v>181</v>
      </c>
      <c r="L145" s="68" t="s">
        <v>181</v>
      </c>
      <c r="M145" s="152" t="s">
        <v>181</v>
      </c>
      <c r="N145" s="152" t="s">
        <v>181</v>
      </c>
      <c r="O145" s="401" t="s">
        <v>181</v>
      </c>
      <c r="P145" s="152" t="s">
        <v>181</v>
      </c>
      <c r="Q145" s="68" t="s">
        <v>181</v>
      </c>
      <c r="R145" s="152" t="s">
        <v>181</v>
      </c>
      <c r="S145" s="152" t="s">
        <v>181</v>
      </c>
      <c r="T145" s="401" t="s">
        <v>181</v>
      </c>
      <c r="U145" s="152" t="s">
        <v>181</v>
      </c>
      <c r="V145" s="68" t="s">
        <v>181</v>
      </c>
      <c r="W145" s="152" t="s">
        <v>181</v>
      </c>
      <c r="X145" s="152" t="s">
        <v>181</v>
      </c>
      <c r="Y145" s="401" t="s">
        <v>181</v>
      </c>
      <c r="Z145" s="152" t="s">
        <v>181</v>
      </c>
      <c r="AA145" s="68" t="s">
        <v>181</v>
      </c>
      <c r="AB145" s="152" t="s">
        <v>181</v>
      </c>
      <c r="AC145" s="152" t="s">
        <v>181</v>
      </c>
      <c r="AD145" s="401" t="s">
        <v>181</v>
      </c>
      <c r="AE145" s="152" t="s">
        <v>181</v>
      </c>
      <c r="AF145" s="68" t="s">
        <v>181</v>
      </c>
      <c r="AG145" s="152" t="s">
        <v>181</v>
      </c>
      <c r="AH145" s="152" t="s">
        <v>181</v>
      </c>
      <c r="AI145" s="401" t="s">
        <v>181</v>
      </c>
      <c r="AJ145" s="152" t="s">
        <v>181</v>
      </c>
      <c r="AK145" s="68" t="s">
        <v>181</v>
      </c>
      <c r="AL145" s="152" t="s">
        <v>181</v>
      </c>
      <c r="AM145" s="152" t="s">
        <v>181</v>
      </c>
      <c r="AN145" s="401" t="s">
        <v>181</v>
      </c>
      <c r="AO145" s="85" t="s">
        <v>181</v>
      </c>
      <c r="AP145" s="187" t="s">
        <v>181</v>
      </c>
      <c r="AQ145" s="192" t="s">
        <v>181</v>
      </c>
      <c r="AR145" s="188" t="s">
        <v>181</v>
      </c>
      <c r="AS145" s="729"/>
      <c r="AT145" s="132" t="s">
        <v>181</v>
      </c>
      <c r="AU145" s="132" t="s">
        <v>181</v>
      </c>
      <c r="AV145" s="132" t="s">
        <v>181</v>
      </c>
      <c r="AW145" s="132" t="s">
        <v>181</v>
      </c>
      <c r="AX145" s="132" t="s">
        <v>181</v>
      </c>
      <c r="AY145" s="132" t="s">
        <v>181</v>
      </c>
      <c r="AZ145" s="132" t="s">
        <v>181</v>
      </c>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32" t="s">
        <v>181</v>
      </c>
      <c r="CW145" s="127"/>
      <c r="CX145" s="127"/>
      <c r="CY145" s="127"/>
      <c r="CZ145" s="127"/>
      <c r="DA145" s="127"/>
      <c r="DB145" s="132" t="s">
        <v>181</v>
      </c>
      <c r="DC145" s="127"/>
      <c r="DD145" s="127"/>
      <c r="DE145" s="127"/>
      <c r="DF145" s="127"/>
      <c r="DG145" s="127"/>
      <c r="DH145" s="132" t="s">
        <v>181</v>
      </c>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row>
    <row r="146" spans="1:144" s="58" customFormat="1" ht="20.25" customHeight="1">
      <c r="A146" s="55" t="s">
        <v>181</v>
      </c>
      <c r="B146" s="56">
        <v>1</v>
      </c>
      <c r="C146" s="1118" t="s">
        <v>9</v>
      </c>
      <c r="D146" s="1123"/>
      <c r="E146" s="1123"/>
      <c r="F146" s="1123"/>
      <c r="G146" s="1123"/>
      <c r="H146" s="1123"/>
      <c r="I146" s="1123"/>
      <c r="J146" s="1123"/>
      <c r="K146" s="56" t="s">
        <v>181</v>
      </c>
      <c r="L146" s="68" t="s">
        <v>181</v>
      </c>
      <c r="M146" s="152" t="s">
        <v>181</v>
      </c>
      <c r="N146" s="152" t="s">
        <v>181</v>
      </c>
      <c r="O146" s="401" t="s">
        <v>181</v>
      </c>
      <c r="P146" s="152" t="s">
        <v>181</v>
      </c>
      <c r="Q146" s="68" t="s">
        <v>181</v>
      </c>
      <c r="R146" s="152" t="s">
        <v>181</v>
      </c>
      <c r="S146" s="152" t="s">
        <v>181</v>
      </c>
      <c r="T146" s="401" t="s">
        <v>181</v>
      </c>
      <c r="U146" s="152" t="s">
        <v>181</v>
      </c>
      <c r="V146" s="68" t="s">
        <v>181</v>
      </c>
      <c r="W146" s="152" t="s">
        <v>181</v>
      </c>
      <c r="X146" s="152" t="s">
        <v>181</v>
      </c>
      <c r="Y146" s="401" t="s">
        <v>181</v>
      </c>
      <c r="Z146" s="152" t="s">
        <v>181</v>
      </c>
      <c r="AA146" s="68" t="s">
        <v>181</v>
      </c>
      <c r="AB146" s="152" t="s">
        <v>181</v>
      </c>
      <c r="AC146" s="152" t="s">
        <v>181</v>
      </c>
      <c r="AD146" s="401" t="s">
        <v>181</v>
      </c>
      <c r="AE146" s="152" t="s">
        <v>181</v>
      </c>
      <c r="AF146" s="68" t="s">
        <v>181</v>
      </c>
      <c r="AG146" s="152" t="s">
        <v>181</v>
      </c>
      <c r="AH146" s="152" t="s">
        <v>181</v>
      </c>
      <c r="AI146" s="401" t="s">
        <v>181</v>
      </c>
      <c r="AJ146" s="152" t="s">
        <v>181</v>
      </c>
      <c r="AK146" s="68" t="s">
        <v>181</v>
      </c>
      <c r="AL146" s="152" t="s">
        <v>181</v>
      </c>
      <c r="AM146" s="152" t="s">
        <v>181</v>
      </c>
      <c r="AN146" s="401" t="s">
        <v>181</v>
      </c>
      <c r="AO146" s="85" t="s">
        <v>181</v>
      </c>
      <c r="AP146" s="187" t="s">
        <v>181</v>
      </c>
      <c r="AQ146" s="185" t="s">
        <v>181</v>
      </c>
      <c r="AR146" s="188" t="s">
        <v>181</v>
      </c>
      <c r="AS146" s="729"/>
      <c r="AT146" s="132" t="s">
        <v>181</v>
      </c>
      <c r="AU146" s="132" t="s">
        <v>181</v>
      </c>
      <c r="AV146" s="132" t="s">
        <v>181</v>
      </c>
      <c r="AW146" s="132" t="s">
        <v>181</v>
      </c>
      <c r="AX146" s="132" t="s">
        <v>181</v>
      </c>
      <c r="AY146" s="132" t="s">
        <v>181</v>
      </c>
      <c r="AZ146" s="132" t="s">
        <v>181</v>
      </c>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32" t="s">
        <v>181</v>
      </c>
      <c r="CW146" s="127"/>
      <c r="CX146" s="127"/>
      <c r="CY146" s="127"/>
      <c r="CZ146" s="127"/>
      <c r="DA146" s="127"/>
      <c r="DB146" s="132" t="s">
        <v>181</v>
      </c>
      <c r="DC146" s="127"/>
      <c r="DD146" s="127"/>
      <c r="DE146" s="127"/>
      <c r="DF146" s="127"/>
      <c r="DG146" s="127"/>
      <c r="DH146" s="132" t="s">
        <v>181</v>
      </c>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row>
    <row r="147" spans="1:144" s="58" customFormat="1" ht="20.25" customHeight="1">
      <c r="A147" s="55" t="s">
        <v>181</v>
      </c>
      <c r="B147" s="56" t="s">
        <v>181</v>
      </c>
      <c r="C147" s="56" t="s">
        <v>181</v>
      </c>
      <c r="D147" s="1090" t="s">
        <v>211</v>
      </c>
      <c r="E147" s="1091"/>
      <c r="F147" s="1091"/>
      <c r="G147" s="1091"/>
      <c r="H147" s="1091"/>
      <c r="I147" s="1091"/>
      <c r="J147" s="1091"/>
      <c r="K147" s="56" t="s">
        <v>181</v>
      </c>
      <c r="L147" s="68" t="s">
        <v>181</v>
      </c>
      <c r="M147" s="152" t="s">
        <v>181</v>
      </c>
      <c r="N147" s="152" t="s">
        <v>181</v>
      </c>
      <c r="O147" s="410"/>
      <c r="P147" s="152"/>
      <c r="Q147" s="68"/>
      <c r="R147" s="152"/>
      <c r="S147" s="152"/>
      <c r="T147" s="410"/>
      <c r="U147" s="152"/>
      <c r="V147" s="68"/>
      <c r="W147" s="152"/>
      <c r="X147" s="152"/>
      <c r="Y147" s="410"/>
      <c r="Z147" s="152"/>
      <c r="AA147" s="68"/>
      <c r="AB147" s="152"/>
      <c r="AC147" s="152"/>
      <c r="AD147" s="410"/>
      <c r="AE147" s="152"/>
      <c r="AF147" s="68"/>
      <c r="AG147" s="152"/>
      <c r="AH147" s="152"/>
      <c r="AI147" s="410"/>
      <c r="AJ147" s="152"/>
      <c r="AK147" s="68"/>
      <c r="AL147" s="152"/>
      <c r="AM147" s="152"/>
      <c r="AN147" s="410"/>
      <c r="AO147" s="85" t="s">
        <v>181</v>
      </c>
      <c r="AP147" s="187" t="s">
        <v>181</v>
      </c>
      <c r="AQ147" s="52">
        <f>SUM(O147:AN147)</f>
        <v>0</v>
      </c>
      <c r="AR147" s="188" t="s">
        <v>181</v>
      </c>
      <c r="AS147" s="729"/>
      <c r="AT147" s="132" t="s">
        <v>181</v>
      </c>
      <c r="AU147" s="132" t="s">
        <v>181</v>
      </c>
      <c r="AV147" s="132" t="s">
        <v>181</v>
      </c>
      <c r="AW147" s="132" t="s">
        <v>181</v>
      </c>
      <c r="AX147" s="132" t="s">
        <v>181</v>
      </c>
      <c r="AY147" s="132" t="s">
        <v>181</v>
      </c>
      <c r="AZ147" s="132" t="s">
        <v>181</v>
      </c>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32" t="s">
        <v>181</v>
      </c>
      <c r="CW147" s="127"/>
      <c r="CX147" s="127"/>
      <c r="CY147" s="127"/>
      <c r="CZ147" s="127"/>
      <c r="DA147" s="127"/>
      <c r="DB147" s="132" t="s">
        <v>181</v>
      </c>
      <c r="DC147" s="127"/>
      <c r="DD147" s="127"/>
      <c r="DE147" s="127"/>
      <c r="DF147" s="127"/>
      <c r="DG147" s="127"/>
      <c r="DH147" s="132" t="s">
        <v>181</v>
      </c>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row>
    <row r="148" spans="1:144" s="58" customFormat="1" ht="20.25" customHeight="1">
      <c r="A148" s="55"/>
      <c r="B148" s="56"/>
      <c r="C148" s="56"/>
      <c r="D148" s="1068" t="s">
        <v>211</v>
      </c>
      <c r="E148" s="966"/>
      <c r="F148" s="966"/>
      <c r="G148" s="966"/>
      <c r="H148" s="966"/>
      <c r="I148" s="966"/>
      <c r="J148" s="966"/>
      <c r="K148" s="56"/>
      <c r="L148" s="68"/>
      <c r="M148" s="152"/>
      <c r="N148" s="152"/>
      <c r="O148" s="412"/>
      <c r="P148" s="152"/>
      <c r="Q148" s="68"/>
      <c r="R148" s="152"/>
      <c r="S148" s="152"/>
      <c r="T148" s="412"/>
      <c r="U148" s="152"/>
      <c r="V148" s="68"/>
      <c r="W148" s="152"/>
      <c r="X148" s="152"/>
      <c r="Y148" s="412"/>
      <c r="Z148" s="152"/>
      <c r="AA148" s="68"/>
      <c r="AB148" s="152"/>
      <c r="AC148" s="152"/>
      <c r="AD148" s="412"/>
      <c r="AE148" s="152"/>
      <c r="AF148" s="68"/>
      <c r="AG148" s="152"/>
      <c r="AH148" s="152"/>
      <c r="AI148" s="412"/>
      <c r="AJ148" s="152"/>
      <c r="AK148" s="68"/>
      <c r="AL148" s="152"/>
      <c r="AM148" s="152"/>
      <c r="AN148" s="412"/>
      <c r="AO148" s="85"/>
      <c r="AP148" s="187"/>
      <c r="AQ148" s="52">
        <f t="shared" ref="AQ148:AQ158" si="89">SUM(O148:AN148)</f>
        <v>0</v>
      </c>
      <c r="AR148" s="188"/>
      <c r="AS148" s="729"/>
      <c r="AT148" s="132" t="s">
        <v>181</v>
      </c>
      <c r="AU148" s="132" t="s">
        <v>181</v>
      </c>
      <c r="AV148" s="132" t="s">
        <v>181</v>
      </c>
      <c r="AW148" s="132" t="s">
        <v>181</v>
      </c>
      <c r="AX148" s="132" t="s">
        <v>181</v>
      </c>
      <c r="AY148" s="132" t="s">
        <v>181</v>
      </c>
      <c r="AZ148" s="132" t="s">
        <v>181</v>
      </c>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32" t="s">
        <v>181</v>
      </c>
      <c r="CW148" s="127"/>
      <c r="CX148" s="127"/>
      <c r="CY148" s="127"/>
      <c r="CZ148" s="127"/>
      <c r="DA148" s="127"/>
      <c r="DB148" s="132" t="s">
        <v>181</v>
      </c>
      <c r="DC148" s="127"/>
      <c r="DD148" s="127"/>
      <c r="DE148" s="127"/>
      <c r="DF148" s="127"/>
      <c r="DG148" s="127"/>
      <c r="DH148" s="132" t="s">
        <v>181</v>
      </c>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row>
    <row r="149" spans="1:144" s="58" customFormat="1" ht="20.25" customHeight="1">
      <c r="A149" s="55"/>
      <c r="B149" s="56"/>
      <c r="C149" s="56"/>
      <c r="D149" s="1068" t="s">
        <v>211</v>
      </c>
      <c r="E149" s="966"/>
      <c r="F149" s="966"/>
      <c r="G149" s="966"/>
      <c r="H149" s="966"/>
      <c r="I149" s="966"/>
      <c r="J149" s="966"/>
      <c r="K149" s="56"/>
      <c r="L149" s="68"/>
      <c r="M149" s="152"/>
      <c r="N149" s="152"/>
      <c r="O149" s="412"/>
      <c r="P149" s="152"/>
      <c r="Q149" s="68"/>
      <c r="R149" s="152"/>
      <c r="S149" s="152"/>
      <c r="T149" s="412"/>
      <c r="U149" s="152"/>
      <c r="V149" s="68"/>
      <c r="W149" s="152"/>
      <c r="X149" s="152"/>
      <c r="Y149" s="412"/>
      <c r="Z149" s="152"/>
      <c r="AA149" s="68"/>
      <c r="AB149" s="152"/>
      <c r="AC149" s="152"/>
      <c r="AD149" s="412"/>
      <c r="AE149" s="152"/>
      <c r="AF149" s="68"/>
      <c r="AG149" s="152"/>
      <c r="AH149" s="152"/>
      <c r="AI149" s="412"/>
      <c r="AJ149" s="152"/>
      <c r="AK149" s="68"/>
      <c r="AL149" s="152"/>
      <c r="AM149" s="152"/>
      <c r="AN149" s="412"/>
      <c r="AO149" s="85"/>
      <c r="AP149" s="187"/>
      <c r="AQ149" s="52">
        <f t="shared" si="89"/>
        <v>0</v>
      </c>
      <c r="AR149" s="188"/>
      <c r="AS149" s="729"/>
      <c r="AT149" s="132"/>
      <c r="AU149" s="132"/>
      <c r="AV149" s="132"/>
      <c r="AW149" s="132"/>
      <c r="AX149" s="132"/>
      <c r="AY149" s="132"/>
      <c r="AZ149" s="132"/>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32"/>
      <c r="CW149" s="127"/>
      <c r="CX149" s="127"/>
      <c r="CY149" s="127"/>
      <c r="CZ149" s="127"/>
      <c r="DA149" s="127"/>
      <c r="DB149" s="132"/>
      <c r="DC149" s="127"/>
      <c r="DD149" s="127"/>
      <c r="DE149" s="127"/>
      <c r="DF149" s="127"/>
      <c r="DG149" s="127"/>
      <c r="DH149" s="132"/>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row>
    <row r="150" spans="1:144" s="58" customFormat="1" ht="20.25" customHeight="1">
      <c r="A150" s="55"/>
      <c r="B150" s="56"/>
      <c r="C150" s="56"/>
      <c r="D150" s="1068" t="s">
        <v>211</v>
      </c>
      <c r="E150" s="966"/>
      <c r="F150" s="966"/>
      <c r="G150" s="966"/>
      <c r="H150" s="966"/>
      <c r="I150" s="966"/>
      <c r="J150" s="966"/>
      <c r="K150" s="56"/>
      <c r="L150" s="68"/>
      <c r="M150" s="152"/>
      <c r="N150" s="152"/>
      <c r="O150" s="412"/>
      <c r="P150" s="152"/>
      <c r="Q150" s="68"/>
      <c r="R150" s="152"/>
      <c r="S150" s="152"/>
      <c r="T150" s="412"/>
      <c r="U150" s="152"/>
      <c r="V150" s="68"/>
      <c r="W150" s="152"/>
      <c r="X150" s="152"/>
      <c r="Y150" s="412"/>
      <c r="Z150" s="152"/>
      <c r="AA150" s="68"/>
      <c r="AB150" s="152"/>
      <c r="AC150" s="152"/>
      <c r="AD150" s="412"/>
      <c r="AE150" s="152"/>
      <c r="AF150" s="68"/>
      <c r="AG150" s="152"/>
      <c r="AH150" s="152"/>
      <c r="AI150" s="412"/>
      <c r="AJ150" s="152"/>
      <c r="AK150" s="68"/>
      <c r="AL150" s="152"/>
      <c r="AM150" s="152"/>
      <c r="AN150" s="412"/>
      <c r="AO150" s="85"/>
      <c r="AP150" s="187"/>
      <c r="AQ150" s="52">
        <f t="shared" si="89"/>
        <v>0</v>
      </c>
      <c r="AR150" s="188"/>
      <c r="AS150" s="729"/>
      <c r="AT150" s="132"/>
      <c r="AU150" s="132"/>
      <c r="AV150" s="132"/>
      <c r="AW150" s="132"/>
      <c r="AX150" s="132"/>
      <c r="AY150" s="132"/>
      <c r="AZ150" s="132"/>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32"/>
      <c r="CW150" s="127"/>
      <c r="CX150" s="127"/>
      <c r="CY150" s="127"/>
      <c r="CZ150" s="127"/>
      <c r="DA150" s="127"/>
      <c r="DB150" s="132"/>
      <c r="DC150" s="127"/>
      <c r="DD150" s="127"/>
      <c r="DE150" s="127"/>
      <c r="DF150" s="127"/>
      <c r="DG150" s="127"/>
      <c r="DH150" s="132"/>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row>
    <row r="151" spans="1:144" s="58" customFormat="1" ht="20.25" customHeight="1">
      <c r="A151" s="55"/>
      <c r="B151" s="56"/>
      <c r="C151" s="56"/>
      <c r="D151" s="1068" t="s">
        <v>211</v>
      </c>
      <c r="E151" s="966"/>
      <c r="F151" s="966"/>
      <c r="G151" s="966"/>
      <c r="H151" s="966"/>
      <c r="I151" s="966"/>
      <c r="J151" s="966"/>
      <c r="K151" s="56"/>
      <c r="L151" s="68"/>
      <c r="M151" s="152"/>
      <c r="N151" s="152"/>
      <c r="O151" s="412"/>
      <c r="P151" s="152"/>
      <c r="Q151" s="68"/>
      <c r="R151" s="152"/>
      <c r="S151" s="152"/>
      <c r="T151" s="412"/>
      <c r="U151" s="152"/>
      <c r="V151" s="68"/>
      <c r="W151" s="152"/>
      <c r="X151" s="152"/>
      <c r="Y151" s="412"/>
      <c r="Z151" s="152"/>
      <c r="AA151" s="68"/>
      <c r="AB151" s="152"/>
      <c r="AC151" s="152"/>
      <c r="AD151" s="412"/>
      <c r="AE151" s="152"/>
      <c r="AF151" s="68"/>
      <c r="AG151" s="152"/>
      <c r="AH151" s="152"/>
      <c r="AI151" s="412"/>
      <c r="AJ151" s="152"/>
      <c r="AK151" s="68"/>
      <c r="AL151" s="152"/>
      <c r="AM151" s="152"/>
      <c r="AN151" s="412"/>
      <c r="AO151" s="85"/>
      <c r="AP151" s="187"/>
      <c r="AQ151" s="52">
        <f t="shared" si="89"/>
        <v>0</v>
      </c>
      <c r="AR151" s="188"/>
      <c r="AS151" s="729"/>
      <c r="AT151" s="132"/>
      <c r="AU151" s="132"/>
      <c r="AV151" s="132"/>
      <c r="AW151" s="132"/>
      <c r="AX151" s="132"/>
      <c r="AY151" s="132"/>
      <c r="AZ151" s="132"/>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32"/>
      <c r="CW151" s="127"/>
      <c r="CX151" s="127"/>
      <c r="CY151" s="127"/>
      <c r="CZ151" s="127"/>
      <c r="DA151" s="127"/>
      <c r="DB151" s="132"/>
      <c r="DC151" s="127"/>
      <c r="DD151" s="127"/>
      <c r="DE151" s="127"/>
      <c r="DF151" s="127"/>
      <c r="DG151" s="127"/>
      <c r="DH151" s="132"/>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row>
    <row r="152" spans="1:144" s="58" customFormat="1" ht="20.25" customHeight="1">
      <c r="A152" s="55"/>
      <c r="B152" s="56"/>
      <c r="C152" s="56"/>
      <c r="D152" s="1068" t="s">
        <v>211</v>
      </c>
      <c r="E152" s="966"/>
      <c r="F152" s="966"/>
      <c r="G152" s="966"/>
      <c r="H152" s="966"/>
      <c r="I152" s="966"/>
      <c r="J152" s="966"/>
      <c r="K152" s="56"/>
      <c r="L152" s="68"/>
      <c r="M152" s="152"/>
      <c r="N152" s="152"/>
      <c r="O152" s="412"/>
      <c r="P152" s="152"/>
      <c r="Q152" s="68"/>
      <c r="R152" s="152"/>
      <c r="S152" s="152"/>
      <c r="T152" s="412"/>
      <c r="U152" s="152"/>
      <c r="V152" s="68"/>
      <c r="W152" s="152"/>
      <c r="X152" s="152"/>
      <c r="Y152" s="412"/>
      <c r="Z152" s="152"/>
      <c r="AA152" s="68"/>
      <c r="AB152" s="152"/>
      <c r="AC152" s="152"/>
      <c r="AD152" s="412"/>
      <c r="AE152" s="152"/>
      <c r="AF152" s="68"/>
      <c r="AG152" s="152"/>
      <c r="AH152" s="152"/>
      <c r="AI152" s="412"/>
      <c r="AJ152" s="152"/>
      <c r="AK152" s="68"/>
      <c r="AL152" s="152"/>
      <c r="AM152" s="152"/>
      <c r="AN152" s="412"/>
      <c r="AO152" s="85"/>
      <c r="AP152" s="187"/>
      <c r="AQ152" s="52">
        <f t="shared" si="89"/>
        <v>0</v>
      </c>
      <c r="AR152" s="188"/>
      <c r="AS152" s="729"/>
      <c r="AT152" s="132"/>
      <c r="AU152" s="132"/>
      <c r="AV152" s="132"/>
      <c r="AW152" s="132"/>
      <c r="AX152" s="132"/>
      <c r="AY152" s="132"/>
      <c r="AZ152" s="132"/>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32"/>
      <c r="CW152" s="127"/>
      <c r="CX152" s="127"/>
      <c r="CY152" s="127"/>
      <c r="CZ152" s="127"/>
      <c r="DA152" s="127"/>
      <c r="DB152" s="132"/>
      <c r="DC152" s="127"/>
      <c r="DD152" s="127"/>
      <c r="DE152" s="127"/>
      <c r="DF152" s="127"/>
      <c r="DG152" s="127"/>
      <c r="DH152" s="132"/>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row>
    <row r="153" spans="1:144" s="58" customFormat="1" ht="20.25" customHeight="1">
      <c r="A153" s="55"/>
      <c r="B153" s="56"/>
      <c r="C153" s="56"/>
      <c r="D153" s="1068" t="s">
        <v>211</v>
      </c>
      <c r="E153" s="966"/>
      <c r="F153" s="966"/>
      <c r="G153" s="966"/>
      <c r="H153" s="966"/>
      <c r="I153" s="966"/>
      <c r="J153" s="966"/>
      <c r="K153" s="56"/>
      <c r="L153" s="68"/>
      <c r="M153" s="152"/>
      <c r="N153" s="152"/>
      <c r="O153" s="412"/>
      <c r="P153" s="152"/>
      <c r="Q153" s="68"/>
      <c r="R153" s="152"/>
      <c r="S153" s="152"/>
      <c r="T153" s="412"/>
      <c r="U153" s="152"/>
      <c r="V153" s="68"/>
      <c r="W153" s="152"/>
      <c r="X153" s="152"/>
      <c r="Y153" s="412"/>
      <c r="Z153" s="152"/>
      <c r="AA153" s="68"/>
      <c r="AB153" s="152"/>
      <c r="AC153" s="152"/>
      <c r="AD153" s="412"/>
      <c r="AE153" s="152"/>
      <c r="AF153" s="68"/>
      <c r="AG153" s="152"/>
      <c r="AH153" s="152"/>
      <c r="AI153" s="412"/>
      <c r="AJ153" s="152"/>
      <c r="AK153" s="68"/>
      <c r="AL153" s="152"/>
      <c r="AM153" s="152"/>
      <c r="AN153" s="412"/>
      <c r="AO153" s="85"/>
      <c r="AP153" s="187"/>
      <c r="AQ153" s="52">
        <f t="shared" si="89"/>
        <v>0</v>
      </c>
      <c r="AR153" s="188"/>
      <c r="AS153" s="729"/>
      <c r="AT153" s="132"/>
      <c r="AU153" s="132"/>
      <c r="AV153" s="132"/>
      <c r="AW153" s="132"/>
      <c r="AX153" s="132"/>
      <c r="AY153" s="132"/>
      <c r="AZ153" s="132"/>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32"/>
      <c r="CW153" s="127"/>
      <c r="CX153" s="127"/>
      <c r="CY153" s="127"/>
      <c r="CZ153" s="127"/>
      <c r="DA153" s="127"/>
      <c r="DB153" s="132"/>
      <c r="DC153" s="127"/>
      <c r="DD153" s="127"/>
      <c r="DE153" s="127"/>
      <c r="DF153" s="127"/>
      <c r="DG153" s="127"/>
      <c r="DH153" s="132"/>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row>
    <row r="154" spans="1:144" s="58" customFormat="1" ht="20.25" customHeight="1">
      <c r="A154" s="55"/>
      <c r="B154" s="56"/>
      <c r="C154" s="56"/>
      <c r="D154" s="1068" t="s">
        <v>211</v>
      </c>
      <c r="E154" s="966"/>
      <c r="F154" s="966"/>
      <c r="G154" s="966"/>
      <c r="H154" s="966"/>
      <c r="I154" s="966"/>
      <c r="J154" s="966"/>
      <c r="K154" s="56"/>
      <c r="L154" s="68"/>
      <c r="M154" s="152"/>
      <c r="N154" s="152"/>
      <c r="O154" s="412"/>
      <c r="P154" s="152"/>
      <c r="Q154" s="68"/>
      <c r="R154" s="152"/>
      <c r="S154" s="152"/>
      <c r="T154" s="412"/>
      <c r="U154" s="152"/>
      <c r="V154" s="68"/>
      <c r="W154" s="152"/>
      <c r="X154" s="152"/>
      <c r="Y154" s="412"/>
      <c r="Z154" s="152"/>
      <c r="AA154" s="68"/>
      <c r="AB154" s="152"/>
      <c r="AC154" s="152"/>
      <c r="AD154" s="412"/>
      <c r="AE154" s="152"/>
      <c r="AF154" s="68"/>
      <c r="AG154" s="152"/>
      <c r="AH154" s="152"/>
      <c r="AI154" s="412"/>
      <c r="AJ154" s="152"/>
      <c r="AK154" s="68"/>
      <c r="AL154" s="152"/>
      <c r="AM154" s="152"/>
      <c r="AN154" s="412"/>
      <c r="AO154" s="85"/>
      <c r="AP154" s="187"/>
      <c r="AQ154" s="52">
        <f t="shared" si="89"/>
        <v>0</v>
      </c>
      <c r="AR154" s="188"/>
      <c r="AS154" s="729"/>
      <c r="AT154" s="132"/>
      <c r="AU154" s="132"/>
      <c r="AV154" s="132"/>
      <c r="AW154" s="132"/>
      <c r="AX154" s="132"/>
      <c r="AY154" s="132"/>
      <c r="AZ154" s="132"/>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32"/>
      <c r="CW154" s="127"/>
      <c r="CX154" s="127"/>
      <c r="CY154" s="127"/>
      <c r="CZ154" s="127"/>
      <c r="DA154" s="127"/>
      <c r="DB154" s="132"/>
      <c r="DC154" s="127"/>
      <c r="DD154" s="127"/>
      <c r="DE154" s="127"/>
      <c r="DF154" s="127"/>
      <c r="DG154" s="127"/>
      <c r="DH154" s="132"/>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row>
    <row r="155" spans="1:144" s="58" customFormat="1" ht="20.25" customHeight="1">
      <c r="A155" s="55"/>
      <c r="B155" s="56"/>
      <c r="C155" s="56"/>
      <c r="D155" s="1068" t="s">
        <v>211</v>
      </c>
      <c r="E155" s="966"/>
      <c r="F155" s="966"/>
      <c r="G155" s="966"/>
      <c r="H155" s="966"/>
      <c r="I155" s="966"/>
      <c r="J155" s="966"/>
      <c r="K155" s="56"/>
      <c r="L155" s="68"/>
      <c r="M155" s="152"/>
      <c r="N155" s="152"/>
      <c r="O155" s="412"/>
      <c r="P155" s="152"/>
      <c r="Q155" s="68"/>
      <c r="R155" s="152"/>
      <c r="S155" s="152"/>
      <c r="T155" s="412"/>
      <c r="U155" s="152"/>
      <c r="V155" s="68"/>
      <c r="W155" s="152"/>
      <c r="X155" s="152"/>
      <c r="Y155" s="412"/>
      <c r="Z155" s="152"/>
      <c r="AA155" s="68"/>
      <c r="AB155" s="152"/>
      <c r="AC155" s="152"/>
      <c r="AD155" s="412"/>
      <c r="AE155" s="152"/>
      <c r="AF155" s="68"/>
      <c r="AG155" s="152"/>
      <c r="AH155" s="152"/>
      <c r="AI155" s="412"/>
      <c r="AJ155" s="152"/>
      <c r="AK155" s="68"/>
      <c r="AL155" s="152"/>
      <c r="AM155" s="152"/>
      <c r="AN155" s="412"/>
      <c r="AO155" s="85"/>
      <c r="AP155" s="187"/>
      <c r="AQ155" s="52">
        <f t="shared" si="89"/>
        <v>0</v>
      </c>
      <c r="AR155" s="188"/>
      <c r="AS155" s="729"/>
      <c r="AT155" s="132"/>
      <c r="AU155" s="132"/>
      <c r="AV155" s="132"/>
      <c r="AW155" s="132"/>
      <c r="AX155" s="132"/>
      <c r="AY155" s="132"/>
      <c r="AZ155" s="132"/>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32"/>
      <c r="CW155" s="127"/>
      <c r="CX155" s="127"/>
      <c r="CY155" s="127"/>
      <c r="CZ155" s="127"/>
      <c r="DA155" s="127"/>
      <c r="DB155" s="132"/>
      <c r="DC155" s="127"/>
      <c r="DD155" s="127"/>
      <c r="DE155" s="127"/>
      <c r="DF155" s="127"/>
      <c r="DG155" s="127"/>
      <c r="DH155" s="132"/>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row>
    <row r="156" spans="1:144" s="58" customFormat="1" ht="20.25" customHeight="1">
      <c r="A156" s="55" t="s">
        <v>181</v>
      </c>
      <c r="B156" s="56" t="s">
        <v>181</v>
      </c>
      <c r="C156" s="56" t="s">
        <v>181</v>
      </c>
      <c r="D156" s="1068" t="s">
        <v>211</v>
      </c>
      <c r="E156" s="966"/>
      <c r="F156" s="966"/>
      <c r="G156" s="966"/>
      <c r="H156" s="966"/>
      <c r="I156" s="966"/>
      <c r="J156" s="966"/>
      <c r="K156" s="56" t="s">
        <v>181</v>
      </c>
      <c r="L156" s="68" t="s">
        <v>181</v>
      </c>
      <c r="M156" s="152" t="s">
        <v>181</v>
      </c>
      <c r="N156" s="152" t="s">
        <v>181</v>
      </c>
      <c r="O156" s="412"/>
      <c r="P156" s="152"/>
      <c r="Q156" s="68"/>
      <c r="R156" s="152"/>
      <c r="S156" s="152"/>
      <c r="T156" s="412"/>
      <c r="U156" s="152"/>
      <c r="V156" s="68"/>
      <c r="W156" s="152"/>
      <c r="X156" s="152"/>
      <c r="Y156" s="412"/>
      <c r="Z156" s="152"/>
      <c r="AA156" s="68"/>
      <c r="AB156" s="152"/>
      <c r="AC156" s="152"/>
      <c r="AD156" s="412"/>
      <c r="AE156" s="152"/>
      <c r="AF156" s="68"/>
      <c r="AG156" s="152"/>
      <c r="AH156" s="152"/>
      <c r="AI156" s="412"/>
      <c r="AJ156" s="152"/>
      <c r="AK156" s="68"/>
      <c r="AL156" s="152"/>
      <c r="AM156" s="152"/>
      <c r="AN156" s="412"/>
      <c r="AO156" s="85" t="s">
        <v>181</v>
      </c>
      <c r="AP156" s="187" t="s">
        <v>181</v>
      </c>
      <c r="AQ156" s="52">
        <f t="shared" si="89"/>
        <v>0</v>
      </c>
      <c r="AR156" s="188" t="s">
        <v>181</v>
      </c>
      <c r="AS156" s="729"/>
      <c r="AT156" s="132"/>
      <c r="AU156" s="132"/>
      <c r="AV156" s="132"/>
      <c r="AW156" s="132"/>
      <c r="AX156" s="132"/>
      <c r="AY156" s="132"/>
      <c r="AZ156" s="132"/>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32"/>
      <c r="CW156" s="127"/>
      <c r="CX156" s="127"/>
      <c r="CY156" s="127"/>
      <c r="CZ156" s="127"/>
      <c r="DA156" s="127"/>
      <c r="DB156" s="132"/>
      <c r="DC156" s="127"/>
      <c r="DD156" s="127"/>
      <c r="DE156" s="127"/>
      <c r="DF156" s="127"/>
      <c r="DG156" s="127"/>
      <c r="DH156" s="132"/>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row>
    <row r="157" spans="1:144" s="58" customFormat="1" ht="9.9499999999999993" customHeight="1">
      <c r="A157" s="55" t="s">
        <v>181</v>
      </c>
      <c r="B157" s="56" t="s">
        <v>181</v>
      </c>
      <c r="C157" s="56" t="s">
        <v>181</v>
      </c>
      <c r="D157" s="56" t="s">
        <v>181</v>
      </c>
      <c r="E157" s="56" t="s">
        <v>181</v>
      </c>
      <c r="F157" s="56" t="s">
        <v>181</v>
      </c>
      <c r="G157" s="56" t="s">
        <v>181</v>
      </c>
      <c r="H157" s="56" t="s">
        <v>181</v>
      </c>
      <c r="I157" s="56" t="s">
        <v>181</v>
      </c>
      <c r="J157" s="56" t="s">
        <v>181</v>
      </c>
      <c r="K157" s="56" t="s">
        <v>181</v>
      </c>
      <c r="L157" s="68" t="s">
        <v>181</v>
      </c>
      <c r="M157" s="152" t="s">
        <v>181</v>
      </c>
      <c r="N157" s="152" t="s">
        <v>181</v>
      </c>
      <c r="O157" s="401"/>
      <c r="P157" s="152"/>
      <c r="Q157" s="68"/>
      <c r="R157" s="152"/>
      <c r="S157" s="152"/>
      <c r="T157" s="401"/>
      <c r="U157" s="152"/>
      <c r="V157" s="68"/>
      <c r="W157" s="152"/>
      <c r="X157" s="152"/>
      <c r="Y157" s="401"/>
      <c r="Z157" s="152"/>
      <c r="AA157" s="68"/>
      <c r="AB157" s="152"/>
      <c r="AC157" s="152"/>
      <c r="AD157" s="401"/>
      <c r="AE157" s="152"/>
      <c r="AF157" s="68"/>
      <c r="AG157" s="152"/>
      <c r="AH157" s="152"/>
      <c r="AI157" s="401"/>
      <c r="AJ157" s="152"/>
      <c r="AK157" s="68"/>
      <c r="AL157" s="152"/>
      <c r="AM157" s="152"/>
      <c r="AN157" s="401"/>
      <c r="AO157" s="85" t="s">
        <v>181</v>
      </c>
      <c r="AP157" s="187" t="s">
        <v>181</v>
      </c>
      <c r="AQ157" s="185" t="s">
        <v>181</v>
      </c>
      <c r="AR157" s="188" t="s">
        <v>181</v>
      </c>
      <c r="AS157" s="729"/>
      <c r="AT157" s="132" t="s">
        <v>181</v>
      </c>
      <c r="AU157" s="132" t="s">
        <v>181</v>
      </c>
      <c r="AV157" s="132" t="s">
        <v>181</v>
      </c>
      <c r="AW157" s="132" t="s">
        <v>181</v>
      </c>
      <c r="AX157" s="132" t="s">
        <v>181</v>
      </c>
      <c r="AY157" s="132" t="s">
        <v>181</v>
      </c>
      <c r="AZ157" s="132" t="s">
        <v>181</v>
      </c>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32" t="s">
        <v>181</v>
      </c>
      <c r="CW157" s="127"/>
      <c r="CX157" s="127"/>
      <c r="CY157" s="127"/>
      <c r="CZ157" s="127"/>
      <c r="DA157" s="127"/>
      <c r="DB157" s="132" t="s">
        <v>181</v>
      </c>
      <c r="DC157" s="127"/>
      <c r="DD157" s="127"/>
      <c r="DE157" s="127"/>
      <c r="DF157" s="127"/>
      <c r="DG157" s="127"/>
      <c r="DH157" s="132" t="s">
        <v>181</v>
      </c>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row>
    <row r="158" spans="1:144" s="58" customFormat="1" ht="20.25" customHeight="1">
      <c r="A158" s="55" t="s">
        <v>181</v>
      </c>
      <c r="B158" s="56">
        <v>2</v>
      </c>
      <c r="C158" s="1118" t="s">
        <v>212</v>
      </c>
      <c r="D158" s="1123"/>
      <c r="E158" s="1123"/>
      <c r="F158" s="1123"/>
      <c r="G158" s="1123"/>
      <c r="H158" s="1123"/>
      <c r="I158" s="1123"/>
      <c r="J158" s="1123"/>
      <c r="K158" s="56" t="s">
        <v>181</v>
      </c>
      <c r="L158" s="68" t="s">
        <v>181</v>
      </c>
      <c r="M158" s="152" t="s">
        <v>181</v>
      </c>
      <c r="N158" s="152" t="s">
        <v>181</v>
      </c>
      <c r="O158" s="410"/>
      <c r="P158" s="152"/>
      <c r="Q158" s="68"/>
      <c r="R158" s="152"/>
      <c r="S158" s="152"/>
      <c r="T158" s="410"/>
      <c r="U158" s="152"/>
      <c r="V158" s="68"/>
      <c r="W158" s="152"/>
      <c r="X158" s="152"/>
      <c r="Y158" s="410"/>
      <c r="Z158" s="152"/>
      <c r="AA158" s="68"/>
      <c r="AB158" s="152"/>
      <c r="AC158" s="152"/>
      <c r="AD158" s="410"/>
      <c r="AE158" s="152"/>
      <c r="AF158" s="68"/>
      <c r="AG158" s="152"/>
      <c r="AH158" s="152"/>
      <c r="AI158" s="410"/>
      <c r="AJ158" s="152"/>
      <c r="AK158" s="68"/>
      <c r="AL158" s="152"/>
      <c r="AM158" s="152"/>
      <c r="AN158" s="410"/>
      <c r="AO158" s="85" t="s">
        <v>181</v>
      </c>
      <c r="AP158" s="187" t="s">
        <v>181</v>
      </c>
      <c r="AQ158" s="52">
        <f t="shared" si="89"/>
        <v>0</v>
      </c>
      <c r="AR158" s="188" t="s">
        <v>181</v>
      </c>
      <c r="AS158" s="729"/>
      <c r="AT158" s="132" t="s">
        <v>181</v>
      </c>
      <c r="AU158" s="132" t="s">
        <v>181</v>
      </c>
      <c r="AV158" s="132" t="s">
        <v>181</v>
      </c>
      <c r="AW158" s="132" t="s">
        <v>181</v>
      </c>
      <c r="AX158" s="132" t="s">
        <v>181</v>
      </c>
      <c r="AY158" s="132" t="s">
        <v>181</v>
      </c>
      <c r="AZ158" s="132" t="s">
        <v>181</v>
      </c>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32" t="s">
        <v>181</v>
      </c>
      <c r="CW158" s="127"/>
      <c r="CX158" s="127"/>
      <c r="CY158" s="127"/>
      <c r="CZ158" s="127"/>
      <c r="DA158" s="127"/>
      <c r="DB158" s="132" t="s">
        <v>181</v>
      </c>
      <c r="DC158" s="127"/>
      <c r="DD158" s="127"/>
      <c r="DE158" s="127"/>
      <c r="DF158" s="127"/>
      <c r="DG158" s="127"/>
      <c r="DH158" s="132" t="s">
        <v>181</v>
      </c>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row>
    <row r="159" spans="1:144" s="58" customFormat="1" ht="9.9499999999999993" customHeight="1">
      <c r="A159" s="55" t="s">
        <v>181</v>
      </c>
      <c r="B159" s="56" t="s">
        <v>181</v>
      </c>
      <c r="C159" s="56" t="s">
        <v>181</v>
      </c>
      <c r="D159" s="56" t="s">
        <v>181</v>
      </c>
      <c r="E159" s="56" t="s">
        <v>181</v>
      </c>
      <c r="F159" s="56" t="s">
        <v>181</v>
      </c>
      <c r="G159" s="56" t="s">
        <v>181</v>
      </c>
      <c r="H159" s="56" t="s">
        <v>181</v>
      </c>
      <c r="I159" s="56" t="s">
        <v>181</v>
      </c>
      <c r="J159" s="56" t="s">
        <v>181</v>
      </c>
      <c r="K159" s="56" t="s">
        <v>181</v>
      </c>
      <c r="L159" s="68" t="s">
        <v>181</v>
      </c>
      <c r="M159" s="152" t="s">
        <v>181</v>
      </c>
      <c r="N159" s="152" t="s">
        <v>181</v>
      </c>
      <c r="O159" s="401"/>
      <c r="P159" s="152"/>
      <c r="Q159" s="68"/>
      <c r="R159" s="152"/>
      <c r="S159" s="152"/>
      <c r="T159" s="401"/>
      <c r="U159" s="152"/>
      <c r="V159" s="68"/>
      <c r="W159" s="152"/>
      <c r="X159" s="152"/>
      <c r="Y159" s="401"/>
      <c r="Z159" s="152"/>
      <c r="AA159" s="68"/>
      <c r="AB159" s="152"/>
      <c r="AC159" s="152"/>
      <c r="AD159" s="401"/>
      <c r="AE159" s="152"/>
      <c r="AF159" s="68"/>
      <c r="AG159" s="152"/>
      <c r="AH159" s="152"/>
      <c r="AI159" s="401"/>
      <c r="AJ159" s="152"/>
      <c r="AK159" s="68"/>
      <c r="AL159" s="152"/>
      <c r="AM159" s="152"/>
      <c r="AN159" s="401"/>
      <c r="AO159" s="85" t="s">
        <v>181</v>
      </c>
      <c r="AP159" s="187" t="s">
        <v>181</v>
      </c>
      <c r="AQ159" s="185" t="s">
        <v>181</v>
      </c>
      <c r="AR159" s="188" t="s">
        <v>181</v>
      </c>
      <c r="AS159" s="729"/>
      <c r="AT159" s="132" t="s">
        <v>181</v>
      </c>
      <c r="AU159" s="132" t="s">
        <v>181</v>
      </c>
      <c r="AV159" s="132" t="s">
        <v>181</v>
      </c>
      <c r="AW159" s="132" t="s">
        <v>181</v>
      </c>
      <c r="AX159" s="132" t="s">
        <v>181</v>
      </c>
      <c r="AY159" s="132" t="s">
        <v>181</v>
      </c>
      <c r="AZ159" s="132" t="s">
        <v>181</v>
      </c>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32" t="s">
        <v>181</v>
      </c>
      <c r="CW159" s="127"/>
      <c r="CX159" s="127"/>
      <c r="CY159" s="127"/>
      <c r="CZ159" s="127"/>
      <c r="DA159" s="127"/>
      <c r="DB159" s="132" t="s">
        <v>181</v>
      </c>
      <c r="DC159" s="127"/>
      <c r="DD159" s="127"/>
      <c r="DE159" s="127"/>
      <c r="DF159" s="127"/>
      <c r="DG159" s="127"/>
      <c r="DH159" s="132" t="s">
        <v>181</v>
      </c>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row>
    <row r="160" spans="1:144" s="58" customFormat="1" ht="20.25" customHeight="1">
      <c r="A160" s="55" t="s">
        <v>181</v>
      </c>
      <c r="B160" s="56">
        <v>3</v>
      </c>
      <c r="C160" s="1118" t="s">
        <v>241</v>
      </c>
      <c r="D160" s="1123"/>
      <c r="E160" s="1123"/>
      <c r="F160" s="1123"/>
      <c r="G160" s="1123"/>
      <c r="H160" s="1123"/>
      <c r="I160" s="1123"/>
      <c r="J160" s="1123"/>
      <c r="K160" s="56" t="s">
        <v>181</v>
      </c>
      <c r="L160" s="68" t="s">
        <v>181</v>
      </c>
      <c r="M160" s="152" t="s">
        <v>181</v>
      </c>
      <c r="N160" s="152" t="s">
        <v>181</v>
      </c>
      <c r="O160" s="401"/>
      <c r="P160" s="152"/>
      <c r="Q160" s="68"/>
      <c r="R160" s="152"/>
      <c r="S160" s="152"/>
      <c r="T160" s="401"/>
      <c r="U160" s="152"/>
      <c r="V160" s="68"/>
      <c r="W160" s="152"/>
      <c r="X160" s="152"/>
      <c r="Y160" s="401"/>
      <c r="Z160" s="152"/>
      <c r="AA160" s="68"/>
      <c r="AB160" s="152"/>
      <c r="AC160" s="152"/>
      <c r="AD160" s="401"/>
      <c r="AE160" s="152"/>
      <c r="AF160" s="68"/>
      <c r="AG160" s="152"/>
      <c r="AH160" s="152"/>
      <c r="AI160" s="401"/>
      <c r="AJ160" s="152"/>
      <c r="AK160" s="68"/>
      <c r="AL160" s="152"/>
      <c r="AM160" s="152"/>
      <c r="AN160" s="401"/>
      <c r="AO160" s="85" t="s">
        <v>181</v>
      </c>
      <c r="AP160" s="187" t="s">
        <v>181</v>
      </c>
      <c r="AQ160" s="185" t="s">
        <v>181</v>
      </c>
      <c r="AR160" s="188" t="s">
        <v>181</v>
      </c>
      <c r="AS160" s="729"/>
      <c r="AT160" s="132" t="s">
        <v>181</v>
      </c>
      <c r="AU160" s="132" t="s">
        <v>181</v>
      </c>
      <c r="AV160" s="132" t="s">
        <v>181</v>
      </c>
      <c r="AW160" s="132" t="s">
        <v>181</v>
      </c>
      <c r="AX160" s="132" t="s">
        <v>181</v>
      </c>
      <c r="AY160" s="132" t="s">
        <v>181</v>
      </c>
      <c r="AZ160" s="132" t="s">
        <v>181</v>
      </c>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32" t="s">
        <v>181</v>
      </c>
      <c r="CW160" s="127"/>
      <c r="CX160" s="127"/>
      <c r="CY160" s="127"/>
      <c r="CZ160" s="127"/>
      <c r="DA160" s="127"/>
      <c r="DB160" s="132" t="s">
        <v>181</v>
      </c>
      <c r="DC160" s="127"/>
      <c r="DD160" s="127"/>
      <c r="DE160" s="127"/>
      <c r="DF160" s="127"/>
      <c r="DG160" s="127"/>
      <c r="DH160" s="132" t="s">
        <v>181</v>
      </c>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row>
    <row r="161" spans="1:144" s="58" customFormat="1" ht="20.25" customHeight="1">
      <c r="A161" s="55" t="s">
        <v>181</v>
      </c>
      <c r="B161" s="56" t="s">
        <v>181</v>
      </c>
      <c r="C161" s="56" t="s">
        <v>181</v>
      </c>
      <c r="D161" s="1072" t="s">
        <v>213</v>
      </c>
      <c r="E161" s="1073"/>
      <c r="F161" s="1073"/>
      <c r="G161" s="1073"/>
      <c r="H161" s="1073"/>
      <c r="I161" s="1073"/>
      <c r="J161" s="1073"/>
      <c r="K161" s="56" t="s">
        <v>181</v>
      </c>
      <c r="L161" s="68" t="s">
        <v>181</v>
      </c>
      <c r="M161" s="152" t="s">
        <v>181</v>
      </c>
      <c r="N161" s="152" t="s">
        <v>181</v>
      </c>
      <c r="O161" s="410"/>
      <c r="P161" s="152"/>
      <c r="Q161" s="68"/>
      <c r="R161" s="152"/>
      <c r="S161" s="152"/>
      <c r="T161" s="410"/>
      <c r="U161" s="152"/>
      <c r="V161" s="68"/>
      <c r="W161" s="152"/>
      <c r="X161" s="152"/>
      <c r="Y161" s="410"/>
      <c r="Z161" s="152"/>
      <c r="AA161" s="68"/>
      <c r="AB161" s="152"/>
      <c r="AC161" s="152"/>
      <c r="AD161" s="410"/>
      <c r="AE161" s="152"/>
      <c r="AF161" s="68"/>
      <c r="AG161" s="152"/>
      <c r="AH161" s="152"/>
      <c r="AI161" s="410"/>
      <c r="AJ161" s="152"/>
      <c r="AK161" s="68"/>
      <c r="AL161" s="152"/>
      <c r="AM161" s="152"/>
      <c r="AN161" s="410"/>
      <c r="AO161" s="85" t="s">
        <v>181</v>
      </c>
      <c r="AP161" s="187" t="s">
        <v>181</v>
      </c>
      <c r="AQ161" s="52">
        <f>SUM(O161:AN161)</f>
        <v>0</v>
      </c>
      <c r="AR161" s="188" t="s">
        <v>181</v>
      </c>
      <c r="AS161" s="729"/>
      <c r="AT161" s="132" t="s">
        <v>181</v>
      </c>
      <c r="AU161" s="132" t="s">
        <v>181</v>
      </c>
      <c r="AV161" s="132" t="s">
        <v>181</v>
      </c>
      <c r="AW161" s="132" t="s">
        <v>181</v>
      </c>
      <c r="AX161" s="132" t="s">
        <v>181</v>
      </c>
      <c r="AY161" s="132" t="s">
        <v>181</v>
      </c>
      <c r="AZ161" s="132" t="s">
        <v>181</v>
      </c>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32" t="s">
        <v>181</v>
      </c>
      <c r="CW161" s="127"/>
      <c r="CX161" s="127"/>
      <c r="CY161" s="127"/>
      <c r="CZ161" s="127"/>
      <c r="DA161" s="127"/>
      <c r="DB161" s="132" t="s">
        <v>181</v>
      </c>
      <c r="DC161" s="127"/>
      <c r="DD161" s="127"/>
      <c r="DE161" s="127"/>
      <c r="DF161" s="127"/>
      <c r="DG161" s="127"/>
      <c r="DH161" s="132" t="s">
        <v>181</v>
      </c>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row>
    <row r="162" spans="1:144" s="58" customFormat="1" ht="20.25" customHeight="1">
      <c r="A162" s="55" t="s">
        <v>181</v>
      </c>
      <c r="B162" s="56" t="s">
        <v>181</v>
      </c>
      <c r="C162" s="56" t="s">
        <v>181</v>
      </c>
      <c r="D162" s="1072" t="s">
        <v>214</v>
      </c>
      <c r="E162" s="1073"/>
      <c r="F162" s="1073"/>
      <c r="G162" s="1073"/>
      <c r="H162" s="1073"/>
      <c r="I162" s="1073"/>
      <c r="J162" s="1073"/>
      <c r="K162" s="56" t="s">
        <v>181</v>
      </c>
      <c r="L162" s="68" t="s">
        <v>181</v>
      </c>
      <c r="M162" s="152" t="s">
        <v>181</v>
      </c>
      <c r="N162" s="152" t="s">
        <v>181</v>
      </c>
      <c r="O162" s="412"/>
      <c r="P162" s="152"/>
      <c r="Q162" s="68"/>
      <c r="R162" s="152"/>
      <c r="S162" s="152"/>
      <c r="T162" s="412"/>
      <c r="U162" s="152"/>
      <c r="V162" s="68"/>
      <c r="W162" s="152"/>
      <c r="X162" s="152"/>
      <c r="Y162" s="412"/>
      <c r="Z162" s="152"/>
      <c r="AA162" s="68"/>
      <c r="AB162" s="152"/>
      <c r="AC162" s="152"/>
      <c r="AD162" s="412"/>
      <c r="AE162" s="152"/>
      <c r="AF162" s="68"/>
      <c r="AG162" s="152"/>
      <c r="AH162" s="152"/>
      <c r="AI162" s="412"/>
      <c r="AJ162" s="152"/>
      <c r="AK162" s="68"/>
      <c r="AL162" s="152"/>
      <c r="AM162" s="152"/>
      <c r="AN162" s="412"/>
      <c r="AO162" s="85" t="s">
        <v>181</v>
      </c>
      <c r="AP162" s="187" t="s">
        <v>181</v>
      </c>
      <c r="AQ162" s="52">
        <f>SUM(O162:AN162)</f>
        <v>0</v>
      </c>
      <c r="AR162" s="188" t="s">
        <v>181</v>
      </c>
      <c r="AS162" s="729"/>
      <c r="AT162" s="132" t="s">
        <v>181</v>
      </c>
      <c r="AU162" s="132" t="s">
        <v>181</v>
      </c>
      <c r="AV162" s="132" t="s">
        <v>181</v>
      </c>
      <c r="AW162" s="132" t="s">
        <v>181</v>
      </c>
      <c r="AX162" s="132" t="s">
        <v>181</v>
      </c>
      <c r="AY162" s="132" t="s">
        <v>181</v>
      </c>
      <c r="AZ162" s="132" t="s">
        <v>181</v>
      </c>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32" t="s">
        <v>181</v>
      </c>
      <c r="CW162" s="127"/>
      <c r="CX162" s="127"/>
      <c r="CY162" s="127"/>
      <c r="CZ162" s="127"/>
      <c r="DA162" s="127"/>
      <c r="DB162" s="132" t="s">
        <v>181</v>
      </c>
      <c r="DC162" s="127"/>
      <c r="DD162" s="127"/>
      <c r="DE162" s="127"/>
      <c r="DF162" s="127"/>
      <c r="DG162" s="127"/>
      <c r="DH162" s="132" t="s">
        <v>181</v>
      </c>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row>
    <row r="163" spans="1:144" s="58" customFormat="1" ht="20.25" customHeight="1">
      <c r="A163" s="55" t="s">
        <v>181</v>
      </c>
      <c r="B163" s="56" t="s">
        <v>181</v>
      </c>
      <c r="C163" s="56" t="s">
        <v>181</v>
      </c>
      <c r="D163" s="1072" t="s">
        <v>215</v>
      </c>
      <c r="E163" s="1073"/>
      <c r="F163" s="1073"/>
      <c r="G163" s="1073"/>
      <c r="H163" s="1073"/>
      <c r="I163" s="1073"/>
      <c r="J163" s="1073"/>
      <c r="K163" s="56" t="s">
        <v>181</v>
      </c>
      <c r="L163" s="68" t="s">
        <v>181</v>
      </c>
      <c r="M163" s="152" t="s">
        <v>181</v>
      </c>
      <c r="N163" s="152" t="s">
        <v>181</v>
      </c>
      <c r="O163" s="412"/>
      <c r="P163" s="152"/>
      <c r="Q163" s="68"/>
      <c r="R163" s="152"/>
      <c r="S163" s="152"/>
      <c r="T163" s="412"/>
      <c r="U163" s="152"/>
      <c r="V163" s="68"/>
      <c r="W163" s="152"/>
      <c r="X163" s="152"/>
      <c r="Y163" s="412"/>
      <c r="Z163" s="152"/>
      <c r="AA163" s="68"/>
      <c r="AB163" s="152"/>
      <c r="AC163" s="152"/>
      <c r="AD163" s="412"/>
      <c r="AE163" s="152"/>
      <c r="AF163" s="68"/>
      <c r="AG163" s="152"/>
      <c r="AH163" s="152"/>
      <c r="AI163" s="412"/>
      <c r="AJ163" s="152"/>
      <c r="AK163" s="68"/>
      <c r="AL163" s="152"/>
      <c r="AM163" s="152"/>
      <c r="AN163" s="412"/>
      <c r="AO163" s="85" t="s">
        <v>181</v>
      </c>
      <c r="AP163" s="187" t="s">
        <v>181</v>
      </c>
      <c r="AQ163" s="52">
        <f>SUM(O163:AN163)</f>
        <v>0</v>
      </c>
      <c r="AR163" s="188" t="s">
        <v>181</v>
      </c>
      <c r="AS163" s="729"/>
      <c r="AT163" s="132" t="s">
        <v>181</v>
      </c>
      <c r="AU163" s="132" t="s">
        <v>181</v>
      </c>
      <c r="AV163" s="132" t="s">
        <v>181</v>
      </c>
      <c r="AW163" s="132" t="s">
        <v>181</v>
      </c>
      <c r="AX163" s="132" t="s">
        <v>181</v>
      </c>
      <c r="AY163" s="132" t="s">
        <v>181</v>
      </c>
      <c r="AZ163" s="132" t="s">
        <v>181</v>
      </c>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32" t="s">
        <v>181</v>
      </c>
      <c r="CW163" s="127"/>
      <c r="CX163" s="127"/>
      <c r="CY163" s="127"/>
      <c r="CZ163" s="127"/>
      <c r="DA163" s="127"/>
      <c r="DB163" s="132" t="s">
        <v>181</v>
      </c>
      <c r="DC163" s="127"/>
      <c r="DD163" s="127"/>
      <c r="DE163" s="127"/>
      <c r="DF163" s="127"/>
      <c r="DG163" s="127"/>
      <c r="DH163" s="132" t="s">
        <v>181</v>
      </c>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row>
    <row r="164" spans="1:144" s="58" customFormat="1" ht="20.25" customHeight="1">
      <c r="A164" s="55" t="s">
        <v>181</v>
      </c>
      <c r="B164" s="56" t="s">
        <v>181</v>
      </c>
      <c r="C164" s="56" t="s">
        <v>181</v>
      </c>
      <c r="D164" s="1072" t="s">
        <v>216</v>
      </c>
      <c r="E164" s="1073"/>
      <c r="F164" s="1073"/>
      <c r="G164" s="1073"/>
      <c r="H164" s="1073"/>
      <c r="I164" s="1073"/>
      <c r="J164" s="1073"/>
      <c r="K164" s="56" t="s">
        <v>181</v>
      </c>
      <c r="L164" s="68" t="s">
        <v>181</v>
      </c>
      <c r="M164" s="152" t="s">
        <v>181</v>
      </c>
      <c r="N164" s="152" t="s">
        <v>181</v>
      </c>
      <c r="O164" s="412"/>
      <c r="P164" s="152"/>
      <c r="Q164" s="68"/>
      <c r="R164" s="152"/>
      <c r="S164" s="152"/>
      <c r="T164" s="412"/>
      <c r="U164" s="152"/>
      <c r="V164" s="68"/>
      <c r="W164" s="152"/>
      <c r="X164" s="152"/>
      <c r="Y164" s="412"/>
      <c r="Z164" s="152"/>
      <c r="AA164" s="68"/>
      <c r="AB164" s="152"/>
      <c r="AC164" s="152"/>
      <c r="AD164" s="412"/>
      <c r="AE164" s="152"/>
      <c r="AF164" s="68"/>
      <c r="AG164" s="152"/>
      <c r="AH164" s="152"/>
      <c r="AI164" s="412"/>
      <c r="AJ164" s="152"/>
      <c r="AK164" s="68"/>
      <c r="AL164" s="152"/>
      <c r="AM164" s="152"/>
      <c r="AN164" s="412"/>
      <c r="AO164" s="85" t="s">
        <v>181</v>
      </c>
      <c r="AP164" s="187" t="s">
        <v>181</v>
      </c>
      <c r="AQ164" s="52">
        <f>SUM(O164:AN164)</f>
        <v>0</v>
      </c>
      <c r="AR164" s="188" t="s">
        <v>181</v>
      </c>
      <c r="AS164" s="729"/>
      <c r="AT164" s="132" t="s">
        <v>181</v>
      </c>
      <c r="AU164" s="132" t="s">
        <v>181</v>
      </c>
      <c r="AV164" s="132" t="s">
        <v>181</v>
      </c>
      <c r="AW164" s="132" t="s">
        <v>181</v>
      </c>
      <c r="AX164" s="132" t="s">
        <v>181</v>
      </c>
      <c r="AY164" s="132" t="s">
        <v>181</v>
      </c>
      <c r="AZ164" s="132" t="s">
        <v>181</v>
      </c>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32" t="s">
        <v>181</v>
      </c>
      <c r="CW164" s="127"/>
      <c r="CX164" s="127"/>
      <c r="CY164" s="127"/>
      <c r="CZ164" s="127"/>
      <c r="DA164" s="127"/>
      <c r="DB164" s="132" t="s">
        <v>181</v>
      </c>
      <c r="DC164" s="127"/>
      <c r="DD164" s="127"/>
      <c r="DE164" s="127"/>
      <c r="DF164" s="127"/>
      <c r="DG164" s="127"/>
      <c r="DH164" s="132" t="s">
        <v>181</v>
      </c>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row>
    <row r="165" spans="1:144" s="58" customFormat="1" ht="20.25" customHeight="1">
      <c r="A165" s="55" t="s">
        <v>181</v>
      </c>
      <c r="B165" s="56" t="s">
        <v>181</v>
      </c>
      <c r="C165" s="56" t="s">
        <v>181</v>
      </c>
      <c r="D165" s="1072" t="s">
        <v>217</v>
      </c>
      <c r="E165" s="1073"/>
      <c r="F165" s="1073"/>
      <c r="G165" s="1073"/>
      <c r="H165" s="1073"/>
      <c r="I165" s="1073"/>
      <c r="J165" s="1073"/>
      <c r="K165" s="56" t="s">
        <v>181</v>
      </c>
      <c r="L165" s="68" t="s">
        <v>181</v>
      </c>
      <c r="M165" s="152" t="s">
        <v>181</v>
      </c>
      <c r="N165" s="152" t="s">
        <v>181</v>
      </c>
      <c r="O165" s="412"/>
      <c r="P165" s="152"/>
      <c r="Q165" s="68"/>
      <c r="R165" s="152"/>
      <c r="S165" s="152"/>
      <c r="T165" s="412"/>
      <c r="U165" s="152"/>
      <c r="V165" s="68"/>
      <c r="W165" s="152"/>
      <c r="X165" s="152"/>
      <c r="Y165" s="412"/>
      <c r="Z165" s="152"/>
      <c r="AA165" s="68"/>
      <c r="AB165" s="152"/>
      <c r="AC165" s="152"/>
      <c r="AD165" s="412"/>
      <c r="AE165" s="152"/>
      <c r="AF165" s="68"/>
      <c r="AG165" s="152"/>
      <c r="AH165" s="152"/>
      <c r="AI165" s="412"/>
      <c r="AJ165" s="152"/>
      <c r="AK165" s="68"/>
      <c r="AL165" s="152"/>
      <c r="AM165" s="152"/>
      <c r="AN165" s="412"/>
      <c r="AO165" s="85" t="s">
        <v>181</v>
      </c>
      <c r="AP165" s="187" t="s">
        <v>181</v>
      </c>
      <c r="AQ165" s="52">
        <f>SUM(O165:AN165)</f>
        <v>0</v>
      </c>
      <c r="AR165" s="188" t="s">
        <v>181</v>
      </c>
      <c r="AS165" s="729"/>
      <c r="AT165" s="132" t="s">
        <v>181</v>
      </c>
      <c r="AU165" s="132" t="s">
        <v>181</v>
      </c>
      <c r="AV165" s="132" t="s">
        <v>181</v>
      </c>
      <c r="AW165" s="132" t="s">
        <v>181</v>
      </c>
      <c r="AX165" s="132" t="s">
        <v>181</v>
      </c>
      <c r="AY165" s="132" t="s">
        <v>181</v>
      </c>
      <c r="AZ165" s="132" t="s">
        <v>181</v>
      </c>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32" t="s">
        <v>181</v>
      </c>
      <c r="CW165" s="127"/>
      <c r="CX165" s="127"/>
      <c r="CY165" s="127"/>
      <c r="CZ165" s="127"/>
      <c r="DA165" s="127"/>
      <c r="DB165" s="132" t="s">
        <v>181</v>
      </c>
      <c r="DC165" s="127"/>
      <c r="DD165" s="127"/>
      <c r="DE165" s="127"/>
      <c r="DF165" s="127"/>
      <c r="DG165" s="127"/>
      <c r="DH165" s="132" t="s">
        <v>181</v>
      </c>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row>
    <row r="166" spans="1:144" s="58" customFormat="1" ht="9.9499999999999993" customHeight="1">
      <c r="A166" s="55" t="s">
        <v>181</v>
      </c>
      <c r="B166" s="56" t="s">
        <v>181</v>
      </c>
      <c r="C166" s="56" t="s">
        <v>181</v>
      </c>
      <c r="D166" s="56" t="s">
        <v>181</v>
      </c>
      <c r="E166" s="56" t="s">
        <v>181</v>
      </c>
      <c r="F166" s="56" t="s">
        <v>181</v>
      </c>
      <c r="G166" s="56" t="s">
        <v>181</v>
      </c>
      <c r="H166" s="56" t="s">
        <v>181</v>
      </c>
      <c r="I166" s="56" t="s">
        <v>181</v>
      </c>
      <c r="J166" s="56" t="s">
        <v>181</v>
      </c>
      <c r="K166" s="56"/>
      <c r="L166" s="68"/>
      <c r="M166" s="152"/>
      <c r="N166" s="152"/>
      <c r="O166" s="401"/>
      <c r="P166" s="152"/>
      <c r="Q166" s="68"/>
      <c r="R166" s="152"/>
      <c r="S166" s="152"/>
      <c r="T166" s="401"/>
      <c r="U166" s="152"/>
      <c r="V166" s="68"/>
      <c r="W166" s="152"/>
      <c r="X166" s="152"/>
      <c r="Y166" s="401"/>
      <c r="Z166" s="152"/>
      <c r="AA166" s="68"/>
      <c r="AB166" s="152"/>
      <c r="AC166" s="152"/>
      <c r="AD166" s="401"/>
      <c r="AE166" s="152"/>
      <c r="AF166" s="68"/>
      <c r="AG166" s="152"/>
      <c r="AH166" s="152"/>
      <c r="AI166" s="401"/>
      <c r="AJ166" s="152"/>
      <c r="AK166" s="68"/>
      <c r="AL166" s="152"/>
      <c r="AM166" s="152"/>
      <c r="AN166" s="401"/>
      <c r="AO166" s="85"/>
      <c r="AP166" s="187"/>
      <c r="AQ166" s="185"/>
      <c r="AR166" s="188"/>
      <c r="AS166" s="729"/>
      <c r="AT166" s="132" t="s">
        <v>181</v>
      </c>
      <c r="AU166" s="132" t="s">
        <v>181</v>
      </c>
      <c r="AV166" s="132" t="s">
        <v>181</v>
      </c>
      <c r="AW166" s="132" t="s">
        <v>181</v>
      </c>
      <c r="AX166" s="132" t="s">
        <v>181</v>
      </c>
      <c r="AY166" s="132" t="s">
        <v>181</v>
      </c>
      <c r="AZ166" s="132" t="s">
        <v>181</v>
      </c>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32" t="s">
        <v>181</v>
      </c>
      <c r="CW166" s="127"/>
      <c r="CX166" s="127"/>
      <c r="CY166" s="127"/>
      <c r="CZ166" s="127"/>
      <c r="DA166" s="127"/>
      <c r="DB166" s="132" t="s">
        <v>181</v>
      </c>
      <c r="DC166" s="127"/>
      <c r="DD166" s="127"/>
      <c r="DE166" s="127"/>
      <c r="DF166" s="127"/>
      <c r="DG166" s="127"/>
      <c r="DH166" s="132" t="s">
        <v>181</v>
      </c>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row>
    <row r="167" spans="1:144" s="58" customFormat="1" ht="20.25" customHeight="1">
      <c r="A167" s="55" t="s">
        <v>181</v>
      </c>
      <c r="B167" s="56">
        <v>4</v>
      </c>
      <c r="C167" s="1120" t="s">
        <v>218</v>
      </c>
      <c r="D167" s="1121"/>
      <c r="E167" s="1121"/>
      <c r="F167" s="1121"/>
      <c r="G167" s="1121"/>
      <c r="H167" s="1121"/>
      <c r="I167" s="1121"/>
      <c r="J167" s="1122"/>
      <c r="K167" s="56" t="s">
        <v>181</v>
      </c>
      <c r="L167" s="68" t="s">
        <v>181</v>
      </c>
      <c r="M167" s="152" t="s">
        <v>181</v>
      </c>
      <c r="N167" s="152" t="s">
        <v>181</v>
      </c>
      <c r="O167" s="410"/>
      <c r="P167" s="152"/>
      <c r="Q167" s="68"/>
      <c r="R167" s="152"/>
      <c r="S167" s="152"/>
      <c r="T167" s="410"/>
      <c r="U167" s="152"/>
      <c r="V167" s="68"/>
      <c r="W167" s="152"/>
      <c r="X167" s="152"/>
      <c r="Y167" s="410"/>
      <c r="Z167" s="152"/>
      <c r="AA167" s="68"/>
      <c r="AB167" s="152"/>
      <c r="AC167" s="152"/>
      <c r="AD167" s="410"/>
      <c r="AE167" s="152"/>
      <c r="AF167" s="68"/>
      <c r="AG167" s="152"/>
      <c r="AH167" s="152"/>
      <c r="AI167" s="410"/>
      <c r="AJ167" s="152"/>
      <c r="AK167" s="68"/>
      <c r="AL167" s="152"/>
      <c r="AM167" s="152"/>
      <c r="AN167" s="410"/>
      <c r="AO167" s="85" t="s">
        <v>181</v>
      </c>
      <c r="AP167" s="187" t="s">
        <v>181</v>
      </c>
      <c r="AQ167" s="52">
        <f>SUM(O167:AN167)</f>
        <v>0</v>
      </c>
      <c r="AR167" s="188" t="s">
        <v>181</v>
      </c>
      <c r="AS167" s="729"/>
      <c r="AT167" s="132"/>
      <c r="AU167" s="132"/>
      <c r="AV167" s="132"/>
      <c r="AW167" s="132"/>
      <c r="AX167" s="132"/>
      <c r="AY167" s="132"/>
      <c r="AZ167" s="132"/>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32"/>
      <c r="CW167" s="127"/>
      <c r="CX167" s="127"/>
      <c r="CY167" s="127"/>
      <c r="CZ167" s="127"/>
      <c r="DA167" s="127"/>
      <c r="DB167" s="132"/>
      <c r="DC167" s="127"/>
      <c r="DD167" s="127"/>
      <c r="DE167" s="127"/>
      <c r="DF167" s="127"/>
      <c r="DG167" s="127"/>
      <c r="DH167" s="132"/>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row>
    <row r="168" spans="1:144" s="58" customFormat="1" ht="9.9499999999999993" customHeight="1">
      <c r="A168" s="55" t="s">
        <v>181</v>
      </c>
      <c r="B168" s="56" t="s">
        <v>181</v>
      </c>
      <c r="C168" s="56" t="s">
        <v>181</v>
      </c>
      <c r="D168" s="56" t="s">
        <v>181</v>
      </c>
      <c r="E168" s="56" t="s">
        <v>181</v>
      </c>
      <c r="F168" s="56" t="s">
        <v>181</v>
      </c>
      <c r="G168" s="56" t="s">
        <v>181</v>
      </c>
      <c r="H168" s="56" t="s">
        <v>181</v>
      </c>
      <c r="I168" s="56" t="s">
        <v>181</v>
      </c>
      <c r="J168" s="56" t="s">
        <v>181</v>
      </c>
      <c r="K168" s="56" t="s">
        <v>181</v>
      </c>
      <c r="L168" s="68" t="s">
        <v>181</v>
      </c>
      <c r="M168" s="152" t="s">
        <v>181</v>
      </c>
      <c r="N168" s="152" t="s">
        <v>181</v>
      </c>
      <c r="O168" s="401" t="s">
        <v>181</v>
      </c>
      <c r="P168" s="152" t="s">
        <v>181</v>
      </c>
      <c r="Q168" s="68" t="s">
        <v>181</v>
      </c>
      <c r="R168" s="152" t="s">
        <v>181</v>
      </c>
      <c r="S168" s="152" t="s">
        <v>181</v>
      </c>
      <c r="T168" s="401" t="s">
        <v>181</v>
      </c>
      <c r="U168" s="152" t="s">
        <v>181</v>
      </c>
      <c r="V168" s="68" t="s">
        <v>181</v>
      </c>
      <c r="W168" s="152" t="s">
        <v>181</v>
      </c>
      <c r="X168" s="152" t="s">
        <v>181</v>
      </c>
      <c r="Y168" s="401" t="s">
        <v>181</v>
      </c>
      <c r="Z168" s="152" t="s">
        <v>181</v>
      </c>
      <c r="AA168" s="68" t="s">
        <v>181</v>
      </c>
      <c r="AB168" s="152" t="s">
        <v>181</v>
      </c>
      <c r="AC168" s="152" t="s">
        <v>181</v>
      </c>
      <c r="AD168" s="401" t="s">
        <v>181</v>
      </c>
      <c r="AE168" s="152" t="s">
        <v>181</v>
      </c>
      <c r="AF168" s="68" t="s">
        <v>181</v>
      </c>
      <c r="AG168" s="152" t="s">
        <v>181</v>
      </c>
      <c r="AH168" s="152" t="s">
        <v>181</v>
      </c>
      <c r="AI168" s="401" t="s">
        <v>181</v>
      </c>
      <c r="AJ168" s="152" t="s">
        <v>181</v>
      </c>
      <c r="AK168" s="68" t="s">
        <v>181</v>
      </c>
      <c r="AL168" s="152" t="s">
        <v>181</v>
      </c>
      <c r="AM168" s="152" t="s">
        <v>181</v>
      </c>
      <c r="AN168" s="401" t="s">
        <v>181</v>
      </c>
      <c r="AO168" s="85" t="s">
        <v>181</v>
      </c>
      <c r="AP168" s="187" t="s">
        <v>181</v>
      </c>
      <c r="AQ168" s="185" t="s">
        <v>181</v>
      </c>
      <c r="AR168" s="188" t="s">
        <v>181</v>
      </c>
      <c r="AS168" s="729"/>
      <c r="AT168" s="132" t="s">
        <v>181</v>
      </c>
      <c r="AU168" s="132" t="s">
        <v>181</v>
      </c>
      <c r="AV168" s="132" t="s">
        <v>181</v>
      </c>
      <c r="AW168" s="132" t="s">
        <v>181</v>
      </c>
      <c r="AX168" s="132" t="s">
        <v>181</v>
      </c>
      <c r="AY168" s="132" t="s">
        <v>181</v>
      </c>
      <c r="AZ168" s="132" t="s">
        <v>181</v>
      </c>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32" t="s">
        <v>181</v>
      </c>
      <c r="CW168" s="127"/>
      <c r="CX168" s="127"/>
      <c r="CY168" s="127"/>
      <c r="CZ168" s="127"/>
      <c r="DA168" s="127"/>
      <c r="DB168" s="132" t="s">
        <v>181</v>
      </c>
      <c r="DC168" s="127"/>
      <c r="DD168" s="127"/>
      <c r="DE168" s="127"/>
      <c r="DF168" s="127"/>
      <c r="DG168" s="127"/>
      <c r="DH168" s="132" t="s">
        <v>181</v>
      </c>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row>
    <row r="169" spans="1:144" s="58" customFormat="1" ht="49.9" customHeight="1">
      <c r="A169" s="55" t="s">
        <v>181</v>
      </c>
      <c r="B169" s="56">
        <v>5</v>
      </c>
      <c r="C169" s="1114" t="s">
        <v>328</v>
      </c>
      <c r="D169" s="1115"/>
      <c r="E169" s="1115"/>
      <c r="F169" s="1115"/>
      <c r="G169" s="1115"/>
      <c r="H169" s="1115"/>
      <c r="I169" s="1115"/>
      <c r="J169" s="1115"/>
      <c r="K169" s="56" t="s">
        <v>181</v>
      </c>
      <c r="L169" s="68" t="s">
        <v>181</v>
      </c>
      <c r="M169" s="152" t="s">
        <v>181</v>
      </c>
      <c r="N169" s="152" t="s">
        <v>181</v>
      </c>
      <c r="O169" s="401" t="s">
        <v>181</v>
      </c>
      <c r="P169" s="152" t="s">
        <v>181</v>
      </c>
      <c r="Q169" s="68" t="s">
        <v>181</v>
      </c>
      <c r="R169" s="152" t="s">
        <v>181</v>
      </c>
      <c r="S169" s="152" t="s">
        <v>181</v>
      </c>
      <c r="T169" s="401" t="s">
        <v>181</v>
      </c>
      <c r="U169" s="152" t="s">
        <v>181</v>
      </c>
      <c r="V169" s="68" t="s">
        <v>181</v>
      </c>
      <c r="W169" s="152" t="s">
        <v>181</v>
      </c>
      <c r="X169" s="152" t="s">
        <v>181</v>
      </c>
      <c r="Y169" s="401" t="s">
        <v>181</v>
      </c>
      <c r="Z169" s="152" t="s">
        <v>181</v>
      </c>
      <c r="AA169" s="68" t="s">
        <v>181</v>
      </c>
      <c r="AB169" s="152" t="s">
        <v>181</v>
      </c>
      <c r="AC169" s="152" t="s">
        <v>181</v>
      </c>
      <c r="AD169" s="401" t="s">
        <v>181</v>
      </c>
      <c r="AE169" s="152" t="s">
        <v>181</v>
      </c>
      <c r="AF169" s="68" t="s">
        <v>181</v>
      </c>
      <c r="AG169" s="152" t="s">
        <v>181</v>
      </c>
      <c r="AH169" s="152" t="s">
        <v>181</v>
      </c>
      <c r="AI169" s="401" t="s">
        <v>181</v>
      </c>
      <c r="AJ169" s="152" t="s">
        <v>181</v>
      </c>
      <c r="AK169" s="68" t="s">
        <v>181</v>
      </c>
      <c r="AL169" s="152" t="s">
        <v>181</v>
      </c>
      <c r="AM169" s="152" t="s">
        <v>181</v>
      </c>
      <c r="AN169" s="401" t="s">
        <v>181</v>
      </c>
      <c r="AO169" s="85" t="s">
        <v>181</v>
      </c>
      <c r="AP169" s="187" t="s">
        <v>181</v>
      </c>
      <c r="AQ169" s="185" t="s">
        <v>181</v>
      </c>
      <c r="AR169" s="188" t="s">
        <v>181</v>
      </c>
      <c r="AS169" s="729"/>
      <c r="AT169" s="132" t="s">
        <v>181</v>
      </c>
      <c r="AU169" s="132" t="s">
        <v>181</v>
      </c>
      <c r="AV169" s="132" t="s">
        <v>181</v>
      </c>
      <c r="AW169" s="132" t="s">
        <v>181</v>
      </c>
      <c r="AX169" s="132" t="s">
        <v>181</v>
      </c>
      <c r="AY169" s="132" t="s">
        <v>181</v>
      </c>
      <c r="AZ169" s="132" t="s">
        <v>181</v>
      </c>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32" t="s">
        <v>181</v>
      </c>
      <c r="CW169" s="127"/>
      <c r="CX169" s="127"/>
      <c r="CY169" s="127"/>
      <c r="CZ169" s="127"/>
      <c r="DA169" s="127"/>
      <c r="DB169" s="132" t="s">
        <v>181</v>
      </c>
      <c r="DC169" s="127"/>
      <c r="DD169" s="127"/>
      <c r="DE169" s="127"/>
      <c r="DF169" s="127"/>
      <c r="DG169" s="127"/>
      <c r="DH169" s="132" t="s">
        <v>181</v>
      </c>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row>
    <row r="170" spans="1:144" s="58" customFormat="1" ht="20.25" customHeight="1">
      <c r="A170" s="55" t="s">
        <v>181</v>
      </c>
      <c r="B170" s="56" t="s">
        <v>181</v>
      </c>
      <c r="C170" s="56" t="s">
        <v>220</v>
      </c>
      <c r="D170" s="1375" t="s">
        <v>1102</v>
      </c>
      <c r="E170" s="1376"/>
      <c r="F170" s="1376"/>
      <c r="G170" s="1376"/>
      <c r="H170" s="1376"/>
      <c r="I170" s="1376"/>
      <c r="J170" s="1376"/>
      <c r="K170" s="56" t="s">
        <v>181</v>
      </c>
      <c r="L170" s="68" t="s">
        <v>181</v>
      </c>
      <c r="M170" s="152" t="s">
        <v>181</v>
      </c>
      <c r="N170" s="152" t="s">
        <v>181</v>
      </c>
      <c r="O170" s="413" t="s">
        <v>181</v>
      </c>
      <c r="P170" s="152"/>
      <c r="Q170" s="68"/>
      <c r="R170" s="152"/>
      <c r="S170" s="152"/>
      <c r="T170" s="413" t="s">
        <v>181</v>
      </c>
      <c r="U170" s="152"/>
      <c r="V170" s="68"/>
      <c r="W170" s="152"/>
      <c r="X170" s="152"/>
      <c r="Y170" s="413" t="s">
        <v>181</v>
      </c>
      <c r="Z170" s="152"/>
      <c r="AA170" s="68"/>
      <c r="AB170" s="152"/>
      <c r="AC170" s="152"/>
      <c r="AD170" s="413" t="s">
        <v>181</v>
      </c>
      <c r="AE170" s="152"/>
      <c r="AF170" s="68"/>
      <c r="AG170" s="152"/>
      <c r="AH170" s="152"/>
      <c r="AI170" s="413" t="s">
        <v>181</v>
      </c>
      <c r="AJ170" s="152"/>
      <c r="AK170" s="68"/>
      <c r="AL170" s="152"/>
      <c r="AM170" s="152"/>
      <c r="AN170" s="413" t="s">
        <v>181</v>
      </c>
      <c r="AO170" s="85" t="s">
        <v>181</v>
      </c>
      <c r="AP170" s="187" t="s">
        <v>181</v>
      </c>
      <c r="AQ170" s="204" t="s">
        <v>181</v>
      </c>
      <c r="AR170" s="188" t="s">
        <v>181</v>
      </c>
      <c r="AS170" s="729"/>
      <c r="AT170" s="132" t="s">
        <v>181</v>
      </c>
      <c r="AU170" s="132" t="s">
        <v>181</v>
      </c>
      <c r="AV170" s="132" t="s">
        <v>181</v>
      </c>
      <c r="AW170" s="132" t="s">
        <v>181</v>
      </c>
      <c r="AX170" s="132" t="s">
        <v>181</v>
      </c>
      <c r="AY170" s="132" t="s">
        <v>181</v>
      </c>
      <c r="AZ170" s="132" t="s">
        <v>181</v>
      </c>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32" t="s">
        <v>181</v>
      </c>
      <c r="CW170" s="127"/>
      <c r="CX170" s="127"/>
      <c r="CY170" s="127"/>
      <c r="CZ170" s="127"/>
      <c r="DA170" s="127"/>
      <c r="DB170" s="132" t="s">
        <v>181</v>
      </c>
      <c r="DC170" s="127"/>
      <c r="DD170" s="127"/>
      <c r="DE170" s="127"/>
      <c r="DF170" s="127"/>
      <c r="DG170" s="127"/>
      <c r="DH170" s="132" t="s">
        <v>181</v>
      </c>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row>
    <row r="171" spans="1:144" s="58" customFormat="1" ht="20.25" customHeight="1">
      <c r="A171" s="55"/>
      <c r="B171" s="56"/>
      <c r="C171" s="56"/>
      <c r="D171" s="1112" t="s">
        <v>221</v>
      </c>
      <c r="E171" s="1004"/>
      <c r="F171" s="1004"/>
      <c r="G171" s="1004"/>
      <c r="H171" s="1004"/>
      <c r="I171" s="1004"/>
      <c r="J171" s="1113"/>
      <c r="K171" s="56"/>
      <c r="L171" s="68"/>
      <c r="M171" s="152"/>
      <c r="N171" s="152"/>
      <c r="O171" s="412"/>
      <c r="P171" s="152"/>
      <c r="Q171" s="68"/>
      <c r="R171" s="152"/>
      <c r="S171" s="152"/>
      <c r="T171" s="412"/>
      <c r="U171" s="152"/>
      <c r="V171" s="68"/>
      <c r="W171" s="152"/>
      <c r="X171" s="152"/>
      <c r="Y171" s="412"/>
      <c r="Z171" s="152"/>
      <c r="AA171" s="68"/>
      <c r="AB171" s="152"/>
      <c r="AC171" s="152"/>
      <c r="AD171" s="412"/>
      <c r="AE171" s="152"/>
      <c r="AF171" s="68"/>
      <c r="AG171" s="152"/>
      <c r="AH171" s="152"/>
      <c r="AI171" s="412"/>
      <c r="AJ171" s="152"/>
      <c r="AK171" s="68"/>
      <c r="AL171" s="152"/>
      <c r="AM171" s="152"/>
      <c r="AN171" s="412"/>
      <c r="AO171" s="85"/>
      <c r="AP171" s="187"/>
      <c r="AQ171" s="52">
        <f>SUM(O171:AN171)</f>
        <v>0</v>
      </c>
      <c r="AR171" s="188"/>
      <c r="AS171" s="729"/>
      <c r="AT171" s="132" t="s">
        <v>181</v>
      </c>
      <c r="AU171" s="132" t="s">
        <v>181</v>
      </c>
      <c r="AV171" s="132" t="s">
        <v>181</v>
      </c>
      <c r="AW171" s="132" t="s">
        <v>181</v>
      </c>
      <c r="AX171" s="132" t="s">
        <v>181</v>
      </c>
      <c r="AY171" s="132" t="s">
        <v>181</v>
      </c>
      <c r="AZ171" s="132" t="s">
        <v>181</v>
      </c>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32" t="s">
        <v>181</v>
      </c>
      <c r="CW171" s="127"/>
      <c r="CX171" s="127"/>
      <c r="CY171" s="127"/>
      <c r="CZ171" s="127"/>
      <c r="DA171" s="127"/>
      <c r="DB171" s="132" t="s">
        <v>181</v>
      </c>
      <c r="DC171" s="127"/>
      <c r="DD171" s="127"/>
      <c r="DE171" s="127"/>
      <c r="DF171" s="127"/>
      <c r="DG171" s="127"/>
      <c r="DH171" s="132" t="s">
        <v>181</v>
      </c>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row>
    <row r="172" spans="1:144" s="58" customFormat="1" ht="20.25" customHeight="1">
      <c r="A172" s="55"/>
      <c r="B172" s="56"/>
      <c r="C172" s="56"/>
      <c r="D172" s="1069" t="s">
        <v>125</v>
      </c>
      <c r="E172" s="1070"/>
      <c r="F172" s="1070"/>
      <c r="G172" s="1070"/>
      <c r="H172" s="1070"/>
      <c r="I172" s="1070"/>
      <c r="J172" s="1071"/>
      <c r="K172" s="56"/>
      <c r="L172" s="68"/>
      <c r="M172" s="152"/>
      <c r="N172" s="152"/>
      <c r="O172" s="414"/>
      <c r="P172" s="152"/>
      <c r="Q172" s="68"/>
      <c r="R172" s="152"/>
      <c r="S172" s="152"/>
      <c r="T172" s="414"/>
      <c r="U172" s="152"/>
      <c r="V172" s="68"/>
      <c r="W172" s="152"/>
      <c r="X172" s="152"/>
      <c r="Y172" s="414"/>
      <c r="Z172" s="152"/>
      <c r="AA172" s="68"/>
      <c r="AB172" s="152"/>
      <c r="AC172" s="152"/>
      <c r="AD172" s="414"/>
      <c r="AE172" s="152"/>
      <c r="AF172" s="68"/>
      <c r="AG172" s="152"/>
      <c r="AH172" s="152"/>
      <c r="AI172" s="414"/>
      <c r="AJ172" s="152"/>
      <c r="AK172" s="68"/>
      <c r="AL172" s="152"/>
      <c r="AM172" s="152"/>
      <c r="AN172" s="414"/>
      <c r="AO172" s="85"/>
      <c r="AP172" s="187"/>
      <c r="AQ172" s="53">
        <f>SUM(O172:AN172)</f>
        <v>0</v>
      </c>
      <c r="AR172" s="188"/>
      <c r="AS172" s="729"/>
      <c r="AT172" s="132"/>
      <c r="AU172" s="132"/>
      <c r="AV172" s="132"/>
      <c r="AW172" s="132"/>
      <c r="AX172" s="132"/>
      <c r="AY172" s="132"/>
      <c r="AZ172" s="132"/>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32"/>
      <c r="CW172" s="127"/>
      <c r="CX172" s="127"/>
      <c r="CY172" s="127"/>
      <c r="CZ172" s="127"/>
      <c r="DA172" s="127"/>
      <c r="DB172" s="132"/>
      <c r="DC172" s="127"/>
      <c r="DD172" s="127"/>
      <c r="DE172" s="127"/>
      <c r="DF172" s="127"/>
      <c r="DG172" s="127"/>
      <c r="DH172" s="132"/>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row>
    <row r="173" spans="1:144" s="58" customFormat="1" ht="9.9499999999999993" customHeight="1">
      <c r="A173" s="55"/>
      <c r="B173" s="56"/>
      <c r="C173" s="56"/>
      <c r="D173" s="1067"/>
      <c r="E173" s="1004"/>
      <c r="F173" s="1004"/>
      <c r="G173" s="1004"/>
      <c r="H173" s="1004"/>
      <c r="I173" s="1004"/>
      <c r="J173" s="1004"/>
      <c r="K173" s="56"/>
      <c r="L173" s="68"/>
      <c r="M173" s="152"/>
      <c r="N173" s="152"/>
      <c r="O173" s="401"/>
      <c r="P173" s="152"/>
      <c r="Q173" s="68"/>
      <c r="R173" s="152"/>
      <c r="S173" s="152"/>
      <c r="T173" s="401"/>
      <c r="U173" s="152"/>
      <c r="V173" s="68"/>
      <c r="W173" s="152"/>
      <c r="X173" s="152"/>
      <c r="Y173" s="401"/>
      <c r="Z173" s="152"/>
      <c r="AA173" s="68"/>
      <c r="AB173" s="152"/>
      <c r="AC173" s="152"/>
      <c r="AD173" s="401" t="s">
        <v>181</v>
      </c>
      <c r="AE173" s="152"/>
      <c r="AF173" s="68"/>
      <c r="AG173" s="152"/>
      <c r="AH173" s="152"/>
      <c r="AI173" s="401" t="s">
        <v>181</v>
      </c>
      <c r="AJ173" s="152"/>
      <c r="AK173" s="68"/>
      <c r="AL173" s="152"/>
      <c r="AM173" s="152"/>
      <c r="AN173" s="401" t="s">
        <v>181</v>
      </c>
      <c r="AO173" s="85"/>
      <c r="AP173" s="187"/>
      <c r="AQ173" s="185" t="s">
        <v>181</v>
      </c>
      <c r="AR173" s="188"/>
      <c r="AS173" s="729"/>
      <c r="AT173" s="132"/>
      <c r="AU173" s="132"/>
      <c r="AV173" s="132"/>
      <c r="AW173" s="132"/>
      <c r="AX173" s="132"/>
      <c r="AY173" s="132"/>
      <c r="AZ173" s="132"/>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32"/>
      <c r="CW173" s="127"/>
      <c r="CX173" s="127"/>
      <c r="CY173" s="127"/>
      <c r="CZ173" s="127"/>
      <c r="DA173" s="127"/>
      <c r="DB173" s="132"/>
      <c r="DC173" s="127"/>
      <c r="DD173" s="127"/>
      <c r="DE173" s="127"/>
      <c r="DF173" s="127"/>
      <c r="DG173" s="127"/>
      <c r="DH173" s="132"/>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row>
    <row r="174" spans="1:144" s="58" customFormat="1" ht="20.25" customHeight="1">
      <c r="A174" s="55" t="s">
        <v>181</v>
      </c>
      <c r="B174" s="56" t="s">
        <v>181</v>
      </c>
      <c r="C174" s="56" t="s">
        <v>222</v>
      </c>
      <c r="D174" s="1375" t="s">
        <v>1101</v>
      </c>
      <c r="E174" s="1376"/>
      <c r="F174" s="1376"/>
      <c r="G174" s="1376"/>
      <c r="H174" s="1376"/>
      <c r="I174" s="1376"/>
      <c r="J174" s="1376"/>
      <c r="K174" s="56" t="s">
        <v>181</v>
      </c>
      <c r="L174" s="68" t="s">
        <v>181</v>
      </c>
      <c r="M174" s="152" t="s">
        <v>181</v>
      </c>
      <c r="N174" s="152" t="s">
        <v>181</v>
      </c>
      <c r="O174" s="413"/>
      <c r="P174" s="152"/>
      <c r="Q174" s="68"/>
      <c r="R174" s="152"/>
      <c r="S174" s="152"/>
      <c r="T174" s="413"/>
      <c r="U174" s="152"/>
      <c r="V174" s="68"/>
      <c r="W174" s="152"/>
      <c r="X174" s="152"/>
      <c r="Y174" s="413"/>
      <c r="Z174" s="152"/>
      <c r="AA174" s="68"/>
      <c r="AB174" s="152"/>
      <c r="AC174" s="152"/>
      <c r="AD174" s="413" t="s">
        <v>181</v>
      </c>
      <c r="AE174" s="152"/>
      <c r="AF174" s="68"/>
      <c r="AG174" s="152"/>
      <c r="AH174" s="152"/>
      <c r="AI174" s="413" t="s">
        <v>181</v>
      </c>
      <c r="AJ174" s="152"/>
      <c r="AK174" s="68"/>
      <c r="AL174" s="152"/>
      <c r="AM174" s="152"/>
      <c r="AN174" s="413" t="s">
        <v>181</v>
      </c>
      <c r="AO174" s="85" t="s">
        <v>181</v>
      </c>
      <c r="AP174" s="187" t="s">
        <v>181</v>
      </c>
      <c r="AQ174" s="204" t="s">
        <v>181</v>
      </c>
      <c r="AR174" s="188" t="s">
        <v>181</v>
      </c>
      <c r="AS174" s="729"/>
      <c r="AT174" s="132"/>
      <c r="AU174" s="132"/>
      <c r="AV174" s="132"/>
      <c r="AW174" s="132"/>
      <c r="AX174" s="132"/>
      <c r="AY174" s="132"/>
      <c r="AZ174" s="132"/>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32"/>
      <c r="CW174" s="127"/>
      <c r="CX174" s="127"/>
      <c r="CY174" s="127"/>
      <c r="CZ174" s="127"/>
      <c r="DA174" s="127"/>
      <c r="DB174" s="132"/>
      <c r="DC174" s="127"/>
      <c r="DD174" s="127"/>
      <c r="DE174" s="127"/>
      <c r="DF174" s="127"/>
      <c r="DG174" s="127"/>
      <c r="DH174" s="132"/>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row>
    <row r="175" spans="1:144" s="58" customFormat="1" ht="20.25" customHeight="1">
      <c r="A175" s="55"/>
      <c r="B175" s="56"/>
      <c r="C175" s="56"/>
      <c r="D175" s="1112" t="s">
        <v>221</v>
      </c>
      <c r="E175" s="1004"/>
      <c r="F175" s="1004"/>
      <c r="G175" s="1004"/>
      <c r="H175" s="1004"/>
      <c r="I175" s="1004"/>
      <c r="J175" s="1113"/>
      <c r="K175" s="56"/>
      <c r="L175" s="68"/>
      <c r="M175" s="152"/>
      <c r="N175" s="152"/>
      <c r="O175" s="412"/>
      <c r="P175" s="152"/>
      <c r="Q175" s="68"/>
      <c r="R175" s="152"/>
      <c r="S175" s="152"/>
      <c r="T175" s="412"/>
      <c r="U175" s="152"/>
      <c r="V175" s="68"/>
      <c r="W175" s="152"/>
      <c r="X175" s="152"/>
      <c r="Y175" s="412"/>
      <c r="Z175" s="152"/>
      <c r="AA175" s="68"/>
      <c r="AB175" s="152"/>
      <c r="AC175" s="152"/>
      <c r="AD175" s="412"/>
      <c r="AE175" s="152"/>
      <c r="AF175" s="68"/>
      <c r="AG175" s="152"/>
      <c r="AH175" s="152"/>
      <c r="AI175" s="412"/>
      <c r="AJ175" s="152"/>
      <c r="AK175" s="68"/>
      <c r="AL175" s="152"/>
      <c r="AM175" s="152"/>
      <c r="AN175" s="412"/>
      <c r="AO175" s="85"/>
      <c r="AP175" s="187"/>
      <c r="AQ175" s="52">
        <f>SUM(O175:AN175)</f>
        <v>0</v>
      </c>
      <c r="AR175" s="188"/>
      <c r="AS175" s="729"/>
      <c r="AT175" s="132" t="s">
        <v>181</v>
      </c>
      <c r="AU175" s="132" t="s">
        <v>181</v>
      </c>
      <c r="AV175" s="132" t="s">
        <v>181</v>
      </c>
      <c r="AW175" s="132" t="s">
        <v>181</v>
      </c>
      <c r="AX175" s="132" t="s">
        <v>181</v>
      </c>
      <c r="AY175" s="132" t="s">
        <v>181</v>
      </c>
      <c r="AZ175" s="132" t="s">
        <v>181</v>
      </c>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32" t="s">
        <v>181</v>
      </c>
      <c r="CW175" s="127"/>
      <c r="CX175" s="127"/>
      <c r="CY175" s="127"/>
      <c r="CZ175" s="127"/>
      <c r="DA175" s="127"/>
      <c r="DB175" s="132" t="s">
        <v>181</v>
      </c>
      <c r="DC175" s="127"/>
      <c r="DD175" s="127"/>
      <c r="DE175" s="127"/>
      <c r="DF175" s="127"/>
      <c r="DG175" s="127"/>
      <c r="DH175" s="132" t="s">
        <v>181</v>
      </c>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row>
    <row r="176" spans="1:144" s="58" customFormat="1" ht="20.25" customHeight="1">
      <c r="A176" s="55"/>
      <c r="B176" s="56"/>
      <c r="C176" s="56"/>
      <c r="D176" s="1069" t="s">
        <v>125</v>
      </c>
      <c r="E176" s="1070"/>
      <c r="F176" s="1070"/>
      <c r="G176" s="1070"/>
      <c r="H176" s="1070"/>
      <c r="I176" s="1070"/>
      <c r="J176" s="1071"/>
      <c r="K176" s="56"/>
      <c r="L176" s="68"/>
      <c r="M176" s="152"/>
      <c r="N176" s="152"/>
      <c r="O176" s="414"/>
      <c r="P176" s="152"/>
      <c r="Q176" s="68"/>
      <c r="R176" s="152"/>
      <c r="S176" s="152"/>
      <c r="T176" s="414"/>
      <c r="U176" s="152"/>
      <c r="V176" s="68"/>
      <c r="W176" s="152"/>
      <c r="X176" s="152"/>
      <c r="Y176" s="414"/>
      <c r="Z176" s="152"/>
      <c r="AA176" s="68"/>
      <c r="AB176" s="152"/>
      <c r="AC176" s="152"/>
      <c r="AD176" s="414"/>
      <c r="AE176" s="152"/>
      <c r="AF176" s="68"/>
      <c r="AG176" s="152"/>
      <c r="AH176" s="152"/>
      <c r="AI176" s="414"/>
      <c r="AJ176" s="152"/>
      <c r="AK176" s="68"/>
      <c r="AL176" s="152"/>
      <c r="AM176" s="152"/>
      <c r="AN176" s="414"/>
      <c r="AO176" s="85"/>
      <c r="AP176" s="187"/>
      <c r="AQ176" s="53">
        <f>SUM(O176:AN176)</f>
        <v>0</v>
      </c>
      <c r="AR176" s="188"/>
      <c r="AS176" s="729"/>
      <c r="AT176" s="132"/>
      <c r="AU176" s="132"/>
      <c r="AV176" s="132"/>
      <c r="AW176" s="132"/>
      <c r="AX176" s="132"/>
      <c r="AY176" s="132"/>
      <c r="AZ176" s="132"/>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32"/>
      <c r="CW176" s="127"/>
      <c r="CX176" s="127"/>
      <c r="CY176" s="127"/>
      <c r="CZ176" s="127"/>
      <c r="DA176" s="127"/>
      <c r="DB176" s="132"/>
      <c r="DC176" s="127"/>
      <c r="DD176" s="127"/>
      <c r="DE176" s="127"/>
      <c r="DF176" s="127"/>
      <c r="DG176" s="127"/>
      <c r="DH176" s="132"/>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row>
    <row r="177" spans="1:144" s="58" customFormat="1" ht="9.9499999999999993" customHeight="1">
      <c r="A177" s="55"/>
      <c r="B177" s="56"/>
      <c r="C177" s="56"/>
      <c r="D177" s="1067"/>
      <c r="E177" s="1004"/>
      <c r="F177" s="1004"/>
      <c r="G177" s="1004"/>
      <c r="H177" s="1004"/>
      <c r="I177" s="1004"/>
      <c r="J177" s="1004"/>
      <c r="K177" s="56"/>
      <c r="L177" s="68"/>
      <c r="M177" s="152"/>
      <c r="N177" s="152"/>
      <c r="O177" s="401"/>
      <c r="P177" s="152"/>
      <c r="Q177" s="68"/>
      <c r="R177" s="152"/>
      <c r="S177" s="152"/>
      <c r="T177" s="401"/>
      <c r="U177" s="152"/>
      <c r="V177" s="68"/>
      <c r="W177" s="152"/>
      <c r="X177" s="152"/>
      <c r="Y177" s="401"/>
      <c r="Z177" s="152"/>
      <c r="AA177" s="68"/>
      <c r="AB177" s="152"/>
      <c r="AC177" s="152"/>
      <c r="AD177" s="401" t="s">
        <v>181</v>
      </c>
      <c r="AE177" s="152"/>
      <c r="AF177" s="68"/>
      <c r="AG177" s="152"/>
      <c r="AH177" s="152"/>
      <c r="AI177" s="401" t="s">
        <v>181</v>
      </c>
      <c r="AJ177" s="152"/>
      <c r="AK177" s="68"/>
      <c r="AL177" s="152"/>
      <c r="AM177" s="152"/>
      <c r="AN177" s="401" t="s">
        <v>181</v>
      </c>
      <c r="AO177" s="85"/>
      <c r="AP177" s="187"/>
      <c r="AQ177" s="185" t="s">
        <v>181</v>
      </c>
      <c r="AR177" s="188"/>
      <c r="AS177" s="729"/>
      <c r="AT177" s="132"/>
      <c r="AU177" s="132"/>
      <c r="AV177" s="132"/>
      <c r="AW177" s="132"/>
      <c r="AX177" s="132"/>
      <c r="AY177" s="132"/>
      <c r="AZ177" s="132"/>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32"/>
      <c r="CW177" s="127"/>
      <c r="CX177" s="127"/>
      <c r="CY177" s="127"/>
      <c r="CZ177" s="127"/>
      <c r="DA177" s="127"/>
      <c r="DB177" s="132"/>
      <c r="DC177" s="127"/>
      <c r="DD177" s="127"/>
      <c r="DE177" s="127"/>
      <c r="DF177" s="127"/>
      <c r="DG177" s="127"/>
      <c r="DH177" s="132"/>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row>
    <row r="178" spans="1:144" s="58" customFormat="1" ht="20.25" customHeight="1">
      <c r="A178" s="55" t="s">
        <v>181</v>
      </c>
      <c r="B178" s="56" t="s">
        <v>181</v>
      </c>
      <c r="C178" s="56" t="s">
        <v>223</v>
      </c>
      <c r="D178" s="1375" t="s">
        <v>1100</v>
      </c>
      <c r="E178" s="1376"/>
      <c r="F178" s="1376"/>
      <c r="G178" s="1376"/>
      <c r="H178" s="1376"/>
      <c r="I178" s="1376"/>
      <c r="J178" s="1376"/>
      <c r="K178" s="56" t="s">
        <v>181</v>
      </c>
      <c r="L178" s="68" t="s">
        <v>181</v>
      </c>
      <c r="M178" s="152" t="s">
        <v>181</v>
      </c>
      <c r="N178" s="152" t="s">
        <v>181</v>
      </c>
      <c r="O178" s="413"/>
      <c r="P178" s="152"/>
      <c r="Q178" s="68"/>
      <c r="R178" s="152"/>
      <c r="S178" s="152"/>
      <c r="T178" s="413"/>
      <c r="U178" s="152"/>
      <c r="V178" s="68"/>
      <c r="W178" s="152"/>
      <c r="X178" s="152"/>
      <c r="Y178" s="413"/>
      <c r="Z178" s="152"/>
      <c r="AA178" s="68"/>
      <c r="AB178" s="152"/>
      <c r="AC178" s="152"/>
      <c r="AD178" s="413" t="s">
        <v>181</v>
      </c>
      <c r="AE178" s="152"/>
      <c r="AF178" s="68"/>
      <c r="AG178" s="152"/>
      <c r="AH178" s="152"/>
      <c r="AI178" s="413" t="s">
        <v>181</v>
      </c>
      <c r="AJ178" s="152"/>
      <c r="AK178" s="68"/>
      <c r="AL178" s="152"/>
      <c r="AM178" s="152"/>
      <c r="AN178" s="413" t="s">
        <v>181</v>
      </c>
      <c r="AO178" s="85" t="s">
        <v>181</v>
      </c>
      <c r="AP178" s="187" t="s">
        <v>181</v>
      </c>
      <c r="AQ178" s="204" t="s">
        <v>181</v>
      </c>
      <c r="AR178" s="188" t="s">
        <v>181</v>
      </c>
      <c r="AS178" s="729"/>
      <c r="AT178" s="132"/>
      <c r="AU178" s="132"/>
      <c r="AV178" s="132"/>
      <c r="AW178" s="132"/>
      <c r="AX178" s="132"/>
      <c r="AY178" s="132"/>
      <c r="AZ178" s="132"/>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32"/>
      <c r="CW178" s="127"/>
      <c r="CX178" s="127"/>
      <c r="CY178" s="127"/>
      <c r="CZ178" s="127"/>
      <c r="DA178" s="127"/>
      <c r="DB178" s="132"/>
      <c r="DC178" s="127"/>
      <c r="DD178" s="127"/>
      <c r="DE178" s="127"/>
      <c r="DF178" s="127"/>
      <c r="DG178" s="127"/>
      <c r="DH178" s="132"/>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row>
    <row r="179" spans="1:144" s="58" customFormat="1" ht="20.25" customHeight="1">
      <c r="A179" s="55"/>
      <c r="B179" s="56"/>
      <c r="C179" s="56"/>
      <c r="D179" s="1076" t="s">
        <v>221</v>
      </c>
      <c r="E179" s="1077"/>
      <c r="F179" s="1077"/>
      <c r="G179" s="1077"/>
      <c r="H179" s="1077"/>
      <c r="I179" s="1077"/>
      <c r="J179" s="1078"/>
      <c r="K179" s="56"/>
      <c r="L179" s="68"/>
      <c r="M179" s="152"/>
      <c r="N179" s="152"/>
      <c r="O179" s="412"/>
      <c r="P179" s="152"/>
      <c r="Q179" s="68"/>
      <c r="R179" s="152"/>
      <c r="S179" s="152"/>
      <c r="T179" s="412"/>
      <c r="U179" s="152"/>
      <c r="V179" s="68"/>
      <c r="W179" s="152"/>
      <c r="X179" s="152"/>
      <c r="Y179" s="412"/>
      <c r="Z179" s="152"/>
      <c r="AA179" s="68"/>
      <c r="AB179" s="152"/>
      <c r="AC179" s="152"/>
      <c r="AD179" s="412"/>
      <c r="AE179" s="152"/>
      <c r="AF179" s="68"/>
      <c r="AG179" s="152"/>
      <c r="AH179" s="152"/>
      <c r="AI179" s="412"/>
      <c r="AJ179" s="152"/>
      <c r="AK179" s="68"/>
      <c r="AL179" s="152"/>
      <c r="AM179" s="152"/>
      <c r="AN179" s="412"/>
      <c r="AO179" s="85"/>
      <c r="AP179" s="187"/>
      <c r="AQ179" s="52">
        <f>SUM(O179:AN179)</f>
        <v>0</v>
      </c>
      <c r="AR179" s="188"/>
      <c r="AS179" s="729"/>
      <c r="AT179" s="132" t="s">
        <v>181</v>
      </c>
      <c r="AU179" s="132" t="s">
        <v>181</v>
      </c>
      <c r="AV179" s="132" t="s">
        <v>181</v>
      </c>
      <c r="AW179" s="132" t="s">
        <v>181</v>
      </c>
      <c r="AX179" s="132" t="s">
        <v>181</v>
      </c>
      <c r="AY179" s="132" t="s">
        <v>181</v>
      </c>
      <c r="AZ179" s="132" t="s">
        <v>181</v>
      </c>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32" t="s">
        <v>181</v>
      </c>
      <c r="CW179" s="127"/>
      <c r="CX179" s="127"/>
      <c r="CY179" s="127"/>
      <c r="CZ179" s="127"/>
      <c r="DA179" s="127"/>
      <c r="DB179" s="132" t="s">
        <v>181</v>
      </c>
      <c r="DC179" s="127"/>
      <c r="DD179" s="127"/>
      <c r="DE179" s="127"/>
      <c r="DF179" s="127"/>
      <c r="DG179" s="127"/>
      <c r="DH179" s="132" t="s">
        <v>181</v>
      </c>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row>
    <row r="180" spans="1:144" s="58" customFormat="1" ht="20.25" customHeight="1">
      <c r="A180" s="55"/>
      <c r="B180" s="56"/>
      <c r="C180" s="56"/>
      <c r="D180" s="1069" t="s">
        <v>125</v>
      </c>
      <c r="E180" s="1070"/>
      <c r="F180" s="1070"/>
      <c r="G180" s="1070"/>
      <c r="H180" s="1070"/>
      <c r="I180" s="1070"/>
      <c r="J180" s="1071"/>
      <c r="K180" s="56"/>
      <c r="L180" s="68"/>
      <c r="M180" s="152"/>
      <c r="N180" s="152"/>
      <c r="O180" s="414"/>
      <c r="P180" s="152"/>
      <c r="Q180" s="68"/>
      <c r="R180" s="152"/>
      <c r="S180" s="152"/>
      <c r="T180" s="414"/>
      <c r="U180" s="152"/>
      <c r="V180" s="68"/>
      <c r="W180" s="152"/>
      <c r="X180" s="152"/>
      <c r="Y180" s="414"/>
      <c r="Z180" s="152"/>
      <c r="AA180" s="68"/>
      <c r="AB180" s="152"/>
      <c r="AC180" s="152"/>
      <c r="AD180" s="414"/>
      <c r="AE180" s="152"/>
      <c r="AF180" s="68"/>
      <c r="AG180" s="152"/>
      <c r="AH180" s="152"/>
      <c r="AI180" s="414"/>
      <c r="AJ180" s="152"/>
      <c r="AK180" s="68"/>
      <c r="AL180" s="152"/>
      <c r="AM180" s="152"/>
      <c r="AN180" s="414"/>
      <c r="AO180" s="85"/>
      <c r="AP180" s="187"/>
      <c r="AQ180" s="53">
        <f>SUM(O180:AN180)</f>
        <v>0</v>
      </c>
      <c r="AR180" s="188"/>
      <c r="AS180" s="729"/>
      <c r="AT180" s="132"/>
      <c r="AU180" s="132"/>
      <c r="AV180" s="132"/>
      <c r="AW180" s="132"/>
      <c r="AX180" s="132"/>
      <c r="AY180" s="132"/>
      <c r="AZ180" s="132"/>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32"/>
      <c r="CW180" s="127"/>
      <c r="CX180" s="127"/>
      <c r="CY180" s="127"/>
      <c r="CZ180" s="127"/>
      <c r="DA180" s="127"/>
      <c r="DB180" s="132"/>
      <c r="DC180" s="127"/>
      <c r="DD180" s="127"/>
      <c r="DE180" s="127"/>
      <c r="DF180" s="127"/>
      <c r="DG180" s="127"/>
      <c r="DH180" s="132"/>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row>
    <row r="181" spans="1:144" s="58" customFormat="1" ht="9.9499999999999993" customHeight="1">
      <c r="A181" s="55"/>
      <c r="B181" s="56"/>
      <c r="C181" s="56"/>
      <c r="D181" s="1067"/>
      <c r="E181" s="1004"/>
      <c r="F181" s="1004"/>
      <c r="G181" s="1004"/>
      <c r="H181" s="1004"/>
      <c r="I181" s="1004"/>
      <c r="J181" s="1004"/>
      <c r="K181" s="56"/>
      <c r="L181" s="68"/>
      <c r="M181" s="152"/>
      <c r="N181" s="152"/>
      <c r="O181" s="401" t="s">
        <v>181</v>
      </c>
      <c r="P181" s="152"/>
      <c r="Q181" s="68"/>
      <c r="R181" s="152"/>
      <c r="S181" s="152"/>
      <c r="T181" s="401" t="s">
        <v>181</v>
      </c>
      <c r="U181" s="152"/>
      <c r="V181" s="68"/>
      <c r="W181" s="152"/>
      <c r="X181" s="152"/>
      <c r="Y181" s="401" t="s">
        <v>181</v>
      </c>
      <c r="Z181" s="152"/>
      <c r="AA181" s="68"/>
      <c r="AB181" s="152"/>
      <c r="AC181" s="152"/>
      <c r="AD181" s="401" t="s">
        <v>181</v>
      </c>
      <c r="AE181" s="152"/>
      <c r="AF181" s="68"/>
      <c r="AG181" s="152"/>
      <c r="AH181" s="152"/>
      <c r="AI181" s="401" t="s">
        <v>181</v>
      </c>
      <c r="AJ181" s="152"/>
      <c r="AK181" s="68"/>
      <c r="AL181" s="152"/>
      <c r="AM181" s="152"/>
      <c r="AN181" s="401" t="s">
        <v>181</v>
      </c>
      <c r="AO181" s="85"/>
      <c r="AP181" s="187"/>
      <c r="AQ181" s="185" t="s">
        <v>181</v>
      </c>
      <c r="AR181" s="188"/>
      <c r="AS181" s="729"/>
      <c r="AT181" s="132"/>
      <c r="AU181" s="132"/>
      <c r="AV181" s="132"/>
      <c r="AW181" s="132"/>
      <c r="AX181" s="132"/>
      <c r="AY181" s="132"/>
      <c r="AZ181" s="132"/>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32"/>
      <c r="CW181" s="127"/>
      <c r="CX181" s="127"/>
      <c r="CY181" s="127"/>
      <c r="CZ181" s="127"/>
      <c r="DA181" s="127"/>
      <c r="DB181" s="132"/>
      <c r="DC181" s="127"/>
      <c r="DD181" s="127"/>
      <c r="DE181" s="127"/>
      <c r="DF181" s="127"/>
      <c r="DG181" s="127"/>
      <c r="DH181" s="132"/>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row>
    <row r="182" spans="1:144" s="58" customFormat="1" ht="20.25" customHeight="1">
      <c r="A182" s="55" t="s">
        <v>181</v>
      </c>
      <c r="B182" s="56" t="s">
        <v>181</v>
      </c>
      <c r="C182" s="56" t="s">
        <v>224</v>
      </c>
      <c r="D182" s="1375" t="s">
        <v>1099</v>
      </c>
      <c r="E182" s="1376"/>
      <c r="F182" s="1376"/>
      <c r="G182" s="1376"/>
      <c r="H182" s="1376"/>
      <c r="I182" s="1376"/>
      <c r="J182" s="1376"/>
      <c r="K182" s="56" t="s">
        <v>181</v>
      </c>
      <c r="L182" s="68" t="s">
        <v>181</v>
      </c>
      <c r="M182" s="152" t="s">
        <v>181</v>
      </c>
      <c r="N182" s="152" t="s">
        <v>181</v>
      </c>
      <c r="O182" s="413" t="s">
        <v>181</v>
      </c>
      <c r="P182" s="152"/>
      <c r="Q182" s="68"/>
      <c r="R182" s="152"/>
      <c r="S182" s="152"/>
      <c r="T182" s="413" t="s">
        <v>181</v>
      </c>
      <c r="U182" s="152"/>
      <c r="V182" s="68"/>
      <c r="W182" s="152"/>
      <c r="X182" s="152"/>
      <c r="Y182" s="413" t="s">
        <v>181</v>
      </c>
      <c r="Z182" s="152"/>
      <c r="AA182" s="68"/>
      <c r="AB182" s="152"/>
      <c r="AC182" s="152"/>
      <c r="AD182" s="413" t="s">
        <v>181</v>
      </c>
      <c r="AE182" s="152"/>
      <c r="AF182" s="68"/>
      <c r="AG182" s="152"/>
      <c r="AH182" s="152"/>
      <c r="AI182" s="413" t="s">
        <v>181</v>
      </c>
      <c r="AJ182" s="152"/>
      <c r="AK182" s="68"/>
      <c r="AL182" s="152"/>
      <c r="AM182" s="152"/>
      <c r="AN182" s="413" t="s">
        <v>181</v>
      </c>
      <c r="AO182" s="85" t="s">
        <v>181</v>
      </c>
      <c r="AP182" s="187" t="s">
        <v>181</v>
      </c>
      <c r="AQ182" s="204" t="s">
        <v>181</v>
      </c>
      <c r="AR182" s="188" t="s">
        <v>181</v>
      </c>
      <c r="AS182" s="729"/>
      <c r="AT182" s="132"/>
      <c r="AU182" s="132"/>
      <c r="AV182" s="132"/>
      <c r="AW182" s="132"/>
      <c r="AX182" s="132"/>
      <c r="AY182" s="132"/>
      <c r="AZ182" s="132"/>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32"/>
      <c r="CW182" s="127"/>
      <c r="CX182" s="127"/>
      <c r="CY182" s="127"/>
      <c r="CZ182" s="127"/>
      <c r="DA182" s="127"/>
      <c r="DB182" s="132"/>
      <c r="DC182" s="127"/>
      <c r="DD182" s="127"/>
      <c r="DE182" s="127"/>
      <c r="DF182" s="127"/>
      <c r="DG182" s="127"/>
      <c r="DH182" s="132"/>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row>
    <row r="183" spans="1:144" s="58" customFormat="1" ht="20.25" customHeight="1">
      <c r="A183" s="55"/>
      <c r="B183" s="56"/>
      <c r="C183" s="56"/>
      <c r="D183" s="1076" t="s">
        <v>221</v>
      </c>
      <c r="E183" s="1077"/>
      <c r="F183" s="1077"/>
      <c r="G183" s="1077"/>
      <c r="H183" s="1077"/>
      <c r="I183" s="1077"/>
      <c r="J183" s="1078"/>
      <c r="K183" s="56"/>
      <c r="L183" s="68"/>
      <c r="M183" s="152"/>
      <c r="N183" s="152"/>
      <c r="O183" s="412"/>
      <c r="P183" s="152"/>
      <c r="Q183" s="68"/>
      <c r="R183" s="152"/>
      <c r="S183" s="152"/>
      <c r="T183" s="412"/>
      <c r="U183" s="152"/>
      <c r="V183" s="68"/>
      <c r="W183" s="152"/>
      <c r="X183" s="152"/>
      <c r="Y183" s="412"/>
      <c r="Z183" s="152"/>
      <c r="AA183" s="68"/>
      <c r="AB183" s="152"/>
      <c r="AC183" s="152"/>
      <c r="AD183" s="412"/>
      <c r="AE183" s="152"/>
      <c r="AF183" s="68"/>
      <c r="AG183" s="152"/>
      <c r="AH183" s="152"/>
      <c r="AI183" s="412"/>
      <c r="AJ183" s="152"/>
      <c r="AK183" s="68"/>
      <c r="AL183" s="152"/>
      <c r="AM183" s="152"/>
      <c r="AN183" s="412"/>
      <c r="AO183" s="85"/>
      <c r="AP183" s="187"/>
      <c r="AQ183" s="52">
        <f>SUM(O183:AN183)</f>
        <v>0</v>
      </c>
      <c r="AR183" s="188"/>
      <c r="AS183" s="729"/>
      <c r="AT183" s="132" t="s">
        <v>181</v>
      </c>
      <c r="AU183" s="132" t="s">
        <v>181</v>
      </c>
      <c r="AV183" s="132" t="s">
        <v>181</v>
      </c>
      <c r="AW183" s="132" t="s">
        <v>181</v>
      </c>
      <c r="AX183" s="132" t="s">
        <v>181</v>
      </c>
      <c r="AY183" s="132" t="s">
        <v>181</v>
      </c>
      <c r="AZ183" s="132" t="s">
        <v>181</v>
      </c>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32" t="s">
        <v>181</v>
      </c>
      <c r="CW183" s="127"/>
      <c r="CX183" s="127"/>
      <c r="CY183" s="127"/>
      <c r="CZ183" s="127"/>
      <c r="DA183" s="127"/>
      <c r="DB183" s="132" t="s">
        <v>181</v>
      </c>
      <c r="DC183" s="127"/>
      <c r="DD183" s="127"/>
      <c r="DE183" s="127"/>
      <c r="DF183" s="127"/>
      <c r="DG183" s="127"/>
      <c r="DH183" s="132" t="s">
        <v>181</v>
      </c>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row>
    <row r="184" spans="1:144" s="58" customFormat="1" ht="20.25" customHeight="1">
      <c r="A184" s="55"/>
      <c r="B184" s="56"/>
      <c r="C184" s="56"/>
      <c r="D184" s="1069" t="s">
        <v>125</v>
      </c>
      <c r="E184" s="1070"/>
      <c r="F184" s="1070"/>
      <c r="G184" s="1070"/>
      <c r="H184" s="1070"/>
      <c r="I184" s="1070"/>
      <c r="J184" s="1071"/>
      <c r="K184" s="56"/>
      <c r="L184" s="68"/>
      <c r="M184" s="152"/>
      <c r="N184" s="152"/>
      <c r="O184" s="414"/>
      <c r="P184" s="152"/>
      <c r="Q184" s="68"/>
      <c r="R184" s="152"/>
      <c r="S184" s="152"/>
      <c r="T184" s="414"/>
      <c r="U184" s="152"/>
      <c r="V184" s="68"/>
      <c r="W184" s="152"/>
      <c r="X184" s="152"/>
      <c r="Y184" s="414"/>
      <c r="Z184" s="152"/>
      <c r="AA184" s="68"/>
      <c r="AB184" s="152"/>
      <c r="AC184" s="152"/>
      <c r="AD184" s="414"/>
      <c r="AE184" s="152"/>
      <c r="AF184" s="68"/>
      <c r="AG184" s="152"/>
      <c r="AH184" s="152"/>
      <c r="AI184" s="414"/>
      <c r="AJ184" s="152"/>
      <c r="AK184" s="68"/>
      <c r="AL184" s="152"/>
      <c r="AM184" s="152"/>
      <c r="AN184" s="414"/>
      <c r="AO184" s="85"/>
      <c r="AP184" s="187"/>
      <c r="AQ184" s="53">
        <f>SUM(O184:AN184)</f>
        <v>0</v>
      </c>
      <c r="AR184" s="188"/>
      <c r="AS184" s="729"/>
      <c r="AT184" s="132"/>
      <c r="AU184" s="132"/>
      <c r="AV184" s="132"/>
      <c r="AW184" s="132"/>
      <c r="AX184" s="132"/>
      <c r="AY184" s="132"/>
      <c r="AZ184" s="132"/>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32"/>
      <c r="CW184" s="127"/>
      <c r="CX184" s="127"/>
      <c r="CY184" s="127"/>
      <c r="CZ184" s="127"/>
      <c r="DA184" s="127"/>
      <c r="DB184" s="132"/>
      <c r="DC184" s="127"/>
      <c r="DD184" s="127"/>
      <c r="DE184" s="127"/>
      <c r="DF184" s="127"/>
      <c r="DG184" s="127"/>
      <c r="DH184" s="132"/>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row>
    <row r="185" spans="1:144" s="58" customFormat="1" ht="9.9499999999999993" customHeight="1">
      <c r="A185" s="55"/>
      <c r="B185" s="56"/>
      <c r="C185" s="56"/>
      <c r="D185" s="1067"/>
      <c r="E185" s="1004"/>
      <c r="F185" s="1004"/>
      <c r="G185" s="1004"/>
      <c r="H185" s="1004"/>
      <c r="I185" s="1004"/>
      <c r="J185" s="1004"/>
      <c r="K185" s="56"/>
      <c r="L185" s="68"/>
      <c r="M185" s="152"/>
      <c r="N185" s="152"/>
      <c r="O185" s="401" t="s">
        <v>181</v>
      </c>
      <c r="P185" s="152"/>
      <c r="Q185" s="68"/>
      <c r="R185" s="152"/>
      <c r="S185" s="152"/>
      <c r="T185" s="401" t="s">
        <v>181</v>
      </c>
      <c r="U185" s="152"/>
      <c r="V185" s="68"/>
      <c r="W185" s="152"/>
      <c r="X185" s="152"/>
      <c r="Y185" s="401" t="s">
        <v>181</v>
      </c>
      <c r="Z185" s="152"/>
      <c r="AA185" s="68"/>
      <c r="AB185" s="152"/>
      <c r="AC185" s="152"/>
      <c r="AD185" s="401" t="s">
        <v>181</v>
      </c>
      <c r="AE185" s="152"/>
      <c r="AF185" s="68"/>
      <c r="AG185" s="152"/>
      <c r="AH185" s="152"/>
      <c r="AI185" s="401" t="s">
        <v>181</v>
      </c>
      <c r="AJ185" s="152"/>
      <c r="AK185" s="68"/>
      <c r="AL185" s="152"/>
      <c r="AM185" s="152"/>
      <c r="AN185" s="401" t="s">
        <v>181</v>
      </c>
      <c r="AO185" s="85"/>
      <c r="AP185" s="187"/>
      <c r="AQ185" s="185" t="s">
        <v>181</v>
      </c>
      <c r="AR185" s="188"/>
      <c r="AS185" s="729"/>
      <c r="AT185" s="132"/>
      <c r="AU185" s="132"/>
      <c r="AV185" s="132"/>
      <c r="AW185" s="132"/>
      <c r="AX185" s="132"/>
      <c r="AY185" s="132"/>
      <c r="AZ185" s="132"/>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32"/>
      <c r="CW185" s="127"/>
      <c r="CX185" s="127"/>
      <c r="CY185" s="127"/>
      <c r="CZ185" s="127"/>
      <c r="DA185" s="127"/>
      <c r="DB185" s="132"/>
      <c r="DC185" s="127"/>
      <c r="DD185" s="127"/>
      <c r="DE185" s="127"/>
      <c r="DF185" s="127"/>
      <c r="DG185" s="127"/>
      <c r="DH185" s="132"/>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row>
    <row r="186" spans="1:144" s="58" customFormat="1" ht="20.25" customHeight="1">
      <c r="A186" s="55" t="s">
        <v>181</v>
      </c>
      <c r="B186" s="56" t="s">
        <v>181</v>
      </c>
      <c r="C186" s="56" t="s">
        <v>225</v>
      </c>
      <c r="D186" s="1375" t="s">
        <v>1098</v>
      </c>
      <c r="E186" s="1376"/>
      <c r="F186" s="1376"/>
      <c r="G186" s="1376"/>
      <c r="H186" s="1376"/>
      <c r="I186" s="1376"/>
      <c r="J186" s="1376"/>
      <c r="K186" s="56" t="s">
        <v>181</v>
      </c>
      <c r="L186" s="68" t="s">
        <v>181</v>
      </c>
      <c r="M186" s="152" t="s">
        <v>181</v>
      </c>
      <c r="N186" s="152" t="s">
        <v>181</v>
      </c>
      <c r="O186" s="413" t="s">
        <v>181</v>
      </c>
      <c r="P186" s="152"/>
      <c r="Q186" s="68"/>
      <c r="R186" s="152"/>
      <c r="S186" s="152"/>
      <c r="T186" s="413" t="s">
        <v>181</v>
      </c>
      <c r="U186" s="152"/>
      <c r="V186" s="68"/>
      <c r="W186" s="152"/>
      <c r="X186" s="152"/>
      <c r="Y186" s="413" t="s">
        <v>181</v>
      </c>
      <c r="Z186" s="152"/>
      <c r="AA186" s="68"/>
      <c r="AB186" s="152"/>
      <c r="AC186" s="152"/>
      <c r="AD186" s="413" t="s">
        <v>181</v>
      </c>
      <c r="AE186" s="152"/>
      <c r="AF186" s="68"/>
      <c r="AG186" s="152"/>
      <c r="AH186" s="152"/>
      <c r="AI186" s="413" t="s">
        <v>181</v>
      </c>
      <c r="AJ186" s="152"/>
      <c r="AK186" s="68"/>
      <c r="AL186" s="152"/>
      <c r="AM186" s="152"/>
      <c r="AN186" s="413" t="s">
        <v>181</v>
      </c>
      <c r="AO186" s="85" t="s">
        <v>181</v>
      </c>
      <c r="AP186" s="187" t="s">
        <v>181</v>
      </c>
      <c r="AQ186" s="204" t="s">
        <v>181</v>
      </c>
      <c r="AR186" s="188" t="s">
        <v>181</v>
      </c>
      <c r="AS186" s="729"/>
      <c r="AT186" s="132"/>
      <c r="AU186" s="132"/>
      <c r="AV186" s="132"/>
      <c r="AW186" s="132"/>
      <c r="AX186" s="132"/>
      <c r="AY186" s="132"/>
      <c r="AZ186" s="132"/>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32"/>
      <c r="CW186" s="127"/>
      <c r="CX186" s="127"/>
      <c r="CY186" s="127"/>
      <c r="CZ186" s="127"/>
      <c r="DA186" s="127"/>
      <c r="DB186" s="132"/>
      <c r="DC186" s="127"/>
      <c r="DD186" s="127"/>
      <c r="DE186" s="127"/>
      <c r="DF186" s="127"/>
      <c r="DG186" s="127"/>
      <c r="DH186" s="132"/>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row>
    <row r="187" spans="1:144" s="58" customFormat="1" ht="20.25" customHeight="1">
      <c r="A187" s="55"/>
      <c r="B187" s="56"/>
      <c r="C187" s="56"/>
      <c r="D187" s="1076" t="s">
        <v>221</v>
      </c>
      <c r="E187" s="1077"/>
      <c r="F187" s="1077"/>
      <c r="G187" s="1077"/>
      <c r="H187" s="1077"/>
      <c r="I187" s="1077"/>
      <c r="J187" s="1078"/>
      <c r="K187" s="56"/>
      <c r="L187" s="68"/>
      <c r="M187" s="152"/>
      <c r="N187" s="152"/>
      <c r="O187" s="412"/>
      <c r="P187" s="152"/>
      <c r="Q187" s="68"/>
      <c r="R187" s="152"/>
      <c r="S187" s="152"/>
      <c r="T187" s="412"/>
      <c r="U187" s="152"/>
      <c r="V187" s="68"/>
      <c r="W187" s="152"/>
      <c r="X187" s="152"/>
      <c r="Y187" s="412"/>
      <c r="Z187" s="152"/>
      <c r="AA187" s="68"/>
      <c r="AB187" s="152"/>
      <c r="AC187" s="152"/>
      <c r="AD187" s="412"/>
      <c r="AE187" s="152"/>
      <c r="AF187" s="68"/>
      <c r="AG187" s="152"/>
      <c r="AH187" s="152"/>
      <c r="AI187" s="412"/>
      <c r="AJ187" s="152"/>
      <c r="AK187" s="68"/>
      <c r="AL187" s="152"/>
      <c r="AM187" s="152"/>
      <c r="AN187" s="412"/>
      <c r="AO187" s="85"/>
      <c r="AP187" s="187"/>
      <c r="AQ187" s="52">
        <f>SUM(O187:AN187)</f>
        <v>0</v>
      </c>
      <c r="AR187" s="188"/>
      <c r="AS187" s="729"/>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row>
    <row r="188" spans="1:144" s="58" customFormat="1" ht="20.25" customHeight="1">
      <c r="A188" s="55"/>
      <c r="B188" s="56"/>
      <c r="C188" s="56"/>
      <c r="D188" s="1069" t="s">
        <v>125</v>
      </c>
      <c r="E188" s="1070"/>
      <c r="F188" s="1070"/>
      <c r="G188" s="1070"/>
      <c r="H188" s="1070"/>
      <c r="I188" s="1070"/>
      <c r="J188" s="1071"/>
      <c r="K188" s="56"/>
      <c r="L188" s="68"/>
      <c r="M188" s="152"/>
      <c r="N188" s="152"/>
      <c r="O188" s="414"/>
      <c r="P188" s="152"/>
      <c r="Q188" s="68"/>
      <c r="R188" s="152"/>
      <c r="S188" s="152"/>
      <c r="T188" s="414"/>
      <c r="U188" s="152"/>
      <c r="V188" s="68"/>
      <c r="W188" s="152"/>
      <c r="X188" s="152"/>
      <c r="Y188" s="414"/>
      <c r="Z188" s="152"/>
      <c r="AA188" s="68"/>
      <c r="AB188" s="152"/>
      <c r="AC188" s="152"/>
      <c r="AD188" s="414"/>
      <c r="AE188" s="152"/>
      <c r="AF188" s="68"/>
      <c r="AG188" s="152"/>
      <c r="AH188" s="152"/>
      <c r="AI188" s="414"/>
      <c r="AJ188" s="152"/>
      <c r="AK188" s="68"/>
      <c r="AL188" s="152"/>
      <c r="AM188" s="152"/>
      <c r="AN188" s="414"/>
      <c r="AO188" s="85"/>
      <c r="AP188" s="187"/>
      <c r="AQ188" s="53">
        <f>SUM(O188:AN188)</f>
        <v>0</v>
      </c>
      <c r="AR188" s="188"/>
      <c r="AS188" s="729"/>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row>
    <row r="189" spans="1:144" s="58" customFormat="1" ht="9.9499999999999993" customHeight="1">
      <c r="A189" s="55"/>
      <c r="B189" s="56"/>
      <c r="C189" s="56"/>
      <c r="D189" s="1085"/>
      <c r="E189" s="1077"/>
      <c r="F189" s="1077"/>
      <c r="G189" s="1077"/>
      <c r="H189" s="1077"/>
      <c r="I189" s="1077"/>
      <c r="J189" s="1077"/>
      <c r="K189" s="56"/>
      <c r="L189" s="68"/>
      <c r="M189" s="152"/>
      <c r="N189" s="152"/>
      <c r="O189" s="401" t="s">
        <v>181</v>
      </c>
      <c r="P189" s="152"/>
      <c r="Q189" s="68"/>
      <c r="R189" s="152"/>
      <c r="S189" s="152"/>
      <c r="T189" s="401" t="s">
        <v>181</v>
      </c>
      <c r="U189" s="152"/>
      <c r="V189" s="68"/>
      <c r="W189" s="152"/>
      <c r="X189" s="152"/>
      <c r="Y189" s="401" t="s">
        <v>181</v>
      </c>
      <c r="Z189" s="152"/>
      <c r="AA189" s="68"/>
      <c r="AB189" s="152"/>
      <c r="AC189" s="152"/>
      <c r="AD189" s="401" t="s">
        <v>181</v>
      </c>
      <c r="AE189" s="152"/>
      <c r="AF189" s="68"/>
      <c r="AG189" s="152"/>
      <c r="AH189" s="152"/>
      <c r="AI189" s="401" t="s">
        <v>181</v>
      </c>
      <c r="AJ189" s="152"/>
      <c r="AK189" s="68"/>
      <c r="AL189" s="152"/>
      <c r="AM189" s="152"/>
      <c r="AN189" s="401" t="s">
        <v>181</v>
      </c>
      <c r="AO189" s="85"/>
      <c r="AP189" s="187"/>
      <c r="AQ189" s="185" t="s">
        <v>181</v>
      </c>
      <c r="AR189" s="188"/>
      <c r="AS189" s="729"/>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row>
    <row r="190" spans="1:144" s="58" customFormat="1" ht="20.25" customHeight="1">
      <c r="A190" s="55" t="s">
        <v>181</v>
      </c>
      <c r="B190" s="56" t="s">
        <v>181</v>
      </c>
      <c r="C190" s="56" t="s">
        <v>226</v>
      </c>
      <c r="D190" s="1375" t="s">
        <v>1097</v>
      </c>
      <c r="E190" s="1376"/>
      <c r="F190" s="1376"/>
      <c r="G190" s="1376"/>
      <c r="H190" s="1376"/>
      <c r="I190" s="1376"/>
      <c r="J190" s="1376"/>
      <c r="K190" s="56" t="s">
        <v>181</v>
      </c>
      <c r="L190" s="68" t="s">
        <v>181</v>
      </c>
      <c r="M190" s="152" t="s">
        <v>181</v>
      </c>
      <c r="N190" s="152" t="s">
        <v>181</v>
      </c>
      <c r="O190" s="413" t="s">
        <v>181</v>
      </c>
      <c r="P190" s="152"/>
      <c r="Q190" s="68"/>
      <c r="R190" s="152"/>
      <c r="S190" s="152"/>
      <c r="T190" s="413" t="s">
        <v>181</v>
      </c>
      <c r="U190" s="152"/>
      <c r="V190" s="68"/>
      <c r="W190" s="152"/>
      <c r="X190" s="152"/>
      <c r="Y190" s="413" t="s">
        <v>181</v>
      </c>
      <c r="Z190" s="152"/>
      <c r="AA190" s="68"/>
      <c r="AB190" s="152"/>
      <c r="AC190" s="152"/>
      <c r="AD190" s="413" t="s">
        <v>181</v>
      </c>
      <c r="AE190" s="152"/>
      <c r="AF190" s="68"/>
      <c r="AG190" s="152"/>
      <c r="AH190" s="152"/>
      <c r="AI190" s="413" t="s">
        <v>181</v>
      </c>
      <c r="AJ190" s="152"/>
      <c r="AK190" s="68"/>
      <c r="AL190" s="152"/>
      <c r="AM190" s="152"/>
      <c r="AN190" s="413" t="s">
        <v>181</v>
      </c>
      <c r="AO190" s="85" t="s">
        <v>181</v>
      </c>
      <c r="AP190" s="187" t="s">
        <v>181</v>
      </c>
      <c r="AQ190" s="204" t="s">
        <v>181</v>
      </c>
      <c r="AR190" s="188" t="s">
        <v>181</v>
      </c>
      <c r="AS190" s="729"/>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row>
    <row r="191" spans="1:144" s="58" customFormat="1" ht="20.25" customHeight="1">
      <c r="A191" s="55"/>
      <c r="B191" s="56"/>
      <c r="C191" s="56"/>
      <c r="D191" s="1076" t="s">
        <v>221</v>
      </c>
      <c r="E191" s="1077"/>
      <c r="F191" s="1077"/>
      <c r="G191" s="1077"/>
      <c r="H191" s="1077"/>
      <c r="I191" s="1077"/>
      <c r="J191" s="1078"/>
      <c r="K191" s="56"/>
      <c r="L191" s="68"/>
      <c r="M191" s="152"/>
      <c r="N191" s="152"/>
      <c r="O191" s="412"/>
      <c r="P191" s="152"/>
      <c r="Q191" s="68"/>
      <c r="R191" s="152"/>
      <c r="S191" s="152"/>
      <c r="T191" s="412"/>
      <c r="U191" s="152"/>
      <c r="V191" s="68"/>
      <c r="W191" s="152"/>
      <c r="X191" s="152"/>
      <c r="Y191" s="412"/>
      <c r="Z191" s="152"/>
      <c r="AA191" s="68"/>
      <c r="AB191" s="152"/>
      <c r="AC191" s="152"/>
      <c r="AD191" s="412"/>
      <c r="AE191" s="152"/>
      <c r="AF191" s="68"/>
      <c r="AG191" s="152"/>
      <c r="AH191" s="152"/>
      <c r="AI191" s="412"/>
      <c r="AJ191" s="152"/>
      <c r="AK191" s="68"/>
      <c r="AL191" s="152"/>
      <c r="AM191" s="152"/>
      <c r="AN191" s="412"/>
      <c r="AO191" s="85"/>
      <c r="AP191" s="187"/>
      <c r="AQ191" s="52">
        <f>SUM(O191:AN191)</f>
        <v>0</v>
      </c>
      <c r="AR191" s="188"/>
      <c r="AS191" s="729"/>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row>
    <row r="192" spans="1:144" s="58" customFormat="1" ht="20.25" customHeight="1">
      <c r="A192" s="55"/>
      <c r="B192" s="56"/>
      <c r="C192" s="56"/>
      <c r="D192" s="1069" t="s">
        <v>125</v>
      </c>
      <c r="E192" s="1070"/>
      <c r="F192" s="1070"/>
      <c r="G192" s="1070"/>
      <c r="H192" s="1070"/>
      <c r="I192" s="1070"/>
      <c r="J192" s="1071"/>
      <c r="K192" s="56"/>
      <c r="L192" s="68"/>
      <c r="M192" s="152"/>
      <c r="N192" s="152"/>
      <c r="O192" s="414"/>
      <c r="P192" s="152"/>
      <c r="Q192" s="68"/>
      <c r="R192" s="152"/>
      <c r="S192" s="152"/>
      <c r="T192" s="414"/>
      <c r="U192" s="152"/>
      <c r="V192" s="68"/>
      <c r="W192" s="152"/>
      <c r="X192" s="152"/>
      <c r="Y192" s="414"/>
      <c r="Z192" s="152"/>
      <c r="AA192" s="68"/>
      <c r="AB192" s="152"/>
      <c r="AC192" s="152"/>
      <c r="AD192" s="414"/>
      <c r="AE192" s="152"/>
      <c r="AF192" s="68"/>
      <c r="AG192" s="152"/>
      <c r="AH192" s="152"/>
      <c r="AI192" s="414"/>
      <c r="AJ192" s="152"/>
      <c r="AK192" s="68"/>
      <c r="AL192" s="152"/>
      <c r="AM192" s="152"/>
      <c r="AN192" s="414"/>
      <c r="AO192" s="85"/>
      <c r="AP192" s="187"/>
      <c r="AQ192" s="53">
        <f>SUM(O192:AN192)</f>
        <v>0</v>
      </c>
      <c r="AR192" s="188"/>
      <c r="AS192" s="729"/>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row>
    <row r="193" spans="1:144" s="58" customFormat="1" ht="9.9499999999999993" customHeight="1">
      <c r="A193" s="55"/>
      <c r="B193" s="56"/>
      <c r="C193" s="56"/>
      <c r="D193" s="1085"/>
      <c r="E193" s="1077"/>
      <c r="F193" s="1077"/>
      <c r="G193" s="1077"/>
      <c r="H193" s="1077"/>
      <c r="I193" s="1077"/>
      <c r="J193" s="1077"/>
      <c r="K193" s="56"/>
      <c r="L193" s="68"/>
      <c r="M193" s="152"/>
      <c r="N193" s="152"/>
      <c r="O193" s="401" t="s">
        <v>181</v>
      </c>
      <c r="P193" s="152"/>
      <c r="Q193" s="68"/>
      <c r="R193" s="152"/>
      <c r="S193" s="152"/>
      <c r="T193" s="401" t="s">
        <v>181</v>
      </c>
      <c r="U193" s="152"/>
      <c r="V193" s="68"/>
      <c r="W193" s="152"/>
      <c r="X193" s="152"/>
      <c r="Y193" s="401" t="s">
        <v>181</v>
      </c>
      <c r="Z193" s="152"/>
      <c r="AA193" s="68"/>
      <c r="AB193" s="152"/>
      <c r="AC193" s="152"/>
      <c r="AD193" s="401" t="s">
        <v>181</v>
      </c>
      <c r="AE193" s="152"/>
      <c r="AF193" s="68"/>
      <c r="AG193" s="152"/>
      <c r="AH193" s="152"/>
      <c r="AI193" s="401" t="s">
        <v>181</v>
      </c>
      <c r="AJ193" s="152"/>
      <c r="AK193" s="68"/>
      <c r="AL193" s="152"/>
      <c r="AM193" s="152"/>
      <c r="AN193" s="401" t="s">
        <v>181</v>
      </c>
      <c r="AO193" s="85"/>
      <c r="AP193" s="187"/>
      <c r="AQ193" s="185" t="s">
        <v>181</v>
      </c>
      <c r="AR193" s="188"/>
      <c r="AS193" s="729"/>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row>
    <row r="194" spans="1:144" s="58" customFormat="1" ht="20.25" customHeight="1">
      <c r="A194" s="55" t="s">
        <v>181</v>
      </c>
      <c r="B194" s="56" t="s">
        <v>181</v>
      </c>
      <c r="C194" s="56" t="s">
        <v>227</v>
      </c>
      <c r="D194" s="1375" t="s">
        <v>1096</v>
      </c>
      <c r="E194" s="1376"/>
      <c r="F194" s="1376"/>
      <c r="G194" s="1376"/>
      <c r="H194" s="1376"/>
      <c r="I194" s="1376"/>
      <c r="J194" s="1376"/>
      <c r="K194" s="56" t="s">
        <v>181</v>
      </c>
      <c r="L194" s="68" t="s">
        <v>181</v>
      </c>
      <c r="M194" s="152" t="s">
        <v>181</v>
      </c>
      <c r="N194" s="152" t="s">
        <v>181</v>
      </c>
      <c r="O194" s="413" t="s">
        <v>181</v>
      </c>
      <c r="P194" s="152"/>
      <c r="Q194" s="68"/>
      <c r="R194" s="152"/>
      <c r="S194" s="152"/>
      <c r="T194" s="413" t="s">
        <v>181</v>
      </c>
      <c r="U194" s="152"/>
      <c r="V194" s="68"/>
      <c r="W194" s="152"/>
      <c r="X194" s="152"/>
      <c r="Y194" s="413" t="s">
        <v>181</v>
      </c>
      <c r="Z194" s="152"/>
      <c r="AA194" s="68"/>
      <c r="AB194" s="152"/>
      <c r="AC194" s="152"/>
      <c r="AD194" s="413" t="s">
        <v>181</v>
      </c>
      <c r="AE194" s="152"/>
      <c r="AF194" s="68"/>
      <c r="AG194" s="152"/>
      <c r="AH194" s="152"/>
      <c r="AI194" s="413" t="s">
        <v>181</v>
      </c>
      <c r="AJ194" s="152"/>
      <c r="AK194" s="68"/>
      <c r="AL194" s="152"/>
      <c r="AM194" s="152"/>
      <c r="AN194" s="413" t="s">
        <v>181</v>
      </c>
      <c r="AO194" s="85" t="s">
        <v>181</v>
      </c>
      <c r="AP194" s="187" t="s">
        <v>181</v>
      </c>
      <c r="AQ194" s="204" t="s">
        <v>181</v>
      </c>
      <c r="AR194" s="188" t="s">
        <v>181</v>
      </c>
      <c r="AS194" s="729"/>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row>
    <row r="195" spans="1:144" s="58" customFormat="1" ht="20.25" customHeight="1">
      <c r="A195" s="55"/>
      <c r="B195" s="56"/>
      <c r="C195" s="56"/>
      <c r="D195" s="1076" t="s">
        <v>221</v>
      </c>
      <c r="E195" s="1077"/>
      <c r="F195" s="1077"/>
      <c r="G195" s="1077"/>
      <c r="H195" s="1077"/>
      <c r="I195" s="1077"/>
      <c r="J195" s="1078"/>
      <c r="K195" s="56"/>
      <c r="L195" s="68"/>
      <c r="M195" s="152"/>
      <c r="N195" s="152"/>
      <c r="O195" s="412"/>
      <c r="P195" s="152"/>
      <c r="Q195" s="68"/>
      <c r="R195" s="152"/>
      <c r="S195" s="152"/>
      <c r="T195" s="412"/>
      <c r="U195" s="152"/>
      <c r="V195" s="68"/>
      <c r="W195" s="152"/>
      <c r="X195" s="152"/>
      <c r="Y195" s="412"/>
      <c r="Z195" s="152"/>
      <c r="AA195" s="68"/>
      <c r="AB195" s="152"/>
      <c r="AC195" s="152"/>
      <c r="AD195" s="412"/>
      <c r="AE195" s="152"/>
      <c r="AF195" s="68"/>
      <c r="AG195" s="152"/>
      <c r="AH195" s="152"/>
      <c r="AI195" s="412"/>
      <c r="AJ195" s="152"/>
      <c r="AK195" s="68"/>
      <c r="AL195" s="152"/>
      <c r="AM195" s="152"/>
      <c r="AN195" s="412"/>
      <c r="AO195" s="85"/>
      <c r="AP195" s="187"/>
      <c r="AQ195" s="52">
        <f>SUM(O195:AN195)</f>
        <v>0</v>
      </c>
      <c r="AR195" s="188"/>
      <c r="AS195" s="729"/>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row>
    <row r="196" spans="1:144" s="58" customFormat="1" ht="20.25" customHeight="1">
      <c r="A196" s="55"/>
      <c r="B196" s="56"/>
      <c r="C196" s="56"/>
      <c r="D196" s="1069" t="s">
        <v>125</v>
      </c>
      <c r="E196" s="1070"/>
      <c r="F196" s="1070"/>
      <c r="G196" s="1070"/>
      <c r="H196" s="1070"/>
      <c r="I196" s="1070"/>
      <c r="J196" s="1071"/>
      <c r="K196" s="56"/>
      <c r="L196" s="68"/>
      <c r="M196" s="152"/>
      <c r="N196" s="152"/>
      <c r="O196" s="414"/>
      <c r="P196" s="152"/>
      <c r="Q196" s="68"/>
      <c r="R196" s="152"/>
      <c r="S196" s="152"/>
      <c r="T196" s="414"/>
      <c r="U196" s="152"/>
      <c r="V196" s="68"/>
      <c r="W196" s="152"/>
      <c r="X196" s="152"/>
      <c r="Y196" s="414"/>
      <c r="Z196" s="152"/>
      <c r="AA196" s="68"/>
      <c r="AB196" s="152"/>
      <c r="AC196" s="152"/>
      <c r="AD196" s="414"/>
      <c r="AE196" s="152"/>
      <c r="AF196" s="68"/>
      <c r="AG196" s="152"/>
      <c r="AH196" s="152"/>
      <c r="AI196" s="414"/>
      <c r="AJ196" s="152"/>
      <c r="AK196" s="68"/>
      <c r="AL196" s="152"/>
      <c r="AM196" s="152"/>
      <c r="AN196" s="414"/>
      <c r="AO196" s="85"/>
      <c r="AP196" s="187"/>
      <c r="AQ196" s="53">
        <f>SUM(O196:AN196)</f>
        <v>0</v>
      </c>
      <c r="AR196" s="188"/>
      <c r="AS196" s="729"/>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row>
    <row r="197" spans="1:144" s="58" customFormat="1" ht="9.9499999999999993" customHeight="1">
      <c r="A197" s="55"/>
      <c r="B197" s="56"/>
      <c r="C197" s="56"/>
      <c r="D197" s="1085"/>
      <c r="E197" s="1077"/>
      <c r="F197" s="1077"/>
      <c r="G197" s="1077"/>
      <c r="H197" s="1077"/>
      <c r="I197" s="1077"/>
      <c r="J197" s="1077"/>
      <c r="K197" s="56"/>
      <c r="L197" s="68"/>
      <c r="M197" s="152"/>
      <c r="N197" s="152"/>
      <c r="O197" s="401" t="s">
        <v>181</v>
      </c>
      <c r="P197" s="152"/>
      <c r="Q197" s="68"/>
      <c r="R197" s="152"/>
      <c r="S197" s="152"/>
      <c r="T197" s="401" t="s">
        <v>181</v>
      </c>
      <c r="U197" s="152"/>
      <c r="V197" s="68"/>
      <c r="W197" s="152"/>
      <c r="X197" s="152"/>
      <c r="Y197" s="401" t="s">
        <v>181</v>
      </c>
      <c r="Z197" s="152"/>
      <c r="AA197" s="68"/>
      <c r="AB197" s="152"/>
      <c r="AC197" s="152"/>
      <c r="AD197" s="401" t="s">
        <v>181</v>
      </c>
      <c r="AE197" s="152"/>
      <c r="AF197" s="68"/>
      <c r="AG197" s="152"/>
      <c r="AH197" s="152"/>
      <c r="AI197" s="401" t="s">
        <v>181</v>
      </c>
      <c r="AJ197" s="152"/>
      <c r="AK197" s="68"/>
      <c r="AL197" s="152"/>
      <c r="AM197" s="152"/>
      <c r="AN197" s="401" t="s">
        <v>181</v>
      </c>
      <c r="AO197" s="85"/>
      <c r="AP197" s="187"/>
      <c r="AQ197" s="185" t="s">
        <v>181</v>
      </c>
      <c r="AR197" s="188"/>
      <c r="AS197" s="729"/>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row>
    <row r="198" spans="1:144" s="58" customFormat="1" ht="20.25" customHeight="1">
      <c r="A198" s="55" t="s">
        <v>181</v>
      </c>
      <c r="B198" s="56" t="s">
        <v>181</v>
      </c>
      <c r="C198" s="56" t="s">
        <v>228</v>
      </c>
      <c r="D198" s="1375" t="s">
        <v>1095</v>
      </c>
      <c r="E198" s="1376"/>
      <c r="F198" s="1376"/>
      <c r="G198" s="1376"/>
      <c r="H198" s="1376"/>
      <c r="I198" s="1376"/>
      <c r="J198" s="1376"/>
      <c r="K198" s="56" t="s">
        <v>181</v>
      </c>
      <c r="L198" s="68" t="s">
        <v>181</v>
      </c>
      <c r="M198" s="152" t="s">
        <v>181</v>
      </c>
      <c r="N198" s="152" t="s">
        <v>181</v>
      </c>
      <c r="O198" s="413" t="s">
        <v>181</v>
      </c>
      <c r="P198" s="152"/>
      <c r="Q198" s="68"/>
      <c r="R198" s="152"/>
      <c r="S198" s="152"/>
      <c r="T198" s="413" t="s">
        <v>181</v>
      </c>
      <c r="U198" s="152"/>
      <c r="V198" s="68"/>
      <c r="W198" s="152"/>
      <c r="X198" s="152"/>
      <c r="Y198" s="413" t="s">
        <v>181</v>
      </c>
      <c r="Z198" s="152"/>
      <c r="AA198" s="68"/>
      <c r="AB198" s="152"/>
      <c r="AC198" s="152"/>
      <c r="AD198" s="413" t="s">
        <v>181</v>
      </c>
      <c r="AE198" s="152"/>
      <c r="AF198" s="68"/>
      <c r="AG198" s="152"/>
      <c r="AH198" s="152"/>
      <c r="AI198" s="413" t="s">
        <v>181</v>
      </c>
      <c r="AJ198" s="152"/>
      <c r="AK198" s="68"/>
      <c r="AL198" s="152"/>
      <c r="AM198" s="152"/>
      <c r="AN198" s="413" t="s">
        <v>181</v>
      </c>
      <c r="AO198" s="85" t="s">
        <v>181</v>
      </c>
      <c r="AP198" s="187" t="s">
        <v>181</v>
      </c>
      <c r="AQ198" s="204" t="s">
        <v>181</v>
      </c>
      <c r="AR198" s="188" t="s">
        <v>181</v>
      </c>
      <c r="AS198" s="729"/>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row>
    <row r="199" spans="1:144" s="58" customFormat="1" ht="20.25" customHeight="1">
      <c r="A199" s="55"/>
      <c r="B199" s="56"/>
      <c r="C199" s="56"/>
      <c r="D199" s="1076" t="s">
        <v>221</v>
      </c>
      <c r="E199" s="1077"/>
      <c r="F199" s="1077"/>
      <c r="G199" s="1077"/>
      <c r="H199" s="1077"/>
      <c r="I199" s="1077"/>
      <c r="J199" s="1078"/>
      <c r="K199" s="56"/>
      <c r="L199" s="68"/>
      <c r="M199" s="152"/>
      <c r="N199" s="152"/>
      <c r="O199" s="412"/>
      <c r="P199" s="152"/>
      <c r="Q199" s="68"/>
      <c r="R199" s="152"/>
      <c r="S199" s="152"/>
      <c r="T199" s="412"/>
      <c r="U199" s="152"/>
      <c r="V199" s="68"/>
      <c r="W199" s="152"/>
      <c r="X199" s="152"/>
      <c r="Y199" s="412"/>
      <c r="Z199" s="152"/>
      <c r="AA199" s="68"/>
      <c r="AB199" s="152"/>
      <c r="AC199" s="152"/>
      <c r="AD199" s="412"/>
      <c r="AE199" s="152"/>
      <c r="AF199" s="68"/>
      <c r="AG199" s="152"/>
      <c r="AH199" s="152"/>
      <c r="AI199" s="412"/>
      <c r="AJ199" s="152"/>
      <c r="AK199" s="68"/>
      <c r="AL199" s="152"/>
      <c r="AM199" s="152"/>
      <c r="AN199" s="412"/>
      <c r="AO199" s="85"/>
      <c r="AP199" s="187"/>
      <c r="AQ199" s="52">
        <f>SUM(O199:AN199)</f>
        <v>0</v>
      </c>
      <c r="AR199" s="188"/>
      <c r="AS199" s="729"/>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row>
    <row r="200" spans="1:144" s="58" customFormat="1" ht="20.25" customHeight="1">
      <c r="A200" s="55"/>
      <c r="B200" s="56"/>
      <c r="C200" s="56"/>
      <c r="D200" s="1069" t="s">
        <v>125</v>
      </c>
      <c r="E200" s="1070"/>
      <c r="F200" s="1070"/>
      <c r="G200" s="1070"/>
      <c r="H200" s="1070"/>
      <c r="I200" s="1070"/>
      <c r="J200" s="1071"/>
      <c r="K200" s="56"/>
      <c r="L200" s="68"/>
      <c r="M200" s="152"/>
      <c r="N200" s="152"/>
      <c r="O200" s="414"/>
      <c r="P200" s="152"/>
      <c r="Q200" s="68"/>
      <c r="R200" s="152"/>
      <c r="S200" s="152"/>
      <c r="T200" s="414"/>
      <c r="U200" s="152"/>
      <c r="V200" s="68"/>
      <c r="W200" s="152"/>
      <c r="X200" s="152"/>
      <c r="Y200" s="414"/>
      <c r="Z200" s="152"/>
      <c r="AA200" s="68"/>
      <c r="AB200" s="152"/>
      <c r="AC200" s="152"/>
      <c r="AD200" s="414"/>
      <c r="AE200" s="152"/>
      <c r="AF200" s="68"/>
      <c r="AG200" s="152"/>
      <c r="AH200" s="152"/>
      <c r="AI200" s="414"/>
      <c r="AJ200" s="152"/>
      <c r="AK200" s="68"/>
      <c r="AL200" s="152"/>
      <c r="AM200" s="152"/>
      <c r="AN200" s="414"/>
      <c r="AO200" s="85"/>
      <c r="AP200" s="187"/>
      <c r="AQ200" s="53">
        <f>SUM(O200:AN200)</f>
        <v>0</v>
      </c>
      <c r="AR200" s="188"/>
      <c r="AS200" s="729"/>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row>
    <row r="201" spans="1:144" s="58" customFormat="1" ht="9.9499999999999993" customHeight="1">
      <c r="A201" s="55"/>
      <c r="B201" s="56"/>
      <c r="C201" s="56"/>
      <c r="D201" s="1085"/>
      <c r="E201" s="1077"/>
      <c r="F201" s="1077"/>
      <c r="G201" s="1077"/>
      <c r="H201" s="1077"/>
      <c r="I201" s="1077"/>
      <c r="J201" s="1077"/>
      <c r="K201" s="56"/>
      <c r="L201" s="68"/>
      <c r="M201" s="152"/>
      <c r="N201" s="152"/>
      <c r="O201" s="401" t="s">
        <v>181</v>
      </c>
      <c r="P201" s="152"/>
      <c r="Q201" s="68"/>
      <c r="R201" s="152"/>
      <c r="S201" s="152"/>
      <c r="T201" s="401" t="s">
        <v>181</v>
      </c>
      <c r="U201" s="152"/>
      <c r="V201" s="68"/>
      <c r="W201" s="152"/>
      <c r="X201" s="152"/>
      <c r="Y201" s="401" t="s">
        <v>181</v>
      </c>
      <c r="Z201" s="152"/>
      <c r="AA201" s="68"/>
      <c r="AB201" s="152"/>
      <c r="AC201" s="152"/>
      <c r="AD201" s="401" t="s">
        <v>181</v>
      </c>
      <c r="AE201" s="152"/>
      <c r="AF201" s="68"/>
      <c r="AG201" s="152"/>
      <c r="AH201" s="152"/>
      <c r="AI201" s="401" t="s">
        <v>181</v>
      </c>
      <c r="AJ201" s="152"/>
      <c r="AK201" s="68"/>
      <c r="AL201" s="152"/>
      <c r="AM201" s="152"/>
      <c r="AN201" s="401" t="s">
        <v>181</v>
      </c>
      <c r="AO201" s="85"/>
      <c r="AP201" s="187"/>
      <c r="AQ201" s="185" t="s">
        <v>181</v>
      </c>
      <c r="AR201" s="188"/>
      <c r="AS201" s="729"/>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row>
    <row r="202" spans="1:144" s="58" customFormat="1" ht="20.25" customHeight="1">
      <c r="A202" s="55" t="s">
        <v>181</v>
      </c>
      <c r="B202" s="56" t="s">
        <v>181</v>
      </c>
      <c r="C202" s="56" t="s">
        <v>229</v>
      </c>
      <c r="D202" s="1375" t="s">
        <v>1094</v>
      </c>
      <c r="E202" s="1376"/>
      <c r="F202" s="1376"/>
      <c r="G202" s="1376"/>
      <c r="H202" s="1376"/>
      <c r="I202" s="1376"/>
      <c r="J202" s="1376"/>
      <c r="K202" s="56" t="s">
        <v>181</v>
      </c>
      <c r="L202" s="68" t="s">
        <v>181</v>
      </c>
      <c r="M202" s="152" t="s">
        <v>181</v>
      </c>
      <c r="N202" s="152" t="s">
        <v>181</v>
      </c>
      <c r="O202" s="413" t="s">
        <v>181</v>
      </c>
      <c r="P202" s="152"/>
      <c r="Q202" s="68"/>
      <c r="R202" s="152"/>
      <c r="S202" s="152"/>
      <c r="T202" s="413" t="s">
        <v>181</v>
      </c>
      <c r="U202" s="152"/>
      <c r="V202" s="68"/>
      <c r="W202" s="152"/>
      <c r="X202" s="152"/>
      <c r="Y202" s="413" t="s">
        <v>181</v>
      </c>
      <c r="Z202" s="152"/>
      <c r="AA202" s="68"/>
      <c r="AB202" s="152"/>
      <c r="AC202" s="152"/>
      <c r="AD202" s="413" t="s">
        <v>181</v>
      </c>
      <c r="AE202" s="152"/>
      <c r="AF202" s="68"/>
      <c r="AG202" s="152"/>
      <c r="AH202" s="152"/>
      <c r="AI202" s="413" t="s">
        <v>181</v>
      </c>
      <c r="AJ202" s="152"/>
      <c r="AK202" s="68"/>
      <c r="AL202" s="152"/>
      <c r="AM202" s="152"/>
      <c r="AN202" s="413" t="s">
        <v>181</v>
      </c>
      <c r="AO202" s="85" t="s">
        <v>181</v>
      </c>
      <c r="AP202" s="187" t="s">
        <v>181</v>
      </c>
      <c r="AQ202" s="204" t="s">
        <v>181</v>
      </c>
      <c r="AR202" s="188" t="s">
        <v>181</v>
      </c>
      <c r="AS202" s="729"/>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row>
    <row r="203" spans="1:144" s="58" customFormat="1" ht="20.25" customHeight="1">
      <c r="A203" s="55"/>
      <c r="B203" s="56"/>
      <c r="C203" s="56"/>
      <c r="D203" s="1076" t="s">
        <v>221</v>
      </c>
      <c r="E203" s="1077"/>
      <c r="F203" s="1077"/>
      <c r="G203" s="1077"/>
      <c r="H203" s="1077"/>
      <c r="I203" s="1077"/>
      <c r="J203" s="1078"/>
      <c r="K203" s="56"/>
      <c r="L203" s="68"/>
      <c r="M203" s="152"/>
      <c r="N203" s="152"/>
      <c r="O203" s="412"/>
      <c r="P203" s="152"/>
      <c r="Q203" s="68"/>
      <c r="R203" s="152"/>
      <c r="S203" s="152"/>
      <c r="T203" s="412"/>
      <c r="U203" s="152"/>
      <c r="V203" s="68"/>
      <c r="W203" s="152"/>
      <c r="X203" s="152"/>
      <c r="Y203" s="412"/>
      <c r="Z203" s="152"/>
      <c r="AA203" s="68"/>
      <c r="AB203" s="152"/>
      <c r="AC203" s="152"/>
      <c r="AD203" s="412"/>
      <c r="AE203" s="152"/>
      <c r="AF203" s="68"/>
      <c r="AG203" s="152"/>
      <c r="AH203" s="152"/>
      <c r="AI203" s="412"/>
      <c r="AJ203" s="152"/>
      <c r="AK203" s="68"/>
      <c r="AL203" s="152"/>
      <c r="AM203" s="152"/>
      <c r="AN203" s="412"/>
      <c r="AO203" s="85"/>
      <c r="AP203" s="187"/>
      <c r="AQ203" s="52">
        <f>SUM(O203:AN203)</f>
        <v>0</v>
      </c>
      <c r="AR203" s="188"/>
      <c r="AS203" s="729"/>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row>
    <row r="204" spans="1:144" s="58" customFormat="1" ht="20.25" customHeight="1">
      <c r="A204" s="55"/>
      <c r="B204" s="56"/>
      <c r="C204" s="56"/>
      <c r="D204" s="1069" t="s">
        <v>125</v>
      </c>
      <c r="E204" s="1070"/>
      <c r="F204" s="1070"/>
      <c r="G204" s="1070"/>
      <c r="H204" s="1070"/>
      <c r="I204" s="1070"/>
      <c r="J204" s="1071"/>
      <c r="K204" s="56"/>
      <c r="L204" s="68"/>
      <c r="M204" s="152"/>
      <c r="N204" s="152"/>
      <c r="O204" s="414"/>
      <c r="P204" s="152"/>
      <c r="Q204" s="68"/>
      <c r="R204" s="152"/>
      <c r="S204" s="152"/>
      <c r="T204" s="414"/>
      <c r="U204" s="152"/>
      <c r="V204" s="68"/>
      <c r="W204" s="152"/>
      <c r="X204" s="152"/>
      <c r="Y204" s="414"/>
      <c r="Z204" s="152"/>
      <c r="AA204" s="68"/>
      <c r="AB204" s="152"/>
      <c r="AC204" s="152"/>
      <c r="AD204" s="414"/>
      <c r="AE204" s="152"/>
      <c r="AF204" s="68"/>
      <c r="AG204" s="152"/>
      <c r="AH204" s="152"/>
      <c r="AI204" s="414"/>
      <c r="AJ204" s="152"/>
      <c r="AK204" s="68"/>
      <c r="AL204" s="152"/>
      <c r="AM204" s="152"/>
      <c r="AN204" s="414"/>
      <c r="AO204" s="85"/>
      <c r="AP204" s="187"/>
      <c r="AQ204" s="53">
        <f>SUM(O204:AN204)</f>
        <v>0</v>
      </c>
      <c r="AR204" s="188"/>
      <c r="AS204" s="729"/>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row>
    <row r="205" spans="1:144" s="58" customFormat="1" ht="9.9499999999999993" customHeight="1">
      <c r="A205" s="55"/>
      <c r="B205" s="56"/>
      <c r="C205" s="56"/>
      <c r="D205" s="1085"/>
      <c r="E205" s="1077"/>
      <c r="F205" s="1077"/>
      <c r="G205" s="1077"/>
      <c r="H205" s="1077"/>
      <c r="I205" s="1077"/>
      <c r="J205" s="1077"/>
      <c r="K205" s="56"/>
      <c r="L205" s="68"/>
      <c r="M205" s="152"/>
      <c r="N205" s="152"/>
      <c r="O205" s="401" t="s">
        <v>181</v>
      </c>
      <c r="P205" s="152"/>
      <c r="Q205" s="68"/>
      <c r="R205" s="152"/>
      <c r="S205" s="152"/>
      <c r="T205" s="401" t="s">
        <v>181</v>
      </c>
      <c r="U205" s="152"/>
      <c r="V205" s="68"/>
      <c r="W205" s="152"/>
      <c r="X205" s="152"/>
      <c r="Y205" s="401" t="s">
        <v>181</v>
      </c>
      <c r="Z205" s="152"/>
      <c r="AA205" s="68"/>
      <c r="AB205" s="152"/>
      <c r="AC205" s="152"/>
      <c r="AD205" s="401" t="s">
        <v>181</v>
      </c>
      <c r="AE205" s="152"/>
      <c r="AF205" s="68"/>
      <c r="AG205" s="152"/>
      <c r="AH205" s="152"/>
      <c r="AI205" s="401" t="s">
        <v>181</v>
      </c>
      <c r="AJ205" s="152"/>
      <c r="AK205" s="68"/>
      <c r="AL205" s="152"/>
      <c r="AM205" s="152"/>
      <c r="AN205" s="401" t="s">
        <v>181</v>
      </c>
      <c r="AO205" s="85"/>
      <c r="AP205" s="187"/>
      <c r="AQ205" s="185" t="s">
        <v>181</v>
      </c>
      <c r="AR205" s="188"/>
      <c r="AS205" s="729"/>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row>
    <row r="206" spans="1:144" s="58" customFormat="1" ht="20.25" customHeight="1">
      <c r="A206" s="55" t="s">
        <v>181</v>
      </c>
      <c r="B206" s="56" t="s">
        <v>181</v>
      </c>
      <c r="C206" s="56" t="s">
        <v>230</v>
      </c>
      <c r="D206" s="1375" t="s">
        <v>1093</v>
      </c>
      <c r="E206" s="1376"/>
      <c r="F206" s="1376"/>
      <c r="G206" s="1376"/>
      <c r="H206" s="1376"/>
      <c r="I206" s="1376"/>
      <c r="J206" s="1376"/>
      <c r="K206" s="56" t="s">
        <v>181</v>
      </c>
      <c r="L206" s="68" t="s">
        <v>181</v>
      </c>
      <c r="M206" s="152" t="s">
        <v>181</v>
      </c>
      <c r="N206" s="152" t="s">
        <v>181</v>
      </c>
      <c r="O206" s="413" t="s">
        <v>181</v>
      </c>
      <c r="P206" s="152"/>
      <c r="Q206" s="68"/>
      <c r="R206" s="152"/>
      <c r="S206" s="152"/>
      <c r="T206" s="413" t="s">
        <v>181</v>
      </c>
      <c r="U206" s="152"/>
      <c r="V206" s="68"/>
      <c r="W206" s="152"/>
      <c r="X206" s="152"/>
      <c r="Y206" s="413" t="s">
        <v>181</v>
      </c>
      <c r="Z206" s="152"/>
      <c r="AA206" s="68"/>
      <c r="AB206" s="152"/>
      <c r="AC206" s="152"/>
      <c r="AD206" s="413" t="s">
        <v>181</v>
      </c>
      <c r="AE206" s="152"/>
      <c r="AF206" s="68"/>
      <c r="AG206" s="152"/>
      <c r="AH206" s="152"/>
      <c r="AI206" s="413" t="s">
        <v>181</v>
      </c>
      <c r="AJ206" s="152"/>
      <c r="AK206" s="68"/>
      <c r="AL206" s="152"/>
      <c r="AM206" s="152"/>
      <c r="AN206" s="413" t="s">
        <v>181</v>
      </c>
      <c r="AO206" s="85" t="s">
        <v>181</v>
      </c>
      <c r="AP206" s="187" t="s">
        <v>181</v>
      </c>
      <c r="AQ206" s="204" t="s">
        <v>181</v>
      </c>
      <c r="AR206" s="188" t="s">
        <v>181</v>
      </c>
      <c r="AS206" s="729"/>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row>
    <row r="207" spans="1:144" s="58" customFormat="1" ht="20.25" customHeight="1">
      <c r="A207" s="55"/>
      <c r="B207" s="56"/>
      <c r="C207" s="56"/>
      <c r="D207" s="1076" t="s">
        <v>221</v>
      </c>
      <c r="E207" s="1077"/>
      <c r="F207" s="1077"/>
      <c r="G207" s="1077"/>
      <c r="H207" s="1077"/>
      <c r="I207" s="1077"/>
      <c r="J207" s="1078"/>
      <c r="K207" s="56"/>
      <c r="L207" s="68"/>
      <c r="M207" s="152"/>
      <c r="N207" s="152"/>
      <c r="O207" s="412"/>
      <c r="P207" s="152"/>
      <c r="Q207" s="68"/>
      <c r="R207" s="152"/>
      <c r="S207" s="152"/>
      <c r="T207" s="412"/>
      <c r="U207" s="152"/>
      <c r="V207" s="68"/>
      <c r="W207" s="152"/>
      <c r="X207" s="152"/>
      <c r="Y207" s="412"/>
      <c r="Z207" s="152"/>
      <c r="AA207" s="68"/>
      <c r="AB207" s="152"/>
      <c r="AC207" s="152"/>
      <c r="AD207" s="412"/>
      <c r="AE207" s="152"/>
      <c r="AF207" s="68"/>
      <c r="AG207" s="152"/>
      <c r="AH207" s="152"/>
      <c r="AI207" s="412"/>
      <c r="AJ207" s="152"/>
      <c r="AK207" s="68"/>
      <c r="AL207" s="152"/>
      <c r="AM207" s="152"/>
      <c r="AN207" s="412"/>
      <c r="AO207" s="85"/>
      <c r="AP207" s="187"/>
      <c r="AQ207" s="52">
        <f>SUM(O207:AN207)</f>
        <v>0</v>
      </c>
      <c r="AR207" s="188"/>
      <c r="AS207" s="729"/>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row>
    <row r="208" spans="1:144" s="58" customFormat="1" ht="20.25" customHeight="1">
      <c r="A208" s="55"/>
      <c r="B208" s="56"/>
      <c r="C208" s="56"/>
      <c r="D208" s="1069" t="s">
        <v>125</v>
      </c>
      <c r="E208" s="1070"/>
      <c r="F208" s="1070"/>
      <c r="G208" s="1070"/>
      <c r="H208" s="1070"/>
      <c r="I208" s="1070"/>
      <c r="J208" s="1071"/>
      <c r="K208" s="56"/>
      <c r="L208" s="68"/>
      <c r="M208" s="152"/>
      <c r="N208" s="152"/>
      <c r="O208" s="414"/>
      <c r="P208" s="152"/>
      <c r="Q208" s="68"/>
      <c r="R208" s="152"/>
      <c r="S208" s="152"/>
      <c r="T208" s="414"/>
      <c r="U208" s="152"/>
      <c r="V208" s="68"/>
      <c r="W208" s="152"/>
      <c r="X208" s="152"/>
      <c r="Y208" s="414"/>
      <c r="Z208" s="152"/>
      <c r="AA208" s="68"/>
      <c r="AB208" s="152"/>
      <c r="AC208" s="152"/>
      <c r="AD208" s="414"/>
      <c r="AE208" s="152"/>
      <c r="AF208" s="68"/>
      <c r="AG208" s="152"/>
      <c r="AH208" s="152"/>
      <c r="AI208" s="414"/>
      <c r="AJ208" s="152"/>
      <c r="AK208" s="68"/>
      <c r="AL208" s="152"/>
      <c r="AM208" s="152"/>
      <c r="AN208" s="414"/>
      <c r="AO208" s="85"/>
      <c r="AP208" s="187"/>
      <c r="AQ208" s="53">
        <f>SUM(O208:AN208)</f>
        <v>0</v>
      </c>
      <c r="AR208" s="188"/>
      <c r="AS208" s="729"/>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row>
    <row r="209" spans="1:144" s="58" customFormat="1" ht="9.9499999999999993" customHeight="1">
      <c r="A209" s="55" t="s">
        <v>181</v>
      </c>
      <c r="B209" s="56" t="s">
        <v>181</v>
      </c>
      <c r="C209" s="56" t="s">
        <v>181</v>
      </c>
      <c r="D209" s="56" t="s">
        <v>181</v>
      </c>
      <c r="E209" s="56" t="s">
        <v>181</v>
      </c>
      <c r="F209" s="56" t="s">
        <v>181</v>
      </c>
      <c r="G209" s="56" t="s">
        <v>181</v>
      </c>
      <c r="H209" s="56" t="s">
        <v>181</v>
      </c>
      <c r="I209" s="56" t="s">
        <v>181</v>
      </c>
      <c r="J209" s="56" t="s">
        <v>181</v>
      </c>
      <c r="K209" s="56" t="s">
        <v>181</v>
      </c>
      <c r="L209" s="68" t="s">
        <v>181</v>
      </c>
      <c r="M209" s="152" t="s">
        <v>181</v>
      </c>
      <c r="N209" s="152" t="s">
        <v>181</v>
      </c>
      <c r="O209" s="401"/>
      <c r="P209" s="152"/>
      <c r="Q209" s="68"/>
      <c r="R209" s="152"/>
      <c r="S209" s="152"/>
      <c r="T209" s="401"/>
      <c r="U209" s="152"/>
      <c r="V209" s="68"/>
      <c r="W209" s="152"/>
      <c r="X209" s="152"/>
      <c r="Y209" s="401"/>
      <c r="Z209" s="152"/>
      <c r="AA209" s="68"/>
      <c r="AB209" s="152"/>
      <c r="AC209" s="152"/>
      <c r="AD209" s="401"/>
      <c r="AE209" s="152"/>
      <c r="AF209" s="68"/>
      <c r="AG209" s="152"/>
      <c r="AH209" s="152"/>
      <c r="AI209" s="401"/>
      <c r="AJ209" s="152"/>
      <c r="AK209" s="68"/>
      <c r="AL209" s="152"/>
      <c r="AM209" s="152"/>
      <c r="AN209" s="401"/>
      <c r="AO209" s="85" t="s">
        <v>181</v>
      </c>
      <c r="AP209" s="187" t="s">
        <v>181</v>
      </c>
      <c r="AQ209" s="185"/>
      <c r="AR209" s="188" t="s">
        <v>181</v>
      </c>
      <c r="AS209" s="729"/>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row>
    <row r="210" spans="1:144" s="58" customFormat="1" ht="20.25" customHeight="1">
      <c r="A210" s="55" t="s">
        <v>181</v>
      </c>
      <c r="B210" s="56">
        <v>6</v>
      </c>
      <c r="C210" s="1128" t="s">
        <v>231</v>
      </c>
      <c r="D210" s="1129"/>
      <c r="E210" s="1129"/>
      <c r="F210" s="1129"/>
      <c r="G210" s="1129"/>
      <c r="H210" s="1129"/>
      <c r="I210" s="1129"/>
      <c r="J210" s="1129"/>
      <c r="K210" s="56" t="s">
        <v>181</v>
      </c>
      <c r="L210" s="68" t="s">
        <v>181</v>
      </c>
      <c r="M210" s="152" t="s">
        <v>181</v>
      </c>
      <c r="N210" s="152" t="s">
        <v>181</v>
      </c>
      <c r="O210" s="408"/>
      <c r="P210" s="152"/>
      <c r="Q210" s="68"/>
      <c r="R210" s="152"/>
      <c r="S210" s="152"/>
      <c r="T210" s="408"/>
      <c r="U210" s="152"/>
      <c r="V210" s="68"/>
      <c r="W210" s="152"/>
      <c r="X210" s="152"/>
      <c r="Y210" s="408"/>
      <c r="Z210" s="152"/>
      <c r="AA210" s="68"/>
      <c r="AB210" s="152"/>
      <c r="AC210" s="152"/>
      <c r="AD210" s="408"/>
      <c r="AE210" s="152"/>
      <c r="AF210" s="68"/>
      <c r="AG210" s="152"/>
      <c r="AH210" s="152"/>
      <c r="AI210" s="408"/>
      <c r="AJ210" s="152"/>
      <c r="AK210" s="68"/>
      <c r="AL210" s="152"/>
      <c r="AM210" s="152"/>
      <c r="AN210" s="408"/>
      <c r="AO210" s="85" t="s">
        <v>181</v>
      </c>
      <c r="AP210" s="187" t="s">
        <v>181</v>
      </c>
      <c r="AQ210" s="53">
        <f>SUM(O210:AN210)</f>
        <v>0</v>
      </c>
      <c r="AR210" s="188" t="s">
        <v>181</v>
      </c>
      <c r="AS210" s="729"/>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row>
    <row r="211" spans="1:144" s="58" customFormat="1" ht="9.9499999999999993" customHeight="1">
      <c r="A211" s="55" t="s">
        <v>181</v>
      </c>
      <c r="B211" s="56" t="s">
        <v>181</v>
      </c>
      <c r="C211" s="56" t="s">
        <v>181</v>
      </c>
      <c r="D211" s="56" t="s">
        <v>181</v>
      </c>
      <c r="E211" s="56" t="s">
        <v>181</v>
      </c>
      <c r="F211" s="56" t="s">
        <v>181</v>
      </c>
      <c r="G211" s="56" t="s">
        <v>181</v>
      </c>
      <c r="H211" s="56" t="s">
        <v>181</v>
      </c>
      <c r="I211" s="56" t="s">
        <v>181</v>
      </c>
      <c r="J211" s="56" t="s">
        <v>181</v>
      </c>
      <c r="K211" s="56" t="s">
        <v>181</v>
      </c>
      <c r="L211" s="68" t="s">
        <v>181</v>
      </c>
      <c r="M211" s="152" t="s">
        <v>181</v>
      </c>
      <c r="N211" s="152" t="s">
        <v>181</v>
      </c>
      <c r="O211" s="401"/>
      <c r="P211" s="152"/>
      <c r="Q211" s="68"/>
      <c r="R211" s="152"/>
      <c r="S211" s="152"/>
      <c r="T211" s="401"/>
      <c r="U211" s="152"/>
      <c r="V211" s="68"/>
      <c r="W211" s="152"/>
      <c r="X211" s="152"/>
      <c r="Y211" s="401"/>
      <c r="Z211" s="152"/>
      <c r="AA211" s="68"/>
      <c r="AB211" s="152"/>
      <c r="AC211" s="152"/>
      <c r="AD211" s="401"/>
      <c r="AE211" s="152"/>
      <c r="AF211" s="68"/>
      <c r="AG211" s="152"/>
      <c r="AH211" s="152"/>
      <c r="AI211" s="401"/>
      <c r="AJ211" s="152"/>
      <c r="AK211" s="68"/>
      <c r="AL211" s="152"/>
      <c r="AM211" s="152"/>
      <c r="AN211" s="401"/>
      <c r="AO211" s="85" t="s">
        <v>181</v>
      </c>
      <c r="AP211" s="187" t="s">
        <v>181</v>
      </c>
      <c r="AQ211" s="185" t="s">
        <v>181</v>
      </c>
      <c r="AR211" s="188" t="s">
        <v>181</v>
      </c>
      <c r="AS211" s="729"/>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row>
    <row r="212" spans="1:144" s="58" customFormat="1" ht="20.25" customHeight="1">
      <c r="A212" s="55" t="s">
        <v>181</v>
      </c>
      <c r="B212" s="56">
        <v>7</v>
      </c>
      <c r="C212" s="1347" t="s">
        <v>244</v>
      </c>
      <c r="D212" s="1348"/>
      <c r="E212" s="1348"/>
      <c r="F212" s="1348"/>
      <c r="G212" s="1348"/>
      <c r="H212" s="1348"/>
      <c r="I212" s="1348"/>
      <c r="J212" s="1348"/>
      <c r="K212" s="56" t="s">
        <v>181</v>
      </c>
      <c r="L212" s="68" t="s">
        <v>181</v>
      </c>
      <c r="M212" s="152" t="s">
        <v>181</v>
      </c>
      <c r="N212" s="152" t="s">
        <v>181</v>
      </c>
      <c r="O212" s="401"/>
      <c r="P212" s="152"/>
      <c r="Q212" s="68"/>
      <c r="R212" s="152"/>
      <c r="S212" s="152"/>
      <c r="T212" s="401"/>
      <c r="U212" s="152"/>
      <c r="V212" s="68"/>
      <c r="W212" s="152"/>
      <c r="X212" s="152"/>
      <c r="Y212" s="401"/>
      <c r="Z212" s="152"/>
      <c r="AA212" s="68"/>
      <c r="AB212" s="152"/>
      <c r="AC212" s="152"/>
      <c r="AD212" s="401"/>
      <c r="AE212" s="152"/>
      <c r="AF212" s="68"/>
      <c r="AG212" s="152"/>
      <c r="AH212" s="152"/>
      <c r="AI212" s="401" t="s">
        <v>181</v>
      </c>
      <c r="AJ212" s="152"/>
      <c r="AK212" s="68"/>
      <c r="AL212" s="152"/>
      <c r="AM212" s="152"/>
      <c r="AN212" s="401" t="s">
        <v>181</v>
      </c>
      <c r="AO212" s="85" t="s">
        <v>181</v>
      </c>
      <c r="AP212" s="187" t="s">
        <v>181</v>
      </c>
      <c r="AQ212" s="185" t="s">
        <v>181</v>
      </c>
      <c r="AR212" s="188" t="s">
        <v>181</v>
      </c>
      <c r="AS212" s="729"/>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row>
    <row r="213" spans="1:144" s="58" customFormat="1" ht="20.25" customHeight="1">
      <c r="A213" s="55"/>
      <c r="B213" s="56"/>
      <c r="C213" s="56"/>
      <c r="D213" s="1068" t="s">
        <v>242</v>
      </c>
      <c r="E213" s="966"/>
      <c r="F213" s="966"/>
      <c r="G213" s="966"/>
      <c r="H213" s="966"/>
      <c r="I213" s="966"/>
      <c r="J213" s="966"/>
      <c r="K213" s="56"/>
      <c r="L213" s="68"/>
      <c r="M213" s="152"/>
      <c r="N213" s="152"/>
      <c r="O213" s="410"/>
      <c r="P213" s="152"/>
      <c r="Q213" s="68"/>
      <c r="R213" s="152"/>
      <c r="S213" s="152"/>
      <c r="T213" s="410"/>
      <c r="U213" s="152"/>
      <c r="V213" s="68"/>
      <c r="W213" s="152"/>
      <c r="X213" s="152"/>
      <c r="Y213" s="410"/>
      <c r="Z213" s="152"/>
      <c r="AA213" s="68"/>
      <c r="AB213" s="152"/>
      <c r="AC213" s="152"/>
      <c r="AD213" s="410"/>
      <c r="AE213" s="152"/>
      <c r="AF213" s="68"/>
      <c r="AG213" s="152"/>
      <c r="AH213" s="152"/>
      <c r="AI213" s="410"/>
      <c r="AJ213" s="152"/>
      <c r="AK213" s="68"/>
      <c r="AL213" s="152"/>
      <c r="AM213" s="152"/>
      <c r="AN213" s="410"/>
      <c r="AO213" s="85"/>
      <c r="AP213" s="187"/>
      <c r="AQ213" s="52">
        <f>SUM(O213:AN213)</f>
        <v>0</v>
      </c>
      <c r="AR213" s="188"/>
      <c r="AS213" s="729"/>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row>
    <row r="214" spans="1:144" s="58" customFormat="1" ht="20.25" customHeight="1">
      <c r="A214" s="55" t="s">
        <v>181</v>
      </c>
      <c r="B214" s="56"/>
      <c r="C214" s="56"/>
      <c r="D214" s="1068" t="s">
        <v>242</v>
      </c>
      <c r="E214" s="966"/>
      <c r="F214" s="966"/>
      <c r="G214" s="966"/>
      <c r="H214" s="966"/>
      <c r="I214" s="966"/>
      <c r="J214" s="966"/>
      <c r="K214" s="56"/>
      <c r="L214" s="68"/>
      <c r="M214" s="152"/>
      <c r="N214" s="152"/>
      <c r="O214" s="410"/>
      <c r="P214" s="152"/>
      <c r="Q214" s="68"/>
      <c r="R214" s="152"/>
      <c r="S214" s="152"/>
      <c r="T214" s="410"/>
      <c r="U214" s="152"/>
      <c r="V214" s="68"/>
      <c r="W214" s="152"/>
      <c r="X214" s="152"/>
      <c r="Y214" s="410"/>
      <c r="Z214" s="152"/>
      <c r="AA214" s="68"/>
      <c r="AB214" s="152"/>
      <c r="AC214" s="152"/>
      <c r="AD214" s="410"/>
      <c r="AE214" s="152"/>
      <c r="AF214" s="68"/>
      <c r="AG214" s="152"/>
      <c r="AH214" s="152"/>
      <c r="AI214" s="410"/>
      <c r="AJ214" s="152"/>
      <c r="AK214" s="68"/>
      <c r="AL214" s="152"/>
      <c r="AM214" s="152"/>
      <c r="AN214" s="410"/>
      <c r="AO214" s="85"/>
      <c r="AP214" s="187"/>
      <c r="AQ214" s="52">
        <f>SUM(O214:AN214)</f>
        <v>0</v>
      </c>
      <c r="AR214" s="188"/>
      <c r="AS214" s="729"/>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row>
    <row r="215" spans="1:144" s="58" customFormat="1" ht="20.25" customHeight="1">
      <c r="A215" s="55" t="s">
        <v>181</v>
      </c>
      <c r="B215" s="56" t="s">
        <v>181</v>
      </c>
      <c r="C215" s="56" t="s">
        <v>181</v>
      </c>
      <c r="D215" s="1068" t="s">
        <v>242</v>
      </c>
      <c r="E215" s="966"/>
      <c r="F215" s="966"/>
      <c r="G215" s="966"/>
      <c r="H215" s="966"/>
      <c r="I215" s="966"/>
      <c r="J215" s="966"/>
      <c r="K215" s="56"/>
      <c r="L215" s="68"/>
      <c r="M215" s="152"/>
      <c r="N215" s="152"/>
      <c r="O215" s="410"/>
      <c r="P215" s="152"/>
      <c r="Q215" s="68"/>
      <c r="R215" s="152"/>
      <c r="S215" s="152"/>
      <c r="T215" s="410"/>
      <c r="U215" s="152"/>
      <c r="V215" s="68"/>
      <c r="W215" s="152"/>
      <c r="X215" s="152"/>
      <c r="Y215" s="410"/>
      <c r="Z215" s="152"/>
      <c r="AA215" s="68"/>
      <c r="AB215" s="152"/>
      <c r="AC215" s="152"/>
      <c r="AD215" s="410"/>
      <c r="AE215" s="152"/>
      <c r="AF215" s="68"/>
      <c r="AG215" s="152"/>
      <c r="AH215" s="152"/>
      <c r="AI215" s="410"/>
      <c r="AJ215" s="152"/>
      <c r="AK215" s="68"/>
      <c r="AL215" s="152"/>
      <c r="AM215" s="152"/>
      <c r="AN215" s="410"/>
      <c r="AO215" s="85"/>
      <c r="AP215" s="187"/>
      <c r="AQ215" s="52">
        <f>SUM(O215:AN215)</f>
        <v>0</v>
      </c>
      <c r="AR215" s="188"/>
      <c r="AS215" s="729"/>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row>
    <row r="216" spans="1:144" s="58" customFormat="1" ht="20.25" customHeight="1">
      <c r="A216" s="55"/>
      <c r="B216" s="56"/>
      <c r="C216" s="56"/>
      <c r="D216" s="1068" t="s">
        <v>242</v>
      </c>
      <c r="E216" s="966"/>
      <c r="F216" s="966"/>
      <c r="G216" s="966"/>
      <c r="H216" s="966"/>
      <c r="I216" s="966"/>
      <c r="J216" s="966"/>
      <c r="K216" s="56"/>
      <c r="L216" s="68"/>
      <c r="M216" s="152"/>
      <c r="N216" s="152"/>
      <c r="O216" s="410"/>
      <c r="P216" s="152"/>
      <c r="Q216" s="68"/>
      <c r="R216" s="152"/>
      <c r="S216" s="152"/>
      <c r="T216" s="410"/>
      <c r="U216" s="152"/>
      <c r="V216" s="68"/>
      <c r="W216" s="152"/>
      <c r="X216" s="152"/>
      <c r="Y216" s="410"/>
      <c r="Z216" s="152"/>
      <c r="AA216" s="68"/>
      <c r="AB216" s="152"/>
      <c r="AC216" s="152"/>
      <c r="AD216" s="410"/>
      <c r="AE216" s="152"/>
      <c r="AF216" s="68"/>
      <c r="AG216" s="152"/>
      <c r="AH216" s="152"/>
      <c r="AI216" s="410"/>
      <c r="AJ216" s="152"/>
      <c r="AK216" s="68"/>
      <c r="AL216" s="152"/>
      <c r="AM216" s="152"/>
      <c r="AN216" s="410"/>
      <c r="AO216" s="85"/>
      <c r="AP216" s="187"/>
      <c r="AQ216" s="52">
        <f t="shared" ref="AQ216:AQ222" si="90">SUM(O216:AN216)</f>
        <v>0</v>
      </c>
      <c r="AR216" s="188"/>
      <c r="AS216" s="729"/>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row>
    <row r="217" spans="1:144" s="58" customFormat="1" ht="20.25" customHeight="1">
      <c r="A217" s="55"/>
      <c r="B217" s="56"/>
      <c r="C217" s="56"/>
      <c r="D217" s="1068" t="s">
        <v>242</v>
      </c>
      <c r="E217" s="966"/>
      <c r="F217" s="966"/>
      <c r="G217" s="966"/>
      <c r="H217" s="966"/>
      <c r="I217" s="966"/>
      <c r="J217" s="966"/>
      <c r="K217" s="56"/>
      <c r="L217" s="68"/>
      <c r="M217" s="152"/>
      <c r="N217" s="152"/>
      <c r="O217" s="410"/>
      <c r="P217" s="152"/>
      <c r="Q217" s="68"/>
      <c r="R217" s="152"/>
      <c r="S217" s="152"/>
      <c r="T217" s="410"/>
      <c r="U217" s="152"/>
      <c r="V217" s="68"/>
      <c r="W217" s="152"/>
      <c r="X217" s="152"/>
      <c r="Y217" s="410"/>
      <c r="Z217" s="152"/>
      <c r="AA217" s="68"/>
      <c r="AB217" s="152"/>
      <c r="AC217" s="152"/>
      <c r="AD217" s="410"/>
      <c r="AE217" s="152"/>
      <c r="AF217" s="68"/>
      <c r="AG217" s="152"/>
      <c r="AH217" s="152"/>
      <c r="AI217" s="410"/>
      <c r="AJ217" s="152"/>
      <c r="AK217" s="68"/>
      <c r="AL217" s="152"/>
      <c r="AM217" s="152"/>
      <c r="AN217" s="410"/>
      <c r="AO217" s="85"/>
      <c r="AP217" s="187"/>
      <c r="AQ217" s="52">
        <f t="shared" si="90"/>
        <v>0</v>
      </c>
      <c r="AR217" s="188"/>
      <c r="AS217" s="729"/>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row>
    <row r="218" spans="1:144" s="58" customFormat="1" ht="20.25" customHeight="1">
      <c r="A218" s="55"/>
      <c r="B218" s="56"/>
      <c r="C218" s="56"/>
      <c r="D218" s="1068" t="s">
        <v>242</v>
      </c>
      <c r="E218" s="966"/>
      <c r="F218" s="966"/>
      <c r="G218" s="966"/>
      <c r="H218" s="966"/>
      <c r="I218" s="966"/>
      <c r="J218" s="966"/>
      <c r="K218" s="56"/>
      <c r="L218" s="68"/>
      <c r="M218" s="152"/>
      <c r="N218" s="152"/>
      <c r="O218" s="410"/>
      <c r="P218" s="152"/>
      <c r="Q218" s="68"/>
      <c r="R218" s="152"/>
      <c r="S218" s="152"/>
      <c r="T218" s="410"/>
      <c r="U218" s="152"/>
      <c r="V218" s="68"/>
      <c r="W218" s="152"/>
      <c r="X218" s="152"/>
      <c r="Y218" s="410"/>
      <c r="Z218" s="152"/>
      <c r="AA218" s="68"/>
      <c r="AB218" s="152"/>
      <c r="AC218" s="152"/>
      <c r="AD218" s="410"/>
      <c r="AE218" s="152"/>
      <c r="AF218" s="68"/>
      <c r="AG218" s="152"/>
      <c r="AH218" s="152"/>
      <c r="AI218" s="410"/>
      <c r="AJ218" s="152"/>
      <c r="AK218" s="68"/>
      <c r="AL218" s="152"/>
      <c r="AM218" s="152"/>
      <c r="AN218" s="410"/>
      <c r="AO218" s="85"/>
      <c r="AP218" s="187"/>
      <c r="AQ218" s="52">
        <f t="shared" si="90"/>
        <v>0</v>
      </c>
      <c r="AR218" s="188"/>
      <c r="AS218" s="729"/>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row>
    <row r="219" spans="1:144" s="58" customFormat="1" ht="20.25" customHeight="1">
      <c r="A219" s="55"/>
      <c r="B219" s="56"/>
      <c r="C219" s="56"/>
      <c r="D219" s="1068" t="s">
        <v>242</v>
      </c>
      <c r="E219" s="966"/>
      <c r="F219" s="966"/>
      <c r="G219" s="966"/>
      <c r="H219" s="966"/>
      <c r="I219" s="966"/>
      <c r="J219" s="966"/>
      <c r="K219" s="56"/>
      <c r="L219" s="68"/>
      <c r="M219" s="152"/>
      <c r="N219" s="152"/>
      <c r="O219" s="410"/>
      <c r="P219" s="152"/>
      <c r="Q219" s="68"/>
      <c r="R219" s="152"/>
      <c r="S219" s="152"/>
      <c r="T219" s="410"/>
      <c r="U219" s="152"/>
      <c r="V219" s="68"/>
      <c r="W219" s="152"/>
      <c r="X219" s="152"/>
      <c r="Y219" s="410"/>
      <c r="Z219" s="152"/>
      <c r="AA219" s="68"/>
      <c r="AB219" s="152"/>
      <c r="AC219" s="152"/>
      <c r="AD219" s="410"/>
      <c r="AE219" s="152"/>
      <c r="AF219" s="68"/>
      <c r="AG219" s="152"/>
      <c r="AH219" s="152"/>
      <c r="AI219" s="410"/>
      <c r="AJ219" s="152"/>
      <c r="AK219" s="68"/>
      <c r="AL219" s="152"/>
      <c r="AM219" s="152"/>
      <c r="AN219" s="410"/>
      <c r="AO219" s="85"/>
      <c r="AP219" s="187"/>
      <c r="AQ219" s="52">
        <f t="shared" si="90"/>
        <v>0</v>
      </c>
      <c r="AR219" s="188"/>
      <c r="AS219" s="729"/>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row>
    <row r="220" spans="1:144" s="58" customFormat="1" ht="20.25" customHeight="1">
      <c r="A220" s="55"/>
      <c r="B220" s="56"/>
      <c r="C220" s="56"/>
      <c r="D220" s="1068" t="s">
        <v>242</v>
      </c>
      <c r="E220" s="966"/>
      <c r="F220" s="966"/>
      <c r="G220" s="966"/>
      <c r="H220" s="966"/>
      <c r="I220" s="966"/>
      <c r="J220" s="966"/>
      <c r="K220" s="56"/>
      <c r="L220" s="68"/>
      <c r="M220" s="152"/>
      <c r="N220" s="152"/>
      <c r="O220" s="410"/>
      <c r="P220" s="152"/>
      <c r="Q220" s="68"/>
      <c r="R220" s="152"/>
      <c r="S220" s="152"/>
      <c r="T220" s="410"/>
      <c r="U220" s="152"/>
      <c r="V220" s="68"/>
      <c r="W220" s="152"/>
      <c r="X220" s="152"/>
      <c r="Y220" s="410"/>
      <c r="Z220" s="152"/>
      <c r="AA220" s="68"/>
      <c r="AB220" s="152"/>
      <c r="AC220" s="152"/>
      <c r="AD220" s="410"/>
      <c r="AE220" s="152"/>
      <c r="AF220" s="68"/>
      <c r="AG220" s="152"/>
      <c r="AH220" s="152"/>
      <c r="AI220" s="410"/>
      <c r="AJ220" s="152"/>
      <c r="AK220" s="68"/>
      <c r="AL220" s="152"/>
      <c r="AM220" s="152"/>
      <c r="AN220" s="410"/>
      <c r="AO220" s="85"/>
      <c r="AP220" s="187"/>
      <c r="AQ220" s="52">
        <f t="shared" si="90"/>
        <v>0</v>
      </c>
      <c r="AR220" s="188"/>
      <c r="AS220" s="729"/>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row>
    <row r="221" spans="1:144" s="58" customFormat="1" ht="20.25" customHeight="1">
      <c r="A221" s="55"/>
      <c r="B221" s="56"/>
      <c r="C221" s="56"/>
      <c r="D221" s="1068" t="s">
        <v>242</v>
      </c>
      <c r="E221" s="966"/>
      <c r="F221" s="966"/>
      <c r="G221" s="966"/>
      <c r="H221" s="966"/>
      <c r="I221" s="966"/>
      <c r="J221" s="966"/>
      <c r="K221" s="56"/>
      <c r="L221" s="68"/>
      <c r="M221" s="152"/>
      <c r="N221" s="152"/>
      <c r="O221" s="410"/>
      <c r="P221" s="152"/>
      <c r="Q221" s="68"/>
      <c r="R221" s="152"/>
      <c r="S221" s="152"/>
      <c r="T221" s="410"/>
      <c r="U221" s="152"/>
      <c r="V221" s="68"/>
      <c r="W221" s="152"/>
      <c r="X221" s="152"/>
      <c r="Y221" s="410"/>
      <c r="Z221" s="152"/>
      <c r="AA221" s="68"/>
      <c r="AB221" s="152"/>
      <c r="AC221" s="152"/>
      <c r="AD221" s="410"/>
      <c r="AE221" s="152"/>
      <c r="AF221" s="68"/>
      <c r="AG221" s="152"/>
      <c r="AH221" s="152"/>
      <c r="AI221" s="410"/>
      <c r="AJ221" s="152"/>
      <c r="AK221" s="68"/>
      <c r="AL221" s="152"/>
      <c r="AM221" s="152"/>
      <c r="AN221" s="410"/>
      <c r="AO221" s="85"/>
      <c r="AP221" s="187"/>
      <c r="AQ221" s="52">
        <f t="shared" si="90"/>
        <v>0</v>
      </c>
      <c r="AR221" s="188"/>
      <c r="AS221" s="729"/>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row>
    <row r="222" spans="1:144" s="58" customFormat="1" ht="20.25" customHeight="1">
      <c r="A222" s="55"/>
      <c r="B222" s="56"/>
      <c r="C222" s="56"/>
      <c r="D222" s="1068" t="s">
        <v>242</v>
      </c>
      <c r="E222" s="966"/>
      <c r="F222" s="966"/>
      <c r="G222" s="966"/>
      <c r="H222" s="966"/>
      <c r="I222" s="966"/>
      <c r="J222" s="966"/>
      <c r="K222" s="56" t="s">
        <v>181</v>
      </c>
      <c r="L222" s="68" t="s">
        <v>181</v>
      </c>
      <c r="M222" s="152" t="s">
        <v>181</v>
      </c>
      <c r="N222" s="152" t="s">
        <v>181</v>
      </c>
      <c r="O222" s="410"/>
      <c r="P222" s="152"/>
      <c r="Q222" s="68"/>
      <c r="R222" s="152"/>
      <c r="S222" s="152"/>
      <c r="T222" s="410"/>
      <c r="U222" s="152"/>
      <c r="V222" s="68"/>
      <c r="W222" s="152"/>
      <c r="X222" s="152"/>
      <c r="Y222" s="410"/>
      <c r="Z222" s="152"/>
      <c r="AA222" s="68"/>
      <c r="AB222" s="152"/>
      <c r="AC222" s="152"/>
      <c r="AD222" s="410"/>
      <c r="AE222" s="152" t="s">
        <v>181</v>
      </c>
      <c r="AF222" s="68" t="s">
        <v>181</v>
      </c>
      <c r="AG222" s="152" t="s">
        <v>181</v>
      </c>
      <c r="AH222" s="152" t="s">
        <v>181</v>
      </c>
      <c r="AI222" s="410"/>
      <c r="AJ222" s="152" t="s">
        <v>181</v>
      </c>
      <c r="AK222" s="68" t="s">
        <v>181</v>
      </c>
      <c r="AL222" s="152" t="s">
        <v>181</v>
      </c>
      <c r="AM222" s="152" t="s">
        <v>181</v>
      </c>
      <c r="AN222" s="410"/>
      <c r="AO222" s="85" t="s">
        <v>181</v>
      </c>
      <c r="AP222" s="187" t="s">
        <v>181</v>
      </c>
      <c r="AQ222" s="52">
        <f t="shared" si="90"/>
        <v>0</v>
      </c>
      <c r="AR222" s="188" t="s">
        <v>181</v>
      </c>
      <c r="AS222" s="729"/>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row>
    <row r="223" spans="1:144" s="58" customFormat="1" ht="9.9499999999999993" customHeight="1">
      <c r="A223" s="55" t="s">
        <v>181</v>
      </c>
      <c r="B223" s="56" t="s">
        <v>181</v>
      </c>
      <c r="C223" s="56" t="s">
        <v>181</v>
      </c>
      <c r="D223" s="56" t="s">
        <v>181</v>
      </c>
      <c r="E223" s="56" t="s">
        <v>181</v>
      </c>
      <c r="F223" s="56" t="s">
        <v>181</v>
      </c>
      <c r="G223" s="56" t="s">
        <v>181</v>
      </c>
      <c r="H223" s="56" t="s">
        <v>181</v>
      </c>
      <c r="I223" s="56" t="s">
        <v>181</v>
      </c>
      <c r="J223" s="56" t="s">
        <v>181</v>
      </c>
      <c r="K223" s="56"/>
      <c r="L223" s="68"/>
      <c r="M223" s="152"/>
      <c r="N223" s="152"/>
      <c r="O223" s="401"/>
      <c r="P223" s="152"/>
      <c r="Q223" s="68"/>
      <c r="R223" s="152"/>
      <c r="S223" s="152"/>
      <c r="T223" s="401"/>
      <c r="U223" s="152"/>
      <c r="V223" s="68"/>
      <c r="W223" s="152"/>
      <c r="X223" s="152"/>
      <c r="Y223" s="401"/>
      <c r="Z223" s="152"/>
      <c r="AA223" s="68"/>
      <c r="AB223" s="152"/>
      <c r="AC223" s="152"/>
      <c r="AD223" s="401"/>
      <c r="AE223" s="152"/>
      <c r="AF223" s="68"/>
      <c r="AG223" s="152"/>
      <c r="AH223" s="152"/>
      <c r="AI223" s="401"/>
      <c r="AJ223" s="152"/>
      <c r="AK223" s="68"/>
      <c r="AL223" s="152"/>
      <c r="AM223" s="152"/>
      <c r="AN223" s="401"/>
      <c r="AO223" s="85"/>
      <c r="AP223" s="187"/>
      <c r="AQ223" s="185" t="s">
        <v>181</v>
      </c>
      <c r="AR223" s="188"/>
      <c r="AS223" s="729"/>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row>
    <row r="224" spans="1:144" s="58" customFormat="1" ht="20.25" customHeight="1">
      <c r="A224" s="55" t="s">
        <v>181</v>
      </c>
      <c r="B224" s="56">
        <v>8</v>
      </c>
      <c r="C224" s="1347" t="s">
        <v>245</v>
      </c>
      <c r="D224" s="1348"/>
      <c r="E224" s="1348"/>
      <c r="F224" s="1348"/>
      <c r="G224" s="1348"/>
      <c r="H224" s="1348"/>
      <c r="I224" s="1348"/>
      <c r="J224" s="1348"/>
      <c r="K224" s="56" t="s">
        <v>181</v>
      </c>
      <c r="L224" s="68" t="s">
        <v>181</v>
      </c>
      <c r="M224" s="152" t="s">
        <v>181</v>
      </c>
      <c r="N224" s="152" t="s">
        <v>181</v>
      </c>
      <c r="O224" s="401"/>
      <c r="P224" s="152"/>
      <c r="Q224" s="68"/>
      <c r="R224" s="152"/>
      <c r="S224" s="152"/>
      <c r="T224" s="401" t="s">
        <v>181</v>
      </c>
      <c r="U224" s="152"/>
      <c r="V224" s="68"/>
      <c r="W224" s="152"/>
      <c r="X224" s="152"/>
      <c r="Y224" s="401" t="s">
        <v>181</v>
      </c>
      <c r="Z224" s="152"/>
      <c r="AA224" s="68"/>
      <c r="AB224" s="152"/>
      <c r="AC224" s="152"/>
      <c r="AD224" s="401" t="s">
        <v>181</v>
      </c>
      <c r="AE224" s="152"/>
      <c r="AF224" s="68"/>
      <c r="AG224" s="152"/>
      <c r="AH224" s="152"/>
      <c r="AI224" s="401" t="s">
        <v>181</v>
      </c>
      <c r="AJ224" s="152"/>
      <c r="AK224" s="68"/>
      <c r="AL224" s="152"/>
      <c r="AM224" s="152"/>
      <c r="AN224" s="401" t="s">
        <v>181</v>
      </c>
      <c r="AO224" s="85" t="s">
        <v>181</v>
      </c>
      <c r="AP224" s="187" t="s">
        <v>181</v>
      </c>
      <c r="AQ224" s="185" t="s">
        <v>181</v>
      </c>
      <c r="AR224" s="188" t="s">
        <v>181</v>
      </c>
      <c r="AS224" s="729"/>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row>
    <row r="225" spans="1:144" s="58" customFormat="1" ht="20.25" customHeight="1">
      <c r="A225" s="55"/>
      <c r="B225" s="56"/>
      <c r="C225" s="56"/>
      <c r="D225" s="1092" t="s">
        <v>242</v>
      </c>
      <c r="E225" s="1093"/>
      <c r="F225" s="1093"/>
      <c r="G225" s="1093"/>
      <c r="H225" s="1093"/>
      <c r="I225" s="1093"/>
      <c r="J225" s="1093"/>
      <c r="K225" s="56"/>
      <c r="L225" s="68"/>
      <c r="M225" s="152"/>
      <c r="N225" s="152"/>
      <c r="O225" s="408"/>
      <c r="P225" s="152"/>
      <c r="Q225" s="68"/>
      <c r="R225" s="152"/>
      <c r="S225" s="152"/>
      <c r="T225" s="408"/>
      <c r="U225" s="152"/>
      <c r="V225" s="68"/>
      <c r="W225" s="152"/>
      <c r="X225" s="152"/>
      <c r="Y225" s="408"/>
      <c r="Z225" s="152"/>
      <c r="AA225" s="68"/>
      <c r="AB225" s="152"/>
      <c r="AC225" s="152"/>
      <c r="AD225" s="408"/>
      <c r="AE225" s="152"/>
      <c r="AF225" s="68"/>
      <c r="AG225" s="152"/>
      <c r="AH225" s="152"/>
      <c r="AI225" s="408"/>
      <c r="AJ225" s="152"/>
      <c r="AK225" s="68"/>
      <c r="AL225" s="152"/>
      <c r="AM225" s="152"/>
      <c r="AN225" s="408"/>
      <c r="AO225" s="85"/>
      <c r="AP225" s="187"/>
      <c r="AQ225" s="53">
        <f>SUM(O225:AN225)</f>
        <v>0</v>
      </c>
      <c r="AR225" s="188"/>
      <c r="AS225" s="729"/>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row>
    <row r="226" spans="1:144" s="58" customFormat="1" ht="20.25" customHeight="1">
      <c r="A226" s="55" t="s">
        <v>181</v>
      </c>
      <c r="B226" s="56"/>
      <c r="C226" s="56"/>
      <c r="D226" s="1092" t="s">
        <v>242</v>
      </c>
      <c r="E226" s="1093"/>
      <c r="F226" s="1093"/>
      <c r="G226" s="1093"/>
      <c r="H226" s="1093"/>
      <c r="I226" s="1093"/>
      <c r="J226" s="1093"/>
      <c r="K226" s="56"/>
      <c r="L226" s="68"/>
      <c r="M226" s="152"/>
      <c r="N226" s="152"/>
      <c r="O226" s="408"/>
      <c r="P226" s="152"/>
      <c r="Q226" s="68"/>
      <c r="R226" s="152"/>
      <c r="S226" s="152"/>
      <c r="T226" s="408"/>
      <c r="U226" s="152"/>
      <c r="V226" s="68"/>
      <c r="W226" s="152"/>
      <c r="X226" s="152"/>
      <c r="Y226" s="408"/>
      <c r="Z226" s="152"/>
      <c r="AA226" s="68"/>
      <c r="AB226" s="152"/>
      <c r="AC226" s="152"/>
      <c r="AD226" s="408"/>
      <c r="AE226" s="152"/>
      <c r="AF226" s="68"/>
      <c r="AG226" s="152"/>
      <c r="AH226" s="152"/>
      <c r="AI226" s="408"/>
      <c r="AJ226" s="152"/>
      <c r="AK226" s="68"/>
      <c r="AL226" s="152"/>
      <c r="AM226" s="152"/>
      <c r="AN226" s="408"/>
      <c r="AO226" s="85"/>
      <c r="AP226" s="187"/>
      <c r="AQ226" s="53">
        <f>SUM(O226:AN226)</f>
        <v>0</v>
      </c>
      <c r="AR226" s="188"/>
      <c r="AS226" s="729"/>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row>
    <row r="227" spans="1:144" s="58" customFormat="1" ht="20.25" customHeight="1">
      <c r="A227" s="55" t="s">
        <v>181</v>
      </c>
      <c r="B227" s="56" t="s">
        <v>181</v>
      </c>
      <c r="C227" s="56" t="s">
        <v>181</v>
      </c>
      <c r="D227" s="1092" t="s">
        <v>242</v>
      </c>
      <c r="E227" s="1093"/>
      <c r="F227" s="1093"/>
      <c r="G227" s="1093"/>
      <c r="H227" s="1093"/>
      <c r="I227" s="1093"/>
      <c r="J227" s="1093"/>
      <c r="K227" s="56"/>
      <c r="L227" s="68"/>
      <c r="M227" s="152"/>
      <c r="N227" s="152"/>
      <c r="O227" s="408"/>
      <c r="P227" s="152"/>
      <c r="Q227" s="68"/>
      <c r="R227" s="152"/>
      <c r="S227" s="152"/>
      <c r="T227" s="408"/>
      <c r="U227" s="152"/>
      <c r="V227" s="68"/>
      <c r="W227" s="152"/>
      <c r="X227" s="152"/>
      <c r="Y227" s="408"/>
      <c r="Z227" s="152"/>
      <c r="AA227" s="68"/>
      <c r="AB227" s="152"/>
      <c r="AC227" s="152"/>
      <c r="AD227" s="408"/>
      <c r="AE227" s="152"/>
      <c r="AF227" s="68"/>
      <c r="AG227" s="152"/>
      <c r="AH227" s="152"/>
      <c r="AI227" s="408"/>
      <c r="AJ227" s="152"/>
      <c r="AK227" s="68"/>
      <c r="AL227" s="152"/>
      <c r="AM227" s="152"/>
      <c r="AN227" s="408"/>
      <c r="AO227" s="85"/>
      <c r="AP227" s="187"/>
      <c r="AQ227" s="53">
        <f>SUM(O227:AN227)</f>
        <v>0</v>
      </c>
      <c r="AR227" s="188"/>
      <c r="AS227" s="729"/>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row>
    <row r="228" spans="1:144" s="58" customFormat="1" ht="20.25" customHeight="1">
      <c r="A228" s="55"/>
      <c r="B228" s="56"/>
      <c r="C228" s="56"/>
      <c r="D228" s="1092" t="s">
        <v>242</v>
      </c>
      <c r="E228" s="1093"/>
      <c r="F228" s="1093"/>
      <c r="G228" s="1093"/>
      <c r="H228" s="1093"/>
      <c r="I228" s="1093"/>
      <c r="J228" s="1093"/>
      <c r="K228" s="56"/>
      <c r="L228" s="68"/>
      <c r="M228" s="152"/>
      <c r="N228" s="152"/>
      <c r="O228" s="408"/>
      <c r="P228" s="152"/>
      <c r="Q228" s="68"/>
      <c r="R228" s="152"/>
      <c r="S228" s="152"/>
      <c r="T228" s="408"/>
      <c r="U228" s="152"/>
      <c r="V228" s="68"/>
      <c r="W228" s="152"/>
      <c r="X228" s="152"/>
      <c r="Y228" s="408"/>
      <c r="Z228" s="152"/>
      <c r="AA228" s="68"/>
      <c r="AB228" s="152"/>
      <c r="AC228" s="152"/>
      <c r="AD228" s="408"/>
      <c r="AE228" s="152"/>
      <c r="AF228" s="68"/>
      <c r="AG228" s="152"/>
      <c r="AH228" s="152"/>
      <c r="AI228" s="408"/>
      <c r="AJ228" s="152"/>
      <c r="AK228" s="68"/>
      <c r="AL228" s="152"/>
      <c r="AM228" s="152"/>
      <c r="AN228" s="408"/>
      <c r="AO228" s="85"/>
      <c r="AP228" s="187"/>
      <c r="AQ228" s="53">
        <f t="shared" ref="AQ228:AQ234" si="91">SUM(O228:AN228)</f>
        <v>0</v>
      </c>
      <c r="AR228" s="188"/>
      <c r="AS228" s="729"/>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row>
    <row r="229" spans="1:144" s="58" customFormat="1" ht="20.25" customHeight="1">
      <c r="A229" s="55"/>
      <c r="B229" s="56"/>
      <c r="C229" s="56"/>
      <c r="D229" s="1092" t="s">
        <v>242</v>
      </c>
      <c r="E229" s="1093"/>
      <c r="F229" s="1093"/>
      <c r="G229" s="1093"/>
      <c r="H229" s="1093"/>
      <c r="I229" s="1093"/>
      <c r="J229" s="1093"/>
      <c r="K229" s="56"/>
      <c r="L229" s="68"/>
      <c r="M229" s="152"/>
      <c r="N229" s="152"/>
      <c r="O229" s="408"/>
      <c r="P229" s="152"/>
      <c r="Q229" s="68"/>
      <c r="R229" s="152"/>
      <c r="S229" s="152"/>
      <c r="T229" s="408"/>
      <c r="U229" s="152"/>
      <c r="V229" s="68"/>
      <c r="W229" s="152"/>
      <c r="X229" s="152"/>
      <c r="Y229" s="408"/>
      <c r="Z229" s="152"/>
      <c r="AA229" s="68"/>
      <c r="AB229" s="152"/>
      <c r="AC229" s="152"/>
      <c r="AD229" s="408"/>
      <c r="AE229" s="152"/>
      <c r="AF229" s="68"/>
      <c r="AG229" s="152"/>
      <c r="AH229" s="152"/>
      <c r="AI229" s="408"/>
      <c r="AJ229" s="152"/>
      <c r="AK229" s="68"/>
      <c r="AL229" s="152"/>
      <c r="AM229" s="152"/>
      <c r="AN229" s="408"/>
      <c r="AO229" s="85"/>
      <c r="AP229" s="187"/>
      <c r="AQ229" s="53">
        <f t="shared" si="91"/>
        <v>0</v>
      </c>
      <c r="AR229" s="188"/>
      <c r="AS229" s="729"/>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row>
    <row r="230" spans="1:144" s="58" customFormat="1" ht="20.25" customHeight="1">
      <c r="A230" s="55"/>
      <c r="B230" s="56"/>
      <c r="C230" s="56"/>
      <c r="D230" s="1092" t="s">
        <v>242</v>
      </c>
      <c r="E230" s="1093"/>
      <c r="F230" s="1093"/>
      <c r="G230" s="1093"/>
      <c r="H230" s="1093"/>
      <c r="I230" s="1093"/>
      <c r="J230" s="1093"/>
      <c r="K230" s="56"/>
      <c r="L230" s="68"/>
      <c r="M230" s="152"/>
      <c r="N230" s="152"/>
      <c r="O230" s="408"/>
      <c r="P230" s="152"/>
      <c r="Q230" s="68"/>
      <c r="R230" s="152"/>
      <c r="S230" s="152"/>
      <c r="T230" s="408"/>
      <c r="U230" s="152"/>
      <c r="V230" s="68"/>
      <c r="W230" s="152"/>
      <c r="X230" s="152"/>
      <c r="Y230" s="408"/>
      <c r="Z230" s="152"/>
      <c r="AA230" s="68"/>
      <c r="AB230" s="152"/>
      <c r="AC230" s="152"/>
      <c r="AD230" s="408"/>
      <c r="AE230" s="152"/>
      <c r="AF230" s="68"/>
      <c r="AG230" s="152"/>
      <c r="AH230" s="152"/>
      <c r="AI230" s="408"/>
      <c r="AJ230" s="152"/>
      <c r="AK230" s="68"/>
      <c r="AL230" s="152"/>
      <c r="AM230" s="152"/>
      <c r="AN230" s="408"/>
      <c r="AO230" s="85"/>
      <c r="AP230" s="187"/>
      <c r="AQ230" s="53">
        <f t="shared" si="91"/>
        <v>0</v>
      </c>
      <c r="AR230" s="188"/>
      <c r="AS230" s="729"/>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row>
    <row r="231" spans="1:144" s="58" customFormat="1" ht="20.25" customHeight="1">
      <c r="A231" s="55"/>
      <c r="B231" s="56"/>
      <c r="C231" s="56"/>
      <c r="D231" s="1092" t="s">
        <v>242</v>
      </c>
      <c r="E231" s="1093"/>
      <c r="F231" s="1093"/>
      <c r="G231" s="1093"/>
      <c r="H231" s="1093"/>
      <c r="I231" s="1093"/>
      <c r="J231" s="1093"/>
      <c r="K231" s="56"/>
      <c r="L231" s="68"/>
      <c r="M231" s="152"/>
      <c r="N231" s="152"/>
      <c r="O231" s="408"/>
      <c r="P231" s="152"/>
      <c r="Q231" s="68"/>
      <c r="R231" s="152"/>
      <c r="S231" s="152"/>
      <c r="T231" s="408"/>
      <c r="U231" s="152"/>
      <c r="V231" s="68"/>
      <c r="W231" s="152"/>
      <c r="X231" s="152"/>
      <c r="Y231" s="408"/>
      <c r="Z231" s="152"/>
      <c r="AA231" s="68"/>
      <c r="AB231" s="152"/>
      <c r="AC231" s="152"/>
      <c r="AD231" s="408"/>
      <c r="AE231" s="152"/>
      <c r="AF231" s="68"/>
      <c r="AG231" s="152"/>
      <c r="AH231" s="152"/>
      <c r="AI231" s="408"/>
      <c r="AJ231" s="152"/>
      <c r="AK231" s="68"/>
      <c r="AL231" s="152"/>
      <c r="AM231" s="152"/>
      <c r="AN231" s="408"/>
      <c r="AO231" s="85"/>
      <c r="AP231" s="187"/>
      <c r="AQ231" s="53">
        <f t="shared" si="91"/>
        <v>0</v>
      </c>
      <c r="AR231" s="188"/>
      <c r="AS231" s="729"/>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row>
    <row r="232" spans="1:144" s="58" customFormat="1" ht="20.25" customHeight="1">
      <c r="A232" s="55"/>
      <c r="B232" s="56"/>
      <c r="C232" s="56"/>
      <c r="D232" s="1092" t="s">
        <v>242</v>
      </c>
      <c r="E232" s="1093"/>
      <c r="F232" s="1093"/>
      <c r="G232" s="1093"/>
      <c r="H232" s="1093"/>
      <c r="I232" s="1093"/>
      <c r="J232" s="1093"/>
      <c r="K232" s="56"/>
      <c r="L232" s="68"/>
      <c r="M232" s="152"/>
      <c r="N232" s="152"/>
      <c r="O232" s="408"/>
      <c r="P232" s="152"/>
      <c r="Q232" s="68"/>
      <c r="R232" s="152"/>
      <c r="S232" s="152"/>
      <c r="T232" s="408"/>
      <c r="U232" s="152"/>
      <c r="V232" s="68"/>
      <c r="W232" s="152"/>
      <c r="X232" s="152"/>
      <c r="Y232" s="408"/>
      <c r="Z232" s="152"/>
      <c r="AA232" s="68"/>
      <c r="AB232" s="152"/>
      <c r="AC232" s="152"/>
      <c r="AD232" s="408"/>
      <c r="AE232" s="152"/>
      <c r="AF232" s="68"/>
      <c r="AG232" s="152"/>
      <c r="AH232" s="152"/>
      <c r="AI232" s="408"/>
      <c r="AJ232" s="152"/>
      <c r="AK232" s="68"/>
      <c r="AL232" s="152"/>
      <c r="AM232" s="152"/>
      <c r="AN232" s="408"/>
      <c r="AO232" s="85"/>
      <c r="AP232" s="187"/>
      <c r="AQ232" s="53">
        <f t="shared" si="91"/>
        <v>0</v>
      </c>
      <c r="AR232" s="188"/>
      <c r="AS232" s="729"/>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row>
    <row r="233" spans="1:144" s="58" customFormat="1" ht="20.25" customHeight="1">
      <c r="A233" s="55"/>
      <c r="B233" s="56"/>
      <c r="C233" s="56"/>
      <c r="D233" s="1092" t="s">
        <v>242</v>
      </c>
      <c r="E233" s="1093"/>
      <c r="F233" s="1093"/>
      <c r="G233" s="1093"/>
      <c r="H233" s="1093"/>
      <c r="I233" s="1093"/>
      <c r="J233" s="1093"/>
      <c r="K233" s="56"/>
      <c r="L233" s="68"/>
      <c r="M233" s="152"/>
      <c r="N233" s="152"/>
      <c r="O233" s="408"/>
      <c r="P233" s="152"/>
      <c r="Q233" s="68"/>
      <c r="R233" s="152"/>
      <c r="S233" s="152"/>
      <c r="T233" s="408"/>
      <c r="U233" s="152"/>
      <c r="V233" s="68"/>
      <c r="W233" s="152"/>
      <c r="X233" s="152"/>
      <c r="Y233" s="408"/>
      <c r="Z233" s="152"/>
      <c r="AA233" s="68"/>
      <c r="AB233" s="152"/>
      <c r="AC233" s="152"/>
      <c r="AD233" s="408"/>
      <c r="AE233" s="152"/>
      <c r="AF233" s="68"/>
      <c r="AG233" s="152"/>
      <c r="AH233" s="152"/>
      <c r="AI233" s="408"/>
      <c r="AJ233" s="152"/>
      <c r="AK233" s="68"/>
      <c r="AL233" s="152"/>
      <c r="AM233" s="152"/>
      <c r="AN233" s="408"/>
      <c r="AO233" s="85"/>
      <c r="AP233" s="187"/>
      <c r="AQ233" s="53">
        <f t="shared" si="91"/>
        <v>0</v>
      </c>
      <c r="AR233" s="188"/>
      <c r="AS233" s="729"/>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row>
    <row r="234" spans="1:144" s="58" customFormat="1" ht="20.25" customHeight="1">
      <c r="A234" s="55"/>
      <c r="B234" s="56"/>
      <c r="C234" s="56"/>
      <c r="D234" s="1092" t="s">
        <v>242</v>
      </c>
      <c r="E234" s="1093"/>
      <c r="F234" s="1093"/>
      <c r="G234" s="1093"/>
      <c r="H234" s="1093"/>
      <c r="I234" s="1093"/>
      <c r="J234" s="1093"/>
      <c r="K234" s="56" t="s">
        <v>181</v>
      </c>
      <c r="L234" s="68" t="s">
        <v>181</v>
      </c>
      <c r="M234" s="152" t="s">
        <v>181</v>
      </c>
      <c r="N234" s="152" t="s">
        <v>181</v>
      </c>
      <c r="O234" s="408"/>
      <c r="P234" s="152"/>
      <c r="Q234" s="68"/>
      <c r="R234" s="152"/>
      <c r="S234" s="152"/>
      <c r="T234" s="408"/>
      <c r="U234" s="152"/>
      <c r="V234" s="68"/>
      <c r="W234" s="152"/>
      <c r="X234" s="152"/>
      <c r="Y234" s="408"/>
      <c r="Z234" s="152"/>
      <c r="AA234" s="68"/>
      <c r="AB234" s="152"/>
      <c r="AC234" s="152"/>
      <c r="AD234" s="408"/>
      <c r="AE234" s="152"/>
      <c r="AF234" s="68"/>
      <c r="AG234" s="152"/>
      <c r="AH234" s="152"/>
      <c r="AI234" s="408"/>
      <c r="AJ234" s="152" t="s">
        <v>181</v>
      </c>
      <c r="AK234" s="68" t="s">
        <v>181</v>
      </c>
      <c r="AL234" s="152" t="s">
        <v>181</v>
      </c>
      <c r="AM234" s="152" t="s">
        <v>181</v>
      </c>
      <c r="AN234" s="408"/>
      <c r="AO234" s="85" t="s">
        <v>181</v>
      </c>
      <c r="AP234" s="187" t="s">
        <v>181</v>
      </c>
      <c r="AQ234" s="53">
        <f t="shared" si="91"/>
        <v>0</v>
      </c>
      <c r="AR234" s="188" t="s">
        <v>181</v>
      </c>
      <c r="AS234" s="729"/>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row>
    <row r="235" spans="1:144" s="58" customFormat="1" ht="9.9499999999999993" customHeight="1" thickBot="1">
      <c r="A235" s="55" t="s">
        <v>181</v>
      </c>
      <c r="B235" s="56" t="s">
        <v>181</v>
      </c>
      <c r="C235" s="56" t="s">
        <v>181</v>
      </c>
      <c r="D235" s="56" t="s">
        <v>181</v>
      </c>
      <c r="E235" s="56" t="s">
        <v>181</v>
      </c>
      <c r="F235" s="56" t="s">
        <v>181</v>
      </c>
      <c r="G235" s="56" t="s">
        <v>181</v>
      </c>
      <c r="H235" s="56" t="s">
        <v>181</v>
      </c>
      <c r="I235" s="56" t="s">
        <v>181</v>
      </c>
      <c r="J235" s="56" t="s">
        <v>181</v>
      </c>
      <c r="K235" s="56"/>
      <c r="L235" s="68"/>
      <c r="M235" s="152"/>
      <c r="N235" s="152"/>
      <c r="O235" s="401"/>
      <c r="P235" s="152"/>
      <c r="Q235" s="68"/>
      <c r="R235" s="152"/>
      <c r="S235" s="152"/>
      <c r="T235" s="401"/>
      <c r="U235" s="152"/>
      <c r="V235" s="68"/>
      <c r="W235" s="152"/>
      <c r="X235" s="152"/>
      <c r="Y235" s="401"/>
      <c r="Z235" s="152"/>
      <c r="AA235" s="68"/>
      <c r="AB235" s="152"/>
      <c r="AC235" s="152"/>
      <c r="AD235" s="401"/>
      <c r="AE235" s="152"/>
      <c r="AF235" s="68"/>
      <c r="AG235" s="152"/>
      <c r="AH235" s="152"/>
      <c r="AI235" s="401"/>
      <c r="AJ235" s="152"/>
      <c r="AK235" s="68"/>
      <c r="AL235" s="152"/>
      <c r="AM235" s="152"/>
      <c r="AN235" s="401"/>
      <c r="AO235" s="85"/>
      <c r="AP235" s="187"/>
      <c r="AQ235" s="185" t="s">
        <v>181</v>
      </c>
      <c r="AR235" s="188"/>
      <c r="AS235" s="729"/>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row>
    <row r="236" spans="1:144" s="58" customFormat="1" ht="20.25" customHeight="1" thickBot="1">
      <c r="A236" s="55" t="s">
        <v>181</v>
      </c>
      <c r="B236" s="56" t="s">
        <v>181</v>
      </c>
      <c r="C236" s="56" t="s">
        <v>232</v>
      </c>
      <c r="D236" s="56"/>
      <c r="E236" s="56"/>
      <c r="F236" s="56"/>
      <c r="G236" s="56" t="s">
        <v>181</v>
      </c>
      <c r="H236" s="56" t="s">
        <v>181</v>
      </c>
      <c r="I236" s="56" t="s">
        <v>181</v>
      </c>
      <c r="J236" s="56" t="s">
        <v>181</v>
      </c>
      <c r="K236" s="56" t="s">
        <v>181</v>
      </c>
      <c r="L236" s="68" t="s">
        <v>181</v>
      </c>
      <c r="M236" s="152" t="s">
        <v>181</v>
      </c>
      <c r="N236" s="152" t="s">
        <v>181</v>
      </c>
      <c r="O236" s="407">
        <f>SUM(O146:O234)</f>
        <v>0</v>
      </c>
      <c r="P236" s="152" t="s">
        <v>181</v>
      </c>
      <c r="Q236" s="68" t="s">
        <v>181</v>
      </c>
      <c r="R236" s="152" t="s">
        <v>181</v>
      </c>
      <c r="S236" s="152" t="s">
        <v>181</v>
      </c>
      <c r="T236" s="407">
        <f>SUM(T146:T234)</f>
        <v>0</v>
      </c>
      <c r="U236" s="152" t="s">
        <v>181</v>
      </c>
      <c r="V236" s="68" t="s">
        <v>181</v>
      </c>
      <c r="W236" s="152" t="s">
        <v>181</v>
      </c>
      <c r="X236" s="152" t="s">
        <v>181</v>
      </c>
      <c r="Y236" s="407">
        <f>SUM(Y146:Y234)</f>
        <v>0</v>
      </c>
      <c r="Z236" s="152" t="s">
        <v>181</v>
      </c>
      <c r="AA236" s="68" t="s">
        <v>181</v>
      </c>
      <c r="AB236" s="152" t="s">
        <v>181</v>
      </c>
      <c r="AC236" s="152" t="s">
        <v>181</v>
      </c>
      <c r="AD236" s="407">
        <f>SUM(AD146:AD234)</f>
        <v>0</v>
      </c>
      <c r="AE236" s="152" t="s">
        <v>181</v>
      </c>
      <c r="AF236" s="68" t="s">
        <v>181</v>
      </c>
      <c r="AG236" s="152" t="s">
        <v>181</v>
      </c>
      <c r="AH236" s="152" t="s">
        <v>181</v>
      </c>
      <c r="AI236" s="407">
        <f>SUM(AI146:AI234)</f>
        <v>0</v>
      </c>
      <c r="AJ236" s="152" t="s">
        <v>181</v>
      </c>
      <c r="AK236" s="68" t="s">
        <v>181</v>
      </c>
      <c r="AL236" s="152" t="s">
        <v>181</v>
      </c>
      <c r="AM236" s="152" t="s">
        <v>181</v>
      </c>
      <c r="AN236" s="407">
        <f>SUM(AN146:AN234)</f>
        <v>0</v>
      </c>
      <c r="AO236" s="85" t="s">
        <v>181</v>
      </c>
      <c r="AP236" s="187" t="s">
        <v>181</v>
      </c>
      <c r="AQ236" s="191">
        <f>SUM(O236:AN236)</f>
        <v>0</v>
      </c>
      <c r="AR236" s="188" t="s">
        <v>181</v>
      </c>
      <c r="AS236" s="729"/>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row>
    <row r="237" spans="1:144" s="58" customFormat="1" ht="9.9499999999999993" customHeight="1" thickBot="1">
      <c r="A237" s="61" t="s">
        <v>181</v>
      </c>
      <c r="B237" s="62" t="s">
        <v>181</v>
      </c>
      <c r="C237" s="62" t="s">
        <v>181</v>
      </c>
      <c r="D237" s="62" t="s">
        <v>181</v>
      </c>
      <c r="E237" s="62" t="s">
        <v>181</v>
      </c>
      <c r="F237" s="62" t="s">
        <v>181</v>
      </c>
      <c r="G237" s="62" t="s">
        <v>181</v>
      </c>
      <c r="H237" s="62" t="s">
        <v>181</v>
      </c>
      <c r="I237" s="62" t="s">
        <v>181</v>
      </c>
      <c r="J237" s="62" t="s">
        <v>181</v>
      </c>
      <c r="K237" s="62" t="s">
        <v>181</v>
      </c>
      <c r="L237" s="79" t="s">
        <v>181</v>
      </c>
      <c r="M237" s="80" t="s">
        <v>181</v>
      </c>
      <c r="N237" s="80" t="s">
        <v>181</v>
      </c>
      <c r="O237" s="403" t="s">
        <v>181</v>
      </c>
      <c r="P237" s="80" t="s">
        <v>181</v>
      </c>
      <c r="Q237" s="79" t="s">
        <v>181</v>
      </c>
      <c r="R237" s="80" t="s">
        <v>181</v>
      </c>
      <c r="S237" s="80" t="s">
        <v>181</v>
      </c>
      <c r="T237" s="403" t="s">
        <v>181</v>
      </c>
      <c r="U237" s="80" t="s">
        <v>181</v>
      </c>
      <c r="V237" s="79" t="s">
        <v>181</v>
      </c>
      <c r="W237" s="80" t="s">
        <v>181</v>
      </c>
      <c r="X237" s="80" t="s">
        <v>181</v>
      </c>
      <c r="Y237" s="403" t="s">
        <v>181</v>
      </c>
      <c r="Z237" s="80" t="s">
        <v>181</v>
      </c>
      <c r="AA237" s="79" t="s">
        <v>181</v>
      </c>
      <c r="AB237" s="80" t="s">
        <v>181</v>
      </c>
      <c r="AC237" s="80" t="s">
        <v>181</v>
      </c>
      <c r="AD237" s="403" t="s">
        <v>181</v>
      </c>
      <c r="AE237" s="80" t="s">
        <v>181</v>
      </c>
      <c r="AF237" s="79" t="s">
        <v>181</v>
      </c>
      <c r="AG237" s="80" t="s">
        <v>181</v>
      </c>
      <c r="AH237" s="80" t="s">
        <v>181</v>
      </c>
      <c r="AI237" s="403" t="s">
        <v>181</v>
      </c>
      <c r="AJ237" s="80" t="s">
        <v>181</v>
      </c>
      <c r="AK237" s="79" t="s">
        <v>181</v>
      </c>
      <c r="AL237" s="80" t="s">
        <v>181</v>
      </c>
      <c r="AM237" s="80" t="s">
        <v>181</v>
      </c>
      <c r="AN237" s="403" t="s">
        <v>181</v>
      </c>
      <c r="AO237" s="81" t="s">
        <v>181</v>
      </c>
      <c r="AP237" s="197" t="s">
        <v>181</v>
      </c>
      <c r="AQ237" s="186" t="s">
        <v>181</v>
      </c>
      <c r="AR237" s="189" t="s">
        <v>181</v>
      </c>
      <c r="AS237" s="729"/>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row>
    <row r="238" spans="1:144" s="58" customFormat="1" ht="9.9499999999999993" customHeight="1" thickBot="1">
      <c r="A238" s="55" t="s">
        <v>181</v>
      </c>
      <c r="B238" s="56" t="s">
        <v>181</v>
      </c>
      <c r="C238" s="56" t="s">
        <v>181</v>
      </c>
      <c r="D238" s="56" t="s">
        <v>181</v>
      </c>
      <c r="E238" s="56" t="s">
        <v>181</v>
      </c>
      <c r="F238" s="56" t="s">
        <v>181</v>
      </c>
      <c r="G238" s="56" t="s">
        <v>181</v>
      </c>
      <c r="H238" s="56" t="s">
        <v>181</v>
      </c>
      <c r="I238" s="56" t="s">
        <v>181</v>
      </c>
      <c r="J238" s="56" t="s">
        <v>181</v>
      </c>
      <c r="K238" s="56" t="s">
        <v>181</v>
      </c>
      <c r="L238" s="68" t="s">
        <v>181</v>
      </c>
      <c r="M238" s="152" t="s">
        <v>181</v>
      </c>
      <c r="N238" s="152" t="s">
        <v>181</v>
      </c>
      <c r="O238" s="401" t="s">
        <v>181</v>
      </c>
      <c r="P238" s="152" t="s">
        <v>181</v>
      </c>
      <c r="Q238" s="68" t="s">
        <v>181</v>
      </c>
      <c r="R238" s="152" t="s">
        <v>181</v>
      </c>
      <c r="S238" s="152" t="s">
        <v>181</v>
      </c>
      <c r="T238" s="401" t="s">
        <v>181</v>
      </c>
      <c r="U238" s="152" t="s">
        <v>181</v>
      </c>
      <c r="V238" s="68" t="s">
        <v>181</v>
      </c>
      <c r="W238" s="152" t="s">
        <v>181</v>
      </c>
      <c r="X238" s="152" t="s">
        <v>181</v>
      </c>
      <c r="Y238" s="401" t="s">
        <v>181</v>
      </c>
      <c r="Z238" s="152" t="s">
        <v>181</v>
      </c>
      <c r="AA238" s="68" t="s">
        <v>181</v>
      </c>
      <c r="AB238" s="152" t="s">
        <v>181</v>
      </c>
      <c r="AC238" s="152" t="s">
        <v>181</v>
      </c>
      <c r="AD238" s="401" t="s">
        <v>181</v>
      </c>
      <c r="AE238" s="152" t="s">
        <v>181</v>
      </c>
      <c r="AF238" s="68" t="s">
        <v>181</v>
      </c>
      <c r="AG238" s="152" t="s">
        <v>181</v>
      </c>
      <c r="AH238" s="152" t="s">
        <v>181</v>
      </c>
      <c r="AI238" s="401" t="s">
        <v>181</v>
      </c>
      <c r="AJ238" s="152" t="s">
        <v>181</v>
      </c>
      <c r="AK238" s="68" t="s">
        <v>181</v>
      </c>
      <c r="AL238" s="152" t="s">
        <v>181</v>
      </c>
      <c r="AM238" s="152" t="s">
        <v>181</v>
      </c>
      <c r="AN238" s="401" t="s">
        <v>181</v>
      </c>
      <c r="AO238" s="85" t="s">
        <v>181</v>
      </c>
      <c r="AP238" s="187" t="s">
        <v>181</v>
      </c>
      <c r="AQ238" s="185" t="s">
        <v>181</v>
      </c>
      <c r="AR238" s="188" t="s">
        <v>181</v>
      </c>
      <c r="AS238" s="729"/>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row>
    <row r="239" spans="1:144" s="58" customFormat="1" ht="20.25" customHeight="1" thickBot="1">
      <c r="A239" s="55"/>
      <c r="B239" s="1347" t="s">
        <v>259</v>
      </c>
      <c r="C239" s="993"/>
      <c r="D239" s="993"/>
      <c r="E239" s="993"/>
      <c r="F239" s="993"/>
      <c r="G239" s="993"/>
      <c r="H239" s="993"/>
      <c r="I239" s="993"/>
      <c r="J239" s="993"/>
      <c r="K239" s="56" t="s">
        <v>181</v>
      </c>
      <c r="L239" s="68" t="s">
        <v>181</v>
      </c>
      <c r="M239" s="152" t="s">
        <v>181</v>
      </c>
      <c r="N239" s="152" t="s">
        <v>181</v>
      </c>
      <c r="O239" s="415">
        <f>O236+O140+O116+O97+O73</f>
        <v>0</v>
      </c>
      <c r="P239" s="69" t="s">
        <v>181</v>
      </c>
      <c r="Q239" s="152" t="s">
        <v>181</v>
      </c>
      <c r="R239" s="152" t="s">
        <v>181</v>
      </c>
      <c r="S239" s="152" t="s">
        <v>181</v>
      </c>
      <c r="T239" s="415">
        <f>T236+T140+T116+T97+T73</f>
        <v>0</v>
      </c>
      <c r="U239" s="69" t="s">
        <v>181</v>
      </c>
      <c r="V239" s="152" t="s">
        <v>181</v>
      </c>
      <c r="W239" s="152" t="s">
        <v>181</v>
      </c>
      <c r="X239" s="152" t="s">
        <v>181</v>
      </c>
      <c r="Y239" s="415">
        <f>Y236+Y140+Y116+Y97+Y73</f>
        <v>0</v>
      </c>
      <c r="Z239" s="69" t="s">
        <v>181</v>
      </c>
      <c r="AA239" s="152" t="s">
        <v>181</v>
      </c>
      <c r="AB239" s="152" t="s">
        <v>181</v>
      </c>
      <c r="AC239" s="152" t="s">
        <v>181</v>
      </c>
      <c r="AD239" s="415">
        <f>AD236+AD140+AD116+AD97+AD73</f>
        <v>0</v>
      </c>
      <c r="AE239" s="69" t="s">
        <v>181</v>
      </c>
      <c r="AF239" s="152" t="s">
        <v>181</v>
      </c>
      <c r="AG239" s="152" t="s">
        <v>181</v>
      </c>
      <c r="AH239" s="152" t="s">
        <v>181</v>
      </c>
      <c r="AI239" s="415">
        <f>AI236+AI140+AI116+AI97+AI73</f>
        <v>0</v>
      </c>
      <c r="AJ239" s="69" t="s">
        <v>181</v>
      </c>
      <c r="AK239" s="152" t="s">
        <v>181</v>
      </c>
      <c r="AL239" s="152" t="s">
        <v>181</v>
      </c>
      <c r="AM239" s="152" t="s">
        <v>181</v>
      </c>
      <c r="AN239" s="415">
        <f>AN236+AN140+AN116+AN97+AN73</f>
        <v>0</v>
      </c>
      <c r="AO239" s="75" t="s">
        <v>181</v>
      </c>
      <c r="AP239" s="185" t="s">
        <v>181</v>
      </c>
      <c r="AQ239" s="194">
        <f>SUM(O239:AN239)</f>
        <v>0</v>
      </c>
      <c r="AR239" s="188" t="s">
        <v>181</v>
      </c>
      <c r="AS239" s="729"/>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row>
    <row r="240" spans="1:144" s="58" customFormat="1" ht="9.9499999999999993" customHeight="1">
      <c r="A240" s="55"/>
      <c r="B240" s="56" t="s">
        <v>181</v>
      </c>
      <c r="C240" s="56" t="s">
        <v>181</v>
      </c>
      <c r="D240" s="56" t="s">
        <v>181</v>
      </c>
      <c r="E240" s="56" t="s">
        <v>181</v>
      </c>
      <c r="F240" s="56" t="s">
        <v>181</v>
      </c>
      <c r="G240" s="56" t="s">
        <v>181</v>
      </c>
      <c r="H240" s="56" t="s">
        <v>181</v>
      </c>
      <c r="I240" s="56" t="s">
        <v>181</v>
      </c>
      <c r="J240" s="56" t="s">
        <v>181</v>
      </c>
      <c r="K240" s="56" t="s">
        <v>181</v>
      </c>
      <c r="L240" s="68" t="s">
        <v>181</v>
      </c>
      <c r="M240" s="152" t="s">
        <v>181</v>
      </c>
      <c r="N240" s="152" t="s">
        <v>181</v>
      </c>
      <c r="O240" s="401" t="s">
        <v>181</v>
      </c>
      <c r="P240" s="69" t="s">
        <v>181</v>
      </c>
      <c r="Q240" s="152" t="s">
        <v>181</v>
      </c>
      <c r="R240" s="152" t="s">
        <v>181</v>
      </c>
      <c r="S240" s="152" t="s">
        <v>181</v>
      </c>
      <c r="T240" s="401" t="s">
        <v>181</v>
      </c>
      <c r="U240" s="69" t="s">
        <v>181</v>
      </c>
      <c r="V240" s="152" t="s">
        <v>181</v>
      </c>
      <c r="W240" s="152" t="s">
        <v>181</v>
      </c>
      <c r="X240" s="152" t="s">
        <v>181</v>
      </c>
      <c r="Y240" s="401" t="s">
        <v>181</v>
      </c>
      <c r="Z240" s="69" t="s">
        <v>181</v>
      </c>
      <c r="AA240" s="152" t="s">
        <v>181</v>
      </c>
      <c r="AB240" s="152" t="s">
        <v>181</v>
      </c>
      <c r="AC240" s="152" t="s">
        <v>181</v>
      </c>
      <c r="AD240" s="401" t="s">
        <v>181</v>
      </c>
      <c r="AE240" s="69" t="s">
        <v>181</v>
      </c>
      <c r="AF240" s="152" t="s">
        <v>181</v>
      </c>
      <c r="AG240" s="152" t="s">
        <v>181</v>
      </c>
      <c r="AH240" s="152" t="s">
        <v>181</v>
      </c>
      <c r="AI240" s="401" t="s">
        <v>181</v>
      </c>
      <c r="AJ240" s="69" t="s">
        <v>181</v>
      </c>
      <c r="AK240" s="152" t="s">
        <v>181</v>
      </c>
      <c r="AL240" s="152" t="s">
        <v>181</v>
      </c>
      <c r="AM240" s="152" t="s">
        <v>181</v>
      </c>
      <c r="AN240" s="401" t="s">
        <v>181</v>
      </c>
      <c r="AO240" s="75" t="s">
        <v>181</v>
      </c>
      <c r="AP240" s="185" t="s">
        <v>181</v>
      </c>
      <c r="AQ240" s="185" t="s">
        <v>181</v>
      </c>
      <c r="AR240" s="188" t="s">
        <v>181</v>
      </c>
      <c r="AS240" s="729"/>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row>
    <row r="241" spans="1:144" s="58" customFormat="1" ht="20.25" customHeight="1">
      <c r="A241" s="55"/>
      <c r="B241" s="56" t="s">
        <v>233</v>
      </c>
      <c r="C241" s="56"/>
      <c r="D241" s="56"/>
      <c r="E241" s="56" t="s">
        <v>181</v>
      </c>
      <c r="F241" s="56" t="s">
        <v>181</v>
      </c>
      <c r="G241" s="56" t="s">
        <v>181</v>
      </c>
      <c r="H241" s="56" t="s">
        <v>181</v>
      </c>
      <c r="I241" s="56" t="s">
        <v>181</v>
      </c>
      <c r="J241" s="160"/>
      <c r="K241" s="56" t="s">
        <v>181</v>
      </c>
      <c r="L241" s="68" t="s">
        <v>181</v>
      </c>
      <c r="M241" s="152" t="s">
        <v>181</v>
      </c>
      <c r="N241" s="152" t="s">
        <v>181</v>
      </c>
      <c r="O241" s="401" t="s">
        <v>181</v>
      </c>
      <c r="P241" s="69" t="s">
        <v>181</v>
      </c>
      <c r="Q241" s="152" t="s">
        <v>181</v>
      </c>
      <c r="R241" s="152" t="s">
        <v>181</v>
      </c>
      <c r="S241" s="152" t="s">
        <v>181</v>
      </c>
      <c r="T241" s="401" t="s">
        <v>181</v>
      </c>
      <c r="U241" s="69" t="s">
        <v>181</v>
      </c>
      <c r="V241" s="152" t="s">
        <v>181</v>
      </c>
      <c r="W241" s="152" t="s">
        <v>181</v>
      </c>
      <c r="X241" s="152" t="s">
        <v>181</v>
      </c>
      <c r="Y241" s="401" t="s">
        <v>181</v>
      </c>
      <c r="Z241" s="69" t="s">
        <v>181</v>
      </c>
      <c r="AA241" s="152" t="s">
        <v>181</v>
      </c>
      <c r="AB241" s="152" t="s">
        <v>181</v>
      </c>
      <c r="AC241" s="152" t="s">
        <v>181</v>
      </c>
      <c r="AD241" s="401" t="s">
        <v>181</v>
      </c>
      <c r="AE241" s="69" t="s">
        <v>181</v>
      </c>
      <c r="AF241" s="152" t="s">
        <v>181</v>
      </c>
      <c r="AG241" s="152" t="s">
        <v>181</v>
      </c>
      <c r="AH241" s="152" t="s">
        <v>181</v>
      </c>
      <c r="AI241" s="401" t="s">
        <v>181</v>
      </c>
      <c r="AJ241" s="69" t="s">
        <v>181</v>
      </c>
      <c r="AK241" s="152" t="s">
        <v>181</v>
      </c>
      <c r="AL241" s="152" t="s">
        <v>181</v>
      </c>
      <c r="AM241" s="152" t="s">
        <v>181</v>
      </c>
      <c r="AN241" s="401" t="s">
        <v>181</v>
      </c>
      <c r="AO241" s="75" t="s">
        <v>181</v>
      </c>
      <c r="AP241" s="185" t="s">
        <v>181</v>
      </c>
      <c r="AQ241" s="185" t="s">
        <v>181</v>
      </c>
      <c r="AR241" s="188" t="s">
        <v>181</v>
      </c>
      <c r="AS241" s="729"/>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row>
    <row r="242" spans="1:144" s="58" customFormat="1" ht="20.25" customHeight="1">
      <c r="A242" s="55"/>
      <c r="B242" s="56" t="s">
        <v>181</v>
      </c>
      <c r="C242" s="56" t="s">
        <v>181</v>
      </c>
      <c r="D242" s="56" t="s">
        <v>181</v>
      </c>
      <c r="E242" s="56" t="s">
        <v>181</v>
      </c>
      <c r="F242" s="1323" t="s">
        <v>234</v>
      </c>
      <c r="G242" s="1353"/>
      <c r="H242" s="1353"/>
      <c r="I242" s="56" t="s">
        <v>181</v>
      </c>
      <c r="J242" s="77">
        <f>E18</f>
        <v>0.26</v>
      </c>
      <c r="K242" s="56" t="s">
        <v>181</v>
      </c>
      <c r="L242" s="68" t="s">
        <v>181</v>
      </c>
      <c r="M242" s="152" t="s">
        <v>136</v>
      </c>
      <c r="N242" s="152" t="s">
        <v>181</v>
      </c>
      <c r="O242" s="400">
        <f>O239-SUM(O225:O234)-O208-O204-O200-O196-O192-O188-O184-O180-O176-O172-O140-O97-O210</f>
        <v>0</v>
      </c>
      <c r="P242" s="69" t="s">
        <v>181</v>
      </c>
      <c r="Q242" s="152" t="s">
        <v>181</v>
      </c>
      <c r="R242" s="152" t="s">
        <v>181</v>
      </c>
      <c r="S242" s="152" t="s">
        <v>181</v>
      </c>
      <c r="T242" s="400">
        <f>T239-SUM(T225:T234)-T208-T204-T200-T196-T192-T188-T184-T180-T176-T172-T140-T97-T210</f>
        <v>0</v>
      </c>
      <c r="U242" s="69" t="s">
        <v>181</v>
      </c>
      <c r="V242" s="152" t="s">
        <v>181</v>
      </c>
      <c r="W242" s="152" t="s">
        <v>181</v>
      </c>
      <c r="X242" s="152" t="s">
        <v>181</v>
      </c>
      <c r="Y242" s="400">
        <f>Y239-SUM(Y225:Y234)-Y208-Y204-Y200-Y196-Y192-Y188-Y184-Y180-Y176-Y172-Y140-Y97-Y210</f>
        <v>0</v>
      </c>
      <c r="Z242" s="69" t="s">
        <v>181</v>
      </c>
      <c r="AA242" s="152" t="s">
        <v>181</v>
      </c>
      <c r="AB242" s="152" t="s">
        <v>181</v>
      </c>
      <c r="AC242" s="152" t="s">
        <v>181</v>
      </c>
      <c r="AD242" s="400">
        <f>AD239-SUM(AD225:AD234)-AD208-AD204-AD200-AD196-AD192-AD188-AD184-AD180-AD176-AD172-AD140-AD97-AD210</f>
        <v>0</v>
      </c>
      <c r="AE242" s="69" t="s">
        <v>181</v>
      </c>
      <c r="AF242" s="152" t="s">
        <v>181</v>
      </c>
      <c r="AG242" s="152" t="s">
        <v>181</v>
      </c>
      <c r="AH242" s="152" t="s">
        <v>181</v>
      </c>
      <c r="AI242" s="400">
        <f>AI239-SUM(AI225:AI234)-AI208-AI204-AI200-AI196-AI192-AI188-AI184-AI180-AI176-AI172-AI140-AI97-AI210</f>
        <v>0</v>
      </c>
      <c r="AJ242" s="69" t="s">
        <v>181</v>
      </c>
      <c r="AK242" s="152" t="s">
        <v>181</v>
      </c>
      <c r="AL242" s="152" t="s">
        <v>181</v>
      </c>
      <c r="AM242" s="152" t="s">
        <v>181</v>
      </c>
      <c r="AN242" s="400">
        <f>AN239-SUM(AN225:AN234)-AN208-AN204-AN200-AN196-AN192-AN188-AN184-AN180-AN176-AN172-AN140-AN97-AN210</f>
        <v>0</v>
      </c>
      <c r="AO242" s="75" t="s">
        <v>181</v>
      </c>
      <c r="AP242" s="185" t="s">
        <v>181</v>
      </c>
      <c r="AQ242" s="52">
        <f>SUM(O242:AN242)</f>
        <v>0</v>
      </c>
      <c r="AR242" s="188" t="s">
        <v>181</v>
      </c>
      <c r="AS242" s="729"/>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row>
    <row r="243" spans="1:144" s="58" customFormat="1" ht="20.25" hidden="1" customHeight="1">
      <c r="A243" s="55"/>
      <c r="B243" s="56" t="s">
        <v>181</v>
      </c>
      <c r="C243" s="56" t="s">
        <v>181</v>
      </c>
      <c r="D243" s="56" t="s">
        <v>181</v>
      </c>
      <c r="E243" s="56" t="s">
        <v>181</v>
      </c>
      <c r="F243" s="1323" t="s">
        <v>235</v>
      </c>
      <c r="G243" s="1353"/>
      <c r="H243" s="1353"/>
      <c r="I243" s="56" t="s">
        <v>181</v>
      </c>
      <c r="J243" s="91">
        <v>0</v>
      </c>
      <c r="K243" s="56" t="s">
        <v>181</v>
      </c>
      <c r="L243" s="68" t="s">
        <v>181</v>
      </c>
      <c r="M243" s="152" t="s">
        <v>181</v>
      </c>
      <c r="N243" s="152" t="s">
        <v>181</v>
      </c>
      <c r="O243" s="406">
        <f>O239</f>
        <v>0</v>
      </c>
      <c r="P243" s="69"/>
      <c r="Q243" s="152"/>
      <c r="R243" s="152"/>
      <c r="S243" s="152"/>
      <c r="T243" s="406">
        <f>T239</f>
        <v>0</v>
      </c>
      <c r="U243" s="69"/>
      <c r="V243" s="152"/>
      <c r="W243" s="152"/>
      <c r="X243" s="152"/>
      <c r="Y243" s="406">
        <f>Y239</f>
        <v>0</v>
      </c>
      <c r="Z243" s="69"/>
      <c r="AA243" s="152"/>
      <c r="AB243" s="152"/>
      <c r="AC243" s="152"/>
      <c r="AD243" s="406">
        <f>AD239</f>
        <v>0</v>
      </c>
      <c r="AE243" s="69"/>
      <c r="AF243" s="152"/>
      <c r="AG243" s="152"/>
      <c r="AH243" s="152"/>
      <c r="AI243" s="406">
        <f>AI239</f>
        <v>0</v>
      </c>
      <c r="AJ243" s="69"/>
      <c r="AK243" s="152"/>
      <c r="AL243" s="152"/>
      <c r="AM243" s="152"/>
      <c r="AN243" s="406">
        <f>AN239</f>
        <v>0</v>
      </c>
      <c r="AO243" s="75" t="s">
        <v>181</v>
      </c>
      <c r="AP243" s="185" t="s">
        <v>181</v>
      </c>
      <c r="AQ243" s="52">
        <f>SUM(O243:AN243)</f>
        <v>0</v>
      </c>
      <c r="AR243" s="188" t="s">
        <v>181</v>
      </c>
      <c r="AS243" s="729"/>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row>
    <row r="244" spans="1:144" s="58" customFormat="1" ht="20.25" customHeight="1">
      <c r="A244" s="55" t="s">
        <v>181</v>
      </c>
      <c r="B244" s="56" t="s">
        <v>243</v>
      </c>
      <c r="C244" s="56"/>
      <c r="D244" s="56"/>
      <c r="E244" s="56"/>
      <c r="F244" s="56"/>
      <c r="G244" s="56"/>
      <c r="H244" s="56"/>
      <c r="I244" s="56"/>
      <c r="J244" s="56"/>
      <c r="K244" s="56"/>
      <c r="L244" s="68" t="s">
        <v>181</v>
      </c>
      <c r="M244" s="152" t="s">
        <v>181</v>
      </c>
      <c r="N244" s="152" t="s">
        <v>181</v>
      </c>
      <c r="O244" s="406">
        <f>ROUND((O242*$J242)+(O243*$J243),$AQ$257)</f>
        <v>0</v>
      </c>
      <c r="P244" s="69" t="s">
        <v>181</v>
      </c>
      <c r="Q244" s="152" t="s">
        <v>181</v>
      </c>
      <c r="R244" s="152" t="s">
        <v>181</v>
      </c>
      <c r="S244" s="152" t="s">
        <v>181</v>
      </c>
      <c r="T244" s="406">
        <f>ROUND((T242*$J242)+(T243*$J243),$AQ$257)</f>
        <v>0</v>
      </c>
      <c r="U244" s="69" t="s">
        <v>181</v>
      </c>
      <c r="V244" s="152" t="s">
        <v>181</v>
      </c>
      <c r="W244" s="152" t="s">
        <v>181</v>
      </c>
      <c r="X244" s="152" t="s">
        <v>181</v>
      </c>
      <c r="Y244" s="406">
        <f>ROUND((Y242*$J242)+(Y243*$J243),$AQ$257)</f>
        <v>0</v>
      </c>
      <c r="Z244" s="69" t="s">
        <v>181</v>
      </c>
      <c r="AA244" s="152" t="s">
        <v>181</v>
      </c>
      <c r="AB244" s="152" t="s">
        <v>181</v>
      </c>
      <c r="AC244" s="152" t="s">
        <v>181</v>
      </c>
      <c r="AD244" s="406">
        <f>ROUND((AD242*$J242)+(AD243*$J243),$AQ$257)</f>
        <v>0</v>
      </c>
      <c r="AE244" s="69" t="s">
        <v>181</v>
      </c>
      <c r="AF244" s="152" t="s">
        <v>181</v>
      </c>
      <c r="AG244" s="152" t="s">
        <v>181</v>
      </c>
      <c r="AH244" s="152" t="s">
        <v>181</v>
      </c>
      <c r="AI244" s="406">
        <f>ROUND((AI242*$J242)+(AI243*$J243),$AQ$257)</f>
        <v>0</v>
      </c>
      <c r="AJ244" s="69" t="s">
        <v>181</v>
      </c>
      <c r="AK244" s="152" t="s">
        <v>181</v>
      </c>
      <c r="AL244" s="152" t="s">
        <v>181</v>
      </c>
      <c r="AM244" s="152" t="s">
        <v>181</v>
      </c>
      <c r="AN244" s="406">
        <f>ROUND((AN242*$J242)+(AN243*$J243),$AQ$257)</f>
        <v>0</v>
      </c>
      <c r="AO244" s="75" t="s">
        <v>181</v>
      </c>
      <c r="AP244" s="185" t="s">
        <v>181</v>
      </c>
      <c r="AQ244" s="52">
        <f>SUM(O244:AN244)</f>
        <v>0</v>
      </c>
      <c r="AR244" s="188" t="s">
        <v>181</v>
      </c>
      <c r="AS244" s="729"/>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row>
    <row r="245" spans="1:144" s="58" customFormat="1" ht="9.9499999999999993" customHeight="1" thickBot="1">
      <c r="A245" s="61"/>
      <c r="B245" s="62" t="s">
        <v>181</v>
      </c>
      <c r="C245" s="62" t="s">
        <v>181</v>
      </c>
      <c r="D245" s="62" t="s">
        <v>181</v>
      </c>
      <c r="E245" s="62" t="s">
        <v>181</v>
      </c>
      <c r="F245" s="62" t="s">
        <v>181</v>
      </c>
      <c r="G245" s="62" t="s">
        <v>181</v>
      </c>
      <c r="H245" s="62" t="s">
        <v>181</v>
      </c>
      <c r="I245" s="62" t="s">
        <v>181</v>
      </c>
      <c r="J245" s="62" t="s">
        <v>181</v>
      </c>
      <c r="K245" s="62" t="s">
        <v>181</v>
      </c>
      <c r="L245" s="79" t="s">
        <v>181</v>
      </c>
      <c r="M245" s="80" t="s">
        <v>181</v>
      </c>
      <c r="N245" s="80" t="s">
        <v>181</v>
      </c>
      <c r="O245" s="403" t="s">
        <v>181</v>
      </c>
      <c r="P245" s="80" t="s">
        <v>181</v>
      </c>
      <c r="Q245" s="79" t="s">
        <v>181</v>
      </c>
      <c r="R245" s="80" t="s">
        <v>181</v>
      </c>
      <c r="S245" s="80" t="s">
        <v>181</v>
      </c>
      <c r="T245" s="403" t="s">
        <v>181</v>
      </c>
      <c r="U245" s="80" t="s">
        <v>181</v>
      </c>
      <c r="V245" s="79" t="s">
        <v>181</v>
      </c>
      <c r="W245" s="80" t="s">
        <v>181</v>
      </c>
      <c r="X245" s="80" t="s">
        <v>181</v>
      </c>
      <c r="Y245" s="403" t="s">
        <v>181</v>
      </c>
      <c r="Z245" s="80" t="s">
        <v>181</v>
      </c>
      <c r="AA245" s="79" t="s">
        <v>181</v>
      </c>
      <c r="AB245" s="80" t="s">
        <v>181</v>
      </c>
      <c r="AC245" s="80" t="s">
        <v>181</v>
      </c>
      <c r="AD245" s="403" t="s">
        <v>181</v>
      </c>
      <c r="AE245" s="80" t="s">
        <v>181</v>
      </c>
      <c r="AF245" s="79" t="s">
        <v>181</v>
      </c>
      <c r="AG245" s="80" t="s">
        <v>181</v>
      </c>
      <c r="AH245" s="80" t="s">
        <v>181</v>
      </c>
      <c r="AI245" s="403" t="s">
        <v>181</v>
      </c>
      <c r="AJ245" s="80" t="s">
        <v>181</v>
      </c>
      <c r="AK245" s="79" t="s">
        <v>181</v>
      </c>
      <c r="AL245" s="80" t="s">
        <v>181</v>
      </c>
      <c r="AM245" s="80" t="s">
        <v>181</v>
      </c>
      <c r="AN245" s="403" t="s">
        <v>181</v>
      </c>
      <c r="AO245" s="81" t="s">
        <v>181</v>
      </c>
      <c r="AP245" s="197" t="s">
        <v>181</v>
      </c>
      <c r="AQ245" s="186" t="s">
        <v>181</v>
      </c>
      <c r="AR245" s="189" t="s">
        <v>181</v>
      </c>
      <c r="AS245" s="729"/>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row>
    <row r="246" spans="1:144" s="58" customFormat="1" ht="9.9499999999999993" customHeight="1" thickBot="1">
      <c r="A246" s="55"/>
      <c r="B246" s="56" t="s">
        <v>181</v>
      </c>
      <c r="C246" s="56" t="s">
        <v>181</v>
      </c>
      <c r="D246" s="56" t="s">
        <v>181</v>
      </c>
      <c r="E246" s="56" t="s">
        <v>181</v>
      </c>
      <c r="F246" s="56" t="s">
        <v>181</v>
      </c>
      <c r="G246" s="56" t="s">
        <v>181</v>
      </c>
      <c r="H246" s="56" t="s">
        <v>181</v>
      </c>
      <c r="I246" s="56" t="s">
        <v>181</v>
      </c>
      <c r="J246" s="56" t="s">
        <v>181</v>
      </c>
      <c r="K246" s="56" t="s">
        <v>181</v>
      </c>
      <c r="L246" s="68" t="s">
        <v>181</v>
      </c>
      <c r="M246" s="152" t="s">
        <v>181</v>
      </c>
      <c r="N246" s="152" t="s">
        <v>181</v>
      </c>
      <c r="O246" s="401" t="s">
        <v>181</v>
      </c>
      <c r="P246" s="69" t="s">
        <v>181</v>
      </c>
      <c r="Q246" s="152" t="s">
        <v>181</v>
      </c>
      <c r="R246" s="152" t="s">
        <v>181</v>
      </c>
      <c r="S246" s="152" t="s">
        <v>181</v>
      </c>
      <c r="T246" s="401" t="s">
        <v>181</v>
      </c>
      <c r="U246" s="69" t="s">
        <v>181</v>
      </c>
      <c r="V246" s="152" t="s">
        <v>181</v>
      </c>
      <c r="W246" s="152" t="s">
        <v>181</v>
      </c>
      <c r="X246" s="152" t="s">
        <v>181</v>
      </c>
      <c r="Y246" s="401" t="s">
        <v>181</v>
      </c>
      <c r="Z246" s="69" t="s">
        <v>181</v>
      </c>
      <c r="AA246" s="152" t="s">
        <v>181</v>
      </c>
      <c r="AB246" s="152" t="s">
        <v>181</v>
      </c>
      <c r="AC246" s="152" t="s">
        <v>181</v>
      </c>
      <c r="AD246" s="401" t="s">
        <v>181</v>
      </c>
      <c r="AE246" s="69" t="s">
        <v>181</v>
      </c>
      <c r="AF246" s="152" t="s">
        <v>181</v>
      </c>
      <c r="AG246" s="152" t="s">
        <v>181</v>
      </c>
      <c r="AH246" s="152" t="s">
        <v>181</v>
      </c>
      <c r="AI246" s="401" t="s">
        <v>181</v>
      </c>
      <c r="AJ246" s="69" t="s">
        <v>181</v>
      </c>
      <c r="AK246" s="152" t="s">
        <v>181</v>
      </c>
      <c r="AL246" s="152" t="s">
        <v>181</v>
      </c>
      <c r="AM246" s="152" t="s">
        <v>181</v>
      </c>
      <c r="AN246" s="401" t="s">
        <v>181</v>
      </c>
      <c r="AO246" s="75" t="s">
        <v>181</v>
      </c>
      <c r="AP246" s="185" t="s">
        <v>181</v>
      </c>
      <c r="AQ246" s="185" t="s">
        <v>181</v>
      </c>
      <c r="AR246" s="188" t="s">
        <v>181</v>
      </c>
      <c r="AS246" s="729"/>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row>
    <row r="247" spans="1:144" s="58" customFormat="1" ht="20.25" customHeight="1" thickBot="1">
      <c r="A247" s="55"/>
      <c r="B247" s="56" t="s">
        <v>236</v>
      </c>
      <c r="C247" s="56"/>
      <c r="D247" s="56"/>
      <c r="E247" s="56" t="s">
        <v>181</v>
      </c>
      <c r="F247" s="56" t="s">
        <v>181</v>
      </c>
      <c r="G247" s="56" t="s">
        <v>181</v>
      </c>
      <c r="H247" s="56" t="s">
        <v>181</v>
      </c>
      <c r="I247" s="56" t="s">
        <v>181</v>
      </c>
      <c r="J247" s="56" t="s">
        <v>181</v>
      </c>
      <c r="K247" s="56" t="s">
        <v>181</v>
      </c>
      <c r="L247" s="68" t="s">
        <v>181</v>
      </c>
      <c r="M247" s="152" t="s">
        <v>181</v>
      </c>
      <c r="N247" s="152" t="s">
        <v>181</v>
      </c>
      <c r="O247" s="416">
        <f>O244+O239</f>
        <v>0</v>
      </c>
      <c r="P247" s="92" t="s">
        <v>181</v>
      </c>
      <c r="Q247" s="152" t="s">
        <v>181</v>
      </c>
      <c r="R247" s="152" t="s">
        <v>181</v>
      </c>
      <c r="S247" s="152" t="s">
        <v>181</v>
      </c>
      <c r="T247" s="416">
        <f>T244+T239</f>
        <v>0</v>
      </c>
      <c r="U247" s="92" t="s">
        <v>181</v>
      </c>
      <c r="V247" s="152" t="s">
        <v>181</v>
      </c>
      <c r="W247" s="152" t="s">
        <v>181</v>
      </c>
      <c r="X247" s="152" t="s">
        <v>181</v>
      </c>
      <c r="Y247" s="416">
        <f>Y244+Y239</f>
        <v>0</v>
      </c>
      <c r="Z247" s="92" t="s">
        <v>181</v>
      </c>
      <c r="AA247" s="152" t="s">
        <v>181</v>
      </c>
      <c r="AB247" s="152" t="s">
        <v>181</v>
      </c>
      <c r="AC247" s="152" t="s">
        <v>181</v>
      </c>
      <c r="AD247" s="416">
        <f>AD244+AD239</f>
        <v>0</v>
      </c>
      <c r="AE247" s="92" t="s">
        <v>181</v>
      </c>
      <c r="AF247" s="152" t="s">
        <v>181</v>
      </c>
      <c r="AG247" s="152" t="s">
        <v>181</v>
      </c>
      <c r="AH247" s="152" t="s">
        <v>181</v>
      </c>
      <c r="AI247" s="416">
        <f>AI244+AI239</f>
        <v>0</v>
      </c>
      <c r="AJ247" s="92" t="s">
        <v>181</v>
      </c>
      <c r="AK247" s="152" t="s">
        <v>181</v>
      </c>
      <c r="AL247" s="152" t="s">
        <v>181</v>
      </c>
      <c r="AM247" s="152" t="s">
        <v>181</v>
      </c>
      <c r="AN247" s="416">
        <f>AN244+AN239</f>
        <v>0</v>
      </c>
      <c r="AO247" s="93" t="s">
        <v>181</v>
      </c>
      <c r="AP247" s="198" t="s">
        <v>181</v>
      </c>
      <c r="AQ247" s="195">
        <f>SUM(O247:AN247)</f>
        <v>0</v>
      </c>
      <c r="AR247" s="188" t="s">
        <v>181</v>
      </c>
      <c r="AS247" s="729"/>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row>
    <row r="248" spans="1:144" s="58" customFormat="1" ht="9.9499999999999993" customHeight="1" thickBot="1">
      <c r="A248" s="61"/>
      <c r="B248" s="62" t="s">
        <v>181</v>
      </c>
      <c r="C248" s="62" t="s">
        <v>138</v>
      </c>
      <c r="D248" s="62" t="s">
        <v>181</v>
      </c>
      <c r="E248" s="62" t="s">
        <v>181</v>
      </c>
      <c r="F248" s="62" t="s">
        <v>181</v>
      </c>
      <c r="G248" s="62" t="s">
        <v>181</v>
      </c>
      <c r="H248" s="62" t="s">
        <v>181</v>
      </c>
      <c r="I248" s="62" t="s">
        <v>181</v>
      </c>
      <c r="J248" s="62" t="s">
        <v>181</v>
      </c>
      <c r="K248" s="62" t="s">
        <v>181</v>
      </c>
      <c r="L248" s="79" t="s">
        <v>181</v>
      </c>
      <c r="M248" s="80" t="s">
        <v>181</v>
      </c>
      <c r="N248" s="80" t="s">
        <v>181</v>
      </c>
      <c r="O248" s="403" t="s">
        <v>181</v>
      </c>
      <c r="P248" s="80" t="s">
        <v>181</v>
      </c>
      <c r="Q248" s="79" t="s">
        <v>181</v>
      </c>
      <c r="R248" s="80" t="s">
        <v>181</v>
      </c>
      <c r="S248" s="80" t="s">
        <v>181</v>
      </c>
      <c r="T248" s="80" t="s">
        <v>181</v>
      </c>
      <c r="U248" s="80" t="s">
        <v>181</v>
      </c>
      <c r="V248" s="79" t="s">
        <v>181</v>
      </c>
      <c r="W248" s="80" t="s">
        <v>181</v>
      </c>
      <c r="X248" s="80" t="s">
        <v>181</v>
      </c>
      <c r="Y248" s="80" t="s">
        <v>181</v>
      </c>
      <c r="Z248" s="80" t="s">
        <v>181</v>
      </c>
      <c r="AA248" s="79" t="s">
        <v>181</v>
      </c>
      <c r="AB248" s="80" t="s">
        <v>181</v>
      </c>
      <c r="AC248" s="80" t="s">
        <v>181</v>
      </c>
      <c r="AD248" s="80" t="s">
        <v>181</v>
      </c>
      <c r="AE248" s="80" t="s">
        <v>181</v>
      </c>
      <c r="AF248" s="79" t="s">
        <v>181</v>
      </c>
      <c r="AG248" s="80" t="s">
        <v>181</v>
      </c>
      <c r="AH248" s="80" t="s">
        <v>181</v>
      </c>
      <c r="AI248" s="81" t="s">
        <v>181</v>
      </c>
      <c r="AJ248" s="80" t="s">
        <v>181</v>
      </c>
      <c r="AK248" s="79" t="s">
        <v>181</v>
      </c>
      <c r="AL248" s="80" t="s">
        <v>181</v>
      </c>
      <c r="AM248" s="80" t="s">
        <v>181</v>
      </c>
      <c r="AN248" s="80" t="s">
        <v>181</v>
      </c>
      <c r="AO248" s="80" t="s">
        <v>181</v>
      </c>
      <c r="AP248" s="199" t="s">
        <v>181</v>
      </c>
      <c r="AQ248" s="196" t="s">
        <v>181</v>
      </c>
      <c r="AR248" s="189" t="s">
        <v>181</v>
      </c>
      <c r="AS248" s="729"/>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row>
    <row r="249" spans="1:144" s="58" customFormat="1" ht="10.15" customHeight="1" thickBot="1">
      <c r="A249" s="127"/>
      <c r="B249" s="127"/>
      <c r="C249" s="127"/>
      <c r="D249" s="127"/>
      <c r="E249" s="127"/>
      <c r="F249" s="127"/>
      <c r="G249" s="127"/>
      <c r="H249" s="127"/>
      <c r="I249" s="127"/>
      <c r="J249" s="127"/>
      <c r="K249" s="127"/>
      <c r="L249" s="127"/>
      <c r="M249" s="127"/>
      <c r="N249" s="127"/>
      <c r="O249" s="174"/>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32"/>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27"/>
      <c r="ED249" s="127"/>
      <c r="EE249" s="127"/>
      <c r="EF249" s="127"/>
      <c r="EG249" s="127"/>
      <c r="EH249" s="127"/>
      <c r="EI249" s="127"/>
      <c r="EJ249" s="127"/>
      <c r="EK249" s="127"/>
      <c r="EL249" s="127"/>
      <c r="EM249" s="127"/>
      <c r="EN249" s="127"/>
    </row>
    <row r="250" spans="1:144" s="58" customFormat="1" ht="20.25" customHeight="1">
      <c r="A250" s="127"/>
      <c r="B250" s="127"/>
      <c r="C250" s="127"/>
      <c r="D250" s="127"/>
      <c r="E250" s="127"/>
      <c r="F250" s="127"/>
      <c r="G250" s="127"/>
      <c r="H250" s="127"/>
      <c r="I250" s="127"/>
      <c r="J250" s="127"/>
      <c r="K250" s="127"/>
      <c r="L250" s="127"/>
      <c r="M250" s="127"/>
      <c r="N250" s="127"/>
      <c r="O250" s="174"/>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75" t="s">
        <v>254</v>
      </c>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27"/>
      <c r="ED250" s="127"/>
      <c r="EE250" s="127"/>
      <c r="EF250" s="127"/>
      <c r="EG250" s="127"/>
      <c r="EH250" s="127"/>
      <c r="EI250" s="127"/>
      <c r="EJ250" s="127"/>
      <c r="EK250" s="127"/>
      <c r="EL250" s="127"/>
      <c r="EM250" s="127"/>
      <c r="EN250" s="127"/>
    </row>
    <row r="251" spans="1:144" s="58" customFormat="1" ht="20.25" customHeight="1" thickBot="1">
      <c r="A251" s="1352"/>
      <c r="B251" s="1377"/>
      <c r="C251" s="1377"/>
      <c r="D251" s="137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76">
        <f>'Initial Information'!E16</f>
        <v>0</v>
      </c>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27"/>
      <c r="ED251" s="127"/>
      <c r="EE251" s="127"/>
      <c r="EF251" s="127"/>
      <c r="EG251" s="127"/>
      <c r="EH251" s="127"/>
      <c r="EI251" s="127"/>
      <c r="EJ251" s="127"/>
      <c r="EK251" s="127"/>
      <c r="EL251" s="127"/>
      <c r="EM251" s="127"/>
      <c r="EN251" s="127"/>
    </row>
    <row r="252" spans="1:144" s="58" customFormat="1" ht="10.15" customHeight="1" thickBo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27"/>
      <c r="ED252" s="127"/>
      <c r="EE252" s="127"/>
      <c r="EF252" s="127"/>
      <c r="EG252" s="127"/>
      <c r="EH252" s="127"/>
      <c r="EI252" s="127"/>
      <c r="EJ252" s="127"/>
      <c r="EK252" s="127"/>
      <c r="EL252" s="127"/>
      <c r="EM252" s="127"/>
      <c r="EN252" s="127"/>
    </row>
    <row r="253" spans="1:144" s="58" customFormat="1" ht="39.950000000000003" customHeight="1">
      <c r="A253" s="1378"/>
      <c r="B253" s="1379"/>
      <c r="C253" s="1379"/>
      <c r="D253" s="1379"/>
      <c r="E253" s="281"/>
      <c r="F253" s="509"/>
      <c r="G253" s="177"/>
      <c r="H253" s="177"/>
      <c r="I253" s="177"/>
      <c r="J253" s="510"/>
      <c r="K253" s="177"/>
      <c r="L253" s="177"/>
      <c r="M253" s="177"/>
      <c r="N253" s="177"/>
      <c r="O253" s="12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O253" s="127"/>
      <c r="AP253" s="127"/>
      <c r="AQ253" s="175" t="s">
        <v>255</v>
      </c>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27"/>
      <c r="ED253" s="127"/>
      <c r="EE253" s="127"/>
      <c r="EF253" s="127"/>
      <c r="EG253" s="127"/>
      <c r="EH253" s="127"/>
      <c r="EI253" s="127"/>
      <c r="EJ253" s="127"/>
      <c r="EK253" s="127"/>
      <c r="EL253" s="127"/>
      <c r="EM253" s="127"/>
      <c r="EN253" s="127"/>
    </row>
    <row r="254" spans="1:144" s="58" customFormat="1" ht="40.15" customHeight="1" thickBot="1">
      <c r="A254" s="273"/>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127"/>
      <c r="AP254" s="127"/>
      <c r="AQ254" s="176">
        <f>AQ251-AQ247</f>
        <v>0</v>
      </c>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27"/>
      <c r="ED254" s="127"/>
      <c r="EE254" s="127"/>
      <c r="EF254" s="127"/>
      <c r="EG254" s="127"/>
      <c r="EH254" s="127"/>
      <c r="EI254" s="127"/>
      <c r="EJ254" s="127"/>
      <c r="EK254" s="127"/>
      <c r="EL254" s="127"/>
      <c r="EM254" s="127"/>
      <c r="EN254" s="127"/>
    </row>
    <row r="255" spans="1:144" s="127" customFormat="1" ht="10.15" customHeight="1">
      <c r="A255" s="178"/>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Q255" s="180"/>
    </row>
    <row r="256" spans="1:144" s="345" customFormat="1" ht="15" hidden="1"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t="s">
        <v>1034</v>
      </c>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27"/>
      <c r="ED256" s="127"/>
      <c r="EE256" s="127"/>
      <c r="EF256" s="127"/>
      <c r="EG256" s="127"/>
      <c r="EH256" s="127"/>
      <c r="EI256" s="127"/>
      <c r="EJ256" s="127"/>
    </row>
    <row r="257" spans="1:45" s="345" customFormat="1" ht="15" hidden="1"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f>'Initial Information'!B27</f>
        <v>0</v>
      </c>
      <c r="AR257" s="127"/>
      <c r="AS257" s="127"/>
    </row>
    <row r="258" spans="1:45" s="345" customFormat="1" ht="15" hidden="1"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row>
    <row r="259" spans="1:45" s="345" customFormat="1">
      <c r="A259" s="127"/>
      <c r="B259" s="127"/>
      <c r="C259" s="127"/>
      <c r="D259" s="127"/>
      <c r="E259" s="127"/>
      <c r="F259" s="127"/>
      <c r="G259" s="127"/>
      <c r="H259" s="511"/>
      <c r="I259" s="511"/>
      <c r="J259" s="511"/>
      <c r="K259" s="511"/>
      <c r="L259" s="511"/>
      <c r="M259" s="511"/>
      <c r="N259" s="511"/>
      <c r="O259" s="512"/>
      <c r="P259" s="511"/>
      <c r="Q259" s="511"/>
      <c r="R259" s="511"/>
      <c r="S259" s="511"/>
      <c r="T259" s="512"/>
      <c r="U259" s="511"/>
      <c r="V259" s="511"/>
      <c r="W259" s="511"/>
      <c r="X259" s="511"/>
      <c r="Y259" s="512"/>
      <c r="Z259" s="511"/>
      <c r="AA259" s="511"/>
      <c r="AB259" s="511"/>
      <c r="AC259" s="511"/>
      <c r="AD259" s="512"/>
      <c r="AE259" s="511"/>
      <c r="AF259" s="511"/>
      <c r="AG259" s="511"/>
      <c r="AH259" s="511"/>
      <c r="AI259" s="512"/>
      <c r="AJ259" s="511"/>
      <c r="AK259" s="511"/>
      <c r="AL259" s="511"/>
      <c r="AM259" s="511"/>
      <c r="AN259" s="512"/>
      <c r="AO259" s="511"/>
      <c r="AP259" s="511"/>
      <c r="AQ259" s="512"/>
      <c r="AR259" s="127"/>
      <c r="AS259" s="127"/>
    </row>
    <row r="260" spans="1:45" s="345" customFormat="1">
      <c r="A260" s="127"/>
      <c r="B260" s="127"/>
      <c r="C260" s="127"/>
      <c r="D260" s="127"/>
      <c r="E260" s="127"/>
      <c r="F260" s="127"/>
      <c r="G260" s="127"/>
      <c r="H260" s="513"/>
      <c r="I260" s="511"/>
      <c r="J260" s="514"/>
      <c r="K260" s="511"/>
      <c r="L260" s="511"/>
      <c r="M260" s="511"/>
      <c r="N260" s="511"/>
      <c r="O260" s="511"/>
      <c r="P260" s="511"/>
      <c r="Q260" s="511"/>
      <c r="R260" s="511"/>
      <c r="S260" s="511"/>
      <c r="T260" s="511"/>
      <c r="U260" s="511"/>
      <c r="V260" s="511"/>
      <c r="W260" s="511"/>
      <c r="X260" s="511"/>
      <c r="Y260" s="511"/>
      <c r="Z260" s="511"/>
      <c r="AA260" s="511"/>
      <c r="AB260" s="511"/>
      <c r="AC260" s="511"/>
      <c r="AD260" s="511"/>
      <c r="AE260" s="511"/>
      <c r="AF260" s="511"/>
      <c r="AG260" s="511"/>
      <c r="AH260" s="511"/>
      <c r="AI260" s="511"/>
      <c r="AJ260" s="511"/>
      <c r="AK260" s="511"/>
      <c r="AL260" s="511"/>
      <c r="AM260" s="511"/>
      <c r="AN260" s="511"/>
      <c r="AO260" s="511"/>
      <c r="AP260" s="511"/>
      <c r="AQ260" s="511"/>
      <c r="AR260" s="127"/>
      <c r="AS260" s="127"/>
    </row>
    <row r="261" spans="1:45" s="345" customForma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row>
    <row r="262" spans="1:45" s="345" customForma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row>
    <row r="263" spans="1:45" s="345" customForma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row>
    <row r="264" spans="1:45" s="345" customForma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row>
    <row r="265" spans="1:45" s="345" customForma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row>
    <row r="266" spans="1:45" s="345" customForma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row>
    <row r="267" spans="1:45" s="345" customForma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row>
    <row r="268" spans="1:45" s="345" customForma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row>
    <row r="269" spans="1:45" s="345" customForma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row>
    <row r="270" spans="1:45" s="345" customForma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row>
    <row r="271" spans="1:45" s="345" customForma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row>
    <row r="272" spans="1:45" s="345" customForma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row>
    <row r="273" spans="1:45" s="345" customForma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row>
    <row r="274" spans="1:45" s="345" customForma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row>
    <row r="275" spans="1:45" s="345" customForma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row>
    <row r="276" spans="1:45" s="345" customForma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row>
    <row r="277" spans="1:45" s="345" customForma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row>
    <row r="278" spans="1:45" s="345" customForma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row>
    <row r="279" spans="1:45" s="345" customForma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row>
    <row r="280" spans="1:45" s="345" customForma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row>
    <row r="281" spans="1:45" s="345" customForma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row>
    <row r="282" spans="1:45" s="345" customForma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row>
    <row r="283" spans="1:45" s="345" customForma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row>
    <row r="284" spans="1:45" s="345" customForma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row>
    <row r="285" spans="1:45" s="345" customForma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row>
    <row r="286" spans="1:45" s="345" customForma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row>
    <row r="287" spans="1:45" s="345" customForma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row>
    <row r="288" spans="1:45" s="345" customForma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row>
    <row r="289" spans="1:45" s="345" customForma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row>
    <row r="290" spans="1:45" s="345" customForma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row>
    <row r="291" spans="1:45" s="345" customForma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row>
    <row r="292" spans="1:45" s="345" customForma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row>
    <row r="293" spans="1:45" s="345" customForma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row>
    <row r="294" spans="1:45" s="345" customForma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row>
    <row r="295" spans="1:45" s="345" customForma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row>
    <row r="296" spans="1:45" s="345" customForma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row>
    <row r="297" spans="1:45" s="345" customForma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row>
    <row r="298" spans="1:45" s="345" customForma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row>
    <row r="299" spans="1:45" s="345" customForma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row>
    <row r="300" spans="1:45" s="345" customForma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row>
    <row r="301" spans="1:45" s="345" customForma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row>
    <row r="302" spans="1:45" s="345" customForma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row>
    <row r="303" spans="1:45" s="345" customForma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row>
    <row r="304" spans="1:45" s="345" customForma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row>
    <row r="305" spans="1:45" s="345" customForma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row>
    <row r="306" spans="1:45" s="345" customForma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row>
    <row r="307" spans="1:45" s="345" customForma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row>
    <row r="308" spans="1:45" s="345" customForma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row>
    <row r="309" spans="1:45" s="345" customForma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row>
    <row r="310" spans="1:45" s="345" customForma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row>
    <row r="311" spans="1:45" s="345" customForma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row>
    <row r="312" spans="1:45" s="345" customForma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row>
    <row r="313" spans="1:45" s="345" customForma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row>
    <row r="314" spans="1:45" s="345" customForma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row>
    <row r="315" spans="1:45" s="345" customForma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row>
    <row r="316" spans="1:45" s="345" customForma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row>
    <row r="317" spans="1:45" s="345" customForma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row>
    <row r="318" spans="1:45" s="345" customForma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row>
    <row r="319" spans="1:45" s="345" customForma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row>
    <row r="320" spans="1:45" s="345" customForma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row>
    <row r="321" spans="1:45" s="345" customForma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row>
    <row r="322" spans="1:45" s="345" customForma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row>
    <row r="323" spans="1:45" s="345" customForma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row>
    <row r="324" spans="1:45" s="345" customForma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row>
    <row r="325" spans="1:45" s="345" customForma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row>
    <row r="326" spans="1:45" s="345" customForma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row>
    <row r="327" spans="1:45" s="345" customForma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row>
    <row r="328" spans="1:45" s="345" customForma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row>
    <row r="329" spans="1:45" s="345" customForma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row>
    <row r="330" spans="1:45" s="345" customForma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row>
    <row r="331" spans="1:45" s="345" customForma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row>
    <row r="332" spans="1:45" s="345" customForma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58"/>
      <c r="AS332" s="127"/>
    </row>
  </sheetData>
  <sheetProtection algorithmName="SHA-512" hashValue="v7Bw8o8pKGu7kNOKYW5vRiC6vbjxEcUn2B1gW6Jz0l9mP7D6Bel8HSthor+m5Ew0KrcKnQ3URiZg5uhsiY3v9Q==" saltValue="80Fk5AiLYdBvxiQkHADitw==" spinCount="100000" sheet="1" formatCells="0" formatColumns="0" formatRows="0" insertColumns="0" insertRows="0"/>
  <mergeCells count="221">
    <mergeCell ref="A251:D251"/>
    <mergeCell ref="A253:D253"/>
    <mergeCell ref="D232:J232"/>
    <mergeCell ref="D233:J233"/>
    <mergeCell ref="D234:J234"/>
    <mergeCell ref="B239:J239"/>
    <mergeCell ref="F242:H242"/>
    <mergeCell ref="F243:H243"/>
    <mergeCell ref="D226:J226"/>
    <mergeCell ref="D227:J227"/>
    <mergeCell ref="D228:J228"/>
    <mergeCell ref="D229:J229"/>
    <mergeCell ref="D230:J230"/>
    <mergeCell ref="D231:J231"/>
    <mergeCell ref="D219:J219"/>
    <mergeCell ref="D220:J220"/>
    <mergeCell ref="D221:J221"/>
    <mergeCell ref="D222:J222"/>
    <mergeCell ref="C224:J224"/>
    <mergeCell ref="D225:J225"/>
    <mergeCell ref="D213:J213"/>
    <mergeCell ref="D214:J214"/>
    <mergeCell ref="D215:J215"/>
    <mergeCell ref="D216:J216"/>
    <mergeCell ref="D217:J217"/>
    <mergeCell ref="D218:J218"/>
    <mergeCell ref="D205:J205"/>
    <mergeCell ref="D206:J206"/>
    <mergeCell ref="D207:J207"/>
    <mergeCell ref="D208:J208"/>
    <mergeCell ref="C210:J210"/>
    <mergeCell ref="C212:J212"/>
    <mergeCell ref="D199:J199"/>
    <mergeCell ref="D200:J200"/>
    <mergeCell ref="D201:J201"/>
    <mergeCell ref="D202:J202"/>
    <mergeCell ref="D203:J203"/>
    <mergeCell ref="D204:J204"/>
    <mergeCell ref="D193:J193"/>
    <mergeCell ref="D194:J194"/>
    <mergeCell ref="D195:J195"/>
    <mergeCell ref="D196:J196"/>
    <mergeCell ref="D197:J197"/>
    <mergeCell ref="D198:J198"/>
    <mergeCell ref="D187:J187"/>
    <mergeCell ref="D188:J188"/>
    <mergeCell ref="D189:J189"/>
    <mergeCell ref="D190:J190"/>
    <mergeCell ref="D191:J191"/>
    <mergeCell ref="D192:J192"/>
    <mergeCell ref="D181:J181"/>
    <mergeCell ref="D182:J182"/>
    <mergeCell ref="D183:J183"/>
    <mergeCell ref="D184:J184"/>
    <mergeCell ref="D185:J185"/>
    <mergeCell ref="D186:J186"/>
    <mergeCell ref="D175:J175"/>
    <mergeCell ref="D176:J176"/>
    <mergeCell ref="D177:J177"/>
    <mergeCell ref="D178:J178"/>
    <mergeCell ref="D179:J179"/>
    <mergeCell ref="D180:J180"/>
    <mergeCell ref="C169:J169"/>
    <mergeCell ref="D170:J170"/>
    <mergeCell ref="D171:J171"/>
    <mergeCell ref="D172:J172"/>
    <mergeCell ref="D173:J173"/>
    <mergeCell ref="D174:J174"/>
    <mergeCell ref="D161:J161"/>
    <mergeCell ref="D162:J162"/>
    <mergeCell ref="D163:J163"/>
    <mergeCell ref="D164:J164"/>
    <mergeCell ref="D165:J165"/>
    <mergeCell ref="C167:J167"/>
    <mergeCell ref="D153:J153"/>
    <mergeCell ref="D154:J154"/>
    <mergeCell ref="D155:J155"/>
    <mergeCell ref="D156:J156"/>
    <mergeCell ref="C158:J158"/>
    <mergeCell ref="C160:J160"/>
    <mergeCell ref="D147:J147"/>
    <mergeCell ref="D148:J148"/>
    <mergeCell ref="D149:J149"/>
    <mergeCell ref="D150:J150"/>
    <mergeCell ref="D151:J151"/>
    <mergeCell ref="D152:J152"/>
    <mergeCell ref="C135:J135"/>
    <mergeCell ref="D136:J136"/>
    <mergeCell ref="D137:J137"/>
    <mergeCell ref="D138:J138"/>
    <mergeCell ref="F142:J142"/>
    <mergeCell ref="C146:J146"/>
    <mergeCell ref="D127:J127"/>
    <mergeCell ref="D128:J128"/>
    <mergeCell ref="C130:J130"/>
    <mergeCell ref="D131:J131"/>
    <mergeCell ref="D132:J132"/>
    <mergeCell ref="D133:J133"/>
    <mergeCell ref="C120:J120"/>
    <mergeCell ref="D121:J121"/>
    <mergeCell ref="D122:J122"/>
    <mergeCell ref="D123:J123"/>
    <mergeCell ref="C125:J125"/>
    <mergeCell ref="D126:J126"/>
    <mergeCell ref="D109:J109"/>
    <mergeCell ref="C111:J111"/>
    <mergeCell ref="D112:J112"/>
    <mergeCell ref="D113:J113"/>
    <mergeCell ref="D114:J114"/>
    <mergeCell ref="B119:J119"/>
    <mergeCell ref="D102:J102"/>
    <mergeCell ref="D103:J103"/>
    <mergeCell ref="D104:J104"/>
    <mergeCell ref="C106:J106"/>
    <mergeCell ref="D107:J107"/>
    <mergeCell ref="D108:J108"/>
    <mergeCell ref="C92:J92"/>
    <mergeCell ref="D93:J93"/>
    <mergeCell ref="D94:J94"/>
    <mergeCell ref="D95:J95"/>
    <mergeCell ref="B100:J100"/>
    <mergeCell ref="C101:J101"/>
    <mergeCell ref="D84:J84"/>
    <mergeCell ref="D85:J85"/>
    <mergeCell ref="C87:J87"/>
    <mergeCell ref="D88:J88"/>
    <mergeCell ref="D89:J89"/>
    <mergeCell ref="D90:J90"/>
    <mergeCell ref="C77:J77"/>
    <mergeCell ref="D78:J78"/>
    <mergeCell ref="D79:J79"/>
    <mergeCell ref="D80:J80"/>
    <mergeCell ref="C82:J82"/>
    <mergeCell ref="D83:J83"/>
    <mergeCell ref="B67:J67"/>
    <mergeCell ref="C68:J68"/>
    <mergeCell ref="C69:J69"/>
    <mergeCell ref="C71:J71"/>
    <mergeCell ref="C73:J73"/>
    <mergeCell ref="B76:J76"/>
    <mergeCell ref="D53:F53"/>
    <mergeCell ref="D54:F54"/>
    <mergeCell ref="D55:F55"/>
    <mergeCell ref="D56:F56"/>
    <mergeCell ref="D57:F57"/>
    <mergeCell ref="C64:J64"/>
    <mergeCell ref="D47:F47"/>
    <mergeCell ref="D48:F48"/>
    <mergeCell ref="D49:F49"/>
    <mergeCell ref="D50:F50"/>
    <mergeCell ref="D51:F51"/>
    <mergeCell ref="D52:F52"/>
    <mergeCell ref="D41:F41"/>
    <mergeCell ref="D42:F42"/>
    <mergeCell ref="D43:F43"/>
    <mergeCell ref="D44:F44"/>
    <mergeCell ref="D45:F45"/>
    <mergeCell ref="D46:F46"/>
    <mergeCell ref="AQ22:AQ23"/>
    <mergeCell ref="CD21:CI22"/>
    <mergeCell ref="C35:D35"/>
    <mergeCell ref="C36:D36"/>
    <mergeCell ref="B40:F40"/>
    <mergeCell ref="G40:I40"/>
    <mergeCell ref="L40:N40"/>
    <mergeCell ref="C29:D29"/>
    <mergeCell ref="C30:D30"/>
    <mergeCell ref="C31:D31"/>
    <mergeCell ref="C32:D32"/>
    <mergeCell ref="C33:D33"/>
    <mergeCell ref="C34:D34"/>
    <mergeCell ref="AG22:AI22"/>
    <mergeCell ref="AL22:AN22"/>
    <mergeCell ref="AT1:DM1"/>
    <mergeCell ref="AT14:CO14"/>
    <mergeCell ref="E16:F16"/>
    <mergeCell ref="T16:AB16"/>
    <mergeCell ref="E18:F18"/>
    <mergeCell ref="H18:J18"/>
    <mergeCell ref="B20:D20"/>
    <mergeCell ref="E20:F20"/>
    <mergeCell ref="AT16:CO16"/>
    <mergeCell ref="E6:O6"/>
    <mergeCell ref="B8:D8"/>
    <mergeCell ref="E8:O8"/>
    <mergeCell ref="E14:F14"/>
    <mergeCell ref="I14:M14"/>
    <mergeCell ref="T14:AD14"/>
    <mergeCell ref="A1:AR1"/>
    <mergeCell ref="A2:AR2"/>
    <mergeCell ref="A3:D3"/>
    <mergeCell ref="C4:D4"/>
    <mergeCell ref="E4:O4"/>
    <mergeCell ref="T4:AA4"/>
    <mergeCell ref="AB4:AR4"/>
    <mergeCell ref="B10:D10"/>
    <mergeCell ref="E10:O10"/>
    <mergeCell ref="B12:D12"/>
    <mergeCell ref="E12:O12"/>
    <mergeCell ref="CJ21:CO22"/>
    <mergeCell ref="CP21:CU22"/>
    <mergeCell ref="CV21:DA22"/>
    <mergeCell ref="DB21:DG22"/>
    <mergeCell ref="DH21:DM22"/>
    <mergeCell ref="C38:F38"/>
    <mergeCell ref="AT21:AY22"/>
    <mergeCell ref="AZ21:BE22"/>
    <mergeCell ref="BF21:BK22"/>
    <mergeCell ref="BL21:BQ22"/>
    <mergeCell ref="BR21:BW22"/>
    <mergeCell ref="BX21:CC22"/>
    <mergeCell ref="C25:J25"/>
    <mergeCell ref="AQ25:AQ26"/>
    <mergeCell ref="C26:D26"/>
    <mergeCell ref="L26:N26"/>
    <mergeCell ref="C27:D27"/>
    <mergeCell ref="C28:D28"/>
    <mergeCell ref="M22:O22"/>
    <mergeCell ref="R22:T22"/>
    <mergeCell ref="W22:Y22"/>
    <mergeCell ref="AB22:AD22"/>
  </mergeCells>
  <printOptions horizontalCentered="1" verticalCentered="1"/>
  <pageMargins left="0.25" right="0.25" top="0.25" bottom="0.25" header="0.3" footer="0.3"/>
  <pageSetup scale="17"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4B40E-D79E-4CB0-AFD4-8A67156B48B7}">
  <sheetPr codeName="Sheet4">
    <pageSetUpPr fitToPage="1"/>
  </sheetPr>
  <dimension ref="A1:EN332"/>
  <sheetViews>
    <sheetView zoomScaleNormal="100" workbookViewId="0">
      <selection activeCell="F3" sqref="F3"/>
    </sheetView>
  </sheetViews>
  <sheetFormatPr defaultColWidth="8.85546875"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2.28515625" style="58" customWidth="1"/>
    <col min="11" max="12" width="1.140625" style="58" customWidth="1"/>
    <col min="13" max="13" width="12.7109375" style="58" customWidth="1"/>
    <col min="14" max="14" width="1.140625" style="58" customWidth="1"/>
    <col min="15" max="15" width="15.7109375" style="58" customWidth="1"/>
    <col min="16" max="17" width="1.140625" style="58" customWidth="1"/>
    <col min="18" max="18" width="12.7109375" style="58" customWidth="1"/>
    <col min="19" max="19" width="1.140625" style="58" customWidth="1"/>
    <col min="20" max="20" width="15.7109375" style="58" customWidth="1"/>
    <col min="21" max="22" width="1.140625" style="58" customWidth="1"/>
    <col min="23" max="23" width="12.7109375" style="58" customWidth="1"/>
    <col min="24" max="24" width="1.140625" style="58" customWidth="1"/>
    <col min="25" max="25" width="15.7109375" style="58" customWidth="1"/>
    <col min="26" max="27" width="1.140625" style="58" customWidth="1"/>
    <col min="28" max="28" width="12.7109375" style="58" customWidth="1"/>
    <col min="29" max="29" width="1.140625" style="58" customWidth="1"/>
    <col min="30" max="30" width="15.7109375" style="58" customWidth="1"/>
    <col min="31" max="32" width="1.140625" style="58" customWidth="1"/>
    <col min="33" max="33" width="12.7109375" style="58" customWidth="1"/>
    <col min="34" max="34" width="1.140625" style="58" customWidth="1"/>
    <col min="35" max="35" width="15.7109375" style="58" customWidth="1"/>
    <col min="36" max="37" width="1.140625" style="58" customWidth="1"/>
    <col min="38" max="38" width="12.7109375" style="58" customWidth="1"/>
    <col min="39" max="39" width="1.140625" style="58" customWidth="1"/>
    <col min="40" max="40" width="15.7109375" style="58" customWidth="1"/>
    <col min="41" max="42" width="1.140625" style="58" customWidth="1"/>
    <col min="43" max="43" width="15.7109375" style="58" customWidth="1"/>
    <col min="44" max="44" width="1.140625" style="58" customWidth="1"/>
    <col min="45" max="45" width="1.140625" style="127" customWidth="1"/>
    <col min="46" max="46" width="16.7109375" style="9" customWidth="1"/>
    <col min="47" max="51" width="8.85546875" style="9" customWidth="1"/>
    <col min="52" max="52" width="25.7109375" style="9" customWidth="1"/>
    <col min="53" max="57" width="10.7109375" style="9" customWidth="1"/>
    <col min="58" max="58" width="19.7109375" style="9" customWidth="1"/>
    <col min="59" max="63" width="10.7109375" style="9" customWidth="1"/>
    <col min="64" max="64" width="16.7109375" style="9" customWidth="1"/>
    <col min="65" max="69" width="8.85546875" style="9" customWidth="1"/>
    <col min="70" max="75" width="12.7109375" style="9" customWidth="1"/>
    <col min="76" max="87" width="13.7109375" style="9" customWidth="1"/>
    <col min="88" max="93" width="50.7109375" style="9" customWidth="1"/>
    <col min="94" max="94" width="20.7109375" style="9" customWidth="1"/>
    <col min="95" max="99" width="10.7109375" style="9" customWidth="1"/>
    <col min="100" max="105" width="12.7109375" style="9" customWidth="1"/>
    <col min="106" max="106" width="18.42578125" style="9" customWidth="1"/>
    <col min="107" max="117" width="12.7109375" style="9" customWidth="1"/>
    <col min="118" max="142" width="8.85546875" style="345"/>
    <col min="143" max="16384" width="8.85546875" style="9"/>
  </cols>
  <sheetData>
    <row r="1" spans="1:142" s="94" customFormat="1" ht="20.25" customHeight="1" thickBot="1">
      <c r="A1" s="1380" t="str">
        <f>'Initial Information'!E18</f>
        <v>Enter name of subaward institution #2</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70"/>
      <c r="AS1" s="725"/>
      <c r="AT1" s="1187" t="s">
        <v>123</v>
      </c>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9"/>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row>
    <row r="2" spans="1:142" s="94" customFormat="1" ht="20.25" customHeight="1">
      <c r="A2" s="1171">
        <f>'DetailedBudget---TXST'!A2</f>
        <v>0</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3"/>
      <c r="AS2" s="726"/>
      <c r="AT2" s="161" t="s">
        <v>181</v>
      </c>
      <c r="AU2" s="161" t="s">
        <v>181</v>
      </c>
      <c r="AV2" s="161" t="s">
        <v>181</v>
      </c>
      <c r="AW2" s="161" t="s">
        <v>181</v>
      </c>
      <c r="AX2" s="161" t="s">
        <v>181</v>
      </c>
      <c r="AY2" s="161" t="s">
        <v>181</v>
      </c>
      <c r="AZ2" s="161" t="s">
        <v>181</v>
      </c>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1" t="s">
        <v>181</v>
      </c>
      <c r="CW2" s="162"/>
      <c r="CX2" s="162"/>
      <c r="CY2" s="162"/>
      <c r="CZ2" s="162"/>
      <c r="DA2" s="162"/>
      <c r="DB2" s="161" t="s">
        <v>181</v>
      </c>
      <c r="DC2" s="162"/>
      <c r="DD2" s="162"/>
      <c r="DE2" s="162"/>
      <c r="DF2" s="162"/>
      <c r="DG2" s="162"/>
      <c r="DH2" s="161" t="s">
        <v>181</v>
      </c>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row>
    <row r="3" spans="1:142" s="58" customFormat="1" ht="20.25" customHeight="1" thickBot="1">
      <c r="A3" s="1174" t="s">
        <v>182</v>
      </c>
      <c r="B3" s="1175"/>
      <c r="C3" s="1175"/>
      <c r="D3" s="1176"/>
      <c r="E3" s="95" t="s">
        <v>181</v>
      </c>
      <c r="F3" s="832">
        <f>AQ247</f>
        <v>0</v>
      </c>
      <c r="G3" s="95" t="s">
        <v>181</v>
      </c>
      <c r="H3" s="95" t="s">
        <v>181</v>
      </c>
      <c r="I3" s="95" t="s">
        <v>181</v>
      </c>
      <c r="J3" s="95" t="s">
        <v>181</v>
      </c>
      <c r="K3" s="95" t="s">
        <v>181</v>
      </c>
      <c r="L3" s="95" t="s">
        <v>181</v>
      </c>
      <c r="M3" s="95" t="s">
        <v>181</v>
      </c>
      <c r="N3" s="95" t="s">
        <v>181</v>
      </c>
      <c r="O3" s="95" t="s">
        <v>181</v>
      </c>
      <c r="P3" s="95" t="s">
        <v>181</v>
      </c>
      <c r="Q3" s="95" t="s">
        <v>181</v>
      </c>
      <c r="R3" s="95" t="s">
        <v>181</v>
      </c>
      <c r="S3" s="95" t="s">
        <v>181</v>
      </c>
      <c r="T3" s="127"/>
      <c r="U3" s="127"/>
      <c r="V3" s="127"/>
      <c r="W3" s="127"/>
      <c r="X3" s="95" t="s">
        <v>181</v>
      </c>
      <c r="Y3" s="95" t="s">
        <v>181</v>
      </c>
      <c r="Z3" s="95" t="s">
        <v>181</v>
      </c>
      <c r="AA3" s="95" t="s">
        <v>181</v>
      </c>
      <c r="AB3" s="95" t="s">
        <v>181</v>
      </c>
      <c r="AC3" s="95" t="s">
        <v>181</v>
      </c>
      <c r="AD3" s="95" t="s">
        <v>181</v>
      </c>
      <c r="AE3" s="95" t="s">
        <v>181</v>
      </c>
      <c r="AF3" s="95" t="s">
        <v>181</v>
      </c>
      <c r="AG3" s="95" t="s">
        <v>181</v>
      </c>
      <c r="AH3" s="95" t="s">
        <v>181</v>
      </c>
      <c r="AI3" s="95" t="s">
        <v>181</v>
      </c>
      <c r="AJ3" s="95" t="s">
        <v>181</v>
      </c>
      <c r="AK3" s="95" t="s">
        <v>181</v>
      </c>
      <c r="AL3" s="95" t="s">
        <v>181</v>
      </c>
      <c r="AM3" s="95" t="s">
        <v>181</v>
      </c>
      <c r="AN3" s="95" t="s">
        <v>181</v>
      </c>
      <c r="AO3" s="95" t="s">
        <v>181</v>
      </c>
      <c r="AP3" s="95" t="s">
        <v>181</v>
      </c>
      <c r="AQ3" s="95" t="s">
        <v>181</v>
      </c>
      <c r="AR3" s="57"/>
      <c r="AS3" s="728"/>
      <c r="AT3" s="132"/>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row>
    <row r="4" spans="1:142" s="58" customFormat="1" ht="20.25" customHeight="1">
      <c r="A4" s="55" t="s">
        <v>181</v>
      </c>
      <c r="B4" s="128" t="s">
        <v>181</v>
      </c>
      <c r="C4" s="1364" t="s">
        <v>152</v>
      </c>
      <c r="D4" s="1364"/>
      <c r="E4" s="1141" t="str">
        <f>C27</f>
        <v>Enter PI from Sub 10 into Cell D20</v>
      </c>
      <c r="F4" s="1141"/>
      <c r="G4" s="1141"/>
      <c r="H4" s="1141"/>
      <c r="I4" s="1141"/>
      <c r="J4" s="1141"/>
      <c r="K4" s="1141"/>
      <c r="L4" s="1141"/>
      <c r="M4" s="1141"/>
      <c r="N4" s="1141"/>
      <c r="O4" s="1141"/>
      <c r="P4" s="128" t="s">
        <v>181</v>
      </c>
      <c r="Q4" s="128" t="s">
        <v>181</v>
      </c>
      <c r="R4" s="128" t="s">
        <v>181</v>
      </c>
      <c r="S4" s="128" t="s">
        <v>181</v>
      </c>
      <c r="T4" s="1365"/>
      <c r="U4" s="1365"/>
      <c r="V4" s="1365"/>
      <c r="W4" s="1365"/>
      <c r="X4" s="1365"/>
      <c r="Y4" s="1365"/>
      <c r="Z4" s="1365"/>
      <c r="AA4" s="1365"/>
      <c r="AB4" s="1366"/>
      <c r="AC4" s="1366"/>
      <c r="AD4" s="1366"/>
      <c r="AE4" s="1366"/>
      <c r="AF4" s="1366"/>
      <c r="AG4" s="1366"/>
      <c r="AH4" s="1366"/>
      <c r="AI4" s="1366"/>
      <c r="AJ4" s="1366"/>
      <c r="AK4" s="1366"/>
      <c r="AL4" s="1366"/>
      <c r="AM4" s="1366"/>
      <c r="AN4" s="1366"/>
      <c r="AO4" s="1366"/>
      <c r="AP4" s="1366"/>
      <c r="AQ4" s="1366"/>
      <c r="AR4" s="1367"/>
      <c r="AS4" s="728"/>
      <c r="AT4" s="265"/>
      <c r="AU4" s="127"/>
      <c r="AV4" s="127"/>
      <c r="AW4" s="280"/>
      <c r="AX4" s="132"/>
      <c r="AY4" s="132"/>
      <c r="AZ4" s="132"/>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32"/>
      <c r="CW4" s="127"/>
      <c r="CX4" s="127"/>
      <c r="CY4" s="127"/>
      <c r="CZ4" s="127"/>
      <c r="DA4" s="127"/>
      <c r="DB4" s="132"/>
      <c r="DC4" s="127"/>
      <c r="DD4" s="127"/>
      <c r="DE4" s="127"/>
      <c r="DF4" s="127"/>
      <c r="DG4" s="127"/>
      <c r="DH4" s="132"/>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row>
    <row r="5" spans="1:142" s="58" customFormat="1" ht="4.9000000000000004" customHeight="1">
      <c r="A5" s="55"/>
      <c r="B5" s="128"/>
      <c r="C5" s="56"/>
      <c r="D5" s="129"/>
      <c r="E5" s="97"/>
      <c r="F5" s="98"/>
      <c r="G5" s="130"/>
      <c r="H5" s="131"/>
      <c r="I5" s="56"/>
      <c r="J5" s="132"/>
      <c r="K5" s="133"/>
      <c r="L5" s="132"/>
      <c r="M5" s="127"/>
      <c r="N5" s="134"/>
      <c r="O5" s="129"/>
      <c r="P5" s="135"/>
      <c r="Q5" s="135"/>
      <c r="R5" s="127"/>
      <c r="S5" s="128"/>
      <c r="U5" s="136"/>
      <c r="V5" s="136"/>
      <c r="W5" s="127"/>
      <c r="X5" s="137"/>
      <c r="Y5" s="137"/>
      <c r="Z5" s="56"/>
      <c r="AA5" s="56"/>
      <c r="AB5" s="56"/>
      <c r="AC5" s="56"/>
      <c r="AD5" s="128"/>
      <c r="AE5" s="128"/>
      <c r="AF5" s="128"/>
      <c r="AG5" s="128"/>
      <c r="AH5" s="128"/>
      <c r="AI5" s="128"/>
      <c r="AJ5" s="128"/>
      <c r="AK5" s="128"/>
      <c r="AL5" s="128"/>
      <c r="AM5" s="128"/>
      <c r="AN5" s="128"/>
      <c r="AO5" s="128"/>
      <c r="AP5" s="128"/>
      <c r="AQ5" s="128"/>
      <c r="AR5" s="57"/>
      <c r="AS5" s="728"/>
      <c r="AT5" s="132"/>
      <c r="AU5" s="132"/>
      <c r="AV5" s="132"/>
      <c r="AW5" s="132"/>
      <c r="AX5" s="132"/>
      <c r="AY5" s="132"/>
      <c r="AZ5" s="132"/>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32"/>
      <c r="CW5" s="127"/>
      <c r="CX5" s="127"/>
      <c r="CY5" s="127"/>
      <c r="CZ5" s="127"/>
      <c r="DA5" s="127"/>
      <c r="DB5" s="132"/>
      <c r="DC5" s="127"/>
      <c r="DD5" s="127"/>
      <c r="DE5" s="127"/>
      <c r="DF5" s="127"/>
      <c r="DG5" s="127"/>
      <c r="DH5" s="132"/>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row>
    <row r="6" spans="1:142" s="58" customFormat="1" ht="20.25" customHeight="1">
      <c r="A6" s="55" t="s">
        <v>181</v>
      </c>
      <c r="B6" s="128" t="s">
        <v>181</v>
      </c>
      <c r="C6" s="138" t="s">
        <v>181</v>
      </c>
      <c r="D6" s="134" t="s">
        <v>151</v>
      </c>
      <c r="E6" s="1140" t="str">
        <f>'DetailedBudget---TXST'!A1</f>
        <v>Texas State University</v>
      </c>
      <c r="F6" s="1106"/>
      <c r="G6" s="1106"/>
      <c r="H6" s="1106"/>
      <c r="I6" s="1106"/>
      <c r="J6" s="1106"/>
      <c r="K6" s="1106"/>
      <c r="L6" s="1106"/>
      <c r="M6" s="1106"/>
      <c r="N6" s="1106"/>
      <c r="O6" s="1106"/>
      <c r="P6" s="139"/>
      <c r="Q6" s="139"/>
      <c r="R6" s="139"/>
      <c r="S6" s="139"/>
      <c r="T6" s="139"/>
      <c r="U6" s="139" t="s">
        <v>181</v>
      </c>
      <c r="V6" s="128" t="s">
        <v>181</v>
      </c>
      <c r="W6" s="128" t="s">
        <v>181</v>
      </c>
      <c r="X6" s="128" t="s">
        <v>181</v>
      </c>
      <c r="Y6" s="56" t="s">
        <v>181</v>
      </c>
      <c r="Z6" s="128" t="s">
        <v>181</v>
      </c>
      <c r="AA6" s="140" t="s">
        <v>181</v>
      </c>
      <c r="AB6" s="128" t="s">
        <v>181</v>
      </c>
      <c r="AC6" s="128" t="s">
        <v>181</v>
      </c>
      <c r="AD6" s="128" t="s">
        <v>181</v>
      </c>
      <c r="AE6" s="128" t="s">
        <v>181</v>
      </c>
      <c r="AF6" s="128" t="s">
        <v>181</v>
      </c>
      <c r="AG6" s="128" t="s">
        <v>181</v>
      </c>
      <c r="AH6" s="128" t="s">
        <v>181</v>
      </c>
      <c r="AI6" s="128" t="s">
        <v>181</v>
      </c>
      <c r="AJ6" s="128" t="s">
        <v>181</v>
      </c>
      <c r="AK6" s="128" t="s">
        <v>181</v>
      </c>
      <c r="AL6" s="128" t="s">
        <v>181</v>
      </c>
      <c r="AM6" s="128" t="s">
        <v>181</v>
      </c>
      <c r="AN6" s="128" t="s">
        <v>181</v>
      </c>
      <c r="AO6" s="128" t="s">
        <v>181</v>
      </c>
      <c r="AP6" s="128" t="s">
        <v>181</v>
      </c>
      <c r="AQ6" s="128" t="s">
        <v>181</v>
      </c>
      <c r="AR6" s="57"/>
      <c r="AS6" s="728"/>
      <c r="AT6" s="132"/>
      <c r="AU6" s="281"/>
      <c r="AV6" s="132"/>
      <c r="AW6" s="132"/>
      <c r="AX6" s="132"/>
      <c r="AY6" s="132"/>
      <c r="AZ6" s="132"/>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32"/>
      <c r="CW6" s="127"/>
      <c r="CX6" s="127"/>
      <c r="CY6" s="127"/>
      <c r="CZ6" s="127"/>
      <c r="DA6" s="127"/>
      <c r="DB6" s="132"/>
      <c r="DC6" s="127"/>
      <c r="DD6" s="127"/>
      <c r="DE6" s="127"/>
      <c r="DF6" s="127"/>
      <c r="DG6" s="127"/>
      <c r="DH6" s="132"/>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row>
    <row r="7" spans="1:142" s="58" customFormat="1" ht="4.9000000000000004" customHeight="1">
      <c r="A7" s="55"/>
      <c r="B7" s="128"/>
      <c r="C7" s="56"/>
      <c r="D7" s="129"/>
      <c r="E7" s="97"/>
      <c r="F7" s="98"/>
      <c r="G7" s="130"/>
      <c r="H7" s="131"/>
      <c r="I7" s="56"/>
      <c r="J7" s="132"/>
      <c r="K7" s="133"/>
      <c r="L7" s="132"/>
      <c r="M7" s="127"/>
      <c r="N7" s="134"/>
      <c r="O7" s="129"/>
      <c r="P7" s="135"/>
      <c r="Q7" s="135"/>
      <c r="R7" s="127"/>
      <c r="S7" s="128"/>
      <c r="U7" s="136"/>
      <c r="V7" s="136"/>
      <c r="W7" s="127"/>
      <c r="X7" s="137"/>
      <c r="Y7" s="137"/>
      <c r="Z7" s="56"/>
      <c r="AA7" s="56"/>
      <c r="AB7" s="56"/>
      <c r="AC7" s="56"/>
      <c r="AD7" s="128"/>
      <c r="AE7" s="128"/>
      <c r="AF7" s="128"/>
      <c r="AG7" s="128"/>
      <c r="AH7" s="128"/>
      <c r="AI7" s="128"/>
      <c r="AJ7" s="128"/>
      <c r="AK7" s="128"/>
      <c r="AL7" s="128"/>
      <c r="AM7" s="128"/>
      <c r="AN7" s="128"/>
      <c r="AO7" s="128"/>
      <c r="AP7" s="128"/>
      <c r="AQ7" s="128"/>
      <c r="AR7" s="57"/>
      <c r="AS7" s="728"/>
      <c r="AT7" s="132"/>
      <c r="AU7" s="132"/>
      <c r="AV7" s="132"/>
      <c r="AW7" s="132"/>
      <c r="AX7" s="132"/>
      <c r="AY7" s="132"/>
      <c r="AZ7" s="132"/>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32"/>
      <c r="CW7" s="127"/>
      <c r="CX7" s="127"/>
      <c r="CY7" s="127"/>
      <c r="CZ7" s="127"/>
      <c r="DA7" s="127"/>
      <c r="DB7" s="132"/>
      <c r="DC7" s="127"/>
      <c r="DD7" s="127"/>
      <c r="DE7" s="127"/>
      <c r="DF7" s="127"/>
      <c r="DG7" s="127"/>
      <c r="DH7" s="132"/>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row>
    <row r="8" spans="1:142" s="58" customFormat="1" ht="20.25" customHeight="1">
      <c r="A8" s="55" t="s">
        <v>181</v>
      </c>
      <c r="B8" s="1299" t="s">
        <v>1192</v>
      </c>
      <c r="C8" s="1300"/>
      <c r="D8" s="1300"/>
      <c r="E8" s="1140">
        <f>'DetailedBudget---TXST'!E8</f>
        <v>0</v>
      </c>
      <c r="F8" s="1106"/>
      <c r="G8" s="1106"/>
      <c r="H8" s="1106"/>
      <c r="I8" s="1106"/>
      <c r="J8" s="1106"/>
      <c r="K8" s="1106"/>
      <c r="L8" s="1106"/>
      <c r="M8" s="1106"/>
      <c r="N8" s="1106"/>
      <c r="O8" s="1106"/>
      <c r="P8" s="139"/>
      <c r="Q8" s="139"/>
      <c r="R8" s="139"/>
      <c r="S8" s="139"/>
      <c r="T8" s="139"/>
      <c r="U8" s="139" t="s">
        <v>181</v>
      </c>
      <c r="V8" s="128" t="s">
        <v>181</v>
      </c>
      <c r="W8" s="128" t="s">
        <v>181</v>
      </c>
      <c r="X8" s="128" t="s">
        <v>181</v>
      </c>
      <c r="Y8" s="56" t="s">
        <v>181</v>
      </c>
      <c r="Z8" s="128" t="s">
        <v>181</v>
      </c>
      <c r="AA8" s="140" t="s">
        <v>181</v>
      </c>
      <c r="AB8" s="128" t="s">
        <v>181</v>
      </c>
      <c r="AC8" s="128" t="s">
        <v>181</v>
      </c>
      <c r="AD8" s="128" t="s">
        <v>181</v>
      </c>
      <c r="AE8" s="128" t="s">
        <v>181</v>
      </c>
      <c r="AF8" s="128" t="s">
        <v>181</v>
      </c>
      <c r="AG8" s="128" t="s">
        <v>181</v>
      </c>
      <c r="AH8" s="128" t="s">
        <v>181</v>
      </c>
      <c r="AI8" s="128" t="s">
        <v>181</v>
      </c>
      <c r="AJ8" s="128" t="s">
        <v>181</v>
      </c>
      <c r="AK8" s="128" t="s">
        <v>181</v>
      </c>
      <c r="AL8" s="128" t="s">
        <v>181</v>
      </c>
      <c r="AM8" s="128" t="s">
        <v>181</v>
      </c>
      <c r="AN8" s="128" t="s">
        <v>181</v>
      </c>
      <c r="AO8" s="128" t="s">
        <v>181</v>
      </c>
      <c r="AP8" s="128" t="s">
        <v>181</v>
      </c>
      <c r="AQ8" s="128" t="s">
        <v>181</v>
      </c>
      <c r="AR8" s="57"/>
      <c r="AS8" s="728"/>
      <c r="AT8" s="132" t="s">
        <v>181</v>
      </c>
      <c r="AU8" s="132" t="s">
        <v>181</v>
      </c>
      <c r="AV8" s="132" t="s">
        <v>181</v>
      </c>
      <c r="AW8" s="132" t="s">
        <v>181</v>
      </c>
      <c r="AX8" s="132" t="s">
        <v>181</v>
      </c>
      <c r="AY8" s="132" t="s">
        <v>181</v>
      </c>
      <c r="AZ8" s="132" t="s">
        <v>181</v>
      </c>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32" t="s">
        <v>181</v>
      </c>
      <c r="CW8" s="127"/>
      <c r="CX8" s="127"/>
      <c r="CY8" s="127"/>
      <c r="CZ8" s="127"/>
      <c r="DA8" s="127"/>
      <c r="DB8" s="132" t="s">
        <v>181</v>
      </c>
      <c r="DC8" s="127"/>
      <c r="DD8" s="127"/>
      <c r="DE8" s="127"/>
      <c r="DF8" s="127"/>
      <c r="DG8" s="127"/>
      <c r="DH8" s="132" t="s">
        <v>181</v>
      </c>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row>
    <row r="9" spans="1:142" s="58" customFormat="1" ht="4.9000000000000004" customHeight="1">
      <c r="A9" s="55"/>
      <c r="B9" s="128"/>
      <c r="C9" s="56"/>
      <c r="D9" s="129"/>
      <c r="E9" s="97"/>
      <c r="F9" s="98"/>
      <c r="G9" s="130"/>
      <c r="H9" s="131"/>
      <c r="I9" s="56"/>
      <c r="J9" s="132"/>
      <c r="K9" s="133"/>
      <c r="L9" s="132"/>
      <c r="M9" s="127"/>
      <c r="N9" s="134"/>
      <c r="O9" s="129"/>
      <c r="P9" s="135"/>
      <c r="Q9" s="135"/>
      <c r="R9" s="127"/>
      <c r="S9" s="128"/>
      <c r="U9" s="136"/>
      <c r="V9" s="136"/>
      <c r="W9" s="127"/>
      <c r="X9" s="137"/>
      <c r="Y9" s="137"/>
      <c r="Z9" s="56"/>
      <c r="AA9" s="56"/>
      <c r="AB9" s="56"/>
      <c r="AC9" s="56"/>
      <c r="AD9" s="128"/>
      <c r="AE9" s="128"/>
      <c r="AF9" s="128"/>
      <c r="AG9" s="128"/>
      <c r="AH9" s="128"/>
      <c r="AI9" s="128"/>
      <c r="AJ9" s="128"/>
      <c r="AK9" s="128"/>
      <c r="AL9" s="128"/>
      <c r="AM9" s="128"/>
      <c r="AN9" s="128"/>
      <c r="AO9" s="128"/>
      <c r="AP9" s="128"/>
      <c r="AQ9" s="128"/>
      <c r="AR9" s="57"/>
      <c r="AS9" s="728"/>
      <c r="AT9" s="132"/>
      <c r="AU9" s="132"/>
      <c r="AV9" s="132"/>
      <c r="AW9" s="132"/>
      <c r="AX9" s="132"/>
      <c r="AY9" s="132"/>
      <c r="AZ9" s="132"/>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32"/>
      <c r="CW9" s="127"/>
      <c r="CX9" s="127"/>
      <c r="CY9" s="127"/>
      <c r="CZ9" s="127"/>
      <c r="DA9" s="127"/>
      <c r="DB9" s="132"/>
      <c r="DC9" s="127"/>
      <c r="DD9" s="127"/>
      <c r="DE9" s="127"/>
      <c r="DF9" s="127"/>
      <c r="DG9" s="127"/>
      <c r="DH9" s="132"/>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row>
    <row r="10" spans="1:142" s="58" customFormat="1" ht="20.25" customHeight="1">
      <c r="A10" s="55" t="s">
        <v>181</v>
      </c>
      <c r="B10" s="1299" t="s">
        <v>1191</v>
      </c>
      <c r="C10" s="1300"/>
      <c r="D10" s="1300"/>
      <c r="E10" s="1140" t="str">
        <f>'DetailedBudget---TXST'!E10</f>
        <v xml:space="preserve"> </v>
      </c>
      <c r="F10" s="1106"/>
      <c r="G10" s="1106"/>
      <c r="H10" s="1106"/>
      <c r="I10" s="1106"/>
      <c r="J10" s="1106"/>
      <c r="K10" s="1106"/>
      <c r="L10" s="1106"/>
      <c r="M10" s="1106"/>
      <c r="N10" s="1106"/>
      <c r="O10" s="1106"/>
      <c r="P10" s="139"/>
      <c r="Q10" s="139"/>
      <c r="R10" s="139"/>
      <c r="S10" s="139"/>
      <c r="T10" s="139"/>
      <c r="U10" s="139" t="s">
        <v>181</v>
      </c>
      <c r="V10" s="128" t="s">
        <v>181</v>
      </c>
      <c r="W10" s="128" t="s">
        <v>181</v>
      </c>
      <c r="X10" s="128" t="s">
        <v>181</v>
      </c>
      <c r="Y10" s="56" t="s">
        <v>181</v>
      </c>
      <c r="Z10" s="128" t="s">
        <v>181</v>
      </c>
      <c r="AA10" s="140" t="s">
        <v>181</v>
      </c>
      <c r="AB10" s="128" t="s">
        <v>181</v>
      </c>
      <c r="AC10" s="128" t="s">
        <v>181</v>
      </c>
      <c r="AD10" s="128" t="s">
        <v>181</v>
      </c>
      <c r="AE10" s="128" t="s">
        <v>181</v>
      </c>
      <c r="AF10" s="128" t="s">
        <v>181</v>
      </c>
      <c r="AG10" s="128" t="s">
        <v>181</v>
      </c>
      <c r="AH10" s="128" t="s">
        <v>181</v>
      </c>
      <c r="AI10" s="128" t="s">
        <v>181</v>
      </c>
      <c r="AJ10" s="128" t="s">
        <v>181</v>
      </c>
      <c r="AK10" s="128" t="s">
        <v>181</v>
      </c>
      <c r="AL10" s="128" t="s">
        <v>181</v>
      </c>
      <c r="AM10" s="128" t="s">
        <v>181</v>
      </c>
      <c r="AN10" s="128" t="s">
        <v>181</v>
      </c>
      <c r="AO10" s="128" t="s">
        <v>181</v>
      </c>
      <c r="AP10" s="128" t="s">
        <v>181</v>
      </c>
      <c r="AQ10" s="128" t="s">
        <v>181</v>
      </c>
      <c r="AR10" s="57"/>
      <c r="AS10" s="728"/>
      <c r="AT10" s="132" t="s">
        <v>181</v>
      </c>
      <c r="AU10" s="132" t="s">
        <v>181</v>
      </c>
      <c r="AV10" s="132" t="s">
        <v>181</v>
      </c>
      <c r="AW10" s="132" t="s">
        <v>181</v>
      </c>
      <c r="AX10" s="132" t="s">
        <v>181</v>
      </c>
      <c r="AY10" s="132" t="s">
        <v>181</v>
      </c>
      <c r="AZ10" s="132" t="s">
        <v>181</v>
      </c>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32" t="s">
        <v>181</v>
      </c>
      <c r="CW10" s="127"/>
      <c r="CX10" s="127"/>
      <c r="CY10" s="127"/>
      <c r="CZ10" s="127"/>
      <c r="DA10" s="127"/>
      <c r="DB10" s="132" t="s">
        <v>181</v>
      </c>
      <c r="DC10" s="127"/>
      <c r="DD10" s="127"/>
      <c r="DE10" s="127"/>
      <c r="DF10" s="127"/>
      <c r="DG10" s="127"/>
      <c r="DH10" s="132" t="s">
        <v>181</v>
      </c>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row>
    <row r="11" spans="1:142" s="58" customFormat="1" ht="4.9000000000000004" customHeight="1">
      <c r="A11" s="55"/>
      <c r="B11" s="128"/>
      <c r="C11" s="56"/>
      <c r="D11" s="129"/>
      <c r="E11" s="97"/>
      <c r="F11" s="98"/>
      <c r="G11" s="130"/>
      <c r="H11" s="131"/>
      <c r="I11" s="56"/>
      <c r="J11" s="132"/>
      <c r="K11" s="133"/>
      <c r="L11" s="132"/>
      <c r="M11" s="127"/>
      <c r="N11" s="134"/>
      <c r="O11" s="129"/>
      <c r="P11" s="135"/>
      <c r="Q11" s="135"/>
      <c r="R11" s="127"/>
      <c r="S11" s="128"/>
      <c r="U11" s="136"/>
      <c r="V11" s="136"/>
      <c r="W11" s="127"/>
      <c r="X11" s="137"/>
      <c r="Y11" s="137"/>
      <c r="Z11" s="56"/>
      <c r="AA11" s="56"/>
      <c r="AB11" s="56"/>
      <c r="AC11" s="56"/>
      <c r="AD11" s="128"/>
      <c r="AE11" s="128"/>
      <c r="AF11" s="128"/>
      <c r="AG11" s="128"/>
      <c r="AH11" s="128"/>
      <c r="AI11" s="128"/>
      <c r="AJ11" s="128"/>
      <c r="AK11" s="128"/>
      <c r="AL11" s="128"/>
      <c r="AM11" s="128"/>
      <c r="AN11" s="128"/>
      <c r="AO11" s="128"/>
      <c r="AP11" s="128"/>
      <c r="AQ11" s="128"/>
      <c r="AR11" s="57"/>
      <c r="AS11" s="728"/>
      <c r="AT11" s="132"/>
      <c r="AU11" s="132"/>
      <c r="AV11" s="132"/>
      <c r="AW11" s="132"/>
      <c r="AX11" s="132"/>
      <c r="AY11" s="132"/>
      <c r="AZ11" s="132"/>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32"/>
      <c r="CW11" s="127"/>
      <c r="CX11" s="127"/>
      <c r="CY11" s="127"/>
      <c r="CZ11" s="127"/>
      <c r="DA11" s="127"/>
      <c r="DB11" s="132"/>
      <c r="DC11" s="127"/>
      <c r="DD11" s="127"/>
      <c r="DE11" s="127"/>
      <c r="DF11" s="127"/>
      <c r="DG11" s="127"/>
      <c r="DH11" s="132"/>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row>
    <row r="12" spans="1:142" s="58" customFormat="1" ht="20.25" customHeight="1">
      <c r="A12" s="55" t="s">
        <v>181</v>
      </c>
      <c r="B12" s="1299" t="s">
        <v>1195</v>
      </c>
      <c r="C12" s="1300"/>
      <c r="D12" s="1300"/>
      <c r="E12" s="1104">
        <f>'DetailedBudget---TXST'!E12</f>
        <v>0</v>
      </c>
      <c r="F12" s="1301"/>
      <c r="G12" s="1301"/>
      <c r="H12" s="1301"/>
      <c r="I12" s="1301"/>
      <c r="J12" s="1301"/>
      <c r="K12" s="1301"/>
      <c r="L12" s="1301"/>
      <c r="M12" s="1301"/>
      <c r="N12" s="1301"/>
      <c r="O12" s="1301"/>
      <c r="P12" s="139"/>
      <c r="Q12" s="139"/>
      <c r="R12" s="139"/>
      <c r="S12" s="139"/>
      <c r="T12" s="139"/>
      <c r="U12" s="139" t="s">
        <v>181</v>
      </c>
      <c r="V12" s="128" t="s">
        <v>181</v>
      </c>
      <c r="W12" s="128" t="s">
        <v>181</v>
      </c>
      <c r="X12" s="128" t="s">
        <v>181</v>
      </c>
      <c r="Y12" s="56" t="s">
        <v>181</v>
      </c>
      <c r="Z12" s="128" t="s">
        <v>181</v>
      </c>
      <c r="AA12" s="140" t="s">
        <v>181</v>
      </c>
      <c r="AB12" s="128" t="s">
        <v>181</v>
      </c>
      <c r="AC12" s="128" t="s">
        <v>181</v>
      </c>
      <c r="AD12" s="128" t="s">
        <v>181</v>
      </c>
      <c r="AE12" s="128" t="s">
        <v>181</v>
      </c>
      <c r="AF12" s="128" t="s">
        <v>181</v>
      </c>
      <c r="AG12" s="128" t="s">
        <v>181</v>
      </c>
      <c r="AH12" s="128" t="s">
        <v>181</v>
      </c>
      <c r="AI12" s="128" t="s">
        <v>181</v>
      </c>
      <c r="AJ12" s="128" t="s">
        <v>181</v>
      </c>
      <c r="AK12" s="128" t="s">
        <v>181</v>
      </c>
      <c r="AL12" s="128" t="s">
        <v>181</v>
      </c>
      <c r="AM12" s="128" t="s">
        <v>181</v>
      </c>
      <c r="AN12" s="128" t="s">
        <v>181</v>
      </c>
      <c r="AO12" s="128" t="s">
        <v>181</v>
      </c>
      <c r="AP12" s="128" t="s">
        <v>181</v>
      </c>
      <c r="AQ12" s="128" t="s">
        <v>181</v>
      </c>
      <c r="AR12" s="57"/>
      <c r="AS12" s="728"/>
      <c r="AT12" s="132" t="s">
        <v>181</v>
      </c>
      <c r="AU12" s="132" t="s">
        <v>181</v>
      </c>
      <c r="AV12" s="132" t="s">
        <v>181</v>
      </c>
      <c r="AW12" s="132" t="s">
        <v>181</v>
      </c>
      <c r="AX12" s="132" t="s">
        <v>181</v>
      </c>
      <c r="AY12" s="132" t="s">
        <v>181</v>
      </c>
      <c r="AZ12" s="132" t="s">
        <v>181</v>
      </c>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32" t="s">
        <v>181</v>
      </c>
      <c r="CW12" s="127"/>
      <c r="CX12" s="127"/>
      <c r="CY12" s="127"/>
      <c r="CZ12" s="127"/>
      <c r="DA12" s="127"/>
      <c r="DB12" s="132" t="s">
        <v>181</v>
      </c>
      <c r="DC12" s="127"/>
      <c r="DD12" s="127"/>
      <c r="DE12" s="127"/>
      <c r="DF12" s="127"/>
      <c r="DG12" s="127"/>
      <c r="DH12" s="132" t="s">
        <v>181</v>
      </c>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row>
    <row r="13" spans="1:142" s="58" customFormat="1" ht="4.9000000000000004" customHeight="1">
      <c r="A13" s="55"/>
      <c r="B13" s="128"/>
      <c r="C13" s="56"/>
      <c r="D13" s="129"/>
      <c r="E13" s="135"/>
      <c r="F13" s="127"/>
      <c r="G13" s="130"/>
      <c r="H13" s="131"/>
      <c r="I13" s="56"/>
      <c r="J13" s="132"/>
      <c r="K13" s="133"/>
      <c r="L13" s="132"/>
      <c r="M13" s="127"/>
      <c r="N13" s="134"/>
      <c r="O13" s="129"/>
      <c r="P13" s="135"/>
      <c r="Q13" s="135"/>
      <c r="R13" s="127"/>
      <c r="S13" s="139"/>
      <c r="T13" s="127"/>
      <c r="U13" s="146"/>
      <c r="V13" s="146"/>
      <c r="W13" s="127"/>
      <c r="X13" s="137"/>
      <c r="Y13" s="137"/>
      <c r="Z13" s="56"/>
      <c r="AA13" s="56"/>
      <c r="AB13" s="56"/>
      <c r="AC13" s="56"/>
      <c r="AD13" s="128"/>
      <c r="AE13" s="128"/>
      <c r="AF13" s="128"/>
      <c r="AG13" s="128"/>
      <c r="AH13" s="128"/>
      <c r="AI13" s="128"/>
      <c r="AJ13" s="128"/>
      <c r="AK13" s="128"/>
      <c r="AL13" s="128"/>
      <c r="AM13" s="128"/>
      <c r="AN13" s="128"/>
      <c r="AO13" s="128"/>
      <c r="AP13" s="128"/>
      <c r="AQ13" s="128"/>
      <c r="AR13" s="57"/>
      <c r="AS13" s="728"/>
      <c r="AT13" s="132"/>
      <c r="AU13" s="132"/>
      <c r="AV13" s="132"/>
      <c r="AW13" s="132"/>
      <c r="AX13" s="132"/>
      <c r="AY13" s="132"/>
      <c r="AZ13" s="132"/>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32"/>
      <c r="CW13" s="127"/>
      <c r="CX13" s="127"/>
      <c r="CY13" s="127"/>
      <c r="CZ13" s="127"/>
      <c r="DA13" s="127"/>
      <c r="DB13" s="132"/>
      <c r="DC13" s="127"/>
      <c r="DD13" s="127"/>
      <c r="DE13" s="127"/>
      <c r="DF13" s="127"/>
      <c r="DG13" s="127"/>
      <c r="DH13" s="132"/>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row>
    <row r="14" spans="1:142" s="58" customFormat="1" ht="20.25" customHeight="1">
      <c r="A14" s="55" t="s">
        <v>181</v>
      </c>
      <c r="B14" s="128" t="s">
        <v>181</v>
      </c>
      <c r="D14" s="134" t="s">
        <v>183</v>
      </c>
      <c r="E14" s="1182">
        <f>'DetailedBudget---TXST'!E14</f>
        <v>45536</v>
      </c>
      <c r="F14" s="1182"/>
      <c r="G14" s="141"/>
      <c r="H14" s="142" t="s">
        <v>184</v>
      </c>
      <c r="I14" s="1359">
        <f>'DetailedBudget---TXST'!I14</f>
        <v>45900</v>
      </c>
      <c r="J14" s="1359"/>
      <c r="K14" s="1359"/>
      <c r="L14" s="1359"/>
      <c r="M14" s="1359"/>
      <c r="N14" s="127"/>
      <c r="O14" s="127"/>
      <c r="P14" s="127"/>
      <c r="Q14" s="127"/>
      <c r="R14" s="127"/>
      <c r="S14" s="127"/>
      <c r="T14" s="1360"/>
      <c r="U14" s="1360"/>
      <c r="V14" s="1360"/>
      <c r="W14" s="1360"/>
      <c r="X14" s="1360"/>
      <c r="Y14" s="1360"/>
      <c r="Z14" s="1360"/>
      <c r="AA14" s="1360"/>
      <c r="AB14" s="1360"/>
      <c r="AC14" s="1360"/>
      <c r="AD14" s="1360"/>
      <c r="AE14" s="127"/>
      <c r="AF14" s="127"/>
      <c r="AG14" s="127"/>
      <c r="AH14" s="127"/>
      <c r="AI14" s="127"/>
      <c r="AJ14" s="127"/>
      <c r="AK14" s="127"/>
      <c r="AL14" s="127"/>
      <c r="AM14" s="128"/>
      <c r="AN14" s="128"/>
      <c r="AO14" s="128" t="s">
        <v>181</v>
      </c>
      <c r="AP14" s="128" t="s">
        <v>181</v>
      </c>
      <c r="AQ14" s="128" t="s">
        <v>181</v>
      </c>
      <c r="AR14" s="99" t="s">
        <v>181</v>
      </c>
      <c r="AS14" s="727"/>
      <c r="AT14" s="1351"/>
      <c r="AU14" s="1351"/>
      <c r="AV14" s="1351"/>
      <c r="AW14" s="1351"/>
      <c r="AX14" s="1351"/>
      <c r="AY14" s="1351"/>
      <c r="AZ14" s="1351"/>
      <c r="BA14" s="1351"/>
      <c r="BB14" s="1351"/>
      <c r="BC14" s="1351"/>
      <c r="BD14" s="1351"/>
      <c r="BE14" s="1351"/>
      <c r="BF14" s="1351"/>
      <c r="BG14" s="1351"/>
      <c r="BH14" s="1351"/>
      <c r="BI14" s="1351"/>
      <c r="BJ14" s="1351"/>
      <c r="BK14" s="1351"/>
      <c r="BL14" s="1351"/>
      <c r="BM14" s="1351"/>
      <c r="BN14" s="1351"/>
      <c r="BO14" s="1351"/>
      <c r="BP14" s="1351"/>
      <c r="BQ14" s="1351"/>
      <c r="BR14" s="1351"/>
      <c r="BS14" s="1351"/>
      <c r="BT14" s="1351"/>
      <c r="BU14" s="1351"/>
      <c r="BV14" s="1351"/>
      <c r="BW14" s="1351"/>
      <c r="BX14" s="1351"/>
      <c r="BY14" s="1351"/>
      <c r="BZ14" s="1351"/>
      <c r="CA14" s="1351"/>
      <c r="CB14" s="1351"/>
      <c r="CC14" s="1351"/>
      <c r="CD14" s="1351"/>
      <c r="CE14" s="1351"/>
      <c r="CF14" s="1351"/>
      <c r="CG14" s="1351"/>
      <c r="CH14" s="1351"/>
      <c r="CI14" s="1351"/>
      <c r="CJ14" s="1351"/>
      <c r="CK14" s="1351"/>
      <c r="CL14" s="1351"/>
      <c r="CM14" s="1351"/>
      <c r="CN14" s="1351"/>
      <c r="CO14" s="1351"/>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346"/>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row>
    <row r="15" spans="1:142" s="58" customFormat="1" ht="4.9000000000000004" customHeight="1">
      <c r="A15" s="55" t="s">
        <v>181</v>
      </c>
      <c r="B15" s="128" t="s">
        <v>181</v>
      </c>
      <c r="C15" s="56" t="s">
        <v>181</v>
      </c>
      <c r="D15" s="140" t="s">
        <v>181</v>
      </c>
      <c r="E15" s="128" t="s">
        <v>181</v>
      </c>
      <c r="F15" s="128" t="s">
        <v>181</v>
      </c>
      <c r="G15" s="128" t="s">
        <v>181</v>
      </c>
      <c r="H15" s="128" t="s">
        <v>181</v>
      </c>
      <c r="I15" s="128" t="s">
        <v>181</v>
      </c>
      <c r="J15" s="128" t="s">
        <v>181</v>
      </c>
      <c r="K15" s="128" t="s">
        <v>181</v>
      </c>
      <c r="L15" s="128" t="s">
        <v>181</v>
      </c>
      <c r="M15" s="128" t="s">
        <v>181</v>
      </c>
      <c r="N15" s="128" t="s">
        <v>181</v>
      </c>
      <c r="O15" s="128" t="s">
        <v>181</v>
      </c>
      <c r="P15" s="143" t="s">
        <v>181</v>
      </c>
      <c r="Q15" s="143" t="s">
        <v>181</v>
      </c>
      <c r="R15" s="144" t="s">
        <v>181</v>
      </c>
      <c r="S15" s="144" t="s">
        <v>181</v>
      </c>
      <c r="T15" s="144"/>
      <c r="U15" s="139" t="s">
        <v>181</v>
      </c>
      <c r="V15" s="139" t="s">
        <v>181</v>
      </c>
      <c r="W15" s="139" t="s">
        <v>181</v>
      </c>
      <c r="X15" s="139" t="s">
        <v>181</v>
      </c>
      <c r="Y15" s="132" t="s">
        <v>181</v>
      </c>
      <c r="Z15" s="128" t="s">
        <v>181</v>
      </c>
      <c r="AA15" s="140" t="s">
        <v>181</v>
      </c>
      <c r="AB15" s="128" t="s">
        <v>181</v>
      </c>
      <c r="AC15" s="128" t="s">
        <v>181</v>
      </c>
      <c r="AD15" s="128" t="s">
        <v>181</v>
      </c>
      <c r="AE15" s="128" t="s">
        <v>181</v>
      </c>
      <c r="AF15" s="128" t="s">
        <v>181</v>
      </c>
      <c r="AG15" s="128" t="s">
        <v>181</v>
      </c>
      <c r="AH15" s="128" t="s">
        <v>181</v>
      </c>
      <c r="AI15" s="128" t="s">
        <v>181</v>
      </c>
      <c r="AJ15" s="128" t="s">
        <v>181</v>
      </c>
      <c r="AK15" s="128" t="s">
        <v>181</v>
      </c>
      <c r="AL15" s="128" t="s">
        <v>181</v>
      </c>
      <c r="AM15" s="128" t="s">
        <v>181</v>
      </c>
      <c r="AN15" s="128" t="s">
        <v>181</v>
      </c>
      <c r="AO15" s="128" t="s">
        <v>181</v>
      </c>
      <c r="AP15" s="128" t="s">
        <v>181</v>
      </c>
      <c r="AQ15" s="128" t="s">
        <v>181</v>
      </c>
      <c r="AR15" s="99" t="s">
        <v>181</v>
      </c>
      <c r="AS15" s="727"/>
      <c r="AT15" s="132" t="s">
        <v>181</v>
      </c>
      <c r="AU15" s="132" t="s">
        <v>181</v>
      </c>
      <c r="AV15" s="132" t="s">
        <v>181</v>
      </c>
      <c r="AW15" s="132" t="s">
        <v>181</v>
      </c>
      <c r="AX15" s="132" t="s">
        <v>181</v>
      </c>
      <c r="AY15" s="132" t="s">
        <v>181</v>
      </c>
      <c r="AZ15" s="132" t="s">
        <v>181</v>
      </c>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32" t="s">
        <v>181</v>
      </c>
      <c r="CW15" s="127"/>
      <c r="CX15" s="127"/>
      <c r="CY15" s="127"/>
      <c r="CZ15" s="127"/>
      <c r="DA15" s="127"/>
      <c r="DB15" s="132" t="s">
        <v>181</v>
      </c>
      <c r="DC15" s="127"/>
      <c r="DD15" s="127"/>
      <c r="DE15" s="127"/>
      <c r="DF15" s="127"/>
      <c r="DG15" s="127"/>
      <c r="DH15" s="132" t="s">
        <v>181</v>
      </c>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row>
    <row r="16" spans="1:142" s="58" customFormat="1" ht="20.25" customHeight="1">
      <c r="A16" s="55" t="s">
        <v>181</v>
      </c>
      <c r="B16" s="128" t="s">
        <v>181</v>
      </c>
      <c r="C16" s="56" t="s">
        <v>181</v>
      </c>
      <c r="D16" s="134" t="s">
        <v>185</v>
      </c>
      <c r="E16" s="1185" t="e">
        <f>WORKDAY('Initial Information'!E11,-3,Holidays!A:A)</f>
        <v>#NUM!</v>
      </c>
      <c r="F16" s="1186"/>
      <c r="G16" s="130"/>
      <c r="H16" s="145"/>
      <c r="I16" s="56" t="s">
        <v>181</v>
      </c>
      <c r="J16" s="132" t="s">
        <v>181</v>
      </c>
      <c r="K16" s="133"/>
      <c r="L16" s="132" t="s">
        <v>181</v>
      </c>
      <c r="M16" s="127"/>
      <c r="N16" s="134"/>
      <c r="O16" s="129"/>
      <c r="P16" s="135"/>
      <c r="Q16" s="135"/>
      <c r="R16" s="127"/>
      <c r="S16" s="139" t="s">
        <v>181</v>
      </c>
      <c r="T16" s="1352"/>
      <c r="U16" s="1353"/>
      <c r="V16" s="1353"/>
      <c r="W16" s="1353"/>
      <c r="X16" s="1353"/>
      <c r="Y16" s="1353"/>
      <c r="Z16" s="1353"/>
      <c r="AA16" s="1353"/>
      <c r="AB16" s="1353"/>
      <c r="AC16" s="56" t="s">
        <v>181</v>
      </c>
      <c r="AD16" s="128" t="s">
        <v>181</v>
      </c>
      <c r="AE16" s="128" t="s">
        <v>181</v>
      </c>
      <c r="AF16" s="128" t="s">
        <v>181</v>
      </c>
      <c r="AG16" s="128" t="s">
        <v>181</v>
      </c>
      <c r="AH16" s="128" t="s">
        <v>181</v>
      </c>
      <c r="AI16" s="128" t="s">
        <v>181</v>
      </c>
      <c r="AJ16" s="128" t="s">
        <v>181</v>
      </c>
      <c r="AK16" s="128" t="s">
        <v>181</v>
      </c>
      <c r="AL16" s="128" t="s">
        <v>181</v>
      </c>
      <c r="AM16" s="128" t="s">
        <v>181</v>
      </c>
      <c r="AN16" s="128" t="s">
        <v>181</v>
      </c>
      <c r="AO16" s="128" t="s">
        <v>181</v>
      </c>
      <c r="AP16" s="128" t="s">
        <v>181</v>
      </c>
      <c r="AQ16" s="128" t="s">
        <v>181</v>
      </c>
      <c r="AR16" s="99" t="s">
        <v>181</v>
      </c>
      <c r="AS16" s="727"/>
      <c r="AT16" s="1024"/>
      <c r="AU16" s="1024"/>
      <c r="AV16" s="1024"/>
      <c r="AW16" s="1024"/>
      <c r="AX16" s="1024"/>
      <c r="AY16" s="1024"/>
      <c r="AZ16" s="1024"/>
      <c r="BA16" s="1024"/>
      <c r="BB16" s="1024"/>
      <c r="BC16" s="1024"/>
      <c r="BD16" s="1024"/>
      <c r="BE16" s="1024"/>
      <c r="BF16" s="1024"/>
      <c r="BG16" s="1024"/>
      <c r="BH16" s="1024"/>
      <c r="BI16" s="1024"/>
      <c r="BJ16" s="1024"/>
      <c r="BK16" s="1024"/>
      <c r="BL16" s="1024"/>
      <c r="BM16" s="1024"/>
      <c r="BN16" s="1024"/>
      <c r="BO16" s="1024"/>
      <c r="BP16" s="1024"/>
      <c r="BQ16" s="1024"/>
      <c r="BR16" s="1024"/>
      <c r="BS16" s="1024"/>
      <c r="BT16" s="1024"/>
      <c r="BU16" s="1024"/>
      <c r="BV16" s="1024"/>
      <c r="BW16" s="1024"/>
      <c r="BX16" s="1024"/>
      <c r="BY16" s="1024"/>
      <c r="BZ16" s="1024"/>
      <c r="CA16" s="1024"/>
      <c r="CB16" s="1024"/>
      <c r="CC16" s="1024"/>
      <c r="CD16" s="1024"/>
      <c r="CE16" s="1024"/>
      <c r="CF16" s="1024"/>
      <c r="CG16" s="1024"/>
      <c r="CH16" s="1024"/>
      <c r="CI16" s="1024"/>
      <c r="CJ16" s="1024"/>
      <c r="CK16" s="1024"/>
      <c r="CL16" s="1024"/>
      <c r="CM16" s="1024"/>
      <c r="CN16" s="1024"/>
      <c r="CO16" s="1024"/>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row>
    <row r="17" spans="1:144" s="58" customFormat="1" ht="4.9000000000000004" customHeight="1">
      <c r="A17" s="55"/>
      <c r="B17" s="128"/>
      <c r="C17" s="56"/>
      <c r="D17" s="129"/>
      <c r="E17" s="135"/>
      <c r="F17" s="127"/>
      <c r="G17" s="130"/>
      <c r="H17" s="131"/>
      <c r="I17" s="132"/>
      <c r="J17" s="132"/>
      <c r="K17" s="751"/>
      <c r="L17" s="132"/>
      <c r="M17" s="177"/>
      <c r="N17" s="134"/>
      <c r="O17" s="129"/>
      <c r="P17" s="135"/>
      <c r="Q17" s="135"/>
      <c r="R17" s="127"/>
      <c r="S17" s="139"/>
      <c r="T17" s="127"/>
      <c r="U17" s="146"/>
      <c r="V17" s="146"/>
      <c r="W17" s="127"/>
      <c r="X17" s="137"/>
      <c r="Y17" s="137"/>
      <c r="Z17" s="56"/>
      <c r="AA17" s="56"/>
      <c r="AB17" s="56"/>
      <c r="AC17" s="56"/>
      <c r="AD17" s="128"/>
      <c r="AE17" s="128"/>
      <c r="AF17" s="128"/>
      <c r="AG17" s="128"/>
      <c r="AH17" s="128"/>
      <c r="AI17" s="128"/>
      <c r="AJ17" s="128"/>
      <c r="AK17" s="128"/>
      <c r="AL17" s="128"/>
      <c r="AM17" s="128"/>
      <c r="AN17" s="128"/>
      <c r="AO17" s="128"/>
      <c r="AP17" s="128"/>
      <c r="AQ17" s="128"/>
      <c r="AR17" s="99" t="s">
        <v>181</v>
      </c>
      <c r="AS17" s="727"/>
      <c r="AT17" s="132"/>
      <c r="AU17" s="132"/>
      <c r="AV17" s="132"/>
      <c r="AW17" s="132"/>
      <c r="AX17" s="132"/>
      <c r="AY17" s="132"/>
      <c r="AZ17" s="132"/>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32"/>
      <c r="CW17" s="127"/>
      <c r="CX17" s="127"/>
      <c r="CY17" s="127"/>
      <c r="CZ17" s="127"/>
      <c r="DA17" s="127"/>
      <c r="DB17" s="132"/>
      <c r="DC17" s="127"/>
      <c r="DD17" s="127"/>
      <c r="DE17" s="127"/>
      <c r="DF17" s="127"/>
      <c r="DG17" s="127"/>
      <c r="DH17" s="132"/>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row>
    <row r="18" spans="1:144" s="58" customFormat="1" ht="20.25" customHeight="1">
      <c r="A18" s="55"/>
      <c r="B18" s="128"/>
      <c r="C18" s="56"/>
      <c r="D18" s="134" t="s">
        <v>1115</v>
      </c>
      <c r="E18" s="1354">
        <v>0.26</v>
      </c>
      <c r="F18" s="1355"/>
      <c r="G18" s="148"/>
      <c r="H18" s="1356"/>
      <c r="I18" s="1357"/>
      <c r="J18" s="1357"/>
      <c r="K18" s="751"/>
      <c r="L18" s="177"/>
      <c r="M18" s="177"/>
      <c r="N18" s="134"/>
      <c r="O18" s="134"/>
      <c r="P18" s="148"/>
      <c r="Q18" s="148"/>
      <c r="R18" s="130"/>
      <c r="S18" s="139"/>
      <c r="T18" s="149"/>
      <c r="U18" s="149"/>
      <c r="V18" s="149"/>
      <c r="W18" s="130"/>
      <c r="X18" s="130"/>
      <c r="Y18" s="130"/>
      <c r="Z18" s="56"/>
      <c r="AA18" s="56"/>
      <c r="AB18" s="56"/>
      <c r="AC18" s="56"/>
      <c r="AD18" s="128"/>
      <c r="AE18" s="128"/>
      <c r="AF18" s="128"/>
      <c r="AG18" s="128"/>
      <c r="AH18" s="128"/>
      <c r="AI18" s="128"/>
      <c r="AJ18" s="128"/>
      <c r="AK18" s="128"/>
      <c r="AL18" s="128"/>
      <c r="AM18" s="128"/>
      <c r="AN18" s="128"/>
      <c r="AO18" s="128"/>
      <c r="AP18" s="128"/>
      <c r="AQ18" s="128"/>
      <c r="AR18" s="99" t="s">
        <v>181</v>
      </c>
      <c r="AS18" s="7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row>
    <row r="19" spans="1:144" s="58" customFormat="1" ht="4.9000000000000004" customHeight="1">
      <c r="A19" s="55"/>
      <c r="B19" s="128"/>
      <c r="C19" s="56"/>
      <c r="D19" s="129"/>
      <c r="E19" s="135"/>
      <c r="F19" s="127"/>
      <c r="G19" s="130"/>
      <c r="H19" s="131"/>
      <c r="I19" s="132"/>
      <c r="J19" s="132"/>
      <c r="K19" s="751"/>
      <c r="L19" s="132"/>
      <c r="M19" s="177"/>
      <c r="N19" s="134"/>
      <c r="O19" s="129"/>
      <c r="P19" s="135"/>
      <c r="Q19" s="135"/>
      <c r="R19" s="127"/>
      <c r="S19" s="139"/>
      <c r="T19" s="127"/>
      <c r="U19" s="146"/>
      <c r="V19" s="146"/>
      <c r="W19" s="127"/>
      <c r="X19" s="137"/>
      <c r="Y19" s="137"/>
      <c r="Z19" s="56"/>
      <c r="AA19" s="56"/>
      <c r="AB19" s="56"/>
      <c r="AC19" s="56"/>
      <c r="AD19" s="128"/>
      <c r="AE19" s="128"/>
      <c r="AF19" s="128"/>
      <c r="AG19" s="128"/>
      <c r="AH19" s="128"/>
      <c r="AI19" s="128"/>
      <c r="AJ19" s="128"/>
      <c r="AK19" s="128"/>
      <c r="AL19" s="128"/>
      <c r="AM19" s="128"/>
      <c r="AN19" s="128"/>
      <c r="AO19" s="128"/>
      <c r="AP19" s="128"/>
      <c r="AQ19" s="128"/>
      <c r="AR19" s="57"/>
      <c r="AS19" s="729"/>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row>
    <row r="20" spans="1:144" s="58" customFormat="1" ht="20.25" customHeight="1">
      <c r="A20" s="55"/>
      <c r="B20" s="1358" t="s">
        <v>1083</v>
      </c>
      <c r="C20" s="993"/>
      <c r="D20" s="993"/>
      <c r="E20" s="1134" t="e">
        <f ca="1">WORKDAY('Initial Information'!E12, -5, Holidays!A:A)</f>
        <v>#NUM!</v>
      </c>
      <c r="F20" s="1135"/>
      <c r="G20" s="148"/>
      <c r="H20" s="149"/>
      <c r="I20" s="752"/>
      <c r="J20" s="752"/>
      <c r="K20" s="751"/>
      <c r="L20" s="749"/>
      <c r="M20" s="750"/>
      <c r="N20" s="134"/>
      <c r="O20" s="134"/>
      <c r="P20" s="148"/>
      <c r="Q20" s="148"/>
      <c r="R20" s="130"/>
      <c r="S20" s="139"/>
      <c r="T20" s="149"/>
      <c r="U20" s="149"/>
      <c r="V20" s="149"/>
      <c r="W20" s="130"/>
      <c r="X20" s="130"/>
      <c r="Y20" s="130"/>
      <c r="Z20" s="56"/>
      <c r="AA20" s="56"/>
      <c r="AB20" s="56"/>
      <c r="AC20" s="56"/>
      <c r="AD20" s="128"/>
      <c r="AE20" s="128"/>
      <c r="AF20" s="128"/>
      <c r="AG20" s="128"/>
      <c r="AH20" s="128"/>
      <c r="AI20" s="128"/>
      <c r="AJ20" s="128"/>
      <c r="AK20" s="128"/>
      <c r="AL20" s="128"/>
      <c r="AM20" s="128"/>
      <c r="AN20" s="128"/>
      <c r="AO20" s="128"/>
      <c r="AP20" s="128"/>
      <c r="AQ20" s="128"/>
      <c r="AR20" s="57"/>
      <c r="AS20" s="729"/>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row>
    <row r="21" spans="1:144" s="58" customFormat="1" ht="4.9000000000000004" customHeight="1">
      <c r="A21" s="55"/>
      <c r="B21" s="128"/>
      <c r="C21" s="56"/>
      <c r="D21" s="129"/>
      <c r="E21" s="135"/>
      <c r="F21" s="127"/>
      <c r="G21" s="130"/>
      <c r="H21" s="131"/>
      <c r="I21" s="132"/>
      <c r="J21" s="132"/>
      <c r="K21" s="751"/>
      <c r="L21" s="132"/>
      <c r="M21" s="177"/>
      <c r="N21" s="134"/>
      <c r="O21" s="129"/>
      <c r="P21" s="135"/>
      <c r="Q21" s="135"/>
      <c r="R21" s="127"/>
      <c r="S21" s="139"/>
      <c r="T21" s="127"/>
      <c r="U21" s="146"/>
      <c r="V21" s="146"/>
      <c r="W21" s="127"/>
      <c r="X21" s="137"/>
      <c r="Y21" s="137"/>
      <c r="Z21" s="56"/>
      <c r="AA21" s="56"/>
      <c r="AB21" s="56"/>
      <c r="AC21" s="56"/>
      <c r="AD21" s="128"/>
      <c r="AE21" s="128"/>
      <c r="AF21" s="128"/>
      <c r="AG21" s="128"/>
      <c r="AH21" s="128"/>
      <c r="AI21" s="128"/>
      <c r="AJ21" s="128"/>
      <c r="AK21" s="128"/>
      <c r="AL21" s="128"/>
      <c r="AM21" s="128"/>
      <c r="AN21" s="128"/>
      <c r="AO21" s="128"/>
      <c r="AP21" s="128"/>
      <c r="AQ21" s="128"/>
      <c r="AR21" s="57"/>
      <c r="AS21" s="729"/>
      <c r="AT21" s="1324" t="s">
        <v>115</v>
      </c>
      <c r="AU21" s="1325"/>
      <c r="AV21" s="1325"/>
      <c r="AW21" s="1325"/>
      <c r="AX21" s="1325"/>
      <c r="AY21" s="1326"/>
      <c r="AZ21" s="1031" t="s">
        <v>106</v>
      </c>
      <c r="BA21" s="1330"/>
      <c r="BB21" s="1330"/>
      <c r="BC21" s="1330"/>
      <c r="BD21" s="1330"/>
      <c r="BE21" s="1331"/>
      <c r="BF21" s="1032" t="s">
        <v>107</v>
      </c>
      <c r="BG21" s="1033"/>
      <c r="BH21" s="1033"/>
      <c r="BI21" s="1033"/>
      <c r="BJ21" s="1033"/>
      <c r="BK21" s="1034"/>
      <c r="BL21" s="1337" t="s">
        <v>108</v>
      </c>
      <c r="BM21" s="1338"/>
      <c r="BN21" s="1338"/>
      <c r="BO21" s="1338"/>
      <c r="BP21" s="1338"/>
      <c r="BQ21" s="1339"/>
      <c r="BR21" s="1055" t="s">
        <v>109</v>
      </c>
      <c r="BS21" s="1056"/>
      <c r="BT21" s="1056"/>
      <c r="BU21" s="1056"/>
      <c r="BV21" s="1056"/>
      <c r="BW21" s="1057"/>
      <c r="BX21" s="1061" t="s">
        <v>1206</v>
      </c>
      <c r="BY21" s="1062"/>
      <c r="BZ21" s="1062"/>
      <c r="CA21" s="1062"/>
      <c r="CB21" s="1062"/>
      <c r="CC21" s="1063"/>
      <c r="CD21" s="1055" t="s">
        <v>1207</v>
      </c>
      <c r="CE21" s="1056"/>
      <c r="CF21" s="1056"/>
      <c r="CG21" s="1056"/>
      <c r="CH21" s="1056"/>
      <c r="CI21" s="1057"/>
      <c r="CJ21" s="1044" t="s">
        <v>386</v>
      </c>
      <c r="CK21" s="1045"/>
      <c r="CL21" s="1045"/>
      <c r="CM21" s="1045"/>
      <c r="CN21" s="1045"/>
      <c r="CO21" s="1046"/>
      <c r="CP21" s="1162" t="s">
        <v>1058</v>
      </c>
      <c r="CQ21" s="1163"/>
      <c r="CR21" s="1163"/>
      <c r="CS21" s="1163"/>
      <c r="CT21" s="1163"/>
      <c r="CU21" s="1164"/>
      <c r="CV21" s="1308" t="s">
        <v>1059</v>
      </c>
      <c r="CW21" s="1309"/>
      <c r="CX21" s="1309"/>
      <c r="CY21" s="1309"/>
      <c r="CZ21" s="1309"/>
      <c r="DA21" s="1310"/>
      <c r="DB21" s="1190" t="s">
        <v>1060</v>
      </c>
      <c r="DC21" s="1191"/>
      <c r="DD21" s="1191"/>
      <c r="DE21" s="1191"/>
      <c r="DF21" s="1191"/>
      <c r="DG21" s="1192"/>
      <c r="DH21" s="1317" t="s">
        <v>388</v>
      </c>
      <c r="DI21" s="1318"/>
      <c r="DJ21" s="1318"/>
      <c r="DK21" s="1318"/>
      <c r="DL21" s="1318"/>
      <c r="DM21" s="1319"/>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row>
    <row r="22" spans="1:144" s="58" customFormat="1" ht="20.25" customHeight="1">
      <c r="A22" s="55"/>
      <c r="B22" s="128"/>
      <c r="C22" s="56"/>
      <c r="D22" s="147"/>
      <c r="E22" s="150"/>
      <c r="F22" s="151"/>
      <c r="G22" s="148"/>
      <c r="H22" s="148"/>
      <c r="I22" s="56"/>
      <c r="J22" s="132"/>
      <c r="K22" s="133"/>
      <c r="L22" s="132"/>
      <c r="M22" s="1350" t="s">
        <v>0</v>
      </c>
      <c r="N22" s="1350"/>
      <c r="O22" s="1350"/>
      <c r="P22" s="56" t="s">
        <v>181</v>
      </c>
      <c r="Q22" s="56" t="s">
        <v>181</v>
      </c>
      <c r="R22" s="1350" t="s">
        <v>1</v>
      </c>
      <c r="S22" s="1350"/>
      <c r="T22" s="1350"/>
      <c r="U22" s="56" t="s">
        <v>181</v>
      </c>
      <c r="V22" s="56" t="s">
        <v>181</v>
      </c>
      <c r="W22" s="1350" t="s">
        <v>2</v>
      </c>
      <c r="X22" s="1350"/>
      <c r="Y22" s="1350"/>
      <c r="Z22" s="59" t="s">
        <v>181</v>
      </c>
      <c r="AA22" s="59" t="s">
        <v>181</v>
      </c>
      <c r="AB22" s="1350" t="s">
        <v>3</v>
      </c>
      <c r="AC22" s="1350"/>
      <c r="AD22" s="1350"/>
      <c r="AE22" s="59" t="s">
        <v>181</v>
      </c>
      <c r="AF22" s="59" t="s">
        <v>181</v>
      </c>
      <c r="AG22" s="1350" t="s">
        <v>4</v>
      </c>
      <c r="AH22" s="1350"/>
      <c r="AI22" s="1350"/>
      <c r="AJ22" s="59" t="s">
        <v>181</v>
      </c>
      <c r="AK22" s="59" t="s">
        <v>181</v>
      </c>
      <c r="AL22" s="1350" t="s">
        <v>187</v>
      </c>
      <c r="AM22" s="1350"/>
      <c r="AN22" s="1350"/>
      <c r="AO22" s="56" t="s">
        <v>181</v>
      </c>
      <c r="AP22" s="56" t="s">
        <v>181</v>
      </c>
      <c r="AQ22" s="1051" t="s">
        <v>281</v>
      </c>
      <c r="AR22" s="60" t="s">
        <v>181</v>
      </c>
      <c r="AS22" s="729"/>
      <c r="AT22" s="1327"/>
      <c r="AU22" s="1328"/>
      <c r="AV22" s="1328"/>
      <c r="AW22" s="1328"/>
      <c r="AX22" s="1328"/>
      <c r="AY22" s="1329"/>
      <c r="AZ22" s="1332"/>
      <c r="BA22" s="1333"/>
      <c r="BB22" s="1333"/>
      <c r="BC22" s="1333"/>
      <c r="BD22" s="1333"/>
      <c r="BE22" s="1334"/>
      <c r="BF22" s="1335"/>
      <c r="BG22" s="1252"/>
      <c r="BH22" s="1252"/>
      <c r="BI22" s="1252"/>
      <c r="BJ22" s="1252"/>
      <c r="BK22" s="1336"/>
      <c r="BL22" s="1340"/>
      <c r="BM22" s="1341"/>
      <c r="BN22" s="1341"/>
      <c r="BO22" s="1341"/>
      <c r="BP22" s="1341"/>
      <c r="BQ22" s="1342"/>
      <c r="BR22" s="1343"/>
      <c r="BS22" s="1248"/>
      <c r="BT22" s="1248"/>
      <c r="BU22" s="1248"/>
      <c r="BV22" s="1248"/>
      <c r="BW22" s="1344"/>
      <c r="BX22" s="1345"/>
      <c r="BY22" s="1250"/>
      <c r="BZ22" s="1250"/>
      <c r="CA22" s="1250"/>
      <c r="CB22" s="1250"/>
      <c r="CC22" s="1346"/>
      <c r="CD22" s="1343"/>
      <c r="CE22" s="1248"/>
      <c r="CF22" s="1248"/>
      <c r="CG22" s="1248"/>
      <c r="CH22" s="1248"/>
      <c r="CI22" s="1344"/>
      <c r="CJ22" s="1302"/>
      <c r="CK22" s="1303"/>
      <c r="CL22" s="1303"/>
      <c r="CM22" s="1303"/>
      <c r="CN22" s="1303"/>
      <c r="CO22" s="1304"/>
      <c r="CP22" s="1305"/>
      <c r="CQ22" s="1306"/>
      <c r="CR22" s="1306"/>
      <c r="CS22" s="1306"/>
      <c r="CT22" s="1306"/>
      <c r="CU22" s="1307"/>
      <c r="CV22" s="1311"/>
      <c r="CW22" s="1312"/>
      <c r="CX22" s="1312"/>
      <c r="CY22" s="1312"/>
      <c r="CZ22" s="1312"/>
      <c r="DA22" s="1313"/>
      <c r="DB22" s="1314"/>
      <c r="DC22" s="1315"/>
      <c r="DD22" s="1315"/>
      <c r="DE22" s="1315"/>
      <c r="DF22" s="1315"/>
      <c r="DG22" s="1316"/>
      <c r="DH22" s="1320"/>
      <c r="DI22" s="1321"/>
      <c r="DJ22" s="1321"/>
      <c r="DK22" s="1321"/>
      <c r="DL22" s="1321"/>
      <c r="DM22" s="1322"/>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row>
    <row r="23" spans="1:144" s="58" customFormat="1" ht="20.25" customHeight="1" thickBot="1">
      <c r="A23" s="61" t="s">
        <v>181</v>
      </c>
      <c r="B23" s="62" t="s">
        <v>181</v>
      </c>
      <c r="C23" s="62" t="s">
        <v>181</v>
      </c>
      <c r="D23" s="62" t="s">
        <v>181</v>
      </c>
      <c r="E23" s="62" t="s">
        <v>181</v>
      </c>
      <c r="F23" s="62" t="s">
        <v>181</v>
      </c>
      <c r="G23" s="62" t="s">
        <v>181</v>
      </c>
      <c r="H23" s="62" t="s">
        <v>181</v>
      </c>
      <c r="I23" s="62" t="s">
        <v>181</v>
      </c>
      <c r="J23" s="62" t="s">
        <v>181</v>
      </c>
      <c r="K23" s="62" t="s">
        <v>181</v>
      </c>
      <c r="L23" s="62" t="s">
        <v>181</v>
      </c>
      <c r="M23" s="63">
        <f>'DetailedBudget---TXST'!M20</f>
        <v>45536</v>
      </c>
      <c r="N23" s="64" t="s">
        <v>237</v>
      </c>
      <c r="O23" s="65">
        <f>'DetailedBudget---TXST'!O20</f>
        <v>45900</v>
      </c>
      <c r="P23" s="66" t="s">
        <v>181</v>
      </c>
      <c r="Q23" s="66" t="s">
        <v>181</v>
      </c>
      <c r="R23" s="63">
        <f>'DetailedBudget---TXST'!R20</f>
        <v>45901</v>
      </c>
      <c r="S23" s="64" t="s">
        <v>237</v>
      </c>
      <c r="T23" s="65">
        <f>'DetailedBudget---TXST'!T20</f>
        <v>46265</v>
      </c>
      <c r="U23" s="66" t="s">
        <v>181</v>
      </c>
      <c r="V23" s="66" t="s">
        <v>181</v>
      </c>
      <c r="W23" s="63">
        <f>'DetailedBudget---TXST'!W20</f>
        <v>46266</v>
      </c>
      <c r="X23" s="64" t="s">
        <v>237</v>
      </c>
      <c r="Y23" s="65">
        <f>'DetailedBudget---TXST'!Y20</f>
        <v>46630</v>
      </c>
      <c r="Z23" s="66" t="s">
        <v>181</v>
      </c>
      <c r="AA23" s="66" t="s">
        <v>181</v>
      </c>
      <c r="AB23" s="63">
        <f>'DetailedBudget---TXST'!AB20</f>
        <v>46631</v>
      </c>
      <c r="AC23" s="64" t="s">
        <v>237</v>
      </c>
      <c r="AD23" s="65">
        <f>'DetailedBudget---TXST'!AD20</f>
        <v>46996</v>
      </c>
      <c r="AE23" s="66" t="s">
        <v>181</v>
      </c>
      <c r="AF23" s="66" t="s">
        <v>181</v>
      </c>
      <c r="AG23" s="63">
        <f>'DetailedBudget---TXST'!AG20</f>
        <v>46997</v>
      </c>
      <c r="AH23" s="64" t="s">
        <v>237</v>
      </c>
      <c r="AI23" s="65">
        <f>'DetailedBudget---TXST'!AI20</f>
        <v>47361</v>
      </c>
      <c r="AJ23" s="66" t="s">
        <v>181</v>
      </c>
      <c r="AK23" s="66" t="s">
        <v>181</v>
      </c>
      <c r="AL23" s="63">
        <f>'DetailedBudget---TXST'!AL20</f>
        <v>47362</v>
      </c>
      <c r="AM23" s="64" t="s">
        <v>237</v>
      </c>
      <c r="AN23" s="65">
        <f>'DetailedBudget---TXST'!AN20</f>
        <v>47726</v>
      </c>
      <c r="AO23" s="62" t="s">
        <v>181</v>
      </c>
      <c r="AP23" s="62" t="s">
        <v>181</v>
      </c>
      <c r="AQ23" s="1052"/>
      <c r="AR23" s="67" t="s">
        <v>181</v>
      </c>
      <c r="AS23" s="729"/>
      <c r="AT23" s="754" t="str">
        <f>M22</f>
        <v>Year 1</v>
      </c>
      <c r="AU23" s="754" t="str">
        <f>R22</f>
        <v>Year 2</v>
      </c>
      <c r="AV23" s="754" t="str">
        <f>W22</f>
        <v>Year 3</v>
      </c>
      <c r="AW23" s="754" t="str">
        <f>AB22</f>
        <v>Year 4</v>
      </c>
      <c r="AX23" s="754" t="str">
        <f>AG22</f>
        <v>Year 5</v>
      </c>
      <c r="AY23" s="754" t="str">
        <f>AL22</f>
        <v>Year 6</v>
      </c>
      <c r="AZ23" s="755" t="str">
        <f t="shared" ref="AZ23:CE23" si="0">AT23</f>
        <v>Year 1</v>
      </c>
      <c r="BA23" s="755" t="str">
        <f t="shared" si="0"/>
        <v>Year 2</v>
      </c>
      <c r="BB23" s="755" t="str">
        <f t="shared" si="0"/>
        <v>Year 3</v>
      </c>
      <c r="BC23" s="755" t="str">
        <f t="shared" si="0"/>
        <v>Year 4</v>
      </c>
      <c r="BD23" s="755" t="str">
        <f t="shared" si="0"/>
        <v>Year 5</v>
      </c>
      <c r="BE23" s="755" t="str">
        <f t="shared" si="0"/>
        <v>Year 6</v>
      </c>
      <c r="BF23" s="756" t="str">
        <f t="shared" si="0"/>
        <v>Year 1</v>
      </c>
      <c r="BG23" s="756" t="str">
        <f t="shared" si="0"/>
        <v>Year 2</v>
      </c>
      <c r="BH23" s="756" t="str">
        <f t="shared" si="0"/>
        <v>Year 3</v>
      </c>
      <c r="BI23" s="756" t="str">
        <f t="shared" si="0"/>
        <v>Year 4</v>
      </c>
      <c r="BJ23" s="756" t="str">
        <f t="shared" si="0"/>
        <v>Year 5</v>
      </c>
      <c r="BK23" s="756" t="str">
        <f t="shared" si="0"/>
        <v>Year 6</v>
      </c>
      <c r="BL23" s="758" t="str">
        <f t="shared" si="0"/>
        <v>Year 1</v>
      </c>
      <c r="BM23" s="758" t="str">
        <f t="shared" si="0"/>
        <v>Year 2</v>
      </c>
      <c r="BN23" s="758" t="str">
        <f t="shared" si="0"/>
        <v>Year 3</v>
      </c>
      <c r="BO23" s="758" t="str">
        <f t="shared" si="0"/>
        <v>Year 4</v>
      </c>
      <c r="BP23" s="758" t="str">
        <f t="shared" si="0"/>
        <v>Year 5</v>
      </c>
      <c r="BQ23" s="758" t="str">
        <f t="shared" si="0"/>
        <v>Year 6</v>
      </c>
      <c r="BR23" s="759" t="str">
        <f t="shared" si="0"/>
        <v>Year 1</v>
      </c>
      <c r="BS23" s="759" t="str">
        <f t="shared" si="0"/>
        <v>Year 2</v>
      </c>
      <c r="BT23" s="759" t="str">
        <f t="shared" si="0"/>
        <v>Year 3</v>
      </c>
      <c r="BU23" s="759" t="str">
        <f t="shared" si="0"/>
        <v>Year 4</v>
      </c>
      <c r="BV23" s="759" t="str">
        <f t="shared" si="0"/>
        <v>Year 5</v>
      </c>
      <c r="BW23" s="759" t="str">
        <f t="shared" si="0"/>
        <v>Year 6</v>
      </c>
      <c r="BX23" s="760" t="str">
        <f t="shared" si="0"/>
        <v>Year 1</v>
      </c>
      <c r="BY23" s="760" t="str">
        <f t="shared" si="0"/>
        <v>Year 2</v>
      </c>
      <c r="BZ23" s="760" t="str">
        <f t="shared" si="0"/>
        <v>Year 3</v>
      </c>
      <c r="CA23" s="760" t="str">
        <f t="shared" si="0"/>
        <v>Year 4</v>
      </c>
      <c r="CB23" s="760" t="str">
        <f t="shared" si="0"/>
        <v>Year 5</v>
      </c>
      <c r="CC23" s="760" t="str">
        <f t="shared" si="0"/>
        <v>Year 6</v>
      </c>
      <c r="CD23" s="759" t="str">
        <f t="shared" si="0"/>
        <v>Year 1</v>
      </c>
      <c r="CE23" s="759" t="str">
        <f t="shared" si="0"/>
        <v>Year 2</v>
      </c>
      <c r="CF23" s="759" t="str">
        <f t="shared" ref="CF23:DK23" si="1">BZ23</f>
        <v>Year 3</v>
      </c>
      <c r="CG23" s="759" t="str">
        <f t="shared" si="1"/>
        <v>Year 4</v>
      </c>
      <c r="CH23" s="759" t="str">
        <f t="shared" si="1"/>
        <v>Year 5</v>
      </c>
      <c r="CI23" s="759" t="str">
        <f t="shared" si="1"/>
        <v>Year 6</v>
      </c>
      <c r="CJ23" s="761" t="str">
        <f t="shared" si="1"/>
        <v>Year 1</v>
      </c>
      <c r="CK23" s="761" t="str">
        <f t="shared" si="1"/>
        <v>Year 2</v>
      </c>
      <c r="CL23" s="761" t="str">
        <f t="shared" si="1"/>
        <v>Year 3</v>
      </c>
      <c r="CM23" s="761" t="str">
        <f t="shared" si="1"/>
        <v>Year 4</v>
      </c>
      <c r="CN23" s="761" t="str">
        <f t="shared" si="1"/>
        <v>Year 5</v>
      </c>
      <c r="CO23" s="761" t="str">
        <f t="shared" si="1"/>
        <v>Year 6</v>
      </c>
      <c r="CP23" s="762" t="str">
        <f t="shared" si="1"/>
        <v>Year 1</v>
      </c>
      <c r="CQ23" s="762" t="str">
        <f t="shared" si="1"/>
        <v>Year 2</v>
      </c>
      <c r="CR23" s="762" t="str">
        <f t="shared" si="1"/>
        <v>Year 3</v>
      </c>
      <c r="CS23" s="762" t="str">
        <f t="shared" si="1"/>
        <v>Year 4</v>
      </c>
      <c r="CT23" s="762" t="str">
        <f t="shared" si="1"/>
        <v>Year 5</v>
      </c>
      <c r="CU23" s="762" t="str">
        <f t="shared" si="1"/>
        <v>Year 6</v>
      </c>
      <c r="CV23" s="763" t="str">
        <f t="shared" si="1"/>
        <v>Year 1</v>
      </c>
      <c r="CW23" s="763" t="str">
        <f t="shared" si="1"/>
        <v>Year 2</v>
      </c>
      <c r="CX23" s="763" t="str">
        <f t="shared" si="1"/>
        <v>Year 3</v>
      </c>
      <c r="CY23" s="763" t="str">
        <f t="shared" si="1"/>
        <v>Year 4</v>
      </c>
      <c r="CZ23" s="763" t="str">
        <f t="shared" si="1"/>
        <v>Year 5</v>
      </c>
      <c r="DA23" s="763" t="str">
        <f t="shared" si="1"/>
        <v>Year 6</v>
      </c>
      <c r="DB23" s="765" t="str">
        <f t="shared" si="1"/>
        <v>Year 1</v>
      </c>
      <c r="DC23" s="765" t="str">
        <f t="shared" si="1"/>
        <v>Year 2</v>
      </c>
      <c r="DD23" s="765" t="str">
        <f t="shared" si="1"/>
        <v>Year 3</v>
      </c>
      <c r="DE23" s="765" t="str">
        <f t="shared" si="1"/>
        <v>Year 4</v>
      </c>
      <c r="DF23" s="765" t="str">
        <f t="shared" si="1"/>
        <v>Year 5</v>
      </c>
      <c r="DG23" s="765" t="str">
        <f t="shared" si="1"/>
        <v>Year 6</v>
      </c>
      <c r="DH23" s="757" t="str">
        <f t="shared" si="1"/>
        <v>Year 1</v>
      </c>
      <c r="DI23" s="757" t="str">
        <f t="shared" si="1"/>
        <v>Year 2</v>
      </c>
      <c r="DJ23" s="757" t="str">
        <f t="shared" si="1"/>
        <v>Year 3</v>
      </c>
      <c r="DK23" s="757" t="str">
        <f t="shared" si="1"/>
        <v>Year 4</v>
      </c>
      <c r="DL23" s="757" t="str">
        <f t="shared" ref="DL23:DM23" si="2">DF23</f>
        <v>Year 5</v>
      </c>
      <c r="DM23" s="757" t="str">
        <f t="shared" si="2"/>
        <v>Year 6</v>
      </c>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row>
    <row r="24" spans="1:144" s="58" customFormat="1" ht="9.9499999999999993" customHeight="1">
      <c r="A24" s="55" t="s">
        <v>181</v>
      </c>
      <c r="B24" s="56" t="s">
        <v>181</v>
      </c>
      <c r="C24" s="56" t="s">
        <v>181</v>
      </c>
      <c r="D24" s="56" t="s">
        <v>181</v>
      </c>
      <c r="E24" s="56" t="s">
        <v>181</v>
      </c>
      <c r="F24" s="56" t="s">
        <v>181</v>
      </c>
      <c r="G24" s="56" t="s">
        <v>181</v>
      </c>
      <c r="H24" s="56" t="s">
        <v>181</v>
      </c>
      <c r="I24" s="56" t="s">
        <v>181</v>
      </c>
      <c r="J24" s="56" t="s">
        <v>181</v>
      </c>
      <c r="K24" s="56" t="s">
        <v>181</v>
      </c>
      <c r="L24" s="68" t="s">
        <v>181</v>
      </c>
      <c r="M24" s="152" t="s">
        <v>181</v>
      </c>
      <c r="N24" s="152" t="s">
        <v>181</v>
      </c>
      <c r="O24" s="152" t="s">
        <v>181</v>
      </c>
      <c r="P24" s="69" t="s">
        <v>181</v>
      </c>
      <c r="Q24" s="152" t="s">
        <v>181</v>
      </c>
      <c r="R24" s="152" t="s">
        <v>181</v>
      </c>
      <c r="S24" s="152" t="s">
        <v>181</v>
      </c>
      <c r="T24" s="152" t="s">
        <v>181</v>
      </c>
      <c r="U24" s="69" t="s">
        <v>181</v>
      </c>
      <c r="V24" s="152" t="s">
        <v>181</v>
      </c>
      <c r="W24" s="152" t="s">
        <v>181</v>
      </c>
      <c r="X24" s="152" t="s">
        <v>181</v>
      </c>
      <c r="Y24" s="152" t="s">
        <v>181</v>
      </c>
      <c r="Z24" s="69" t="s">
        <v>181</v>
      </c>
      <c r="AA24" s="152" t="s">
        <v>181</v>
      </c>
      <c r="AB24" s="152" t="s">
        <v>181</v>
      </c>
      <c r="AC24" s="152" t="s">
        <v>181</v>
      </c>
      <c r="AD24" s="152" t="s">
        <v>181</v>
      </c>
      <c r="AE24" s="69" t="s">
        <v>181</v>
      </c>
      <c r="AF24" s="152" t="s">
        <v>181</v>
      </c>
      <c r="AG24" s="152" t="s">
        <v>181</v>
      </c>
      <c r="AH24" s="152" t="s">
        <v>181</v>
      </c>
      <c r="AI24" s="152" t="s">
        <v>181</v>
      </c>
      <c r="AJ24" s="69" t="s">
        <v>181</v>
      </c>
      <c r="AK24" s="152" t="s">
        <v>181</v>
      </c>
      <c r="AL24" s="152" t="s">
        <v>181</v>
      </c>
      <c r="AM24" s="152" t="s">
        <v>181</v>
      </c>
      <c r="AN24" s="152" t="s">
        <v>181</v>
      </c>
      <c r="AO24" s="69" t="s">
        <v>181</v>
      </c>
      <c r="AP24" s="182" t="s">
        <v>181</v>
      </c>
      <c r="AQ24" s="182" t="s">
        <v>181</v>
      </c>
      <c r="AR24" s="188" t="s">
        <v>181</v>
      </c>
      <c r="AS24" s="729"/>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row>
    <row r="25" spans="1:144" s="58" customFormat="1" ht="20.100000000000001" customHeight="1">
      <c r="A25" s="55"/>
      <c r="B25" s="56"/>
      <c r="C25" s="1347" t="s">
        <v>188</v>
      </c>
      <c r="D25" s="1347"/>
      <c r="E25" s="1347"/>
      <c r="F25" s="1347"/>
      <c r="G25" s="1348"/>
      <c r="H25" s="1348"/>
      <c r="I25" s="1348"/>
      <c r="J25" s="1348"/>
      <c r="K25" s="153" t="s">
        <v>181</v>
      </c>
      <c r="L25" s="71" t="s">
        <v>181</v>
      </c>
      <c r="M25" s="152" t="s">
        <v>181</v>
      </c>
      <c r="N25" s="152" t="s">
        <v>181</v>
      </c>
      <c r="O25" s="152" t="s">
        <v>181</v>
      </c>
      <c r="P25" s="72" t="s">
        <v>181</v>
      </c>
      <c r="Q25" s="154" t="s">
        <v>181</v>
      </c>
      <c r="R25" s="152" t="s">
        <v>181</v>
      </c>
      <c r="S25" s="152" t="s">
        <v>181</v>
      </c>
      <c r="T25" s="152" t="s">
        <v>181</v>
      </c>
      <c r="U25" s="72" t="s">
        <v>181</v>
      </c>
      <c r="V25" s="154" t="s">
        <v>181</v>
      </c>
      <c r="W25" s="152" t="s">
        <v>181</v>
      </c>
      <c r="X25" s="152" t="s">
        <v>181</v>
      </c>
      <c r="Y25" s="152" t="s">
        <v>181</v>
      </c>
      <c r="Z25" s="72" t="s">
        <v>181</v>
      </c>
      <c r="AA25" s="154" t="s">
        <v>181</v>
      </c>
      <c r="AB25" s="152" t="s">
        <v>181</v>
      </c>
      <c r="AC25" s="152" t="s">
        <v>181</v>
      </c>
      <c r="AD25" s="152" t="s">
        <v>181</v>
      </c>
      <c r="AE25" s="72" t="s">
        <v>181</v>
      </c>
      <c r="AF25" s="154" t="s">
        <v>181</v>
      </c>
      <c r="AG25" s="152" t="s">
        <v>181</v>
      </c>
      <c r="AH25" s="152" t="s">
        <v>181</v>
      </c>
      <c r="AI25" s="152" t="s">
        <v>181</v>
      </c>
      <c r="AJ25" s="72" t="s">
        <v>181</v>
      </c>
      <c r="AK25" s="154" t="s">
        <v>181</v>
      </c>
      <c r="AL25" s="152" t="s">
        <v>181</v>
      </c>
      <c r="AM25" s="152" t="s">
        <v>181</v>
      </c>
      <c r="AN25" s="152" t="s">
        <v>181</v>
      </c>
      <c r="AO25" s="72" t="s">
        <v>181</v>
      </c>
      <c r="AP25" s="184" t="s">
        <v>181</v>
      </c>
      <c r="AQ25" s="1181"/>
      <c r="AR25" s="188" t="s">
        <v>181</v>
      </c>
      <c r="AS25" s="729"/>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row>
    <row r="26" spans="1:144" s="58" customFormat="1" ht="30" customHeight="1">
      <c r="A26" s="55" t="s">
        <v>181</v>
      </c>
      <c r="B26" s="56" t="s">
        <v>181</v>
      </c>
      <c r="C26" s="1349" t="s">
        <v>274</v>
      </c>
      <c r="D26" s="1029"/>
      <c r="E26" s="56" t="s">
        <v>181</v>
      </c>
      <c r="F26" s="153" t="s">
        <v>189</v>
      </c>
      <c r="G26" s="153" t="s">
        <v>181</v>
      </c>
      <c r="H26" s="155" t="s">
        <v>248</v>
      </c>
      <c r="I26" s="153" t="s">
        <v>181</v>
      </c>
      <c r="J26" s="106" t="s">
        <v>190</v>
      </c>
      <c r="K26" s="56" t="s">
        <v>181</v>
      </c>
      <c r="L26" s="1136" t="s">
        <v>194</v>
      </c>
      <c r="M26" s="1137"/>
      <c r="N26" s="1137"/>
      <c r="O26" s="154"/>
      <c r="P26" s="73"/>
      <c r="Q26" s="154"/>
      <c r="R26" s="156"/>
      <c r="S26" s="154"/>
      <c r="T26" s="154"/>
      <c r="U26" s="73"/>
      <c r="V26" s="154"/>
      <c r="W26" s="156"/>
      <c r="X26" s="154"/>
      <c r="Y26" s="154"/>
      <c r="Z26" s="73"/>
      <c r="AA26" s="154"/>
      <c r="AB26" s="156"/>
      <c r="AC26" s="154"/>
      <c r="AD26" s="154"/>
      <c r="AE26" s="73"/>
      <c r="AF26" s="154"/>
      <c r="AG26" s="156"/>
      <c r="AH26" s="154"/>
      <c r="AI26" s="154"/>
      <c r="AJ26" s="73"/>
      <c r="AK26" s="154"/>
      <c r="AL26" s="156"/>
      <c r="AM26" s="154" t="s">
        <v>181</v>
      </c>
      <c r="AN26" s="154"/>
      <c r="AO26" s="73" t="s">
        <v>181</v>
      </c>
      <c r="AP26" s="183" t="s">
        <v>181</v>
      </c>
      <c r="AQ26" s="1181"/>
      <c r="AR26" s="188" t="s">
        <v>181</v>
      </c>
      <c r="AS26" s="729"/>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row>
    <row r="27" spans="1:144" s="58" customFormat="1" ht="20.25" customHeight="1">
      <c r="A27" s="55" t="s">
        <v>181</v>
      </c>
      <c r="B27" s="56">
        <v>1</v>
      </c>
      <c r="C27" s="1138" t="s">
        <v>1062</v>
      </c>
      <c r="D27" s="1139"/>
      <c r="E27" s="157"/>
      <c r="F27" s="103" t="s">
        <v>191</v>
      </c>
      <c r="G27" s="56" t="s">
        <v>181</v>
      </c>
      <c r="H27" s="100"/>
      <c r="I27" s="56" t="s">
        <v>181</v>
      </c>
      <c r="J27" s="105">
        <v>0.28000000000000003</v>
      </c>
      <c r="K27" s="56" t="s">
        <v>181</v>
      </c>
      <c r="L27" s="68" t="s">
        <v>181</v>
      </c>
      <c r="M27" s="74"/>
      <c r="N27" s="154" t="s">
        <v>181</v>
      </c>
      <c r="O27" s="400">
        <f t="shared" ref="O27:O36" si="3">ROUND(H27*AT27*M27,$AQ$257)</f>
        <v>0</v>
      </c>
      <c r="P27" s="69" t="s">
        <v>181</v>
      </c>
      <c r="Q27" s="152" t="s">
        <v>181</v>
      </c>
      <c r="R27" s="74"/>
      <c r="S27" s="154" t="s">
        <v>181</v>
      </c>
      <c r="T27" s="400">
        <f t="shared" ref="T27:T36" si="4">ROUND($H27*AU27*R27,$AQ$257)</f>
        <v>0</v>
      </c>
      <c r="U27" s="69" t="s">
        <v>181</v>
      </c>
      <c r="V27" s="152" t="s">
        <v>181</v>
      </c>
      <c r="W27" s="74"/>
      <c r="X27" s="154" t="s">
        <v>181</v>
      </c>
      <c r="Y27" s="400">
        <f t="shared" ref="Y27:Y36" si="5">ROUND($H27*AV27*W27,$AQ$257)</f>
        <v>0</v>
      </c>
      <c r="Z27" s="69" t="s">
        <v>181</v>
      </c>
      <c r="AA27" s="152" t="s">
        <v>181</v>
      </c>
      <c r="AB27" s="74"/>
      <c r="AC27" s="154" t="s">
        <v>181</v>
      </c>
      <c r="AD27" s="400">
        <f t="shared" ref="AD27:AD36" si="6">ROUND($H27*AW27*AB27,$AQ$257)</f>
        <v>0</v>
      </c>
      <c r="AE27" s="69" t="s">
        <v>181</v>
      </c>
      <c r="AF27" s="152" t="s">
        <v>181</v>
      </c>
      <c r="AG27" s="74"/>
      <c r="AH27" s="154" t="s">
        <v>181</v>
      </c>
      <c r="AI27" s="400">
        <f t="shared" ref="AI27:AI36" si="7">ROUND($H27*AX27*AG27,$AQ$257)</f>
        <v>0</v>
      </c>
      <c r="AJ27" s="69" t="s">
        <v>181</v>
      </c>
      <c r="AK27" s="152" t="s">
        <v>181</v>
      </c>
      <c r="AL27" s="74"/>
      <c r="AM27" s="154" t="s">
        <v>181</v>
      </c>
      <c r="AN27" s="400">
        <f t="shared" ref="AN27:AN36" si="8">ROUND($H27*AY27*AL27,$AQ$257)</f>
        <v>0</v>
      </c>
      <c r="AO27" s="75" t="s">
        <v>181</v>
      </c>
      <c r="AP27" s="185" t="s">
        <v>181</v>
      </c>
      <c r="AQ27" s="52">
        <f t="shared" ref="AQ27:AQ36" si="9">SUM(O27+T27+Y27+AD27+AN27+AI27)</f>
        <v>0</v>
      </c>
      <c r="AR27" s="188" t="s">
        <v>181</v>
      </c>
      <c r="AS27" s="729"/>
      <c r="AT27" s="76">
        <v>1.03</v>
      </c>
      <c r="AU27" s="76">
        <f t="shared" ref="AU27:AY36" si="10">1.03*AT27</f>
        <v>1.0609</v>
      </c>
      <c r="AV27" s="76">
        <f t="shared" si="10"/>
        <v>1.092727</v>
      </c>
      <c r="AW27" s="76">
        <f t="shared" si="10"/>
        <v>1.1255088100000001</v>
      </c>
      <c r="AX27" s="76">
        <f t="shared" si="10"/>
        <v>1.1592740743000001</v>
      </c>
      <c r="AY27" s="76">
        <f t="shared" si="10"/>
        <v>1.1940522965290001</v>
      </c>
      <c r="AZ27" s="51">
        <f t="shared" ref="AZ27:AZ36" si="11">ROUND((2080/12)*M27,2)</f>
        <v>0</v>
      </c>
      <c r="BA27" s="51">
        <f t="shared" ref="BA27:BA36" si="12">ROUND((2080/12)*R27,2)</f>
        <v>0</v>
      </c>
      <c r="BB27" s="51">
        <f t="shared" ref="BB27:BB36" si="13">ROUND((2080/12)*W27,2)</f>
        <v>0</v>
      </c>
      <c r="BC27" s="51">
        <f t="shared" ref="BC27:BC36" si="14">ROUND((2080/12)*AB27,2)</f>
        <v>0</v>
      </c>
      <c r="BD27" s="51">
        <f t="shared" ref="BD27:BD36" si="15">ROUND((2080/12)*AG27,2)</f>
        <v>0</v>
      </c>
      <c r="BE27" s="51">
        <f t="shared" ref="BE27:BE36" si="16">ROUND((2080/12)*AL27,2)</f>
        <v>0</v>
      </c>
      <c r="BF27" s="735">
        <f t="shared" ref="BF27:BF36" si="17">ROUND((M27/9),3)</f>
        <v>0</v>
      </c>
      <c r="BG27" s="735">
        <f t="shared" ref="BG27:BG36" si="18">ROUND((R27/9),3)</f>
        <v>0</v>
      </c>
      <c r="BH27" s="735">
        <f t="shared" ref="BH27:BH36" si="19">ROUND((W27/9),3)</f>
        <v>0</v>
      </c>
      <c r="BI27" s="735">
        <f t="shared" ref="BI27:BI36" si="20">ROUND((AB27/9),3)</f>
        <v>0</v>
      </c>
      <c r="BJ27" s="735">
        <f t="shared" ref="BJ27:BJ36" si="21">ROUND((AG27/9),3)</f>
        <v>0</v>
      </c>
      <c r="BK27" s="735">
        <f t="shared" ref="BK27:BK36" si="22">ROUND((AL27/9),3)</f>
        <v>0</v>
      </c>
      <c r="BL27" s="739">
        <f t="shared" ref="BL27:BL36" si="23">ROUND((M27/12),3)</f>
        <v>0</v>
      </c>
      <c r="BM27" s="739">
        <f t="shared" ref="BM27:BM36" si="24">ROUND((R27/12),3)</f>
        <v>0</v>
      </c>
      <c r="BN27" s="739">
        <f t="shared" ref="BN27:BN36" si="25">ROUND((W27/12),3)</f>
        <v>0</v>
      </c>
      <c r="BO27" s="739">
        <f t="shared" ref="BO27:BO36" si="26">ROUND((AB27/12),3)</f>
        <v>0</v>
      </c>
      <c r="BP27" s="739">
        <f t="shared" ref="BP27:BP36" si="27">ROUND((AG27/12),3)</f>
        <v>0</v>
      </c>
      <c r="BQ27" s="739">
        <f t="shared" ref="BQ27:BQ36" si="28">ROUND((AL27/12),3)</f>
        <v>0</v>
      </c>
      <c r="BR27" s="741">
        <f t="shared" ref="BR27:BW27" si="29">ROUND(AT27*$H27,2)</f>
        <v>0</v>
      </c>
      <c r="BS27" s="741">
        <f t="shared" si="29"/>
        <v>0</v>
      </c>
      <c r="BT27" s="741">
        <f t="shared" si="29"/>
        <v>0</v>
      </c>
      <c r="BU27" s="741">
        <f t="shared" si="29"/>
        <v>0</v>
      </c>
      <c r="BV27" s="741">
        <f t="shared" si="29"/>
        <v>0</v>
      </c>
      <c r="BW27" s="741">
        <f t="shared" si="29"/>
        <v>0</v>
      </c>
      <c r="BX27" s="743">
        <f t="shared" ref="BX27:CC27" si="30">BR27*9</f>
        <v>0</v>
      </c>
      <c r="BY27" s="743">
        <f t="shared" si="30"/>
        <v>0</v>
      </c>
      <c r="BZ27" s="743">
        <f t="shared" si="30"/>
        <v>0</v>
      </c>
      <c r="CA27" s="743">
        <f t="shared" si="30"/>
        <v>0</v>
      </c>
      <c r="CB27" s="743">
        <f t="shared" si="30"/>
        <v>0</v>
      </c>
      <c r="CC27" s="743">
        <f t="shared" si="30"/>
        <v>0</v>
      </c>
      <c r="CD27" s="740">
        <f t="shared" ref="CD27:CI27" si="31">BR27*12</f>
        <v>0</v>
      </c>
      <c r="CE27" s="740">
        <f t="shared" si="31"/>
        <v>0</v>
      </c>
      <c r="CF27" s="740">
        <f t="shared" si="31"/>
        <v>0</v>
      </c>
      <c r="CG27" s="740">
        <f t="shared" si="31"/>
        <v>0</v>
      </c>
      <c r="CH27" s="740">
        <f t="shared" si="31"/>
        <v>0</v>
      </c>
      <c r="CI27" s="740">
        <f t="shared" si="31"/>
        <v>0</v>
      </c>
      <c r="CJ27" s="753" t="s">
        <v>1208</v>
      </c>
      <c r="CK27" s="753" t="s">
        <v>1208</v>
      </c>
      <c r="CL27" s="753" t="s">
        <v>1208</v>
      </c>
      <c r="CM27" s="753" t="s">
        <v>1208</v>
      </c>
      <c r="CN27" s="753" t="s">
        <v>1208</v>
      </c>
      <c r="CO27" s="753" t="s">
        <v>1208</v>
      </c>
      <c r="CP27" s="677" t="e">
        <f t="shared" ref="CP27:CP36" si="32">ROUND(O27/M27/173.33,2)</f>
        <v>#DIV/0!</v>
      </c>
      <c r="CQ27" s="677" t="e">
        <f t="shared" ref="CQ27:CQ36" si="33">ROUND(T27/R27/173.33,2)</f>
        <v>#DIV/0!</v>
      </c>
      <c r="CR27" s="677" t="e">
        <f t="shared" ref="CR27:CR36" si="34">ROUND(Y27/W27/173.33,2)</f>
        <v>#DIV/0!</v>
      </c>
      <c r="CS27" s="677" t="e">
        <f t="shared" ref="CS27:CS36" si="35">ROUND(AD27/AB27/173.33,2)</f>
        <v>#DIV/0!</v>
      </c>
      <c r="CT27" s="677" t="e">
        <f t="shared" ref="CT27:CT36" si="36">ROUND(AI27/AG27/173.33,2)</f>
        <v>#DIV/0!</v>
      </c>
      <c r="CU27" s="677" t="e">
        <f t="shared" ref="CU27:CU36" si="37">ROUND(AN27/AL27/173.33,2)</f>
        <v>#DIV/0!</v>
      </c>
      <c r="CV27" s="764" t="e">
        <f t="shared" ref="CV27:DA27" si="38">ROUND(CP27+(CP27*$J27),2)</f>
        <v>#DIV/0!</v>
      </c>
      <c r="CW27" s="764" t="e">
        <f t="shared" si="38"/>
        <v>#DIV/0!</v>
      </c>
      <c r="CX27" s="764" t="e">
        <f t="shared" si="38"/>
        <v>#DIV/0!</v>
      </c>
      <c r="CY27" s="764" t="e">
        <f t="shared" si="38"/>
        <v>#DIV/0!</v>
      </c>
      <c r="CZ27" s="764" t="e">
        <f t="shared" si="38"/>
        <v>#DIV/0!</v>
      </c>
      <c r="DA27" s="764" t="e">
        <f t="shared" si="38"/>
        <v>#DIV/0!</v>
      </c>
      <c r="DB27" s="680" t="e">
        <f t="shared" ref="DB27:DB36" si="39">ROUND(CV27+(CV27*($J$243+$J$242)),2)</f>
        <v>#DIV/0!</v>
      </c>
      <c r="DC27" s="680" t="e">
        <f t="shared" ref="DC27:DC36" si="40">ROUND(CW27+(CW27*($J$243+$J$242)),2)</f>
        <v>#DIV/0!</v>
      </c>
      <c r="DD27" s="680" t="e">
        <f t="shared" ref="DD27:DD36" si="41">ROUND(CX27+(CX27*($J$243+$J$242)),2)</f>
        <v>#DIV/0!</v>
      </c>
      <c r="DE27" s="680" t="e">
        <f t="shared" ref="DE27:DE36" si="42">ROUND(CY27+(CY27*($J$243+$J$242)),2)</f>
        <v>#DIV/0!</v>
      </c>
      <c r="DF27" s="680" t="e">
        <f t="shared" ref="DF27:DF36" si="43">ROUND(CZ27+(CZ27*($J$243+$J$242)),2)</f>
        <v>#DIV/0!</v>
      </c>
      <c r="DG27" s="680" t="e">
        <f t="shared" ref="DG27:DG36" si="44">ROUND(DA27+(DA27*($J$243+$J$242)),2)</f>
        <v>#DIV/0!</v>
      </c>
      <c r="DH27" s="766">
        <f>ROUND($J27*O27, 'Initial Information'!B27)</f>
        <v>0</v>
      </c>
      <c r="DI27" s="766">
        <f>ROUND($J27*T27, 'Initial Information'!C27)</f>
        <v>0</v>
      </c>
      <c r="DJ27" s="766">
        <f>ROUND($J27*Y27, 'Initial Information'!D27)</f>
        <v>0</v>
      </c>
      <c r="DK27" s="766">
        <f>ROUND($J27*AD27, 'Initial Information'!E27)</f>
        <v>0</v>
      </c>
      <c r="DL27" s="766">
        <f>ROUND($J27*AI27, 'Initial Information'!F27)</f>
        <v>0</v>
      </c>
      <c r="DM27" s="766">
        <f>ROUND($J27*AN27, 'Initial Information'!G27)</f>
        <v>0</v>
      </c>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row>
    <row r="28" spans="1:144" s="58" customFormat="1" ht="20.25" customHeight="1">
      <c r="A28" s="55" t="s">
        <v>181</v>
      </c>
      <c r="B28" s="56">
        <v>2</v>
      </c>
      <c r="C28" s="1138"/>
      <c r="D28" s="1139"/>
      <c r="E28" s="157"/>
      <c r="F28" s="104"/>
      <c r="G28" s="56" t="s">
        <v>181</v>
      </c>
      <c r="H28" s="100"/>
      <c r="I28" s="56" t="s">
        <v>181</v>
      </c>
      <c r="J28" s="105">
        <v>0.28000000000000003</v>
      </c>
      <c r="K28" s="56" t="s">
        <v>181</v>
      </c>
      <c r="L28" s="68" t="s">
        <v>181</v>
      </c>
      <c r="M28" s="74"/>
      <c r="N28" s="152" t="s">
        <v>181</v>
      </c>
      <c r="O28" s="400">
        <f t="shared" si="3"/>
        <v>0</v>
      </c>
      <c r="P28" s="69" t="s">
        <v>181</v>
      </c>
      <c r="Q28" s="152" t="s">
        <v>181</v>
      </c>
      <c r="R28" s="74"/>
      <c r="S28" s="152" t="s">
        <v>181</v>
      </c>
      <c r="T28" s="400">
        <f t="shared" si="4"/>
        <v>0</v>
      </c>
      <c r="U28" s="69" t="s">
        <v>181</v>
      </c>
      <c r="V28" s="152" t="s">
        <v>181</v>
      </c>
      <c r="W28" s="74"/>
      <c r="X28" s="152" t="s">
        <v>181</v>
      </c>
      <c r="Y28" s="400">
        <f t="shared" si="5"/>
        <v>0</v>
      </c>
      <c r="Z28" s="69" t="s">
        <v>181</v>
      </c>
      <c r="AA28" s="152" t="s">
        <v>181</v>
      </c>
      <c r="AB28" s="74"/>
      <c r="AC28" s="152" t="s">
        <v>181</v>
      </c>
      <c r="AD28" s="400">
        <f t="shared" si="6"/>
        <v>0</v>
      </c>
      <c r="AE28" s="69" t="s">
        <v>181</v>
      </c>
      <c r="AF28" s="152" t="s">
        <v>181</v>
      </c>
      <c r="AG28" s="74"/>
      <c r="AH28" s="152" t="s">
        <v>181</v>
      </c>
      <c r="AI28" s="400">
        <f t="shared" si="7"/>
        <v>0</v>
      </c>
      <c r="AJ28" s="69" t="s">
        <v>181</v>
      </c>
      <c r="AK28" s="152" t="s">
        <v>181</v>
      </c>
      <c r="AL28" s="74"/>
      <c r="AM28" s="152" t="s">
        <v>181</v>
      </c>
      <c r="AN28" s="400">
        <f t="shared" si="8"/>
        <v>0</v>
      </c>
      <c r="AO28" s="75" t="s">
        <v>181</v>
      </c>
      <c r="AP28" s="185" t="s">
        <v>181</v>
      </c>
      <c r="AQ28" s="52">
        <f t="shared" si="9"/>
        <v>0</v>
      </c>
      <c r="AR28" s="188" t="s">
        <v>181</v>
      </c>
      <c r="AS28" s="729"/>
      <c r="AT28" s="76">
        <v>1.03</v>
      </c>
      <c r="AU28" s="76">
        <f t="shared" si="10"/>
        <v>1.0609</v>
      </c>
      <c r="AV28" s="76">
        <f t="shared" si="10"/>
        <v>1.092727</v>
      </c>
      <c r="AW28" s="76">
        <f t="shared" si="10"/>
        <v>1.1255088100000001</v>
      </c>
      <c r="AX28" s="76">
        <f t="shared" si="10"/>
        <v>1.1592740743000001</v>
      </c>
      <c r="AY28" s="76">
        <f t="shared" si="10"/>
        <v>1.1940522965290001</v>
      </c>
      <c r="AZ28" s="51">
        <f t="shared" si="11"/>
        <v>0</v>
      </c>
      <c r="BA28" s="51">
        <f t="shared" si="12"/>
        <v>0</v>
      </c>
      <c r="BB28" s="51">
        <f t="shared" si="13"/>
        <v>0</v>
      </c>
      <c r="BC28" s="51">
        <f t="shared" si="14"/>
        <v>0</v>
      </c>
      <c r="BD28" s="51">
        <f t="shared" si="15"/>
        <v>0</v>
      </c>
      <c r="BE28" s="51">
        <f t="shared" si="16"/>
        <v>0</v>
      </c>
      <c r="BF28" s="735">
        <f t="shared" si="17"/>
        <v>0</v>
      </c>
      <c r="BG28" s="735">
        <f t="shared" si="18"/>
        <v>0</v>
      </c>
      <c r="BH28" s="735">
        <f t="shared" si="19"/>
        <v>0</v>
      </c>
      <c r="BI28" s="735">
        <f t="shared" si="20"/>
        <v>0</v>
      </c>
      <c r="BJ28" s="735">
        <f t="shared" si="21"/>
        <v>0</v>
      </c>
      <c r="BK28" s="735">
        <f t="shared" si="22"/>
        <v>0</v>
      </c>
      <c r="BL28" s="739">
        <f t="shared" si="23"/>
        <v>0</v>
      </c>
      <c r="BM28" s="739">
        <f t="shared" si="24"/>
        <v>0</v>
      </c>
      <c r="BN28" s="739">
        <f t="shared" si="25"/>
        <v>0</v>
      </c>
      <c r="BO28" s="739">
        <f t="shared" si="26"/>
        <v>0</v>
      </c>
      <c r="BP28" s="739">
        <f t="shared" si="27"/>
        <v>0</v>
      </c>
      <c r="BQ28" s="739">
        <f t="shared" si="28"/>
        <v>0</v>
      </c>
      <c r="BR28" s="741">
        <f t="shared" ref="BR28:BW36" si="45">ROUND(AT28*$H28,2)</f>
        <v>0</v>
      </c>
      <c r="BS28" s="741">
        <f t="shared" si="45"/>
        <v>0</v>
      </c>
      <c r="BT28" s="741">
        <f t="shared" si="45"/>
        <v>0</v>
      </c>
      <c r="BU28" s="741">
        <f t="shared" si="45"/>
        <v>0</v>
      </c>
      <c r="BV28" s="741">
        <f t="shared" si="45"/>
        <v>0</v>
      </c>
      <c r="BW28" s="741">
        <f t="shared" si="45"/>
        <v>0</v>
      </c>
      <c r="BX28" s="743">
        <f t="shared" ref="BX28:CC35" si="46">BR28*9</f>
        <v>0</v>
      </c>
      <c r="BY28" s="743">
        <f t="shared" si="46"/>
        <v>0</v>
      </c>
      <c r="BZ28" s="743">
        <f t="shared" si="46"/>
        <v>0</v>
      </c>
      <c r="CA28" s="743">
        <f t="shared" si="46"/>
        <v>0</v>
      </c>
      <c r="CB28" s="743">
        <f t="shared" si="46"/>
        <v>0</v>
      </c>
      <c r="CC28" s="743">
        <f t="shared" si="46"/>
        <v>0</v>
      </c>
      <c r="CD28" s="740">
        <f t="shared" ref="CD28:CI35" si="47">BR28*12</f>
        <v>0</v>
      </c>
      <c r="CE28" s="740">
        <f t="shared" si="47"/>
        <v>0</v>
      </c>
      <c r="CF28" s="740">
        <f t="shared" si="47"/>
        <v>0</v>
      </c>
      <c r="CG28" s="740">
        <f t="shared" si="47"/>
        <v>0</v>
      </c>
      <c r="CH28" s="740">
        <f t="shared" si="47"/>
        <v>0</v>
      </c>
      <c r="CI28" s="740">
        <f t="shared" si="47"/>
        <v>0</v>
      </c>
      <c r="CJ28" s="746" t="s">
        <v>1208</v>
      </c>
      <c r="CK28" s="746" t="s">
        <v>1208</v>
      </c>
      <c r="CL28" s="746" t="s">
        <v>1208</v>
      </c>
      <c r="CM28" s="746" t="s">
        <v>1208</v>
      </c>
      <c r="CN28" s="746" t="s">
        <v>1208</v>
      </c>
      <c r="CO28" s="746" t="s">
        <v>1208</v>
      </c>
      <c r="CP28" s="677" t="e">
        <f t="shared" si="32"/>
        <v>#DIV/0!</v>
      </c>
      <c r="CQ28" s="677" t="e">
        <f t="shared" si="33"/>
        <v>#DIV/0!</v>
      </c>
      <c r="CR28" s="677" t="e">
        <f t="shared" si="34"/>
        <v>#DIV/0!</v>
      </c>
      <c r="CS28" s="677" t="e">
        <f t="shared" si="35"/>
        <v>#DIV/0!</v>
      </c>
      <c r="CT28" s="677" t="e">
        <f t="shared" si="36"/>
        <v>#DIV/0!</v>
      </c>
      <c r="CU28" s="677" t="e">
        <f t="shared" si="37"/>
        <v>#DIV/0!</v>
      </c>
      <c r="CV28" s="764" t="e">
        <f t="shared" ref="CV28:DA36" si="48">ROUND(CP28+(CP28*$J28),2)</f>
        <v>#DIV/0!</v>
      </c>
      <c r="CW28" s="764" t="e">
        <f t="shared" si="48"/>
        <v>#DIV/0!</v>
      </c>
      <c r="CX28" s="764" t="e">
        <f t="shared" si="48"/>
        <v>#DIV/0!</v>
      </c>
      <c r="CY28" s="764" t="e">
        <f t="shared" si="48"/>
        <v>#DIV/0!</v>
      </c>
      <c r="CZ28" s="764" t="e">
        <f t="shared" si="48"/>
        <v>#DIV/0!</v>
      </c>
      <c r="DA28" s="764" t="e">
        <f t="shared" si="48"/>
        <v>#DIV/0!</v>
      </c>
      <c r="DB28" s="680" t="e">
        <f t="shared" si="39"/>
        <v>#DIV/0!</v>
      </c>
      <c r="DC28" s="680" t="e">
        <f t="shared" si="40"/>
        <v>#DIV/0!</v>
      </c>
      <c r="DD28" s="680" t="e">
        <f t="shared" si="41"/>
        <v>#DIV/0!</v>
      </c>
      <c r="DE28" s="680" t="e">
        <f t="shared" si="42"/>
        <v>#DIV/0!</v>
      </c>
      <c r="DF28" s="680" t="e">
        <f t="shared" si="43"/>
        <v>#DIV/0!</v>
      </c>
      <c r="DG28" s="680" t="e">
        <f t="shared" si="44"/>
        <v>#DIV/0!</v>
      </c>
      <c r="DH28" s="766">
        <f>ROUND($J28*O28, 'Initial Information'!B28)</f>
        <v>0</v>
      </c>
      <c r="DI28" s="766">
        <f>ROUND($J28*T28, 'Initial Information'!C28)</f>
        <v>0</v>
      </c>
      <c r="DJ28" s="766">
        <f>ROUND($J28*Y28, 'Initial Information'!D28)</f>
        <v>0</v>
      </c>
      <c r="DK28" s="766">
        <f>ROUND($J28*AD28, 'Initial Information'!E28)</f>
        <v>0</v>
      </c>
      <c r="DL28" s="766">
        <f>ROUND($J28*AI28, 'Initial Information'!F28)</f>
        <v>0</v>
      </c>
      <c r="DM28" s="766">
        <f>ROUND($J28*AN28, 'Initial Information'!G28)</f>
        <v>0</v>
      </c>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row>
    <row r="29" spans="1:144" s="58" customFormat="1" ht="20.25" customHeight="1">
      <c r="A29" s="55" t="s">
        <v>181</v>
      </c>
      <c r="B29" s="56">
        <v>3</v>
      </c>
      <c r="C29" s="1138"/>
      <c r="D29" s="1139"/>
      <c r="E29" s="157"/>
      <c r="F29" s="104"/>
      <c r="G29" s="56" t="s">
        <v>181</v>
      </c>
      <c r="H29" s="100"/>
      <c r="I29" s="56" t="s">
        <v>181</v>
      </c>
      <c r="J29" s="105">
        <v>0.28000000000000003</v>
      </c>
      <c r="K29" s="56" t="s">
        <v>181</v>
      </c>
      <c r="L29" s="68" t="s">
        <v>181</v>
      </c>
      <c r="M29" s="74"/>
      <c r="N29" s="152" t="s">
        <v>181</v>
      </c>
      <c r="O29" s="400">
        <f t="shared" si="3"/>
        <v>0</v>
      </c>
      <c r="P29" s="69" t="s">
        <v>181</v>
      </c>
      <c r="Q29" s="152" t="s">
        <v>181</v>
      </c>
      <c r="R29" s="74"/>
      <c r="S29" s="152" t="s">
        <v>181</v>
      </c>
      <c r="T29" s="400">
        <f t="shared" si="4"/>
        <v>0</v>
      </c>
      <c r="U29" s="69" t="s">
        <v>181</v>
      </c>
      <c r="V29" s="152" t="s">
        <v>181</v>
      </c>
      <c r="W29" s="74"/>
      <c r="X29" s="152" t="s">
        <v>181</v>
      </c>
      <c r="Y29" s="400">
        <f t="shared" si="5"/>
        <v>0</v>
      </c>
      <c r="Z29" s="69" t="s">
        <v>181</v>
      </c>
      <c r="AA29" s="152" t="s">
        <v>181</v>
      </c>
      <c r="AB29" s="74"/>
      <c r="AC29" s="152" t="s">
        <v>181</v>
      </c>
      <c r="AD29" s="400">
        <f t="shared" si="6"/>
        <v>0</v>
      </c>
      <c r="AE29" s="69" t="s">
        <v>181</v>
      </c>
      <c r="AF29" s="152" t="s">
        <v>181</v>
      </c>
      <c r="AG29" s="74"/>
      <c r="AH29" s="152" t="s">
        <v>181</v>
      </c>
      <c r="AI29" s="400">
        <f t="shared" si="7"/>
        <v>0</v>
      </c>
      <c r="AJ29" s="69" t="s">
        <v>181</v>
      </c>
      <c r="AK29" s="152" t="s">
        <v>181</v>
      </c>
      <c r="AL29" s="74"/>
      <c r="AM29" s="152" t="s">
        <v>181</v>
      </c>
      <c r="AN29" s="400">
        <f t="shared" si="8"/>
        <v>0</v>
      </c>
      <c r="AO29" s="75" t="s">
        <v>181</v>
      </c>
      <c r="AP29" s="185" t="s">
        <v>181</v>
      </c>
      <c r="AQ29" s="52">
        <f t="shared" si="9"/>
        <v>0</v>
      </c>
      <c r="AR29" s="188" t="s">
        <v>181</v>
      </c>
      <c r="AS29" s="729"/>
      <c r="AT29" s="76">
        <v>1.03</v>
      </c>
      <c r="AU29" s="76">
        <f t="shared" si="10"/>
        <v>1.0609</v>
      </c>
      <c r="AV29" s="76">
        <f t="shared" si="10"/>
        <v>1.092727</v>
      </c>
      <c r="AW29" s="76">
        <f t="shared" si="10"/>
        <v>1.1255088100000001</v>
      </c>
      <c r="AX29" s="76">
        <f t="shared" si="10"/>
        <v>1.1592740743000001</v>
      </c>
      <c r="AY29" s="76">
        <f t="shared" si="10"/>
        <v>1.1940522965290001</v>
      </c>
      <c r="AZ29" s="51">
        <f t="shared" si="11"/>
        <v>0</v>
      </c>
      <c r="BA29" s="51">
        <f t="shared" si="12"/>
        <v>0</v>
      </c>
      <c r="BB29" s="51">
        <f t="shared" si="13"/>
        <v>0</v>
      </c>
      <c r="BC29" s="51">
        <f t="shared" si="14"/>
        <v>0</v>
      </c>
      <c r="BD29" s="51">
        <f t="shared" si="15"/>
        <v>0</v>
      </c>
      <c r="BE29" s="51">
        <f t="shared" si="16"/>
        <v>0</v>
      </c>
      <c r="BF29" s="735">
        <f t="shared" si="17"/>
        <v>0</v>
      </c>
      <c r="BG29" s="735">
        <f t="shared" si="18"/>
        <v>0</v>
      </c>
      <c r="BH29" s="735">
        <f t="shared" si="19"/>
        <v>0</v>
      </c>
      <c r="BI29" s="735">
        <f t="shared" si="20"/>
        <v>0</v>
      </c>
      <c r="BJ29" s="735">
        <f t="shared" si="21"/>
        <v>0</v>
      </c>
      <c r="BK29" s="735">
        <f t="shared" si="22"/>
        <v>0</v>
      </c>
      <c r="BL29" s="739">
        <f t="shared" si="23"/>
        <v>0</v>
      </c>
      <c r="BM29" s="739">
        <f t="shared" si="24"/>
        <v>0</v>
      </c>
      <c r="BN29" s="739">
        <f t="shared" si="25"/>
        <v>0</v>
      </c>
      <c r="BO29" s="739">
        <f t="shared" si="26"/>
        <v>0</v>
      </c>
      <c r="BP29" s="739">
        <f t="shared" si="27"/>
        <v>0</v>
      </c>
      <c r="BQ29" s="739">
        <f t="shared" si="28"/>
        <v>0</v>
      </c>
      <c r="BR29" s="741">
        <f t="shared" si="45"/>
        <v>0</v>
      </c>
      <c r="BS29" s="741">
        <f t="shared" si="45"/>
        <v>0</v>
      </c>
      <c r="BT29" s="741">
        <f t="shared" si="45"/>
        <v>0</v>
      </c>
      <c r="BU29" s="741">
        <f t="shared" si="45"/>
        <v>0</v>
      </c>
      <c r="BV29" s="741">
        <f t="shared" si="45"/>
        <v>0</v>
      </c>
      <c r="BW29" s="741">
        <f t="shared" si="45"/>
        <v>0</v>
      </c>
      <c r="BX29" s="743">
        <f t="shared" si="46"/>
        <v>0</v>
      </c>
      <c r="BY29" s="743">
        <f t="shared" si="46"/>
        <v>0</v>
      </c>
      <c r="BZ29" s="743">
        <f t="shared" si="46"/>
        <v>0</v>
      </c>
      <c r="CA29" s="743">
        <f t="shared" si="46"/>
        <v>0</v>
      </c>
      <c r="CB29" s="743">
        <f t="shared" si="46"/>
        <v>0</v>
      </c>
      <c r="CC29" s="743">
        <f t="shared" si="46"/>
        <v>0</v>
      </c>
      <c r="CD29" s="740">
        <f t="shared" si="47"/>
        <v>0</v>
      </c>
      <c r="CE29" s="740">
        <f t="shared" si="47"/>
        <v>0</v>
      </c>
      <c r="CF29" s="740">
        <f t="shared" si="47"/>
        <v>0</v>
      </c>
      <c r="CG29" s="740">
        <f t="shared" si="47"/>
        <v>0</v>
      </c>
      <c r="CH29" s="740">
        <f t="shared" si="47"/>
        <v>0</v>
      </c>
      <c r="CI29" s="740">
        <f t="shared" si="47"/>
        <v>0</v>
      </c>
      <c r="CJ29" s="746" t="s">
        <v>1208</v>
      </c>
      <c r="CK29" s="746" t="s">
        <v>1208</v>
      </c>
      <c r="CL29" s="746" t="s">
        <v>1208</v>
      </c>
      <c r="CM29" s="746" t="s">
        <v>1208</v>
      </c>
      <c r="CN29" s="746" t="s">
        <v>1208</v>
      </c>
      <c r="CO29" s="746" t="s">
        <v>1208</v>
      </c>
      <c r="CP29" s="677" t="e">
        <f t="shared" si="32"/>
        <v>#DIV/0!</v>
      </c>
      <c r="CQ29" s="677" t="e">
        <f t="shared" si="33"/>
        <v>#DIV/0!</v>
      </c>
      <c r="CR29" s="677" t="e">
        <f t="shared" si="34"/>
        <v>#DIV/0!</v>
      </c>
      <c r="CS29" s="677" t="e">
        <f t="shared" si="35"/>
        <v>#DIV/0!</v>
      </c>
      <c r="CT29" s="677" t="e">
        <f t="shared" si="36"/>
        <v>#DIV/0!</v>
      </c>
      <c r="CU29" s="677" t="e">
        <f t="shared" si="37"/>
        <v>#DIV/0!</v>
      </c>
      <c r="CV29" s="764" t="e">
        <f t="shared" si="48"/>
        <v>#DIV/0!</v>
      </c>
      <c r="CW29" s="764" t="e">
        <f t="shared" si="48"/>
        <v>#DIV/0!</v>
      </c>
      <c r="CX29" s="764" t="e">
        <f t="shared" si="48"/>
        <v>#DIV/0!</v>
      </c>
      <c r="CY29" s="764" t="e">
        <f t="shared" si="48"/>
        <v>#DIV/0!</v>
      </c>
      <c r="CZ29" s="764" t="e">
        <f t="shared" si="48"/>
        <v>#DIV/0!</v>
      </c>
      <c r="DA29" s="764" t="e">
        <f t="shared" si="48"/>
        <v>#DIV/0!</v>
      </c>
      <c r="DB29" s="680" t="e">
        <f t="shared" si="39"/>
        <v>#DIV/0!</v>
      </c>
      <c r="DC29" s="680" t="e">
        <f t="shared" si="40"/>
        <v>#DIV/0!</v>
      </c>
      <c r="DD29" s="680" t="e">
        <f t="shared" si="41"/>
        <v>#DIV/0!</v>
      </c>
      <c r="DE29" s="680" t="e">
        <f t="shared" si="42"/>
        <v>#DIV/0!</v>
      </c>
      <c r="DF29" s="680" t="e">
        <f t="shared" si="43"/>
        <v>#DIV/0!</v>
      </c>
      <c r="DG29" s="680" t="e">
        <f t="shared" si="44"/>
        <v>#DIV/0!</v>
      </c>
      <c r="DH29" s="766">
        <f>ROUND($J29*O29, 'Initial Information'!B29)</f>
        <v>0</v>
      </c>
      <c r="DI29" s="766">
        <f>ROUND($J29*T29, 'Initial Information'!C29)</f>
        <v>0</v>
      </c>
      <c r="DJ29" s="766">
        <f>ROUND($J29*Y29, 'Initial Information'!D29)</f>
        <v>0</v>
      </c>
      <c r="DK29" s="766">
        <f>ROUND($J29*AD29, 'Initial Information'!E29)</f>
        <v>0</v>
      </c>
      <c r="DL29" s="766">
        <f>ROUND($J29*AI29, 'Initial Information'!F29)</f>
        <v>0</v>
      </c>
      <c r="DM29" s="766">
        <f>ROUND($J29*AN29, 'Initial Information'!G29)</f>
        <v>0</v>
      </c>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row>
    <row r="30" spans="1:144" s="58" customFormat="1" ht="20.25" customHeight="1">
      <c r="A30" s="55" t="s">
        <v>181</v>
      </c>
      <c r="B30" s="56">
        <v>4</v>
      </c>
      <c r="C30" s="1138"/>
      <c r="D30" s="1139"/>
      <c r="E30" s="157"/>
      <c r="F30" s="104"/>
      <c r="G30" s="56" t="s">
        <v>181</v>
      </c>
      <c r="H30" s="100"/>
      <c r="I30" s="56" t="s">
        <v>181</v>
      </c>
      <c r="J30" s="105">
        <v>0.28000000000000003</v>
      </c>
      <c r="K30" s="56" t="s">
        <v>181</v>
      </c>
      <c r="L30" s="68" t="s">
        <v>181</v>
      </c>
      <c r="M30" s="74"/>
      <c r="N30" s="152" t="s">
        <v>181</v>
      </c>
      <c r="O30" s="400">
        <f t="shared" si="3"/>
        <v>0</v>
      </c>
      <c r="P30" s="69" t="s">
        <v>181</v>
      </c>
      <c r="Q30" s="152" t="s">
        <v>181</v>
      </c>
      <c r="R30" s="74"/>
      <c r="S30" s="152" t="s">
        <v>181</v>
      </c>
      <c r="T30" s="400">
        <f t="shared" si="4"/>
        <v>0</v>
      </c>
      <c r="U30" s="69" t="s">
        <v>181</v>
      </c>
      <c r="V30" s="152" t="s">
        <v>181</v>
      </c>
      <c r="W30" s="74"/>
      <c r="X30" s="152" t="s">
        <v>181</v>
      </c>
      <c r="Y30" s="400">
        <f t="shared" si="5"/>
        <v>0</v>
      </c>
      <c r="Z30" s="69" t="s">
        <v>181</v>
      </c>
      <c r="AA30" s="152" t="s">
        <v>181</v>
      </c>
      <c r="AB30" s="74"/>
      <c r="AC30" s="152" t="s">
        <v>181</v>
      </c>
      <c r="AD30" s="400">
        <f t="shared" si="6"/>
        <v>0</v>
      </c>
      <c r="AE30" s="69" t="s">
        <v>181</v>
      </c>
      <c r="AF30" s="152" t="s">
        <v>181</v>
      </c>
      <c r="AG30" s="74"/>
      <c r="AH30" s="152" t="s">
        <v>181</v>
      </c>
      <c r="AI30" s="400">
        <f t="shared" si="7"/>
        <v>0</v>
      </c>
      <c r="AJ30" s="69" t="s">
        <v>181</v>
      </c>
      <c r="AK30" s="152" t="s">
        <v>181</v>
      </c>
      <c r="AL30" s="74"/>
      <c r="AM30" s="152" t="s">
        <v>181</v>
      </c>
      <c r="AN30" s="400">
        <f t="shared" si="8"/>
        <v>0</v>
      </c>
      <c r="AO30" s="75" t="s">
        <v>181</v>
      </c>
      <c r="AP30" s="185" t="s">
        <v>181</v>
      </c>
      <c r="AQ30" s="52">
        <f t="shared" si="9"/>
        <v>0</v>
      </c>
      <c r="AR30" s="188" t="s">
        <v>181</v>
      </c>
      <c r="AS30" s="729"/>
      <c r="AT30" s="76">
        <v>1.03</v>
      </c>
      <c r="AU30" s="76">
        <f t="shared" si="10"/>
        <v>1.0609</v>
      </c>
      <c r="AV30" s="76">
        <f t="shared" si="10"/>
        <v>1.092727</v>
      </c>
      <c r="AW30" s="76">
        <f t="shared" si="10"/>
        <v>1.1255088100000001</v>
      </c>
      <c r="AX30" s="76">
        <f t="shared" si="10"/>
        <v>1.1592740743000001</v>
      </c>
      <c r="AY30" s="76">
        <f t="shared" si="10"/>
        <v>1.1940522965290001</v>
      </c>
      <c r="AZ30" s="51">
        <f t="shared" si="11"/>
        <v>0</v>
      </c>
      <c r="BA30" s="51">
        <f t="shared" si="12"/>
        <v>0</v>
      </c>
      <c r="BB30" s="51">
        <f t="shared" si="13"/>
        <v>0</v>
      </c>
      <c r="BC30" s="51">
        <f t="shared" si="14"/>
        <v>0</v>
      </c>
      <c r="BD30" s="51">
        <f t="shared" si="15"/>
        <v>0</v>
      </c>
      <c r="BE30" s="51">
        <f t="shared" si="16"/>
        <v>0</v>
      </c>
      <c r="BF30" s="735">
        <f t="shared" si="17"/>
        <v>0</v>
      </c>
      <c r="BG30" s="735">
        <f t="shared" si="18"/>
        <v>0</v>
      </c>
      <c r="BH30" s="735">
        <f t="shared" si="19"/>
        <v>0</v>
      </c>
      <c r="BI30" s="735">
        <f t="shared" si="20"/>
        <v>0</v>
      </c>
      <c r="BJ30" s="735">
        <f t="shared" si="21"/>
        <v>0</v>
      </c>
      <c r="BK30" s="735">
        <f t="shared" si="22"/>
        <v>0</v>
      </c>
      <c r="BL30" s="739">
        <f t="shared" si="23"/>
        <v>0</v>
      </c>
      <c r="BM30" s="739">
        <f t="shared" si="24"/>
        <v>0</v>
      </c>
      <c r="BN30" s="739">
        <f t="shared" si="25"/>
        <v>0</v>
      </c>
      <c r="BO30" s="739">
        <f t="shared" si="26"/>
        <v>0</v>
      </c>
      <c r="BP30" s="739">
        <f t="shared" si="27"/>
        <v>0</v>
      </c>
      <c r="BQ30" s="739">
        <f t="shared" si="28"/>
        <v>0</v>
      </c>
      <c r="BR30" s="741">
        <f t="shared" si="45"/>
        <v>0</v>
      </c>
      <c r="BS30" s="741">
        <f t="shared" si="45"/>
        <v>0</v>
      </c>
      <c r="BT30" s="741">
        <f t="shared" si="45"/>
        <v>0</v>
      </c>
      <c r="BU30" s="741">
        <f t="shared" si="45"/>
        <v>0</v>
      </c>
      <c r="BV30" s="741">
        <f t="shared" si="45"/>
        <v>0</v>
      </c>
      <c r="BW30" s="741">
        <f t="shared" si="45"/>
        <v>0</v>
      </c>
      <c r="BX30" s="743">
        <f t="shared" si="46"/>
        <v>0</v>
      </c>
      <c r="BY30" s="743">
        <f t="shared" si="46"/>
        <v>0</v>
      </c>
      <c r="BZ30" s="743">
        <f t="shared" si="46"/>
        <v>0</v>
      </c>
      <c r="CA30" s="743">
        <f t="shared" si="46"/>
        <v>0</v>
      </c>
      <c r="CB30" s="743">
        <f t="shared" si="46"/>
        <v>0</v>
      </c>
      <c r="CC30" s="743">
        <f t="shared" si="46"/>
        <v>0</v>
      </c>
      <c r="CD30" s="740">
        <f t="shared" si="47"/>
        <v>0</v>
      </c>
      <c r="CE30" s="740">
        <f t="shared" si="47"/>
        <v>0</v>
      </c>
      <c r="CF30" s="740">
        <f t="shared" si="47"/>
        <v>0</v>
      </c>
      <c r="CG30" s="740">
        <f t="shared" si="47"/>
        <v>0</v>
      </c>
      <c r="CH30" s="740">
        <f t="shared" si="47"/>
        <v>0</v>
      </c>
      <c r="CI30" s="740">
        <f t="shared" si="47"/>
        <v>0</v>
      </c>
      <c r="CJ30" s="746" t="s">
        <v>1208</v>
      </c>
      <c r="CK30" s="746" t="s">
        <v>1208</v>
      </c>
      <c r="CL30" s="746" t="s">
        <v>1208</v>
      </c>
      <c r="CM30" s="746" t="s">
        <v>1208</v>
      </c>
      <c r="CN30" s="746" t="s">
        <v>1208</v>
      </c>
      <c r="CO30" s="746" t="s">
        <v>1208</v>
      </c>
      <c r="CP30" s="677" t="e">
        <f t="shared" si="32"/>
        <v>#DIV/0!</v>
      </c>
      <c r="CQ30" s="677" t="e">
        <f t="shared" si="33"/>
        <v>#DIV/0!</v>
      </c>
      <c r="CR30" s="677" t="e">
        <f t="shared" si="34"/>
        <v>#DIV/0!</v>
      </c>
      <c r="CS30" s="677" t="e">
        <f t="shared" si="35"/>
        <v>#DIV/0!</v>
      </c>
      <c r="CT30" s="677" t="e">
        <f t="shared" si="36"/>
        <v>#DIV/0!</v>
      </c>
      <c r="CU30" s="677" t="e">
        <f t="shared" si="37"/>
        <v>#DIV/0!</v>
      </c>
      <c r="CV30" s="764" t="e">
        <f t="shared" si="48"/>
        <v>#DIV/0!</v>
      </c>
      <c r="CW30" s="764" t="e">
        <f t="shared" si="48"/>
        <v>#DIV/0!</v>
      </c>
      <c r="CX30" s="764" t="e">
        <f t="shared" si="48"/>
        <v>#DIV/0!</v>
      </c>
      <c r="CY30" s="764" t="e">
        <f t="shared" si="48"/>
        <v>#DIV/0!</v>
      </c>
      <c r="CZ30" s="764" t="e">
        <f t="shared" si="48"/>
        <v>#DIV/0!</v>
      </c>
      <c r="DA30" s="764" t="e">
        <f t="shared" si="48"/>
        <v>#DIV/0!</v>
      </c>
      <c r="DB30" s="680" t="e">
        <f t="shared" si="39"/>
        <v>#DIV/0!</v>
      </c>
      <c r="DC30" s="680" t="e">
        <f t="shared" si="40"/>
        <v>#DIV/0!</v>
      </c>
      <c r="DD30" s="680" t="e">
        <f t="shared" si="41"/>
        <v>#DIV/0!</v>
      </c>
      <c r="DE30" s="680" t="e">
        <f t="shared" si="42"/>
        <v>#DIV/0!</v>
      </c>
      <c r="DF30" s="680" t="e">
        <f t="shared" si="43"/>
        <v>#DIV/0!</v>
      </c>
      <c r="DG30" s="680" t="e">
        <f t="shared" si="44"/>
        <v>#DIV/0!</v>
      </c>
      <c r="DH30" s="766">
        <f>ROUND($J30*O30, 'Initial Information'!B30)</f>
        <v>0</v>
      </c>
      <c r="DI30" s="766">
        <f>ROUND($J30*T30, 'Initial Information'!C30)</f>
        <v>0</v>
      </c>
      <c r="DJ30" s="766">
        <f>ROUND($J30*Y30, 'Initial Information'!D30)</f>
        <v>0</v>
      </c>
      <c r="DK30" s="766">
        <f>ROUND($J30*AD30, 'Initial Information'!E30)</f>
        <v>0</v>
      </c>
      <c r="DL30" s="766">
        <f>ROUND($J30*AI30, 'Initial Information'!F30)</f>
        <v>0</v>
      </c>
      <c r="DM30" s="766">
        <f>ROUND($J30*AN30, 'Initial Information'!G30)</f>
        <v>0</v>
      </c>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row>
    <row r="31" spans="1:144" s="58" customFormat="1" ht="20.25" customHeight="1">
      <c r="A31" s="55" t="s">
        <v>181</v>
      </c>
      <c r="B31" s="56">
        <v>5</v>
      </c>
      <c r="C31" s="1138"/>
      <c r="D31" s="1139"/>
      <c r="E31" s="157"/>
      <c r="F31" s="104"/>
      <c r="G31" s="56" t="s">
        <v>181</v>
      </c>
      <c r="H31" s="100"/>
      <c r="I31" s="56" t="s">
        <v>181</v>
      </c>
      <c r="J31" s="105">
        <v>0.28000000000000003</v>
      </c>
      <c r="K31" s="56" t="s">
        <v>181</v>
      </c>
      <c r="L31" s="68" t="s">
        <v>181</v>
      </c>
      <c r="M31" s="74"/>
      <c r="N31" s="152" t="s">
        <v>181</v>
      </c>
      <c r="O31" s="400">
        <f t="shared" si="3"/>
        <v>0</v>
      </c>
      <c r="P31" s="69" t="s">
        <v>181</v>
      </c>
      <c r="Q31" s="152" t="s">
        <v>181</v>
      </c>
      <c r="R31" s="74"/>
      <c r="S31" s="152" t="s">
        <v>181</v>
      </c>
      <c r="T31" s="400">
        <f t="shared" si="4"/>
        <v>0</v>
      </c>
      <c r="U31" s="69" t="s">
        <v>181</v>
      </c>
      <c r="V31" s="152" t="s">
        <v>181</v>
      </c>
      <c r="W31" s="74"/>
      <c r="X31" s="152" t="s">
        <v>181</v>
      </c>
      <c r="Y31" s="400">
        <f t="shared" si="5"/>
        <v>0</v>
      </c>
      <c r="Z31" s="69" t="s">
        <v>181</v>
      </c>
      <c r="AA31" s="152" t="s">
        <v>181</v>
      </c>
      <c r="AB31" s="74"/>
      <c r="AC31" s="152" t="s">
        <v>181</v>
      </c>
      <c r="AD31" s="400">
        <f t="shared" si="6"/>
        <v>0</v>
      </c>
      <c r="AE31" s="69" t="s">
        <v>181</v>
      </c>
      <c r="AF31" s="152" t="s">
        <v>181</v>
      </c>
      <c r="AG31" s="74"/>
      <c r="AH31" s="152" t="s">
        <v>181</v>
      </c>
      <c r="AI31" s="400">
        <f t="shared" si="7"/>
        <v>0</v>
      </c>
      <c r="AJ31" s="69" t="s">
        <v>181</v>
      </c>
      <c r="AK31" s="152" t="s">
        <v>181</v>
      </c>
      <c r="AL31" s="74"/>
      <c r="AM31" s="152" t="s">
        <v>181</v>
      </c>
      <c r="AN31" s="400">
        <f t="shared" si="8"/>
        <v>0</v>
      </c>
      <c r="AO31" s="75" t="s">
        <v>181</v>
      </c>
      <c r="AP31" s="185" t="s">
        <v>181</v>
      </c>
      <c r="AQ31" s="52">
        <f t="shared" si="9"/>
        <v>0</v>
      </c>
      <c r="AR31" s="188" t="s">
        <v>181</v>
      </c>
      <c r="AS31" s="729"/>
      <c r="AT31" s="76">
        <v>1.03</v>
      </c>
      <c r="AU31" s="76">
        <f t="shared" si="10"/>
        <v>1.0609</v>
      </c>
      <c r="AV31" s="76">
        <f t="shared" si="10"/>
        <v>1.092727</v>
      </c>
      <c r="AW31" s="76">
        <f t="shared" si="10"/>
        <v>1.1255088100000001</v>
      </c>
      <c r="AX31" s="76">
        <f t="shared" si="10"/>
        <v>1.1592740743000001</v>
      </c>
      <c r="AY31" s="76">
        <f t="shared" si="10"/>
        <v>1.1940522965290001</v>
      </c>
      <c r="AZ31" s="51">
        <f t="shared" si="11"/>
        <v>0</v>
      </c>
      <c r="BA31" s="51">
        <f t="shared" si="12"/>
        <v>0</v>
      </c>
      <c r="BB31" s="51">
        <f t="shared" si="13"/>
        <v>0</v>
      </c>
      <c r="BC31" s="51">
        <f t="shared" si="14"/>
        <v>0</v>
      </c>
      <c r="BD31" s="51">
        <f t="shared" si="15"/>
        <v>0</v>
      </c>
      <c r="BE31" s="51">
        <f t="shared" si="16"/>
        <v>0</v>
      </c>
      <c r="BF31" s="735">
        <f t="shared" si="17"/>
        <v>0</v>
      </c>
      <c r="BG31" s="735">
        <f t="shared" si="18"/>
        <v>0</v>
      </c>
      <c r="BH31" s="735">
        <f t="shared" si="19"/>
        <v>0</v>
      </c>
      <c r="BI31" s="735">
        <f t="shared" si="20"/>
        <v>0</v>
      </c>
      <c r="BJ31" s="735">
        <f t="shared" si="21"/>
        <v>0</v>
      </c>
      <c r="BK31" s="735">
        <f t="shared" si="22"/>
        <v>0</v>
      </c>
      <c r="BL31" s="739">
        <f t="shared" si="23"/>
        <v>0</v>
      </c>
      <c r="BM31" s="739">
        <f t="shared" si="24"/>
        <v>0</v>
      </c>
      <c r="BN31" s="739">
        <f t="shared" si="25"/>
        <v>0</v>
      </c>
      <c r="BO31" s="739">
        <f t="shared" si="26"/>
        <v>0</v>
      </c>
      <c r="BP31" s="739">
        <f t="shared" si="27"/>
        <v>0</v>
      </c>
      <c r="BQ31" s="739">
        <f t="shared" si="28"/>
        <v>0</v>
      </c>
      <c r="BR31" s="741">
        <f t="shared" si="45"/>
        <v>0</v>
      </c>
      <c r="BS31" s="741">
        <f t="shared" si="45"/>
        <v>0</v>
      </c>
      <c r="BT31" s="741">
        <f t="shared" si="45"/>
        <v>0</v>
      </c>
      <c r="BU31" s="741">
        <f t="shared" si="45"/>
        <v>0</v>
      </c>
      <c r="BV31" s="741">
        <f t="shared" si="45"/>
        <v>0</v>
      </c>
      <c r="BW31" s="741">
        <f t="shared" si="45"/>
        <v>0</v>
      </c>
      <c r="BX31" s="743">
        <f t="shared" si="46"/>
        <v>0</v>
      </c>
      <c r="BY31" s="743">
        <f t="shared" si="46"/>
        <v>0</v>
      </c>
      <c r="BZ31" s="743">
        <f t="shared" si="46"/>
        <v>0</v>
      </c>
      <c r="CA31" s="743">
        <f t="shared" si="46"/>
        <v>0</v>
      </c>
      <c r="CB31" s="743">
        <f t="shared" si="46"/>
        <v>0</v>
      </c>
      <c r="CC31" s="743">
        <f t="shared" si="46"/>
        <v>0</v>
      </c>
      <c r="CD31" s="740">
        <f t="shared" si="47"/>
        <v>0</v>
      </c>
      <c r="CE31" s="740">
        <f t="shared" si="47"/>
        <v>0</v>
      </c>
      <c r="CF31" s="740">
        <f t="shared" si="47"/>
        <v>0</v>
      </c>
      <c r="CG31" s="740">
        <f t="shared" si="47"/>
        <v>0</v>
      </c>
      <c r="CH31" s="740">
        <f t="shared" si="47"/>
        <v>0</v>
      </c>
      <c r="CI31" s="740">
        <f t="shared" si="47"/>
        <v>0</v>
      </c>
      <c r="CJ31" s="746" t="s">
        <v>1208</v>
      </c>
      <c r="CK31" s="746" t="s">
        <v>1208</v>
      </c>
      <c r="CL31" s="746" t="s">
        <v>1208</v>
      </c>
      <c r="CM31" s="746" t="s">
        <v>1208</v>
      </c>
      <c r="CN31" s="746" t="s">
        <v>1208</v>
      </c>
      <c r="CO31" s="746" t="s">
        <v>1208</v>
      </c>
      <c r="CP31" s="677" t="e">
        <f t="shared" si="32"/>
        <v>#DIV/0!</v>
      </c>
      <c r="CQ31" s="677" t="e">
        <f t="shared" si="33"/>
        <v>#DIV/0!</v>
      </c>
      <c r="CR31" s="677" t="e">
        <f t="shared" si="34"/>
        <v>#DIV/0!</v>
      </c>
      <c r="CS31" s="677" t="e">
        <f t="shared" si="35"/>
        <v>#DIV/0!</v>
      </c>
      <c r="CT31" s="677" t="e">
        <f t="shared" si="36"/>
        <v>#DIV/0!</v>
      </c>
      <c r="CU31" s="677" t="e">
        <f t="shared" si="37"/>
        <v>#DIV/0!</v>
      </c>
      <c r="CV31" s="764" t="e">
        <f t="shared" si="48"/>
        <v>#DIV/0!</v>
      </c>
      <c r="CW31" s="764" t="e">
        <f t="shared" si="48"/>
        <v>#DIV/0!</v>
      </c>
      <c r="CX31" s="764" t="e">
        <f t="shared" si="48"/>
        <v>#DIV/0!</v>
      </c>
      <c r="CY31" s="764" t="e">
        <f t="shared" si="48"/>
        <v>#DIV/0!</v>
      </c>
      <c r="CZ31" s="764" t="e">
        <f t="shared" si="48"/>
        <v>#DIV/0!</v>
      </c>
      <c r="DA31" s="764" t="e">
        <f t="shared" si="48"/>
        <v>#DIV/0!</v>
      </c>
      <c r="DB31" s="680" t="e">
        <f t="shared" si="39"/>
        <v>#DIV/0!</v>
      </c>
      <c r="DC31" s="680" t="e">
        <f t="shared" si="40"/>
        <v>#DIV/0!</v>
      </c>
      <c r="DD31" s="680" t="e">
        <f t="shared" si="41"/>
        <v>#DIV/0!</v>
      </c>
      <c r="DE31" s="680" t="e">
        <f t="shared" si="42"/>
        <v>#DIV/0!</v>
      </c>
      <c r="DF31" s="680" t="e">
        <f t="shared" si="43"/>
        <v>#DIV/0!</v>
      </c>
      <c r="DG31" s="680" t="e">
        <f t="shared" si="44"/>
        <v>#DIV/0!</v>
      </c>
      <c r="DH31" s="766">
        <f>ROUND($J31*O31, 'Initial Information'!B31)</f>
        <v>0</v>
      </c>
      <c r="DI31" s="766">
        <f>ROUND($J31*T31, 'Initial Information'!C31)</f>
        <v>0</v>
      </c>
      <c r="DJ31" s="766">
        <f>ROUND($J31*Y31, 'Initial Information'!D31)</f>
        <v>0</v>
      </c>
      <c r="DK31" s="766">
        <f>ROUND($J31*AD31, 'Initial Information'!E31)</f>
        <v>0</v>
      </c>
      <c r="DL31" s="766">
        <f>ROUND($J31*AI31, 'Initial Information'!F31)</f>
        <v>0</v>
      </c>
      <c r="DM31" s="766">
        <f>ROUND($J31*AN31, 'Initial Information'!G31)</f>
        <v>0</v>
      </c>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row>
    <row r="32" spans="1:144" s="58" customFormat="1" ht="20.25" customHeight="1">
      <c r="A32" s="55" t="s">
        <v>181</v>
      </c>
      <c r="B32" s="56">
        <v>6</v>
      </c>
      <c r="C32" s="1138" t="s">
        <v>181</v>
      </c>
      <c r="D32" s="1139"/>
      <c r="E32" s="157" t="s">
        <v>181</v>
      </c>
      <c r="F32" s="104" t="s">
        <v>181</v>
      </c>
      <c r="G32" s="56" t="s">
        <v>181</v>
      </c>
      <c r="H32" s="100"/>
      <c r="I32" s="56" t="s">
        <v>181</v>
      </c>
      <c r="J32" s="105">
        <v>0.28000000000000003</v>
      </c>
      <c r="K32" s="56" t="s">
        <v>181</v>
      </c>
      <c r="L32" s="68" t="s">
        <v>181</v>
      </c>
      <c r="M32" s="74"/>
      <c r="N32" s="152" t="s">
        <v>181</v>
      </c>
      <c r="O32" s="400">
        <f t="shared" si="3"/>
        <v>0</v>
      </c>
      <c r="P32" s="69" t="s">
        <v>181</v>
      </c>
      <c r="Q32" s="152" t="s">
        <v>181</v>
      </c>
      <c r="R32" s="74"/>
      <c r="S32" s="152" t="s">
        <v>181</v>
      </c>
      <c r="T32" s="400">
        <f t="shared" si="4"/>
        <v>0</v>
      </c>
      <c r="U32" s="69" t="s">
        <v>181</v>
      </c>
      <c r="V32" s="152" t="s">
        <v>181</v>
      </c>
      <c r="W32" s="74"/>
      <c r="X32" s="152" t="s">
        <v>181</v>
      </c>
      <c r="Y32" s="400">
        <f t="shared" si="5"/>
        <v>0</v>
      </c>
      <c r="Z32" s="69" t="s">
        <v>181</v>
      </c>
      <c r="AA32" s="152" t="s">
        <v>181</v>
      </c>
      <c r="AB32" s="74"/>
      <c r="AC32" s="152" t="s">
        <v>181</v>
      </c>
      <c r="AD32" s="400">
        <f t="shared" si="6"/>
        <v>0</v>
      </c>
      <c r="AE32" s="69" t="s">
        <v>181</v>
      </c>
      <c r="AF32" s="152" t="s">
        <v>181</v>
      </c>
      <c r="AG32" s="74"/>
      <c r="AH32" s="152" t="s">
        <v>181</v>
      </c>
      <c r="AI32" s="400">
        <f t="shared" si="7"/>
        <v>0</v>
      </c>
      <c r="AJ32" s="69" t="s">
        <v>181</v>
      </c>
      <c r="AK32" s="152" t="s">
        <v>181</v>
      </c>
      <c r="AL32" s="74"/>
      <c r="AM32" s="152" t="s">
        <v>181</v>
      </c>
      <c r="AN32" s="400">
        <f t="shared" si="8"/>
        <v>0</v>
      </c>
      <c r="AO32" s="75" t="s">
        <v>181</v>
      </c>
      <c r="AP32" s="185" t="s">
        <v>181</v>
      </c>
      <c r="AQ32" s="52">
        <f t="shared" si="9"/>
        <v>0</v>
      </c>
      <c r="AR32" s="188" t="s">
        <v>181</v>
      </c>
      <c r="AS32" s="729"/>
      <c r="AT32" s="76">
        <v>1.03</v>
      </c>
      <c r="AU32" s="76">
        <f t="shared" si="10"/>
        <v>1.0609</v>
      </c>
      <c r="AV32" s="76">
        <f t="shared" si="10"/>
        <v>1.092727</v>
      </c>
      <c r="AW32" s="76">
        <f t="shared" si="10"/>
        <v>1.1255088100000001</v>
      </c>
      <c r="AX32" s="76">
        <f t="shared" si="10"/>
        <v>1.1592740743000001</v>
      </c>
      <c r="AY32" s="76">
        <f t="shared" si="10"/>
        <v>1.1940522965290001</v>
      </c>
      <c r="AZ32" s="51">
        <f t="shared" si="11"/>
        <v>0</v>
      </c>
      <c r="BA32" s="51">
        <f t="shared" si="12"/>
        <v>0</v>
      </c>
      <c r="BB32" s="51">
        <f t="shared" si="13"/>
        <v>0</v>
      </c>
      <c r="BC32" s="51">
        <f t="shared" si="14"/>
        <v>0</v>
      </c>
      <c r="BD32" s="51">
        <f t="shared" si="15"/>
        <v>0</v>
      </c>
      <c r="BE32" s="51">
        <f t="shared" si="16"/>
        <v>0</v>
      </c>
      <c r="BF32" s="735">
        <f t="shared" si="17"/>
        <v>0</v>
      </c>
      <c r="BG32" s="735">
        <f t="shared" si="18"/>
        <v>0</v>
      </c>
      <c r="BH32" s="735">
        <f t="shared" si="19"/>
        <v>0</v>
      </c>
      <c r="BI32" s="735">
        <f t="shared" si="20"/>
        <v>0</v>
      </c>
      <c r="BJ32" s="735">
        <f t="shared" si="21"/>
        <v>0</v>
      </c>
      <c r="BK32" s="735">
        <f t="shared" si="22"/>
        <v>0</v>
      </c>
      <c r="BL32" s="739">
        <f t="shared" si="23"/>
        <v>0</v>
      </c>
      <c r="BM32" s="739">
        <f t="shared" si="24"/>
        <v>0</v>
      </c>
      <c r="BN32" s="739">
        <f t="shared" si="25"/>
        <v>0</v>
      </c>
      <c r="BO32" s="739">
        <f t="shared" si="26"/>
        <v>0</v>
      </c>
      <c r="BP32" s="739">
        <f t="shared" si="27"/>
        <v>0</v>
      </c>
      <c r="BQ32" s="739">
        <f t="shared" si="28"/>
        <v>0</v>
      </c>
      <c r="BR32" s="741">
        <f t="shared" si="45"/>
        <v>0</v>
      </c>
      <c r="BS32" s="741">
        <f t="shared" si="45"/>
        <v>0</v>
      </c>
      <c r="BT32" s="741">
        <f t="shared" si="45"/>
        <v>0</v>
      </c>
      <c r="BU32" s="741">
        <f t="shared" si="45"/>
        <v>0</v>
      </c>
      <c r="BV32" s="741">
        <f t="shared" si="45"/>
        <v>0</v>
      </c>
      <c r="BW32" s="741">
        <f t="shared" si="45"/>
        <v>0</v>
      </c>
      <c r="BX32" s="743">
        <f t="shared" si="46"/>
        <v>0</v>
      </c>
      <c r="BY32" s="743">
        <f t="shared" si="46"/>
        <v>0</v>
      </c>
      <c r="BZ32" s="743">
        <f t="shared" si="46"/>
        <v>0</v>
      </c>
      <c r="CA32" s="743">
        <f t="shared" si="46"/>
        <v>0</v>
      </c>
      <c r="CB32" s="743">
        <f t="shared" si="46"/>
        <v>0</v>
      </c>
      <c r="CC32" s="743">
        <f t="shared" si="46"/>
        <v>0</v>
      </c>
      <c r="CD32" s="740">
        <f t="shared" si="47"/>
        <v>0</v>
      </c>
      <c r="CE32" s="740">
        <f t="shared" si="47"/>
        <v>0</v>
      </c>
      <c r="CF32" s="740">
        <f t="shared" si="47"/>
        <v>0</v>
      </c>
      <c r="CG32" s="740">
        <f t="shared" si="47"/>
        <v>0</v>
      </c>
      <c r="CH32" s="740">
        <f t="shared" si="47"/>
        <v>0</v>
      </c>
      <c r="CI32" s="740">
        <f t="shared" si="47"/>
        <v>0</v>
      </c>
      <c r="CJ32" s="746" t="s">
        <v>1208</v>
      </c>
      <c r="CK32" s="746" t="s">
        <v>1208</v>
      </c>
      <c r="CL32" s="746" t="s">
        <v>1208</v>
      </c>
      <c r="CM32" s="746" t="s">
        <v>1208</v>
      </c>
      <c r="CN32" s="746" t="s">
        <v>1208</v>
      </c>
      <c r="CO32" s="746" t="s">
        <v>1208</v>
      </c>
      <c r="CP32" s="677" t="e">
        <f t="shared" si="32"/>
        <v>#DIV/0!</v>
      </c>
      <c r="CQ32" s="677" t="e">
        <f t="shared" si="33"/>
        <v>#DIV/0!</v>
      </c>
      <c r="CR32" s="677" t="e">
        <f t="shared" si="34"/>
        <v>#DIV/0!</v>
      </c>
      <c r="CS32" s="677" t="e">
        <f t="shared" si="35"/>
        <v>#DIV/0!</v>
      </c>
      <c r="CT32" s="677" t="e">
        <f t="shared" si="36"/>
        <v>#DIV/0!</v>
      </c>
      <c r="CU32" s="677" t="e">
        <f t="shared" si="37"/>
        <v>#DIV/0!</v>
      </c>
      <c r="CV32" s="764" t="e">
        <f t="shared" si="48"/>
        <v>#DIV/0!</v>
      </c>
      <c r="CW32" s="764" t="e">
        <f t="shared" si="48"/>
        <v>#DIV/0!</v>
      </c>
      <c r="CX32" s="764" t="e">
        <f t="shared" si="48"/>
        <v>#DIV/0!</v>
      </c>
      <c r="CY32" s="764" t="e">
        <f t="shared" si="48"/>
        <v>#DIV/0!</v>
      </c>
      <c r="CZ32" s="764" t="e">
        <f t="shared" si="48"/>
        <v>#DIV/0!</v>
      </c>
      <c r="DA32" s="764" t="e">
        <f t="shared" si="48"/>
        <v>#DIV/0!</v>
      </c>
      <c r="DB32" s="680" t="e">
        <f t="shared" si="39"/>
        <v>#DIV/0!</v>
      </c>
      <c r="DC32" s="680" t="e">
        <f t="shared" si="40"/>
        <v>#DIV/0!</v>
      </c>
      <c r="DD32" s="680" t="e">
        <f t="shared" si="41"/>
        <v>#DIV/0!</v>
      </c>
      <c r="DE32" s="680" t="e">
        <f t="shared" si="42"/>
        <v>#DIV/0!</v>
      </c>
      <c r="DF32" s="680" t="e">
        <f t="shared" si="43"/>
        <v>#DIV/0!</v>
      </c>
      <c r="DG32" s="680" t="e">
        <f t="shared" si="44"/>
        <v>#DIV/0!</v>
      </c>
      <c r="DH32" s="766">
        <f>ROUND($J32*O32, 'Initial Information'!B32)</f>
        <v>0</v>
      </c>
      <c r="DI32" s="766">
        <f>ROUND($J32*T32, 'Initial Information'!C32)</f>
        <v>0</v>
      </c>
      <c r="DJ32" s="766">
        <f>ROUND($J32*Y32, 'Initial Information'!D32)</f>
        <v>0</v>
      </c>
      <c r="DK32" s="766">
        <f>ROUND($J32*AD32, 'Initial Information'!E32)</f>
        <v>0</v>
      </c>
      <c r="DL32" s="766">
        <f>ROUND($J32*AI32, 'Initial Information'!F32)</f>
        <v>0</v>
      </c>
      <c r="DM32" s="766">
        <f>ROUND($J32*AN32, 'Initial Information'!G32)</f>
        <v>0</v>
      </c>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row>
    <row r="33" spans="1:144" s="58" customFormat="1" ht="20.25" customHeight="1">
      <c r="A33" s="55" t="s">
        <v>181</v>
      </c>
      <c r="B33" s="56">
        <v>7</v>
      </c>
      <c r="C33" s="1138" t="s">
        <v>181</v>
      </c>
      <c r="D33" s="1139"/>
      <c r="E33" s="157" t="s">
        <v>181</v>
      </c>
      <c r="F33" s="104" t="s">
        <v>181</v>
      </c>
      <c r="G33" s="56" t="s">
        <v>181</v>
      </c>
      <c r="H33" s="100"/>
      <c r="I33" s="56" t="s">
        <v>181</v>
      </c>
      <c r="J33" s="105">
        <v>0.28000000000000003</v>
      </c>
      <c r="K33" s="56" t="s">
        <v>181</v>
      </c>
      <c r="L33" s="68" t="s">
        <v>181</v>
      </c>
      <c r="M33" s="74"/>
      <c r="N33" s="152" t="s">
        <v>181</v>
      </c>
      <c r="O33" s="400">
        <f t="shared" si="3"/>
        <v>0</v>
      </c>
      <c r="P33" s="69" t="s">
        <v>181</v>
      </c>
      <c r="Q33" s="152" t="s">
        <v>181</v>
      </c>
      <c r="R33" s="74"/>
      <c r="S33" s="152" t="s">
        <v>181</v>
      </c>
      <c r="T33" s="400">
        <f t="shared" si="4"/>
        <v>0</v>
      </c>
      <c r="U33" s="69" t="s">
        <v>181</v>
      </c>
      <c r="V33" s="152" t="s">
        <v>181</v>
      </c>
      <c r="W33" s="74"/>
      <c r="X33" s="152" t="s">
        <v>181</v>
      </c>
      <c r="Y33" s="400">
        <f t="shared" si="5"/>
        <v>0</v>
      </c>
      <c r="Z33" s="69" t="s">
        <v>181</v>
      </c>
      <c r="AA33" s="152" t="s">
        <v>181</v>
      </c>
      <c r="AB33" s="74"/>
      <c r="AC33" s="152" t="s">
        <v>181</v>
      </c>
      <c r="AD33" s="400">
        <f t="shared" si="6"/>
        <v>0</v>
      </c>
      <c r="AE33" s="69" t="s">
        <v>181</v>
      </c>
      <c r="AF33" s="152" t="s">
        <v>181</v>
      </c>
      <c r="AG33" s="74"/>
      <c r="AH33" s="152" t="s">
        <v>181</v>
      </c>
      <c r="AI33" s="400">
        <f t="shared" si="7"/>
        <v>0</v>
      </c>
      <c r="AJ33" s="69" t="s">
        <v>181</v>
      </c>
      <c r="AK33" s="152" t="s">
        <v>181</v>
      </c>
      <c r="AL33" s="74"/>
      <c r="AM33" s="152" t="s">
        <v>181</v>
      </c>
      <c r="AN33" s="400">
        <f t="shared" si="8"/>
        <v>0</v>
      </c>
      <c r="AO33" s="75" t="s">
        <v>181</v>
      </c>
      <c r="AP33" s="185" t="s">
        <v>181</v>
      </c>
      <c r="AQ33" s="52">
        <f t="shared" si="9"/>
        <v>0</v>
      </c>
      <c r="AR33" s="188" t="s">
        <v>181</v>
      </c>
      <c r="AS33" s="729"/>
      <c r="AT33" s="76">
        <v>1.03</v>
      </c>
      <c r="AU33" s="76">
        <f t="shared" si="10"/>
        <v>1.0609</v>
      </c>
      <c r="AV33" s="76">
        <f t="shared" si="10"/>
        <v>1.092727</v>
      </c>
      <c r="AW33" s="76">
        <f t="shared" si="10"/>
        <v>1.1255088100000001</v>
      </c>
      <c r="AX33" s="76">
        <f t="shared" si="10"/>
        <v>1.1592740743000001</v>
      </c>
      <c r="AY33" s="76">
        <f t="shared" si="10"/>
        <v>1.1940522965290001</v>
      </c>
      <c r="AZ33" s="51">
        <f t="shared" si="11"/>
        <v>0</v>
      </c>
      <c r="BA33" s="51">
        <f t="shared" si="12"/>
        <v>0</v>
      </c>
      <c r="BB33" s="51">
        <f t="shared" si="13"/>
        <v>0</v>
      </c>
      <c r="BC33" s="51">
        <f t="shared" si="14"/>
        <v>0</v>
      </c>
      <c r="BD33" s="51">
        <f t="shared" si="15"/>
        <v>0</v>
      </c>
      <c r="BE33" s="51">
        <f t="shared" si="16"/>
        <v>0</v>
      </c>
      <c r="BF33" s="735">
        <f t="shared" si="17"/>
        <v>0</v>
      </c>
      <c r="BG33" s="735">
        <f t="shared" si="18"/>
        <v>0</v>
      </c>
      <c r="BH33" s="735">
        <f t="shared" si="19"/>
        <v>0</v>
      </c>
      <c r="BI33" s="735">
        <f t="shared" si="20"/>
        <v>0</v>
      </c>
      <c r="BJ33" s="735">
        <f t="shared" si="21"/>
        <v>0</v>
      </c>
      <c r="BK33" s="735">
        <f t="shared" si="22"/>
        <v>0</v>
      </c>
      <c r="BL33" s="739">
        <f t="shared" si="23"/>
        <v>0</v>
      </c>
      <c r="BM33" s="739">
        <f t="shared" si="24"/>
        <v>0</v>
      </c>
      <c r="BN33" s="739">
        <f t="shared" si="25"/>
        <v>0</v>
      </c>
      <c r="BO33" s="739">
        <f t="shared" si="26"/>
        <v>0</v>
      </c>
      <c r="BP33" s="739">
        <f t="shared" si="27"/>
        <v>0</v>
      </c>
      <c r="BQ33" s="739">
        <f t="shared" si="28"/>
        <v>0</v>
      </c>
      <c r="BR33" s="741">
        <f t="shared" si="45"/>
        <v>0</v>
      </c>
      <c r="BS33" s="741">
        <f t="shared" si="45"/>
        <v>0</v>
      </c>
      <c r="BT33" s="741">
        <f t="shared" si="45"/>
        <v>0</v>
      </c>
      <c r="BU33" s="741">
        <f t="shared" si="45"/>
        <v>0</v>
      </c>
      <c r="BV33" s="741">
        <f t="shared" si="45"/>
        <v>0</v>
      </c>
      <c r="BW33" s="741">
        <f t="shared" si="45"/>
        <v>0</v>
      </c>
      <c r="BX33" s="743">
        <f t="shared" si="46"/>
        <v>0</v>
      </c>
      <c r="BY33" s="743">
        <f t="shared" si="46"/>
        <v>0</v>
      </c>
      <c r="BZ33" s="743">
        <f t="shared" si="46"/>
        <v>0</v>
      </c>
      <c r="CA33" s="743">
        <f t="shared" si="46"/>
        <v>0</v>
      </c>
      <c r="CB33" s="743">
        <f t="shared" si="46"/>
        <v>0</v>
      </c>
      <c r="CC33" s="743">
        <f t="shared" si="46"/>
        <v>0</v>
      </c>
      <c r="CD33" s="740">
        <f t="shared" si="47"/>
        <v>0</v>
      </c>
      <c r="CE33" s="740">
        <f t="shared" si="47"/>
        <v>0</v>
      </c>
      <c r="CF33" s="740">
        <f t="shared" si="47"/>
        <v>0</v>
      </c>
      <c r="CG33" s="740">
        <f t="shared" si="47"/>
        <v>0</v>
      </c>
      <c r="CH33" s="740">
        <f t="shared" si="47"/>
        <v>0</v>
      </c>
      <c r="CI33" s="740">
        <f t="shared" si="47"/>
        <v>0</v>
      </c>
      <c r="CJ33" s="746" t="s">
        <v>1208</v>
      </c>
      <c r="CK33" s="746" t="s">
        <v>1208</v>
      </c>
      <c r="CL33" s="746" t="s">
        <v>1208</v>
      </c>
      <c r="CM33" s="746" t="s">
        <v>1208</v>
      </c>
      <c r="CN33" s="746" t="s">
        <v>1208</v>
      </c>
      <c r="CO33" s="746" t="s">
        <v>1208</v>
      </c>
      <c r="CP33" s="677" t="e">
        <f t="shared" si="32"/>
        <v>#DIV/0!</v>
      </c>
      <c r="CQ33" s="677" t="e">
        <f t="shared" si="33"/>
        <v>#DIV/0!</v>
      </c>
      <c r="CR33" s="677" t="e">
        <f t="shared" si="34"/>
        <v>#DIV/0!</v>
      </c>
      <c r="CS33" s="677" t="e">
        <f t="shared" si="35"/>
        <v>#DIV/0!</v>
      </c>
      <c r="CT33" s="677" t="e">
        <f t="shared" si="36"/>
        <v>#DIV/0!</v>
      </c>
      <c r="CU33" s="677" t="e">
        <f t="shared" si="37"/>
        <v>#DIV/0!</v>
      </c>
      <c r="CV33" s="764" t="e">
        <f t="shared" si="48"/>
        <v>#DIV/0!</v>
      </c>
      <c r="CW33" s="764" t="e">
        <f t="shared" si="48"/>
        <v>#DIV/0!</v>
      </c>
      <c r="CX33" s="764" t="e">
        <f t="shared" si="48"/>
        <v>#DIV/0!</v>
      </c>
      <c r="CY33" s="764" t="e">
        <f t="shared" si="48"/>
        <v>#DIV/0!</v>
      </c>
      <c r="CZ33" s="764" t="e">
        <f t="shared" si="48"/>
        <v>#DIV/0!</v>
      </c>
      <c r="DA33" s="764" t="e">
        <f t="shared" si="48"/>
        <v>#DIV/0!</v>
      </c>
      <c r="DB33" s="680" t="e">
        <f t="shared" si="39"/>
        <v>#DIV/0!</v>
      </c>
      <c r="DC33" s="680" t="e">
        <f t="shared" si="40"/>
        <v>#DIV/0!</v>
      </c>
      <c r="DD33" s="680" t="e">
        <f t="shared" si="41"/>
        <v>#DIV/0!</v>
      </c>
      <c r="DE33" s="680" t="e">
        <f t="shared" si="42"/>
        <v>#DIV/0!</v>
      </c>
      <c r="DF33" s="680" t="e">
        <f t="shared" si="43"/>
        <v>#DIV/0!</v>
      </c>
      <c r="DG33" s="680" t="e">
        <f t="shared" si="44"/>
        <v>#DIV/0!</v>
      </c>
      <c r="DH33" s="766">
        <f>ROUND($J33*O33, 'Initial Information'!B33)</f>
        <v>0</v>
      </c>
      <c r="DI33" s="766">
        <f>ROUND($J33*T33, 'Initial Information'!C33)</f>
        <v>0</v>
      </c>
      <c r="DJ33" s="766">
        <f>ROUND($J33*Y33, 'Initial Information'!D33)</f>
        <v>0</v>
      </c>
      <c r="DK33" s="766">
        <f>ROUND($J33*AD33, 'Initial Information'!E33)</f>
        <v>0</v>
      </c>
      <c r="DL33" s="766">
        <f>ROUND($J33*AI33, 'Initial Information'!F33)</f>
        <v>0</v>
      </c>
      <c r="DM33" s="766">
        <f>ROUND($J33*AN33, 'Initial Information'!G33)</f>
        <v>0</v>
      </c>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row>
    <row r="34" spans="1:144" s="58" customFormat="1" ht="20.25" customHeight="1">
      <c r="A34" s="55" t="s">
        <v>181</v>
      </c>
      <c r="B34" s="56">
        <v>8</v>
      </c>
      <c r="C34" s="1138" t="s">
        <v>181</v>
      </c>
      <c r="D34" s="1139"/>
      <c r="E34" s="157" t="s">
        <v>181</v>
      </c>
      <c r="F34" s="104" t="s">
        <v>181</v>
      </c>
      <c r="G34" s="56" t="s">
        <v>181</v>
      </c>
      <c r="H34" s="100"/>
      <c r="I34" s="56" t="s">
        <v>181</v>
      </c>
      <c r="J34" s="105">
        <v>0.28000000000000003</v>
      </c>
      <c r="K34" s="56" t="s">
        <v>181</v>
      </c>
      <c r="L34" s="68" t="s">
        <v>181</v>
      </c>
      <c r="M34" s="74"/>
      <c r="N34" s="152" t="s">
        <v>181</v>
      </c>
      <c r="O34" s="400">
        <f t="shared" si="3"/>
        <v>0</v>
      </c>
      <c r="P34" s="69" t="s">
        <v>181</v>
      </c>
      <c r="Q34" s="152" t="s">
        <v>181</v>
      </c>
      <c r="R34" s="74"/>
      <c r="S34" s="152" t="s">
        <v>181</v>
      </c>
      <c r="T34" s="400">
        <f t="shared" si="4"/>
        <v>0</v>
      </c>
      <c r="U34" s="69" t="s">
        <v>181</v>
      </c>
      <c r="V34" s="152" t="s">
        <v>181</v>
      </c>
      <c r="W34" s="74"/>
      <c r="X34" s="152" t="s">
        <v>181</v>
      </c>
      <c r="Y34" s="400">
        <f t="shared" si="5"/>
        <v>0</v>
      </c>
      <c r="Z34" s="69" t="s">
        <v>181</v>
      </c>
      <c r="AA34" s="152" t="s">
        <v>181</v>
      </c>
      <c r="AB34" s="74"/>
      <c r="AC34" s="152" t="s">
        <v>181</v>
      </c>
      <c r="AD34" s="400">
        <f t="shared" si="6"/>
        <v>0</v>
      </c>
      <c r="AE34" s="69" t="s">
        <v>181</v>
      </c>
      <c r="AF34" s="152" t="s">
        <v>181</v>
      </c>
      <c r="AG34" s="74"/>
      <c r="AH34" s="152" t="s">
        <v>181</v>
      </c>
      <c r="AI34" s="400">
        <f t="shared" si="7"/>
        <v>0</v>
      </c>
      <c r="AJ34" s="69" t="s">
        <v>181</v>
      </c>
      <c r="AK34" s="152" t="s">
        <v>181</v>
      </c>
      <c r="AL34" s="74"/>
      <c r="AM34" s="152" t="s">
        <v>181</v>
      </c>
      <c r="AN34" s="400">
        <f t="shared" si="8"/>
        <v>0</v>
      </c>
      <c r="AO34" s="75" t="s">
        <v>181</v>
      </c>
      <c r="AP34" s="185" t="s">
        <v>181</v>
      </c>
      <c r="AQ34" s="52">
        <f t="shared" si="9"/>
        <v>0</v>
      </c>
      <c r="AR34" s="188" t="s">
        <v>181</v>
      </c>
      <c r="AS34" s="729"/>
      <c r="AT34" s="170">
        <v>1.03</v>
      </c>
      <c r="AU34" s="170">
        <f t="shared" si="10"/>
        <v>1.0609</v>
      </c>
      <c r="AV34" s="170">
        <f t="shared" si="10"/>
        <v>1.092727</v>
      </c>
      <c r="AW34" s="170">
        <f t="shared" si="10"/>
        <v>1.1255088100000001</v>
      </c>
      <c r="AX34" s="170">
        <f t="shared" si="10"/>
        <v>1.1592740743000001</v>
      </c>
      <c r="AY34" s="170">
        <f t="shared" si="10"/>
        <v>1.1940522965290001</v>
      </c>
      <c r="AZ34" s="51">
        <f t="shared" si="11"/>
        <v>0</v>
      </c>
      <c r="BA34" s="51">
        <f t="shared" si="12"/>
        <v>0</v>
      </c>
      <c r="BB34" s="51">
        <f t="shared" si="13"/>
        <v>0</v>
      </c>
      <c r="BC34" s="51">
        <f t="shared" si="14"/>
        <v>0</v>
      </c>
      <c r="BD34" s="51">
        <f t="shared" si="15"/>
        <v>0</v>
      </c>
      <c r="BE34" s="51">
        <f t="shared" si="16"/>
        <v>0</v>
      </c>
      <c r="BF34" s="735">
        <f t="shared" si="17"/>
        <v>0</v>
      </c>
      <c r="BG34" s="735">
        <f t="shared" si="18"/>
        <v>0</v>
      </c>
      <c r="BH34" s="735">
        <f t="shared" si="19"/>
        <v>0</v>
      </c>
      <c r="BI34" s="735">
        <f t="shared" si="20"/>
        <v>0</v>
      </c>
      <c r="BJ34" s="735">
        <f t="shared" si="21"/>
        <v>0</v>
      </c>
      <c r="BK34" s="735">
        <f t="shared" si="22"/>
        <v>0</v>
      </c>
      <c r="BL34" s="739">
        <f t="shared" si="23"/>
        <v>0</v>
      </c>
      <c r="BM34" s="739">
        <f t="shared" si="24"/>
        <v>0</v>
      </c>
      <c r="BN34" s="739">
        <f t="shared" si="25"/>
        <v>0</v>
      </c>
      <c r="BO34" s="739">
        <f t="shared" si="26"/>
        <v>0</v>
      </c>
      <c r="BP34" s="739">
        <f t="shared" si="27"/>
        <v>0</v>
      </c>
      <c r="BQ34" s="739">
        <f t="shared" si="28"/>
        <v>0</v>
      </c>
      <c r="BR34" s="741">
        <f t="shared" si="45"/>
        <v>0</v>
      </c>
      <c r="BS34" s="741">
        <f t="shared" si="45"/>
        <v>0</v>
      </c>
      <c r="BT34" s="741">
        <f t="shared" si="45"/>
        <v>0</v>
      </c>
      <c r="BU34" s="741">
        <f t="shared" si="45"/>
        <v>0</v>
      </c>
      <c r="BV34" s="741">
        <f t="shared" si="45"/>
        <v>0</v>
      </c>
      <c r="BW34" s="741">
        <f t="shared" si="45"/>
        <v>0</v>
      </c>
      <c r="BX34" s="743">
        <f t="shared" si="46"/>
        <v>0</v>
      </c>
      <c r="BY34" s="743">
        <f t="shared" si="46"/>
        <v>0</v>
      </c>
      <c r="BZ34" s="743">
        <f t="shared" si="46"/>
        <v>0</v>
      </c>
      <c r="CA34" s="743">
        <f t="shared" si="46"/>
        <v>0</v>
      </c>
      <c r="CB34" s="743">
        <f t="shared" si="46"/>
        <v>0</v>
      </c>
      <c r="CC34" s="743">
        <f t="shared" si="46"/>
        <v>0</v>
      </c>
      <c r="CD34" s="740">
        <f t="shared" si="47"/>
        <v>0</v>
      </c>
      <c r="CE34" s="740">
        <f t="shared" si="47"/>
        <v>0</v>
      </c>
      <c r="CF34" s="740">
        <f t="shared" si="47"/>
        <v>0</v>
      </c>
      <c r="CG34" s="740">
        <f t="shared" si="47"/>
        <v>0</v>
      </c>
      <c r="CH34" s="740">
        <f t="shared" si="47"/>
        <v>0</v>
      </c>
      <c r="CI34" s="740">
        <f t="shared" si="47"/>
        <v>0</v>
      </c>
      <c r="CJ34" s="746" t="s">
        <v>1208</v>
      </c>
      <c r="CK34" s="746" t="s">
        <v>1208</v>
      </c>
      <c r="CL34" s="746" t="s">
        <v>1208</v>
      </c>
      <c r="CM34" s="746" t="s">
        <v>1208</v>
      </c>
      <c r="CN34" s="746" t="s">
        <v>1208</v>
      </c>
      <c r="CO34" s="746" t="s">
        <v>1208</v>
      </c>
      <c r="CP34" s="677" t="e">
        <f t="shared" si="32"/>
        <v>#DIV/0!</v>
      </c>
      <c r="CQ34" s="677" t="e">
        <f t="shared" si="33"/>
        <v>#DIV/0!</v>
      </c>
      <c r="CR34" s="677" t="e">
        <f t="shared" si="34"/>
        <v>#DIV/0!</v>
      </c>
      <c r="CS34" s="677" t="e">
        <f t="shared" si="35"/>
        <v>#DIV/0!</v>
      </c>
      <c r="CT34" s="677" t="e">
        <f t="shared" si="36"/>
        <v>#DIV/0!</v>
      </c>
      <c r="CU34" s="677" t="e">
        <f t="shared" si="37"/>
        <v>#DIV/0!</v>
      </c>
      <c r="CV34" s="764" t="e">
        <f t="shared" si="48"/>
        <v>#DIV/0!</v>
      </c>
      <c r="CW34" s="764" t="e">
        <f t="shared" si="48"/>
        <v>#DIV/0!</v>
      </c>
      <c r="CX34" s="764" t="e">
        <f t="shared" si="48"/>
        <v>#DIV/0!</v>
      </c>
      <c r="CY34" s="764" t="e">
        <f t="shared" si="48"/>
        <v>#DIV/0!</v>
      </c>
      <c r="CZ34" s="764" t="e">
        <f t="shared" si="48"/>
        <v>#DIV/0!</v>
      </c>
      <c r="DA34" s="764" t="e">
        <f t="shared" si="48"/>
        <v>#DIV/0!</v>
      </c>
      <c r="DB34" s="680" t="e">
        <f t="shared" si="39"/>
        <v>#DIV/0!</v>
      </c>
      <c r="DC34" s="680" t="e">
        <f t="shared" si="40"/>
        <v>#DIV/0!</v>
      </c>
      <c r="DD34" s="680" t="e">
        <f t="shared" si="41"/>
        <v>#DIV/0!</v>
      </c>
      <c r="DE34" s="680" t="e">
        <f t="shared" si="42"/>
        <v>#DIV/0!</v>
      </c>
      <c r="DF34" s="680" t="e">
        <f t="shared" si="43"/>
        <v>#DIV/0!</v>
      </c>
      <c r="DG34" s="680" t="e">
        <f t="shared" si="44"/>
        <v>#DIV/0!</v>
      </c>
      <c r="DH34" s="766">
        <f>ROUND($J34*O34, 'Initial Information'!B34)</f>
        <v>0</v>
      </c>
      <c r="DI34" s="766">
        <f>ROUND($J34*T34, 'Initial Information'!C34)</f>
        <v>0</v>
      </c>
      <c r="DJ34" s="766">
        <f>ROUND($J34*Y34, 'Initial Information'!D34)</f>
        <v>0</v>
      </c>
      <c r="DK34" s="766">
        <f>ROUND($J34*AD34, 'Initial Information'!E34)</f>
        <v>0</v>
      </c>
      <c r="DL34" s="766">
        <f>ROUND($J34*AI34, 'Initial Information'!F34)</f>
        <v>0</v>
      </c>
      <c r="DM34" s="766">
        <f>ROUND($J34*AN34, 'Initial Information'!G34)</f>
        <v>0</v>
      </c>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row>
    <row r="35" spans="1:144" s="58" customFormat="1" ht="20.25" customHeight="1">
      <c r="A35" s="55" t="s">
        <v>181</v>
      </c>
      <c r="B35" s="56">
        <v>9</v>
      </c>
      <c r="C35" s="1138" t="s">
        <v>181</v>
      </c>
      <c r="D35" s="1139"/>
      <c r="E35" s="157" t="s">
        <v>181</v>
      </c>
      <c r="F35" s="104" t="s">
        <v>181</v>
      </c>
      <c r="G35" s="56" t="s">
        <v>181</v>
      </c>
      <c r="H35" s="100"/>
      <c r="I35" s="56" t="s">
        <v>181</v>
      </c>
      <c r="J35" s="105">
        <v>0.28000000000000003</v>
      </c>
      <c r="K35" s="56" t="s">
        <v>181</v>
      </c>
      <c r="L35" s="68" t="s">
        <v>181</v>
      </c>
      <c r="M35" s="74"/>
      <c r="N35" s="152" t="s">
        <v>181</v>
      </c>
      <c r="O35" s="400">
        <f t="shared" si="3"/>
        <v>0</v>
      </c>
      <c r="P35" s="69" t="s">
        <v>181</v>
      </c>
      <c r="Q35" s="152" t="s">
        <v>181</v>
      </c>
      <c r="R35" s="74"/>
      <c r="S35" s="152" t="s">
        <v>181</v>
      </c>
      <c r="T35" s="400">
        <f t="shared" si="4"/>
        <v>0</v>
      </c>
      <c r="U35" s="69" t="s">
        <v>181</v>
      </c>
      <c r="V35" s="152" t="s">
        <v>181</v>
      </c>
      <c r="W35" s="74"/>
      <c r="X35" s="152" t="s">
        <v>181</v>
      </c>
      <c r="Y35" s="400">
        <f t="shared" si="5"/>
        <v>0</v>
      </c>
      <c r="Z35" s="69" t="s">
        <v>181</v>
      </c>
      <c r="AA35" s="152" t="s">
        <v>181</v>
      </c>
      <c r="AB35" s="74"/>
      <c r="AC35" s="152" t="s">
        <v>181</v>
      </c>
      <c r="AD35" s="400">
        <f t="shared" si="6"/>
        <v>0</v>
      </c>
      <c r="AE35" s="69" t="s">
        <v>181</v>
      </c>
      <c r="AF35" s="152" t="s">
        <v>181</v>
      </c>
      <c r="AG35" s="74"/>
      <c r="AH35" s="152" t="s">
        <v>181</v>
      </c>
      <c r="AI35" s="400">
        <f t="shared" si="7"/>
        <v>0</v>
      </c>
      <c r="AJ35" s="69" t="s">
        <v>181</v>
      </c>
      <c r="AK35" s="152" t="s">
        <v>181</v>
      </c>
      <c r="AL35" s="74"/>
      <c r="AM35" s="152" t="s">
        <v>181</v>
      </c>
      <c r="AN35" s="400">
        <f t="shared" si="8"/>
        <v>0</v>
      </c>
      <c r="AO35" s="75" t="s">
        <v>181</v>
      </c>
      <c r="AP35" s="185" t="s">
        <v>181</v>
      </c>
      <c r="AQ35" s="52">
        <f t="shared" si="9"/>
        <v>0</v>
      </c>
      <c r="AR35" s="188" t="s">
        <v>181</v>
      </c>
      <c r="AS35" s="729"/>
      <c r="AT35" s="170">
        <v>1.03</v>
      </c>
      <c r="AU35" s="170">
        <f t="shared" si="10"/>
        <v>1.0609</v>
      </c>
      <c r="AV35" s="170">
        <f t="shared" si="10"/>
        <v>1.092727</v>
      </c>
      <c r="AW35" s="170">
        <f t="shared" si="10"/>
        <v>1.1255088100000001</v>
      </c>
      <c r="AX35" s="170">
        <f t="shared" si="10"/>
        <v>1.1592740743000001</v>
      </c>
      <c r="AY35" s="170">
        <f t="shared" si="10"/>
        <v>1.1940522965290001</v>
      </c>
      <c r="AZ35" s="51">
        <f t="shared" si="11"/>
        <v>0</v>
      </c>
      <c r="BA35" s="51">
        <f t="shared" si="12"/>
        <v>0</v>
      </c>
      <c r="BB35" s="51">
        <f t="shared" si="13"/>
        <v>0</v>
      </c>
      <c r="BC35" s="51">
        <f t="shared" si="14"/>
        <v>0</v>
      </c>
      <c r="BD35" s="51">
        <f t="shared" si="15"/>
        <v>0</v>
      </c>
      <c r="BE35" s="51">
        <f t="shared" si="16"/>
        <v>0</v>
      </c>
      <c r="BF35" s="735">
        <f t="shared" si="17"/>
        <v>0</v>
      </c>
      <c r="BG35" s="735">
        <f t="shared" si="18"/>
        <v>0</v>
      </c>
      <c r="BH35" s="735">
        <f t="shared" si="19"/>
        <v>0</v>
      </c>
      <c r="BI35" s="735">
        <f t="shared" si="20"/>
        <v>0</v>
      </c>
      <c r="BJ35" s="735">
        <f t="shared" si="21"/>
        <v>0</v>
      </c>
      <c r="BK35" s="735">
        <f t="shared" si="22"/>
        <v>0</v>
      </c>
      <c r="BL35" s="739">
        <f t="shared" si="23"/>
        <v>0</v>
      </c>
      <c r="BM35" s="739">
        <f t="shared" si="24"/>
        <v>0</v>
      </c>
      <c r="BN35" s="739">
        <f t="shared" si="25"/>
        <v>0</v>
      </c>
      <c r="BO35" s="739">
        <f t="shared" si="26"/>
        <v>0</v>
      </c>
      <c r="BP35" s="739">
        <f t="shared" si="27"/>
        <v>0</v>
      </c>
      <c r="BQ35" s="739">
        <f t="shared" si="28"/>
        <v>0</v>
      </c>
      <c r="BR35" s="741">
        <f t="shared" si="45"/>
        <v>0</v>
      </c>
      <c r="BS35" s="741">
        <f t="shared" si="45"/>
        <v>0</v>
      </c>
      <c r="BT35" s="741">
        <f t="shared" si="45"/>
        <v>0</v>
      </c>
      <c r="BU35" s="741">
        <f t="shared" si="45"/>
        <v>0</v>
      </c>
      <c r="BV35" s="741">
        <f t="shared" si="45"/>
        <v>0</v>
      </c>
      <c r="BW35" s="741">
        <f t="shared" si="45"/>
        <v>0</v>
      </c>
      <c r="BX35" s="743">
        <f t="shared" si="46"/>
        <v>0</v>
      </c>
      <c r="BY35" s="743">
        <f t="shared" si="46"/>
        <v>0</v>
      </c>
      <c r="BZ35" s="743">
        <f t="shared" si="46"/>
        <v>0</v>
      </c>
      <c r="CA35" s="743">
        <f t="shared" si="46"/>
        <v>0</v>
      </c>
      <c r="CB35" s="743">
        <f t="shared" si="46"/>
        <v>0</v>
      </c>
      <c r="CC35" s="743">
        <f t="shared" si="46"/>
        <v>0</v>
      </c>
      <c r="CD35" s="740">
        <f t="shared" si="47"/>
        <v>0</v>
      </c>
      <c r="CE35" s="740">
        <f t="shared" si="47"/>
        <v>0</v>
      </c>
      <c r="CF35" s="740">
        <f t="shared" si="47"/>
        <v>0</v>
      </c>
      <c r="CG35" s="740">
        <f t="shared" si="47"/>
        <v>0</v>
      </c>
      <c r="CH35" s="740">
        <f t="shared" si="47"/>
        <v>0</v>
      </c>
      <c r="CI35" s="740">
        <f t="shared" si="47"/>
        <v>0</v>
      </c>
      <c r="CJ35" s="746" t="s">
        <v>1208</v>
      </c>
      <c r="CK35" s="746" t="s">
        <v>1208</v>
      </c>
      <c r="CL35" s="746" t="s">
        <v>1208</v>
      </c>
      <c r="CM35" s="746" t="s">
        <v>1208</v>
      </c>
      <c r="CN35" s="746" t="s">
        <v>1208</v>
      </c>
      <c r="CO35" s="746" t="s">
        <v>1208</v>
      </c>
      <c r="CP35" s="677" t="e">
        <f t="shared" si="32"/>
        <v>#DIV/0!</v>
      </c>
      <c r="CQ35" s="677" t="e">
        <f t="shared" si="33"/>
        <v>#DIV/0!</v>
      </c>
      <c r="CR35" s="677" t="e">
        <f t="shared" si="34"/>
        <v>#DIV/0!</v>
      </c>
      <c r="CS35" s="677" t="e">
        <f t="shared" si="35"/>
        <v>#DIV/0!</v>
      </c>
      <c r="CT35" s="677" t="e">
        <f t="shared" si="36"/>
        <v>#DIV/0!</v>
      </c>
      <c r="CU35" s="677" t="e">
        <f t="shared" si="37"/>
        <v>#DIV/0!</v>
      </c>
      <c r="CV35" s="764" t="e">
        <f t="shared" si="48"/>
        <v>#DIV/0!</v>
      </c>
      <c r="CW35" s="764" t="e">
        <f t="shared" si="48"/>
        <v>#DIV/0!</v>
      </c>
      <c r="CX35" s="764" t="e">
        <f t="shared" si="48"/>
        <v>#DIV/0!</v>
      </c>
      <c r="CY35" s="764" t="e">
        <f t="shared" si="48"/>
        <v>#DIV/0!</v>
      </c>
      <c r="CZ35" s="764" t="e">
        <f t="shared" si="48"/>
        <v>#DIV/0!</v>
      </c>
      <c r="DA35" s="764" t="e">
        <f t="shared" si="48"/>
        <v>#DIV/0!</v>
      </c>
      <c r="DB35" s="680" t="e">
        <f t="shared" si="39"/>
        <v>#DIV/0!</v>
      </c>
      <c r="DC35" s="680" t="e">
        <f t="shared" si="40"/>
        <v>#DIV/0!</v>
      </c>
      <c r="DD35" s="680" t="e">
        <f t="shared" si="41"/>
        <v>#DIV/0!</v>
      </c>
      <c r="DE35" s="680" t="e">
        <f t="shared" si="42"/>
        <v>#DIV/0!</v>
      </c>
      <c r="DF35" s="680" t="e">
        <f t="shared" si="43"/>
        <v>#DIV/0!</v>
      </c>
      <c r="DG35" s="680" t="e">
        <f t="shared" si="44"/>
        <v>#DIV/0!</v>
      </c>
      <c r="DH35" s="766">
        <f>ROUND($J35*O35, 'Initial Information'!B35)</f>
        <v>0</v>
      </c>
      <c r="DI35" s="766">
        <f>ROUND($J35*T35, 'Initial Information'!C35)</f>
        <v>0</v>
      </c>
      <c r="DJ35" s="766">
        <f>ROUND($J35*Y35, 'Initial Information'!D35)</f>
        <v>0</v>
      </c>
      <c r="DK35" s="766">
        <f>ROUND($J35*AD35, 'Initial Information'!E35)</f>
        <v>0</v>
      </c>
      <c r="DL35" s="766">
        <f>ROUND($J35*AI35, 'Initial Information'!F35)</f>
        <v>0</v>
      </c>
      <c r="DM35" s="766">
        <f>ROUND($J35*AN35, 'Initial Information'!G35)</f>
        <v>0</v>
      </c>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row>
    <row r="36" spans="1:144" s="58" customFormat="1" ht="20.25" customHeight="1">
      <c r="A36" s="55" t="s">
        <v>181</v>
      </c>
      <c r="B36" s="56">
        <v>10</v>
      </c>
      <c r="C36" s="1368" t="s">
        <v>181</v>
      </c>
      <c r="D36" s="1369"/>
      <c r="E36" s="157" t="s">
        <v>181</v>
      </c>
      <c r="F36" s="104" t="s">
        <v>181</v>
      </c>
      <c r="G36" s="56" t="s">
        <v>181</v>
      </c>
      <c r="H36" s="100"/>
      <c r="I36" s="56" t="s">
        <v>181</v>
      </c>
      <c r="J36" s="105">
        <v>0.28000000000000003</v>
      </c>
      <c r="K36" s="56" t="s">
        <v>181</v>
      </c>
      <c r="L36" s="78" t="s">
        <v>181</v>
      </c>
      <c r="M36" s="74"/>
      <c r="N36" s="152" t="s">
        <v>181</v>
      </c>
      <c r="O36" s="400">
        <f t="shared" si="3"/>
        <v>0</v>
      </c>
      <c r="P36" s="69" t="s">
        <v>181</v>
      </c>
      <c r="Q36" s="69" t="s">
        <v>181</v>
      </c>
      <c r="R36" s="74"/>
      <c r="S36" s="152" t="s">
        <v>181</v>
      </c>
      <c r="T36" s="400">
        <f t="shared" si="4"/>
        <v>0</v>
      </c>
      <c r="U36" s="69" t="s">
        <v>181</v>
      </c>
      <c r="V36" s="69" t="s">
        <v>181</v>
      </c>
      <c r="W36" s="74"/>
      <c r="X36" s="152" t="s">
        <v>181</v>
      </c>
      <c r="Y36" s="400">
        <f t="shared" si="5"/>
        <v>0</v>
      </c>
      <c r="Z36" s="69" t="s">
        <v>181</v>
      </c>
      <c r="AA36" s="69" t="s">
        <v>181</v>
      </c>
      <c r="AB36" s="74"/>
      <c r="AC36" s="152" t="s">
        <v>181</v>
      </c>
      <c r="AD36" s="400">
        <f t="shared" si="6"/>
        <v>0</v>
      </c>
      <c r="AE36" s="69" t="s">
        <v>181</v>
      </c>
      <c r="AF36" s="69" t="s">
        <v>181</v>
      </c>
      <c r="AG36" s="74"/>
      <c r="AH36" s="152" t="s">
        <v>181</v>
      </c>
      <c r="AI36" s="400">
        <f t="shared" si="7"/>
        <v>0</v>
      </c>
      <c r="AJ36" s="69" t="s">
        <v>181</v>
      </c>
      <c r="AK36" s="69" t="s">
        <v>181</v>
      </c>
      <c r="AL36" s="74"/>
      <c r="AM36" s="152" t="s">
        <v>181</v>
      </c>
      <c r="AN36" s="400">
        <f t="shared" si="8"/>
        <v>0</v>
      </c>
      <c r="AO36" s="75" t="s">
        <v>181</v>
      </c>
      <c r="AP36" s="185" t="s">
        <v>181</v>
      </c>
      <c r="AQ36" s="52">
        <f t="shared" si="9"/>
        <v>0</v>
      </c>
      <c r="AR36" s="188" t="s">
        <v>181</v>
      </c>
      <c r="AS36" s="729"/>
      <c r="AT36" s="170">
        <v>1.03</v>
      </c>
      <c r="AU36" s="170">
        <f t="shared" si="10"/>
        <v>1.0609</v>
      </c>
      <c r="AV36" s="170">
        <f t="shared" si="10"/>
        <v>1.092727</v>
      </c>
      <c r="AW36" s="170">
        <f t="shared" si="10"/>
        <v>1.1255088100000001</v>
      </c>
      <c r="AX36" s="170">
        <f t="shared" si="10"/>
        <v>1.1592740743000001</v>
      </c>
      <c r="AY36" s="170">
        <f t="shared" si="10"/>
        <v>1.1940522965290001</v>
      </c>
      <c r="AZ36" s="51">
        <f t="shared" si="11"/>
        <v>0</v>
      </c>
      <c r="BA36" s="51">
        <f t="shared" si="12"/>
        <v>0</v>
      </c>
      <c r="BB36" s="51">
        <f t="shared" si="13"/>
        <v>0</v>
      </c>
      <c r="BC36" s="51">
        <f t="shared" si="14"/>
        <v>0</v>
      </c>
      <c r="BD36" s="51">
        <f t="shared" si="15"/>
        <v>0</v>
      </c>
      <c r="BE36" s="51">
        <f t="shared" si="16"/>
        <v>0</v>
      </c>
      <c r="BF36" s="735">
        <f t="shared" si="17"/>
        <v>0</v>
      </c>
      <c r="BG36" s="735">
        <f t="shared" si="18"/>
        <v>0</v>
      </c>
      <c r="BH36" s="735">
        <f t="shared" si="19"/>
        <v>0</v>
      </c>
      <c r="BI36" s="735">
        <f t="shared" si="20"/>
        <v>0</v>
      </c>
      <c r="BJ36" s="735">
        <f t="shared" si="21"/>
        <v>0</v>
      </c>
      <c r="BK36" s="735">
        <f t="shared" si="22"/>
        <v>0</v>
      </c>
      <c r="BL36" s="739">
        <f t="shared" si="23"/>
        <v>0</v>
      </c>
      <c r="BM36" s="739">
        <f t="shared" si="24"/>
        <v>0</v>
      </c>
      <c r="BN36" s="739">
        <f t="shared" si="25"/>
        <v>0</v>
      </c>
      <c r="BO36" s="739">
        <f t="shared" si="26"/>
        <v>0</v>
      </c>
      <c r="BP36" s="739">
        <f t="shared" si="27"/>
        <v>0</v>
      </c>
      <c r="BQ36" s="739">
        <f t="shared" si="28"/>
        <v>0</v>
      </c>
      <c r="BR36" s="741">
        <f t="shared" si="45"/>
        <v>0</v>
      </c>
      <c r="BS36" s="741">
        <f t="shared" si="45"/>
        <v>0</v>
      </c>
      <c r="BT36" s="741">
        <f t="shared" si="45"/>
        <v>0</v>
      </c>
      <c r="BU36" s="741">
        <f t="shared" si="45"/>
        <v>0</v>
      </c>
      <c r="BV36" s="741">
        <f t="shared" si="45"/>
        <v>0</v>
      </c>
      <c r="BW36" s="741">
        <f t="shared" si="45"/>
        <v>0</v>
      </c>
      <c r="BX36" s="743">
        <f t="shared" ref="BX36:CC36" si="49">BR36*9</f>
        <v>0</v>
      </c>
      <c r="BY36" s="743">
        <f t="shared" si="49"/>
        <v>0</v>
      </c>
      <c r="BZ36" s="743">
        <f t="shared" si="49"/>
        <v>0</v>
      </c>
      <c r="CA36" s="743">
        <f t="shared" si="49"/>
        <v>0</v>
      </c>
      <c r="CB36" s="743">
        <f t="shared" si="49"/>
        <v>0</v>
      </c>
      <c r="CC36" s="743">
        <f t="shared" si="49"/>
        <v>0</v>
      </c>
      <c r="CD36" s="740">
        <f t="shared" ref="CD36:CI36" si="50">BR36*12</f>
        <v>0</v>
      </c>
      <c r="CE36" s="740">
        <f t="shared" si="50"/>
        <v>0</v>
      </c>
      <c r="CF36" s="740">
        <f t="shared" si="50"/>
        <v>0</v>
      </c>
      <c r="CG36" s="740">
        <f t="shared" si="50"/>
        <v>0</v>
      </c>
      <c r="CH36" s="740">
        <f t="shared" si="50"/>
        <v>0</v>
      </c>
      <c r="CI36" s="740">
        <f t="shared" si="50"/>
        <v>0</v>
      </c>
      <c r="CJ36" s="746" t="s">
        <v>1208</v>
      </c>
      <c r="CK36" s="746" t="s">
        <v>1208</v>
      </c>
      <c r="CL36" s="746" t="s">
        <v>1208</v>
      </c>
      <c r="CM36" s="746" t="s">
        <v>1208</v>
      </c>
      <c r="CN36" s="746" t="s">
        <v>1208</v>
      </c>
      <c r="CO36" s="746" t="s">
        <v>1208</v>
      </c>
      <c r="CP36" s="677" t="e">
        <f t="shared" si="32"/>
        <v>#DIV/0!</v>
      </c>
      <c r="CQ36" s="677" t="e">
        <f t="shared" si="33"/>
        <v>#DIV/0!</v>
      </c>
      <c r="CR36" s="677" t="e">
        <f t="shared" si="34"/>
        <v>#DIV/0!</v>
      </c>
      <c r="CS36" s="677" t="e">
        <f t="shared" si="35"/>
        <v>#DIV/0!</v>
      </c>
      <c r="CT36" s="677" t="e">
        <f t="shared" si="36"/>
        <v>#DIV/0!</v>
      </c>
      <c r="CU36" s="677" t="e">
        <f t="shared" si="37"/>
        <v>#DIV/0!</v>
      </c>
      <c r="CV36" s="764" t="e">
        <f t="shared" si="48"/>
        <v>#DIV/0!</v>
      </c>
      <c r="CW36" s="764" t="e">
        <f t="shared" si="48"/>
        <v>#DIV/0!</v>
      </c>
      <c r="CX36" s="764" t="e">
        <f t="shared" si="48"/>
        <v>#DIV/0!</v>
      </c>
      <c r="CY36" s="764" t="e">
        <f t="shared" si="48"/>
        <v>#DIV/0!</v>
      </c>
      <c r="CZ36" s="764" t="e">
        <f t="shared" si="48"/>
        <v>#DIV/0!</v>
      </c>
      <c r="DA36" s="764" t="e">
        <f t="shared" si="48"/>
        <v>#DIV/0!</v>
      </c>
      <c r="DB36" s="680" t="e">
        <f t="shared" si="39"/>
        <v>#DIV/0!</v>
      </c>
      <c r="DC36" s="680" t="e">
        <f t="shared" si="40"/>
        <v>#DIV/0!</v>
      </c>
      <c r="DD36" s="680" t="e">
        <f t="shared" si="41"/>
        <v>#DIV/0!</v>
      </c>
      <c r="DE36" s="680" t="e">
        <f t="shared" si="42"/>
        <v>#DIV/0!</v>
      </c>
      <c r="DF36" s="680" t="e">
        <f t="shared" si="43"/>
        <v>#DIV/0!</v>
      </c>
      <c r="DG36" s="680" t="e">
        <f t="shared" si="44"/>
        <v>#DIV/0!</v>
      </c>
      <c r="DH36" s="766">
        <f>ROUND($J36*O36, 'Initial Information'!B36)</f>
        <v>0</v>
      </c>
      <c r="DI36" s="766">
        <f>ROUND($J36*T36, 'Initial Information'!C36)</f>
        <v>0</v>
      </c>
      <c r="DJ36" s="766">
        <f>ROUND($J36*Y36, 'Initial Information'!D36)</f>
        <v>0</v>
      </c>
      <c r="DK36" s="766">
        <f>ROUND($J36*AD36, 'Initial Information'!E36)</f>
        <v>0</v>
      </c>
      <c r="DL36" s="766">
        <f>ROUND($J36*AI36, 'Initial Information'!F36)</f>
        <v>0</v>
      </c>
      <c r="DM36" s="766">
        <f>ROUND($J36*AN36, 'Initial Information'!G36)</f>
        <v>0</v>
      </c>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row>
    <row r="37" spans="1:144" s="58" customFormat="1" ht="9.9499999999999993" customHeight="1" thickBot="1">
      <c r="A37" s="55" t="s">
        <v>181</v>
      </c>
      <c r="B37" s="56" t="s">
        <v>181</v>
      </c>
      <c r="C37" s="56" t="s">
        <v>181</v>
      </c>
      <c r="D37" s="56" t="s">
        <v>181</v>
      </c>
      <c r="E37" s="56" t="s">
        <v>181</v>
      </c>
      <c r="F37" s="56" t="s">
        <v>181</v>
      </c>
      <c r="G37" s="56" t="s">
        <v>181</v>
      </c>
      <c r="H37" s="56" t="s">
        <v>181</v>
      </c>
      <c r="I37" s="56" t="s">
        <v>181</v>
      </c>
      <c r="J37" s="56" t="s">
        <v>181</v>
      </c>
      <c r="K37" s="56" t="s">
        <v>181</v>
      </c>
      <c r="L37" s="68" t="s">
        <v>181</v>
      </c>
      <c r="M37" s="152" t="s">
        <v>181</v>
      </c>
      <c r="N37" s="152" t="s">
        <v>181</v>
      </c>
      <c r="O37" s="401" t="s">
        <v>181</v>
      </c>
      <c r="P37" s="69" t="s">
        <v>181</v>
      </c>
      <c r="Q37" s="152" t="s">
        <v>181</v>
      </c>
      <c r="R37" s="152" t="s">
        <v>181</v>
      </c>
      <c r="S37" s="152" t="s">
        <v>181</v>
      </c>
      <c r="T37" s="401" t="s">
        <v>181</v>
      </c>
      <c r="U37" s="69" t="s">
        <v>181</v>
      </c>
      <c r="V37" s="152" t="s">
        <v>181</v>
      </c>
      <c r="W37" s="152" t="s">
        <v>181</v>
      </c>
      <c r="X37" s="152" t="s">
        <v>181</v>
      </c>
      <c r="Y37" s="401" t="s">
        <v>181</v>
      </c>
      <c r="Z37" s="69" t="s">
        <v>181</v>
      </c>
      <c r="AA37" s="152" t="s">
        <v>181</v>
      </c>
      <c r="AB37" s="152" t="s">
        <v>181</v>
      </c>
      <c r="AC37" s="152" t="s">
        <v>181</v>
      </c>
      <c r="AD37" s="401" t="s">
        <v>181</v>
      </c>
      <c r="AE37" s="69" t="s">
        <v>181</v>
      </c>
      <c r="AF37" s="152" t="s">
        <v>181</v>
      </c>
      <c r="AG37" s="152" t="s">
        <v>181</v>
      </c>
      <c r="AH37" s="152" t="s">
        <v>181</v>
      </c>
      <c r="AI37" s="401" t="s">
        <v>181</v>
      </c>
      <c r="AJ37" s="69" t="s">
        <v>181</v>
      </c>
      <c r="AK37" s="152" t="s">
        <v>181</v>
      </c>
      <c r="AL37" s="152" t="s">
        <v>181</v>
      </c>
      <c r="AM37" s="152" t="s">
        <v>181</v>
      </c>
      <c r="AN37" s="401" t="s">
        <v>181</v>
      </c>
      <c r="AO37" s="75" t="s">
        <v>181</v>
      </c>
      <c r="AP37" s="185" t="s">
        <v>181</v>
      </c>
      <c r="AQ37" s="185" t="s">
        <v>181</v>
      </c>
      <c r="AR37" s="188" t="s">
        <v>181</v>
      </c>
      <c r="AS37" s="730"/>
      <c r="AT37" s="553"/>
      <c r="AU37" s="553"/>
      <c r="AV37" s="553"/>
      <c r="AW37" s="553"/>
      <c r="AX37" s="553"/>
      <c r="AY37" s="553"/>
      <c r="AZ37" s="553"/>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3"/>
      <c r="CW37" s="553"/>
      <c r="CX37" s="553"/>
      <c r="CY37" s="553"/>
      <c r="CZ37" s="553"/>
      <c r="DA37" s="553"/>
      <c r="DB37" s="553"/>
      <c r="DC37" s="553"/>
      <c r="DD37" s="553"/>
      <c r="DE37" s="553"/>
      <c r="DF37" s="553"/>
      <c r="DG37" s="553"/>
      <c r="DH37" s="553"/>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127"/>
      <c r="EL37" s="127"/>
      <c r="EM37" s="127"/>
      <c r="EN37" s="127"/>
    </row>
    <row r="38" spans="1:144" s="58" customFormat="1" ht="20.25" customHeight="1" thickBot="1">
      <c r="A38" s="55" t="s">
        <v>181</v>
      </c>
      <c r="B38" s="56" t="s">
        <v>181</v>
      </c>
      <c r="C38" s="1323" t="s">
        <v>192</v>
      </c>
      <c r="D38" s="1020"/>
      <c r="E38" s="1020"/>
      <c r="F38" s="1020"/>
      <c r="G38" s="56" t="s">
        <v>181</v>
      </c>
      <c r="H38" s="56" t="s">
        <v>181</v>
      </c>
      <c r="I38" s="56" t="s">
        <v>181</v>
      </c>
      <c r="J38" s="56" t="s">
        <v>181</v>
      </c>
      <c r="K38" s="56" t="s">
        <v>181</v>
      </c>
      <c r="L38" s="68" t="s">
        <v>181</v>
      </c>
      <c r="M38" s="152" t="s">
        <v>181</v>
      </c>
      <c r="N38" s="152" t="s">
        <v>181</v>
      </c>
      <c r="O38" s="402">
        <f>SUM(O27:O36)</f>
        <v>0</v>
      </c>
      <c r="P38" s="69" t="s">
        <v>181</v>
      </c>
      <c r="Q38" s="152" t="s">
        <v>181</v>
      </c>
      <c r="R38" s="152" t="s">
        <v>181</v>
      </c>
      <c r="S38" s="152" t="s">
        <v>181</v>
      </c>
      <c r="T38" s="402">
        <f>SUM(T27:T36)</f>
        <v>0</v>
      </c>
      <c r="U38" s="69" t="s">
        <v>181</v>
      </c>
      <c r="V38" s="152" t="s">
        <v>181</v>
      </c>
      <c r="W38" s="152" t="s">
        <v>181</v>
      </c>
      <c r="X38" s="152" t="s">
        <v>181</v>
      </c>
      <c r="Y38" s="402">
        <f>SUM(Y27:Y36)</f>
        <v>0</v>
      </c>
      <c r="Z38" s="69" t="s">
        <v>181</v>
      </c>
      <c r="AA38" s="152" t="s">
        <v>181</v>
      </c>
      <c r="AB38" s="152" t="s">
        <v>181</v>
      </c>
      <c r="AC38" s="152" t="s">
        <v>181</v>
      </c>
      <c r="AD38" s="402">
        <f>SUM(AD27:AD36)</f>
        <v>0</v>
      </c>
      <c r="AE38" s="69" t="s">
        <v>181</v>
      </c>
      <c r="AF38" s="152" t="s">
        <v>181</v>
      </c>
      <c r="AG38" s="152" t="s">
        <v>181</v>
      </c>
      <c r="AH38" s="152" t="s">
        <v>181</v>
      </c>
      <c r="AI38" s="402">
        <f>SUM(AI27:AI36)</f>
        <v>0</v>
      </c>
      <c r="AJ38" s="69" t="s">
        <v>181</v>
      </c>
      <c r="AK38" s="152" t="s">
        <v>181</v>
      </c>
      <c r="AL38" s="152" t="s">
        <v>181</v>
      </c>
      <c r="AM38" s="152" t="s">
        <v>181</v>
      </c>
      <c r="AN38" s="402">
        <f>SUM(AN27:AN36)</f>
        <v>0</v>
      </c>
      <c r="AO38" s="75" t="s">
        <v>181</v>
      </c>
      <c r="AP38" s="185" t="s">
        <v>181</v>
      </c>
      <c r="AQ38" s="193">
        <f>SUM(O38:AN38)</f>
        <v>0</v>
      </c>
      <c r="AR38" s="188" t="s">
        <v>181</v>
      </c>
      <c r="AS38" s="731"/>
      <c r="AT38" s="553"/>
      <c r="AU38" s="553"/>
      <c r="AV38" s="553"/>
      <c r="AW38" s="553"/>
      <c r="AX38" s="553"/>
      <c r="AY38" s="553"/>
      <c r="AZ38" s="553"/>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3"/>
      <c r="CW38" s="553"/>
      <c r="CX38" s="553"/>
      <c r="CY38" s="553"/>
      <c r="CZ38" s="553"/>
      <c r="DA38" s="553"/>
      <c r="DB38" s="553"/>
      <c r="DC38" s="553"/>
      <c r="DD38" s="553"/>
      <c r="DE38" s="553"/>
      <c r="DF38" s="553"/>
      <c r="DG38" s="553"/>
      <c r="DH38" s="553"/>
      <c r="DI38" s="554"/>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127"/>
      <c r="EL38" s="127"/>
      <c r="EM38" s="127"/>
      <c r="EN38" s="127"/>
    </row>
    <row r="39" spans="1:144" s="58" customFormat="1" ht="9.9499999999999993" customHeight="1" thickBot="1">
      <c r="A39" s="55" t="s">
        <v>181</v>
      </c>
      <c r="B39" s="56" t="s">
        <v>138</v>
      </c>
      <c r="C39" s="56" t="s">
        <v>181</v>
      </c>
      <c r="D39" s="56" t="s">
        <v>181</v>
      </c>
      <c r="E39" s="56" t="s">
        <v>181</v>
      </c>
      <c r="F39" s="56" t="s">
        <v>181</v>
      </c>
      <c r="G39" s="56" t="s">
        <v>181</v>
      </c>
      <c r="H39" s="56" t="s">
        <v>181</v>
      </c>
      <c r="I39" s="56" t="s">
        <v>181</v>
      </c>
      <c r="J39" s="56" t="s">
        <v>181</v>
      </c>
      <c r="K39" s="56" t="s">
        <v>181</v>
      </c>
      <c r="L39" s="68" t="s">
        <v>181</v>
      </c>
      <c r="M39" s="152" t="s">
        <v>181</v>
      </c>
      <c r="N39" s="152" t="s">
        <v>181</v>
      </c>
      <c r="O39" s="401" t="s">
        <v>181</v>
      </c>
      <c r="P39" s="152" t="s">
        <v>181</v>
      </c>
      <c r="Q39" s="68" t="s">
        <v>181</v>
      </c>
      <c r="R39" s="152" t="s">
        <v>181</v>
      </c>
      <c r="S39" s="152" t="s">
        <v>181</v>
      </c>
      <c r="T39" s="401" t="s">
        <v>181</v>
      </c>
      <c r="U39" s="152" t="s">
        <v>181</v>
      </c>
      <c r="V39" s="68" t="s">
        <v>181</v>
      </c>
      <c r="W39" s="152" t="s">
        <v>181</v>
      </c>
      <c r="X39" s="152" t="s">
        <v>181</v>
      </c>
      <c r="Y39" s="401" t="s">
        <v>181</v>
      </c>
      <c r="Z39" s="152" t="s">
        <v>181</v>
      </c>
      <c r="AA39" s="68" t="s">
        <v>181</v>
      </c>
      <c r="AB39" s="152" t="s">
        <v>181</v>
      </c>
      <c r="AC39" s="152" t="s">
        <v>181</v>
      </c>
      <c r="AD39" s="401" t="s">
        <v>181</v>
      </c>
      <c r="AE39" s="152" t="s">
        <v>181</v>
      </c>
      <c r="AF39" s="68" t="s">
        <v>181</v>
      </c>
      <c r="AG39" s="152" t="s">
        <v>181</v>
      </c>
      <c r="AH39" s="152" t="s">
        <v>181</v>
      </c>
      <c r="AI39" s="401" t="s">
        <v>181</v>
      </c>
      <c r="AJ39" s="152" t="s">
        <v>181</v>
      </c>
      <c r="AK39" s="68" t="s">
        <v>181</v>
      </c>
      <c r="AL39" s="152" t="s">
        <v>181</v>
      </c>
      <c r="AM39" s="152" t="s">
        <v>181</v>
      </c>
      <c r="AN39" s="401" t="s">
        <v>181</v>
      </c>
      <c r="AO39" s="85" t="s">
        <v>181</v>
      </c>
      <c r="AP39" s="187" t="s">
        <v>181</v>
      </c>
      <c r="AQ39" s="185" t="s">
        <v>181</v>
      </c>
      <c r="AR39" s="188" t="s">
        <v>181</v>
      </c>
      <c r="AS39" s="731"/>
      <c r="AT39" s="553"/>
      <c r="AU39" s="553"/>
      <c r="AV39" s="553"/>
      <c r="AW39" s="553"/>
      <c r="AX39" s="553"/>
      <c r="AY39" s="553"/>
      <c r="AZ39" s="553"/>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3"/>
      <c r="CW39" s="553"/>
      <c r="CX39" s="553"/>
      <c r="CY39" s="553"/>
      <c r="CZ39" s="553"/>
      <c r="DA39" s="553"/>
      <c r="DB39" s="553"/>
      <c r="DC39" s="553"/>
      <c r="DD39" s="553"/>
      <c r="DE39" s="553"/>
      <c r="DF39" s="553"/>
      <c r="DG39" s="553"/>
      <c r="DH39" s="553"/>
      <c r="DI39" s="554"/>
      <c r="DJ39" s="554"/>
      <c r="DK39" s="554"/>
      <c r="DL39" s="554"/>
      <c r="DM39" s="554"/>
      <c r="DN39" s="554"/>
      <c r="DO39" s="554"/>
      <c r="DP39" s="554"/>
      <c r="DQ39" s="554"/>
      <c r="DR39" s="554"/>
      <c r="DS39" s="554"/>
      <c r="DT39" s="554"/>
      <c r="DU39" s="554"/>
      <c r="DV39" s="554"/>
      <c r="DW39" s="554"/>
      <c r="DX39" s="554"/>
      <c r="DY39" s="554"/>
      <c r="DZ39" s="554"/>
      <c r="EA39" s="554"/>
      <c r="EB39" s="554"/>
      <c r="EC39" s="554"/>
      <c r="ED39" s="554"/>
      <c r="EE39" s="554"/>
      <c r="EF39" s="554"/>
      <c r="EG39" s="554"/>
      <c r="EH39" s="554"/>
      <c r="EI39" s="554"/>
      <c r="EJ39" s="554"/>
      <c r="EK39" s="127"/>
      <c r="EL39" s="127"/>
      <c r="EM39" s="127"/>
      <c r="EN39" s="127"/>
    </row>
    <row r="40" spans="1:144" s="58" customFormat="1" ht="30" customHeight="1">
      <c r="A40" s="518"/>
      <c r="B40" s="1370" t="s">
        <v>193</v>
      </c>
      <c r="C40" s="1371"/>
      <c r="D40" s="1371"/>
      <c r="E40" s="1371"/>
      <c r="F40" s="1371"/>
      <c r="G40" s="1372" t="s">
        <v>389</v>
      </c>
      <c r="H40" s="1372"/>
      <c r="I40" s="1372"/>
      <c r="J40" s="768"/>
      <c r="K40" s="84" t="s">
        <v>181</v>
      </c>
      <c r="L40" s="1373"/>
      <c r="M40" s="1374"/>
      <c r="N40" s="1374"/>
      <c r="O40" s="521" t="s">
        <v>181</v>
      </c>
      <c r="P40" s="769" t="s">
        <v>181</v>
      </c>
      <c r="Q40" s="520" t="s">
        <v>181</v>
      </c>
      <c r="R40" s="520" t="s">
        <v>181</v>
      </c>
      <c r="S40" s="520" t="s">
        <v>181</v>
      </c>
      <c r="T40" s="521" t="s">
        <v>181</v>
      </c>
      <c r="U40" s="769" t="s">
        <v>181</v>
      </c>
      <c r="V40" s="520" t="s">
        <v>181</v>
      </c>
      <c r="W40" s="520" t="s">
        <v>181</v>
      </c>
      <c r="X40" s="520" t="s">
        <v>181</v>
      </c>
      <c r="Y40" s="521" t="s">
        <v>181</v>
      </c>
      <c r="Z40" s="769" t="s">
        <v>181</v>
      </c>
      <c r="AA40" s="520" t="s">
        <v>181</v>
      </c>
      <c r="AB40" s="520" t="s">
        <v>181</v>
      </c>
      <c r="AC40" s="520" t="s">
        <v>181</v>
      </c>
      <c r="AD40" s="521" t="s">
        <v>181</v>
      </c>
      <c r="AE40" s="769" t="s">
        <v>181</v>
      </c>
      <c r="AF40" s="520" t="s">
        <v>181</v>
      </c>
      <c r="AG40" s="520" t="s">
        <v>181</v>
      </c>
      <c r="AH40" s="520" t="s">
        <v>181</v>
      </c>
      <c r="AI40" s="521" t="s">
        <v>181</v>
      </c>
      <c r="AJ40" s="769" t="s">
        <v>181</v>
      </c>
      <c r="AK40" s="520" t="s">
        <v>181</v>
      </c>
      <c r="AL40" s="520" t="s">
        <v>181</v>
      </c>
      <c r="AM40" s="520" t="s">
        <v>181</v>
      </c>
      <c r="AN40" s="521" t="s">
        <v>181</v>
      </c>
      <c r="AO40" s="770" t="s">
        <v>181</v>
      </c>
      <c r="AP40" s="524" t="s">
        <v>181</v>
      </c>
      <c r="AQ40" s="524" t="s">
        <v>181</v>
      </c>
      <c r="AR40" s="525" t="s">
        <v>181</v>
      </c>
      <c r="AS40" s="729"/>
      <c r="AT40" s="56" t="s">
        <v>181</v>
      </c>
      <c r="AU40" s="56" t="s">
        <v>181</v>
      </c>
      <c r="AV40" s="56" t="s">
        <v>181</v>
      </c>
      <c r="AW40" s="56" t="s">
        <v>181</v>
      </c>
      <c r="AX40" s="56" t="s">
        <v>181</v>
      </c>
      <c r="AY40" s="56" t="s">
        <v>181</v>
      </c>
      <c r="AZ40" s="56" t="s">
        <v>181</v>
      </c>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56" t="s">
        <v>181</v>
      </c>
      <c r="CW40" s="56" t="s">
        <v>181</v>
      </c>
      <c r="CX40" s="56" t="s">
        <v>181</v>
      </c>
      <c r="CY40" s="56" t="s">
        <v>181</v>
      </c>
      <c r="CZ40" s="56" t="s">
        <v>181</v>
      </c>
      <c r="DA40" s="56" t="s">
        <v>181</v>
      </c>
      <c r="DB40" s="56" t="s">
        <v>181</v>
      </c>
      <c r="DC40" s="56" t="s">
        <v>181</v>
      </c>
      <c r="DD40" s="56" t="s">
        <v>181</v>
      </c>
      <c r="DE40" s="56" t="s">
        <v>181</v>
      </c>
      <c r="DF40" s="56" t="s">
        <v>181</v>
      </c>
      <c r="DG40" s="56" t="s">
        <v>181</v>
      </c>
      <c r="DH40" s="56" t="s">
        <v>181</v>
      </c>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row>
    <row r="41" spans="1:144" s="58" customFormat="1" ht="20.25" customHeight="1">
      <c r="A41" s="55" t="s">
        <v>181</v>
      </c>
      <c r="B41" s="56">
        <v>1</v>
      </c>
      <c r="C41" s="74">
        <v>0</v>
      </c>
      <c r="D41" s="1068" t="s">
        <v>195</v>
      </c>
      <c r="E41" s="966"/>
      <c r="F41" s="966"/>
      <c r="G41" s="56" t="s">
        <v>181</v>
      </c>
      <c r="H41" s="101"/>
      <c r="I41" s="56" t="s">
        <v>181</v>
      </c>
      <c r="J41" s="105">
        <v>0.28000000000000003</v>
      </c>
      <c r="K41" s="56" t="s">
        <v>181</v>
      </c>
      <c r="L41" s="68" t="s">
        <v>181</v>
      </c>
      <c r="M41" s="74"/>
      <c r="N41" s="152" t="s">
        <v>181</v>
      </c>
      <c r="O41" s="400">
        <f t="shared" ref="O41:O60" si="51">ROUND(H41*AT41*M41,$AQ$257)</f>
        <v>0</v>
      </c>
      <c r="P41" s="69" t="s">
        <v>181</v>
      </c>
      <c r="Q41" s="152" t="s">
        <v>181</v>
      </c>
      <c r="R41" s="74"/>
      <c r="S41" s="152" t="s">
        <v>181</v>
      </c>
      <c r="T41" s="400">
        <f t="shared" ref="T41:T60" si="52">ROUND($H41*AU41*R41,$AQ$257)</f>
        <v>0</v>
      </c>
      <c r="U41" s="69" t="s">
        <v>181</v>
      </c>
      <c r="V41" s="152" t="s">
        <v>181</v>
      </c>
      <c r="W41" s="74"/>
      <c r="X41" s="152" t="s">
        <v>181</v>
      </c>
      <c r="Y41" s="400">
        <f t="shared" ref="Y41:Y60" si="53">ROUND($H41*AV41*W41,$AQ$257)</f>
        <v>0</v>
      </c>
      <c r="Z41" s="69" t="s">
        <v>181</v>
      </c>
      <c r="AA41" s="152" t="s">
        <v>181</v>
      </c>
      <c r="AB41" s="74"/>
      <c r="AC41" s="152" t="s">
        <v>181</v>
      </c>
      <c r="AD41" s="400">
        <f t="shared" ref="AD41:AD60" si="54">ROUND($H41*AW41*AB41,$AQ$257)</f>
        <v>0</v>
      </c>
      <c r="AE41" s="69" t="s">
        <v>181</v>
      </c>
      <c r="AF41" s="152" t="s">
        <v>181</v>
      </c>
      <c r="AG41" s="74"/>
      <c r="AH41" s="152" t="s">
        <v>181</v>
      </c>
      <c r="AI41" s="400">
        <f t="shared" ref="AI41:AI60" si="55">ROUND($H41*AX41*AG41,$AQ$257)</f>
        <v>0</v>
      </c>
      <c r="AJ41" s="69" t="s">
        <v>181</v>
      </c>
      <c r="AK41" s="152" t="s">
        <v>181</v>
      </c>
      <c r="AL41" s="74"/>
      <c r="AM41" s="152" t="s">
        <v>181</v>
      </c>
      <c r="AN41" s="400">
        <f t="shared" ref="AN41:AN60" si="56">ROUND($H41*AY41*AL41,$AQ$257)</f>
        <v>0</v>
      </c>
      <c r="AO41" s="75" t="s">
        <v>181</v>
      </c>
      <c r="AP41" s="185" t="s">
        <v>181</v>
      </c>
      <c r="AQ41" s="52">
        <f>SUM(O41+T41+Y41+AD41+AN41+AI41)</f>
        <v>0</v>
      </c>
      <c r="AR41" s="188" t="s">
        <v>181</v>
      </c>
      <c r="AS41" s="729"/>
      <c r="AT41" s="76">
        <v>1.03</v>
      </c>
      <c r="AU41" s="76">
        <f t="shared" ref="AU41:AY56" si="57">1.03*AT41</f>
        <v>1.0609</v>
      </c>
      <c r="AV41" s="76">
        <f t="shared" si="57"/>
        <v>1.092727</v>
      </c>
      <c r="AW41" s="76">
        <f t="shared" si="57"/>
        <v>1.1255088100000001</v>
      </c>
      <c r="AX41" s="76">
        <f t="shared" si="57"/>
        <v>1.1592740743000001</v>
      </c>
      <c r="AY41" s="76">
        <f t="shared" si="57"/>
        <v>1.1940522965290001</v>
      </c>
      <c r="AZ41" s="51">
        <f t="shared" ref="AZ41:AZ60" si="58">ROUND((2080/12)*M41,2)</f>
        <v>0</v>
      </c>
      <c r="BA41" s="51">
        <f t="shared" ref="BA41:BA60" si="59">ROUND((2080/12)*R41,2)</f>
        <v>0</v>
      </c>
      <c r="BB41" s="51">
        <f t="shared" ref="BB41:BB60" si="60">ROUND((2080/12)*W41,2)</f>
        <v>0</v>
      </c>
      <c r="BC41" s="51">
        <f t="shared" ref="BC41:BC60" si="61">ROUND((2080/12)*AB41,2)</f>
        <v>0</v>
      </c>
      <c r="BD41" s="51">
        <f t="shared" ref="BD41:BD60" si="62">ROUND((2080/12)*AG41,2)</f>
        <v>0</v>
      </c>
      <c r="BE41" s="51">
        <f t="shared" ref="BE41:BE60" si="63">ROUND((2080/12)*AL41,2)</f>
        <v>0</v>
      </c>
      <c r="BF41" s="127"/>
      <c r="BG41" s="127"/>
      <c r="BH41" s="127"/>
      <c r="BI41" s="127"/>
      <c r="BJ41" s="127"/>
      <c r="BK41" s="127"/>
      <c r="BL41" s="738">
        <f t="shared" ref="BL41:BL60" si="64">ROUND((M41/12),3)</f>
        <v>0</v>
      </c>
      <c r="BM41" s="738">
        <f t="shared" ref="BM41:BM60" si="65">ROUND((R41/12),3)</f>
        <v>0</v>
      </c>
      <c r="BN41" s="738">
        <f t="shared" ref="BN41:BN60" si="66">ROUND((W41/12),3)</f>
        <v>0</v>
      </c>
      <c r="BO41" s="738">
        <f t="shared" ref="BO41:BO60" si="67">ROUND((AB41/12),3)</f>
        <v>0</v>
      </c>
      <c r="BP41" s="738">
        <f t="shared" ref="BP41:BP60" si="68">ROUND((AG41/12),3)</f>
        <v>0</v>
      </c>
      <c r="BQ41" s="738">
        <f t="shared" ref="BQ41:BQ60" si="69">ROUND((AL41/12),3)</f>
        <v>0</v>
      </c>
      <c r="BR41" s="741">
        <f t="shared" ref="BR41:BW41" si="70">ROUND(AT41*$H41,2)</f>
        <v>0</v>
      </c>
      <c r="BS41" s="741">
        <f t="shared" si="70"/>
        <v>0</v>
      </c>
      <c r="BT41" s="741">
        <f t="shared" si="70"/>
        <v>0</v>
      </c>
      <c r="BU41" s="741">
        <f t="shared" si="70"/>
        <v>0</v>
      </c>
      <c r="BV41" s="741">
        <f t="shared" si="70"/>
        <v>0</v>
      </c>
      <c r="BW41" s="741">
        <f t="shared" si="70"/>
        <v>0</v>
      </c>
      <c r="BX41" s="742">
        <f t="shared" ref="BX41:CC41" si="71">BR41</f>
        <v>0</v>
      </c>
      <c r="BY41" s="742">
        <f t="shared" si="71"/>
        <v>0</v>
      </c>
      <c r="BZ41" s="742">
        <f t="shared" si="71"/>
        <v>0</v>
      </c>
      <c r="CA41" s="742">
        <f t="shared" si="71"/>
        <v>0</v>
      </c>
      <c r="CB41" s="742">
        <f t="shared" si="71"/>
        <v>0</v>
      </c>
      <c r="CC41" s="742">
        <f t="shared" si="71"/>
        <v>0</v>
      </c>
      <c r="CD41" s="736">
        <f t="shared" ref="CD41:CI41" si="72">BR41</f>
        <v>0</v>
      </c>
      <c r="CE41" s="736">
        <f t="shared" si="72"/>
        <v>0</v>
      </c>
      <c r="CF41" s="736">
        <f t="shared" si="72"/>
        <v>0</v>
      </c>
      <c r="CG41" s="736">
        <f t="shared" si="72"/>
        <v>0</v>
      </c>
      <c r="CH41" s="736">
        <f t="shared" si="72"/>
        <v>0</v>
      </c>
      <c r="CI41" s="736">
        <f t="shared" si="72"/>
        <v>0</v>
      </c>
      <c r="CJ41" s="745">
        <f t="shared" ref="CJ41:CO41" si="73">AZ41</f>
        <v>0</v>
      </c>
      <c r="CK41" s="745">
        <f t="shared" si="73"/>
        <v>0</v>
      </c>
      <c r="CL41" s="745">
        <f t="shared" si="73"/>
        <v>0</v>
      </c>
      <c r="CM41" s="745">
        <f t="shared" si="73"/>
        <v>0</v>
      </c>
      <c r="CN41" s="745">
        <f t="shared" si="73"/>
        <v>0</v>
      </c>
      <c r="CO41" s="745">
        <f t="shared" si="73"/>
        <v>0</v>
      </c>
      <c r="CP41" s="677" t="e">
        <f t="shared" ref="CP41:CP60" si="74">ROUND(O41/M41/173.33,2)</f>
        <v>#DIV/0!</v>
      </c>
      <c r="CQ41" s="677" t="e">
        <f t="shared" ref="CQ41:CQ60" si="75">ROUND(T41/R41/173.33,2)</f>
        <v>#DIV/0!</v>
      </c>
      <c r="CR41" s="677" t="e">
        <f t="shared" ref="CR41:CR60" si="76">ROUND(Y41/W41/173.33,2)</f>
        <v>#DIV/0!</v>
      </c>
      <c r="CS41" s="677" t="e">
        <f t="shared" ref="CS41:CS60" si="77">ROUND(AD41/AB41/173.33,2)</f>
        <v>#DIV/0!</v>
      </c>
      <c r="CT41" s="677" t="e">
        <f t="shared" ref="CT41:CT60" si="78">ROUND(AI41/AG41/173.33,2)</f>
        <v>#DIV/0!</v>
      </c>
      <c r="CU41" s="677" t="e">
        <f t="shared" ref="CU41:CU60" si="79">ROUND(AN41/AL41/173.33,2)</f>
        <v>#DIV/0!</v>
      </c>
      <c r="CV41" s="764" t="e">
        <f t="shared" ref="CV41:DA41" si="80">ROUND(CP41+(CP41*$J41),2)</f>
        <v>#DIV/0!</v>
      </c>
      <c r="CW41" s="764" t="e">
        <f t="shared" si="80"/>
        <v>#DIV/0!</v>
      </c>
      <c r="CX41" s="764" t="e">
        <f t="shared" si="80"/>
        <v>#DIV/0!</v>
      </c>
      <c r="CY41" s="764" t="e">
        <f t="shared" si="80"/>
        <v>#DIV/0!</v>
      </c>
      <c r="CZ41" s="764" t="e">
        <f t="shared" si="80"/>
        <v>#DIV/0!</v>
      </c>
      <c r="DA41" s="764" t="e">
        <f t="shared" si="80"/>
        <v>#DIV/0!</v>
      </c>
      <c r="DB41" s="680" t="e">
        <f t="shared" ref="DB41:DG41" si="81">ROUND(CV41+(CV41*($J$243+$J$242)),2)</f>
        <v>#DIV/0!</v>
      </c>
      <c r="DC41" s="680" t="e">
        <f t="shared" si="81"/>
        <v>#DIV/0!</v>
      </c>
      <c r="DD41" s="680" t="e">
        <f t="shared" si="81"/>
        <v>#DIV/0!</v>
      </c>
      <c r="DE41" s="680" t="e">
        <f t="shared" si="81"/>
        <v>#DIV/0!</v>
      </c>
      <c r="DF41" s="680" t="e">
        <f t="shared" si="81"/>
        <v>#DIV/0!</v>
      </c>
      <c r="DG41" s="680" t="e">
        <f t="shared" si="81"/>
        <v>#DIV/0!</v>
      </c>
      <c r="DH41" s="766">
        <f>ROUND($J41*O41, 'Initial Information'!B44)</f>
        <v>0</v>
      </c>
      <c r="DI41" s="766">
        <f>ROUND($J41*T41, 'Initial Information'!C44)</f>
        <v>0</v>
      </c>
      <c r="DJ41" s="766">
        <f>ROUND($J41*Y41, 'Initial Information'!D44)</f>
        <v>0</v>
      </c>
      <c r="DK41" s="766">
        <f>ROUND($J41*AD41, 'Initial Information'!E44)</f>
        <v>0</v>
      </c>
      <c r="DL41" s="766">
        <f>ROUND($J41*AI41, 'Initial Information'!F44)</f>
        <v>0</v>
      </c>
      <c r="DM41" s="766">
        <f>ROUND($J41*AN41, 'Initial Information'!G44)</f>
        <v>0</v>
      </c>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row>
    <row r="42" spans="1:144" s="58" customFormat="1" ht="20.25" customHeight="1">
      <c r="A42" s="55" t="s">
        <v>181</v>
      </c>
      <c r="B42" s="56">
        <v>2</v>
      </c>
      <c r="C42" s="74">
        <v>0</v>
      </c>
      <c r="D42" s="1068" t="s">
        <v>195</v>
      </c>
      <c r="E42" s="966"/>
      <c r="F42" s="966"/>
      <c r="G42" s="56" t="s">
        <v>181</v>
      </c>
      <c r="H42" s="101"/>
      <c r="I42" s="56" t="s">
        <v>181</v>
      </c>
      <c r="J42" s="105">
        <v>0.28000000000000003</v>
      </c>
      <c r="K42" s="56" t="s">
        <v>181</v>
      </c>
      <c r="L42" s="68" t="s">
        <v>181</v>
      </c>
      <c r="M42" s="74"/>
      <c r="N42" s="152" t="s">
        <v>181</v>
      </c>
      <c r="O42" s="400">
        <f t="shared" si="51"/>
        <v>0</v>
      </c>
      <c r="P42" s="69" t="s">
        <v>181</v>
      </c>
      <c r="Q42" s="152" t="s">
        <v>181</v>
      </c>
      <c r="R42" s="74"/>
      <c r="S42" s="152" t="s">
        <v>181</v>
      </c>
      <c r="T42" s="400">
        <f t="shared" si="52"/>
        <v>0</v>
      </c>
      <c r="U42" s="69" t="s">
        <v>181</v>
      </c>
      <c r="V42" s="152" t="s">
        <v>181</v>
      </c>
      <c r="W42" s="74"/>
      <c r="X42" s="152" t="s">
        <v>181</v>
      </c>
      <c r="Y42" s="400">
        <f t="shared" si="53"/>
        <v>0</v>
      </c>
      <c r="Z42" s="69" t="s">
        <v>181</v>
      </c>
      <c r="AA42" s="152" t="s">
        <v>181</v>
      </c>
      <c r="AB42" s="74"/>
      <c r="AC42" s="152" t="s">
        <v>181</v>
      </c>
      <c r="AD42" s="400">
        <f t="shared" si="54"/>
        <v>0</v>
      </c>
      <c r="AE42" s="69" t="s">
        <v>181</v>
      </c>
      <c r="AF42" s="152" t="s">
        <v>181</v>
      </c>
      <c r="AG42" s="74"/>
      <c r="AH42" s="152" t="s">
        <v>181</v>
      </c>
      <c r="AI42" s="400">
        <f t="shared" si="55"/>
        <v>0</v>
      </c>
      <c r="AJ42" s="69" t="s">
        <v>181</v>
      </c>
      <c r="AK42" s="152" t="s">
        <v>181</v>
      </c>
      <c r="AL42" s="74"/>
      <c r="AM42" s="152" t="s">
        <v>181</v>
      </c>
      <c r="AN42" s="400">
        <f t="shared" si="56"/>
        <v>0</v>
      </c>
      <c r="AO42" s="75" t="s">
        <v>181</v>
      </c>
      <c r="AP42" s="185" t="s">
        <v>181</v>
      </c>
      <c r="AQ42" s="52">
        <f t="shared" ref="AQ42:AQ60" si="82">SUM(O42+T42+Y42+AD42+AN42+AI42)</f>
        <v>0</v>
      </c>
      <c r="AR42" s="188" t="s">
        <v>181</v>
      </c>
      <c r="AS42" s="729"/>
      <c r="AT42" s="76">
        <v>1.03</v>
      </c>
      <c r="AU42" s="76">
        <f t="shared" si="57"/>
        <v>1.0609</v>
      </c>
      <c r="AV42" s="76">
        <f t="shared" si="57"/>
        <v>1.092727</v>
      </c>
      <c r="AW42" s="76">
        <f t="shared" si="57"/>
        <v>1.1255088100000001</v>
      </c>
      <c r="AX42" s="76">
        <f t="shared" si="57"/>
        <v>1.1592740743000001</v>
      </c>
      <c r="AY42" s="76">
        <f t="shared" si="57"/>
        <v>1.1940522965290001</v>
      </c>
      <c r="AZ42" s="51">
        <f t="shared" si="58"/>
        <v>0</v>
      </c>
      <c r="BA42" s="51">
        <f t="shared" si="59"/>
        <v>0</v>
      </c>
      <c r="BB42" s="51">
        <f t="shared" si="60"/>
        <v>0</v>
      </c>
      <c r="BC42" s="51">
        <f t="shared" si="61"/>
        <v>0</v>
      </c>
      <c r="BD42" s="51">
        <f t="shared" si="62"/>
        <v>0</v>
      </c>
      <c r="BE42" s="51">
        <f t="shared" si="63"/>
        <v>0</v>
      </c>
      <c r="BF42" s="127"/>
      <c r="BG42" s="127"/>
      <c r="BH42" s="127"/>
      <c r="BI42" s="127"/>
      <c r="BJ42" s="127"/>
      <c r="BK42" s="127"/>
      <c r="BL42" s="738">
        <f t="shared" si="64"/>
        <v>0</v>
      </c>
      <c r="BM42" s="738">
        <f t="shared" si="65"/>
        <v>0</v>
      </c>
      <c r="BN42" s="738">
        <f t="shared" si="66"/>
        <v>0</v>
      </c>
      <c r="BO42" s="738">
        <f t="shared" si="67"/>
        <v>0</v>
      </c>
      <c r="BP42" s="738">
        <f t="shared" si="68"/>
        <v>0</v>
      </c>
      <c r="BQ42" s="738">
        <f t="shared" si="69"/>
        <v>0</v>
      </c>
      <c r="BR42" s="741">
        <f t="shared" ref="BR42:BW60" si="83">ROUND(AT42*$H42,2)</f>
        <v>0</v>
      </c>
      <c r="BS42" s="741">
        <f t="shared" si="83"/>
        <v>0</v>
      </c>
      <c r="BT42" s="741">
        <f t="shared" si="83"/>
        <v>0</v>
      </c>
      <c r="BU42" s="741">
        <f t="shared" si="83"/>
        <v>0</v>
      </c>
      <c r="BV42" s="741">
        <f t="shared" si="83"/>
        <v>0</v>
      </c>
      <c r="BW42" s="741">
        <f t="shared" si="83"/>
        <v>0</v>
      </c>
      <c r="BX42" s="744"/>
      <c r="BY42" s="744"/>
      <c r="BZ42" s="744"/>
      <c r="CA42" s="744"/>
      <c r="CB42" s="744"/>
      <c r="CC42" s="744"/>
      <c r="CD42" s="740">
        <f t="shared" ref="CD42:CI57" si="84">BR42*12</f>
        <v>0</v>
      </c>
      <c r="CE42" s="740">
        <f t="shared" si="84"/>
        <v>0</v>
      </c>
      <c r="CF42" s="740">
        <f t="shared" si="84"/>
        <v>0</v>
      </c>
      <c r="CG42" s="740">
        <f t="shared" si="84"/>
        <v>0</v>
      </c>
      <c r="CH42" s="740">
        <f t="shared" si="84"/>
        <v>0</v>
      </c>
      <c r="CI42" s="740">
        <f t="shared" si="84"/>
        <v>0</v>
      </c>
      <c r="CJ42" s="746" t="s">
        <v>1208</v>
      </c>
      <c r="CK42" s="746" t="s">
        <v>1208</v>
      </c>
      <c r="CL42" s="746" t="s">
        <v>1208</v>
      </c>
      <c r="CM42" s="746" t="s">
        <v>1208</v>
      </c>
      <c r="CN42" s="746" t="s">
        <v>1208</v>
      </c>
      <c r="CO42" s="746" t="s">
        <v>1208</v>
      </c>
      <c r="CP42" s="677" t="e">
        <f t="shared" si="74"/>
        <v>#DIV/0!</v>
      </c>
      <c r="CQ42" s="677" t="e">
        <f t="shared" si="75"/>
        <v>#DIV/0!</v>
      </c>
      <c r="CR42" s="677" t="e">
        <f t="shared" si="76"/>
        <v>#DIV/0!</v>
      </c>
      <c r="CS42" s="677" t="e">
        <f t="shared" si="77"/>
        <v>#DIV/0!</v>
      </c>
      <c r="CT42" s="677" t="e">
        <f t="shared" si="78"/>
        <v>#DIV/0!</v>
      </c>
      <c r="CU42" s="677" t="e">
        <f t="shared" si="79"/>
        <v>#DIV/0!</v>
      </c>
      <c r="CV42" s="764" t="e">
        <f t="shared" ref="CV42:DA60" si="85">ROUND(CP42+(CP42*$J42),2)</f>
        <v>#DIV/0!</v>
      </c>
      <c r="CW42" s="764" t="e">
        <f t="shared" si="85"/>
        <v>#DIV/0!</v>
      </c>
      <c r="CX42" s="764" t="e">
        <f t="shared" si="85"/>
        <v>#DIV/0!</v>
      </c>
      <c r="CY42" s="764" t="e">
        <f t="shared" si="85"/>
        <v>#DIV/0!</v>
      </c>
      <c r="CZ42" s="764" t="e">
        <f t="shared" si="85"/>
        <v>#DIV/0!</v>
      </c>
      <c r="DA42" s="764" t="e">
        <f t="shared" si="85"/>
        <v>#DIV/0!</v>
      </c>
      <c r="DB42" s="680" t="e">
        <f t="shared" ref="DB42:DG60" si="86">ROUND(CV42+(CV42*($J$243+$J$242)),2)</f>
        <v>#DIV/0!</v>
      </c>
      <c r="DC42" s="680" t="e">
        <f t="shared" si="86"/>
        <v>#DIV/0!</v>
      </c>
      <c r="DD42" s="680" t="e">
        <f t="shared" si="86"/>
        <v>#DIV/0!</v>
      </c>
      <c r="DE42" s="680" t="e">
        <f t="shared" si="86"/>
        <v>#DIV/0!</v>
      </c>
      <c r="DF42" s="680" t="e">
        <f t="shared" si="86"/>
        <v>#DIV/0!</v>
      </c>
      <c r="DG42" s="680" t="e">
        <f t="shared" si="86"/>
        <v>#DIV/0!</v>
      </c>
      <c r="DH42" s="766">
        <f>ROUND($J42*O42, 'Initial Information'!B45)</f>
        <v>0</v>
      </c>
      <c r="DI42" s="766">
        <f>ROUND($J42*T42, 'Initial Information'!C45)</f>
        <v>0</v>
      </c>
      <c r="DJ42" s="766">
        <f>ROUND($J42*Y42, 'Initial Information'!D45)</f>
        <v>0</v>
      </c>
      <c r="DK42" s="766">
        <f>ROUND($J42*AD42, 'Initial Information'!E45)</f>
        <v>0</v>
      </c>
      <c r="DL42" s="766">
        <f>ROUND($J42*AI42, 'Initial Information'!F45)</f>
        <v>0</v>
      </c>
      <c r="DM42" s="766">
        <f>ROUND($J42*AN42, 'Initial Information'!G45)</f>
        <v>0</v>
      </c>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row>
    <row r="43" spans="1:144" s="58" customFormat="1" ht="20.25" customHeight="1">
      <c r="A43" s="55" t="s">
        <v>181</v>
      </c>
      <c r="B43" s="56">
        <v>3</v>
      </c>
      <c r="C43" s="74">
        <v>0</v>
      </c>
      <c r="D43" s="1068" t="s">
        <v>195</v>
      </c>
      <c r="E43" s="966"/>
      <c r="F43" s="966"/>
      <c r="G43" s="56" t="s">
        <v>181</v>
      </c>
      <c r="H43" s="101"/>
      <c r="I43" s="56" t="s">
        <v>181</v>
      </c>
      <c r="J43" s="105">
        <v>0.28000000000000003</v>
      </c>
      <c r="K43" s="56" t="s">
        <v>181</v>
      </c>
      <c r="L43" s="68" t="s">
        <v>181</v>
      </c>
      <c r="M43" s="74"/>
      <c r="N43" s="152" t="s">
        <v>181</v>
      </c>
      <c r="O43" s="400">
        <f t="shared" si="51"/>
        <v>0</v>
      </c>
      <c r="P43" s="69" t="s">
        <v>181</v>
      </c>
      <c r="Q43" s="152" t="s">
        <v>181</v>
      </c>
      <c r="R43" s="74"/>
      <c r="S43" s="152" t="s">
        <v>181</v>
      </c>
      <c r="T43" s="400">
        <f t="shared" si="52"/>
        <v>0</v>
      </c>
      <c r="U43" s="69" t="s">
        <v>181</v>
      </c>
      <c r="V43" s="152" t="s">
        <v>181</v>
      </c>
      <c r="W43" s="74"/>
      <c r="X43" s="152" t="s">
        <v>181</v>
      </c>
      <c r="Y43" s="400">
        <f t="shared" si="53"/>
        <v>0</v>
      </c>
      <c r="Z43" s="69" t="s">
        <v>181</v>
      </c>
      <c r="AA43" s="152" t="s">
        <v>181</v>
      </c>
      <c r="AB43" s="74"/>
      <c r="AC43" s="152" t="s">
        <v>181</v>
      </c>
      <c r="AD43" s="400">
        <f t="shared" si="54"/>
        <v>0</v>
      </c>
      <c r="AE43" s="69" t="s">
        <v>181</v>
      </c>
      <c r="AF43" s="152" t="s">
        <v>181</v>
      </c>
      <c r="AG43" s="74"/>
      <c r="AH43" s="152" t="s">
        <v>181</v>
      </c>
      <c r="AI43" s="400">
        <f t="shared" si="55"/>
        <v>0</v>
      </c>
      <c r="AJ43" s="69" t="s">
        <v>181</v>
      </c>
      <c r="AK43" s="152" t="s">
        <v>181</v>
      </c>
      <c r="AL43" s="74"/>
      <c r="AM43" s="152" t="s">
        <v>181</v>
      </c>
      <c r="AN43" s="400">
        <f t="shared" si="56"/>
        <v>0</v>
      </c>
      <c r="AO43" s="75" t="s">
        <v>181</v>
      </c>
      <c r="AP43" s="185" t="s">
        <v>181</v>
      </c>
      <c r="AQ43" s="52">
        <f t="shared" si="82"/>
        <v>0</v>
      </c>
      <c r="AR43" s="188" t="s">
        <v>181</v>
      </c>
      <c r="AS43" s="729"/>
      <c r="AT43" s="76">
        <v>1.03</v>
      </c>
      <c r="AU43" s="76">
        <f t="shared" si="57"/>
        <v>1.0609</v>
      </c>
      <c r="AV43" s="76">
        <f t="shared" si="57"/>
        <v>1.092727</v>
      </c>
      <c r="AW43" s="76">
        <f t="shared" si="57"/>
        <v>1.1255088100000001</v>
      </c>
      <c r="AX43" s="76">
        <f t="shared" si="57"/>
        <v>1.1592740743000001</v>
      </c>
      <c r="AY43" s="76">
        <f t="shared" si="57"/>
        <v>1.1940522965290001</v>
      </c>
      <c r="AZ43" s="51">
        <f t="shared" si="58"/>
        <v>0</v>
      </c>
      <c r="BA43" s="51">
        <f t="shared" si="59"/>
        <v>0</v>
      </c>
      <c r="BB43" s="51">
        <f t="shared" si="60"/>
        <v>0</v>
      </c>
      <c r="BC43" s="51">
        <f t="shared" si="61"/>
        <v>0</v>
      </c>
      <c r="BD43" s="51">
        <f t="shared" si="62"/>
        <v>0</v>
      </c>
      <c r="BE43" s="51">
        <f t="shared" si="63"/>
        <v>0</v>
      </c>
      <c r="BF43" s="127"/>
      <c r="BG43" s="127"/>
      <c r="BH43" s="127"/>
      <c r="BI43" s="127"/>
      <c r="BJ43" s="127"/>
      <c r="BK43" s="127"/>
      <c r="BL43" s="738">
        <f t="shared" si="64"/>
        <v>0</v>
      </c>
      <c r="BM43" s="738">
        <f t="shared" si="65"/>
        <v>0</v>
      </c>
      <c r="BN43" s="738">
        <f t="shared" si="66"/>
        <v>0</v>
      </c>
      <c r="BO43" s="738">
        <f t="shared" si="67"/>
        <v>0</v>
      </c>
      <c r="BP43" s="738">
        <f t="shared" si="68"/>
        <v>0</v>
      </c>
      <c r="BQ43" s="738">
        <f t="shared" si="69"/>
        <v>0</v>
      </c>
      <c r="BR43" s="741">
        <f t="shared" si="83"/>
        <v>0</v>
      </c>
      <c r="BS43" s="741">
        <f t="shared" si="83"/>
        <v>0</v>
      </c>
      <c r="BT43" s="741">
        <f t="shared" si="83"/>
        <v>0</v>
      </c>
      <c r="BU43" s="741">
        <f t="shared" si="83"/>
        <v>0</v>
      </c>
      <c r="BV43" s="741">
        <f t="shared" si="83"/>
        <v>0</v>
      </c>
      <c r="BW43" s="741">
        <f t="shared" si="83"/>
        <v>0</v>
      </c>
      <c r="BX43" s="744"/>
      <c r="BY43" s="744"/>
      <c r="BZ43" s="744"/>
      <c r="CA43" s="744"/>
      <c r="CB43" s="744"/>
      <c r="CC43" s="744"/>
      <c r="CD43" s="740">
        <f t="shared" si="84"/>
        <v>0</v>
      </c>
      <c r="CE43" s="740">
        <f t="shared" si="84"/>
        <v>0</v>
      </c>
      <c r="CF43" s="740">
        <f t="shared" si="84"/>
        <v>0</v>
      </c>
      <c r="CG43" s="740">
        <f t="shared" si="84"/>
        <v>0</v>
      </c>
      <c r="CH43" s="740">
        <f t="shared" si="84"/>
        <v>0</v>
      </c>
      <c r="CI43" s="740">
        <f t="shared" si="84"/>
        <v>0</v>
      </c>
      <c r="CJ43" s="746" t="s">
        <v>1208</v>
      </c>
      <c r="CK43" s="746" t="s">
        <v>1208</v>
      </c>
      <c r="CL43" s="746" t="s">
        <v>1208</v>
      </c>
      <c r="CM43" s="746" t="s">
        <v>1208</v>
      </c>
      <c r="CN43" s="746" t="s">
        <v>1208</v>
      </c>
      <c r="CO43" s="746" t="s">
        <v>1208</v>
      </c>
      <c r="CP43" s="677" t="e">
        <f t="shared" si="74"/>
        <v>#DIV/0!</v>
      </c>
      <c r="CQ43" s="677" t="e">
        <f t="shared" si="75"/>
        <v>#DIV/0!</v>
      </c>
      <c r="CR43" s="677" t="e">
        <f t="shared" si="76"/>
        <v>#DIV/0!</v>
      </c>
      <c r="CS43" s="677" t="e">
        <f t="shared" si="77"/>
        <v>#DIV/0!</v>
      </c>
      <c r="CT43" s="677" t="e">
        <f t="shared" si="78"/>
        <v>#DIV/0!</v>
      </c>
      <c r="CU43" s="677" t="e">
        <f t="shared" si="79"/>
        <v>#DIV/0!</v>
      </c>
      <c r="CV43" s="764" t="e">
        <f t="shared" si="85"/>
        <v>#DIV/0!</v>
      </c>
      <c r="CW43" s="764" t="e">
        <f t="shared" si="85"/>
        <v>#DIV/0!</v>
      </c>
      <c r="CX43" s="764" t="e">
        <f t="shared" si="85"/>
        <v>#DIV/0!</v>
      </c>
      <c r="CY43" s="764" t="e">
        <f t="shared" si="85"/>
        <v>#DIV/0!</v>
      </c>
      <c r="CZ43" s="764" t="e">
        <f t="shared" si="85"/>
        <v>#DIV/0!</v>
      </c>
      <c r="DA43" s="764" t="e">
        <f t="shared" si="85"/>
        <v>#DIV/0!</v>
      </c>
      <c r="DB43" s="680" t="e">
        <f t="shared" si="86"/>
        <v>#DIV/0!</v>
      </c>
      <c r="DC43" s="680" t="e">
        <f t="shared" si="86"/>
        <v>#DIV/0!</v>
      </c>
      <c r="DD43" s="680" t="e">
        <f t="shared" si="86"/>
        <v>#DIV/0!</v>
      </c>
      <c r="DE43" s="680" t="e">
        <f t="shared" si="86"/>
        <v>#DIV/0!</v>
      </c>
      <c r="DF43" s="680" t="e">
        <f t="shared" si="86"/>
        <v>#DIV/0!</v>
      </c>
      <c r="DG43" s="680" t="e">
        <f t="shared" si="86"/>
        <v>#DIV/0!</v>
      </c>
      <c r="DH43" s="766">
        <f>ROUND($J43*O43, 'Initial Information'!B46)</f>
        <v>0</v>
      </c>
      <c r="DI43" s="766">
        <f>ROUND($J43*T43, 'Initial Information'!C46)</f>
        <v>0</v>
      </c>
      <c r="DJ43" s="766">
        <f>ROUND($J43*Y43, 'Initial Information'!D46)</f>
        <v>0</v>
      </c>
      <c r="DK43" s="766">
        <f>ROUND($J43*AD43, 'Initial Information'!E46)</f>
        <v>0</v>
      </c>
      <c r="DL43" s="766">
        <f>ROUND($J43*AI43, 'Initial Information'!F46)</f>
        <v>0</v>
      </c>
      <c r="DM43" s="766">
        <f>ROUND($J43*AN43, 'Initial Information'!G46)</f>
        <v>0</v>
      </c>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row>
    <row r="44" spans="1:144" s="58" customFormat="1" ht="20.25" customHeight="1">
      <c r="A44" s="55" t="s">
        <v>181</v>
      </c>
      <c r="B44" s="56">
        <v>4</v>
      </c>
      <c r="C44" s="74">
        <v>0</v>
      </c>
      <c r="D44" s="1068" t="s">
        <v>195</v>
      </c>
      <c r="E44" s="966"/>
      <c r="F44" s="966"/>
      <c r="G44" s="56" t="s">
        <v>181</v>
      </c>
      <c r="H44" s="101"/>
      <c r="I44" s="56" t="s">
        <v>181</v>
      </c>
      <c r="J44" s="105">
        <v>0.28000000000000003</v>
      </c>
      <c r="K44" s="56" t="s">
        <v>181</v>
      </c>
      <c r="L44" s="68" t="s">
        <v>181</v>
      </c>
      <c r="M44" s="74"/>
      <c r="N44" s="152" t="s">
        <v>181</v>
      </c>
      <c r="O44" s="400">
        <f t="shared" si="51"/>
        <v>0</v>
      </c>
      <c r="P44" s="69" t="s">
        <v>181</v>
      </c>
      <c r="Q44" s="152" t="s">
        <v>181</v>
      </c>
      <c r="R44" s="74"/>
      <c r="S44" s="152" t="s">
        <v>181</v>
      </c>
      <c r="T44" s="400">
        <f t="shared" si="52"/>
        <v>0</v>
      </c>
      <c r="U44" s="69" t="s">
        <v>181</v>
      </c>
      <c r="V44" s="152" t="s">
        <v>181</v>
      </c>
      <c r="W44" s="74"/>
      <c r="X44" s="152" t="s">
        <v>181</v>
      </c>
      <c r="Y44" s="400">
        <f t="shared" si="53"/>
        <v>0</v>
      </c>
      <c r="Z44" s="69" t="s">
        <v>181</v>
      </c>
      <c r="AA44" s="152" t="s">
        <v>181</v>
      </c>
      <c r="AB44" s="74"/>
      <c r="AC44" s="152" t="s">
        <v>181</v>
      </c>
      <c r="AD44" s="400">
        <f t="shared" si="54"/>
        <v>0</v>
      </c>
      <c r="AE44" s="69" t="s">
        <v>181</v>
      </c>
      <c r="AF44" s="152" t="s">
        <v>181</v>
      </c>
      <c r="AG44" s="74"/>
      <c r="AH44" s="152" t="s">
        <v>181</v>
      </c>
      <c r="AI44" s="400">
        <f t="shared" si="55"/>
        <v>0</v>
      </c>
      <c r="AJ44" s="69" t="s">
        <v>181</v>
      </c>
      <c r="AK44" s="152" t="s">
        <v>181</v>
      </c>
      <c r="AL44" s="74"/>
      <c r="AM44" s="152" t="s">
        <v>181</v>
      </c>
      <c r="AN44" s="400">
        <f t="shared" si="56"/>
        <v>0</v>
      </c>
      <c r="AO44" s="75" t="s">
        <v>181</v>
      </c>
      <c r="AP44" s="185" t="s">
        <v>181</v>
      </c>
      <c r="AQ44" s="52">
        <f t="shared" si="82"/>
        <v>0</v>
      </c>
      <c r="AR44" s="188" t="s">
        <v>181</v>
      </c>
      <c r="AS44" s="729"/>
      <c r="AT44" s="76">
        <v>1.03</v>
      </c>
      <c r="AU44" s="76">
        <f t="shared" si="57"/>
        <v>1.0609</v>
      </c>
      <c r="AV44" s="76">
        <f t="shared" si="57"/>
        <v>1.092727</v>
      </c>
      <c r="AW44" s="76">
        <f t="shared" si="57"/>
        <v>1.1255088100000001</v>
      </c>
      <c r="AX44" s="76">
        <f t="shared" si="57"/>
        <v>1.1592740743000001</v>
      </c>
      <c r="AY44" s="76">
        <f t="shared" si="57"/>
        <v>1.1940522965290001</v>
      </c>
      <c r="AZ44" s="51">
        <f t="shared" si="58"/>
        <v>0</v>
      </c>
      <c r="BA44" s="51">
        <f t="shared" si="59"/>
        <v>0</v>
      </c>
      <c r="BB44" s="51">
        <f t="shared" si="60"/>
        <v>0</v>
      </c>
      <c r="BC44" s="51">
        <f t="shared" si="61"/>
        <v>0</v>
      </c>
      <c r="BD44" s="51">
        <f t="shared" si="62"/>
        <v>0</v>
      </c>
      <c r="BE44" s="51">
        <f t="shared" si="63"/>
        <v>0</v>
      </c>
      <c r="BF44" s="127"/>
      <c r="BG44" s="127"/>
      <c r="BH44" s="127"/>
      <c r="BI44" s="127"/>
      <c r="BJ44" s="127"/>
      <c r="BK44" s="127"/>
      <c r="BL44" s="738">
        <f t="shared" si="64"/>
        <v>0</v>
      </c>
      <c r="BM44" s="738">
        <f t="shared" si="65"/>
        <v>0</v>
      </c>
      <c r="BN44" s="738">
        <f t="shared" si="66"/>
        <v>0</v>
      </c>
      <c r="BO44" s="738">
        <f t="shared" si="67"/>
        <v>0</v>
      </c>
      <c r="BP44" s="738">
        <f t="shared" si="68"/>
        <v>0</v>
      </c>
      <c r="BQ44" s="738">
        <f t="shared" si="69"/>
        <v>0</v>
      </c>
      <c r="BR44" s="741">
        <f t="shared" si="83"/>
        <v>0</v>
      </c>
      <c r="BS44" s="741">
        <f t="shared" si="83"/>
        <v>0</v>
      </c>
      <c r="BT44" s="741">
        <f t="shared" si="83"/>
        <v>0</v>
      </c>
      <c r="BU44" s="741">
        <f t="shared" si="83"/>
        <v>0</v>
      </c>
      <c r="BV44" s="741">
        <f t="shared" si="83"/>
        <v>0</v>
      </c>
      <c r="BW44" s="741">
        <f t="shared" si="83"/>
        <v>0</v>
      </c>
      <c r="BX44" s="744"/>
      <c r="BY44" s="744"/>
      <c r="BZ44" s="744"/>
      <c r="CA44" s="744"/>
      <c r="CB44" s="744"/>
      <c r="CC44" s="744"/>
      <c r="CD44" s="740">
        <f t="shared" si="84"/>
        <v>0</v>
      </c>
      <c r="CE44" s="740">
        <f t="shared" si="84"/>
        <v>0</v>
      </c>
      <c r="CF44" s="740">
        <f t="shared" si="84"/>
        <v>0</v>
      </c>
      <c r="CG44" s="740">
        <f t="shared" si="84"/>
        <v>0</v>
      </c>
      <c r="CH44" s="740">
        <f t="shared" si="84"/>
        <v>0</v>
      </c>
      <c r="CI44" s="740">
        <f t="shared" si="84"/>
        <v>0</v>
      </c>
      <c r="CJ44" s="746" t="s">
        <v>1208</v>
      </c>
      <c r="CK44" s="746" t="s">
        <v>1208</v>
      </c>
      <c r="CL44" s="746" t="s">
        <v>1208</v>
      </c>
      <c r="CM44" s="746" t="s">
        <v>1208</v>
      </c>
      <c r="CN44" s="746" t="s">
        <v>1208</v>
      </c>
      <c r="CO44" s="746" t="s">
        <v>1208</v>
      </c>
      <c r="CP44" s="677" t="e">
        <f t="shared" si="74"/>
        <v>#DIV/0!</v>
      </c>
      <c r="CQ44" s="677" t="e">
        <f t="shared" si="75"/>
        <v>#DIV/0!</v>
      </c>
      <c r="CR44" s="677" t="e">
        <f t="shared" si="76"/>
        <v>#DIV/0!</v>
      </c>
      <c r="CS44" s="677" t="e">
        <f t="shared" si="77"/>
        <v>#DIV/0!</v>
      </c>
      <c r="CT44" s="677" t="e">
        <f t="shared" si="78"/>
        <v>#DIV/0!</v>
      </c>
      <c r="CU44" s="677" t="e">
        <f t="shared" si="79"/>
        <v>#DIV/0!</v>
      </c>
      <c r="CV44" s="764" t="e">
        <f t="shared" si="85"/>
        <v>#DIV/0!</v>
      </c>
      <c r="CW44" s="764" t="e">
        <f t="shared" si="85"/>
        <v>#DIV/0!</v>
      </c>
      <c r="CX44" s="764" t="e">
        <f t="shared" si="85"/>
        <v>#DIV/0!</v>
      </c>
      <c r="CY44" s="764" t="e">
        <f t="shared" si="85"/>
        <v>#DIV/0!</v>
      </c>
      <c r="CZ44" s="764" t="e">
        <f t="shared" si="85"/>
        <v>#DIV/0!</v>
      </c>
      <c r="DA44" s="764" t="e">
        <f t="shared" si="85"/>
        <v>#DIV/0!</v>
      </c>
      <c r="DB44" s="680" t="e">
        <f t="shared" si="86"/>
        <v>#DIV/0!</v>
      </c>
      <c r="DC44" s="680" t="e">
        <f t="shared" si="86"/>
        <v>#DIV/0!</v>
      </c>
      <c r="DD44" s="680" t="e">
        <f t="shared" si="86"/>
        <v>#DIV/0!</v>
      </c>
      <c r="DE44" s="680" t="e">
        <f t="shared" si="86"/>
        <v>#DIV/0!</v>
      </c>
      <c r="DF44" s="680" t="e">
        <f t="shared" si="86"/>
        <v>#DIV/0!</v>
      </c>
      <c r="DG44" s="680" t="e">
        <f t="shared" si="86"/>
        <v>#DIV/0!</v>
      </c>
      <c r="DH44" s="766">
        <f>ROUND($J44*O44, 'Initial Information'!B47)</f>
        <v>0</v>
      </c>
      <c r="DI44" s="766">
        <f>ROUND($J44*T44, 'Initial Information'!C47)</f>
        <v>0</v>
      </c>
      <c r="DJ44" s="766">
        <f>ROUND($J44*Y44, 'Initial Information'!D47)</f>
        <v>0</v>
      </c>
      <c r="DK44" s="766">
        <f>ROUND($J44*AD44, 'Initial Information'!E47)</f>
        <v>0</v>
      </c>
      <c r="DL44" s="766">
        <f>ROUND($J44*AI44, 'Initial Information'!F47)</f>
        <v>0</v>
      </c>
      <c r="DM44" s="766">
        <f>ROUND($J44*AN44, 'Initial Information'!G47)</f>
        <v>0</v>
      </c>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row>
    <row r="45" spans="1:144" s="58" customFormat="1" ht="20.25" customHeight="1">
      <c r="A45" s="55" t="s">
        <v>181</v>
      </c>
      <c r="B45" s="56">
        <v>5</v>
      </c>
      <c r="C45" s="74">
        <v>0</v>
      </c>
      <c r="D45" s="1068" t="s">
        <v>196</v>
      </c>
      <c r="E45" s="966"/>
      <c r="F45" s="966"/>
      <c r="G45" s="56" t="s">
        <v>181</v>
      </c>
      <c r="H45" s="101"/>
      <c r="I45" s="56" t="s">
        <v>181</v>
      </c>
      <c r="J45" s="105">
        <v>0.28000000000000003</v>
      </c>
      <c r="K45" s="56" t="s">
        <v>181</v>
      </c>
      <c r="L45" s="68" t="s">
        <v>181</v>
      </c>
      <c r="M45" s="74"/>
      <c r="N45" s="152" t="s">
        <v>181</v>
      </c>
      <c r="O45" s="400">
        <f t="shared" si="51"/>
        <v>0</v>
      </c>
      <c r="P45" s="69" t="s">
        <v>181</v>
      </c>
      <c r="Q45" s="152" t="s">
        <v>181</v>
      </c>
      <c r="R45" s="74"/>
      <c r="S45" s="152" t="s">
        <v>181</v>
      </c>
      <c r="T45" s="400">
        <f t="shared" si="52"/>
        <v>0</v>
      </c>
      <c r="U45" s="69" t="s">
        <v>181</v>
      </c>
      <c r="V45" s="152" t="s">
        <v>181</v>
      </c>
      <c r="W45" s="74"/>
      <c r="X45" s="152" t="s">
        <v>181</v>
      </c>
      <c r="Y45" s="400">
        <f t="shared" si="53"/>
        <v>0</v>
      </c>
      <c r="Z45" s="69" t="s">
        <v>181</v>
      </c>
      <c r="AA45" s="152" t="s">
        <v>181</v>
      </c>
      <c r="AB45" s="74"/>
      <c r="AC45" s="152" t="s">
        <v>181</v>
      </c>
      <c r="AD45" s="400">
        <f t="shared" si="54"/>
        <v>0</v>
      </c>
      <c r="AE45" s="69" t="s">
        <v>181</v>
      </c>
      <c r="AF45" s="152" t="s">
        <v>181</v>
      </c>
      <c r="AG45" s="74"/>
      <c r="AH45" s="152" t="s">
        <v>181</v>
      </c>
      <c r="AI45" s="400">
        <f t="shared" si="55"/>
        <v>0</v>
      </c>
      <c r="AJ45" s="69" t="s">
        <v>181</v>
      </c>
      <c r="AK45" s="152" t="s">
        <v>181</v>
      </c>
      <c r="AL45" s="74"/>
      <c r="AM45" s="152" t="s">
        <v>181</v>
      </c>
      <c r="AN45" s="400">
        <f t="shared" si="56"/>
        <v>0</v>
      </c>
      <c r="AO45" s="75" t="s">
        <v>181</v>
      </c>
      <c r="AP45" s="185" t="s">
        <v>181</v>
      </c>
      <c r="AQ45" s="52">
        <f t="shared" si="82"/>
        <v>0</v>
      </c>
      <c r="AR45" s="188" t="s">
        <v>181</v>
      </c>
      <c r="AS45" s="729"/>
      <c r="AT45" s="76">
        <v>1.03</v>
      </c>
      <c r="AU45" s="76">
        <f t="shared" si="57"/>
        <v>1.0609</v>
      </c>
      <c r="AV45" s="76">
        <f t="shared" si="57"/>
        <v>1.092727</v>
      </c>
      <c r="AW45" s="76">
        <f t="shared" si="57"/>
        <v>1.1255088100000001</v>
      </c>
      <c r="AX45" s="76">
        <f t="shared" si="57"/>
        <v>1.1592740743000001</v>
      </c>
      <c r="AY45" s="76">
        <f t="shared" si="57"/>
        <v>1.1940522965290001</v>
      </c>
      <c r="AZ45" s="51">
        <f t="shared" si="58"/>
        <v>0</v>
      </c>
      <c r="BA45" s="51">
        <f t="shared" si="59"/>
        <v>0</v>
      </c>
      <c r="BB45" s="51">
        <f t="shared" si="60"/>
        <v>0</v>
      </c>
      <c r="BC45" s="51">
        <f t="shared" si="61"/>
        <v>0</v>
      </c>
      <c r="BD45" s="51">
        <f t="shared" si="62"/>
        <v>0</v>
      </c>
      <c r="BE45" s="51">
        <f t="shared" si="63"/>
        <v>0</v>
      </c>
      <c r="BF45" s="127"/>
      <c r="BG45" s="127"/>
      <c r="BH45" s="127"/>
      <c r="BI45" s="127"/>
      <c r="BJ45" s="127"/>
      <c r="BK45" s="127"/>
      <c r="BL45" s="738">
        <f t="shared" si="64"/>
        <v>0</v>
      </c>
      <c r="BM45" s="738">
        <f t="shared" si="65"/>
        <v>0</v>
      </c>
      <c r="BN45" s="738">
        <f t="shared" si="66"/>
        <v>0</v>
      </c>
      <c r="BO45" s="738">
        <f t="shared" si="67"/>
        <v>0</v>
      </c>
      <c r="BP45" s="738">
        <f t="shared" si="68"/>
        <v>0</v>
      </c>
      <c r="BQ45" s="738">
        <f t="shared" si="69"/>
        <v>0</v>
      </c>
      <c r="BR45" s="741">
        <f t="shared" si="83"/>
        <v>0</v>
      </c>
      <c r="BS45" s="741">
        <f t="shared" si="83"/>
        <v>0</v>
      </c>
      <c r="BT45" s="741">
        <f t="shared" si="83"/>
        <v>0</v>
      </c>
      <c r="BU45" s="741">
        <f t="shared" si="83"/>
        <v>0</v>
      </c>
      <c r="BV45" s="741">
        <f t="shared" si="83"/>
        <v>0</v>
      </c>
      <c r="BW45" s="741">
        <f t="shared" si="83"/>
        <v>0</v>
      </c>
      <c r="BX45" s="744"/>
      <c r="BY45" s="744"/>
      <c r="BZ45" s="744"/>
      <c r="CA45" s="744"/>
      <c r="CB45" s="744"/>
      <c r="CC45" s="744"/>
      <c r="CD45" s="740">
        <f t="shared" si="84"/>
        <v>0</v>
      </c>
      <c r="CE45" s="740">
        <f t="shared" si="84"/>
        <v>0</v>
      </c>
      <c r="CF45" s="740">
        <f t="shared" si="84"/>
        <v>0</v>
      </c>
      <c r="CG45" s="740">
        <f t="shared" si="84"/>
        <v>0</v>
      </c>
      <c r="CH45" s="740">
        <f t="shared" si="84"/>
        <v>0</v>
      </c>
      <c r="CI45" s="740">
        <f t="shared" si="84"/>
        <v>0</v>
      </c>
      <c r="CJ45" s="746" t="s">
        <v>1208</v>
      </c>
      <c r="CK45" s="746" t="s">
        <v>1208</v>
      </c>
      <c r="CL45" s="746" t="s">
        <v>1208</v>
      </c>
      <c r="CM45" s="746" t="s">
        <v>1208</v>
      </c>
      <c r="CN45" s="746" t="s">
        <v>1208</v>
      </c>
      <c r="CO45" s="746" t="s">
        <v>1208</v>
      </c>
      <c r="CP45" s="677" t="e">
        <f t="shared" si="74"/>
        <v>#DIV/0!</v>
      </c>
      <c r="CQ45" s="677" t="e">
        <f t="shared" si="75"/>
        <v>#DIV/0!</v>
      </c>
      <c r="CR45" s="677" t="e">
        <f t="shared" si="76"/>
        <v>#DIV/0!</v>
      </c>
      <c r="CS45" s="677" t="e">
        <f t="shared" si="77"/>
        <v>#DIV/0!</v>
      </c>
      <c r="CT45" s="677" t="e">
        <f t="shared" si="78"/>
        <v>#DIV/0!</v>
      </c>
      <c r="CU45" s="677" t="e">
        <f t="shared" si="79"/>
        <v>#DIV/0!</v>
      </c>
      <c r="CV45" s="764" t="e">
        <f t="shared" si="85"/>
        <v>#DIV/0!</v>
      </c>
      <c r="CW45" s="764" t="e">
        <f t="shared" si="85"/>
        <v>#DIV/0!</v>
      </c>
      <c r="CX45" s="764" t="e">
        <f t="shared" si="85"/>
        <v>#DIV/0!</v>
      </c>
      <c r="CY45" s="764" t="e">
        <f t="shared" si="85"/>
        <v>#DIV/0!</v>
      </c>
      <c r="CZ45" s="764" t="e">
        <f t="shared" si="85"/>
        <v>#DIV/0!</v>
      </c>
      <c r="DA45" s="764" t="e">
        <f t="shared" si="85"/>
        <v>#DIV/0!</v>
      </c>
      <c r="DB45" s="680" t="e">
        <f t="shared" si="86"/>
        <v>#DIV/0!</v>
      </c>
      <c r="DC45" s="680" t="e">
        <f t="shared" si="86"/>
        <v>#DIV/0!</v>
      </c>
      <c r="DD45" s="680" t="e">
        <f t="shared" si="86"/>
        <v>#DIV/0!</v>
      </c>
      <c r="DE45" s="680" t="e">
        <f t="shared" si="86"/>
        <v>#DIV/0!</v>
      </c>
      <c r="DF45" s="680" t="e">
        <f t="shared" si="86"/>
        <v>#DIV/0!</v>
      </c>
      <c r="DG45" s="680" t="e">
        <f t="shared" si="86"/>
        <v>#DIV/0!</v>
      </c>
      <c r="DH45" s="766">
        <f>ROUND($J45*O45, 'Initial Information'!B48)</f>
        <v>0</v>
      </c>
      <c r="DI45" s="766">
        <f>ROUND($J45*T45, 'Initial Information'!C48)</f>
        <v>0</v>
      </c>
      <c r="DJ45" s="766">
        <f>ROUND($J45*Y45, 'Initial Information'!D48)</f>
        <v>0</v>
      </c>
      <c r="DK45" s="766">
        <f>ROUND($J45*AD45, 'Initial Information'!E48)</f>
        <v>0</v>
      </c>
      <c r="DL45" s="766">
        <f>ROUND($J45*AI45, 'Initial Information'!F48)</f>
        <v>0</v>
      </c>
      <c r="DM45" s="766">
        <f>ROUND($J45*AN45, 'Initial Information'!G48)</f>
        <v>0</v>
      </c>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row>
    <row r="46" spans="1:144" s="58" customFormat="1" ht="20.25" customHeight="1">
      <c r="A46" s="55" t="s">
        <v>181</v>
      </c>
      <c r="B46" s="56">
        <v>6</v>
      </c>
      <c r="C46" s="74">
        <v>0</v>
      </c>
      <c r="D46" s="1068" t="s">
        <v>196</v>
      </c>
      <c r="E46" s="966"/>
      <c r="F46" s="966"/>
      <c r="G46" s="56" t="s">
        <v>181</v>
      </c>
      <c r="H46" s="101"/>
      <c r="I46" s="56" t="s">
        <v>181</v>
      </c>
      <c r="J46" s="105">
        <v>0.28000000000000003</v>
      </c>
      <c r="K46" s="56" t="s">
        <v>181</v>
      </c>
      <c r="L46" s="68" t="s">
        <v>181</v>
      </c>
      <c r="M46" s="74"/>
      <c r="N46" s="152" t="s">
        <v>181</v>
      </c>
      <c r="O46" s="400">
        <f t="shared" si="51"/>
        <v>0</v>
      </c>
      <c r="P46" s="69" t="s">
        <v>181</v>
      </c>
      <c r="Q46" s="152" t="s">
        <v>181</v>
      </c>
      <c r="R46" s="74"/>
      <c r="S46" s="152" t="s">
        <v>181</v>
      </c>
      <c r="T46" s="400">
        <f t="shared" si="52"/>
        <v>0</v>
      </c>
      <c r="U46" s="69" t="s">
        <v>181</v>
      </c>
      <c r="V46" s="152" t="s">
        <v>181</v>
      </c>
      <c r="W46" s="74"/>
      <c r="X46" s="152" t="s">
        <v>181</v>
      </c>
      <c r="Y46" s="400">
        <f t="shared" si="53"/>
        <v>0</v>
      </c>
      <c r="Z46" s="69" t="s">
        <v>181</v>
      </c>
      <c r="AA46" s="152" t="s">
        <v>181</v>
      </c>
      <c r="AB46" s="74"/>
      <c r="AC46" s="152" t="s">
        <v>181</v>
      </c>
      <c r="AD46" s="400">
        <f t="shared" si="54"/>
        <v>0</v>
      </c>
      <c r="AE46" s="69" t="s">
        <v>181</v>
      </c>
      <c r="AF46" s="152" t="s">
        <v>181</v>
      </c>
      <c r="AG46" s="74"/>
      <c r="AH46" s="152" t="s">
        <v>181</v>
      </c>
      <c r="AI46" s="400">
        <f t="shared" si="55"/>
        <v>0</v>
      </c>
      <c r="AJ46" s="69" t="s">
        <v>181</v>
      </c>
      <c r="AK46" s="152" t="s">
        <v>181</v>
      </c>
      <c r="AL46" s="74"/>
      <c r="AM46" s="152" t="s">
        <v>181</v>
      </c>
      <c r="AN46" s="400">
        <f t="shared" si="56"/>
        <v>0</v>
      </c>
      <c r="AO46" s="75" t="s">
        <v>181</v>
      </c>
      <c r="AP46" s="185" t="s">
        <v>181</v>
      </c>
      <c r="AQ46" s="52">
        <f t="shared" si="82"/>
        <v>0</v>
      </c>
      <c r="AR46" s="188" t="s">
        <v>181</v>
      </c>
      <c r="AS46" s="729"/>
      <c r="AT46" s="76">
        <v>1.03</v>
      </c>
      <c r="AU46" s="76">
        <f t="shared" si="57"/>
        <v>1.0609</v>
      </c>
      <c r="AV46" s="76">
        <f t="shared" si="57"/>
        <v>1.092727</v>
      </c>
      <c r="AW46" s="76">
        <f t="shared" si="57"/>
        <v>1.1255088100000001</v>
      </c>
      <c r="AX46" s="76">
        <f t="shared" si="57"/>
        <v>1.1592740743000001</v>
      </c>
      <c r="AY46" s="76">
        <f t="shared" si="57"/>
        <v>1.1940522965290001</v>
      </c>
      <c r="AZ46" s="51">
        <f t="shared" si="58"/>
        <v>0</v>
      </c>
      <c r="BA46" s="51">
        <f t="shared" si="59"/>
        <v>0</v>
      </c>
      <c r="BB46" s="51">
        <f t="shared" si="60"/>
        <v>0</v>
      </c>
      <c r="BC46" s="51">
        <f t="shared" si="61"/>
        <v>0</v>
      </c>
      <c r="BD46" s="51">
        <f t="shared" si="62"/>
        <v>0</v>
      </c>
      <c r="BE46" s="51">
        <f t="shared" si="63"/>
        <v>0</v>
      </c>
      <c r="BF46" s="127"/>
      <c r="BG46" s="127"/>
      <c r="BH46" s="127"/>
      <c r="BI46" s="127"/>
      <c r="BJ46" s="127"/>
      <c r="BK46" s="127"/>
      <c r="BL46" s="738">
        <f t="shared" si="64"/>
        <v>0</v>
      </c>
      <c r="BM46" s="738">
        <f t="shared" si="65"/>
        <v>0</v>
      </c>
      <c r="BN46" s="738">
        <f t="shared" si="66"/>
        <v>0</v>
      </c>
      <c r="BO46" s="738">
        <f t="shared" si="67"/>
        <v>0</v>
      </c>
      <c r="BP46" s="738">
        <f t="shared" si="68"/>
        <v>0</v>
      </c>
      <c r="BQ46" s="738">
        <f t="shared" si="69"/>
        <v>0</v>
      </c>
      <c r="BR46" s="741">
        <f t="shared" si="83"/>
        <v>0</v>
      </c>
      <c r="BS46" s="741">
        <f t="shared" si="83"/>
        <v>0</v>
      </c>
      <c r="BT46" s="741">
        <f t="shared" si="83"/>
        <v>0</v>
      </c>
      <c r="BU46" s="741">
        <f t="shared" si="83"/>
        <v>0</v>
      </c>
      <c r="BV46" s="741">
        <f t="shared" si="83"/>
        <v>0</v>
      </c>
      <c r="BW46" s="741">
        <f t="shared" si="83"/>
        <v>0</v>
      </c>
      <c r="BX46" s="744"/>
      <c r="BY46" s="744"/>
      <c r="BZ46" s="744"/>
      <c r="CA46" s="744"/>
      <c r="CB46" s="744"/>
      <c r="CC46" s="744"/>
      <c r="CD46" s="740">
        <f t="shared" si="84"/>
        <v>0</v>
      </c>
      <c r="CE46" s="740">
        <f t="shared" si="84"/>
        <v>0</v>
      </c>
      <c r="CF46" s="740">
        <f t="shared" si="84"/>
        <v>0</v>
      </c>
      <c r="CG46" s="740">
        <f t="shared" si="84"/>
        <v>0</v>
      </c>
      <c r="CH46" s="740">
        <f t="shared" si="84"/>
        <v>0</v>
      </c>
      <c r="CI46" s="740">
        <f t="shared" si="84"/>
        <v>0</v>
      </c>
      <c r="CJ46" s="746" t="s">
        <v>1208</v>
      </c>
      <c r="CK46" s="746" t="s">
        <v>1208</v>
      </c>
      <c r="CL46" s="746" t="s">
        <v>1208</v>
      </c>
      <c r="CM46" s="746" t="s">
        <v>1208</v>
      </c>
      <c r="CN46" s="746" t="s">
        <v>1208</v>
      </c>
      <c r="CO46" s="746" t="s">
        <v>1208</v>
      </c>
      <c r="CP46" s="677" t="e">
        <f t="shared" si="74"/>
        <v>#DIV/0!</v>
      </c>
      <c r="CQ46" s="677" t="e">
        <f t="shared" si="75"/>
        <v>#DIV/0!</v>
      </c>
      <c r="CR46" s="677" t="e">
        <f t="shared" si="76"/>
        <v>#DIV/0!</v>
      </c>
      <c r="CS46" s="677" t="e">
        <f t="shared" si="77"/>
        <v>#DIV/0!</v>
      </c>
      <c r="CT46" s="677" t="e">
        <f t="shared" si="78"/>
        <v>#DIV/0!</v>
      </c>
      <c r="CU46" s="677" t="e">
        <f t="shared" si="79"/>
        <v>#DIV/0!</v>
      </c>
      <c r="CV46" s="764" t="e">
        <f t="shared" si="85"/>
        <v>#DIV/0!</v>
      </c>
      <c r="CW46" s="764" t="e">
        <f t="shared" si="85"/>
        <v>#DIV/0!</v>
      </c>
      <c r="CX46" s="764" t="e">
        <f t="shared" si="85"/>
        <v>#DIV/0!</v>
      </c>
      <c r="CY46" s="764" t="e">
        <f t="shared" si="85"/>
        <v>#DIV/0!</v>
      </c>
      <c r="CZ46" s="764" t="e">
        <f t="shared" si="85"/>
        <v>#DIV/0!</v>
      </c>
      <c r="DA46" s="764" t="e">
        <f t="shared" si="85"/>
        <v>#DIV/0!</v>
      </c>
      <c r="DB46" s="680" t="e">
        <f t="shared" si="86"/>
        <v>#DIV/0!</v>
      </c>
      <c r="DC46" s="680" t="e">
        <f t="shared" si="86"/>
        <v>#DIV/0!</v>
      </c>
      <c r="DD46" s="680" t="e">
        <f t="shared" si="86"/>
        <v>#DIV/0!</v>
      </c>
      <c r="DE46" s="680" t="e">
        <f t="shared" si="86"/>
        <v>#DIV/0!</v>
      </c>
      <c r="DF46" s="680" t="e">
        <f t="shared" si="86"/>
        <v>#DIV/0!</v>
      </c>
      <c r="DG46" s="680" t="e">
        <f t="shared" si="86"/>
        <v>#DIV/0!</v>
      </c>
      <c r="DH46" s="766">
        <f>ROUND($J46*O46, 'Initial Information'!B49)</f>
        <v>0</v>
      </c>
      <c r="DI46" s="766">
        <f>ROUND($J46*T46, 'Initial Information'!C49)</f>
        <v>0</v>
      </c>
      <c r="DJ46" s="766">
        <f>ROUND($J46*Y46, 'Initial Information'!D49)</f>
        <v>0</v>
      </c>
      <c r="DK46" s="766">
        <f>ROUND($J46*AD46, 'Initial Information'!E49)</f>
        <v>0</v>
      </c>
      <c r="DL46" s="766">
        <f>ROUND($J46*AI46, 'Initial Information'!F49)</f>
        <v>0</v>
      </c>
      <c r="DM46" s="766">
        <f>ROUND($J46*AN46, 'Initial Information'!G49)</f>
        <v>0</v>
      </c>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row>
    <row r="47" spans="1:144" s="58" customFormat="1" ht="20.25" customHeight="1">
      <c r="A47" s="55" t="s">
        <v>181</v>
      </c>
      <c r="B47" s="56">
        <v>7</v>
      </c>
      <c r="C47" s="74">
        <v>0</v>
      </c>
      <c r="D47" s="1068" t="s">
        <v>197</v>
      </c>
      <c r="E47" s="966"/>
      <c r="F47" s="966"/>
      <c r="G47" s="56" t="s">
        <v>181</v>
      </c>
      <c r="H47" s="101"/>
      <c r="I47" s="56" t="s">
        <v>181</v>
      </c>
      <c r="J47" s="105">
        <v>0.28000000000000003</v>
      </c>
      <c r="K47" s="56" t="s">
        <v>181</v>
      </c>
      <c r="L47" s="68" t="s">
        <v>181</v>
      </c>
      <c r="M47" s="74"/>
      <c r="N47" s="152" t="s">
        <v>181</v>
      </c>
      <c r="O47" s="400">
        <f t="shared" si="51"/>
        <v>0</v>
      </c>
      <c r="P47" s="69" t="s">
        <v>181</v>
      </c>
      <c r="Q47" s="152" t="s">
        <v>181</v>
      </c>
      <c r="R47" s="74"/>
      <c r="S47" s="152" t="s">
        <v>181</v>
      </c>
      <c r="T47" s="400">
        <f t="shared" si="52"/>
        <v>0</v>
      </c>
      <c r="U47" s="69" t="s">
        <v>181</v>
      </c>
      <c r="V47" s="152" t="s">
        <v>181</v>
      </c>
      <c r="W47" s="74"/>
      <c r="X47" s="152" t="s">
        <v>181</v>
      </c>
      <c r="Y47" s="400">
        <f t="shared" si="53"/>
        <v>0</v>
      </c>
      <c r="Z47" s="69" t="s">
        <v>181</v>
      </c>
      <c r="AA47" s="152" t="s">
        <v>181</v>
      </c>
      <c r="AB47" s="74"/>
      <c r="AC47" s="152" t="s">
        <v>181</v>
      </c>
      <c r="AD47" s="400">
        <f t="shared" si="54"/>
        <v>0</v>
      </c>
      <c r="AE47" s="69" t="s">
        <v>181</v>
      </c>
      <c r="AF47" s="152" t="s">
        <v>181</v>
      </c>
      <c r="AG47" s="74"/>
      <c r="AH47" s="152" t="s">
        <v>181</v>
      </c>
      <c r="AI47" s="400">
        <f t="shared" si="55"/>
        <v>0</v>
      </c>
      <c r="AJ47" s="69" t="s">
        <v>181</v>
      </c>
      <c r="AK47" s="152" t="s">
        <v>181</v>
      </c>
      <c r="AL47" s="74"/>
      <c r="AM47" s="152" t="s">
        <v>181</v>
      </c>
      <c r="AN47" s="400">
        <f t="shared" si="56"/>
        <v>0</v>
      </c>
      <c r="AO47" s="75" t="s">
        <v>181</v>
      </c>
      <c r="AP47" s="185" t="s">
        <v>181</v>
      </c>
      <c r="AQ47" s="52">
        <f t="shared" si="82"/>
        <v>0</v>
      </c>
      <c r="AR47" s="188" t="s">
        <v>181</v>
      </c>
      <c r="AS47" s="729"/>
      <c r="AT47" s="76">
        <v>1.03</v>
      </c>
      <c r="AU47" s="76">
        <f t="shared" si="57"/>
        <v>1.0609</v>
      </c>
      <c r="AV47" s="76">
        <f t="shared" si="57"/>
        <v>1.092727</v>
      </c>
      <c r="AW47" s="76">
        <f t="shared" si="57"/>
        <v>1.1255088100000001</v>
      </c>
      <c r="AX47" s="76">
        <f t="shared" si="57"/>
        <v>1.1592740743000001</v>
      </c>
      <c r="AY47" s="76">
        <f t="shared" si="57"/>
        <v>1.1940522965290001</v>
      </c>
      <c r="AZ47" s="51">
        <f t="shared" si="58"/>
        <v>0</v>
      </c>
      <c r="BA47" s="51">
        <f t="shared" si="59"/>
        <v>0</v>
      </c>
      <c r="BB47" s="51">
        <f t="shared" si="60"/>
        <v>0</v>
      </c>
      <c r="BC47" s="51">
        <f t="shared" si="61"/>
        <v>0</v>
      </c>
      <c r="BD47" s="51">
        <f t="shared" si="62"/>
        <v>0</v>
      </c>
      <c r="BE47" s="51">
        <f t="shared" si="63"/>
        <v>0</v>
      </c>
      <c r="BF47" s="127"/>
      <c r="BG47" s="127"/>
      <c r="BH47" s="127"/>
      <c r="BI47" s="127"/>
      <c r="BJ47" s="127"/>
      <c r="BK47" s="127"/>
      <c r="BL47" s="738">
        <f t="shared" si="64"/>
        <v>0</v>
      </c>
      <c r="BM47" s="738">
        <f t="shared" si="65"/>
        <v>0</v>
      </c>
      <c r="BN47" s="738">
        <f t="shared" si="66"/>
        <v>0</v>
      </c>
      <c r="BO47" s="738">
        <f t="shared" si="67"/>
        <v>0</v>
      </c>
      <c r="BP47" s="738">
        <f t="shared" si="68"/>
        <v>0</v>
      </c>
      <c r="BQ47" s="738">
        <f t="shared" si="69"/>
        <v>0</v>
      </c>
      <c r="BR47" s="741">
        <f t="shared" si="83"/>
        <v>0</v>
      </c>
      <c r="BS47" s="741">
        <f t="shared" si="83"/>
        <v>0</v>
      </c>
      <c r="BT47" s="741">
        <f t="shared" si="83"/>
        <v>0</v>
      </c>
      <c r="BU47" s="741">
        <f t="shared" si="83"/>
        <v>0</v>
      </c>
      <c r="BV47" s="741">
        <f t="shared" si="83"/>
        <v>0</v>
      </c>
      <c r="BW47" s="741">
        <f t="shared" si="83"/>
        <v>0</v>
      </c>
      <c r="BX47" s="744"/>
      <c r="BY47" s="744"/>
      <c r="BZ47" s="744"/>
      <c r="CA47" s="744"/>
      <c r="CB47" s="744"/>
      <c r="CC47" s="744"/>
      <c r="CD47" s="740">
        <f t="shared" si="84"/>
        <v>0</v>
      </c>
      <c r="CE47" s="740">
        <f t="shared" si="84"/>
        <v>0</v>
      </c>
      <c r="CF47" s="740">
        <f t="shared" si="84"/>
        <v>0</v>
      </c>
      <c r="CG47" s="740">
        <f t="shared" si="84"/>
        <v>0</v>
      </c>
      <c r="CH47" s="740">
        <f t="shared" si="84"/>
        <v>0</v>
      </c>
      <c r="CI47" s="740">
        <f t="shared" si="84"/>
        <v>0</v>
      </c>
      <c r="CJ47" s="746" t="s">
        <v>1208</v>
      </c>
      <c r="CK47" s="746" t="s">
        <v>1208</v>
      </c>
      <c r="CL47" s="746" t="s">
        <v>1208</v>
      </c>
      <c r="CM47" s="746" t="s">
        <v>1208</v>
      </c>
      <c r="CN47" s="746" t="s">
        <v>1208</v>
      </c>
      <c r="CO47" s="746" t="s">
        <v>1208</v>
      </c>
      <c r="CP47" s="677" t="e">
        <f t="shared" si="74"/>
        <v>#DIV/0!</v>
      </c>
      <c r="CQ47" s="677" t="e">
        <f t="shared" si="75"/>
        <v>#DIV/0!</v>
      </c>
      <c r="CR47" s="677" t="e">
        <f t="shared" si="76"/>
        <v>#DIV/0!</v>
      </c>
      <c r="CS47" s="677" t="e">
        <f t="shared" si="77"/>
        <v>#DIV/0!</v>
      </c>
      <c r="CT47" s="677" t="e">
        <f t="shared" si="78"/>
        <v>#DIV/0!</v>
      </c>
      <c r="CU47" s="677" t="e">
        <f t="shared" si="79"/>
        <v>#DIV/0!</v>
      </c>
      <c r="CV47" s="764" t="e">
        <f t="shared" si="85"/>
        <v>#DIV/0!</v>
      </c>
      <c r="CW47" s="764" t="e">
        <f t="shared" si="85"/>
        <v>#DIV/0!</v>
      </c>
      <c r="CX47" s="764" t="e">
        <f t="shared" si="85"/>
        <v>#DIV/0!</v>
      </c>
      <c r="CY47" s="764" t="e">
        <f t="shared" si="85"/>
        <v>#DIV/0!</v>
      </c>
      <c r="CZ47" s="764" t="e">
        <f t="shared" si="85"/>
        <v>#DIV/0!</v>
      </c>
      <c r="DA47" s="764" t="e">
        <f t="shared" si="85"/>
        <v>#DIV/0!</v>
      </c>
      <c r="DB47" s="680" t="e">
        <f t="shared" si="86"/>
        <v>#DIV/0!</v>
      </c>
      <c r="DC47" s="680" t="e">
        <f t="shared" si="86"/>
        <v>#DIV/0!</v>
      </c>
      <c r="DD47" s="680" t="e">
        <f t="shared" si="86"/>
        <v>#DIV/0!</v>
      </c>
      <c r="DE47" s="680" t="e">
        <f t="shared" si="86"/>
        <v>#DIV/0!</v>
      </c>
      <c r="DF47" s="680" t="e">
        <f t="shared" si="86"/>
        <v>#DIV/0!</v>
      </c>
      <c r="DG47" s="680" t="e">
        <f t="shared" si="86"/>
        <v>#DIV/0!</v>
      </c>
      <c r="DH47" s="766">
        <f>ROUND($J47*O47, 'Initial Information'!B50)</f>
        <v>0</v>
      </c>
      <c r="DI47" s="766">
        <f>ROUND($J47*T47, 'Initial Information'!C50)</f>
        <v>0</v>
      </c>
      <c r="DJ47" s="766">
        <f>ROUND($J47*Y47, 'Initial Information'!D50)</f>
        <v>0</v>
      </c>
      <c r="DK47" s="766">
        <f>ROUND($J47*AD47, 'Initial Information'!E50)</f>
        <v>0</v>
      </c>
      <c r="DL47" s="766">
        <f>ROUND($J47*AI47, 'Initial Information'!F50)</f>
        <v>0</v>
      </c>
      <c r="DM47" s="766">
        <f>ROUND($J47*AN47, 'Initial Information'!G50)</f>
        <v>0</v>
      </c>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row>
    <row r="48" spans="1:144" s="58" customFormat="1" ht="20.25" customHeight="1">
      <c r="A48" s="55" t="s">
        <v>181</v>
      </c>
      <c r="B48" s="56">
        <v>8</v>
      </c>
      <c r="C48" s="74">
        <v>0</v>
      </c>
      <c r="D48" s="1068" t="s">
        <v>197</v>
      </c>
      <c r="E48" s="966"/>
      <c r="F48" s="966"/>
      <c r="G48" s="56" t="s">
        <v>181</v>
      </c>
      <c r="H48" s="101"/>
      <c r="I48" s="56" t="s">
        <v>181</v>
      </c>
      <c r="J48" s="105">
        <v>0.28000000000000003</v>
      </c>
      <c r="K48" s="56" t="s">
        <v>181</v>
      </c>
      <c r="L48" s="68" t="s">
        <v>181</v>
      </c>
      <c r="M48" s="74"/>
      <c r="N48" s="152" t="s">
        <v>181</v>
      </c>
      <c r="O48" s="400">
        <f t="shared" si="51"/>
        <v>0</v>
      </c>
      <c r="P48" s="69" t="s">
        <v>181</v>
      </c>
      <c r="Q48" s="152" t="s">
        <v>181</v>
      </c>
      <c r="R48" s="74"/>
      <c r="S48" s="152" t="s">
        <v>181</v>
      </c>
      <c r="T48" s="400">
        <f t="shared" si="52"/>
        <v>0</v>
      </c>
      <c r="U48" s="69" t="s">
        <v>181</v>
      </c>
      <c r="V48" s="152" t="s">
        <v>181</v>
      </c>
      <c r="W48" s="74"/>
      <c r="X48" s="152" t="s">
        <v>181</v>
      </c>
      <c r="Y48" s="400">
        <f t="shared" si="53"/>
        <v>0</v>
      </c>
      <c r="Z48" s="69" t="s">
        <v>181</v>
      </c>
      <c r="AA48" s="152" t="s">
        <v>181</v>
      </c>
      <c r="AB48" s="74"/>
      <c r="AC48" s="152" t="s">
        <v>181</v>
      </c>
      <c r="AD48" s="400">
        <f t="shared" si="54"/>
        <v>0</v>
      </c>
      <c r="AE48" s="69" t="s">
        <v>181</v>
      </c>
      <c r="AF48" s="152" t="s">
        <v>181</v>
      </c>
      <c r="AG48" s="74"/>
      <c r="AH48" s="152" t="s">
        <v>181</v>
      </c>
      <c r="AI48" s="400">
        <f t="shared" si="55"/>
        <v>0</v>
      </c>
      <c r="AJ48" s="69" t="s">
        <v>181</v>
      </c>
      <c r="AK48" s="152" t="s">
        <v>181</v>
      </c>
      <c r="AL48" s="74"/>
      <c r="AM48" s="152" t="s">
        <v>181</v>
      </c>
      <c r="AN48" s="400">
        <f t="shared" si="56"/>
        <v>0</v>
      </c>
      <c r="AO48" s="75" t="s">
        <v>181</v>
      </c>
      <c r="AP48" s="185" t="s">
        <v>181</v>
      </c>
      <c r="AQ48" s="52">
        <f t="shared" si="82"/>
        <v>0</v>
      </c>
      <c r="AR48" s="188" t="s">
        <v>181</v>
      </c>
      <c r="AS48" s="729"/>
      <c r="AT48" s="76">
        <v>1.03</v>
      </c>
      <c r="AU48" s="76">
        <f t="shared" si="57"/>
        <v>1.0609</v>
      </c>
      <c r="AV48" s="76">
        <f t="shared" si="57"/>
        <v>1.092727</v>
      </c>
      <c r="AW48" s="76">
        <f t="shared" si="57"/>
        <v>1.1255088100000001</v>
      </c>
      <c r="AX48" s="76">
        <f t="shared" si="57"/>
        <v>1.1592740743000001</v>
      </c>
      <c r="AY48" s="76">
        <f t="shared" si="57"/>
        <v>1.1940522965290001</v>
      </c>
      <c r="AZ48" s="51">
        <f t="shared" si="58"/>
        <v>0</v>
      </c>
      <c r="BA48" s="51">
        <f t="shared" si="59"/>
        <v>0</v>
      </c>
      <c r="BB48" s="51">
        <f t="shared" si="60"/>
        <v>0</v>
      </c>
      <c r="BC48" s="51">
        <f t="shared" si="61"/>
        <v>0</v>
      </c>
      <c r="BD48" s="51">
        <f t="shared" si="62"/>
        <v>0</v>
      </c>
      <c r="BE48" s="51">
        <f t="shared" si="63"/>
        <v>0</v>
      </c>
      <c r="BF48" s="127"/>
      <c r="BG48" s="127"/>
      <c r="BH48" s="127"/>
      <c r="BI48" s="127"/>
      <c r="BJ48" s="127"/>
      <c r="BK48" s="127"/>
      <c r="BL48" s="738">
        <f t="shared" si="64"/>
        <v>0</v>
      </c>
      <c r="BM48" s="738">
        <f t="shared" si="65"/>
        <v>0</v>
      </c>
      <c r="BN48" s="738">
        <f t="shared" si="66"/>
        <v>0</v>
      </c>
      <c r="BO48" s="738">
        <f t="shared" si="67"/>
        <v>0</v>
      </c>
      <c r="BP48" s="738">
        <f t="shared" si="68"/>
        <v>0</v>
      </c>
      <c r="BQ48" s="738">
        <f t="shared" si="69"/>
        <v>0</v>
      </c>
      <c r="BR48" s="741">
        <f t="shared" si="83"/>
        <v>0</v>
      </c>
      <c r="BS48" s="741">
        <f t="shared" si="83"/>
        <v>0</v>
      </c>
      <c r="BT48" s="741">
        <f t="shared" si="83"/>
        <v>0</v>
      </c>
      <c r="BU48" s="741">
        <f t="shared" si="83"/>
        <v>0</v>
      </c>
      <c r="BV48" s="741">
        <f t="shared" si="83"/>
        <v>0</v>
      </c>
      <c r="BW48" s="741">
        <f t="shared" si="83"/>
        <v>0</v>
      </c>
      <c r="BX48" s="744"/>
      <c r="BY48" s="744"/>
      <c r="BZ48" s="744"/>
      <c r="CA48" s="744"/>
      <c r="CB48" s="744"/>
      <c r="CC48" s="744"/>
      <c r="CD48" s="740">
        <f t="shared" si="84"/>
        <v>0</v>
      </c>
      <c r="CE48" s="740">
        <f t="shared" si="84"/>
        <v>0</v>
      </c>
      <c r="CF48" s="740">
        <f t="shared" si="84"/>
        <v>0</v>
      </c>
      <c r="CG48" s="740">
        <f t="shared" si="84"/>
        <v>0</v>
      </c>
      <c r="CH48" s="740">
        <f t="shared" si="84"/>
        <v>0</v>
      </c>
      <c r="CI48" s="740">
        <f t="shared" si="84"/>
        <v>0</v>
      </c>
      <c r="CJ48" s="746" t="s">
        <v>1208</v>
      </c>
      <c r="CK48" s="746" t="s">
        <v>1208</v>
      </c>
      <c r="CL48" s="746" t="s">
        <v>1208</v>
      </c>
      <c r="CM48" s="746" t="s">
        <v>1208</v>
      </c>
      <c r="CN48" s="746" t="s">
        <v>1208</v>
      </c>
      <c r="CO48" s="746" t="s">
        <v>1208</v>
      </c>
      <c r="CP48" s="677" t="e">
        <f t="shared" si="74"/>
        <v>#DIV/0!</v>
      </c>
      <c r="CQ48" s="677" t="e">
        <f t="shared" si="75"/>
        <v>#DIV/0!</v>
      </c>
      <c r="CR48" s="677" t="e">
        <f t="shared" si="76"/>
        <v>#DIV/0!</v>
      </c>
      <c r="CS48" s="677" t="e">
        <f t="shared" si="77"/>
        <v>#DIV/0!</v>
      </c>
      <c r="CT48" s="677" t="e">
        <f t="shared" si="78"/>
        <v>#DIV/0!</v>
      </c>
      <c r="CU48" s="677" t="e">
        <f t="shared" si="79"/>
        <v>#DIV/0!</v>
      </c>
      <c r="CV48" s="764" t="e">
        <f t="shared" si="85"/>
        <v>#DIV/0!</v>
      </c>
      <c r="CW48" s="764" t="e">
        <f t="shared" si="85"/>
        <v>#DIV/0!</v>
      </c>
      <c r="CX48" s="764" t="e">
        <f t="shared" si="85"/>
        <v>#DIV/0!</v>
      </c>
      <c r="CY48" s="764" t="e">
        <f t="shared" si="85"/>
        <v>#DIV/0!</v>
      </c>
      <c r="CZ48" s="764" t="e">
        <f t="shared" si="85"/>
        <v>#DIV/0!</v>
      </c>
      <c r="DA48" s="764" t="e">
        <f t="shared" si="85"/>
        <v>#DIV/0!</v>
      </c>
      <c r="DB48" s="680" t="e">
        <f t="shared" si="86"/>
        <v>#DIV/0!</v>
      </c>
      <c r="DC48" s="680" t="e">
        <f t="shared" si="86"/>
        <v>#DIV/0!</v>
      </c>
      <c r="DD48" s="680" t="e">
        <f t="shared" si="86"/>
        <v>#DIV/0!</v>
      </c>
      <c r="DE48" s="680" t="e">
        <f t="shared" si="86"/>
        <v>#DIV/0!</v>
      </c>
      <c r="DF48" s="680" t="e">
        <f t="shared" si="86"/>
        <v>#DIV/0!</v>
      </c>
      <c r="DG48" s="680" t="e">
        <f t="shared" si="86"/>
        <v>#DIV/0!</v>
      </c>
      <c r="DH48" s="766">
        <f>ROUND($J48*O48, 'Initial Information'!B51)</f>
        <v>0</v>
      </c>
      <c r="DI48" s="766">
        <f>ROUND($J48*T48, 'Initial Information'!C51)</f>
        <v>0</v>
      </c>
      <c r="DJ48" s="766">
        <f>ROUND($J48*Y48, 'Initial Information'!D51)</f>
        <v>0</v>
      </c>
      <c r="DK48" s="766">
        <f>ROUND($J48*AD48, 'Initial Information'!E51)</f>
        <v>0</v>
      </c>
      <c r="DL48" s="766">
        <f>ROUND($J48*AI48, 'Initial Information'!F51)</f>
        <v>0</v>
      </c>
      <c r="DM48" s="766">
        <f>ROUND($J48*AN48, 'Initial Information'!G51)</f>
        <v>0</v>
      </c>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row>
    <row r="49" spans="1:144" s="58" customFormat="1" ht="20.25" customHeight="1">
      <c r="A49" s="55" t="s">
        <v>181</v>
      </c>
      <c r="B49" s="56">
        <v>9</v>
      </c>
      <c r="C49" s="74">
        <v>0</v>
      </c>
      <c r="D49" s="1068" t="s">
        <v>198</v>
      </c>
      <c r="E49" s="966"/>
      <c r="F49" s="966"/>
      <c r="G49" s="56" t="s">
        <v>181</v>
      </c>
      <c r="H49" s="101">
        <v>4500</v>
      </c>
      <c r="I49" s="56" t="s">
        <v>181</v>
      </c>
      <c r="J49" s="105">
        <v>0.28000000000000003</v>
      </c>
      <c r="K49" s="56" t="s">
        <v>181</v>
      </c>
      <c r="L49" s="68" t="s">
        <v>181</v>
      </c>
      <c r="M49" s="74"/>
      <c r="N49" s="152" t="s">
        <v>181</v>
      </c>
      <c r="O49" s="400">
        <f t="shared" si="51"/>
        <v>0</v>
      </c>
      <c r="P49" s="69" t="s">
        <v>181</v>
      </c>
      <c r="Q49" s="152" t="s">
        <v>181</v>
      </c>
      <c r="R49" s="74"/>
      <c r="S49" s="152" t="s">
        <v>181</v>
      </c>
      <c r="T49" s="400">
        <f t="shared" si="52"/>
        <v>0</v>
      </c>
      <c r="U49" s="69" t="s">
        <v>181</v>
      </c>
      <c r="V49" s="152" t="s">
        <v>181</v>
      </c>
      <c r="W49" s="74"/>
      <c r="X49" s="152" t="s">
        <v>181</v>
      </c>
      <c r="Y49" s="400">
        <f t="shared" si="53"/>
        <v>0</v>
      </c>
      <c r="Z49" s="69" t="s">
        <v>181</v>
      </c>
      <c r="AA49" s="152" t="s">
        <v>181</v>
      </c>
      <c r="AB49" s="74"/>
      <c r="AC49" s="152" t="s">
        <v>181</v>
      </c>
      <c r="AD49" s="400">
        <f t="shared" si="54"/>
        <v>0</v>
      </c>
      <c r="AE49" s="69" t="s">
        <v>181</v>
      </c>
      <c r="AF49" s="152" t="s">
        <v>181</v>
      </c>
      <c r="AG49" s="74"/>
      <c r="AH49" s="152" t="s">
        <v>181</v>
      </c>
      <c r="AI49" s="400">
        <f t="shared" si="55"/>
        <v>0</v>
      </c>
      <c r="AJ49" s="69" t="s">
        <v>181</v>
      </c>
      <c r="AK49" s="152" t="s">
        <v>181</v>
      </c>
      <c r="AL49" s="74"/>
      <c r="AM49" s="152" t="s">
        <v>181</v>
      </c>
      <c r="AN49" s="400">
        <f t="shared" si="56"/>
        <v>0</v>
      </c>
      <c r="AO49" s="75" t="s">
        <v>181</v>
      </c>
      <c r="AP49" s="185" t="s">
        <v>181</v>
      </c>
      <c r="AQ49" s="52">
        <f t="shared" si="82"/>
        <v>0</v>
      </c>
      <c r="AR49" s="188" t="s">
        <v>181</v>
      </c>
      <c r="AS49" s="729"/>
      <c r="AT49" s="76">
        <v>1.03</v>
      </c>
      <c r="AU49" s="76">
        <f t="shared" si="57"/>
        <v>1.0609</v>
      </c>
      <c r="AV49" s="76">
        <f t="shared" si="57"/>
        <v>1.092727</v>
      </c>
      <c r="AW49" s="76">
        <f t="shared" si="57"/>
        <v>1.1255088100000001</v>
      </c>
      <c r="AX49" s="76">
        <f t="shared" si="57"/>
        <v>1.1592740743000001</v>
      </c>
      <c r="AY49" s="76">
        <f t="shared" si="57"/>
        <v>1.1940522965290001</v>
      </c>
      <c r="AZ49" s="51">
        <f t="shared" si="58"/>
        <v>0</v>
      </c>
      <c r="BA49" s="51">
        <f t="shared" si="59"/>
        <v>0</v>
      </c>
      <c r="BB49" s="51">
        <f t="shared" si="60"/>
        <v>0</v>
      </c>
      <c r="BC49" s="51">
        <f t="shared" si="61"/>
        <v>0</v>
      </c>
      <c r="BD49" s="51">
        <f t="shared" si="62"/>
        <v>0</v>
      </c>
      <c r="BE49" s="51">
        <f t="shared" si="63"/>
        <v>0</v>
      </c>
      <c r="BF49" s="127"/>
      <c r="BG49" s="127"/>
      <c r="BH49" s="127"/>
      <c r="BI49" s="127"/>
      <c r="BJ49" s="127"/>
      <c r="BK49" s="127"/>
      <c r="BL49" s="738">
        <f t="shared" si="64"/>
        <v>0</v>
      </c>
      <c r="BM49" s="738">
        <f t="shared" si="65"/>
        <v>0</v>
      </c>
      <c r="BN49" s="738">
        <f t="shared" si="66"/>
        <v>0</v>
      </c>
      <c r="BO49" s="738">
        <f t="shared" si="67"/>
        <v>0</v>
      </c>
      <c r="BP49" s="738">
        <f t="shared" si="68"/>
        <v>0</v>
      </c>
      <c r="BQ49" s="738">
        <f t="shared" si="69"/>
        <v>0</v>
      </c>
      <c r="BR49" s="741">
        <f t="shared" si="83"/>
        <v>4635</v>
      </c>
      <c r="BS49" s="741">
        <f t="shared" si="83"/>
        <v>4774.05</v>
      </c>
      <c r="BT49" s="741">
        <f t="shared" si="83"/>
        <v>4917.2700000000004</v>
      </c>
      <c r="BU49" s="741">
        <f t="shared" si="83"/>
        <v>5064.79</v>
      </c>
      <c r="BV49" s="741">
        <f t="shared" si="83"/>
        <v>5216.7299999999996</v>
      </c>
      <c r="BW49" s="741">
        <f t="shared" si="83"/>
        <v>5373.24</v>
      </c>
      <c r="BX49" s="744"/>
      <c r="BY49" s="744"/>
      <c r="BZ49" s="744"/>
      <c r="CA49" s="744"/>
      <c r="CB49" s="744"/>
      <c r="CC49" s="744"/>
      <c r="CD49" s="740">
        <f t="shared" si="84"/>
        <v>55620</v>
      </c>
      <c r="CE49" s="740">
        <f t="shared" si="84"/>
        <v>57288.600000000006</v>
      </c>
      <c r="CF49" s="740">
        <f t="shared" si="84"/>
        <v>59007.240000000005</v>
      </c>
      <c r="CG49" s="740">
        <f t="shared" si="84"/>
        <v>60777.479999999996</v>
      </c>
      <c r="CH49" s="740">
        <f t="shared" si="84"/>
        <v>62600.759999999995</v>
      </c>
      <c r="CI49" s="740">
        <f t="shared" si="84"/>
        <v>64478.879999999997</v>
      </c>
      <c r="CJ49" s="746" t="s">
        <v>1208</v>
      </c>
      <c r="CK49" s="746" t="s">
        <v>1208</v>
      </c>
      <c r="CL49" s="746" t="s">
        <v>1208</v>
      </c>
      <c r="CM49" s="746" t="s">
        <v>1208</v>
      </c>
      <c r="CN49" s="746" t="s">
        <v>1208</v>
      </c>
      <c r="CO49" s="746" t="s">
        <v>1208</v>
      </c>
      <c r="CP49" s="677" t="e">
        <f t="shared" si="74"/>
        <v>#DIV/0!</v>
      </c>
      <c r="CQ49" s="677" t="e">
        <f t="shared" si="75"/>
        <v>#DIV/0!</v>
      </c>
      <c r="CR49" s="677" t="e">
        <f t="shared" si="76"/>
        <v>#DIV/0!</v>
      </c>
      <c r="CS49" s="677" t="e">
        <f t="shared" si="77"/>
        <v>#DIV/0!</v>
      </c>
      <c r="CT49" s="677" t="e">
        <f t="shared" si="78"/>
        <v>#DIV/0!</v>
      </c>
      <c r="CU49" s="677" t="e">
        <f t="shared" si="79"/>
        <v>#DIV/0!</v>
      </c>
      <c r="CV49" s="764" t="e">
        <f t="shared" si="85"/>
        <v>#DIV/0!</v>
      </c>
      <c r="CW49" s="764" t="e">
        <f t="shared" si="85"/>
        <v>#DIV/0!</v>
      </c>
      <c r="CX49" s="764" t="e">
        <f t="shared" si="85"/>
        <v>#DIV/0!</v>
      </c>
      <c r="CY49" s="764" t="e">
        <f t="shared" si="85"/>
        <v>#DIV/0!</v>
      </c>
      <c r="CZ49" s="764" t="e">
        <f t="shared" si="85"/>
        <v>#DIV/0!</v>
      </c>
      <c r="DA49" s="764" t="e">
        <f t="shared" si="85"/>
        <v>#DIV/0!</v>
      </c>
      <c r="DB49" s="680" t="e">
        <f t="shared" si="86"/>
        <v>#DIV/0!</v>
      </c>
      <c r="DC49" s="680" t="e">
        <f t="shared" si="86"/>
        <v>#DIV/0!</v>
      </c>
      <c r="DD49" s="680" t="e">
        <f t="shared" si="86"/>
        <v>#DIV/0!</v>
      </c>
      <c r="DE49" s="680" t="e">
        <f t="shared" si="86"/>
        <v>#DIV/0!</v>
      </c>
      <c r="DF49" s="680" t="e">
        <f t="shared" si="86"/>
        <v>#DIV/0!</v>
      </c>
      <c r="DG49" s="680" t="e">
        <f t="shared" si="86"/>
        <v>#DIV/0!</v>
      </c>
      <c r="DH49" s="766">
        <f>ROUND($J49*O49, 'Initial Information'!B52)</f>
        <v>0</v>
      </c>
      <c r="DI49" s="766">
        <f>ROUND($J49*T49, 'Initial Information'!C52)</f>
        <v>0</v>
      </c>
      <c r="DJ49" s="766">
        <f>ROUND($J49*Y49, 'Initial Information'!D52)</f>
        <v>0</v>
      </c>
      <c r="DK49" s="766">
        <f>ROUND($J49*AD49, 'Initial Information'!E52)</f>
        <v>0</v>
      </c>
      <c r="DL49" s="766">
        <f>ROUND($J49*AI49, 'Initial Information'!F52)</f>
        <v>0</v>
      </c>
      <c r="DM49" s="766">
        <f>ROUND($J49*AN49, 'Initial Information'!G52)</f>
        <v>0</v>
      </c>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row>
    <row r="50" spans="1:144" s="58" customFormat="1" ht="20.25" customHeight="1">
      <c r="A50" s="55" t="s">
        <v>181</v>
      </c>
      <c r="B50" s="56">
        <v>10</v>
      </c>
      <c r="C50" s="74">
        <v>0</v>
      </c>
      <c r="D50" s="1068" t="s">
        <v>198</v>
      </c>
      <c r="E50" s="966"/>
      <c r="F50" s="966"/>
      <c r="G50" s="56" t="s">
        <v>181</v>
      </c>
      <c r="H50" s="101">
        <v>4500</v>
      </c>
      <c r="I50" s="56" t="s">
        <v>181</v>
      </c>
      <c r="J50" s="105">
        <v>0.28000000000000003</v>
      </c>
      <c r="K50" s="56" t="s">
        <v>181</v>
      </c>
      <c r="L50" s="68" t="s">
        <v>181</v>
      </c>
      <c r="M50" s="74"/>
      <c r="N50" s="152" t="s">
        <v>181</v>
      </c>
      <c r="O50" s="400">
        <f t="shared" si="51"/>
        <v>0</v>
      </c>
      <c r="P50" s="69" t="s">
        <v>181</v>
      </c>
      <c r="Q50" s="152" t="s">
        <v>181</v>
      </c>
      <c r="R50" s="74"/>
      <c r="S50" s="152" t="s">
        <v>181</v>
      </c>
      <c r="T50" s="400">
        <f t="shared" si="52"/>
        <v>0</v>
      </c>
      <c r="U50" s="69" t="s">
        <v>181</v>
      </c>
      <c r="V50" s="152" t="s">
        <v>181</v>
      </c>
      <c r="W50" s="74"/>
      <c r="X50" s="152" t="s">
        <v>181</v>
      </c>
      <c r="Y50" s="400">
        <f t="shared" si="53"/>
        <v>0</v>
      </c>
      <c r="Z50" s="69" t="s">
        <v>181</v>
      </c>
      <c r="AA50" s="152" t="s">
        <v>181</v>
      </c>
      <c r="AB50" s="74"/>
      <c r="AC50" s="152" t="s">
        <v>181</v>
      </c>
      <c r="AD50" s="400">
        <f t="shared" si="54"/>
        <v>0</v>
      </c>
      <c r="AE50" s="69" t="s">
        <v>181</v>
      </c>
      <c r="AF50" s="152" t="s">
        <v>181</v>
      </c>
      <c r="AG50" s="74"/>
      <c r="AH50" s="152" t="s">
        <v>181</v>
      </c>
      <c r="AI50" s="400">
        <f t="shared" si="55"/>
        <v>0</v>
      </c>
      <c r="AJ50" s="69" t="s">
        <v>181</v>
      </c>
      <c r="AK50" s="152" t="s">
        <v>181</v>
      </c>
      <c r="AL50" s="74"/>
      <c r="AM50" s="152" t="s">
        <v>181</v>
      </c>
      <c r="AN50" s="400">
        <f t="shared" si="56"/>
        <v>0</v>
      </c>
      <c r="AO50" s="75" t="s">
        <v>181</v>
      </c>
      <c r="AP50" s="185" t="s">
        <v>181</v>
      </c>
      <c r="AQ50" s="52">
        <f t="shared" si="82"/>
        <v>0</v>
      </c>
      <c r="AR50" s="188" t="s">
        <v>181</v>
      </c>
      <c r="AS50" s="729"/>
      <c r="AT50" s="76">
        <v>1.03</v>
      </c>
      <c r="AU50" s="76">
        <f t="shared" si="57"/>
        <v>1.0609</v>
      </c>
      <c r="AV50" s="76">
        <f t="shared" si="57"/>
        <v>1.092727</v>
      </c>
      <c r="AW50" s="76">
        <f t="shared" si="57"/>
        <v>1.1255088100000001</v>
      </c>
      <c r="AX50" s="76">
        <f t="shared" si="57"/>
        <v>1.1592740743000001</v>
      </c>
      <c r="AY50" s="76">
        <f t="shared" si="57"/>
        <v>1.1940522965290001</v>
      </c>
      <c r="AZ50" s="51">
        <f t="shared" si="58"/>
        <v>0</v>
      </c>
      <c r="BA50" s="51">
        <f t="shared" si="59"/>
        <v>0</v>
      </c>
      <c r="BB50" s="51">
        <f t="shared" si="60"/>
        <v>0</v>
      </c>
      <c r="BC50" s="51">
        <f t="shared" si="61"/>
        <v>0</v>
      </c>
      <c r="BD50" s="51">
        <f t="shared" si="62"/>
        <v>0</v>
      </c>
      <c r="BE50" s="51">
        <f t="shared" si="63"/>
        <v>0</v>
      </c>
      <c r="BF50" s="127"/>
      <c r="BG50" s="127"/>
      <c r="BH50" s="127"/>
      <c r="BI50" s="127"/>
      <c r="BJ50" s="127"/>
      <c r="BK50" s="127"/>
      <c r="BL50" s="738">
        <f t="shared" si="64"/>
        <v>0</v>
      </c>
      <c r="BM50" s="738">
        <f t="shared" si="65"/>
        <v>0</v>
      </c>
      <c r="BN50" s="738">
        <f t="shared" si="66"/>
        <v>0</v>
      </c>
      <c r="BO50" s="738">
        <f t="shared" si="67"/>
        <v>0</v>
      </c>
      <c r="BP50" s="738">
        <f t="shared" si="68"/>
        <v>0</v>
      </c>
      <c r="BQ50" s="738">
        <f t="shared" si="69"/>
        <v>0</v>
      </c>
      <c r="BR50" s="741">
        <f t="shared" si="83"/>
        <v>4635</v>
      </c>
      <c r="BS50" s="741">
        <f t="shared" si="83"/>
        <v>4774.05</v>
      </c>
      <c r="BT50" s="741">
        <f t="shared" si="83"/>
        <v>4917.2700000000004</v>
      </c>
      <c r="BU50" s="741">
        <f t="shared" si="83"/>
        <v>5064.79</v>
      </c>
      <c r="BV50" s="741">
        <f t="shared" si="83"/>
        <v>5216.7299999999996</v>
      </c>
      <c r="BW50" s="741">
        <f t="shared" si="83"/>
        <v>5373.24</v>
      </c>
      <c r="BX50" s="744"/>
      <c r="BY50" s="744"/>
      <c r="BZ50" s="744"/>
      <c r="CA50" s="744"/>
      <c r="CB50" s="744"/>
      <c r="CC50" s="744"/>
      <c r="CD50" s="740">
        <f t="shared" si="84"/>
        <v>55620</v>
      </c>
      <c r="CE50" s="740">
        <f t="shared" si="84"/>
        <v>57288.600000000006</v>
      </c>
      <c r="CF50" s="740">
        <f t="shared" si="84"/>
        <v>59007.240000000005</v>
      </c>
      <c r="CG50" s="740">
        <f t="shared" si="84"/>
        <v>60777.479999999996</v>
      </c>
      <c r="CH50" s="740">
        <f t="shared" si="84"/>
        <v>62600.759999999995</v>
      </c>
      <c r="CI50" s="740">
        <f t="shared" si="84"/>
        <v>64478.879999999997</v>
      </c>
      <c r="CJ50" s="746" t="s">
        <v>1208</v>
      </c>
      <c r="CK50" s="746" t="s">
        <v>1208</v>
      </c>
      <c r="CL50" s="746" t="s">
        <v>1208</v>
      </c>
      <c r="CM50" s="746" t="s">
        <v>1208</v>
      </c>
      <c r="CN50" s="746" t="s">
        <v>1208</v>
      </c>
      <c r="CO50" s="746" t="s">
        <v>1208</v>
      </c>
      <c r="CP50" s="677" t="e">
        <f t="shared" si="74"/>
        <v>#DIV/0!</v>
      </c>
      <c r="CQ50" s="677" t="e">
        <f t="shared" si="75"/>
        <v>#DIV/0!</v>
      </c>
      <c r="CR50" s="677" t="e">
        <f t="shared" si="76"/>
        <v>#DIV/0!</v>
      </c>
      <c r="CS50" s="677" t="e">
        <f t="shared" si="77"/>
        <v>#DIV/0!</v>
      </c>
      <c r="CT50" s="677" t="e">
        <f t="shared" si="78"/>
        <v>#DIV/0!</v>
      </c>
      <c r="CU50" s="677" t="e">
        <f t="shared" si="79"/>
        <v>#DIV/0!</v>
      </c>
      <c r="CV50" s="764" t="e">
        <f t="shared" si="85"/>
        <v>#DIV/0!</v>
      </c>
      <c r="CW50" s="764" t="e">
        <f t="shared" si="85"/>
        <v>#DIV/0!</v>
      </c>
      <c r="CX50" s="764" t="e">
        <f t="shared" si="85"/>
        <v>#DIV/0!</v>
      </c>
      <c r="CY50" s="764" t="e">
        <f t="shared" si="85"/>
        <v>#DIV/0!</v>
      </c>
      <c r="CZ50" s="764" t="e">
        <f t="shared" si="85"/>
        <v>#DIV/0!</v>
      </c>
      <c r="DA50" s="764" t="e">
        <f t="shared" si="85"/>
        <v>#DIV/0!</v>
      </c>
      <c r="DB50" s="680" t="e">
        <f t="shared" si="86"/>
        <v>#DIV/0!</v>
      </c>
      <c r="DC50" s="680" t="e">
        <f t="shared" si="86"/>
        <v>#DIV/0!</v>
      </c>
      <c r="DD50" s="680" t="e">
        <f t="shared" si="86"/>
        <v>#DIV/0!</v>
      </c>
      <c r="DE50" s="680" t="e">
        <f t="shared" si="86"/>
        <v>#DIV/0!</v>
      </c>
      <c r="DF50" s="680" t="e">
        <f t="shared" si="86"/>
        <v>#DIV/0!</v>
      </c>
      <c r="DG50" s="680" t="e">
        <f t="shared" si="86"/>
        <v>#DIV/0!</v>
      </c>
      <c r="DH50" s="766">
        <f>ROUND($J50*O50, 'Initial Information'!B53)</f>
        <v>0</v>
      </c>
      <c r="DI50" s="766">
        <f>ROUND($J50*T50, 'Initial Information'!C53)</f>
        <v>0</v>
      </c>
      <c r="DJ50" s="766">
        <f>ROUND($J50*Y50, 'Initial Information'!D53)</f>
        <v>0</v>
      </c>
      <c r="DK50" s="766">
        <f>ROUND($J50*AD50, 'Initial Information'!E53)</f>
        <v>0</v>
      </c>
      <c r="DL50" s="766">
        <f>ROUND($J50*AI50, 'Initial Information'!F53)</f>
        <v>0</v>
      </c>
      <c r="DM50" s="766">
        <f>ROUND($J50*AN50, 'Initial Information'!G53)</f>
        <v>0</v>
      </c>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row>
    <row r="51" spans="1:144" s="58" customFormat="1" ht="20.25" customHeight="1">
      <c r="A51" s="55" t="s">
        <v>181</v>
      </c>
      <c r="B51" s="56">
        <v>11</v>
      </c>
      <c r="C51" s="74">
        <v>0</v>
      </c>
      <c r="D51" s="1068" t="s">
        <v>198</v>
      </c>
      <c r="E51" s="966"/>
      <c r="F51" s="966"/>
      <c r="G51" s="56" t="s">
        <v>181</v>
      </c>
      <c r="H51" s="101">
        <v>4500</v>
      </c>
      <c r="I51" s="56" t="s">
        <v>181</v>
      </c>
      <c r="J51" s="105">
        <v>0.28000000000000003</v>
      </c>
      <c r="K51" s="56" t="s">
        <v>181</v>
      </c>
      <c r="L51" s="68" t="s">
        <v>181</v>
      </c>
      <c r="M51" s="74"/>
      <c r="N51" s="152" t="s">
        <v>181</v>
      </c>
      <c r="O51" s="400">
        <f t="shared" si="51"/>
        <v>0</v>
      </c>
      <c r="P51" s="69" t="s">
        <v>181</v>
      </c>
      <c r="Q51" s="152" t="s">
        <v>181</v>
      </c>
      <c r="R51" s="74"/>
      <c r="S51" s="152" t="s">
        <v>181</v>
      </c>
      <c r="T51" s="400">
        <f t="shared" si="52"/>
        <v>0</v>
      </c>
      <c r="U51" s="69" t="s">
        <v>181</v>
      </c>
      <c r="V51" s="152" t="s">
        <v>181</v>
      </c>
      <c r="W51" s="74"/>
      <c r="X51" s="152" t="s">
        <v>181</v>
      </c>
      <c r="Y51" s="400">
        <f t="shared" si="53"/>
        <v>0</v>
      </c>
      <c r="Z51" s="69" t="s">
        <v>181</v>
      </c>
      <c r="AA51" s="152" t="s">
        <v>181</v>
      </c>
      <c r="AB51" s="74"/>
      <c r="AC51" s="152" t="s">
        <v>181</v>
      </c>
      <c r="AD51" s="400">
        <f t="shared" si="54"/>
        <v>0</v>
      </c>
      <c r="AE51" s="69" t="s">
        <v>181</v>
      </c>
      <c r="AF51" s="152" t="s">
        <v>181</v>
      </c>
      <c r="AG51" s="74"/>
      <c r="AH51" s="152" t="s">
        <v>181</v>
      </c>
      <c r="AI51" s="400">
        <f t="shared" si="55"/>
        <v>0</v>
      </c>
      <c r="AJ51" s="69" t="s">
        <v>181</v>
      </c>
      <c r="AK51" s="152" t="s">
        <v>181</v>
      </c>
      <c r="AL51" s="74"/>
      <c r="AM51" s="152" t="s">
        <v>181</v>
      </c>
      <c r="AN51" s="400">
        <f t="shared" si="56"/>
        <v>0</v>
      </c>
      <c r="AO51" s="75" t="s">
        <v>181</v>
      </c>
      <c r="AP51" s="185" t="s">
        <v>181</v>
      </c>
      <c r="AQ51" s="52">
        <f t="shared" si="82"/>
        <v>0</v>
      </c>
      <c r="AR51" s="188" t="s">
        <v>181</v>
      </c>
      <c r="AS51" s="729"/>
      <c r="AT51" s="76">
        <v>1.03</v>
      </c>
      <c r="AU51" s="76">
        <f t="shared" si="57"/>
        <v>1.0609</v>
      </c>
      <c r="AV51" s="76">
        <f t="shared" si="57"/>
        <v>1.092727</v>
      </c>
      <c r="AW51" s="76">
        <f t="shared" si="57"/>
        <v>1.1255088100000001</v>
      </c>
      <c r="AX51" s="76">
        <f t="shared" si="57"/>
        <v>1.1592740743000001</v>
      </c>
      <c r="AY51" s="76">
        <f t="shared" si="57"/>
        <v>1.1940522965290001</v>
      </c>
      <c r="AZ51" s="51">
        <f t="shared" si="58"/>
        <v>0</v>
      </c>
      <c r="BA51" s="51">
        <f t="shared" si="59"/>
        <v>0</v>
      </c>
      <c r="BB51" s="51">
        <f t="shared" si="60"/>
        <v>0</v>
      </c>
      <c r="BC51" s="51">
        <f t="shared" si="61"/>
        <v>0</v>
      </c>
      <c r="BD51" s="51">
        <f t="shared" si="62"/>
        <v>0</v>
      </c>
      <c r="BE51" s="51">
        <f t="shared" si="63"/>
        <v>0</v>
      </c>
      <c r="BF51" s="127"/>
      <c r="BG51" s="127"/>
      <c r="BH51" s="127"/>
      <c r="BI51" s="127"/>
      <c r="BJ51" s="127"/>
      <c r="BK51" s="127"/>
      <c r="BL51" s="738">
        <f t="shared" si="64"/>
        <v>0</v>
      </c>
      <c r="BM51" s="738">
        <f t="shared" si="65"/>
        <v>0</v>
      </c>
      <c r="BN51" s="738">
        <f t="shared" si="66"/>
        <v>0</v>
      </c>
      <c r="BO51" s="738">
        <f t="shared" si="67"/>
        <v>0</v>
      </c>
      <c r="BP51" s="738">
        <f t="shared" si="68"/>
        <v>0</v>
      </c>
      <c r="BQ51" s="738">
        <f t="shared" si="69"/>
        <v>0</v>
      </c>
      <c r="BR51" s="741">
        <f t="shared" si="83"/>
        <v>4635</v>
      </c>
      <c r="BS51" s="741">
        <f t="shared" si="83"/>
        <v>4774.05</v>
      </c>
      <c r="BT51" s="741">
        <f t="shared" si="83"/>
        <v>4917.2700000000004</v>
      </c>
      <c r="BU51" s="741">
        <f t="shared" si="83"/>
        <v>5064.79</v>
      </c>
      <c r="BV51" s="741">
        <f t="shared" si="83"/>
        <v>5216.7299999999996</v>
      </c>
      <c r="BW51" s="741">
        <f t="shared" si="83"/>
        <v>5373.24</v>
      </c>
      <c r="BX51" s="744"/>
      <c r="BY51" s="744"/>
      <c r="BZ51" s="744"/>
      <c r="CA51" s="744"/>
      <c r="CB51" s="744"/>
      <c r="CC51" s="744"/>
      <c r="CD51" s="740">
        <f t="shared" si="84"/>
        <v>55620</v>
      </c>
      <c r="CE51" s="740">
        <f t="shared" si="84"/>
        <v>57288.600000000006</v>
      </c>
      <c r="CF51" s="740">
        <f t="shared" si="84"/>
        <v>59007.240000000005</v>
      </c>
      <c r="CG51" s="740">
        <f t="shared" si="84"/>
        <v>60777.479999999996</v>
      </c>
      <c r="CH51" s="740">
        <f t="shared" si="84"/>
        <v>62600.759999999995</v>
      </c>
      <c r="CI51" s="740">
        <f t="shared" si="84"/>
        <v>64478.879999999997</v>
      </c>
      <c r="CJ51" s="746" t="s">
        <v>1208</v>
      </c>
      <c r="CK51" s="746" t="s">
        <v>1208</v>
      </c>
      <c r="CL51" s="746" t="s">
        <v>1208</v>
      </c>
      <c r="CM51" s="746" t="s">
        <v>1208</v>
      </c>
      <c r="CN51" s="746" t="s">
        <v>1208</v>
      </c>
      <c r="CO51" s="746" t="s">
        <v>1208</v>
      </c>
      <c r="CP51" s="677" t="e">
        <f t="shared" si="74"/>
        <v>#DIV/0!</v>
      </c>
      <c r="CQ51" s="677" t="e">
        <f t="shared" si="75"/>
        <v>#DIV/0!</v>
      </c>
      <c r="CR51" s="677" t="e">
        <f t="shared" si="76"/>
        <v>#DIV/0!</v>
      </c>
      <c r="CS51" s="677" t="e">
        <f t="shared" si="77"/>
        <v>#DIV/0!</v>
      </c>
      <c r="CT51" s="677" t="e">
        <f t="shared" si="78"/>
        <v>#DIV/0!</v>
      </c>
      <c r="CU51" s="677" t="e">
        <f t="shared" si="79"/>
        <v>#DIV/0!</v>
      </c>
      <c r="CV51" s="764" t="e">
        <f t="shared" si="85"/>
        <v>#DIV/0!</v>
      </c>
      <c r="CW51" s="764" t="e">
        <f t="shared" si="85"/>
        <v>#DIV/0!</v>
      </c>
      <c r="CX51" s="764" t="e">
        <f t="shared" si="85"/>
        <v>#DIV/0!</v>
      </c>
      <c r="CY51" s="764" t="e">
        <f t="shared" si="85"/>
        <v>#DIV/0!</v>
      </c>
      <c r="CZ51" s="764" t="e">
        <f t="shared" si="85"/>
        <v>#DIV/0!</v>
      </c>
      <c r="DA51" s="764" t="e">
        <f t="shared" si="85"/>
        <v>#DIV/0!</v>
      </c>
      <c r="DB51" s="680" t="e">
        <f t="shared" si="86"/>
        <v>#DIV/0!</v>
      </c>
      <c r="DC51" s="680" t="e">
        <f t="shared" si="86"/>
        <v>#DIV/0!</v>
      </c>
      <c r="DD51" s="680" t="e">
        <f t="shared" si="86"/>
        <v>#DIV/0!</v>
      </c>
      <c r="DE51" s="680" t="e">
        <f t="shared" si="86"/>
        <v>#DIV/0!</v>
      </c>
      <c r="DF51" s="680" t="e">
        <f t="shared" si="86"/>
        <v>#DIV/0!</v>
      </c>
      <c r="DG51" s="680" t="e">
        <f t="shared" si="86"/>
        <v>#DIV/0!</v>
      </c>
      <c r="DH51" s="766">
        <f>ROUND($J51*O51, 'Initial Information'!B54)</f>
        <v>0</v>
      </c>
      <c r="DI51" s="766">
        <f>ROUND($J51*T51, 'Initial Information'!C54)</f>
        <v>0</v>
      </c>
      <c r="DJ51" s="766">
        <f>ROUND($J51*Y51, 'Initial Information'!D54)</f>
        <v>0</v>
      </c>
      <c r="DK51" s="766">
        <f>ROUND($J51*AD51, 'Initial Information'!E54)</f>
        <v>0</v>
      </c>
      <c r="DL51" s="766">
        <f>ROUND($J51*AI51, 'Initial Information'!F54)</f>
        <v>0</v>
      </c>
      <c r="DM51" s="766">
        <f>ROUND($J51*AN51, 'Initial Information'!G54)</f>
        <v>0</v>
      </c>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row>
    <row r="52" spans="1:144" s="58" customFormat="1" ht="20.25" customHeight="1">
      <c r="A52" s="55" t="s">
        <v>181</v>
      </c>
      <c r="B52" s="56">
        <v>12</v>
      </c>
      <c r="C52" s="74">
        <v>0</v>
      </c>
      <c r="D52" s="1068" t="s">
        <v>199</v>
      </c>
      <c r="E52" s="966"/>
      <c r="F52" s="966"/>
      <c r="G52" s="56" t="s">
        <v>181</v>
      </c>
      <c r="H52" s="101">
        <v>3540</v>
      </c>
      <c r="I52" s="56" t="s">
        <v>181</v>
      </c>
      <c r="J52" s="105">
        <v>0.17</v>
      </c>
      <c r="K52" s="56" t="s">
        <v>181</v>
      </c>
      <c r="L52" s="68" t="s">
        <v>181</v>
      </c>
      <c r="M52" s="74"/>
      <c r="N52" s="152" t="s">
        <v>181</v>
      </c>
      <c r="O52" s="400">
        <f t="shared" si="51"/>
        <v>0</v>
      </c>
      <c r="P52" s="69" t="s">
        <v>181</v>
      </c>
      <c r="Q52" s="152" t="s">
        <v>181</v>
      </c>
      <c r="R52" s="74"/>
      <c r="S52" s="152" t="s">
        <v>181</v>
      </c>
      <c r="T52" s="400">
        <f t="shared" si="52"/>
        <v>0</v>
      </c>
      <c r="U52" s="69" t="s">
        <v>181</v>
      </c>
      <c r="V52" s="152" t="s">
        <v>181</v>
      </c>
      <c r="W52" s="74"/>
      <c r="X52" s="152" t="s">
        <v>181</v>
      </c>
      <c r="Y52" s="400">
        <f t="shared" si="53"/>
        <v>0</v>
      </c>
      <c r="Z52" s="69" t="s">
        <v>181</v>
      </c>
      <c r="AA52" s="152" t="s">
        <v>181</v>
      </c>
      <c r="AB52" s="74"/>
      <c r="AC52" s="152" t="s">
        <v>181</v>
      </c>
      <c r="AD52" s="400">
        <f t="shared" si="54"/>
        <v>0</v>
      </c>
      <c r="AE52" s="69" t="s">
        <v>181</v>
      </c>
      <c r="AF52" s="152" t="s">
        <v>181</v>
      </c>
      <c r="AG52" s="74"/>
      <c r="AH52" s="152" t="s">
        <v>181</v>
      </c>
      <c r="AI52" s="400">
        <f t="shared" si="55"/>
        <v>0</v>
      </c>
      <c r="AJ52" s="69" t="s">
        <v>181</v>
      </c>
      <c r="AK52" s="152" t="s">
        <v>181</v>
      </c>
      <c r="AL52" s="74"/>
      <c r="AM52" s="152" t="s">
        <v>181</v>
      </c>
      <c r="AN52" s="400">
        <f t="shared" si="56"/>
        <v>0</v>
      </c>
      <c r="AO52" s="75" t="s">
        <v>181</v>
      </c>
      <c r="AP52" s="185" t="s">
        <v>181</v>
      </c>
      <c r="AQ52" s="52">
        <f t="shared" si="82"/>
        <v>0</v>
      </c>
      <c r="AR52" s="188" t="s">
        <v>181</v>
      </c>
      <c r="AS52" s="729"/>
      <c r="AT52" s="76">
        <v>1.03</v>
      </c>
      <c r="AU52" s="76">
        <f t="shared" si="57"/>
        <v>1.0609</v>
      </c>
      <c r="AV52" s="76">
        <f t="shared" si="57"/>
        <v>1.092727</v>
      </c>
      <c r="AW52" s="76">
        <f t="shared" si="57"/>
        <v>1.1255088100000001</v>
      </c>
      <c r="AX52" s="76">
        <f t="shared" si="57"/>
        <v>1.1592740743000001</v>
      </c>
      <c r="AY52" s="76">
        <f t="shared" si="57"/>
        <v>1.1940522965290001</v>
      </c>
      <c r="AZ52" s="51">
        <f t="shared" si="58"/>
        <v>0</v>
      </c>
      <c r="BA52" s="51">
        <f t="shared" si="59"/>
        <v>0</v>
      </c>
      <c r="BB52" s="51">
        <f t="shared" si="60"/>
        <v>0</v>
      </c>
      <c r="BC52" s="51">
        <f t="shared" si="61"/>
        <v>0</v>
      </c>
      <c r="BD52" s="51">
        <f t="shared" si="62"/>
        <v>0</v>
      </c>
      <c r="BE52" s="51">
        <f t="shared" si="63"/>
        <v>0</v>
      </c>
      <c r="BF52" s="127"/>
      <c r="BG52" s="127"/>
      <c r="BH52" s="127"/>
      <c r="BI52" s="127"/>
      <c r="BJ52" s="127"/>
      <c r="BK52" s="127"/>
      <c r="BL52" s="738">
        <f t="shared" si="64"/>
        <v>0</v>
      </c>
      <c r="BM52" s="738">
        <f t="shared" si="65"/>
        <v>0</v>
      </c>
      <c r="BN52" s="738">
        <f t="shared" si="66"/>
        <v>0</v>
      </c>
      <c r="BO52" s="738">
        <f t="shared" si="67"/>
        <v>0</v>
      </c>
      <c r="BP52" s="738">
        <f t="shared" si="68"/>
        <v>0</v>
      </c>
      <c r="BQ52" s="738">
        <f t="shared" si="69"/>
        <v>0</v>
      </c>
      <c r="BR52" s="741">
        <f t="shared" si="83"/>
        <v>3646.2</v>
      </c>
      <c r="BS52" s="741">
        <f t="shared" si="83"/>
        <v>3755.59</v>
      </c>
      <c r="BT52" s="741">
        <f t="shared" si="83"/>
        <v>3868.25</v>
      </c>
      <c r="BU52" s="741">
        <f t="shared" si="83"/>
        <v>3984.3</v>
      </c>
      <c r="BV52" s="741">
        <f t="shared" si="83"/>
        <v>4103.83</v>
      </c>
      <c r="BW52" s="741">
        <f t="shared" si="83"/>
        <v>4226.95</v>
      </c>
      <c r="BX52" s="744"/>
      <c r="BY52" s="744"/>
      <c r="BZ52" s="744"/>
      <c r="CA52" s="744"/>
      <c r="CB52" s="744"/>
      <c r="CC52" s="744"/>
      <c r="CD52" s="740">
        <f t="shared" si="84"/>
        <v>43754.399999999994</v>
      </c>
      <c r="CE52" s="740">
        <f t="shared" si="84"/>
        <v>45067.08</v>
      </c>
      <c r="CF52" s="740">
        <f t="shared" si="84"/>
        <v>46419</v>
      </c>
      <c r="CG52" s="740">
        <f t="shared" si="84"/>
        <v>47811.600000000006</v>
      </c>
      <c r="CH52" s="740">
        <f t="shared" si="84"/>
        <v>49245.96</v>
      </c>
      <c r="CI52" s="740">
        <f t="shared" si="84"/>
        <v>50723.399999999994</v>
      </c>
      <c r="CJ52" s="746" t="s">
        <v>1208</v>
      </c>
      <c r="CK52" s="746" t="s">
        <v>1208</v>
      </c>
      <c r="CL52" s="746" t="s">
        <v>1208</v>
      </c>
      <c r="CM52" s="746" t="s">
        <v>1208</v>
      </c>
      <c r="CN52" s="746" t="s">
        <v>1208</v>
      </c>
      <c r="CO52" s="746" t="s">
        <v>1208</v>
      </c>
      <c r="CP52" s="677" t="e">
        <f t="shared" si="74"/>
        <v>#DIV/0!</v>
      </c>
      <c r="CQ52" s="677" t="e">
        <f t="shared" si="75"/>
        <v>#DIV/0!</v>
      </c>
      <c r="CR52" s="677" t="e">
        <f t="shared" si="76"/>
        <v>#DIV/0!</v>
      </c>
      <c r="CS52" s="677" t="e">
        <f t="shared" si="77"/>
        <v>#DIV/0!</v>
      </c>
      <c r="CT52" s="677" t="e">
        <f t="shared" si="78"/>
        <v>#DIV/0!</v>
      </c>
      <c r="CU52" s="677" t="e">
        <f t="shared" si="79"/>
        <v>#DIV/0!</v>
      </c>
      <c r="CV52" s="764" t="e">
        <f t="shared" si="85"/>
        <v>#DIV/0!</v>
      </c>
      <c r="CW52" s="764" t="e">
        <f t="shared" si="85"/>
        <v>#DIV/0!</v>
      </c>
      <c r="CX52" s="764" t="e">
        <f t="shared" si="85"/>
        <v>#DIV/0!</v>
      </c>
      <c r="CY52" s="764" t="e">
        <f t="shared" si="85"/>
        <v>#DIV/0!</v>
      </c>
      <c r="CZ52" s="764" t="e">
        <f t="shared" si="85"/>
        <v>#DIV/0!</v>
      </c>
      <c r="DA52" s="764" t="e">
        <f t="shared" si="85"/>
        <v>#DIV/0!</v>
      </c>
      <c r="DB52" s="680" t="e">
        <f t="shared" si="86"/>
        <v>#DIV/0!</v>
      </c>
      <c r="DC52" s="680" t="e">
        <f t="shared" si="86"/>
        <v>#DIV/0!</v>
      </c>
      <c r="DD52" s="680" t="e">
        <f t="shared" si="86"/>
        <v>#DIV/0!</v>
      </c>
      <c r="DE52" s="680" t="e">
        <f t="shared" si="86"/>
        <v>#DIV/0!</v>
      </c>
      <c r="DF52" s="680" t="e">
        <f t="shared" si="86"/>
        <v>#DIV/0!</v>
      </c>
      <c r="DG52" s="680" t="e">
        <f t="shared" si="86"/>
        <v>#DIV/0!</v>
      </c>
      <c r="DH52" s="766">
        <f>ROUND($J52*O52, 'Initial Information'!B55)</f>
        <v>0</v>
      </c>
      <c r="DI52" s="766">
        <f>ROUND($J52*T52, 'Initial Information'!C55)</f>
        <v>0</v>
      </c>
      <c r="DJ52" s="766">
        <f>ROUND($J52*Y52, 'Initial Information'!D55)</f>
        <v>0</v>
      </c>
      <c r="DK52" s="766">
        <f>ROUND($J52*AD52, 'Initial Information'!E55)</f>
        <v>0</v>
      </c>
      <c r="DL52" s="766">
        <f>ROUND($J52*AI52, 'Initial Information'!F55)</f>
        <v>0</v>
      </c>
      <c r="DM52" s="766">
        <f>ROUND($J52*AN52, 'Initial Information'!G55)</f>
        <v>0</v>
      </c>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row>
    <row r="53" spans="1:144" s="58" customFormat="1" ht="20.25" customHeight="1">
      <c r="A53" s="55" t="s">
        <v>181</v>
      </c>
      <c r="B53" s="56">
        <v>13</v>
      </c>
      <c r="C53" s="74">
        <v>0</v>
      </c>
      <c r="D53" s="1068" t="s">
        <v>199</v>
      </c>
      <c r="E53" s="966"/>
      <c r="F53" s="966"/>
      <c r="G53" s="56" t="s">
        <v>181</v>
      </c>
      <c r="H53" s="101">
        <v>3540</v>
      </c>
      <c r="I53" s="56" t="s">
        <v>181</v>
      </c>
      <c r="J53" s="105">
        <v>0.17</v>
      </c>
      <c r="K53" s="56" t="s">
        <v>181</v>
      </c>
      <c r="L53" s="68" t="s">
        <v>181</v>
      </c>
      <c r="M53" s="74"/>
      <c r="N53" s="152" t="s">
        <v>181</v>
      </c>
      <c r="O53" s="400">
        <f t="shared" si="51"/>
        <v>0</v>
      </c>
      <c r="P53" s="69" t="s">
        <v>181</v>
      </c>
      <c r="Q53" s="152" t="s">
        <v>181</v>
      </c>
      <c r="R53" s="74"/>
      <c r="S53" s="152" t="s">
        <v>181</v>
      </c>
      <c r="T53" s="400">
        <f t="shared" si="52"/>
        <v>0</v>
      </c>
      <c r="U53" s="69" t="s">
        <v>181</v>
      </c>
      <c r="V53" s="152" t="s">
        <v>181</v>
      </c>
      <c r="W53" s="74"/>
      <c r="X53" s="152" t="s">
        <v>181</v>
      </c>
      <c r="Y53" s="400">
        <f t="shared" si="53"/>
        <v>0</v>
      </c>
      <c r="Z53" s="69" t="s">
        <v>181</v>
      </c>
      <c r="AA53" s="152" t="s">
        <v>181</v>
      </c>
      <c r="AB53" s="74"/>
      <c r="AC53" s="152" t="s">
        <v>181</v>
      </c>
      <c r="AD53" s="400">
        <f t="shared" si="54"/>
        <v>0</v>
      </c>
      <c r="AE53" s="69" t="s">
        <v>181</v>
      </c>
      <c r="AF53" s="152" t="s">
        <v>181</v>
      </c>
      <c r="AG53" s="74"/>
      <c r="AH53" s="152" t="s">
        <v>181</v>
      </c>
      <c r="AI53" s="400">
        <f t="shared" si="55"/>
        <v>0</v>
      </c>
      <c r="AJ53" s="69" t="s">
        <v>181</v>
      </c>
      <c r="AK53" s="152" t="s">
        <v>181</v>
      </c>
      <c r="AL53" s="74"/>
      <c r="AM53" s="152" t="s">
        <v>181</v>
      </c>
      <c r="AN53" s="400">
        <f t="shared" si="56"/>
        <v>0</v>
      </c>
      <c r="AO53" s="75" t="s">
        <v>181</v>
      </c>
      <c r="AP53" s="185" t="s">
        <v>181</v>
      </c>
      <c r="AQ53" s="52">
        <f t="shared" si="82"/>
        <v>0</v>
      </c>
      <c r="AR53" s="188" t="s">
        <v>181</v>
      </c>
      <c r="AS53" s="729"/>
      <c r="AT53" s="76">
        <v>1.03</v>
      </c>
      <c r="AU53" s="76">
        <f t="shared" si="57"/>
        <v>1.0609</v>
      </c>
      <c r="AV53" s="76">
        <f t="shared" si="57"/>
        <v>1.092727</v>
      </c>
      <c r="AW53" s="76">
        <f t="shared" si="57"/>
        <v>1.1255088100000001</v>
      </c>
      <c r="AX53" s="76">
        <f t="shared" si="57"/>
        <v>1.1592740743000001</v>
      </c>
      <c r="AY53" s="76">
        <f t="shared" si="57"/>
        <v>1.1940522965290001</v>
      </c>
      <c r="AZ53" s="51">
        <f t="shared" si="58"/>
        <v>0</v>
      </c>
      <c r="BA53" s="51">
        <f t="shared" si="59"/>
        <v>0</v>
      </c>
      <c r="BB53" s="51">
        <f t="shared" si="60"/>
        <v>0</v>
      </c>
      <c r="BC53" s="51">
        <f t="shared" si="61"/>
        <v>0</v>
      </c>
      <c r="BD53" s="51">
        <f t="shared" si="62"/>
        <v>0</v>
      </c>
      <c r="BE53" s="51">
        <f t="shared" si="63"/>
        <v>0</v>
      </c>
      <c r="BF53" s="127"/>
      <c r="BG53" s="127"/>
      <c r="BH53" s="127"/>
      <c r="BI53" s="127"/>
      <c r="BJ53" s="127"/>
      <c r="BK53" s="127"/>
      <c r="BL53" s="738">
        <f t="shared" si="64"/>
        <v>0</v>
      </c>
      <c r="BM53" s="738">
        <f t="shared" si="65"/>
        <v>0</v>
      </c>
      <c r="BN53" s="738">
        <f t="shared" si="66"/>
        <v>0</v>
      </c>
      <c r="BO53" s="738">
        <f t="shared" si="67"/>
        <v>0</v>
      </c>
      <c r="BP53" s="738">
        <f t="shared" si="68"/>
        <v>0</v>
      </c>
      <c r="BQ53" s="738">
        <f t="shared" si="69"/>
        <v>0</v>
      </c>
      <c r="BR53" s="741">
        <f t="shared" si="83"/>
        <v>3646.2</v>
      </c>
      <c r="BS53" s="741">
        <f t="shared" si="83"/>
        <v>3755.59</v>
      </c>
      <c r="BT53" s="741">
        <f t="shared" si="83"/>
        <v>3868.25</v>
      </c>
      <c r="BU53" s="741">
        <f t="shared" si="83"/>
        <v>3984.3</v>
      </c>
      <c r="BV53" s="741">
        <f t="shared" si="83"/>
        <v>4103.83</v>
      </c>
      <c r="BW53" s="741">
        <f t="shared" si="83"/>
        <v>4226.95</v>
      </c>
      <c r="BX53" s="744"/>
      <c r="BY53" s="744"/>
      <c r="BZ53" s="744"/>
      <c r="CA53" s="744"/>
      <c r="CB53" s="744"/>
      <c r="CC53" s="744"/>
      <c r="CD53" s="740">
        <f t="shared" si="84"/>
        <v>43754.399999999994</v>
      </c>
      <c r="CE53" s="740">
        <f t="shared" si="84"/>
        <v>45067.08</v>
      </c>
      <c r="CF53" s="740">
        <f t="shared" si="84"/>
        <v>46419</v>
      </c>
      <c r="CG53" s="740">
        <f t="shared" si="84"/>
        <v>47811.600000000006</v>
      </c>
      <c r="CH53" s="740">
        <f t="shared" si="84"/>
        <v>49245.96</v>
      </c>
      <c r="CI53" s="740">
        <f t="shared" si="84"/>
        <v>50723.399999999994</v>
      </c>
      <c r="CJ53" s="746" t="s">
        <v>1208</v>
      </c>
      <c r="CK53" s="746" t="s">
        <v>1208</v>
      </c>
      <c r="CL53" s="746" t="s">
        <v>1208</v>
      </c>
      <c r="CM53" s="746" t="s">
        <v>1208</v>
      </c>
      <c r="CN53" s="746" t="s">
        <v>1208</v>
      </c>
      <c r="CO53" s="746" t="s">
        <v>1208</v>
      </c>
      <c r="CP53" s="677" t="e">
        <f t="shared" si="74"/>
        <v>#DIV/0!</v>
      </c>
      <c r="CQ53" s="677" t="e">
        <f t="shared" si="75"/>
        <v>#DIV/0!</v>
      </c>
      <c r="CR53" s="677" t="e">
        <f t="shared" si="76"/>
        <v>#DIV/0!</v>
      </c>
      <c r="CS53" s="677" t="e">
        <f t="shared" si="77"/>
        <v>#DIV/0!</v>
      </c>
      <c r="CT53" s="677" t="e">
        <f t="shared" si="78"/>
        <v>#DIV/0!</v>
      </c>
      <c r="CU53" s="677" t="e">
        <f t="shared" si="79"/>
        <v>#DIV/0!</v>
      </c>
      <c r="CV53" s="764" t="e">
        <f t="shared" si="85"/>
        <v>#DIV/0!</v>
      </c>
      <c r="CW53" s="764" t="e">
        <f t="shared" si="85"/>
        <v>#DIV/0!</v>
      </c>
      <c r="CX53" s="764" t="e">
        <f t="shared" si="85"/>
        <v>#DIV/0!</v>
      </c>
      <c r="CY53" s="764" t="e">
        <f t="shared" si="85"/>
        <v>#DIV/0!</v>
      </c>
      <c r="CZ53" s="764" t="e">
        <f t="shared" si="85"/>
        <v>#DIV/0!</v>
      </c>
      <c r="DA53" s="764" t="e">
        <f t="shared" si="85"/>
        <v>#DIV/0!</v>
      </c>
      <c r="DB53" s="680" t="e">
        <f t="shared" si="86"/>
        <v>#DIV/0!</v>
      </c>
      <c r="DC53" s="680" t="e">
        <f t="shared" si="86"/>
        <v>#DIV/0!</v>
      </c>
      <c r="DD53" s="680" t="e">
        <f t="shared" si="86"/>
        <v>#DIV/0!</v>
      </c>
      <c r="DE53" s="680" t="e">
        <f t="shared" si="86"/>
        <v>#DIV/0!</v>
      </c>
      <c r="DF53" s="680" t="e">
        <f t="shared" si="86"/>
        <v>#DIV/0!</v>
      </c>
      <c r="DG53" s="680" t="e">
        <f t="shared" si="86"/>
        <v>#DIV/0!</v>
      </c>
      <c r="DH53" s="766">
        <f>ROUND($J53*O53, 'Initial Information'!B56)</f>
        <v>0</v>
      </c>
      <c r="DI53" s="766">
        <f>ROUND($J53*T53, 'Initial Information'!C56)</f>
        <v>0</v>
      </c>
      <c r="DJ53" s="766">
        <f>ROUND($J53*Y53, 'Initial Information'!D56)</f>
        <v>0</v>
      </c>
      <c r="DK53" s="766">
        <f>ROUND($J53*AD53, 'Initial Information'!E56)</f>
        <v>0</v>
      </c>
      <c r="DL53" s="766">
        <f>ROUND($J53*AI53, 'Initial Information'!F56)</f>
        <v>0</v>
      </c>
      <c r="DM53" s="766">
        <f>ROUND($J53*AN53, 'Initial Information'!G56)</f>
        <v>0</v>
      </c>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row>
    <row r="54" spans="1:144" s="58" customFormat="1" ht="20.25" customHeight="1">
      <c r="A54" s="55" t="s">
        <v>181</v>
      </c>
      <c r="B54" s="56">
        <v>14</v>
      </c>
      <c r="C54" s="74">
        <v>0</v>
      </c>
      <c r="D54" s="1068" t="s">
        <v>199</v>
      </c>
      <c r="E54" s="966"/>
      <c r="F54" s="966"/>
      <c r="G54" s="56" t="s">
        <v>181</v>
      </c>
      <c r="H54" s="101">
        <v>3540</v>
      </c>
      <c r="I54" s="56" t="s">
        <v>181</v>
      </c>
      <c r="J54" s="105">
        <v>0.17</v>
      </c>
      <c r="K54" s="56" t="s">
        <v>181</v>
      </c>
      <c r="L54" s="68" t="s">
        <v>181</v>
      </c>
      <c r="M54" s="74"/>
      <c r="N54" s="152" t="s">
        <v>181</v>
      </c>
      <c r="O54" s="400">
        <f t="shared" si="51"/>
        <v>0</v>
      </c>
      <c r="P54" s="69" t="s">
        <v>181</v>
      </c>
      <c r="Q54" s="152" t="s">
        <v>181</v>
      </c>
      <c r="R54" s="74"/>
      <c r="S54" s="152" t="s">
        <v>181</v>
      </c>
      <c r="T54" s="400">
        <f t="shared" si="52"/>
        <v>0</v>
      </c>
      <c r="U54" s="69" t="s">
        <v>181</v>
      </c>
      <c r="V54" s="152" t="s">
        <v>181</v>
      </c>
      <c r="W54" s="74"/>
      <c r="X54" s="152" t="s">
        <v>181</v>
      </c>
      <c r="Y54" s="400">
        <f t="shared" si="53"/>
        <v>0</v>
      </c>
      <c r="Z54" s="69" t="s">
        <v>181</v>
      </c>
      <c r="AA54" s="152" t="s">
        <v>181</v>
      </c>
      <c r="AB54" s="74"/>
      <c r="AC54" s="152" t="s">
        <v>181</v>
      </c>
      <c r="AD54" s="400">
        <f t="shared" si="54"/>
        <v>0</v>
      </c>
      <c r="AE54" s="69" t="s">
        <v>181</v>
      </c>
      <c r="AF54" s="152" t="s">
        <v>181</v>
      </c>
      <c r="AG54" s="74"/>
      <c r="AH54" s="152" t="s">
        <v>181</v>
      </c>
      <c r="AI54" s="400">
        <f t="shared" si="55"/>
        <v>0</v>
      </c>
      <c r="AJ54" s="69" t="s">
        <v>181</v>
      </c>
      <c r="AK54" s="152" t="s">
        <v>181</v>
      </c>
      <c r="AL54" s="74"/>
      <c r="AM54" s="152" t="s">
        <v>181</v>
      </c>
      <c r="AN54" s="400">
        <f t="shared" si="56"/>
        <v>0</v>
      </c>
      <c r="AO54" s="75" t="s">
        <v>181</v>
      </c>
      <c r="AP54" s="185" t="s">
        <v>181</v>
      </c>
      <c r="AQ54" s="52">
        <f t="shared" si="82"/>
        <v>0</v>
      </c>
      <c r="AR54" s="188" t="s">
        <v>181</v>
      </c>
      <c r="AS54" s="729"/>
      <c r="AT54" s="76">
        <v>1.03</v>
      </c>
      <c r="AU54" s="76">
        <f t="shared" si="57"/>
        <v>1.0609</v>
      </c>
      <c r="AV54" s="76">
        <f t="shared" si="57"/>
        <v>1.092727</v>
      </c>
      <c r="AW54" s="76">
        <f t="shared" si="57"/>
        <v>1.1255088100000001</v>
      </c>
      <c r="AX54" s="76">
        <f t="shared" si="57"/>
        <v>1.1592740743000001</v>
      </c>
      <c r="AY54" s="76">
        <f t="shared" si="57"/>
        <v>1.1940522965290001</v>
      </c>
      <c r="AZ54" s="51">
        <f t="shared" si="58"/>
        <v>0</v>
      </c>
      <c r="BA54" s="51">
        <f t="shared" si="59"/>
        <v>0</v>
      </c>
      <c r="BB54" s="51">
        <f t="shared" si="60"/>
        <v>0</v>
      </c>
      <c r="BC54" s="51">
        <f t="shared" si="61"/>
        <v>0</v>
      </c>
      <c r="BD54" s="51">
        <f t="shared" si="62"/>
        <v>0</v>
      </c>
      <c r="BE54" s="51">
        <f t="shared" si="63"/>
        <v>0</v>
      </c>
      <c r="BF54" s="127"/>
      <c r="BG54" s="127"/>
      <c r="BH54" s="127"/>
      <c r="BI54" s="127"/>
      <c r="BJ54" s="127"/>
      <c r="BK54" s="127"/>
      <c r="BL54" s="738">
        <f t="shared" si="64"/>
        <v>0</v>
      </c>
      <c r="BM54" s="738">
        <f t="shared" si="65"/>
        <v>0</v>
      </c>
      <c r="BN54" s="738">
        <f t="shared" si="66"/>
        <v>0</v>
      </c>
      <c r="BO54" s="738">
        <f t="shared" si="67"/>
        <v>0</v>
      </c>
      <c r="BP54" s="738">
        <f t="shared" si="68"/>
        <v>0</v>
      </c>
      <c r="BQ54" s="738">
        <f t="shared" si="69"/>
        <v>0</v>
      </c>
      <c r="BR54" s="741">
        <f t="shared" si="83"/>
        <v>3646.2</v>
      </c>
      <c r="BS54" s="741">
        <f t="shared" si="83"/>
        <v>3755.59</v>
      </c>
      <c r="BT54" s="741">
        <f t="shared" si="83"/>
        <v>3868.25</v>
      </c>
      <c r="BU54" s="741">
        <f t="shared" si="83"/>
        <v>3984.3</v>
      </c>
      <c r="BV54" s="741">
        <f t="shared" si="83"/>
        <v>4103.83</v>
      </c>
      <c r="BW54" s="741">
        <f t="shared" si="83"/>
        <v>4226.95</v>
      </c>
      <c r="BX54" s="744"/>
      <c r="BY54" s="744"/>
      <c r="BZ54" s="744"/>
      <c r="CA54" s="744"/>
      <c r="CB54" s="744"/>
      <c r="CC54" s="744"/>
      <c r="CD54" s="740">
        <f t="shared" si="84"/>
        <v>43754.399999999994</v>
      </c>
      <c r="CE54" s="740">
        <f t="shared" si="84"/>
        <v>45067.08</v>
      </c>
      <c r="CF54" s="740">
        <f t="shared" si="84"/>
        <v>46419</v>
      </c>
      <c r="CG54" s="740">
        <f t="shared" si="84"/>
        <v>47811.600000000006</v>
      </c>
      <c r="CH54" s="740">
        <f t="shared" si="84"/>
        <v>49245.96</v>
      </c>
      <c r="CI54" s="740">
        <f t="shared" si="84"/>
        <v>50723.399999999994</v>
      </c>
      <c r="CJ54" s="746" t="s">
        <v>1208</v>
      </c>
      <c r="CK54" s="746" t="s">
        <v>1208</v>
      </c>
      <c r="CL54" s="746" t="s">
        <v>1208</v>
      </c>
      <c r="CM54" s="746" t="s">
        <v>1208</v>
      </c>
      <c r="CN54" s="746" t="s">
        <v>1208</v>
      </c>
      <c r="CO54" s="746" t="s">
        <v>1208</v>
      </c>
      <c r="CP54" s="677" t="e">
        <f t="shared" si="74"/>
        <v>#DIV/0!</v>
      </c>
      <c r="CQ54" s="677" t="e">
        <f t="shared" si="75"/>
        <v>#DIV/0!</v>
      </c>
      <c r="CR54" s="677" t="e">
        <f t="shared" si="76"/>
        <v>#DIV/0!</v>
      </c>
      <c r="CS54" s="677" t="e">
        <f t="shared" si="77"/>
        <v>#DIV/0!</v>
      </c>
      <c r="CT54" s="677" t="e">
        <f t="shared" si="78"/>
        <v>#DIV/0!</v>
      </c>
      <c r="CU54" s="677" t="e">
        <f t="shared" si="79"/>
        <v>#DIV/0!</v>
      </c>
      <c r="CV54" s="764" t="e">
        <f t="shared" si="85"/>
        <v>#DIV/0!</v>
      </c>
      <c r="CW54" s="764" t="e">
        <f t="shared" si="85"/>
        <v>#DIV/0!</v>
      </c>
      <c r="CX54" s="764" t="e">
        <f t="shared" si="85"/>
        <v>#DIV/0!</v>
      </c>
      <c r="CY54" s="764" t="e">
        <f t="shared" si="85"/>
        <v>#DIV/0!</v>
      </c>
      <c r="CZ54" s="764" t="e">
        <f t="shared" si="85"/>
        <v>#DIV/0!</v>
      </c>
      <c r="DA54" s="764" t="e">
        <f t="shared" si="85"/>
        <v>#DIV/0!</v>
      </c>
      <c r="DB54" s="680" t="e">
        <f t="shared" si="86"/>
        <v>#DIV/0!</v>
      </c>
      <c r="DC54" s="680" t="e">
        <f t="shared" si="86"/>
        <v>#DIV/0!</v>
      </c>
      <c r="DD54" s="680" t="e">
        <f t="shared" si="86"/>
        <v>#DIV/0!</v>
      </c>
      <c r="DE54" s="680" t="e">
        <f t="shared" si="86"/>
        <v>#DIV/0!</v>
      </c>
      <c r="DF54" s="680" t="e">
        <f t="shared" si="86"/>
        <v>#DIV/0!</v>
      </c>
      <c r="DG54" s="680" t="e">
        <f t="shared" si="86"/>
        <v>#DIV/0!</v>
      </c>
      <c r="DH54" s="766">
        <f>ROUND($J54*O54, 'Initial Information'!B57)</f>
        <v>0</v>
      </c>
      <c r="DI54" s="766">
        <f>ROUND($J54*T54, 'Initial Information'!C57)</f>
        <v>0</v>
      </c>
      <c r="DJ54" s="766">
        <f>ROUND($J54*Y54, 'Initial Information'!D57)</f>
        <v>0</v>
      </c>
      <c r="DK54" s="766">
        <f>ROUND($J54*AD54, 'Initial Information'!E57)</f>
        <v>0</v>
      </c>
      <c r="DL54" s="766">
        <f>ROUND($J54*AI54, 'Initial Information'!F57)</f>
        <v>0</v>
      </c>
      <c r="DM54" s="766">
        <f>ROUND($J54*AN54, 'Initial Information'!G57)</f>
        <v>0</v>
      </c>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row>
    <row r="55" spans="1:144" s="58" customFormat="1" ht="20.25" customHeight="1">
      <c r="A55" s="55" t="s">
        <v>181</v>
      </c>
      <c r="B55" s="56">
        <v>15</v>
      </c>
      <c r="C55" s="74">
        <v>0</v>
      </c>
      <c r="D55" s="1068" t="s">
        <v>200</v>
      </c>
      <c r="E55" s="966"/>
      <c r="F55" s="966"/>
      <c r="G55" s="56" t="s">
        <v>181</v>
      </c>
      <c r="H55" s="101">
        <v>3270</v>
      </c>
      <c r="I55" s="56" t="s">
        <v>181</v>
      </c>
      <c r="J55" s="105">
        <v>0.17</v>
      </c>
      <c r="K55" s="56" t="s">
        <v>181</v>
      </c>
      <c r="L55" s="68" t="s">
        <v>181</v>
      </c>
      <c r="M55" s="74"/>
      <c r="N55" s="152" t="s">
        <v>181</v>
      </c>
      <c r="O55" s="400">
        <f t="shared" si="51"/>
        <v>0</v>
      </c>
      <c r="P55" s="69" t="s">
        <v>181</v>
      </c>
      <c r="Q55" s="152" t="s">
        <v>181</v>
      </c>
      <c r="R55" s="74"/>
      <c r="S55" s="152" t="s">
        <v>181</v>
      </c>
      <c r="T55" s="400">
        <f t="shared" si="52"/>
        <v>0</v>
      </c>
      <c r="U55" s="69" t="s">
        <v>181</v>
      </c>
      <c r="V55" s="152" t="s">
        <v>181</v>
      </c>
      <c r="W55" s="74"/>
      <c r="X55" s="152" t="s">
        <v>181</v>
      </c>
      <c r="Y55" s="400">
        <f t="shared" si="53"/>
        <v>0</v>
      </c>
      <c r="Z55" s="69" t="s">
        <v>181</v>
      </c>
      <c r="AA55" s="152" t="s">
        <v>181</v>
      </c>
      <c r="AB55" s="74"/>
      <c r="AC55" s="152" t="s">
        <v>181</v>
      </c>
      <c r="AD55" s="400">
        <f t="shared" si="54"/>
        <v>0</v>
      </c>
      <c r="AE55" s="69" t="s">
        <v>181</v>
      </c>
      <c r="AF55" s="152" t="s">
        <v>181</v>
      </c>
      <c r="AG55" s="74"/>
      <c r="AH55" s="152" t="s">
        <v>181</v>
      </c>
      <c r="AI55" s="400">
        <f t="shared" si="55"/>
        <v>0</v>
      </c>
      <c r="AJ55" s="69" t="s">
        <v>181</v>
      </c>
      <c r="AK55" s="152" t="s">
        <v>181</v>
      </c>
      <c r="AL55" s="74"/>
      <c r="AM55" s="152" t="s">
        <v>181</v>
      </c>
      <c r="AN55" s="400">
        <f t="shared" si="56"/>
        <v>0</v>
      </c>
      <c r="AO55" s="75" t="s">
        <v>181</v>
      </c>
      <c r="AP55" s="185" t="s">
        <v>181</v>
      </c>
      <c r="AQ55" s="52">
        <f t="shared" si="82"/>
        <v>0</v>
      </c>
      <c r="AR55" s="188" t="s">
        <v>181</v>
      </c>
      <c r="AS55" s="729"/>
      <c r="AT55" s="76">
        <v>1.03</v>
      </c>
      <c r="AU55" s="76">
        <f t="shared" si="57"/>
        <v>1.0609</v>
      </c>
      <c r="AV55" s="76">
        <f t="shared" si="57"/>
        <v>1.092727</v>
      </c>
      <c r="AW55" s="76">
        <f t="shared" si="57"/>
        <v>1.1255088100000001</v>
      </c>
      <c r="AX55" s="76">
        <f t="shared" si="57"/>
        <v>1.1592740743000001</v>
      </c>
      <c r="AY55" s="76">
        <f t="shared" si="57"/>
        <v>1.1940522965290001</v>
      </c>
      <c r="AZ55" s="51">
        <f t="shared" si="58"/>
        <v>0</v>
      </c>
      <c r="BA55" s="51">
        <f t="shared" si="59"/>
        <v>0</v>
      </c>
      <c r="BB55" s="51">
        <f t="shared" si="60"/>
        <v>0</v>
      </c>
      <c r="BC55" s="51">
        <f t="shared" si="61"/>
        <v>0</v>
      </c>
      <c r="BD55" s="51">
        <f t="shared" si="62"/>
        <v>0</v>
      </c>
      <c r="BE55" s="51">
        <f t="shared" si="63"/>
        <v>0</v>
      </c>
      <c r="BF55" s="127"/>
      <c r="BG55" s="127"/>
      <c r="BH55" s="127"/>
      <c r="BI55" s="127"/>
      <c r="BJ55" s="127"/>
      <c r="BK55" s="127"/>
      <c r="BL55" s="738">
        <f t="shared" si="64"/>
        <v>0</v>
      </c>
      <c r="BM55" s="738">
        <f t="shared" si="65"/>
        <v>0</v>
      </c>
      <c r="BN55" s="738">
        <f t="shared" si="66"/>
        <v>0</v>
      </c>
      <c r="BO55" s="738">
        <f t="shared" si="67"/>
        <v>0</v>
      </c>
      <c r="BP55" s="738">
        <f t="shared" si="68"/>
        <v>0</v>
      </c>
      <c r="BQ55" s="738">
        <f t="shared" si="69"/>
        <v>0</v>
      </c>
      <c r="BR55" s="741">
        <f t="shared" si="83"/>
        <v>3368.1</v>
      </c>
      <c r="BS55" s="741">
        <f t="shared" si="83"/>
        <v>3469.14</v>
      </c>
      <c r="BT55" s="741">
        <f t="shared" si="83"/>
        <v>3573.22</v>
      </c>
      <c r="BU55" s="741">
        <f t="shared" si="83"/>
        <v>3680.41</v>
      </c>
      <c r="BV55" s="741">
        <f t="shared" si="83"/>
        <v>3790.83</v>
      </c>
      <c r="BW55" s="741">
        <f t="shared" si="83"/>
        <v>3904.55</v>
      </c>
      <c r="BX55" s="744"/>
      <c r="BY55" s="744"/>
      <c r="BZ55" s="744"/>
      <c r="CA55" s="744"/>
      <c r="CB55" s="744"/>
      <c r="CC55" s="744"/>
      <c r="CD55" s="740">
        <f t="shared" si="84"/>
        <v>40417.199999999997</v>
      </c>
      <c r="CE55" s="740">
        <f t="shared" si="84"/>
        <v>41629.68</v>
      </c>
      <c r="CF55" s="740">
        <f t="shared" si="84"/>
        <v>42878.64</v>
      </c>
      <c r="CG55" s="740">
        <f t="shared" si="84"/>
        <v>44164.92</v>
      </c>
      <c r="CH55" s="740">
        <f t="shared" si="84"/>
        <v>45489.96</v>
      </c>
      <c r="CI55" s="740">
        <f t="shared" si="84"/>
        <v>46854.600000000006</v>
      </c>
      <c r="CJ55" s="746" t="s">
        <v>1208</v>
      </c>
      <c r="CK55" s="746" t="s">
        <v>1208</v>
      </c>
      <c r="CL55" s="746" t="s">
        <v>1208</v>
      </c>
      <c r="CM55" s="746" t="s">
        <v>1208</v>
      </c>
      <c r="CN55" s="746" t="s">
        <v>1208</v>
      </c>
      <c r="CO55" s="746" t="s">
        <v>1208</v>
      </c>
      <c r="CP55" s="677" t="e">
        <f t="shared" si="74"/>
        <v>#DIV/0!</v>
      </c>
      <c r="CQ55" s="677" t="e">
        <f t="shared" si="75"/>
        <v>#DIV/0!</v>
      </c>
      <c r="CR55" s="677" t="e">
        <f t="shared" si="76"/>
        <v>#DIV/0!</v>
      </c>
      <c r="CS55" s="677" t="e">
        <f t="shared" si="77"/>
        <v>#DIV/0!</v>
      </c>
      <c r="CT55" s="677" t="e">
        <f t="shared" si="78"/>
        <v>#DIV/0!</v>
      </c>
      <c r="CU55" s="677" t="e">
        <f t="shared" si="79"/>
        <v>#DIV/0!</v>
      </c>
      <c r="CV55" s="764" t="e">
        <f t="shared" si="85"/>
        <v>#DIV/0!</v>
      </c>
      <c r="CW55" s="764" t="e">
        <f t="shared" si="85"/>
        <v>#DIV/0!</v>
      </c>
      <c r="CX55" s="764" t="e">
        <f t="shared" si="85"/>
        <v>#DIV/0!</v>
      </c>
      <c r="CY55" s="764" t="e">
        <f t="shared" si="85"/>
        <v>#DIV/0!</v>
      </c>
      <c r="CZ55" s="764" t="e">
        <f t="shared" si="85"/>
        <v>#DIV/0!</v>
      </c>
      <c r="DA55" s="764" t="e">
        <f t="shared" si="85"/>
        <v>#DIV/0!</v>
      </c>
      <c r="DB55" s="680" t="e">
        <f t="shared" si="86"/>
        <v>#DIV/0!</v>
      </c>
      <c r="DC55" s="680" t="e">
        <f t="shared" si="86"/>
        <v>#DIV/0!</v>
      </c>
      <c r="DD55" s="680" t="e">
        <f t="shared" si="86"/>
        <v>#DIV/0!</v>
      </c>
      <c r="DE55" s="680" t="e">
        <f t="shared" si="86"/>
        <v>#DIV/0!</v>
      </c>
      <c r="DF55" s="680" t="e">
        <f t="shared" si="86"/>
        <v>#DIV/0!</v>
      </c>
      <c r="DG55" s="680" t="e">
        <f t="shared" si="86"/>
        <v>#DIV/0!</v>
      </c>
      <c r="DH55" s="766">
        <f>ROUND($J55*O55, 'Initial Information'!B58)</f>
        <v>0</v>
      </c>
      <c r="DI55" s="766">
        <f>ROUND($J55*T55, 'Initial Information'!C58)</f>
        <v>0</v>
      </c>
      <c r="DJ55" s="766">
        <f>ROUND($J55*Y55, 'Initial Information'!D58)</f>
        <v>0</v>
      </c>
      <c r="DK55" s="766">
        <f>ROUND($J55*AD55, 'Initial Information'!E58)</f>
        <v>0</v>
      </c>
      <c r="DL55" s="766">
        <f>ROUND($J55*AI55, 'Initial Information'!F58)</f>
        <v>0</v>
      </c>
      <c r="DM55" s="766">
        <f>ROUND($J55*AN55, 'Initial Information'!G58)</f>
        <v>0</v>
      </c>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row>
    <row r="56" spans="1:144" s="58" customFormat="1" ht="20.25" customHeight="1">
      <c r="A56" s="55" t="s">
        <v>181</v>
      </c>
      <c r="B56" s="56">
        <v>16</v>
      </c>
      <c r="C56" s="74">
        <v>0</v>
      </c>
      <c r="D56" s="1068" t="s">
        <v>200</v>
      </c>
      <c r="E56" s="966"/>
      <c r="F56" s="966"/>
      <c r="G56" s="56" t="s">
        <v>181</v>
      </c>
      <c r="H56" s="101">
        <v>3270</v>
      </c>
      <c r="I56" s="56" t="s">
        <v>181</v>
      </c>
      <c r="J56" s="105">
        <v>0.17</v>
      </c>
      <c r="K56" s="56" t="s">
        <v>181</v>
      </c>
      <c r="L56" s="68" t="s">
        <v>181</v>
      </c>
      <c r="M56" s="74"/>
      <c r="N56" s="152" t="s">
        <v>181</v>
      </c>
      <c r="O56" s="400">
        <f t="shared" si="51"/>
        <v>0</v>
      </c>
      <c r="P56" s="69" t="s">
        <v>181</v>
      </c>
      <c r="Q56" s="152" t="s">
        <v>181</v>
      </c>
      <c r="R56" s="74"/>
      <c r="S56" s="152" t="s">
        <v>181</v>
      </c>
      <c r="T56" s="400">
        <f t="shared" si="52"/>
        <v>0</v>
      </c>
      <c r="U56" s="69" t="s">
        <v>181</v>
      </c>
      <c r="V56" s="152" t="s">
        <v>181</v>
      </c>
      <c r="W56" s="74"/>
      <c r="X56" s="152" t="s">
        <v>181</v>
      </c>
      <c r="Y56" s="400">
        <f t="shared" si="53"/>
        <v>0</v>
      </c>
      <c r="Z56" s="69" t="s">
        <v>181</v>
      </c>
      <c r="AA56" s="152" t="s">
        <v>181</v>
      </c>
      <c r="AB56" s="74"/>
      <c r="AC56" s="152" t="s">
        <v>181</v>
      </c>
      <c r="AD56" s="400">
        <f t="shared" si="54"/>
        <v>0</v>
      </c>
      <c r="AE56" s="69" t="s">
        <v>181</v>
      </c>
      <c r="AF56" s="152" t="s">
        <v>181</v>
      </c>
      <c r="AG56" s="74"/>
      <c r="AH56" s="152" t="s">
        <v>181</v>
      </c>
      <c r="AI56" s="400">
        <f t="shared" si="55"/>
        <v>0</v>
      </c>
      <c r="AJ56" s="69" t="s">
        <v>181</v>
      </c>
      <c r="AK56" s="152" t="s">
        <v>181</v>
      </c>
      <c r="AL56" s="74"/>
      <c r="AM56" s="152" t="s">
        <v>181</v>
      </c>
      <c r="AN56" s="400">
        <f t="shared" si="56"/>
        <v>0</v>
      </c>
      <c r="AO56" s="75" t="s">
        <v>181</v>
      </c>
      <c r="AP56" s="185" t="s">
        <v>181</v>
      </c>
      <c r="AQ56" s="52">
        <f t="shared" si="82"/>
        <v>0</v>
      </c>
      <c r="AR56" s="188" t="s">
        <v>181</v>
      </c>
      <c r="AS56" s="729"/>
      <c r="AT56" s="76">
        <v>1.03</v>
      </c>
      <c r="AU56" s="76">
        <f t="shared" si="57"/>
        <v>1.0609</v>
      </c>
      <c r="AV56" s="76">
        <f t="shared" si="57"/>
        <v>1.092727</v>
      </c>
      <c r="AW56" s="76">
        <f t="shared" si="57"/>
        <v>1.1255088100000001</v>
      </c>
      <c r="AX56" s="76">
        <f t="shared" si="57"/>
        <v>1.1592740743000001</v>
      </c>
      <c r="AY56" s="76">
        <f t="shared" si="57"/>
        <v>1.1940522965290001</v>
      </c>
      <c r="AZ56" s="51">
        <f t="shared" si="58"/>
        <v>0</v>
      </c>
      <c r="BA56" s="51">
        <f t="shared" si="59"/>
        <v>0</v>
      </c>
      <c r="BB56" s="51">
        <f t="shared" si="60"/>
        <v>0</v>
      </c>
      <c r="BC56" s="51">
        <f t="shared" si="61"/>
        <v>0</v>
      </c>
      <c r="BD56" s="51">
        <f t="shared" si="62"/>
        <v>0</v>
      </c>
      <c r="BE56" s="51">
        <f t="shared" si="63"/>
        <v>0</v>
      </c>
      <c r="BF56" s="127"/>
      <c r="BG56" s="127"/>
      <c r="BH56" s="127"/>
      <c r="BI56" s="127"/>
      <c r="BJ56" s="127"/>
      <c r="BK56" s="127"/>
      <c r="BL56" s="738">
        <f t="shared" si="64"/>
        <v>0</v>
      </c>
      <c r="BM56" s="738">
        <f t="shared" si="65"/>
        <v>0</v>
      </c>
      <c r="BN56" s="738">
        <f t="shared" si="66"/>
        <v>0</v>
      </c>
      <c r="BO56" s="738">
        <f t="shared" si="67"/>
        <v>0</v>
      </c>
      <c r="BP56" s="738">
        <f t="shared" si="68"/>
        <v>0</v>
      </c>
      <c r="BQ56" s="738">
        <f t="shared" si="69"/>
        <v>0</v>
      </c>
      <c r="BR56" s="741">
        <f t="shared" si="83"/>
        <v>3368.1</v>
      </c>
      <c r="BS56" s="741">
        <f t="shared" si="83"/>
        <v>3469.14</v>
      </c>
      <c r="BT56" s="741">
        <f t="shared" si="83"/>
        <v>3573.22</v>
      </c>
      <c r="BU56" s="741">
        <f t="shared" si="83"/>
        <v>3680.41</v>
      </c>
      <c r="BV56" s="741">
        <f t="shared" si="83"/>
        <v>3790.83</v>
      </c>
      <c r="BW56" s="741">
        <f t="shared" si="83"/>
        <v>3904.55</v>
      </c>
      <c r="BX56" s="744"/>
      <c r="BY56" s="744"/>
      <c r="BZ56" s="744"/>
      <c r="CA56" s="744"/>
      <c r="CB56" s="744"/>
      <c r="CC56" s="744"/>
      <c r="CD56" s="740">
        <f t="shared" si="84"/>
        <v>40417.199999999997</v>
      </c>
      <c r="CE56" s="740">
        <f t="shared" si="84"/>
        <v>41629.68</v>
      </c>
      <c r="CF56" s="740">
        <f t="shared" si="84"/>
        <v>42878.64</v>
      </c>
      <c r="CG56" s="740">
        <f t="shared" si="84"/>
        <v>44164.92</v>
      </c>
      <c r="CH56" s="740">
        <f t="shared" si="84"/>
        <v>45489.96</v>
      </c>
      <c r="CI56" s="740">
        <f t="shared" si="84"/>
        <v>46854.600000000006</v>
      </c>
      <c r="CJ56" s="746" t="s">
        <v>1208</v>
      </c>
      <c r="CK56" s="746" t="s">
        <v>1208</v>
      </c>
      <c r="CL56" s="746" t="s">
        <v>1208</v>
      </c>
      <c r="CM56" s="746" t="s">
        <v>1208</v>
      </c>
      <c r="CN56" s="746" t="s">
        <v>1208</v>
      </c>
      <c r="CO56" s="746" t="s">
        <v>1208</v>
      </c>
      <c r="CP56" s="677" t="e">
        <f t="shared" si="74"/>
        <v>#DIV/0!</v>
      </c>
      <c r="CQ56" s="677" t="e">
        <f t="shared" si="75"/>
        <v>#DIV/0!</v>
      </c>
      <c r="CR56" s="677" t="e">
        <f t="shared" si="76"/>
        <v>#DIV/0!</v>
      </c>
      <c r="CS56" s="677" t="e">
        <f t="shared" si="77"/>
        <v>#DIV/0!</v>
      </c>
      <c r="CT56" s="677" t="e">
        <f t="shared" si="78"/>
        <v>#DIV/0!</v>
      </c>
      <c r="CU56" s="677" t="e">
        <f t="shared" si="79"/>
        <v>#DIV/0!</v>
      </c>
      <c r="CV56" s="764" t="e">
        <f t="shared" si="85"/>
        <v>#DIV/0!</v>
      </c>
      <c r="CW56" s="764" t="e">
        <f t="shared" si="85"/>
        <v>#DIV/0!</v>
      </c>
      <c r="CX56" s="764" t="e">
        <f t="shared" si="85"/>
        <v>#DIV/0!</v>
      </c>
      <c r="CY56" s="764" t="e">
        <f t="shared" si="85"/>
        <v>#DIV/0!</v>
      </c>
      <c r="CZ56" s="764" t="e">
        <f t="shared" si="85"/>
        <v>#DIV/0!</v>
      </c>
      <c r="DA56" s="764" t="e">
        <f t="shared" si="85"/>
        <v>#DIV/0!</v>
      </c>
      <c r="DB56" s="680" t="e">
        <f t="shared" si="86"/>
        <v>#DIV/0!</v>
      </c>
      <c r="DC56" s="680" t="e">
        <f t="shared" si="86"/>
        <v>#DIV/0!</v>
      </c>
      <c r="DD56" s="680" t="e">
        <f t="shared" si="86"/>
        <v>#DIV/0!</v>
      </c>
      <c r="DE56" s="680" t="e">
        <f t="shared" si="86"/>
        <v>#DIV/0!</v>
      </c>
      <c r="DF56" s="680" t="e">
        <f t="shared" si="86"/>
        <v>#DIV/0!</v>
      </c>
      <c r="DG56" s="680" t="e">
        <f t="shared" si="86"/>
        <v>#DIV/0!</v>
      </c>
      <c r="DH56" s="766">
        <f>ROUND($J56*O56, 'Initial Information'!B59)</f>
        <v>0</v>
      </c>
      <c r="DI56" s="766">
        <f>ROUND($J56*T56, 'Initial Information'!C59)</f>
        <v>0</v>
      </c>
      <c r="DJ56" s="766">
        <f>ROUND($J56*Y56, 'Initial Information'!D59)</f>
        <v>0</v>
      </c>
      <c r="DK56" s="766">
        <f>ROUND($J56*AD56, 'Initial Information'!E59)</f>
        <v>0</v>
      </c>
      <c r="DL56" s="766">
        <f>ROUND($J56*AI56, 'Initial Information'!F59)</f>
        <v>0</v>
      </c>
      <c r="DM56" s="766">
        <f>ROUND($J56*AN56, 'Initial Information'!G59)</f>
        <v>0</v>
      </c>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row>
    <row r="57" spans="1:144" s="58" customFormat="1" ht="20.25" customHeight="1">
      <c r="A57" s="55" t="s">
        <v>181</v>
      </c>
      <c r="B57" s="56">
        <v>17</v>
      </c>
      <c r="C57" s="74">
        <v>0</v>
      </c>
      <c r="D57" s="1068" t="s">
        <v>200</v>
      </c>
      <c r="E57" s="966"/>
      <c r="F57" s="966"/>
      <c r="G57" s="56" t="s">
        <v>181</v>
      </c>
      <c r="H57" s="101">
        <v>3270</v>
      </c>
      <c r="I57" s="56" t="s">
        <v>181</v>
      </c>
      <c r="J57" s="105">
        <v>0.17</v>
      </c>
      <c r="K57" s="56" t="s">
        <v>181</v>
      </c>
      <c r="L57" s="68" t="s">
        <v>181</v>
      </c>
      <c r="M57" s="74"/>
      <c r="N57" s="152" t="s">
        <v>181</v>
      </c>
      <c r="O57" s="400">
        <f t="shared" si="51"/>
        <v>0</v>
      </c>
      <c r="P57" s="69" t="s">
        <v>181</v>
      </c>
      <c r="Q57" s="152" t="s">
        <v>181</v>
      </c>
      <c r="R57" s="74"/>
      <c r="S57" s="152" t="s">
        <v>181</v>
      </c>
      <c r="T57" s="400">
        <f t="shared" si="52"/>
        <v>0</v>
      </c>
      <c r="U57" s="69" t="s">
        <v>181</v>
      </c>
      <c r="V57" s="152" t="s">
        <v>181</v>
      </c>
      <c r="W57" s="74"/>
      <c r="X57" s="152" t="s">
        <v>181</v>
      </c>
      <c r="Y57" s="400">
        <f t="shared" si="53"/>
        <v>0</v>
      </c>
      <c r="Z57" s="69" t="s">
        <v>181</v>
      </c>
      <c r="AA57" s="152" t="s">
        <v>181</v>
      </c>
      <c r="AB57" s="74"/>
      <c r="AC57" s="152" t="s">
        <v>181</v>
      </c>
      <c r="AD57" s="400">
        <f t="shared" si="54"/>
        <v>0</v>
      </c>
      <c r="AE57" s="69" t="s">
        <v>181</v>
      </c>
      <c r="AF57" s="152" t="s">
        <v>181</v>
      </c>
      <c r="AG57" s="74"/>
      <c r="AH57" s="152" t="s">
        <v>181</v>
      </c>
      <c r="AI57" s="400">
        <f t="shared" si="55"/>
        <v>0</v>
      </c>
      <c r="AJ57" s="69" t="s">
        <v>181</v>
      </c>
      <c r="AK57" s="152" t="s">
        <v>181</v>
      </c>
      <c r="AL57" s="74"/>
      <c r="AM57" s="152" t="s">
        <v>181</v>
      </c>
      <c r="AN57" s="400">
        <f t="shared" si="56"/>
        <v>0</v>
      </c>
      <c r="AO57" s="75" t="s">
        <v>181</v>
      </c>
      <c r="AP57" s="185" t="s">
        <v>181</v>
      </c>
      <c r="AQ57" s="52">
        <f t="shared" si="82"/>
        <v>0</v>
      </c>
      <c r="AR57" s="188" t="s">
        <v>181</v>
      </c>
      <c r="AS57" s="729"/>
      <c r="AT57" s="76">
        <v>1.03</v>
      </c>
      <c r="AU57" s="76">
        <f t="shared" ref="AU57:AY60" si="87">1.03*AT57</f>
        <v>1.0609</v>
      </c>
      <c r="AV57" s="76">
        <f t="shared" si="87"/>
        <v>1.092727</v>
      </c>
      <c r="AW57" s="76">
        <f t="shared" si="87"/>
        <v>1.1255088100000001</v>
      </c>
      <c r="AX57" s="76">
        <f t="shared" si="87"/>
        <v>1.1592740743000001</v>
      </c>
      <c r="AY57" s="76">
        <f t="shared" si="87"/>
        <v>1.1940522965290001</v>
      </c>
      <c r="AZ57" s="51">
        <f t="shared" si="58"/>
        <v>0</v>
      </c>
      <c r="BA57" s="51">
        <f t="shared" si="59"/>
        <v>0</v>
      </c>
      <c r="BB57" s="51">
        <f t="shared" si="60"/>
        <v>0</v>
      </c>
      <c r="BC57" s="51">
        <f t="shared" si="61"/>
        <v>0</v>
      </c>
      <c r="BD57" s="51">
        <f t="shared" si="62"/>
        <v>0</v>
      </c>
      <c r="BE57" s="51">
        <f t="shared" si="63"/>
        <v>0</v>
      </c>
      <c r="BF57" s="127"/>
      <c r="BG57" s="127"/>
      <c r="BH57" s="127"/>
      <c r="BI57" s="127"/>
      <c r="BJ57" s="127"/>
      <c r="BK57" s="127"/>
      <c r="BL57" s="738">
        <f t="shared" si="64"/>
        <v>0</v>
      </c>
      <c r="BM57" s="738">
        <f t="shared" si="65"/>
        <v>0</v>
      </c>
      <c r="BN57" s="738">
        <f t="shared" si="66"/>
        <v>0</v>
      </c>
      <c r="BO57" s="738">
        <f t="shared" si="67"/>
        <v>0</v>
      </c>
      <c r="BP57" s="738">
        <f t="shared" si="68"/>
        <v>0</v>
      </c>
      <c r="BQ57" s="738">
        <f t="shared" si="69"/>
        <v>0</v>
      </c>
      <c r="BR57" s="741">
        <f t="shared" si="83"/>
        <v>3368.1</v>
      </c>
      <c r="BS57" s="741">
        <f t="shared" si="83"/>
        <v>3469.14</v>
      </c>
      <c r="BT57" s="741">
        <f t="shared" si="83"/>
        <v>3573.22</v>
      </c>
      <c r="BU57" s="741">
        <f t="shared" si="83"/>
        <v>3680.41</v>
      </c>
      <c r="BV57" s="741">
        <f t="shared" si="83"/>
        <v>3790.83</v>
      </c>
      <c r="BW57" s="741">
        <f t="shared" si="83"/>
        <v>3904.55</v>
      </c>
      <c r="BX57" s="744"/>
      <c r="BY57" s="744"/>
      <c r="BZ57" s="744"/>
      <c r="CA57" s="744"/>
      <c r="CB57" s="744"/>
      <c r="CC57" s="744"/>
      <c r="CD57" s="740">
        <f t="shared" si="84"/>
        <v>40417.199999999997</v>
      </c>
      <c r="CE57" s="740">
        <f t="shared" si="84"/>
        <v>41629.68</v>
      </c>
      <c r="CF57" s="740">
        <f t="shared" si="84"/>
        <v>42878.64</v>
      </c>
      <c r="CG57" s="740">
        <f t="shared" si="84"/>
        <v>44164.92</v>
      </c>
      <c r="CH57" s="740">
        <f t="shared" si="84"/>
        <v>45489.96</v>
      </c>
      <c r="CI57" s="740">
        <f t="shared" si="84"/>
        <v>46854.600000000006</v>
      </c>
      <c r="CJ57" s="746" t="s">
        <v>1208</v>
      </c>
      <c r="CK57" s="746" t="s">
        <v>1208</v>
      </c>
      <c r="CL57" s="746" t="s">
        <v>1208</v>
      </c>
      <c r="CM57" s="746" t="s">
        <v>1208</v>
      </c>
      <c r="CN57" s="746" t="s">
        <v>1208</v>
      </c>
      <c r="CO57" s="746" t="s">
        <v>1208</v>
      </c>
      <c r="CP57" s="677" t="e">
        <f t="shared" si="74"/>
        <v>#DIV/0!</v>
      </c>
      <c r="CQ57" s="677" t="e">
        <f t="shared" si="75"/>
        <v>#DIV/0!</v>
      </c>
      <c r="CR57" s="677" t="e">
        <f t="shared" si="76"/>
        <v>#DIV/0!</v>
      </c>
      <c r="CS57" s="677" t="e">
        <f t="shared" si="77"/>
        <v>#DIV/0!</v>
      </c>
      <c r="CT57" s="677" t="e">
        <f t="shared" si="78"/>
        <v>#DIV/0!</v>
      </c>
      <c r="CU57" s="677" t="e">
        <f t="shared" si="79"/>
        <v>#DIV/0!</v>
      </c>
      <c r="CV57" s="764" t="e">
        <f t="shared" si="85"/>
        <v>#DIV/0!</v>
      </c>
      <c r="CW57" s="764" t="e">
        <f t="shared" si="85"/>
        <v>#DIV/0!</v>
      </c>
      <c r="CX57" s="764" t="e">
        <f t="shared" si="85"/>
        <v>#DIV/0!</v>
      </c>
      <c r="CY57" s="764" t="e">
        <f t="shared" si="85"/>
        <v>#DIV/0!</v>
      </c>
      <c r="CZ57" s="764" t="e">
        <f t="shared" si="85"/>
        <v>#DIV/0!</v>
      </c>
      <c r="DA57" s="764" t="e">
        <f t="shared" si="85"/>
        <v>#DIV/0!</v>
      </c>
      <c r="DB57" s="680" t="e">
        <f t="shared" si="86"/>
        <v>#DIV/0!</v>
      </c>
      <c r="DC57" s="680" t="e">
        <f t="shared" si="86"/>
        <v>#DIV/0!</v>
      </c>
      <c r="DD57" s="680" t="e">
        <f t="shared" si="86"/>
        <v>#DIV/0!</v>
      </c>
      <c r="DE57" s="680" t="e">
        <f t="shared" si="86"/>
        <v>#DIV/0!</v>
      </c>
      <c r="DF57" s="680" t="e">
        <f t="shared" si="86"/>
        <v>#DIV/0!</v>
      </c>
      <c r="DG57" s="680" t="e">
        <f t="shared" si="86"/>
        <v>#DIV/0!</v>
      </c>
      <c r="DH57" s="766">
        <f>ROUND($J57*O57, 'Initial Information'!B60)</f>
        <v>0</v>
      </c>
      <c r="DI57" s="766">
        <f>ROUND($J57*T57, 'Initial Information'!C60)</f>
        <v>0</v>
      </c>
      <c r="DJ57" s="766">
        <f>ROUND($J57*Y57, 'Initial Information'!D60)</f>
        <v>0</v>
      </c>
      <c r="DK57" s="766">
        <f>ROUND($J57*AD57, 'Initial Information'!E60)</f>
        <v>0</v>
      </c>
      <c r="DL57" s="766">
        <f>ROUND($J57*AI57, 'Initial Information'!F60)</f>
        <v>0</v>
      </c>
      <c r="DM57" s="766">
        <f>ROUND($J57*AN57, 'Initial Information'!G60)</f>
        <v>0</v>
      </c>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row>
    <row r="58" spans="1:144" s="58" customFormat="1" ht="20.25" customHeight="1">
      <c r="A58" s="55" t="s">
        <v>181</v>
      </c>
      <c r="B58" s="56">
        <v>18</v>
      </c>
      <c r="C58" s="74">
        <v>0</v>
      </c>
      <c r="D58" s="86" t="s">
        <v>239</v>
      </c>
      <c r="E58" s="87"/>
      <c r="F58" s="88">
        <v>7.25</v>
      </c>
      <c r="G58" s="56" t="s">
        <v>181</v>
      </c>
      <c r="H58" s="102">
        <f>ROUND(F$58*173.3333,2)</f>
        <v>1256.67</v>
      </c>
      <c r="I58" s="56" t="s">
        <v>181</v>
      </c>
      <c r="J58" s="105">
        <v>1.2500000000000001E-2</v>
      </c>
      <c r="K58" s="56" t="s">
        <v>181</v>
      </c>
      <c r="L58" s="68" t="s">
        <v>181</v>
      </c>
      <c r="M58" s="74"/>
      <c r="N58" s="152" t="s">
        <v>181</v>
      </c>
      <c r="O58" s="400">
        <f t="shared" si="51"/>
        <v>0</v>
      </c>
      <c r="P58" s="69" t="s">
        <v>181</v>
      </c>
      <c r="Q58" s="152" t="s">
        <v>181</v>
      </c>
      <c r="R58" s="74"/>
      <c r="S58" s="152" t="s">
        <v>181</v>
      </c>
      <c r="T58" s="400">
        <f t="shared" si="52"/>
        <v>0</v>
      </c>
      <c r="U58" s="69" t="s">
        <v>181</v>
      </c>
      <c r="V58" s="152" t="s">
        <v>181</v>
      </c>
      <c r="W58" s="74"/>
      <c r="X58" s="152" t="s">
        <v>181</v>
      </c>
      <c r="Y58" s="400">
        <f t="shared" si="53"/>
        <v>0</v>
      </c>
      <c r="Z58" s="69" t="s">
        <v>181</v>
      </c>
      <c r="AA58" s="152" t="s">
        <v>181</v>
      </c>
      <c r="AB58" s="74"/>
      <c r="AC58" s="152" t="s">
        <v>181</v>
      </c>
      <c r="AD58" s="400">
        <f t="shared" si="54"/>
        <v>0</v>
      </c>
      <c r="AE58" s="69" t="s">
        <v>181</v>
      </c>
      <c r="AF58" s="152" t="s">
        <v>181</v>
      </c>
      <c r="AG58" s="74"/>
      <c r="AH58" s="152" t="s">
        <v>181</v>
      </c>
      <c r="AI58" s="400">
        <f t="shared" si="55"/>
        <v>0</v>
      </c>
      <c r="AJ58" s="69" t="s">
        <v>181</v>
      </c>
      <c r="AK58" s="152" t="s">
        <v>181</v>
      </c>
      <c r="AL58" s="74"/>
      <c r="AM58" s="152" t="s">
        <v>181</v>
      </c>
      <c r="AN58" s="400">
        <f t="shared" si="56"/>
        <v>0</v>
      </c>
      <c r="AO58" s="75" t="s">
        <v>181</v>
      </c>
      <c r="AP58" s="185" t="s">
        <v>181</v>
      </c>
      <c r="AQ58" s="52">
        <f t="shared" si="82"/>
        <v>0</v>
      </c>
      <c r="AR58" s="188" t="s">
        <v>181</v>
      </c>
      <c r="AS58" s="729"/>
      <c r="AT58" s="76">
        <v>1.03</v>
      </c>
      <c r="AU58" s="76">
        <f t="shared" si="87"/>
        <v>1.0609</v>
      </c>
      <c r="AV58" s="76">
        <f t="shared" si="87"/>
        <v>1.092727</v>
      </c>
      <c r="AW58" s="76">
        <f t="shared" si="87"/>
        <v>1.1255088100000001</v>
      </c>
      <c r="AX58" s="76">
        <f t="shared" si="87"/>
        <v>1.1592740743000001</v>
      </c>
      <c r="AY58" s="76">
        <f t="shared" si="87"/>
        <v>1.1940522965290001</v>
      </c>
      <c r="AZ58" s="51">
        <f t="shared" si="58"/>
        <v>0</v>
      </c>
      <c r="BA58" s="51">
        <f t="shared" si="59"/>
        <v>0</v>
      </c>
      <c r="BB58" s="51">
        <f t="shared" si="60"/>
        <v>0</v>
      </c>
      <c r="BC58" s="51">
        <f t="shared" si="61"/>
        <v>0</v>
      </c>
      <c r="BD58" s="51">
        <f t="shared" si="62"/>
        <v>0</v>
      </c>
      <c r="BE58" s="51">
        <f t="shared" si="63"/>
        <v>0</v>
      </c>
      <c r="BF58" s="127"/>
      <c r="BG58" s="127"/>
      <c r="BH58" s="127"/>
      <c r="BI58" s="127"/>
      <c r="BJ58" s="127"/>
      <c r="BK58" s="127"/>
      <c r="BL58" s="738">
        <f t="shared" si="64"/>
        <v>0</v>
      </c>
      <c r="BM58" s="738">
        <f t="shared" si="65"/>
        <v>0</v>
      </c>
      <c r="BN58" s="738">
        <f t="shared" si="66"/>
        <v>0</v>
      </c>
      <c r="BO58" s="738">
        <f t="shared" si="67"/>
        <v>0</v>
      </c>
      <c r="BP58" s="738">
        <f t="shared" si="68"/>
        <v>0</v>
      </c>
      <c r="BQ58" s="738">
        <f t="shared" si="69"/>
        <v>0</v>
      </c>
      <c r="BR58" s="741">
        <f t="shared" si="83"/>
        <v>1294.3699999999999</v>
      </c>
      <c r="BS58" s="741">
        <f t="shared" si="83"/>
        <v>1333.2</v>
      </c>
      <c r="BT58" s="741">
        <f t="shared" si="83"/>
        <v>1373.2</v>
      </c>
      <c r="BU58" s="741">
        <f t="shared" si="83"/>
        <v>1414.39</v>
      </c>
      <c r="BV58" s="741">
        <f t="shared" si="83"/>
        <v>1456.82</v>
      </c>
      <c r="BW58" s="741">
        <f t="shared" si="83"/>
        <v>1500.53</v>
      </c>
      <c r="BX58" s="744"/>
      <c r="BY58" s="744"/>
      <c r="BZ58" s="744"/>
      <c r="CA58" s="744"/>
      <c r="CB58" s="744"/>
      <c r="CC58" s="744"/>
      <c r="CD58" s="740">
        <f t="shared" ref="CD58:CI60" si="88">BR58*12</f>
        <v>15532.439999999999</v>
      </c>
      <c r="CE58" s="740">
        <f t="shared" si="88"/>
        <v>15998.400000000001</v>
      </c>
      <c r="CF58" s="740">
        <f t="shared" si="88"/>
        <v>16478.400000000001</v>
      </c>
      <c r="CG58" s="740">
        <f t="shared" si="88"/>
        <v>16972.68</v>
      </c>
      <c r="CH58" s="740">
        <f t="shared" si="88"/>
        <v>17481.84</v>
      </c>
      <c r="CI58" s="740">
        <f t="shared" si="88"/>
        <v>18006.36</v>
      </c>
      <c r="CJ58" s="746" t="s">
        <v>1208</v>
      </c>
      <c r="CK58" s="746" t="s">
        <v>1208</v>
      </c>
      <c r="CL58" s="746" t="s">
        <v>1208</v>
      </c>
      <c r="CM58" s="746" t="s">
        <v>1208</v>
      </c>
      <c r="CN58" s="746" t="s">
        <v>1208</v>
      </c>
      <c r="CO58" s="746" t="s">
        <v>1208</v>
      </c>
      <c r="CP58" s="677" t="e">
        <f t="shared" si="74"/>
        <v>#DIV/0!</v>
      </c>
      <c r="CQ58" s="677" t="e">
        <f t="shared" si="75"/>
        <v>#DIV/0!</v>
      </c>
      <c r="CR58" s="677" t="e">
        <f t="shared" si="76"/>
        <v>#DIV/0!</v>
      </c>
      <c r="CS58" s="677" t="e">
        <f t="shared" si="77"/>
        <v>#DIV/0!</v>
      </c>
      <c r="CT58" s="677" t="e">
        <f t="shared" si="78"/>
        <v>#DIV/0!</v>
      </c>
      <c r="CU58" s="677" t="e">
        <f t="shared" si="79"/>
        <v>#DIV/0!</v>
      </c>
      <c r="CV58" s="764" t="e">
        <f t="shared" si="85"/>
        <v>#DIV/0!</v>
      </c>
      <c r="CW58" s="764" t="e">
        <f t="shared" si="85"/>
        <v>#DIV/0!</v>
      </c>
      <c r="CX58" s="764" t="e">
        <f t="shared" si="85"/>
        <v>#DIV/0!</v>
      </c>
      <c r="CY58" s="764" t="e">
        <f t="shared" si="85"/>
        <v>#DIV/0!</v>
      </c>
      <c r="CZ58" s="764" t="e">
        <f t="shared" si="85"/>
        <v>#DIV/0!</v>
      </c>
      <c r="DA58" s="764" t="e">
        <f t="shared" si="85"/>
        <v>#DIV/0!</v>
      </c>
      <c r="DB58" s="680" t="e">
        <f t="shared" si="86"/>
        <v>#DIV/0!</v>
      </c>
      <c r="DC58" s="680" t="e">
        <f t="shared" si="86"/>
        <v>#DIV/0!</v>
      </c>
      <c r="DD58" s="680" t="e">
        <f t="shared" si="86"/>
        <v>#DIV/0!</v>
      </c>
      <c r="DE58" s="680" t="e">
        <f t="shared" si="86"/>
        <v>#DIV/0!</v>
      </c>
      <c r="DF58" s="680" t="e">
        <f t="shared" si="86"/>
        <v>#DIV/0!</v>
      </c>
      <c r="DG58" s="680" t="e">
        <f t="shared" si="86"/>
        <v>#DIV/0!</v>
      </c>
      <c r="DH58" s="766">
        <f>ROUND($J58*O58, 'Initial Information'!B61)</f>
        <v>0</v>
      </c>
      <c r="DI58" s="766">
        <f>ROUND($J58*T58, 'Initial Information'!C61)</f>
        <v>0</v>
      </c>
      <c r="DJ58" s="766">
        <f>ROUND($J58*Y58, 'Initial Information'!D61)</f>
        <v>0</v>
      </c>
      <c r="DK58" s="766">
        <f>ROUND($J58*AD58, 'Initial Information'!E61)</f>
        <v>0</v>
      </c>
      <c r="DL58" s="766">
        <f>ROUND($J58*AI58, 'Initial Information'!F61)</f>
        <v>0</v>
      </c>
      <c r="DM58" s="766">
        <f>ROUND($J58*AN58, 'Initial Information'!G61)</f>
        <v>0</v>
      </c>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row>
    <row r="59" spans="1:144" s="58" customFormat="1" ht="20.25" customHeight="1">
      <c r="A59" s="55" t="s">
        <v>181</v>
      </c>
      <c r="B59" s="56">
        <v>19</v>
      </c>
      <c r="C59" s="74">
        <v>0</v>
      </c>
      <c r="D59" s="86" t="s">
        <v>201</v>
      </c>
      <c r="E59" s="87" t="s">
        <v>181</v>
      </c>
      <c r="F59" s="88">
        <v>7.25</v>
      </c>
      <c r="G59" s="56" t="s">
        <v>181</v>
      </c>
      <c r="H59" s="102">
        <f>ROUND(F$59*173.3333,2)</f>
        <v>1256.67</v>
      </c>
      <c r="I59" s="56" t="s">
        <v>181</v>
      </c>
      <c r="J59" s="105">
        <v>1.2500000000000001E-2</v>
      </c>
      <c r="K59" s="56" t="s">
        <v>181</v>
      </c>
      <c r="L59" s="68" t="s">
        <v>181</v>
      </c>
      <c r="M59" s="74"/>
      <c r="N59" s="152" t="s">
        <v>181</v>
      </c>
      <c r="O59" s="400">
        <f t="shared" si="51"/>
        <v>0</v>
      </c>
      <c r="P59" s="69" t="s">
        <v>181</v>
      </c>
      <c r="Q59" s="152" t="s">
        <v>181</v>
      </c>
      <c r="R59" s="74"/>
      <c r="S59" s="152" t="s">
        <v>181</v>
      </c>
      <c r="T59" s="400">
        <f t="shared" si="52"/>
        <v>0</v>
      </c>
      <c r="U59" s="69" t="s">
        <v>181</v>
      </c>
      <c r="V59" s="152" t="s">
        <v>181</v>
      </c>
      <c r="W59" s="74"/>
      <c r="X59" s="152" t="s">
        <v>181</v>
      </c>
      <c r="Y59" s="400">
        <f t="shared" si="53"/>
        <v>0</v>
      </c>
      <c r="Z59" s="69" t="s">
        <v>181</v>
      </c>
      <c r="AA59" s="152" t="s">
        <v>181</v>
      </c>
      <c r="AB59" s="74"/>
      <c r="AC59" s="152" t="s">
        <v>181</v>
      </c>
      <c r="AD59" s="400">
        <f t="shared" si="54"/>
        <v>0</v>
      </c>
      <c r="AE59" s="69" t="s">
        <v>181</v>
      </c>
      <c r="AF59" s="152" t="s">
        <v>181</v>
      </c>
      <c r="AG59" s="74"/>
      <c r="AH59" s="152" t="s">
        <v>181</v>
      </c>
      <c r="AI59" s="400">
        <f t="shared" si="55"/>
        <v>0</v>
      </c>
      <c r="AJ59" s="69" t="s">
        <v>181</v>
      </c>
      <c r="AK59" s="152" t="s">
        <v>181</v>
      </c>
      <c r="AL59" s="74"/>
      <c r="AM59" s="152" t="s">
        <v>181</v>
      </c>
      <c r="AN59" s="400">
        <f t="shared" si="56"/>
        <v>0</v>
      </c>
      <c r="AO59" s="75" t="s">
        <v>181</v>
      </c>
      <c r="AP59" s="185" t="s">
        <v>181</v>
      </c>
      <c r="AQ59" s="52">
        <f t="shared" si="82"/>
        <v>0</v>
      </c>
      <c r="AR59" s="188" t="s">
        <v>181</v>
      </c>
      <c r="AS59" s="729"/>
      <c r="AT59" s="76">
        <v>1.03</v>
      </c>
      <c r="AU59" s="76">
        <f t="shared" si="87"/>
        <v>1.0609</v>
      </c>
      <c r="AV59" s="76">
        <f t="shared" si="87"/>
        <v>1.092727</v>
      </c>
      <c r="AW59" s="76">
        <f t="shared" si="87"/>
        <v>1.1255088100000001</v>
      </c>
      <c r="AX59" s="76">
        <f t="shared" si="87"/>
        <v>1.1592740743000001</v>
      </c>
      <c r="AY59" s="76">
        <f t="shared" si="87"/>
        <v>1.1940522965290001</v>
      </c>
      <c r="AZ59" s="51">
        <f t="shared" si="58"/>
        <v>0</v>
      </c>
      <c r="BA59" s="51">
        <f t="shared" si="59"/>
        <v>0</v>
      </c>
      <c r="BB59" s="51">
        <f t="shared" si="60"/>
        <v>0</v>
      </c>
      <c r="BC59" s="51">
        <f t="shared" si="61"/>
        <v>0</v>
      </c>
      <c r="BD59" s="51">
        <f t="shared" si="62"/>
        <v>0</v>
      </c>
      <c r="BE59" s="51">
        <f t="shared" si="63"/>
        <v>0</v>
      </c>
      <c r="BF59" s="127"/>
      <c r="BG59" s="127"/>
      <c r="BH59" s="127"/>
      <c r="BI59" s="127"/>
      <c r="BJ59" s="127"/>
      <c r="BK59" s="127"/>
      <c r="BL59" s="738">
        <f t="shared" si="64"/>
        <v>0</v>
      </c>
      <c r="BM59" s="738">
        <f t="shared" si="65"/>
        <v>0</v>
      </c>
      <c r="BN59" s="738">
        <f t="shared" si="66"/>
        <v>0</v>
      </c>
      <c r="BO59" s="738">
        <f t="shared" si="67"/>
        <v>0</v>
      </c>
      <c r="BP59" s="738">
        <f t="shared" si="68"/>
        <v>0</v>
      </c>
      <c r="BQ59" s="738">
        <f t="shared" si="69"/>
        <v>0</v>
      </c>
      <c r="BR59" s="741">
        <f t="shared" si="83"/>
        <v>1294.3699999999999</v>
      </c>
      <c r="BS59" s="741">
        <f t="shared" si="83"/>
        <v>1333.2</v>
      </c>
      <c r="BT59" s="741">
        <f t="shared" si="83"/>
        <v>1373.2</v>
      </c>
      <c r="BU59" s="741">
        <f t="shared" si="83"/>
        <v>1414.39</v>
      </c>
      <c r="BV59" s="741">
        <f t="shared" si="83"/>
        <v>1456.82</v>
      </c>
      <c r="BW59" s="741">
        <f t="shared" si="83"/>
        <v>1500.53</v>
      </c>
      <c r="BX59" s="744"/>
      <c r="BY59" s="744"/>
      <c r="BZ59" s="744"/>
      <c r="CA59" s="744"/>
      <c r="CB59" s="744"/>
      <c r="CC59" s="744"/>
      <c r="CD59" s="740">
        <f t="shared" si="88"/>
        <v>15532.439999999999</v>
      </c>
      <c r="CE59" s="740">
        <f t="shared" si="88"/>
        <v>15998.400000000001</v>
      </c>
      <c r="CF59" s="740">
        <f t="shared" si="88"/>
        <v>16478.400000000001</v>
      </c>
      <c r="CG59" s="740">
        <f t="shared" si="88"/>
        <v>16972.68</v>
      </c>
      <c r="CH59" s="740">
        <f t="shared" si="88"/>
        <v>17481.84</v>
      </c>
      <c r="CI59" s="740">
        <f t="shared" si="88"/>
        <v>18006.36</v>
      </c>
      <c r="CJ59" s="746" t="s">
        <v>1208</v>
      </c>
      <c r="CK59" s="746" t="s">
        <v>1208</v>
      </c>
      <c r="CL59" s="746" t="s">
        <v>1208</v>
      </c>
      <c r="CM59" s="746" t="s">
        <v>1208</v>
      </c>
      <c r="CN59" s="746" t="s">
        <v>1208</v>
      </c>
      <c r="CO59" s="746" t="s">
        <v>1208</v>
      </c>
      <c r="CP59" s="677" t="e">
        <f t="shared" si="74"/>
        <v>#DIV/0!</v>
      </c>
      <c r="CQ59" s="677" t="e">
        <f t="shared" si="75"/>
        <v>#DIV/0!</v>
      </c>
      <c r="CR59" s="677" t="e">
        <f t="shared" si="76"/>
        <v>#DIV/0!</v>
      </c>
      <c r="CS59" s="677" t="e">
        <f t="shared" si="77"/>
        <v>#DIV/0!</v>
      </c>
      <c r="CT59" s="677" t="e">
        <f t="shared" si="78"/>
        <v>#DIV/0!</v>
      </c>
      <c r="CU59" s="677" t="e">
        <f t="shared" si="79"/>
        <v>#DIV/0!</v>
      </c>
      <c r="CV59" s="764" t="e">
        <f t="shared" si="85"/>
        <v>#DIV/0!</v>
      </c>
      <c r="CW59" s="764" t="e">
        <f t="shared" si="85"/>
        <v>#DIV/0!</v>
      </c>
      <c r="CX59" s="764" t="e">
        <f t="shared" si="85"/>
        <v>#DIV/0!</v>
      </c>
      <c r="CY59" s="764" t="e">
        <f t="shared" si="85"/>
        <v>#DIV/0!</v>
      </c>
      <c r="CZ59" s="764" t="e">
        <f t="shared" si="85"/>
        <v>#DIV/0!</v>
      </c>
      <c r="DA59" s="764" t="e">
        <f t="shared" si="85"/>
        <v>#DIV/0!</v>
      </c>
      <c r="DB59" s="680" t="e">
        <f t="shared" si="86"/>
        <v>#DIV/0!</v>
      </c>
      <c r="DC59" s="680" t="e">
        <f t="shared" si="86"/>
        <v>#DIV/0!</v>
      </c>
      <c r="DD59" s="680" t="e">
        <f t="shared" si="86"/>
        <v>#DIV/0!</v>
      </c>
      <c r="DE59" s="680" t="e">
        <f t="shared" si="86"/>
        <v>#DIV/0!</v>
      </c>
      <c r="DF59" s="680" t="e">
        <f t="shared" si="86"/>
        <v>#DIV/0!</v>
      </c>
      <c r="DG59" s="680" t="e">
        <f t="shared" si="86"/>
        <v>#DIV/0!</v>
      </c>
      <c r="DH59" s="766">
        <f>ROUND($J59*O59, 'Initial Information'!B62)</f>
        <v>0</v>
      </c>
      <c r="DI59" s="766">
        <f>ROUND($J59*T59, 'Initial Information'!C62)</f>
        <v>0</v>
      </c>
      <c r="DJ59" s="766">
        <f>ROUND($J59*Y59, 'Initial Information'!D62)</f>
        <v>0</v>
      </c>
      <c r="DK59" s="766">
        <f>ROUND($J59*AD59, 'Initial Information'!E62)</f>
        <v>0</v>
      </c>
      <c r="DL59" s="766">
        <f>ROUND($J59*AI59, 'Initial Information'!F62)</f>
        <v>0</v>
      </c>
      <c r="DM59" s="766">
        <f>ROUND($J59*AN59, 'Initial Information'!G62)</f>
        <v>0</v>
      </c>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row>
    <row r="60" spans="1:144" s="58" customFormat="1" ht="20.25" customHeight="1">
      <c r="A60" s="55" t="s">
        <v>181</v>
      </c>
      <c r="B60" s="56">
        <v>20</v>
      </c>
      <c r="C60" s="74">
        <v>0</v>
      </c>
      <c r="D60" s="86" t="s">
        <v>201</v>
      </c>
      <c r="E60" s="87" t="s">
        <v>181</v>
      </c>
      <c r="F60" s="88">
        <v>7.25</v>
      </c>
      <c r="G60" s="56" t="s">
        <v>181</v>
      </c>
      <c r="H60" s="102">
        <f>ROUND(F$60*173.3333,2)</f>
        <v>1256.67</v>
      </c>
      <c r="I60" s="56" t="s">
        <v>181</v>
      </c>
      <c r="J60" s="105">
        <v>1.2500000000000001E-2</v>
      </c>
      <c r="K60" s="56" t="s">
        <v>181</v>
      </c>
      <c r="L60" s="68" t="s">
        <v>181</v>
      </c>
      <c r="M60" s="74"/>
      <c r="N60" s="152" t="s">
        <v>181</v>
      </c>
      <c r="O60" s="400">
        <f t="shared" si="51"/>
        <v>0</v>
      </c>
      <c r="P60" s="69" t="s">
        <v>181</v>
      </c>
      <c r="Q60" s="152" t="s">
        <v>181</v>
      </c>
      <c r="R60" s="74"/>
      <c r="S60" s="152" t="s">
        <v>181</v>
      </c>
      <c r="T60" s="400">
        <f t="shared" si="52"/>
        <v>0</v>
      </c>
      <c r="U60" s="69" t="s">
        <v>181</v>
      </c>
      <c r="V60" s="152" t="s">
        <v>181</v>
      </c>
      <c r="W60" s="74"/>
      <c r="X60" s="152" t="s">
        <v>181</v>
      </c>
      <c r="Y60" s="400">
        <f t="shared" si="53"/>
        <v>0</v>
      </c>
      <c r="Z60" s="69" t="s">
        <v>181</v>
      </c>
      <c r="AA60" s="152" t="s">
        <v>181</v>
      </c>
      <c r="AB60" s="74"/>
      <c r="AC60" s="152" t="s">
        <v>181</v>
      </c>
      <c r="AD60" s="400">
        <f t="shared" si="54"/>
        <v>0</v>
      </c>
      <c r="AE60" s="69" t="s">
        <v>181</v>
      </c>
      <c r="AF60" s="152" t="s">
        <v>181</v>
      </c>
      <c r="AG60" s="74"/>
      <c r="AH60" s="152" t="s">
        <v>181</v>
      </c>
      <c r="AI60" s="400">
        <f t="shared" si="55"/>
        <v>0</v>
      </c>
      <c r="AJ60" s="69" t="s">
        <v>181</v>
      </c>
      <c r="AK60" s="152" t="s">
        <v>181</v>
      </c>
      <c r="AL60" s="74"/>
      <c r="AM60" s="152" t="s">
        <v>181</v>
      </c>
      <c r="AN60" s="400">
        <f t="shared" si="56"/>
        <v>0</v>
      </c>
      <c r="AO60" s="75" t="s">
        <v>181</v>
      </c>
      <c r="AP60" s="185" t="s">
        <v>181</v>
      </c>
      <c r="AQ60" s="52">
        <f t="shared" si="82"/>
        <v>0</v>
      </c>
      <c r="AR60" s="188" t="s">
        <v>181</v>
      </c>
      <c r="AS60" s="729"/>
      <c r="AT60" s="76">
        <v>1.03</v>
      </c>
      <c r="AU60" s="76">
        <f t="shared" si="87"/>
        <v>1.0609</v>
      </c>
      <c r="AV60" s="76">
        <f t="shared" si="87"/>
        <v>1.092727</v>
      </c>
      <c r="AW60" s="76">
        <f t="shared" si="87"/>
        <v>1.1255088100000001</v>
      </c>
      <c r="AX60" s="76">
        <f t="shared" si="87"/>
        <v>1.1592740743000001</v>
      </c>
      <c r="AY60" s="76">
        <f t="shared" si="87"/>
        <v>1.1940522965290001</v>
      </c>
      <c r="AZ60" s="51">
        <f t="shared" si="58"/>
        <v>0</v>
      </c>
      <c r="BA60" s="51">
        <f t="shared" si="59"/>
        <v>0</v>
      </c>
      <c r="BB60" s="51">
        <f t="shared" si="60"/>
        <v>0</v>
      </c>
      <c r="BC60" s="51">
        <f t="shared" si="61"/>
        <v>0</v>
      </c>
      <c r="BD60" s="51">
        <f t="shared" si="62"/>
        <v>0</v>
      </c>
      <c r="BE60" s="51">
        <f t="shared" si="63"/>
        <v>0</v>
      </c>
      <c r="BF60" s="127"/>
      <c r="BG60" s="127"/>
      <c r="BH60" s="127"/>
      <c r="BI60" s="127"/>
      <c r="BJ60" s="127"/>
      <c r="BK60" s="127"/>
      <c r="BL60" s="738">
        <f t="shared" si="64"/>
        <v>0</v>
      </c>
      <c r="BM60" s="738">
        <f t="shared" si="65"/>
        <v>0</v>
      </c>
      <c r="BN60" s="738">
        <f t="shared" si="66"/>
        <v>0</v>
      </c>
      <c r="BO60" s="738">
        <f t="shared" si="67"/>
        <v>0</v>
      </c>
      <c r="BP60" s="738">
        <f t="shared" si="68"/>
        <v>0</v>
      </c>
      <c r="BQ60" s="738">
        <f t="shared" si="69"/>
        <v>0</v>
      </c>
      <c r="BR60" s="741">
        <f t="shared" si="83"/>
        <v>1294.3699999999999</v>
      </c>
      <c r="BS60" s="741">
        <f t="shared" si="83"/>
        <v>1333.2</v>
      </c>
      <c r="BT60" s="741">
        <f t="shared" si="83"/>
        <v>1373.2</v>
      </c>
      <c r="BU60" s="741">
        <f t="shared" si="83"/>
        <v>1414.39</v>
      </c>
      <c r="BV60" s="741">
        <f t="shared" si="83"/>
        <v>1456.82</v>
      </c>
      <c r="BW60" s="741">
        <f t="shared" si="83"/>
        <v>1500.53</v>
      </c>
      <c r="BX60" s="744"/>
      <c r="BY60" s="744"/>
      <c r="BZ60" s="744"/>
      <c r="CA60" s="744"/>
      <c r="CB60" s="744"/>
      <c r="CC60" s="744"/>
      <c r="CD60" s="740">
        <f t="shared" si="88"/>
        <v>15532.439999999999</v>
      </c>
      <c r="CE60" s="740">
        <f t="shared" si="88"/>
        <v>15998.400000000001</v>
      </c>
      <c r="CF60" s="740">
        <f t="shared" si="88"/>
        <v>16478.400000000001</v>
      </c>
      <c r="CG60" s="740">
        <f t="shared" si="88"/>
        <v>16972.68</v>
      </c>
      <c r="CH60" s="740">
        <f t="shared" si="88"/>
        <v>17481.84</v>
      </c>
      <c r="CI60" s="740">
        <f t="shared" si="88"/>
        <v>18006.36</v>
      </c>
      <c r="CJ60" s="746" t="s">
        <v>1208</v>
      </c>
      <c r="CK60" s="746" t="s">
        <v>1208</v>
      </c>
      <c r="CL60" s="746" t="s">
        <v>1208</v>
      </c>
      <c r="CM60" s="746" t="s">
        <v>1208</v>
      </c>
      <c r="CN60" s="746" t="s">
        <v>1208</v>
      </c>
      <c r="CO60" s="746" t="s">
        <v>1208</v>
      </c>
      <c r="CP60" s="677" t="e">
        <f t="shared" si="74"/>
        <v>#DIV/0!</v>
      </c>
      <c r="CQ60" s="677" t="e">
        <f t="shared" si="75"/>
        <v>#DIV/0!</v>
      </c>
      <c r="CR60" s="677" t="e">
        <f t="shared" si="76"/>
        <v>#DIV/0!</v>
      </c>
      <c r="CS60" s="677" t="e">
        <f t="shared" si="77"/>
        <v>#DIV/0!</v>
      </c>
      <c r="CT60" s="677" t="e">
        <f t="shared" si="78"/>
        <v>#DIV/0!</v>
      </c>
      <c r="CU60" s="677" t="e">
        <f t="shared" si="79"/>
        <v>#DIV/0!</v>
      </c>
      <c r="CV60" s="764" t="e">
        <f t="shared" si="85"/>
        <v>#DIV/0!</v>
      </c>
      <c r="CW60" s="764" t="e">
        <f t="shared" si="85"/>
        <v>#DIV/0!</v>
      </c>
      <c r="CX60" s="764" t="e">
        <f t="shared" si="85"/>
        <v>#DIV/0!</v>
      </c>
      <c r="CY60" s="764" t="e">
        <f t="shared" si="85"/>
        <v>#DIV/0!</v>
      </c>
      <c r="CZ60" s="764" t="e">
        <f t="shared" si="85"/>
        <v>#DIV/0!</v>
      </c>
      <c r="DA60" s="764" t="e">
        <f t="shared" si="85"/>
        <v>#DIV/0!</v>
      </c>
      <c r="DB60" s="680" t="e">
        <f t="shared" si="86"/>
        <v>#DIV/0!</v>
      </c>
      <c r="DC60" s="680" t="e">
        <f t="shared" si="86"/>
        <v>#DIV/0!</v>
      </c>
      <c r="DD60" s="680" t="e">
        <f t="shared" si="86"/>
        <v>#DIV/0!</v>
      </c>
      <c r="DE60" s="680" t="e">
        <f t="shared" si="86"/>
        <v>#DIV/0!</v>
      </c>
      <c r="DF60" s="680" t="e">
        <f t="shared" si="86"/>
        <v>#DIV/0!</v>
      </c>
      <c r="DG60" s="680" t="e">
        <f t="shared" si="86"/>
        <v>#DIV/0!</v>
      </c>
      <c r="DH60" s="766">
        <f>ROUND($J60*O60, 'Initial Information'!B63)</f>
        <v>0</v>
      </c>
      <c r="DI60" s="766">
        <f>ROUND($J60*T60, 'Initial Information'!C63)</f>
        <v>0</v>
      </c>
      <c r="DJ60" s="766">
        <f>ROUND($J60*Y60, 'Initial Information'!D63)</f>
        <v>0</v>
      </c>
      <c r="DK60" s="766">
        <f>ROUND($J60*AD60, 'Initial Information'!E63)</f>
        <v>0</v>
      </c>
      <c r="DL60" s="766">
        <f>ROUND($J60*AI60, 'Initial Information'!F63)</f>
        <v>0</v>
      </c>
      <c r="DM60" s="766">
        <f>ROUND($J60*AN60, 'Initial Information'!G63)</f>
        <v>0</v>
      </c>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row>
    <row r="61" spans="1:144" s="58" customFormat="1" ht="9.9499999999999993" customHeight="1" thickBot="1">
      <c r="A61" s="55" t="s">
        <v>181</v>
      </c>
      <c r="B61" s="56" t="s">
        <v>181</v>
      </c>
      <c r="C61" s="56" t="s">
        <v>181</v>
      </c>
      <c r="D61" s="56" t="s">
        <v>181</v>
      </c>
      <c r="E61" s="56" t="s">
        <v>181</v>
      </c>
      <c r="F61" s="56" t="s">
        <v>181</v>
      </c>
      <c r="G61" s="56" t="s">
        <v>181</v>
      </c>
      <c r="H61" s="56" t="s">
        <v>181</v>
      </c>
      <c r="I61" s="56" t="s">
        <v>181</v>
      </c>
      <c r="J61" s="56" t="s">
        <v>181</v>
      </c>
      <c r="K61" s="56" t="s">
        <v>181</v>
      </c>
      <c r="L61" s="68" t="s">
        <v>181</v>
      </c>
      <c r="M61" s="152" t="s">
        <v>181</v>
      </c>
      <c r="N61" s="152" t="s">
        <v>181</v>
      </c>
      <c r="O61" s="401" t="s">
        <v>181</v>
      </c>
      <c r="P61" s="69" t="s">
        <v>181</v>
      </c>
      <c r="Q61" s="152" t="s">
        <v>181</v>
      </c>
      <c r="R61" s="152" t="s">
        <v>181</v>
      </c>
      <c r="S61" s="152" t="s">
        <v>181</v>
      </c>
      <c r="T61" s="401" t="s">
        <v>181</v>
      </c>
      <c r="U61" s="69" t="s">
        <v>181</v>
      </c>
      <c r="V61" s="152" t="s">
        <v>181</v>
      </c>
      <c r="W61" s="152" t="s">
        <v>181</v>
      </c>
      <c r="X61" s="152" t="s">
        <v>181</v>
      </c>
      <c r="Y61" s="401" t="s">
        <v>181</v>
      </c>
      <c r="Z61" s="69" t="s">
        <v>181</v>
      </c>
      <c r="AA61" s="152" t="s">
        <v>181</v>
      </c>
      <c r="AB61" s="152" t="s">
        <v>181</v>
      </c>
      <c r="AC61" s="152" t="s">
        <v>181</v>
      </c>
      <c r="AD61" s="401" t="s">
        <v>181</v>
      </c>
      <c r="AE61" s="69" t="s">
        <v>181</v>
      </c>
      <c r="AF61" s="152" t="s">
        <v>181</v>
      </c>
      <c r="AG61" s="152" t="s">
        <v>181</v>
      </c>
      <c r="AH61" s="152" t="s">
        <v>181</v>
      </c>
      <c r="AI61" s="401" t="s">
        <v>181</v>
      </c>
      <c r="AJ61" s="69" t="s">
        <v>181</v>
      </c>
      <c r="AK61" s="152" t="s">
        <v>181</v>
      </c>
      <c r="AL61" s="152" t="s">
        <v>181</v>
      </c>
      <c r="AM61" s="152" t="s">
        <v>181</v>
      </c>
      <c r="AN61" s="401" t="s">
        <v>181</v>
      </c>
      <c r="AO61" s="75" t="s">
        <v>181</v>
      </c>
      <c r="AP61" s="185" t="s">
        <v>181</v>
      </c>
      <c r="AQ61" s="185" t="s">
        <v>181</v>
      </c>
      <c r="AR61" s="188" t="s">
        <v>181</v>
      </c>
      <c r="AS61" s="729"/>
      <c r="AT61" s="132" t="s">
        <v>181</v>
      </c>
      <c r="AU61" s="132" t="s">
        <v>181</v>
      </c>
      <c r="AV61" s="132" t="s">
        <v>181</v>
      </c>
      <c r="AW61" s="132" t="s">
        <v>181</v>
      </c>
      <c r="AX61" s="132" t="s">
        <v>181</v>
      </c>
      <c r="AY61" s="132" t="s">
        <v>181</v>
      </c>
      <c r="AZ61" s="132" t="s">
        <v>181</v>
      </c>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32" t="s">
        <v>181</v>
      </c>
      <c r="CW61" s="127"/>
      <c r="CX61" s="127"/>
      <c r="CY61" s="127"/>
      <c r="CZ61" s="127"/>
      <c r="DA61" s="127"/>
      <c r="DB61" s="132" t="s">
        <v>181</v>
      </c>
      <c r="DC61" s="127"/>
      <c r="DD61" s="127"/>
      <c r="DE61" s="127"/>
      <c r="DF61" s="127"/>
      <c r="DG61" s="127"/>
      <c r="DH61" s="132" t="s">
        <v>181</v>
      </c>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row>
    <row r="62" spans="1:144" s="58" customFormat="1" ht="20.25" customHeight="1" thickBot="1">
      <c r="A62" s="55" t="s">
        <v>181</v>
      </c>
      <c r="B62" s="56" t="s">
        <v>181</v>
      </c>
      <c r="C62" s="56" t="s">
        <v>202</v>
      </c>
      <c r="D62" s="56"/>
      <c r="E62" s="56"/>
      <c r="F62" s="56"/>
      <c r="G62" s="56" t="s">
        <v>181</v>
      </c>
      <c r="H62" s="56" t="s">
        <v>181</v>
      </c>
      <c r="I62" s="56" t="s">
        <v>181</v>
      </c>
      <c r="J62" s="56" t="s">
        <v>181</v>
      </c>
      <c r="K62" s="56" t="s">
        <v>181</v>
      </c>
      <c r="L62" s="68" t="s">
        <v>181</v>
      </c>
      <c r="M62" s="152" t="s">
        <v>181</v>
      </c>
      <c r="N62" s="152" t="s">
        <v>181</v>
      </c>
      <c r="O62" s="402">
        <f>SUM(O41:O60)</f>
        <v>0</v>
      </c>
      <c r="P62" s="69" t="s">
        <v>181</v>
      </c>
      <c r="Q62" s="152" t="s">
        <v>181</v>
      </c>
      <c r="R62" s="152" t="s">
        <v>181</v>
      </c>
      <c r="S62" s="152" t="s">
        <v>181</v>
      </c>
      <c r="T62" s="402">
        <f>SUM(T41:T60)</f>
        <v>0</v>
      </c>
      <c r="U62" s="69" t="s">
        <v>181</v>
      </c>
      <c r="V62" s="152" t="s">
        <v>181</v>
      </c>
      <c r="W62" s="152" t="s">
        <v>181</v>
      </c>
      <c r="X62" s="152" t="s">
        <v>181</v>
      </c>
      <c r="Y62" s="402">
        <f>SUM(Y41:Y60)</f>
        <v>0</v>
      </c>
      <c r="Z62" s="69" t="s">
        <v>181</v>
      </c>
      <c r="AA62" s="152" t="s">
        <v>181</v>
      </c>
      <c r="AB62" s="152" t="s">
        <v>181</v>
      </c>
      <c r="AC62" s="152" t="s">
        <v>181</v>
      </c>
      <c r="AD62" s="402">
        <f>SUM(AD41:AD60)</f>
        <v>0</v>
      </c>
      <c r="AE62" s="69" t="s">
        <v>181</v>
      </c>
      <c r="AF62" s="152" t="s">
        <v>181</v>
      </c>
      <c r="AG62" s="152" t="s">
        <v>181</v>
      </c>
      <c r="AH62" s="152" t="s">
        <v>181</v>
      </c>
      <c r="AI62" s="402">
        <f>SUM(AI41:AI60)</f>
        <v>0</v>
      </c>
      <c r="AJ62" s="69" t="s">
        <v>181</v>
      </c>
      <c r="AK62" s="152" t="s">
        <v>181</v>
      </c>
      <c r="AL62" s="152" t="s">
        <v>181</v>
      </c>
      <c r="AM62" s="152" t="s">
        <v>181</v>
      </c>
      <c r="AN62" s="402">
        <f>SUM(AN41:AN60)</f>
        <v>0</v>
      </c>
      <c r="AO62" s="75" t="s">
        <v>181</v>
      </c>
      <c r="AP62" s="185" t="s">
        <v>181</v>
      </c>
      <c r="AQ62" s="193">
        <f>SUM(O62:AN62)</f>
        <v>0</v>
      </c>
      <c r="AR62" s="188" t="s">
        <v>181</v>
      </c>
      <c r="AS62" s="729"/>
      <c r="AT62" s="132" t="s">
        <v>181</v>
      </c>
      <c r="AU62" s="132" t="s">
        <v>181</v>
      </c>
      <c r="AV62" s="132" t="s">
        <v>181</v>
      </c>
      <c r="AW62" s="132" t="s">
        <v>181</v>
      </c>
      <c r="AX62" s="132" t="s">
        <v>181</v>
      </c>
      <c r="AY62" s="132" t="s">
        <v>181</v>
      </c>
      <c r="AZ62" s="132" t="s">
        <v>181</v>
      </c>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32" t="s">
        <v>181</v>
      </c>
      <c r="CW62" s="127"/>
      <c r="CX62" s="127"/>
      <c r="CY62" s="127"/>
      <c r="CZ62" s="127"/>
      <c r="DA62" s="127"/>
      <c r="DB62" s="132" t="s">
        <v>181</v>
      </c>
      <c r="DC62" s="127"/>
      <c r="DD62" s="127"/>
      <c r="DE62" s="127"/>
      <c r="DF62" s="127"/>
      <c r="DG62" s="127"/>
      <c r="DH62" s="132" t="s">
        <v>181</v>
      </c>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row>
    <row r="63" spans="1:144" s="58" customFormat="1" ht="9.9499999999999993" customHeight="1" thickBot="1">
      <c r="A63" s="55" t="s">
        <v>181</v>
      </c>
      <c r="B63" s="56" t="s">
        <v>181</v>
      </c>
      <c r="C63" s="56" t="s">
        <v>181</v>
      </c>
      <c r="D63" s="56" t="s">
        <v>181</v>
      </c>
      <c r="E63" s="56" t="s">
        <v>181</v>
      </c>
      <c r="F63" s="56" t="s">
        <v>181</v>
      </c>
      <c r="G63" s="56" t="s">
        <v>181</v>
      </c>
      <c r="H63" s="56" t="s">
        <v>181</v>
      </c>
      <c r="I63" s="56" t="s">
        <v>181</v>
      </c>
      <c r="J63" s="56" t="s">
        <v>181</v>
      </c>
      <c r="K63" s="56" t="s">
        <v>181</v>
      </c>
      <c r="L63" s="68" t="s">
        <v>181</v>
      </c>
      <c r="M63" s="152" t="s">
        <v>181</v>
      </c>
      <c r="N63" s="152" t="s">
        <v>181</v>
      </c>
      <c r="O63" s="401" t="s">
        <v>181</v>
      </c>
      <c r="P63" s="69" t="s">
        <v>181</v>
      </c>
      <c r="Q63" s="152" t="s">
        <v>181</v>
      </c>
      <c r="R63" s="152" t="s">
        <v>181</v>
      </c>
      <c r="S63" s="152" t="s">
        <v>181</v>
      </c>
      <c r="T63" s="401" t="s">
        <v>181</v>
      </c>
      <c r="U63" s="69" t="s">
        <v>181</v>
      </c>
      <c r="V63" s="152" t="s">
        <v>181</v>
      </c>
      <c r="W63" s="152" t="s">
        <v>181</v>
      </c>
      <c r="X63" s="152" t="s">
        <v>181</v>
      </c>
      <c r="Y63" s="401" t="s">
        <v>181</v>
      </c>
      <c r="Z63" s="69" t="s">
        <v>181</v>
      </c>
      <c r="AA63" s="152" t="s">
        <v>181</v>
      </c>
      <c r="AB63" s="152" t="s">
        <v>181</v>
      </c>
      <c r="AC63" s="152" t="s">
        <v>181</v>
      </c>
      <c r="AD63" s="401" t="s">
        <v>181</v>
      </c>
      <c r="AE63" s="69" t="s">
        <v>181</v>
      </c>
      <c r="AF63" s="152" t="s">
        <v>181</v>
      </c>
      <c r="AG63" s="152" t="s">
        <v>181</v>
      </c>
      <c r="AH63" s="152" t="s">
        <v>181</v>
      </c>
      <c r="AI63" s="401" t="s">
        <v>181</v>
      </c>
      <c r="AJ63" s="69" t="s">
        <v>181</v>
      </c>
      <c r="AK63" s="152" t="s">
        <v>181</v>
      </c>
      <c r="AL63" s="152" t="s">
        <v>181</v>
      </c>
      <c r="AM63" s="152" t="s">
        <v>181</v>
      </c>
      <c r="AN63" s="401" t="s">
        <v>181</v>
      </c>
      <c r="AO63" s="75" t="s">
        <v>181</v>
      </c>
      <c r="AP63" s="185" t="s">
        <v>181</v>
      </c>
      <c r="AQ63" s="185" t="s">
        <v>181</v>
      </c>
      <c r="AR63" s="188" t="s">
        <v>181</v>
      </c>
      <c r="AS63" s="729"/>
      <c r="AT63" s="132" t="s">
        <v>181</v>
      </c>
      <c r="AU63" s="132" t="s">
        <v>181</v>
      </c>
      <c r="AV63" s="132" t="s">
        <v>181</v>
      </c>
      <c r="AW63" s="132" t="s">
        <v>181</v>
      </c>
      <c r="AX63" s="132" t="s">
        <v>181</v>
      </c>
      <c r="AY63" s="132" t="s">
        <v>181</v>
      </c>
      <c r="AZ63" s="132" t="s">
        <v>181</v>
      </c>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32" t="s">
        <v>181</v>
      </c>
      <c r="CW63" s="127"/>
      <c r="CX63" s="127"/>
      <c r="CY63" s="127"/>
      <c r="CZ63" s="127"/>
      <c r="DA63" s="127"/>
      <c r="DB63" s="132" t="s">
        <v>181</v>
      </c>
      <c r="DC63" s="127"/>
      <c r="DD63" s="127"/>
      <c r="DE63" s="127"/>
      <c r="DF63" s="127"/>
      <c r="DG63" s="127"/>
      <c r="DH63" s="132" t="s">
        <v>181</v>
      </c>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row>
    <row r="64" spans="1:144" s="58" customFormat="1" ht="20.25" customHeight="1" thickBot="1">
      <c r="A64" s="55" t="s">
        <v>181</v>
      </c>
      <c r="B64" s="56" t="s">
        <v>181</v>
      </c>
      <c r="C64" s="1347" t="s">
        <v>260</v>
      </c>
      <c r="D64" s="993"/>
      <c r="E64" s="993"/>
      <c r="F64" s="993"/>
      <c r="G64" s="993"/>
      <c r="H64" s="993"/>
      <c r="I64" s="993"/>
      <c r="J64" s="993"/>
      <c r="K64" s="56" t="s">
        <v>181</v>
      </c>
      <c r="L64" s="68" t="s">
        <v>181</v>
      </c>
      <c r="M64" s="152" t="s">
        <v>181</v>
      </c>
      <c r="N64" s="152" t="s">
        <v>181</v>
      </c>
      <c r="O64" s="404">
        <f>O62+O38</f>
        <v>0</v>
      </c>
      <c r="P64" s="69" t="s">
        <v>181</v>
      </c>
      <c r="Q64" s="152" t="s">
        <v>181</v>
      </c>
      <c r="R64" s="152" t="s">
        <v>181</v>
      </c>
      <c r="S64" s="152" t="s">
        <v>181</v>
      </c>
      <c r="T64" s="404">
        <f>T62+T38</f>
        <v>0</v>
      </c>
      <c r="U64" s="69" t="s">
        <v>181</v>
      </c>
      <c r="V64" s="152" t="s">
        <v>181</v>
      </c>
      <c r="W64" s="152" t="s">
        <v>181</v>
      </c>
      <c r="X64" s="152" t="s">
        <v>181</v>
      </c>
      <c r="Y64" s="404">
        <f>Y62+Y38</f>
        <v>0</v>
      </c>
      <c r="Z64" s="69" t="s">
        <v>181</v>
      </c>
      <c r="AA64" s="152" t="s">
        <v>181</v>
      </c>
      <c r="AB64" s="152" t="s">
        <v>181</v>
      </c>
      <c r="AC64" s="152" t="s">
        <v>181</v>
      </c>
      <c r="AD64" s="404">
        <f>AD62+AD38</f>
        <v>0</v>
      </c>
      <c r="AE64" s="69" t="s">
        <v>181</v>
      </c>
      <c r="AF64" s="152" t="s">
        <v>181</v>
      </c>
      <c r="AG64" s="152" t="s">
        <v>181</v>
      </c>
      <c r="AH64" s="152" t="s">
        <v>181</v>
      </c>
      <c r="AI64" s="404">
        <f>AI62+AI38</f>
        <v>0</v>
      </c>
      <c r="AJ64" s="69" t="s">
        <v>181</v>
      </c>
      <c r="AK64" s="152" t="s">
        <v>181</v>
      </c>
      <c r="AL64" s="152" t="s">
        <v>181</v>
      </c>
      <c r="AM64" s="152" t="s">
        <v>181</v>
      </c>
      <c r="AN64" s="404">
        <f>AN62+AN38</f>
        <v>0</v>
      </c>
      <c r="AO64" s="75" t="s">
        <v>181</v>
      </c>
      <c r="AP64" s="185" t="s">
        <v>181</v>
      </c>
      <c r="AQ64" s="190">
        <f>SUM(O64:AN64)</f>
        <v>0</v>
      </c>
      <c r="AR64" s="188" t="s">
        <v>181</v>
      </c>
      <c r="AS64" s="729"/>
      <c r="AT64" s="132" t="s">
        <v>181</v>
      </c>
      <c r="AU64" s="132" t="s">
        <v>181</v>
      </c>
      <c r="AV64" s="132" t="s">
        <v>181</v>
      </c>
      <c r="AW64" s="132" t="s">
        <v>181</v>
      </c>
      <c r="AX64" s="132" t="s">
        <v>181</v>
      </c>
      <c r="AY64" s="132" t="s">
        <v>181</v>
      </c>
      <c r="AZ64" s="132" t="s">
        <v>181</v>
      </c>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32" t="s">
        <v>181</v>
      </c>
      <c r="CW64" s="127"/>
      <c r="CX64" s="127"/>
      <c r="CY64" s="127"/>
      <c r="CZ64" s="127"/>
      <c r="DA64" s="127"/>
      <c r="DB64" s="767"/>
      <c r="DC64" s="127"/>
      <c r="DD64" s="127"/>
      <c r="DE64" s="127"/>
      <c r="DF64" s="127"/>
      <c r="DG64" s="127"/>
      <c r="DH64" s="132" t="s">
        <v>181</v>
      </c>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row>
    <row r="65" spans="1:144" s="58" customFormat="1" ht="9.9499999999999993" customHeight="1" thickBot="1">
      <c r="A65" s="61" t="s">
        <v>181</v>
      </c>
      <c r="B65" s="62" t="s">
        <v>181</v>
      </c>
      <c r="C65" s="62" t="s">
        <v>181</v>
      </c>
      <c r="D65" s="62" t="s">
        <v>181</v>
      </c>
      <c r="E65" s="62" t="s">
        <v>181</v>
      </c>
      <c r="F65" s="62" t="s">
        <v>181</v>
      </c>
      <c r="G65" s="62" t="s">
        <v>181</v>
      </c>
      <c r="H65" s="62" t="s">
        <v>181</v>
      </c>
      <c r="I65" s="62" t="s">
        <v>181</v>
      </c>
      <c r="J65" s="62" t="s">
        <v>181</v>
      </c>
      <c r="K65" s="62" t="s">
        <v>181</v>
      </c>
      <c r="L65" s="79" t="s">
        <v>181</v>
      </c>
      <c r="M65" s="80" t="s">
        <v>181</v>
      </c>
      <c r="N65" s="80" t="s">
        <v>181</v>
      </c>
      <c r="O65" s="403" t="s">
        <v>181</v>
      </c>
      <c r="P65" s="82" t="s">
        <v>181</v>
      </c>
      <c r="Q65" s="80" t="s">
        <v>181</v>
      </c>
      <c r="R65" s="80" t="s">
        <v>181</v>
      </c>
      <c r="S65" s="80" t="s">
        <v>181</v>
      </c>
      <c r="T65" s="403" t="s">
        <v>181</v>
      </c>
      <c r="U65" s="82" t="s">
        <v>181</v>
      </c>
      <c r="V65" s="80" t="s">
        <v>181</v>
      </c>
      <c r="W65" s="80" t="s">
        <v>181</v>
      </c>
      <c r="X65" s="80" t="s">
        <v>181</v>
      </c>
      <c r="Y65" s="403" t="s">
        <v>181</v>
      </c>
      <c r="Z65" s="82" t="s">
        <v>181</v>
      </c>
      <c r="AA65" s="80" t="s">
        <v>181</v>
      </c>
      <c r="AB65" s="80" t="s">
        <v>181</v>
      </c>
      <c r="AC65" s="80" t="s">
        <v>181</v>
      </c>
      <c r="AD65" s="403" t="s">
        <v>181</v>
      </c>
      <c r="AE65" s="82" t="s">
        <v>181</v>
      </c>
      <c r="AF65" s="80" t="s">
        <v>181</v>
      </c>
      <c r="AG65" s="80" t="s">
        <v>181</v>
      </c>
      <c r="AH65" s="80" t="s">
        <v>181</v>
      </c>
      <c r="AI65" s="403" t="s">
        <v>181</v>
      </c>
      <c r="AJ65" s="82" t="s">
        <v>181</v>
      </c>
      <c r="AK65" s="80" t="s">
        <v>181</v>
      </c>
      <c r="AL65" s="80" t="s">
        <v>181</v>
      </c>
      <c r="AM65" s="80" t="s">
        <v>181</v>
      </c>
      <c r="AN65" s="403" t="s">
        <v>181</v>
      </c>
      <c r="AO65" s="83" t="s">
        <v>181</v>
      </c>
      <c r="AP65" s="186" t="s">
        <v>181</v>
      </c>
      <c r="AQ65" s="186" t="s">
        <v>181</v>
      </c>
      <c r="AR65" s="189" t="s">
        <v>181</v>
      </c>
      <c r="AS65" s="729"/>
      <c r="AT65" s="132" t="s">
        <v>181</v>
      </c>
      <c r="AU65" s="132" t="s">
        <v>181</v>
      </c>
      <c r="AV65" s="132" t="s">
        <v>181</v>
      </c>
      <c r="AW65" s="132" t="s">
        <v>181</v>
      </c>
      <c r="AX65" s="132" t="s">
        <v>181</v>
      </c>
      <c r="AY65" s="132" t="s">
        <v>181</v>
      </c>
      <c r="AZ65" s="132" t="s">
        <v>181</v>
      </c>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32" t="s">
        <v>181</v>
      </c>
      <c r="CW65" s="127"/>
      <c r="CX65" s="127"/>
      <c r="CY65" s="127"/>
      <c r="CZ65" s="127"/>
      <c r="DA65" s="127"/>
      <c r="DB65" s="132" t="s">
        <v>181</v>
      </c>
      <c r="DC65" s="127"/>
      <c r="DD65" s="127"/>
      <c r="DE65" s="127"/>
      <c r="DF65" s="127"/>
      <c r="DG65" s="127"/>
      <c r="DH65" s="132" t="s">
        <v>181</v>
      </c>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row>
    <row r="66" spans="1:144" s="58" customFormat="1" ht="9.9499999999999993" customHeight="1">
      <c r="A66" s="55" t="s">
        <v>181</v>
      </c>
      <c r="B66" s="84" t="s">
        <v>181</v>
      </c>
      <c r="C66" s="84" t="s">
        <v>181</v>
      </c>
      <c r="D66" s="84" t="s">
        <v>181</v>
      </c>
      <c r="E66" s="84" t="s">
        <v>181</v>
      </c>
      <c r="F66" s="84" t="s">
        <v>181</v>
      </c>
      <c r="G66" s="56" t="s">
        <v>181</v>
      </c>
      <c r="H66" s="56" t="s">
        <v>181</v>
      </c>
      <c r="I66" s="56" t="s">
        <v>181</v>
      </c>
      <c r="J66" s="56" t="s">
        <v>181</v>
      </c>
      <c r="K66" s="56" t="s">
        <v>181</v>
      </c>
      <c r="L66" s="68" t="s">
        <v>181</v>
      </c>
      <c r="M66" s="152" t="s">
        <v>181</v>
      </c>
      <c r="N66" s="152" t="s">
        <v>181</v>
      </c>
      <c r="O66" s="401" t="s">
        <v>181</v>
      </c>
      <c r="P66" s="152" t="s">
        <v>181</v>
      </c>
      <c r="Q66" s="68" t="s">
        <v>181</v>
      </c>
      <c r="R66" s="152" t="s">
        <v>181</v>
      </c>
      <c r="S66" s="152" t="s">
        <v>181</v>
      </c>
      <c r="T66" s="401" t="s">
        <v>181</v>
      </c>
      <c r="U66" s="152" t="s">
        <v>181</v>
      </c>
      <c r="V66" s="68" t="s">
        <v>181</v>
      </c>
      <c r="W66" s="152" t="s">
        <v>181</v>
      </c>
      <c r="X66" s="152" t="s">
        <v>181</v>
      </c>
      <c r="Y66" s="401" t="s">
        <v>181</v>
      </c>
      <c r="Z66" s="152" t="s">
        <v>181</v>
      </c>
      <c r="AA66" s="68" t="s">
        <v>181</v>
      </c>
      <c r="AB66" s="152" t="s">
        <v>181</v>
      </c>
      <c r="AC66" s="152" t="s">
        <v>181</v>
      </c>
      <c r="AD66" s="401" t="s">
        <v>181</v>
      </c>
      <c r="AE66" s="152" t="s">
        <v>181</v>
      </c>
      <c r="AF66" s="68" t="s">
        <v>181</v>
      </c>
      <c r="AG66" s="152" t="s">
        <v>181</v>
      </c>
      <c r="AH66" s="152" t="s">
        <v>181</v>
      </c>
      <c r="AI66" s="401" t="s">
        <v>181</v>
      </c>
      <c r="AJ66" s="152" t="s">
        <v>181</v>
      </c>
      <c r="AK66" s="68" t="s">
        <v>181</v>
      </c>
      <c r="AL66" s="152" t="s">
        <v>181</v>
      </c>
      <c r="AM66" s="152" t="s">
        <v>181</v>
      </c>
      <c r="AN66" s="401" t="s">
        <v>181</v>
      </c>
      <c r="AO66" s="85" t="s">
        <v>181</v>
      </c>
      <c r="AP66" s="187" t="s">
        <v>181</v>
      </c>
      <c r="AQ66" s="185" t="s">
        <v>181</v>
      </c>
      <c r="AR66" s="188" t="s">
        <v>181</v>
      </c>
      <c r="AS66" s="729"/>
      <c r="AT66" s="132" t="s">
        <v>181</v>
      </c>
      <c r="AU66" s="132" t="s">
        <v>181</v>
      </c>
      <c r="AV66" s="132" t="s">
        <v>181</v>
      </c>
      <c r="AW66" s="132" t="s">
        <v>181</v>
      </c>
      <c r="AX66" s="132" t="s">
        <v>181</v>
      </c>
      <c r="AY66" s="132" t="s">
        <v>181</v>
      </c>
      <c r="AZ66" s="132" t="s">
        <v>181</v>
      </c>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32" t="s">
        <v>181</v>
      </c>
      <c r="CW66" s="127"/>
      <c r="CX66" s="127"/>
      <c r="CY66" s="127"/>
      <c r="CZ66" s="127"/>
      <c r="DA66" s="127"/>
      <c r="DB66" s="132" t="s">
        <v>181</v>
      </c>
      <c r="DC66" s="127"/>
      <c r="DD66" s="127"/>
      <c r="DE66" s="127"/>
      <c r="DF66" s="127"/>
      <c r="DG66" s="127"/>
      <c r="DH66" s="132" t="s">
        <v>181</v>
      </c>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row>
    <row r="67" spans="1:144" s="58" customFormat="1" ht="20.100000000000001" customHeight="1">
      <c r="A67" s="55"/>
      <c r="B67" s="1347" t="s">
        <v>203</v>
      </c>
      <c r="C67" s="1347"/>
      <c r="D67" s="1347"/>
      <c r="E67" s="1347"/>
      <c r="F67" s="1347"/>
      <c r="G67" s="1348"/>
      <c r="H67" s="1348"/>
      <c r="I67" s="1348"/>
      <c r="J67" s="1348"/>
      <c r="K67" s="56" t="s">
        <v>181</v>
      </c>
      <c r="L67" s="68" t="s">
        <v>181</v>
      </c>
      <c r="M67" s="152" t="s">
        <v>181</v>
      </c>
      <c r="N67" s="152" t="s">
        <v>181</v>
      </c>
      <c r="O67" s="405" t="s">
        <v>181</v>
      </c>
      <c r="P67" s="72" t="s">
        <v>181</v>
      </c>
      <c r="Q67" s="152" t="s">
        <v>181</v>
      </c>
      <c r="R67" s="152" t="s">
        <v>181</v>
      </c>
      <c r="S67" s="152" t="s">
        <v>181</v>
      </c>
      <c r="T67" s="405" t="s">
        <v>181</v>
      </c>
      <c r="U67" s="72" t="s">
        <v>181</v>
      </c>
      <c r="V67" s="152" t="s">
        <v>181</v>
      </c>
      <c r="W67" s="152" t="s">
        <v>181</v>
      </c>
      <c r="X67" s="152" t="s">
        <v>181</v>
      </c>
      <c r="Y67" s="405" t="s">
        <v>181</v>
      </c>
      <c r="Z67" s="72" t="s">
        <v>181</v>
      </c>
      <c r="AA67" s="152" t="s">
        <v>181</v>
      </c>
      <c r="AB67" s="152" t="s">
        <v>181</v>
      </c>
      <c r="AC67" s="152" t="s">
        <v>181</v>
      </c>
      <c r="AD67" s="405" t="s">
        <v>181</v>
      </c>
      <c r="AE67" s="72" t="s">
        <v>181</v>
      </c>
      <c r="AF67" s="152" t="s">
        <v>181</v>
      </c>
      <c r="AG67" s="152" t="s">
        <v>181</v>
      </c>
      <c r="AH67" s="152" t="s">
        <v>181</v>
      </c>
      <c r="AI67" s="405" t="s">
        <v>181</v>
      </c>
      <c r="AJ67" s="72" t="s">
        <v>181</v>
      </c>
      <c r="AK67" s="152" t="s">
        <v>181</v>
      </c>
      <c r="AL67" s="152" t="s">
        <v>181</v>
      </c>
      <c r="AM67" s="152" t="s">
        <v>181</v>
      </c>
      <c r="AN67" s="405" t="s">
        <v>181</v>
      </c>
      <c r="AO67" s="89" t="s">
        <v>181</v>
      </c>
      <c r="AP67" s="192" t="s">
        <v>181</v>
      </c>
      <c r="AQ67" s="192" t="s">
        <v>181</v>
      </c>
      <c r="AR67" s="188" t="s">
        <v>181</v>
      </c>
      <c r="AS67" s="729"/>
      <c r="AT67" s="132" t="s">
        <v>181</v>
      </c>
      <c r="AU67" s="132" t="s">
        <v>181</v>
      </c>
      <c r="AV67" s="132" t="s">
        <v>181</v>
      </c>
      <c r="AW67" s="132" t="s">
        <v>181</v>
      </c>
      <c r="AX67" s="132" t="s">
        <v>181</v>
      </c>
      <c r="AY67" s="132" t="s">
        <v>181</v>
      </c>
      <c r="AZ67" s="132" t="s">
        <v>181</v>
      </c>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32" t="s">
        <v>181</v>
      </c>
      <c r="CW67" s="127"/>
      <c r="CX67" s="127"/>
      <c r="CY67" s="127"/>
      <c r="CZ67" s="127"/>
      <c r="DA67" s="127"/>
      <c r="DB67" s="132" t="s">
        <v>181</v>
      </c>
      <c r="DC67" s="127"/>
      <c r="DD67" s="127"/>
      <c r="DE67" s="127"/>
      <c r="DF67" s="127"/>
      <c r="DG67" s="127"/>
      <c r="DH67" s="132" t="s">
        <v>181</v>
      </c>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row>
    <row r="68" spans="1:144" s="58" customFormat="1" ht="20.25" customHeight="1">
      <c r="A68" s="55" t="s">
        <v>181</v>
      </c>
      <c r="B68" s="56">
        <v>1</v>
      </c>
      <c r="C68" s="1068" t="s">
        <v>43</v>
      </c>
      <c r="D68" s="966"/>
      <c r="E68" s="966"/>
      <c r="F68" s="966"/>
      <c r="G68" s="966"/>
      <c r="H68" s="966"/>
      <c r="I68" s="966"/>
      <c r="J68" s="966"/>
      <c r="K68" s="157" t="s">
        <v>181</v>
      </c>
      <c r="L68" s="90" t="s">
        <v>181</v>
      </c>
      <c r="M68" s="152" t="s">
        <v>181</v>
      </c>
      <c r="N68" s="152" t="s">
        <v>181</v>
      </c>
      <c r="O68" s="400">
        <f>ROUND((O27*$J27)+(O28*$J28)+(O29*$J29)+(O30*$J30)+(O31*$J31)+(O32*$J32)+(O33*$J33)+(O34*$J34)+(O35*$J35)+(O36*$J36),$AQ$257)</f>
        <v>0</v>
      </c>
      <c r="P68" s="69" t="s">
        <v>181</v>
      </c>
      <c r="Q68" s="158" t="s">
        <v>181</v>
      </c>
      <c r="R68" s="152" t="s">
        <v>181</v>
      </c>
      <c r="S68" s="152" t="s">
        <v>181</v>
      </c>
      <c r="T68" s="400">
        <f>ROUND((T27*$J27)+(T28*$J28)+(T29*$J29)+(T30*$J30)+(T31*$J31)+(T32*$J32)+(T33*$J33)+(T34*$J34)+(T35*$J35)+(T36*$J36),$AQ$257)</f>
        <v>0</v>
      </c>
      <c r="U68" s="69" t="s">
        <v>181</v>
      </c>
      <c r="V68" s="158" t="s">
        <v>181</v>
      </c>
      <c r="W68" s="152" t="s">
        <v>181</v>
      </c>
      <c r="X68" s="152" t="s">
        <v>181</v>
      </c>
      <c r="Y68" s="400">
        <f>ROUND((Y27*$J27)+(Y28*$J28)+(Y29*$J29)+(Y30*$J30)+(Y31*$J31)+(Y32*$J32)+(Y33*$J33)+(Y34*$J34)+(Y35*$J35)+(Y36*$J36),$AQ$257)</f>
        <v>0</v>
      </c>
      <c r="Z68" s="69" t="s">
        <v>181</v>
      </c>
      <c r="AA68" s="158" t="s">
        <v>181</v>
      </c>
      <c r="AB68" s="152" t="s">
        <v>181</v>
      </c>
      <c r="AC68" s="152" t="s">
        <v>181</v>
      </c>
      <c r="AD68" s="400">
        <f>ROUND((AD27*$J27)+(AD28*$J28)+(AD29*$J29)+(AD30*$J30)+(AD31*$J31)+(AD32*$J32)+(AD33*$J33)+(AD34*$J34)+(AD35*$J35)+(AD36*$J36),$AQ$257)</f>
        <v>0</v>
      </c>
      <c r="AE68" s="69" t="s">
        <v>181</v>
      </c>
      <c r="AF68" s="158" t="s">
        <v>181</v>
      </c>
      <c r="AG68" s="152" t="s">
        <v>181</v>
      </c>
      <c r="AH68" s="152" t="s">
        <v>181</v>
      </c>
      <c r="AI68" s="400">
        <f>ROUND((AI27*$J27)+(AI28*$J28)+(AI29*$J29)+(AI30*$J30)+(AI31*$J31)+(AI32*$J32)+(AI33*$J33)+(AI34*$J34)+(AI35*$J35)+(AI36*$J36),$AQ$257)</f>
        <v>0</v>
      </c>
      <c r="AJ68" s="69" t="s">
        <v>181</v>
      </c>
      <c r="AK68" s="158" t="s">
        <v>181</v>
      </c>
      <c r="AL68" s="152" t="s">
        <v>181</v>
      </c>
      <c r="AM68" s="152" t="s">
        <v>181</v>
      </c>
      <c r="AN68" s="400">
        <f>ROUND((AN27*$J27)+(AN28*$J28)+(AN29*$J29)+(AN30*$J30)+(AN31*$J31)+(AN32*$J32)+(AN33*$J33)+(AN34*$J34)+(AN35*$J35)+(AN36*$J36),$AQ$257)</f>
        <v>0</v>
      </c>
      <c r="AO68" s="75" t="s">
        <v>181</v>
      </c>
      <c r="AP68" s="185" t="s">
        <v>181</v>
      </c>
      <c r="AQ68" s="52">
        <f>SUM(O68+T68+Y68+AD68+AN68+AI68)</f>
        <v>0</v>
      </c>
      <c r="AR68" s="188" t="s">
        <v>181</v>
      </c>
      <c r="AS68" s="729"/>
      <c r="AT68" s="132" t="s">
        <v>181</v>
      </c>
      <c r="AU68" s="132" t="s">
        <v>181</v>
      </c>
      <c r="AV68" s="132" t="s">
        <v>181</v>
      </c>
      <c r="AW68" s="132" t="s">
        <v>181</v>
      </c>
      <c r="AX68" s="132" t="s">
        <v>181</v>
      </c>
      <c r="AY68" s="132" t="s">
        <v>181</v>
      </c>
      <c r="AZ68" s="132" t="s">
        <v>181</v>
      </c>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32" t="s">
        <v>181</v>
      </c>
      <c r="CW68" s="127"/>
      <c r="CX68" s="127"/>
      <c r="CY68" s="127"/>
      <c r="CZ68" s="127"/>
      <c r="DA68" s="127"/>
      <c r="DB68" s="132" t="s">
        <v>181</v>
      </c>
      <c r="DC68" s="127"/>
      <c r="DD68" s="127"/>
      <c r="DE68" s="127"/>
      <c r="DF68" s="127"/>
      <c r="DG68" s="127"/>
      <c r="DH68" s="132" t="s">
        <v>181</v>
      </c>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row>
    <row r="69" spans="1:144" s="58" customFormat="1" ht="20.25" customHeight="1">
      <c r="A69" s="55" t="s">
        <v>181</v>
      </c>
      <c r="B69" s="56">
        <v>2</v>
      </c>
      <c r="C69" s="1068" t="s">
        <v>204</v>
      </c>
      <c r="D69" s="966"/>
      <c r="E69" s="966"/>
      <c r="F69" s="966"/>
      <c r="G69" s="966"/>
      <c r="H69" s="966"/>
      <c r="I69" s="966"/>
      <c r="J69" s="966"/>
      <c r="K69" s="157" t="s">
        <v>181</v>
      </c>
      <c r="L69" s="68" t="s">
        <v>181</v>
      </c>
      <c r="M69" s="152" t="s">
        <v>181</v>
      </c>
      <c r="N69" s="152" t="s">
        <v>181</v>
      </c>
      <c r="O69" s="406">
        <f>ROUND((O41*$J41)+(O42*$J42)+(O43*$J43)+(O44*$J44)+(O45*$J45)+(O46*$J46)+(O47*$J47)+(O48*$J48)+(O49*$J49)+(O50*$J50)+(O51*$J51)+(O52*$J52)+(O53*$J53)+(O54*$J54)+(O55*$J55)+(O56*$J56)+(O57*$J57)+(O58*$J58)+(O59*$J59)+(O60*$J60),$AQ$257)</f>
        <v>0</v>
      </c>
      <c r="P69" s="69" t="s">
        <v>181</v>
      </c>
      <c r="Q69" s="152" t="s">
        <v>181</v>
      </c>
      <c r="R69" s="152" t="s">
        <v>181</v>
      </c>
      <c r="S69" s="152" t="s">
        <v>181</v>
      </c>
      <c r="T69" s="406">
        <f>ROUND((T41*$J41)+(T42*$J42)+(T43*$J43)+(T44*$J44)+(T45*$J45)+(T46*$J46)+(T47*$J47)+(T48*$J48)+(T49*$J49)+(T50*$J50)+(T51*$J51)+(T52*$J52)+(T53*$J53)+(T54*$J54)+(T55*$J55)+(T56*$J56)+(T57*$J57)+(T58*$J58)+(T59*$J59)+(T60*$J60),$AQ$257)</f>
        <v>0</v>
      </c>
      <c r="U69" s="69" t="s">
        <v>181</v>
      </c>
      <c r="V69" s="152" t="s">
        <v>181</v>
      </c>
      <c r="W69" s="152" t="s">
        <v>181</v>
      </c>
      <c r="X69" s="152" t="s">
        <v>181</v>
      </c>
      <c r="Y69" s="406">
        <f>ROUND((Y41*$J41)+(Y42*$J42)+(Y43*$J43)+(Y44*$J44)+(Y45*$J45)+(Y46*$J46)+(Y47*$J47)+(Y48*$J48)+(Y49*$J49)+(Y50*$J50)+(Y51*$J51)+(Y52*$J52)+(Y53*$J53)+(Y54*$J54)+(Y55*$J55)+(Y56*$J56)+(Y57*$J57)+(Y58*$J58)+(Y59*$J59)+(Y60*$J60),$AQ$257)</f>
        <v>0</v>
      </c>
      <c r="Z69" s="69" t="s">
        <v>181</v>
      </c>
      <c r="AA69" s="152" t="s">
        <v>181</v>
      </c>
      <c r="AB69" s="152" t="s">
        <v>181</v>
      </c>
      <c r="AC69" s="152" t="s">
        <v>181</v>
      </c>
      <c r="AD69" s="406">
        <f>ROUND((AD41*$J41)+(AD42*$J42)+(AD43*$J43)+(AD44*$J44)+(AD45*$J45)+(AD46*$J46)+(AD47*$J47)+(AD48*$J48)+(AD49*$J49)+(AD50*$J50)+(AD51*$J51)+(AD52*$J52)+(AD53*$J53)+(AD54*$J54)+(AD55*$J55)+(AD56*$J56)+(AD57*$J57)+(AD58*$J58)+(AD59*$J59)+(AD60*$J60),$AQ$257)</f>
        <v>0</v>
      </c>
      <c r="AE69" s="69" t="s">
        <v>181</v>
      </c>
      <c r="AF69" s="152" t="s">
        <v>181</v>
      </c>
      <c r="AG69" s="152" t="s">
        <v>181</v>
      </c>
      <c r="AH69" s="152" t="s">
        <v>181</v>
      </c>
      <c r="AI69" s="406">
        <f>ROUND((AI41*$J41)+(AI42*$J42)+(AI43*$J43)+(AI44*$J44)+(AI45*$J45)+(AI46*$J46)+(AI47*$J47)+(AI48*$J48)+(AI49*$J49)+(AI50*$J50)+(AI51*$J51)+(AI52*$J52)+(AI53*$J53)+(AI54*$J54)+(AI55*$J55)+(AI56*$J56)+(AI57*$J57)+(AI58*$J58)+(AI59*$J59)+(AI60*$J60),$AQ$257)</f>
        <v>0</v>
      </c>
      <c r="AJ69" s="69" t="s">
        <v>181</v>
      </c>
      <c r="AK69" s="152" t="s">
        <v>181</v>
      </c>
      <c r="AL69" s="152" t="s">
        <v>181</v>
      </c>
      <c r="AM69" s="152" t="s">
        <v>181</v>
      </c>
      <c r="AN69" s="406">
        <f>ROUND((AN41*$J41)+(AN42*$J42)+(AN43*$J43)+(AN44*$J44)+(AN45*$J45)+(AN46*$J46)+(AN47*$J47)+(AN48*$J48)+(AN49*$J49)+(AN50*$J50)+(AN51*$J51)+(AN52*$J52)+(AN53*$J53)+(AN54*$J54)+(AN55*$J55)+(AN56*$J56)+(AN57*$J57)+(AN58*$J58)+(AN59*$J59)+(AN60*$J60),$AQ$257)</f>
        <v>0</v>
      </c>
      <c r="AO69" s="75" t="s">
        <v>181</v>
      </c>
      <c r="AP69" s="185" t="s">
        <v>181</v>
      </c>
      <c r="AQ69" s="52">
        <f>SUM(O69+T69+Y69+AD69+AN69+AI69)</f>
        <v>0</v>
      </c>
      <c r="AR69" s="188" t="s">
        <v>181</v>
      </c>
      <c r="AS69" s="729"/>
      <c r="AT69" s="132" t="s">
        <v>181</v>
      </c>
      <c r="AU69" s="132" t="s">
        <v>181</v>
      </c>
      <c r="AV69" s="132" t="s">
        <v>181</v>
      </c>
      <c r="AW69" s="132" t="s">
        <v>181</v>
      </c>
      <c r="AX69" s="132" t="s">
        <v>181</v>
      </c>
      <c r="AY69" s="132" t="s">
        <v>181</v>
      </c>
      <c r="AZ69" s="132" t="s">
        <v>181</v>
      </c>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32" t="s">
        <v>181</v>
      </c>
      <c r="CW69" s="127"/>
      <c r="CX69" s="127"/>
      <c r="CY69" s="127"/>
      <c r="CZ69" s="127"/>
      <c r="DA69" s="127"/>
      <c r="DB69" s="132" t="s">
        <v>181</v>
      </c>
      <c r="DC69" s="127"/>
      <c r="DD69" s="127"/>
      <c r="DE69" s="127"/>
      <c r="DF69" s="127"/>
      <c r="DG69" s="127"/>
      <c r="DH69" s="132" t="s">
        <v>181</v>
      </c>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row>
    <row r="70" spans="1:144" s="58" customFormat="1" ht="9.9499999999999993" customHeight="1" thickBot="1">
      <c r="A70" s="55" t="s">
        <v>181</v>
      </c>
      <c r="B70" s="56" t="s">
        <v>181</v>
      </c>
      <c r="C70" s="56" t="s">
        <v>181</v>
      </c>
      <c r="D70" s="56" t="s">
        <v>181</v>
      </c>
      <c r="E70" s="56" t="s">
        <v>181</v>
      </c>
      <c r="F70" s="56" t="s">
        <v>181</v>
      </c>
      <c r="G70" s="56" t="s">
        <v>181</v>
      </c>
      <c r="H70" s="56" t="s">
        <v>181</v>
      </c>
      <c r="I70" s="56" t="s">
        <v>181</v>
      </c>
      <c r="J70" s="56" t="s">
        <v>181</v>
      </c>
      <c r="K70" s="56" t="s">
        <v>181</v>
      </c>
      <c r="L70" s="68" t="s">
        <v>181</v>
      </c>
      <c r="M70" s="152" t="s">
        <v>181</v>
      </c>
      <c r="N70" s="152" t="s">
        <v>181</v>
      </c>
      <c r="O70" s="401" t="s">
        <v>181</v>
      </c>
      <c r="P70" s="69" t="s">
        <v>181</v>
      </c>
      <c r="Q70" s="152" t="s">
        <v>181</v>
      </c>
      <c r="R70" s="152" t="s">
        <v>181</v>
      </c>
      <c r="S70" s="152" t="s">
        <v>181</v>
      </c>
      <c r="T70" s="401" t="s">
        <v>181</v>
      </c>
      <c r="U70" s="69" t="s">
        <v>181</v>
      </c>
      <c r="V70" s="152" t="s">
        <v>181</v>
      </c>
      <c r="W70" s="152" t="s">
        <v>181</v>
      </c>
      <c r="X70" s="152" t="s">
        <v>181</v>
      </c>
      <c r="Y70" s="401" t="s">
        <v>181</v>
      </c>
      <c r="Z70" s="69" t="s">
        <v>181</v>
      </c>
      <c r="AA70" s="152" t="s">
        <v>181</v>
      </c>
      <c r="AB70" s="152" t="s">
        <v>181</v>
      </c>
      <c r="AC70" s="152" t="s">
        <v>181</v>
      </c>
      <c r="AD70" s="401" t="s">
        <v>181</v>
      </c>
      <c r="AE70" s="69" t="s">
        <v>181</v>
      </c>
      <c r="AF70" s="152" t="s">
        <v>181</v>
      </c>
      <c r="AG70" s="152" t="s">
        <v>181</v>
      </c>
      <c r="AH70" s="152" t="s">
        <v>181</v>
      </c>
      <c r="AI70" s="401" t="s">
        <v>181</v>
      </c>
      <c r="AJ70" s="69" t="s">
        <v>181</v>
      </c>
      <c r="AK70" s="152" t="s">
        <v>181</v>
      </c>
      <c r="AL70" s="152" t="s">
        <v>181</v>
      </c>
      <c r="AM70" s="152" t="s">
        <v>181</v>
      </c>
      <c r="AN70" s="401" t="s">
        <v>181</v>
      </c>
      <c r="AO70" s="75" t="s">
        <v>181</v>
      </c>
      <c r="AP70" s="185" t="s">
        <v>181</v>
      </c>
      <c r="AQ70" s="185" t="s">
        <v>181</v>
      </c>
      <c r="AR70" s="188" t="s">
        <v>181</v>
      </c>
      <c r="AS70" s="729"/>
      <c r="AT70" s="132" t="s">
        <v>181</v>
      </c>
      <c r="AU70" s="132" t="s">
        <v>181</v>
      </c>
      <c r="AV70" s="132" t="s">
        <v>181</v>
      </c>
      <c r="AW70" s="132" t="s">
        <v>181</v>
      </c>
      <c r="AX70" s="132" t="s">
        <v>181</v>
      </c>
      <c r="AY70" s="132" t="s">
        <v>181</v>
      </c>
      <c r="AZ70" s="132" t="s">
        <v>181</v>
      </c>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32" t="s">
        <v>181</v>
      </c>
      <c r="CW70" s="127"/>
      <c r="CX70" s="127"/>
      <c r="CY70" s="127"/>
      <c r="CZ70" s="127"/>
      <c r="DA70" s="127"/>
      <c r="DB70" s="132" t="s">
        <v>181</v>
      </c>
      <c r="DC70" s="127"/>
      <c r="DD70" s="127"/>
      <c r="DE70" s="127"/>
      <c r="DF70" s="127"/>
      <c r="DG70" s="127"/>
      <c r="DH70" s="132" t="s">
        <v>181</v>
      </c>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row>
    <row r="71" spans="1:144" s="58" customFormat="1" ht="20.25" customHeight="1" thickBot="1">
      <c r="A71" s="55" t="s">
        <v>181</v>
      </c>
      <c r="B71" s="56" t="s">
        <v>181</v>
      </c>
      <c r="C71" s="1347" t="s">
        <v>205</v>
      </c>
      <c r="D71" s="1348"/>
      <c r="E71" s="1348"/>
      <c r="F71" s="1348"/>
      <c r="G71" s="1348"/>
      <c r="H71" s="1348"/>
      <c r="I71" s="1348"/>
      <c r="J71" s="1348"/>
      <c r="K71" s="157" t="s">
        <v>181</v>
      </c>
      <c r="L71" s="68" t="s">
        <v>181</v>
      </c>
      <c r="M71" s="152" t="s">
        <v>181</v>
      </c>
      <c r="N71" s="152" t="s">
        <v>181</v>
      </c>
      <c r="O71" s="404">
        <f>SUM(O68:O69)</f>
        <v>0</v>
      </c>
      <c r="P71" s="69" t="s">
        <v>181</v>
      </c>
      <c r="Q71" s="152" t="s">
        <v>181</v>
      </c>
      <c r="R71" s="152" t="s">
        <v>181</v>
      </c>
      <c r="S71" s="152" t="s">
        <v>181</v>
      </c>
      <c r="T71" s="404">
        <f>SUM(T68:T69)</f>
        <v>0</v>
      </c>
      <c r="U71" s="69" t="s">
        <v>181</v>
      </c>
      <c r="V71" s="152" t="s">
        <v>181</v>
      </c>
      <c r="W71" s="152" t="s">
        <v>181</v>
      </c>
      <c r="X71" s="152" t="s">
        <v>181</v>
      </c>
      <c r="Y71" s="404">
        <f>SUM(Y68:Y69)</f>
        <v>0</v>
      </c>
      <c r="Z71" s="69" t="s">
        <v>181</v>
      </c>
      <c r="AA71" s="152" t="s">
        <v>181</v>
      </c>
      <c r="AB71" s="152" t="s">
        <v>181</v>
      </c>
      <c r="AC71" s="152" t="s">
        <v>181</v>
      </c>
      <c r="AD71" s="404">
        <f>SUM(AD68:AD69)</f>
        <v>0</v>
      </c>
      <c r="AE71" s="69" t="s">
        <v>181</v>
      </c>
      <c r="AF71" s="152" t="s">
        <v>181</v>
      </c>
      <c r="AG71" s="152" t="s">
        <v>181</v>
      </c>
      <c r="AH71" s="152" t="s">
        <v>181</v>
      </c>
      <c r="AI71" s="404">
        <f>SUM(AI68:AI69)</f>
        <v>0</v>
      </c>
      <c r="AJ71" s="69" t="s">
        <v>181</v>
      </c>
      <c r="AK71" s="152" t="s">
        <v>181</v>
      </c>
      <c r="AL71" s="152" t="s">
        <v>181</v>
      </c>
      <c r="AM71" s="152" t="s">
        <v>181</v>
      </c>
      <c r="AN71" s="404">
        <f>SUM(AN68:AN69)</f>
        <v>0</v>
      </c>
      <c r="AO71" s="75" t="s">
        <v>181</v>
      </c>
      <c r="AP71" s="185" t="s">
        <v>181</v>
      </c>
      <c r="AQ71" s="190">
        <f>SUM(O71:AN71)</f>
        <v>0</v>
      </c>
      <c r="AR71" s="188" t="s">
        <v>181</v>
      </c>
      <c r="AS71" s="729"/>
      <c r="AT71" s="132" t="s">
        <v>181</v>
      </c>
      <c r="AU71" s="132" t="s">
        <v>181</v>
      </c>
      <c r="AV71" s="132" t="s">
        <v>181</v>
      </c>
      <c r="AW71" s="132" t="s">
        <v>181</v>
      </c>
      <c r="AX71" s="132" t="s">
        <v>181</v>
      </c>
      <c r="AY71" s="132" t="s">
        <v>181</v>
      </c>
      <c r="AZ71" s="132" t="s">
        <v>181</v>
      </c>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32" t="s">
        <v>181</v>
      </c>
      <c r="CW71" s="127"/>
      <c r="CX71" s="127"/>
      <c r="CY71" s="127"/>
      <c r="CZ71" s="127"/>
      <c r="DA71" s="127"/>
      <c r="DB71" s="132" t="s">
        <v>181</v>
      </c>
      <c r="DC71" s="127"/>
      <c r="DD71" s="127"/>
      <c r="DE71" s="127"/>
      <c r="DF71" s="127"/>
      <c r="DG71" s="127"/>
      <c r="DH71" s="132" t="s">
        <v>181</v>
      </c>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row>
    <row r="72" spans="1:144" s="58" customFormat="1" ht="9.9499999999999993" customHeight="1" thickBot="1">
      <c r="A72" s="55" t="s">
        <v>181</v>
      </c>
      <c r="B72" s="56" t="s">
        <v>181</v>
      </c>
      <c r="C72" s="56" t="s">
        <v>181</v>
      </c>
      <c r="D72" s="56" t="s">
        <v>181</v>
      </c>
      <c r="E72" s="56" t="s">
        <v>181</v>
      </c>
      <c r="F72" s="56" t="s">
        <v>181</v>
      </c>
      <c r="G72" s="56" t="s">
        <v>181</v>
      </c>
      <c r="H72" s="56" t="s">
        <v>181</v>
      </c>
      <c r="I72" s="56" t="s">
        <v>181</v>
      </c>
      <c r="J72" s="157" t="s">
        <v>181</v>
      </c>
      <c r="K72" s="157" t="s">
        <v>181</v>
      </c>
      <c r="L72" s="68" t="s">
        <v>181</v>
      </c>
      <c r="M72" s="152" t="s">
        <v>181</v>
      </c>
      <c r="N72" s="152" t="s">
        <v>181</v>
      </c>
      <c r="O72" s="401" t="s">
        <v>181</v>
      </c>
      <c r="P72" s="69" t="s">
        <v>181</v>
      </c>
      <c r="Q72" s="152" t="s">
        <v>181</v>
      </c>
      <c r="R72" s="152" t="s">
        <v>181</v>
      </c>
      <c r="S72" s="152" t="s">
        <v>181</v>
      </c>
      <c r="T72" s="401" t="s">
        <v>181</v>
      </c>
      <c r="U72" s="69" t="s">
        <v>181</v>
      </c>
      <c r="V72" s="152" t="s">
        <v>181</v>
      </c>
      <c r="W72" s="152" t="s">
        <v>181</v>
      </c>
      <c r="X72" s="152" t="s">
        <v>181</v>
      </c>
      <c r="Y72" s="401" t="s">
        <v>181</v>
      </c>
      <c r="Z72" s="69" t="s">
        <v>181</v>
      </c>
      <c r="AA72" s="152" t="s">
        <v>181</v>
      </c>
      <c r="AB72" s="152" t="s">
        <v>181</v>
      </c>
      <c r="AC72" s="152" t="s">
        <v>181</v>
      </c>
      <c r="AD72" s="401" t="s">
        <v>181</v>
      </c>
      <c r="AE72" s="69" t="s">
        <v>181</v>
      </c>
      <c r="AF72" s="152" t="s">
        <v>181</v>
      </c>
      <c r="AG72" s="152" t="s">
        <v>181</v>
      </c>
      <c r="AH72" s="152" t="s">
        <v>181</v>
      </c>
      <c r="AI72" s="401" t="s">
        <v>181</v>
      </c>
      <c r="AJ72" s="69" t="s">
        <v>181</v>
      </c>
      <c r="AK72" s="152" t="s">
        <v>181</v>
      </c>
      <c r="AL72" s="152" t="s">
        <v>181</v>
      </c>
      <c r="AM72" s="152" t="s">
        <v>181</v>
      </c>
      <c r="AN72" s="401" t="s">
        <v>181</v>
      </c>
      <c r="AO72" s="75" t="s">
        <v>181</v>
      </c>
      <c r="AP72" s="185" t="s">
        <v>181</v>
      </c>
      <c r="AQ72" s="185" t="s">
        <v>181</v>
      </c>
      <c r="AR72" s="188" t="s">
        <v>181</v>
      </c>
      <c r="AS72" s="729"/>
      <c r="AT72" s="132" t="s">
        <v>181</v>
      </c>
      <c r="AU72" s="132" t="s">
        <v>181</v>
      </c>
      <c r="AV72" s="132" t="s">
        <v>181</v>
      </c>
      <c r="AW72" s="132" t="s">
        <v>181</v>
      </c>
      <c r="AX72" s="132" t="s">
        <v>181</v>
      </c>
      <c r="AY72" s="132" t="s">
        <v>181</v>
      </c>
      <c r="AZ72" s="132" t="s">
        <v>181</v>
      </c>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32" t="s">
        <v>181</v>
      </c>
      <c r="CW72" s="127"/>
      <c r="CX72" s="127"/>
      <c r="CY72" s="127"/>
      <c r="CZ72" s="127"/>
      <c r="DA72" s="127"/>
      <c r="DB72" s="132" t="s">
        <v>181</v>
      </c>
      <c r="DC72" s="127"/>
      <c r="DD72" s="127"/>
      <c r="DE72" s="127"/>
      <c r="DF72" s="127"/>
      <c r="DG72" s="127"/>
      <c r="DH72" s="132" t="s">
        <v>181</v>
      </c>
      <c r="DI72" s="127"/>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row>
    <row r="73" spans="1:144" s="58" customFormat="1" ht="20.25" customHeight="1" thickBot="1">
      <c r="A73" s="55" t="s">
        <v>181</v>
      </c>
      <c r="B73" s="56" t="s">
        <v>181</v>
      </c>
      <c r="C73" s="1347" t="s">
        <v>240</v>
      </c>
      <c r="D73" s="1348"/>
      <c r="E73" s="1348"/>
      <c r="F73" s="1348"/>
      <c r="G73" s="1348"/>
      <c r="H73" s="1348"/>
      <c r="I73" s="1348"/>
      <c r="J73" s="1348"/>
      <c r="K73" s="56" t="s">
        <v>181</v>
      </c>
      <c r="L73" s="68" t="s">
        <v>181</v>
      </c>
      <c r="M73" s="152" t="s">
        <v>181</v>
      </c>
      <c r="N73" s="152" t="s">
        <v>181</v>
      </c>
      <c r="O73" s="407">
        <f>SUM(O64+O71)</f>
        <v>0</v>
      </c>
      <c r="P73" s="69" t="s">
        <v>181</v>
      </c>
      <c r="Q73" s="152" t="s">
        <v>181</v>
      </c>
      <c r="R73" s="152" t="s">
        <v>181</v>
      </c>
      <c r="S73" s="152" t="s">
        <v>181</v>
      </c>
      <c r="T73" s="407">
        <f>SUM(T64+T71)</f>
        <v>0</v>
      </c>
      <c r="U73" s="69" t="s">
        <v>181</v>
      </c>
      <c r="V73" s="152" t="s">
        <v>181</v>
      </c>
      <c r="W73" s="152" t="s">
        <v>181</v>
      </c>
      <c r="X73" s="152" t="s">
        <v>181</v>
      </c>
      <c r="Y73" s="407">
        <f>SUM(Y64+Y71)</f>
        <v>0</v>
      </c>
      <c r="Z73" s="69" t="s">
        <v>181</v>
      </c>
      <c r="AA73" s="152" t="s">
        <v>181</v>
      </c>
      <c r="AB73" s="152" t="s">
        <v>181</v>
      </c>
      <c r="AC73" s="152" t="s">
        <v>181</v>
      </c>
      <c r="AD73" s="407">
        <f>SUM(AD64+AD71)</f>
        <v>0</v>
      </c>
      <c r="AE73" s="69" t="s">
        <v>181</v>
      </c>
      <c r="AF73" s="152" t="s">
        <v>181</v>
      </c>
      <c r="AG73" s="152" t="s">
        <v>181</v>
      </c>
      <c r="AH73" s="152" t="s">
        <v>181</v>
      </c>
      <c r="AI73" s="407">
        <f>SUM(AI64+AI71)</f>
        <v>0</v>
      </c>
      <c r="AJ73" s="69" t="s">
        <v>181</v>
      </c>
      <c r="AK73" s="152" t="s">
        <v>181</v>
      </c>
      <c r="AL73" s="152" t="s">
        <v>181</v>
      </c>
      <c r="AM73" s="152" t="s">
        <v>181</v>
      </c>
      <c r="AN73" s="407">
        <f>SUM(AN64+AN71)</f>
        <v>0</v>
      </c>
      <c r="AO73" s="75" t="s">
        <v>181</v>
      </c>
      <c r="AP73" s="185" t="s">
        <v>181</v>
      </c>
      <c r="AQ73" s="191">
        <f>SUM(O73:AN73)</f>
        <v>0</v>
      </c>
      <c r="AR73" s="188" t="s">
        <v>181</v>
      </c>
      <c r="AS73" s="729"/>
      <c r="AT73" s="132" t="s">
        <v>181</v>
      </c>
      <c r="AU73" s="132" t="s">
        <v>181</v>
      </c>
      <c r="AV73" s="132" t="s">
        <v>181</v>
      </c>
      <c r="AW73" s="132" t="s">
        <v>181</v>
      </c>
      <c r="AX73" s="132" t="s">
        <v>181</v>
      </c>
      <c r="AY73" s="132" t="s">
        <v>181</v>
      </c>
      <c r="AZ73" s="132" t="s">
        <v>181</v>
      </c>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32" t="s">
        <v>181</v>
      </c>
      <c r="CW73" s="127"/>
      <c r="CX73" s="127"/>
      <c r="CY73" s="127"/>
      <c r="CZ73" s="127"/>
      <c r="DA73" s="127"/>
      <c r="DB73" s="132" t="s">
        <v>181</v>
      </c>
      <c r="DC73" s="127"/>
      <c r="DD73" s="127"/>
      <c r="DE73" s="127"/>
      <c r="DF73" s="127"/>
      <c r="DG73" s="127"/>
      <c r="DH73" s="132" t="s">
        <v>181</v>
      </c>
      <c r="DI73" s="127"/>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row>
    <row r="74" spans="1:144" s="58" customFormat="1" ht="9.9499999999999993" customHeight="1" thickBot="1">
      <c r="A74" s="61" t="s">
        <v>181</v>
      </c>
      <c r="B74" s="62" t="s">
        <v>181</v>
      </c>
      <c r="C74" s="62" t="s">
        <v>181</v>
      </c>
      <c r="D74" s="62" t="s">
        <v>181</v>
      </c>
      <c r="E74" s="62" t="s">
        <v>181</v>
      </c>
      <c r="F74" s="62" t="s">
        <v>181</v>
      </c>
      <c r="G74" s="62" t="s">
        <v>181</v>
      </c>
      <c r="H74" s="62" t="s">
        <v>181</v>
      </c>
      <c r="I74" s="62" t="s">
        <v>181</v>
      </c>
      <c r="J74" s="62" t="s">
        <v>181</v>
      </c>
      <c r="K74" s="62" t="s">
        <v>181</v>
      </c>
      <c r="L74" s="79" t="s">
        <v>181</v>
      </c>
      <c r="M74" s="80" t="s">
        <v>181</v>
      </c>
      <c r="N74" s="80" t="s">
        <v>181</v>
      </c>
      <c r="O74" s="403" t="s">
        <v>181</v>
      </c>
      <c r="P74" s="82" t="s">
        <v>181</v>
      </c>
      <c r="Q74" s="80" t="s">
        <v>181</v>
      </c>
      <c r="R74" s="80" t="s">
        <v>181</v>
      </c>
      <c r="S74" s="80" t="s">
        <v>181</v>
      </c>
      <c r="T74" s="403" t="s">
        <v>181</v>
      </c>
      <c r="U74" s="82" t="s">
        <v>181</v>
      </c>
      <c r="V74" s="80" t="s">
        <v>181</v>
      </c>
      <c r="W74" s="80" t="s">
        <v>181</v>
      </c>
      <c r="X74" s="80" t="s">
        <v>181</v>
      </c>
      <c r="Y74" s="403" t="s">
        <v>181</v>
      </c>
      <c r="Z74" s="82" t="s">
        <v>181</v>
      </c>
      <c r="AA74" s="80" t="s">
        <v>181</v>
      </c>
      <c r="AB74" s="80" t="s">
        <v>181</v>
      </c>
      <c r="AC74" s="80" t="s">
        <v>181</v>
      </c>
      <c r="AD74" s="403" t="s">
        <v>181</v>
      </c>
      <c r="AE74" s="82" t="s">
        <v>181</v>
      </c>
      <c r="AF74" s="80" t="s">
        <v>181</v>
      </c>
      <c r="AG74" s="80" t="s">
        <v>181</v>
      </c>
      <c r="AH74" s="80" t="s">
        <v>181</v>
      </c>
      <c r="AI74" s="403" t="s">
        <v>181</v>
      </c>
      <c r="AJ74" s="82" t="s">
        <v>181</v>
      </c>
      <c r="AK74" s="80" t="s">
        <v>181</v>
      </c>
      <c r="AL74" s="80" t="s">
        <v>181</v>
      </c>
      <c r="AM74" s="80" t="s">
        <v>181</v>
      </c>
      <c r="AN74" s="403" t="s">
        <v>181</v>
      </c>
      <c r="AO74" s="83" t="s">
        <v>181</v>
      </c>
      <c r="AP74" s="186" t="s">
        <v>181</v>
      </c>
      <c r="AQ74" s="186" t="s">
        <v>181</v>
      </c>
      <c r="AR74" s="189" t="s">
        <v>181</v>
      </c>
      <c r="AS74" s="729"/>
      <c r="AT74" s="132" t="s">
        <v>181</v>
      </c>
      <c r="AU74" s="132" t="s">
        <v>181</v>
      </c>
      <c r="AV74" s="132" t="s">
        <v>181</v>
      </c>
      <c r="AW74" s="132" t="s">
        <v>181</v>
      </c>
      <c r="AX74" s="132" t="s">
        <v>181</v>
      </c>
      <c r="AY74" s="132" t="s">
        <v>181</v>
      </c>
      <c r="AZ74" s="132" t="s">
        <v>181</v>
      </c>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32" t="s">
        <v>181</v>
      </c>
      <c r="CW74" s="127"/>
      <c r="CX74" s="127"/>
      <c r="CY74" s="127"/>
      <c r="CZ74" s="127"/>
      <c r="DA74" s="127"/>
      <c r="DB74" s="132" t="s">
        <v>181</v>
      </c>
      <c r="DC74" s="127"/>
      <c r="DD74" s="127"/>
      <c r="DE74" s="127"/>
      <c r="DF74" s="127"/>
      <c r="DG74" s="127"/>
      <c r="DH74" s="132" t="s">
        <v>181</v>
      </c>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row>
    <row r="75" spans="1:144" s="58" customFormat="1" ht="9.9499999999999993" customHeight="1">
      <c r="A75" s="55" t="s">
        <v>181</v>
      </c>
      <c r="B75" s="84" t="s">
        <v>181</v>
      </c>
      <c r="C75" s="84" t="s">
        <v>181</v>
      </c>
      <c r="D75" s="84" t="s">
        <v>181</v>
      </c>
      <c r="E75" s="56" t="s">
        <v>181</v>
      </c>
      <c r="F75" s="56" t="s">
        <v>181</v>
      </c>
      <c r="G75" s="56" t="s">
        <v>181</v>
      </c>
      <c r="H75" s="56" t="s">
        <v>181</v>
      </c>
      <c r="I75" s="56" t="s">
        <v>181</v>
      </c>
      <c r="J75" s="56" t="s">
        <v>181</v>
      </c>
      <c r="K75" s="56" t="s">
        <v>181</v>
      </c>
      <c r="L75" s="68" t="s">
        <v>181</v>
      </c>
      <c r="M75" s="152" t="s">
        <v>181</v>
      </c>
      <c r="N75" s="152" t="s">
        <v>181</v>
      </c>
      <c r="O75" s="401" t="s">
        <v>181</v>
      </c>
      <c r="P75" s="152" t="s">
        <v>181</v>
      </c>
      <c r="Q75" s="68" t="s">
        <v>181</v>
      </c>
      <c r="R75" s="152" t="s">
        <v>181</v>
      </c>
      <c r="S75" s="152" t="s">
        <v>181</v>
      </c>
      <c r="T75" s="401" t="s">
        <v>181</v>
      </c>
      <c r="U75" s="152" t="s">
        <v>181</v>
      </c>
      <c r="V75" s="68" t="s">
        <v>181</v>
      </c>
      <c r="W75" s="152" t="s">
        <v>181</v>
      </c>
      <c r="X75" s="152" t="s">
        <v>181</v>
      </c>
      <c r="Y75" s="401" t="s">
        <v>181</v>
      </c>
      <c r="Z75" s="152" t="s">
        <v>181</v>
      </c>
      <c r="AA75" s="68" t="s">
        <v>181</v>
      </c>
      <c r="AB75" s="152" t="s">
        <v>181</v>
      </c>
      <c r="AC75" s="152" t="s">
        <v>181</v>
      </c>
      <c r="AD75" s="401" t="s">
        <v>181</v>
      </c>
      <c r="AE75" s="152" t="s">
        <v>181</v>
      </c>
      <c r="AF75" s="68" t="s">
        <v>181</v>
      </c>
      <c r="AG75" s="152" t="s">
        <v>181</v>
      </c>
      <c r="AH75" s="152" t="s">
        <v>181</v>
      </c>
      <c r="AI75" s="401" t="s">
        <v>181</v>
      </c>
      <c r="AJ75" s="152" t="s">
        <v>181</v>
      </c>
      <c r="AK75" s="68" t="s">
        <v>181</v>
      </c>
      <c r="AL75" s="152" t="s">
        <v>181</v>
      </c>
      <c r="AM75" s="152" t="s">
        <v>181</v>
      </c>
      <c r="AN75" s="401" t="s">
        <v>181</v>
      </c>
      <c r="AO75" s="85" t="s">
        <v>181</v>
      </c>
      <c r="AP75" s="187" t="s">
        <v>181</v>
      </c>
      <c r="AQ75" s="185" t="s">
        <v>181</v>
      </c>
      <c r="AR75" s="188" t="s">
        <v>181</v>
      </c>
      <c r="AS75" s="729"/>
      <c r="AT75" s="132" t="s">
        <v>181</v>
      </c>
      <c r="AU75" s="132" t="s">
        <v>181</v>
      </c>
      <c r="AV75" s="132" t="s">
        <v>181</v>
      </c>
      <c r="AW75" s="132" t="s">
        <v>181</v>
      </c>
      <c r="AX75" s="132" t="s">
        <v>181</v>
      </c>
      <c r="AY75" s="132" t="s">
        <v>181</v>
      </c>
      <c r="AZ75" s="132" t="s">
        <v>181</v>
      </c>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32" t="s">
        <v>181</v>
      </c>
      <c r="CW75" s="127"/>
      <c r="CX75" s="127"/>
      <c r="CY75" s="127"/>
      <c r="CZ75" s="127"/>
      <c r="DA75" s="127"/>
      <c r="DB75" s="132" t="s">
        <v>181</v>
      </c>
      <c r="DC75" s="127"/>
      <c r="DD75" s="127"/>
      <c r="DE75" s="127"/>
      <c r="DF75" s="127"/>
      <c r="DG75" s="127"/>
      <c r="DH75" s="132" t="s">
        <v>181</v>
      </c>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row>
    <row r="76" spans="1:144" s="58" customFormat="1" ht="30" customHeight="1">
      <c r="A76" s="55"/>
      <c r="B76" s="1347" t="s">
        <v>390</v>
      </c>
      <c r="C76" s="1347"/>
      <c r="D76" s="1347"/>
      <c r="E76" s="1347"/>
      <c r="F76" s="1347"/>
      <c r="G76" s="1348"/>
      <c r="H76" s="1348"/>
      <c r="I76" s="1348"/>
      <c r="J76" s="1348"/>
      <c r="K76" s="56" t="s">
        <v>181</v>
      </c>
      <c r="L76" s="68" t="s">
        <v>181</v>
      </c>
      <c r="M76" s="152" t="s">
        <v>181</v>
      </c>
      <c r="N76" s="152" t="s">
        <v>181</v>
      </c>
      <c r="O76" s="405" t="s">
        <v>181</v>
      </c>
      <c r="P76" s="69" t="s">
        <v>181</v>
      </c>
      <c r="Q76" s="152" t="s">
        <v>181</v>
      </c>
      <c r="R76" s="152" t="s">
        <v>181</v>
      </c>
      <c r="S76" s="152" t="s">
        <v>181</v>
      </c>
      <c r="T76" s="405" t="s">
        <v>181</v>
      </c>
      <c r="U76" s="69" t="s">
        <v>181</v>
      </c>
      <c r="V76" s="152" t="s">
        <v>181</v>
      </c>
      <c r="W76" s="152" t="s">
        <v>181</v>
      </c>
      <c r="X76" s="152" t="s">
        <v>181</v>
      </c>
      <c r="Y76" s="405" t="s">
        <v>181</v>
      </c>
      <c r="Z76" s="69" t="s">
        <v>181</v>
      </c>
      <c r="AA76" s="152" t="s">
        <v>181</v>
      </c>
      <c r="AB76" s="152" t="s">
        <v>181</v>
      </c>
      <c r="AC76" s="152" t="s">
        <v>181</v>
      </c>
      <c r="AD76" s="405" t="s">
        <v>181</v>
      </c>
      <c r="AE76" s="69" t="s">
        <v>181</v>
      </c>
      <c r="AF76" s="152" t="s">
        <v>181</v>
      </c>
      <c r="AG76" s="152" t="s">
        <v>181</v>
      </c>
      <c r="AH76" s="152" t="s">
        <v>181</v>
      </c>
      <c r="AI76" s="405" t="s">
        <v>181</v>
      </c>
      <c r="AJ76" s="69" t="s">
        <v>181</v>
      </c>
      <c r="AK76" s="152" t="s">
        <v>181</v>
      </c>
      <c r="AL76" s="152" t="s">
        <v>181</v>
      </c>
      <c r="AM76" s="152" t="s">
        <v>181</v>
      </c>
      <c r="AN76" s="405" t="s">
        <v>181</v>
      </c>
      <c r="AO76" s="75" t="s">
        <v>181</v>
      </c>
      <c r="AP76" s="185" t="s">
        <v>181</v>
      </c>
      <c r="AQ76" s="192" t="s">
        <v>181</v>
      </c>
      <c r="AR76" s="188" t="s">
        <v>181</v>
      </c>
      <c r="AS76" s="729"/>
      <c r="AT76" s="132" t="s">
        <v>181</v>
      </c>
      <c r="AU76" s="132" t="s">
        <v>181</v>
      </c>
      <c r="AV76" s="132" t="s">
        <v>181</v>
      </c>
      <c r="AW76" s="132" t="s">
        <v>181</v>
      </c>
      <c r="AX76" s="132" t="s">
        <v>181</v>
      </c>
      <c r="AY76" s="132" t="s">
        <v>181</v>
      </c>
      <c r="AZ76" s="132" t="s">
        <v>181</v>
      </c>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32" t="s">
        <v>181</v>
      </c>
      <c r="CW76" s="127"/>
      <c r="CX76" s="127"/>
      <c r="CY76" s="127"/>
      <c r="CZ76" s="127"/>
      <c r="DA76" s="127"/>
      <c r="DB76" s="132" t="s">
        <v>181</v>
      </c>
      <c r="DC76" s="127"/>
      <c r="DD76" s="127"/>
      <c r="DE76" s="127"/>
      <c r="DF76" s="127"/>
      <c r="DG76" s="127"/>
      <c r="DH76" s="132" t="s">
        <v>181</v>
      </c>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row>
    <row r="77" spans="1:144" s="58" customFormat="1" ht="20.25" customHeight="1">
      <c r="A77" s="55" t="s">
        <v>181</v>
      </c>
      <c r="B77" s="59">
        <v>1</v>
      </c>
      <c r="C77" s="1092" t="s">
        <v>262</v>
      </c>
      <c r="D77" s="1093"/>
      <c r="E77" s="1093"/>
      <c r="F77" s="1093"/>
      <c r="G77" s="1093"/>
      <c r="H77" s="1093"/>
      <c r="I77" s="1093"/>
      <c r="J77" s="1093"/>
      <c r="K77" s="56" t="s">
        <v>181</v>
      </c>
      <c r="L77" s="68" t="s">
        <v>181</v>
      </c>
      <c r="M77" s="152" t="s">
        <v>181</v>
      </c>
      <c r="N77" s="152" t="s">
        <v>181</v>
      </c>
      <c r="O77" s="401" t="s">
        <v>181</v>
      </c>
      <c r="P77" s="152" t="s">
        <v>181</v>
      </c>
      <c r="Q77" s="68" t="s">
        <v>181</v>
      </c>
      <c r="R77" s="152" t="s">
        <v>181</v>
      </c>
      <c r="S77" s="152" t="s">
        <v>181</v>
      </c>
      <c r="T77" s="401" t="s">
        <v>181</v>
      </c>
      <c r="U77" s="152" t="s">
        <v>181</v>
      </c>
      <c r="V77" s="68" t="s">
        <v>181</v>
      </c>
      <c r="W77" s="152" t="s">
        <v>181</v>
      </c>
      <c r="X77" s="152" t="s">
        <v>181</v>
      </c>
      <c r="Y77" s="401" t="s">
        <v>181</v>
      </c>
      <c r="Z77" s="152" t="s">
        <v>181</v>
      </c>
      <c r="AA77" s="68" t="s">
        <v>181</v>
      </c>
      <c r="AB77" s="152" t="s">
        <v>181</v>
      </c>
      <c r="AC77" s="152" t="s">
        <v>181</v>
      </c>
      <c r="AD77" s="401" t="s">
        <v>181</v>
      </c>
      <c r="AE77" s="152" t="s">
        <v>181</v>
      </c>
      <c r="AF77" s="68" t="s">
        <v>181</v>
      </c>
      <c r="AG77" s="152" t="s">
        <v>181</v>
      </c>
      <c r="AH77" s="152" t="s">
        <v>181</v>
      </c>
      <c r="AI77" s="401" t="s">
        <v>181</v>
      </c>
      <c r="AJ77" s="152" t="s">
        <v>181</v>
      </c>
      <c r="AK77" s="68" t="s">
        <v>181</v>
      </c>
      <c r="AL77" s="152" t="s">
        <v>181</v>
      </c>
      <c r="AM77" s="152" t="s">
        <v>181</v>
      </c>
      <c r="AN77" s="401" t="s">
        <v>181</v>
      </c>
      <c r="AO77" s="85" t="s">
        <v>181</v>
      </c>
      <c r="AP77" s="187" t="s">
        <v>181</v>
      </c>
      <c r="AQ77" s="185" t="s">
        <v>181</v>
      </c>
      <c r="AR77" s="188" t="s">
        <v>181</v>
      </c>
      <c r="AS77" s="729"/>
      <c r="AT77" s="132" t="s">
        <v>181</v>
      </c>
      <c r="AU77" s="132" t="s">
        <v>181</v>
      </c>
      <c r="AV77" s="132" t="s">
        <v>181</v>
      </c>
      <c r="AW77" s="132" t="s">
        <v>181</v>
      </c>
      <c r="AX77" s="132" t="s">
        <v>181</v>
      </c>
      <c r="AY77" s="132" t="s">
        <v>181</v>
      </c>
      <c r="AZ77" s="132" t="s">
        <v>181</v>
      </c>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32" t="s">
        <v>181</v>
      </c>
      <c r="CW77" s="127"/>
      <c r="CX77" s="127"/>
      <c r="CY77" s="127"/>
      <c r="CZ77" s="127"/>
      <c r="DA77" s="127"/>
      <c r="DB77" s="132" t="s">
        <v>181</v>
      </c>
      <c r="DC77" s="127"/>
      <c r="DD77" s="127"/>
      <c r="DE77" s="127"/>
      <c r="DF77" s="127"/>
      <c r="DG77" s="127"/>
      <c r="DH77" s="132" t="s">
        <v>181</v>
      </c>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row>
    <row r="78" spans="1:144" s="58" customFormat="1" ht="20.25" customHeight="1">
      <c r="A78" s="55" t="s">
        <v>181</v>
      </c>
      <c r="B78" s="56" t="s">
        <v>181</v>
      </c>
      <c r="C78" s="56" t="s">
        <v>181</v>
      </c>
      <c r="D78" s="1090" t="s">
        <v>261</v>
      </c>
      <c r="E78" s="1091"/>
      <c r="F78" s="1091"/>
      <c r="G78" s="1091"/>
      <c r="H78" s="1091"/>
      <c r="I78" s="1091"/>
      <c r="J78" s="1091"/>
      <c r="K78" s="56" t="s">
        <v>181</v>
      </c>
      <c r="L78" s="68" t="s">
        <v>181</v>
      </c>
      <c r="M78" s="152" t="s">
        <v>181</v>
      </c>
      <c r="N78" s="152" t="s">
        <v>181</v>
      </c>
      <c r="O78" s="408"/>
      <c r="P78" s="152"/>
      <c r="Q78" s="68"/>
      <c r="R78" s="152"/>
      <c r="S78" s="152"/>
      <c r="T78" s="408"/>
      <c r="U78" s="152"/>
      <c r="V78" s="68"/>
      <c r="W78" s="152"/>
      <c r="X78" s="152"/>
      <c r="Y78" s="408"/>
      <c r="Z78" s="152"/>
      <c r="AA78" s="68"/>
      <c r="AB78" s="152"/>
      <c r="AC78" s="152"/>
      <c r="AD78" s="408"/>
      <c r="AE78" s="152"/>
      <c r="AF78" s="68"/>
      <c r="AG78" s="152"/>
      <c r="AH78" s="152"/>
      <c r="AI78" s="408"/>
      <c r="AJ78" s="152"/>
      <c r="AK78" s="68"/>
      <c r="AL78" s="152"/>
      <c r="AM78" s="152"/>
      <c r="AN78" s="408"/>
      <c r="AO78" s="85" t="s">
        <v>181</v>
      </c>
      <c r="AP78" s="187" t="s">
        <v>181</v>
      </c>
      <c r="AQ78" s="53">
        <f>SUM(O78:AN78)</f>
        <v>0</v>
      </c>
      <c r="AR78" s="188" t="s">
        <v>181</v>
      </c>
      <c r="AS78" s="729"/>
      <c r="AT78" s="132" t="s">
        <v>181</v>
      </c>
      <c r="AU78" s="132" t="s">
        <v>181</v>
      </c>
      <c r="AV78" s="132" t="s">
        <v>181</v>
      </c>
      <c r="AW78" s="132" t="s">
        <v>181</v>
      </c>
      <c r="AX78" s="132" t="s">
        <v>181</v>
      </c>
      <c r="AY78" s="132" t="s">
        <v>181</v>
      </c>
      <c r="AZ78" s="132" t="s">
        <v>181</v>
      </c>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32" t="s">
        <v>181</v>
      </c>
      <c r="CW78" s="127"/>
      <c r="CX78" s="127"/>
      <c r="CY78" s="127"/>
      <c r="CZ78" s="127"/>
      <c r="DA78" s="127"/>
      <c r="DB78" s="132" t="s">
        <v>181</v>
      </c>
      <c r="DC78" s="127"/>
      <c r="DD78" s="127"/>
      <c r="DE78" s="127"/>
      <c r="DF78" s="127"/>
      <c r="DG78" s="127"/>
      <c r="DH78" s="132" t="s">
        <v>181</v>
      </c>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row>
    <row r="79" spans="1:144" s="58" customFormat="1" ht="20.25" customHeight="1">
      <c r="A79" s="55"/>
      <c r="B79" s="56"/>
      <c r="C79" s="56"/>
      <c r="D79" s="1090" t="s">
        <v>261</v>
      </c>
      <c r="E79" s="1091"/>
      <c r="F79" s="1091"/>
      <c r="G79" s="1091"/>
      <c r="H79" s="1091"/>
      <c r="I79" s="1091"/>
      <c r="J79" s="1091"/>
      <c r="K79" s="56"/>
      <c r="L79" s="68"/>
      <c r="M79" s="152"/>
      <c r="N79" s="152"/>
      <c r="O79" s="408"/>
      <c r="P79" s="152"/>
      <c r="Q79" s="68"/>
      <c r="R79" s="152"/>
      <c r="S79" s="152"/>
      <c r="T79" s="408"/>
      <c r="U79" s="152"/>
      <c r="V79" s="68"/>
      <c r="W79" s="152"/>
      <c r="X79" s="152"/>
      <c r="Y79" s="408"/>
      <c r="Z79" s="152"/>
      <c r="AA79" s="68"/>
      <c r="AB79" s="152"/>
      <c r="AC79" s="152"/>
      <c r="AD79" s="408"/>
      <c r="AE79" s="152"/>
      <c r="AF79" s="68"/>
      <c r="AG79" s="152"/>
      <c r="AH79" s="152"/>
      <c r="AI79" s="408"/>
      <c r="AJ79" s="152"/>
      <c r="AK79" s="68"/>
      <c r="AL79" s="152"/>
      <c r="AM79" s="152"/>
      <c r="AN79" s="408"/>
      <c r="AO79" s="85"/>
      <c r="AP79" s="187"/>
      <c r="AQ79" s="53">
        <f>SUM(O79:AN79)</f>
        <v>0</v>
      </c>
      <c r="AR79" s="188"/>
      <c r="AS79" s="729"/>
      <c r="AT79" s="132" t="s">
        <v>181</v>
      </c>
      <c r="AU79" s="132" t="s">
        <v>181</v>
      </c>
      <c r="AV79" s="132" t="s">
        <v>181</v>
      </c>
      <c r="AW79" s="132" t="s">
        <v>181</v>
      </c>
      <c r="AX79" s="132" t="s">
        <v>181</v>
      </c>
      <c r="AY79" s="132" t="s">
        <v>181</v>
      </c>
      <c r="AZ79" s="132" t="s">
        <v>181</v>
      </c>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32" t="s">
        <v>181</v>
      </c>
      <c r="CW79" s="127"/>
      <c r="CX79" s="127"/>
      <c r="CY79" s="127"/>
      <c r="CZ79" s="127"/>
      <c r="DA79" s="127"/>
      <c r="DB79" s="132" t="s">
        <v>181</v>
      </c>
      <c r="DC79" s="127"/>
      <c r="DD79" s="127"/>
      <c r="DE79" s="127"/>
      <c r="DF79" s="127"/>
      <c r="DG79" s="127"/>
      <c r="DH79" s="132" t="s">
        <v>181</v>
      </c>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row>
    <row r="80" spans="1:144" s="58" customFormat="1" ht="20.25" customHeight="1">
      <c r="A80" s="55"/>
      <c r="B80" s="56"/>
      <c r="C80" s="56"/>
      <c r="D80" s="1090" t="s">
        <v>261</v>
      </c>
      <c r="E80" s="1091"/>
      <c r="F80" s="1091"/>
      <c r="G80" s="1091"/>
      <c r="H80" s="1091"/>
      <c r="I80" s="1091"/>
      <c r="J80" s="1091"/>
      <c r="K80" s="56"/>
      <c r="L80" s="68"/>
      <c r="M80" s="152"/>
      <c r="N80" s="152"/>
      <c r="O80" s="408"/>
      <c r="P80" s="152"/>
      <c r="Q80" s="68"/>
      <c r="R80" s="152"/>
      <c r="S80" s="152"/>
      <c r="T80" s="408"/>
      <c r="U80" s="152"/>
      <c r="V80" s="68"/>
      <c r="W80" s="152"/>
      <c r="X80" s="152"/>
      <c r="Y80" s="408"/>
      <c r="Z80" s="152"/>
      <c r="AA80" s="68"/>
      <c r="AB80" s="152"/>
      <c r="AC80" s="152"/>
      <c r="AD80" s="408"/>
      <c r="AE80" s="152"/>
      <c r="AF80" s="68"/>
      <c r="AG80" s="152"/>
      <c r="AH80" s="152"/>
      <c r="AI80" s="408"/>
      <c r="AJ80" s="152"/>
      <c r="AK80" s="68"/>
      <c r="AL80" s="152"/>
      <c r="AM80" s="152"/>
      <c r="AN80" s="408"/>
      <c r="AO80" s="85"/>
      <c r="AP80" s="187"/>
      <c r="AQ80" s="53">
        <f>SUM(O80:AN80)</f>
        <v>0</v>
      </c>
      <c r="AR80" s="188"/>
      <c r="AS80" s="729"/>
      <c r="AT80" s="132"/>
      <c r="AU80" s="132"/>
      <c r="AV80" s="132"/>
      <c r="AW80" s="132"/>
      <c r="AX80" s="132"/>
      <c r="AY80" s="132"/>
      <c r="AZ80" s="132"/>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32"/>
      <c r="CW80" s="127"/>
      <c r="CX80" s="127"/>
      <c r="CY80" s="127"/>
      <c r="CZ80" s="127"/>
      <c r="DA80" s="127"/>
      <c r="DB80" s="132"/>
      <c r="DC80" s="127"/>
      <c r="DD80" s="127"/>
      <c r="DE80" s="127"/>
      <c r="DF80" s="127"/>
      <c r="DG80" s="127"/>
      <c r="DH80" s="132"/>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row>
    <row r="81" spans="1:144" s="58" customFormat="1" ht="9.9499999999999993" customHeight="1">
      <c r="A81" s="55" t="s">
        <v>181</v>
      </c>
      <c r="B81" s="56" t="s">
        <v>181</v>
      </c>
      <c r="C81" s="56" t="s">
        <v>181</v>
      </c>
      <c r="D81" s="56" t="s">
        <v>181</v>
      </c>
      <c r="E81" s="56" t="s">
        <v>181</v>
      </c>
      <c r="F81" s="56" t="s">
        <v>181</v>
      </c>
      <c r="G81" s="56" t="s">
        <v>181</v>
      </c>
      <c r="H81" s="56" t="s">
        <v>181</v>
      </c>
      <c r="I81" s="56" t="s">
        <v>181</v>
      </c>
      <c r="J81" s="157" t="s">
        <v>181</v>
      </c>
      <c r="K81" s="157" t="s">
        <v>181</v>
      </c>
      <c r="L81" s="68" t="s">
        <v>181</v>
      </c>
      <c r="M81" s="152" t="s">
        <v>181</v>
      </c>
      <c r="N81" s="152" t="s">
        <v>181</v>
      </c>
      <c r="O81" s="401"/>
      <c r="P81" s="69"/>
      <c r="Q81" s="152"/>
      <c r="R81" s="152"/>
      <c r="S81" s="152"/>
      <c r="T81" s="401"/>
      <c r="U81" s="69"/>
      <c r="V81" s="152"/>
      <c r="W81" s="152"/>
      <c r="X81" s="152"/>
      <c r="Y81" s="401"/>
      <c r="Z81" s="69" t="s">
        <v>181</v>
      </c>
      <c r="AA81" s="152" t="s">
        <v>181</v>
      </c>
      <c r="AB81" s="152" t="s">
        <v>181</v>
      </c>
      <c r="AC81" s="152" t="s">
        <v>181</v>
      </c>
      <c r="AD81" s="401" t="s">
        <v>181</v>
      </c>
      <c r="AE81" s="69" t="s">
        <v>181</v>
      </c>
      <c r="AF81" s="152" t="s">
        <v>181</v>
      </c>
      <c r="AG81" s="152" t="s">
        <v>181</v>
      </c>
      <c r="AH81" s="152" t="s">
        <v>181</v>
      </c>
      <c r="AI81" s="401" t="s">
        <v>181</v>
      </c>
      <c r="AJ81" s="69" t="s">
        <v>181</v>
      </c>
      <c r="AK81" s="152" t="s">
        <v>181</v>
      </c>
      <c r="AL81" s="152" t="s">
        <v>181</v>
      </c>
      <c r="AM81" s="152" t="s">
        <v>181</v>
      </c>
      <c r="AN81" s="401" t="s">
        <v>181</v>
      </c>
      <c r="AO81" s="75" t="s">
        <v>181</v>
      </c>
      <c r="AP81" s="185" t="s">
        <v>181</v>
      </c>
      <c r="AQ81" s="185" t="s">
        <v>181</v>
      </c>
      <c r="AR81" s="188" t="s">
        <v>181</v>
      </c>
      <c r="AS81" s="729"/>
      <c r="AT81" s="132"/>
      <c r="AU81" s="132"/>
      <c r="AV81" s="132"/>
      <c r="AW81" s="132"/>
      <c r="AX81" s="132"/>
      <c r="AY81" s="132"/>
      <c r="AZ81" s="132"/>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32"/>
      <c r="CW81" s="127"/>
      <c r="CX81" s="127"/>
      <c r="CY81" s="127"/>
      <c r="CZ81" s="127"/>
      <c r="DA81" s="127"/>
      <c r="DB81" s="132"/>
      <c r="DC81" s="127"/>
      <c r="DD81" s="127"/>
      <c r="DE81" s="127"/>
      <c r="DF81" s="127"/>
      <c r="DG81" s="127"/>
      <c r="DH81" s="132"/>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row>
    <row r="82" spans="1:144" s="58" customFormat="1" ht="20.25" customHeight="1">
      <c r="A82" s="55" t="s">
        <v>181</v>
      </c>
      <c r="B82" s="59">
        <v>2</v>
      </c>
      <c r="C82" s="1092" t="s">
        <v>263</v>
      </c>
      <c r="D82" s="1093"/>
      <c r="E82" s="1093"/>
      <c r="F82" s="1093"/>
      <c r="G82" s="1093"/>
      <c r="H82" s="1093"/>
      <c r="I82" s="1093"/>
      <c r="J82" s="1093"/>
      <c r="K82" s="56" t="s">
        <v>181</v>
      </c>
      <c r="L82" s="68" t="s">
        <v>181</v>
      </c>
      <c r="M82" s="152" t="s">
        <v>181</v>
      </c>
      <c r="N82" s="152" t="s">
        <v>181</v>
      </c>
      <c r="O82" s="401"/>
      <c r="P82" s="152"/>
      <c r="Q82" s="68"/>
      <c r="R82" s="152"/>
      <c r="S82" s="152"/>
      <c r="T82" s="401"/>
      <c r="U82" s="152"/>
      <c r="V82" s="68"/>
      <c r="W82" s="152"/>
      <c r="X82" s="152"/>
      <c r="Y82" s="401"/>
      <c r="Z82" s="152" t="s">
        <v>181</v>
      </c>
      <c r="AA82" s="68" t="s">
        <v>181</v>
      </c>
      <c r="AB82" s="152" t="s">
        <v>181</v>
      </c>
      <c r="AC82" s="152" t="s">
        <v>181</v>
      </c>
      <c r="AD82" s="401" t="s">
        <v>181</v>
      </c>
      <c r="AE82" s="152" t="s">
        <v>181</v>
      </c>
      <c r="AF82" s="68" t="s">
        <v>181</v>
      </c>
      <c r="AG82" s="152" t="s">
        <v>181</v>
      </c>
      <c r="AH82" s="152" t="s">
        <v>181</v>
      </c>
      <c r="AI82" s="401" t="s">
        <v>181</v>
      </c>
      <c r="AJ82" s="152" t="s">
        <v>181</v>
      </c>
      <c r="AK82" s="68" t="s">
        <v>181</v>
      </c>
      <c r="AL82" s="152" t="s">
        <v>181</v>
      </c>
      <c r="AM82" s="152" t="s">
        <v>181</v>
      </c>
      <c r="AN82" s="401" t="s">
        <v>181</v>
      </c>
      <c r="AO82" s="85" t="s">
        <v>181</v>
      </c>
      <c r="AP82" s="187" t="s">
        <v>181</v>
      </c>
      <c r="AQ82" s="185" t="s">
        <v>181</v>
      </c>
      <c r="AR82" s="188" t="s">
        <v>181</v>
      </c>
      <c r="AS82" s="729"/>
      <c r="AT82" s="132" t="s">
        <v>181</v>
      </c>
      <c r="AU82" s="132" t="s">
        <v>181</v>
      </c>
      <c r="AV82" s="132" t="s">
        <v>181</v>
      </c>
      <c r="AW82" s="132" t="s">
        <v>181</v>
      </c>
      <c r="AX82" s="132" t="s">
        <v>181</v>
      </c>
      <c r="AY82" s="132" t="s">
        <v>181</v>
      </c>
      <c r="AZ82" s="132" t="s">
        <v>181</v>
      </c>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32" t="s">
        <v>181</v>
      </c>
      <c r="CW82" s="127"/>
      <c r="CX82" s="127"/>
      <c r="CY82" s="127"/>
      <c r="CZ82" s="127"/>
      <c r="DA82" s="127"/>
      <c r="DB82" s="132" t="s">
        <v>181</v>
      </c>
      <c r="DC82" s="127"/>
      <c r="DD82" s="127"/>
      <c r="DE82" s="127"/>
      <c r="DF82" s="127"/>
      <c r="DG82" s="127"/>
      <c r="DH82" s="132" t="s">
        <v>181</v>
      </c>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row>
    <row r="83" spans="1:144" s="58" customFormat="1" ht="20.25" customHeight="1">
      <c r="A83" s="55" t="s">
        <v>181</v>
      </c>
      <c r="B83" s="56" t="s">
        <v>181</v>
      </c>
      <c r="C83" s="56" t="s">
        <v>181</v>
      </c>
      <c r="D83" s="1090" t="s">
        <v>265</v>
      </c>
      <c r="E83" s="1091"/>
      <c r="F83" s="1091"/>
      <c r="G83" s="1091"/>
      <c r="H83" s="1091"/>
      <c r="I83" s="1091"/>
      <c r="J83" s="1091"/>
      <c r="K83" s="56" t="s">
        <v>181</v>
      </c>
      <c r="L83" s="68" t="s">
        <v>181</v>
      </c>
      <c r="M83" s="152" t="s">
        <v>181</v>
      </c>
      <c r="N83" s="152" t="s">
        <v>181</v>
      </c>
      <c r="O83" s="408"/>
      <c r="P83" s="152"/>
      <c r="Q83" s="68"/>
      <c r="R83" s="152"/>
      <c r="S83" s="152"/>
      <c r="T83" s="408"/>
      <c r="U83" s="152"/>
      <c r="V83" s="68"/>
      <c r="W83" s="152"/>
      <c r="X83" s="152"/>
      <c r="Y83" s="408"/>
      <c r="Z83" s="152"/>
      <c r="AA83" s="68"/>
      <c r="AB83" s="152"/>
      <c r="AC83" s="152"/>
      <c r="AD83" s="408"/>
      <c r="AE83" s="152"/>
      <c r="AF83" s="68"/>
      <c r="AG83" s="152"/>
      <c r="AH83" s="152"/>
      <c r="AI83" s="408"/>
      <c r="AJ83" s="152"/>
      <c r="AK83" s="68"/>
      <c r="AL83" s="152"/>
      <c r="AM83" s="152"/>
      <c r="AN83" s="408"/>
      <c r="AO83" s="85" t="s">
        <v>181</v>
      </c>
      <c r="AP83" s="187" t="s">
        <v>181</v>
      </c>
      <c r="AQ83" s="53">
        <f>SUM(O83:AN83)</f>
        <v>0</v>
      </c>
      <c r="AR83" s="188" t="s">
        <v>181</v>
      </c>
      <c r="AS83" s="729"/>
      <c r="AT83" s="132" t="s">
        <v>181</v>
      </c>
      <c r="AU83" s="132" t="s">
        <v>181</v>
      </c>
      <c r="AV83" s="132" t="s">
        <v>181</v>
      </c>
      <c r="AW83" s="132" t="s">
        <v>181</v>
      </c>
      <c r="AX83" s="132" t="s">
        <v>181</v>
      </c>
      <c r="AY83" s="132" t="s">
        <v>181</v>
      </c>
      <c r="AZ83" s="132" t="s">
        <v>181</v>
      </c>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32" t="s">
        <v>181</v>
      </c>
      <c r="CW83" s="127"/>
      <c r="CX83" s="127"/>
      <c r="CY83" s="127"/>
      <c r="CZ83" s="127"/>
      <c r="DA83" s="127"/>
      <c r="DB83" s="132" t="s">
        <v>181</v>
      </c>
      <c r="DC83" s="127"/>
      <c r="DD83" s="127"/>
      <c r="DE83" s="127"/>
      <c r="DF83" s="127"/>
      <c r="DG83" s="127"/>
      <c r="DH83" s="132" t="s">
        <v>181</v>
      </c>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row>
    <row r="84" spans="1:144" s="58" customFormat="1" ht="20.25" customHeight="1">
      <c r="A84" s="55"/>
      <c r="B84" s="56"/>
      <c r="C84" s="56"/>
      <c r="D84" s="1090" t="s">
        <v>265</v>
      </c>
      <c r="E84" s="1091"/>
      <c r="F84" s="1091"/>
      <c r="G84" s="1091"/>
      <c r="H84" s="1091"/>
      <c r="I84" s="1091"/>
      <c r="J84" s="1091"/>
      <c r="K84" s="56"/>
      <c r="L84" s="68"/>
      <c r="M84" s="152"/>
      <c r="N84" s="152"/>
      <c r="O84" s="408"/>
      <c r="P84" s="152"/>
      <c r="Q84" s="68"/>
      <c r="R84" s="152"/>
      <c r="S84" s="152"/>
      <c r="T84" s="408"/>
      <c r="U84" s="152"/>
      <c r="V84" s="68"/>
      <c r="W84" s="152"/>
      <c r="X84" s="152"/>
      <c r="Y84" s="408"/>
      <c r="Z84" s="152"/>
      <c r="AA84" s="68"/>
      <c r="AB84" s="152"/>
      <c r="AC84" s="152"/>
      <c r="AD84" s="408"/>
      <c r="AE84" s="152"/>
      <c r="AF84" s="68"/>
      <c r="AG84" s="152"/>
      <c r="AH84" s="152"/>
      <c r="AI84" s="408"/>
      <c r="AJ84" s="152"/>
      <c r="AK84" s="68"/>
      <c r="AL84" s="152"/>
      <c r="AM84" s="152"/>
      <c r="AN84" s="408"/>
      <c r="AO84" s="85"/>
      <c r="AP84" s="187"/>
      <c r="AQ84" s="53">
        <f>SUM(O84:AN84)</f>
        <v>0</v>
      </c>
      <c r="AR84" s="188"/>
      <c r="AS84" s="729"/>
      <c r="AT84" s="132" t="s">
        <v>181</v>
      </c>
      <c r="AU84" s="132" t="s">
        <v>181</v>
      </c>
      <c r="AV84" s="132" t="s">
        <v>181</v>
      </c>
      <c r="AW84" s="132" t="s">
        <v>181</v>
      </c>
      <c r="AX84" s="132" t="s">
        <v>181</v>
      </c>
      <c r="AY84" s="132" t="s">
        <v>181</v>
      </c>
      <c r="AZ84" s="132" t="s">
        <v>181</v>
      </c>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32" t="s">
        <v>181</v>
      </c>
      <c r="CW84" s="127"/>
      <c r="CX84" s="127"/>
      <c r="CY84" s="127"/>
      <c r="CZ84" s="127"/>
      <c r="DA84" s="127"/>
      <c r="DB84" s="132" t="s">
        <v>181</v>
      </c>
      <c r="DC84" s="127"/>
      <c r="DD84" s="127"/>
      <c r="DE84" s="127"/>
      <c r="DF84" s="127"/>
      <c r="DG84" s="127"/>
      <c r="DH84" s="132" t="s">
        <v>181</v>
      </c>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row>
    <row r="85" spans="1:144" s="58" customFormat="1" ht="20.25" customHeight="1">
      <c r="A85" s="55"/>
      <c r="B85" s="56"/>
      <c r="C85" s="56"/>
      <c r="D85" s="1090" t="s">
        <v>265</v>
      </c>
      <c r="E85" s="1091"/>
      <c r="F85" s="1091"/>
      <c r="G85" s="1091"/>
      <c r="H85" s="1091"/>
      <c r="I85" s="1091"/>
      <c r="J85" s="1091"/>
      <c r="K85" s="56"/>
      <c r="L85" s="68"/>
      <c r="M85" s="152"/>
      <c r="N85" s="152"/>
      <c r="O85" s="408"/>
      <c r="P85" s="152"/>
      <c r="Q85" s="68"/>
      <c r="R85" s="152"/>
      <c r="S85" s="152"/>
      <c r="T85" s="408"/>
      <c r="U85" s="152"/>
      <c r="V85" s="68"/>
      <c r="W85" s="152"/>
      <c r="X85" s="152"/>
      <c r="Y85" s="408"/>
      <c r="Z85" s="152"/>
      <c r="AA85" s="68"/>
      <c r="AB85" s="152"/>
      <c r="AC85" s="152"/>
      <c r="AD85" s="408"/>
      <c r="AE85" s="152"/>
      <c r="AF85" s="68"/>
      <c r="AG85" s="152"/>
      <c r="AH85" s="152"/>
      <c r="AI85" s="408"/>
      <c r="AJ85" s="152"/>
      <c r="AK85" s="68"/>
      <c r="AL85" s="152"/>
      <c r="AM85" s="152"/>
      <c r="AN85" s="408"/>
      <c r="AO85" s="85"/>
      <c r="AP85" s="187"/>
      <c r="AQ85" s="53">
        <f>SUM(O85:AN85)</f>
        <v>0</v>
      </c>
      <c r="AR85" s="188"/>
      <c r="AS85" s="729"/>
      <c r="AT85" s="132"/>
      <c r="AU85" s="132"/>
      <c r="AV85" s="132"/>
      <c r="AW85" s="132"/>
      <c r="AX85" s="132"/>
      <c r="AY85" s="132"/>
      <c r="AZ85" s="132"/>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32"/>
      <c r="CW85" s="127"/>
      <c r="CX85" s="127"/>
      <c r="CY85" s="127"/>
      <c r="CZ85" s="127"/>
      <c r="DA85" s="127"/>
      <c r="DB85" s="132"/>
      <c r="DC85" s="127"/>
      <c r="DD85" s="127"/>
      <c r="DE85" s="127"/>
      <c r="DF85" s="127"/>
      <c r="DG85" s="127"/>
      <c r="DH85" s="132"/>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row>
    <row r="86" spans="1:144" s="58" customFormat="1" ht="9.9499999999999993" customHeight="1">
      <c r="A86" s="55" t="s">
        <v>181</v>
      </c>
      <c r="B86" s="56" t="s">
        <v>181</v>
      </c>
      <c r="C86" s="56" t="s">
        <v>181</v>
      </c>
      <c r="D86" s="56" t="s">
        <v>181</v>
      </c>
      <c r="E86" s="56" t="s">
        <v>181</v>
      </c>
      <c r="F86" s="56" t="s">
        <v>181</v>
      </c>
      <c r="G86" s="56" t="s">
        <v>181</v>
      </c>
      <c r="H86" s="56" t="s">
        <v>181</v>
      </c>
      <c r="I86" s="56" t="s">
        <v>181</v>
      </c>
      <c r="J86" s="157" t="s">
        <v>181</v>
      </c>
      <c r="K86" s="157" t="s">
        <v>181</v>
      </c>
      <c r="L86" s="68" t="s">
        <v>181</v>
      </c>
      <c r="M86" s="152" t="s">
        <v>181</v>
      </c>
      <c r="N86" s="152" t="s">
        <v>181</v>
      </c>
      <c r="O86" s="401"/>
      <c r="P86" s="69"/>
      <c r="Q86" s="152"/>
      <c r="R86" s="152"/>
      <c r="S86" s="152"/>
      <c r="T86" s="401"/>
      <c r="U86" s="69"/>
      <c r="V86" s="152"/>
      <c r="W86" s="152"/>
      <c r="X86" s="152"/>
      <c r="Y86" s="401"/>
      <c r="Z86" s="69" t="s">
        <v>181</v>
      </c>
      <c r="AA86" s="152" t="s">
        <v>181</v>
      </c>
      <c r="AB86" s="152" t="s">
        <v>181</v>
      </c>
      <c r="AC86" s="152" t="s">
        <v>181</v>
      </c>
      <c r="AD86" s="401" t="s">
        <v>181</v>
      </c>
      <c r="AE86" s="69" t="s">
        <v>181</v>
      </c>
      <c r="AF86" s="152" t="s">
        <v>181</v>
      </c>
      <c r="AG86" s="152" t="s">
        <v>181</v>
      </c>
      <c r="AH86" s="152" t="s">
        <v>181</v>
      </c>
      <c r="AI86" s="401" t="s">
        <v>181</v>
      </c>
      <c r="AJ86" s="69" t="s">
        <v>181</v>
      </c>
      <c r="AK86" s="152" t="s">
        <v>181</v>
      </c>
      <c r="AL86" s="152" t="s">
        <v>181</v>
      </c>
      <c r="AM86" s="152" t="s">
        <v>181</v>
      </c>
      <c r="AN86" s="401" t="s">
        <v>181</v>
      </c>
      <c r="AO86" s="75" t="s">
        <v>181</v>
      </c>
      <c r="AP86" s="185" t="s">
        <v>181</v>
      </c>
      <c r="AQ86" s="185" t="s">
        <v>181</v>
      </c>
      <c r="AR86" s="188" t="s">
        <v>181</v>
      </c>
      <c r="AS86" s="729"/>
      <c r="AT86" s="132"/>
      <c r="AU86" s="132"/>
      <c r="AV86" s="132"/>
      <c r="AW86" s="132"/>
      <c r="AX86" s="132"/>
      <c r="AY86" s="132"/>
      <c r="AZ86" s="132"/>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32"/>
      <c r="CW86" s="127"/>
      <c r="CX86" s="127"/>
      <c r="CY86" s="127"/>
      <c r="CZ86" s="127"/>
      <c r="DA86" s="127"/>
      <c r="DB86" s="132"/>
      <c r="DC86" s="127"/>
      <c r="DD86" s="127"/>
      <c r="DE86" s="127"/>
      <c r="DF86" s="127"/>
      <c r="DG86" s="127"/>
      <c r="DH86" s="132"/>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row>
    <row r="87" spans="1:144" s="58" customFormat="1" ht="20.25" customHeight="1">
      <c r="A87" s="55" t="s">
        <v>181</v>
      </c>
      <c r="B87" s="59">
        <v>3</v>
      </c>
      <c r="C87" s="1092" t="s">
        <v>264</v>
      </c>
      <c r="D87" s="1093"/>
      <c r="E87" s="1093"/>
      <c r="F87" s="1093"/>
      <c r="G87" s="1093"/>
      <c r="H87" s="1093"/>
      <c r="I87" s="1093"/>
      <c r="J87" s="1093"/>
      <c r="K87" s="56" t="s">
        <v>181</v>
      </c>
      <c r="L87" s="68" t="s">
        <v>181</v>
      </c>
      <c r="M87" s="152" t="s">
        <v>181</v>
      </c>
      <c r="N87" s="152" t="s">
        <v>181</v>
      </c>
      <c r="O87" s="401"/>
      <c r="P87" s="152"/>
      <c r="Q87" s="68"/>
      <c r="R87" s="152"/>
      <c r="S87" s="152"/>
      <c r="T87" s="401"/>
      <c r="U87" s="152"/>
      <c r="V87" s="68"/>
      <c r="W87" s="152"/>
      <c r="X87" s="152"/>
      <c r="Y87" s="401"/>
      <c r="Z87" s="152" t="s">
        <v>181</v>
      </c>
      <c r="AA87" s="68" t="s">
        <v>181</v>
      </c>
      <c r="AB87" s="152" t="s">
        <v>181</v>
      </c>
      <c r="AC87" s="152" t="s">
        <v>181</v>
      </c>
      <c r="AD87" s="401" t="s">
        <v>181</v>
      </c>
      <c r="AE87" s="152" t="s">
        <v>181</v>
      </c>
      <c r="AF87" s="68" t="s">
        <v>181</v>
      </c>
      <c r="AG87" s="152" t="s">
        <v>181</v>
      </c>
      <c r="AH87" s="152" t="s">
        <v>181</v>
      </c>
      <c r="AI87" s="401" t="s">
        <v>181</v>
      </c>
      <c r="AJ87" s="152" t="s">
        <v>181</v>
      </c>
      <c r="AK87" s="68" t="s">
        <v>181</v>
      </c>
      <c r="AL87" s="152" t="s">
        <v>181</v>
      </c>
      <c r="AM87" s="152" t="s">
        <v>181</v>
      </c>
      <c r="AN87" s="401" t="s">
        <v>181</v>
      </c>
      <c r="AO87" s="85" t="s">
        <v>181</v>
      </c>
      <c r="AP87" s="187" t="s">
        <v>181</v>
      </c>
      <c r="AQ87" s="185" t="s">
        <v>181</v>
      </c>
      <c r="AR87" s="188" t="s">
        <v>181</v>
      </c>
      <c r="AS87" s="729"/>
      <c r="AT87" s="132" t="s">
        <v>181</v>
      </c>
      <c r="AU87" s="132" t="s">
        <v>181</v>
      </c>
      <c r="AV87" s="132" t="s">
        <v>181</v>
      </c>
      <c r="AW87" s="132" t="s">
        <v>181</v>
      </c>
      <c r="AX87" s="132" t="s">
        <v>181</v>
      </c>
      <c r="AY87" s="132" t="s">
        <v>181</v>
      </c>
      <c r="AZ87" s="132" t="s">
        <v>181</v>
      </c>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32" t="s">
        <v>181</v>
      </c>
      <c r="CW87" s="127"/>
      <c r="CX87" s="127"/>
      <c r="CY87" s="127"/>
      <c r="CZ87" s="127"/>
      <c r="DA87" s="127"/>
      <c r="DB87" s="132" t="s">
        <v>181</v>
      </c>
      <c r="DC87" s="127"/>
      <c r="DD87" s="127"/>
      <c r="DE87" s="127"/>
      <c r="DF87" s="127"/>
      <c r="DG87" s="127"/>
      <c r="DH87" s="132" t="s">
        <v>181</v>
      </c>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row>
    <row r="88" spans="1:144" s="58" customFormat="1" ht="20.25" customHeight="1">
      <c r="A88" s="55" t="s">
        <v>181</v>
      </c>
      <c r="B88" s="56" t="s">
        <v>181</v>
      </c>
      <c r="C88" s="56" t="s">
        <v>181</v>
      </c>
      <c r="D88" s="1090" t="s">
        <v>266</v>
      </c>
      <c r="E88" s="1091"/>
      <c r="F88" s="1091"/>
      <c r="G88" s="1091"/>
      <c r="H88" s="1091"/>
      <c r="I88" s="1091"/>
      <c r="J88" s="1091"/>
      <c r="K88" s="56" t="s">
        <v>181</v>
      </c>
      <c r="L88" s="68" t="s">
        <v>181</v>
      </c>
      <c r="M88" s="152" t="s">
        <v>181</v>
      </c>
      <c r="N88" s="152" t="s">
        <v>181</v>
      </c>
      <c r="O88" s="408"/>
      <c r="P88" s="152"/>
      <c r="Q88" s="68"/>
      <c r="R88" s="152"/>
      <c r="S88" s="152"/>
      <c r="T88" s="408"/>
      <c r="U88" s="152"/>
      <c r="V88" s="68"/>
      <c r="W88" s="152"/>
      <c r="X88" s="152"/>
      <c r="Y88" s="408"/>
      <c r="Z88" s="152"/>
      <c r="AA88" s="68"/>
      <c r="AB88" s="152"/>
      <c r="AC88" s="152"/>
      <c r="AD88" s="408"/>
      <c r="AE88" s="152"/>
      <c r="AF88" s="68"/>
      <c r="AG88" s="152"/>
      <c r="AH88" s="152"/>
      <c r="AI88" s="408"/>
      <c r="AJ88" s="152"/>
      <c r="AK88" s="68"/>
      <c r="AL88" s="152"/>
      <c r="AM88" s="152"/>
      <c r="AN88" s="408"/>
      <c r="AO88" s="85" t="s">
        <v>181</v>
      </c>
      <c r="AP88" s="187" t="s">
        <v>181</v>
      </c>
      <c r="AQ88" s="53">
        <f>SUM(O88:AN88)</f>
        <v>0</v>
      </c>
      <c r="AR88" s="188" t="s">
        <v>181</v>
      </c>
      <c r="AS88" s="729"/>
      <c r="AT88" s="132" t="s">
        <v>181</v>
      </c>
      <c r="AU88" s="132" t="s">
        <v>181</v>
      </c>
      <c r="AV88" s="132" t="s">
        <v>181</v>
      </c>
      <c r="AW88" s="132" t="s">
        <v>181</v>
      </c>
      <c r="AX88" s="132" t="s">
        <v>181</v>
      </c>
      <c r="AY88" s="132" t="s">
        <v>181</v>
      </c>
      <c r="AZ88" s="132" t="s">
        <v>181</v>
      </c>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32" t="s">
        <v>181</v>
      </c>
      <c r="CW88" s="127"/>
      <c r="CX88" s="127"/>
      <c r="CY88" s="127"/>
      <c r="CZ88" s="127"/>
      <c r="DA88" s="127"/>
      <c r="DB88" s="132" t="s">
        <v>181</v>
      </c>
      <c r="DC88" s="127"/>
      <c r="DD88" s="127"/>
      <c r="DE88" s="127"/>
      <c r="DF88" s="127"/>
      <c r="DG88" s="127"/>
      <c r="DH88" s="132" t="s">
        <v>181</v>
      </c>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row>
    <row r="89" spans="1:144" s="58" customFormat="1" ht="20.25" customHeight="1">
      <c r="A89" s="55"/>
      <c r="B89" s="56"/>
      <c r="C89" s="56"/>
      <c r="D89" s="1090" t="s">
        <v>266</v>
      </c>
      <c r="E89" s="1091"/>
      <c r="F89" s="1091"/>
      <c r="G89" s="1091"/>
      <c r="H89" s="1091"/>
      <c r="I89" s="1091"/>
      <c r="J89" s="1091"/>
      <c r="K89" s="56"/>
      <c r="L89" s="68"/>
      <c r="M89" s="152"/>
      <c r="N89" s="152"/>
      <c r="O89" s="408"/>
      <c r="P89" s="152"/>
      <c r="Q89" s="68"/>
      <c r="R89" s="152"/>
      <c r="S89" s="152"/>
      <c r="T89" s="408"/>
      <c r="U89" s="152"/>
      <c r="V89" s="68"/>
      <c r="W89" s="152"/>
      <c r="X89" s="152"/>
      <c r="Y89" s="408"/>
      <c r="Z89" s="152"/>
      <c r="AA89" s="68"/>
      <c r="AB89" s="152"/>
      <c r="AC89" s="152"/>
      <c r="AD89" s="408"/>
      <c r="AE89" s="152"/>
      <c r="AF89" s="68"/>
      <c r="AG89" s="152"/>
      <c r="AH89" s="152"/>
      <c r="AI89" s="408"/>
      <c r="AJ89" s="152"/>
      <c r="AK89" s="68"/>
      <c r="AL89" s="152"/>
      <c r="AM89" s="152"/>
      <c r="AN89" s="408"/>
      <c r="AO89" s="85"/>
      <c r="AP89" s="187"/>
      <c r="AQ89" s="53">
        <f>SUM(O89:AN89)</f>
        <v>0</v>
      </c>
      <c r="AR89" s="188"/>
      <c r="AS89" s="729"/>
      <c r="AT89" s="132" t="s">
        <v>181</v>
      </c>
      <c r="AU89" s="132" t="s">
        <v>181</v>
      </c>
      <c r="AV89" s="132" t="s">
        <v>181</v>
      </c>
      <c r="AW89" s="132" t="s">
        <v>181</v>
      </c>
      <c r="AX89" s="132" t="s">
        <v>181</v>
      </c>
      <c r="AY89" s="132" t="s">
        <v>181</v>
      </c>
      <c r="AZ89" s="132" t="s">
        <v>181</v>
      </c>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32" t="s">
        <v>181</v>
      </c>
      <c r="CW89" s="127"/>
      <c r="CX89" s="127"/>
      <c r="CY89" s="127"/>
      <c r="CZ89" s="127"/>
      <c r="DA89" s="127"/>
      <c r="DB89" s="132" t="s">
        <v>181</v>
      </c>
      <c r="DC89" s="127"/>
      <c r="DD89" s="127"/>
      <c r="DE89" s="127"/>
      <c r="DF89" s="127"/>
      <c r="DG89" s="127"/>
      <c r="DH89" s="132" t="s">
        <v>181</v>
      </c>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row>
    <row r="90" spans="1:144" s="58" customFormat="1" ht="20.25" customHeight="1">
      <c r="A90" s="55"/>
      <c r="B90" s="56"/>
      <c r="C90" s="56"/>
      <c r="D90" s="1090" t="s">
        <v>266</v>
      </c>
      <c r="E90" s="1091"/>
      <c r="F90" s="1091"/>
      <c r="G90" s="1091"/>
      <c r="H90" s="1091"/>
      <c r="I90" s="1091"/>
      <c r="J90" s="1091"/>
      <c r="K90" s="56"/>
      <c r="L90" s="68"/>
      <c r="M90" s="152"/>
      <c r="N90" s="152"/>
      <c r="O90" s="408"/>
      <c r="P90" s="152"/>
      <c r="Q90" s="68"/>
      <c r="R90" s="152"/>
      <c r="S90" s="152"/>
      <c r="T90" s="408"/>
      <c r="U90" s="152"/>
      <c r="V90" s="68"/>
      <c r="W90" s="152"/>
      <c r="X90" s="152"/>
      <c r="Y90" s="408"/>
      <c r="Z90" s="152"/>
      <c r="AA90" s="68"/>
      <c r="AB90" s="152"/>
      <c r="AC90" s="152"/>
      <c r="AD90" s="408"/>
      <c r="AE90" s="152"/>
      <c r="AF90" s="68"/>
      <c r="AG90" s="152"/>
      <c r="AH90" s="152"/>
      <c r="AI90" s="408"/>
      <c r="AJ90" s="152"/>
      <c r="AK90" s="68"/>
      <c r="AL90" s="152"/>
      <c r="AM90" s="152"/>
      <c r="AN90" s="408"/>
      <c r="AO90" s="85"/>
      <c r="AP90" s="187"/>
      <c r="AQ90" s="53">
        <f>SUM(O90:AN90)</f>
        <v>0</v>
      </c>
      <c r="AR90" s="188"/>
      <c r="AS90" s="729"/>
      <c r="AT90" s="132"/>
      <c r="AU90" s="132"/>
      <c r="AV90" s="132"/>
      <c r="AW90" s="132"/>
      <c r="AX90" s="132"/>
      <c r="AY90" s="132"/>
      <c r="AZ90" s="132"/>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32"/>
      <c r="CW90" s="127"/>
      <c r="CX90" s="127"/>
      <c r="CY90" s="127"/>
      <c r="CZ90" s="127"/>
      <c r="DA90" s="127"/>
      <c r="DB90" s="132"/>
      <c r="DC90" s="127"/>
      <c r="DD90" s="127"/>
      <c r="DE90" s="127"/>
      <c r="DF90" s="127"/>
      <c r="DG90" s="127"/>
      <c r="DH90" s="132"/>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row>
    <row r="91" spans="1:144" s="58" customFormat="1" ht="9.9499999999999993" customHeight="1">
      <c r="A91" s="55" t="s">
        <v>181</v>
      </c>
      <c r="B91" s="56" t="s">
        <v>181</v>
      </c>
      <c r="C91" s="56" t="s">
        <v>181</v>
      </c>
      <c r="D91" s="56" t="s">
        <v>181</v>
      </c>
      <c r="E91" s="56" t="s">
        <v>181</v>
      </c>
      <c r="F91" s="56" t="s">
        <v>181</v>
      </c>
      <c r="G91" s="56" t="s">
        <v>181</v>
      </c>
      <c r="H91" s="56" t="s">
        <v>181</v>
      </c>
      <c r="I91" s="56" t="s">
        <v>181</v>
      </c>
      <c r="J91" s="157" t="s">
        <v>181</v>
      </c>
      <c r="K91" s="157" t="s">
        <v>181</v>
      </c>
      <c r="L91" s="68" t="s">
        <v>181</v>
      </c>
      <c r="M91" s="152" t="s">
        <v>181</v>
      </c>
      <c r="N91" s="152" t="s">
        <v>181</v>
      </c>
      <c r="O91" s="401"/>
      <c r="P91" s="69"/>
      <c r="Q91" s="152"/>
      <c r="R91" s="152"/>
      <c r="S91" s="152"/>
      <c r="T91" s="401"/>
      <c r="U91" s="69"/>
      <c r="V91" s="152"/>
      <c r="W91" s="152"/>
      <c r="X91" s="152"/>
      <c r="Y91" s="401"/>
      <c r="Z91" s="69" t="s">
        <v>181</v>
      </c>
      <c r="AA91" s="152" t="s">
        <v>181</v>
      </c>
      <c r="AB91" s="152" t="s">
        <v>181</v>
      </c>
      <c r="AC91" s="152" t="s">
        <v>181</v>
      </c>
      <c r="AD91" s="401" t="s">
        <v>181</v>
      </c>
      <c r="AE91" s="69" t="s">
        <v>181</v>
      </c>
      <c r="AF91" s="152" t="s">
        <v>181</v>
      </c>
      <c r="AG91" s="152" t="s">
        <v>181</v>
      </c>
      <c r="AH91" s="152" t="s">
        <v>181</v>
      </c>
      <c r="AI91" s="401" t="s">
        <v>181</v>
      </c>
      <c r="AJ91" s="69" t="s">
        <v>181</v>
      </c>
      <c r="AK91" s="152" t="s">
        <v>181</v>
      </c>
      <c r="AL91" s="152" t="s">
        <v>181</v>
      </c>
      <c r="AM91" s="152" t="s">
        <v>181</v>
      </c>
      <c r="AN91" s="401" t="s">
        <v>181</v>
      </c>
      <c r="AO91" s="75" t="s">
        <v>181</v>
      </c>
      <c r="AP91" s="185" t="s">
        <v>181</v>
      </c>
      <c r="AQ91" s="185" t="s">
        <v>181</v>
      </c>
      <c r="AR91" s="188" t="s">
        <v>181</v>
      </c>
      <c r="AS91" s="729"/>
      <c r="AT91" s="132"/>
      <c r="AU91" s="132"/>
      <c r="AV91" s="132"/>
      <c r="AW91" s="132"/>
      <c r="AX91" s="132"/>
      <c r="AY91" s="132"/>
      <c r="AZ91" s="132"/>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32"/>
      <c r="CW91" s="127"/>
      <c r="CX91" s="127"/>
      <c r="CY91" s="127"/>
      <c r="CZ91" s="127"/>
      <c r="DA91" s="127"/>
      <c r="DB91" s="132"/>
      <c r="DC91" s="127"/>
      <c r="DD91" s="127"/>
      <c r="DE91" s="127"/>
      <c r="DF91" s="127"/>
      <c r="DG91" s="127"/>
      <c r="DH91" s="132"/>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row>
    <row r="92" spans="1:144" s="58" customFormat="1" ht="20.25" customHeight="1">
      <c r="A92" s="55" t="s">
        <v>181</v>
      </c>
      <c r="B92" s="59">
        <v>4</v>
      </c>
      <c r="C92" s="1092" t="s">
        <v>267</v>
      </c>
      <c r="D92" s="1093"/>
      <c r="E92" s="1093"/>
      <c r="F92" s="1093"/>
      <c r="G92" s="1093"/>
      <c r="H92" s="1093"/>
      <c r="I92" s="1093"/>
      <c r="J92" s="1093"/>
      <c r="K92" s="56" t="s">
        <v>181</v>
      </c>
      <c r="L92" s="68" t="s">
        <v>181</v>
      </c>
      <c r="M92" s="152" t="s">
        <v>181</v>
      </c>
      <c r="N92" s="152" t="s">
        <v>181</v>
      </c>
      <c r="O92" s="401"/>
      <c r="P92" s="152"/>
      <c r="Q92" s="68"/>
      <c r="R92" s="152"/>
      <c r="S92" s="152"/>
      <c r="T92" s="401"/>
      <c r="U92" s="152"/>
      <c r="V92" s="68"/>
      <c r="W92" s="152"/>
      <c r="X92" s="152"/>
      <c r="Y92" s="401"/>
      <c r="Z92" s="152" t="s">
        <v>181</v>
      </c>
      <c r="AA92" s="68" t="s">
        <v>181</v>
      </c>
      <c r="AB92" s="152" t="s">
        <v>181</v>
      </c>
      <c r="AC92" s="152" t="s">
        <v>181</v>
      </c>
      <c r="AD92" s="401" t="s">
        <v>181</v>
      </c>
      <c r="AE92" s="152" t="s">
        <v>181</v>
      </c>
      <c r="AF92" s="68" t="s">
        <v>181</v>
      </c>
      <c r="AG92" s="152" t="s">
        <v>181</v>
      </c>
      <c r="AH92" s="152" t="s">
        <v>181</v>
      </c>
      <c r="AI92" s="401" t="s">
        <v>181</v>
      </c>
      <c r="AJ92" s="152" t="s">
        <v>181</v>
      </c>
      <c r="AK92" s="68" t="s">
        <v>181</v>
      </c>
      <c r="AL92" s="152" t="s">
        <v>181</v>
      </c>
      <c r="AM92" s="152" t="s">
        <v>181</v>
      </c>
      <c r="AN92" s="401" t="s">
        <v>181</v>
      </c>
      <c r="AO92" s="85" t="s">
        <v>181</v>
      </c>
      <c r="AP92" s="187" t="s">
        <v>181</v>
      </c>
      <c r="AQ92" s="185" t="s">
        <v>181</v>
      </c>
      <c r="AR92" s="188" t="s">
        <v>181</v>
      </c>
      <c r="AS92" s="729"/>
      <c r="AT92" s="132" t="s">
        <v>181</v>
      </c>
      <c r="AU92" s="132" t="s">
        <v>181</v>
      </c>
      <c r="AV92" s="132" t="s">
        <v>181</v>
      </c>
      <c r="AW92" s="132" t="s">
        <v>181</v>
      </c>
      <c r="AX92" s="132" t="s">
        <v>181</v>
      </c>
      <c r="AY92" s="132" t="s">
        <v>181</v>
      </c>
      <c r="AZ92" s="132" t="s">
        <v>181</v>
      </c>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32" t="s">
        <v>181</v>
      </c>
      <c r="CW92" s="127"/>
      <c r="CX92" s="127"/>
      <c r="CY92" s="127"/>
      <c r="CZ92" s="127"/>
      <c r="DA92" s="127"/>
      <c r="DB92" s="132" t="s">
        <v>181</v>
      </c>
      <c r="DC92" s="127"/>
      <c r="DD92" s="127"/>
      <c r="DE92" s="127"/>
      <c r="DF92" s="127"/>
      <c r="DG92" s="127"/>
      <c r="DH92" s="132" t="s">
        <v>181</v>
      </c>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row>
    <row r="93" spans="1:144" s="58" customFormat="1" ht="20.25" customHeight="1">
      <c r="A93" s="55" t="s">
        <v>181</v>
      </c>
      <c r="B93" s="56" t="s">
        <v>181</v>
      </c>
      <c r="C93" s="56" t="s">
        <v>181</v>
      </c>
      <c r="D93" s="1090" t="s">
        <v>268</v>
      </c>
      <c r="E93" s="1091"/>
      <c r="F93" s="1091"/>
      <c r="G93" s="1091"/>
      <c r="H93" s="1091"/>
      <c r="I93" s="1091"/>
      <c r="J93" s="1091"/>
      <c r="K93" s="56" t="s">
        <v>181</v>
      </c>
      <c r="L93" s="68" t="s">
        <v>181</v>
      </c>
      <c r="M93" s="152" t="s">
        <v>181</v>
      </c>
      <c r="N93" s="152" t="s">
        <v>181</v>
      </c>
      <c r="O93" s="408"/>
      <c r="P93" s="152"/>
      <c r="Q93" s="68"/>
      <c r="R93" s="152"/>
      <c r="S93" s="152"/>
      <c r="T93" s="408"/>
      <c r="U93" s="152"/>
      <c r="V93" s="68"/>
      <c r="W93" s="152"/>
      <c r="X93" s="152"/>
      <c r="Y93" s="408"/>
      <c r="Z93" s="152"/>
      <c r="AA93" s="68"/>
      <c r="AB93" s="152"/>
      <c r="AC93" s="152"/>
      <c r="AD93" s="408"/>
      <c r="AE93" s="152"/>
      <c r="AF93" s="68"/>
      <c r="AG93" s="152"/>
      <c r="AH93" s="152"/>
      <c r="AI93" s="408"/>
      <c r="AJ93" s="152"/>
      <c r="AK93" s="68"/>
      <c r="AL93" s="152"/>
      <c r="AM93" s="152"/>
      <c r="AN93" s="408"/>
      <c r="AO93" s="85" t="s">
        <v>181</v>
      </c>
      <c r="AP93" s="187" t="s">
        <v>181</v>
      </c>
      <c r="AQ93" s="53">
        <f>SUM(O93:AN93)</f>
        <v>0</v>
      </c>
      <c r="AR93" s="188" t="s">
        <v>181</v>
      </c>
      <c r="AS93" s="729"/>
      <c r="AT93" s="132" t="s">
        <v>181</v>
      </c>
      <c r="AU93" s="132" t="s">
        <v>181</v>
      </c>
      <c r="AV93" s="132" t="s">
        <v>181</v>
      </c>
      <c r="AW93" s="132" t="s">
        <v>181</v>
      </c>
      <c r="AX93" s="132" t="s">
        <v>181</v>
      </c>
      <c r="AY93" s="132" t="s">
        <v>181</v>
      </c>
      <c r="AZ93" s="132" t="s">
        <v>181</v>
      </c>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32" t="s">
        <v>181</v>
      </c>
      <c r="CW93" s="127"/>
      <c r="CX93" s="127"/>
      <c r="CY93" s="127"/>
      <c r="CZ93" s="127"/>
      <c r="DA93" s="127"/>
      <c r="DB93" s="132" t="s">
        <v>181</v>
      </c>
      <c r="DC93" s="127"/>
      <c r="DD93" s="127"/>
      <c r="DE93" s="127"/>
      <c r="DF93" s="127"/>
      <c r="DG93" s="127"/>
      <c r="DH93" s="132" t="s">
        <v>181</v>
      </c>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row>
    <row r="94" spans="1:144" s="58" customFormat="1" ht="20.25" customHeight="1">
      <c r="A94" s="55"/>
      <c r="B94" s="56"/>
      <c r="C94" s="56"/>
      <c r="D94" s="1090" t="s">
        <v>268</v>
      </c>
      <c r="E94" s="1091"/>
      <c r="F94" s="1091"/>
      <c r="G94" s="1091"/>
      <c r="H94" s="1091"/>
      <c r="I94" s="1091"/>
      <c r="J94" s="1091"/>
      <c r="K94" s="56"/>
      <c r="L94" s="68"/>
      <c r="M94" s="152"/>
      <c r="N94" s="152"/>
      <c r="O94" s="408"/>
      <c r="P94" s="152"/>
      <c r="Q94" s="68"/>
      <c r="R94" s="152"/>
      <c r="S94" s="152"/>
      <c r="T94" s="408"/>
      <c r="U94" s="152"/>
      <c r="V94" s="68"/>
      <c r="W94" s="152"/>
      <c r="X94" s="152"/>
      <c r="Y94" s="408"/>
      <c r="Z94" s="152"/>
      <c r="AA94" s="68"/>
      <c r="AB94" s="152"/>
      <c r="AC94" s="152"/>
      <c r="AD94" s="408"/>
      <c r="AE94" s="152"/>
      <c r="AF94" s="68"/>
      <c r="AG94" s="152"/>
      <c r="AH94" s="152"/>
      <c r="AI94" s="408"/>
      <c r="AJ94" s="152"/>
      <c r="AK94" s="68"/>
      <c r="AL94" s="152"/>
      <c r="AM94" s="152"/>
      <c r="AN94" s="408"/>
      <c r="AO94" s="85"/>
      <c r="AP94" s="187"/>
      <c r="AQ94" s="53">
        <f>SUM(O94:AN94)</f>
        <v>0</v>
      </c>
      <c r="AR94" s="188"/>
      <c r="AS94" s="729"/>
      <c r="AT94" s="132" t="s">
        <v>181</v>
      </c>
      <c r="AU94" s="132" t="s">
        <v>181</v>
      </c>
      <c r="AV94" s="132" t="s">
        <v>181</v>
      </c>
      <c r="AW94" s="132" t="s">
        <v>181</v>
      </c>
      <c r="AX94" s="132" t="s">
        <v>181</v>
      </c>
      <c r="AY94" s="132" t="s">
        <v>181</v>
      </c>
      <c r="AZ94" s="132" t="s">
        <v>181</v>
      </c>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32" t="s">
        <v>181</v>
      </c>
      <c r="CW94" s="127"/>
      <c r="CX94" s="127"/>
      <c r="CY94" s="127"/>
      <c r="CZ94" s="127"/>
      <c r="DA94" s="127"/>
      <c r="DB94" s="132" t="s">
        <v>181</v>
      </c>
      <c r="DC94" s="127"/>
      <c r="DD94" s="127"/>
      <c r="DE94" s="127"/>
      <c r="DF94" s="127"/>
      <c r="DG94" s="127"/>
      <c r="DH94" s="132" t="s">
        <v>181</v>
      </c>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row>
    <row r="95" spans="1:144" s="58" customFormat="1" ht="20.25" customHeight="1">
      <c r="A95" s="55"/>
      <c r="B95" s="56"/>
      <c r="C95" s="56"/>
      <c r="D95" s="1090" t="s">
        <v>268</v>
      </c>
      <c r="E95" s="1091"/>
      <c r="F95" s="1091"/>
      <c r="G95" s="1091"/>
      <c r="H95" s="1091"/>
      <c r="I95" s="1091"/>
      <c r="J95" s="1091"/>
      <c r="K95" s="56"/>
      <c r="L95" s="68"/>
      <c r="M95" s="152"/>
      <c r="N95" s="152"/>
      <c r="O95" s="408"/>
      <c r="P95" s="152"/>
      <c r="Q95" s="68"/>
      <c r="R95" s="152"/>
      <c r="S95" s="152"/>
      <c r="T95" s="408"/>
      <c r="U95" s="152"/>
      <c r="V95" s="68"/>
      <c r="W95" s="152"/>
      <c r="X95" s="152"/>
      <c r="Y95" s="408"/>
      <c r="Z95" s="152"/>
      <c r="AA95" s="68"/>
      <c r="AB95" s="152"/>
      <c r="AC95" s="152"/>
      <c r="AD95" s="408"/>
      <c r="AE95" s="152"/>
      <c r="AF95" s="68"/>
      <c r="AG95" s="152"/>
      <c r="AH95" s="152"/>
      <c r="AI95" s="408"/>
      <c r="AJ95" s="152"/>
      <c r="AK95" s="68"/>
      <c r="AL95" s="152"/>
      <c r="AM95" s="152"/>
      <c r="AN95" s="408"/>
      <c r="AO95" s="85"/>
      <c r="AP95" s="187"/>
      <c r="AQ95" s="53">
        <f>SUM(O95:AN95)</f>
        <v>0</v>
      </c>
      <c r="AR95" s="188"/>
      <c r="AS95" s="729"/>
      <c r="AT95" s="132"/>
      <c r="AU95" s="132"/>
      <c r="AV95" s="132"/>
      <c r="AW95" s="132"/>
      <c r="AX95" s="132"/>
      <c r="AY95" s="132"/>
      <c r="AZ95" s="132"/>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32"/>
      <c r="CW95" s="127"/>
      <c r="CX95" s="127"/>
      <c r="CY95" s="127"/>
      <c r="CZ95" s="127"/>
      <c r="DA95" s="127"/>
      <c r="DB95" s="132"/>
      <c r="DC95" s="127"/>
      <c r="DD95" s="127"/>
      <c r="DE95" s="127"/>
      <c r="DF95" s="127"/>
      <c r="DG95" s="127"/>
      <c r="DH95" s="132"/>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row>
    <row r="96" spans="1:144" s="58" customFormat="1" ht="9.9499999999999993" customHeight="1" thickBot="1">
      <c r="A96" s="55" t="s">
        <v>181</v>
      </c>
      <c r="B96" s="56" t="s">
        <v>181</v>
      </c>
      <c r="C96" s="56" t="s">
        <v>181</v>
      </c>
      <c r="D96" s="56" t="s">
        <v>181</v>
      </c>
      <c r="E96" s="56" t="s">
        <v>181</v>
      </c>
      <c r="F96" s="56" t="s">
        <v>181</v>
      </c>
      <c r="G96" s="56" t="s">
        <v>181</v>
      </c>
      <c r="H96" s="56" t="s">
        <v>181</v>
      </c>
      <c r="I96" s="56" t="s">
        <v>181</v>
      </c>
      <c r="J96" s="157" t="s">
        <v>181</v>
      </c>
      <c r="K96" s="157" t="s">
        <v>181</v>
      </c>
      <c r="L96" s="68" t="s">
        <v>181</v>
      </c>
      <c r="M96" s="152" t="s">
        <v>181</v>
      </c>
      <c r="N96" s="152" t="s">
        <v>181</v>
      </c>
      <c r="O96" s="401" t="s">
        <v>181</v>
      </c>
      <c r="P96" s="69" t="s">
        <v>181</v>
      </c>
      <c r="Q96" s="152" t="s">
        <v>181</v>
      </c>
      <c r="R96" s="152" t="s">
        <v>181</v>
      </c>
      <c r="S96" s="152" t="s">
        <v>181</v>
      </c>
      <c r="T96" s="401" t="s">
        <v>181</v>
      </c>
      <c r="U96" s="69" t="s">
        <v>181</v>
      </c>
      <c r="V96" s="152" t="s">
        <v>181</v>
      </c>
      <c r="W96" s="152" t="s">
        <v>181</v>
      </c>
      <c r="X96" s="152" t="s">
        <v>181</v>
      </c>
      <c r="Y96" s="401" t="s">
        <v>181</v>
      </c>
      <c r="Z96" s="69" t="s">
        <v>181</v>
      </c>
      <c r="AA96" s="152" t="s">
        <v>181</v>
      </c>
      <c r="AB96" s="152" t="s">
        <v>181</v>
      </c>
      <c r="AC96" s="152" t="s">
        <v>181</v>
      </c>
      <c r="AD96" s="401" t="s">
        <v>181</v>
      </c>
      <c r="AE96" s="69" t="s">
        <v>181</v>
      </c>
      <c r="AF96" s="152" t="s">
        <v>181</v>
      </c>
      <c r="AG96" s="152" t="s">
        <v>181</v>
      </c>
      <c r="AH96" s="152" t="s">
        <v>181</v>
      </c>
      <c r="AI96" s="401" t="s">
        <v>181</v>
      </c>
      <c r="AJ96" s="69" t="s">
        <v>181</v>
      </c>
      <c r="AK96" s="152" t="s">
        <v>181</v>
      </c>
      <c r="AL96" s="152" t="s">
        <v>181</v>
      </c>
      <c r="AM96" s="152" t="s">
        <v>181</v>
      </c>
      <c r="AN96" s="401" t="s">
        <v>181</v>
      </c>
      <c r="AO96" s="75" t="s">
        <v>181</v>
      </c>
      <c r="AP96" s="185" t="s">
        <v>181</v>
      </c>
      <c r="AQ96" s="185" t="s">
        <v>181</v>
      </c>
      <c r="AR96" s="188" t="s">
        <v>181</v>
      </c>
      <c r="AS96" s="729"/>
      <c r="AT96" s="132"/>
      <c r="AU96" s="132"/>
      <c r="AV96" s="132"/>
      <c r="AW96" s="132"/>
      <c r="AX96" s="132"/>
      <c r="AY96" s="132"/>
      <c r="AZ96" s="132"/>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32"/>
      <c r="CW96" s="127"/>
      <c r="CX96" s="127"/>
      <c r="CY96" s="127"/>
      <c r="CZ96" s="127"/>
      <c r="DA96" s="127"/>
      <c r="DB96" s="132"/>
      <c r="DC96" s="127"/>
      <c r="DD96" s="127"/>
      <c r="DE96" s="127"/>
      <c r="DF96" s="127"/>
      <c r="DG96" s="127"/>
      <c r="DH96" s="132"/>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row>
    <row r="97" spans="1:144" s="58" customFormat="1" ht="20.25" customHeight="1" thickBot="1">
      <c r="A97" s="55" t="s">
        <v>181</v>
      </c>
      <c r="B97" s="56" t="s">
        <v>181</v>
      </c>
      <c r="C97" s="56" t="s">
        <v>206</v>
      </c>
      <c r="D97" s="56"/>
      <c r="E97" s="56" t="s">
        <v>181</v>
      </c>
      <c r="F97" s="56" t="s">
        <v>181</v>
      </c>
      <c r="G97" s="56" t="s">
        <v>181</v>
      </c>
      <c r="H97" s="56" t="s">
        <v>181</v>
      </c>
      <c r="I97" s="56" t="s">
        <v>181</v>
      </c>
      <c r="J97" s="56" t="s">
        <v>181</v>
      </c>
      <c r="K97" s="56" t="s">
        <v>181</v>
      </c>
      <c r="L97" s="68" t="s">
        <v>181</v>
      </c>
      <c r="M97" s="152" t="s">
        <v>181</v>
      </c>
      <c r="N97" s="152" t="s">
        <v>181</v>
      </c>
      <c r="O97" s="409">
        <f>SUM(O78:O95)</f>
        <v>0</v>
      </c>
      <c r="P97" s="69" t="s">
        <v>181</v>
      </c>
      <c r="Q97" s="152" t="s">
        <v>181</v>
      </c>
      <c r="R97" s="152" t="s">
        <v>181</v>
      </c>
      <c r="S97" s="152" t="s">
        <v>181</v>
      </c>
      <c r="T97" s="409">
        <f>SUM(T78:T95)</f>
        <v>0</v>
      </c>
      <c r="U97" s="69" t="s">
        <v>181</v>
      </c>
      <c r="V97" s="152" t="s">
        <v>181</v>
      </c>
      <c r="W97" s="152" t="s">
        <v>181</v>
      </c>
      <c r="X97" s="152" t="s">
        <v>181</v>
      </c>
      <c r="Y97" s="409">
        <f>SUM(Y78:Y95)</f>
        <v>0</v>
      </c>
      <c r="Z97" s="69" t="s">
        <v>181</v>
      </c>
      <c r="AA97" s="152" t="s">
        <v>181</v>
      </c>
      <c r="AB97" s="152" t="s">
        <v>181</v>
      </c>
      <c r="AC97" s="152" t="s">
        <v>181</v>
      </c>
      <c r="AD97" s="409">
        <f>SUM(AD78:AD95)</f>
        <v>0</v>
      </c>
      <c r="AE97" s="69" t="s">
        <v>181</v>
      </c>
      <c r="AF97" s="152" t="s">
        <v>181</v>
      </c>
      <c r="AG97" s="152" t="s">
        <v>181</v>
      </c>
      <c r="AH97" s="152" t="s">
        <v>181</v>
      </c>
      <c r="AI97" s="409">
        <f>SUM(AI78:AI95)</f>
        <v>0</v>
      </c>
      <c r="AJ97" s="69" t="s">
        <v>181</v>
      </c>
      <c r="AK97" s="152" t="s">
        <v>181</v>
      </c>
      <c r="AL97" s="152" t="s">
        <v>181</v>
      </c>
      <c r="AM97" s="152" t="s">
        <v>181</v>
      </c>
      <c r="AN97" s="409">
        <f>SUM(AN78:AN95)</f>
        <v>0</v>
      </c>
      <c r="AO97" s="75" t="s">
        <v>181</v>
      </c>
      <c r="AP97" s="185" t="s">
        <v>181</v>
      </c>
      <c r="AQ97" s="54">
        <f>SUM(O97:AN97)</f>
        <v>0</v>
      </c>
      <c r="AR97" s="188" t="s">
        <v>181</v>
      </c>
      <c r="AS97" s="729"/>
      <c r="AT97" s="132" t="s">
        <v>181</v>
      </c>
      <c r="AU97" s="132" t="s">
        <v>181</v>
      </c>
      <c r="AV97" s="132" t="s">
        <v>181</v>
      </c>
      <c r="AW97" s="132" t="s">
        <v>181</v>
      </c>
      <c r="AX97" s="132" t="s">
        <v>181</v>
      </c>
      <c r="AY97" s="132" t="s">
        <v>181</v>
      </c>
      <c r="AZ97" s="132" t="s">
        <v>181</v>
      </c>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32" t="s">
        <v>181</v>
      </c>
      <c r="CW97" s="127"/>
      <c r="CX97" s="127"/>
      <c r="CY97" s="127"/>
      <c r="CZ97" s="127"/>
      <c r="DA97" s="127"/>
      <c r="DB97" s="132" t="s">
        <v>181</v>
      </c>
      <c r="DC97" s="127"/>
      <c r="DD97" s="127"/>
      <c r="DE97" s="127"/>
      <c r="DF97" s="127"/>
      <c r="DG97" s="127"/>
      <c r="DH97" s="132" t="s">
        <v>181</v>
      </c>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row>
    <row r="98" spans="1:144" s="58" customFormat="1" ht="9.9499999999999993" customHeight="1" thickBot="1">
      <c r="A98" s="61" t="s">
        <v>181</v>
      </c>
      <c r="B98" s="62" t="s">
        <v>181</v>
      </c>
      <c r="C98" s="62" t="s">
        <v>181</v>
      </c>
      <c r="D98" s="62" t="s">
        <v>181</v>
      </c>
      <c r="E98" s="62" t="s">
        <v>181</v>
      </c>
      <c r="F98" s="62" t="s">
        <v>181</v>
      </c>
      <c r="G98" s="62" t="s">
        <v>181</v>
      </c>
      <c r="H98" s="62" t="s">
        <v>181</v>
      </c>
      <c r="I98" s="62" t="s">
        <v>181</v>
      </c>
      <c r="J98" s="62" t="s">
        <v>181</v>
      </c>
      <c r="K98" s="62" t="s">
        <v>181</v>
      </c>
      <c r="L98" s="79" t="s">
        <v>181</v>
      </c>
      <c r="M98" s="80" t="s">
        <v>181</v>
      </c>
      <c r="N98" s="80" t="s">
        <v>181</v>
      </c>
      <c r="O98" s="403" t="s">
        <v>181</v>
      </c>
      <c r="P98" s="82" t="s">
        <v>181</v>
      </c>
      <c r="Q98" s="80" t="s">
        <v>181</v>
      </c>
      <c r="R98" s="80" t="s">
        <v>181</v>
      </c>
      <c r="S98" s="80" t="s">
        <v>181</v>
      </c>
      <c r="T98" s="403" t="s">
        <v>181</v>
      </c>
      <c r="U98" s="82" t="s">
        <v>181</v>
      </c>
      <c r="V98" s="80" t="s">
        <v>181</v>
      </c>
      <c r="W98" s="80" t="s">
        <v>181</v>
      </c>
      <c r="X98" s="80" t="s">
        <v>181</v>
      </c>
      <c r="Y98" s="403" t="s">
        <v>181</v>
      </c>
      <c r="Z98" s="82" t="s">
        <v>181</v>
      </c>
      <c r="AA98" s="80" t="s">
        <v>181</v>
      </c>
      <c r="AB98" s="80" t="s">
        <v>181</v>
      </c>
      <c r="AC98" s="80" t="s">
        <v>181</v>
      </c>
      <c r="AD98" s="403" t="s">
        <v>181</v>
      </c>
      <c r="AE98" s="82" t="s">
        <v>181</v>
      </c>
      <c r="AF98" s="80" t="s">
        <v>181</v>
      </c>
      <c r="AG98" s="80" t="s">
        <v>181</v>
      </c>
      <c r="AH98" s="80" t="s">
        <v>181</v>
      </c>
      <c r="AI98" s="403" t="s">
        <v>181</v>
      </c>
      <c r="AJ98" s="82" t="s">
        <v>181</v>
      </c>
      <c r="AK98" s="80" t="s">
        <v>181</v>
      </c>
      <c r="AL98" s="80" t="s">
        <v>181</v>
      </c>
      <c r="AM98" s="80" t="s">
        <v>181</v>
      </c>
      <c r="AN98" s="403" t="s">
        <v>181</v>
      </c>
      <c r="AO98" s="83" t="s">
        <v>181</v>
      </c>
      <c r="AP98" s="186" t="s">
        <v>181</v>
      </c>
      <c r="AQ98" s="186" t="s">
        <v>181</v>
      </c>
      <c r="AR98" s="189" t="s">
        <v>181</v>
      </c>
      <c r="AS98" s="729"/>
      <c r="AT98" s="132" t="s">
        <v>181</v>
      </c>
      <c r="AU98" s="132" t="s">
        <v>181</v>
      </c>
      <c r="AV98" s="132" t="s">
        <v>181</v>
      </c>
      <c r="AW98" s="132" t="s">
        <v>181</v>
      </c>
      <c r="AX98" s="132" t="s">
        <v>181</v>
      </c>
      <c r="AY98" s="132" t="s">
        <v>181</v>
      </c>
      <c r="AZ98" s="132" t="s">
        <v>181</v>
      </c>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32" t="s">
        <v>181</v>
      </c>
      <c r="CW98" s="127"/>
      <c r="CX98" s="127"/>
      <c r="CY98" s="127"/>
      <c r="CZ98" s="127"/>
      <c r="DA98" s="127"/>
      <c r="DB98" s="132" t="s">
        <v>181</v>
      </c>
      <c r="DC98" s="127"/>
      <c r="DD98" s="127"/>
      <c r="DE98" s="127"/>
      <c r="DF98" s="127"/>
      <c r="DG98" s="127"/>
      <c r="DH98" s="132" t="s">
        <v>181</v>
      </c>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row>
    <row r="99" spans="1:144" s="58" customFormat="1" ht="9.9499999999999993" customHeight="1">
      <c r="A99" s="55" t="s">
        <v>181</v>
      </c>
      <c r="B99" s="84" t="s">
        <v>181</v>
      </c>
      <c r="C99" s="84" t="s">
        <v>181</v>
      </c>
      <c r="D99" s="84" t="s">
        <v>181</v>
      </c>
      <c r="E99" s="56" t="s">
        <v>181</v>
      </c>
      <c r="F99" s="56" t="s">
        <v>181</v>
      </c>
      <c r="G99" s="56" t="s">
        <v>181</v>
      </c>
      <c r="H99" s="56" t="s">
        <v>181</v>
      </c>
      <c r="I99" s="56" t="s">
        <v>181</v>
      </c>
      <c r="J99" s="56" t="s">
        <v>181</v>
      </c>
      <c r="K99" s="56" t="s">
        <v>181</v>
      </c>
      <c r="L99" s="68" t="s">
        <v>181</v>
      </c>
      <c r="M99" s="152" t="s">
        <v>181</v>
      </c>
      <c r="N99" s="152" t="s">
        <v>181</v>
      </c>
      <c r="O99" s="401" t="s">
        <v>181</v>
      </c>
      <c r="P99" s="152" t="s">
        <v>181</v>
      </c>
      <c r="Q99" s="68" t="s">
        <v>181</v>
      </c>
      <c r="R99" s="152" t="s">
        <v>181</v>
      </c>
      <c r="S99" s="152" t="s">
        <v>181</v>
      </c>
      <c r="T99" s="401" t="s">
        <v>181</v>
      </c>
      <c r="U99" s="152" t="s">
        <v>181</v>
      </c>
      <c r="V99" s="68" t="s">
        <v>181</v>
      </c>
      <c r="W99" s="152" t="s">
        <v>181</v>
      </c>
      <c r="X99" s="152" t="s">
        <v>181</v>
      </c>
      <c r="Y99" s="401" t="s">
        <v>181</v>
      </c>
      <c r="Z99" s="152" t="s">
        <v>181</v>
      </c>
      <c r="AA99" s="68" t="s">
        <v>181</v>
      </c>
      <c r="AB99" s="152" t="s">
        <v>181</v>
      </c>
      <c r="AC99" s="152" t="s">
        <v>181</v>
      </c>
      <c r="AD99" s="401" t="s">
        <v>181</v>
      </c>
      <c r="AE99" s="152" t="s">
        <v>181</v>
      </c>
      <c r="AF99" s="68" t="s">
        <v>181</v>
      </c>
      <c r="AG99" s="152" t="s">
        <v>181</v>
      </c>
      <c r="AH99" s="152" t="s">
        <v>181</v>
      </c>
      <c r="AI99" s="401" t="s">
        <v>181</v>
      </c>
      <c r="AJ99" s="152" t="s">
        <v>181</v>
      </c>
      <c r="AK99" s="68" t="s">
        <v>181</v>
      </c>
      <c r="AL99" s="152" t="s">
        <v>181</v>
      </c>
      <c r="AM99" s="152" t="s">
        <v>181</v>
      </c>
      <c r="AN99" s="401" t="s">
        <v>181</v>
      </c>
      <c r="AO99" s="85" t="s">
        <v>181</v>
      </c>
      <c r="AP99" s="187" t="s">
        <v>181</v>
      </c>
      <c r="AQ99" s="185" t="s">
        <v>181</v>
      </c>
      <c r="AR99" s="188" t="s">
        <v>181</v>
      </c>
      <c r="AS99" s="729"/>
      <c r="AT99" s="132" t="s">
        <v>181</v>
      </c>
      <c r="AU99" s="132" t="s">
        <v>181</v>
      </c>
      <c r="AV99" s="132" t="s">
        <v>181</v>
      </c>
      <c r="AW99" s="132" t="s">
        <v>181</v>
      </c>
      <c r="AX99" s="132" t="s">
        <v>181</v>
      </c>
      <c r="AY99" s="132" t="s">
        <v>181</v>
      </c>
      <c r="AZ99" s="132" t="s">
        <v>181</v>
      </c>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32" t="s">
        <v>181</v>
      </c>
      <c r="CW99" s="127"/>
      <c r="CX99" s="127"/>
      <c r="CY99" s="127"/>
      <c r="CZ99" s="127"/>
      <c r="DA99" s="127"/>
      <c r="DB99" s="132" t="s">
        <v>181</v>
      </c>
      <c r="DC99" s="127"/>
      <c r="DD99" s="127"/>
      <c r="DE99" s="127"/>
      <c r="DF99" s="127"/>
      <c r="DG99" s="127"/>
      <c r="DH99" s="132" t="s">
        <v>181</v>
      </c>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row>
    <row r="100" spans="1:144" s="58" customFormat="1" ht="20.25" customHeight="1">
      <c r="A100" s="55"/>
      <c r="B100" s="1347" t="s">
        <v>207</v>
      </c>
      <c r="C100" s="1348"/>
      <c r="D100" s="1348"/>
      <c r="E100" s="1348"/>
      <c r="F100" s="1348"/>
      <c r="G100" s="1348"/>
      <c r="H100" s="1348"/>
      <c r="I100" s="1348"/>
      <c r="J100" s="1348"/>
      <c r="K100" s="56" t="s">
        <v>181</v>
      </c>
      <c r="L100" s="68" t="s">
        <v>181</v>
      </c>
      <c r="M100" s="152" t="s">
        <v>181</v>
      </c>
      <c r="N100" s="152" t="s">
        <v>181</v>
      </c>
      <c r="O100" s="401" t="s">
        <v>181</v>
      </c>
      <c r="P100" s="69" t="s">
        <v>181</v>
      </c>
      <c r="Q100" s="152" t="s">
        <v>181</v>
      </c>
      <c r="R100" s="152" t="s">
        <v>181</v>
      </c>
      <c r="S100" s="152" t="s">
        <v>181</v>
      </c>
      <c r="T100" s="401" t="s">
        <v>181</v>
      </c>
      <c r="U100" s="69" t="s">
        <v>181</v>
      </c>
      <c r="V100" s="152" t="s">
        <v>181</v>
      </c>
      <c r="W100" s="152" t="s">
        <v>181</v>
      </c>
      <c r="X100" s="152" t="s">
        <v>181</v>
      </c>
      <c r="Y100" s="401" t="s">
        <v>181</v>
      </c>
      <c r="Z100" s="69" t="s">
        <v>181</v>
      </c>
      <c r="AA100" s="152" t="s">
        <v>181</v>
      </c>
      <c r="AB100" s="152" t="s">
        <v>181</v>
      </c>
      <c r="AC100" s="152" t="s">
        <v>181</v>
      </c>
      <c r="AD100" s="401" t="s">
        <v>181</v>
      </c>
      <c r="AE100" s="69" t="s">
        <v>181</v>
      </c>
      <c r="AF100" s="152" t="s">
        <v>181</v>
      </c>
      <c r="AG100" s="152" t="s">
        <v>181</v>
      </c>
      <c r="AH100" s="152" t="s">
        <v>181</v>
      </c>
      <c r="AI100" s="401" t="s">
        <v>181</v>
      </c>
      <c r="AJ100" s="69" t="s">
        <v>181</v>
      </c>
      <c r="AK100" s="152" t="s">
        <v>181</v>
      </c>
      <c r="AL100" s="152" t="s">
        <v>181</v>
      </c>
      <c r="AM100" s="152" t="s">
        <v>181</v>
      </c>
      <c r="AN100" s="401" t="s">
        <v>181</v>
      </c>
      <c r="AO100" s="75" t="s">
        <v>181</v>
      </c>
      <c r="AP100" s="185" t="s">
        <v>181</v>
      </c>
      <c r="AQ100" s="192" t="s">
        <v>181</v>
      </c>
      <c r="AR100" s="188" t="s">
        <v>181</v>
      </c>
      <c r="AS100" s="729"/>
      <c r="AT100" s="132" t="s">
        <v>181</v>
      </c>
      <c r="AU100" s="132" t="s">
        <v>181</v>
      </c>
      <c r="AV100" s="132" t="s">
        <v>181</v>
      </c>
      <c r="AW100" s="132" t="s">
        <v>181</v>
      </c>
      <c r="AX100" s="132" t="s">
        <v>181</v>
      </c>
      <c r="AY100" s="132" t="s">
        <v>181</v>
      </c>
      <c r="AZ100" s="132" t="s">
        <v>181</v>
      </c>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32" t="s">
        <v>181</v>
      </c>
      <c r="CW100" s="127"/>
      <c r="CX100" s="127"/>
      <c r="CY100" s="127"/>
      <c r="CZ100" s="127"/>
      <c r="DA100" s="127"/>
      <c r="DB100" s="132" t="s">
        <v>181</v>
      </c>
      <c r="DC100" s="127"/>
      <c r="DD100" s="127"/>
      <c r="DE100" s="127"/>
      <c r="DF100" s="127"/>
      <c r="DG100" s="127"/>
      <c r="DH100" s="132" t="s">
        <v>181</v>
      </c>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row>
    <row r="101" spans="1:144" s="58" customFormat="1" ht="20.25" customHeight="1">
      <c r="A101" s="55"/>
      <c r="B101" s="59">
        <v>1</v>
      </c>
      <c r="C101" s="1118" t="s">
        <v>275</v>
      </c>
      <c r="D101" s="1119"/>
      <c r="E101" s="1119"/>
      <c r="F101" s="1119"/>
      <c r="G101" s="1119"/>
      <c r="H101" s="1119"/>
      <c r="I101" s="1119"/>
      <c r="J101" s="1119"/>
      <c r="K101" s="157" t="s">
        <v>181</v>
      </c>
      <c r="L101" s="68" t="s">
        <v>181</v>
      </c>
      <c r="M101" s="152" t="s">
        <v>181</v>
      </c>
      <c r="N101" s="152" t="s">
        <v>181</v>
      </c>
      <c r="O101" s="401" t="s">
        <v>181</v>
      </c>
      <c r="P101" s="69" t="s">
        <v>181</v>
      </c>
      <c r="Q101" s="152" t="s">
        <v>181</v>
      </c>
      <c r="R101" s="152" t="s">
        <v>181</v>
      </c>
      <c r="S101" s="152" t="s">
        <v>181</v>
      </c>
      <c r="T101" s="401" t="s">
        <v>181</v>
      </c>
      <c r="U101" s="69" t="s">
        <v>181</v>
      </c>
      <c r="V101" s="152" t="s">
        <v>181</v>
      </c>
      <c r="W101" s="152" t="s">
        <v>181</v>
      </c>
      <c r="X101" s="152" t="s">
        <v>181</v>
      </c>
      <c r="Y101" s="401" t="s">
        <v>181</v>
      </c>
      <c r="Z101" s="69" t="s">
        <v>181</v>
      </c>
      <c r="AA101" s="152" t="s">
        <v>181</v>
      </c>
      <c r="AB101" s="152" t="s">
        <v>181</v>
      </c>
      <c r="AC101" s="152" t="s">
        <v>181</v>
      </c>
      <c r="AD101" s="401" t="s">
        <v>181</v>
      </c>
      <c r="AE101" s="69" t="s">
        <v>181</v>
      </c>
      <c r="AF101" s="152" t="s">
        <v>181</v>
      </c>
      <c r="AG101" s="152" t="s">
        <v>181</v>
      </c>
      <c r="AH101" s="152" t="s">
        <v>181</v>
      </c>
      <c r="AI101" s="401" t="s">
        <v>181</v>
      </c>
      <c r="AJ101" s="69" t="s">
        <v>181</v>
      </c>
      <c r="AK101" s="152" t="s">
        <v>181</v>
      </c>
      <c r="AL101" s="152" t="s">
        <v>181</v>
      </c>
      <c r="AM101" s="152" t="s">
        <v>181</v>
      </c>
      <c r="AN101" s="401" t="s">
        <v>181</v>
      </c>
      <c r="AO101" s="75" t="s">
        <v>181</v>
      </c>
      <c r="AP101" s="185" t="s">
        <v>181</v>
      </c>
      <c r="AQ101" s="185" t="s">
        <v>181</v>
      </c>
      <c r="AR101" s="188" t="s">
        <v>181</v>
      </c>
      <c r="AS101" s="729"/>
      <c r="AT101" s="132" t="s">
        <v>181</v>
      </c>
      <c r="AU101" s="132" t="s">
        <v>181</v>
      </c>
      <c r="AV101" s="132" t="s">
        <v>181</v>
      </c>
      <c r="AW101" s="132" t="s">
        <v>181</v>
      </c>
      <c r="AX101" s="132" t="s">
        <v>181</v>
      </c>
      <c r="AY101" s="132" t="s">
        <v>181</v>
      </c>
      <c r="AZ101" s="132" t="s">
        <v>181</v>
      </c>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32" t="s">
        <v>181</v>
      </c>
      <c r="CW101" s="127"/>
      <c r="CX101" s="127"/>
      <c r="CY101" s="127"/>
      <c r="CZ101" s="127"/>
      <c r="DA101" s="127"/>
      <c r="DB101" s="132" t="s">
        <v>181</v>
      </c>
      <c r="DC101" s="127"/>
      <c r="DD101" s="127"/>
      <c r="DE101" s="127"/>
      <c r="DF101" s="127"/>
      <c r="DG101" s="127"/>
      <c r="DH101" s="132" t="s">
        <v>181</v>
      </c>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row>
    <row r="102" spans="1:144" s="58" customFormat="1" ht="20.25" customHeight="1">
      <c r="A102" s="55"/>
      <c r="B102" s="56"/>
      <c r="C102" s="56"/>
      <c r="D102" s="1090" t="s">
        <v>279</v>
      </c>
      <c r="E102" s="1091"/>
      <c r="F102" s="1091"/>
      <c r="G102" s="1091"/>
      <c r="H102" s="1091"/>
      <c r="I102" s="1091"/>
      <c r="J102" s="1091"/>
      <c r="K102" s="56"/>
      <c r="L102" s="68"/>
      <c r="M102" s="152"/>
      <c r="N102" s="152"/>
      <c r="O102" s="410"/>
      <c r="P102" s="152"/>
      <c r="Q102" s="68"/>
      <c r="R102" s="152"/>
      <c r="S102" s="152"/>
      <c r="T102" s="410"/>
      <c r="U102" s="152"/>
      <c r="V102" s="68"/>
      <c r="W102" s="152"/>
      <c r="X102" s="152"/>
      <c r="Y102" s="410"/>
      <c r="Z102" s="152"/>
      <c r="AA102" s="68"/>
      <c r="AB102" s="152"/>
      <c r="AC102" s="152"/>
      <c r="AD102" s="410"/>
      <c r="AE102" s="152"/>
      <c r="AF102" s="68"/>
      <c r="AG102" s="152"/>
      <c r="AH102" s="152"/>
      <c r="AI102" s="410"/>
      <c r="AJ102" s="152"/>
      <c r="AK102" s="68"/>
      <c r="AL102" s="152"/>
      <c r="AM102" s="152"/>
      <c r="AN102" s="410"/>
      <c r="AO102" s="85"/>
      <c r="AP102" s="187"/>
      <c r="AQ102" s="52">
        <f>SUM(O102:AN102)</f>
        <v>0</v>
      </c>
      <c r="AR102" s="188"/>
      <c r="AS102" s="729"/>
      <c r="AT102" s="132" t="s">
        <v>181</v>
      </c>
      <c r="AU102" s="132" t="s">
        <v>181</v>
      </c>
      <c r="AV102" s="132" t="s">
        <v>181</v>
      </c>
      <c r="AW102" s="132" t="s">
        <v>181</v>
      </c>
      <c r="AX102" s="132" t="s">
        <v>181</v>
      </c>
      <c r="AY102" s="132" t="s">
        <v>181</v>
      </c>
      <c r="AZ102" s="132" t="s">
        <v>181</v>
      </c>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32" t="s">
        <v>181</v>
      </c>
      <c r="CW102" s="127"/>
      <c r="CX102" s="127"/>
      <c r="CY102" s="127"/>
      <c r="CZ102" s="127"/>
      <c r="DA102" s="127"/>
      <c r="DB102" s="132" t="s">
        <v>181</v>
      </c>
      <c r="DC102" s="127"/>
      <c r="DD102" s="127"/>
      <c r="DE102" s="127"/>
      <c r="DF102" s="127"/>
      <c r="DG102" s="127"/>
      <c r="DH102" s="132" t="s">
        <v>181</v>
      </c>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row>
    <row r="103" spans="1:144" s="58" customFormat="1" ht="20.25" customHeight="1">
      <c r="A103" s="55"/>
      <c r="B103" s="56"/>
      <c r="C103" s="56"/>
      <c r="D103" s="1090" t="s">
        <v>279</v>
      </c>
      <c r="E103" s="1091"/>
      <c r="F103" s="1091"/>
      <c r="G103" s="1091"/>
      <c r="H103" s="1091"/>
      <c r="I103" s="1091"/>
      <c r="J103" s="1091"/>
      <c r="K103" s="56"/>
      <c r="L103" s="68"/>
      <c r="M103" s="152"/>
      <c r="N103" s="152"/>
      <c r="O103" s="410"/>
      <c r="P103" s="152"/>
      <c r="Q103" s="68"/>
      <c r="R103" s="152"/>
      <c r="S103" s="152"/>
      <c r="T103" s="410"/>
      <c r="U103" s="152"/>
      <c r="V103" s="68"/>
      <c r="W103" s="152"/>
      <c r="X103" s="152"/>
      <c r="Y103" s="410"/>
      <c r="Z103" s="152"/>
      <c r="AA103" s="68"/>
      <c r="AB103" s="152"/>
      <c r="AC103" s="152"/>
      <c r="AD103" s="410"/>
      <c r="AE103" s="152"/>
      <c r="AF103" s="68"/>
      <c r="AG103" s="152"/>
      <c r="AH103" s="152"/>
      <c r="AI103" s="410"/>
      <c r="AJ103" s="152"/>
      <c r="AK103" s="68"/>
      <c r="AL103" s="152"/>
      <c r="AM103" s="152"/>
      <c r="AN103" s="410"/>
      <c r="AO103" s="85"/>
      <c r="AP103" s="187"/>
      <c r="AQ103" s="52">
        <f>SUM(O103:AN103)</f>
        <v>0</v>
      </c>
      <c r="AR103" s="188"/>
      <c r="AS103" s="729"/>
      <c r="AT103" s="132"/>
      <c r="AU103" s="132"/>
      <c r="AV103" s="132"/>
      <c r="AW103" s="132"/>
      <c r="AX103" s="132"/>
      <c r="AY103" s="132"/>
      <c r="AZ103" s="132"/>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32"/>
      <c r="CW103" s="127"/>
      <c r="CX103" s="127"/>
      <c r="CY103" s="127"/>
      <c r="CZ103" s="127"/>
      <c r="DA103" s="127"/>
      <c r="DB103" s="132"/>
      <c r="DC103" s="127"/>
      <c r="DD103" s="127"/>
      <c r="DE103" s="127"/>
      <c r="DF103" s="127"/>
      <c r="DG103" s="127"/>
      <c r="DH103" s="132"/>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row>
    <row r="104" spans="1:144" s="58" customFormat="1" ht="20.25" customHeight="1">
      <c r="A104" s="55"/>
      <c r="B104" s="56"/>
      <c r="C104" s="56"/>
      <c r="D104" s="1090" t="s">
        <v>279</v>
      </c>
      <c r="E104" s="1091"/>
      <c r="F104" s="1091"/>
      <c r="G104" s="1091"/>
      <c r="H104" s="1091"/>
      <c r="I104" s="1091"/>
      <c r="J104" s="1091"/>
      <c r="K104" s="56"/>
      <c r="L104" s="68"/>
      <c r="M104" s="152"/>
      <c r="N104" s="152"/>
      <c r="O104" s="410"/>
      <c r="P104" s="152"/>
      <c r="Q104" s="68"/>
      <c r="R104" s="152"/>
      <c r="S104" s="152"/>
      <c r="T104" s="410"/>
      <c r="U104" s="152"/>
      <c r="V104" s="68"/>
      <c r="W104" s="152"/>
      <c r="X104" s="152"/>
      <c r="Y104" s="410"/>
      <c r="Z104" s="152"/>
      <c r="AA104" s="68"/>
      <c r="AB104" s="152"/>
      <c r="AC104" s="152"/>
      <c r="AD104" s="410"/>
      <c r="AE104" s="152"/>
      <c r="AF104" s="68"/>
      <c r="AG104" s="152"/>
      <c r="AH104" s="152"/>
      <c r="AI104" s="410"/>
      <c r="AJ104" s="152"/>
      <c r="AK104" s="68"/>
      <c r="AL104" s="152"/>
      <c r="AM104" s="152"/>
      <c r="AN104" s="410"/>
      <c r="AO104" s="85"/>
      <c r="AP104" s="187"/>
      <c r="AQ104" s="52">
        <f>SUM(O104:AN104)</f>
        <v>0</v>
      </c>
      <c r="AR104" s="188"/>
      <c r="AS104" s="729"/>
      <c r="AT104" s="132"/>
      <c r="AU104" s="132"/>
      <c r="AV104" s="132"/>
      <c r="AW104" s="132"/>
      <c r="AX104" s="132"/>
      <c r="AY104" s="132"/>
      <c r="AZ104" s="132"/>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32"/>
      <c r="CW104" s="127"/>
      <c r="CX104" s="127"/>
      <c r="CY104" s="127"/>
      <c r="CZ104" s="127"/>
      <c r="DA104" s="127"/>
      <c r="DB104" s="132"/>
      <c r="DC104" s="127"/>
      <c r="DD104" s="127"/>
      <c r="DE104" s="127"/>
      <c r="DF104" s="127"/>
      <c r="DG104" s="127"/>
      <c r="DH104" s="132"/>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row>
    <row r="105" spans="1:144" s="58" customFormat="1" ht="9.9499999999999993" customHeight="1">
      <c r="A105" s="55" t="s">
        <v>181</v>
      </c>
      <c r="B105" s="56" t="s">
        <v>181</v>
      </c>
      <c r="C105" s="56" t="s">
        <v>181</v>
      </c>
      <c r="D105" s="56" t="s">
        <v>181</v>
      </c>
      <c r="E105" s="56" t="s">
        <v>181</v>
      </c>
      <c r="F105" s="56" t="s">
        <v>181</v>
      </c>
      <c r="G105" s="56" t="s">
        <v>181</v>
      </c>
      <c r="H105" s="56" t="s">
        <v>181</v>
      </c>
      <c r="I105" s="56" t="s">
        <v>181</v>
      </c>
      <c r="J105" s="157" t="s">
        <v>181</v>
      </c>
      <c r="K105" s="157" t="s">
        <v>181</v>
      </c>
      <c r="L105" s="68" t="s">
        <v>181</v>
      </c>
      <c r="M105" s="152" t="s">
        <v>181</v>
      </c>
      <c r="N105" s="152" t="s">
        <v>181</v>
      </c>
      <c r="O105" s="401"/>
      <c r="P105" s="69"/>
      <c r="Q105" s="152"/>
      <c r="R105" s="152"/>
      <c r="S105" s="152"/>
      <c r="T105" s="401"/>
      <c r="U105" s="69"/>
      <c r="V105" s="152"/>
      <c r="W105" s="152"/>
      <c r="X105" s="152"/>
      <c r="Y105" s="401"/>
      <c r="Z105" s="69" t="s">
        <v>181</v>
      </c>
      <c r="AA105" s="152" t="s">
        <v>181</v>
      </c>
      <c r="AB105" s="152" t="s">
        <v>181</v>
      </c>
      <c r="AC105" s="152" t="s">
        <v>181</v>
      </c>
      <c r="AD105" s="401"/>
      <c r="AE105" s="69"/>
      <c r="AF105" s="152"/>
      <c r="AG105" s="152"/>
      <c r="AH105" s="152"/>
      <c r="AI105" s="401"/>
      <c r="AJ105" s="69" t="s">
        <v>181</v>
      </c>
      <c r="AK105" s="152" t="s">
        <v>181</v>
      </c>
      <c r="AL105" s="152" t="s">
        <v>181</v>
      </c>
      <c r="AM105" s="152" t="s">
        <v>181</v>
      </c>
      <c r="AN105" s="401" t="s">
        <v>181</v>
      </c>
      <c r="AO105" s="75" t="s">
        <v>181</v>
      </c>
      <c r="AP105" s="185" t="s">
        <v>181</v>
      </c>
      <c r="AQ105" s="185" t="s">
        <v>181</v>
      </c>
      <c r="AR105" s="188" t="s">
        <v>181</v>
      </c>
      <c r="AS105" s="729"/>
      <c r="AT105" s="132"/>
      <c r="AU105" s="132"/>
      <c r="AV105" s="132"/>
      <c r="AW105" s="132"/>
      <c r="AX105" s="132"/>
      <c r="AY105" s="132"/>
      <c r="AZ105" s="132"/>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32"/>
      <c r="CW105" s="127"/>
      <c r="CX105" s="127"/>
      <c r="CY105" s="127"/>
      <c r="CZ105" s="127"/>
      <c r="DA105" s="127"/>
      <c r="DB105" s="132"/>
      <c r="DC105" s="127"/>
      <c r="DD105" s="127"/>
      <c r="DE105" s="127"/>
      <c r="DF105" s="127"/>
      <c r="DG105" s="127"/>
      <c r="DH105" s="132"/>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row>
    <row r="106" spans="1:144" s="58" customFormat="1" ht="20.25" customHeight="1">
      <c r="A106" s="55"/>
      <c r="B106" s="59">
        <v>2</v>
      </c>
      <c r="C106" s="1118" t="s">
        <v>276</v>
      </c>
      <c r="D106" s="1119"/>
      <c r="E106" s="1119"/>
      <c r="F106" s="1119"/>
      <c r="G106" s="1119"/>
      <c r="H106" s="1119"/>
      <c r="I106" s="1119"/>
      <c r="J106" s="1119"/>
      <c r="K106" s="157" t="s">
        <v>181</v>
      </c>
      <c r="L106" s="68" t="s">
        <v>181</v>
      </c>
      <c r="M106" s="152" t="s">
        <v>181</v>
      </c>
      <c r="N106" s="152" t="s">
        <v>181</v>
      </c>
      <c r="O106" s="401"/>
      <c r="P106" s="69"/>
      <c r="Q106" s="152"/>
      <c r="R106" s="152"/>
      <c r="S106" s="152"/>
      <c r="T106" s="401"/>
      <c r="U106" s="69"/>
      <c r="V106" s="152"/>
      <c r="W106" s="152"/>
      <c r="X106" s="152"/>
      <c r="Y106" s="401"/>
      <c r="Z106" s="69" t="s">
        <v>181</v>
      </c>
      <c r="AA106" s="152" t="s">
        <v>181</v>
      </c>
      <c r="AB106" s="152" t="s">
        <v>181</v>
      </c>
      <c r="AC106" s="152" t="s">
        <v>181</v>
      </c>
      <c r="AD106" s="401"/>
      <c r="AE106" s="69"/>
      <c r="AF106" s="152"/>
      <c r="AG106" s="152"/>
      <c r="AH106" s="152"/>
      <c r="AI106" s="401"/>
      <c r="AJ106" s="69" t="s">
        <v>181</v>
      </c>
      <c r="AK106" s="152" t="s">
        <v>181</v>
      </c>
      <c r="AL106" s="152" t="s">
        <v>181</v>
      </c>
      <c r="AM106" s="152" t="s">
        <v>181</v>
      </c>
      <c r="AN106" s="401" t="s">
        <v>181</v>
      </c>
      <c r="AO106" s="75" t="s">
        <v>181</v>
      </c>
      <c r="AP106" s="185" t="s">
        <v>181</v>
      </c>
      <c r="AQ106" s="185" t="s">
        <v>181</v>
      </c>
      <c r="AR106" s="188" t="s">
        <v>181</v>
      </c>
      <c r="AS106" s="729"/>
      <c r="AT106" s="132" t="s">
        <v>181</v>
      </c>
      <c r="AU106" s="132" t="s">
        <v>181</v>
      </c>
      <c r="AV106" s="132" t="s">
        <v>181</v>
      </c>
      <c r="AW106" s="132" t="s">
        <v>181</v>
      </c>
      <c r="AX106" s="132" t="s">
        <v>181</v>
      </c>
      <c r="AY106" s="132" t="s">
        <v>181</v>
      </c>
      <c r="AZ106" s="132" t="s">
        <v>181</v>
      </c>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32" t="s">
        <v>181</v>
      </c>
      <c r="CW106" s="127"/>
      <c r="CX106" s="127"/>
      <c r="CY106" s="127"/>
      <c r="CZ106" s="127"/>
      <c r="DA106" s="127"/>
      <c r="DB106" s="132" t="s">
        <v>181</v>
      </c>
      <c r="DC106" s="127"/>
      <c r="DD106" s="127"/>
      <c r="DE106" s="127"/>
      <c r="DF106" s="127"/>
      <c r="DG106" s="127"/>
      <c r="DH106" s="132" t="s">
        <v>181</v>
      </c>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row>
    <row r="107" spans="1:144" s="58" customFormat="1" ht="20.25" customHeight="1">
      <c r="A107" s="55"/>
      <c r="B107" s="56"/>
      <c r="C107" s="56"/>
      <c r="D107" s="1090" t="s">
        <v>279</v>
      </c>
      <c r="E107" s="1091"/>
      <c r="F107" s="1091"/>
      <c r="G107" s="1091"/>
      <c r="H107" s="1091"/>
      <c r="I107" s="1091"/>
      <c r="J107" s="1091"/>
      <c r="K107" s="56"/>
      <c r="L107" s="68"/>
      <c r="M107" s="152"/>
      <c r="N107" s="152"/>
      <c r="O107" s="410"/>
      <c r="P107" s="152"/>
      <c r="Q107" s="68"/>
      <c r="R107" s="152"/>
      <c r="S107" s="152"/>
      <c r="T107" s="410"/>
      <c r="U107" s="152"/>
      <c r="V107" s="68"/>
      <c r="W107" s="152"/>
      <c r="X107" s="152"/>
      <c r="Y107" s="410"/>
      <c r="Z107" s="152"/>
      <c r="AA107" s="68"/>
      <c r="AB107" s="152"/>
      <c r="AC107" s="152"/>
      <c r="AD107" s="410"/>
      <c r="AE107" s="152"/>
      <c r="AF107" s="68"/>
      <c r="AG107" s="152"/>
      <c r="AH107" s="152"/>
      <c r="AI107" s="410"/>
      <c r="AJ107" s="152"/>
      <c r="AK107" s="68"/>
      <c r="AL107" s="152"/>
      <c r="AM107" s="152"/>
      <c r="AN107" s="410"/>
      <c r="AO107" s="85"/>
      <c r="AP107" s="187"/>
      <c r="AQ107" s="52">
        <f>SUM(O107:AN107)</f>
        <v>0</v>
      </c>
      <c r="AR107" s="188"/>
      <c r="AS107" s="729"/>
      <c r="AT107" s="132" t="s">
        <v>181</v>
      </c>
      <c r="AU107" s="132" t="s">
        <v>181</v>
      </c>
      <c r="AV107" s="132" t="s">
        <v>181</v>
      </c>
      <c r="AW107" s="132" t="s">
        <v>181</v>
      </c>
      <c r="AX107" s="132" t="s">
        <v>181</v>
      </c>
      <c r="AY107" s="132" t="s">
        <v>181</v>
      </c>
      <c r="AZ107" s="132" t="s">
        <v>181</v>
      </c>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32" t="s">
        <v>181</v>
      </c>
      <c r="CW107" s="127"/>
      <c r="CX107" s="127"/>
      <c r="CY107" s="127"/>
      <c r="CZ107" s="127"/>
      <c r="DA107" s="127"/>
      <c r="DB107" s="132" t="s">
        <v>181</v>
      </c>
      <c r="DC107" s="127"/>
      <c r="DD107" s="127"/>
      <c r="DE107" s="127"/>
      <c r="DF107" s="127"/>
      <c r="DG107" s="127"/>
      <c r="DH107" s="132" t="s">
        <v>181</v>
      </c>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row>
    <row r="108" spans="1:144" s="58" customFormat="1" ht="20.25" customHeight="1">
      <c r="A108" s="55"/>
      <c r="B108" s="56"/>
      <c r="C108" s="56"/>
      <c r="D108" s="1090" t="s">
        <v>279</v>
      </c>
      <c r="E108" s="1091"/>
      <c r="F108" s="1091"/>
      <c r="G108" s="1091"/>
      <c r="H108" s="1091"/>
      <c r="I108" s="1091"/>
      <c r="J108" s="1091"/>
      <c r="K108" s="56"/>
      <c r="L108" s="68"/>
      <c r="M108" s="152"/>
      <c r="N108" s="152"/>
      <c r="O108" s="410"/>
      <c r="P108" s="152"/>
      <c r="Q108" s="68"/>
      <c r="R108" s="152"/>
      <c r="S108" s="152"/>
      <c r="T108" s="410"/>
      <c r="U108" s="152"/>
      <c r="V108" s="68"/>
      <c r="W108" s="152"/>
      <c r="X108" s="152"/>
      <c r="Y108" s="410"/>
      <c r="Z108" s="152"/>
      <c r="AA108" s="68"/>
      <c r="AB108" s="152"/>
      <c r="AC108" s="152"/>
      <c r="AD108" s="410"/>
      <c r="AE108" s="152"/>
      <c r="AF108" s="68"/>
      <c r="AG108" s="152"/>
      <c r="AH108" s="152"/>
      <c r="AI108" s="410"/>
      <c r="AJ108" s="152"/>
      <c r="AK108" s="68"/>
      <c r="AL108" s="152"/>
      <c r="AM108" s="152"/>
      <c r="AN108" s="410"/>
      <c r="AO108" s="85"/>
      <c r="AP108" s="187"/>
      <c r="AQ108" s="52">
        <f>SUM(O108:AN108)</f>
        <v>0</v>
      </c>
      <c r="AR108" s="188"/>
      <c r="AS108" s="729"/>
      <c r="AT108" s="132"/>
      <c r="AU108" s="132"/>
      <c r="AV108" s="132"/>
      <c r="AW108" s="132"/>
      <c r="AX108" s="132"/>
      <c r="AY108" s="132"/>
      <c r="AZ108" s="132"/>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32"/>
      <c r="CW108" s="127"/>
      <c r="CX108" s="127"/>
      <c r="CY108" s="127"/>
      <c r="CZ108" s="127"/>
      <c r="DA108" s="127"/>
      <c r="DB108" s="132"/>
      <c r="DC108" s="127"/>
      <c r="DD108" s="127"/>
      <c r="DE108" s="127"/>
      <c r="DF108" s="127"/>
      <c r="DG108" s="127"/>
      <c r="DH108" s="132"/>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row>
    <row r="109" spans="1:144" s="58" customFormat="1" ht="20.25" customHeight="1">
      <c r="A109" s="55"/>
      <c r="B109" s="56"/>
      <c r="C109" s="56"/>
      <c r="D109" s="1090" t="s">
        <v>279</v>
      </c>
      <c r="E109" s="1091"/>
      <c r="F109" s="1091"/>
      <c r="G109" s="1091"/>
      <c r="H109" s="1091"/>
      <c r="I109" s="1091"/>
      <c r="J109" s="1091"/>
      <c r="K109" s="56"/>
      <c r="L109" s="68"/>
      <c r="M109" s="152"/>
      <c r="N109" s="152"/>
      <c r="O109" s="410"/>
      <c r="P109" s="152"/>
      <c r="Q109" s="68"/>
      <c r="R109" s="152"/>
      <c r="S109" s="152"/>
      <c r="T109" s="410"/>
      <c r="U109" s="152"/>
      <c r="V109" s="68"/>
      <c r="W109" s="152"/>
      <c r="X109" s="152"/>
      <c r="Y109" s="410"/>
      <c r="Z109" s="152"/>
      <c r="AA109" s="68"/>
      <c r="AB109" s="152"/>
      <c r="AC109" s="152"/>
      <c r="AD109" s="410"/>
      <c r="AE109" s="152"/>
      <c r="AF109" s="68"/>
      <c r="AG109" s="152"/>
      <c r="AH109" s="152"/>
      <c r="AI109" s="410"/>
      <c r="AJ109" s="152"/>
      <c r="AK109" s="68"/>
      <c r="AL109" s="152"/>
      <c r="AM109" s="152"/>
      <c r="AN109" s="410"/>
      <c r="AO109" s="85"/>
      <c r="AP109" s="187"/>
      <c r="AQ109" s="52">
        <f>SUM(O109:AN109)</f>
        <v>0</v>
      </c>
      <c r="AR109" s="188"/>
      <c r="AS109" s="729"/>
      <c r="AT109" s="132"/>
      <c r="AU109" s="132"/>
      <c r="AV109" s="132"/>
      <c r="AW109" s="132"/>
      <c r="AX109" s="132"/>
      <c r="AY109" s="132"/>
      <c r="AZ109" s="132"/>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32"/>
      <c r="CW109" s="127"/>
      <c r="CX109" s="127"/>
      <c r="CY109" s="127"/>
      <c r="CZ109" s="127"/>
      <c r="DA109" s="127"/>
      <c r="DB109" s="132"/>
      <c r="DC109" s="127"/>
      <c r="DD109" s="127"/>
      <c r="DE109" s="127"/>
      <c r="DF109" s="127"/>
      <c r="DG109" s="127"/>
      <c r="DH109" s="132"/>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row>
    <row r="110" spans="1:144" s="58" customFormat="1" ht="9.9499999999999993" customHeight="1">
      <c r="A110" s="55" t="s">
        <v>181</v>
      </c>
      <c r="B110" s="56" t="s">
        <v>181</v>
      </c>
      <c r="C110" s="56" t="s">
        <v>181</v>
      </c>
      <c r="D110" s="56" t="s">
        <v>181</v>
      </c>
      <c r="E110" s="56" t="s">
        <v>181</v>
      </c>
      <c r="F110" s="56" t="s">
        <v>181</v>
      </c>
      <c r="G110" s="56" t="s">
        <v>181</v>
      </c>
      <c r="H110" s="56" t="s">
        <v>181</v>
      </c>
      <c r="I110" s="56" t="s">
        <v>181</v>
      </c>
      <c r="J110" s="157" t="s">
        <v>181</v>
      </c>
      <c r="K110" s="157" t="s">
        <v>181</v>
      </c>
      <c r="L110" s="68" t="s">
        <v>181</v>
      </c>
      <c r="M110" s="152" t="s">
        <v>181</v>
      </c>
      <c r="N110" s="152" t="s">
        <v>181</v>
      </c>
      <c r="O110" s="401"/>
      <c r="P110" s="69"/>
      <c r="Q110" s="152"/>
      <c r="R110" s="152"/>
      <c r="S110" s="152"/>
      <c r="T110" s="401"/>
      <c r="U110" s="69"/>
      <c r="V110" s="152"/>
      <c r="W110" s="152"/>
      <c r="X110" s="152"/>
      <c r="Y110" s="401"/>
      <c r="Z110" s="69" t="s">
        <v>181</v>
      </c>
      <c r="AA110" s="152" t="s">
        <v>181</v>
      </c>
      <c r="AB110" s="152" t="s">
        <v>181</v>
      </c>
      <c r="AC110" s="152" t="s">
        <v>181</v>
      </c>
      <c r="AD110" s="401" t="s">
        <v>181</v>
      </c>
      <c r="AE110" s="69" t="s">
        <v>181</v>
      </c>
      <c r="AF110" s="152" t="s">
        <v>181</v>
      </c>
      <c r="AG110" s="152" t="s">
        <v>181</v>
      </c>
      <c r="AH110" s="152" t="s">
        <v>181</v>
      </c>
      <c r="AI110" s="401" t="s">
        <v>181</v>
      </c>
      <c r="AJ110" s="69" t="s">
        <v>181</v>
      </c>
      <c r="AK110" s="152" t="s">
        <v>181</v>
      </c>
      <c r="AL110" s="152" t="s">
        <v>181</v>
      </c>
      <c r="AM110" s="152" t="s">
        <v>181</v>
      </c>
      <c r="AN110" s="401" t="s">
        <v>181</v>
      </c>
      <c r="AO110" s="75" t="s">
        <v>181</v>
      </c>
      <c r="AP110" s="185" t="s">
        <v>181</v>
      </c>
      <c r="AQ110" s="185" t="s">
        <v>181</v>
      </c>
      <c r="AR110" s="188" t="s">
        <v>181</v>
      </c>
      <c r="AS110" s="729"/>
      <c r="AT110" s="132"/>
      <c r="AU110" s="132"/>
      <c r="AV110" s="132"/>
      <c r="AW110" s="132"/>
      <c r="AX110" s="132"/>
      <c r="AY110" s="132"/>
      <c r="AZ110" s="132"/>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32"/>
      <c r="CW110" s="127"/>
      <c r="CX110" s="127"/>
      <c r="CY110" s="127"/>
      <c r="CZ110" s="127"/>
      <c r="DA110" s="127"/>
      <c r="DB110" s="132"/>
      <c r="DC110" s="127"/>
      <c r="DD110" s="127"/>
      <c r="DE110" s="127"/>
      <c r="DF110" s="127"/>
      <c r="DG110" s="127"/>
      <c r="DH110" s="132"/>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row>
    <row r="111" spans="1:144" s="58" customFormat="1" ht="20.25" customHeight="1">
      <c r="A111" s="55"/>
      <c r="B111" s="59">
        <v>3</v>
      </c>
      <c r="C111" s="1118" t="s">
        <v>208</v>
      </c>
      <c r="D111" s="1119"/>
      <c r="E111" s="1119"/>
      <c r="F111" s="1119"/>
      <c r="G111" s="1119"/>
      <c r="H111" s="1119"/>
      <c r="I111" s="1119"/>
      <c r="J111" s="1119"/>
      <c r="K111" s="157" t="s">
        <v>181</v>
      </c>
      <c r="L111" s="68" t="s">
        <v>181</v>
      </c>
      <c r="M111" s="152" t="s">
        <v>181</v>
      </c>
      <c r="N111" s="152" t="s">
        <v>181</v>
      </c>
      <c r="O111" s="401"/>
      <c r="P111" s="69"/>
      <c r="Q111" s="152"/>
      <c r="R111" s="152"/>
      <c r="S111" s="152"/>
      <c r="T111" s="401"/>
      <c r="U111" s="69"/>
      <c r="V111" s="152"/>
      <c r="W111" s="152"/>
      <c r="X111" s="152"/>
      <c r="Y111" s="401"/>
      <c r="Z111" s="69" t="s">
        <v>181</v>
      </c>
      <c r="AA111" s="152" t="s">
        <v>181</v>
      </c>
      <c r="AB111" s="152" t="s">
        <v>181</v>
      </c>
      <c r="AC111" s="152" t="s">
        <v>181</v>
      </c>
      <c r="AD111" s="401" t="s">
        <v>181</v>
      </c>
      <c r="AE111" s="69" t="s">
        <v>181</v>
      </c>
      <c r="AF111" s="152" t="s">
        <v>181</v>
      </c>
      <c r="AG111" s="152" t="s">
        <v>181</v>
      </c>
      <c r="AH111" s="152" t="s">
        <v>181</v>
      </c>
      <c r="AI111" s="401" t="s">
        <v>181</v>
      </c>
      <c r="AJ111" s="69" t="s">
        <v>181</v>
      </c>
      <c r="AK111" s="152" t="s">
        <v>181</v>
      </c>
      <c r="AL111" s="152" t="s">
        <v>181</v>
      </c>
      <c r="AM111" s="152" t="s">
        <v>181</v>
      </c>
      <c r="AN111" s="401" t="s">
        <v>181</v>
      </c>
      <c r="AO111" s="75" t="s">
        <v>181</v>
      </c>
      <c r="AP111" s="185" t="s">
        <v>181</v>
      </c>
      <c r="AQ111" s="185" t="s">
        <v>181</v>
      </c>
      <c r="AR111" s="188" t="s">
        <v>181</v>
      </c>
      <c r="AS111" s="729"/>
      <c r="AT111" s="132" t="s">
        <v>181</v>
      </c>
      <c r="AU111" s="132" t="s">
        <v>181</v>
      </c>
      <c r="AV111" s="132" t="s">
        <v>181</v>
      </c>
      <c r="AW111" s="132" t="s">
        <v>181</v>
      </c>
      <c r="AX111" s="132" t="s">
        <v>181</v>
      </c>
      <c r="AY111" s="132" t="s">
        <v>181</v>
      </c>
      <c r="AZ111" s="132" t="s">
        <v>181</v>
      </c>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32" t="s">
        <v>181</v>
      </c>
      <c r="CW111" s="127"/>
      <c r="CX111" s="127"/>
      <c r="CY111" s="127"/>
      <c r="CZ111" s="127"/>
      <c r="DA111" s="127"/>
      <c r="DB111" s="132" t="s">
        <v>181</v>
      </c>
      <c r="DC111" s="127"/>
      <c r="DD111" s="127"/>
      <c r="DE111" s="127"/>
      <c r="DF111" s="127"/>
      <c r="DG111" s="127"/>
      <c r="DH111" s="132" t="s">
        <v>181</v>
      </c>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row>
    <row r="112" spans="1:144" s="58" customFormat="1" ht="20.25" customHeight="1">
      <c r="A112" s="55"/>
      <c r="B112" s="56"/>
      <c r="C112" s="56"/>
      <c r="D112" s="1090" t="s">
        <v>279</v>
      </c>
      <c r="E112" s="1091"/>
      <c r="F112" s="1091"/>
      <c r="G112" s="1091"/>
      <c r="H112" s="1091"/>
      <c r="I112" s="1091"/>
      <c r="J112" s="1091"/>
      <c r="K112" s="56"/>
      <c r="L112" s="68"/>
      <c r="M112" s="152"/>
      <c r="N112" s="152"/>
      <c r="O112" s="410"/>
      <c r="P112" s="152"/>
      <c r="Q112" s="68"/>
      <c r="R112" s="152"/>
      <c r="S112" s="152"/>
      <c r="T112" s="410"/>
      <c r="U112" s="152"/>
      <c r="V112" s="68"/>
      <c r="W112" s="152"/>
      <c r="X112" s="152"/>
      <c r="Y112" s="410"/>
      <c r="Z112" s="152"/>
      <c r="AA112" s="68"/>
      <c r="AB112" s="152"/>
      <c r="AC112" s="152"/>
      <c r="AD112" s="410"/>
      <c r="AE112" s="152"/>
      <c r="AF112" s="68"/>
      <c r="AG112" s="152"/>
      <c r="AH112" s="152"/>
      <c r="AI112" s="410"/>
      <c r="AJ112" s="152"/>
      <c r="AK112" s="68"/>
      <c r="AL112" s="152"/>
      <c r="AM112" s="152"/>
      <c r="AN112" s="410"/>
      <c r="AO112" s="85"/>
      <c r="AP112" s="187"/>
      <c r="AQ112" s="52">
        <f>SUM(O112:AN112)</f>
        <v>0</v>
      </c>
      <c r="AR112" s="188"/>
      <c r="AS112" s="729"/>
      <c r="AT112" s="132" t="s">
        <v>181</v>
      </c>
      <c r="AU112" s="132" t="s">
        <v>181</v>
      </c>
      <c r="AV112" s="132" t="s">
        <v>181</v>
      </c>
      <c r="AW112" s="132" t="s">
        <v>181</v>
      </c>
      <c r="AX112" s="132" t="s">
        <v>181</v>
      </c>
      <c r="AY112" s="132" t="s">
        <v>181</v>
      </c>
      <c r="AZ112" s="132" t="s">
        <v>181</v>
      </c>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32" t="s">
        <v>181</v>
      </c>
      <c r="CW112" s="127"/>
      <c r="CX112" s="127"/>
      <c r="CY112" s="127"/>
      <c r="CZ112" s="127"/>
      <c r="DA112" s="127"/>
      <c r="DB112" s="132" t="s">
        <v>181</v>
      </c>
      <c r="DC112" s="127"/>
      <c r="DD112" s="127"/>
      <c r="DE112" s="127"/>
      <c r="DF112" s="127"/>
      <c r="DG112" s="127"/>
      <c r="DH112" s="132" t="s">
        <v>181</v>
      </c>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row>
    <row r="113" spans="1:144" s="58" customFormat="1" ht="20.25" customHeight="1">
      <c r="A113" s="55"/>
      <c r="B113" s="56"/>
      <c r="C113" s="56"/>
      <c r="D113" s="1090" t="s">
        <v>279</v>
      </c>
      <c r="E113" s="1091"/>
      <c r="F113" s="1091"/>
      <c r="G113" s="1091"/>
      <c r="H113" s="1091"/>
      <c r="I113" s="1091"/>
      <c r="J113" s="1091"/>
      <c r="K113" s="56"/>
      <c r="L113" s="68"/>
      <c r="M113" s="152"/>
      <c r="N113" s="152"/>
      <c r="O113" s="410"/>
      <c r="P113" s="152"/>
      <c r="Q113" s="68"/>
      <c r="R113" s="152"/>
      <c r="S113" s="152"/>
      <c r="T113" s="410"/>
      <c r="U113" s="152"/>
      <c r="V113" s="68"/>
      <c r="W113" s="152"/>
      <c r="X113" s="152"/>
      <c r="Y113" s="410"/>
      <c r="Z113" s="152"/>
      <c r="AA113" s="68"/>
      <c r="AB113" s="152"/>
      <c r="AC113" s="152"/>
      <c r="AD113" s="410"/>
      <c r="AE113" s="152"/>
      <c r="AF113" s="68"/>
      <c r="AG113" s="152"/>
      <c r="AH113" s="152"/>
      <c r="AI113" s="410"/>
      <c r="AJ113" s="152"/>
      <c r="AK113" s="68"/>
      <c r="AL113" s="152"/>
      <c r="AM113" s="152"/>
      <c r="AN113" s="410"/>
      <c r="AO113" s="85"/>
      <c r="AP113" s="187"/>
      <c r="AQ113" s="52">
        <f>SUM(O113:AN113)</f>
        <v>0</v>
      </c>
      <c r="AR113" s="188"/>
      <c r="AS113" s="729"/>
      <c r="AT113" s="132"/>
      <c r="AU113" s="132"/>
      <c r="AV113" s="132"/>
      <c r="AW113" s="132"/>
      <c r="AX113" s="132"/>
      <c r="AY113" s="132"/>
      <c r="AZ113" s="132"/>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32"/>
      <c r="CW113" s="127"/>
      <c r="CX113" s="127"/>
      <c r="CY113" s="127"/>
      <c r="CZ113" s="127"/>
      <c r="DA113" s="127"/>
      <c r="DB113" s="132"/>
      <c r="DC113" s="127"/>
      <c r="DD113" s="127"/>
      <c r="DE113" s="127"/>
      <c r="DF113" s="127"/>
      <c r="DG113" s="127"/>
      <c r="DH113" s="132"/>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row>
    <row r="114" spans="1:144" s="58" customFormat="1" ht="20.25" customHeight="1">
      <c r="A114" s="55"/>
      <c r="B114" s="56"/>
      <c r="C114" s="56"/>
      <c r="D114" s="1090" t="s">
        <v>279</v>
      </c>
      <c r="E114" s="1091"/>
      <c r="F114" s="1091"/>
      <c r="G114" s="1091"/>
      <c r="H114" s="1091"/>
      <c r="I114" s="1091"/>
      <c r="J114" s="1091"/>
      <c r="K114" s="56"/>
      <c r="L114" s="68"/>
      <c r="M114" s="152"/>
      <c r="N114" s="152"/>
      <c r="O114" s="410"/>
      <c r="P114" s="152"/>
      <c r="Q114" s="68"/>
      <c r="R114" s="152"/>
      <c r="S114" s="152"/>
      <c r="T114" s="410"/>
      <c r="U114" s="152"/>
      <c r="V114" s="68"/>
      <c r="W114" s="152"/>
      <c r="X114" s="152"/>
      <c r="Y114" s="410"/>
      <c r="Z114" s="152"/>
      <c r="AA114" s="68"/>
      <c r="AB114" s="152"/>
      <c r="AC114" s="152"/>
      <c r="AD114" s="410"/>
      <c r="AE114" s="152"/>
      <c r="AF114" s="68"/>
      <c r="AG114" s="152"/>
      <c r="AH114" s="152"/>
      <c r="AI114" s="410"/>
      <c r="AJ114" s="152"/>
      <c r="AK114" s="68"/>
      <c r="AL114" s="152"/>
      <c r="AM114" s="152"/>
      <c r="AN114" s="410"/>
      <c r="AO114" s="85"/>
      <c r="AP114" s="187"/>
      <c r="AQ114" s="52">
        <f>SUM(O114:AN114)</f>
        <v>0</v>
      </c>
      <c r="AR114" s="188"/>
      <c r="AS114" s="729"/>
      <c r="AT114" s="132"/>
      <c r="AU114" s="132"/>
      <c r="AV114" s="132"/>
      <c r="AW114" s="132"/>
      <c r="AX114" s="132"/>
      <c r="AY114" s="132"/>
      <c r="AZ114" s="132"/>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32"/>
      <c r="CW114" s="127"/>
      <c r="CX114" s="127"/>
      <c r="CY114" s="127"/>
      <c r="CZ114" s="127"/>
      <c r="DA114" s="127"/>
      <c r="DB114" s="132"/>
      <c r="DC114" s="127"/>
      <c r="DD114" s="127"/>
      <c r="DE114" s="127"/>
      <c r="DF114" s="127"/>
      <c r="DG114" s="127"/>
      <c r="DH114" s="132"/>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row>
    <row r="115" spans="1:144" s="58" customFormat="1" ht="9.9499999999999993" customHeight="1" thickBot="1">
      <c r="A115" s="55"/>
      <c r="B115" s="56" t="s">
        <v>181</v>
      </c>
      <c r="C115" s="56" t="s">
        <v>181</v>
      </c>
      <c r="D115" s="56" t="s">
        <v>181</v>
      </c>
      <c r="E115" s="56" t="s">
        <v>181</v>
      </c>
      <c r="F115" s="56" t="s">
        <v>181</v>
      </c>
      <c r="G115" s="56" t="s">
        <v>181</v>
      </c>
      <c r="H115" s="56" t="s">
        <v>181</v>
      </c>
      <c r="I115" s="56" t="s">
        <v>181</v>
      </c>
      <c r="J115" s="157" t="s">
        <v>181</v>
      </c>
      <c r="K115" s="157" t="s">
        <v>181</v>
      </c>
      <c r="L115" s="68" t="s">
        <v>181</v>
      </c>
      <c r="M115" s="152" t="s">
        <v>181</v>
      </c>
      <c r="N115" s="152" t="s">
        <v>181</v>
      </c>
      <c r="O115" s="401" t="s">
        <v>181</v>
      </c>
      <c r="P115" s="69" t="s">
        <v>181</v>
      </c>
      <c r="Q115" s="152" t="s">
        <v>181</v>
      </c>
      <c r="R115" s="152" t="s">
        <v>181</v>
      </c>
      <c r="S115" s="152" t="s">
        <v>181</v>
      </c>
      <c r="T115" s="401" t="s">
        <v>181</v>
      </c>
      <c r="U115" s="69" t="s">
        <v>181</v>
      </c>
      <c r="V115" s="152" t="s">
        <v>181</v>
      </c>
      <c r="W115" s="152" t="s">
        <v>181</v>
      </c>
      <c r="X115" s="152" t="s">
        <v>181</v>
      </c>
      <c r="Y115" s="401" t="s">
        <v>181</v>
      </c>
      <c r="Z115" s="69" t="s">
        <v>181</v>
      </c>
      <c r="AA115" s="152" t="s">
        <v>181</v>
      </c>
      <c r="AB115" s="152" t="s">
        <v>181</v>
      </c>
      <c r="AC115" s="152" t="s">
        <v>181</v>
      </c>
      <c r="AD115" s="401" t="s">
        <v>181</v>
      </c>
      <c r="AE115" s="69" t="s">
        <v>181</v>
      </c>
      <c r="AF115" s="152" t="s">
        <v>181</v>
      </c>
      <c r="AG115" s="152" t="s">
        <v>181</v>
      </c>
      <c r="AH115" s="152" t="s">
        <v>181</v>
      </c>
      <c r="AI115" s="401" t="s">
        <v>181</v>
      </c>
      <c r="AJ115" s="69" t="s">
        <v>181</v>
      </c>
      <c r="AK115" s="152" t="s">
        <v>181</v>
      </c>
      <c r="AL115" s="152" t="s">
        <v>181</v>
      </c>
      <c r="AM115" s="152" t="s">
        <v>181</v>
      </c>
      <c r="AN115" s="401" t="s">
        <v>181</v>
      </c>
      <c r="AO115" s="75" t="s">
        <v>181</v>
      </c>
      <c r="AP115" s="185" t="s">
        <v>181</v>
      </c>
      <c r="AQ115" s="185" t="s">
        <v>181</v>
      </c>
      <c r="AR115" s="188" t="s">
        <v>181</v>
      </c>
      <c r="AS115" s="729"/>
      <c r="AT115" s="132"/>
      <c r="AU115" s="132"/>
      <c r="AV115" s="132"/>
      <c r="AW115" s="132"/>
      <c r="AX115" s="132"/>
      <c r="AY115" s="132"/>
      <c r="AZ115" s="132"/>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32"/>
      <c r="CW115" s="127"/>
      <c r="CX115" s="127"/>
      <c r="CY115" s="127"/>
      <c r="CZ115" s="127"/>
      <c r="DA115" s="127"/>
      <c r="DB115" s="132"/>
      <c r="DC115" s="127"/>
      <c r="DD115" s="127"/>
      <c r="DE115" s="127"/>
      <c r="DF115" s="127"/>
      <c r="DG115" s="127"/>
      <c r="DH115" s="132"/>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row>
    <row r="116" spans="1:144" s="58" customFormat="1" ht="20.25" customHeight="1" thickBot="1">
      <c r="A116" s="55"/>
      <c r="B116" s="56" t="s">
        <v>181</v>
      </c>
      <c r="C116" s="56" t="s">
        <v>209</v>
      </c>
      <c r="D116" s="56"/>
      <c r="E116" s="56" t="s">
        <v>181</v>
      </c>
      <c r="F116" s="56" t="s">
        <v>181</v>
      </c>
      <c r="G116" s="56" t="s">
        <v>181</v>
      </c>
      <c r="H116" s="56" t="s">
        <v>181</v>
      </c>
      <c r="I116" s="56" t="s">
        <v>181</v>
      </c>
      <c r="J116" s="56" t="s">
        <v>181</v>
      </c>
      <c r="K116" s="56" t="s">
        <v>181</v>
      </c>
      <c r="L116" s="68" t="s">
        <v>181</v>
      </c>
      <c r="M116" s="152" t="s">
        <v>181</v>
      </c>
      <c r="N116" s="152" t="s">
        <v>181</v>
      </c>
      <c r="O116" s="407">
        <f>SUM(O101:O114)</f>
        <v>0</v>
      </c>
      <c r="P116" s="69" t="s">
        <v>181</v>
      </c>
      <c r="Q116" s="152" t="s">
        <v>181</v>
      </c>
      <c r="R116" s="152" t="s">
        <v>181</v>
      </c>
      <c r="S116" s="152" t="s">
        <v>181</v>
      </c>
      <c r="T116" s="407">
        <f>SUM(T101:T114)</f>
        <v>0</v>
      </c>
      <c r="U116" s="69" t="s">
        <v>181</v>
      </c>
      <c r="V116" s="152" t="s">
        <v>181</v>
      </c>
      <c r="W116" s="152" t="s">
        <v>181</v>
      </c>
      <c r="X116" s="152" t="s">
        <v>181</v>
      </c>
      <c r="Y116" s="407">
        <f>SUM(Y101:Y114)</f>
        <v>0</v>
      </c>
      <c r="Z116" s="69" t="s">
        <v>181</v>
      </c>
      <c r="AA116" s="152" t="s">
        <v>181</v>
      </c>
      <c r="AB116" s="152" t="s">
        <v>181</v>
      </c>
      <c r="AC116" s="152" t="s">
        <v>181</v>
      </c>
      <c r="AD116" s="407">
        <f>SUM(AD101:AD114)</f>
        <v>0</v>
      </c>
      <c r="AE116" s="69" t="s">
        <v>181</v>
      </c>
      <c r="AF116" s="152" t="s">
        <v>181</v>
      </c>
      <c r="AG116" s="152" t="s">
        <v>181</v>
      </c>
      <c r="AH116" s="152" t="s">
        <v>181</v>
      </c>
      <c r="AI116" s="407">
        <f>SUM(AI101:AI114)</f>
        <v>0</v>
      </c>
      <c r="AJ116" s="69" t="s">
        <v>181</v>
      </c>
      <c r="AK116" s="152" t="s">
        <v>181</v>
      </c>
      <c r="AL116" s="152" t="s">
        <v>181</v>
      </c>
      <c r="AM116" s="152" t="s">
        <v>181</v>
      </c>
      <c r="AN116" s="407">
        <f>SUM(AN101:AN114)</f>
        <v>0</v>
      </c>
      <c r="AO116" s="75" t="s">
        <v>181</v>
      </c>
      <c r="AP116" s="185" t="s">
        <v>181</v>
      </c>
      <c r="AQ116" s="191">
        <f>SUM(O116:AN116)</f>
        <v>0</v>
      </c>
      <c r="AR116" s="188" t="s">
        <v>181</v>
      </c>
      <c r="AS116" s="729"/>
      <c r="AT116" s="132" t="s">
        <v>181</v>
      </c>
      <c r="AU116" s="132" t="s">
        <v>181</v>
      </c>
      <c r="AV116" s="132" t="s">
        <v>181</v>
      </c>
      <c r="AW116" s="132" t="s">
        <v>181</v>
      </c>
      <c r="AX116" s="132" t="s">
        <v>181</v>
      </c>
      <c r="AY116" s="132" t="s">
        <v>181</v>
      </c>
      <c r="AZ116" s="132" t="s">
        <v>181</v>
      </c>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32" t="s">
        <v>181</v>
      </c>
      <c r="CW116" s="127"/>
      <c r="CX116" s="127"/>
      <c r="CY116" s="127"/>
      <c r="CZ116" s="127"/>
      <c r="DA116" s="127"/>
      <c r="DB116" s="132" t="s">
        <v>181</v>
      </c>
      <c r="DC116" s="127"/>
      <c r="DD116" s="127"/>
      <c r="DE116" s="127"/>
      <c r="DF116" s="127"/>
      <c r="DG116" s="127"/>
      <c r="DH116" s="132" t="s">
        <v>181</v>
      </c>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row>
    <row r="117" spans="1:144" s="58" customFormat="1" ht="9.9499999999999993" customHeight="1" thickBot="1">
      <c r="A117" s="61"/>
      <c r="B117" s="62" t="s">
        <v>181</v>
      </c>
      <c r="C117" s="62" t="s">
        <v>181</v>
      </c>
      <c r="D117" s="62" t="s">
        <v>181</v>
      </c>
      <c r="E117" s="62" t="s">
        <v>181</v>
      </c>
      <c r="F117" s="62" t="s">
        <v>181</v>
      </c>
      <c r="G117" s="62" t="s">
        <v>181</v>
      </c>
      <c r="H117" s="62" t="s">
        <v>181</v>
      </c>
      <c r="I117" s="62" t="s">
        <v>181</v>
      </c>
      <c r="J117" s="62" t="s">
        <v>181</v>
      </c>
      <c r="K117" s="62" t="s">
        <v>181</v>
      </c>
      <c r="L117" s="79" t="s">
        <v>181</v>
      </c>
      <c r="M117" s="80" t="s">
        <v>181</v>
      </c>
      <c r="N117" s="80" t="s">
        <v>181</v>
      </c>
      <c r="O117" s="403" t="s">
        <v>181</v>
      </c>
      <c r="P117" s="82" t="s">
        <v>181</v>
      </c>
      <c r="Q117" s="80" t="s">
        <v>181</v>
      </c>
      <c r="R117" s="80" t="s">
        <v>181</v>
      </c>
      <c r="S117" s="80" t="s">
        <v>181</v>
      </c>
      <c r="T117" s="403" t="s">
        <v>181</v>
      </c>
      <c r="U117" s="82" t="s">
        <v>181</v>
      </c>
      <c r="V117" s="80" t="s">
        <v>181</v>
      </c>
      <c r="W117" s="80" t="s">
        <v>181</v>
      </c>
      <c r="X117" s="80" t="s">
        <v>181</v>
      </c>
      <c r="Y117" s="403" t="s">
        <v>181</v>
      </c>
      <c r="Z117" s="82" t="s">
        <v>181</v>
      </c>
      <c r="AA117" s="80" t="s">
        <v>181</v>
      </c>
      <c r="AB117" s="80" t="s">
        <v>181</v>
      </c>
      <c r="AC117" s="80" t="s">
        <v>181</v>
      </c>
      <c r="AD117" s="403" t="s">
        <v>181</v>
      </c>
      <c r="AE117" s="82" t="s">
        <v>181</v>
      </c>
      <c r="AF117" s="80" t="s">
        <v>181</v>
      </c>
      <c r="AG117" s="80" t="s">
        <v>181</v>
      </c>
      <c r="AH117" s="80" t="s">
        <v>181</v>
      </c>
      <c r="AI117" s="403" t="s">
        <v>181</v>
      </c>
      <c r="AJ117" s="82" t="s">
        <v>181</v>
      </c>
      <c r="AK117" s="80" t="s">
        <v>181</v>
      </c>
      <c r="AL117" s="80" t="s">
        <v>181</v>
      </c>
      <c r="AM117" s="80" t="s">
        <v>181</v>
      </c>
      <c r="AN117" s="403" t="s">
        <v>181</v>
      </c>
      <c r="AO117" s="83" t="s">
        <v>181</v>
      </c>
      <c r="AP117" s="186" t="s">
        <v>181</v>
      </c>
      <c r="AQ117" s="186" t="s">
        <v>181</v>
      </c>
      <c r="AR117" s="189" t="s">
        <v>181</v>
      </c>
      <c r="AS117" s="729"/>
      <c r="AT117" s="132" t="s">
        <v>181</v>
      </c>
      <c r="AU117" s="132" t="s">
        <v>181</v>
      </c>
      <c r="AV117" s="132" t="s">
        <v>181</v>
      </c>
      <c r="AW117" s="132" t="s">
        <v>181</v>
      </c>
      <c r="AX117" s="132" t="s">
        <v>181</v>
      </c>
      <c r="AY117" s="132" t="s">
        <v>181</v>
      </c>
      <c r="AZ117" s="132" t="s">
        <v>181</v>
      </c>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32" t="s">
        <v>181</v>
      </c>
      <c r="CW117" s="127"/>
      <c r="CX117" s="127"/>
      <c r="CY117" s="127"/>
      <c r="CZ117" s="127"/>
      <c r="DA117" s="127"/>
      <c r="DB117" s="132" t="s">
        <v>181</v>
      </c>
      <c r="DC117" s="127"/>
      <c r="DD117" s="127"/>
      <c r="DE117" s="127"/>
      <c r="DF117" s="127"/>
      <c r="DG117" s="127"/>
      <c r="DH117" s="132" t="s">
        <v>181</v>
      </c>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row>
    <row r="118" spans="1:144" s="58" customFormat="1" ht="9.9499999999999993" customHeight="1">
      <c r="A118" s="55"/>
      <c r="B118" s="84" t="s">
        <v>181</v>
      </c>
      <c r="C118" s="84" t="s">
        <v>181</v>
      </c>
      <c r="D118" s="84" t="s">
        <v>181</v>
      </c>
      <c r="E118" s="56" t="s">
        <v>181</v>
      </c>
      <c r="F118" s="56" t="s">
        <v>181</v>
      </c>
      <c r="G118" s="56" t="s">
        <v>181</v>
      </c>
      <c r="H118" s="56" t="s">
        <v>181</v>
      </c>
      <c r="I118" s="56" t="s">
        <v>181</v>
      </c>
      <c r="J118" s="56" t="s">
        <v>181</v>
      </c>
      <c r="K118" s="56" t="s">
        <v>181</v>
      </c>
      <c r="L118" s="68" t="s">
        <v>181</v>
      </c>
      <c r="M118" s="152" t="s">
        <v>181</v>
      </c>
      <c r="N118" s="152" t="s">
        <v>181</v>
      </c>
      <c r="O118" s="401" t="s">
        <v>181</v>
      </c>
      <c r="P118" s="152" t="s">
        <v>181</v>
      </c>
      <c r="Q118" s="68" t="s">
        <v>181</v>
      </c>
      <c r="R118" s="152" t="s">
        <v>181</v>
      </c>
      <c r="S118" s="152" t="s">
        <v>181</v>
      </c>
      <c r="T118" s="401" t="s">
        <v>181</v>
      </c>
      <c r="U118" s="152" t="s">
        <v>181</v>
      </c>
      <c r="V118" s="68" t="s">
        <v>181</v>
      </c>
      <c r="W118" s="152" t="s">
        <v>181</v>
      </c>
      <c r="X118" s="152" t="s">
        <v>181</v>
      </c>
      <c r="Y118" s="401" t="s">
        <v>181</v>
      </c>
      <c r="Z118" s="152" t="s">
        <v>181</v>
      </c>
      <c r="AA118" s="68" t="s">
        <v>181</v>
      </c>
      <c r="AB118" s="152" t="s">
        <v>181</v>
      </c>
      <c r="AC118" s="152" t="s">
        <v>181</v>
      </c>
      <c r="AD118" s="401" t="s">
        <v>181</v>
      </c>
      <c r="AE118" s="152" t="s">
        <v>181</v>
      </c>
      <c r="AF118" s="68" t="s">
        <v>181</v>
      </c>
      <c r="AG118" s="152" t="s">
        <v>181</v>
      </c>
      <c r="AH118" s="152" t="s">
        <v>181</v>
      </c>
      <c r="AI118" s="401" t="s">
        <v>181</v>
      </c>
      <c r="AJ118" s="152" t="s">
        <v>181</v>
      </c>
      <c r="AK118" s="68" t="s">
        <v>181</v>
      </c>
      <c r="AL118" s="152" t="s">
        <v>181</v>
      </c>
      <c r="AM118" s="152" t="s">
        <v>181</v>
      </c>
      <c r="AN118" s="401" t="s">
        <v>181</v>
      </c>
      <c r="AO118" s="85" t="s">
        <v>181</v>
      </c>
      <c r="AP118" s="187" t="s">
        <v>181</v>
      </c>
      <c r="AQ118" s="185" t="s">
        <v>181</v>
      </c>
      <c r="AR118" s="188" t="s">
        <v>181</v>
      </c>
      <c r="AS118" s="729"/>
      <c r="AT118" s="132" t="s">
        <v>181</v>
      </c>
      <c r="AU118" s="132" t="s">
        <v>181</v>
      </c>
      <c r="AV118" s="132" t="s">
        <v>181</v>
      </c>
      <c r="AW118" s="132" t="s">
        <v>181</v>
      </c>
      <c r="AX118" s="132" t="s">
        <v>181</v>
      </c>
      <c r="AY118" s="132" t="s">
        <v>181</v>
      </c>
      <c r="AZ118" s="132" t="s">
        <v>181</v>
      </c>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32" t="s">
        <v>181</v>
      </c>
      <c r="CW118" s="127"/>
      <c r="CX118" s="127"/>
      <c r="CY118" s="127"/>
      <c r="CZ118" s="127"/>
      <c r="DA118" s="127"/>
      <c r="DB118" s="132" t="s">
        <v>181</v>
      </c>
      <c r="DC118" s="127"/>
      <c r="DD118" s="127"/>
      <c r="DE118" s="127"/>
      <c r="DF118" s="127"/>
      <c r="DG118" s="127"/>
      <c r="DH118" s="132" t="s">
        <v>181</v>
      </c>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row>
    <row r="119" spans="1:144" s="58" customFormat="1" ht="65.099999999999994" customHeight="1">
      <c r="A119" s="55"/>
      <c r="B119" s="1347" t="s">
        <v>280</v>
      </c>
      <c r="C119" s="993"/>
      <c r="D119" s="993"/>
      <c r="E119" s="993"/>
      <c r="F119" s="993"/>
      <c r="G119" s="993"/>
      <c r="H119" s="993"/>
      <c r="I119" s="993"/>
      <c r="J119" s="993"/>
      <c r="K119" s="56" t="s">
        <v>181</v>
      </c>
      <c r="L119" s="68" t="s">
        <v>181</v>
      </c>
      <c r="M119" s="152" t="s">
        <v>181</v>
      </c>
      <c r="N119" s="152" t="s">
        <v>181</v>
      </c>
      <c r="O119" s="411" t="s">
        <v>181</v>
      </c>
      <c r="P119" s="69" t="s">
        <v>181</v>
      </c>
      <c r="Q119" s="152" t="s">
        <v>181</v>
      </c>
      <c r="R119" s="152" t="s">
        <v>181</v>
      </c>
      <c r="S119" s="152" t="s">
        <v>181</v>
      </c>
      <c r="T119" s="411" t="s">
        <v>181</v>
      </c>
      <c r="U119" s="69" t="s">
        <v>181</v>
      </c>
      <c r="V119" s="152" t="s">
        <v>181</v>
      </c>
      <c r="W119" s="152" t="s">
        <v>181</v>
      </c>
      <c r="X119" s="152" t="s">
        <v>181</v>
      </c>
      <c r="Y119" s="411" t="s">
        <v>181</v>
      </c>
      <c r="Z119" s="69" t="s">
        <v>181</v>
      </c>
      <c r="AA119" s="152" t="s">
        <v>181</v>
      </c>
      <c r="AB119" s="152" t="s">
        <v>181</v>
      </c>
      <c r="AC119" s="152" t="s">
        <v>181</v>
      </c>
      <c r="AD119" s="411" t="s">
        <v>181</v>
      </c>
      <c r="AE119" s="69" t="s">
        <v>181</v>
      </c>
      <c r="AF119" s="152" t="s">
        <v>181</v>
      </c>
      <c r="AG119" s="152" t="s">
        <v>181</v>
      </c>
      <c r="AH119" s="152" t="s">
        <v>181</v>
      </c>
      <c r="AI119" s="411" t="s">
        <v>181</v>
      </c>
      <c r="AJ119" s="69" t="s">
        <v>181</v>
      </c>
      <c r="AK119" s="152" t="s">
        <v>181</v>
      </c>
      <c r="AL119" s="152" t="s">
        <v>181</v>
      </c>
      <c r="AM119" s="152" t="s">
        <v>181</v>
      </c>
      <c r="AN119" s="411" t="s">
        <v>181</v>
      </c>
      <c r="AO119" s="75" t="s">
        <v>181</v>
      </c>
      <c r="AP119" s="200" t="s">
        <v>181</v>
      </c>
      <c r="AQ119" s="201" t="s">
        <v>181</v>
      </c>
      <c r="AR119" s="188" t="s">
        <v>181</v>
      </c>
      <c r="AS119" s="729"/>
      <c r="AT119" s="132" t="s">
        <v>181</v>
      </c>
      <c r="AU119" s="132" t="s">
        <v>181</v>
      </c>
      <c r="AV119" s="132" t="s">
        <v>181</v>
      </c>
      <c r="AW119" s="132" t="s">
        <v>181</v>
      </c>
      <c r="AX119" s="132" t="s">
        <v>181</v>
      </c>
      <c r="AY119" s="132" t="s">
        <v>181</v>
      </c>
      <c r="AZ119" s="132" t="s">
        <v>181</v>
      </c>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32" t="s">
        <v>181</v>
      </c>
      <c r="CW119" s="127"/>
      <c r="CX119" s="127"/>
      <c r="CY119" s="127"/>
      <c r="CZ119" s="127"/>
      <c r="DA119" s="127"/>
      <c r="DB119" s="132" t="s">
        <v>181</v>
      </c>
      <c r="DC119" s="127"/>
      <c r="DD119" s="127"/>
      <c r="DE119" s="127"/>
      <c r="DF119" s="127"/>
      <c r="DG119" s="127"/>
      <c r="DH119" s="132" t="s">
        <v>181</v>
      </c>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row>
    <row r="120" spans="1:144" s="58" customFormat="1" ht="20.25" customHeight="1">
      <c r="A120" s="55" t="s">
        <v>181</v>
      </c>
      <c r="B120" s="59">
        <v>1</v>
      </c>
      <c r="C120" s="1092" t="s">
        <v>7</v>
      </c>
      <c r="D120" s="1093"/>
      <c r="E120" s="1093"/>
      <c r="F120" s="1093"/>
      <c r="G120" s="1093"/>
      <c r="H120" s="1093"/>
      <c r="I120" s="1093"/>
      <c r="J120" s="1093"/>
      <c r="K120" s="56" t="s">
        <v>181</v>
      </c>
      <c r="L120" s="68" t="s">
        <v>181</v>
      </c>
      <c r="M120" s="152" t="s">
        <v>181</v>
      </c>
      <c r="N120" s="152" t="s">
        <v>181</v>
      </c>
      <c r="O120" s="401" t="s">
        <v>181</v>
      </c>
      <c r="P120" s="152" t="s">
        <v>181</v>
      </c>
      <c r="Q120" s="68" t="s">
        <v>181</v>
      </c>
      <c r="R120" s="152" t="s">
        <v>181</v>
      </c>
      <c r="S120" s="152" t="s">
        <v>181</v>
      </c>
      <c r="T120" s="401" t="s">
        <v>181</v>
      </c>
      <c r="U120" s="152" t="s">
        <v>181</v>
      </c>
      <c r="V120" s="68" t="s">
        <v>181</v>
      </c>
      <c r="W120" s="152" t="s">
        <v>181</v>
      </c>
      <c r="X120" s="152" t="s">
        <v>181</v>
      </c>
      <c r="Y120" s="401" t="s">
        <v>181</v>
      </c>
      <c r="Z120" s="152" t="s">
        <v>181</v>
      </c>
      <c r="AA120" s="68" t="s">
        <v>181</v>
      </c>
      <c r="AB120" s="152" t="s">
        <v>181</v>
      </c>
      <c r="AC120" s="152" t="s">
        <v>181</v>
      </c>
      <c r="AD120" s="401" t="s">
        <v>181</v>
      </c>
      <c r="AE120" s="152" t="s">
        <v>181</v>
      </c>
      <c r="AF120" s="68" t="s">
        <v>181</v>
      </c>
      <c r="AG120" s="152" t="s">
        <v>181</v>
      </c>
      <c r="AH120" s="152" t="s">
        <v>181</v>
      </c>
      <c r="AI120" s="401" t="s">
        <v>181</v>
      </c>
      <c r="AJ120" s="152" t="s">
        <v>181</v>
      </c>
      <c r="AK120" s="68" t="s">
        <v>181</v>
      </c>
      <c r="AL120" s="152" t="s">
        <v>181</v>
      </c>
      <c r="AM120" s="152" t="s">
        <v>181</v>
      </c>
      <c r="AN120" s="401" t="s">
        <v>181</v>
      </c>
      <c r="AO120" s="85" t="s">
        <v>181</v>
      </c>
      <c r="AP120" s="187" t="s">
        <v>181</v>
      </c>
      <c r="AQ120" s="185" t="s">
        <v>181</v>
      </c>
      <c r="AR120" s="188" t="s">
        <v>181</v>
      </c>
      <c r="AS120" s="729"/>
      <c r="AT120" s="132" t="s">
        <v>181</v>
      </c>
      <c r="AU120" s="132" t="s">
        <v>181</v>
      </c>
      <c r="AV120" s="132" t="s">
        <v>181</v>
      </c>
      <c r="AW120" s="132" t="s">
        <v>181</v>
      </c>
      <c r="AX120" s="132" t="s">
        <v>181</v>
      </c>
      <c r="AY120" s="132" t="s">
        <v>181</v>
      </c>
      <c r="AZ120" s="132" t="s">
        <v>181</v>
      </c>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32" t="s">
        <v>181</v>
      </c>
      <c r="CW120" s="127"/>
      <c r="CX120" s="127"/>
      <c r="CY120" s="127"/>
      <c r="CZ120" s="127"/>
      <c r="DA120" s="127"/>
      <c r="DB120" s="132" t="s">
        <v>181</v>
      </c>
      <c r="DC120" s="127"/>
      <c r="DD120" s="127"/>
      <c r="DE120" s="127"/>
      <c r="DF120" s="127"/>
      <c r="DG120" s="127"/>
      <c r="DH120" s="132" t="s">
        <v>181</v>
      </c>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row>
    <row r="121" spans="1:144" s="58" customFormat="1" ht="20.25" customHeight="1">
      <c r="A121" s="55" t="s">
        <v>181</v>
      </c>
      <c r="B121" s="56" t="s">
        <v>181</v>
      </c>
      <c r="C121" s="56" t="s">
        <v>181</v>
      </c>
      <c r="D121" s="1090" t="s">
        <v>269</v>
      </c>
      <c r="E121" s="1091"/>
      <c r="F121" s="1091"/>
      <c r="G121" s="1091"/>
      <c r="H121" s="1091"/>
      <c r="I121" s="1091"/>
      <c r="J121" s="1091"/>
      <c r="K121" s="56" t="s">
        <v>181</v>
      </c>
      <c r="L121" s="68" t="s">
        <v>181</v>
      </c>
      <c r="M121" s="152" t="s">
        <v>181</v>
      </c>
      <c r="N121" s="152" t="s">
        <v>181</v>
      </c>
      <c r="O121" s="408"/>
      <c r="P121" s="152"/>
      <c r="Q121" s="68"/>
      <c r="R121" s="152"/>
      <c r="S121" s="152"/>
      <c r="T121" s="408"/>
      <c r="U121" s="152"/>
      <c r="V121" s="68"/>
      <c r="W121" s="152"/>
      <c r="X121" s="152"/>
      <c r="Y121" s="408"/>
      <c r="Z121" s="152"/>
      <c r="AA121" s="68"/>
      <c r="AB121" s="152"/>
      <c r="AC121" s="152"/>
      <c r="AD121" s="408"/>
      <c r="AE121" s="152"/>
      <c r="AF121" s="68"/>
      <c r="AG121" s="152"/>
      <c r="AH121" s="152"/>
      <c r="AI121" s="408"/>
      <c r="AJ121" s="152"/>
      <c r="AK121" s="68"/>
      <c r="AL121" s="152"/>
      <c r="AM121" s="152"/>
      <c r="AN121" s="408"/>
      <c r="AO121" s="85" t="s">
        <v>181</v>
      </c>
      <c r="AP121" s="187" t="s">
        <v>181</v>
      </c>
      <c r="AQ121" s="53">
        <f>SUM(O121:AN121)</f>
        <v>0</v>
      </c>
      <c r="AR121" s="188" t="s">
        <v>181</v>
      </c>
      <c r="AS121" s="729"/>
      <c r="AT121" s="132" t="s">
        <v>181</v>
      </c>
      <c r="AU121" s="132" t="s">
        <v>181</v>
      </c>
      <c r="AV121" s="132" t="s">
        <v>181</v>
      </c>
      <c r="AW121" s="132" t="s">
        <v>181</v>
      </c>
      <c r="AX121" s="132" t="s">
        <v>181</v>
      </c>
      <c r="AY121" s="132" t="s">
        <v>181</v>
      </c>
      <c r="AZ121" s="132" t="s">
        <v>181</v>
      </c>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32" t="s">
        <v>181</v>
      </c>
      <c r="CW121" s="127"/>
      <c r="CX121" s="127"/>
      <c r="CY121" s="127"/>
      <c r="CZ121" s="127"/>
      <c r="DA121" s="127"/>
      <c r="DB121" s="132" t="s">
        <v>181</v>
      </c>
      <c r="DC121" s="127"/>
      <c r="DD121" s="127"/>
      <c r="DE121" s="127"/>
      <c r="DF121" s="127"/>
      <c r="DG121" s="127"/>
      <c r="DH121" s="132" t="s">
        <v>181</v>
      </c>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row>
    <row r="122" spans="1:144" s="58" customFormat="1" ht="20.25" customHeight="1">
      <c r="A122" s="55"/>
      <c r="B122" s="56"/>
      <c r="C122" s="56"/>
      <c r="D122" s="1090" t="s">
        <v>269</v>
      </c>
      <c r="E122" s="1091"/>
      <c r="F122" s="1091"/>
      <c r="G122" s="1091"/>
      <c r="H122" s="1091"/>
      <c r="I122" s="1091"/>
      <c r="J122" s="1091"/>
      <c r="K122" s="56"/>
      <c r="L122" s="68"/>
      <c r="M122" s="152"/>
      <c r="N122" s="152"/>
      <c r="O122" s="408"/>
      <c r="P122" s="152"/>
      <c r="Q122" s="68"/>
      <c r="R122" s="152"/>
      <c r="S122" s="152"/>
      <c r="T122" s="408"/>
      <c r="U122" s="152"/>
      <c r="V122" s="68"/>
      <c r="W122" s="152"/>
      <c r="X122" s="152"/>
      <c r="Y122" s="408"/>
      <c r="Z122" s="152"/>
      <c r="AA122" s="68"/>
      <c r="AB122" s="152"/>
      <c r="AC122" s="152"/>
      <c r="AD122" s="408"/>
      <c r="AE122" s="152"/>
      <c r="AF122" s="68"/>
      <c r="AG122" s="152"/>
      <c r="AH122" s="152"/>
      <c r="AI122" s="408"/>
      <c r="AJ122" s="152"/>
      <c r="AK122" s="68"/>
      <c r="AL122" s="152"/>
      <c r="AM122" s="152"/>
      <c r="AN122" s="408"/>
      <c r="AO122" s="85"/>
      <c r="AP122" s="187"/>
      <c r="AQ122" s="53">
        <f>SUM(O122:AN122)</f>
        <v>0</v>
      </c>
      <c r="AR122" s="188"/>
      <c r="AS122" s="729"/>
      <c r="AT122" s="132" t="s">
        <v>181</v>
      </c>
      <c r="AU122" s="132" t="s">
        <v>181</v>
      </c>
      <c r="AV122" s="132" t="s">
        <v>181</v>
      </c>
      <c r="AW122" s="132" t="s">
        <v>181</v>
      </c>
      <c r="AX122" s="132" t="s">
        <v>181</v>
      </c>
      <c r="AY122" s="132" t="s">
        <v>181</v>
      </c>
      <c r="AZ122" s="132" t="s">
        <v>181</v>
      </c>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32" t="s">
        <v>181</v>
      </c>
      <c r="CW122" s="127"/>
      <c r="CX122" s="127"/>
      <c r="CY122" s="127"/>
      <c r="CZ122" s="127"/>
      <c r="DA122" s="127"/>
      <c r="DB122" s="132" t="s">
        <v>181</v>
      </c>
      <c r="DC122" s="127"/>
      <c r="DD122" s="127"/>
      <c r="DE122" s="127"/>
      <c r="DF122" s="127"/>
      <c r="DG122" s="127"/>
      <c r="DH122" s="132" t="s">
        <v>181</v>
      </c>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row>
    <row r="123" spans="1:144" s="58" customFormat="1" ht="20.25" customHeight="1">
      <c r="A123" s="55"/>
      <c r="B123" s="56"/>
      <c r="C123" s="56"/>
      <c r="D123" s="1090" t="s">
        <v>269</v>
      </c>
      <c r="E123" s="1091"/>
      <c r="F123" s="1091"/>
      <c r="G123" s="1091"/>
      <c r="H123" s="1091"/>
      <c r="I123" s="1091"/>
      <c r="J123" s="1091"/>
      <c r="K123" s="56"/>
      <c r="L123" s="68"/>
      <c r="M123" s="152"/>
      <c r="N123" s="152"/>
      <c r="O123" s="408"/>
      <c r="P123" s="152"/>
      <c r="Q123" s="68"/>
      <c r="R123" s="152"/>
      <c r="S123" s="152"/>
      <c r="T123" s="408"/>
      <c r="U123" s="152"/>
      <c r="V123" s="68"/>
      <c r="W123" s="152"/>
      <c r="X123" s="152"/>
      <c r="Y123" s="408"/>
      <c r="Z123" s="152"/>
      <c r="AA123" s="68"/>
      <c r="AB123" s="152"/>
      <c r="AC123" s="152"/>
      <c r="AD123" s="408"/>
      <c r="AE123" s="152"/>
      <c r="AF123" s="68"/>
      <c r="AG123" s="152"/>
      <c r="AH123" s="152"/>
      <c r="AI123" s="408"/>
      <c r="AJ123" s="152"/>
      <c r="AK123" s="68"/>
      <c r="AL123" s="152"/>
      <c r="AM123" s="152"/>
      <c r="AN123" s="408"/>
      <c r="AO123" s="85"/>
      <c r="AP123" s="187"/>
      <c r="AQ123" s="53">
        <f>SUM(O123:AN123)</f>
        <v>0</v>
      </c>
      <c r="AR123" s="188"/>
      <c r="AS123" s="729"/>
      <c r="AT123" s="132"/>
      <c r="AU123" s="132"/>
      <c r="AV123" s="132"/>
      <c r="AW123" s="132"/>
      <c r="AX123" s="132"/>
      <c r="AY123" s="132"/>
      <c r="AZ123" s="132"/>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32"/>
      <c r="CW123" s="127"/>
      <c r="CX123" s="127"/>
      <c r="CY123" s="127"/>
      <c r="CZ123" s="127"/>
      <c r="DA123" s="127"/>
      <c r="DB123" s="132"/>
      <c r="DC123" s="127"/>
      <c r="DD123" s="127"/>
      <c r="DE123" s="127"/>
      <c r="DF123" s="127"/>
      <c r="DG123" s="127"/>
      <c r="DH123" s="132"/>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row>
    <row r="124" spans="1:144" s="58" customFormat="1" ht="9.9499999999999993" customHeight="1">
      <c r="A124" s="55" t="s">
        <v>181</v>
      </c>
      <c r="B124" s="56" t="s">
        <v>181</v>
      </c>
      <c r="C124" s="56" t="s">
        <v>181</v>
      </c>
      <c r="D124" s="56" t="s">
        <v>181</v>
      </c>
      <c r="E124" s="56" t="s">
        <v>181</v>
      </c>
      <c r="F124" s="56" t="s">
        <v>181</v>
      </c>
      <c r="G124" s="56" t="s">
        <v>181</v>
      </c>
      <c r="H124" s="56" t="s">
        <v>181</v>
      </c>
      <c r="I124" s="56" t="s">
        <v>181</v>
      </c>
      <c r="J124" s="157" t="s">
        <v>181</v>
      </c>
      <c r="K124" s="157" t="s">
        <v>181</v>
      </c>
      <c r="L124" s="68" t="s">
        <v>181</v>
      </c>
      <c r="M124" s="152" t="s">
        <v>181</v>
      </c>
      <c r="N124" s="152" t="s">
        <v>181</v>
      </c>
      <c r="O124" s="401"/>
      <c r="P124" s="69"/>
      <c r="Q124" s="152"/>
      <c r="R124" s="152"/>
      <c r="S124" s="152"/>
      <c r="T124" s="401"/>
      <c r="U124" s="69"/>
      <c r="V124" s="152"/>
      <c r="W124" s="152"/>
      <c r="X124" s="152"/>
      <c r="Y124" s="401"/>
      <c r="Z124" s="69"/>
      <c r="AA124" s="152"/>
      <c r="AB124" s="152"/>
      <c r="AC124" s="152"/>
      <c r="AD124" s="401"/>
      <c r="AE124" s="69" t="s">
        <v>181</v>
      </c>
      <c r="AF124" s="152" t="s">
        <v>181</v>
      </c>
      <c r="AG124" s="152" t="s">
        <v>181</v>
      </c>
      <c r="AH124" s="152" t="s">
        <v>181</v>
      </c>
      <c r="AI124" s="401" t="s">
        <v>181</v>
      </c>
      <c r="AJ124" s="69" t="s">
        <v>181</v>
      </c>
      <c r="AK124" s="152" t="s">
        <v>181</v>
      </c>
      <c r="AL124" s="152" t="s">
        <v>181</v>
      </c>
      <c r="AM124" s="152" t="s">
        <v>181</v>
      </c>
      <c r="AN124" s="401" t="s">
        <v>181</v>
      </c>
      <c r="AO124" s="75" t="s">
        <v>181</v>
      </c>
      <c r="AP124" s="185" t="s">
        <v>181</v>
      </c>
      <c r="AQ124" s="185" t="s">
        <v>181</v>
      </c>
      <c r="AR124" s="188" t="s">
        <v>181</v>
      </c>
      <c r="AS124" s="729"/>
      <c r="AT124" s="132"/>
      <c r="AU124" s="132"/>
      <c r="AV124" s="132"/>
      <c r="AW124" s="132"/>
      <c r="AX124" s="132"/>
      <c r="AY124" s="132"/>
      <c r="AZ124" s="132"/>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32"/>
      <c r="CW124" s="127"/>
      <c r="CX124" s="127"/>
      <c r="CY124" s="127"/>
      <c r="CZ124" s="127"/>
      <c r="DA124" s="127"/>
      <c r="DB124" s="132"/>
      <c r="DC124" s="127"/>
      <c r="DD124" s="127"/>
      <c r="DE124" s="127"/>
      <c r="DF124" s="127"/>
      <c r="DG124" s="127"/>
      <c r="DH124" s="132"/>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row>
    <row r="125" spans="1:144" s="58" customFormat="1" ht="20.25" customHeight="1">
      <c r="A125" s="55" t="s">
        <v>181</v>
      </c>
      <c r="B125" s="59">
        <v>2</v>
      </c>
      <c r="C125" s="1092" t="s">
        <v>5</v>
      </c>
      <c r="D125" s="1093"/>
      <c r="E125" s="1093"/>
      <c r="F125" s="1093"/>
      <c r="G125" s="1093"/>
      <c r="H125" s="1093"/>
      <c r="I125" s="1093"/>
      <c r="J125" s="1093"/>
      <c r="K125" s="56" t="s">
        <v>181</v>
      </c>
      <c r="L125" s="68" t="s">
        <v>181</v>
      </c>
      <c r="M125" s="152" t="s">
        <v>181</v>
      </c>
      <c r="N125" s="152" t="s">
        <v>181</v>
      </c>
      <c r="O125" s="401"/>
      <c r="P125" s="152"/>
      <c r="Q125" s="68"/>
      <c r="R125" s="152"/>
      <c r="S125" s="152"/>
      <c r="T125" s="401"/>
      <c r="U125" s="152"/>
      <c r="V125" s="68"/>
      <c r="W125" s="152"/>
      <c r="X125" s="152"/>
      <c r="Y125" s="401"/>
      <c r="Z125" s="152"/>
      <c r="AA125" s="68"/>
      <c r="AB125" s="152"/>
      <c r="AC125" s="152"/>
      <c r="AD125" s="401"/>
      <c r="AE125" s="152" t="s">
        <v>181</v>
      </c>
      <c r="AF125" s="68" t="s">
        <v>181</v>
      </c>
      <c r="AG125" s="152" t="s">
        <v>181</v>
      </c>
      <c r="AH125" s="152" t="s">
        <v>181</v>
      </c>
      <c r="AI125" s="401" t="s">
        <v>181</v>
      </c>
      <c r="AJ125" s="152" t="s">
        <v>181</v>
      </c>
      <c r="AK125" s="68" t="s">
        <v>181</v>
      </c>
      <c r="AL125" s="152" t="s">
        <v>181</v>
      </c>
      <c r="AM125" s="152" t="s">
        <v>181</v>
      </c>
      <c r="AN125" s="401" t="s">
        <v>181</v>
      </c>
      <c r="AO125" s="85" t="s">
        <v>181</v>
      </c>
      <c r="AP125" s="187" t="s">
        <v>181</v>
      </c>
      <c r="AQ125" s="185" t="s">
        <v>181</v>
      </c>
      <c r="AR125" s="188" t="s">
        <v>181</v>
      </c>
      <c r="AS125" s="729"/>
      <c r="AT125" s="132" t="s">
        <v>181</v>
      </c>
      <c r="AU125" s="132" t="s">
        <v>181</v>
      </c>
      <c r="AV125" s="132" t="s">
        <v>181</v>
      </c>
      <c r="AW125" s="132" t="s">
        <v>181</v>
      </c>
      <c r="AX125" s="132" t="s">
        <v>181</v>
      </c>
      <c r="AY125" s="132" t="s">
        <v>181</v>
      </c>
      <c r="AZ125" s="132" t="s">
        <v>181</v>
      </c>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32" t="s">
        <v>181</v>
      </c>
      <c r="CW125" s="127"/>
      <c r="CX125" s="127"/>
      <c r="CY125" s="127"/>
      <c r="CZ125" s="127"/>
      <c r="DA125" s="127"/>
      <c r="DB125" s="132" t="s">
        <v>181</v>
      </c>
      <c r="DC125" s="127"/>
      <c r="DD125" s="127"/>
      <c r="DE125" s="127"/>
      <c r="DF125" s="127"/>
      <c r="DG125" s="127"/>
      <c r="DH125" s="132" t="s">
        <v>181</v>
      </c>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row>
    <row r="126" spans="1:144" s="58" customFormat="1" ht="20.25" customHeight="1">
      <c r="A126" s="55" t="s">
        <v>181</v>
      </c>
      <c r="B126" s="56" t="s">
        <v>181</v>
      </c>
      <c r="C126" s="56" t="s">
        <v>181</v>
      </c>
      <c r="D126" s="1090" t="s">
        <v>270</v>
      </c>
      <c r="E126" s="1091"/>
      <c r="F126" s="1091"/>
      <c r="G126" s="1091"/>
      <c r="H126" s="1091"/>
      <c r="I126" s="1091"/>
      <c r="J126" s="1091"/>
      <c r="K126" s="56" t="s">
        <v>181</v>
      </c>
      <c r="L126" s="68" t="s">
        <v>181</v>
      </c>
      <c r="M126" s="152" t="s">
        <v>181</v>
      </c>
      <c r="N126" s="152" t="s">
        <v>181</v>
      </c>
      <c r="O126" s="408"/>
      <c r="P126" s="152"/>
      <c r="Q126" s="68"/>
      <c r="R126" s="152"/>
      <c r="S126" s="152"/>
      <c r="T126" s="408"/>
      <c r="U126" s="152"/>
      <c r="V126" s="68"/>
      <c r="W126" s="152"/>
      <c r="X126" s="152"/>
      <c r="Y126" s="408"/>
      <c r="Z126" s="152"/>
      <c r="AA126" s="68"/>
      <c r="AB126" s="152"/>
      <c r="AC126" s="152"/>
      <c r="AD126" s="408"/>
      <c r="AE126" s="152"/>
      <c r="AF126" s="68"/>
      <c r="AG126" s="152"/>
      <c r="AH126" s="152"/>
      <c r="AI126" s="408"/>
      <c r="AJ126" s="152"/>
      <c r="AK126" s="68"/>
      <c r="AL126" s="152"/>
      <c r="AM126" s="152"/>
      <c r="AN126" s="408"/>
      <c r="AO126" s="85" t="s">
        <v>181</v>
      </c>
      <c r="AP126" s="187" t="s">
        <v>181</v>
      </c>
      <c r="AQ126" s="53">
        <f>SUM(O126:AN126)</f>
        <v>0</v>
      </c>
      <c r="AR126" s="188" t="s">
        <v>181</v>
      </c>
      <c r="AS126" s="729"/>
      <c r="AT126" s="132" t="s">
        <v>181</v>
      </c>
      <c r="AU126" s="132" t="s">
        <v>181</v>
      </c>
      <c r="AV126" s="132" t="s">
        <v>181</v>
      </c>
      <c r="AW126" s="132" t="s">
        <v>181</v>
      </c>
      <c r="AX126" s="132" t="s">
        <v>181</v>
      </c>
      <c r="AY126" s="132" t="s">
        <v>181</v>
      </c>
      <c r="AZ126" s="132" t="s">
        <v>181</v>
      </c>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32" t="s">
        <v>181</v>
      </c>
      <c r="CW126" s="127"/>
      <c r="CX126" s="127"/>
      <c r="CY126" s="127"/>
      <c r="CZ126" s="127"/>
      <c r="DA126" s="127"/>
      <c r="DB126" s="132" t="s">
        <v>181</v>
      </c>
      <c r="DC126" s="127"/>
      <c r="DD126" s="127"/>
      <c r="DE126" s="127"/>
      <c r="DF126" s="127"/>
      <c r="DG126" s="127"/>
      <c r="DH126" s="132" t="s">
        <v>181</v>
      </c>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row>
    <row r="127" spans="1:144" s="58" customFormat="1" ht="20.25" customHeight="1">
      <c r="A127" s="55"/>
      <c r="B127" s="56"/>
      <c r="C127" s="56"/>
      <c r="D127" s="1090" t="s">
        <v>270</v>
      </c>
      <c r="E127" s="1091"/>
      <c r="F127" s="1091"/>
      <c r="G127" s="1091"/>
      <c r="H127" s="1091"/>
      <c r="I127" s="1091"/>
      <c r="J127" s="1091"/>
      <c r="K127" s="56"/>
      <c r="L127" s="68"/>
      <c r="M127" s="152"/>
      <c r="N127" s="152"/>
      <c r="O127" s="408"/>
      <c r="P127" s="152"/>
      <c r="Q127" s="68"/>
      <c r="R127" s="152"/>
      <c r="S127" s="152"/>
      <c r="T127" s="408"/>
      <c r="U127" s="152"/>
      <c r="V127" s="68"/>
      <c r="W127" s="152"/>
      <c r="X127" s="152"/>
      <c r="Y127" s="408"/>
      <c r="Z127" s="152"/>
      <c r="AA127" s="68"/>
      <c r="AB127" s="152"/>
      <c r="AC127" s="152"/>
      <c r="AD127" s="408"/>
      <c r="AE127" s="152"/>
      <c r="AF127" s="68"/>
      <c r="AG127" s="152"/>
      <c r="AH127" s="152"/>
      <c r="AI127" s="408"/>
      <c r="AJ127" s="152"/>
      <c r="AK127" s="68"/>
      <c r="AL127" s="152"/>
      <c r="AM127" s="152"/>
      <c r="AN127" s="408"/>
      <c r="AO127" s="85"/>
      <c r="AP127" s="187"/>
      <c r="AQ127" s="53">
        <f>SUM(O127:AN127)</f>
        <v>0</v>
      </c>
      <c r="AR127" s="188"/>
      <c r="AS127" s="729"/>
      <c r="AT127" s="132" t="s">
        <v>181</v>
      </c>
      <c r="AU127" s="132" t="s">
        <v>181</v>
      </c>
      <c r="AV127" s="132" t="s">
        <v>181</v>
      </c>
      <c r="AW127" s="132" t="s">
        <v>181</v>
      </c>
      <c r="AX127" s="132" t="s">
        <v>181</v>
      </c>
      <c r="AY127" s="132" t="s">
        <v>181</v>
      </c>
      <c r="AZ127" s="132" t="s">
        <v>181</v>
      </c>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32" t="s">
        <v>181</v>
      </c>
      <c r="CW127" s="127"/>
      <c r="CX127" s="127"/>
      <c r="CY127" s="127"/>
      <c r="CZ127" s="127"/>
      <c r="DA127" s="127"/>
      <c r="DB127" s="132" t="s">
        <v>181</v>
      </c>
      <c r="DC127" s="127"/>
      <c r="DD127" s="127"/>
      <c r="DE127" s="127"/>
      <c r="DF127" s="127"/>
      <c r="DG127" s="127"/>
      <c r="DH127" s="132" t="s">
        <v>181</v>
      </c>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row>
    <row r="128" spans="1:144" s="58" customFormat="1" ht="20.25" customHeight="1">
      <c r="A128" s="55"/>
      <c r="B128" s="56"/>
      <c r="C128" s="56"/>
      <c r="D128" s="1090" t="s">
        <v>270</v>
      </c>
      <c r="E128" s="1091"/>
      <c r="F128" s="1091"/>
      <c r="G128" s="1091"/>
      <c r="H128" s="1091"/>
      <c r="I128" s="1091"/>
      <c r="J128" s="1091"/>
      <c r="K128" s="56"/>
      <c r="L128" s="68"/>
      <c r="M128" s="152"/>
      <c r="N128" s="152"/>
      <c r="O128" s="408"/>
      <c r="P128" s="152"/>
      <c r="Q128" s="68"/>
      <c r="R128" s="152"/>
      <c r="S128" s="152"/>
      <c r="T128" s="408"/>
      <c r="U128" s="152"/>
      <c r="V128" s="68"/>
      <c r="W128" s="152"/>
      <c r="X128" s="152"/>
      <c r="Y128" s="408"/>
      <c r="Z128" s="152"/>
      <c r="AA128" s="68"/>
      <c r="AB128" s="152"/>
      <c r="AC128" s="152"/>
      <c r="AD128" s="408"/>
      <c r="AE128" s="152"/>
      <c r="AF128" s="68"/>
      <c r="AG128" s="152"/>
      <c r="AH128" s="152"/>
      <c r="AI128" s="408"/>
      <c r="AJ128" s="152"/>
      <c r="AK128" s="68"/>
      <c r="AL128" s="152"/>
      <c r="AM128" s="152"/>
      <c r="AN128" s="408"/>
      <c r="AO128" s="85"/>
      <c r="AP128" s="187"/>
      <c r="AQ128" s="53">
        <f>SUM(O128:AN128)</f>
        <v>0</v>
      </c>
      <c r="AR128" s="188"/>
      <c r="AS128" s="729"/>
      <c r="AT128" s="132"/>
      <c r="AU128" s="132"/>
      <c r="AV128" s="132"/>
      <c r="AW128" s="132"/>
      <c r="AX128" s="132"/>
      <c r="AY128" s="132"/>
      <c r="AZ128" s="132"/>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32"/>
      <c r="CW128" s="127"/>
      <c r="CX128" s="127"/>
      <c r="CY128" s="127"/>
      <c r="CZ128" s="127"/>
      <c r="DA128" s="127"/>
      <c r="DB128" s="132"/>
      <c r="DC128" s="127"/>
      <c r="DD128" s="127"/>
      <c r="DE128" s="127"/>
      <c r="DF128" s="127"/>
      <c r="DG128" s="127"/>
      <c r="DH128" s="132"/>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row>
    <row r="129" spans="1:144" s="58" customFormat="1" ht="9.9499999999999993" customHeight="1">
      <c r="A129" s="55" t="s">
        <v>181</v>
      </c>
      <c r="B129" s="56" t="s">
        <v>181</v>
      </c>
      <c r="C129" s="56" t="s">
        <v>181</v>
      </c>
      <c r="D129" s="56" t="s">
        <v>181</v>
      </c>
      <c r="E129" s="56" t="s">
        <v>181</v>
      </c>
      <c r="F129" s="56" t="s">
        <v>181</v>
      </c>
      <c r="G129" s="56" t="s">
        <v>181</v>
      </c>
      <c r="H129" s="56" t="s">
        <v>181</v>
      </c>
      <c r="I129" s="56" t="s">
        <v>181</v>
      </c>
      <c r="J129" s="157" t="s">
        <v>181</v>
      </c>
      <c r="K129" s="157" t="s">
        <v>181</v>
      </c>
      <c r="L129" s="68" t="s">
        <v>181</v>
      </c>
      <c r="M129" s="152" t="s">
        <v>181</v>
      </c>
      <c r="N129" s="152" t="s">
        <v>181</v>
      </c>
      <c r="O129" s="401"/>
      <c r="P129" s="69"/>
      <c r="Q129" s="152"/>
      <c r="R129" s="152"/>
      <c r="S129" s="152"/>
      <c r="T129" s="401"/>
      <c r="U129" s="69"/>
      <c r="V129" s="152"/>
      <c r="W129" s="152"/>
      <c r="X129" s="152"/>
      <c r="Y129" s="401"/>
      <c r="Z129" s="69"/>
      <c r="AA129" s="152"/>
      <c r="AB129" s="152"/>
      <c r="AC129" s="152"/>
      <c r="AD129" s="401"/>
      <c r="AE129" s="69" t="s">
        <v>181</v>
      </c>
      <c r="AF129" s="152" t="s">
        <v>181</v>
      </c>
      <c r="AG129" s="152" t="s">
        <v>181</v>
      </c>
      <c r="AH129" s="152" t="s">
        <v>181</v>
      </c>
      <c r="AI129" s="401" t="s">
        <v>181</v>
      </c>
      <c r="AJ129" s="69" t="s">
        <v>181</v>
      </c>
      <c r="AK129" s="152" t="s">
        <v>181</v>
      </c>
      <c r="AL129" s="152" t="s">
        <v>181</v>
      </c>
      <c r="AM129" s="152" t="s">
        <v>181</v>
      </c>
      <c r="AN129" s="401" t="s">
        <v>181</v>
      </c>
      <c r="AO129" s="75" t="s">
        <v>181</v>
      </c>
      <c r="AP129" s="185" t="s">
        <v>181</v>
      </c>
      <c r="AQ129" s="185" t="s">
        <v>181</v>
      </c>
      <c r="AR129" s="188" t="s">
        <v>181</v>
      </c>
      <c r="AS129" s="729"/>
      <c r="AT129" s="132"/>
      <c r="AU129" s="132"/>
      <c r="AV129" s="132"/>
      <c r="AW129" s="132"/>
      <c r="AX129" s="132"/>
      <c r="AY129" s="132"/>
      <c r="AZ129" s="132"/>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32"/>
      <c r="CW129" s="127"/>
      <c r="CX129" s="127"/>
      <c r="CY129" s="127"/>
      <c r="CZ129" s="127"/>
      <c r="DA129" s="127"/>
      <c r="DB129" s="132"/>
      <c r="DC129" s="127"/>
      <c r="DD129" s="127"/>
      <c r="DE129" s="127"/>
      <c r="DF129" s="127"/>
      <c r="DG129" s="127"/>
      <c r="DH129" s="132"/>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row>
    <row r="130" spans="1:144" s="58" customFormat="1" ht="20.25" customHeight="1">
      <c r="A130" s="55" t="s">
        <v>181</v>
      </c>
      <c r="B130" s="59">
        <v>3</v>
      </c>
      <c r="C130" s="1092" t="s">
        <v>8</v>
      </c>
      <c r="D130" s="1093"/>
      <c r="E130" s="1093"/>
      <c r="F130" s="1093"/>
      <c r="G130" s="1093"/>
      <c r="H130" s="1093"/>
      <c r="I130" s="1093"/>
      <c r="J130" s="1093"/>
      <c r="K130" s="56" t="s">
        <v>181</v>
      </c>
      <c r="L130" s="68" t="s">
        <v>181</v>
      </c>
      <c r="M130" s="152" t="s">
        <v>181</v>
      </c>
      <c r="N130" s="152" t="s">
        <v>181</v>
      </c>
      <c r="O130" s="401"/>
      <c r="P130" s="152"/>
      <c r="Q130" s="68"/>
      <c r="R130" s="152"/>
      <c r="S130" s="152"/>
      <c r="T130" s="401"/>
      <c r="U130" s="152"/>
      <c r="V130" s="68"/>
      <c r="W130" s="152"/>
      <c r="X130" s="152"/>
      <c r="Y130" s="401"/>
      <c r="Z130" s="152"/>
      <c r="AA130" s="68"/>
      <c r="AB130" s="152"/>
      <c r="AC130" s="152"/>
      <c r="AD130" s="401"/>
      <c r="AE130" s="152" t="s">
        <v>181</v>
      </c>
      <c r="AF130" s="68" t="s">
        <v>181</v>
      </c>
      <c r="AG130" s="152" t="s">
        <v>181</v>
      </c>
      <c r="AH130" s="152" t="s">
        <v>181</v>
      </c>
      <c r="AI130" s="401" t="s">
        <v>181</v>
      </c>
      <c r="AJ130" s="152" t="s">
        <v>181</v>
      </c>
      <c r="AK130" s="68" t="s">
        <v>181</v>
      </c>
      <c r="AL130" s="152" t="s">
        <v>181</v>
      </c>
      <c r="AM130" s="152" t="s">
        <v>181</v>
      </c>
      <c r="AN130" s="401" t="s">
        <v>181</v>
      </c>
      <c r="AO130" s="85" t="s">
        <v>181</v>
      </c>
      <c r="AP130" s="187" t="s">
        <v>181</v>
      </c>
      <c r="AQ130" s="185" t="s">
        <v>181</v>
      </c>
      <c r="AR130" s="188" t="s">
        <v>181</v>
      </c>
      <c r="AS130" s="729"/>
      <c r="AT130" s="132" t="s">
        <v>181</v>
      </c>
      <c r="AU130" s="132" t="s">
        <v>181</v>
      </c>
      <c r="AV130" s="132" t="s">
        <v>181</v>
      </c>
      <c r="AW130" s="132" t="s">
        <v>181</v>
      </c>
      <c r="AX130" s="132" t="s">
        <v>181</v>
      </c>
      <c r="AY130" s="132" t="s">
        <v>181</v>
      </c>
      <c r="AZ130" s="132" t="s">
        <v>181</v>
      </c>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32" t="s">
        <v>181</v>
      </c>
      <c r="CW130" s="127"/>
      <c r="CX130" s="127"/>
      <c r="CY130" s="127"/>
      <c r="CZ130" s="127"/>
      <c r="DA130" s="127"/>
      <c r="DB130" s="132" t="s">
        <v>181</v>
      </c>
      <c r="DC130" s="127"/>
      <c r="DD130" s="127"/>
      <c r="DE130" s="127"/>
      <c r="DF130" s="127"/>
      <c r="DG130" s="127"/>
      <c r="DH130" s="132" t="s">
        <v>181</v>
      </c>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row>
    <row r="131" spans="1:144" s="58" customFormat="1" ht="20.25" customHeight="1">
      <c r="A131" s="55" t="s">
        <v>181</v>
      </c>
      <c r="B131" s="56" t="s">
        <v>181</v>
      </c>
      <c r="C131" s="56" t="s">
        <v>181</v>
      </c>
      <c r="D131" s="1090" t="s">
        <v>271</v>
      </c>
      <c r="E131" s="1091"/>
      <c r="F131" s="1091"/>
      <c r="G131" s="1091"/>
      <c r="H131" s="1091"/>
      <c r="I131" s="1091"/>
      <c r="J131" s="1091"/>
      <c r="K131" s="56" t="s">
        <v>181</v>
      </c>
      <c r="L131" s="68" t="s">
        <v>181</v>
      </c>
      <c r="M131" s="152" t="s">
        <v>181</v>
      </c>
      <c r="N131" s="152" t="s">
        <v>181</v>
      </c>
      <c r="O131" s="408"/>
      <c r="P131" s="152"/>
      <c r="Q131" s="68"/>
      <c r="R131" s="152"/>
      <c r="S131" s="152"/>
      <c r="T131" s="408"/>
      <c r="U131" s="152"/>
      <c r="V131" s="68"/>
      <c r="W131" s="152"/>
      <c r="X131" s="152"/>
      <c r="Y131" s="408"/>
      <c r="Z131" s="152"/>
      <c r="AA131" s="68"/>
      <c r="AB131" s="152"/>
      <c r="AC131" s="152"/>
      <c r="AD131" s="408"/>
      <c r="AE131" s="152"/>
      <c r="AF131" s="68"/>
      <c r="AG131" s="152"/>
      <c r="AH131" s="152"/>
      <c r="AI131" s="408"/>
      <c r="AJ131" s="152"/>
      <c r="AK131" s="68"/>
      <c r="AL131" s="152"/>
      <c r="AM131" s="152"/>
      <c r="AN131" s="408"/>
      <c r="AO131" s="85" t="s">
        <v>181</v>
      </c>
      <c r="AP131" s="187" t="s">
        <v>181</v>
      </c>
      <c r="AQ131" s="53">
        <f>SUM(O131:AN131)</f>
        <v>0</v>
      </c>
      <c r="AR131" s="188" t="s">
        <v>181</v>
      </c>
      <c r="AS131" s="729"/>
      <c r="AT131" s="132" t="s">
        <v>181</v>
      </c>
      <c r="AU131" s="132" t="s">
        <v>181</v>
      </c>
      <c r="AV131" s="132" t="s">
        <v>181</v>
      </c>
      <c r="AW131" s="132" t="s">
        <v>181</v>
      </c>
      <c r="AX131" s="132" t="s">
        <v>181</v>
      </c>
      <c r="AY131" s="132" t="s">
        <v>181</v>
      </c>
      <c r="AZ131" s="132" t="s">
        <v>181</v>
      </c>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32" t="s">
        <v>181</v>
      </c>
      <c r="CW131" s="127"/>
      <c r="CX131" s="127"/>
      <c r="CY131" s="127"/>
      <c r="CZ131" s="127"/>
      <c r="DA131" s="127"/>
      <c r="DB131" s="132" t="s">
        <v>181</v>
      </c>
      <c r="DC131" s="127"/>
      <c r="DD131" s="127"/>
      <c r="DE131" s="127"/>
      <c r="DF131" s="127"/>
      <c r="DG131" s="127"/>
      <c r="DH131" s="132" t="s">
        <v>181</v>
      </c>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row>
    <row r="132" spans="1:144" s="58" customFormat="1" ht="20.25" customHeight="1">
      <c r="A132" s="55"/>
      <c r="B132" s="56"/>
      <c r="C132" s="56"/>
      <c r="D132" s="1090" t="s">
        <v>271</v>
      </c>
      <c r="E132" s="1091"/>
      <c r="F132" s="1091"/>
      <c r="G132" s="1091"/>
      <c r="H132" s="1091"/>
      <c r="I132" s="1091"/>
      <c r="J132" s="1091"/>
      <c r="K132" s="56"/>
      <c r="L132" s="68"/>
      <c r="M132" s="152"/>
      <c r="N132" s="152"/>
      <c r="O132" s="408"/>
      <c r="P132" s="152"/>
      <c r="Q132" s="68"/>
      <c r="R132" s="152"/>
      <c r="S132" s="152"/>
      <c r="T132" s="408"/>
      <c r="U132" s="152"/>
      <c r="V132" s="68"/>
      <c r="W132" s="152"/>
      <c r="X132" s="152"/>
      <c r="Y132" s="408"/>
      <c r="Z132" s="152"/>
      <c r="AA132" s="68"/>
      <c r="AB132" s="152"/>
      <c r="AC132" s="152"/>
      <c r="AD132" s="408"/>
      <c r="AE132" s="152"/>
      <c r="AF132" s="68"/>
      <c r="AG132" s="152"/>
      <c r="AH132" s="152"/>
      <c r="AI132" s="408"/>
      <c r="AJ132" s="152"/>
      <c r="AK132" s="68"/>
      <c r="AL132" s="152"/>
      <c r="AM132" s="152"/>
      <c r="AN132" s="408"/>
      <c r="AO132" s="85"/>
      <c r="AP132" s="187"/>
      <c r="AQ132" s="53">
        <f>SUM(O132:AN132)</f>
        <v>0</v>
      </c>
      <c r="AR132" s="188"/>
      <c r="AS132" s="729"/>
      <c r="AT132" s="132" t="s">
        <v>181</v>
      </c>
      <c r="AU132" s="132" t="s">
        <v>181</v>
      </c>
      <c r="AV132" s="132" t="s">
        <v>181</v>
      </c>
      <c r="AW132" s="132" t="s">
        <v>181</v>
      </c>
      <c r="AX132" s="132" t="s">
        <v>181</v>
      </c>
      <c r="AY132" s="132" t="s">
        <v>181</v>
      </c>
      <c r="AZ132" s="132" t="s">
        <v>181</v>
      </c>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32" t="s">
        <v>181</v>
      </c>
      <c r="CW132" s="127"/>
      <c r="CX132" s="127"/>
      <c r="CY132" s="127"/>
      <c r="CZ132" s="127"/>
      <c r="DA132" s="127"/>
      <c r="DB132" s="132" t="s">
        <v>181</v>
      </c>
      <c r="DC132" s="127"/>
      <c r="DD132" s="127"/>
      <c r="DE132" s="127"/>
      <c r="DF132" s="127"/>
      <c r="DG132" s="127"/>
      <c r="DH132" s="132" t="s">
        <v>181</v>
      </c>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row>
    <row r="133" spans="1:144" s="58" customFormat="1" ht="20.25" customHeight="1">
      <c r="A133" s="55"/>
      <c r="B133" s="56"/>
      <c r="C133" s="56"/>
      <c r="D133" s="1090" t="s">
        <v>271</v>
      </c>
      <c r="E133" s="1091"/>
      <c r="F133" s="1091"/>
      <c r="G133" s="1091"/>
      <c r="H133" s="1091"/>
      <c r="I133" s="1091"/>
      <c r="J133" s="1091"/>
      <c r="K133" s="56"/>
      <c r="L133" s="68"/>
      <c r="M133" s="152"/>
      <c r="N133" s="152"/>
      <c r="O133" s="408"/>
      <c r="P133" s="152"/>
      <c r="Q133" s="68"/>
      <c r="R133" s="152"/>
      <c r="S133" s="152"/>
      <c r="T133" s="408"/>
      <c r="U133" s="152"/>
      <c r="V133" s="68"/>
      <c r="W133" s="152"/>
      <c r="X133" s="152"/>
      <c r="Y133" s="408"/>
      <c r="Z133" s="152"/>
      <c r="AA133" s="68"/>
      <c r="AB133" s="152"/>
      <c r="AC133" s="152"/>
      <c r="AD133" s="408"/>
      <c r="AE133" s="152"/>
      <c r="AF133" s="68"/>
      <c r="AG133" s="152"/>
      <c r="AH133" s="152"/>
      <c r="AI133" s="408"/>
      <c r="AJ133" s="152"/>
      <c r="AK133" s="68"/>
      <c r="AL133" s="152"/>
      <c r="AM133" s="152"/>
      <c r="AN133" s="408"/>
      <c r="AO133" s="85"/>
      <c r="AP133" s="187"/>
      <c r="AQ133" s="53">
        <f>SUM(O133:AN133)</f>
        <v>0</v>
      </c>
      <c r="AR133" s="188"/>
      <c r="AS133" s="729"/>
      <c r="AT133" s="132"/>
      <c r="AU133" s="132"/>
      <c r="AV133" s="132"/>
      <c r="AW133" s="132"/>
      <c r="AX133" s="132"/>
      <c r="AY133" s="132"/>
      <c r="AZ133" s="132"/>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32"/>
      <c r="CW133" s="127"/>
      <c r="CX133" s="127"/>
      <c r="CY133" s="127"/>
      <c r="CZ133" s="127"/>
      <c r="DA133" s="127"/>
      <c r="DB133" s="132"/>
      <c r="DC133" s="127"/>
      <c r="DD133" s="127"/>
      <c r="DE133" s="127"/>
      <c r="DF133" s="127"/>
      <c r="DG133" s="127"/>
      <c r="DH133" s="132"/>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row>
    <row r="134" spans="1:144" s="58" customFormat="1" ht="9.9499999999999993" customHeight="1">
      <c r="A134" s="55" t="s">
        <v>181</v>
      </c>
      <c r="B134" s="56" t="s">
        <v>181</v>
      </c>
      <c r="C134" s="56" t="s">
        <v>181</v>
      </c>
      <c r="D134" s="56" t="s">
        <v>181</v>
      </c>
      <c r="E134" s="56" t="s">
        <v>181</v>
      </c>
      <c r="F134" s="56" t="s">
        <v>181</v>
      </c>
      <c r="G134" s="56" t="s">
        <v>181</v>
      </c>
      <c r="H134" s="56" t="s">
        <v>181</v>
      </c>
      <c r="I134" s="56" t="s">
        <v>181</v>
      </c>
      <c r="J134" s="157" t="s">
        <v>181</v>
      </c>
      <c r="K134" s="157" t="s">
        <v>181</v>
      </c>
      <c r="L134" s="68" t="s">
        <v>181</v>
      </c>
      <c r="M134" s="152" t="s">
        <v>181</v>
      </c>
      <c r="N134" s="152" t="s">
        <v>181</v>
      </c>
      <c r="O134" s="401"/>
      <c r="P134" s="69"/>
      <c r="Q134" s="152"/>
      <c r="R134" s="152"/>
      <c r="S134" s="152"/>
      <c r="T134" s="401"/>
      <c r="U134" s="69"/>
      <c r="V134" s="152"/>
      <c r="W134" s="152"/>
      <c r="X134" s="152"/>
      <c r="Y134" s="401"/>
      <c r="Z134" s="69"/>
      <c r="AA134" s="152"/>
      <c r="AB134" s="152"/>
      <c r="AC134" s="152"/>
      <c r="AD134" s="401"/>
      <c r="AE134" s="69" t="s">
        <v>181</v>
      </c>
      <c r="AF134" s="152" t="s">
        <v>181</v>
      </c>
      <c r="AG134" s="152" t="s">
        <v>181</v>
      </c>
      <c r="AH134" s="152" t="s">
        <v>181</v>
      </c>
      <c r="AI134" s="401" t="s">
        <v>181</v>
      </c>
      <c r="AJ134" s="69" t="s">
        <v>181</v>
      </c>
      <c r="AK134" s="152" t="s">
        <v>181</v>
      </c>
      <c r="AL134" s="152" t="s">
        <v>181</v>
      </c>
      <c r="AM134" s="152" t="s">
        <v>181</v>
      </c>
      <c r="AN134" s="401" t="s">
        <v>181</v>
      </c>
      <c r="AO134" s="75" t="s">
        <v>181</v>
      </c>
      <c r="AP134" s="185" t="s">
        <v>181</v>
      </c>
      <c r="AQ134" s="185" t="s">
        <v>181</v>
      </c>
      <c r="AR134" s="188" t="s">
        <v>181</v>
      </c>
      <c r="AS134" s="729"/>
      <c r="AT134" s="132"/>
      <c r="AU134" s="132"/>
      <c r="AV134" s="132"/>
      <c r="AW134" s="132"/>
      <c r="AX134" s="132"/>
      <c r="AY134" s="132"/>
      <c r="AZ134" s="132"/>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32"/>
      <c r="CW134" s="127"/>
      <c r="CX134" s="127"/>
      <c r="CY134" s="127"/>
      <c r="CZ134" s="127"/>
      <c r="DA134" s="127"/>
      <c r="DB134" s="132"/>
      <c r="DC134" s="127"/>
      <c r="DD134" s="127"/>
      <c r="DE134" s="127"/>
      <c r="DF134" s="127"/>
      <c r="DG134" s="127"/>
      <c r="DH134" s="132"/>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row>
    <row r="135" spans="1:144" s="58" customFormat="1" ht="20.25" customHeight="1">
      <c r="A135" s="55" t="s">
        <v>181</v>
      </c>
      <c r="B135" s="59">
        <v>4</v>
      </c>
      <c r="C135" s="1092" t="s">
        <v>6</v>
      </c>
      <c r="D135" s="1093"/>
      <c r="E135" s="1093"/>
      <c r="F135" s="1093"/>
      <c r="G135" s="1093"/>
      <c r="H135" s="1093"/>
      <c r="I135" s="1093"/>
      <c r="J135" s="1093"/>
      <c r="K135" s="56" t="s">
        <v>181</v>
      </c>
      <c r="L135" s="68" t="s">
        <v>181</v>
      </c>
      <c r="M135" s="152" t="s">
        <v>181</v>
      </c>
      <c r="N135" s="152" t="s">
        <v>181</v>
      </c>
      <c r="O135" s="401"/>
      <c r="P135" s="152"/>
      <c r="Q135" s="68"/>
      <c r="R135" s="152"/>
      <c r="S135" s="152"/>
      <c r="T135" s="401"/>
      <c r="U135" s="152"/>
      <c r="V135" s="68"/>
      <c r="W135" s="152"/>
      <c r="X135" s="152"/>
      <c r="Y135" s="401"/>
      <c r="Z135" s="152"/>
      <c r="AA135" s="68"/>
      <c r="AB135" s="152"/>
      <c r="AC135" s="152"/>
      <c r="AD135" s="401"/>
      <c r="AE135" s="152" t="s">
        <v>181</v>
      </c>
      <c r="AF135" s="68" t="s">
        <v>181</v>
      </c>
      <c r="AG135" s="152" t="s">
        <v>181</v>
      </c>
      <c r="AH135" s="152" t="s">
        <v>181</v>
      </c>
      <c r="AI135" s="401" t="s">
        <v>181</v>
      </c>
      <c r="AJ135" s="152" t="s">
        <v>181</v>
      </c>
      <c r="AK135" s="68" t="s">
        <v>181</v>
      </c>
      <c r="AL135" s="152" t="s">
        <v>181</v>
      </c>
      <c r="AM135" s="152" t="s">
        <v>181</v>
      </c>
      <c r="AN135" s="401" t="s">
        <v>181</v>
      </c>
      <c r="AO135" s="85" t="s">
        <v>181</v>
      </c>
      <c r="AP135" s="187" t="s">
        <v>181</v>
      </c>
      <c r="AQ135" s="185" t="s">
        <v>181</v>
      </c>
      <c r="AR135" s="188" t="s">
        <v>181</v>
      </c>
      <c r="AS135" s="729"/>
      <c r="AT135" s="132" t="s">
        <v>181</v>
      </c>
      <c r="AU135" s="132" t="s">
        <v>181</v>
      </c>
      <c r="AV135" s="132" t="s">
        <v>181</v>
      </c>
      <c r="AW135" s="132" t="s">
        <v>181</v>
      </c>
      <c r="AX135" s="132" t="s">
        <v>181</v>
      </c>
      <c r="AY135" s="132" t="s">
        <v>181</v>
      </c>
      <c r="AZ135" s="132" t="s">
        <v>181</v>
      </c>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32" t="s">
        <v>181</v>
      </c>
      <c r="CW135" s="127"/>
      <c r="CX135" s="127"/>
      <c r="CY135" s="127"/>
      <c r="CZ135" s="127"/>
      <c r="DA135" s="127"/>
      <c r="DB135" s="132" t="s">
        <v>181</v>
      </c>
      <c r="DC135" s="127"/>
      <c r="DD135" s="127"/>
      <c r="DE135" s="127"/>
      <c r="DF135" s="127"/>
      <c r="DG135" s="127"/>
      <c r="DH135" s="132" t="s">
        <v>181</v>
      </c>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row>
    <row r="136" spans="1:144" s="58" customFormat="1" ht="20.25" customHeight="1">
      <c r="A136" s="55" t="s">
        <v>181</v>
      </c>
      <c r="B136" s="56" t="s">
        <v>181</v>
      </c>
      <c r="C136" s="56" t="s">
        <v>181</v>
      </c>
      <c r="D136" s="1090" t="s">
        <v>272</v>
      </c>
      <c r="E136" s="1091"/>
      <c r="F136" s="1091"/>
      <c r="G136" s="1091"/>
      <c r="H136" s="1091"/>
      <c r="I136" s="1091"/>
      <c r="J136" s="1091"/>
      <c r="K136" s="56" t="s">
        <v>181</v>
      </c>
      <c r="L136" s="68" t="s">
        <v>181</v>
      </c>
      <c r="M136" s="152" t="s">
        <v>181</v>
      </c>
      <c r="N136" s="152" t="s">
        <v>181</v>
      </c>
      <c r="O136" s="408"/>
      <c r="P136" s="152"/>
      <c r="Q136" s="68"/>
      <c r="R136" s="152"/>
      <c r="S136" s="152"/>
      <c r="T136" s="408"/>
      <c r="U136" s="152"/>
      <c r="V136" s="68"/>
      <c r="W136" s="152"/>
      <c r="X136" s="152"/>
      <c r="Y136" s="408"/>
      <c r="Z136" s="152"/>
      <c r="AA136" s="68"/>
      <c r="AB136" s="152"/>
      <c r="AC136" s="152"/>
      <c r="AD136" s="408"/>
      <c r="AE136" s="152"/>
      <c r="AF136" s="68"/>
      <c r="AG136" s="152"/>
      <c r="AH136" s="152"/>
      <c r="AI136" s="408"/>
      <c r="AJ136" s="152"/>
      <c r="AK136" s="68"/>
      <c r="AL136" s="152"/>
      <c r="AM136" s="152"/>
      <c r="AN136" s="408"/>
      <c r="AO136" s="85" t="s">
        <v>181</v>
      </c>
      <c r="AP136" s="187" t="s">
        <v>181</v>
      </c>
      <c r="AQ136" s="53">
        <f>SUM(O136:AN136)</f>
        <v>0</v>
      </c>
      <c r="AR136" s="188" t="s">
        <v>181</v>
      </c>
      <c r="AS136" s="729"/>
      <c r="AT136" s="132" t="s">
        <v>181</v>
      </c>
      <c r="AU136" s="132" t="s">
        <v>181</v>
      </c>
      <c r="AV136" s="132" t="s">
        <v>181</v>
      </c>
      <c r="AW136" s="132" t="s">
        <v>181</v>
      </c>
      <c r="AX136" s="132" t="s">
        <v>181</v>
      </c>
      <c r="AY136" s="132" t="s">
        <v>181</v>
      </c>
      <c r="AZ136" s="132" t="s">
        <v>181</v>
      </c>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32" t="s">
        <v>181</v>
      </c>
      <c r="CW136" s="127"/>
      <c r="CX136" s="127"/>
      <c r="CY136" s="127"/>
      <c r="CZ136" s="127"/>
      <c r="DA136" s="127"/>
      <c r="DB136" s="132" t="s">
        <v>181</v>
      </c>
      <c r="DC136" s="127"/>
      <c r="DD136" s="127"/>
      <c r="DE136" s="127"/>
      <c r="DF136" s="127"/>
      <c r="DG136" s="127"/>
      <c r="DH136" s="132" t="s">
        <v>181</v>
      </c>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row>
    <row r="137" spans="1:144" s="58" customFormat="1" ht="20.25" customHeight="1">
      <c r="A137" s="55"/>
      <c r="B137" s="56"/>
      <c r="C137" s="56"/>
      <c r="D137" s="1090" t="s">
        <v>273</v>
      </c>
      <c r="E137" s="1091"/>
      <c r="F137" s="1091"/>
      <c r="G137" s="1091"/>
      <c r="H137" s="1091"/>
      <c r="I137" s="1091"/>
      <c r="J137" s="1091"/>
      <c r="K137" s="56"/>
      <c r="L137" s="68"/>
      <c r="M137" s="152"/>
      <c r="N137" s="152"/>
      <c r="O137" s="408"/>
      <c r="P137" s="152"/>
      <c r="Q137" s="68"/>
      <c r="R137" s="152"/>
      <c r="S137" s="152"/>
      <c r="T137" s="408"/>
      <c r="U137" s="152"/>
      <c r="V137" s="68"/>
      <c r="W137" s="152"/>
      <c r="X137" s="152"/>
      <c r="Y137" s="408"/>
      <c r="Z137" s="152"/>
      <c r="AA137" s="68"/>
      <c r="AB137" s="152"/>
      <c r="AC137" s="152"/>
      <c r="AD137" s="408"/>
      <c r="AE137" s="152"/>
      <c r="AF137" s="68"/>
      <c r="AG137" s="152"/>
      <c r="AH137" s="152"/>
      <c r="AI137" s="408"/>
      <c r="AJ137" s="152"/>
      <c r="AK137" s="68"/>
      <c r="AL137" s="152"/>
      <c r="AM137" s="152"/>
      <c r="AN137" s="408"/>
      <c r="AO137" s="85"/>
      <c r="AP137" s="187"/>
      <c r="AQ137" s="53">
        <f>SUM(O137:AN137)</f>
        <v>0</v>
      </c>
      <c r="AR137" s="70"/>
      <c r="AS137" s="729"/>
      <c r="AT137" s="132" t="s">
        <v>181</v>
      </c>
      <c r="AU137" s="132" t="s">
        <v>181</v>
      </c>
      <c r="AV137" s="132" t="s">
        <v>181</v>
      </c>
      <c r="AW137" s="132" t="s">
        <v>181</v>
      </c>
      <c r="AX137" s="132" t="s">
        <v>181</v>
      </c>
      <c r="AY137" s="132" t="s">
        <v>181</v>
      </c>
      <c r="AZ137" s="132" t="s">
        <v>181</v>
      </c>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32" t="s">
        <v>181</v>
      </c>
      <c r="CW137" s="127"/>
      <c r="CX137" s="127"/>
      <c r="CY137" s="127"/>
      <c r="CZ137" s="127"/>
      <c r="DA137" s="127"/>
      <c r="DB137" s="132" t="s">
        <v>181</v>
      </c>
      <c r="DC137" s="127"/>
      <c r="DD137" s="127"/>
      <c r="DE137" s="127"/>
      <c r="DF137" s="127"/>
      <c r="DG137" s="127"/>
      <c r="DH137" s="132" t="s">
        <v>181</v>
      </c>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row>
    <row r="138" spans="1:144" s="58" customFormat="1" ht="20.25" customHeight="1">
      <c r="A138" s="55"/>
      <c r="B138" s="56"/>
      <c r="C138" s="56"/>
      <c r="D138" s="1090" t="s">
        <v>273</v>
      </c>
      <c r="E138" s="1091"/>
      <c r="F138" s="1091"/>
      <c r="G138" s="1091"/>
      <c r="H138" s="1091"/>
      <c r="I138" s="1091"/>
      <c r="J138" s="1091"/>
      <c r="K138" s="56"/>
      <c r="L138" s="68"/>
      <c r="M138" s="152"/>
      <c r="N138" s="152"/>
      <c r="O138" s="408"/>
      <c r="P138" s="152"/>
      <c r="Q138" s="68"/>
      <c r="R138" s="152"/>
      <c r="S138" s="152"/>
      <c r="T138" s="408"/>
      <c r="U138" s="152"/>
      <c r="V138" s="68"/>
      <c r="W138" s="152"/>
      <c r="X138" s="152"/>
      <c r="Y138" s="408"/>
      <c r="Z138" s="152"/>
      <c r="AA138" s="68"/>
      <c r="AB138" s="152"/>
      <c r="AC138" s="152"/>
      <c r="AD138" s="408"/>
      <c r="AE138" s="152"/>
      <c r="AF138" s="68"/>
      <c r="AG138" s="152"/>
      <c r="AH138" s="152"/>
      <c r="AI138" s="408"/>
      <c r="AJ138" s="152"/>
      <c r="AK138" s="68"/>
      <c r="AL138" s="152"/>
      <c r="AM138" s="152"/>
      <c r="AN138" s="408"/>
      <c r="AO138" s="85"/>
      <c r="AP138" s="187"/>
      <c r="AQ138" s="53">
        <f>SUM(O138:AN138)</f>
        <v>0</v>
      </c>
      <c r="AR138" s="70"/>
      <c r="AS138" s="729"/>
      <c r="AT138" s="132"/>
      <c r="AU138" s="132"/>
      <c r="AV138" s="132"/>
      <c r="AW138" s="132"/>
      <c r="AX138" s="132"/>
      <c r="AY138" s="132"/>
      <c r="AZ138" s="132"/>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32"/>
      <c r="CW138" s="127"/>
      <c r="CX138" s="127"/>
      <c r="CY138" s="127"/>
      <c r="CZ138" s="127"/>
      <c r="DA138" s="127"/>
      <c r="DB138" s="132"/>
      <c r="DC138" s="127"/>
      <c r="DD138" s="127"/>
      <c r="DE138" s="127"/>
      <c r="DF138" s="127"/>
      <c r="DG138" s="127"/>
      <c r="DH138" s="132"/>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row>
    <row r="139" spans="1:144" s="58" customFormat="1" ht="9.9499999999999993" customHeight="1" thickBot="1">
      <c r="A139" s="55"/>
      <c r="B139" s="56" t="s">
        <v>181</v>
      </c>
      <c r="C139" s="56" t="s">
        <v>181</v>
      </c>
      <c r="D139" s="56" t="s">
        <v>181</v>
      </c>
      <c r="E139" s="56" t="s">
        <v>181</v>
      </c>
      <c r="F139" s="56" t="s">
        <v>181</v>
      </c>
      <c r="G139" s="56" t="s">
        <v>181</v>
      </c>
      <c r="H139" s="56" t="s">
        <v>181</v>
      </c>
      <c r="I139" s="56" t="s">
        <v>181</v>
      </c>
      <c r="J139" s="157" t="s">
        <v>181</v>
      </c>
      <c r="K139" s="157" t="s">
        <v>181</v>
      </c>
      <c r="L139" s="68" t="s">
        <v>181</v>
      </c>
      <c r="M139" s="152" t="s">
        <v>181</v>
      </c>
      <c r="N139" s="152" t="s">
        <v>181</v>
      </c>
      <c r="O139" s="401" t="s">
        <v>181</v>
      </c>
      <c r="P139" s="69" t="s">
        <v>181</v>
      </c>
      <c r="Q139" s="152" t="s">
        <v>181</v>
      </c>
      <c r="R139" s="152" t="s">
        <v>181</v>
      </c>
      <c r="S139" s="152" t="s">
        <v>181</v>
      </c>
      <c r="T139" s="401" t="s">
        <v>181</v>
      </c>
      <c r="U139" s="69" t="s">
        <v>181</v>
      </c>
      <c r="V139" s="152" t="s">
        <v>181</v>
      </c>
      <c r="W139" s="152" t="s">
        <v>181</v>
      </c>
      <c r="X139" s="152" t="s">
        <v>181</v>
      </c>
      <c r="Y139" s="401" t="s">
        <v>181</v>
      </c>
      <c r="Z139" s="69" t="s">
        <v>181</v>
      </c>
      <c r="AA139" s="152" t="s">
        <v>181</v>
      </c>
      <c r="AB139" s="152" t="s">
        <v>181</v>
      </c>
      <c r="AC139" s="152" t="s">
        <v>181</v>
      </c>
      <c r="AD139" s="401" t="s">
        <v>181</v>
      </c>
      <c r="AE139" s="69" t="s">
        <v>181</v>
      </c>
      <c r="AF139" s="152" t="s">
        <v>181</v>
      </c>
      <c r="AG139" s="152" t="s">
        <v>181</v>
      </c>
      <c r="AH139" s="152" t="s">
        <v>181</v>
      </c>
      <c r="AI139" s="401" t="s">
        <v>181</v>
      </c>
      <c r="AJ139" s="69" t="s">
        <v>181</v>
      </c>
      <c r="AK139" s="152" t="s">
        <v>181</v>
      </c>
      <c r="AL139" s="152" t="s">
        <v>181</v>
      </c>
      <c r="AM139" s="152" t="s">
        <v>181</v>
      </c>
      <c r="AN139" s="401" t="s">
        <v>181</v>
      </c>
      <c r="AO139" s="75" t="s">
        <v>181</v>
      </c>
      <c r="AP139" s="185" t="s">
        <v>181</v>
      </c>
      <c r="AQ139" s="185" t="s">
        <v>181</v>
      </c>
      <c r="AR139" s="188" t="s">
        <v>181</v>
      </c>
      <c r="AS139" s="729"/>
      <c r="AT139" s="132"/>
      <c r="AU139" s="132"/>
      <c r="AV139" s="132"/>
      <c r="AW139" s="132"/>
      <c r="AX139" s="132"/>
      <c r="AY139" s="132"/>
      <c r="AZ139" s="132"/>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32"/>
      <c r="CW139" s="127"/>
      <c r="CX139" s="127"/>
      <c r="CY139" s="127"/>
      <c r="CZ139" s="127"/>
      <c r="DA139" s="127"/>
      <c r="DB139" s="132"/>
      <c r="DC139" s="127"/>
      <c r="DD139" s="127"/>
      <c r="DE139" s="127"/>
      <c r="DF139" s="127"/>
      <c r="DG139" s="127"/>
      <c r="DH139" s="132"/>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row>
    <row r="140" spans="1:144" s="58" customFormat="1" ht="20.25" customHeight="1" thickBot="1">
      <c r="A140" s="55"/>
      <c r="B140" s="56" t="s">
        <v>181</v>
      </c>
      <c r="C140" s="56" t="s">
        <v>181</v>
      </c>
      <c r="D140" s="56" t="s">
        <v>181</v>
      </c>
      <c r="E140" s="56" t="s">
        <v>181</v>
      </c>
      <c r="F140" s="56" t="s">
        <v>181</v>
      </c>
      <c r="G140" s="56" t="s">
        <v>181</v>
      </c>
      <c r="H140" s="56" t="s">
        <v>181</v>
      </c>
      <c r="I140" s="56" t="s">
        <v>181</v>
      </c>
      <c r="J140" s="56" t="s">
        <v>181</v>
      </c>
      <c r="K140" s="56" t="s">
        <v>181</v>
      </c>
      <c r="L140" s="68" t="s">
        <v>181</v>
      </c>
      <c r="M140" s="152" t="s">
        <v>181</v>
      </c>
      <c r="N140" s="152" t="s">
        <v>181</v>
      </c>
      <c r="O140" s="409">
        <f>SUM(O121:O138)</f>
        <v>0</v>
      </c>
      <c r="P140" s="152" t="s">
        <v>181</v>
      </c>
      <c r="Q140" s="68" t="s">
        <v>181</v>
      </c>
      <c r="R140" s="152" t="s">
        <v>181</v>
      </c>
      <c r="S140" s="152" t="s">
        <v>181</v>
      </c>
      <c r="T140" s="409">
        <f>SUM(T121:T138)</f>
        <v>0</v>
      </c>
      <c r="U140" s="152" t="s">
        <v>181</v>
      </c>
      <c r="V140" s="68" t="s">
        <v>181</v>
      </c>
      <c r="W140" s="152" t="s">
        <v>181</v>
      </c>
      <c r="X140" s="152" t="s">
        <v>181</v>
      </c>
      <c r="Y140" s="409">
        <f>SUM(Y121:Y138)</f>
        <v>0</v>
      </c>
      <c r="Z140" s="152" t="s">
        <v>181</v>
      </c>
      <c r="AA140" s="68" t="s">
        <v>181</v>
      </c>
      <c r="AB140" s="152" t="s">
        <v>181</v>
      </c>
      <c r="AC140" s="152" t="s">
        <v>181</v>
      </c>
      <c r="AD140" s="409">
        <f>SUM(AD121:AD138)</f>
        <v>0</v>
      </c>
      <c r="AE140" s="152" t="s">
        <v>181</v>
      </c>
      <c r="AF140" s="68" t="s">
        <v>181</v>
      </c>
      <c r="AG140" s="152" t="s">
        <v>181</v>
      </c>
      <c r="AH140" s="152" t="s">
        <v>181</v>
      </c>
      <c r="AI140" s="409">
        <f>SUM(AI121:AI138)</f>
        <v>0</v>
      </c>
      <c r="AJ140" s="152" t="s">
        <v>181</v>
      </c>
      <c r="AK140" s="68" t="s">
        <v>181</v>
      </c>
      <c r="AL140" s="152" t="s">
        <v>181</v>
      </c>
      <c r="AM140" s="152" t="s">
        <v>181</v>
      </c>
      <c r="AN140" s="409">
        <f>SUM(AN121:AN138)</f>
        <v>0</v>
      </c>
      <c r="AO140" s="85" t="s">
        <v>181</v>
      </c>
      <c r="AP140" s="187" t="s">
        <v>181</v>
      </c>
      <c r="AQ140" s="54">
        <f>SUM(O140:AN140)</f>
        <v>0</v>
      </c>
      <c r="AR140" s="188" t="s">
        <v>181</v>
      </c>
      <c r="AS140" s="729"/>
      <c r="AT140" s="132" t="s">
        <v>181</v>
      </c>
      <c r="AU140" s="132" t="s">
        <v>181</v>
      </c>
      <c r="AV140" s="132" t="s">
        <v>181</v>
      </c>
      <c r="AW140" s="132" t="s">
        <v>181</v>
      </c>
      <c r="AX140" s="132" t="s">
        <v>181</v>
      </c>
      <c r="AY140" s="132" t="s">
        <v>181</v>
      </c>
      <c r="AZ140" s="132" t="s">
        <v>181</v>
      </c>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32" t="s">
        <v>181</v>
      </c>
      <c r="CW140" s="127"/>
      <c r="CX140" s="127"/>
      <c r="CY140" s="127"/>
      <c r="CZ140" s="127"/>
      <c r="DA140" s="127"/>
      <c r="DB140" s="132" t="s">
        <v>181</v>
      </c>
      <c r="DC140" s="127"/>
      <c r="DD140" s="127"/>
      <c r="DE140" s="127"/>
      <c r="DF140" s="127"/>
      <c r="DG140" s="127"/>
      <c r="DH140" s="132" t="s">
        <v>181</v>
      </c>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row>
    <row r="141" spans="1:144" s="58" customFormat="1" ht="9.9499999999999993" customHeight="1" thickBot="1">
      <c r="A141" s="55"/>
      <c r="B141" s="56" t="s">
        <v>181</v>
      </c>
      <c r="C141" s="56" t="s">
        <v>181</v>
      </c>
      <c r="D141" s="56" t="s">
        <v>181</v>
      </c>
      <c r="E141" s="56" t="s">
        <v>181</v>
      </c>
      <c r="F141" s="56" t="s">
        <v>181</v>
      </c>
      <c r="G141" s="56" t="s">
        <v>181</v>
      </c>
      <c r="H141" s="56" t="s">
        <v>181</v>
      </c>
      <c r="I141" s="56" t="s">
        <v>181</v>
      </c>
      <c r="J141" s="56" t="s">
        <v>181</v>
      </c>
      <c r="K141" s="56" t="s">
        <v>181</v>
      </c>
      <c r="L141" s="68" t="s">
        <v>181</v>
      </c>
      <c r="M141" s="152" t="s">
        <v>181</v>
      </c>
      <c r="N141" s="152" t="s">
        <v>181</v>
      </c>
      <c r="O141" s="401" t="s">
        <v>181</v>
      </c>
      <c r="P141" s="152" t="s">
        <v>181</v>
      </c>
      <c r="Q141" s="68" t="s">
        <v>181</v>
      </c>
      <c r="R141" s="152" t="s">
        <v>181</v>
      </c>
      <c r="S141" s="152" t="s">
        <v>181</v>
      </c>
      <c r="T141" s="401" t="s">
        <v>181</v>
      </c>
      <c r="U141" s="152" t="s">
        <v>181</v>
      </c>
      <c r="V141" s="68" t="s">
        <v>181</v>
      </c>
      <c r="W141" s="152" t="s">
        <v>181</v>
      </c>
      <c r="X141" s="152" t="s">
        <v>181</v>
      </c>
      <c r="Y141" s="401" t="s">
        <v>181</v>
      </c>
      <c r="Z141" s="152" t="s">
        <v>181</v>
      </c>
      <c r="AA141" s="68" t="s">
        <v>181</v>
      </c>
      <c r="AB141" s="152" t="s">
        <v>181</v>
      </c>
      <c r="AC141" s="152" t="s">
        <v>181</v>
      </c>
      <c r="AD141" s="401" t="s">
        <v>181</v>
      </c>
      <c r="AE141" s="152" t="s">
        <v>181</v>
      </c>
      <c r="AF141" s="68" t="s">
        <v>181</v>
      </c>
      <c r="AG141" s="152" t="s">
        <v>181</v>
      </c>
      <c r="AH141" s="152" t="s">
        <v>181</v>
      </c>
      <c r="AI141" s="401" t="s">
        <v>181</v>
      </c>
      <c r="AJ141" s="152" t="s">
        <v>181</v>
      </c>
      <c r="AK141" s="68" t="s">
        <v>181</v>
      </c>
      <c r="AL141" s="152" t="s">
        <v>181</v>
      </c>
      <c r="AM141" s="152" t="s">
        <v>181</v>
      </c>
      <c r="AN141" s="401" t="s">
        <v>181</v>
      </c>
      <c r="AO141" s="85" t="s">
        <v>181</v>
      </c>
      <c r="AP141" s="187" t="s">
        <v>181</v>
      </c>
      <c r="AQ141" s="185" t="s">
        <v>181</v>
      </c>
      <c r="AR141" s="188" t="s">
        <v>181</v>
      </c>
      <c r="AS141" s="729"/>
      <c r="AT141" s="132" t="s">
        <v>181</v>
      </c>
      <c r="AU141" s="132" t="s">
        <v>181</v>
      </c>
      <c r="AV141" s="132" t="s">
        <v>181</v>
      </c>
      <c r="AW141" s="132" t="s">
        <v>181</v>
      </c>
      <c r="AX141" s="132" t="s">
        <v>181</v>
      </c>
      <c r="AY141" s="132" t="s">
        <v>181</v>
      </c>
      <c r="AZ141" s="132" t="s">
        <v>181</v>
      </c>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32" t="s">
        <v>181</v>
      </c>
      <c r="CW141" s="127"/>
      <c r="CX141" s="127"/>
      <c r="CY141" s="127"/>
      <c r="CZ141" s="127"/>
      <c r="DA141" s="127"/>
      <c r="DB141" s="132" t="s">
        <v>181</v>
      </c>
      <c r="DC141" s="127"/>
      <c r="DD141" s="127"/>
      <c r="DE141" s="127"/>
      <c r="DF141" s="127"/>
      <c r="DG141" s="127"/>
      <c r="DH141" s="132" t="s">
        <v>181</v>
      </c>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row>
    <row r="142" spans="1:144" s="58" customFormat="1" ht="20.25" customHeight="1" thickBot="1">
      <c r="A142" s="55"/>
      <c r="B142" s="56"/>
      <c r="C142" s="56" t="s">
        <v>181</v>
      </c>
      <c r="D142" s="56"/>
      <c r="E142" s="56"/>
      <c r="F142" s="1116" t="s">
        <v>249</v>
      </c>
      <c r="G142" s="1117"/>
      <c r="H142" s="1117"/>
      <c r="I142" s="1117"/>
      <c r="J142" s="1117"/>
      <c r="K142" s="56"/>
      <c r="L142" s="68"/>
      <c r="M142" s="152"/>
      <c r="N142" s="152"/>
      <c r="O142" s="417"/>
      <c r="P142" s="418"/>
      <c r="Q142" s="419"/>
      <c r="R142" s="418"/>
      <c r="S142" s="418"/>
      <c r="T142" s="417"/>
      <c r="U142" s="418"/>
      <c r="V142" s="419"/>
      <c r="W142" s="418"/>
      <c r="X142" s="418"/>
      <c r="Y142" s="417"/>
      <c r="Z142" s="418"/>
      <c r="AA142" s="419"/>
      <c r="AB142" s="418"/>
      <c r="AC142" s="418"/>
      <c r="AD142" s="417"/>
      <c r="AE142" s="418"/>
      <c r="AF142" s="419"/>
      <c r="AG142" s="418"/>
      <c r="AH142" s="418"/>
      <c r="AI142" s="417"/>
      <c r="AJ142" s="418"/>
      <c r="AK142" s="419"/>
      <c r="AL142" s="418"/>
      <c r="AM142" s="418"/>
      <c r="AN142" s="417">
        <v>0</v>
      </c>
      <c r="AO142" s="159"/>
      <c r="AP142" s="202"/>
      <c r="AQ142" s="107">
        <f>SUM(O142:AN142)</f>
        <v>0</v>
      </c>
      <c r="AR142" s="203"/>
      <c r="AS142" s="729"/>
      <c r="AT142" s="132" t="s">
        <v>181</v>
      </c>
      <c r="AU142" s="132" t="s">
        <v>181</v>
      </c>
      <c r="AV142" s="132" t="s">
        <v>181</v>
      </c>
      <c r="AW142" s="132" t="s">
        <v>181</v>
      </c>
      <c r="AX142" s="132" t="s">
        <v>181</v>
      </c>
      <c r="AY142" s="132" t="s">
        <v>181</v>
      </c>
      <c r="AZ142" s="132" t="s">
        <v>181</v>
      </c>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32" t="s">
        <v>181</v>
      </c>
      <c r="CW142" s="127"/>
      <c r="CX142" s="127"/>
      <c r="CY142" s="127"/>
      <c r="CZ142" s="127"/>
      <c r="DA142" s="127"/>
      <c r="DB142" s="132" t="s">
        <v>181</v>
      </c>
      <c r="DC142" s="127"/>
      <c r="DD142" s="127"/>
      <c r="DE142" s="127"/>
      <c r="DF142" s="127"/>
      <c r="DG142" s="127"/>
      <c r="DH142" s="132" t="s">
        <v>181</v>
      </c>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row>
    <row r="143" spans="1:144" s="58" customFormat="1" ht="9.9499999999999993" customHeight="1" thickBot="1">
      <c r="A143" s="61"/>
      <c r="B143" s="62" t="s">
        <v>181</v>
      </c>
      <c r="C143" s="62" t="s">
        <v>181</v>
      </c>
      <c r="D143" s="62" t="s">
        <v>181</v>
      </c>
      <c r="E143" s="62" t="s">
        <v>181</v>
      </c>
      <c r="F143" s="62" t="s">
        <v>181</v>
      </c>
      <c r="G143" s="62" t="s">
        <v>181</v>
      </c>
      <c r="H143" s="62" t="s">
        <v>181</v>
      </c>
      <c r="I143" s="62" t="s">
        <v>181</v>
      </c>
      <c r="J143" s="62" t="s">
        <v>181</v>
      </c>
      <c r="K143" s="62" t="s">
        <v>181</v>
      </c>
      <c r="L143" s="79" t="s">
        <v>181</v>
      </c>
      <c r="M143" s="80" t="s">
        <v>181</v>
      </c>
      <c r="N143" s="80" t="s">
        <v>181</v>
      </c>
      <c r="O143" s="403" t="s">
        <v>181</v>
      </c>
      <c r="P143" s="80" t="s">
        <v>181</v>
      </c>
      <c r="Q143" s="79" t="s">
        <v>181</v>
      </c>
      <c r="R143" s="80" t="s">
        <v>181</v>
      </c>
      <c r="S143" s="80" t="s">
        <v>181</v>
      </c>
      <c r="T143" s="403" t="s">
        <v>181</v>
      </c>
      <c r="U143" s="80" t="s">
        <v>181</v>
      </c>
      <c r="V143" s="79" t="s">
        <v>181</v>
      </c>
      <c r="W143" s="80" t="s">
        <v>181</v>
      </c>
      <c r="X143" s="80" t="s">
        <v>181</v>
      </c>
      <c r="Y143" s="403" t="s">
        <v>181</v>
      </c>
      <c r="Z143" s="80" t="s">
        <v>181</v>
      </c>
      <c r="AA143" s="79" t="s">
        <v>181</v>
      </c>
      <c r="AB143" s="80" t="s">
        <v>181</v>
      </c>
      <c r="AC143" s="80" t="s">
        <v>181</v>
      </c>
      <c r="AD143" s="403" t="s">
        <v>181</v>
      </c>
      <c r="AE143" s="80" t="s">
        <v>181</v>
      </c>
      <c r="AF143" s="79" t="s">
        <v>181</v>
      </c>
      <c r="AG143" s="80" t="s">
        <v>181</v>
      </c>
      <c r="AH143" s="80" t="s">
        <v>181</v>
      </c>
      <c r="AI143" s="403" t="s">
        <v>181</v>
      </c>
      <c r="AJ143" s="80" t="s">
        <v>181</v>
      </c>
      <c r="AK143" s="79" t="s">
        <v>181</v>
      </c>
      <c r="AL143" s="80" t="s">
        <v>181</v>
      </c>
      <c r="AM143" s="80" t="s">
        <v>181</v>
      </c>
      <c r="AN143" s="403" t="s">
        <v>181</v>
      </c>
      <c r="AO143" s="81" t="s">
        <v>181</v>
      </c>
      <c r="AP143" s="197" t="s">
        <v>181</v>
      </c>
      <c r="AQ143" s="186" t="s">
        <v>181</v>
      </c>
      <c r="AR143" s="189" t="s">
        <v>181</v>
      </c>
      <c r="AS143" s="732"/>
      <c r="AT143" s="172"/>
      <c r="AU143" s="172"/>
      <c r="AV143" s="172"/>
      <c r="AW143" s="172"/>
      <c r="AX143" s="172"/>
      <c r="AY143" s="132"/>
      <c r="AZ143" s="132"/>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32"/>
      <c r="CW143" s="127"/>
      <c r="CX143" s="127"/>
      <c r="CY143" s="127"/>
      <c r="CZ143" s="127"/>
      <c r="DA143" s="127"/>
      <c r="DB143" s="132"/>
      <c r="DC143" s="127"/>
      <c r="DD143" s="127"/>
      <c r="DE143" s="127"/>
      <c r="DF143" s="127"/>
      <c r="DG143" s="127"/>
      <c r="DH143" s="132"/>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row>
    <row r="144" spans="1:144" s="58" customFormat="1" ht="9.9499999999999993" customHeight="1">
      <c r="A144" s="55"/>
      <c r="B144" s="84" t="s">
        <v>181</v>
      </c>
      <c r="C144" s="84" t="s">
        <v>181</v>
      </c>
      <c r="D144" s="84" t="s">
        <v>181</v>
      </c>
      <c r="E144" s="56" t="s">
        <v>181</v>
      </c>
      <c r="F144" s="56" t="s">
        <v>181</v>
      </c>
      <c r="G144" s="56" t="s">
        <v>181</v>
      </c>
      <c r="H144" s="56" t="s">
        <v>181</v>
      </c>
      <c r="I144" s="56" t="s">
        <v>181</v>
      </c>
      <c r="J144" s="56" t="s">
        <v>181</v>
      </c>
      <c r="K144" s="56" t="s">
        <v>181</v>
      </c>
      <c r="L144" s="68" t="s">
        <v>181</v>
      </c>
      <c r="M144" s="152" t="s">
        <v>181</v>
      </c>
      <c r="N144" s="152" t="s">
        <v>181</v>
      </c>
      <c r="O144" s="401" t="s">
        <v>181</v>
      </c>
      <c r="P144" s="152" t="s">
        <v>181</v>
      </c>
      <c r="Q144" s="68" t="s">
        <v>181</v>
      </c>
      <c r="R144" s="152" t="s">
        <v>181</v>
      </c>
      <c r="S144" s="152" t="s">
        <v>181</v>
      </c>
      <c r="T144" s="401" t="s">
        <v>181</v>
      </c>
      <c r="U144" s="152" t="s">
        <v>181</v>
      </c>
      <c r="V144" s="68" t="s">
        <v>181</v>
      </c>
      <c r="W144" s="152" t="s">
        <v>181</v>
      </c>
      <c r="X144" s="152" t="s">
        <v>181</v>
      </c>
      <c r="Y144" s="401" t="s">
        <v>181</v>
      </c>
      <c r="Z144" s="152" t="s">
        <v>181</v>
      </c>
      <c r="AA144" s="68" t="s">
        <v>181</v>
      </c>
      <c r="AB144" s="152" t="s">
        <v>181</v>
      </c>
      <c r="AC144" s="152" t="s">
        <v>181</v>
      </c>
      <c r="AD144" s="401" t="s">
        <v>181</v>
      </c>
      <c r="AE144" s="152" t="s">
        <v>181</v>
      </c>
      <c r="AF144" s="68" t="s">
        <v>181</v>
      </c>
      <c r="AG144" s="152" t="s">
        <v>181</v>
      </c>
      <c r="AH144" s="152" t="s">
        <v>181</v>
      </c>
      <c r="AI144" s="401" t="s">
        <v>181</v>
      </c>
      <c r="AJ144" s="152" t="s">
        <v>181</v>
      </c>
      <c r="AK144" s="68" t="s">
        <v>181</v>
      </c>
      <c r="AL144" s="152" t="s">
        <v>181</v>
      </c>
      <c r="AM144" s="152" t="s">
        <v>181</v>
      </c>
      <c r="AN144" s="401" t="s">
        <v>181</v>
      </c>
      <c r="AO144" s="85" t="s">
        <v>181</v>
      </c>
      <c r="AP144" s="187" t="s">
        <v>181</v>
      </c>
      <c r="AQ144" s="185" t="s">
        <v>181</v>
      </c>
      <c r="AR144" s="188" t="s">
        <v>181</v>
      </c>
      <c r="AS144" s="729"/>
      <c r="AT144" s="132" t="s">
        <v>181</v>
      </c>
      <c r="AU144" s="132" t="s">
        <v>181</v>
      </c>
      <c r="AV144" s="132" t="s">
        <v>181</v>
      </c>
      <c r="AW144" s="132" t="s">
        <v>181</v>
      </c>
      <c r="AX144" s="132" t="s">
        <v>181</v>
      </c>
      <c r="AY144" s="132" t="s">
        <v>181</v>
      </c>
      <c r="AZ144" s="132" t="s">
        <v>181</v>
      </c>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32" t="s">
        <v>181</v>
      </c>
      <c r="CW144" s="127"/>
      <c r="CX144" s="127"/>
      <c r="CY144" s="127"/>
      <c r="CZ144" s="127"/>
      <c r="DA144" s="127"/>
      <c r="DB144" s="132" t="s">
        <v>181</v>
      </c>
      <c r="DC144" s="127"/>
      <c r="DD144" s="127"/>
      <c r="DE144" s="127"/>
      <c r="DF144" s="127"/>
      <c r="DG144" s="127"/>
      <c r="DH144" s="132" t="s">
        <v>181</v>
      </c>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row>
    <row r="145" spans="1:144" s="58" customFormat="1" ht="20.25" customHeight="1">
      <c r="A145" s="55"/>
      <c r="B145" s="56" t="s">
        <v>210</v>
      </c>
      <c r="C145" s="56"/>
      <c r="D145" s="56"/>
      <c r="E145" s="56" t="s">
        <v>181</v>
      </c>
      <c r="F145" s="56" t="s">
        <v>181</v>
      </c>
      <c r="G145" s="56" t="s">
        <v>181</v>
      </c>
      <c r="H145" s="56" t="s">
        <v>181</v>
      </c>
      <c r="I145" s="56" t="s">
        <v>181</v>
      </c>
      <c r="J145" s="56" t="s">
        <v>181</v>
      </c>
      <c r="K145" s="56" t="s">
        <v>181</v>
      </c>
      <c r="L145" s="68" t="s">
        <v>181</v>
      </c>
      <c r="M145" s="152" t="s">
        <v>181</v>
      </c>
      <c r="N145" s="152" t="s">
        <v>181</v>
      </c>
      <c r="O145" s="401" t="s">
        <v>181</v>
      </c>
      <c r="P145" s="152" t="s">
        <v>181</v>
      </c>
      <c r="Q145" s="68" t="s">
        <v>181</v>
      </c>
      <c r="R145" s="152" t="s">
        <v>181</v>
      </c>
      <c r="S145" s="152" t="s">
        <v>181</v>
      </c>
      <c r="T145" s="401" t="s">
        <v>181</v>
      </c>
      <c r="U145" s="152" t="s">
        <v>181</v>
      </c>
      <c r="V145" s="68" t="s">
        <v>181</v>
      </c>
      <c r="W145" s="152" t="s">
        <v>181</v>
      </c>
      <c r="X145" s="152" t="s">
        <v>181</v>
      </c>
      <c r="Y145" s="401" t="s">
        <v>181</v>
      </c>
      <c r="Z145" s="152" t="s">
        <v>181</v>
      </c>
      <c r="AA145" s="68" t="s">
        <v>181</v>
      </c>
      <c r="AB145" s="152" t="s">
        <v>181</v>
      </c>
      <c r="AC145" s="152" t="s">
        <v>181</v>
      </c>
      <c r="AD145" s="401" t="s">
        <v>181</v>
      </c>
      <c r="AE145" s="152" t="s">
        <v>181</v>
      </c>
      <c r="AF145" s="68" t="s">
        <v>181</v>
      </c>
      <c r="AG145" s="152" t="s">
        <v>181</v>
      </c>
      <c r="AH145" s="152" t="s">
        <v>181</v>
      </c>
      <c r="AI145" s="401" t="s">
        <v>181</v>
      </c>
      <c r="AJ145" s="152" t="s">
        <v>181</v>
      </c>
      <c r="AK145" s="68" t="s">
        <v>181</v>
      </c>
      <c r="AL145" s="152" t="s">
        <v>181</v>
      </c>
      <c r="AM145" s="152" t="s">
        <v>181</v>
      </c>
      <c r="AN145" s="401" t="s">
        <v>181</v>
      </c>
      <c r="AO145" s="85" t="s">
        <v>181</v>
      </c>
      <c r="AP145" s="187" t="s">
        <v>181</v>
      </c>
      <c r="AQ145" s="192" t="s">
        <v>181</v>
      </c>
      <c r="AR145" s="188" t="s">
        <v>181</v>
      </c>
      <c r="AS145" s="729"/>
      <c r="AT145" s="132" t="s">
        <v>181</v>
      </c>
      <c r="AU145" s="132" t="s">
        <v>181</v>
      </c>
      <c r="AV145" s="132" t="s">
        <v>181</v>
      </c>
      <c r="AW145" s="132" t="s">
        <v>181</v>
      </c>
      <c r="AX145" s="132" t="s">
        <v>181</v>
      </c>
      <c r="AY145" s="132" t="s">
        <v>181</v>
      </c>
      <c r="AZ145" s="132" t="s">
        <v>181</v>
      </c>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32" t="s">
        <v>181</v>
      </c>
      <c r="CW145" s="127"/>
      <c r="CX145" s="127"/>
      <c r="CY145" s="127"/>
      <c r="CZ145" s="127"/>
      <c r="DA145" s="127"/>
      <c r="DB145" s="132" t="s">
        <v>181</v>
      </c>
      <c r="DC145" s="127"/>
      <c r="DD145" s="127"/>
      <c r="DE145" s="127"/>
      <c r="DF145" s="127"/>
      <c r="DG145" s="127"/>
      <c r="DH145" s="132" t="s">
        <v>181</v>
      </c>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row>
    <row r="146" spans="1:144" s="58" customFormat="1" ht="20.25" customHeight="1">
      <c r="A146" s="55" t="s">
        <v>181</v>
      </c>
      <c r="B146" s="56">
        <v>1</v>
      </c>
      <c r="C146" s="1118" t="s">
        <v>9</v>
      </c>
      <c r="D146" s="1123"/>
      <c r="E146" s="1123"/>
      <c r="F146" s="1123"/>
      <c r="G146" s="1123"/>
      <c r="H146" s="1123"/>
      <c r="I146" s="1123"/>
      <c r="J146" s="1123"/>
      <c r="K146" s="56" t="s">
        <v>181</v>
      </c>
      <c r="L146" s="68" t="s">
        <v>181</v>
      </c>
      <c r="M146" s="152" t="s">
        <v>181</v>
      </c>
      <c r="N146" s="152" t="s">
        <v>181</v>
      </c>
      <c r="O146" s="401" t="s">
        <v>181</v>
      </c>
      <c r="P146" s="152" t="s">
        <v>181</v>
      </c>
      <c r="Q146" s="68" t="s">
        <v>181</v>
      </c>
      <c r="R146" s="152" t="s">
        <v>181</v>
      </c>
      <c r="S146" s="152" t="s">
        <v>181</v>
      </c>
      <c r="T146" s="401" t="s">
        <v>181</v>
      </c>
      <c r="U146" s="152" t="s">
        <v>181</v>
      </c>
      <c r="V146" s="68" t="s">
        <v>181</v>
      </c>
      <c r="W146" s="152" t="s">
        <v>181</v>
      </c>
      <c r="X146" s="152" t="s">
        <v>181</v>
      </c>
      <c r="Y146" s="401" t="s">
        <v>181</v>
      </c>
      <c r="Z146" s="152" t="s">
        <v>181</v>
      </c>
      <c r="AA146" s="68" t="s">
        <v>181</v>
      </c>
      <c r="AB146" s="152" t="s">
        <v>181</v>
      </c>
      <c r="AC146" s="152" t="s">
        <v>181</v>
      </c>
      <c r="AD146" s="401" t="s">
        <v>181</v>
      </c>
      <c r="AE146" s="152" t="s">
        <v>181</v>
      </c>
      <c r="AF146" s="68" t="s">
        <v>181</v>
      </c>
      <c r="AG146" s="152" t="s">
        <v>181</v>
      </c>
      <c r="AH146" s="152" t="s">
        <v>181</v>
      </c>
      <c r="AI146" s="401" t="s">
        <v>181</v>
      </c>
      <c r="AJ146" s="152" t="s">
        <v>181</v>
      </c>
      <c r="AK146" s="68" t="s">
        <v>181</v>
      </c>
      <c r="AL146" s="152" t="s">
        <v>181</v>
      </c>
      <c r="AM146" s="152" t="s">
        <v>181</v>
      </c>
      <c r="AN146" s="401" t="s">
        <v>181</v>
      </c>
      <c r="AO146" s="85" t="s">
        <v>181</v>
      </c>
      <c r="AP146" s="187" t="s">
        <v>181</v>
      </c>
      <c r="AQ146" s="185" t="s">
        <v>181</v>
      </c>
      <c r="AR146" s="188" t="s">
        <v>181</v>
      </c>
      <c r="AS146" s="729"/>
      <c r="AT146" s="132" t="s">
        <v>181</v>
      </c>
      <c r="AU146" s="132" t="s">
        <v>181</v>
      </c>
      <c r="AV146" s="132" t="s">
        <v>181</v>
      </c>
      <c r="AW146" s="132" t="s">
        <v>181</v>
      </c>
      <c r="AX146" s="132" t="s">
        <v>181</v>
      </c>
      <c r="AY146" s="132" t="s">
        <v>181</v>
      </c>
      <c r="AZ146" s="132" t="s">
        <v>181</v>
      </c>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32" t="s">
        <v>181</v>
      </c>
      <c r="CW146" s="127"/>
      <c r="CX146" s="127"/>
      <c r="CY146" s="127"/>
      <c r="CZ146" s="127"/>
      <c r="DA146" s="127"/>
      <c r="DB146" s="132" t="s">
        <v>181</v>
      </c>
      <c r="DC146" s="127"/>
      <c r="DD146" s="127"/>
      <c r="DE146" s="127"/>
      <c r="DF146" s="127"/>
      <c r="DG146" s="127"/>
      <c r="DH146" s="132" t="s">
        <v>181</v>
      </c>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row>
    <row r="147" spans="1:144" s="58" customFormat="1" ht="20.25" customHeight="1">
      <c r="A147" s="55" t="s">
        <v>181</v>
      </c>
      <c r="B147" s="56" t="s">
        <v>181</v>
      </c>
      <c r="C147" s="56" t="s">
        <v>181</v>
      </c>
      <c r="D147" s="1090" t="s">
        <v>211</v>
      </c>
      <c r="E147" s="1091"/>
      <c r="F147" s="1091"/>
      <c r="G147" s="1091"/>
      <c r="H147" s="1091"/>
      <c r="I147" s="1091"/>
      <c r="J147" s="1091"/>
      <c r="K147" s="56" t="s">
        <v>181</v>
      </c>
      <c r="L147" s="68" t="s">
        <v>181</v>
      </c>
      <c r="M147" s="152" t="s">
        <v>181</v>
      </c>
      <c r="N147" s="152" t="s">
        <v>181</v>
      </c>
      <c r="O147" s="410"/>
      <c r="P147" s="152"/>
      <c r="Q147" s="68"/>
      <c r="R147" s="152"/>
      <c r="S147" s="152"/>
      <c r="T147" s="410"/>
      <c r="U147" s="152"/>
      <c r="V147" s="68"/>
      <c r="W147" s="152"/>
      <c r="X147" s="152"/>
      <c r="Y147" s="410"/>
      <c r="Z147" s="152"/>
      <c r="AA147" s="68"/>
      <c r="AB147" s="152"/>
      <c r="AC147" s="152"/>
      <c r="AD147" s="410"/>
      <c r="AE147" s="152"/>
      <c r="AF147" s="68"/>
      <c r="AG147" s="152"/>
      <c r="AH147" s="152"/>
      <c r="AI147" s="410"/>
      <c r="AJ147" s="152"/>
      <c r="AK147" s="68"/>
      <c r="AL147" s="152"/>
      <c r="AM147" s="152"/>
      <c r="AN147" s="410"/>
      <c r="AO147" s="85" t="s">
        <v>181</v>
      </c>
      <c r="AP147" s="187" t="s">
        <v>181</v>
      </c>
      <c r="AQ147" s="52">
        <f>SUM(O147:AN147)</f>
        <v>0</v>
      </c>
      <c r="AR147" s="188" t="s">
        <v>181</v>
      </c>
      <c r="AS147" s="729"/>
      <c r="AT147" s="132" t="s">
        <v>181</v>
      </c>
      <c r="AU147" s="132" t="s">
        <v>181</v>
      </c>
      <c r="AV147" s="132" t="s">
        <v>181</v>
      </c>
      <c r="AW147" s="132" t="s">
        <v>181</v>
      </c>
      <c r="AX147" s="132" t="s">
        <v>181</v>
      </c>
      <c r="AY147" s="132" t="s">
        <v>181</v>
      </c>
      <c r="AZ147" s="132" t="s">
        <v>181</v>
      </c>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32" t="s">
        <v>181</v>
      </c>
      <c r="CW147" s="127"/>
      <c r="CX147" s="127"/>
      <c r="CY147" s="127"/>
      <c r="CZ147" s="127"/>
      <c r="DA147" s="127"/>
      <c r="DB147" s="132" t="s">
        <v>181</v>
      </c>
      <c r="DC147" s="127"/>
      <c r="DD147" s="127"/>
      <c r="DE147" s="127"/>
      <c r="DF147" s="127"/>
      <c r="DG147" s="127"/>
      <c r="DH147" s="132" t="s">
        <v>181</v>
      </c>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row>
    <row r="148" spans="1:144" s="58" customFormat="1" ht="20.25" customHeight="1">
      <c r="A148" s="55"/>
      <c r="B148" s="56"/>
      <c r="C148" s="56"/>
      <c r="D148" s="1068" t="s">
        <v>211</v>
      </c>
      <c r="E148" s="966"/>
      <c r="F148" s="966"/>
      <c r="G148" s="966"/>
      <c r="H148" s="966"/>
      <c r="I148" s="966"/>
      <c r="J148" s="966"/>
      <c r="K148" s="56"/>
      <c r="L148" s="68"/>
      <c r="M148" s="152"/>
      <c r="N148" s="152"/>
      <c r="O148" s="412"/>
      <c r="P148" s="152"/>
      <c r="Q148" s="68"/>
      <c r="R148" s="152"/>
      <c r="S148" s="152"/>
      <c r="T148" s="412"/>
      <c r="U148" s="152"/>
      <c r="V148" s="68"/>
      <c r="W148" s="152"/>
      <c r="X148" s="152"/>
      <c r="Y148" s="412"/>
      <c r="Z148" s="152"/>
      <c r="AA148" s="68"/>
      <c r="AB148" s="152"/>
      <c r="AC148" s="152"/>
      <c r="AD148" s="412"/>
      <c r="AE148" s="152"/>
      <c r="AF148" s="68"/>
      <c r="AG148" s="152"/>
      <c r="AH148" s="152"/>
      <c r="AI148" s="412"/>
      <c r="AJ148" s="152"/>
      <c r="AK148" s="68"/>
      <c r="AL148" s="152"/>
      <c r="AM148" s="152"/>
      <c r="AN148" s="412"/>
      <c r="AO148" s="85"/>
      <c r="AP148" s="187"/>
      <c r="AQ148" s="52">
        <f t="shared" ref="AQ148:AQ158" si="89">SUM(O148:AN148)</f>
        <v>0</v>
      </c>
      <c r="AR148" s="188"/>
      <c r="AS148" s="729"/>
      <c r="AT148" s="132" t="s">
        <v>181</v>
      </c>
      <c r="AU148" s="132" t="s">
        <v>181</v>
      </c>
      <c r="AV148" s="132" t="s">
        <v>181</v>
      </c>
      <c r="AW148" s="132" t="s">
        <v>181</v>
      </c>
      <c r="AX148" s="132" t="s">
        <v>181</v>
      </c>
      <c r="AY148" s="132" t="s">
        <v>181</v>
      </c>
      <c r="AZ148" s="132" t="s">
        <v>181</v>
      </c>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32" t="s">
        <v>181</v>
      </c>
      <c r="CW148" s="127"/>
      <c r="CX148" s="127"/>
      <c r="CY148" s="127"/>
      <c r="CZ148" s="127"/>
      <c r="DA148" s="127"/>
      <c r="DB148" s="132" t="s">
        <v>181</v>
      </c>
      <c r="DC148" s="127"/>
      <c r="DD148" s="127"/>
      <c r="DE148" s="127"/>
      <c r="DF148" s="127"/>
      <c r="DG148" s="127"/>
      <c r="DH148" s="132" t="s">
        <v>181</v>
      </c>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row>
    <row r="149" spans="1:144" s="58" customFormat="1" ht="20.25" customHeight="1">
      <c r="A149" s="55"/>
      <c r="B149" s="56"/>
      <c r="C149" s="56"/>
      <c r="D149" s="1068" t="s">
        <v>211</v>
      </c>
      <c r="E149" s="966"/>
      <c r="F149" s="966"/>
      <c r="G149" s="966"/>
      <c r="H149" s="966"/>
      <c r="I149" s="966"/>
      <c r="J149" s="966"/>
      <c r="K149" s="56"/>
      <c r="L149" s="68"/>
      <c r="M149" s="152"/>
      <c r="N149" s="152"/>
      <c r="O149" s="412"/>
      <c r="P149" s="152"/>
      <c r="Q149" s="68"/>
      <c r="R149" s="152"/>
      <c r="S149" s="152"/>
      <c r="T149" s="412"/>
      <c r="U149" s="152"/>
      <c r="V149" s="68"/>
      <c r="W149" s="152"/>
      <c r="X149" s="152"/>
      <c r="Y149" s="412"/>
      <c r="Z149" s="152"/>
      <c r="AA149" s="68"/>
      <c r="AB149" s="152"/>
      <c r="AC149" s="152"/>
      <c r="AD149" s="412"/>
      <c r="AE149" s="152"/>
      <c r="AF149" s="68"/>
      <c r="AG149" s="152"/>
      <c r="AH149" s="152"/>
      <c r="AI149" s="412"/>
      <c r="AJ149" s="152"/>
      <c r="AK149" s="68"/>
      <c r="AL149" s="152"/>
      <c r="AM149" s="152"/>
      <c r="AN149" s="412"/>
      <c r="AO149" s="85"/>
      <c r="AP149" s="187"/>
      <c r="AQ149" s="52">
        <f t="shared" si="89"/>
        <v>0</v>
      </c>
      <c r="AR149" s="188"/>
      <c r="AS149" s="729"/>
      <c r="AT149" s="132"/>
      <c r="AU149" s="132"/>
      <c r="AV149" s="132"/>
      <c r="AW149" s="132"/>
      <c r="AX149" s="132"/>
      <c r="AY149" s="132"/>
      <c r="AZ149" s="132"/>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32"/>
      <c r="CW149" s="127"/>
      <c r="CX149" s="127"/>
      <c r="CY149" s="127"/>
      <c r="CZ149" s="127"/>
      <c r="DA149" s="127"/>
      <c r="DB149" s="132"/>
      <c r="DC149" s="127"/>
      <c r="DD149" s="127"/>
      <c r="DE149" s="127"/>
      <c r="DF149" s="127"/>
      <c r="DG149" s="127"/>
      <c r="DH149" s="132"/>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row>
    <row r="150" spans="1:144" s="58" customFormat="1" ht="20.25" customHeight="1">
      <c r="A150" s="55"/>
      <c r="B150" s="56"/>
      <c r="C150" s="56"/>
      <c r="D150" s="1068" t="s">
        <v>211</v>
      </c>
      <c r="E150" s="966"/>
      <c r="F150" s="966"/>
      <c r="G150" s="966"/>
      <c r="H150" s="966"/>
      <c r="I150" s="966"/>
      <c r="J150" s="966"/>
      <c r="K150" s="56"/>
      <c r="L150" s="68"/>
      <c r="M150" s="152"/>
      <c r="N150" s="152"/>
      <c r="O150" s="412"/>
      <c r="P150" s="152"/>
      <c r="Q150" s="68"/>
      <c r="R150" s="152"/>
      <c r="S150" s="152"/>
      <c r="T150" s="412"/>
      <c r="U150" s="152"/>
      <c r="V150" s="68"/>
      <c r="W150" s="152"/>
      <c r="X150" s="152"/>
      <c r="Y150" s="412"/>
      <c r="Z150" s="152"/>
      <c r="AA150" s="68"/>
      <c r="AB150" s="152"/>
      <c r="AC150" s="152"/>
      <c r="AD150" s="412"/>
      <c r="AE150" s="152"/>
      <c r="AF150" s="68"/>
      <c r="AG150" s="152"/>
      <c r="AH150" s="152"/>
      <c r="AI150" s="412"/>
      <c r="AJ150" s="152"/>
      <c r="AK150" s="68"/>
      <c r="AL150" s="152"/>
      <c r="AM150" s="152"/>
      <c r="AN150" s="412"/>
      <c r="AO150" s="85"/>
      <c r="AP150" s="187"/>
      <c r="AQ150" s="52">
        <f t="shared" si="89"/>
        <v>0</v>
      </c>
      <c r="AR150" s="188"/>
      <c r="AS150" s="729"/>
      <c r="AT150" s="132"/>
      <c r="AU150" s="132"/>
      <c r="AV150" s="132"/>
      <c r="AW150" s="132"/>
      <c r="AX150" s="132"/>
      <c r="AY150" s="132"/>
      <c r="AZ150" s="132"/>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32"/>
      <c r="CW150" s="127"/>
      <c r="CX150" s="127"/>
      <c r="CY150" s="127"/>
      <c r="CZ150" s="127"/>
      <c r="DA150" s="127"/>
      <c r="DB150" s="132"/>
      <c r="DC150" s="127"/>
      <c r="DD150" s="127"/>
      <c r="DE150" s="127"/>
      <c r="DF150" s="127"/>
      <c r="DG150" s="127"/>
      <c r="DH150" s="132"/>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row>
    <row r="151" spans="1:144" s="58" customFormat="1" ht="20.25" customHeight="1">
      <c r="A151" s="55"/>
      <c r="B151" s="56"/>
      <c r="C151" s="56"/>
      <c r="D151" s="1068" t="s">
        <v>211</v>
      </c>
      <c r="E151" s="966"/>
      <c r="F151" s="966"/>
      <c r="G151" s="966"/>
      <c r="H151" s="966"/>
      <c r="I151" s="966"/>
      <c r="J151" s="966"/>
      <c r="K151" s="56"/>
      <c r="L151" s="68"/>
      <c r="M151" s="152"/>
      <c r="N151" s="152"/>
      <c r="O151" s="412"/>
      <c r="P151" s="152"/>
      <c r="Q151" s="68"/>
      <c r="R151" s="152"/>
      <c r="S151" s="152"/>
      <c r="T151" s="412"/>
      <c r="U151" s="152"/>
      <c r="V151" s="68"/>
      <c r="W151" s="152"/>
      <c r="X151" s="152"/>
      <c r="Y151" s="412"/>
      <c r="Z151" s="152"/>
      <c r="AA151" s="68"/>
      <c r="AB151" s="152"/>
      <c r="AC151" s="152"/>
      <c r="AD151" s="412"/>
      <c r="AE151" s="152"/>
      <c r="AF151" s="68"/>
      <c r="AG151" s="152"/>
      <c r="AH151" s="152"/>
      <c r="AI151" s="412"/>
      <c r="AJ151" s="152"/>
      <c r="AK151" s="68"/>
      <c r="AL151" s="152"/>
      <c r="AM151" s="152"/>
      <c r="AN151" s="412"/>
      <c r="AO151" s="85"/>
      <c r="AP151" s="187"/>
      <c r="AQ151" s="52">
        <f t="shared" si="89"/>
        <v>0</v>
      </c>
      <c r="AR151" s="188"/>
      <c r="AS151" s="729"/>
      <c r="AT151" s="132"/>
      <c r="AU151" s="132"/>
      <c r="AV151" s="132"/>
      <c r="AW151" s="132"/>
      <c r="AX151" s="132"/>
      <c r="AY151" s="132"/>
      <c r="AZ151" s="132"/>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32"/>
      <c r="CW151" s="127"/>
      <c r="CX151" s="127"/>
      <c r="CY151" s="127"/>
      <c r="CZ151" s="127"/>
      <c r="DA151" s="127"/>
      <c r="DB151" s="132"/>
      <c r="DC151" s="127"/>
      <c r="DD151" s="127"/>
      <c r="DE151" s="127"/>
      <c r="DF151" s="127"/>
      <c r="DG151" s="127"/>
      <c r="DH151" s="132"/>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row>
    <row r="152" spans="1:144" s="58" customFormat="1" ht="20.25" customHeight="1">
      <c r="A152" s="55"/>
      <c r="B152" s="56"/>
      <c r="C152" s="56"/>
      <c r="D152" s="1068" t="s">
        <v>211</v>
      </c>
      <c r="E152" s="966"/>
      <c r="F152" s="966"/>
      <c r="G152" s="966"/>
      <c r="H152" s="966"/>
      <c r="I152" s="966"/>
      <c r="J152" s="966"/>
      <c r="K152" s="56"/>
      <c r="L152" s="68"/>
      <c r="M152" s="152"/>
      <c r="N152" s="152"/>
      <c r="O152" s="412"/>
      <c r="P152" s="152"/>
      <c r="Q152" s="68"/>
      <c r="R152" s="152"/>
      <c r="S152" s="152"/>
      <c r="T152" s="412"/>
      <c r="U152" s="152"/>
      <c r="V152" s="68"/>
      <c r="W152" s="152"/>
      <c r="X152" s="152"/>
      <c r="Y152" s="412"/>
      <c r="Z152" s="152"/>
      <c r="AA152" s="68"/>
      <c r="AB152" s="152"/>
      <c r="AC152" s="152"/>
      <c r="AD152" s="412"/>
      <c r="AE152" s="152"/>
      <c r="AF152" s="68"/>
      <c r="AG152" s="152"/>
      <c r="AH152" s="152"/>
      <c r="AI152" s="412"/>
      <c r="AJ152" s="152"/>
      <c r="AK152" s="68"/>
      <c r="AL152" s="152"/>
      <c r="AM152" s="152"/>
      <c r="AN152" s="412"/>
      <c r="AO152" s="85"/>
      <c r="AP152" s="187"/>
      <c r="AQ152" s="52">
        <f t="shared" si="89"/>
        <v>0</v>
      </c>
      <c r="AR152" s="188"/>
      <c r="AS152" s="729"/>
      <c r="AT152" s="132"/>
      <c r="AU152" s="132"/>
      <c r="AV152" s="132"/>
      <c r="AW152" s="132"/>
      <c r="AX152" s="132"/>
      <c r="AY152" s="132"/>
      <c r="AZ152" s="132"/>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32"/>
      <c r="CW152" s="127"/>
      <c r="CX152" s="127"/>
      <c r="CY152" s="127"/>
      <c r="CZ152" s="127"/>
      <c r="DA152" s="127"/>
      <c r="DB152" s="132"/>
      <c r="DC152" s="127"/>
      <c r="DD152" s="127"/>
      <c r="DE152" s="127"/>
      <c r="DF152" s="127"/>
      <c r="DG152" s="127"/>
      <c r="DH152" s="132"/>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row>
    <row r="153" spans="1:144" s="58" customFormat="1" ht="20.25" customHeight="1">
      <c r="A153" s="55"/>
      <c r="B153" s="56"/>
      <c r="C153" s="56"/>
      <c r="D153" s="1068" t="s">
        <v>211</v>
      </c>
      <c r="E153" s="966"/>
      <c r="F153" s="966"/>
      <c r="G153" s="966"/>
      <c r="H153" s="966"/>
      <c r="I153" s="966"/>
      <c r="J153" s="966"/>
      <c r="K153" s="56"/>
      <c r="L153" s="68"/>
      <c r="M153" s="152"/>
      <c r="N153" s="152"/>
      <c r="O153" s="412"/>
      <c r="P153" s="152"/>
      <c r="Q153" s="68"/>
      <c r="R153" s="152"/>
      <c r="S153" s="152"/>
      <c r="T153" s="412"/>
      <c r="U153" s="152"/>
      <c r="V153" s="68"/>
      <c r="W153" s="152"/>
      <c r="X153" s="152"/>
      <c r="Y153" s="412"/>
      <c r="Z153" s="152"/>
      <c r="AA153" s="68"/>
      <c r="AB153" s="152"/>
      <c r="AC153" s="152"/>
      <c r="AD153" s="412"/>
      <c r="AE153" s="152"/>
      <c r="AF153" s="68"/>
      <c r="AG153" s="152"/>
      <c r="AH153" s="152"/>
      <c r="AI153" s="412"/>
      <c r="AJ153" s="152"/>
      <c r="AK153" s="68"/>
      <c r="AL153" s="152"/>
      <c r="AM153" s="152"/>
      <c r="AN153" s="412"/>
      <c r="AO153" s="85"/>
      <c r="AP153" s="187"/>
      <c r="AQ153" s="52">
        <f t="shared" si="89"/>
        <v>0</v>
      </c>
      <c r="AR153" s="188"/>
      <c r="AS153" s="729"/>
      <c r="AT153" s="132"/>
      <c r="AU153" s="132"/>
      <c r="AV153" s="132"/>
      <c r="AW153" s="132"/>
      <c r="AX153" s="132"/>
      <c r="AY153" s="132"/>
      <c r="AZ153" s="132"/>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32"/>
      <c r="CW153" s="127"/>
      <c r="CX153" s="127"/>
      <c r="CY153" s="127"/>
      <c r="CZ153" s="127"/>
      <c r="DA153" s="127"/>
      <c r="DB153" s="132"/>
      <c r="DC153" s="127"/>
      <c r="DD153" s="127"/>
      <c r="DE153" s="127"/>
      <c r="DF153" s="127"/>
      <c r="DG153" s="127"/>
      <c r="DH153" s="132"/>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row>
    <row r="154" spans="1:144" s="58" customFormat="1" ht="20.25" customHeight="1">
      <c r="A154" s="55"/>
      <c r="B154" s="56"/>
      <c r="C154" s="56"/>
      <c r="D154" s="1068" t="s">
        <v>211</v>
      </c>
      <c r="E154" s="966"/>
      <c r="F154" s="966"/>
      <c r="G154" s="966"/>
      <c r="H154" s="966"/>
      <c r="I154" s="966"/>
      <c r="J154" s="966"/>
      <c r="K154" s="56"/>
      <c r="L154" s="68"/>
      <c r="M154" s="152"/>
      <c r="N154" s="152"/>
      <c r="O154" s="412"/>
      <c r="P154" s="152"/>
      <c r="Q154" s="68"/>
      <c r="R154" s="152"/>
      <c r="S154" s="152"/>
      <c r="T154" s="412"/>
      <c r="U154" s="152"/>
      <c r="V154" s="68"/>
      <c r="W154" s="152"/>
      <c r="X154" s="152"/>
      <c r="Y154" s="412"/>
      <c r="Z154" s="152"/>
      <c r="AA154" s="68"/>
      <c r="AB154" s="152"/>
      <c r="AC154" s="152"/>
      <c r="AD154" s="412"/>
      <c r="AE154" s="152"/>
      <c r="AF154" s="68"/>
      <c r="AG154" s="152"/>
      <c r="AH154" s="152"/>
      <c r="AI154" s="412"/>
      <c r="AJ154" s="152"/>
      <c r="AK154" s="68"/>
      <c r="AL154" s="152"/>
      <c r="AM154" s="152"/>
      <c r="AN154" s="412"/>
      <c r="AO154" s="85"/>
      <c r="AP154" s="187"/>
      <c r="AQ154" s="52">
        <f t="shared" si="89"/>
        <v>0</v>
      </c>
      <c r="AR154" s="188"/>
      <c r="AS154" s="729"/>
      <c r="AT154" s="132"/>
      <c r="AU154" s="132"/>
      <c r="AV154" s="132"/>
      <c r="AW154" s="132"/>
      <c r="AX154" s="132"/>
      <c r="AY154" s="132"/>
      <c r="AZ154" s="132"/>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32"/>
      <c r="CW154" s="127"/>
      <c r="CX154" s="127"/>
      <c r="CY154" s="127"/>
      <c r="CZ154" s="127"/>
      <c r="DA154" s="127"/>
      <c r="DB154" s="132"/>
      <c r="DC154" s="127"/>
      <c r="DD154" s="127"/>
      <c r="DE154" s="127"/>
      <c r="DF154" s="127"/>
      <c r="DG154" s="127"/>
      <c r="DH154" s="132"/>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row>
    <row r="155" spans="1:144" s="58" customFormat="1" ht="20.25" customHeight="1">
      <c r="A155" s="55"/>
      <c r="B155" s="56"/>
      <c r="C155" s="56"/>
      <c r="D155" s="1068" t="s">
        <v>211</v>
      </c>
      <c r="E155" s="966"/>
      <c r="F155" s="966"/>
      <c r="G155" s="966"/>
      <c r="H155" s="966"/>
      <c r="I155" s="966"/>
      <c r="J155" s="966"/>
      <c r="K155" s="56"/>
      <c r="L155" s="68"/>
      <c r="M155" s="152"/>
      <c r="N155" s="152"/>
      <c r="O155" s="412"/>
      <c r="P155" s="152"/>
      <c r="Q155" s="68"/>
      <c r="R155" s="152"/>
      <c r="S155" s="152"/>
      <c r="T155" s="412"/>
      <c r="U155" s="152"/>
      <c r="V155" s="68"/>
      <c r="W155" s="152"/>
      <c r="X155" s="152"/>
      <c r="Y155" s="412"/>
      <c r="Z155" s="152"/>
      <c r="AA155" s="68"/>
      <c r="AB155" s="152"/>
      <c r="AC155" s="152"/>
      <c r="AD155" s="412"/>
      <c r="AE155" s="152"/>
      <c r="AF155" s="68"/>
      <c r="AG155" s="152"/>
      <c r="AH155" s="152"/>
      <c r="AI155" s="412"/>
      <c r="AJ155" s="152"/>
      <c r="AK155" s="68"/>
      <c r="AL155" s="152"/>
      <c r="AM155" s="152"/>
      <c r="AN155" s="412"/>
      <c r="AO155" s="85"/>
      <c r="AP155" s="187"/>
      <c r="AQ155" s="52">
        <f t="shared" si="89"/>
        <v>0</v>
      </c>
      <c r="AR155" s="188"/>
      <c r="AS155" s="729"/>
      <c r="AT155" s="132"/>
      <c r="AU155" s="132"/>
      <c r="AV155" s="132"/>
      <c r="AW155" s="132"/>
      <c r="AX155" s="132"/>
      <c r="AY155" s="132"/>
      <c r="AZ155" s="132"/>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32"/>
      <c r="CW155" s="127"/>
      <c r="CX155" s="127"/>
      <c r="CY155" s="127"/>
      <c r="CZ155" s="127"/>
      <c r="DA155" s="127"/>
      <c r="DB155" s="132"/>
      <c r="DC155" s="127"/>
      <c r="DD155" s="127"/>
      <c r="DE155" s="127"/>
      <c r="DF155" s="127"/>
      <c r="DG155" s="127"/>
      <c r="DH155" s="132"/>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row>
    <row r="156" spans="1:144" s="58" customFormat="1" ht="20.25" customHeight="1">
      <c r="A156" s="55" t="s">
        <v>181</v>
      </c>
      <c r="B156" s="56" t="s">
        <v>181</v>
      </c>
      <c r="C156" s="56" t="s">
        <v>181</v>
      </c>
      <c r="D156" s="1068" t="s">
        <v>211</v>
      </c>
      <c r="E156" s="966"/>
      <c r="F156" s="966"/>
      <c r="G156" s="966"/>
      <c r="H156" s="966"/>
      <c r="I156" s="966"/>
      <c r="J156" s="966"/>
      <c r="K156" s="56" t="s">
        <v>181</v>
      </c>
      <c r="L156" s="68" t="s">
        <v>181</v>
      </c>
      <c r="M156" s="152" t="s">
        <v>181</v>
      </c>
      <c r="N156" s="152" t="s">
        <v>181</v>
      </c>
      <c r="O156" s="412"/>
      <c r="P156" s="152"/>
      <c r="Q156" s="68"/>
      <c r="R156" s="152"/>
      <c r="S156" s="152"/>
      <c r="T156" s="412"/>
      <c r="U156" s="152"/>
      <c r="V156" s="68"/>
      <c r="W156" s="152"/>
      <c r="X156" s="152"/>
      <c r="Y156" s="412"/>
      <c r="Z156" s="152"/>
      <c r="AA156" s="68"/>
      <c r="AB156" s="152"/>
      <c r="AC156" s="152"/>
      <c r="AD156" s="412"/>
      <c r="AE156" s="152"/>
      <c r="AF156" s="68"/>
      <c r="AG156" s="152"/>
      <c r="AH156" s="152"/>
      <c r="AI156" s="412"/>
      <c r="AJ156" s="152"/>
      <c r="AK156" s="68"/>
      <c r="AL156" s="152"/>
      <c r="AM156" s="152"/>
      <c r="AN156" s="412"/>
      <c r="AO156" s="85" t="s">
        <v>181</v>
      </c>
      <c r="AP156" s="187" t="s">
        <v>181</v>
      </c>
      <c r="AQ156" s="52">
        <f t="shared" si="89"/>
        <v>0</v>
      </c>
      <c r="AR156" s="188" t="s">
        <v>181</v>
      </c>
      <c r="AS156" s="729"/>
      <c r="AT156" s="132"/>
      <c r="AU156" s="132"/>
      <c r="AV156" s="132"/>
      <c r="AW156" s="132"/>
      <c r="AX156" s="132"/>
      <c r="AY156" s="132"/>
      <c r="AZ156" s="132"/>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32"/>
      <c r="CW156" s="127"/>
      <c r="CX156" s="127"/>
      <c r="CY156" s="127"/>
      <c r="CZ156" s="127"/>
      <c r="DA156" s="127"/>
      <c r="DB156" s="132"/>
      <c r="DC156" s="127"/>
      <c r="DD156" s="127"/>
      <c r="DE156" s="127"/>
      <c r="DF156" s="127"/>
      <c r="DG156" s="127"/>
      <c r="DH156" s="132"/>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row>
    <row r="157" spans="1:144" s="58" customFormat="1" ht="9.9499999999999993" customHeight="1">
      <c r="A157" s="55" t="s">
        <v>181</v>
      </c>
      <c r="B157" s="56" t="s">
        <v>181</v>
      </c>
      <c r="C157" s="56" t="s">
        <v>181</v>
      </c>
      <c r="D157" s="56" t="s">
        <v>181</v>
      </c>
      <c r="E157" s="56" t="s">
        <v>181</v>
      </c>
      <c r="F157" s="56" t="s">
        <v>181</v>
      </c>
      <c r="G157" s="56" t="s">
        <v>181</v>
      </c>
      <c r="H157" s="56" t="s">
        <v>181</v>
      </c>
      <c r="I157" s="56" t="s">
        <v>181</v>
      </c>
      <c r="J157" s="56" t="s">
        <v>181</v>
      </c>
      <c r="K157" s="56" t="s">
        <v>181</v>
      </c>
      <c r="L157" s="68" t="s">
        <v>181</v>
      </c>
      <c r="M157" s="152" t="s">
        <v>181</v>
      </c>
      <c r="N157" s="152" t="s">
        <v>181</v>
      </c>
      <c r="O157" s="401"/>
      <c r="P157" s="152"/>
      <c r="Q157" s="68"/>
      <c r="R157" s="152"/>
      <c r="S157" s="152"/>
      <c r="T157" s="401"/>
      <c r="U157" s="152"/>
      <c r="V157" s="68"/>
      <c r="W157" s="152"/>
      <c r="X157" s="152"/>
      <c r="Y157" s="401"/>
      <c r="Z157" s="152"/>
      <c r="AA157" s="68"/>
      <c r="AB157" s="152"/>
      <c r="AC157" s="152"/>
      <c r="AD157" s="401"/>
      <c r="AE157" s="152"/>
      <c r="AF157" s="68"/>
      <c r="AG157" s="152"/>
      <c r="AH157" s="152"/>
      <c r="AI157" s="401"/>
      <c r="AJ157" s="152"/>
      <c r="AK157" s="68"/>
      <c r="AL157" s="152"/>
      <c r="AM157" s="152"/>
      <c r="AN157" s="401"/>
      <c r="AO157" s="85" t="s">
        <v>181</v>
      </c>
      <c r="AP157" s="187" t="s">
        <v>181</v>
      </c>
      <c r="AQ157" s="185" t="s">
        <v>181</v>
      </c>
      <c r="AR157" s="188" t="s">
        <v>181</v>
      </c>
      <c r="AS157" s="729"/>
      <c r="AT157" s="132" t="s">
        <v>181</v>
      </c>
      <c r="AU157" s="132" t="s">
        <v>181</v>
      </c>
      <c r="AV157" s="132" t="s">
        <v>181</v>
      </c>
      <c r="AW157" s="132" t="s">
        <v>181</v>
      </c>
      <c r="AX157" s="132" t="s">
        <v>181</v>
      </c>
      <c r="AY157" s="132" t="s">
        <v>181</v>
      </c>
      <c r="AZ157" s="132" t="s">
        <v>181</v>
      </c>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32" t="s">
        <v>181</v>
      </c>
      <c r="CW157" s="127"/>
      <c r="CX157" s="127"/>
      <c r="CY157" s="127"/>
      <c r="CZ157" s="127"/>
      <c r="DA157" s="127"/>
      <c r="DB157" s="132" t="s">
        <v>181</v>
      </c>
      <c r="DC157" s="127"/>
      <c r="DD157" s="127"/>
      <c r="DE157" s="127"/>
      <c r="DF157" s="127"/>
      <c r="DG157" s="127"/>
      <c r="DH157" s="132" t="s">
        <v>181</v>
      </c>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row>
    <row r="158" spans="1:144" s="58" customFormat="1" ht="20.25" customHeight="1">
      <c r="A158" s="55" t="s">
        <v>181</v>
      </c>
      <c r="B158" s="56">
        <v>2</v>
      </c>
      <c r="C158" s="1118" t="s">
        <v>212</v>
      </c>
      <c r="D158" s="1123"/>
      <c r="E158" s="1123"/>
      <c r="F158" s="1123"/>
      <c r="G158" s="1123"/>
      <c r="H158" s="1123"/>
      <c r="I158" s="1123"/>
      <c r="J158" s="1123"/>
      <c r="K158" s="56" t="s">
        <v>181</v>
      </c>
      <c r="L158" s="68" t="s">
        <v>181</v>
      </c>
      <c r="M158" s="152" t="s">
        <v>181</v>
      </c>
      <c r="N158" s="152" t="s">
        <v>181</v>
      </c>
      <c r="O158" s="410"/>
      <c r="P158" s="152"/>
      <c r="Q158" s="68"/>
      <c r="R158" s="152"/>
      <c r="S158" s="152"/>
      <c r="T158" s="410"/>
      <c r="U158" s="152"/>
      <c r="V158" s="68"/>
      <c r="W158" s="152"/>
      <c r="X158" s="152"/>
      <c r="Y158" s="410"/>
      <c r="Z158" s="152"/>
      <c r="AA158" s="68"/>
      <c r="AB158" s="152"/>
      <c r="AC158" s="152"/>
      <c r="AD158" s="410"/>
      <c r="AE158" s="152"/>
      <c r="AF158" s="68"/>
      <c r="AG158" s="152"/>
      <c r="AH158" s="152"/>
      <c r="AI158" s="410"/>
      <c r="AJ158" s="152"/>
      <c r="AK158" s="68"/>
      <c r="AL158" s="152"/>
      <c r="AM158" s="152"/>
      <c r="AN158" s="410"/>
      <c r="AO158" s="85" t="s">
        <v>181</v>
      </c>
      <c r="AP158" s="187" t="s">
        <v>181</v>
      </c>
      <c r="AQ158" s="52">
        <f t="shared" si="89"/>
        <v>0</v>
      </c>
      <c r="AR158" s="188" t="s">
        <v>181</v>
      </c>
      <c r="AS158" s="729"/>
      <c r="AT158" s="132" t="s">
        <v>181</v>
      </c>
      <c r="AU158" s="132" t="s">
        <v>181</v>
      </c>
      <c r="AV158" s="132" t="s">
        <v>181</v>
      </c>
      <c r="AW158" s="132" t="s">
        <v>181</v>
      </c>
      <c r="AX158" s="132" t="s">
        <v>181</v>
      </c>
      <c r="AY158" s="132" t="s">
        <v>181</v>
      </c>
      <c r="AZ158" s="132" t="s">
        <v>181</v>
      </c>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32" t="s">
        <v>181</v>
      </c>
      <c r="CW158" s="127"/>
      <c r="CX158" s="127"/>
      <c r="CY158" s="127"/>
      <c r="CZ158" s="127"/>
      <c r="DA158" s="127"/>
      <c r="DB158" s="132" t="s">
        <v>181</v>
      </c>
      <c r="DC158" s="127"/>
      <c r="DD158" s="127"/>
      <c r="DE158" s="127"/>
      <c r="DF158" s="127"/>
      <c r="DG158" s="127"/>
      <c r="DH158" s="132" t="s">
        <v>181</v>
      </c>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row>
    <row r="159" spans="1:144" s="58" customFormat="1" ht="9.9499999999999993" customHeight="1">
      <c r="A159" s="55" t="s">
        <v>181</v>
      </c>
      <c r="B159" s="56" t="s">
        <v>181</v>
      </c>
      <c r="C159" s="56" t="s">
        <v>181</v>
      </c>
      <c r="D159" s="56" t="s">
        <v>181</v>
      </c>
      <c r="E159" s="56" t="s">
        <v>181</v>
      </c>
      <c r="F159" s="56" t="s">
        <v>181</v>
      </c>
      <c r="G159" s="56" t="s">
        <v>181</v>
      </c>
      <c r="H159" s="56" t="s">
        <v>181</v>
      </c>
      <c r="I159" s="56" t="s">
        <v>181</v>
      </c>
      <c r="J159" s="56" t="s">
        <v>181</v>
      </c>
      <c r="K159" s="56" t="s">
        <v>181</v>
      </c>
      <c r="L159" s="68" t="s">
        <v>181</v>
      </c>
      <c r="M159" s="152" t="s">
        <v>181</v>
      </c>
      <c r="N159" s="152" t="s">
        <v>181</v>
      </c>
      <c r="O159" s="401"/>
      <c r="P159" s="152"/>
      <c r="Q159" s="68"/>
      <c r="R159" s="152"/>
      <c r="S159" s="152"/>
      <c r="T159" s="401"/>
      <c r="U159" s="152"/>
      <c r="V159" s="68"/>
      <c r="W159" s="152"/>
      <c r="X159" s="152"/>
      <c r="Y159" s="401"/>
      <c r="Z159" s="152"/>
      <c r="AA159" s="68"/>
      <c r="AB159" s="152"/>
      <c r="AC159" s="152"/>
      <c r="AD159" s="401"/>
      <c r="AE159" s="152"/>
      <c r="AF159" s="68"/>
      <c r="AG159" s="152"/>
      <c r="AH159" s="152"/>
      <c r="AI159" s="401"/>
      <c r="AJ159" s="152"/>
      <c r="AK159" s="68"/>
      <c r="AL159" s="152"/>
      <c r="AM159" s="152"/>
      <c r="AN159" s="401"/>
      <c r="AO159" s="85" t="s">
        <v>181</v>
      </c>
      <c r="AP159" s="187" t="s">
        <v>181</v>
      </c>
      <c r="AQ159" s="185" t="s">
        <v>181</v>
      </c>
      <c r="AR159" s="188" t="s">
        <v>181</v>
      </c>
      <c r="AS159" s="729"/>
      <c r="AT159" s="132" t="s">
        <v>181</v>
      </c>
      <c r="AU159" s="132" t="s">
        <v>181</v>
      </c>
      <c r="AV159" s="132" t="s">
        <v>181</v>
      </c>
      <c r="AW159" s="132" t="s">
        <v>181</v>
      </c>
      <c r="AX159" s="132" t="s">
        <v>181</v>
      </c>
      <c r="AY159" s="132" t="s">
        <v>181</v>
      </c>
      <c r="AZ159" s="132" t="s">
        <v>181</v>
      </c>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32" t="s">
        <v>181</v>
      </c>
      <c r="CW159" s="127"/>
      <c r="CX159" s="127"/>
      <c r="CY159" s="127"/>
      <c r="CZ159" s="127"/>
      <c r="DA159" s="127"/>
      <c r="DB159" s="132" t="s">
        <v>181</v>
      </c>
      <c r="DC159" s="127"/>
      <c r="DD159" s="127"/>
      <c r="DE159" s="127"/>
      <c r="DF159" s="127"/>
      <c r="DG159" s="127"/>
      <c r="DH159" s="132" t="s">
        <v>181</v>
      </c>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row>
    <row r="160" spans="1:144" s="58" customFormat="1" ht="20.25" customHeight="1">
      <c r="A160" s="55" t="s">
        <v>181</v>
      </c>
      <c r="B160" s="56">
        <v>3</v>
      </c>
      <c r="C160" s="1118" t="s">
        <v>241</v>
      </c>
      <c r="D160" s="1123"/>
      <c r="E160" s="1123"/>
      <c r="F160" s="1123"/>
      <c r="G160" s="1123"/>
      <c r="H160" s="1123"/>
      <c r="I160" s="1123"/>
      <c r="J160" s="1123"/>
      <c r="K160" s="56" t="s">
        <v>181</v>
      </c>
      <c r="L160" s="68" t="s">
        <v>181</v>
      </c>
      <c r="M160" s="152" t="s">
        <v>181</v>
      </c>
      <c r="N160" s="152" t="s">
        <v>181</v>
      </c>
      <c r="O160" s="401"/>
      <c r="P160" s="152"/>
      <c r="Q160" s="68"/>
      <c r="R160" s="152"/>
      <c r="S160" s="152"/>
      <c r="T160" s="401"/>
      <c r="U160" s="152"/>
      <c r="V160" s="68"/>
      <c r="W160" s="152"/>
      <c r="X160" s="152"/>
      <c r="Y160" s="401"/>
      <c r="Z160" s="152"/>
      <c r="AA160" s="68"/>
      <c r="AB160" s="152"/>
      <c r="AC160" s="152"/>
      <c r="AD160" s="401"/>
      <c r="AE160" s="152"/>
      <c r="AF160" s="68"/>
      <c r="AG160" s="152"/>
      <c r="AH160" s="152"/>
      <c r="AI160" s="401"/>
      <c r="AJ160" s="152"/>
      <c r="AK160" s="68"/>
      <c r="AL160" s="152"/>
      <c r="AM160" s="152"/>
      <c r="AN160" s="401"/>
      <c r="AO160" s="85" t="s">
        <v>181</v>
      </c>
      <c r="AP160" s="187" t="s">
        <v>181</v>
      </c>
      <c r="AQ160" s="185" t="s">
        <v>181</v>
      </c>
      <c r="AR160" s="188" t="s">
        <v>181</v>
      </c>
      <c r="AS160" s="729"/>
      <c r="AT160" s="132" t="s">
        <v>181</v>
      </c>
      <c r="AU160" s="132" t="s">
        <v>181</v>
      </c>
      <c r="AV160" s="132" t="s">
        <v>181</v>
      </c>
      <c r="AW160" s="132" t="s">
        <v>181</v>
      </c>
      <c r="AX160" s="132" t="s">
        <v>181</v>
      </c>
      <c r="AY160" s="132" t="s">
        <v>181</v>
      </c>
      <c r="AZ160" s="132" t="s">
        <v>181</v>
      </c>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32" t="s">
        <v>181</v>
      </c>
      <c r="CW160" s="127"/>
      <c r="CX160" s="127"/>
      <c r="CY160" s="127"/>
      <c r="CZ160" s="127"/>
      <c r="DA160" s="127"/>
      <c r="DB160" s="132" t="s">
        <v>181</v>
      </c>
      <c r="DC160" s="127"/>
      <c r="DD160" s="127"/>
      <c r="DE160" s="127"/>
      <c r="DF160" s="127"/>
      <c r="DG160" s="127"/>
      <c r="DH160" s="132" t="s">
        <v>181</v>
      </c>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row>
    <row r="161" spans="1:144" s="58" customFormat="1" ht="20.25" customHeight="1">
      <c r="A161" s="55" t="s">
        <v>181</v>
      </c>
      <c r="B161" s="56" t="s">
        <v>181</v>
      </c>
      <c r="C161" s="56" t="s">
        <v>181</v>
      </c>
      <c r="D161" s="1072" t="s">
        <v>213</v>
      </c>
      <c r="E161" s="1073"/>
      <c r="F161" s="1073"/>
      <c r="G161" s="1073"/>
      <c r="H161" s="1073"/>
      <c r="I161" s="1073"/>
      <c r="J161" s="1073"/>
      <c r="K161" s="56" t="s">
        <v>181</v>
      </c>
      <c r="L161" s="68" t="s">
        <v>181</v>
      </c>
      <c r="M161" s="152" t="s">
        <v>181</v>
      </c>
      <c r="N161" s="152" t="s">
        <v>181</v>
      </c>
      <c r="O161" s="410"/>
      <c r="P161" s="152"/>
      <c r="Q161" s="68"/>
      <c r="R161" s="152"/>
      <c r="S161" s="152"/>
      <c r="T161" s="410"/>
      <c r="U161" s="152"/>
      <c r="V161" s="68"/>
      <c r="W161" s="152"/>
      <c r="X161" s="152"/>
      <c r="Y161" s="410"/>
      <c r="Z161" s="152"/>
      <c r="AA161" s="68"/>
      <c r="AB161" s="152"/>
      <c r="AC161" s="152"/>
      <c r="AD161" s="410"/>
      <c r="AE161" s="152"/>
      <c r="AF161" s="68"/>
      <c r="AG161" s="152"/>
      <c r="AH161" s="152"/>
      <c r="AI161" s="410"/>
      <c r="AJ161" s="152"/>
      <c r="AK161" s="68"/>
      <c r="AL161" s="152"/>
      <c r="AM161" s="152"/>
      <c r="AN161" s="410"/>
      <c r="AO161" s="85" t="s">
        <v>181</v>
      </c>
      <c r="AP161" s="187" t="s">
        <v>181</v>
      </c>
      <c r="AQ161" s="52">
        <f>SUM(O161:AN161)</f>
        <v>0</v>
      </c>
      <c r="AR161" s="188" t="s">
        <v>181</v>
      </c>
      <c r="AS161" s="729"/>
      <c r="AT161" s="132" t="s">
        <v>181</v>
      </c>
      <c r="AU161" s="132" t="s">
        <v>181</v>
      </c>
      <c r="AV161" s="132" t="s">
        <v>181</v>
      </c>
      <c r="AW161" s="132" t="s">
        <v>181</v>
      </c>
      <c r="AX161" s="132" t="s">
        <v>181</v>
      </c>
      <c r="AY161" s="132" t="s">
        <v>181</v>
      </c>
      <c r="AZ161" s="132" t="s">
        <v>181</v>
      </c>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32" t="s">
        <v>181</v>
      </c>
      <c r="CW161" s="127"/>
      <c r="CX161" s="127"/>
      <c r="CY161" s="127"/>
      <c r="CZ161" s="127"/>
      <c r="DA161" s="127"/>
      <c r="DB161" s="132" t="s">
        <v>181</v>
      </c>
      <c r="DC161" s="127"/>
      <c r="DD161" s="127"/>
      <c r="DE161" s="127"/>
      <c r="DF161" s="127"/>
      <c r="DG161" s="127"/>
      <c r="DH161" s="132" t="s">
        <v>181</v>
      </c>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row>
    <row r="162" spans="1:144" s="58" customFormat="1" ht="20.25" customHeight="1">
      <c r="A162" s="55" t="s">
        <v>181</v>
      </c>
      <c r="B162" s="56" t="s">
        <v>181</v>
      </c>
      <c r="C162" s="56" t="s">
        <v>181</v>
      </c>
      <c r="D162" s="1072" t="s">
        <v>214</v>
      </c>
      <c r="E162" s="1073"/>
      <c r="F162" s="1073"/>
      <c r="G162" s="1073"/>
      <c r="H162" s="1073"/>
      <c r="I162" s="1073"/>
      <c r="J162" s="1073"/>
      <c r="K162" s="56" t="s">
        <v>181</v>
      </c>
      <c r="L162" s="68" t="s">
        <v>181</v>
      </c>
      <c r="M162" s="152" t="s">
        <v>181</v>
      </c>
      <c r="N162" s="152" t="s">
        <v>181</v>
      </c>
      <c r="O162" s="412"/>
      <c r="P162" s="152"/>
      <c r="Q162" s="68"/>
      <c r="R162" s="152"/>
      <c r="S162" s="152"/>
      <c r="T162" s="412"/>
      <c r="U162" s="152"/>
      <c r="V162" s="68"/>
      <c r="W162" s="152"/>
      <c r="X162" s="152"/>
      <c r="Y162" s="412"/>
      <c r="Z162" s="152"/>
      <c r="AA162" s="68"/>
      <c r="AB162" s="152"/>
      <c r="AC162" s="152"/>
      <c r="AD162" s="412"/>
      <c r="AE162" s="152"/>
      <c r="AF162" s="68"/>
      <c r="AG162" s="152"/>
      <c r="AH162" s="152"/>
      <c r="AI162" s="412"/>
      <c r="AJ162" s="152"/>
      <c r="AK162" s="68"/>
      <c r="AL162" s="152"/>
      <c r="AM162" s="152"/>
      <c r="AN162" s="412"/>
      <c r="AO162" s="85" t="s">
        <v>181</v>
      </c>
      <c r="AP162" s="187" t="s">
        <v>181</v>
      </c>
      <c r="AQ162" s="52">
        <f>SUM(O162:AN162)</f>
        <v>0</v>
      </c>
      <c r="AR162" s="188" t="s">
        <v>181</v>
      </c>
      <c r="AS162" s="729"/>
      <c r="AT162" s="132" t="s">
        <v>181</v>
      </c>
      <c r="AU162" s="132" t="s">
        <v>181</v>
      </c>
      <c r="AV162" s="132" t="s">
        <v>181</v>
      </c>
      <c r="AW162" s="132" t="s">
        <v>181</v>
      </c>
      <c r="AX162" s="132" t="s">
        <v>181</v>
      </c>
      <c r="AY162" s="132" t="s">
        <v>181</v>
      </c>
      <c r="AZ162" s="132" t="s">
        <v>181</v>
      </c>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32" t="s">
        <v>181</v>
      </c>
      <c r="CW162" s="127"/>
      <c r="CX162" s="127"/>
      <c r="CY162" s="127"/>
      <c r="CZ162" s="127"/>
      <c r="DA162" s="127"/>
      <c r="DB162" s="132" t="s">
        <v>181</v>
      </c>
      <c r="DC162" s="127"/>
      <c r="DD162" s="127"/>
      <c r="DE162" s="127"/>
      <c r="DF162" s="127"/>
      <c r="DG162" s="127"/>
      <c r="DH162" s="132" t="s">
        <v>181</v>
      </c>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row>
    <row r="163" spans="1:144" s="58" customFormat="1" ht="20.25" customHeight="1">
      <c r="A163" s="55" t="s">
        <v>181</v>
      </c>
      <c r="B163" s="56" t="s">
        <v>181</v>
      </c>
      <c r="C163" s="56" t="s">
        <v>181</v>
      </c>
      <c r="D163" s="1072" t="s">
        <v>215</v>
      </c>
      <c r="E163" s="1073"/>
      <c r="F163" s="1073"/>
      <c r="G163" s="1073"/>
      <c r="H163" s="1073"/>
      <c r="I163" s="1073"/>
      <c r="J163" s="1073"/>
      <c r="K163" s="56" t="s">
        <v>181</v>
      </c>
      <c r="L163" s="68" t="s">
        <v>181</v>
      </c>
      <c r="M163" s="152" t="s">
        <v>181</v>
      </c>
      <c r="N163" s="152" t="s">
        <v>181</v>
      </c>
      <c r="O163" s="412"/>
      <c r="P163" s="152"/>
      <c r="Q163" s="68"/>
      <c r="R163" s="152"/>
      <c r="S163" s="152"/>
      <c r="T163" s="412"/>
      <c r="U163" s="152"/>
      <c r="V163" s="68"/>
      <c r="W163" s="152"/>
      <c r="X163" s="152"/>
      <c r="Y163" s="412"/>
      <c r="Z163" s="152"/>
      <c r="AA163" s="68"/>
      <c r="AB163" s="152"/>
      <c r="AC163" s="152"/>
      <c r="AD163" s="412"/>
      <c r="AE163" s="152"/>
      <c r="AF163" s="68"/>
      <c r="AG163" s="152"/>
      <c r="AH163" s="152"/>
      <c r="AI163" s="412"/>
      <c r="AJ163" s="152"/>
      <c r="AK163" s="68"/>
      <c r="AL163" s="152"/>
      <c r="AM163" s="152"/>
      <c r="AN163" s="412"/>
      <c r="AO163" s="85" t="s">
        <v>181</v>
      </c>
      <c r="AP163" s="187" t="s">
        <v>181</v>
      </c>
      <c r="AQ163" s="52">
        <f>SUM(O163:AN163)</f>
        <v>0</v>
      </c>
      <c r="AR163" s="188" t="s">
        <v>181</v>
      </c>
      <c r="AS163" s="729"/>
      <c r="AT163" s="132" t="s">
        <v>181</v>
      </c>
      <c r="AU163" s="132" t="s">
        <v>181</v>
      </c>
      <c r="AV163" s="132" t="s">
        <v>181</v>
      </c>
      <c r="AW163" s="132" t="s">
        <v>181</v>
      </c>
      <c r="AX163" s="132" t="s">
        <v>181</v>
      </c>
      <c r="AY163" s="132" t="s">
        <v>181</v>
      </c>
      <c r="AZ163" s="132" t="s">
        <v>181</v>
      </c>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32" t="s">
        <v>181</v>
      </c>
      <c r="CW163" s="127"/>
      <c r="CX163" s="127"/>
      <c r="CY163" s="127"/>
      <c r="CZ163" s="127"/>
      <c r="DA163" s="127"/>
      <c r="DB163" s="132" t="s">
        <v>181</v>
      </c>
      <c r="DC163" s="127"/>
      <c r="DD163" s="127"/>
      <c r="DE163" s="127"/>
      <c r="DF163" s="127"/>
      <c r="DG163" s="127"/>
      <c r="DH163" s="132" t="s">
        <v>181</v>
      </c>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row>
    <row r="164" spans="1:144" s="58" customFormat="1" ht="20.25" customHeight="1">
      <c r="A164" s="55" t="s">
        <v>181</v>
      </c>
      <c r="B164" s="56" t="s">
        <v>181</v>
      </c>
      <c r="C164" s="56" t="s">
        <v>181</v>
      </c>
      <c r="D164" s="1072" t="s">
        <v>216</v>
      </c>
      <c r="E164" s="1073"/>
      <c r="F164" s="1073"/>
      <c r="G164" s="1073"/>
      <c r="H164" s="1073"/>
      <c r="I164" s="1073"/>
      <c r="J164" s="1073"/>
      <c r="K164" s="56" t="s">
        <v>181</v>
      </c>
      <c r="L164" s="68" t="s">
        <v>181</v>
      </c>
      <c r="M164" s="152" t="s">
        <v>181</v>
      </c>
      <c r="N164" s="152" t="s">
        <v>181</v>
      </c>
      <c r="O164" s="412"/>
      <c r="P164" s="152"/>
      <c r="Q164" s="68"/>
      <c r="R164" s="152"/>
      <c r="S164" s="152"/>
      <c r="T164" s="412"/>
      <c r="U164" s="152"/>
      <c r="V164" s="68"/>
      <c r="W164" s="152"/>
      <c r="X164" s="152"/>
      <c r="Y164" s="412"/>
      <c r="Z164" s="152"/>
      <c r="AA164" s="68"/>
      <c r="AB164" s="152"/>
      <c r="AC164" s="152"/>
      <c r="AD164" s="412"/>
      <c r="AE164" s="152"/>
      <c r="AF164" s="68"/>
      <c r="AG164" s="152"/>
      <c r="AH164" s="152"/>
      <c r="AI164" s="412"/>
      <c r="AJ164" s="152"/>
      <c r="AK164" s="68"/>
      <c r="AL164" s="152"/>
      <c r="AM164" s="152"/>
      <c r="AN164" s="412"/>
      <c r="AO164" s="85" t="s">
        <v>181</v>
      </c>
      <c r="AP164" s="187" t="s">
        <v>181</v>
      </c>
      <c r="AQ164" s="52">
        <f>SUM(O164:AN164)</f>
        <v>0</v>
      </c>
      <c r="AR164" s="188" t="s">
        <v>181</v>
      </c>
      <c r="AS164" s="729"/>
      <c r="AT164" s="132" t="s">
        <v>181</v>
      </c>
      <c r="AU164" s="132" t="s">
        <v>181</v>
      </c>
      <c r="AV164" s="132" t="s">
        <v>181</v>
      </c>
      <c r="AW164" s="132" t="s">
        <v>181</v>
      </c>
      <c r="AX164" s="132" t="s">
        <v>181</v>
      </c>
      <c r="AY164" s="132" t="s">
        <v>181</v>
      </c>
      <c r="AZ164" s="132" t="s">
        <v>181</v>
      </c>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32" t="s">
        <v>181</v>
      </c>
      <c r="CW164" s="127"/>
      <c r="CX164" s="127"/>
      <c r="CY164" s="127"/>
      <c r="CZ164" s="127"/>
      <c r="DA164" s="127"/>
      <c r="DB164" s="132" t="s">
        <v>181</v>
      </c>
      <c r="DC164" s="127"/>
      <c r="DD164" s="127"/>
      <c r="DE164" s="127"/>
      <c r="DF164" s="127"/>
      <c r="DG164" s="127"/>
      <c r="DH164" s="132" t="s">
        <v>181</v>
      </c>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row>
    <row r="165" spans="1:144" s="58" customFormat="1" ht="20.25" customHeight="1">
      <c r="A165" s="55" t="s">
        <v>181</v>
      </c>
      <c r="B165" s="56" t="s">
        <v>181</v>
      </c>
      <c r="C165" s="56" t="s">
        <v>181</v>
      </c>
      <c r="D165" s="1072" t="s">
        <v>217</v>
      </c>
      <c r="E165" s="1073"/>
      <c r="F165" s="1073"/>
      <c r="G165" s="1073"/>
      <c r="H165" s="1073"/>
      <c r="I165" s="1073"/>
      <c r="J165" s="1073"/>
      <c r="K165" s="56" t="s">
        <v>181</v>
      </c>
      <c r="L165" s="68" t="s">
        <v>181</v>
      </c>
      <c r="M165" s="152" t="s">
        <v>181</v>
      </c>
      <c r="N165" s="152" t="s">
        <v>181</v>
      </c>
      <c r="O165" s="412"/>
      <c r="P165" s="152"/>
      <c r="Q165" s="68"/>
      <c r="R165" s="152"/>
      <c r="S165" s="152"/>
      <c r="T165" s="412"/>
      <c r="U165" s="152"/>
      <c r="V165" s="68"/>
      <c r="W165" s="152"/>
      <c r="X165" s="152"/>
      <c r="Y165" s="412"/>
      <c r="Z165" s="152"/>
      <c r="AA165" s="68"/>
      <c r="AB165" s="152"/>
      <c r="AC165" s="152"/>
      <c r="AD165" s="412"/>
      <c r="AE165" s="152"/>
      <c r="AF165" s="68"/>
      <c r="AG165" s="152"/>
      <c r="AH165" s="152"/>
      <c r="AI165" s="412"/>
      <c r="AJ165" s="152"/>
      <c r="AK165" s="68"/>
      <c r="AL165" s="152"/>
      <c r="AM165" s="152"/>
      <c r="AN165" s="412"/>
      <c r="AO165" s="85" t="s">
        <v>181</v>
      </c>
      <c r="AP165" s="187" t="s">
        <v>181</v>
      </c>
      <c r="AQ165" s="52">
        <f>SUM(O165:AN165)</f>
        <v>0</v>
      </c>
      <c r="AR165" s="188" t="s">
        <v>181</v>
      </c>
      <c r="AS165" s="729"/>
      <c r="AT165" s="132" t="s">
        <v>181</v>
      </c>
      <c r="AU165" s="132" t="s">
        <v>181</v>
      </c>
      <c r="AV165" s="132" t="s">
        <v>181</v>
      </c>
      <c r="AW165" s="132" t="s">
        <v>181</v>
      </c>
      <c r="AX165" s="132" t="s">
        <v>181</v>
      </c>
      <c r="AY165" s="132" t="s">
        <v>181</v>
      </c>
      <c r="AZ165" s="132" t="s">
        <v>181</v>
      </c>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32" t="s">
        <v>181</v>
      </c>
      <c r="CW165" s="127"/>
      <c r="CX165" s="127"/>
      <c r="CY165" s="127"/>
      <c r="CZ165" s="127"/>
      <c r="DA165" s="127"/>
      <c r="DB165" s="132" t="s">
        <v>181</v>
      </c>
      <c r="DC165" s="127"/>
      <c r="DD165" s="127"/>
      <c r="DE165" s="127"/>
      <c r="DF165" s="127"/>
      <c r="DG165" s="127"/>
      <c r="DH165" s="132" t="s">
        <v>181</v>
      </c>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row>
    <row r="166" spans="1:144" s="58" customFormat="1" ht="9.9499999999999993" customHeight="1">
      <c r="A166" s="55" t="s">
        <v>181</v>
      </c>
      <c r="B166" s="56" t="s">
        <v>181</v>
      </c>
      <c r="C166" s="56" t="s">
        <v>181</v>
      </c>
      <c r="D166" s="56" t="s">
        <v>181</v>
      </c>
      <c r="E166" s="56" t="s">
        <v>181</v>
      </c>
      <c r="F166" s="56" t="s">
        <v>181</v>
      </c>
      <c r="G166" s="56" t="s">
        <v>181</v>
      </c>
      <c r="H166" s="56" t="s">
        <v>181</v>
      </c>
      <c r="I166" s="56" t="s">
        <v>181</v>
      </c>
      <c r="J166" s="56" t="s">
        <v>181</v>
      </c>
      <c r="K166" s="56"/>
      <c r="L166" s="68"/>
      <c r="M166" s="152"/>
      <c r="N166" s="152"/>
      <c r="O166" s="401"/>
      <c r="P166" s="152"/>
      <c r="Q166" s="68"/>
      <c r="R166" s="152"/>
      <c r="S166" s="152"/>
      <c r="T166" s="401"/>
      <c r="U166" s="152"/>
      <c r="V166" s="68"/>
      <c r="W166" s="152"/>
      <c r="X166" s="152"/>
      <c r="Y166" s="401"/>
      <c r="Z166" s="152"/>
      <c r="AA166" s="68"/>
      <c r="AB166" s="152"/>
      <c r="AC166" s="152"/>
      <c r="AD166" s="401"/>
      <c r="AE166" s="152"/>
      <c r="AF166" s="68"/>
      <c r="AG166" s="152"/>
      <c r="AH166" s="152"/>
      <c r="AI166" s="401"/>
      <c r="AJ166" s="152"/>
      <c r="AK166" s="68"/>
      <c r="AL166" s="152"/>
      <c r="AM166" s="152"/>
      <c r="AN166" s="401"/>
      <c r="AO166" s="85"/>
      <c r="AP166" s="187"/>
      <c r="AQ166" s="185"/>
      <c r="AR166" s="188"/>
      <c r="AS166" s="729"/>
      <c r="AT166" s="132" t="s">
        <v>181</v>
      </c>
      <c r="AU166" s="132" t="s">
        <v>181</v>
      </c>
      <c r="AV166" s="132" t="s">
        <v>181</v>
      </c>
      <c r="AW166" s="132" t="s">
        <v>181</v>
      </c>
      <c r="AX166" s="132" t="s">
        <v>181</v>
      </c>
      <c r="AY166" s="132" t="s">
        <v>181</v>
      </c>
      <c r="AZ166" s="132" t="s">
        <v>181</v>
      </c>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32" t="s">
        <v>181</v>
      </c>
      <c r="CW166" s="127"/>
      <c r="CX166" s="127"/>
      <c r="CY166" s="127"/>
      <c r="CZ166" s="127"/>
      <c r="DA166" s="127"/>
      <c r="DB166" s="132" t="s">
        <v>181</v>
      </c>
      <c r="DC166" s="127"/>
      <c r="DD166" s="127"/>
      <c r="DE166" s="127"/>
      <c r="DF166" s="127"/>
      <c r="DG166" s="127"/>
      <c r="DH166" s="132" t="s">
        <v>181</v>
      </c>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row>
    <row r="167" spans="1:144" s="58" customFormat="1" ht="20.25" customHeight="1">
      <c r="A167" s="55" t="s">
        <v>181</v>
      </c>
      <c r="B167" s="56">
        <v>4</v>
      </c>
      <c r="C167" s="1120" t="s">
        <v>218</v>
      </c>
      <c r="D167" s="1121"/>
      <c r="E167" s="1121"/>
      <c r="F167" s="1121"/>
      <c r="G167" s="1121"/>
      <c r="H167" s="1121"/>
      <c r="I167" s="1121"/>
      <c r="J167" s="1122"/>
      <c r="K167" s="56" t="s">
        <v>181</v>
      </c>
      <c r="L167" s="68" t="s">
        <v>181</v>
      </c>
      <c r="M167" s="152" t="s">
        <v>181</v>
      </c>
      <c r="N167" s="152" t="s">
        <v>181</v>
      </c>
      <c r="O167" s="410"/>
      <c r="P167" s="152"/>
      <c r="Q167" s="68"/>
      <c r="R167" s="152"/>
      <c r="S167" s="152"/>
      <c r="T167" s="410"/>
      <c r="U167" s="152"/>
      <c r="V167" s="68"/>
      <c r="W167" s="152"/>
      <c r="X167" s="152"/>
      <c r="Y167" s="410"/>
      <c r="Z167" s="152"/>
      <c r="AA167" s="68"/>
      <c r="AB167" s="152"/>
      <c r="AC167" s="152"/>
      <c r="AD167" s="410"/>
      <c r="AE167" s="152"/>
      <c r="AF167" s="68"/>
      <c r="AG167" s="152"/>
      <c r="AH167" s="152"/>
      <c r="AI167" s="410"/>
      <c r="AJ167" s="152"/>
      <c r="AK167" s="68"/>
      <c r="AL167" s="152"/>
      <c r="AM167" s="152"/>
      <c r="AN167" s="410"/>
      <c r="AO167" s="85" t="s">
        <v>181</v>
      </c>
      <c r="AP167" s="187" t="s">
        <v>181</v>
      </c>
      <c r="AQ167" s="52">
        <f>SUM(O167:AN167)</f>
        <v>0</v>
      </c>
      <c r="AR167" s="188" t="s">
        <v>181</v>
      </c>
      <c r="AS167" s="729"/>
      <c r="AT167" s="132"/>
      <c r="AU167" s="132"/>
      <c r="AV167" s="132"/>
      <c r="AW167" s="132"/>
      <c r="AX167" s="132"/>
      <c r="AY167" s="132"/>
      <c r="AZ167" s="132"/>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32"/>
      <c r="CW167" s="127"/>
      <c r="CX167" s="127"/>
      <c r="CY167" s="127"/>
      <c r="CZ167" s="127"/>
      <c r="DA167" s="127"/>
      <c r="DB167" s="132"/>
      <c r="DC167" s="127"/>
      <c r="DD167" s="127"/>
      <c r="DE167" s="127"/>
      <c r="DF167" s="127"/>
      <c r="DG167" s="127"/>
      <c r="DH167" s="132"/>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row>
    <row r="168" spans="1:144" s="58" customFormat="1" ht="9.9499999999999993" customHeight="1">
      <c r="A168" s="55" t="s">
        <v>181</v>
      </c>
      <c r="B168" s="56" t="s">
        <v>181</v>
      </c>
      <c r="C168" s="56" t="s">
        <v>181</v>
      </c>
      <c r="D168" s="56" t="s">
        <v>181</v>
      </c>
      <c r="E168" s="56" t="s">
        <v>181</v>
      </c>
      <c r="F168" s="56" t="s">
        <v>181</v>
      </c>
      <c r="G168" s="56" t="s">
        <v>181</v>
      </c>
      <c r="H168" s="56" t="s">
        <v>181</v>
      </c>
      <c r="I168" s="56" t="s">
        <v>181</v>
      </c>
      <c r="J168" s="56" t="s">
        <v>181</v>
      </c>
      <c r="K168" s="56" t="s">
        <v>181</v>
      </c>
      <c r="L168" s="68" t="s">
        <v>181</v>
      </c>
      <c r="M168" s="152" t="s">
        <v>181</v>
      </c>
      <c r="N168" s="152" t="s">
        <v>181</v>
      </c>
      <c r="O168" s="401" t="s">
        <v>181</v>
      </c>
      <c r="P168" s="152" t="s">
        <v>181</v>
      </c>
      <c r="Q168" s="68" t="s">
        <v>181</v>
      </c>
      <c r="R168" s="152" t="s">
        <v>181</v>
      </c>
      <c r="S168" s="152" t="s">
        <v>181</v>
      </c>
      <c r="T168" s="401" t="s">
        <v>181</v>
      </c>
      <c r="U168" s="152" t="s">
        <v>181</v>
      </c>
      <c r="V168" s="68" t="s">
        <v>181</v>
      </c>
      <c r="W168" s="152" t="s">
        <v>181</v>
      </c>
      <c r="X168" s="152" t="s">
        <v>181</v>
      </c>
      <c r="Y168" s="401" t="s">
        <v>181</v>
      </c>
      <c r="Z168" s="152" t="s">
        <v>181</v>
      </c>
      <c r="AA168" s="68" t="s">
        <v>181</v>
      </c>
      <c r="AB168" s="152" t="s">
        <v>181</v>
      </c>
      <c r="AC168" s="152" t="s">
        <v>181</v>
      </c>
      <c r="AD168" s="401" t="s">
        <v>181</v>
      </c>
      <c r="AE168" s="152" t="s">
        <v>181</v>
      </c>
      <c r="AF168" s="68" t="s">
        <v>181</v>
      </c>
      <c r="AG168" s="152" t="s">
        <v>181</v>
      </c>
      <c r="AH168" s="152" t="s">
        <v>181</v>
      </c>
      <c r="AI168" s="401" t="s">
        <v>181</v>
      </c>
      <c r="AJ168" s="152" t="s">
        <v>181</v>
      </c>
      <c r="AK168" s="68" t="s">
        <v>181</v>
      </c>
      <c r="AL168" s="152" t="s">
        <v>181</v>
      </c>
      <c r="AM168" s="152" t="s">
        <v>181</v>
      </c>
      <c r="AN168" s="401" t="s">
        <v>181</v>
      </c>
      <c r="AO168" s="85" t="s">
        <v>181</v>
      </c>
      <c r="AP168" s="187" t="s">
        <v>181</v>
      </c>
      <c r="AQ168" s="185" t="s">
        <v>181</v>
      </c>
      <c r="AR168" s="188" t="s">
        <v>181</v>
      </c>
      <c r="AS168" s="729"/>
      <c r="AT168" s="132" t="s">
        <v>181</v>
      </c>
      <c r="AU168" s="132" t="s">
        <v>181</v>
      </c>
      <c r="AV168" s="132" t="s">
        <v>181</v>
      </c>
      <c r="AW168" s="132" t="s">
        <v>181</v>
      </c>
      <c r="AX168" s="132" t="s">
        <v>181</v>
      </c>
      <c r="AY168" s="132" t="s">
        <v>181</v>
      </c>
      <c r="AZ168" s="132" t="s">
        <v>181</v>
      </c>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32" t="s">
        <v>181</v>
      </c>
      <c r="CW168" s="127"/>
      <c r="CX168" s="127"/>
      <c r="CY168" s="127"/>
      <c r="CZ168" s="127"/>
      <c r="DA168" s="127"/>
      <c r="DB168" s="132" t="s">
        <v>181</v>
      </c>
      <c r="DC168" s="127"/>
      <c r="DD168" s="127"/>
      <c r="DE168" s="127"/>
      <c r="DF168" s="127"/>
      <c r="DG168" s="127"/>
      <c r="DH168" s="132" t="s">
        <v>181</v>
      </c>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row>
    <row r="169" spans="1:144" s="58" customFormat="1" ht="49.9" customHeight="1">
      <c r="A169" s="55" t="s">
        <v>181</v>
      </c>
      <c r="B169" s="56">
        <v>5</v>
      </c>
      <c r="C169" s="1114" t="s">
        <v>328</v>
      </c>
      <c r="D169" s="1115"/>
      <c r="E169" s="1115"/>
      <c r="F169" s="1115"/>
      <c r="G169" s="1115"/>
      <c r="H169" s="1115"/>
      <c r="I169" s="1115"/>
      <c r="J169" s="1115"/>
      <c r="K169" s="56" t="s">
        <v>181</v>
      </c>
      <c r="L169" s="68" t="s">
        <v>181</v>
      </c>
      <c r="M169" s="152" t="s">
        <v>181</v>
      </c>
      <c r="N169" s="152" t="s">
        <v>181</v>
      </c>
      <c r="O169" s="401" t="s">
        <v>181</v>
      </c>
      <c r="P169" s="152" t="s">
        <v>181</v>
      </c>
      <c r="Q169" s="68" t="s">
        <v>181</v>
      </c>
      <c r="R169" s="152" t="s">
        <v>181</v>
      </c>
      <c r="S169" s="152" t="s">
        <v>181</v>
      </c>
      <c r="T169" s="401" t="s">
        <v>181</v>
      </c>
      <c r="U169" s="152" t="s">
        <v>181</v>
      </c>
      <c r="V169" s="68" t="s">
        <v>181</v>
      </c>
      <c r="W169" s="152" t="s">
        <v>181</v>
      </c>
      <c r="X169" s="152" t="s">
        <v>181</v>
      </c>
      <c r="Y169" s="401" t="s">
        <v>181</v>
      </c>
      <c r="Z169" s="152" t="s">
        <v>181</v>
      </c>
      <c r="AA169" s="68" t="s">
        <v>181</v>
      </c>
      <c r="AB169" s="152" t="s">
        <v>181</v>
      </c>
      <c r="AC169" s="152" t="s">
        <v>181</v>
      </c>
      <c r="AD169" s="401" t="s">
        <v>181</v>
      </c>
      <c r="AE169" s="152" t="s">
        <v>181</v>
      </c>
      <c r="AF169" s="68" t="s">
        <v>181</v>
      </c>
      <c r="AG169" s="152" t="s">
        <v>181</v>
      </c>
      <c r="AH169" s="152" t="s">
        <v>181</v>
      </c>
      <c r="AI169" s="401" t="s">
        <v>181</v>
      </c>
      <c r="AJ169" s="152" t="s">
        <v>181</v>
      </c>
      <c r="AK169" s="68" t="s">
        <v>181</v>
      </c>
      <c r="AL169" s="152" t="s">
        <v>181</v>
      </c>
      <c r="AM169" s="152" t="s">
        <v>181</v>
      </c>
      <c r="AN169" s="401" t="s">
        <v>181</v>
      </c>
      <c r="AO169" s="85" t="s">
        <v>181</v>
      </c>
      <c r="AP169" s="187" t="s">
        <v>181</v>
      </c>
      <c r="AQ169" s="185" t="s">
        <v>181</v>
      </c>
      <c r="AR169" s="188" t="s">
        <v>181</v>
      </c>
      <c r="AS169" s="729"/>
      <c r="AT169" s="132" t="s">
        <v>181</v>
      </c>
      <c r="AU169" s="132" t="s">
        <v>181</v>
      </c>
      <c r="AV169" s="132" t="s">
        <v>181</v>
      </c>
      <c r="AW169" s="132" t="s">
        <v>181</v>
      </c>
      <c r="AX169" s="132" t="s">
        <v>181</v>
      </c>
      <c r="AY169" s="132" t="s">
        <v>181</v>
      </c>
      <c r="AZ169" s="132" t="s">
        <v>181</v>
      </c>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32" t="s">
        <v>181</v>
      </c>
      <c r="CW169" s="127"/>
      <c r="CX169" s="127"/>
      <c r="CY169" s="127"/>
      <c r="CZ169" s="127"/>
      <c r="DA169" s="127"/>
      <c r="DB169" s="132" t="s">
        <v>181</v>
      </c>
      <c r="DC169" s="127"/>
      <c r="DD169" s="127"/>
      <c r="DE169" s="127"/>
      <c r="DF169" s="127"/>
      <c r="DG169" s="127"/>
      <c r="DH169" s="132" t="s">
        <v>181</v>
      </c>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row>
    <row r="170" spans="1:144" s="58" customFormat="1" ht="20.25" customHeight="1">
      <c r="A170" s="55" t="s">
        <v>181</v>
      </c>
      <c r="B170" s="56" t="s">
        <v>181</v>
      </c>
      <c r="C170" s="56" t="s">
        <v>220</v>
      </c>
      <c r="D170" s="1375" t="s">
        <v>1102</v>
      </c>
      <c r="E170" s="1376"/>
      <c r="F170" s="1376"/>
      <c r="G170" s="1376"/>
      <c r="H170" s="1376"/>
      <c r="I170" s="1376"/>
      <c r="J170" s="1376"/>
      <c r="K170" s="56" t="s">
        <v>181</v>
      </c>
      <c r="L170" s="68" t="s">
        <v>181</v>
      </c>
      <c r="M170" s="152" t="s">
        <v>181</v>
      </c>
      <c r="N170" s="152" t="s">
        <v>181</v>
      </c>
      <c r="O170" s="413" t="s">
        <v>181</v>
      </c>
      <c r="P170" s="152"/>
      <c r="Q170" s="68"/>
      <c r="R170" s="152"/>
      <c r="S170" s="152"/>
      <c r="T170" s="413" t="s">
        <v>181</v>
      </c>
      <c r="U170" s="152"/>
      <c r="V170" s="68"/>
      <c r="W170" s="152"/>
      <c r="X170" s="152"/>
      <c r="Y170" s="413" t="s">
        <v>181</v>
      </c>
      <c r="Z170" s="152"/>
      <c r="AA170" s="68"/>
      <c r="AB170" s="152"/>
      <c r="AC170" s="152"/>
      <c r="AD170" s="413" t="s">
        <v>181</v>
      </c>
      <c r="AE170" s="152"/>
      <c r="AF170" s="68"/>
      <c r="AG170" s="152"/>
      <c r="AH170" s="152"/>
      <c r="AI170" s="413" t="s">
        <v>181</v>
      </c>
      <c r="AJ170" s="152"/>
      <c r="AK170" s="68"/>
      <c r="AL170" s="152"/>
      <c r="AM170" s="152"/>
      <c r="AN170" s="413" t="s">
        <v>181</v>
      </c>
      <c r="AO170" s="85" t="s">
        <v>181</v>
      </c>
      <c r="AP170" s="187" t="s">
        <v>181</v>
      </c>
      <c r="AQ170" s="204" t="s">
        <v>181</v>
      </c>
      <c r="AR170" s="188" t="s">
        <v>181</v>
      </c>
      <c r="AS170" s="729"/>
      <c r="AT170" s="132" t="s">
        <v>181</v>
      </c>
      <c r="AU170" s="132" t="s">
        <v>181</v>
      </c>
      <c r="AV170" s="132" t="s">
        <v>181</v>
      </c>
      <c r="AW170" s="132" t="s">
        <v>181</v>
      </c>
      <c r="AX170" s="132" t="s">
        <v>181</v>
      </c>
      <c r="AY170" s="132" t="s">
        <v>181</v>
      </c>
      <c r="AZ170" s="132" t="s">
        <v>181</v>
      </c>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32" t="s">
        <v>181</v>
      </c>
      <c r="CW170" s="127"/>
      <c r="CX170" s="127"/>
      <c r="CY170" s="127"/>
      <c r="CZ170" s="127"/>
      <c r="DA170" s="127"/>
      <c r="DB170" s="132" t="s">
        <v>181</v>
      </c>
      <c r="DC170" s="127"/>
      <c r="DD170" s="127"/>
      <c r="DE170" s="127"/>
      <c r="DF170" s="127"/>
      <c r="DG170" s="127"/>
      <c r="DH170" s="132" t="s">
        <v>181</v>
      </c>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row>
    <row r="171" spans="1:144" s="58" customFormat="1" ht="20.25" customHeight="1">
      <c r="A171" s="55"/>
      <c r="B171" s="56"/>
      <c r="C171" s="56"/>
      <c r="D171" s="1112" t="s">
        <v>221</v>
      </c>
      <c r="E171" s="1004"/>
      <c r="F171" s="1004"/>
      <c r="G171" s="1004"/>
      <c r="H171" s="1004"/>
      <c r="I171" s="1004"/>
      <c r="J171" s="1113"/>
      <c r="K171" s="56"/>
      <c r="L171" s="68"/>
      <c r="M171" s="152"/>
      <c r="N171" s="152"/>
      <c r="O171" s="412"/>
      <c r="P171" s="152"/>
      <c r="Q171" s="68"/>
      <c r="R171" s="152"/>
      <c r="S171" s="152"/>
      <c r="T171" s="412"/>
      <c r="U171" s="152"/>
      <c r="V171" s="68"/>
      <c r="W171" s="152"/>
      <c r="X171" s="152"/>
      <c r="Y171" s="412"/>
      <c r="Z171" s="152"/>
      <c r="AA171" s="68"/>
      <c r="AB171" s="152"/>
      <c r="AC171" s="152"/>
      <c r="AD171" s="412"/>
      <c r="AE171" s="152"/>
      <c r="AF171" s="68"/>
      <c r="AG171" s="152"/>
      <c r="AH171" s="152"/>
      <c r="AI171" s="412"/>
      <c r="AJ171" s="152"/>
      <c r="AK171" s="68"/>
      <c r="AL171" s="152"/>
      <c r="AM171" s="152"/>
      <c r="AN171" s="412"/>
      <c r="AO171" s="85"/>
      <c r="AP171" s="187"/>
      <c r="AQ171" s="52">
        <f>SUM(O171:AN171)</f>
        <v>0</v>
      </c>
      <c r="AR171" s="188"/>
      <c r="AS171" s="729"/>
      <c r="AT171" s="132" t="s">
        <v>181</v>
      </c>
      <c r="AU171" s="132" t="s">
        <v>181</v>
      </c>
      <c r="AV171" s="132" t="s">
        <v>181</v>
      </c>
      <c r="AW171" s="132" t="s">
        <v>181</v>
      </c>
      <c r="AX171" s="132" t="s">
        <v>181</v>
      </c>
      <c r="AY171" s="132" t="s">
        <v>181</v>
      </c>
      <c r="AZ171" s="132" t="s">
        <v>181</v>
      </c>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32" t="s">
        <v>181</v>
      </c>
      <c r="CW171" s="127"/>
      <c r="CX171" s="127"/>
      <c r="CY171" s="127"/>
      <c r="CZ171" s="127"/>
      <c r="DA171" s="127"/>
      <c r="DB171" s="132" t="s">
        <v>181</v>
      </c>
      <c r="DC171" s="127"/>
      <c r="DD171" s="127"/>
      <c r="DE171" s="127"/>
      <c r="DF171" s="127"/>
      <c r="DG171" s="127"/>
      <c r="DH171" s="132" t="s">
        <v>181</v>
      </c>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row>
    <row r="172" spans="1:144" s="58" customFormat="1" ht="20.25" customHeight="1">
      <c r="A172" s="55"/>
      <c r="B172" s="56"/>
      <c r="C172" s="56"/>
      <c r="D172" s="1069" t="s">
        <v>125</v>
      </c>
      <c r="E172" s="1070"/>
      <c r="F172" s="1070"/>
      <c r="G172" s="1070"/>
      <c r="H172" s="1070"/>
      <c r="I172" s="1070"/>
      <c r="J172" s="1071"/>
      <c r="K172" s="56"/>
      <c r="L172" s="68"/>
      <c r="M172" s="152"/>
      <c r="N172" s="152"/>
      <c r="O172" s="414"/>
      <c r="P172" s="152"/>
      <c r="Q172" s="68"/>
      <c r="R172" s="152"/>
      <c r="S172" s="152"/>
      <c r="T172" s="414"/>
      <c r="U172" s="152"/>
      <c r="V172" s="68"/>
      <c r="W172" s="152"/>
      <c r="X172" s="152"/>
      <c r="Y172" s="414"/>
      <c r="Z172" s="152"/>
      <c r="AA172" s="68"/>
      <c r="AB172" s="152"/>
      <c r="AC172" s="152"/>
      <c r="AD172" s="414"/>
      <c r="AE172" s="152"/>
      <c r="AF172" s="68"/>
      <c r="AG172" s="152"/>
      <c r="AH172" s="152"/>
      <c r="AI172" s="414"/>
      <c r="AJ172" s="152"/>
      <c r="AK172" s="68"/>
      <c r="AL172" s="152"/>
      <c r="AM172" s="152"/>
      <c r="AN172" s="414"/>
      <c r="AO172" s="85"/>
      <c r="AP172" s="187"/>
      <c r="AQ172" s="53">
        <f>SUM(O172:AN172)</f>
        <v>0</v>
      </c>
      <c r="AR172" s="188"/>
      <c r="AS172" s="729"/>
      <c r="AT172" s="132"/>
      <c r="AU172" s="132"/>
      <c r="AV172" s="132"/>
      <c r="AW172" s="132"/>
      <c r="AX172" s="132"/>
      <c r="AY172" s="132"/>
      <c r="AZ172" s="132"/>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32"/>
      <c r="CW172" s="127"/>
      <c r="CX172" s="127"/>
      <c r="CY172" s="127"/>
      <c r="CZ172" s="127"/>
      <c r="DA172" s="127"/>
      <c r="DB172" s="132"/>
      <c r="DC172" s="127"/>
      <c r="DD172" s="127"/>
      <c r="DE172" s="127"/>
      <c r="DF172" s="127"/>
      <c r="DG172" s="127"/>
      <c r="DH172" s="132"/>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row>
    <row r="173" spans="1:144" s="58" customFormat="1" ht="9.9499999999999993" customHeight="1">
      <c r="A173" s="55"/>
      <c r="B173" s="56"/>
      <c r="C173" s="56"/>
      <c r="D173" s="1067"/>
      <c r="E173" s="1004"/>
      <c r="F173" s="1004"/>
      <c r="G173" s="1004"/>
      <c r="H173" s="1004"/>
      <c r="I173" s="1004"/>
      <c r="J173" s="1004"/>
      <c r="K173" s="56"/>
      <c r="L173" s="68"/>
      <c r="M173" s="152"/>
      <c r="N173" s="152"/>
      <c r="O173" s="401"/>
      <c r="P173" s="152"/>
      <c r="Q173" s="68"/>
      <c r="R173" s="152"/>
      <c r="S173" s="152"/>
      <c r="T173" s="401"/>
      <c r="U173" s="152"/>
      <c r="V173" s="68"/>
      <c r="W173" s="152"/>
      <c r="X173" s="152"/>
      <c r="Y173" s="401"/>
      <c r="Z173" s="152"/>
      <c r="AA173" s="68"/>
      <c r="AB173" s="152"/>
      <c r="AC173" s="152"/>
      <c r="AD173" s="401" t="s">
        <v>181</v>
      </c>
      <c r="AE173" s="152"/>
      <c r="AF173" s="68"/>
      <c r="AG173" s="152"/>
      <c r="AH173" s="152"/>
      <c r="AI173" s="401" t="s">
        <v>181</v>
      </c>
      <c r="AJ173" s="152"/>
      <c r="AK173" s="68"/>
      <c r="AL173" s="152"/>
      <c r="AM173" s="152"/>
      <c r="AN173" s="401" t="s">
        <v>181</v>
      </c>
      <c r="AO173" s="85"/>
      <c r="AP173" s="187"/>
      <c r="AQ173" s="185" t="s">
        <v>181</v>
      </c>
      <c r="AR173" s="188"/>
      <c r="AS173" s="729"/>
      <c r="AT173" s="132"/>
      <c r="AU173" s="132"/>
      <c r="AV173" s="132"/>
      <c r="AW173" s="132"/>
      <c r="AX173" s="132"/>
      <c r="AY173" s="132"/>
      <c r="AZ173" s="132"/>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32"/>
      <c r="CW173" s="127"/>
      <c r="CX173" s="127"/>
      <c r="CY173" s="127"/>
      <c r="CZ173" s="127"/>
      <c r="DA173" s="127"/>
      <c r="DB173" s="132"/>
      <c r="DC173" s="127"/>
      <c r="DD173" s="127"/>
      <c r="DE173" s="127"/>
      <c r="DF173" s="127"/>
      <c r="DG173" s="127"/>
      <c r="DH173" s="132"/>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row>
    <row r="174" spans="1:144" s="58" customFormat="1" ht="20.25" customHeight="1">
      <c r="A174" s="55" t="s">
        <v>181</v>
      </c>
      <c r="B174" s="56" t="s">
        <v>181</v>
      </c>
      <c r="C174" s="56" t="s">
        <v>222</v>
      </c>
      <c r="D174" s="1375" t="s">
        <v>1101</v>
      </c>
      <c r="E174" s="1376"/>
      <c r="F174" s="1376"/>
      <c r="G174" s="1376"/>
      <c r="H174" s="1376"/>
      <c r="I174" s="1376"/>
      <c r="J174" s="1376"/>
      <c r="K174" s="56" t="s">
        <v>181</v>
      </c>
      <c r="L174" s="68" t="s">
        <v>181</v>
      </c>
      <c r="M174" s="152" t="s">
        <v>181</v>
      </c>
      <c r="N174" s="152" t="s">
        <v>181</v>
      </c>
      <c r="O174" s="413"/>
      <c r="P174" s="152"/>
      <c r="Q174" s="68"/>
      <c r="R174" s="152"/>
      <c r="S174" s="152"/>
      <c r="T174" s="413"/>
      <c r="U174" s="152"/>
      <c r="V174" s="68"/>
      <c r="W174" s="152"/>
      <c r="X174" s="152"/>
      <c r="Y174" s="413"/>
      <c r="Z174" s="152"/>
      <c r="AA174" s="68"/>
      <c r="AB174" s="152"/>
      <c r="AC174" s="152"/>
      <c r="AD174" s="413" t="s">
        <v>181</v>
      </c>
      <c r="AE174" s="152"/>
      <c r="AF174" s="68"/>
      <c r="AG174" s="152"/>
      <c r="AH174" s="152"/>
      <c r="AI174" s="413" t="s">
        <v>181</v>
      </c>
      <c r="AJ174" s="152"/>
      <c r="AK174" s="68"/>
      <c r="AL174" s="152"/>
      <c r="AM174" s="152"/>
      <c r="AN174" s="413" t="s">
        <v>181</v>
      </c>
      <c r="AO174" s="85" t="s">
        <v>181</v>
      </c>
      <c r="AP174" s="187" t="s">
        <v>181</v>
      </c>
      <c r="AQ174" s="204" t="s">
        <v>181</v>
      </c>
      <c r="AR174" s="188" t="s">
        <v>181</v>
      </c>
      <c r="AS174" s="729"/>
      <c r="AT174" s="132"/>
      <c r="AU174" s="132"/>
      <c r="AV174" s="132"/>
      <c r="AW174" s="132"/>
      <c r="AX174" s="132"/>
      <c r="AY174" s="132"/>
      <c r="AZ174" s="132"/>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32"/>
      <c r="CW174" s="127"/>
      <c r="CX174" s="127"/>
      <c r="CY174" s="127"/>
      <c r="CZ174" s="127"/>
      <c r="DA174" s="127"/>
      <c r="DB174" s="132"/>
      <c r="DC174" s="127"/>
      <c r="DD174" s="127"/>
      <c r="DE174" s="127"/>
      <c r="DF174" s="127"/>
      <c r="DG174" s="127"/>
      <c r="DH174" s="132"/>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row>
    <row r="175" spans="1:144" s="58" customFormat="1" ht="20.25" customHeight="1">
      <c r="A175" s="55"/>
      <c r="B175" s="56"/>
      <c r="C175" s="56"/>
      <c r="D175" s="1112" t="s">
        <v>221</v>
      </c>
      <c r="E175" s="1004"/>
      <c r="F175" s="1004"/>
      <c r="G175" s="1004"/>
      <c r="H175" s="1004"/>
      <c r="I175" s="1004"/>
      <c r="J175" s="1113"/>
      <c r="K175" s="56"/>
      <c r="L175" s="68"/>
      <c r="M175" s="152"/>
      <c r="N175" s="152"/>
      <c r="O175" s="412"/>
      <c r="P175" s="152"/>
      <c r="Q175" s="68"/>
      <c r="R175" s="152"/>
      <c r="S175" s="152"/>
      <c r="T175" s="412"/>
      <c r="U175" s="152"/>
      <c r="V175" s="68"/>
      <c r="W175" s="152"/>
      <c r="X175" s="152"/>
      <c r="Y175" s="412"/>
      <c r="Z175" s="152"/>
      <c r="AA175" s="68"/>
      <c r="AB175" s="152"/>
      <c r="AC175" s="152"/>
      <c r="AD175" s="412"/>
      <c r="AE175" s="152"/>
      <c r="AF175" s="68"/>
      <c r="AG175" s="152"/>
      <c r="AH175" s="152"/>
      <c r="AI175" s="412"/>
      <c r="AJ175" s="152"/>
      <c r="AK175" s="68"/>
      <c r="AL175" s="152"/>
      <c r="AM175" s="152"/>
      <c r="AN175" s="412"/>
      <c r="AO175" s="85"/>
      <c r="AP175" s="187"/>
      <c r="AQ175" s="52">
        <f>SUM(O175:AN175)</f>
        <v>0</v>
      </c>
      <c r="AR175" s="188"/>
      <c r="AS175" s="729"/>
      <c r="AT175" s="132" t="s">
        <v>181</v>
      </c>
      <c r="AU175" s="132" t="s">
        <v>181</v>
      </c>
      <c r="AV175" s="132" t="s">
        <v>181</v>
      </c>
      <c r="AW175" s="132" t="s">
        <v>181</v>
      </c>
      <c r="AX175" s="132" t="s">
        <v>181</v>
      </c>
      <c r="AY175" s="132" t="s">
        <v>181</v>
      </c>
      <c r="AZ175" s="132" t="s">
        <v>181</v>
      </c>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32" t="s">
        <v>181</v>
      </c>
      <c r="CW175" s="127"/>
      <c r="CX175" s="127"/>
      <c r="CY175" s="127"/>
      <c r="CZ175" s="127"/>
      <c r="DA175" s="127"/>
      <c r="DB175" s="132" t="s">
        <v>181</v>
      </c>
      <c r="DC175" s="127"/>
      <c r="DD175" s="127"/>
      <c r="DE175" s="127"/>
      <c r="DF175" s="127"/>
      <c r="DG175" s="127"/>
      <c r="DH175" s="132" t="s">
        <v>181</v>
      </c>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row>
    <row r="176" spans="1:144" s="58" customFormat="1" ht="20.25" customHeight="1">
      <c r="A176" s="55"/>
      <c r="B176" s="56"/>
      <c r="C176" s="56"/>
      <c r="D176" s="1069" t="s">
        <v>125</v>
      </c>
      <c r="E176" s="1070"/>
      <c r="F176" s="1070"/>
      <c r="G176" s="1070"/>
      <c r="H176" s="1070"/>
      <c r="I176" s="1070"/>
      <c r="J176" s="1071"/>
      <c r="K176" s="56"/>
      <c r="L176" s="68"/>
      <c r="M176" s="152"/>
      <c r="N176" s="152"/>
      <c r="O176" s="414"/>
      <c r="P176" s="152"/>
      <c r="Q176" s="68"/>
      <c r="R176" s="152"/>
      <c r="S176" s="152"/>
      <c r="T176" s="414"/>
      <c r="U176" s="152"/>
      <c r="V176" s="68"/>
      <c r="W176" s="152"/>
      <c r="X176" s="152"/>
      <c r="Y176" s="414"/>
      <c r="Z176" s="152"/>
      <c r="AA176" s="68"/>
      <c r="AB176" s="152"/>
      <c r="AC176" s="152"/>
      <c r="AD176" s="414"/>
      <c r="AE176" s="152"/>
      <c r="AF176" s="68"/>
      <c r="AG176" s="152"/>
      <c r="AH176" s="152"/>
      <c r="AI176" s="414"/>
      <c r="AJ176" s="152"/>
      <c r="AK176" s="68"/>
      <c r="AL176" s="152"/>
      <c r="AM176" s="152"/>
      <c r="AN176" s="414"/>
      <c r="AO176" s="85"/>
      <c r="AP176" s="187"/>
      <c r="AQ176" s="53">
        <f>SUM(O176:AN176)</f>
        <v>0</v>
      </c>
      <c r="AR176" s="188"/>
      <c r="AS176" s="729"/>
      <c r="AT176" s="132"/>
      <c r="AU176" s="132"/>
      <c r="AV176" s="132"/>
      <c r="AW176" s="132"/>
      <c r="AX176" s="132"/>
      <c r="AY176" s="132"/>
      <c r="AZ176" s="132"/>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32"/>
      <c r="CW176" s="127"/>
      <c r="CX176" s="127"/>
      <c r="CY176" s="127"/>
      <c r="CZ176" s="127"/>
      <c r="DA176" s="127"/>
      <c r="DB176" s="132"/>
      <c r="DC176" s="127"/>
      <c r="DD176" s="127"/>
      <c r="DE176" s="127"/>
      <c r="DF176" s="127"/>
      <c r="DG176" s="127"/>
      <c r="DH176" s="132"/>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row>
    <row r="177" spans="1:144" s="58" customFormat="1" ht="9.9499999999999993" customHeight="1">
      <c r="A177" s="55"/>
      <c r="B177" s="56"/>
      <c r="C177" s="56"/>
      <c r="D177" s="1067"/>
      <c r="E177" s="1004"/>
      <c r="F177" s="1004"/>
      <c r="G177" s="1004"/>
      <c r="H177" s="1004"/>
      <c r="I177" s="1004"/>
      <c r="J177" s="1004"/>
      <c r="K177" s="56"/>
      <c r="L177" s="68"/>
      <c r="M177" s="152"/>
      <c r="N177" s="152"/>
      <c r="O177" s="401"/>
      <c r="P177" s="152"/>
      <c r="Q177" s="68"/>
      <c r="R177" s="152"/>
      <c r="S177" s="152"/>
      <c r="T177" s="401"/>
      <c r="U177" s="152"/>
      <c r="V177" s="68"/>
      <c r="W177" s="152"/>
      <c r="X177" s="152"/>
      <c r="Y177" s="401"/>
      <c r="Z177" s="152"/>
      <c r="AA177" s="68"/>
      <c r="AB177" s="152"/>
      <c r="AC177" s="152"/>
      <c r="AD177" s="401" t="s">
        <v>181</v>
      </c>
      <c r="AE177" s="152"/>
      <c r="AF177" s="68"/>
      <c r="AG177" s="152"/>
      <c r="AH177" s="152"/>
      <c r="AI177" s="401" t="s">
        <v>181</v>
      </c>
      <c r="AJ177" s="152"/>
      <c r="AK177" s="68"/>
      <c r="AL177" s="152"/>
      <c r="AM177" s="152"/>
      <c r="AN177" s="401" t="s">
        <v>181</v>
      </c>
      <c r="AO177" s="85"/>
      <c r="AP177" s="187"/>
      <c r="AQ177" s="185" t="s">
        <v>181</v>
      </c>
      <c r="AR177" s="188"/>
      <c r="AS177" s="729"/>
      <c r="AT177" s="132"/>
      <c r="AU177" s="132"/>
      <c r="AV177" s="132"/>
      <c r="AW177" s="132"/>
      <c r="AX177" s="132"/>
      <c r="AY177" s="132"/>
      <c r="AZ177" s="132"/>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32"/>
      <c r="CW177" s="127"/>
      <c r="CX177" s="127"/>
      <c r="CY177" s="127"/>
      <c r="CZ177" s="127"/>
      <c r="DA177" s="127"/>
      <c r="DB177" s="132"/>
      <c r="DC177" s="127"/>
      <c r="DD177" s="127"/>
      <c r="DE177" s="127"/>
      <c r="DF177" s="127"/>
      <c r="DG177" s="127"/>
      <c r="DH177" s="132"/>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row>
    <row r="178" spans="1:144" s="58" customFormat="1" ht="20.25" customHeight="1">
      <c r="A178" s="55" t="s">
        <v>181</v>
      </c>
      <c r="B178" s="56" t="s">
        <v>181</v>
      </c>
      <c r="C178" s="56" t="s">
        <v>223</v>
      </c>
      <c r="D178" s="1375" t="s">
        <v>1100</v>
      </c>
      <c r="E178" s="1376"/>
      <c r="F178" s="1376"/>
      <c r="G178" s="1376"/>
      <c r="H178" s="1376"/>
      <c r="I178" s="1376"/>
      <c r="J178" s="1376"/>
      <c r="K178" s="56" t="s">
        <v>181</v>
      </c>
      <c r="L178" s="68" t="s">
        <v>181</v>
      </c>
      <c r="M178" s="152" t="s">
        <v>181</v>
      </c>
      <c r="N178" s="152" t="s">
        <v>181</v>
      </c>
      <c r="O178" s="413"/>
      <c r="P178" s="152"/>
      <c r="Q178" s="68"/>
      <c r="R178" s="152"/>
      <c r="S178" s="152"/>
      <c r="T178" s="413"/>
      <c r="U178" s="152"/>
      <c r="V178" s="68"/>
      <c r="W178" s="152"/>
      <c r="X178" s="152"/>
      <c r="Y178" s="413"/>
      <c r="Z178" s="152"/>
      <c r="AA178" s="68"/>
      <c r="AB178" s="152"/>
      <c r="AC178" s="152"/>
      <c r="AD178" s="413" t="s">
        <v>181</v>
      </c>
      <c r="AE178" s="152"/>
      <c r="AF178" s="68"/>
      <c r="AG178" s="152"/>
      <c r="AH178" s="152"/>
      <c r="AI178" s="413" t="s">
        <v>181</v>
      </c>
      <c r="AJ178" s="152"/>
      <c r="AK178" s="68"/>
      <c r="AL178" s="152"/>
      <c r="AM178" s="152"/>
      <c r="AN178" s="413" t="s">
        <v>181</v>
      </c>
      <c r="AO178" s="85" t="s">
        <v>181</v>
      </c>
      <c r="AP178" s="187" t="s">
        <v>181</v>
      </c>
      <c r="AQ178" s="204" t="s">
        <v>181</v>
      </c>
      <c r="AR178" s="188" t="s">
        <v>181</v>
      </c>
      <c r="AS178" s="729"/>
      <c r="AT178" s="132"/>
      <c r="AU178" s="132"/>
      <c r="AV178" s="132"/>
      <c r="AW178" s="132"/>
      <c r="AX178" s="132"/>
      <c r="AY178" s="132"/>
      <c r="AZ178" s="132"/>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32"/>
      <c r="CW178" s="127"/>
      <c r="CX178" s="127"/>
      <c r="CY178" s="127"/>
      <c r="CZ178" s="127"/>
      <c r="DA178" s="127"/>
      <c r="DB178" s="132"/>
      <c r="DC178" s="127"/>
      <c r="DD178" s="127"/>
      <c r="DE178" s="127"/>
      <c r="DF178" s="127"/>
      <c r="DG178" s="127"/>
      <c r="DH178" s="132"/>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row>
    <row r="179" spans="1:144" s="58" customFormat="1" ht="20.25" customHeight="1">
      <c r="A179" s="55"/>
      <c r="B179" s="56"/>
      <c r="C179" s="56"/>
      <c r="D179" s="1076" t="s">
        <v>221</v>
      </c>
      <c r="E179" s="1077"/>
      <c r="F179" s="1077"/>
      <c r="G179" s="1077"/>
      <c r="H179" s="1077"/>
      <c r="I179" s="1077"/>
      <c r="J179" s="1078"/>
      <c r="K179" s="56"/>
      <c r="L179" s="68"/>
      <c r="M179" s="152"/>
      <c r="N179" s="152"/>
      <c r="O179" s="412"/>
      <c r="P179" s="152"/>
      <c r="Q179" s="68"/>
      <c r="R179" s="152"/>
      <c r="S179" s="152"/>
      <c r="T179" s="412"/>
      <c r="U179" s="152"/>
      <c r="V179" s="68"/>
      <c r="W179" s="152"/>
      <c r="X179" s="152"/>
      <c r="Y179" s="412"/>
      <c r="Z179" s="152"/>
      <c r="AA179" s="68"/>
      <c r="AB179" s="152"/>
      <c r="AC179" s="152"/>
      <c r="AD179" s="412"/>
      <c r="AE179" s="152"/>
      <c r="AF179" s="68"/>
      <c r="AG179" s="152"/>
      <c r="AH179" s="152"/>
      <c r="AI179" s="412"/>
      <c r="AJ179" s="152"/>
      <c r="AK179" s="68"/>
      <c r="AL179" s="152"/>
      <c r="AM179" s="152"/>
      <c r="AN179" s="412"/>
      <c r="AO179" s="85"/>
      <c r="AP179" s="187"/>
      <c r="AQ179" s="52">
        <f>SUM(O179:AN179)</f>
        <v>0</v>
      </c>
      <c r="AR179" s="188"/>
      <c r="AS179" s="729"/>
      <c r="AT179" s="132" t="s">
        <v>181</v>
      </c>
      <c r="AU179" s="132" t="s">
        <v>181</v>
      </c>
      <c r="AV179" s="132" t="s">
        <v>181</v>
      </c>
      <c r="AW179" s="132" t="s">
        <v>181</v>
      </c>
      <c r="AX179" s="132" t="s">
        <v>181</v>
      </c>
      <c r="AY179" s="132" t="s">
        <v>181</v>
      </c>
      <c r="AZ179" s="132" t="s">
        <v>181</v>
      </c>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32" t="s">
        <v>181</v>
      </c>
      <c r="CW179" s="127"/>
      <c r="CX179" s="127"/>
      <c r="CY179" s="127"/>
      <c r="CZ179" s="127"/>
      <c r="DA179" s="127"/>
      <c r="DB179" s="132" t="s">
        <v>181</v>
      </c>
      <c r="DC179" s="127"/>
      <c r="DD179" s="127"/>
      <c r="DE179" s="127"/>
      <c r="DF179" s="127"/>
      <c r="DG179" s="127"/>
      <c r="DH179" s="132" t="s">
        <v>181</v>
      </c>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row>
    <row r="180" spans="1:144" s="58" customFormat="1" ht="20.25" customHeight="1">
      <c r="A180" s="55"/>
      <c r="B180" s="56"/>
      <c r="C180" s="56"/>
      <c r="D180" s="1069" t="s">
        <v>125</v>
      </c>
      <c r="E180" s="1070"/>
      <c r="F180" s="1070"/>
      <c r="G180" s="1070"/>
      <c r="H180" s="1070"/>
      <c r="I180" s="1070"/>
      <c r="J180" s="1071"/>
      <c r="K180" s="56"/>
      <c r="L180" s="68"/>
      <c r="M180" s="152"/>
      <c r="N180" s="152"/>
      <c r="O180" s="414"/>
      <c r="P180" s="152"/>
      <c r="Q180" s="68"/>
      <c r="R180" s="152"/>
      <c r="S180" s="152"/>
      <c r="T180" s="414"/>
      <c r="U180" s="152"/>
      <c r="V180" s="68"/>
      <c r="W180" s="152"/>
      <c r="X180" s="152"/>
      <c r="Y180" s="414"/>
      <c r="Z180" s="152"/>
      <c r="AA180" s="68"/>
      <c r="AB180" s="152"/>
      <c r="AC180" s="152"/>
      <c r="AD180" s="414"/>
      <c r="AE180" s="152"/>
      <c r="AF180" s="68"/>
      <c r="AG180" s="152"/>
      <c r="AH180" s="152"/>
      <c r="AI180" s="414"/>
      <c r="AJ180" s="152"/>
      <c r="AK180" s="68"/>
      <c r="AL180" s="152"/>
      <c r="AM180" s="152"/>
      <c r="AN180" s="414"/>
      <c r="AO180" s="85"/>
      <c r="AP180" s="187"/>
      <c r="AQ180" s="53">
        <f>SUM(O180:AN180)</f>
        <v>0</v>
      </c>
      <c r="AR180" s="188"/>
      <c r="AS180" s="729"/>
      <c r="AT180" s="132"/>
      <c r="AU180" s="132"/>
      <c r="AV180" s="132"/>
      <c r="AW180" s="132"/>
      <c r="AX180" s="132"/>
      <c r="AY180" s="132"/>
      <c r="AZ180" s="132"/>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32"/>
      <c r="CW180" s="127"/>
      <c r="CX180" s="127"/>
      <c r="CY180" s="127"/>
      <c r="CZ180" s="127"/>
      <c r="DA180" s="127"/>
      <c r="DB180" s="132"/>
      <c r="DC180" s="127"/>
      <c r="DD180" s="127"/>
      <c r="DE180" s="127"/>
      <c r="DF180" s="127"/>
      <c r="DG180" s="127"/>
      <c r="DH180" s="132"/>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row>
    <row r="181" spans="1:144" s="58" customFormat="1" ht="9.9499999999999993" customHeight="1">
      <c r="A181" s="55"/>
      <c r="B181" s="56"/>
      <c r="C181" s="56"/>
      <c r="D181" s="1067"/>
      <c r="E181" s="1004"/>
      <c r="F181" s="1004"/>
      <c r="G181" s="1004"/>
      <c r="H181" s="1004"/>
      <c r="I181" s="1004"/>
      <c r="J181" s="1004"/>
      <c r="K181" s="56"/>
      <c r="L181" s="68"/>
      <c r="M181" s="152"/>
      <c r="N181" s="152"/>
      <c r="O181" s="401" t="s">
        <v>181</v>
      </c>
      <c r="P181" s="152"/>
      <c r="Q181" s="68"/>
      <c r="R181" s="152"/>
      <c r="S181" s="152"/>
      <c r="T181" s="401" t="s">
        <v>181</v>
      </c>
      <c r="U181" s="152"/>
      <c r="V181" s="68"/>
      <c r="W181" s="152"/>
      <c r="X181" s="152"/>
      <c r="Y181" s="401" t="s">
        <v>181</v>
      </c>
      <c r="Z181" s="152"/>
      <c r="AA181" s="68"/>
      <c r="AB181" s="152"/>
      <c r="AC181" s="152"/>
      <c r="AD181" s="401" t="s">
        <v>181</v>
      </c>
      <c r="AE181" s="152"/>
      <c r="AF181" s="68"/>
      <c r="AG181" s="152"/>
      <c r="AH181" s="152"/>
      <c r="AI181" s="401" t="s">
        <v>181</v>
      </c>
      <c r="AJ181" s="152"/>
      <c r="AK181" s="68"/>
      <c r="AL181" s="152"/>
      <c r="AM181" s="152"/>
      <c r="AN181" s="401" t="s">
        <v>181</v>
      </c>
      <c r="AO181" s="85"/>
      <c r="AP181" s="187"/>
      <c r="AQ181" s="185" t="s">
        <v>181</v>
      </c>
      <c r="AR181" s="188"/>
      <c r="AS181" s="729"/>
      <c r="AT181" s="132"/>
      <c r="AU181" s="132"/>
      <c r="AV181" s="132"/>
      <c r="AW181" s="132"/>
      <c r="AX181" s="132"/>
      <c r="AY181" s="132"/>
      <c r="AZ181" s="132"/>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32"/>
      <c r="CW181" s="127"/>
      <c r="CX181" s="127"/>
      <c r="CY181" s="127"/>
      <c r="CZ181" s="127"/>
      <c r="DA181" s="127"/>
      <c r="DB181" s="132"/>
      <c r="DC181" s="127"/>
      <c r="DD181" s="127"/>
      <c r="DE181" s="127"/>
      <c r="DF181" s="127"/>
      <c r="DG181" s="127"/>
      <c r="DH181" s="132"/>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row>
    <row r="182" spans="1:144" s="58" customFormat="1" ht="20.25" customHeight="1">
      <c r="A182" s="55" t="s">
        <v>181</v>
      </c>
      <c r="B182" s="56" t="s">
        <v>181</v>
      </c>
      <c r="C182" s="56" t="s">
        <v>224</v>
      </c>
      <c r="D182" s="1375" t="s">
        <v>1099</v>
      </c>
      <c r="E182" s="1376"/>
      <c r="F182" s="1376"/>
      <c r="G182" s="1376"/>
      <c r="H182" s="1376"/>
      <c r="I182" s="1376"/>
      <c r="J182" s="1376"/>
      <c r="K182" s="56" t="s">
        <v>181</v>
      </c>
      <c r="L182" s="68" t="s">
        <v>181</v>
      </c>
      <c r="M182" s="152" t="s">
        <v>181</v>
      </c>
      <c r="N182" s="152" t="s">
        <v>181</v>
      </c>
      <c r="O182" s="413" t="s">
        <v>181</v>
      </c>
      <c r="P182" s="152"/>
      <c r="Q182" s="68"/>
      <c r="R182" s="152"/>
      <c r="S182" s="152"/>
      <c r="T182" s="413" t="s">
        <v>181</v>
      </c>
      <c r="U182" s="152"/>
      <c r="V182" s="68"/>
      <c r="W182" s="152"/>
      <c r="X182" s="152"/>
      <c r="Y182" s="413" t="s">
        <v>181</v>
      </c>
      <c r="Z182" s="152"/>
      <c r="AA182" s="68"/>
      <c r="AB182" s="152"/>
      <c r="AC182" s="152"/>
      <c r="AD182" s="413" t="s">
        <v>181</v>
      </c>
      <c r="AE182" s="152"/>
      <c r="AF182" s="68"/>
      <c r="AG182" s="152"/>
      <c r="AH182" s="152"/>
      <c r="AI182" s="413" t="s">
        <v>181</v>
      </c>
      <c r="AJ182" s="152"/>
      <c r="AK182" s="68"/>
      <c r="AL182" s="152"/>
      <c r="AM182" s="152"/>
      <c r="AN182" s="413" t="s">
        <v>181</v>
      </c>
      <c r="AO182" s="85" t="s">
        <v>181</v>
      </c>
      <c r="AP182" s="187" t="s">
        <v>181</v>
      </c>
      <c r="AQ182" s="204" t="s">
        <v>181</v>
      </c>
      <c r="AR182" s="188" t="s">
        <v>181</v>
      </c>
      <c r="AS182" s="729"/>
      <c r="AT182" s="132"/>
      <c r="AU182" s="132"/>
      <c r="AV182" s="132"/>
      <c r="AW182" s="132"/>
      <c r="AX182" s="132"/>
      <c r="AY182" s="132"/>
      <c r="AZ182" s="132"/>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32"/>
      <c r="CW182" s="127"/>
      <c r="CX182" s="127"/>
      <c r="CY182" s="127"/>
      <c r="CZ182" s="127"/>
      <c r="DA182" s="127"/>
      <c r="DB182" s="132"/>
      <c r="DC182" s="127"/>
      <c r="DD182" s="127"/>
      <c r="DE182" s="127"/>
      <c r="DF182" s="127"/>
      <c r="DG182" s="127"/>
      <c r="DH182" s="132"/>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row>
    <row r="183" spans="1:144" s="58" customFormat="1" ht="20.25" customHeight="1">
      <c r="A183" s="55"/>
      <c r="B183" s="56"/>
      <c r="C183" s="56"/>
      <c r="D183" s="1076" t="s">
        <v>221</v>
      </c>
      <c r="E183" s="1077"/>
      <c r="F183" s="1077"/>
      <c r="G183" s="1077"/>
      <c r="H183" s="1077"/>
      <c r="I183" s="1077"/>
      <c r="J183" s="1078"/>
      <c r="K183" s="56"/>
      <c r="L183" s="68"/>
      <c r="M183" s="152"/>
      <c r="N183" s="152"/>
      <c r="O183" s="412"/>
      <c r="P183" s="152"/>
      <c r="Q183" s="68"/>
      <c r="R183" s="152"/>
      <c r="S183" s="152"/>
      <c r="T183" s="412"/>
      <c r="U183" s="152"/>
      <c r="V183" s="68"/>
      <c r="W183" s="152"/>
      <c r="X183" s="152"/>
      <c r="Y183" s="412"/>
      <c r="Z183" s="152"/>
      <c r="AA183" s="68"/>
      <c r="AB183" s="152"/>
      <c r="AC183" s="152"/>
      <c r="AD183" s="412"/>
      <c r="AE183" s="152"/>
      <c r="AF183" s="68"/>
      <c r="AG183" s="152"/>
      <c r="AH183" s="152"/>
      <c r="AI183" s="412"/>
      <c r="AJ183" s="152"/>
      <c r="AK183" s="68"/>
      <c r="AL183" s="152"/>
      <c r="AM183" s="152"/>
      <c r="AN183" s="412"/>
      <c r="AO183" s="85"/>
      <c r="AP183" s="187"/>
      <c r="AQ183" s="52">
        <f>SUM(O183:AN183)</f>
        <v>0</v>
      </c>
      <c r="AR183" s="188"/>
      <c r="AS183" s="729"/>
      <c r="AT183" s="132" t="s">
        <v>181</v>
      </c>
      <c r="AU183" s="132" t="s">
        <v>181</v>
      </c>
      <c r="AV183" s="132" t="s">
        <v>181</v>
      </c>
      <c r="AW183" s="132" t="s">
        <v>181</v>
      </c>
      <c r="AX183" s="132" t="s">
        <v>181</v>
      </c>
      <c r="AY183" s="132" t="s">
        <v>181</v>
      </c>
      <c r="AZ183" s="132" t="s">
        <v>181</v>
      </c>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32" t="s">
        <v>181</v>
      </c>
      <c r="CW183" s="127"/>
      <c r="CX183" s="127"/>
      <c r="CY183" s="127"/>
      <c r="CZ183" s="127"/>
      <c r="DA183" s="127"/>
      <c r="DB183" s="132" t="s">
        <v>181</v>
      </c>
      <c r="DC183" s="127"/>
      <c r="DD183" s="127"/>
      <c r="DE183" s="127"/>
      <c r="DF183" s="127"/>
      <c r="DG183" s="127"/>
      <c r="DH183" s="132" t="s">
        <v>181</v>
      </c>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row>
    <row r="184" spans="1:144" s="58" customFormat="1" ht="20.25" customHeight="1">
      <c r="A184" s="55"/>
      <c r="B184" s="56"/>
      <c r="C184" s="56"/>
      <c r="D184" s="1069" t="s">
        <v>125</v>
      </c>
      <c r="E184" s="1070"/>
      <c r="F184" s="1070"/>
      <c r="G184" s="1070"/>
      <c r="H184" s="1070"/>
      <c r="I184" s="1070"/>
      <c r="J184" s="1071"/>
      <c r="K184" s="56"/>
      <c r="L184" s="68"/>
      <c r="M184" s="152"/>
      <c r="N184" s="152"/>
      <c r="O184" s="414"/>
      <c r="P184" s="152"/>
      <c r="Q184" s="68"/>
      <c r="R184" s="152"/>
      <c r="S184" s="152"/>
      <c r="T184" s="414"/>
      <c r="U184" s="152"/>
      <c r="V184" s="68"/>
      <c r="W184" s="152"/>
      <c r="X184" s="152"/>
      <c r="Y184" s="414"/>
      <c r="Z184" s="152"/>
      <c r="AA184" s="68"/>
      <c r="AB184" s="152"/>
      <c r="AC184" s="152"/>
      <c r="AD184" s="414"/>
      <c r="AE184" s="152"/>
      <c r="AF184" s="68"/>
      <c r="AG184" s="152"/>
      <c r="AH184" s="152"/>
      <c r="AI184" s="414"/>
      <c r="AJ184" s="152"/>
      <c r="AK184" s="68"/>
      <c r="AL184" s="152"/>
      <c r="AM184" s="152"/>
      <c r="AN184" s="414"/>
      <c r="AO184" s="85"/>
      <c r="AP184" s="187"/>
      <c r="AQ184" s="53">
        <f>SUM(O184:AN184)</f>
        <v>0</v>
      </c>
      <c r="AR184" s="188"/>
      <c r="AS184" s="729"/>
      <c r="AT184" s="132"/>
      <c r="AU184" s="132"/>
      <c r="AV184" s="132"/>
      <c r="AW184" s="132"/>
      <c r="AX184" s="132"/>
      <c r="AY184" s="132"/>
      <c r="AZ184" s="132"/>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32"/>
      <c r="CW184" s="127"/>
      <c r="CX184" s="127"/>
      <c r="CY184" s="127"/>
      <c r="CZ184" s="127"/>
      <c r="DA184" s="127"/>
      <c r="DB184" s="132"/>
      <c r="DC184" s="127"/>
      <c r="DD184" s="127"/>
      <c r="DE184" s="127"/>
      <c r="DF184" s="127"/>
      <c r="DG184" s="127"/>
      <c r="DH184" s="132"/>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row>
    <row r="185" spans="1:144" s="58" customFormat="1" ht="9.9499999999999993" customHeight="1">
      <c r="A185" s="55"/>
      <c r="B185" s="56"/>
      <c r="C185" s="56"/>
      <c r="D185" s="1067"/>
      <c r="E185" s="1004"/>
      <c r="F185" s="1004"/>
      <c r="G185" s="1004"/>
      <c r="H185" s="1004"/>
      <c r="I185" s="1004"/>
      <c r="J185" s="1004"/>
      <c r="K185" s="56"/>
      <c r="L185" s="68"/>
      <c r="M185" s="152"/>
      <c r="N185" s="152"/>
      <c r="O185" s="401" t="s">
        <v>181</v>
      </c>
      <c r="P185" s="152"/>
      <c r="Q185" s="68"/>
      <c r="R185" s="152"/>
      <c r="S185" s="152"/>
      <c r="T185" s="401" t="s">
        <v>181</v>
      </c>
      <c r="U185" s="152"/>
      <c r="V185" s="68"/>
      <c r="W185" s="152"/>
      <c r="X185" s="152"/>
      <c r="Y185" s="401" t="s">
        <v>181</v>
      </c>
      <c r="Z185" s="152"/>
      <c r="AA185" s="68"/>
      <c r="AB185" s="152"/>
      <c r="AC185" s="152"/>
      <c r="AD185" s="401" t="s">
        <v>181</v>
      </c>
      <c r="AE185" s="152"/>
      <c r="AF185" s="68"/>
      <c r="AG185" s="152"/>
      <c r="AH185" s="152"/>
      <c r="AI185" s="401" t="s">
        <v>181</v>
      </c>
      <c r="AJ185" s="152"/>
      <c r="AK185" s="68"/>
      <c r="AL185" s="152"/>
      <c r="AM185" s="152"/>
      <c r="AN185" s="401" t="s">
        <v>181</v>
      </c>
      <c r="AO185" s="85"/>
      <c r="AP185" s="187"/>
      <c r="AQ185" s="185" t="s">
        <v>181</v>
      </c>
      <c r="AR185" s="188"/>
      <c r="AS185" s="729"/>
      <c r="AT185" s="132"/>
      <c r="AU185" s="132"/>
      <c r="AV185" s="132"/>
      <c r="AW185" s="132"/>
      <c r="AX185" s="132"/>
      <c r="AY185" s="132"/>
      <c r="AZ185" s="132"/>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32"/>
      <c r="CW185" s="127"/>
      <c r="CX185" s="127"/>
      <c r="CY185" s="127"/>
      <c r="CZ185" s="127"/>
      <c r="DA185" s="127"/>
      <c r="DB185" s="132"/>
      <c r="DC185" s="127"/>
      <c r="DD185" s="127"/>
      <c r="DE185" s="127"/>
      <c r="DF185" s="127"/>
      <c r="DG185" s="127"/>
      <c r="DH185" s="132"/>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row>
    <row r="186" spans="1:144" s="58" customFormat="1" ht="20.25" customHeight="1">
      <c r="A186" s="55" t="s">
        <v>181</v>
      </c>
      <c r="B186" s="56" t="s">
        <v>181</v>
      </c>
      <c r="C186" s="56" t="s">
        <v>225</v>
      </c>
      <c r="D186" s="1375" t="s">
        <v>1098</v>
      </c>
      <c r="E186" s="1376"/>
      <c r="F186" s="1376"/>
      <c r="G186" s="1376"/>
      <c r="H186" s="1376"/>
      <c r="I186" s="1376"/>
      <c r="J186" s="1376"/>
      <c r="K186" s="56" t="s">
        <v>181</v>
      </c>
      <c r="L186" s="68" t="s">
        <v>181</v>
      </c>
      <c r="M186" s="152" t="s">
        <v>181</v>
      </c>
      <c r="N186" s="152" t="s">
        <v>181</v>
      </c>
      <c r="O186" s="413" t="s">
        <v>181</v>
      </c>
      <c r="P186" s="152"/>
      <c r="Q186" s="68"/>
      <c r="R186" s="152"/>
      <c r="S186" s="152"/>
      <c r="T186" s="413" t="s">
        <v>181</v>
      </c>
      <c r="U186" s="152"/>
      <c r="V186" s="68"/>
      <c r="W186" s="152"/>
      <c r="X186" s="152"/>
      <c r="Y186" s="413" t="s">
        <v>181</v>
      </c>
      <c r="Z186" s="152"/>
      <c r="AA186" s="68"/>
      <c r="AB186" s="152"/>
      <c r="AC186" s="152"/>
      <c r="AD186" s="413" t="s">
        <v>181</v>
      </c>
      <c r="AE186" s="152"/>
      <c r="AF186" s="68"/>
      <c r="AG186" s="152"/>
      <c r="AH186" s="152"/>
      <c r="AI186" s="413" t="s">
        <v>181</v>
      </c>
      <c r="AJ186" s="152"/>
      <c r="AK186" s="68"/>
      <c r="AL186" s="152"/>
      <c r="AM186" s="152"/>
      <c r="AN186" s="413" t="s">
        <v>181</v>
      </c>
      <c r="AO186" s="85" t="s">
        <v>181</v>
      </c>
      <c r="AP186" s="187" t="s">
        <v>181</v>
      </c>
      <c r="AQ186" s="204" t="s">
        <v>181</v>
      </c>
      <c r="AR186" s="188" t="s">
        <v>181</v>
      </c>
      <c r="AS186" s="729"/>
      <c r="AT186" s="132"/>
      <c r="AU186" s="132"/>
      <c r="AV186" s="132"/>
      <c r="AW186" s="132"/>
      <c r="AX186" s="132"/>
      <c r="AY186" s="132"/>
      <c r="AZ186" s="132"/>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32"/>
      <c r="CW186" s="127"/>
      <c r="CX186" s="127"/>
      <c r="CY186" s="127"/>
      <c r="CZ186" s="127"/>
      <c r="DA186" s="127"/>
      <c r="DB186" s="132"/>
      <c r="DC186" s="127"/>
      <c r="DD186" s="127"/>
      <c r="DE186" s="127"/>
      <c r="DF186" s="127"/>
      <c r="DG186" s="127"/>
      <c r="DH186" s="132"/>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row>
    <row r="187" spans="1:144" s="58" customFormat="1" ht="20.25" customHeight="1">
      <c r="A187" s="55"/>
      <c r="B187" s="56"/>
      <c r="C187" s="56"/>
      <c r="D187" s="1076" t="s">
        <v>221</v>
      </c>
      <c r="E187" s="1077"/>
      <c r="F187" s="1077"/>
      <c r="G187" s="1077"/>
      <c r="H187" s="1077"/>
      <c r="I187" s="1077"/>
      <c r="J187" s="1078"/>
      <c r="K187" s="56"/>
      <c r="L187" s="68"/>
      <c r="M187" s="152"/>
      <c r="N187" s="152"/>
      <c r="O187" s="412"/>
      <c r="P187" s="152"/>
      <c r="Q187" s="68"/>
      <c r="R187" s="152"/>
      <c r="S187" s="152"/>
      <c r="T187" s="412"/>
      <c r="U187" s="152"/>
      <c r="V187" s="68"/>
      <c r="W187" s="152"/>
      <c r="X187" s="152"/>
      <c r="Y187" s="412"/>
      <c r="Z187" s="152"/>
      <c r="AA187" s="68"/>
      <c r="AB187" s="152"/>
      <c r="AC187" s="152"/>
      <c r="AD187" s="412"/>
      <c r="AE187" s="152"/>
      <c r="AF187" s="68"/>
      <c r="AG187" s="152"/>
      <c r="AH187" s="152"/>
      <c r="AI187" s="412"/>
      <c r="AJ187" s="152"/>
      <c r="AK187" s="68"/>
      <c r="AL187" s="152"/>
      <c r="AM187" s="152"/>
      <c r="AN187" s="412"/>
      <c r="AO187" s="85"/>
      <c r="AP187" s="187"/>
      <c r="AQ187" s="52">
        <f>SUM(O187:AN187)</f>
        <v>0</v>
      </c>
      <c r="AR187" s="188"/>
      <c r="AS187" s="729"/>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row>
    <row r="188" spans="1:144" s="58" customFormat="1" ht="20.25" customHeight="1">
      <c r="A188" s="55"/>
      <c r="B188" s="56"/>
      <c r="C188" s="56"/>
      <c r="D188" s="1069" t="s">
        <v>125</v>
      </c>
      <c r="E188" s="1070"/>
      <c r="F188" s="1070"/>
      <c r="G188" s="1070"/>
      <c r="H188" s="1070"/>
      <c r="I188" s="1070"/>
      <c r="J188" s="1071"/>
      <c r="K188" s="56"/>
      <c r="L188" s="68"/>
      <c r="M188" s="152"/>
      <c r="N188" s="152"/>
      <c r="O188" s="414"/>
      <c r="P188" s="152"/>
      <c r="Q188" s="68"/>
      <c r="R188" s="152"/>
      <c r="S188" s="152"/>
      <c r="T188" s="414"/>
      <c r="U188" s="152"/>
      <c r="V188" s="68"/>
      <c r="W188" s="152"/>
      <c r="X188" s="152"/>
      <c r="Y188" s="414"/>
      <c r="Z188" s="152"/>
      <c r="AA188" s="68"/>
      <c r="AB188" s="152"/>
      <c r="AC188" s="152"/>
      <c r="AD188" s="414"/>
      <c r="AE188" s="152"/>
      <c r="AF188" s="68"/>
      <c r="AG188" s="152"/>
      <c r="AH188" s="152"/>
      <c r="AI188" s="414"/>
      <c r="AJ188" s="152"/>
      <c r="AK188" s="68"/>
      <c r="AL188" s="152"/>
      <c r="AM188" s="152"/>
      <c r="AN188" s="414"/>
      <c r="AO188" s="85"/>
      <c r="AP188" s="187"/>
      <c r="AQ188" s="53">
        <f>SUM(O188:AN188)</f>
        <v>0</v>
      </c>
      <c r="AR188" s="188"/>
      <c r="AS188" s="729"/>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row>
    <row r="189" spans="1:144" s="58" customFormat="1" ht="9.9499999999999993" customHeight="1">
      <c r="A189" s="55"/>
      <c r="B189" s="56"/>
      <c r="C189" s="56"/>
      <c r="D189" s="1085"/>
      <c r="E189" s="1077"/>
      <c r="F189" s="1077"/>
      <c r="G189" s="1077"/>
      <c r="H189" s="1077"/>
      <c r="I189" s="1077"/>
      <c r="J189" s="1077"/>
      <c r="K189" s="56"/>
      <c r="L189" s="68"/>
      <c r="M189" s="152"/>
      <c r="N189" s="152"/>
      <c r="O189" s="401" t="s">
        <v>181</v>
      </c>
      <c r="P189" s="152"/>
      <c r="Q189" s="68"/>
      <c r="R189" s="152"/>
      <c r="S189" s="152"/>
      <c r="T189" s="401" t="s">
        <v>181</v>
      </c>
      <c r="U189" s="152"/>
      <c r="V189" s="68"/>
      <c r="W189" s="152"/>
      <c r="X189" s="152"/>
      <c r="Y189" s="401" t="s">
        <v>181</v>
      </c>
      <c r="Z189" s="152"/>
      <c r="AA189" s="68"/>
      <c r="AB189" s="152"/>
      <c r="AC189" s="152"/>
      <c r="AD189" s="401" t="s">
        <v>181</v>
      </c>
      <c r="AE189" s="152"/>
      <c r="AF189" s="68"/>
      <c r="AG189" s="152"/>
      <c r="AH189" s="152"/>
      <c r="AI189" s="401" t="s">
        <v>181</v>
      </c>
      <c r="AJ189" s="152"/>
      <c r="AK189" s="68"/>
      <c r="AL189" s="152"/>
      <c r="AM189" s="152"/>
      <c r="AN189" s="401" t="s">
        <v>181</v>
      </c>
      <c r="AO189" s="85"/>
      <c r="AP189" s="187"/>
      <c r="AQ189" s="185" t="s">
        <v>181</v>
      </c>
      <c r="AR189" s="188"/>
      <c r="AS189" s="729"/>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row>
    <row r="190" spans="1:144" s="58" customFormat="1" ht="20.25" customHeight="1">
      <c r="A190" s="55" t="s">
        <v>181</v>
      </c>
      <c r="B190" s="56" t="s">
        <v>181</v>
      </c>
      <c r="C190" s="56" t="s">
        <v>226</v>
      </c>
      <c r="D190" s="1375" t="s">
        <v>1097</v>
      </c>
      <c r="E190" s="1376"/>
      <c r="F190" s="1376"/>
      <c r="G190" s="1376"/>
      <c r="H190" s="1376"/>
      <c r="I190" s="1376"/>
      <c r="J190" s="1376"/>
      <c r="K190" s="56" t="s">
        <v>181</v>
      </c>
      <c r="L190" s="68" t="s">
        <v>181</v>
      </c>
      <c r="M190" s="152" t="s">
        <v>181</v>
      </c>
      <c r="N190" s="152" t="s">
        <v>181</v>
      </c>
      <c r="O190" s="413" t="s">
        <v>181</v>
      </c>
      <c r="P190" s="152"/>
      <c r="Q190" s="68"/>
      <c r="R190" s="152"/>
      <c r="S190" s="152"/>
      <c r="T190" s="413" t="s">
        <v>181</v>
      </c>
      <c r="U190" s="152"/>
      <c r="V190" s="68"/>
      <c r="W190" s="152"/>
      <c r="X190" s="152"/>
      <c r="Y190" s="413" t="s">
        <v>181</v>
      </c>
      <c r="Z190" s="152"/>
      <c r="AA190" s="68"/>
      <c r="AB190" s="152"/>
      <c r="AC190" s="152"/>
      <c r="AD190" s="413" t="s">
        <v>181</v>
      </c>
      <c r="AE190" s="152"/>
      <c r="AF190" s="68"/>
      <c r="AG190" s="152"/>
      <c r="AH190" s="152"/>
      <c r="AI190" s="413" t="s">
        <v>181</v>
      </c>
      <c r="AJ190" s="152"/>
      <c r="AK190" s="68"/>
      <c r="AL190" s="152"/>
      <c r="AM190" s="152"/>
      <c r="AN190" s="413" t="s">
        <v>181</v>
      </c>
      <c r="AO190" s="85" t="s">
        <v>181</v>
      </c>
      <c r="AP190" s="187" t="s">
        <v>181</v>
      </c>
      <c r="AQ190" s="204" t="s">
        <v>181</v>
      </c>
      <c r="AR190" s="188" t="s">
        <v>181</v>
      </c>
      <c r="AS190" s="729"/>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row>
    <row r="191" spans="1:144" s="58" customFormat="1" ht="20.25" customHeight="1">
      <c r="A191" s="55"/>
      <c r="B191" s="56"/>
      <c r="C191" s="56"/>
      <c r="D191" s="1076" t="s">
        <v>221</v>
      </c>
      <c r="E191" s="1077"/>
      <c r="F191" s="1077"/>
      <c r="G191" s="1077"/>
      <c r="H191" s="1077"/>
      <c r="I191" s="1077"/>
      <c r="J191" s="1078"/>
      <c r="K191" s="56"/>
      <c r="L191" s="68"/>
      <c r="M191" s="152"/>
      <c r="N191" s="152"/>
      <c r="O191" s="412"/>
      <c r="P191" s="152"/>
      <c r="Q191" s="68"/>
      <c r="R191" s="152"/>
      <c r="S191" s="152"/>
      <c r="T191" s="412"/>
      <c r="U191" s="152"/>
      <c r="V191" s="68"/>
      <c r="W191" s="152"/>
      <c r="X191" s="152"/>
      <c r="Y191" s="412"/>
      <c r="Z191" s="152"/>
      <c r="AA191" s="68"/>
      <c r="AB191" s="152"/>
      <c r="AC191" s="152"/>
      <c r="AD191" s="412"/>
      <c r="AE191" s="152"/>
      <c r="AF191" s="68"/>
      <c r="AG191" s="152"/>
      <c r="AH191" s="152"/>
      <c r="AI191" s="412"/>
      <c r="AJ191" s="152"/>
      <c r="AK191" s="68"/>
      <c r="AL191" s="152"/>
      <c r="AM191" s="152"/>
      <c r="AN191" s="412"/>
      <c r="AO191" s="85"/>
      <c r="AP191" s="187"/>
      <c r="AQ191" s="52">
        <f>SUM(O191:AN191)</f>
        <v>0</v>
      </c>
      <c r="AR191" s="188"/>
      <c r="AS191" s="729"/>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row>
    <row r="192" spans="1:144" s="58" customFormat="1" ht="20.25" customHeight="1">
      <c r="A192" s="55"/>
      <c r="B192" s="56"/>
      <c r="C192" s="56"/>
      <c r="D192" s="1069" t="s">
        <v>125</v>
      </c>
      <c r="E192" s="1070"/>
      <c r="F192" s="1070"/>
      <c r="G192" s="1070"/>
      <c r="H192" s="1070"/>
      <c r="I192" s="1070"/>
      <c r="J192" s="1071"/>
      <c r="K192" s="56"/>
      <c r="L192" s="68"/>
      <c r="M192" s="152"/>
      <c r="N192" s="152"/>
      <c r="O192" s="414"/>
      <c r="P192" s="152"/>
      <c r="Q192" s="68"/>
      <c r="R192" s="152"/>
      <c r="S192" s="152"/>
      <c r="T192" s="414"/>
      <c r="U192" s="152"/>
      <c r="V192" s="68"/>
      <c r="W192" s="152"/>
      <c r="X192" s="152"/>
      <c r="Y192" s="414"/>
      <c r="Z192" s="152"/>
      <c r="AA192" s="68"/>
      <c r="AB192" s="152"/>
      <c r="AC192" s="152"/>
      <c r="AD192" s="414"/>
      <c r="AE192" s="152"/>
      <c r="AF192" s="68"/>
      <c r="AG192" s="152"/>
      <c r="AH192" s="152"/>
      <c r="AI192" s="414"/>
      <c r="AJ192" s="152"/>
      <c r="AK192" s="68"/>
      <c r="AL192" s="152"/>
      <c r="AM192" s="152"/>
      <c r="AN192" s="414"/>
      <c r="AO192" s="85"/>
      <c r="AP192" s="187"/>
      <c r="AQ192" s="53">
        <f>SUM(O192:AN192)</f>
        <v>0</v>
      </c>
      <c r="AR192" s="188"/>
      <c r="AS192" s="729"/>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row>
    <row r="193" spans="1:144" s="58" customFormat="1" ht="9.9499999999999993" customHeight="1">
      <c r="A193" s="55"/>
      <c r="B193" s="56"/>
      <c r="C193" s="56"/>
      <c r="D193" s="1085"/>
      <c r="E193" s="1077"/>
      <c r="F193" s="1077"/>
      <c r="G193" s="1077"/>
      <c r="H193" s="1077"/>
      <c r="I193" s="1077"/>
      <c r="J193" s="1077"/>
      <c r="K193" s="56"/>
      <c r="L193" s="68"/>
      <c r="M193" s="152"/>
      <c r="N193" s="152"/>
      <c r="O193" s="401" t="s">
        <v>181</v>
      </c>
      <c r="P193" s="152"/>
      <c r="Q193" s="68"/>
      <c r="R193" s="152"/>
      <c r="S193" s="152"/>
      <c r="T193" s="401" t="s">
        <v>181</v>
      </c>
      <c r="U193" s="152"/>
      <c r="V193" s="68"/>
      <c r="W193" s="152"/>
      <c r="X193" s="152"/>
      <c r="Y193" s="401" t="s">
        <v>181</v>
      </c>
      <c r="Z193" s="152"/>
      <c r="AA193" s="68"/>
      <c r="AB193" s="152"/>
      <c r="AC193" s="152"/>
      <c r="AD193" s="401" t="s">
        <v>181</v>
      </c>
      <c r="AE193" s="152"/>
      <c r="AF193" s="68"/>
      <c r="AG193" s="152"/>
      <c r="AH193" s="152"/>
      <c r="AI193" s="401" t="s">
        <v>181</v>
      </c>
      <c r="AJ193" s="152"/>
      <c r="AK193" s="68"/>
      <c r="AL193" s="152"/>
      <c r="AM193" s="152"/>
      <c r="AN193" s="401" t="s">
        <v>181</v>
      </c>
      <c r="AO193" s="85"/>
      <c r="AP193" s="187"/>
      <c r="AQ193" s="185" t="s">
        <v>181</v>
      </c>
      <c r="AR193" s="188"/>
      <c r="AS193" s="729"/>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row>
    <row r="194" spans="1:144" s="58" customFormat="1" ht="20.25" customHeight="1">
      <c r="A194" s="55" t="s">
        <v>181</v>
      </c>
      <c r="B194" s="56" t="s">
        <v>181</v>
      </c>
      <c r="C194" s="56" t="s">
        <v>227</v>
      </c>
      <c r="D194" s="1375" t="s">
        <v>1096</v>
      </c>
      <c r="E194" s="1376"/>
      <c r="F194" s="1376"/>
      <c r="G194" s="1376"/>
      <c r="H194" s="1376"/>
      <c r="I194" s="1376"/>
      <c r="J194" s="1376"/>
      <c r="K194" s="56" t="s">
        <v>181</v>
      </c>
      <c r="L194" s="68" t="s">
        <v>181</v>
      </c>
      <c r="M194" s="152" t="s">
        <v>181</v>
      </c>
      <c r="N194" s="152" t="s">
        <v>181</v>
      </c>
      <c r="O194" s="413" t="s">
        <v>181</v>
      </c>
      <c r="P194" s="152"/>
      <c r="Q194" s="68"/>
      <c r="R194" s="152"/>
      <c r="S194" s="152"/>
      <c r="T194" s="413" t="s">
        <v>181</v>
      </c>
      <c r="U194" s="152"/>
      <c r="V194" s="68"/>
      <c r="W194" s="152"/>
      <c r="X194" s="152"/>
      <c r="Y194" s="413" t="s">
        <v>181</v>
      </c>
      <c r="Z194" s="152"/>
      <c r="AA194" s="68"/>
      <c r="AB194" s="152"/>
      <c r="AC194" s="152"/>
      <c r="AD194" s="413" t="s">
        <v>181</v>
      </c>
      <c r="AE194" s="152"/>
      <c r="AF194" s="68"/>
      <c r="AG194" s="152"/>
      <c r="AH194" s="152"/>
      <c r="AI194" s="413" t="s">
        <v>181</v>
      </c>
      <c r="AJ194" s="152"/>
      <c r="AK194" s="68"/>
      <c r="AL194" s="152"/>
      <c r="AM194" s="152"/>
      <c r="AN194" s="413" t="s">
        <v>181</v>
      </c>
      <c r="AO194" s="85" t="s">
        <v>181</v>
      </c>
      <c r="AP194" s="187" t="s">
        <v>181</v>
      </c>
      <c r="AQ194" s="204" t="s">
        <v>181</v>
      </c>
      <c r="AR194" s="188" t="s">
        <v>181</v>
      </c>
      <c r="AS194" s="729"/>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row>
    <row r="195" spans="1:144" s="58" customFormat="1" ht="20.25" customHeight="1">
      <c r="A195" s="55"/>
      <c r="B195" s="56"/>
      <c r="C195" s="56"/>
      <c r="D195" s="1076" t="s">
        <v>221</v>
      </c>
      <c r="E195" s="1077"/>
      <c r="F195" s="1077"/>
      <c r="G195" s="1077"/>
      <c r="H195" s="1077"/>
      <c r="I195" s="1077"/>
      <c r="J195" s="1078"/>
      <c r="K195" s="56"/>
      <c r="L195" s="68"/>
      <c r="M195" s="152"/>
      <c r="N195" s="152"/>
      <c r="O195" s="412"/>
      <c r="P195" s="152"/>
      <c r="Q195" s="68"/>
      <c r="R195" s="152"/>
      <c r="S195" s="152"/>
      <c r="T195" s="412"/>
      <c r="U195" s="152"/>
      <c r="V195" s="68"/>
      <c r="W195" s="152"/>
      <c r="X195" s="152"/>
      <c r="Y195" s="412"/>
      <c r="Z195" s="152"/>
      <c r="AA195" s="68"/>
      <c r="AB195" s="152"/>
      <c r="AC195" s="152"/>
      <c r="AD195" s="412"/>
      <c r="AE195" s="152"/>
      <c r="AF195" s="68"/>
      <c r="AG195" s="152"/>
      <c r="AH195" s="152"/>
      <c r="AI195" s="412"/>
      <c r="AJ195" s="152"/>
      <c r="AK195" s="68"/>
      <c r="AL195" s="152"/>
      <c r="AM195" s="152"/>
      <c r="AN195" s="412"/>
      <c r="AO195" s="85"/>
      <c r="AP195" s="187"/>
      <c r="AQ195" s="52">
        <f>SUM(O195:AN195)</f>
        <v>0</v>
      </c>
      <c r="AR195" s="188"/>
      <c r="AS195" s="729"/>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row>
    <row r="196" spans="1:144" s="58" customFormat="1" ht="20.25" customHeight="1">
      <c r="A196" s="55"/>
      <c r="B196" s="56"/>
      <c r="C196" s="56"/>
      <c r="D196" s="1069" t="s">
        <v>125</v>
      </c>
      <c r="E196" s="1070"/>
      <c r="F196" s="1070"/>
      <c r="G196" s="1070"/>
      <c r="H196" s="1070"/>
      <c r="I196" s="1070"/>
      <c r="J196" s="1071"/>
      <c r="K196" s="56"/>
      <c r="L196" s="68"/>
      <c r="M196" s="152"/>
      <c r="N196" s="152"/>
      <c r="O196" s="414"/>
      <c r="P196" s="152"/>
      <c r="Q196" s="68"/>
      <c r="R196" s="152"/>
      <c r="S196" s="152"/>
      <c r="T196" s="414"/>
      <c r="U196" s="152"/>
      <c r="V196" s="68"/>
      <c r="W196" s="152"/>
      <c r="X196" s="152"/>
      <c r="Y196" s="414"/>
      <c r="Z196" s="152"/>
      <c r="AA196" s="68"/>
      <c r="AB196" s="152"/>
      <c r="AC196" s="152"/>
      <c r="AD196" s="414"/>
      <c r="AE196" s="152"/>
      <c r="AF196" s="68"/>
      <c r="AG196" s="152"/>
      <c r="AH196" s="152"/>
      <c r="AI196" s="414"/>
      <c r="AJ196" s="152"/>
      <c r="AK196" s="68"/>
      <c r="AL196" s="152"/>
      <c r="AM196" s="152"/>
      <c r="AN196" s="414"/>
      <c r="AO196" s="85"/>
      <c r="AP196" s="187"/>
      <c r="AQ196" s="53">
        <f>SUM(O196:AN196)</f>
        <v>0</v>
      </c>
      <c r="AR196" s="188"/>
      <c r="AS196" s="729"/>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row>
    <row r="197" spans="1:144" s="58" customFormat="1" ht="9.9499999999999993" customHeight="1">
      <c r="A197" s="55"/>
      <c r="B197" s="56"/>
      <c r="C197" s="56"/>
      <c r="D197" s="1085"/>
      <c r="E197" s="1077"/>
      <c r="F197" s="1077"/>
      <c r="G197" s="1077"/>
      <c r="H197" s="1077"/>
      <c r="I197" s="1077"/>
      <c r="J197" s="1077"/>
      <c r="K197" s="56"/>
      <c r="L197" s="68"/>
      <c r="M197" s="152"/>
      <c r="N197" s="152"/>
      <c r="O197" s="401" t="s">
        <v>181</v>
      </c>
      <c r="P197" s="152"/>
      <c r="Q197" s="68"/>
      <c r="R197" s="152"/>
      <c r="S197" s="152"/>
      <c r="T197" s="401" t="s">
        <v>181</v>
      </c>
      <c r="U197" s="152"/>
      <c r="V197" s="68"/>
      <c r="W197" s="152"/>
      <c r="X197" s="152"/>
      <c r="Y197" s="401" t="s">
        <v>181</v>
      </c>
      <c r="Z197" s="152"/>
      <c r="AA197" s="68"/>
      <c r="AB197" s="152"/>
      <c r="AC197" s="152"/>
      <c r="AD197" s="401" t="s">
        <v>181</v>
      </c>
      <c r="AE197" s="152"/>
      <c r="AF197" s="68"/>
      <c r="AG197" s="152"/>
      <c r="AH197" s="152"/>
      <c r="AI197" s="401" t="s">
        <v>181</v>
      </c>
      <c r="AJ197" s="152"/>
      <c r="AK197" s="68"/>
      <c r="AL197" s="152"/>
      <c r="AM197" s="152"/>
      <c r="AN197" s="401" t="s">
        <v>181</v>
      </c>
      <c r="AO197" s="85"/>
      <c r="AP197" s="187"/>
      <c r="AQ197" s="185" t="s">
        <v>181</v>
      </c>
      <c r="AR197" s="188"/>
      <c r="AS197" s="729"/>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row>
    <row r="198" spans="1:144" s="58" customFormat="1" ht="20.25" customHeight="1">
      <c r="A198" s="55" t="s">
        <v>181</v>
      </c>
      <c r="B198" s="56" t="s">
        <v>181</v>
      </c>
      <c r="C198" s="56" t="s">
        <v>228</v>
      </c>
      <c r="D198" s="1375" t="s">
        <v>1095</v>
      </c>
      <c r="E198" s="1376"/>
      <c r="F198" s="1376"/>
      <c r="G198" s="1376"/>
      <c r="H198" s="1376"/>
      <c r="I198" s="1376"/>
      <c r="J198" s="1376"/>
      <c r="K198" s="56" t="s">
        <v>181</v>
      </c>
      <c r="L198" s="68" t="s">
        <v>181</v>
      </c>
      <c r="M198" s="152" t="s">
        <v>181</v>
      </c>
      <c r="N198" s="152" t="s">
        <v>181</v>
      </c>
      <c r="O198" s="413" t="s">
        <v>181</v>
      </c>
      <c r="P198" s="152"/>
      <c r="Q198" s="68"/>
      <c r="R198" s="152"/>
      <c r="S198" s="152"/>
      <c r="T198" s="413" t="s">
        <v>181</v>
      </c>
      <c r="U198" s="152"/>
      <c r="V198" s="68"/>
      <c r="W198" s="152"/>
      <c r="X198" s="152"/>
      <c r="Y198" s="413" t="s">
        <v>181</v>
      </c>
      <c r="Z198" s="152"/>
      <c r="AA198" s="68"/>
      <c r="AB198" s="152"/>
      <c r="AC198" s="152"/>
      <c r="AD198" s="413" t="s">
        <v>181</v>
      </c>
      <c r="AE198" s="152"/>
      <c r="AF198" s="68"/>
      <c r="AG198" s="152"/>
      <c r="AH198" s="152"/>
      <c r="AI198" s="413" t="s">
        <v>181</v>
      </c>
      <c r="AJ198" s="152"/>
      <c r="AK198" s="68"/>
      <c r="AL198" s="152"/>
      <c r="AM198" s="152"/>
      <c r="AN198" s="413" t="s">
        <v>181</v>
      </c>
      <c r="AO198" s="85" t="s">
        <v>181</v>
      </c>
      <c r="AP198" s="187" t="s">
        <v>181</v>
      </c>
      <c r="AQ198" s="204" t="s">
        <v>181</v>
      </c>
      <c r="AR198" s="188" t="s">
        <v>181</v>
      </c>
      <c r="AS198" s="729"/>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row>
    <row r="199" spans="1:144" s="58" customFormat="1" ht="20.25" customHeight="1">
      <c r="A199" s="55"/>
      <c r="B199" s="56"/>
      <c r="C199" s="56"/>
      <c r="D199" s="1076" t="s">
        <v>221</v>
      </c>
      <c r="E199" s="1077"/>
      <c r="F199" s="1077"/>
      <c r="G199" s="1077"/>
      <c r="H199" s="1077"/>
      <c r="I199" s="1077"/>
      <c r="J199" s="1078"/>
      <c r="K199" s="56"/>
      <c r="L199" s="68"/>
      <c r="M199" s="152"/>
      <c r="N199" s="152"/>
      <c r="O199" s="412"/>
      <c r="P199" s="152"/>
      <c r="Q199" s="68"/>
      <c r="R199" s="152"/>
      <c r="S199" s="152"/>
      <c r="T199" s="412"/>
      <c r="U199" s="152"/>
      <c r="V199" s="68"/>
      <c r="W199" s="152"/>
      <c r="X199" s="152"/>
      <c r="Y199" s="412"/>
      <c r="Z199" s="152"/>
      <c r="AA199" s="68"/>
      <c r="AB199" s="152"/>
      <c r="AC199" s="152"/>
      <c r="AD199" s="412"/>
      <c r="AE199" s="152"/>
      <c r="AF199" s="68"/>
      <c r="AG199" s="152"/>
      <c r="AH199" s="152"/>
      <c r="AI199" s="412"/>
      <c r="AJ199" s="152"/>
      <c r="AK199" s="68"/>
      <c r="AL199" s="152"/>
      <c r="AM199" s="152"/>
      <c r="AN199" s="412"/>
      <c r="AO199" s="85"/>
      <c r="AP199" s="187"/>
      <c r="AQ199" s="52">
        <f>SUM(O199:AN199)</f>
        <v>0</v>
      </c>
      <c r="AR199" s="188"/>
      <c r="AS199" s="729"/>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row>
    <row r="200" spans="1:144" s="58" customFormat="1" ht="20.25" customHeight="1">
      <c r="A200" s="55"/>
      <c r="B200" s="56"/>
      <c r="C200" s="56"/>
      <c r="D200" s="1069" t="s">
        <v>125</v>
      </c>
      <c r="E200" s="1070"/>
      <c r="F200" s="1070"/>
      <c r="G200" s="1070"/>
      <c r="H200" s="1070"/>
      <c r="I200" s="1070"/>
      <c r="J200" s="1071"/>
      <c r="K200" s="56"/>
      <c r="L200" s="68"/>
      <c r="M200" s="152"/>
      <c r="N200" s="152"/>
      <c r="O200" s="414"/>
      <c r="P200" s="152"/>
      <c r="Q200" s="68"/>
      <c r="R200" s="152"/>
      <c r="S200" s="152"/>
      <c r="T200" s="414"/>
      <c r="U200" s="152"/>
      <c r="V200" s="68"/>
      <c r="W200" s="152"/>
      <c r="X200" s="152"/>
      <c r="Y200" s="414"/>
      <c r="Z200" s="152"/>
      <c r="AA200" s="68"/>
      <c r="AB200" s="152"/>
      <c r="AC200" s="152"/>
      <c r="AD200" s="414"/>
      <c r="AE200" s="152"/>
      <c r="AF200" s="68"/>
      <c r="AG200" s="152"/>
      <c r="AH200" s="152"/>
      <c r="AI200" s="414"/>
      <c r="AJ200" s="152"/>
      <c r="AK200" s="68"/>
      <c r="AL200" s="152"/>
      <c r="AM200" s="152"/>
      <c r="AN200" s="414"/>
      <c r="AO200" s="85"/>
      <c r="AP200" s="187"/>
      <c r="AQ200" s="53">
        <f>SUM(O200:AN200)</f>
        <v>0</v>
      </c>
      <c r="AR200" s="188"/>
      <c r="AS200" s="729"/>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row>
    <row r="201" spans="1:144" s="58" customFormat="1" ht="9.9499999999999993" customHeight="1">
      <c r="A201" s="55"/>
      <c r="B201" s="56"/>
      <c r="C201" s="56"/>
      <c r="D201" s="1085"/>
      <c r="E201" s="1077"/>
      <c r="F201" s="1077"/>
      <c r="G201" s="1077"/>
      <c r="H201" s="1077"/>
      <c r="I201" s="1077"/>
      <c r="J201" s="1077"/>
      <c r="K201" s="56"/>
      <c r="L201" s="68"/>
      <c r="M201" s="152"/>
      <c r="N201" s="152"/>
      <c r="O201" s="401" t="s">
        <v>181</v>
      </c>
      <c r="P201" s="152"/>
      <c r="Q201" s="68"/>
      <c r="R201" s="152"/>
      <c r="S201" s="152"/>
      <c r="T201" s="401" t="s">
        <v>181</v>
      </c>
      <c r="U201" s="152"/>
      <c r="V201" s="68"/>
      <c r="W201" s="152"/>
      <c r="X201" s="152"/>
      <c r="Y201" s="401" t="s">
        <v>181</v>
      </c>
      <c r="Z201" s="152"/>
      <c r="AA201" s="68"/>
      <c r="AB201" s="152"/>
      <c r="AC201" s="152"/>
      <c r="AD201" s="401" t="s">
        <v>181</v>
      </c>
      <c r="AE201" s="152"/>
      <c r="AF201" s="68"/>
      <c r="AG201" s="152"/>
      <c r="AH201" s="152"/>
      <c r="AI201" s="401" t="s">
        <v>181</v>
      </c>
      <c r="AJ201" s="152"/>
      <c r="AK201" s="68"/>
      <c r="AL201" s="152"/>
      <c r="AM201" s="152"/>
      <c r="AN201" s="401" t="s">
        <v>181</v>
      </c>
      <c r="AO201" s="85"/>
      <c r="AP201" s="187"/>
      <c r="AQ201" s="185" t="s">
        <v>181</v>
      </c>
      <c r="AR201" s="188"/>
      <c r="AS201" s="729"/>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row>
    <row r="202" spans="1:144" s="58" customFormat="1" ht="20.25" customHeight="1">
      <c r="A202" s="55" t="s">
        <v>181</v>
      </c>
      <c r="B202" s="56" t="s">
        <v>181</v>
      </c>
      <c r="C202" s="56" t="s">
        <v>229</v>
      </c>
      <c r="D202" s="1375" t="s">
        <v>1094</v>
      </c>
      <c r="E202" s="1376"/>
      <c r="F202" s="1376"/>
      <c r="G202" s="1376"/>
      <c r="H202" s="1376"/>
      <c r="I202" s="1376"/>
      <c r="J202" s="1376"/>
      <c r="K202" s="56" t="s">
        <v>181</v>
      </c>
      <c r="L202" s="68" t="s">
        <v>181</v>
      </c>
      <c r="M202" s="152" t="s">
        <v>181</v>
      </c>
      <c r="N202" s="152" t="s">
        <v>181</v>
      </c>
      <c r="O202" s="413" t="s">
        <v>181</v>
      </c>
      <c r="P202" s="152"/>
      <c r="Q202" s="68"/>
      <c r="R202" s="152"/>
      <c r="S202" s="152"/>
      <c r="T202" s="413" t="s">
        <v>181</v>
      </c>
      <c r="U202" s="152"/>
      <c r="V202" s="68"/>
      <c r="W202" s="152"/>
      <c r="X202" s="152"/>
      <c r="Y202" s="413" t="s">
        <v>181</v>
      </c>
      <c r="Z202" s="152"/>
      <c r="AA202" s="68"/>
      <c r="AB202" s="152"/>
      <c r="AC202" s="152"/>
      <c r="AD202" s="413" t="s">
        <v>181</v>
      </c>
      <c r="AE202" s="152"/>
      <c r="AF202" s="68"/>
      <c r="AG202" s="152"/>
      <c r="AH202" s="152"/>
      <c r="AI202" s="413" t="s">
        <v>181</v>
      </c>
      <c r="AJ202" s="152"/>
      <c r="AK202" s="68"/>
      <c r="AL202" s="152"/>
      <c r="AM202" s="152"/>
      <c r="AN202" s="413" t="s">
        <v>181</v>
      </c>
      <c r="AO202" s="85" t="s">
        <v>181</v>
      </c>
      <c r="AP202" s="187" t="s">
        <v>181</v>
      </c>
      <c r="AQ202" s="204" t="s">
        <v>181</v>
      </c>
      <c r="AR202" s="188" t="s">
        <v>181</v>
      </c>
      <c r="AS202" s="729"/>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row>
    <row r="203" spans="1:144" s="58" customFormat="1" ht="20.25" customHeight="1">
      <c r="A203" s="55"/>
      <c r="B203" s="56"/>
      <c r="C203" s="56"/>
      <c r="D203" s="1076" t="s">
        <v>221</v>
      </c>
      <c r="E203" s="1077"/>
      <c r="F203" s="1077"/>
      <c r="G203" s="1077"/>
      <c r="H203" s="1077"/>
      <c r="I203" s="1077"/>
      <c r="J203" s="1078"/>
      <c r="K203" s="56"/>
      <c r="L203" s="68"/>
      <c r="M203" s="152"/>
      <c r="N203" s="152"/>
      <c r="O203" s="412"/>
      <c r="P203" s="152"/>
      <c r="Q203" s="68"/>
      <c r="R203" s="152"/>
      <c r="S203" s="152"/>
      <c r="T203" s="412"/>
      <c r="U203" s="152"/>
      <c r="V203" s="68"/>
      <c r="W203" s="152"/>
      <c r="X203" s="152"/>
      <c r="Y203" s="412"/>
      <c r="Z203" s="152"/>
      <c r="AA203" s="68"/>
      <c r="AB203" s="152"/>
      <c r="AC203" s="152"/>
      <c r="AD203" s="412"/>
      <c r="AE203" s="152"/>
      <c r="AF203" s="68"/>
      <c r="AG203" s="152"/>
      <c r="AH203" s="152"/>
      <c r="AI203" s="412"/>
      <c r="AJ203" s="152"/>
      <c r="AK203" s="68"/>
      <c r="AL203" s="152"/>
      <c r="AM203" s="152"/>
      <c r="AN203" s="412"/>
      <c r="AO203" s="85"/>
      <c r="AP203" s="187"/>
      <c r="AQ203" s="52">
        <f>SUM(O203:AN203)</f>
        <v>0</v>
      </c>
      <c r="AR203" s="188"/>
      <c r="AS203" s="729"/>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row>
    <row r="204" spans="1:144" s="58" customFormat="1" ht="20.25" customHeight="1">
      <c r="A204" s="55"/>
      <c r="B204" s="56"/>
      <c r="C204" s="56"/>
      <c r="D204" s="1069" t="s">
        <v>125</v>
      </c>
      <c r="E204" s="1070"/>
      <c r="F204" s="1070"/>
      <c r="G204" s="1070"/>
      <c r="H204" s="1070"/>
      <c r="I204" s="1070"/>
      <c r="J204" s="1071"/>
      <c r="K204" s="56"/>
      <c r="L204" s="68"/>
      <c r="M204" s="152"/>
      <c r="N204" s="152"/>
      <c r="O204" s="414"/>
      <c r="P204" s="152"/>
      <c r="Q204" s="68"/>
      <c r="R204" s="152"/>
      <c r="S204" s="152"/>
      <c r="T204" s="414"/>
      <c r="U204" s="152"/>
      <c r="V204" s="68"/>
      <c r="W204" s="152"/>
      <c r="X204" s="152"/>
      <c r="Y204" s="414"/>
      <c r="Z204" s="152"/>
      <c r="AA204" s="68"/>
      <c r="AB204" s="152"/>
      <c r="AC204" s="152"/>
      <c r="AD204" s="414"/>
      <c r="AE204" s="152"/>
      <c r="AF204" s="68"/>
      <c r="AG204" s="152"/>
      <c r="AH204" s="152"/>
      <c r="AI204" s="414"/>
      <c r="AJ204" s="152"/>
      <c r="AK204" s="68"/>
      <c r="AL204" s="152"/>
      <c r="AM204" s="152"/>
      <c r="AN204" s="414"/>
      <c r="AO204" s="85"/>
      <c r="AP204" s="187"/>
      <c r="AQ204" s="53">
        <f>SUM(O204:AN204)</f>
        <v>0</v>
      </c>
      <c r="AR204" s="188"/>
      <c r="AS204" s="729"/>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row>
    <row r="205" spans="1:144" s="58" customFormat="1" ht="9.9499999999999993" customHeight="1">
      <c r="A205" s="55"/>
      <c r="B205" s="56"/>
      <c r="C205" s="56"/>
      <c r="D205" s="1085"/>
      <c r="E205" s="1077"/>
      <c r="F205" s="1077"/>
      <c r="G205" s="1077"/>
      <c r="H205" s="1077"/>
      <c r="I205" s="1077"/>
      <c r="J205" s="1077"/>
      <c r="K205" s="56"/>
      <c r="L205" s="68"/>
      <c r="M205" s="152"/>
      <c r="N205" s="152"/>
      <c r="O205" s="401" t="s">
        <v>181</v>
      </c>
      <c r="P205" s="152"/>
      <c r="Q205" s="68"/>
      <c r="R205" s="152"/>
      <c r="S205" s="152"/>
      <c r="T205" s="401" t="s">
        <v>181</v>
      </c>
      <c r="U205" s="152"/>
      <c r="V205" s="68"/>
      <c r="W205" s="152"/>
      <c r="X205" s="152"/>
      <c r="Y205" s="401" t="s">
        <v>181</v>
      </c>
      <c r="Z205" s="152"/>
      <c r="AA205" s="68"/>
      <c r="AB205" s="152"/>
      <c r="AC205" s="152"/>
      <c r="AD205" s="401" t="s">
        <v>181</v>
      </c>
      <c r="AE205" s="152"/>
      <c r="AF205" s="68"/>
      <c r="AG205" s="152"/>
      <c r="AH205" s="152"/>
      <c r="AI205" s="401" t="s">
        <v>181</v>
      </c>
      <c r="AJ205" s="152"/>
      <c r="AK205" s="68"/>
      <c r="AL205" s="152"/>
      <c r="AM205" s="152"/>
      <c r="AN205" s="401" t="s">
        <v>181</v>
      </c>
      <c r="AO205" s="85"/>
      <c r="AP205" s="187"/>
      <c r="AQ205" s="185" t="s">
        <v>181</v>
      </c>
      <c r="AR205" s="188"/>
      <c r="AS205" s="729"/>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row>
    <row r="206" spans="1:144" s="58" customFormat="1" ht="20.25" customHeight="1">
      <c r="A206" s="55" t="s">
        <v>181</v>
      </c>
      <c r="B206" s="56" t="s">
        <v>181</v>
      </c>
      <c r="C206" s="56" t="s">
        <v>230</v>
      </c>
      <c r="D206" s="1375" t="s">
        <v>1093</v>
      </c>
      <c r="E206" s="1376"/>
      <c r="F206" s="1376"/>
      <c r="G206" s="1376"/>
      <c r="H206" s="1376"/>
      <c r="I206" s="1376"/>
      <c r="J206" s="1376"/>
      <c r="K206" s="56" t="s">
        <v>181</v>
      </c>
      <c r="L206" s="68" t="s">
        <v>181</v>
      </c>
      <c r="M206" s="152" t="s">
        <v>181</v>
      </c>
      <c r="N206" s="152" t="s">
        <v>181</v>
      </c>
      <c r="O206" s="413" t="s">
        <v>181</v>
      </c>
      <c r="P206" s="152"/>
      <c r="Q206" s="68"/>
      <c r="R206" s="152"/>
      <c r="S206" s="152"/>
      <c r="T206" s="413" t="s">
        <v>181</v>
      </c>
      <c r="U206" s="152"/>
      <c r="V206" s="68"/>
      <c r="W206" s="152"/>
      <c r="X206" s="152"/>
      <c r="Y206" s="413" t="s">
        <v>181</v>
      </c>
      <c r="Z206" s="152"/>
      <c r="AA206" s="68"/>
      <c r="AB206" s="152"/>
      <c r="AC206" s="152"/>
      <c r="AD206" s="413" t="s">
        <v>181</v>
      </c>
      <c r="AE206" s="152"/>
      <c r="AF206" s="68"/>
      <c r="AG206" s="152"/>
      <c r="AH206" s="152"/>
      <c r="AI206" s="413" t="s">
        <v>181</v>
      </c>
      <c r="AJ206" s="152"/>
      <c r="AK206" s="68"/>
      <c r="AL206" s="152"/>
      <c r="AM206" s="152"/>
      <c r="AN206" s="413" t="s">
        <v>181</v>
      </c>
      <c r="AO206" s="85" t="s">
        <v>181</v>
      </c>
      <c r="AP206" s="187" t="s">
        <v>181</v>
      </c>
      <c r="AQ206" s="204" t="s">
        <v>181</v>
      </c>
      <c r="AR206" s="188" t="s">
        <v>181</v>
      </c>
      <c r="AS206" s="729"/>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row>
    <row r="207" spans="1:144" s="58" customFormat="1" ht="20.25" customHeight="1">
      <c r="A207" s="55"/>
      <c r="B207" s="56"/>
      <c r="C207" s="56"/>
      <c r="D207" s="1076" t="s">
        <v>221</v>
      </c>
      <c r="E207" s="1077"/>
      <c r="F207" s="1077"/>
      <c r="G207" s="1077"/>
      <c r="H207" s="1077"/>
      <c r="I207" s="1077"/>
      <c r="J207" s="1078"/>
      <c r="K207" s="56"/>
      <c r="L207" s="68"/>
      <c r="M207" s="152"/>
      <c r="N207" s="152"/>
      <c r="O207" s="412"/>
      <c r="P207" s="152"/>
      <c r="Q207" s="68"/>
      <c r="R207" s="152"/>
      <c r="S207" s="152"/>
      <c r="T207" s="412"/>
      <c r="U207" s="152"/>
      <c r="V207" s="68"/>
      <c r="W207" s="152"/>
      <c r="X207" s="152"/>
      <c r="Y207" s="412"/>
      <c r="Z207" s="152"/>
      <c r="AA207" s="68"/>
      <c r="AB207" s="152"/>
      <c r="AC207" s="152"/>
      <c r="AD207" s="412"/>
      <c r="AE207" s="152"/>
      <c r="AF207" s="68"/>
      <c r="AG207" s="152"/>
      <c r="AH207" s="152"/>
      <c r="AI207" s="412"/>
      <c r="AJ207" s="152"/>
      <c r="AK207" s="68"/>
      <c r="AL207" s="152"/>
      <c r="AM207" s="152"/>
      <c r="AN207" s="412"/>
      <c r="AO207" s="85"/>
      <c r="AP207" s="187"/>
      <c r="AQ207" s="52">
        <f>SUM(O207:AN207)</f>
        <v>0</v>
      </c>
      <c r="AR207" s="188"/>
      <c r="AS207" s="729"/>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row>
    <row r="208" spans="1:144" s="58" customFormat="1" ht="20.25" customHeight="1">
      <c r="A208" s="55"/>
      <c r="B208" s="56"/>
      <c r="C208" s="56"/>
      <c r="D208" s="1069" t="s">
        <v>125</v>
      </c>
      <c r="E208" s="1070"/>
      <c r="F208" s="1070"/>
      <c r="G208" s="1070"/>
      <c r="H208" s="1070"/>
      <c r="I208" s="1070"/>
      <c r="J208" s="1071"/>
      <c r="K208" s="56"/>
      <c r="L208" s="68"/>
      <c r="M208" s="152"/>
      <c r="N208" s="152"/>
      <c r="O208" s="414"/>
      <c r="P208" s="152"/>
      <c r="Q208" s="68"/>
      <c r="R208" s="152"/>
      <c r="S208" s="152"/>
      <c r="T208" s="414"/>
      <c r="U208" s="152"/>
      <c r="V208" s="68"/>
      <c r="W208" s="152"/>
      <c r="X208" s="152"/>
      <c r="Y208" s="414"/>
      <c r="Z208" s="152"/>
      <c r="AA208" s="68"/>
      <c r="AB208" s="152"/>
      <c r="AC208" s="152"/>
      <c r="AD208" s="414"/>
      <c r="AE208" s="152"/>
      <c r="AF208" s="68"/>
      <c r="AG208" s="152"/>
      <c r="AH208" s="152"/>
      <c r="AI208" s="414"/>
      <c r="AJ208" s="152"/>
      <c r="AK208" s="68"/>
      <c r="AL208" s="152"/>
      <c r="AM208" s="152"/>
      <c r="AN208" s="414"/>
      <c r="AO208" s="85"/>
      <c r="AP208" s="187"/>
      <c r="AQ208" s="53">
        <f>SUM(O208:AN208)</f>
        <v>0</v>
      </c>
      <c r="AR208" s="188"/>
      <c r="AS208" s="729"/>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row>
    <row r="209" spans="1:144" s="58" customFormat="1" ht="9.9499999999999993" customHeight="1">
      <c r="A209" s="55" t="s">
        <v>181</v>
      </c>
      <c r="B209" s="56" t="s">
        <v>181</v>
      </c>
      <c r="C209" s="56" t="s">
        <v>181</v>
      </c>
      <c r="D209" s="56" t="s">
        <v>181</v>
      </c>
      <c r="E209" s="56" t="s">
        <v>181</v>
      </c>
      <c r="F209" s="56" t="s">
        <v>181</v>
      </c>
      <c r="G209" s="56" t="s">
        <v>181</v>
      </c>
      <c r="H209" s="56" t="s">
        <v>181</v>
      </c>
      <c r="I209" s="56" t="s">
        <v>181</v>
      </c>
      <c r="J209" s="56" t="s">
        <v>181</v>
      </c>
      <c r="K209" s="56" t="s">
        <v>181</v>
      </c>
      <c r="L209" s="68" t="s">
        <v>181</v>
      </c>
      <c r="M209" s="152" t="s">
        <v>181</v>
      </c>
      <c r="N209" s="152" t="s">
        <v>181</v>
      </c>
      <c r="O209" s="401"/>
      <c r="P209" s="152"/>
      <c r="Q209" s="68"/>
      <c r="R209" s="152"/>
      <c r="S209" s="152"/>
      <c r="T209" s="401"/>
      <c r="U209" s="152"/>
      <c r="V209" s="68"/>
      <c r="W209" s="152"/>
      <c r="X209" s="152"/>
      <c r="Y209" s="401"/>
      <c r="Z209" s="152"/>
      <c r="AA209" s="68"/>
      <c r="AB209" s="152"/>
      <c r="AC209" s="152"/>
      <c r="AD209" s="401"/>
      <c r="AE209" s="152"/>
      <c r="AF209" s="68"/>
      <c r="AG209" s="152"/>
      <c r="AH209" s="152"/>
      <c r="AI209" s="401"/>
      <c r="AJ209" s="152"/>
      <c r="AK209" s="68"/>
      <c r="AL209" s="152"/>
      <c r="AM209" s="152"/>
      <c r="AN209" s="401"/>
      <c r="AO209" s="85" t="s">
        <v>181</v>
      </c>
      <c r="AP209" s="187" t="s">
        <v>181</v>
      </c>
      <c r="AQ209" s="185"/>
      <c r="AR209" s="188" t="s">
        <v>181</v>
      </c>
      <c r="AS209" s="729"/>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row>
    <row r="210" spans="1:144" s="58" customFormat="1" ht="20.25" customHeight="1">
      <c r="A210" s="55" t="s">
        <v>181</v>
      </c>
      <c r="B210" s="56">
        <v>6</v>
      </c>
      <c r="C210" s="1128" t="s">
        <v>231</v>
      </c>
      <c r="D210" s="1129"/>
      <c r="E210" s="1129"/>
      <c r="F210" s="1129"/>
      <c r="G210" s="1129"/>
      <c r="H210" s="1129"/>
      <c r="I210" s="1129"/>
      <c r="J210" s="1129"/>
      <c r="K210" s="56" t="s">
        <v>181</v>
      </c>
      <c r="L210" s="68" t="s">
        <v>181</v>
      </c>
      <c r="M210" s="152" t="s">
        <v>181</v>
      </c>
      <c r="N210" s="152" t="s">
        <v>181</v>
      </c>
      <c r="O210" s="408"/>
      <c r="P210" s="152"/>
      <c r="Q210" s="68"/>
      <c r="R210" s="152"/>
      <c r="S210" s="152"/>
      <c r="T210" s="408"/>
      <c r="U210" s="152"/>
      <c r="V210" s="68"/>
      <c r="W210" s="152"/>
      <c r="X210" s="152"/>
      <c r="Y210" s="408"/>
      <c r="Z210" s="152"/>
      <c r="AA210" s="68"/>
      <c r="AB210" s="152"/>
      <c r="AC210" s="152"/>
      <c r="AD210" s="408"/>
      <c r="AE210" s="152"/>
      <c r="AF210" s="68"/>
      <c r="AG210" s="152"/>
      <c r="AH210" s="152"/>
      <c r="AI210" s="408"/>
      <c r="AJ210" s="152"/>
      <c r="AK210" s="68"/>
      <c r="AL210" s="152"/>
      <c r="AM210" s="152"/>
      <c r="AN210" s="408"/>
      <c r="AO210" s="85" t="s">
        <v>181</v>
      </c>
      <c r="AP210" s="187" t="s">
        <v>181</v>
      </c>
      <c r="AQ210" s="53">
        <f>SUM(O210:AN210)</f>
        <v>0</v>
      </c>
      <c r="AR210" s="188" t="s">
        <v>181</v>
      </c>
      <c r="AS210" s="729"/>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row>
    <row r="211" spans="1:144" s="58" customFormat="1" ht="9.9499999999999993" customHeight="1">
      <c r="A211" s="55" t="s">
        <v>181</v>
      </c>
      <c r="B211" s="56" t="s">
        <v>181</v>
      </c>
      <c r="C211" s="56" t="s">
        <v>181</v>
      </c>
      <c r="D211" s="56" t="s">
        <v>181</v>
      </c>
      <c r="E211" s="56" t="s">
        <v>181</v>
      </c>
      <c r="F211" s="56" t="s">
        <v>181</v>
      </c>
      <c r="G211" s="56" t="s">
        <v>181</v>
      </c>
      <c r="H211" s="56" t="s">
        <v>181</v>
      </c>
      <c r="I211" s="56" t="s">
        <v>181</v>
      </c>
      <c r="J211" s="56" t="s">
        <v>181</v>
      </c>
      <c r="K211" s="56" t="s">
        <v>181</v>
      </c>
      <c r="L211" s="68" t="s">
        <v>181</v>
      </c>
      <c r="M211" s="152" t="s">
        <v>181</v>
      </c>
      <c r="N211" s="152" t="s">
        <v>181</v>
      </c>
      <c r="O211" s="401"/>
      <c r="P211" s="152"/>
      <c r="Q211" s="68"/>
      <c r="R211" s="152"/>
      <c r="S211" s="152"/>
      <c r="T211" s="401"/>
      <c r="U211" s="152"/>
      <c r="V211" s="68"/>
      <c r="W211" s="152"/>
      <c r="X211" s="152"/>
      <c r="Y211" s="401"/>
      <c r="Z211" s="152"/>
      <c r="AA211" s="68"/>
      <c r="AB211" s="152"/>
      <c r="AC211" s="152"/>
      <c r="AD211" s="401"/>
      <c r="AE211" s="152"/>
      <c r="AF211" s="68"/>
      <c r="AG211" s="152"/>
      <c r="AH211" s="152"/>
      <c r="AI211" s="401"/>
      <c r="AJ211" s="152"/>
      <c r="AK211" s="68"/>
      <c r="AL211" s="152"/>
      <c r="AM211" s="152"/>
      <c r="AN211" s="401"/>
      <c r="AO211" s="85" t="s">
        <v>181</v>
      </c>
      <c r="AP211" s="187" t="s">
        <v>181</v>
      </c>
      <c r="AQ211" s="185" t="s">
        <v>181</v>
      </c>
      <c r="AR211" s="188" t="s">
        <v>181</v>
      </c>
      <c r="AS211" s="729"/>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row>
    <row r="212" spans="1:144" s="58" customFormat="1" ht="20.25" customHeight="1">
      <c r="A212" s="55" t="s">
        <v>181</v>
      </c>
      <c r="B212" s="56">
        <v>7</v>
      </c>
      <c r="C212" s="1347" t="s">
        <v>244</v>
      </c>
      <c r="D212" s="1348"/>
      <c r="E212" s="1348"/>
      <c r="F212" s="1348"/>
      <c r="G212" s="1348"/>
      <c r="H212" s="1348"/>
      <c r="I212" s="1348"/>
      <c r="J212" s="1348"/>
      <c r="K212" s="56" t="s">
        <v>181</v>
      </c>
      <c r="L212" s="68" t="s">
        <v>181</v>
      </c>
      <c r="M212" s="152" t="s">
        <v>181</v>
      </c>
      <c r="N212" s="152" t="s">
        <v>181</v>
      </c>
      <c r="O212" s="401"/>
      <c r="P212" s="152"/>
      <c r="Q212" s="68"/>
      <c r="R212" s="152"/>
      <c r="S212" s="152"/>
      <c r="T212" s="401"/>
      <c r="U212" s="152"/>
      <c r="V212" s="68"/>
      <c r="W212" s="152"/>
      <c r="X212" s="152"/>
      <c r="Y212" s="401"/>
      <c r="Z212" s="152"/>
      <c r="AA212" s="68"/>
      <c r="AB212" s="152"/>
      <c r="AC212" s="152"/>
      <c r="AD212" s="401"/>
      <c r="AE212" s="152"/>
      <c r="AF212" s="68"/>
      <c r="AG212" s="152"/>
      <c r="AH212" s="152"/>
      <c r="AI212" s="401" t="s">
        <v>181</v>
      </c>
      <c r="AJ212" s="152"/>
      <c r="AK212" s="68"/>
      <c r="AL212" s="152"/>
      <c r="AM212" s="152"/>
      <c r="AN212" s="401" t="s">
        <v>181</v>
      </c>
      <c r="AO212" s="85" t="s">
        <v>181</v>
      </c>
      <c r="AP212" s="187" t="s">
        <v>181</v>
      </c>
      <c r="AQ212" s="185" t="s">
        <v>181</v>
      </c>
      <c r="AR212" s="188" t="s">
        <v>181</v>
      </c>
      <c r="AS212" s="729"/>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row>
    <row r="213" spans="1:144" s="58" customFormat="1" ht="20.25" customHeight="1">
      <c r="A213" s="55"/>
      <c r="B213" s="56"/>
      <c r="C213" s="56"/>
      <c r="D213" s="1068" t="s">
        <v>242</v>
      </c>
      <c r="E213" s="966"/>
      <c r="F213" s="966"/>
      <c r="G213" s="966"/>
      <c r="H213" s="966"/>
      <c r="I213" s="966"/>
      <c r="J213" s="966"/>
      <c r="K213" s="56"/>
      <c r="L213" s="68"/>
      <c r="M213" s="152"/>
      <c r="N213" s="152"/>
      <c r="O213" s="410"/>
      <c r="P213" s="152"/>
      <c r="Q213" s="68"/>
      <c r="R213" s="152"/>
      <c r="S213" s="152"/>
      <c r="T213" s="410"/>
      <c r="U213" s="152"/>
      <c r="V213" s="68"/>
      <c r="W213" s="152"/>
      <c r="X213" s="152"/>
      <c r="Y213" s="410"/>
      <c r="Z213" s="152"/>
      <c r="AA213" s="68"/>
      <c r="AB213" s="152"/>
      <c r="AC213" s="152"/>
      <c r="AD213" s="410"/>
      <c r="AE213" s="152"/>
      <c r="AF213" s="68"/>
      <c r="AG213" s="152"/>
      <c r="AH213" s="152"/>
      <c r="AI213" s="410"/>
      <c r="AJ213" s="152"/>
      <c r="AK213" s="68"/>
      <c r="AL213" s="152"/>
      <c r="AM213" s="152"/>
      <c r="AN213" s="410"/>
      <c r="AO213" s="85"/>
      <c r="AP213" s="187"/>
      <c r="AQ213" s="52">
        <f>SUM(O213:AN213)</f>
        <v>0</v>
      </c>
      <c r="AR213" s="188"/>
      <c r="AS213" s="729"/>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row>
    <row r="214" spans="1:144" s="58" customFormat="1" ht="20.25" customHeight="1">
      <c r="A214" s="55" t="s">
        <v>181</v>
      </c>
      <c r="B214" s="56"/>
      <c r="C214" s="56"/>
      <c r="D214" s="1068" t="s">
        <v>242</v>
      </c>
      <c r="E214" s="966"/>
      <c r="F214" s="966"/>
      <c r="G214" s="966"/>
      <c r="H214" s="966"/>
      <c r="I214" s="966"/>
      <c r="J214" s="966"/>
      <c r="K214" s="56"/>
      <c r="L214" s="68"/>
      <c r="M214" s="152"/>
      <c r="N214" s="152"/>
      <c r="O214" s="410"/>
      <c r="P214" s="152"/>
      <c r="Q214" s="68"/>
      <c r="R214" s="152"/>
      <c r="S214" s="152"/>
      <c r="T214" s="410"/>
      <c r="U214" s="152"/>
      <c r="V214" s="68"/>
      <c r="W214" s="152"/>
      <c r="X214" s="152"/>
      <c r="Y214" s="410"/>
      <c r="Z214" s="152"/>
      <c r="AA214" s="68"/>
      <c r="AB214" s="152"/>
      <c r="AC214" s="152"/>
      <c r="AD214" s="410"/>
      <c r="AE214" s="152"/>
      <c r="AF214" s="68"/>
      <c r="AG214" s="152"/>
      <c r="AH214" s="152"/>
      <c r="AI214" s="410"/>
      <c r="AJ214" s="152"/>
      <c r="AK214" s="68"/>
      <c r="AL214" s="152"/>
      <c r="AM214" s="152"/>
      <c r="AN214" s="410"/>
      <c r="AO214" s="85"/>
      <c r="AP214" s="187"/>
      <c r="AQ214" s="52">
        <f>SUM(O214:AN214)</f>
        <v>0</v>
      </c>
      <c r="AR214" s="188"/>
      <c r="AS214" s="729"/>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row>
    <row r="215" spans="1:144" s="58" customFormat="1" ht="20.25" customHeight="1">
      <c r="A215" s="55" t="s">
        <v>181</v>
      </c>
      <c r="B215" s="56" t="s">
        <v>181</v>
      </c>
      <c r="C215" s="56" t="s">
        <v>181</v>
      </c>
      <c r="D215" s="1068" t="s">
        <v>242</v>
      </c>
      <c r="E215" s="966"/>
      <c r="F215" s="966"/>
      <c r="G215" s="966"/>
      <c r="H215" s="966"/>
      <c r="I215" s="966"/>
      <c r="J215" s="966"/>
      <c r="K215" s="56"/>
      <c r="L215" s="68"/>
      <c r="M215" s="152"/>
      <c r="N215" s="152"/>
      <c r="O215" s="410"/>
      <c r="P215" s="152"/>
      <c r="Q215" s="68"/>
      <c r="R215" s="152"/>
      <c r="S215" s="152"/>
      <c r="T215" s="410"/>
      <c r="U215" s="152"/>
      <c r="V215" s="68"/>
      <c r="W215" s="152"/>
      <c r="X215" s="152"/>
      <c r="Y215" s="410"/>
      <c r="Z215" s="152"/>
      <c r="AA215" s="68"/>
      <c r="AB215" s="152"/>
      <c r="AC215" s="152"/>
      <c r="AD215" s="410"/>
      <c r="AE215" s="152"/>
      <c r="AF215" s="68"/>
      <c r="AG215" s="152"/>
      <c r="AH215" s="152"/>
      <c r="AI215" s="410"/>
      <c r="AJ215" s="152"/>
      <c r="AK215" s="68"/>
      <c r="AL215" s="152"/>
      <c r="AM215" s="152"/>
      <c r="AN215" s="410"/>
      <c r="AO215" s="85"/>
      <c r="AP215" s="187"/>
      <c r="AQ215" s="52">
        <f>SUM(O215:AN215)</f>
        <v>0</v>
      </c>
      <c r="AR215" s="188"/>
      <c r="AS215" s="729"/>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row>
    <row r="216" spans="1:144" s="58" customFormat="1" ht="20.25" customHeight="1">
      <c r="A216" s="55"/>
      <c r="B216" s="56"/>
      <c r="C216" s="56"/>
      <c r="D216" s="1068" t="s">
        <v>242</v>
      </c>
      <c r="E216" s="966"/>
      <c r="F216" s="966"/>
      <c r="G216" s="966"/>
      <c r="H216" s="966"/>
      <c r="I216" s="966"/>
      <c r="J216" s="966"/>
      <c r="K216" s="56"/>
      <c r="L216" s="68"/>
      <c r="M216" s="152"/>
      <c r="N216" s="152"/>
      <c r="O216" s="410"/>
      <c r="P216" s="152"/>
      <c r="Q216" s="68"/>
      <c r="R216" s="152"/>
      <c r="S216" s="152"/>
      <c r="T216" s="410"/>
      <c r="U216" s="152"/>
      <c r="V216" s="68"/>
      <c r="W216" s="152"/>
      <c r="X216" s="152"/>
      <c r="Y216" s="410"/>
      <c r="Z216" s="152"/>
      <c r="AA216" s="68"/>
      <c r="AB216" s="152"/>
      <c r="AC216" s="152"/>
      <c r="AD216" s="410"/>
      <c r="AE216" s="152"/>
      <c r="AF216" s="68"/>
      <c r="AG216" s="152"/>
      <c r="AH216" s="152"/>
      <c r="AI216" s="410"/>
      <c r="AJ216" s="152"/>
      <c r="AK216" s="68"/>
      <c r="AL216" s="152"/>
      <c r="AM216" s="152"/>
      <c r="AN216" s="410"/>
      <c r="AO216" s="85"/>
      <c r="AP216" s="187"/>
      <c r="AQ216" s="52">
        <f t="shared" ref="AQ216:AQ222" si="90">SUM(O216:AN216)</f>
        <v>0</v>
      </c>
      <c r="AR216" s="188"/>
      <c r="AS216" s="729"/>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row>
    <row r="217" spans="1:144" s="58" customFormat="1" ht="20.25" customHeight="1">
      <c r="A217" s="55"/>
      <c r="B217" s="56"/>
      <c r="C217" s="56"/>
      <c r="D217" s="1068" t="s">
        <v>242</v>
      </c>
      <c r="E217" s="966"/>
      <c r="F217" s="966"/>
      <c r="G217" s="966"/>
      <c r="H217" s="966"/>
      <c r="I217" s="966"/>
      <c r="J217" s="966"/>
      <c r="K217" s="56"/>
      <c r="L217" s="68"/>
      <c r="M217" s="152"/>
      <c r="N217" s="152"/>
      <c r="O217" s="410"/>
      <c r="P217" s="152"/>
      <c r="Q217" s="68"/>
      <c r="R217" s="152"/>
      <c r="S217" s="152"/>
      <c r="T217" s="410"/>
      <c r="U217" s="152"/>
      <c r="V217" s="68"/>
      <c r="W217" s="152"/>
      <c r="X217" s="152"/>
      <c r="Y217" s="410"/>
      <c r="Z217" s="152"/>
      <c r="AA217" s="68"/>
      <c r="AB217" s="152"/>
      <c r="AC217" s="152"/>
      <c r="AD217" s="410"/>
      <c r="AE217" s="152"/>
      <c r="AF217" s="68"/>
      <c r="AG217" s="152"/>
      <c r="AH217" s="152"/>
      <c r="AI217" s="410"/>
      <c r="AJ217" s="152"/>
      <c r="AK217" s="68"/>
      <c r="AL217" s="152"/>
      <c r="AM217" s="152"/>
      <c r="AN217" s="410"/>
      <c r="AO217" s="85"/>
      <c r="AP217" s="187"/>
      <c r="AQ217" s="52">
        <f t="shared" si="90"/>
        <v>0</v>
      </c>
      <c r="AR217" s="188"/>
      <c r="AS217" s="729"/>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row>
    <row r="218" spans="1:144" s="58" customFormat="1" ht="20.25" customHeight="1">
      <c r="A218" s="55"/>
      <c r="B218" s="56"/>
      <c r="C218" s="56"/>
      <c r="D218" s="1068" t="s">
        <v>242</v>
      </c>
      <c r="E218" s="966"/>
      <c r="F218" s="966"/>
      <c r="G218" s="966"/>
      <c r="H218" s="966"/>
      <c r="I218" s="966"/>
      <c r="J218" s="966"/>
      <c r="K218" s="56"/>
      <c r="L218" s="68"/>
      <c r="M218" s="152"/>
      <c r="N218" s="152"/>
      <c r="O218" s="410"/>
      <c r="P218" s="152"/>
      <c r="Q218" s="68"/>
      <c r="R218" s="152"/>
      <c r="S218" s="152"/>
      <c r="T218" s="410"/>
      <c r="U218" s="152"/>
      <c r="V218" s="68"/>
      <c r="W218" s="152"/>
      <c r="X218" s="152"/>
      <c r="Y218" s="410"/>
      <c r="Z218" s="152"/>
      <c r="AA218" s="68"/>
      <c r="AB218" s="152"/>
      <c r="AC218" s="152"/>
      <c r="AD218" s="410"/>
      <c r="AE218" s="152"/>
      <c r="AF218" s="68"/>
      <c r="AG218" s="152"/>
      <c r="AH218" s="152"/>
      <c r="AI218" s="410"/>
      <c r="AJ218" s="152"/>
      <c r="AK218" s="68"/>
      <c r="AL218" s="152"/>
      <c r="AM218" s="152"/>
      <c r="AN218" s="410"/>
      <c r="AO218" s="85"/>
      <c r="AP218" s="187"/>
      <c r="AQ218" s="52">
        <f t="shared" si="90"/>
        <v>0</v>
      </c>
      <c r="AR218" s="188"/>
      <c r="AS218" s="729"/>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row>
    <row r="219" spans="1:144" s="58" customFormat="1" ht="20.25" customHeight="1">
      <c r="A219" s="55"/>
      <c r="B219" s="56"/>
      <c r="C219" s="56"/>
      <c r="D219" s="1068" t="s">
        <v>242</v>
      </c>
      <c r="E219" s="966"/>
      <c r="F219" s="966"/>
      <c r="G219" s="966"/>
      <c r="H219" s="966"/>
      <c r="I219" s="966"/>
      <c r="J219" s="966"/>
      <c r="K219" s="56"/>
      <c r="L219" s="68"/>
      <c r="M219" s="152"/>
      <c r="N219" s="152"/>
      <c r="O219" s="410"/>
      <c r="P219" s="152"/>
      <c r="Q219" s="68"/>
      <c r="R219" s="152"/>
      <c r="S219" s="152"/>
      <c r="T219" s="410"/>
      <c r="U219" s="152"/>
      <c r="V219" s="68"/>
      <c r="W219" s="152"/>
      <c r="X219" s="152"/>
      <c r="Y219" s="410"/>
      <c r="Z219" s="152"/>
      <c r="AA219" s="68"/>
      <c r="AB219" s="152"/>
      <c r="AC219" s="152"/>
      <c r="AD219" s="410"/>
      <c r="AE219" s="152"/>
      <c r="AF219" s="68"/>
      <c r="AG219" s="152"/>
      <c r="AH219" s="152"/>
      <c r="AI219" s="410"/>
      <c r="AJ219" s="152"/>
      <c r="AK219" s="68"/>
      <c r="AL219" s="152"/>
      <c r="AM219" s="152"/>
      <c r="AN219" s="410"/>
      <c r="AO219" s="85"/>
      <c r="AP219" s="187"/>
      <c r="AQ219" s="52">
        <f t="shared" si="90"/>
        <v>0</v>
      </c>
      <c r="AR219" s="188"/>
      <c r="AS219" s="729"/>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row>
    <row r="220" spans="1:144" s="58" customFormat="1" ht="20.25" customHeight="1">
      <c r="A220" s="55"/>
      <c r="B220" s="56"/>
      <c r="C220" s="56"/>
      <c r="D220" s="1068" t="s">
        <v>242</v>
      </c>
      <c r="E220" s="966"/>
      <c r="F220" s="966"/>
      <c r="G220" s="966"/>
      <c r="H220" s="966"/>
      <c r="I220" s="966"/>
      <c r="J220" s="966"/>
      <c r="K220" s="56"/>
      <c r="L220" s="68"/>
      <c r="M220" s="152"/>
      <c r="N220" s="152"/>
      <c r="O220" s="410"/>
      <c r="P220" s="152"/>
      <c r="Q220" s="68"/>
      <c r="R220" s="152"/>
      <c r="S220" s="152"/>
      <c r="T220" s="410"/>
      <c r="U220" s="152"/>
      <c r="V220" s="68"/>
      <c r="W220" s="152"/>
      <c r="X220" s="152"/>
      <c r="Y220" s="410"/>
      <c r="Z220" s="152"/>
      <c r="AA220" s="68"/>
      <c r="AB220" s="152"/>
      <c r="AC220" s="152"/>
      <c r="AD220" s="410"/>
      <c r="AE220" s="152"/>
      <c r="AF220" s="68"/>
      <c r="AG220" s="152"/>
      <c r="AH220" s="152"/>
      <c r="AI220" s="410"/>
      <c r="AJ220" s="152"/>
      <c r="AK220" s="68"/>
      <c r="AL220" s="152"/>
      <c r="AM220" s="152"/>
      <c r="AN220" s="410"/>
      <c r="AO220" s="85"/>
      <c r="AP220" s="187"/>
      <c r="AQ220" s="52">
        <f t="shared" si="90"/>
        <v>0</v>
      </c>
      <c r="AR220" s="188"/>
      <c r="AS220" s="729"/>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row>
    <row r="221" spans="1:144" s="58" customFormat="1" ht="20.25" customHeight="1">
      <c r="A221" s="55"/>
      <c r="B221" s="56"/>
      <c r="C221" s="56"/>
      <c r="D221" s="1068" t="s">
        <v>242</v>
      </c>
      <c r="E221" s="966"/>
      <c r="F221" s="966"/>
      <c r="G221" s="966"/>
      <c r="H221" s="966"/>
      <c r="I221" s="966"/>
      <c r="J221" s="966"/>
      <c r="K221" s="56"/>
      <c r="L221" s="68"/>
      <c r="M221" s="152"/>
      <c r="N221" s="152"/>
      <c r="O221" s="410"/>
      <c r="P221" s="152"/>
      <c r="Q221" s="68"/>
      <c r="R221" s="152"/>
      <c r="S221" s="152"/>
      <c r="T221" s="410"/>
      <c r="U221" s="152"/>
      <c r="V221" s="68"/>
      <c r="W221" s="152"/>
      <c r="X221" s="152"/>
      <c r="Y221" s="410"/>
      <c r="Z221" s="152"/>
      <c r="AA221" s="68"/>
      <c r="AB221" s="152"/>
      <c r="AC221" s="152"/>
      <c r="AD221" s="410"/>
      <c r="AE221" s="152"/>
      <c r="AF221" s="68"/>
      <c r="AG221" s="152"/>
      <c r="AH221" s="152"/>
      <c r="AI221" s="410"/>
      <c r="AJ221" s="152"/>
      <c r="AK221" s="68"/>
      <c r="AL221" s="152"/>
      <c r="AM221" s="152"/>
      <c r="AN221" s="410"/>
      <c r="AO221" s="85"/>
      <c r="AP221" s="187"/>
      <c r="AQ221" s="52">
        <f t="shared" si="90"/>
        <v>0</v>
      </c>
      <c r="AR221" s="188"/>
      <c r="AS221" s="729"/>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row>
    <row r="222" spans="1:144" s="58" customFormat="1" ht="20.25" customHeight="1">
      <c r="A222" s="55"/>
      <c r="B222" s="56"/>
      <c r="C222" s="56"/>
      <c r="D222" s="1068" t="s">
        <v>242</v>
      </c>
      <c r="E222" s="966"/>
      <c r="F222" s="966"/>
      <c r="G222" s="966"/>
      <c r="H222" s="966"/>
      <c r="I222" s="966"/>
      <c r="J222" s="966"/>
      <c r="K222" s="56" t="s">
        <v>181</v>
      </c>
      <c r="L222" s="68" t="s">
        <v>181</v>
      </c>
      <c r="M222" s="152" t="s">
        <v>181</v>
      </c>
      <c r="N222" s="152" t="s">
        <v>181</v>
      </c>
      <c r="O222" s="410"/>
      <c r="P222" s="152"/>
      <c r="Q222" s="68"/>
      <c r="R222" s="152"/>
      <c r="S222" s="152"/>
      <c r="T222" s="410"/>
      <c r="U222" s="152"/>
      <c r="V222" s="68"/>
      <c r="W222" s="152"/>
      <c r="X222" s="152"/>
      <c r="Y222" s="410"/>
      <c r="Z222" s="152"/>
      <c r="AA222" s="68"/>
      <c r="AB222" s="152"/>
      <c r="AC222" s="152"/>
      <c r="AD222" s="410"/>
      <c r="AE222" s="152" t="s">
        <v>181</v>
      </c>
      <c r="AF222" s="68" t="s">
        <v>181</v>
      </c>
      <c r="AG222" s="152" t="s">
        <v>181</v>
      </c>
      <c r="AH222" s="152" t="s">
        <v>181</v>
      </c>
      <c r="AI222" s="410"/>
      <c r="AJ222" s="152" t="s">
        <v>181</v>
      </c>
      <c r="AK222" s="68" t="s">
        <v>181</v>
      </c>
      <c r="AL222" s="152" t="s">
        <v>181</v>
      </c>
      <c r="AM222" s="152" t="s">
        <v>181</v>
      </c>
      <c r="AN222" s="410"/>
      <c r="AO222" s="85" t="s">
        <v>181</v>
      </c>
      <c r="AP222" s="187" t="s">
        <v>181</v>
      </c>
      <c r="AQ222" s="52">
        <f t="shared" si="90"/>
        <v>0</v>
      </c>
      <c r="AR222" s="188" t="s">
        <v>181</v>
      </c>
      <c r="AS222" s="729"/>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row>
    <row r="223" spans="1:144" s="58" customFormat="1" ht="9.9499999999999993" customHeight="1">
      <c r="A223" s="55" t="s">
        <v>181</v>
      </c>
      <c r="B223" s="56" t="s">
        <v>181</v>
      </c>
      <c r="C223" s="56" t="s">
        <v>181</v>
      </c>
      <c r="D223" s="56" t="s">
        <v>181</v>
      </c>
      <c r="E223" s="56" t="s">
        <v>181</v>
      </c>
      <c r="F223" s="56" t="s">
        <v>181</v>
      </c>
      <c r="G223" s="56" t="s">
        <v>181</v>
      </c>
      <c r="H223" s="56" t="s">
        <v>181</v>
      </c>
      <c r="I223" s="56" t="s">
        <v>181</v>
      </c>
      <c r="J223" s="56" t="s">
        <v>181</v>
      </c>
      <c r="K223" s="56"/>
      <c r="L223" s="68"/>
      <c r="M223" s="152"/>
      <c r="N223" s="152"/>
      <c r="O223" s="401"/>
      <c r="P223" s="152"/>
      <c r="Q223" s="68"/>
      <c r="R223" s="152"/>
      <c r="S223" s="152"/>
      <c r="T223" s="401"/>
      <c r="U223" s="152"/>
      <c r="V223" s="68"/>
      <c r="W223" s="152"/>
      <c r="X223" s="152"/>
      <c r="Y223" s="401"/>
      <c r="Z223" s="152"/>
      <c r="AA223" s="68"/>
      <c r="AB223" s="152"/>
      <c r="AC223" s="152"/>
      <c r="AD223" s="401"/>
      <c r="AE223" s="152"/>
      <c r="AF223" s="68"/>
      <c r="AG223" s="152"/>
      <c r="AH223" s="152"/>
      <c r="AI223" s="401"/>
      <c r="AJ223" s="152"/>
      <c r="AK223" s="68"/>
      <c r="AL223" s="152"/>
      <c r="AM223" s="152"/>
      <c r="AN223" s="401"/>
      <c r="AO223" s="85"/>
      <c r="AP223" s="187"/>
      <c r="AQ223" s="185" t="s">
        <v>181</v>
      </c>
      <c r="AR223" s="188"/>
      <c r="AS223" s="729"/>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row>
    <row r="224" spans="1:144" s="58" customFormat="1" ht="20.25" customHeight="1">
      <c r="A224" s="55" t="s">
        <v>181</v>
      </c>
      <c r="B224" s="56">
        <v>8</v>
      </c>
      <c r="C224" s="1347" t="s">
        <v>245</v>
      </c>
      <c r="D224" s="1348"/>
      <c r="E224" s="1348"/>
      <c r="F224" s="1348"/>
      <c r="G224" s="1348"/>
      <c r="H224" s="1348"/>
      <c r="I224" s="1348"/>
      <c r="J224" s="1348"/>
      <c r="K224" s="56" t="s">
        <v>181</v>
      </c>
      <c r="L224" s="68" t="s">
        <v>181</v>
      </c>
      <c r="M224" s="152" t="s">
        <v>181</v>
      </c>
      <c r="N224" s="152" t="s">
        <v>181</v>
      </c>
      <c r="O224" s="401"/>
      <c r="P224" s="152"/>
      <c r="Q224" s="68"/>
      <c r="R224" s="152"/>
      <c r="S224" s="152"/>
      <c r="T224" s="401" t="s">
        <v>181</v>
      </c>
      <c r="U224" s="152"/>
      <c r="V224" s="68"/>
      <c r="W224" s="152"/>
      <c r="X224" s="152"/>
      <c r="Y224" s="401" t="s">
        <v>181</v>
      </c>
      <c r="Z224" s="152"/>
      <c r="AA224" s="68"/>
      <c r="AB224" s="152"/>
      <c r="AC224" s="152"/>
      <c r="AD224" s="401" t="s">
        <v>181</v>
      </c>
      <c r="AE224" s="152"/>
      <c r="AF224" s="68"/>
      <c r="AG224" s="152"/>
      <c r="AH224" s="152"/>
      <c r="AI224" s="401" t="s">
        <v>181</v>
      </c>
      <c r="AJ224" s="152"/>
      <c r="AK224" s="68"/>
      <c r="AL224" s="152"/>
      <c r="AM224" s="152"/>
      <c r="AN224" s="401" t="s">
        <v>181</v>
      </c>
      <c r="AO224" s="85" t="s">
        <v>181</v>
      </c>
      <c r="AP224" s="187" t="s">
        <v>181</v>
      </c>
      <c r="AQ224" s="185" t="s">
        <v>181</v>
      </c>
      <c r="AR224" s="188" t="s">
        <v>181</v>
      </c>
      <c r="AS224" s="729"/>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row>
    <row r="225" spans="1:144" s="58" customFormat="1" ht="20.25" customHeight="1">
      <c r="A225" s="55"/>
      <c r="B225" s="56"/>
      <c r="C225" s="56"/>
      <c r="D225" s="1092" t="s">
        <v>242</v>
      </c>
      <c r="E225" s="1093"/>
      <c r="F225" s="1093"/>
      <c r="G225" s="1093"/>
      <c r="H225" s="1093"/>
      <c r="I225" s="1093"/>
      <c r="J225" s="1093"/>
      <c r="K225" s="56"/>
      <c r="L225" s="68"/>
      <c r="M225" s="152"/>
      <c r="N225" s="152"/>
      <c r="O225" s="408"/>
      <c r="P225" s="152"/>
      <c r="Q225" s="68"/>
      <c r="R225" s="152"/>
      <c r="S225" s="152"/>
      <c r="T225" s="408"/>
      <c r="U225" s="152"/>
      <c r="V225" s="68"/>
      <c r="W225" s="152"/>
      <c r="X225" s="152"/>
      <c r="Y225" s="408"/>
      <c r="Z225" s="152"/>
      <c r="AA225" s="68"/>
      <c r="AB225" s="152"/>
      <c r="AC225" s="152"/>
      <c r="AD225" s="408"/>
      <c r="AE225" s="152"/>
      <c r="AF225" s="68"/>
      <c r="AG225" s="152"/>
      <c r="AH225" s="152"/>
      <c r="AI225" s="408"/>
      <c r="AJ225" s="152"/>
      <c r="AK225" s="68"/>
      <c r="AL225" s="152"/>
      <c r="AM225" s="152"/>
      <c r="AN225" s="408"/>
      <c r="AO225" s="85"/>
      <c r="AP225" s="187"/>
      <c r="AQ225" s="53">
        <f>SUM(O225:AN225)</f>
        <v>0</v>
      </c>
      <c r="AR225" s="188"/>
      <c r="AS225" s="729"/>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row>
    <row r="226" spans="1:144" s="58" customFormat="1" ht="20.25" customHeight="1">
      <c r="A226" s="55" t="s">
        <v>181</v>
      </c>
      <c r="B226" s="56"/>
      <c r="C226" s="56"/>
      <c r="D226" s="1092" t="s">
        <v>242</v>
      </c>
      <c r="E226" s="1093"/>
      <c r="F226" s="1093"/>
      <c r="G226" s="1093"/>
      <c r="H226" s="1093"/>
      <c r="I226" s="1093"/>
      <c r="J226" s="1093"/>
      <c r="K226" s="56"/>
      <c r="L226" s="68"/>
      <c r="M226" s="152"/>
      <c r="N226" s="152"/>
      <c r="O226" s="408"/>
      <c r="P226" s="152"/>
      <c r="Q226" s="68"/>
      <c r="R226" s="152"/>
      <c r="S226" s="152"/>
      <c r="T226" s="408"/>
      <c r="U226" s="152"/>
      <c r="V226" s="68"/>
      <c r="W226" s="152"/>
      <c r="X226" s="152"/>
      <c r="Y226" s="408"/>
      <c r="Z226" s="152"/>
      <c r="AA226" s="68"/>
      <c r="AB226" s="152"/>
      <c r="AC226" s="152"/>
      <c r="AD226" s="408"/>
      <c r="AE226" s="152"/>
      <c r="AF226" s="68"/>
      <c r="AG226" s="152"/>
      <c r="AH226" s="152"/>
      <c r="AI226" s="408"/>
      <c r="AJ226" s="152"/>
      <c r="AK226" s="68"/>
      <c r="AL226" s="152"/>
      <c r="AM226" s="152"/>
      <c r="AN226" s="408"/>
      <c r="AO226" s="85"/>
      <c r="AP226" s="187"/>
      <c r="AQ226" s="53">
        <f>SUM(O226:AN226)</f>
        <v>0</v>
      </c>
      <c r="AR226" s="188"/>
      <c r="AS226" s="729"/>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row>
    <row r="227" spans="1:144" s="58" customFormat="1" ht="20.25" customHeight="1">
      <c r="A227" s="55" t="s">
        <v>181</v>
      </c>
      <c r="B227" s="56" t="s">
        <v>181</v>
      </c>
      <c r="C227" s="56" t="s">
        <v>181</v>
      </c>
      <c r="D227" s="1092" t="s">
        <v>242</v>
      </c>
      <c r="E227" s="1093"/>
      <c r="F227" s="1093"/>
      <c r="G227" s="1093"/>
      <c r="H227" s="1093"/>
      <c r="I227" s="1093"/>
      <c r="J227" s="1093"/>
      <c r="K227" s="56"/>
      <c r="L227" s="68"/>
      <c r="M227" s="152"/>
      <c r="N227" s="152"/>
      <c r="O227" s="408"/>
      <c r="P227" s="152"/>
      <c r="Q227" s="68"/>
      <c r="R227" s="152"/>
      <c r="S227" s="152"/>
      <c r="T227" s="408"/>
      <c r="U227" s="152"/>
      <c r="V227" s="68"/>
      <c r="W227" s="152"/>
      <c r="X227" s="152"/>
      <c r="Y227" s="408"/>
      <c r="Z227" s="152"/>
      <c r="AA227" s="68"/>
      <c r="AB227" s="152"/>
      <c r="AC227" s="152"/>
      <c r="AD227" s="408"/>
      <c r="AE227" s="152"/>
      <c r="AF227" s="68"/>
      <c r="AG227" s="152"/>
      <c r="AH227" s="152"/>
      <c r="AI227" s="408"/>
      <c r="AJ227" s="152"/>
      <c r="AK227" s="68"/>
      <c r="AL227" s="152"/>
      <c r="AM227" s="152"/>
      <c r="AN227" s="408"/>
      <c r="AO227" s="85"/>
      <c r="AP227" s="187"/>
      <c r="AQ227" s="53">
        <f>SUM(O227:AN227)</f>
        <v>0</v>
      </c>
      <c r="AR227" s="188"/>
      <c r="AS227" s="729"/>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row>
    <row r="228" spans="1:144" s="58" customFormat="1" ht="20.25" customHeight="1">
      <c r="A228" s="55"/>
      <c r="B228" s="56"/>
      <c r="C228" s="56"/>
      <c r="D228" s="1092" t="s">
        <v>242</v>
      </c>
      <c r="E228" s="1093"/>
      <c r="F228" s="1093"/>
      <c r="G228" s="1093"/>
      <c r="H228" s="1093"/>
      <c r="I228" s="1093"/>
      <c r="J228" s="1093"/>
      <c r="K228" s="56"/>
      <c r="L228" s="68"/>
      <c r="M228" s="152"/>
      <c r="N228" s="152"/>
      <c r="O228" s="408"/>
      <c r="P228" s="152"/>
      <c r="Q228" s="68"/>
      <c r="R228" s="152"/>
      <c r="S228" s="152"/>
      <c r="T228" s="408"/>
      <c r="U228" s="152"/>
      <c r="V228" s="68"/>
      <c r="W228" s="152"/>
      <c r="X228" s="152"/>
      <c r="Y228" s="408"/>
      <c r="Z228" s="152"/>
      <c r="AA228" s="68"/>
      <c r="AB228" s="152"/>
      <c r="AC228" s="152"/>
      <c r="AD228" s="408"/>
      <c r="AE228" s="152"/>
      <c r="AF228" s="68"/>
      <c r="AG228" s="152"/>
      <c r="AH228" s="152"/>
      <c r="AI228" s="408"/>
      <c r="AJ228" s="152"/>
      <c r="AK228" s="68"/>
      <c r="AL228" s="152"/>
      <c r="AM228" s="152"/>
      <c r="AN228" s="408"/>
      <c r="AO228" s="85"/>
      <c r="AP228" s="187"/>
      <c r="AQ228" s="53">
        <f t="shared" ref="AQ228:AQ234" si="91">SUM(O228:AN228)</f>
        <v>0</v>
      </c>
      <c r="AR228" s="188"/>
      <c r="AS228" s="729"/>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row>
    <row r="229" spans="1:144" s="58" customFormat="1" ht="20.25" customHeight="1">
      <c r="A229" s="55"/>
      <c r="B229" s="56"/>
      <c r="C229" s="56"/>
      <c r="D229" s="1092" t="s">
        <v>242</v>
      </c>
      <c r="E229" s="1093"/>
      <c r="F229" s="1093"/>
      <c r="G229" s="1093"/>
      <c r="H229" s="1093"/>
      <c r="I229" s="1093"/>
      <c r="J229" s="1093"/>
      <c r="K229" s="56"/>
      <c r="L229" s="68"/>
      <c r="M229" s="152"/>
      <c r="N229" s="152"/>
      <c r="O229" s="408"/>
      <c r="P229" s="152"/>
      <c r="Q229" s="68"/>
      <c r="R229" s="152"/>
      <c r="S229" s="152"/>
      <c r="T229" s="408"/>
      <c r="U229" s="152"/>
      <c r="V229" s="68"/>
      <c r="W229" s="152"/>
      <c r="X229" s="152"/>
      <c r="Y229" s="408"/>
      <c r="Z229" s="152"/>
      <c r="AA229" s="68"/>
      <c r="AB229" s="152"/>
      <c r="AC229" s="152"/>
      <c r="AD229" s="408"/>
      <c r="AE229" s="152"/>
      <c r="AF229" s="68"/>
      <c r="AG229" s="152"/>
      <c r="AH229" s="152"/>
      <c r="AI229" s="408"/>
      <c r="AJ229" s="152"/>
      <c r="AK229" s="68"/>
      <c r="AL229" s="152"/>
      <c r="AM229" s="152"/>
      <c r="AN229" s="408"/>
      <c r="AO229" s="85"/>
      <c r="AP229" s="187"/>
      <c r="AQ229" s="53">
        <f t="shared" si="91"/>
        <v>0</v>
      </c>
      <c r="AR229" s="188"/>
      <c r="AS229" s="729"/>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row>
    <row r="230" spans="1:144" s="58" customFormat="1" ht="20.25" customHeight="1">
      <c r="A230" s="55"/>
      <c r="B230" s="56"/>
      <c r="C230" s="56"/>
      <c r="D230" s="1092" t="s">
        <v>242</v>
      </c>
      <c r="E230" s="1093"/>
      <c r="F230" s="1093"/>
      <c r="G230" s="1093"/>
      <c r="H230" s="1093"/>
      <c r="I230" s="1093"/>
      <c r="J230" s="1093"/>
      <c r="K230" s="56"/>
      <c r="L230" s="68"/>
      <c r="M230" s="152"/>
      <c r="N230" s="152"/>
      <c r="O230" s="408"/>
      <c r="P230" s="152"/>
      <c r="Q230" s="68"/>
      <c r="R230" s="152"/>
      <c r="S230" s="152"/>
      <c r="T230" s="408"/>
      <c r="U230" s="152"/>
      <c r="V230" s="68"/>
      <c r="W230" s="152"/>
      <c r="X230" s="152"/>
      <c r="Y230" s="408"/>
      <c r="Z230" s="152"/>
      <c r="AA230" s="68"/>
      <c r="AB230" s="152"/>
      <c r="AC230" s="152"/>
      <c r="AD230" s="408"/>
      <c r="AE230" s="152"/>
      <c r="AF230" s="68"/>
      <c r="AG230" s="152"/>
      <c r="AH230" s="152"/>
      <c r="AI230" s="408"/>
      <c r="AJ230" s="152"/>
      <c r="AK230" s="68"/>
      <c r="AL230" s="152"/>
      <c r="AM230" s="152"/>
      <c r="AN230" s="408"/>
      <c r="AO230" s="85"/>
      <c r="AP230" s="187"/>
      <c r="AQ230" s="53">
        <f t="shared" si="91"/>
        <v>0</v>
      </c>
      <c r="AR230" s="188"/>
      <c r="AS230" s="729"/>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row>
    <row r="231" spans="1:144" s="58" customFormat="1" ht="20.25" customHeight="1">
      <c r="A231" s="55"/>
      <c r="B231" s="56"/>
      <c r="C231" s="56"/>
      <c r="D231" s="1092" t="s">
        <v>242</v>
      </c>
      <c r="E231" s="1093"/>
      <c r="F231" s="1093"/>
      <c r="G231" s="1093"/>
      <c r="H231" s="1093"/>
      <c r="I231" s="1093"/>
      <c r="J231" s="1093"/>
      <c r="K231" s="56"/>
      <c r="L231" s="68"/>
      <c r="M231" s="152"/>
      <c r="N231" s="152"/>
      <c r="O231" s="408"/>
      <c r="P231" s="152"/>
      <c r="Q231" s="68"/>
      <c r="R231" s="152"/>
      <c r="S231" s="152"/>
      <c r="T231" s="408"/>
      <c r="U231" s="152"/>
      <c r="V231" s="68"/>
      <c r="W231" s="152"/>
      <c r="X231" s="152"/>
      <c r="Y231" s="408"/>
      <c r="Z231" s="152"/>
      <c r="AA231" s="68"/>
      <c r="AB231" s="152"/>
      <c r="AC231" s="152"/>
      <c r="AD231" s="408"/>
      <c r="AE231" s="152"/>
      <c r="AF231" s="68"/>
      <c r="AG231" s="152"/>
      <c r="AH231" s="152"/>
      <c r="AI231" s="408"/>
      <c r="AJ231" s="152"/>
      <c r="AK231" s="68"/>
      <c r="AL231" s="152"/>
      <c r="AM231" s="152"/>
      <c r="AN231" s="408"/>
      <c r="AO231" s="85"/>
      <c r="AP231" s="187"/>
      <c r="AQ231" s="53">
        <f t="shared" si="91"/>
        <v>0</v>
      </c>
      <c r="AR231" s="188"/>
      <c r="AS231" s="729"/>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row>
    <row r="232" spans="1:144" s="58" customFormat="1" ht="20.25" customHeight="1">
      <c r="A232" s="55"/>
      <c r="B232" s="56"/>
      <c r="C232" s="56"/>
      <c r="D232" s="1092" t="s">
        <v>242</v>
      </c>
      <c r="E232" s="1093"/>
      <c r="F232" s="1093"/>
      <c r="G232" s="1093"/>
      <c r="H232" s="1093"/>
      <c r="I232" s="1093"/>
      <c r="J232" s="1093"/>
      <c r="K232" s="56"/>
      <c r="L232" s="68"/>
      <c r="M232" s="152"/>
      <c r="N232" s="152"/>
      <c r="O232" s="408"/>
      <c r="P232" s="152"/>
      <c r="Q232" s="68"/>
      <c r="R232" s="152"/>
      <c r="S232" s="152"/>
      <c r="T232" s="408"/>
      <c r="U232" s="152"/>
      <c r="V232" s="68"/>
      <c r="W232" s="152"/>
      <c r="X232" s="152"/>
      <c r="Y232" s="408"/>
      <c r="Z232" s="152"/>
      <c r="AA232" s="68"/>
      <c r="AB232" s="152"/>
      <c r="AC232" s="152"/>
      <c r="AD232" s="408"/>
      <c r="AE232" s="152"/>
      <c r="AF232" s="68"/>
      <c r="AG232" s="152"/>
      <c r="AH232" s="152"/>
      <c r="AI232" s="408"/>
      <c r="AJ232" s="152"/>
      <c r="AK232" s="68"/>
      <c r="AL232" s="152"/>
      <c r="AM232" s="152"/>
      <c r="AN232" s="408"/>
      <c r="AO232" s="85"/>
      <c r="AP232" s="187"/>
      <c r="AQ232" s="53">
        <f t="shared" si="91"/>
        <v>0</v>
      </c>
      <c r="AR232" s="188"/>
      <c r="AS232" s="729"/>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row>
    <row r="233" spans="1:144" s="58" customFormat="1" ht="20.25" customHeight="1">
      <c r="A233" s="55"/>
      <c r="B233" s="56"/>
      <c r="C233" s="56"/>
      <c r="D233" s="1092" t="s">
        <v>242</v>
      </c>
      <c r="E233" s="1093"/>
      <c r="F233" s="1093"/>
      <c r="G233" s="1093"/>
      <c r="H233" s="1093"/>
      <c r="I233" s="1093"/>
      <c r="J233" s="1093"/>
      <c r="K233" s="56"/>
      <c r="L233" s="68"/>
      <c r="M233" s="152"/>
      <c r="N233" s="152"/>
      <c r="O233" s="408"/>
      <c r="P233" s="152"/>
      <c r="Q233" s="68"/>
      <c r="R233" s="152"/>
      <c r="S233" s="152"/>
      <c r="T233" s="408"/>
      <c r="U233" s="152"/>
      <c r="V233" s="68"/>
      <c r="W233" s="152"/>
      <c r="X233" s="152"/>
      <c r="Y233" s="408"/>
      <c r="Z233" s="152"/>
      <c r="AA233" s="68"/>
      <c r="AB233" s="152"/>
      <c r="AC233" s="152"/>
      <c r="AD233" s="408"/>
      <c r="AE233" s="152"/>
      <c r="AF233" s="68"/>
      <c r="AG233" s="152"/>
      <c r="AH233" s="152"/>
      <c r="AI233" s="408"/>
      <c r="AJ233" s="152"/>
      <c r="AK233" s="68"/>
      <c r="AL233" s="152"/>
      <c r="AM233" s="152"/>
      <c r="AN233" s="408"/>
      <c r="AO233" s="85"/>
      <c r="AP233" s="187"/>
      <c r="AQ233" s="53">
        <f t="shared" si="91"/>
        <v>0</v>
      </c>
      <c r="AR233" s="188"/>
      <c r="AS233" s="729"/>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row>
    <row r="234" spans="1:144" s="58" customFormat="1" ht="20.25" customHeight="1">
      <c r="A234" s="55"/>
      <c r="B234" s="56"/>
      <c r="C234" s="56"/>
      <c r="D234" s="1092" t="s">
        <v>242</v>
      </c>
      <c r="E234" s="1093"/>
      <c r="F234" s="1093"/>
      <c r="G234" s="1093"/>
      <c r="H234" s="1093"/>
      <c r="I234" s="1093"/>
      <c r="J234" s="1093"/>
      <c r="K234" s="56" t="s">
        <v>181</v>
      </c>
      <c r="L234" s="68" t="s">
        <v>181</v>
      </c>
      <c r="M234" s="152" t="s">
        <v>181</v>
      </c>
      <c r="N234" s="152" t="s">
        <v>181</v>
      </c>
      <c r="O234" s="408"/>
      <c r="P234" s="152"/>
      <c r="Q234" s="68"/>
      <c r="R234" s="152"/>
      <c r="S234" s="152"/>
      <c r="T234" s="408"/>
      <c r="U234" s="152"/>
      <c r="V234" s="68"/>
      <c r="W234" s="152"/>
      <c r="X234" s="152"/>
      <c r="Y234" s="408"/>
      <c r="Z234" s="152"/>
      <c r="AA234" s="68"/>
      <c r="AB234" s="152"/>
      <c r="AC234" s="152"/>
      <c r="AD234" s="408"/>
      <c r="AE234" s="152"/>
      <c r="AF234" s="68"/>
      <c r="AG234" s="152"/>
      <c r="AH234" s="152"/>
      <c r="AI234" s="408"/>
      <c r="AJ234" s="152" t="s">
        <v>181</v>
      </c>
      <c r="AK234" s="68" t="s">
        <v>181</v>
      </c>
      <c r="AL234" s="152" t="s">
        <v>181</v>
      </c>
      <c r="AM234" s="152" t="s">
        <v>181</v>
      </c>
      <c r="AN234" s="408"/>
      <c r="AO234" s="85" t="s">
        <v>181</v>
      </c>
      <c r="AP234" s="187" t="s">
        <v>181</v>
      </c>
      <c r="AQ234" s="53">
        <f t="shared" si="91"/>
        <v>0</v>
      </c>
      <c r="AR234" s="188" t="s">
        <v>181</v>
      </c>
      <c r="AS234" s="729"/>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row>
    <row r="235" spans="1:144" s="58" customFormat="1" ht="9.9499999999999993" customHeight="1" thickBot="1">
      <c r="A235" s="55" t="s">
        <v>181</v>
      </c>
      <c r="B235" s="56" t="s">
        <v>181</v>
      </c>
      <c r="C235" s="56" t="s">
        <v>181</v>
      </c>
      <c r="D235" s="56" t="s">
        <v>181</v>
      </c>
      <c r="E235" s="56" t="s">
        <v>181</v>
      </c>
      <c r="F235" s="56" t="s">
        <v>181</v>
      </c>
      <c r="G235" s="56" t="s">
        <v>181</v>
      </c>
      <c r="H235" s="56" t="s">
        <v>181</v>
      </c>
      <c r="I235" s="56" t="s">
        <v>181</v>
      </c>
      <c r="J235" s="56" t="s">
        <v>181</v>
      </c>
      <c r="K235" s="56"/>
      <c r="L235" s="68"/>
      <c r="M235" s="152"/>
      <c r="N235" s="152"/>
      <c r="O235" s="401"/>
      <c r="P235" s="152"/>
      <c r="Q235" s="68"/>
      <c r="R235" s="152"/>
      <c r="S235" s="152"/>
      <c r="T235" s="401"/>
      <c r="U235" s="152"/>
      <c r="V235" s="68"/>
      <c r="W235" s="152"/>
      <c r="X235" s="152"/>
      <c r="Y235" s="401"/>
      <c r="Z235" s="152"/>
      <c r="AA235" s="68"/>
      <c r="AB235" s="152"/>
      <c r="AC235" s="152"/>
      <c r="AD235" s="401"/>
      <c r="AE235" s="152"/>
      <c r="AF235" s="68"/>
      <c r="AG235" s="152"/>
      <c r="AH235" s="152"/>
      <c r="AI235" s="401"/>
      <c r="AJ235" s="152"/>
      <c r="AK235" s="68"/>
      <c r="AL235" s="152"/>
      <c r="AM235" s="152"/>
      <c r="AN235" s="401"/>
      <c r="AO235" s="85"/>
      <c r="AP235" s="187"/>
      <c r="AQ235" s="185" t="s">
        <v>181</v>
      </c>
      <c r="AR235" s="188"/>
      <c r="AS235" s="729"/>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row>
    <row r="236" spans="1:144" s="58" customFormat="1" ht="20.25" customHeight="1" thickBot="1">
      <c r="A236" s="55" t="s">
        <v>181</v>
      </c>
      <c r="B236" s="56" t="s">
        <v>181</v>
      </c>
      <c r="C236" s="56" t="s">
        <v>232</v>
      </c>
      <c r="D236" s="56"/>
      <c r="E236" s="56"/>
      <c r="F236" s="56"/>
      <c r="G236" s="56" t="s">
        <v>181</v>
      </c>
      <c r="H236" s="56" t="s">
        <v>181</v>
      </c>
      <c r="I236" s="56" t="s">
        <v>181</v>
      </c>
      <c r="J236" s="56" t="s">
        <v>181</v>
      </c>
      <c r="K236" s="56" t="s">
        <v>181</v>
      </c>
      <c r="L236" s="68" t="s">
        <v>181</v>
      </c>
      <c r="M236" s="152" t="s">
        <v>181</v>
      </c>
      <c r="N236" s="152" t="s">
        <v>181</v>
      </c>
      <c r="O236" s="407">
        <f>SUM(O146:O234)</f>
        <v>0</v>
      </c>
      <c r="P236" s="152" t="s">
        <v>181</v>
      </c>
      <c r="Q236" s="68" t="s">
        <v>181</v>
      </c>
      <c r="R236" s="152" t="s">
        <v>181</v>
      </c>
      <c r="S236" s="152" t="s">
        <v>181</v>
      </c>
      <c r="T236" s="407">
        <f>SUM(T146:T234)</f>
        <v>0</v>
      </c>
      <c r="U236" s="152" t="s">
        <v>181</v>
      </c>
      <c r="V236" s="68" t="s">
        <v>181</v>
      </c>
      <c r="W236" s="152" t="s">
        <v>181</v>
      </c>
      <c r="X236" s="152" t="s">
        <v>181</v>
      </c>
      <c r="Y236" s="407">
        <f>SUM(Y146:Y234)</f>
        <v>0</v>
      </c>
      <c r="Z236" s="152" t="s">
        <v>181</v>
      </c>
      <c r="AA236" s="68" t="s">
        <v>181</v>
      </c>
      <c r="AB236" s="152" t="s">
        <v>181</v>
      </c>
      <c r="AC236" s="152" t="s">
        <v>181</v>
      </c>
      <c r="AD236" s="407">
        <f>SUM(AD146:AD234)</f>
        <v>0</v>
      </c>
      <c r="AE236" s="152" t="s">
        <v>181</v>
      </c>
      <c r="AF236" s="68" t="s">
        <v>181</v>
      </c>
      <c r="AG236" s="152" t="s">
        <v>181</v>
      </c>
      <c r="AH236" s="152" t="s">
        <v>181</v>
      </c>
      <c r="AI236" s="407">
        <f>SUM(AI146:AI234)</f>
        <v>0</v>
      </c>
      <c r="AJ236" s="152" t="s">
        <v>181</v>
      </c>
      <c r="AK236" s="68" t="s">
        <v>181</v>
      </c>
      <c r="AL236" s="152" t="s">
        <v>181</v>
      </c>
      <c r="AM236" s="152" t="s">
        <v>181</v>
      </c>
      <c r="AN236" s="407">
        <f>SUM(AN146:AN234)</f>
        <v>0</v>
      </c>
      <c r="AO236" s="85" t="s">
        <v>181</v>
      </c>
      <c r="AP236" s="187" t="s">
        <v>181</v>
      </c>
      <c r="AQ236" s="191">
        <f>SUM(O236:AN236)</f>
        <v>0</v>
      </c>
      <c r="AR236" s="188" t="s">
        <v>181</v>
      </c>
      <c r="AS236" s="729"/>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row>
    <row r="237" spans="1:144" s="58" customFormat="1" ht="9.9499999999999993" customHeight="1" thickBot="1">
      <c r="A237" s="61" t="s">
        <v>181</v>
      </c>
      <c r="B237" s="62" t="s">
        <v>181</v>
      </c>
      <c r="C237" s="62" t="s">
        <v>181</v>
      </c>
      <c r="D237" s="62" t="s">
        <v>181</v>
      </c>
      <c r="E237" s="62" t="s">
        <v>181</v>
      </c>
      <c r="F237" s="62" t="s">
        <v>181</v>
      </c>
      <c r="G237" s="62" t="s">
        <v>181</v>
      </c>
      <c r="H237" s="62" t="s">
        <v>181</v>
      </c>
      <c r="I237" s="62" t="s">
        <v>181</v>
      </c>
      <c r="J237" s="62" t="s">
        <v>181</v>
      </c>
      <c r="K237" s="62" t="s">
        <v>181</v>
      </c>
      <c r="L237" s="79" t="s">
        <v>181</v>
      </c>
      <c r="M237" s="80" t="s">
        <v>181</v>
      </c>
      <c r="N237" s="80" t="s">
        <v>181</v>
      </c>
      <c r="O237" s="403" t="s">
        <v>181</v>
      </c>
      <c r="P237" s="80" t="s">
        <v>181</v>
      </c>
      <c r="Q237" s="79" t="s">
        <v>181</v>
      </c>
      <c r="R237" s="80" t="s">
        <v>181</v>
      </c>
      <c r="S237" s="80" t="s">
        <v>181</v>
      </c>
      <c r="T237" s="403" t="s">
        <v>181</v>
      </c>
      <c r="U237" s="80" t="s">
        <v>181</v>
      </c>
      <c r="V237" s="79" t="s">
        <v>181</v>
      </c>
      <c r="W237" s="80" t="s">
        <v>181</v>
      </c>
      <c r="X237" s="80" t="s">
        <v>181</v>
      </c>
      <c r="Y237" s="403" t="s">
        <v>181</v>
      </c>
      <c r="Z237" s="80" t="s">
        <v>181</v>
      </c>
      <c r="AA237" s="79" t="s">
        <v>181</v>
      </c>
      <c r="AB237" s="80" t="s">
        <v>181</v>
      </c>
      <c r="AC237" s="80" t="s">
        <v>181</v>
      </c>
      <c r="AD237" s="403" t="s">
        <v>181</v>
      </c>
      <c r="AE237" s="80" t="s">
        <v>181</v>
      </c>
      <c r="AF237" s="79" t="s">
        <v>181</v>
      </c>
      <c r="AG237" s="80" t="s">
        <v>181</v>
      </c>
      <c r="AH237" s="80" t="s">
        <v>181</v>
      </c>
      <c r="AI237" s="403" t="s">
        <v>181</v>
      </c>
      <c r="AJ237" s="80" t="s">
        <v>181</v>
      </c>
      <c r="AK237" s="79" t="s">
        <v>181</v>
      </c>
      <c r="AL237" s="80" t="s">
        <v>181</v>
      </c>
      <c r="AM237" s="80" t="s">
        <v>181</v>
      </c>
      <c r="AN237" s="403" t="s">
        <v>181</v>
      </c>
      <c r="AO237" s="81" t="s">
        <v>181</v>
      </c>
      <c r="AP237" s="197" t="s">
        <v>181</v>
      </c>
      <c r="AQ237" s="186" t="s">
        <v>181</v>
      </c>
      <c r="AR237" s="189" t="s">
        <v>181</v>
      </c>
      <c r="AS237" s="729"/>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row>
    <row r="238" spans="1:144" s="58" customFormat="1" ht="9.9499999999999993" customHeight="1" thickBot="1">
      <c r="A238" s="55" t="s">
        <v>181</v>
      </c>
      <c r="B238" s="56" t="s">
        <v>181</v>
      </c>
      <c r="C238" s="56" t="s">
        <v>181</v>
      </c>
      <c r="D238" s="56" t="s">
        <v>181</v>
      </c>
      <c r="E238" s="56" t="s">
        <v>181</v>
      </c>
      <c r="F238" s="56" t="s">
        <v>181</v>
      </c>
      <c r="G238" s="56" t="s">
        <v>181</v>
      </c>
      <c r="H238" s="56" t="s">
        <v>181</v>
      </c>
      <c r="I238" s="56" t="s">
        <v>181</v>
      </c>
      <c r="J238" s="56" t="s">
        <v>181</v>
      </c>
      <c r="K238" s="56" t="s">
        <v>181</v>
      </c>
      <c r="L238" s="68" t="s">
        <v>181</v>
      </c>
      <c r="M238" s="152" t="s">
        <v>181</v>
      </c>
      <c r="N238" s="152" t="s">
        <v>181</v>
      </c>
      <c r="O238" s="401" t="s">
        <v>181</v>
      </c>
      <c r="P238" s="152" t="s">
        <v>181</v>
      </c>
      <c r="Q238" s="68" t="s">
        <v>181</v>
      </c>
      <c r="R238" s="152" t="s">
        <v>181</v>
      </c>
      <c r="S238" s="152" t="s">
        <v>181</v>
      </c>
      <c r="T238" s="401" t="s">
        <v>181</v>
      </c>
      <c r="U238" s="152" t="s">
        <v>181</v>
      </c>
      <c r="V238" s="68" t="s">
        <v>181</v>
      </c>
      <c r="W238" s="152" t="s">
        <v>181</v>
      </c>
      <c r="X238" s="152" t="s">
        <v>181</v>
      </c>
      <c r="Y238" s="401" t="s">
        <v>181</v>
      </c>
      <c r="Z238" s="152" t="s">
        <v>181</v>
      </c>
      <c r="AA238" s="68" t="s">
        <v>181</v>
      </c>
      <c r="AB238" s="152" t="s">
        <v>181</v>
      </c>
      <c r="AC238" s="152" t="s">
        <v>181</v>
      </c>
      <c r="AD238" s="401" t="s">
        <v>181</v>
      </c>
      <c r="AE238" s="152" t="s">
        <v>181</v>
      </c>
      <c r="AF238" s="68" t="s">
        <v>181</v>
      </c>
      <c r="AG238" s="152" t="s">
        <v>181</v>
      </c>
      <c r="AH238" s="152" t="s">
        <v>181</v>
      </c>
      <c r="AI238" s="401" t="s">
        <v>181</v>
      </c>
      <c r="AJ238" s="152" t="s">
        <v>181</v>
      </c>
      <c r="AK238" s="68" t="s">
        <v>181</v>
      </c>
      <c r="AL238" s="152" t="s">
        <v>181</v>
      </c>
      <c r="AM238" s="152" t="s">
        <v>181</v>
      </c>
      <c r="AN238" s="401" t="s">
        <v>181</v>
      </c>
      <c r="AO238" s="85" t="s">
        <v>181</v>
      </c>
      <c r="AP238" s="187" t="s">
        <v>181</v>
      </c>
      <c r="AQ238" s="185" t="s">
        <v>181</v>
      </c>
      <c r="AR238" s="188" t="s">
        <v>181</v>
      </c>
      <c r="AS238" s="729"/>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row>
    <row r="239" spans="1:144" s="58" customFormat="1" ht="20.25" customHeight="1" thickBot="1">
      <c r="A239" s="55"/>
      <c r="B239" s="1347" t="s">
        <v>259</v>
      </c>
      <c r="C239" s="993"/>
      <c r="D239" s="993"/>
      <c r="E239" s="993"/>
      <c r="F239" s="993"/>
      <c r="G239" s="993"/>
      <c r="H239" s="993"/>
      <c r="I239" s="993"/>
      <c r="J239" s="993"/>
      <c r="K239" s="56" t="s">
        <v>181</v>
      </c>
      <c r="L239" s="68" t="s">
        <v>181</v>
      </c>
      <c r="M239" s="152" t="s">
        <v>181</v>
      </c>
      <c r="N239" s="152" t="s">
        <v>181</v>
      </c>
      <c r="O239" s="415">
        <f>O236+O140+O116+O97+O73</f>
        <v>0</v>
      </c>
      <c r="P239" s="69" t="s">
        <v>181</v>
      </c>
      <c r="Q239" s="152" t="s">
        <v>181</v>
      </c>
      <c r="R239" s="152" t="s">
        <v>181</v>
      </c>
      <c r="S239" s="152" t="s">
        <v>181</v>
      </c>
      <c r="T239" s="415">
        <f>T236+T140+T116+T97+T73</f>
        <v>0</v>
      </c>
      <c r="U239" s="69" t="s">
        <v>181</v>
      </c>
      <c r="V239" s="152" t="s">
        <v>181</v>
      </c>
      <c r="W239" s="152" t="s">
        <v>181</v>
      </c>
      <c r="X239" s="152" t="s">
        <v>181</v>
      </c>
      <c r="Y239" s="415">
        <f>Y236+Y140+Y116+Y97+Y73</f>
        <v>0</v>
      </c>
      <c r="Z239" s="69" t="s">
        <v>181</v>
      </c>
      <c r="AA239" s="152" t="s">
        <v>181</v>
      </c>
      <c r="AB239" s="152" t="s">
        <v>181</v>
      </c>
      <c r="AC239" s="152" t="s">
        <v>181</v>
      </c>
      <c r="AD239" s="415">
        <f>AD236+AD140+AD116+AD97+AD73</f>
        <v>0</v>
      </c>
      <c r="AE239" s="69" t="s">
        <v>181</v>
      </c>
      <c r="AF239" s="152" t="s">
        <v>181</v>
      </c>
      <c r="AG239" s="152" t="s">
        <v>181</v>
      </c>
      <c r="AH239" s="152" t="s">
        <v>181</v>
      </c>
      <c r="AI239" s="415">
        <f>AI236+AI140+AI116+AI97+AI73</f>
        <v>0</v>
      </c>
      <c r="AJ239" s="69" t="s">
        <v>181</v>
      </c>
      <c r="AK239" s="152" t="s">
        <v>181</v>
      </c>
      <c r="AL239" s="152" t="s">
        <v>181</v>
      </c>
      <c r="AM239" s="152" t="s">
        <v>181</v>
      </c>
      <c r="AN239" s="415">
        <f>AN236+AN140+AN116+AN97+AN73</f>
        <v>0</v>
      </c>
      <c r="AO239" s="75" t="s">
        <v>181</v>
      </c>
      <c r="AP239" s="185" t="s">
        <v>181</v>
      </c>
      <c r="AQ239" s="194">
        <f>SUM(O239:AN239)</f>
        <v>0</v>
      </c>
      <c r="AR239" s="188" t="s">
        <v>181</v>
      </c>
      <c r="AS239" s="729"/>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row>
    <row r="240" spans="1:144" s="58" customFormat="1" ht="9.9499999999999993" customHeight="1">
      <c r="A240" s="55"/>
      <c r="B240" s="56" t="s">
        <v>181</v>
      </c>
      <c r="C240" s="56" t="s">
        <v>181</v>
      </c>
      <c r="D240" s="56" t="s">
        <v>181</v>
      </c>
      <c r="E240" s="56" t="s">
        <v>181</v>
      </c>
      <c r="F240" s="56" t="s">
        <v>181</v>
      </c>
      <c r="G240" s="56" t="s">
        <v>181</v>
      </c>
      <c r="H240" s="56" t="s">
        <v>181</v>
      </c>
      <c r="I240" s="56" t="s">
        <v>181</v>
      </c>
      <c r="J240" s="56" t="s">
        <v>181</v>
      </c>
      <c r="K240" s="56" t="s">
        <v>181</v>
      </c>
      <c r="L240" s="68" t="s">
        <v>181</v>
      </c>
      <c r="M240" s="152" t="s">
        <v>181</v>
      </c>
      <c r="N240" s="152" t="s">
        <v>181</v>
      </c>
      <c r="O240" s="401" t="s">
        <v>181</v>
      </c>
      <c r="P240" s="69" t="s">
        <v>181</v>
      </c>
      <c r="Q240" s="152" t="s">
        <v>181</v>
      </c>
      <c r="R240" s="152" t="s">
        <v>181</v>
      </c>
      <c r="S240" s="152" t="s">
        <v>181</v>
      </c>
      <c r="T240" s="401" t="s">
        <v>181</v>
      </c>
      <c r="U240" s="69" t="s">
        <v>181</v>
      </c>
      <c r="V240" s="152" t="s">
        <v>181</v>
      </c>
      <c r="W240" s="152" t="s">
        <v>181</v>
      </c>
      <c r="X240" s="152" t="s">
        <v>181</v>
      </c>
      <c r="Y240" s="401" t="s">
        <v>181</v>
      </c>
      <c r="Z240" s="69" t="s">
        <v>181</v>
      </c>
      <c r="AA240" s="152" t="s">
        <v>181</v>
      </c>
      <c r="AB240" s="152" t="s">
        <v>181</v>
      </c>
      <c r="AC240" s="152" t="s">
        <v>181</v>
      </c>
      <c r="AD240" s="401" t="s">
        <v>181</v>
      </c>
      <c r="AE240" s="69" t="s">
        <v>181</v>
      </c>
      <c r="AF240" s="152" t="s">
        <v>181</v>
      </c>
      <c r="AG240" s="152" t="s">
        <v>181</v>
      </c>
      <c r="AH240" s="152" t="s">
        <v>181</v>
      </c>
      <c r="AI240" s="401" t="s">
        <v>181</v>
      </c>
      <c r="AJ240" s="69" t="s">
        <v>181</v>
      </c>
      <c r="AK240" s="152" t="s">
        <v>181</v>
      </c>
      <c r="AL240" s="152" t="s">
        <v>181</v>
      </c>
      <c r="AM240" s="152" t="s">
        <v>181</v>
      </c>
      <c r="AN240" s="401" t="s">
        <v>181</v>
      </c>
      <c r="AO240" s="75" t="s">
        <v>181</v>
      </c>
      <c r="AP240" s="185" t="s">
        <v>181</v>
      </c>
      <c r="AQ240" s="185" t="s">
        <v>181</v>
      </c>
      <c r="AR240" s="188" t="s">
        <v>181</v>
      </c>
      <c r="AS240" s="729"/>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row>
    <row r="241" spans="1:144" s="58" customFormat="1" ht="20.25" customHeight="1">
      <c r="A241" s="55"/>
      <c r="B241" s="56" t="s">
        <v>233</v>
      </c>
      <c r="C241" s="56"/>
      <c r="D241" s="56"/>
      <c r="E241" s="56" t="s">
        <v>181</v>
      </c>
      <c r="F241" s="56" t="s">
        <v>181</v>
      </c>
      <c r="G241" s="56" t="s">
        <v>181</v>
      </c>
      <c r="H241" s="56" t="s">
        <v>181</v>
      </c>
      <c r="I241" s="56" t="s">
        <v>181</v>
      </c>
      <c r="J241" s="160"/>
      <c r="K241" s="56" t="s">
        <v>181</v>
      </c>
      <c r="L241" s="68" t="s">
        <v>181</v>
      </c>
      <c r="M241" s="152" t="s">
        <v>181</v>
      </c>
      <c r="N241" s="152" t="s">
        <v>181</v>
      </c>
      <c r="O241" s="401" t="s">
        <v>181</v>
      </c>
      <c r="P241" s="69" t="s">
        <v>181</v>
      </c>
      <c r="Q241" s="152" t="s">
        <v>181</v>
      </c>
      <c r="R241" s="152" t="s">
        <v>181</v>
      </c>
      <c r="S241" s="152" t="s">
        <v>181</v>
      </c>
      <c r="T241" s="401" t="s">
        <v>181</v>
      </c>
      <c r="U241" s="69" t="s">
        <v>181</v>
      </c>
      <c r="V241" s="152" t="s">
        <v>181</v>
      </c>
      <c r="W241" s="152" t="s">
        <v>181</v>
      </c>
      <c r="X241" s="152" t="s">
        <v>181</v>
      </c>
      <c r="Y241" s="401" t="s">
        <v>181</v>
      </c>
      <c r="Z241" s="69" t="s">
        <v>181</v>
      </c>
      <c r="AA241" s="152" t="s">
        <v>181</v>
      </c>
      <c r="AB241" s="152" t="s">
        <v>181</v>
      </c>
      <c r="AC241" s="152" t="s">
        <v>181</v>
      </c>
      <c r="AD241" s="401" t="s">
        <v>181</v>
      </c>
      <c r="AE241" s="69" t="s">
        <v>181</v>
      </c>
      <c r="AF241" s="152" t="s">
        <v>181</v>
      </c>
      <c r="AG241" s="152" t="s">
        <v>181</v>
      </c>
      <c r="AH241" s="152" t="s">
        <v>181</v>
      </c>
      <c r="AI241" s="401" t="s">
        <v>181</v>
      </c>
      <c r="AJ241" s="69" t="s">
        <v>181</v>
      </c>
      <c r="AK241" s="152" t="s">
        <v>181</v>
      </c>
      <c r="AL241" s="152" t="s">
        <v>181</v>
      </c>
      <c r="AM241" s="152" t="s">
        <v>181</v>
      </c>
      <c r="AN241" s="401" t="s">
        <v>181</v>
      </c>
      <c r="AO241" s="75" t="s">
        <v>181</v>
      </c>
      <c r="AP241" s="185" t="s">
        <v>181</v>
      </c>
      <c r="AQ241" s="185" t="s">
        <v>181</v>
      </c>
      <c r="AR241" s="188" t="s">
        <v>181</v>
      </c>
      <c r="AS241" s="729"/>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row>
    <row r="242" spans="1:144" s="58" customFormat="1" ht="20.25" customHeight="1">
      <c r="A242" s="55"/>
      <c r="B242" s="56" t="s">
        <v>181</v>
      </c>
      <c r="C242" s="56" t="s">
        <v>181</v>
      </c>
      <c r="D242" s="56" t="s">
        <v>181</v>
      </c>
      <c r="E242" s="56" t="s">
        <v>181</v>
      </c>
      <c r="F242" s="1323" t="s">
        <v>234</v>
      </c>
      <c r="G242" s="1353"/>
      <c r="H242" s="1353"/>
      <c r="I242" s="56" t="s">
        <v>181</v>
      </c>
      <c r="J242" s="77">
        <f>E18</f>
        <v>0.26</v>
      </c>
      <c r="K242" s="56" t="s">
        <v>181</v>
      </c>
      <c r="L242" s="68" t="s">
        <v>181</v>
      </c>
      <c r="M242" s="152" t="s">
        <v>136</v>
      </c>
      <c r="N242" s="152" t="s">
        <v>181</v>
      </c>
      <c r="O242" s="400">
        <f>O239-SUM(O225:O234)-O208-O204-O200-O196-O192-O188-O184-O180-O176-O172-O140-O97-O210</f>
        <v>0</v>
      </c>
      <c r="P242" s="69" t="s">
        <v>181</v>
      </c>
      <c r="Q242" s="152" t="s">
        <v>181</v>
      </c>
      <c r="R242" s="152" t="s">
        <v>181</v>
      </c>
      <c r="S242" s="152" t="s">
        <v>181</v>
      </c>
      <c r="T242" s="400">
        <f>T239-SUM(T225:T234)-T208-T204-T200-T196-T192-T188-T184-T180-T176-T172-T140-T97-T210</f>
        <v>0</v>
      </c>
      <c r="U242" s="69" t="s">
        <v>181</v>
      </c>
      <c r="V242" s="152" t="s">
        <v>181</v>
      </c>
      <c r="W242" s="152" t="s">
        <v>181</v>
      </c>
      <c r="X242" s="152" t="s">
        <v>181</v>
      </c>
      <c r="Y242" s="400">
        <f>Y239-SUM(Y225:Y234)-Y208-Y204-Y200-Y196-Y192-Y188-Y184-Y180-Y176-Y172-Y140-Y97-Y210</f>
        <v>0</v>
      </c>
      <c r="Z242" s="69" t="s">
        <v>181</v>
      </c>
      <c r="AA242" s="152" t="s">
        <v>181</v>
      </c>
      <c r="AB242" s="152" t="s">
        <v>181</v>
      </c>
      <c r="AC242" s="152" t="s">
        <v>181</v>
      </c>
      <c r="AD242" s="400">
        <f>AD239-SUM(AD225:AD234)-AD208-AD204-AD200-AD196-AD192-AD188-AD184-AD180-AD176-AD172-AD140-AD97-AD210</f>
        <v>0</v>
      </c>
      <c r="AE242" s="69" t="s">
        <v>181</v>
      </c>
      <c r="AF242" s="152" t="s">
        <v>181</v>
      </c>
      <c r="AG242" s="152" t="s">
        <v>181</v>
      </c>
      <c r="AH242" s="152" t="s">
        <v>181</v>
      </c>
      <c r="AI242" s="400">
        <f>AI239-SUM(AI225:AI234)-AI208-AI204-AI200-AI196-AI192-AI188-AI184-AI180-AI176-AI172-AI140-AI97-AI210</f>
        <v>0</v>
      </c>
      <c r="AJ242" s="69" t="s">
        <v>181</v>
      </c>
      <c r="AK242" s="152" t="s">
        <v>181</v>
      </c>
      <c r="AL242" s="152" t="s">
        <v>181</v>
      </c>
      <c r="AM242" s="152" t="s">
        <v>181</v>
      </c>
      <c r="AN242" s="400">
        <f>AN239-SUM(AN225:AN234)-AN208-AN204-AN200-AN196-AN192-AN188-AN184-AN180-AN176-AN172-AN140-AN97-AN210</f>
        <v>0</v>
      </c>
      <c r="AO242" s="75" t="s">
        <v>181</v>
      </c>
      <c r="AP242" s="185" t="s">
        <v>181</v>
      </c>
      <c r="AQ242" s="52">
        <f>SUM(O242:AN242)</f>
        <v>0</v>
      </c>
      <c r="AR242" s="188" t="s">
        <v>181</v>
      </c>
      <c r="AS242" s="729"/>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row>
    <row r="243" spans="1:144" s="58" customFormat="1" ht="20.25" hidden="1" customHeight="1">
      <c r="A243" s="55"/>
      <c r="B243" s="56" t="s">
        <v>181</v>
      </c>
      <c r="C243" s="56" t="s">
        <v>181</v>
      </c>
      <c r="D243" s="56" t="s">
        <v>181</v>
      </c>
      <c r="E243" s="56" t="s">
        <v>181</v>
      </c>
      <c r="F243" s="1323" t="s">
        <v>235</v>
      </c>
      <c r="G243" s="1353"/>
      <c r="H243" s="1353"/>
      <c r="I243" s="56" t="s">
        <v>181</v>
      </c>
      <c r="J243" s="91">
        <v>0</v>
      </c>
      <c r="K243" s="56" t="s">
        <v>181</v>
      </c>
      <c r="L243" s="68" t="s">
        <v>181</v>
      </c>
      <c r="M243" s="152" t="s">
        <v>181</v>
      </c>
      <c r="N243" s="152" t="s">
        <v>181</v>
      </c>
      <c r="O243" s="406">
        <f>O239</f>
        <v>0</v>
      </c>
      <c r="P243" s="69"/>
      <c r="Q243" s="152"/>
      <c r="R243" s="152"/>
      <c r="S243" s="152"/>
      <c r="T243" s="406">
        <f>T239</f>
        <v>0</v>
      </c>
      <c r="U243" s="69"/>
      <c r="V243" s="152"/>
      <c r="W243" s="152"/>
      <c r="X243" s="152"/>
      <c r="Y243" s="406">
        <f>Y239</f>
        <v>0</v>
      </c>
      <c r="Z243" s="69"/>
      <c r="AA243" s="152"/>
      <c r="AB243" s="152"/>
      <c r="AC243" s="152"/>
      <c r="AD243" s="406">
        <f>AD239</f>
        <v>0</v>
      </c>
      <c r="AE243" s="69"/>
      <c r="AF243" s="152"/>
      <c r="AG243" s="152"/>
      <c r="AH243" s="152"/>
      <c r="AI243" s="406">
        <f>AI239</f>
        <v>0</v>
      </c>
      <c r="AJ243" s="69"/>
      <c r="AK243" s="152"/>
      <c r="AL243" s="152"/>
      <c r="AM243" s="152"/>
      <c r="AN243" s="406">
        <f>AN239</f>
        <v>0</v>
      </c>
      <c r="AO243" s="75" t="s">
        <v>181</v>
      </c>
      <c r="AP243" s="185" t="s">
        <v>181</v>
      </c>
      <c r="AQ243" s="52">
        <f>SUM(O243:AN243)</f>
        <v>0</v>
      </c>
      <c r="AR243" s="188" t="s">
        <v>181</v>
      </c>
      <c r="AS243" s="729"/>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row>
    <row r="244" spans="1:144" s="58" customFormat="1" ht="20.25" customHeight="1">
      <c r="A244" s="55" t="s">
        <v>181</v>
      </c>
      <c r="B244" s="56" t="s">
        <v>243</v>
      </c>
      <c r="C244" s="56"/>
      <c r="D244" s="56"/>
      <c r="E244" s="56"/>
      <c r="F244" s="56"/>
      <c r="G244" s="56"/>
      <c r="H244" s="56"/>
      <c r="I244" s="56"/>
      <c r="J244" s="56"/>
      <c r="K244" s="56"/>
      <c r="L244" s="68" t="s">
        <v>181</v>
      </c>
      <c r="M244" s="152" t="s">
        <v>181</v>
      </c>
      <c r="N244" s="152" t="s">
        <v>181</v>
      </c>
      <c r="O244" s="406">
        <f>ROUND((O242*$J242)+(O243*$J243),$AQ$257)</f>
        <v>0</v>
      </c>
      <c r="P244" s="69" t="s">
        <v>181</v>
      </c>
      <c r="Q244" s="152" t="s">
        <v>181</v>
      </c>
      <c r="R244" s="152" t="s">
        <v>181</v>
      </c>
      <c r="S244" s="152" t="s">
        <v>181</v>
      </c>
      <c r="T244" s="406">
        <f>ROUND((T242*$J242)+(T243*$J243),$AQ$257)</f>
        <v>0</v>
      </c>
      <c r="U244" s="69" t="s">
        <v>181</v>
      </c>
      <c r="V244" s="152" t="s">
        <v>181</v>
      </c>
      <c r="W244" s="152" t="s">
        <v>181</v>
      </c>
      <c r="X244" s="152" t="s">
        <v>181</v>
      </c>
      <c r="Y244" s="406">
        <f>ROUND((Y242*$J242)+(Y243*$J243),$AQ$257)</f>
        <v>0</v>
      </c>
      <c r="Z244" s="69" t="s">
        <v>181</v>
      </c>
      <c r="AA244" s="152" t="s">
        <v>181</v>
      </c>
      <c r="AB244" s="152" t="s">
        <v>181</v>
      </c>
      <c r="AC244" s="152" t="s">
        <v>181</v>
      </c>
      <c r="AD244" s="406">
        <f>ROUND((AD242*$J242)+(AD243*$J243),$AQ$257)</f>
        <v>0</v>
      </c>
      <c r="AE244" s="69" t="s">
        <v>181</v>
      </c>
      <c r="AF244" s="152" t="s">
        <v>181</v>
      </c>
      <c r="AG244" s="152" t="s">
        <v>181</v>
      </c>
      <c r="AH244" s="152" t="s">
        <v>181</v>
      </c>
      <c r="AI244" s="406">
        <f>ROUND((AI242*$J242)+(AI243*$J243),$AQ$257)</f>
        <v>0</v>
      </c>
      <c r="AJ244" s="69" t="s">
        <v>181</v>
      </c>
      <c r="AK244" s="152" t="s">
        <v>181</v>
      </c>
      <c r="AL244" s="152" t="s">
        <v>181</v>
      </c>
      <c r="AM244" s="152" t="s">
        <v>181</v>
      </c>
      <c r="AN244" s="406">
        <f>ROUND((AN242*$J242)+(AN243*$J243),$AQ$257)</f>
        <v>0</v>
      </c>
      <c r="AO244" s="75" t="s">
        <v>181</v>
      </c>
      <c r="AP244" s="185" t="s">
        <v>181</v>
      </c>
      <c r="AQ244" s="52">
        <f>SUM(O244:AN244)</f>
        <v>0</v>
      </c>
      <c r="AR244" s="188" t="s">
        <v>181</v>
      </c>
      <c r="AS244" s="729"/>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row>
    <row r="245" spans="1:144" s="58" customFormat="1" ht="9.9499999999999993" customHeight="1" thickBot="1">
      <c r="A245" s="61"/>
      <c r="B245" s="62" t="s">
        <v>181</v>
      </c>
      <c r="C245" s="62" t="s">
        <v>181</v>
      </c>
      <c r="D245" s="62" t="s">
        <v>181</v>
      </c>
      <c r="E245" s="62" t="s">
        <v>181</v>
      </c>
      <c r="F245" s="62" t="s">
        <v>181</v>
      </c>
      <c r="G245" s="62" t="s">
        <v>181</v>
      </c>
      <c r="H245" s="62" t="s">
        <v>181</v>
      </c>
      <c r="I245" s="62" t="s">
        <v>181</v>
      </c>
      <c r="J245" s="62" t="s">
        <v>181</v>
      </c>
      <c r="K245" s="62" t="s">
        <v>181</v>
      </c>
      <c r="L245" s="79" t="s">
        <v>181</v>
      </c>
      <c r="M245" s="80" t="s">
        <v>181</v>
      </c>
      <c r="N245" s="80" t="s">
        <v>181</v>
      </c>
      <c r="O245" s="403" t="s">
        <v>181</v>
      </c>
      <c r="P245" s="80" t="s">
        <v>181</v>
      </c>
      <c r="Q245" s="79" t="s">
        <v>181</v>
      </c>
      <c r="R245" s="80" t="s">
        <v>181</v>
      </c>
      <c r="S245" s="80" t="s">
        <v>181</v>
      </c>
      <c r="T245" s="403" t="s">
        <v>181</v>
      </c>
      <c r="U245" s="80" t="s">
        <v>181</v>
      </c>
      <c r="V245" s="79" t="s">
        <v>181</v>
      </c>
      <c r="W245" s="80" t="s">
        <v>181</v>
      </c>
      <c r="X245" s="80" t="s">
        <v>181</v>
      </c>
      <c r="Y245" s="403" t="s">
        <v>181</v>
      </c>
      <c r="Z245" s="80" t="s">
        <v>181</v>
      </c>
      <c r="AA245" s="79" t="s">
        <v>181</v>
      </c>
      <c r="AB245" s="80" t="s">
        <v>181</v>
      </c>
      <c r="AC245" s="80" t="s">
        <v>181</v>
      </c>
      <c r="AD245" s="403" t="s">
        <v>181</v>
      </c>
      <c r="AE245" s="80" t="s">
        <v>181</v>
      </c>
      <c r="AF245" s="79" t="s">
        <v>181</v>
      </c>
      <c r="AG245" s="80" t="s">
        <v>181</v>
      </c>
      <c r="AH245" s="80" t="s">
        <v>181</v>
      </c>
      <c r="AI245" s="403" t="s">
        <v>181</v>
      </c>
      <c r="AJ245" s="80" t="s">
        <v>181</v>
      </c>
      <c r="AK245" s="79" t="s">
        <v>181</v>
      </c>
      <c r="AL245" s="80" t="s">
        <v>181</v>
      </c>
      <c r="AM245" s="80" t="s">
        <v>181</v>
      </c>
      <c r="AN245" s="403" t="s">
        <v>181</v>
      </c>
      <c r="AO245" s="81" t="s">
        <v>181</v>
      </c>
      <c r="AP245" s="197" t="s">
        <v>181</v>
      </c>
      <c r="AQ245" s="186" t="s">
        <v>181</v>
      </c>
      <c r="AR245" s="189" t="s">
        <v>181</v>
      </c>
      <c r="AS245" s="729"/>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row>
    <row r="246" spans="1:144" s="58" customFormat="1" ht="9.9499999999999993" customHeight="1" thickBot="1">
      <c r="A246" s="55"/>
      <c r="B246" s="56" t="s">
        <v>181</v>
      </c>
      <c r="C246" s="56" t="s">
        <v>181</v>
      </c>
      <c r="D246" s="56" t="s">
        <v>181</v>
      </c>
      <c r="E246" s="56" t="s">
        <v>181</v>
      </c>
      <c r="F246" s="56" t="s">
        <v>181</v>
      </c>
      <c r="G246" s="56" t="s">
        <v>181</v>
      </c>
      <c r="H246" s="56" t="s">
        <v>181</v>
      </c>
      <c r="I246" s="56" t="s">
        <v>181</v>
      </c>
      <c r="J246" s="56" t="s">
        <v>181</v>
      </c>
      <c r="K246" s="56" t="s">
        <v>181</v>
      </c>
      <c r="L246" s="68" t="s">
        <v>181</v>
      </c>
      <c r="M246" s="152" t="s">
        <v>181</v>
      </c>
      <c r="N246" s="152" t="s">
        <v>181</v>
      </c>
      <c r="O246" s="401" t="s">
        <v>181</v>
      </c>
      <c r="P246" s="69" t="s">
        <v>181</v>
      </c>
      <c r="Q246" s="152" t="s">
        <v>181</v>
      </c>
      <c r="R246" s="152" t="s">
        <v>181</v>
      </c>
      <c r="S246" s="152" t="s">
        <v>181</v>
      </c>
      <c r="T246" s="401" t="s">
        <v>181</v>
      </c>
      <c r="U246" s="69" t="s">
        <v>181</v>
      </c>
      <c r="V246" s="152" t="s">
        <v>181</v>
      </c>
      <c r="W246" s="152" t="s">
        <v>181</v>
      </c>
      <c r="X246" s="152" t="s">
        <v>181</v>
      </c>
      <c r="Y246" s="401" t="s">
        <v>181</v>
      </c>
      <c r="Z246" s="69" t="s">
        <v>181</v>
      </c>
      <c r="AA246" s="152" t="s">
        <v>181</v>
      </c>
      <c r="AB246" s="152" t="s">
        <v>181</v>
      </c>
      <c r="AC246" s="152" t="s">
        <v>181</v>
      </c>
      <c r="AD246" s="401" t="s">
        <v>181</v>
      </c>
      <c r="AE246" s="69" t="s">
        <v>181</v>
      </c>
      <c r="AF246" s="152" t="s">
        <v>181</v>
      </c>
      <c r="AG246" s="152" t="s">
        <v>181</v>
      </c>
      <c r="AH246" s="152" t="s">
        <v>181</v>
      </c>
      <c r="AI246" s="401" t="s">
        <v>181</v>
      </c>
      <c r="AJ246" s="69" t="s">
        <v>181</v>
      </c>
      <c r="AK246" s="152" t="s">
        <v>181</v>
      </c>
      <c r="AL246" s="152" t="s">
        <v>181</v>
      </c>
      <c r="AM246" s="152" t="s">
        <v>181</v>
      </c>
      <c r="AN246" s="401" t="s">
        <v>181</v>
      </c>
      <c r="AO246" s="75" t="s">
        <v>181</v>
      </c>
      <c r="AP246" s="185" t="s">
        <v>181</v>
      </c>
      <c r="AQ246" s="185" t="s">
        <v>181</v>
      </c>
      <c r="AR246" s="188" t="s">
        <v>181</v>
      </c>
      <c r="AS246" s="729"/>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row>
    <row r="247" spans="1:144" s="58" customFormat="1" ht="20.25" customHeight="1" thickBot="1">
      <c r="A247" s="55"/>
      <c r="B247" s="56" t="s">
        <v>236</v>
      </c>
      <c r="C247" s="56"/>
      <c r="D247" s="56"/>
      <c r="E247" s="56" t="s">
        <v>181</v>
      </c>
      <c r="F247" s="56" t="s">
        <v>181</v>
      </c>
      <c r="G247" s="56" t="s">
        <v>181</v>
      </c>
      <c r="H247" s="56" t="s">
        <v>181</v>
      </c>
      <c r="I247" s="56" t="s">
        <v>181</v>
      </c>
      <c r="J247" s="56" t="s">
        <v>181</v>
      </c>
      <c r="K247" s="56" t="s">
        <v>181</v>
      </c>
      <c r="L247" s="68" t="s">
        <v>181</v>
      </c>
      <c r="M247" s="152" t="s">
        <v>181</v>
      </c>
      <c r="N247" s="152" t="s">
        <v>181</v>
      </c>
      <c r="O247" s="416">
        <f>O244+O239</f>
        <v>0</v>
      </c>
      <c r="P247" s="92" t="s">
        <v>181</v>
      </c>
      <c r="Q247" s="152" t="s">
        <v>181</v>
      </c>
      <c r="R247" s="152" t="s">
        <v>181</v>
      </c>
      <c r="S247" s="152" t="s">
        <v>181</v>
      </c>
      <c r="T247" s="416">
        <f>T244+T239</f>
        <v>0</v>
      </c>
      <c r="U247" s="92" t="s">
        <v>181</v>
      </c>
      <c r="V247" s="152" t="s">
        <v>181</v>
      </c>
      <c r="W247" s="152" t="s">
        <v>181</v>
      </c>
      <c r="X247" s="152" t="s">
        <v>181</v>
      </c>
      <c r="Y247" s="416">
        <f>Y244+Y239</f>
        <v>0</v>
      </c>
      <c r="Z247" s="92" t="s">
        <v>181</v>
      </c>
      <c r="AA247" s="152" t="s">
        <v>181</v>
      </c>
      <c r="AB247" s="152" t="s">
        <v>181</v>
      </c>
      <c r="AC247" s="152" t="s">
        <v>181</v>
      </c>
      <c r="AD247" s="416">
        <f>AD244+AD239</f>
        <v>0</v>
      </c>
      <c r="AE247" s="92" t="s">
        <v>181</v>
      </c>
      <c r="AF247" s="152" t="s">
        <v>181</v>
      </c>
      <c r="AG247" s="152" t="s">
        <v>181</v>
      </c>
      <c r="AH247" s="152" t="s">
        <v>181</v>
      </c>
      <c r="AI247" s="416">
        <f>AI244+AI239</f>
        <v>0</v>
      </c>
      <c r="AJ247" s="92" t="s">
        <v>181</v>
      </c>
      <c r="AK247" s="152" t="s">
        <v>181</v>
      </c>
      <c r="AL247" s="152" t="s">
        <v>181</v>
      </c>
      <c r="AM247" s="152" t="s">
        <v>181</v>
      </c>
      <c r="AN247" s="416">
        <f>AN244+AN239</f>
        <v>0</v>
      </c>
      <c r="AO247" s="93" t="s">
        <v>181</v>
      </c>
      <c r="AP247" s="198" t="s">
        <v>181</v>
      </c>
      <c r="AQ247" s="195">
        <f>SUM(O247:AN247)</f>
        <v>0</v>
      </c>
      <c r="AR247" s="188" t="s">
        <v>181</v>
      </c>
      <c r="AS247" s="729"/>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row>
    <row r="248" spans="1:144" s="58" customFormat="1" ht="9.9499999999999993" customHeight="1" thickBot="1">
      <c r="A248" s="61"/>
      <c r="B248" s="62" t="s">
        <v>181</v>
      </c>
      <c r="C248" s="62" t="s">
        <v>138</v>
      </c>
      <c r="D248" s="62" t="s">
        <v>181</v>
      </c>
      <c r="E248" s="62" t="s">
        <v>181</v>
      </c>
      <c r="F248" s="62" t="s">
        <v>181</v>
      </c>
      <c r="G248" s="62" t="s">
        <v>181</v>
      </c>
      <c r="H248" s="62" t="s">
        <v>181</v>
      </c>
      <c r="I248" s="62" t="s">
        <v>181</v>
      </c>
      <c r="J248" s="62" t="s">
        <v>181</v>
      </c>
      <c r="K248" s="62" t="s">
        <v>181</v>
      </c>
      <c r="L248" s="79" t="s">
        <v>181</v>
      </c>
      <c r="M248" s="80" t="s">
        <v>181</v>
      </c>
      <c r="N248" s="80" t="s">
        <v>181</v>
      </c>
      <c r="O248" s="403" t="s">
        <v>181</v>
      </c>
      <c r="P248" s="80" t="s">
        <v>181</v>
      </c>
      <c r="Q248" s="79" t="s">
        <v>181</v>
      </c>
      <c r="R248" s="80" t="s">
        <v>181</v>
      </c>
      <c r="S248" s="80" t="s">
        <v>181</v>
      </c>
      <c r="T248" s="80" t="s">
        <v>181</v>
      </c>
      <c r="U248" s="80" t="s">
        <v>181</v>
      </c>
      <c r="V248" s="79" t="s">
        <v>181</v>
      </c>
      <c r="W248" s="80" t="s">
        <v>181</v>
      </c>
      <c r="X248" s="80" t="s">
        <v>181</v>
      </c>
      <c r="Y248" s="80" t="s">
        <v>181</v>
      </c>
      <c r="Z248" s="80" t="s">
        <v>181</v>
      </c>
      <c r="AA248" s="79" t="s">
        <v>181</v>
      </c>
      <c r="AB248" s="80" t="s">
        <v>181</v>
      </c>
      <c r="AC248" s="80" t="s">
        <v>181</v>
      </c>
      <c r="AD248" s="80" t="s">
        <v>181</v>
      </c>
      <c r="AE248" s="80" t="s">
        <v>181</v>
      </c>
      <c r="AF248" s="79" t="s">
        <v>181</v>
      </c>
      <c r="AG248" s="80" t="s">
        <v>181</v>
      </c>
      <c r="AH248" s="80" t="s">
        <v>181</v>
      </c>
      <c r="AI248" s="81" t="s">
        <v>181</v>
      </c>
      <c r="AJ248" s="80" t="s">
        <v>181</v>
      </c>
      <c r="AK248" s="79" t="s">
        <v>181</v>
      </c>
      <c r="AL248" s="80" t="s">
        <v>181</v>
      </c>
      <c r="AM248" s="80" t="s">
        <v>181</v>
      </c>
      <c r="AN248" s="80" t="s">
        <v>181</v>
      </c>
      <c r="AO248" s="80" t="s">
        <v>181</v>
      </c>
      <c r="AP248" s="199" t="s">
        <v>181</v>
      </c>
      <c r="AQ248" s="196" t="s">
        <v>181</v>
      </c>
      <c r="AR248" s="189" t="s">
        <v>181</v>
      </c>
      <c r="AS248" s="729"/>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row>
    <row r="249" spans="1:144" s="58" customFormat="1" ht="10.15" customHeight="1" thickBot="1">
      <c r="A249" s="127"/>
      <c r="B249" s="127"/>
      <c r="C249" s="127"/>
      <c r="D249" s="127"/>
      <c r="E249" s="127"/>
      <c r="F249" s="127"/>
      <c r="G249" s="127"/>
      <c r="H249" s="127"/>
      <c r="I249" s="127"/>
      <c r="J249" s="127"/>
      <c r="K249" s="127"/>
      <c r="L249" s="127"/>
      <c r="M249" s="127"/>
      <c r="N249" s="127"/>
      <c r="O249" s="174"/>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32"/>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27"/>
      <c r="ED249" s="127"/>
      <c r="EE249" s="127"/>
      <c r="EF249" s="127"/>
      <c r="EG249" s="127"/>
      <c r="EH249" s="127"/>
      <c r="EI249" s="127"/>
      <c r="EJ249" s="127"/>
      <c r="EK249" s="127"/>
      <c r="EL249" s="127"/>
      <c r="EM249" s="127"/>
      <c r="EN249" s="127"/>
    </row>
    <row r="250" spans="1:144" s="58" customFormat="1" ht="20.25" customHeight="1">
      <c r="A250" s="127"/>
      <c r="B250" s="127"/>
      <c r="C250" s="127"/>
      <c r="D250" s="127"/>
      <c r="E250" s="127"/>
      <c r="F250" s="127"/>
      <c r="G250" s="127"/>
      <c r="H250" s="127"/>
      <c r="I250" s="127"/>
      <c r="J250" s="127"/>
      <c r="K250" s="127"/>
      <c r="L250" s="127"/>
      <c r="M250" s="127"/>
      <c r="N250" s="127"/>
      <c r="O250" s="174"/>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75" t="s">
        <v>254</v>
      </c>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27"/>
      <c r="ED250" s="127"/>
      <c r="EE250" s="127"/>
      <c r="EF250" s="127"/>
      <c r="EG250" s="127"/>
      <c r="EH250" s="127"/>
      <c r="EI250" s="127"/>
      <c r="EJ250" s="127"/>
      <c r="EK250" s="127"/>
      <c r="EL250" s="127"/>
      <c r="EM250" s="127"/>
      <c r="EN250" s="127"/>
    </row>
    <row r="251" spans="1:144" s="58" customFormat="1" ht="20.25" customHeight="1" thickBot="1">
      <c r="A251" s="1352"/>
      <c r="B251" s="1377"/>
      <c r="C251" s="1377"/>
      <c r="D251" s="137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76">
        <f>'Initial Information'!E16</f>
        <v>0</v>
      </c>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27"/>
      <c r="ED251" s="127"/>
      <c r="EE251" s="127"/>
      <c r="EF251" s="127"/>
      <c r="EG251" s="127"/>
      <c r="EH251" s="127"/>
      <c r="EI251" s="127"/>
      <c r="EJ251" s="127"/>
      <c r="EK251" s="127"/>
      <c r="EL251" s="127"/>
      <c r="EM251" s="127"/>
      <c r="EN251" s="127"/>
    </row>
    <row r="252" spans="1:144" s="58" customFormat="1" ht="10.15" customHeight="1" thickBo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27"/>
      <c r="ED252" s="127"/>
      <c r="EE252" s="127"/>
      <c r="EF252" s="127"/>
      <c r="EG252" s="127"/>
      <c r="EH252" s="127"/>
      <c r="EI252" s="127"/>
      <c r="EJ252" s="127"/>
      <c r="EK252" s="127"/>
      <c r="EL252" s="127"/>
      <c r="EM252" s="127"/>
      <c r="EN252" s="127"/>
    </row>
    <row r="253" spans="1:144" s="58" customFormat="1" ht="39.950000000000003" customHeight="1">
      <c r="A253" s="1378"/>
      <c r="B253" s="1379"/>
      <c r="C253" s="1379"/>
      <c r="D253" s="1379"/>
      <c r="E253" s="281"/>
      <c r="F253" s="509"/>
      <c r="G253" s="177"/>
      <c r="H253" s="177"/>
      <c r="I253" s="177"/>
      <c r="J253" s="510"/>
      <c r="K253" s="177"/>
      <c r="L253" s="177"/>
      <c r="M253" s="177"/>
      <c r="N253" s="177"/>
      <c r="O253" s="12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O253" s="127"/>
      <c r="AP253" s="127"/>
      <c r="AQ253" s="175" t="s">
        <v>255</v>
      </c>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27"/>
      <c r="ED253" s="127"/>
      <c r="EE253" s="127"/>
      <c r="EF253" s="127"/>
      <c r="EG253" s="127"/>
      <c r="EH253" s="127"/>
      <c r="EI253" s="127"/>
      <c r="EJ253" s="127"/>
      <c r="EK253" s="127"/>
      <c r="EL253" s="127"/>
      <c r="EM253" s="127"/>
      <c r="EN253" s="127"/>
    </row>
    <row r="254" spans="1:144" s="58" customFormat="1" ht="40.15" customHeight="1" thickBot="1">
      <c r="A254" s="273"/>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127"/>
      <c r="AP254" s="127"/>
      <c r="AQ254" s="176">
        <f>AQ251-AQ247</f>
        <v>0</v>
      </c>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27"/>
      <c r="ED254" s="127"/>
      <c r="EE254" s="127"/>
      <c r="EF254" s="127"/>
      <c r="EG254" s="127"/>
      <c r="EH254" s="127"/>
      <c r="EI254" s="127"/>
      <c r="EJ254" s="127"/>
      <c r="EK254" s="127"/>
      <c r="EL254" s="127"/>
      <c r="EM254" s="127"/>
      <c r="EN254" s="127"/>
    </row>
    <row r="255" spans="1:144" s="127" customFormat="1" ht="10.15" customHeight="1">
      <c r="A255" s="178"/>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Q255" s="180"/>
    </row>
    <row r="256" spans="1:144" s="345" customFormat="1" ht="15" hidden="1"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t="s">
        <v>1034</v>
      </c>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27"/>
      <c r="ED256" s="127"/>
      <c r="EE256" s="127"/>
      <c r="EF256" s="127"/>
      <c r="EG256" s="127"/>
      <c r="EH256" s="127"/>
      <c r="EI256" s="127"/>
      <c r="EJ256" s="127"/>
    </row>
    <row r="257" spans="1:45" s="345" customFormat="1" ht="15" hidden="1"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f>'Initial Information'!B27</f>
        <v>0</v>
      </c>
      <c r="AR257" s="127"/>
      <c r="AS257" s="127"/>
    </row>
    <row r="258" spans="1:45" s="345" customFormat="1" ht="15" hidden="1"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row>
    <row r="259" spans="1:45" s="345" customFormat="1">
      <c r="A259" s="127"/>
      <c r="B259" s="127"/>
      <c r="C259" s="127"/>
      <c r="D259" s="127"/>
      <c r="E259" s="127"/>
      <c r="F259" s="127"/>
      <c r="G259" s="127"/>
      <c r="H259" s="511"/>
      <c r="I259" s="511"/>
      <c r="J259" s="511"/>
      <c r="K259" s="511"/>
      <c r="L259" s="511"/>
      <c r="M259" s="511"/>
      <c r="N259" s="511"/>
      <c r="O259" s="512"/>
      <c r="P259" s="511"/>
      <c r="Q259" s="511"/>
      <c r="R259" s="511"/>
      <c r="S259" s="511"/>
      <c r="T259" s="512"/>
      <c r="U259" s="511"/>
      <c r="V259" s="511"/>
      <c r="W259" s="511"/>
      <c r="X259" s="511"/>
      <c r="Y259" s="512"/>
      <c r="Z259" s="511"/>
      <c r="AA259" s="511"/>
      <c r="AB259" s="511"/>
      <c r="AC259" s="511"/>
      <c r="AD259" s="512"/>
      <c r="AE259" s="511"/>
      <c r="AF259" s="511"/>
      <c r="AG259" s="511"/>
      <c r="AH259" s="511"/>
      <c r="AI259" s="512"/>
      <c r="AJ259" s="511"/>
      <c r="AK259" s="511"/>
      <c r="AL259" s="511"/>
      <c r="AM259" s="511"/>
      <c r="AN259" s="512"/>
      <c r="AO259" s="511"/>
      <c r="AP259" s="511"/>
      <c r="AQ259" s="512"/>
      <c r="AR259" s="127"/>
      <c r="AS259" s="127"/>
    </row>
    <row r="260" spans="1:45" s="345" customFormat="1">
      <c r="A260" s="127"/>
      <c r="B260" s="127"/>
      <c r="C260" s="127"/>
      <c r="D260" s="127"/>
      <c r="E260" s="127"/>
      <c r="F260" s="127"/>
      <c r="G260" s="127"/>
      <c r="H260" s="513"/>
      <c r="I260" s="511"/>
      <c r="J260" s="514"/>
      <c r="K260" s="511"/>
      <c r="L260" s="511"/>
      <c r="M260" s="511"/>
      <c r="N260" s="511"/>
      <c r="O260" s="511"/>
      <c r="P260" s="511"/>
      <c r="Q260" s="511"/>
      <c r="R260" s="511"/>
      <c r="S260" s="511"/>
      <c r="T260" s="511"/>
      <c r="U260" s="511"/>
      <c r="V260" s="511"/>
      <c r="W260" s="511"/>
      <c r="X260" s="511"/>
      <c r="Y260" s="511"/>
      <c r="Z260" s="511"/>
      <c r="AA260" s="511"/>
      <c r="AB260" s="511"/>
      <c r="AC260" s="511"/>
      <c r="AD260" s="511"/>
      <c r="AE260" s="511"/>
      <c r="AF260" s="511"/>
      <c r="AG260" s="511"/>
      <c r="AH260" s="511"/>
      <c r="AI260" s="511"/>
      <c r="AJ260" s="511"/>
      <c r="AK260" s="511"/>
      <c r="AL260" s="511"/>
      <c r="AM260" s="511"/>
      <c r="AN260" s="511"/>
      <c r="AO260" s="511"/>
      <c r="AP260" s="511"/>
      <c r="AQ260" s="511"/>
      <c r="AR260" s="127"/>
      <c r="AS260" s="127"/>
    </row>
    <row r="261" spans="1:45" s="345" customForma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row>
    <row r="262" spans="1:45" s="345" customForma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row>
    <row r="263" spans="1:45" s="345" customForma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row>
    <row r="264" spans="1:45" s="345" customForma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row>
    <row r="265" spans="1:45" s="345" customForma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row>
    <row r="266" spans="1:45" s="345" customForma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row>
    <row r="267" spans="1:45" s="345" customForma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row>
    <row r="268" spans="1:45" s="345" customForma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row>
    <row r="269" spans="1:45" s="345" customForma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row>
    <row r="270" spans="1:45" s="345" customForma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row>
    <row r="271" spans="1:45" s="345" customForma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row>
    <row r="272" spans="1:45" s="345" customForma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row>
    <row r="273" spans="1:45" s="345" customForma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row>
    <row r="274" spans="1:45" s="345" customForma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row>
    <row r="275" spans="1:45" s="345" customForma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row>
    <row r="276" spans="1:45" s="345" customForma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row>
    <row r="277" spans="1:45" s="345" customForma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row>
    <row r="278" spans="1:45" s="345" customForma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row>
    <row r="279" spans="1:45" s="345" customForma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row>
    <row r="280" spans="1:45" s="345" customForma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row>
    <row r="281" spans="1:45" s="345" customForma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row>
    <row r="282" spans="1:45" s="345" customForma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row>
    <row r="283" spans="1:45" s="345" customForma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row>
    <row r="284" spans="1:45" s="345" customForma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row>
    <row r="285" spans="1:45" s="345" customForma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row>
    <row r="286" spans="1:45" s="345" customForma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row>
    <row r="287" spans="1:45" s="345" customForma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row>
    <row r="288" spans="1:45" s="345" customForma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row>
    <row r="289" spans="1:45" s="345" customForma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row>
    <row r="290" spans="1:45" s="345" customForma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row>
    <row r="291" spans="1:45" s="345" customForma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row>
    <row r="292" spans="1:45" s="345" customForma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row>
    <row r="293" spans="1:45" s="345" customForma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row>
    <row r="294" spans="1:45" s="345" customForma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row>
    <row r="295" spans="1:45" s="345" customForma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row>
    <row r="296" spans="1:45" s="345" customForma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row>
    <row r="297" spans="1:45" s="345" customForma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row>
    <row r="298" spans="1:45" s="345" customForma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row>
    <row r="299" spans="1:45" s="345" customForma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row>
    <row r="300" spans="1:45" s="345" customForma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row>
    <row r="301" spans="1:45" s="345" customForma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row>
    <row r="302" spans="1:45" s="345" customForma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row>
    <row r="303" spans="1:45" s="345" customForma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row>
    <row r="304" spans="1:45" s="345" customForma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row>
    <row r="305" spans="1:45" s="345" customForma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row>
    <row r="306" spans="1:45" s="345" customForma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row>
    <row r="307" spans="1:45" s="345" customForma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row>
    <row r="308" spans="1:45" s="345" customForma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row>
    <row r="309" spans="1:45" s="345" customForma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row>
    <row r="310" spans="1:45" s="345" customForma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row>
    <row r="311" spans="1:45" s="345" customForma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row>
    <row r="312" spans="1:45" s="345" customForma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row>
    <row r="313" spans="1:45" s="345" customForma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row>
    <row r="314" spans="1:45" s="345" customForma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row>
    <row r="315" spans="1:45" s="345" customForma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row>
    <row r="316" spans="1:45" s="345" customForma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row>
    <row r="317" spans="1:45" s="345" customForma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row>
    <row r="318" spans="1:45" s="345" customForma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row>
    <row r="319" spans="1:45" s="345" customForma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row>
    <row r="320" spans="1:45" s="345" customForma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row>
    <row r="321" spans="1:117" s="345" customForma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row>
    <row r="322" spans="1:117" s="345" customForma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row>
    <row r="323" spans="1:117" s="345" customForma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row>
    <row r="324" spans="1:117" s="345" customForma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row>
    <row r="325" spans="1:117" s="345" customForma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row>
    <row r="326" spans="1:117" s="345" customForma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row>
    <row r="327" spans="1:117" s="345" customForma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row>
    <row r="328" spans="1:117" s="345" customForma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row>
    <row r="329" spans="1:117" s="345" customForma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row>
    <row r="330" spans="1:117" s="345" customForma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58"/>
      <c r="AS330" s="127"/>
    </row>
    <row r="331" spans="1:117" s="345" customForma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58"/>
      <c r="AS331" s="127"/>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row>
    <row r="332" spans="1:117" s="345" customForma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58"/>
      <c r="AS332" s="127"/>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row>
  </sheetData>
  <sheetProtection algorithmName="SHA-512" hashValue="ARA2NiiggppAqyKZw1KOFja/xvGRE0HxE+E644uG0YXzvokkx7z77YOvHYoVRfYG693oCoKgWb3toF4v3i59lw==" saltValue="wOniqItXJdwPd6z/KSL6GA==" spinCount="100000" sheet="1" formatCells="0" formatColumns="0" formatRows="0" insertColumns="0" insertRows="0"/>
  <mergeCells count="221">
    <mergeCell ref="A251:D251"/>
    <mergeCell ref="A253:D253"/>
    <mergeCell ref="D232:J232"/>
    <mergeCell ref="D233:J233"/>
    <mergeCell ref="D234:J234"/>
    <mergeCell ref="B239:J239"/>
    <mergeCell ref="F242:H242"/>
    <mergeCell ref="F243:H243"/>
    <mergeCell ref="D226:J226"/>
    <mergeCell ref="D227:J227"/>
    <mergeCell ref="D228:J228"/>
    <mergeCell ref="D229:J229"/>
    <mergeCell ref="D230:J230"/>
    <mergeCell ref="D231:J231"/>
    <mergeCell ref="D219:J219"/>
    <mergeCell ref="D220:J220"/>
    <mergeCell ref="D221:J221"/>
    <mergeCell ref="D222:J222"/>
    <mergeCell ref="C224:J224"/>
    <mergeCell ref="D225:J225"/>
    <mergeCell ref="D213:J213"/>
    <mergeCell ref="D214:J214"/>
    <mergeCell ref="D215:J215"/>
    <mergeCell ref="D216:J216"/>
    <mergeCell ref="D217:J217"/>
    <mergeCell ref="D218:J218"/>
    <mergeCell ref="D205:J205"/>
    <mergeCell ref="D206:J206"/>
    <mergeCell ref="D207:J207"/>
    <mergeCell ref="D208:J208"/>
    <mergeCell ref="C210:J210"/>
    <mergeCell ref="C212:J212"/>
    <mergeCell ref="D199:J199"/>
    <mergeCell ref="D200:J200"/>
    <mergeCell ref="D201:J201"/>
    <mergeCell ref="D202:J202"/>
    <mergeCell ref="D203:J203"/>
    <mergeCell ref="D204:J204"/>
    <mergeCell ref="D193:J193"/>
    <mergeCell ref="D194:J194"/>
    <mergeCell ref="D195:J195"/>
    <mergeCell ref="D196:J196"/>
    <mergeCell ref="D197:J197"/>
    <mergeCell ref="D198:J198"/>
    <mergeCell ref="D187:J187"/>
    <mergeCell ref="D188:J188"/>
    <mergeCell ref="D189:J189"/>
    <mergeCell ref="D190:J190"/>
    <mergeCell ref="D191:J191"/>
    <mergeCell ref="D192:J192"/>
    <mergeCell ref="D181:J181"/>
    <mergeCell ref="D182:J182"/>
    <mergeCell ref="D183:J183"/>
    <mergeCell ref="D184:J184"/>
    <mergeCell ref="D185:J185"/>
    <mergeCell ref="D186:J186"/>
    <mergeCell ref="D175:J175"/>
    <mergeCell ref="D176:J176"/>
    <mergeCell ref="D177:J177"/>
    <mergeCell ref="D178:J178"/>
    <mergeCell ref="D179:J179"/>
    <mergeCell ref="D180:J180"/>
    <mergeCell ref="C169:J169"/>
    <mergeCell ref="D170:J170"/>
    <mergeCell ref="D171:J171"/>
    <mergeCell ref="D172:J172"/>
    <mergeCell ref="D173:J173"/>
    <mergeCell ref="D174:J174"/>
    <mergeCell ref="D161:J161"/>
    <mergeCell ref="D162:J162"/>
    <mergeCell ref="D163:J163"/>
    <mergeCell ref="D164:J164"/>
    <mergeCell ref="D165:J165"/>
    <mergeCell ref="C167:J167"/>
    <mergeCell ref="D153:J153"/>
    <mergeCell ref="D154:J154"/>
    <mergeCell ref="D155:J155"/>
    <mergeCell ref="D156:J156"/>
    <mergeCell ref="C158:J158"/>
    <mergeCell ref="C160:J160"/>
    <mergeCell ref="D147:J147"/>
    <mergeCell ref="D148:J148"/>
    <mergeCell ref="D149:J149"/>
    <mergeCell ref="D150:J150"/>
    <mergeCell ref="D151:J151"/>
    <mergeCell ref="D152:J152"/>
    <mergeCell ref="C135:J135"/>
    <mergeCell ref="D136:J136"/>
    <mergeCell ref="D137:J137"/>
    <mergeCell ref="D138:J138"/>
    <mergeCell ref="F142:J142"/>
    <mergeCell ref="C146:J146"/>
    <mergeCell ref="D127:J127"/>
    <mergeCell ref="D128:J128"/>
    <mergeCell ref="C130:J130"/>
    <mergeCell ref="D131:J131"/>
    <mergeCell ref="D132:J132"/>
    <mergeCell ref="D133:J133"/>
    <mergeCell ref="C120:J120"/>
    <mergeCell ref="D121:J121"/>
    <mergeCell ref="D122:J122"/>
    <mergeCell ref="D123:J123"/>
    <mergeCell ref="C125:J125"/>
    <mergeCell ref="D126:J126"/>
    <mergeCell ref="D109:J109"/>
    <mergeCell ref="C111:J111"/>
    <mergeCell ref="D112:J112"/>
    <mergeCell ref="D113:J113"/>
    <mergeCell ref="D114:J114"/>
    <mergeCell ref="B119:J119"/>
    <mergeCell ref="D102:J102"/>
    <mergeCell ref="D103:J103"/>
    <mergeCell ref="D104:J104"/>
    <mergeCell ref="C106:J106"/>
    <mergeCell ref="D107:J107"/>
    <mergeCell ref="D108:J108"/>
    <mergeCell ref="C92:J92"/>
    <mergeCell ref="D93:J93"/>
    <mergeCell ref="D94:J94"/>
    <mergeCell ref="D95:J95"/>
    <mergeCell ref="B100:J100"/>
    <mergeCell ref="C101:J101"/>
    <mergeCell ref="D84:J84"/>
    <mergeCell ref="D85:J85"/>
    <mergeCell ref="C87:J87"/>
    <mergeCell ref="D88:J88"/>
    <mergeCell ref="D89:J89"/>
    <mergeCell ref="D90:J90"/>
    <mergeCell ref="C77:J77"/>
    <mergeCell ref="D78:J78"/>
    <mergeCell ref="D79:J79"/>
    <mergeCell ref="D80:J80"/>
    <mergeCell ref="C82:J82"/>
    <mergeCell ref="D83:J83"/>
    <mergeCell ref="B67:J67"/>
    <mergeCell ref="C68:J68"/>
    <mergeCell ref="C69:J69"/>
    <mergeCell ref="C71:J71"/>
    <mergeCell ref="C73:J73"/>
    <mergeCell ref="B76:J76"/>
    <mergeCell ref="D53:F53"/>
    <mergeCell ref="D54:F54"/>
    <mergeCell ref="D55:F55"/>
    <mergeCell ref="D56:F56"/>
    <mergeCell ref="D57:F57"/>
    <mergeCell ref="C64:J64"/>
    <mergeCell ref="D47:F47"/>
    <mergeCell ref="D48:F48"/>
    <mergeCell ref="D49:F49"/>
    <mergeCell ref="D50:F50"/>
    <mergeCell ref="D51:F51"/>
    <mergeCell ref="D52:F52"/>
    <mergeCell ref="D41:F41"/>
    <mergeCell ref="D42:F42"/>
    <mergeCell ref="D43:F43"/>
    <mergeCell ref="D44:F44"/>
    <mergeCell ref="D45:F45"/>
    <mergeCell ref="D46:F46"/>
    <mergeCell ref="C35:D35"/>
    <mergeCell ref="C36:D36"/>
    <mergeCell ref="B40:F40"/>
    <mergeCell ref="G40:I40"/>
    <mergeCell ref="L40:N40"/>
    <mergeCell ref="C29:D29"/>
    <mergeCell ref="C30:D30"/>
    <mergeCell ref="C31:D31"/>
    <mergeCell ref="C32:D32"/>
    <mergeCell ref="C33:D33"/>
    <mergeCell ref="C34:D34"/>
    <mergeCell ref="C38:F38"/>
    <mergeCell ref="T16:AB16"/>
    <mergeCell ref="E18:F18"/>
    <mergeCell ref="H18:J18"/>
    <mergeCell ref="C25:J25"/>
    <mergeCell ref="AQ25:AQ26"/>
    <mergeCell ref="C26:D26"/>
    <mergeCell ref="L26:N26"/>
    <mergeCell ref="C27:D27"/>
    <mergeCell ref="C28:D28"/>
    <mergeCell ref="M22:O22"/>
    <mergeCell ref="R22:T22"/>
    <mergeCell ref="W22:Y22"/>
    <mergeCell ref="AB22:AD22"/>
    <mergeCell ref="AG22:AI22"/>
    <mergeCell ref="AL22:AN22"/>
    <mergeCell ref="AQ22:AQ23"/>
    <mergeCell ref="B20:D20"/>
    <mergeCell ref="E20:F20"/>
    <mergeCell ref="E16:F16"/>
    <mergeCell ref="A1:AR1"/>
    <mergeCell ref="A2:AR2"/>
    <mergeCell ref="A3:D3"/>
    <mergeCell ref="C4:D4"/>
    <mergeCell ref="E4:O4"/>
    <mergeCell ref="T4:AA4"/>
    <mergeCell ref="AB4:AR4"/>
    <mergeCell ref="E14:F14"/>
    <mergeCell ref="I14:M14"/>
    <mergeCell ref="T14:AD14"/>
    <mergeCell ref="B10:D10"/>
    <mergeCell ref="E10:O10"/>
    <mergeCell ref="B12:D12"/>
    <mergeCell ref="E12:O12"/>
    <mergeCell ref="E6:O6"/>
    <mergeCell ref="B8:D8"/>
    <mergeCell ref="E8:O8"/>
    <mergeCell ref="AT1:DM1"/>
    <mergeCell ref="AT14:CO14"/>
    <mergeCell ref="AT16:CO16"/>
    <mergeCell ref="AT21:AY22"/>
    <mergeCell ref="AZ21:BE22"/>
    <mergeCell ref="BF21:BK22"/>
    <mergeCell ref="BL21:BQ22"/>
    <mergeCell ref="BR21:BW22"/>
    <mergeCell ref="BX21:CC22"/>
    <mergeCell ref="CD21:CI22"/>
    <mergeCell ref="CJ21:CO22"/>
    <mergeCell ref="CP21:CU22"/>
    <mergeCell ref="CV21:DA22"/>
    <mergeCell ref="DB21:DG22"/>
    <mergeCell ref="DH21:DM22"/>
  </mergeCells>
  <printOptions horizontalCentered="1" verticalCentered="1"/>
  <pageMargins left="0.25" right="0.25" top="0.25" bottom="0.25" header="0.3" footer="0.3"/>
  <pageSetup scale="17"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0E496-0429-488A-8F85-CF3D7382A571}">
  <sheetPr codeName="Sheet5">
    <pageSetUpPr fitToPage="1"/>
  </sheetPr>
  <dimension ref="A1:ES332"/>
  <sheetViews>
    <sheetView zoomScaleNormal="100" workbookViewId="0">
      <selection activeCell="E12" sqref="E12:O12"/>
    </sheetView>
  </sheetViews>
  <sheetFormatPr defaultColWidth="8.85546875"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2.28515625" style="58" customWidth="1"/>
    <col min="11" max="12" width="1.140625" style="58" customWidth="1"/>
    <col min="13" max="13" width="12.7109375" style="58" customWidth="1"/>
    <col min="14" max="14" width="1.140625" style="58" customWidth="1"/>
    <col min="15" max="15" width="15.7109375" style="58" customWidth="1"/>
    <col min="16" max="17" width="1.140625" style="58" customWidth="1"/>
    <col min="18" max="18" width="12.7109375" style="58" customWidth="1"/>
    <col min="19" max="19" width="1.140625" style="58" customWidth="1"/>
    <col min="20" max="20" width="15.7109375" style="58" customWidth="1"/>
    <col min="21" max="22" width="1.140625" style="58" customWidth="1"/>
    <col min="23" max="23" width="12.7109375" style="58" customWidth="1"/>
    <col min="24" max="24" width="1.140625" style="58" customWidth="1"/>
    <col min="25" max="25" width="15.7109375" style="58" customWidth="1"/>
    <col min="26" max="27" width="1.140625" style="58" customWidth="1"/>
    <col min="28" max="28" width="12.7109375" style="58" customWidth="1"/>
    <col min="29" max="29" width="1.140625" style="58" customWidth="1"/>
    <col min="30" max="30" width="15.7109375" style="58" customWidth="1"/>
    <col min="31" max="32" width="1.140625" style="58" customWidth="1"/>
    <col min="33" max="33" width="12.7109375" style="58" customWidth="1"/>
    <col min="34" max="34" width="1.140625" style="58" customWidth="1"/>
    <col min="35" max="35" width="15.7109375" style="58" customWidth="1"/>
    <col min="36" max="37" width="1.140625" style="58" customWidth="1"/>
    <col min="38" max="38" width="12.7109375" style="58" customWidth="1"/>
    <col min="39" max="39" width="1.140625" style="58" customWidth="1"/>
    <col min="40" max="40" width="15.7109375" style="58" customWidth="1"/>
    <col min="41" max="42" width="1.140625" style="58" customWidth="1"/>
    <col min="43" max="43" width="15.7109375" style="58" customWidth="1"/>
    <col min="44" max="44" width="1.140625" style="58" customWidth="1"/>
    <col min="45" max="45" width="1.140625" style="127" customWidth="1"/>
    <col min="46" max="46" width="16.7109375" style="9" customWidth="1"/>
    <col min="47" max="51" width="8.85546875" style="9" customWidth="1"/>
    <col min="52" max="52" width="25.7109375" style="9" customWidth="1"/>
    <col min="53" max="57" width="10.7109375" style="9" customWidth="1"/>
    <col min="58" max="58" width="19.7109375" style="9" customWidth="1"/>
    <col min="59" max="63" width="10.7109375" style="9" customWidth="1"/>
    <col min="64" max="64" width="16.7109375" style="9" customWidth="1"/>
    <col min="65" max="69" width="8.85546875" style="9" customWidth="1"/>
    <col min="70" max="75" width="12.7109375" style="9" customWidth="1"/>
    <col min="76" max="87" width="13.7109375" style="9" customWidth="1"/>
    <col min="88" max="93" width="50.7109375" style="9" customWidth="1"/>
    <col min="94" max="94" width="20.7109375" style="9" customWidth="1"/>
    <col min="95" max="99" width="10.7109375" style="9" customWidth="1"/>
    <col min="100" max="105" width="12.7109375" style="9" customWidth="1"/>
    <col min="106" max="106" width="18.42578125" style="9" customWidth="1"/>
    <col min="107" max="117" width="12.7109375" style="9" customWidth="1"/>
    <col min="118" max="142" width="8.85546875" style="345"/>
    <col min="143" max="16384" width="8.85546875" style="9"/>
  </cols>
  <sheetData>
    <row r="1" spans="1:149" s="94" customFormat="1" ht="20.25" customHeight="1" thickBot="1">
      <c r="A1" s="1380" t="str">
        <f>'Initial Information'!E19</f>
        <v>Enter name of subaward institution #3</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70"/>
      <c r="AS1" s="725"/>
      <c r="AT1" s="1187" t="s">
        <v>123</v>
      </c>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9"/>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row>
    <row r="2" spans="1:149" s="94" customFormat="1" ht="20.25" customHeight="1">
      <c r="A2" s="1171">
        <f>'DetailedBudget---TXST'!A2</f>
        <v>0</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3"/>
      <c r="AS2" s="726"/>
      <c r="AT2" s="161" t="s">
        <v>181</v>
      </c>
      <c r="AU2" s="161" t="s">
        <v>181</v>
      </c>
      <c r="AV2" s="161" t="s">
        <v>181</v>
      </c>
      <c r="AW2" s="161" t="s">
        <v>181</v>
      </c>
      <c r="AX2" s="161" t="s">
        <v>181</v>
      </c>
      <c r="AY2" s="161" t="s">
        <v>181</v>
      </c>
      <c r="AZ2" s="161" t="s">
        <v>181</v>
      </c>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1" t="s">
        <v>181</v>
      </c>
      <c r="CW2" s="162"/>
      <c r="CX2" s="162"/>
      <c r="CY2" s="162"/>
      <c r="CZ2" s="162"/>
      <c r="DA2" s="162"/>
      <c r="DB2" s="161" t="s">
        <v>181</v>
      </c>
      <c r="DC2" s="162"/>
      <c r="DD2" s="162"/>
      <c r="DE2" s="162"/>
      <c r="DF2" s="162"/>
      <c r="DG2" s="162"/>
      <c r="DH2" s="161" t="s">
        <v>181</v>
      </c>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row>
    <row r="3" spans="1:149" s="58" customFormat="1" ht="20.25" customHeight="1" thickBot="1">
      <c r="A3" s="1174" t="s">
        <v>182</v>
      </c>
      <c r="B3" s="1175"/>
      <c r="C3" s="1175"/>
      <c r="D3" s="1176"/>
      <c r="E3" s="95" t="s">
        <v>181</v>
      </c>
      <c r="F3" s="420">
        <f>AQ247</f>
        <v>0</v>
      </c>
      <c r="G3" s="95" t="s">
        <v>181</v>
      </c>
      <c r="H3" s="95" t="s">
        <v>181</v>
      </c>
      <c r="I3" s="95" t="s">
        <v>181</v>
      </c>
      <c r="J3" s="95" t="s">
        <v>181</v>
      </c>
      <c r="K3" s="95" t="s">
        <v>181</v>
      </c>
      <c r="L3" s="95" t="s">
        <v>181</v>
      </c>
      <c r="M3" s="95" t="s">
        <v>181</v>
      </c>
      <c r="N3" s="95" t="s">
        <v>181</v>
      </c>
      <c r="O3" s="95" t="s">
        <v>181</v>
      </c>
      <c r="P3" s="95" t="s">
        <v>181</v>
      </c>
      <c r="Q3" s="95" t="s">
        <v>181</v>
      </c>
      <c r="R3" s="95" t="s">
        <v>181</v>
      </c>
      <c r="S3" s="95" t="s">
        <v>181</v>
      </c>
      <c r="T3" s="127"/>
      <c r="U3" s="127"/>
      <c r="V3" s="127"/>
      <c r="W3" s="127"/>
      <c r="X3" s="95" t="s">
        <v>181</v>
      </c>
      <c r="Y3" s="95" t="s">
        <v>181</v>
      </c>
      <c r="Z3" s="95" t="s">
        <v>181</v>
      </c>
      <c r="AA3" s="95" t="s">
        <v>181</v>
      </c>
      <c r="AB3" s="95" t="s">
        <v>181</v>
      </c>
      <c r="AC3" s="95" t="s">
        <v>181</v>
      </c>
      <c r="AD3" s="95" t="s">
        <v>181</v>
      </c>
      <c r="AE3" s="95" t="s">
        <v>181</v>
      </c>
      <c r="AF3" s="95" t="s">
        <v>181</v>
      </c>
      <c r="AG3" s="95" t="s">
        <v>181</v>
      </c>
      <c r="AH3" s="95" t="s">
        <v>181</v>
      </c>
      <c r="AI3" s="95" t="s">
        <v>181</v>
      </c>
      <c r="AJ3" s="95" t="s">
        <v>181</v>
      </c>
      <c r="AK3" s="95" t="s">
        <v>181</v>
      </c>
      <c r="AL3" s="95" t="s">
        <v>181</v>
      </c>
      <c r="AM3" s="95" t="s">
        <v>181</v>
      </c>
      <c r="AN3" s="95" t="s">
        <v>181</v>
      </c>
      <c r="AO3" s="95" t="s">
        <v>181</v>
      </c>
      <c r="AP3" s="95" t="s">
        <v>181</v>
      </c>
      <c r="AQ3" s="95" t="s">
        <v>181</v>
      </c>
      <c r="AR3" s="57"/>
      <c r="AS3" s="728"/>
      <c r="AT3" s="132"/>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row>
    <row r="4" spans="1:149" s="58" customFormat="1" ht="20.25" customHeight="1">
      <c r="A4" s="55" t="s">
        <v>181</v>
      </c>
      <c r="B4" s="128" t="s">
        <v>181</v>
      </c>
      <c r="C4" s="1364" t="s">
        <v>152</v>
      </c>
      <c r="D4" s="1364"/>
      <c r="E4" s="1141" t="str">
        <f>C27</f>
        <v>Enter PI from Sub 10 into Cell D20</v>
      </c>
      <c r="F4" s="1141"/>
      <c r="G4" s="1141"/>
      <c r="H4" s="1141"/>
      <c r="I4" s="1141"/>
      <c r="J4" s="1141"/>
      <c r="K4" s="1141"/>
      <c r="L4" s="1141"/>
      <c r="M4" s="1141"/>
      <c r="N4" s="1141"/>
      <c r="O4" s="1141"/>
      <c r="P4" s="128" t="s">
        <v>181</v>
      </c>
      <c r="Q4" s="128" t="s">
        <v>181</v>
      </c>
      <c r="R4" s="128" t="s">
        <v>181</v>
      </c>
      <c r="S4" s="128" t="s">
        <v>181</v>
      </c>
      <c r="T4" s="1365"/>
      <c r="U4" s="1365"/>
      <c r="V4" s="1365"/>
      <c r="W4" s="1365"/>
      <c r="X4" s="1365"/>
      <c r="Y4" s="1365"/>
      <c r="Z4" s="1365"/>
      <c r="AA4" s="1365"/>
      <c r="AB4" s="1366"/>
      <c r="AC4" s="1366"/>
      <c r="AD4" s="1366"/>
      <c r="AE4" s="1366"/>
      <c r="AF4" s="1366"/>
      <c r="AG4" s="1366"/>
      <c r="AH4" s="1366"/>
      <c r="AI4" s="1366"/>
      <c r="AJ4" s="1366"/>
      <c r="AK4" s="1366"/>
      <c r="AL4" s="1366"/>
      <c r="AM4" s="1366"/>
      <c r="AN4" s="1366"/>
      <c r="AO4" s="1366"/>
      <c r="AP4" s="1366"/>
      <c r="AQ4" s="1366"/>
      <c r="AR4" s="1367"/>
      <c r="AS4" s="728"/>
      <c r="AT4" s="265"/>
      <c r="AU4" s="127"/>
      <c r="AV4" s="127"/>
      <c r="AW4" s="280"/>
      <c r="AX4" s="132"/>
      <c r="AY4" s="132"/>
      <c r="AZ4" s="132"/>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32"/>
      <c r="CW4" s="127"/>
      <c r="CX4" s="127"/>
      <c r="CY4" s="127"/>
      <c r="CZ4" s="127"/>
      <c r="DA4" s="127"/>
      <c r="DB4" s="132"/>
      <c r="DC4" s="127"/>
      <c r="DD4" s="127"/>
      <c r="DE4" s="127"/>
      <c r="DF4" s="127"/>
      <c r="DG4" s="127"/>
      <c r="DH4" s="132"/>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row>
    <row r="5" spans="1:149" s="58" customFormat="1" ht="4.9000000000000004" customHeight="1">
      <c r="A5" s="55"/>
      <c r="B5" s="128"/>
      <c r="C5" s="56"/>
      <c r="D5" s="129"/>
      <c r="E5" s="97"/>
      <c r="F5" s="98"/>
      <c r="G5" s="130"/>
      <c r="H5" s="131"/>
      <c r="I5" s="56"/>
      <c r="J5" s="132"/>
      <c r="K5" s="133"/>
      <c r="L5" s="132"/>
      <c r="M5" s="127"/>
      <c r="N5" s="134"/>
      <c r="O5" s="129"/>
      <c r="P5" s="135"/>
      <c r="Q5" s="135"/>
      <c r="R5" s="127"/>
      <c r="S5" s="128"/>
      <c r="U5" s="136"/>
      <c r="V5" s="136"/>
      <c r="W5" s="127"/>
      <c r="X5" s="137"/>
      <c r="Y5" s="137"/>
      <c r="Z5" s="56"/>
      <c r="AA5" s="56"/>
      <c r="AB5" s="56"/>
      <c r="AC5" s="56"/>
      <c r="AD5" s="128"/>
      <c r="AE5" s="128"/>
      <c r="AF5" s="128"/>
      <c r="AG5" s="128"/>
      <c r="AH5" s="128"/>
      <c r="AI5" s="128"/>
      <c r="AJ5" s="128"/>
      <c r="AK5" s="128"/>
      <c r="AL5" s="128"/>
      <c r="AM5" s="128"/>
      <c r="AN5" s="128"/>
      <c r="AO5" s="128"/>
      <c r="AP5" s="128"/>
      <c r="AQ5" s="128"/>
      <c r="AR5" s="57"/>
      <c r="AS5" s="728"/>
      <c r="AT5" s="132"/>
      <c r="AU5" s="132"/>
      <c r="AV5" s="132"/>
      <c r="AW5" s="132"/>
      <c r="AX5" s="132"/>
      <c r="AY5" s="132"/>
      <c r="AZ5" s="132"/>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32"/>
      <c r="CW5" s="127"/>
      <c r="CX5" s="127"/>
      <c r="CY5" s="127"/>
      <c r="CZ5" s="127"/>
      <c r="DA5" s="127"/>
      <c r="DB5" s="132"/>
      <c r="DC5" s="127"/>
      <c r="DD5" s="127"/>
      <c r="DE5" s="127"/>
      <c r="DF5" s="127"/>
      <c r="DG5" s="127"/>
      <c r="DH5" s="132"/>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row>
    <row r="6" spans="1:149" s="58" customFormat="1" ht="20.25" customHeight="1">
      <c r="A6" s="55" t="s">
        <v>181</v>
      </c>
      <c r="B6" s="128" t="s">
        <v>181</v>
      </c>
      <c r="C6" s="138" t="s">
        <v>181</v>
      </c>
      <c r="D6" s="134" t="s">
        <v>151</v>
      </c>
      <c r="E6" s="1140" t="str">
        <f>'DetailedBudget---TXST'!A1</f>
        <v>Texas State University</v>
      </c>
      <c r="F6" s="1106"/>
      <c r="G6" s="1106"/>
      <c r="H6" s="1106"/>
      <c r="I6" s="1106"/>
      <c r="J6" s="1106"/>
      <c r="K6" s="1106"/>
      <c r="L6" s="1106"/>
      <c r="M6" s="1106"/>
      <c r="N6" s="1106"/>
      <c r="O6" s="1106"/>
      <c r="P6" s="139"/>
      <c r="Q6" s="139"/>
      <c r="R6" s="139"/>
      <c r="S6" s="139"/>
      <c r="T6" s="139"/>
      <c r="U6" s="139" t="s">
        <v>181</v>
      </c>
      <c r="V6" s="128" t="s">
        <v>181</v>
      </c>
      <c r="W6" s="128" t="s">
        <v>181</v>
      </c>
      <c r="X6" s="128" t="s">
        <v>181</v>
      </c>
      <c r="Y6" s="56" t="s">
        <v>181</v>
      </c>
      <c r="Z6" s="128" t="s">
        <v>181</v>
      </c>
      <c r="AA6" s="140" t="s">
        <v>181</v>
      </c>
      <c r="AB6" s="128" t="s">
        <v>181</v>
      </c>
      <c r="AC6" s="128" t="s">
        <v>181</v>
      </c>
      <c r="AD6" s="128" t="s">
        <v>181</v>
      </c>
      <c r="AE6" s="128" t="s">
        <v>181</v>
      </c>
      <c r="AF6" s="128" t="s">
        <v>181</v>
      </c>
      <c r="AG6" s="128" t="s">
        <v>181</v>
      </c>
      <c r="AH6" s="128" t="s">
        <v>181</v>
      </c>
      <c r="AI6" s="128" t="s">
        <v>181</v>
      </c>
      <c r="AJ6" s="128" t="s">
        <v>181</v>
      </c>
      <c r="AK6" s="128" t="s">
        <v>181</v>
      </c>
      <c r="AL6" s="128" t="s">
        <v>181</v>
      </c>
      <c r="AM6" s="128" t="s">
        <v>181</v>
      </c>
      <c r="AN6" s="128" t="s">
        <v>181</v>
      </c>
      <c r="AO6" s="128" t="s">
        <v>181</v>
      </c>
      <c r="AP6" s="128" t="s">
        <v>181</v>
      </c>
      <c r="AQ6" s="128" t="s">
        <v>181</v>
      </c>
      <c r="AR6" s="57"/>
      <c r="AS6" s="728"/>
      <c r="AT6" s="132"/>
      <c r="AU6" s="281"/>
      <c r="AV6" s="132"/>
      <c r="AW6" s="132"/>
      <c r="AX6" s="132"/>
      <c r="AY6" s="132"/>
      <c r="AZ6" s="132"/>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32"/>
      <c r="CW6" s="127"/>
      <c r="CX6" s="127"/>
      <c r="CY6" s="127"/>
      <c r="CZ6" s="127"/>
      <c r="DA6" s="127"/>
      <c r="DB6" s="132"/>
      <c r="DC6" s="127"/>
      <c r="DD6" s="127"/>
      <c r="DE6" s="127"/>
      <c r="DF6" s="127"/>
      <c r="DG6" s="127"/>
      <c r="DH6" s="132"/>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row>
    <row r="7" spans="1:149" s="58" customFormat="1" ht="4.9000000000000004" customHeight="1">
      <c r="A7" s="55"/>
      <c r="B7" s="128"/>
      <c r="C7" s="56"/>
      <c r="D7" s="129"/>
      <c r="E7" s="97"/>
      <c r="F7" s="98"/>
      <c r="G7" s="130"/>
      <c r="H7" s="131"/>
      <c r="I7" s="56"/>
      <c r="J7" s="132"/>
      <c r="K7" s="133"/>
      <c r="L7" s="132"/>
      <c r="M7" s="127"/>
      <c r="N7" s="134"/>
      <c r="O7" s="129"/>
      <c r="P7" s="135"/>
      <c r="Q7" s="135"/>
      <c r="R7" s="127"/>
      <c r="S7" s="128"/>
      <c r="U7" s="136"/>
      <c r="V7" s="136"/>
      <c r="W7" s="127"/>
      <c r="X7" s="137"/>
      <c r="Y7" s="137"/>
      <c r="Z7" s="56"/>
      <c r="AA7" s="56"/>
      <c r="AB7" s="56"/>
      <c r="AC7" s="56"/>
      <c r="AD7" s="128"/>
      <c r="AE7" s="128"/>
      <c r="AF7" s="128"/>
      <c r="AG7" s="128"/>
      <c r="AH7" s="128"/>
      <c r="AI7" s="128"/>
      <c r="AJ7" s="128"/>
      <c r="AK7" s="128"/>
      <c r="AL7" s="128"/>
      <c r="AM7" s="128"/>
      <c r="AN7" s="128"/>
      <c r="AO7" s="128"/>
      <c r="AP7" s="128"/>
      <c r="AQ7" s="128"/>
      <c r="AR7" s="57"/>
      <c r="AS7" s="728"/>
      <c r="AT7" s="132"/>
      <c r="AU7" s="132"/>
      <c r="AV7" s="132"/>
      <c r="AW7" s="132"/>
      <c r="AX7" s="132"/>
      <c r="AY7" s="132"/>
      <c r="AZ7" s="132"/>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32"/>
      <c r="CW7" s="127"/>
      <c r="CX7" s="127"/>
      <c r="CY7" s="127"/>
      <c r="CZ7" s="127"/>
      <c r="DA7" s="127"/>
      <c r="DB7" s="132"/>
      <c r="DC7" s="127"/>
      <c r="DD7" s="127"/>
      <c r="DE7" s="127"/>
      <c r="DF7" s="127"/>
      <c r="DG7" s="127"/>
      <c r="DH7" s="132"/>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row>
    <row r="8" spans="1:149" s="58" customFormat="1" ht="20.25" customHeight="1">
      <c r="A8" s="55" t="s">
        <v>181</v>
      </c>
      <c r="B8" s="1299" t="s">
        <v>1192</v>
      </c>
      <c r="C8" s="1300"/>
      <c r="D8" s="1300"/>
      <c r="E8" s="1140">
        <f>'DetailedBudget---TXST'!E8</f>
        <v>0</v>
      </c>
      <c r="F8" s="1106"/>
      <c r="G8" s="1106"/>
      <c r="H8" s="1106"/>
      <c r="I8" s="1106"/>
      <c r="J8" s="1106"/>
      <c r="K8" s="1106"/>
      <c r="L8" s="1106"/>
      <c r="M8" s="1106"/>
      <c r="N8" s="1106"/>
      <c r="O8" s="1106"/>
      <c r="P8" s="139"/>
      <c r="Q8" s="139"/>
      <c r="R8" s="139"/>
      <c r="S8" s="139"/>
      <c r="T8" s="139"/>
      <c r="U8" s="139" t="s">
        <v>181</v>
      </c>
      <c r="V8" s="128" t="s">
        <v>181</v>
      </c>
      <c r="W8" s="128" t="s">
        <v>181</v>
      </c>
      <c r="X8" s="128" t="s">
        <v>181</v>
      </c>
      <c r="Y8" s="56" t="s">
        <v>181</v>
      </c>
      <c r="Z8" s="128" t="s">
        <v>181</v>
      </c>
      <c r="AA8" s="140" t="s">
        <v>181</v>
      </c>
      <c r="AB8" s="128" t="s">
        <v>181</v>
      </c>
      <c r="AC8" s="128" t="s">
        <v>181</v>
      </c>
      <c r="AD8" s="128" t="s">
        <v>181</v>
      </c>
      <c r="AE8" s="128" t="s">
        <v>181</v>
      </c>
      <c r="AF8" s="128" t="s">
        <v>181</v>
      </c>
      <c r="AG8" s="128" t="s">
        <v>181</v>
      </c>
      <c r="AH8" s="128" t="s">
        <v>181</v>
      </c>
      <c r="AI8" s="128" t="s">
        <v>181</v>
      </c>
      <c r="AJ8" s="128" t="s">
        <v>181</v>
      </c>
      <c r="AK8" s="128" t="s">
        <v>181</v>
      </c>
      <c r="AL8" s="128" t="s">
        <v>181</v>
      </c>
      <c r="AM8" s="128" t="s">
        <v>181</v>
      </c>
      <c r="AN8" s="128" t="s">
        <v>181</v>
      </c>
      <c r="AO8" s="128" t="s">
        <v>181</v>
      </c>
      <c r="AP8" s="128" t="s">
        <v>181</v>
      </c>
      <c r="AQ8" s="128" t="s">
        <v>181</v>
      </c>
      <c r="AR8" s="57"/>
      <c r="AS8" s="728"/>
      <c r="AT8" s="132" t="s">
        <v>181</v>
      </c>
      <c r="AU8" s="132" t="s">
        <v>181</v>
      </c>
      <c r="AV8" s="132" t="s">
        <v>181</v>
      </c>
      <c r="AW8" s="132" t="s">
        <v>181</v>
      </c>
      <c r="AX8" s="132" t="s">
        <v>181</v>
      </c>
      <c r="AY8" s="132" t="s">
        <v>181</v>
      </c>
      <c r="AZ8" s="132" t="s">
        <v>181</v>
      </c>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32" t="s">
        <v>181</v>
      </c>
      <c r="CW8" s="127"/>
      <c r="CX8" s="127"/>
      <c r="CY8" s="127"/>
      <c r="CZ8" s="127"/>
      <c r="DA8" s="127"/>
      <c r="DB8" s="132" t="s">
        <v>181</v>
      </c>
      <c r="DC8" s="127"/>
      <c r="DD8" s="127"/>
      <c r="DE8" s="127"/>
      <c r="DF8" s="127"/>
      <c r="DG8" s="127"/>
      <c r="DH8" s="132" t="s">
        <v>181</v>
      </c>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row>
    <row r="9" spans="1:149" s="58" customFormat="1" ht="4.9000000000000004" customHeight="1">
      <c r="A9" s="55"/>
      <c r="B9" s="128"/>
      <c r="C9" s="56"/>
      <c r="D9" s="129"/>
      <c r="E9" s="97"/>
      <c r="F9" s="98"/>
      <c r="G9" s="130"/>
      <c r="H9" s="131"/>
      <c r="I9" s="56"/>
      <c r="J9" s="132"/>
      <c r="K9" s="133"/>
      <c r="L9" s="132"/>
      <c r="M9" s="127"/>
      <c r="N9" s="134"/>
      <c r="O9" s="129"/>
      <c r="P9" s="135"/>
      <c r="Q9" s="135"/>
      <c r="R9" s="127"/>
      <c r="S9" s="128"/>
      <c r="U9" s="136"/>
      <c r="V9" s="136"/>
      <c r="W9" s="127"/>
      <c r="X9" s="137"/>
      <c r="Y9" s="137"/>
      <c r="Z9" s="56"/>
      <c r="AA9" s="56"/>
      <c r="AB9" s="56"/>
      <c r="AC9" s="56"/>
      <c r="AD9" s="128"/>
      <c r="AE9" s="128"/>
      <c r="AF9" s="128"/>
      <c r="AG9" s="128"/>
      <c r="AH9" s="128"/>
      <c r="AI9" s="128"/>
      <c r="AJ9" s="128"/>
      <c r="AK9" s="128"/>
      <c r="AL9" s="128"/>
      <c r="AM9" s="128"/>
      <c r="AN9" s="128"/>
      <c r="AO9" s="128"/>
      <c r="AP9" s="128"/>
      <c r="AQ9" s="128"/>
      <c r="AR9" s="57"/>
      <c r="AS9" s="728"/>
      <c r="AT9" s="132"/>
      <c r="AU9" s="132"/>
      <c r="AV9" s="132"/>
      <c r="AW9" s="132"/>
      <c r="AX9" s="132"/>
      <c r="AY9" s="132"/>
      <c r="AZ9" s="132"/>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32"/>
      <c r="CW9" s="127"/>
      <c r="CX9" s="127"/>
      <c r="CY9" s="127"/>
      <c r="CZ9" s="127"/>
      <c r="DA9" s="127"/>
      <c r="DB9" s="132"/>
      <c r="DC9" s="127"/>
      <c r="DD9" s="127"/>
      <c r="DE9" s="127"/>
      <c r="DF9" s="127"/>
      <c r="DG9" s="127"/>
      <c r="DH9" s="132"/>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row>
    <row r="10" spans="1:149" s="58" customFormat="1" ht="20.25" customHeight="1">
      <c r="A10" s="55" t="s">
        <v>181</v>
      </c>
      <c r="B10" s="1299" t="s">
        <v>1191</v>
      </c>
      <c r="C10" s="1300"/>
      <c r="D10" s="1300"/>
      <c r="E10" s="1140" t="str">
        <f>'DetailedBudget---TXST'!E10</f>
        <v xml:space="preserve"> </v>
      </c>
      <c r="F10" s="1106"/>
      <c r="G10" s="1106"/>
      <c r="H10" s="1106"/>
      <c r="I10" s="1106"/>
      <c r="J10" s="1106"/>
      <c r="K10" s="1106"/>
      <c r="L10" s="1106"/>
      <c r="M10" s="1106"/>
      <c r="N10" s="1106"/>
      <c r="O10" s="1106"/>
      <c r="P10" s="139"/>
      <c r="Q10" s="139"/>
      <c r="R10" s="139"/>
      <c r="S10" s="139"/>
      <c r="T10" s="139"/>
      <c r="U10" s="139" t="s">
        <v>181</v>
      </c>
      <c r="V10" s="128" t="s">
        <v>181</v>
      </c>
      <c r="W10" s="128" t="s">
        <v>181</v>
      </c>
      <c r="X10" s="128" t="s">
        <v>181</v>
      </c>
      <c r="Y10" s="56" t="s">
        <v>181</v>
      </c>
      <c r="Z10" s="128" t="s">
        <v>181</v>
      </c>
      <c r="AA10" s="140" t="s">
        <v>181</v>
      </c>
      <c r="AB10" s="128" t="s">
        <v>181</v>
      </c>
      <c r="AC10" s="128" t="s">
        <v>181</v>
      </c>
      <c r="AD10" s="128" t="s">
        <v>181</v>
      </c>
      <c r="AE10" s="128" t="s">
        <v>181</v>
      </c>
      <c r="AF10" s="128" t="s">
        <v>181</v>
      </c>
      <c r="AG10" s="128" t="s">
        <v>181</v>
      </c>
      <c r="AH10" s="128" t="s">
        <v>181</v>
      </c>
      <c r="AI10" s="128" t="s">
        <v>181</v>
      </c>
      <c r="AJ10" s="128" t="s">
        <v>181</v>
      </c>
      <c r="AK10" s="128" t="s">
        <v>181</v>
      </c>
      <c r="AL10" s="128" t="s">
        <v>181</v>
      </c>
      <c r="AM10" s="128" t="s">
        <v>181</v>
      </c>
      <c r="AN10" s="128" t="s">
        <v>181</v>
      </c>
      <c r="AO10" s="128" t="s">
        <v>181</v>
      </c>
      <c r="AP10" s="128" t="s">
        <v>181</v>
      </c>
      <c r="AQ10" s="128" t="s">
        <v>181</v>
      </c>
      <c r="AR10" s="57"/>
      <c r="AS10" s="728"/>
      <c r="AT10" s="132" t="s">
        <v>181</v>
      </c>
      <c r="AU10" s="132" t="s">
        <v>181</v>
      </c>
      <c r="AV10" s="132" t="s">
        <v>181</v>
      </c>
      <c r="AW10" s="132" t="s">
        <v>181</v>
      </c>
      <c r="AX10" s="132" t="s">
        <v>181</v>
      </c>
      <c r="AY10" s="132" t="s">
        <v>181</v>
      </c>
      <c r="AZ10" s="132" t="s">
        <v>181</v>
      </c>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32" t="s">
        <v>181</v>
      </c>
      <c r="CW10" s="127"/>
      <c r="CX10" s="127"/>
      <c r="CY10" s="127"/>
      <c r="CZ10" s="127"/>
      <c r="DA10" s="127"/>
      <c r="DB10" s="132" t="s">
        <v>181</v>
      </c>
      <c r="DC10" s="127"/>
      <c r="DD10" s="127"/>
      <c r="DE10" s="127"/>
      <c r="DF10" s="127"/>
      <c r="DG10" s="127"/>
      <c r="DH10" s="132" t="s">
        <v>181</v>
      </c>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row>
    <row r="11" spans="1:149" s="58" customFormat="1" ht="4.9000000000000004" customHeight="1">
      <c r="A11" s="55"/>
      <c r="B11" s="128"/>
      <c r="C11" s="56"/>
      <c r="D11" s="129"/>
      <c r="E11" s="97"/>
      <c r="F11" s="98"/>
      <c r="G11" s="130"/>
      <c r="H11" s="131"/>
      <c r="I11" s="56"/>
      <c r="J11" s="132"/>
      <c r="K11" s="133"/>
      <c r="L11" s="132"/>
      <c r="M11" s="127"/>
      <c r="N11" s="134"/>
      <c r="O11" s="129"/>
      <c r="P11" s="135"/>
      <c r="Q11" s="135"/>
      <c r="R11" s="127"/>
      <c r="S11" s="128"/>
      <c r="U11" s="136"/>
      <c r="V11" s="136"/>
      <c r="W11" s="127"/>
      <c r="X11" s="137"/>
      <c r="Y11" s="137"/>
      <c r="Z11" s="56"/>
      <c r="AA11" s="56"/>
      <c r="AB11" s="56"/>
      <c r="AC11" s="56"/>
      <c r="AD11" s="128"/>
      <c r="AE11" s="128"/>
      <c r="AF11" s="128"/>
      <c r="AG11" s="128"/>
      <c r="AH11" s="128"/>
      <c r="AI11" s="128"/>
      <c r="AJ11" s="128"/>
      <c r="AK11" s="128"/>
      <c r="AL11" s="128"/>
      <c r="AM11" s="128"/>
      <c r="AN11" s="128"/>
      <c r="AO11" s="128"/>
      <c r="AP11" s="128"/>
      <c r="AQ11" s="128"/>
      <c r="AR11" s="57"/>
      <c r="AS11" s="728"/>
      <c r="AT11" s="132"/>
      <c r="AU11" s="132"/>
      <c r="AV11" s="132"/>
      <c r="AW11" s="132"/>
      <c r="AX11" s="132"/>
      <c r="AY11" s="132"/>
      <c r="AZ11" s="132"/>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32"/>
      <c r="CW11" s="127"/>
      <c r="CX11" s="127"/>
      <c r="CY11" s="127"/>
      <c r="CZ11" s="127"/>
      <c r="DA11" s="127"/>
      <c r="DB11" s="132"/>
      <c r="DC11" s="127"/>
      <c r="DD11" s="127"/>
      <c r="DE11" s="127"/>
      <c r="DF11" s="127"/>
      <c r="DG11" s="127"/>
      <c r="DH11" s="132"/>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row>
    <row r="12" spans="1:149" s="58" customFormat="1" ht="20.25" customHeight="1">
      <c r="A12" s="55" t="s">
        <v>181</v>
      </c>
      <c r="B12" s="1299" t="s">
        <v>1195</v>
      </c>
      <c r="C12" s="1300"/>
      <c r="D12" s="1300"/>
      <c r="E12" s="1104">
        <f>'DetailedBudget---TXST'!E12</f>
        <v>0</v>
      </c>
      <c r="F12" s="1301"/>
      <c r="G12" s="1301"/>
      <c r="H12" s="1301"/>
      <c r="I12" s="1301"/>
      <c r="J12" s="1301"/>
      <c r="K12" s="1301"/>
      <c r="L12" s="1301"/>
      <c r="M12" s="1301"/>
      <c r="N12" s="1301"/>
      <c r="O12" s="1301"/>
      <c r="P12" s="139"/>
      <c r="Q12" s="139"/>
      <c r="R12" s="139"/>
      <c r="S12" s="139"/>
      <c r="T12" s="139"/>
      <c r="U12" s="139" t="s">
        <v>181</v>
      </c>
      <c r="V12" s="128" t="s">
        <v>181</v>
      </c>
      <c r="W12" s="128" t="s">
        <v>181</v>
      </c>
      <c r="X12" s="128" t="s">
        <v>181</v>
      </c>
      <c r="Y12" s="56" t="s">
        <v>181</v>
      </c>
      <c r="Z12" s="128" t="s">
        <v>181</v>
      </c>
      <c r="AA12" s="140" t="s">
        <v>181</v>
      </c>
      <c r="AB12" s="128" t="s">
        <v>181</v>
      </c>
      <c r="AC12" s="128" t="s">
        <v>181</v>
      </c>
      <c r="AD12" s="128" t="s">
        <v>181</v>
      </c>
      <c r="AE12" s="128" t="s">
        <v>181</v>
      </c>
      <c r="AF12" s="128" t="s">
        <v>181</v>
      </c>
      <c r="AG12" s="128" t="s">
        <v>181</v>
      </c>
      <c r="AH12" s="128" t="s">
        <v>181</v>
      </c>
      <c r="AI12" s="128" t="s">
        <v>181</v>
      </c>
      <c r="AJ12" s="128" t="s">
        <v>181</v>
      </c>
      <c r="AK12" s="128" t="s">
        <v>181</v>
      </c>
      <c r="AL12" s="128" t="s">
        <v>181</v>
      </c>
      <c r="AM12" s="128" t="s">
        <v>181</v>
      </c>
      <c r="AN12" s="128" t="s">
        <v>181</v>
      </c>
      <c r="AO12" s="128" t="s">
        <v>181</v>
      </c>
      <c r="AP12" s="128" t="s">
        <v>181</v>
      </c>
      <c r="AQ12" s="128" t="s">
        <v>181</v>
      </c>
      <c r="AR12" s="57"/>
      <c r="AS12" s="728"/>
      <c r="AT12" s="132" t="s">
        <v>181</v>
      </c>
      <c r="AU12" s="132" t="s">
        <v>181</v>
      </c>
      <c r="AV12" s="132" t="s">
        <v>181</v>
      </c>
      <c r="AW12" s="132" t="s">
        <v>181</v>
      </c>
      <c r="AX12" s="132" t="s">
        <v>181</v>
      </c>
      <c r="AY12" s="132" t="s">
        <v>181</v>
      </c>
      <c r="AZ12" s="132" t="s">
        <v>181</v>
      </c>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32" t="s">
        <v>181</v>
      </c>
      <c r="CW12" s="127"/>
      <c r="CX12" s="127"/>
      <c r="CY12" s="127"/>
      <c r="CZ12" s="127"/>
      <c r="DA12" s="127"/>
      <c r="DB12" s="132" t="s">
        <v>181</v>
      </c>
      <c r="DC12" s="127"/>
      <c r="DD12" s="127"/>
      <c r="DE12" s="127"/>
      <c r="DF12" s="127"/>
      <c r="DG12" s="127"/>
      <c r="DH12" s="132" t="s">
        <v>181</v>
      </c>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row>
    <row r="13" spans="1:149" s="58" customFormat="1" ht="4.9000000000000004" customHeight="1">
      <c r="A13" s="55"/>
      <c r="B13" s="128"/>
      <c r="C13" s="56"/>
      <c r="D13" s="129"/>
      <c r="E13" s="135"/>
      <c r="F13" s="127"/>
      <c r="G13" s="130"/>
      <c r="H13" s="131"/>
      <c r="I13" s="56"/>
      <c r="J13" s="132"/>
      <c r="K13" s="133"/>
      <c r="L13" s="132"/>
      <c r="M13" s="127"/>
      <c r="N13" s="134"/>
      <c r="O13" s="129"/>
      <c r="P13" s="135"/>
      <c r="Q13" s="135"/>
      <c r="R13" s="127"/>
      <c r="S13" s="139"/>
      <c r="T13" s="127"/>
      <c r="U13" s="146"/>
      <c r="V13" s="146"/>
      <c r="W13" s="127"/>
      <c r="X13" s="137"/>
      <c r="Y13" s="137"/>
      <c r="Z13" s="56"/>
      <c r="AA13" s="56"/>
      <c r="AB13" s="56"/>
      <c r="AC13" s="56"/>
      <c r="AD13" s="128"/>
      <c r="AE13" s="128"/>
      <c r="AF13" s="128"/>
      <c r="AG13" s="128"/>
      <c r="AH13" s="128"/>
      <c r="AI13" s="128"/>
      <c r="AJ13" s="128"/>
      <c r="AK13" s="128"/>
      <c r="AL13" s="128"/>
      <c r="AM13" s="128"/>
      <c r="AN13" s="128"/>
      <c r="AO13" s="128"/>
      <c r="AP13" s="128"/>
      <c r="AQ13" s="128"/>
      <c r="AR13" s="57"/>
      <c r="AS13" s="728"/>
      <c r="AT13" s="132"/>
      <c r="AU13" s="132"/>
      <c r="AV13" s="132"/>
      <c r="AW13" s="132"/>
      <c r="AX13" s="132"/>
      <c r="AY13" s="132"/>
      <c r="AZ13" s="132"/>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32"/>
      <c r="CW13" s="127"/>
      <c r="CX13" s="127"/>
      <c r="CY13" s="127"/>
      <c r="CZ13" s="127"/>
      <c r="DA13" s="127"/>
      <c r="DB13" s="132"/>
      <c r="DC13" s="127"/>
      <c r="DD13" s="127"/>
      <c r="DE13" s="127"/>
      <c r="DF13" s="127"/>
      <c r="DG13" s="127"/>
      <c r="DH13" s="132"/>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row>
    <row r="14" spans="1:149" s="58" customFormat="1" ht="20.25" customHeight="1">
      <c r="A14" s="55" t="s">
        <v>181</v>
      </c>
      <c r="B14" s="128" t="s">
        <v>181</v>
      </c>
      <c r="D14" s="134" t="s">
        <v>183</v>
      </c>
      <c r="E14" s="1182">
        <f>'DetailedBudget---TXST'!E14</f>
        <v>45536</v>
      </c>
      <c r="F14" s="1182"/>
      <c r="G14" s="141"/>
      <c r="H14" s="142" t="s">
        <v>184</v>
      </c>
      <c r="I14" s="1359">
        <f>'DetailedBudget---TXST'!I14</f>
        <v>45900</v>
      </c>
      <c r="J14" s="1359"/>
      <c r="K14" s="1359"/>
      <c r="L14" s="1359"/>
      <c r="M14" s="1359"/>
      <c r="N14" s="127"/>
      <c r="O14" s="127"/>
      <c r="P14" s="127"/>
      <c r="Q14" s="127"/>
      <c r="R14" s="127"/>
      <c r="S14" s="127"/>
      <c r="T14" s="1360"/>
      <c r="U14" s="1360"/>
      <c r="V14" s="1360"/>
      <c r="W14" s="1360"/>
      <c r="X14" s="1360"/>
      <c r="Y14" s="1360"/>
      <c r="Z14" s="1360"/>
      <c r="AA14" s="1360"/>
      <c r="AB14" s="1360"/>
      <c r="AC14" s="1360"/>
      <c r="AD14" s="1360"/>
      <c r="AE14" s="127"/>
      <c r="AF14" s="127"/>
      <c r="AG14" s="127"/>
      <c r="AH14" s="127"/>
      <c r="AI14" s="127"/>
      <c r="AJ14" s="127"/>
      <c r="AK14" s="127"/>
      <c r="AL14" s="127"/>
      <c r="AM14" s="128"/>
      <c r="AN14" s="128"/>
      <c r="AO14" s="128" t="s">
        <v>181</v>
      </c>
      <c r="AP14" s="128" t="s">
        <v>181</v>
      </c>
      <c r="AQ14" s="128" t="s">
        <v>181</v>
      </c>
      <c r="AR14" s="99" t="s">
        <v>181</v>
      </c>
      <c r="AS14" s="727"/>
      <c r="AT14" s="1351"/>
      <c r="AU14" s="1351"/>
      <c r="AV14" s="1351"/>
      <c r="AW14" s="1351"/>
      <c r="AX14" s="1351"/>
      <c r="AY14" s="1351"/>
      <c r="AZ14" s="1351"/>
      <c r="BA14" s="1351"/>
      <c r="BB14" s="1351"/>
      <c r="BC14" s="1351"/>
      <c r="BD14" s="1351"/>
      <c r="BE14" s="1351"/>
      <c r="BF14" s="1351"/>
      <c r="BG14" s="1351"/>
      <c r="BH14" s="1351"/>
      <c r="BI14" s="1351"/>
      <c r="BJ14" s="1351"/>
      <c r="BK14" s="1351"/>
      <c r="BL14" s="1351"/>
      <c r="BM14" s="1351"/>
      <c r="BN14" s="1351"/>
      <c r="BO14" s="1351"/>
      <c r="BP14" s="1351"/>
      <c r="BQ14" s="1351"/>
      <c r="BR14" s="1351"/>
      <c r="BS14" s="1351"/>
      <c r="BT14" s="1351"/>
      <c r="BU14" s="1351"/>
      <c r="BV14" s="1351"/>
      <c r="BW14" s="1351"/>
      <c r="BX14" s="1351"/>
      <c r="BY14" s="1351"/>
      <c r="BZ14" s="1351"/>
      <c r="CA14" s="1351"/>
      <c r="CB14" s="1351"/>
      <c r="CC14" s="1351"/>
      <c r="CD14" s="1351"/>
      <c r="CE14" s="1351"/>
      <c r="CF14" s="1351"/>
      <c r="CG14" s="1351"/>
      <c r="CH14" s="1351"/>
      <c r="CI14" s="1351"/>
      <c r="CJ14" s="1351"/>
      <c r="CK14" s="1351"/>
      <c r="CL14" s="1351"/>
      <c r="CM14" s="1351"/>
      <c r="CN14" s="1351"/>
      <c r="CO14" s="1351"/>
      <c r="CP14" s="771"/>
      <c r="CQ14" s="771"/>
      <c r="CR14" s="771"/>
      <c r="CS14" s="771"/>
      <c r="CT14" s="771"/>
      <c r="CU14" s="771"/>
      <c r="CV14" s="771"/>
      <c r="CW14" s="771"/>
      <c r="CX14" s="771"/>
      <c r="CY14" s="771"/>
      <c r="CZ14" s="771"/>
      <c r="DA14" s="771"/>
      <c r="DB14" s="771"/>
      <c r="DC14" s="771"/>
      <c r="DD14" s="771"/>
      <c r="DE14" s="771"/>
      <c r="DF14" s="771"/>
      <c r="DG14" s="771"/>
      <c r="DH14" s="771"/>
      <c r="DI14" s="771"/>
      <c r="DJ14" s="771"/>
      <c r="DK14" s="771"/>
      <c r="DL14" s="771"/>
      <c r="DM14" s="771"/>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row>
    <row r="15" spans="1:149" s="58" customFormat="1" ht="4.9000000000000004" customHeight="1">
      <c r="A15" s="55" t="s">
        <v>181</v>
      </c>
      <c r="B15" s="128" t="s">
        <v>181</v>
      </c>
      <c r="C15" s="56" t="s">
        <v>181</v>
      </c>
      <c r="D15" s="140" t="s">
        <v>181</v>
      </c>
      <c r="E15" s="128" t="s">
        <v>181</v>
      </c>
      <c r="F15" s="128" t="s">
        <v>181</v>
      </c>
      <c r="G15" s="128" t="s">
        <v>181</v>
      </c>
      <c r="H15" s="128" t="s">
        <v>181</v>
      </c>
      <c r="I15" s="128" t="s">
        <v>181</v>
      </c>
      <c r="J15" s="128" t="s">
        <v>181</v>
      </c>
      <c r="K15" s="128" t="s">
        <v>181</v>
      </c>
      <c r="L15" s="128" t="s">
        <v>181</v>
      </c>
      <c r="M15" s="128" t="s">
        <v>181</v>
      </c>
      <c r="N15" s="128" t="s">
        <v>181</v>
      </c>
      <c r="O15" s="128" t="s">
        <v>181</v>
      </c>
      <c r="P15" s="143" t="s">
        <v>181</v>
      </c>
      <c r="Q15" s="143" t="s">
        <v>181</v>
      </c>
      <c r="R15" s="144" t="s">
        <v>181</v>
      </c>
      <c r="S15" s="144" t="s">
        <v>181</v>
      </c>
      <c r="T15" s="144"/>
      <c r="U15" s="139" t="s">
        <v>181</v>
      </c>
      <c r="V15" s="139" t="s">
        <v>181</v>
      </c>
      <c r="W15" s="139" t="s">
        <v>181</v>
      </c>
      <c r="X15" s="139" t="s">
        <v>181</v>
      </c>
      <c r="Y15" s="132" t="s">
        <v>181</v>
      </c>
      <c r="Z15" s="128" t="s">
        <v>181</v>
      </c>
      <c r="AA15" s="140" t="s">
        <v>181</v>
      </c>
      <c r="AB15" s="128" t="s">
        <v>181</v>
      </c>
      <c r="AC15" s="128" t="s">
        <v>181</v>
      </c>
      <c r="AD15" s="128" t="s">
        <v>181</v>
      </c>
      <c r="AE15" s="128" t="s">
        <v>181</v>
      </c>
      <c r="AF15" s="128" t="s">
        <v>181</v>
      </c>
      <c r="AG15" s="128" t="s">
        <v>181</v>
      </c>
      <c r="AH15" s="128" t="s">
        <v>181</v>
      </c>
      <c r="AI15" s="128" t="s">
        <v>181</v>
      </c>
      <c r="AJ15" s="128" t="s">
        <v>181</v>
      </c>
      <c r="AK15" s="128" t="s">
        <v>181</v>
      </c>
      <c r="AL15" s="128" t="s">
        <v>181</v>
      </c>
      <c r="AM15" s="128" t="s">
        <v>181</v>
      </c>
      <c r="AN15" s="128" t="s">
        <v>181</v>
      </c>
      <c r="AO15" s="128" t="s">
        <v>181</v>
      </c>
      <c r="AP15" s="128" t="s">
        <v>181</v>
      </c>
      <c r="AQ15" s="128" t="s">
        <v>181</v>
      </c>
      <c r="AR15" s="99" t="s">
        <v>181</v>
      </c>
      <c r="AS15" s="727"/>
      <c r="AT15" s="132" t="s">
        <v>181</v>
      </c>
      <c r="AU15" s="132" t="s">
        <v>181</v>
      </c>
      <c r="AV15" s="132" t="s">
        <v>181</v>
      </c>
      <c r="AW15" s="132" t="s">
        <v>181</v>
      </c>
      <c r="AX15" s="132" t="s">
        <v>181</v>
      </c>
      <c r="AY15" s="132" t="s">
        <v>181</v>
      </c>
      <c r="AZ15" s="132" t="s">
        <v>181</v>
      </c>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32" t="s">
        <v>181</v>
      </c>
      <c r="CW15" s="127"/>
      <c r="CX15" s="127"/>
      <c r="CY15" s="127"/>
      <c r="CZ15" s="127"/>
      <c r="DA15" s="127"/>
      <c r="DB15" s="132" t="s">
        <v>181</v>
      </c>
      <c r="DC15" s="127"/>
      <c r="DD15" s="127"/>
      <c r="DE15" s="127"/>
      <c r="DF15" s="127"/>
      <c r="DG15" s="127"/>
      <c r="DH15" s="132" t="s">
        <v>181</v>
      </c>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row>
    <row r="16" spans="1:149" s="58" customFormat="1" ht="20.25" customHeight="1">
      <c r="A16" s="55" t="s">
        <v>181</v>
      </c>
      <c r="B16" s="128" t="s">
        <v>181</v>
      </c>
      <c r="C16" s="56" t="s">
        <v>181</v>
      </c>
      <c r="D16" s="134" t="s">
        <v>185</v>
      </c>
      <c r="E16" s="1185" t="e">
        <f>WORKDAY('Initial Information'!E11,-3,Holidays!A:A)</f>
        <v>#NUM!</v>
      </c>
      <c r="F16" s="1186"/>
      <c r="G16" s="130"/>
      <c r="H16" s="145"/>
      <c r="I16" s="56" t="s">
        <v>181</v>
      </c>
      <c r="J16" s="132" t="s">
        <v>181</v>
      </c>
      <c r="K16" s="133"/>
      <c r="L16" s="132" t="s">
        <v>181</v>
      </c>
      <c r="M16" s="127"/>
      <c r="N16" s="134"/>
      <c r="O16" s="129"/>
      <c r="P16" s="135"/>
      <c r="Q16" s="135"/>
      <c r="R16" s="127"/>
      <c r="S16" s="139" t="s">
        <v>181</v>
      </c>
      <c r="T16" s="1352"/>
      <c r="U16" s="1353"/>
      <c r="V16" s="1353"/>
      <c r="W16" s="1353"/>
      <c r="X16" s="1353"/>
      <c r="Y16" s="1353"/>
      <c r="Z16" s="1353"/>
      <c r="AA16" s="1353"/>
      <c r="AB16" s="1353"/>
      <c r="AC16" s="56" t="s">
        <v>181</v>
      </c>
      <c r="AD16" s="128" t="s">
        <v>181</v>
      </c>
      <c r="AE16" s="128" t="s">
        <v>181</v>
      </c>
      <c r="AF16" s="128" t="s">
        <v>181</v>
      </c>
      <c r="AG16" s="128" t="s">
        <v>181</v>
      </c>
      <c r="AH16" s="128" t="s">
        <v>181</v>
      </c>
      <c r="AI16" s="128" t="s">
        <v>181</v>
      </c>
      <c r="AJ16" s="128" t="s">
        <v>181</v>
      </c>
      <c r="AK16" s="128" t="s">
        <v>181</v>
      </c>
      <c r="AL16" s="128" t="s">
        <v>181</v>
      </c>
      <c r="AM16" s="128" t="s">
        <v>181</v>
      </c>
      <c r="AN16" s="128" t="s">
        <v>181</v>
      </c>
      <c r="AO16" s="128" t="s">
        <v>181</v>
      </c>
      <c r="AP16" s="128" t="s">
        <v>181</v>
      </c>
      <c r="AQ16" s="128" t="s">
        <v>181</v>
      </c>
      <c r="AR16" s="99" t="s">
        <v>181</v>
      </c>
      <c r="AS16" s="727"/>
      <c r="AT16" s="1024"/>
      <c r="AU16" s="1024"/>
      <c r="AV16" s="1024"/>
      <c r="AW16" s="1024"/>
      <c r="AX16" s="1024"/>
      <c r="AY16" s="1024"/>
      <c r="AZ16" s="1024"/>
      <c r="BA16" s="1024"/>
      <c r="BB16" s="1024"/>
      <c r="BC16" s="1024"/>
      <c r="BD16" s="1024"/>
      <c r="BE16" s="1024"/>
      <c r="BF16" s="1024"/>
      <c r="BG16" s="1024"/>
      <c r="BH16" s="1024"/>
      <c r="BI16" s="1024"/>
      <c r="BJ16" s="1024"/>
      <c r="BK16" s="1024"/>
      <c r="BL16" s="1024"/>
      <c r="BM16" s="1024"/>
      <c r="BN16" s="1024"/>
      <c r="BO16" s="1024"/>
      <c r="BP16" s="1024"/>
      <c r="BQ16" s="1024"/>
      <c r="BR16" s="1024"/>
      <c r="BS16" s="1024"/>
      <c r="BT16" s="1024"/>
      <c r="BU16" s="1024"/>
      <c r="BV16" s="1024"/>
      <c r="BW16" s="1024"/>
      <c r="BX16" s="1024"/>
      <c r="BY16" s="1024"/>
      <c r="BZ16" s="1024"/>
      <c r="CA16" s="1024"/>
      <c r="CB16" s="1024"/>
      <c r="CC16" s="1024"/>
      <c r="CD16" s="1024"/>
      <c r="CE16" s="1024"/>
      <c r="CF16" s="1024"/>
      <c r="CG16" s="1024"/>
      <c r="CH16" s="1024"/>
      <c r="CI16" s="1024"/>
      <c r="CJ16" s="1024"/>
      <c r="CK16" s="1024"/>
      <c r="CL16" s="1024"/>
      <c r="CM16" s="1024"/>
      <c r="CN16" s="1024"/>
      <c r="CO16" s="1024"/>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row>
    <row r="17" spans="1:149" s="58" customFormat="1" ht="4.9000000000000004" customHeight="1">
      <c r="A17" s="55"/>
      <c r="B17" s="128"/>
      <c r="C17" s="56"/>
      <c r="D17" s="129"/>
      <c r="E17" s="135"/>
      <c r="F17" s="127"/>
      <c r="G17" s="130"/>
      <c r="H17" s="131"/>
      <c r="I17" s="132"/>
      <c r="J17" s="132"/>
      <c r="K17" s="751"/>
      <c r="L17" s="132"/>
      <c r="M17" s="177"/>
      <c r="N17" s="134"/>
      <c r="O17" s="129"/>
      <c r="P17" s="135"/>
      <c r="Q17" s="135"/>
      <c r="R17" s="127"/>
      <c r="S17" s="139"/>
      <c r="T17" s="127"/>
      <c r="U17" s="146"/>
      <c r="V17" s="146"/>
      <c r="W17" s="127"/>
      <c r="X17" s="137"/>
      <c r="Y17" s="137"/>
      <c r="Z17" s="56"/>
      <c r="AA17" s="56"/>
      <c r="AB17" s="56"/>
      <c r="AC17" s="56"/>
      <c r="AD17" s="128"/>
      <c r="AE17" s="128"/>
      <c r="AF17" s="128"/>
      <c r="AG17" s="128"/>
      <c r="AH17" s="128"/>
      <c r="AI17" s="128"/>
      <c r="AJ17" s="128"/>
      <c r="AK17" s="128"/>
      <c r="AL17" s="128"/>
      <c r="AM17" s="128"/>
      <c r="AN17" s="128"/>
      <c r="AO17" s="128"/>
      <c r="AP17" s="128"/>
      <c r="AQ17" s="128"/>
      <c r="AR17" s="99" t="s">
        <v>181</v>
      </c>
      <c r="AS17" s="727"/>
      <c r="AT17" s="132"/>
      <c r="AU17" s="132"/>
      <c r="AV17" s="132"/>
      <c r="AW17" s="132"/>
      <c r="AX17" s="132"/>
      <c r="AY17" s="132"/>
      <c r="AZ17" s="132"/>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32"/>
      <c r="CW17" s="127"/>
      <c r="CX17" s="127"/>
      <c r="CY17" s="127"/>
      <c r="CZ17" s="127"/>
      <c r="DA17" s="127"/>
      <c r="DB17" s="132"/>
      <c r="DC17" s="127"/>
      <c r="DD17" s="127"/>
      <c r="DE17" s="127"/>
      <c r="DF17" s="127"/>
      <c r="DG17" s="127"/>
      <c r="DH17" s="132"/>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row>
    <row r="18" spans="1:149" s="58" customFormat="1" ht="20.25" customHeight="1">
      <c r="A18" s="55"/>
      <c r="B18" s="128"/>
      <c r="C18" s="56"/>
      <c r="D18" s="134" t="s">
        <v>1115</v>
      </c>
      <c r="E18" s="1354">
        <v>0.26</v>
      </c>
      <c r="F18" s="1355"/>
      <c r="G18" s="148"/>
      <c r="H18" s="1356"/>
      <c r="I18" s="1357"/>
      <c r="J18" s="1357"/>
      <c r="K18" s="751"/>
      <c r="L18" s="177"/>
      <c r="M18" s="177"/>
      <c r="N18" s="134"/>
      <c r="O18" s="134"/>
      <c r="P18" s="148"/>
      <c r="Q18" s="148"/>
      <c r="R18" s="130"/>
      <c r="S18" s="139"/>
      <c r="T18" s="149"/>
      <c r="U18" s="149"/>
      <c r="V18" s="149"/>
      <c r="W18" s="130"/>
      <c r="X18" s="130"/>
      <c r="Y18" s="130"/>
      <c r="Z18" s="56"/>
      <c r="AA18" s="56"/>
      <c r="AB18" s="56"/>
      <c r="AC18" s="56"/>
      <c r="AD18" s="128"/>
      <c r="AE18" s="128"/>
      <c r="AF18" s="128"/>
      <c r="AG18" s="128"/>
      <c r="AH18" s="128"/>
      <c r="AI18" s="128"/>
      <c r="AJ18" s="128"/>
      <c r="AK18" s="128"/>
      <c r="AL18" s="128"/>
      <c r="AM18" s="128"/>
      <c r="AN18" s="128"/>
      <c r="AO18" s="128"/>
      <c r="AP18" s="128"/>
      <c r="AQ18" s="128"/>
      <c r="AR18" s="99" t="s">
        <v>181</v>
      </c>
      <c r="AS18" s="7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row>
    <row r="19" spans="1:149" s="58" customFormat="1" ht="4.9000000000000004" customHeight="1">
      <c r="A19" s="55"/>
      <c r="B19" s="128"/>
      <c r="C19" s="56"/>
      <c r="D19" s="129"/>
      <c r="E19" s="135"/>
      <c r="F19" s="127"/>
      <c r="G19" s="130"/>
      <c r="H19" s="131"/>
      <c r="I19" s="132"/>
      <c r="J19" s="132"/>
      <c r="K19" s="751"/>
      <c r="L19" s="132"/>
      <c r="M19" s="177"/>
      <c r="N19" s="134"/>
      <c r="O19" s="129"/>
      <c r="P19" s="135"/>
      <c r="Q19" s="135"/>
      <c r="R19" s="127"/>
      <c r="S19" s="139"/>
      <c r="T19" s="127"/>
      <c r="U19" s="146"/>
      <c r="V19" s="146"/>
      <c r="W19" s="127"/>
      <c r="X19" s="137"/>
      <c r="Y19" s="137"/>
      <c r="Z19" s="56"/>
      <c r="AA19" s="56"/>
      <c r="AB19" s="56"/>
      <c r="AC19" s="56"/>
      <c r="AD19" s="128"/>
      <c r="AE19" s="128"/>
      <c r="AF19" s="128"/>
      <c r="AG19" s="128"/>
      <c r="AH19" s="128"/>
      <c r="AI19" s="128"/>
      <c r="AJ19" s="128"/>
      <c r="AK19" s="128"/>
      <c r="AL19" s="128"/>
      <c r="AM19" s="128"/>
      <c r="AN19" s="128"/>
      <c r="AO19" s="128"/>
      <c r="AP19" s="128"/>
      <c r="AQ19" s="128"/>
      <c r="AR19" s="57"/>
      <c r="AS19" s="729"/>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row>
    <row r="20" spans="1:149" s="58" customFormat="1" ht="20.25" customHeight="1">
      <c r="A20" s="55"/>
      <c r="B20" s="1358" t="s">
        <v>1083</v>
      </c>
      <c r="C20" s="993"/>
      <c r="D20" s="993"/>
      <c r="E20" s="1134" t="e">
        <f ca="1">WORKDAY('Initial Information'!E12, -5, Holidays!A:A)</f>
        <v>#NUM!</v>
      </c>
      <c r="F20" s="1135"/>
      <c r="G20" s="148"/>
      <c r="H20" s="149"/>
      <c r="I20" s="752"/>
      <c r="J20" s="752"/>
      <c r="K20" s="751"/>
      <c r="L20" s="749"/>
      <c r="M20" s="750"/>
      <c r="N20" s="134"/>
      <c r="O20" s="134"/>
      <c r="P20" s="148"/>
      <c r="Q20" s="148"/>
      <c r="R20" s="130"/>
      <c r="S20" s="139"/>
      <c r="T20" s="149"/>
      <c r="U20" s="149"/>
      <c r="V20" s="149"/>
      <c r="W20" s="130"/>
      <c r="X20" s="130"/>
      <c r="Y20" s="130"/>
      <c r="Z20" s="56"/>
      <c r="AA20" s="56"/>
      <c r="AB20" s="56"/>
      <c r="AC20" s="56"/>
      <c r="AD20" s="128"/>
      <c r="AE20" s="128"/>
      <c r="AF20" s="128"/>
      <c r="AG20" s="128"/>
      <c r="AH20" s="128"/>
      <c r="AI20" s="128"/>
      <c r="AJ20" s="128"/>
      <c r="AK20" s="128"/>
      <c r="AL20" s="128"/>
      <c r="AM20" s="128"/>
      <c r="AN20" s="128"/>
      <c r="AO20" s="128"/>
      <c r="AP20" s="128"/>
      <c r="AQ20" s="128"/>
      <c r="AR20" s="57"/>
      <c r="AS20" s="729"/>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row>
    <row r="21" spans="1:149" s="58" customFormat="1" ht="4.9000000000000004" customHeight="1">
      <c r="A21" s="55"/>
      <c r="B21" s="128"/>
      <c r="C21" s="56"/>
      <c r="D21" s="129"/>
      <c r="E21" s="135"/>
      <c r="F21" s="127"/>
      <c r="G21" s="130"/>
      <c r="H21" s="131"/>
      <c r="I21" s="132"/>
      <c r="J21" s="132"/>
      <c r="K21" s="751"/>
      <c r="L21" s="132"/>
      <c r="M21" s="177"/>
      <c r="N21" s="134"/>
      <c r="O21" s="129"/>
      <c r="P21" s="135"/>
      <c r="Q21" s="135"/>
      <c r="R21" s="127"/>
      <c r="S21" s="139"/>
      <c r="T21" s="127"/>
      <c r="U21" s="146"/>
      <c r="V21" s="146"/>
      <c r="W21" s="127"/>
      <c r="X21" s="137"/>
      <c r="Y21" s="137"/>
      <c r="Z21" s="56"/>
      <c r="AA21" s="56"/>
      <c r="AB21" s="56"/>
      <c r="AC21" s="56"/>
      <c r="AD21" s="128"/>
      <c r="AE21" s="128"/>
      <c r="AF21" s="128"/>
      <c r="AG21" s="128"/>
      <c r="AH21" s="128"/>
      <c r="AI21" s="128"/>
      <c r="AJ21" s="128"/>
      <c r="AK21" s="128"/>
      <c r="AL21" s="128"/>
      <c r="AM21" s="128"/>
      <c r="AN21" s="128"/>
      <c r="AO21" s="128"/>
      <c r="AP21" s="128"/>
      <c r="AQ21" s="128"/>
      <c r="AR21" s="57"/>
      <c r="AS21" s="729"/>
      <c r="AT21" s="1324" t="s">
        <v>115</v>
      </c>
      <c r="AU21" s="1325"/>
      <c r="AV21" s="1325"/>
      <c r="AW21" s="1325"/>
      <c r="AX21" s="1325"/>
      <c r="AY21" s="1326"/>
      <c r="AZ21" s="1031" t="s">
        <v>106</v>
      </c>
      <c r="BA21" s="1330"/>
      <c r="BB21" s="1330"/>
      <c r="BC21" s="1330"/>
      <c r="BD21" s="1330"/>
      <c r="BE21" s="1331"/>
      <c r="BF21" s="1032" t="s">
        <v>107</v>
      </c>
      <c r="BG21" s="1033"/>
      <c r="BH21" s="1033"/>
      <c r="BI21" s="1033"/>
      <c r="BJ21" s="1033"/>
      <c r="BK21" s="1034"/>
      <c r="BL21" s="1337" t="s">
        <v>108</v>
      </c>
      <c r="BM21" s="1338"/>
      <c r="BN21" s="1338"/>
      <c r="BO21" s="1338"/>
      <c r="BP21" s="1338"/>
      <c r="BQ21" s="1339"/>
      <c r="BR21" s="1055" t="s">
        <v>109</v>
      </c>
      <c r="BS21" s="1056"/>
      <c r="BT21" s="1056"/>
      <c r="BU21" s="1056"/>
      <c r="BV21" s="1056"/>
      <c r="BW21" s="1057"/>
      <c r="BX21" s="1061" t="s">
        <v>1206</v>
      </c>
      <c r="BY21" s="1062"/>
      <c r="BZ21" s="1062"/>
      <c r="CA21" s="1062"/>
      <c r="CB21" s="1062"/>
      <c r="CC21" s="1063"/>
      <c r="CD21" s="1055" t="s">
        <v>1207</v>
      </c>
      <c r="CE21" s="1056"/>
      <c r="CF21" s="1056"/>
      <c r="CG21" s="1056"/>
      <c r="CH21" s="1056"/>
      <c r="CI21" s="1057"/>
      <c r="CJ21" s="1044" t="s">
        <v>386</v>
      </c>
      <c r="CK21" s="1045"/>
      <c r="CL21" s="1045"/>
      <c r="CM21" s="1045"/>
      <c r="CN21" s="1045"/>
      <c r="CO21" s="1046"/>
      <c r="CP21" s="1162" t="s">
        <v>1058</v>
      </c>
      <c r="CQ21" s="1163"/>
      <c r="CR21" s="1163"/>
      <c r="CS21" s="1163"/>
      <c r="CT21" s="1163"/>
      <c r="CU21" s="1164"/>
      <c r="CV21" s="1308" t="s">
        <v>1059</v>
      </c>
      <c r="CW21" s="1309"/>
      <c r="CX21" s="1309"/>
      <c r="CY21" s="1309"/>
      <c r="CZ21" s="1309"/>
      <c r="DA21" s="1310"/>
      <c r="DB21" s="1190" t="s">
        <v>1060</v>
      </c>
      <c r="DC21" s="1191"/>
      <c r="DD21" s="1191"/>
      <c r="DE21" s="1191"/>
      <c r="DF21" s="1191"/>
      <c r="DG21" s="1192"/>
      <c r="DH21" s="1317" t="s">
        <v>388</v>
      </c>
      <c r="DI21" s="1318"/>
      <c r="DJ21" s="1318"/>
      <c r="DK21" s="1318"/>
      <c r="DL21" s="1318"/>
      <c r="DM21" s="1319"/>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row>
    <row r="22" spans="1:149" s="58" customFormat="1" ht="20.25" customHeight="1">
      <c r="A22" s="55"/>
      <c r="B22" s="128"/>
      <c r="C22" s="56"/>
      <c r="D22" s="147"/>
      <c r="E22" s="150"/>
      <c r="F22" s="151"/>
      <c r="G22" s="148"/>
      <c r="H22" s="148"/>
      <c r="I22" s="56"/>
      <c r="J22" s="132"/>
      <c r="K22" s="133"/>
      <c r="L22" s="132"/>
      <c r="M22" s="1350" t="s">
        <v>0</v>
      </c>
      <c r="N22" s="1350"/>
      <c r="O22" s="1350"/>
      <c r="P22" s="56" t="s">
        <v>181</v>
      </c>
      <c r="Q22" s="56" t="s">
        <v>181</v>
      </c>
      <c r="R22" s="1350" t="s">
        <v>1</v>
      </c>
      <c r="S22" s="1350"/>
      <c r="T22" s="1350"/>
      <c r="U22" s="56" t="s">
        <v>181</v>
      </c>
      <c r="V22" s="56" t="s">
        <v>181</v>
      </c>
      <c r="W22" s="1350" t="s">
        <v>2</v>
      </c>
      <c r="X22" s="1350"/>
      <c r="Y22" s="1350"/>
      <c r="Z22" s="59" t="s">
        <v>181</v>
      </c>
      <c r="AA22" s="59" t="s">
        <v>181</v>
      </c>
      <c r="AB22" s="1350" t="s">
        <v>3</v>
      </c>
      <c r="AC22" s="1350"/>
      <c r="AD22" s="1350"/>
      <c r="AE22" s="59" t="s">
        <v>181</v>
      </c>
      <c r="AF22" s="59" t="s">
        <v>181</v>
      </c>
      <c r="AG22" s="1350" t="s">
        <v>4</v>
      </c>
      <c r="AH22" s="1350"/>
      <c r="AI22" s="1350"/>
      <c r="AJ22" s="59" t="s">
        <v>181</v>
      </c>
      <c r="AK22" s="59" t="s">
        <v>181</v>
      </c>
      <c r="AL22" s="1350" t="s">
        <v>187</v>
      </c>
      <c r="AM22" s="1350"/>
      <c r="AN22" s="1350"/>
      <c r="AO22" s="56" t="s">
        <v>181</v>
      </c>
      <c r="AP22" s="56" t="s">
        <v>181</v>
      </c>
      <c r="AQ22" s="1051" t="s">
        <v>281</v>
      </c>
      <c r="AR22" s="60" t="s">
        <v>181</v>
      </c>
      <c r="AS22" s="729"/>
      <c r="AT22" s="1327"/>
      <c r="AU22" s="1328"/>
      <c r="AV22" s="1328"/>
      <c r="AW22" s="1328"/>
      <c r="AX22" s="1328"/>
      <c r="AY22" s="1329"/>
      <c r="AZ22" s="1332"/>
      <c r="BA22" s="1333"/>
      <c r="BB22" s="1333"/>
      <c r="BC22" s="1333"/>
      <c r="BD22" s="1333"/>
      <c r="BE22" s="1334"/>
      <c r="BF22" s="1335"/>
      <c r="BG22" s="1252"/>
      <c r="BH22" s="1252"/>
      <c r="BI22" s="1252"/>
      <c r="BJ22" s="1252"/>
      <c r="BK22" s="1336"/>
      <c r="BL22" s="1340"/>
      <c r="BM22" s="1341"/>
      <c r="BN22" s="1341"/>
      <c r="BO22" s="1341"/>
      <c r="BP22" s="1341"/>
      <c r="BQ22" s="1342"/>
      <c r="BR22" s="1343"/>
      <c r="BS22" s="1248"/>
      <c r="BT22" s="1248"/>
      <c r="BU22" s="1248"/>
      <c r="BV22" s="1248"/>
      <c r="BW22" s="1344"/>
      <c r="BX22" s="1345"/>
      <c r="BY22" s="1250"/>
      <c r="BZ22" s="1250"/>
      <c r="CA22" s="1250"/>
      <c r="CB22" s="1250"/>
      <c r="CC22" s="1346"/>
      <c r="CD22" s="1343"/>
      <c r="CE22" s="1248"/>
      <c r="CF22" s="1248"/>
      <c r="CG22" s="1248"/>
      <c r="CH22" s="1248"/>
      <c r="CI22" s="1344"/>
      <c r="CJ22" s="1302"/>
      <c r="CK22" s="1303"/>
      <c r="CL22" s="1303"/>
      <c r="CM22" s="1303"/>
      <c r="CN22" s="1303"/>
      <c r="CO22" s="1304"/>
      <c r="CP22" s="1305"/>
      <c r="CQ22" s="1306"/>
      <c r="CR22" s="1306"/>
      <c r="CS22" s="1306"/>
      <c r="CT22" s="1306"/>
      <c r="CU22" s="1307"/>
      <c r="CV22" s="1311"/>
      <c r="CW22" s="1312"/>
      <c r="CX22" s="1312"/>
      <c r="CY22" s="1312"/>
      <c r="CZ22" s="1312"/>
      <c r="DA22" s="1313"/>
      <c r="DB22" s="1314"/>
      <c r="DC22" s="1315"/>
      <c r="DD22" s="1315"/>
      <c r="DE22" s="1315"/>
      <c r="DF22" s="1315"/>
      <c r="DG22" s="1316"/>
      <c r="DH22" s="1320"/>
      <c r="DI22" s="1321"/>
      <c r="DJ22" s="1321"/>
      <c r="DK22" s="1321"/>
      <c r="DL22" s="1321"/>
      <c r="DM22" s="1322"/>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row>
    <row r="23" spans="1:149" s="58" customFormat="1" ht="20.25" customHeight="1" thickBot="1">
      <c r="A23" s="61" t="s">
        <v>181</v>
      </c>
      <c r="B23" s="62" t="s">
        <v>181</v>
      </c>
      <c r="C23" s="62" t="s">
        <v>181</v>
      </c>
      <c r="D23" s="62" t="s">
        <v>181</v>
      </c>
      <c r="E23" s="62" t="s">
        <v>181</v>
      </c>
      <c r="F23" s="62" t="s">
        <v>181</v>
      </c>
      <c r="G23" s="62" t="s">
        <v>181</v>
      </c>
      <c r="H23" s="62" t="s">
        <v>181</v>
      </c>
      <c r="I23" s="62" t="s">
        <v>181</v>
      </c>
      <c r="J23" s="62" t="s">
        <v>181</v>
      </c>
      <c r="K23" s="62" t="s">
        <v>181</v>
      </c>
      <c r="L23" s="62" t="s">
        <v>181</v>
      </c>
      <c r="M23" s="63">
        <f>'DetailedBudget---TXST'!M20</f>
        <v>45536</v>
      </c>
      <c r="N23" s="64" t="s">
        <v>237</v>
      </c>
      <c r="O23" s="65">
        <f>'DetailedBudget---TXST'!O20</f>
        <v>45900</v>
      </c>
      <c r="P23" s="66" t="s">
        <v>181</v>
      </c>
      <c r="Q23" s="66" t="s">
        <v>181</v>
      </c>
      <c r="R23" s="63">
        <f>'DetailedBudget---TXST'!R20</f>
        <v>45901</v>
      </c>
      <c r="S23" s="64" t="s">
        <v>237</v>
      </c>
      <c r="T23" s="65">
        <f>'DetailedBudget---TXST'!T20</f>
        <v>46265</v>
      </c>
      <c r="U23" s="66" t="s">
        <v>181</v>
      </c>
      <c r="V23" s="66" t="s">
        <v>181</v>
      </c>
      <c r="W23" s="63">
        <f>'DetailedBudget---TXST'!W20</f>
        <v>46266</v>
      </c>
      <c r="X23" s="64" t="s">
        <v>237</v>
      </c>
      <c r="Y23" s="65">
        <f>'DetailedBudget---TXST'!Y20</f>
        <v>46630</v>
      </c>
      <c r="Z23" s="66" t="s">
        <v>181</v>
      </c>
      <c r="AA23" s="66" t="s">
        <v>181</v>
      </c>
      <c r="AB23" s="63">
        <f>'DetailedBudget---TXST'!AB20</f>
        <v>46631</v>
      </c>
      <c r="AC23" s="64" t="s">
        <v>237</v>
      </c>
      <c r="AD23" s="65">
        <f>'DetailedBudget---TXST'!AD20</f>
        <v>46996</v>
      </c>
      <c r="AE23" s="66" t="s">
        <v>181</v>
      </c>
      <c r="AF23" s="66" t="s">
        <v>181</v>
      </c>
      <c r="AG23" s="63">
        <f>'DetailedBudget---TXST'!AG20</f>
        <v>46997</v>
      </c>
      <c r="AH23" s="64" t="s">
        <v>237</v>
      </c>
      <c r="AI23" s="65">
        <f>'DetailedBudget---TXST'!AI20</f>
        <v>47361</v>
      </c>
      <c r="AJ23" s="66" t="s">
        <v>181</v>
      </c>
      <c r="AK23" s="66" t="s">
        <v>181</v>
      </c>
      <c r="AL23" s="63">
        <f>'DetailedBudget---TXST'!AL20</f>
        <v>47362</v>
      </c>
      <c r="AM23" s="64" t="s">
        <v>237</v>
      </c>
      <c r="AN23" s="65">
        <f>'DetailedBudget---TXST'!AN20</f>
        <v>47726</v>
      </c>
      <c r="AO23" s="62" t="s">
        <v>181</v>
      </c>
      <c r="AP23" s="62" t="s">
        <v>181</v>
      </c>
      <c r="AQ23" s="1052"/>
      <c r="AR23" s="67" t="s">
        <v>181</v>
      </c>
      <c r="AS23" s="729"/>
      <c r="AT23" s="754" t="str">
        <f>M22</f>
        <v>Year 1</v>
      </c>
      <c r="AU23" s="754" t="str">
        <f>R22</f>
        <v>Year 2</v>
      </c>
      <c r="AV23" s="754" t="str">
        <f>W22</f>
        <v>Year 3</v>
      </c>
      <c r="AW23" s="754" t="str">
        <f>AB22</f>
        <v>Year 4</v>
      </c>
      <c r="AX23" s="754" t="str">
        <f>AG22</f>
        <v>Year 5</v>
      </c>
      <c r="AY23" s="754" t="str">
        <f>AL22</f>
        <v>Year 6</v>
      </c>
      <c r="AZ23" s="755" t="str">
        <f t="shared" ref="AZ23:CE23" si="0">AT23</f>
        <v>Year 1</v>
      </c>
      <c r="BA23" s="755" t="str">
        <f t="shared" si="0"/>
        <v>Year 2</v>
      </c>
      <c r="BB23" s="755" t="str">
        <f t="shared" si="0"/>
        <v>Year 3</v>
      </c>
      <c r="BC23" s="755" t="str">
        <f t="shared" si="0"/>
        <v>Year 4</v>
      </c>
      <c r="BD23" s="755" t="str">
        <f t="shared" si="0"/>
        <v>Year 5</v>
      </c>
      <c r="BE23" s="755" t="str">
        <f t="shared" si="0"/>
        <v>Year 6</v>
      </c>
      <c r="BF23" s="756" t="str">
        <f t="shared" si="0"/>
        <v>Year 1</v>
      </c>
      <c r="BG23" s="756" t="str">
        <f t="shared" si="0"/>
        <v>Year 2</v>
      </c>
      <c r="BH23" s="756" t="str">
        <f t="shared" si="0"/>
        <v>Year 3</v>
      </c>
      <c r="BI23" s="756" t="str">
        <f t="shared" si="0"/>
        <v>Year 4</v>
      </c>
      <c r="BJ23" s="756" t="str">
        <f t="shared" si="0"/>
        <v>Year 5</v>
      </c>
      <c r="BK23" s="756" t="str">
        <f t="shared" si="0"/>
        <v>Year 6</v>
      </c>
      <c r="BL23" s="758" t="str">
        <f t="shared" si="0"/>
        <v>Year 1</v>
      </c>
      <c r="BM23" s="758" t="str">
        <f t="shared" si="0"/>
        <v>Year 2</v>
      </c>
      <c r="BN23" s="758" t="str">
        <f t="shared" si="0"/>
        <v>Year 3</v>
      </c>
      <c r="BO23" s="758" t="str">
        <f t="shared" si="0"/>
        <v>Year 4</v>
      </c>
      <c r="BP23" s="758" t="str">
        <f t="shared" si="0"/>
        <v>Year 5</v>
      </c>
      <c r="BQ23" s="758" t="str">
        <f t="shared" si="0"/>
        <v>Year 6</v>
      </c>
      <c r="BR23" s="759" t="str">
        <f t="shared" si="0"/>
        <v>Year 1</v>
      </c>
      <c r="BS23" s="759" t="str">
        <f t="shared" si="0"/>
        <v>Year 2</v>
      </c>
      <c r="BT23" s="759" t="str">
        <f t="shared" si="0"/>
        <v>Year 3</v>
      </c>
      <c r="BU23" s="759" t="str">
        <f t="shared" si="0"/>
        <v>Year 4</v>
      </c>
      <c r="BV23" s="759" t="str">
        <f t="shared" si="0"/>
        <v>Year 5</v>
      </c>
      <c r="BW23" s="759" t="str">
        <f t="shared" si="0"/>
        <v>Year 6</v>
      </c>
      <c r="BX23" s="760" t="str">
        <f t="shared" si="0"/>
        <v>Year 1</v>
      </c>
      <c r="BY23" s="760" t="str">
        <f t="shared" si="0"/>
        <v>Year 2</v>
      </c>
      <c r="BZ23" s="760" t="str">
        <f t="shared" si="0"/>
        <v>Year 3</v>
      </c>
      <c r="CA23" s="760" t="str">
        <f t="shared" si="0"/>
        <v>Year 4</v>
      </c>
      <c r="CB23" s="760" t="str">
        <f t="shared" si="0"/>
        <v>Year 5</v>
      </c>
      <c r="CC23" s="760" t="str">
        <f t="shared" si="0"/>
        <v>Year 6</v>
      </c>
      <c r="CD23" s="759" t="str">
        <f t="shared" si="0"/>
        <v>Year 1</v>
      </c>
      <c r="CE23" s="759" t="str">
        <f t="shared" si="0"/>
        <v>Year 2</v>
      </c>
      <c r="CF23" s="759" t="str">
        <f t="shared" ref="CF23:DK23" si="1">BZ23</f>
        <v>Year 3</v>
      </c>
      <c r="CG23" s="759" t="str">
        <f t="shared" si="1"/>
        <v>Year 4</v>
      </c>
      <c r="CH23" s="759" t="str">
        <f t="shared" si="1"/>
        <v>Year 5</v>
      </c>
      <c r="CI23" s="759" t="str">
        <f t="shared" si="1"/>
        <v>Year 6</v>
      </c>
      <c r="CJ23" s="761" t="str">
        <f t="shared" si="1"/>
        <v>Year 1</v>
      </c>
      <c r="CK23" s="761" t="str">
        <f t="shared" si="1"/>
        <v>Year 2</v>
      </c>
      <c r="CL23" s="761" t="str">
        <f t="shared" si="1"/>
        <v>Year 3</v>
      </c>
      <c r="CM23" s="761" t="str">
        <f t="shared" si="1"/>
        <v>Year 4</v>
      </c>
      <c r="CN23" s="761" t="str">
        <f t="shared" si="1"/>
        <v>Year 5</v>
      </c>
      <c r="CO23" s="761" t="str">
        <f t="shared" si="1"/>
        <v>Year 6</v>
      </c>
      <c r="CP23" s="762" t="str">
        <f t="shared" si="1"/>
        <v>Year 1</v>
      </c>
      <c r="CQ23" s="762" t="str">
        <f t="shared" si="1"/>
        <v>Year 2</v>
      </c>
      <c r="CR23" s="762" t="str">
        <f t="shared" si="1"/>
        <v>Year 3</v>
      </c>
      <c r="CS23" s="762" t="str">
        <f t="shared" si="1"/>
        <v>Year 4</v>
      </c>
      <c r="CT23" s="762" t="str">
        <f t="shared" si="1"/>
        <v>Year 5</v>
      </c>
      <c r="CU23" s="762" t="str">
        <f t="shared" si="1"/>
        <v>Year 6</v>
      </c>
      <c r="CV23" s="763" t="str">
        <f t="shared" si="1"/>
        <v>Year 1</v>
      </c>
      <c r="CW23" s="763" t="str">
        <f t="shared" si="1"/>
        <v>Year 2</v>
      </c>
      <c r="CX23" s="763" t="str">
        <f t="shared" si="1"/>
        <v>Year 3</v>
      </c>
      <c r="CY23" s="763" t="str">
        <f t="shared" si="1"/>
        <v>Year 4</v>
      </c>
      <c r="CZ23" s="763" t="str">
        <f t="shared" si="1"/>
        <v>Year 5</v>
      </c>
      <c r="DA23" s="763" t="str">
        <f t="shared" si="1"/>
        <v>Year 6</v>
      </c>
      <c r="DB23" s="765" t="str">
        <f t="shared" si="1"/>
        <v>Year 1</v>
      </c>
      <c r="DC23" s="765" t="str">
        <f t="shared" si="1"/>
        <v>Year 2</v>
      </c>
      <c r="DD23" s="765" t="str">
        <f t="shared" si="1"/>
        <v>Year 3</v>
      </c>
      <c r="DE23" s="765" t="str">
        <f t="shared" si="1"/>
        <v>Year 4</v>
      </c>
      <c r="DF23" s="765" t="str">
        <f t="shared" si="1"/>
        <v>Year 5</v>
      </c>
      <c r="DG23" s="765" t="str">
        <f t="shared" si="1"/>
        <v>Year 6</v>
      </c>
      <c r="DH23" s="757" t="str">
        <f t="shared" si="1"/>
        <v>Year 1</v>
      </c>
      <c r="DI23" s="757" t="str">
        <f t="shared" si="1"/>
        <v>Year 2</v>
      </c>
      <c r="DJ23" s="757" t="str">
        <f t="shared" si="1"/>
        <v>Year 3</v>
      </c>
      <c r="DK23" s="757" t="str">
        <f t="shared" si="1"/>
        <v>Year 4</v>
      </c>
      <c r="DL23" s="757" t="str">
        <f t="shared" ref="DL23:DM23" si="2">DF23</f>
        <v>Year 5</v>
      </c>
      <c r="DM23" s="757" t="str">
        <f t="shared" si="2"/>
        <v>Year 6</v>
      </c>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row>
    <row r="24" spans="1:149" s="58" customFormat="1" ht="9.9499999999999993" customHeight="1">
      <c r="A24" s="55" t="s">
        <v>181</v>
      </c>
      <c r="B24" s="56" t="s">
        <v>181</v>
      </c>
      <c r="C24" s="56" t="s">
        <v>181</v>
      </c>
      <c r="D24" s="56" t="s">
        <v>181</v>
      </c>
      <c r="E24" s="56" t="s">
        <v>181</v>
      </c>
      <c r="F24" s="56" t="s">
        <v>181</v>
      </c>
      <c r="G24" s="56" t="s">
        <v>181</v>
      </c>
      <c r="H24" s="56" t="s">
        <v>181</v>
      </c>
      <c r="I24" s="56" t="s">
        <v>181</v>
      </c>
      <c r="J24" s="56" t="s">
        <v>181</v>
      </c>
      <c r="K24" s="56" t="s">
        <v>181</v>
      </c>
      <c r="L24" s="68" t="s">
        <v>181</v>
      </c>
      <c r="M24" s="152" t="s">
        <v>181</v>
      </c>
      <c r="N24" s="152" t="s">
        <v>181</v>
      </c>
      <c r="O24" s="152" t="s">
        <v>181</v>
      </c>
      <c r="P24" s="69" t="s">
        <v>181</v>
      </c>
      <c r="Q24" s="152" t="s">
        <v>181</v>
      </c>
      <c r="R24" s="152" t="s">
        <v>181</v>
      </c>
      <c r="S24" s="152" t="s">
        <v>181</v>
      </c>
      <c r="T24" s="152" t="s">
        <v>181</v>
      </c>
      <c r="U24" s="69" t="s">
        <v>181</v>
      </c>
      <c r="V24" s="152" t="s">
        <v>181</v>
      </c>
      <c r="W24" s="152" t="s">
        <v>181</v>
      </c>
      <c r="X24" s="152" t="s">
        <v>181</v>
      </c>
      <c r="Y24" s="152" t="s">
        <v>181</v>
      </c>
      <c r="Z24" s="69" t="s">
        <v>181</v>
      </c>
      <c r="AA24" s="152" t="s">
        <v>181</v>
      </c>
      <c r="AB24" s="152" t="s">
        <v>181</v>
      </c>
      <c r="AC24" s="152" t="s">
        <v>181</v>
      </c>
      <c r="AD24" s="152" t="s">
        <v>181</v>
      </c>
      <c r="AE24" s="69" t="s">
        <v>181</v>
      </c>
      <c r="AF24" s="152" t="s">
        <v>181</v>
      </c>
      <c r="AG24" s="152" t="s">
        <v>181</v>
      </c>
      <c r="AH24" s="152" t="s">
        <v>181</v>
      </c>
      <c r="AI24" s="152" t="s">
        <v>181</v>
      </c>
      <c r="AJ24" s="69" t="s">
        <v>181</v>
      </c>
      <c r="AK24" s="152" t="s">
        <v>181</v>
      </c>
      <c r="AL24" s="152" t="s">
        <v>181</v>
      </c>
      <c r="AM24" s="152" t="s">
        <v>181</v>
      </c>
      <c r="AN24" s="152" t="s">
        <v>181</v>
      </c>
      <c r="AO24" s="69" t="s">
        <v>181</v>
      </c>
      <c r="AP24" s="182" t="s">
        <v>181</v>
      </c>
      <c r="AQ24" s="182" t="s">
        <v>181</v>
      </c>
      <c r="AR24" s="188" t="s">
        <v>181</v>
      </c>
      <c r="AS24" s="729"/>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row>
    <row r="25" spans="1:149" s="58" customFormat="1" ht="20.100000000000001" customHeight="1">
      <c r="A25" s="55"/>
      <c r="B25" s="56"/>
      <c r="C25" s="1347" t="s">
        <v>188</v>
      </c>
      <c r="D25" s="1347"/>
      <c r="E25" s="1347"/>
      <c r="F25" s="1347"/>
      <c r="G25" s="1348"/>
      <c r="H25" s="1348"/>
      <c r="I25" s="1348"/>
      <c r="J25" s="1348"/>
      <c r="K25" s="153" t="s">
        <v>181</v>
      </c>
      <c r="L25" s="71" t="s">
        <v>181</v>
      </c>
      <c r="M25" s="152" t="s">
        <v>181</v>
      </c>
      <c r="N25" s="152" t="s">
        <v>181</v>
      </c>
      <c r="O25" s="152" t="s">
        <v>181</v>
      </c>
      <c r="P25" s="72" t="s">
        <v>181</v>
      </c>
      <c r="Q25" s="154" t="s">
        <v>181</v>
      </c>
      <c r="R25" s="152" t="s">
        <v>181</v>
      </c>
      <c r="S25" s="152" t="s">
        <v>181</v>
      </c>
      <c r="T25" s="152" t="s">
        <v>181</v>
      </c>
      <c r="U25" s="72" t="s">
        <v>181</v>
      </c>
      <c r="V25" s="154" t="s">
        <v>181</v>
      </c>
      <c r="W25" s="152" t="s">
        <v>181</v>
      </c>
      <c r="X25" s="152" t="s">
        <v>181</v>
      </c>
      <c r="Y25" s="152" t="s">
        <v>181</v>
      </c>
      <c r="Z25" s="72" t="s">
        <v>181</v>
      </c>
      <c r="AA25" s="154" t="s">
        <v>181</v>
      </c>
      <c r="AB25" s="152" t="s">
        <v>181</v>
      </c>
      <c r="AC25" s="152" t="s">
        <v>181</v>
      </c>
      <c r="AD25" s="152" t="s">
        <v>181</v>
      </c>
      <c r="AE25" s="72" t="s">
        <v>181</v>
      </c>
      <c r="AF25" s="154" t="s">
        <v>181</v>
      </c>
      <c r="AG25" s="152" t="s">
        <v>181</v>
      </c>
      <c r="AH25" s="152" t="s">
        <v>181</v>
      </c>
      <c r="AI25" s="152" t="s">
        <v>181</v>
      </c>
      <c r="AJ25" s="72" t="s">
        <v>181</v>
      </c>
      <c r="AK25" s="154" t="s">
        <v>181</v>
      </c>
      <c r="AL25" s="152" t="s">
        <v>181</v>
      </c>
      <c r="AM25" s="152" t="s">
        <v>181</v>
      </c>
      <c r="AN25" s="152" t="s">
        <v>181</v>
      </c>
      <c r="AO25" s="72" t="s">
        <v>181</v>
      </c>
      <c r="AP25" s="184" t="s">
        <v>181</v>
      </c>
      <c r="AQ25" s="1181"/>
      <c r="AR25" s="188" t="s">
        <v>181</v>
      </c>
      <c r="AS25" s="729"/>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row>
    <row r="26" spans="1:149" s="58" customFormat="1" ht="30" customHeight="1">
      <c r="A26" s="55" t="s">
        <v>181</v>
      </c>
      <c r="B26" s="56" t="s">
        <v>181</v>
      </c>
      <c r="C26" s="1349" t="s">
        <v>274</v>
      </c>
      <c r="D26" s="1029"/>
      <c r="E26" s="56" t="s">
        <v>181</v>
      </c>
      <c r="F26" s="153" t="s">
        <v>189</v>
      </c>
      <c r="G26" s="153" t="s">
        <v>181</v>
      </c>
      <c r="H26" s="155" t="s">
        <v>248</v>
      </c>
      <c r="I26" s="153" t="s">
        <v>181</v>
      </c>
      <c r="J26" s="106" t="s">
        <v>190</v>
      </c>
      <c r="K26" s="56" t="s">
        <v>181</v>
      </c>
      <c r="L26" s="1136" t="s">
        <v>194</v>
      </c>
      <c r="M26" s="1137"/>
      <c r="N26" s="1137"/>
      <c r="O26" s="154"/>
      <c r="P26" s="73"/>
      <c r="Q26" s="154"/>
      <c r="R26" s="156"/>
      <c r="S26" s="154"/>
      <c r="T26" s="154"/>
      <c r="U26" s="73"/>
      <c r="V26" s="154"/>
      <c r="W26" s="156"/>
      <c r="X26" s="154"/>
      <c r="Y26" s="154"/>
      <c r="Z26" s="73"/>
      <c r="AA26" s="154"/>
      <c r="AB26" s="156"/>
      <c r="AC26" s="154"/>
      <c r="AD26" s="154"/>
      <c r="AE26" s="73"/>
      <c r="AF26" s="154"/>
      <c r="AG26" s="156"/>
      <c r="AH26" s="154"/>
      <c r="AI26" s="154"/>
      <c r="AJ26" s="73"/>
      <c r="AK26" s="154"/>
      <c r="AL26" s="156"/>
      <c r="AM26" s="154" t="s">
        <v>181</v>
      </c>
      <c r="AN26" s="154"/>
      <c r="AO26" s="73" t="s">
        <v>181</v>
      </c>
      <c r="AP26" s="183" t="s">
        <v>181</v>
      </c>
      <c r="AQ26" s="1181"/>
      <c r="AR26" s="188" t="s">
        <v>181</v>
      </c>
      <c r="AS26" s="729"/>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row>
    <row r="27" spans="1:149" s="58" customFormat="1" ht="20.25" customHeight="1">
      <c r="A27" s="55" t="s">
        <v>181</v>
      </c>
      <c r="B27" s="56">
        <v>1</v>
      </c>
      <c r="C27" s="1138" t="s">
        <v>1062</v>
      </c>
      <c r="D27" s="1139"/>
      <c r="E27" s="157"/>
      <c r="F27" s="103" t="s">
        <v>191</v>
      </c>
      <c r="G27" s="56" t="s">
        <v>181</v>
      </c>
      <c r="H27" s="100"/>
      <c r="I27" s="56" t="s">
        <v>181</v>
      </c>
      <c r="J27" s="105">
        <v>0.28000000000000003</v>
      </c>
      <c r="K27" s="56" t="s">
        <v>181</v>
      </c>
      <c r="L27" s="68" t="s">
        <v>181</v>
      </c>
      <c r="M27" s="74"/>
      <c r="N27" s="154" t="s">
        <v>181</v>
      </c>
      <c r="O27" s="400">
        <f t="shared" ref="O27:O36" si="3">ROUND(H27*AT27*M27,$AQ$257)</f>
        <v>0</v>
      </c>
      <c r="P27" s="69" t="s">
        <v>181</v>
      </c>
      <c r="Q27" s="152" t="s">
        <v>181</v>
      </c>
      <c r="R27" s="74"/>
      <c r="S27" s="154" t="s">
        <v>181</v>
      </c>
      <c r="T27" s="400">
        <f t="shared" ref="T27:T36" si="4">ROUND($H27*AU27*R27,$AQ$257)</f>
        <v>0</v>
      </c>
      <c r="U27" s="69" t="s">
        <v>181</v>
      </c>
      <c r="V27" s="152" t="s">
        <v>181</v>
      </c>
      <c r="W27" s="74"/>
      <c r="X27" s="154" t="s">
        <v>181</v>
      </c>
      <c r="Y27" s="400">
        <f t="shared" ref="Y27:Y36" si="5">ROUND($H27*AV27*W27,$AQ$257)</f>
        <v>0</v>
      </c>
      <c r="Z27" s="69" t="s">
        <v>181</v>
      </c>
      <c r="AA27" s="152" t="s">
        <v>181</v>
      </c>
      <c r="AB27" s="74"/>
      <c r="AC27" s="154" t="s">
        <v>181</v>
      </c>
      <c r="AD27" s="400">
        <f t="shared" ref="AD27:AD36" si="6">ROUND($H27*AW27*AB27,$AQ$257)</f>
        <v>0</v>
      </c>
      <c r="AE27" s="69" t="s">
        <v>181</v>
      </c>
      <c r="AF27" s="152" t="s">
        <v>181</v>
      </c>
      <c r="AG27" s="74"/>
      <c r="AH27" s="154" t="s">
        <v>181</v>
      </c>
      <c r="AI27" s="400">
        <f t="shared" ref="AI27:AI36" si="7">ROUND($H27*AX27*AG27,$AQ$257)</f>
        <v>0</v>
      </c>
      <c r="AJ27" s="69" t="s">
        <v>181</v>
      </c>
      <c r="AK27" s="152" t="s">
        <v>181</v>
      </c>
      <c r="AL27" s="74"/>
      <c r="AM27" s="154" t="s">
        <v>181</v>
      </c>
      <c r="AN27" s="400">
        <f t="shared" ref="AN27:AN36" si="8">ROUND($H27*AY27*AL27,$AQ$257)</f>
        <v>0</v>
      </c>
      <c r="AO27" s="75" t="s">
        <v>181</v>
      </c>
      <c r="AP27" s="185" t="s">
        <v>181</v>
      </c>
      <c r="AQ27" s="52">
        <f t="shared" ref="AQ27:AQ36" si="9">SUM(O27+T27+Y27+AD27+AN27+AI27)</f>
        <v>0</v>
      </c>
      <c r="AR27" s="188" t="s">
        <v>181</v>
      </c>
      <c r="AS27" s="729"/>
      <c r="AT27" s="76">
        <v>1.03</v>
      </c>
      <c r="AU27" s="76">
        <f t="shared" ref="AU27:AY36" si="10">1.03*AT27</f>
        <v>1.0609</v>
      </c>
      <c r="AV27" s="76">
        <f t="shared" si="10"/>
        <v>1.092727</v>
      </c>
      <c r="AW27" s="76">
        <f t="shared" si="10"/>
        <v>1.1255088100000001</v>
      </c>
      <c r="AX27" s="76">
        <f t="shared" si="10"/>
        <v>1.1592740743000001</v>
      </c>
      <c r="AY27" s="76">
        <f t="shared" si="10"/>
        <v>1.1940522965290001</v>
      </c>
      <c r="AZ27" s="51">
        <f t="shared" ref="AZ27:AZ36" si="11">ROUND((2080/12)*M27,2)</f>
        <v>0</v>
      </c>
      <c r="BA27" s="51">
        <f t="shared" ref="BA27:BA36" si="12">ROUND((2080/12)*R27,2)</f>
        <v>0</v>
      </c>
      <c r="BB27" s="51">
        <f t="shared" ref="BB27:BB36" si="13">ROUND((2080/12)*W27,2)</f>
        <v>0</v>
      </c>
      <c r="BC27" s="51">
        <f t="shared" ref="BC27:BC36" si="14">ROUND((2080/12)*AB27,2)</f>
        <v>0</v>
      </c>
      <c r="BD27" s="51">
        <f t="shared" ref="BD27:BD36" si="15">ROUND((2080/12)*AG27,2)</f>
        <v>0</v>
      </c>
      <c r="BE27" s="51">
        <f t="shared" ref="BE27:BE36" si="16">ROUND((2080/12)*AL27,2)</f>
        <v>0</v>
      </c>
      <c r="BF27" s="735">
        <f t="shared" ref="BF27:BF36" si="17">ROUND((M27/9),3)</f>
        <v>0</v>
      </c>
      <c r="BG27" s="735">
        <f t="shared" ref="BG27:BG36" si="18">ROUND((R27/9),3)</f>
        <v>0</v>
      </c>
      <c r="BH27" s="735">
        <f t="shared" ref="BH27:BH36" si="19">ROUND((W27/9),3)</f>
        <v>0</v>
      </c>
      <c r="BI27" s="735">
        <f t="shared" ref="BI27:BI36" si="20">ROUND((AB27/9),3)</f>
        <v>0</v>
      </c>
      <c r="BJ27" s="735">
        <f t="shared" ref="BJ27:BJ36" si="21">ROUND((AG27/9),3)</f>
        <v>0</v>
      </c>
      <c r="BK27" s="735">
        <f t="shared" ref="BK27:BK36" si="22">ROUND((AL27/9),3)</f>
        <v>0</v>
      </c>
      <c r="BL27" s="739">
        <f t="shared" ref="BL27:BL36" si="23">ROUND((M27/12),3)</f>
        <v>0</v>
      </c>
      <c r="BM27" s="739">
        <f t="shared" ref="BM27:BM36" si="24">ROUND((R27/12),3)</f>
        <v>0</v>
      </c>
      <c r="BN27" s="739">
        <f t="shared" ref="BN27:BN36" si="25">ROUND((W27/12),3)</f>
        <v>0</v>
      </c>
      <c r="BO27" s="739">
        <f t="shared" ref="BO27:BO36" si="26">ROUND((AB27/12),3)</f>
        <v>0</v>
      </c>
      <c r="BP27" s="739">
        <f t="shared" ref="BP27:BP36" si="27">ROUND((AG27/12),3)</f>
        <v>0</v>
      </c>
      <c r="BQ27" s="739">
        <f t="shared" ref="BQ27:BQ36" si="28">ROUND((AL27/12),3)</f>
        <v>0</v>
      </c>
      <c r="BR27" s="741">
        <f t="shared" ref="BR27:BW27" si="29">ROUND(AT27*$H27,2)</f>
        <v>0</v>
      </c>
      <c r="BS27" s="741">
        <f t="shared" si="29"/>
        <v>0</v>
      </c>
      <c r="BT27" s="741">
        <f t="shared" si="29"/>
        <v>0</v>
      </c>
      <c r="BU27" s="741">
        <f t="shared" si="29"/>
        <v>0</v>
      </c>
      <c r="BV27" s="741">
        <f t="shared" si="29"/>
        <v>0</v>
      </c>
      <c r="BW27" s="741">
        <f t="shared" si="29"/>
        <v>0</v>
      </c>
      <c r="BX27" s="743">
        <f t="shared" ref="BX27:CC27" si="30">BR27*9</f>
        <v>0</v>
      </c>
      <c r="BY27" s="743">
        <f t="shared" si="30"/>
        <v>0</v>
      </c>
      <c r="BZ27" s="743">
        <f t="shared" si="30"/>
        <v>0</v>
      </c>
      <c r="CA27" s="743">
        <f t="shared" si="30"/>
        <v>0</v>
      </c>
      <c r="CB27" s="743">
        <f t="shared" si="30"/>
        <v>0</v>
      </c>
      <c r="CC27" s="743">
        <f t="shared" si="30"/>
        <v>0</v>
      </c>
      <c r="CD27" s="740">
        <f t="shared" ref="CD27:CI27" si="31">BR27*12</f>
        <v>0</v>
      </c>
      <c r="CE27" s="740">
        <f t="shared" si="31"/>
        <v>0</v>
      </c>
      <c r="CF27" s="740">
        <f t="shared" si="31"/>
        <v>0</v>
      </c>
      <c r="CG27" s="740">
        <f t="shared" si="31"/>
        <v>0</v>
      </c>
      <c r="CH27" s="740">
        <f t="shared" si="31"/>
        <v>0</v>
      </c>
      <c r="CI27" s="740">
        <f t="shared" si="31"/>
        <v>0</v>
      </c>
      <c r="CJ27" s="753" t="s">
        <v>1208</v>
      </c>
      <c r="CK27" s="753" t="s">
        <v>1208</v>
      </c>
      <c r="CL27" s="753" t="s">
        <v>1208</v>
      </c>
      <c r="CM27" s="753" t="s">
        <v>1208</v>
      </c>
      <c r="CN27" s="753" t="s">
        <v>1208</v>
      </c>
      <c r="CO27" s="753" t="s">
        <v>1208</v>
      </c>
      <c r="CP27" s="677" t="e">
        <f t="shared" ref="CP27:CP36" si="32">ROUND(O27/M27/173.33,2)</f>
        <v>#DIV/0!</v>
      </c>
      <c r="CQ27" s="677" t="e">
        <f t="shared" ref="CQ27:CQ36" si="33">ROUND(T27/R27/173.33,2)</f>
        <v>#DIV/0!</v>
      </c>
      <c r="CR27" s="677" t="e">
        <f t="shared" ref="CR27:CR36" si="34">ROUND(Y27/W27/173.33,2)</f>
        <v>#DIV/0!</v>
      </c>
      <c r="CS27" s="677" t="e">
        <f t="shared" ref="CS27:CS36" si="35">ROUND(AD27/AB27/173.33,2)</f>
        <v>#DIV/0!</v>
      </c>
      <c r="CT27" s="677" t="e">
        <f t="shared" ref="CT27:CT36" si="36">ROUND(AI27/AG27/173.33,2)</f>
        <v>#DIV/0!</v>
      </c>
      <c r="CU27" s="677" t="e">
        <f t="shared" ref="CU27:CU36" si="37">ROUND(AN27/AL27/173.33,2)</f>
        <v>#DIV/0!</v>
      </c>
      <c r="CV27" s="764" t="e">
        <f t="shared" ref="CV27:DA27" si="38">ROUND(CP27+(CP27*$J27),2)</f>
        <v>#DIV/0!</v>
      </c>
      <c r="CW27" s="764" t="e">
        <f t="shared" si="38"/>
        <v>#DIV/0!</v>
      </c>
      <c r="CX27" s="764" t="e">
        <f t="shared" si="38"/>
        <v>#DIV/0!</v>
      </c>
      <c r="CY27" s="764" t="e">
        <f t="shared" si="38"/>
        <v>#DIV/0!</v>
      </c>
      <c r="CZ27" s="764" t="e">
        <f t="shared" si="38"/>
        <v>#DIV/0!</v>
      </c>
      <c r="DA27" s="764" t="e">
        <f t="shared" si="38"/>
        <v>#DIV/0!</v>
      </c>
      <c r="DB27" s="680" t="e">
        <f t="shared" ref="DB27:DB36" si="39">ROUND(CV27+(CV27*($J$243+$J$242)),2)</f>
        <v>#DIV/0!</v>
      </c>
      <c r="DC27" s="680" t="e">
        <f t="shared" ref="DC27:DC36" si="40">ROUND(CW27+(CW27*($J$243+$J$242)),2)</f>
        <v>#DIV/0!</v>
      </c>
      <c r="DD27" s="680" t="e">
        <f t="shared" ref="DD27:DD36" si="41">ROUND(CX27+(CX27*($J$243+$J$242)),2)</f>
        <v>#DIV/0!</v>
      </c>
      <c r="DE27" s="680" t="e">
        <f t="shared" ref="DE27:DE36" si="42">ROUND(CY27+(CY27*($J$243+$J$242)),2)</f>
        <v>#DIV/0!</v>
      </c>
      <c r="DF27" s="680" t="e">
        <f t="shared" ref="DF27:DF36" si="43">ROUND(CZ27+(CZ27*($J$243+$J$242)),2)</f>
        <v>#DIV/0!</v>
      </c>
      <c r="DG27" s="680" t="e">
        <f t="shared" ref="DG27:DG36" si="44">ROUND(DA27+(DA27*($J$243+$J$242)),2)</f>
        <v>#DIV/0!</v>
      </c>
      <c r="DH27" s="766">
        <f>ROUND($J27*O27, 'Initial Information'!B27)</f>
        <v>0</v>
      </c>
      <c r="DI27" s="766">
        <f>ROUND($J27*T27, 'Initial Information'!C27)</f>
        <v>0</v>
      </c>
      <c r="DJ27" s="766">
        <f>ROUND($J27*Y27, 'Initial Information'!D27)</f>
        <v>0</v>
      </c>
      <c r="DK27" s="766">
        <f>ROUND($J27*AD27, 'Initial Information'!E27)</f>
        <v>0</v>
      </c>
      <c r="DL27" s="766">
        <f>ROUND($J27*AI27, 'Initial Information'!F27)</f>
        <v>0</v>
      </c>
      <c r="DM27" s="766">
        <f>ROUND($J27*AN27, 'Initial Information'!G27)</f>
        <v>0</v>
      </c>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row>
    <row r="28" spans="1:149" s="58" customFormat="1" ht="20.25" customHeight="1">
      <c r="A28" s="55" t="s">
        <v>181</v>
      </c>
      <c r="B28" s="56">
        <v>2</v>
      </c>
      <c r="C28" s="1138"/>
      <c r="D28" s="1139"/>
      <c r="E28" s="157"/>
      <c r="F28" s="104"/>
      <c r="G28" s="56" t="s">
        <v>181</v>
      </c>
      <c r="H28" s="100"/>
      <c r="I28" s="56" t="s">
        <v>181</v>
      </c>
      <c r="J28" s="105">
        <v>0.28000000000000003</v>
      </c>
      <c r="K28" s="56" t="s">
        <v>181</v>
      </c>
      <c r="L28" s="68" t="s">
        <v>181</v>
      </c>
      <c r="M28" s="74"/>
      <c r="N28" s="152" t="s">
        <v>181</v>
      </c>
      <c r="O28" s="400">
        <f t="shared" si="3"/>
        <v>0</v>
      </c>
      <c r="P28" s="69" t="s">
        <v>181</v>
      </c>
      <c r="Q28" s="152" t="s">
        <v>181</v>
      </c>
      <c r="R28" s="74"/>
      <c r="S28" s="152" t="s">
        <v>181</v>
      </c>
      <c r="T28" s="400">
        <f t="shared" si="4"/>
        <v>0</v>
      </c>
      <c r="U28" s="69" t="s">
        <v>181</v>
      </c>
      <c r="V28" s="152" t="s">
        <v>181</v>
      </c>
      <c r="W28" s="74"/>
      <c r="X28" s="152" t="s">
        <v>181</v>
      </c>
      <c r="Y28" s="400">
        <f t="shared" si="5"/>
        <v>0</v>
      </c>
      <c r="Z28" s="69" t="s">
        <v>181</v>
      </c>
      <c r="AA28" s="152" t="s">
        <v>181</v>
      </c>
      <c r="AB28" s="74"/>
      <c r="AC28" s="152" t="s">
        <v>181</v>
      </c>
      <c r="AD28" s="400">
        <f t="shared" si="6"/>
        <v>0</v>
      </c>
      <c r="AE28" s="69" t="s">
        <v>181</v>
      </c>
      <c r="AF28" s="152" t="s">
        <v>181</v>
      </c>
      <c r="AG28" s="74"/>
      <c r="AH28" s="152" t="s">
        <v>181</v>
      </c>
      <c r="AI28" s="400">
        <f t="shared" si="7"/>
        <v>0</v>
      </c>
      <c r="AJ28" s="69" t="s">
        <v>181</v>
      </c>
      <c r="AK28" s="152" t="s">
        <v>181</v>
      </c>
      <c r="AL28" s="74"/>
      <c r="AM28" s="152" t="s">
        <v>181</v>
      </c>
      <c r="AN28" s="400">
        <f t="shared" si="8"/>
        <v>0</v>
      </c>
      <c r="AO28" s="75" t="s">
        <v>181</v>
      </c>
      <c r="AP28" s="185" t="s">
        <v>181</v>
      </c>
      <c r="AQ28" s="52">
        <f t="shared" si="9"/>
        <v>0</v>
      </c>
      <c r="AR28" s="188" t="s">
        <v>181</v>
      </c>
      <c r="AS28" s="729"/>
      <c r="AT28" s="76">
        <v>1.03</v>
      </c>
      <c r="AU28" s="76">
        <f t="shared" si="10"/>
        <v>1.0609</v>
      </c>
      <c r="AV28" s="76">
        <f t="shared" si="10"/>
        <v>1.092727</v>
      </c>
      <c r="AW28" s="76">
        <f t="shared" si="10"/>
        <v>1.1255088100000001</v>
      </c>
      <c r="AX28" s="76">
        <f t="shared" si="10"/>
        <v>1.1592740743000001</v>
      </c>
      <c r="AY28" s="76">
        <f t="shared" si="10"/>
        <v>1.1940522965290001</v>
      </c>
      <c r="AZ28" s="51">
        <f t="shared" si="11"/>
        <v>0</v>
      </c>
      <c r="BA28" s="51">
        <f t="shared" si="12"/>
        <v>0</v>
      </c>
      <c r="BB28" s="51">
        <f t="shared" si="13"/>
        <v>0</v>
      </c>
      <c r="BC28" s="51">
        <f t="shared" si="14"/>
        <v>0</v>
      </c>
      <c r="BD28" s="51">
        <f t="shared" si="15"/>
        <v>0</v>
      </c>
      <c r="BE28" s="51">
        <f t="shared" si="16"/>
        <v>0</v>
      </c>
      <c r="BF28" s="735">
        <f t="shared" si="17"/>
        <v>0</v>
      </c>
      <c r="BG28" s="735">
        <f t="shared" si="18"/>
        <v>0</v>
      </c>
      <c r="BH28" s="735">
        <f t="shared" si="19"/>
        <v>0</v>
      </c>
      <c r="BI28" s="735">
        <f t="shared" si="20"/>
        <v>0</v>
      </c>
      <c r="BJ28" s="735">
        <f t="shared" si="21"/>
        <v>0</v>
      </c>
      <c r="BK28" s="735">
        <f t="shared" si="22"/>
        <v>0</v>
      </c>
      <c r="BL28" s="739">
        <f t="shared" si="23"/>
        <v>0</v>
      </c>
      <c r="BM28" s="739">
        <f t="shared" si="24"/>
        <v>0</v>
      </c>
      <c r="BN28" s="739">
        <f t="shared" si="25"/>
        <v>0</v>
      </c>
      <c r="BO28" s="739">
        <f t="shared" si="26"/>
        <v>0</v>
      </c>
      <c r="BP28" s="739">
        <f t="shared" si="27"/>
        <v>0</v>
      </c>
      <c r="BQ28" s="739">
        <f t="shared" si="28"/>
        <v>0</v>
      </c>
      <c r="BR28" s="741">
        <f t="shared" ref="BR28:BW36" si="45">ROUND(AT28*$H28,2)</f>
        <v>0</v>
      </c>
      <c r="BS28" s="741">
        <f t="shared" si="45"/>
        <v>0</v>
      </c>
      <c r="BT28" s="741">
        <f t="shared" si="45"/>
        <v>0</v>
      </c>
      <c r="BU28" s="741">
        <f t="shared" si="45"/>
        <v>0</v>
      </c>
      <c r="BV28" s="741">
        <f t="shared" si="45"/>
        <v>0</v>
      </c>
      <c r="BW28" s="741">
        <f t="shared" si="45"/>
        <v>0</v>
      </c>
      <c r="BX28" s="743">
        <f t="shared" ref="BX28:CC35" si="46">BR28*9</f>
        <v>0</v>
      </c>
      <c r="BY28" s="743">
        <f t="shared" si="46"/>
        <v>0</v>
      </c>
      <c r="BZ28" s="743">
        <f t="shared" si="46"/>
        <v>0</v>
      </c>
      <c r="CA28" s="743">
        <f t="shared" si="46"/>
        <v>0</v>
      </c>
      <c r="CB28" s="743">
        <f t="shared" si="46"/>
        <v>0</v>
      </c>
      <c r="CC28" s="743">
        <f t="shared" si="46"/>
        <v>0</v>
      </c>
      <c r="CD28" s="740">
        <f t="shared" ref="CD28:CI35" si="47">BR28*12</f>
        <v>0</v>
      </c>
      <c r="CE28" s="740">
        <f t="shared" si="47"/>
        <v>0</v>
      </c>
      <c r="CF28" s="740">
        <f t="shared" si="47"/>
        <v>0</v>
      </c>
      <c r="CG28" s="740">
        <f t="shared" si="47"/>
        <v>0</v>
      </c>
      <c r="CH28" s="740">
        <f t="shared" si="47"/>
        <v>0</v>
      </c>
      <c r="CI28" s="740">
        <f t="shared" si="47"/>
        <v>0</v>
      </c>
      <c r="CJ28" s="746" t="s">
        <v>1208</v>
      </c>
      <c r="CK28" s="746" t="s">
        <v>1208</v>
      </c>
      <c r="CL28" s="746" t="s">
        <v>1208</v>
      </c>
      <c r="CM28" s="746" t="s">
        <v>1208</v>
      </c>
      <c r="CN28" s="746" t="s">
        <v>1208</v>
      </c>
      <c r="CO28" s="746" t="s">
        <v>1208</v>
      </c>
      <c r="CP28" s="677" t="e">
        <f t="shared" si="32"/>
        <v>#DIV/0!</v>
      </c>
      <c r="CQ28" s="677" t="e">
        <f t="shared" si="33"/>
        <v>#DIV/0!</v>
      </c>
      <c r="CR28" s="677" t="e">
        <f t="shared" si="34"/>
        <v>#DIV/0!</v>
      </c>
      <c r="CS28" s="677" t="e">
        <f t="shared" si="35"/>
        <v>#DIV/0!</v>
      </c>
      <c r="CT28" s="677" t="e">
        <f t="shared" si="36"/>
        <v>#DIV/0!</v>
      </c>
      <c r="CU28" s="677" t="e">
        <f t="shared" si="37"/>
        <v>#DIV/0!</v>
      </c>
      <c r="CV28" s="764" t="e">
        <f t="shared" ref="CV28:DA36" si="48">ROUND(CP28+(CP28*$J28),2)</f>
        <v>#DIV/0!</v>
      </c>
      <c r="CW28" s="764" t="e">
        <f t="shared" si="48"/>
        <v>#DIV/0!</v>
      </c>
      <c r="CX28" s="764" t="e">
        <f t="shared" si="48"/>
        <v>#DIV/0!</v>
      </c>
      <c r="CY28" s="764" t="e">
        <f t="shared" si="48"/>
        <v>#DIV/0!</v>
      </c>
      <c r="CZ28" s="764" t="e">
        <f t="shared" si="48"/>
        <v>#DIV/0!</v>
      </c>
      <c r="DA28" s="764" t="e">
        <f t="shared" si="48"/>
        <v>#DIV/0!</v>
      </c>
      <c r="DB28" s="680" t="e">
        <f t="shared" si="39"/>
        <v>#DIV/0!</v>
      </c>
      <c r="DC28" s="680" t="e">
        <f t="shared" si="40"/>
        <v>#DIV/0!</v>
      </c>
      <c r="DD28" s="680" t="e">
        <f t="shared" si="41"/>
        <v>#DIV/0!</v>
      </c>
      <c r="DE28" s="680" t="e">
        <f t="shared" si="42"/>
        <v>#DIV/0!</v>
      </c>
      <c r="DF28" s="680" t="e">
        <f t="shared" si="43"/>
        <v>#DIV/0!</v>
      </c>
      <c r="DG28" s="680" t="e">
        <f t="shared" si="44"/>
        <v>#DIV/0!</v>
      </c>
      <c r="DH28" s="766">
        <f>ROUND($J28*O28, 'Initial Information'!B28)</f>
        <v>0</v>
      </c>
      <c r="DI28" s="766">
        <f>ROUND($J28*T28, 'Initial Information'!C28)</f>
        <v>0</v>
      </c>
      <c r="DJ28" s="766">
        <f>ROUND($J28*Y28, 'Initial Information'!D28)</f>
        <v>0</v>
      </c>
      <c r="DK28" s="766">
        <f>ROUND($J28*AD28, 'Initial Information'!E28)</f>
        <v>0</v>
      </c>
      <c r="DL28" s="766">
        <f>ROUND($J28*AI28, 'Initial Information'!F28)</f>
        <v>0</v>
      </c>
      <c r="DM28" s="766">
        <f>ROUND($J28*AN28, 'Initial Information'!G28)</f>
        <v>0</v>
      </c>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row>
    <row r="29" spans="1:149" s="58" customFormat="1" ht="20.25" customHeight="1">
      <c r="A29" s="55" t="s">
        <v>181</v>
      </c>
      <c r="B29" s="56">
        <v>3</v>
      </c>
      <c r="C29" s="1138"/>
      <c r="D29" s="1139"/>
      <c r="E29" s="157"/>
      <c r="F29" s="104"/>
      <c r="G29" s="56" t="s">
        <v>181</v>
      </c>
      <c r="H29" s="100"/>
      <c r="I29" s="56" t="s">
        <v>181</v>
      </c>
      <c r="J29" s="105">
        <v>0.28000000000000003</v>
      </c>
      <c r="K29" s="56" t="s">
        <v>181</v>
      </c>
      <c r="L29" s="68" t="s">
        <v>181</v>
      </c>
      <c r="M29" s="74"/>
      <c r="N29" s="152" t="s">
        <v>181</v>
      </c>
      <c r="O29" s="400">
        <f t="shared" si="3"/>
        <v>0</v>
      </c>
      <c r="P29" s="69" t="s">
        <v>181</v>
      </c>
      <c r="Q29" s="152" t="s">
        <v>181</v>
      </c>
      <c r="R29" s="74"/>
      <c r="S29" s="152" t="s">
        <v>181</v>
      </c>
      <c r="T29" s="400">
        <f t="shared" si="4"/>
        <v>0</v>
      </c>
      <c r="U29" s="69" t="s">
        <v>181</v>
      </c>
      <c r="V29" s="152" t="s">
        <v>181</v>
      </c>
      <c r="W29" s="74"/>
      <c r="X29" s="152" t="s">
        <v>181</v>
      </c>
      <c r="Y29" s="400">
        <f t="shared" si="5"/>
        <v>0</v>
      </c>
      <c r="Z29" s="69" t="s">
        <v>181</v>
      </c>
      <c r="AA29" s="152" t="s">
        <v>181</v>
      </c>
      <c r="AB29" s="74"/>
      <c r="AC29" s="152" t="s">
        <v>181</v>
      </c>
      <c r="AD29" s="400">
        <f t="shared" si="6"/>
        <v>0</v>
      </c>
      <c r="AE29" s="69" t="s">
        <v>181</v>
      </c>
      <c r="AF29" s="152" t="s">
        <v>181</v>
      </c>
      <c r="AG29" s="74"/>
      <c r="AH29" s="152" t="s">
        <v>181</v>
      </c>
      <c r="AI29" s="400">
        <f t="shared" si="7"/>
        <v>0</v>
      </c>
      <c r="AJ29" s="69" t="s">
        <v>181</v>
      </c>
      <c r="AK29" s="152" t="s">
        <v>181</v>
      </c>
      <c r="AL29" s="74"/>
      <c r="AM29" s="152" t="s">
        <v>181</v>
      </c>
      <c r="AN29" s="400">
        <f t="shared" si="8"/>
        <v>0</v>
      </c>
      <c r="AO29" s="75" t="s">
        <v>181</v>
      </c>
      <c r="AP29" s="185" t="s">
        <v>181</v>
      </c>
      <c r="AQ29" s="52">
        <f t="shared" si="9"/>
        <v>0</v>
      </c>
      <c r="AR29" s="188" t="s">
        <v>181</v>
      </c>
      <c r="AS29" s="729"/>
      <c r="AT29" s="76">
        <v>1.03</v>
      </c>
      <c r="AU29" s="76">
        <f t="shared" si="10"/>
        <v>1.0609</v>
      </c>
      <c r="AV29" s="76">
        <f t="shared" si="10"/>
        <v>1.092727</v>
      </c>
      <c r="AW29" s="76">
        <f t="shared" si="10"/>
        <v>1.1255088100000001</v>
      </c>
      <c r="AX29" s="76">
        <f t="shared" si="10"/>
        <v>1.1592740743000001</v>
      </c>
      <c r="AY29" s="76">
        <f t="shared" si="10"/>
        <v>1.1940522965290001</v>
      </c>
      <c r="AZ29" s="51">
        <f t="shared" si="11"/>
        <v>0</v>
      </c>
      <c r="BA29" s="51">
        <f t="shared" si="12"/>
        <v>0</v>
      </c>
      <c r="BB29" s="51">
        <f t="shared" si="13"/>
        <v>0</v>
      </c>
      <c r="BC29" s="51">
        <f t="shared" si="14"/>
        <v>0</v>
      </c>
      <c r="BD29" s="51">
        <f t="shared" si="15"/>
        <v>0</v>
      </c>
      <c r="BE29" s="51">
        <f t="shared" si="16"/>
        <v>0</v>
      </c>
      <c r="BF29" s="735">
        <f t="shared" si="17"/>
        <v>0</v>
      </c>
      <c r="BG29" s="735">
        <f t="shared" si="18"/>
        <v>0</v>
      </c>
      <c r="BH29" s="735">
        <f t="shared" si="19"/>
        <v>0</v>
      </c>
      <c r="BI29" s="735">
        <f t="shared" si="20"/>
        <v>0</v>
      </c>
      <c r="BJ29" s="735">
        <f t="shared" si="21"/>
        <v>0</v>
      </c>
      <c r="BK29" s="735">
        <f t="shared" si="22"/>
        <v>0</v>
      </c>
      <c r="BL29" s="739">
        <f t="shared" si="23"/>
        <v>0</v>
      </c>
      <c r="BM29" s="739">
        <f t="shared" si="24"/>
        <v>0</v>
      </c>
      <c r="BN29" s="739">
        <f t="shared" si="25"/>
        <v>0</v>
      </c>
      <c r="BO29" s="739">
        <f t="shared" si="26"/>
        <v>0</v>
      </c>
      <c r="BP29" s="739">
        <f t="shared" si="27"/>
        <v>0</v>
      </c>
      <c r="BQ29" s="739">
        <f t="shared" si="28"/>
        <v>0</v>
      </c>
      <c r="BR29" s="741">
        <f t="shared" si="45"/>
        <v>0</v>
      </c>
      <c r="BS29" s="741">
        <f t="shared" si="45"/>
        <v>0</v>
      </c>
      <c r="BT29" s="741">
        <f t="shared" si="45"/>
        <v>0</v>
      </c>
      <c r="BU29" s="741">
        <f t="shared" si="45"/>
        <v>0</v>
      </c>
      <c r="BV29" s="741">
        <f t="shared" si="45"/>
        <v>0</v>
      </c>
      <c r="BW29" s="741">
        <f t="shared" si="45"/>
        <v>0</v>
      </c>
      <c r="BX29" s="743">
        <f t="shared" si="46"/>
        <v>0</v>
      </c>
      <c r="BY29" s="743">
        <f t="shared" si="46"/>
        <v>0</v>
      </c>
      <c r="BZ29" s="743">
        <f t="shared" si="46"/>
        <v>0</v>
      </c>
      <c r="CA29" s="743">
        <f t="shared" si="46"/>
        <v>0</v>
      </c>
      <c r="CB29" s="743">
        <f t="shared" si="46"/>
        <v>0</v>
      </c>
      <c r="CC29" s="743">
        <f t="shared" si="46"/>
        <v>0</v>
      </c>
      <c r="CD29" s="740">
        <f t="shared" si="47"/>
        <v>0</v>
      </c>
      <c r="CE29" s="740">
        <f t="shared" si="47"/>
        <v>0</v>
      </c>
      <c r="CF29" s="740">
        <f t="shared" si="47"/>
        <v>0</v>
      </c>
      <c r="CG29" s="740">
        <f t="shared" si="47"/>
        <v>0</v>
      </c>
      <c r="CH29" s="740">
        <f t="shared" si="47"/>
        <v>0</v>
      </c>
      <c r="CI29" s="740">
        <f t="shared" si="47"/>
        <v>0</v>
      </c>
      <c r="CJ29" s="746" t="s">
        <v>1208</v>
      </c>
      <c r="CK29" s="746" t="s">
        <v>1208</v>
      </c>
      <c r="CL29" s="746" t="s">
        <v>1208</v>
      </c>
      <c r="CM29" s="746" t="s">
        <v>1208</v>
      </c>
      <c r="CN29" s="746" t="s">
        <v>1208</v>
      </c>
      <c r="CO29" s="746" t="s">
        <v>1208</v>
      </c>
      <c r="CP29" s="677" t="e">
        <f t="shared" si="32"/>
        <v>#DIV/0!</v>
      </c>
      <c r="CQ29" s="677" t="e">
        <f t="shared" si="33"/>
        <v>#DIV/0!</v>
      </c>
      <c r="CR29" s="677" t="e">
        <f t="shared" si="34"/>
        <v>#DIV/0!</v>
      </c>
      <c r="CS29" s="677" t="e">
        <f t="shared" si="35"/>
        <v>#DIV/0!</v>
      </c>
      <c r="CT29" s="677" t="e">
        <f t="shared" si="36"/>
        <v>#DIV/0!</v>
      </c>
      <c r="CU29" s="677" t="e">
        <f t="shared" si="37"/>
        <v>#DIV/0!</v>
      </c>
      <c r="CV29" s="764" t="e">
        <f t="shared" si="48"/>
        <v>#DIV/0!</v>
      </c>
      <c r="CW29" s="764" t="e">
        <f t="shared" si="48"/>
        <v>#DIV/0!</v>
      </c>
      <c r="CX29" s="764" t="e">
        <f t="shared" si="48"/>
        <v>#DIV/0!</v>
      </c>
      <c r="CY29" s="764" t="e">
        <f t="shared" si="48"/>
        <v>#DIV/0!</v>
      </c>
      <c r="CZ29" s="764" t="e">
        <f t="shared" si="48"/>
        <v>#DIV/0!</v>
      </c>
      <c r="DA29" s="764" t="e">
        <f t="shared" si="48"/>
        <v>#DIV/0!</v>
      </c>
      <c r="DB29" s="680" t="e">
        <f t="shared" si="39"/>
        <v>#DIV/0!</v>
      </c>
      <c r="DC29" s="680" t="e">
        <f t="shared" si="40"/>
        <v>#DIV/0!</v>
      </c>
      <c r="DD29" s="680" t="e">
        <f t="shared" si="41"/>
        <v>#DIV/0!</v>
      </c>
      <c r="DE29" s="680" t="e">
        <f t="shared" si="42"/>
        <v>#DIV/0!</v>
      </c>
      <c r="DF29" s="680" t="e">
        <f t="shared" si="43"/>
        <v>#DIV/0!</v>
      </c>
      <c r="DG29" s="680" t="e">
        <f t="shared" si="44"/>
        <v>#DIV/0!</v>
      </c>
      <c r="DH29" s="766">
        <f>ROUND($J29*O29, 'Initial Information'!B29)</f>
        <v>0</v>
      </c>
      <c r="DI29" s="766">
        <f>ROUND($J29*T29, 'Initial Information'!C29)</f>
        <v>0</v>
      </c>
      <c r="DJ29" s="766">
        <f>ROUND($J29*Y29, 'Initial Information'!D29)</f>
        <v>0</v>
      </c>
      <c r="DK29" s="766">
        <f>ROUND($J29*AD29, 'Initial Information'!E29)</f>
        <v>0</v>
      </c>
      <c r="DL29" s="766">
        <f>ROUND($J29*AI29, 'Initial Information'!F29)</f>
        <v>0</v>
      </c>
      <c r="DM29" s="766">
        <f>ROUND($J29*AN29, 'Initial Information'!G29)</f>
        <v>0</v>
      </c>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row>
    <row r="30" spans="1:149" s="58" customFormat="1" ht="20.25" customHeight="1">
      <c r="A30" s="55" t="s">
        <v>181</v>
      </c>
      <c r="B30" s="56">
        <v>4</v>
      </c>
      <c r="C30" s="1138"/>
      <c r="D30" s="1139"/>
      <c r="E30" s="157"/>
      <c r="F30" s="104"/>
      <c r="G30" s="56" t="s">
        <v>181</v>
      </c>
      <c r="H30" s="100"/>
      <c r="I30" s="56" t="s">
        <v>181</v>
      </c>
      <c r="J30" s="105">
        <v>0.28000000000000003</v>
      </c>
      <c r="K30" s="56" t="s">
        <v>181</v>
      </c>
      <c r="L30" s="68" t="s">
        <v>181</v>
      </c>
      <c r="M30" s="74"/>
      <c r="N30" s="152" t="s">
        <v>181</v>
      </c>
      <c r="O30" s="400">
        <f t="shared" si="3"/>
        <v>0</v>
      </c>
      <c r="P30" s="69" t="s">
        <v>181</v>
      </c>
      <c r="Q30" s="152" t="s">
        <v>181</v>
      </c>
      <c r="R30" s="74"/>
      <c r="S30" s="152" t="s">
        <v>181</v>
      </c>
      <c r="T30" s="400">
        <f t="shared" si="4"/>
        <v>0</v>
      </c>
      <c r="U30" s="69" t="s">
        <v>181</v>
      </c>
      <c r="V30" s="152" t="s">
        <v>181</v>
      </c>
      <c r="W30" s="74"/>
      <c r="X30" s="152" t="s">
        <v>181</v>
      </c>
      <c r="Y30" s="400">
        <f t="shared" si="5"/>
        <v>0</v>
      </c>
      <c r="Z30" s="69" t="s">
        <v>181</v>
      </c>
      <c r="AA30" s="152" t="s">
        <v>181</v>
      </c>
      <c r="AB30" s="74"/>
      <c r="AC30" s="152" t="s">
        <v>181</v>
      </c>
      <c r="AD30" s="400">
        <f t="shared" si="6"/>
        <v>0</v>
      </c>
      <c r="AE30" s="69" t="s">
        <v>181</v>
      </c>
      <c r="AF30" s="152" t="s">
        <v>181</v>
      </c>
      <c r="AG30" s="74"/>
      <c r="AH30" s="152" t="s">
        <v>181</v>
      </c>
      <c r="AI30" s="400">
        <f t="shared" si="7"/>
        <v>0</v>
      </c>
      <c r="AJ30" s="69" t="s">
        <v>181</v>
      </c>
      <c r="AK30" s="152" t="s">
        <v>181</v>
      </c>
      <c r="AL30" s="74"/>
      <c r="AM30" s="152" t="s">
        <v>181</v>
      </c>
      <c r="AN30" s="400">
        <f t="shared" si="8"/>
        <v>0</v>
      </c>
      <c r="AO30" s="75" t="s">
        <v>181</v>
      </c>
      <c r="AP30" s="185" t="s">
        <v>181</v>
      </c>
      <c r="AQ30" s="52">
        <f t="shared" si="9"/>
        <v>0</v>
      </c>
      <c r="AR30" s="188" t="s">
        <v>181</v>
      </c>
      <c r="AS30" s="729"/>
      <c r="AT30" s="76">
        <v>1.03</v>
      </c>
      <c r="AU30" s="76">
        <f t="shared" si="10"/>
        <v>1.0609</v>
      </c>
      <c r="AV30" s="76">
        <f t="shared" si="10"/>
        <v>1.092727</v>
      </c>
      <c r="AW30" s="76">
        <f t="shared" si="10"/>
        <v>1.1255088100000001</v>
      </c>
      <c r="AX30" s="76">
        <f t="shared" si="10"/>
        <v>1.1592740743000001</v>
      </c>
      <c r="AY30" s="76">
        <f t="shared" si="10"/>
        <v>1.1940522965290001</v>
      </c>
      <c r="AZ30" s="51">
        <f t="shared" si="11"/>
        <v>0</v>
      </c>
      <c r="BA30" s="51">
        <f t="shared" si="12"/>
        <v>0</v>
      </c>
      <c r="BB30" s="51">
        <f t="shared" si="13"/>
        <v>0</v>
      </c>
      <c r="BC30" s="51">
        <f t="shared" si="14"/>
        <v>0</v>
      </c>
      <c r="BD30" s="51">
        <f t="shared" si="15"/>
        <v>0</v>
      </c>
      <c r="BE30" s="51">
        <f t="shared" si="16"/>
        <v>0</v>
      </c>
      <c r="BF30" s="735">
        <f t="shared" si="17"/>
        <v>0</v>
      </c>
      <c r="BG30" s="735">
        <f t="shared" si="18"/>
        <v>0</v>
      </c>
      <c r="BH30" s="735">
        <f t="shared" si="19"/>
        <v>0</v>
      </c>
      <c r="BI30" s="735">
        <f t="shared" si="20"/>
        <v>0</v>
      </c>
      <c r="BJ30" s="735">
        <f t="shared" si="21"/>
        <v>0</v>
      </c>
      <c r="BK30" s="735">
        <f t="shared" si="22"/>
        <v>0</v>
      </c>
      <c r="BL30" s="739">
        <f t="shared" si="23"/>
        <v>0</v>
      </c>
      <c r="BM30" s="739">
        <f t="shared" si="24"/>
        <v>0</v>
      </c>
      <c r="BN30" s="739">
        <f t="shared" si="25"/>
        <v>0</v>
      </c>
      <c r="BO30" s="739">
        <f t="shared" si="26"/>
        <v>0</v>
      </c>
      <c r="BP30" s="739">
        <f t="shared" si="27"/>
        <v>0</v>
      </c>
      <c r="BQ30" s="739">
        <f t="shared" si="28"/>
        <v>0</v>
      </c>
      <c r="BR30" s="741">
        <f t="shared" si="45"/>
        <v>0</v>
      </c>
      <c r="BS30" s="741">
        <f t="shared" si="45"/>
        <v>0</v>
      </c>
      <c r="BT30" s="741">
        <f t="shared" si="45"/>
        <v>0</v>
      </c>
      <c r="BU30" s="741">
        <f t="shared" si="45"/>
        <v>0</v>
      </c>
      <c r="BV30" s="741">
        <f t="shared" si="45"/>
        <v>0</v>
      </c>
      <c r="BW30" s="741">
        <f t="shared" si="45"/>
        <v>0</v>
      </c>
      <c r="BX30" s="743">
        <f t="shared" si="46"/>
        <v>0</v>
      </c>
      <c r="BY30" s="743">
        <f t="shared" si="46"/>
        <v>0</v>
      </c>
      <c r="BZ30" s="743">
        <f t="shared" si="46"/>
        <v>0</v>
      </c>
      <c r="CA30" s="743">
        <f t="shared" si="46"/>
        <v>0</v>
      </c>
      <c r="CB30" s="743">
        <f t="shared" si="46"/>
        <v>0</v>
      </c>
      <c r="CC30" s="743">
        <f t="shared" si="46"/>
        <v>0</v>
      </c>
      <c r="CD30" s="740">
        <f t="shared" si="47"/>
        <v>0</v>
      </c>
      <c r="CE30" s="740">
        <f t="shared" si="47"/>
        <v>0</v>
      </c>
      <c r="CF30" s="740">
        <f t="shared" si="47"/>
        <v>0</v>
      </c>
      <c r="CG30" s="740">
        <f t="shared" si="47"/>
        <v>0</v>
      </c>
      <c r="CH30" s="740">
        <f t="shared" si="47"/>
        <v>0</v>
      </c>
      <c r="CI30" s="740">
        <f t="shared" si="47"/>
        <v>0</v>
      </c>
      <c r="CJ30" s="746" t="s">
        <v>1208</v>
      </c>
      <c r="CK30" s="746" t="s">
        <v>1208</v>
      </c>
      <c r="CL30" s="746" t="s">
        <v>1208</v>
      </c>
      <c r="CM30" s="746" t="s">
        <v>1208</v>
      </c>
      <c r="CN30" s="746" t="s">
        <v>1208</v>
      </c>
      <c r="CO30" s="746" t="s">
        <v>1208</v>
      </c>
      <c r="CP30" s="677" t="e">
        <f t="shared" si="32"/>
        <v>#DIV/0!</v>
      </c>
      <c r="CQ30" s="677" t="e">
        <f t="shared" si="33"/>
        <v>#DIV/0!</v>
      </c>
      <c r="CR30" s="677" t="e">
        <f t="shared" si="34"/>
        <v>#DIV/0!</v>
      </c>
      <c r="CS30" s="677" t="e">
        <f t="shared" si="35"/>
        <v>#DIV/0!</v>
      </c>
      <c r="CT30" s="677" t="e">
        <f t="shared" si="36"/>
        <v>#DIV/0!</v>
      </c>
      <c r="CU30" s="677" t="e">
        <f t="shared" si="37"/>
        <v>#DIV/0!</v>
      </c>
      <c r="CV30" s="764" t="e">
        <f t="shared" si="48"/>
        <v>#DIV/0!</v>
      </c>
      <c r="CW30" s="764" t="e">
        <f t="shared" si="48"/>
        <v>#DIV/0!</v>
      </c>
      <c r="CX30" s="764" t="e">
        <f t="shared" si="48"/>
        <v>#DIV/0!</v>
      </c>
      <c r="CY30" s="764" t="e">
        <f t="shared" si="48"/>
        <v>#DIV/0!</v>
      </c>
      <c r="CZ30" s="764" t="e">
        <f t="shared" si="48"/>
        <v>#DIV/0!</v>
      </c>
      <c r="DA30" s="764" t="e">
        <f t="shared" si="48"/>
        <v>#DIV/0!</v>
      </c>
      <c r="DB30" s="680" t="e">
        <f t="shared" si="39"/>
        <v>#DIV/0!</v>
      </c>
      <c r="DC30" s="680" t="e">
        <f t="shared" si="40"/>
        <v>#DIV/0!</v>
      </c>
      <c r="DD30" s="680" t="e">
        <f t="shared" si="41"/>
        <v>#DIV/0!</v>
      </c>
      <c r="DE30" s="680" t="e">
        <f t="shared" si="42"/>
        <v>#DIV/0!</v>
      </c>
      <c r="DF30" s="680" t="e">
        <f t="shared" si="43"/>
        <v>#DIV/0!</v>
      </c>
      <c r="DG30" s="680" t="e">
        <f t="shared" si="44"/>
        <v>#DIV/0!</v>
      </c>
      <c r="DH30" s="766">
        <f>ROUND($J30*O30, 'Initial Information'!B30)</f>
        <v>0</v>
      </c>
      <c r="DI30" s="766">
        <f>ROUND($J30*T30, 'Initial Information'!C30)</f>
        <v>0</v>
      </c>
      <c r="DJ30" s="766">
        <f>ROUND($J30*Y30, 'Initial Information'!D30)</f>
        <v>0</v>
      </c>
      <c r="DK30" s="766">
        <f>ROUND($J30*AD30, 'Initial Information'!E30)</f>
        <v>0</v>
      </c>
      <c r="DL30" s="766">
        <f>ROUND($J30*AI30, 'Initial Information'!F30)</f>
        <v>0</v>
      </c>
      <c r="DM30" s="766">
        <f>ROUND($J30*AN30, 'Initial Information'!G30)</f>
        <v>0</v>
      </c>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row>
    <row r="31" spans="1:149" s="58" customFormat="1" ht="20.25" customHeight="1">
      <c r="A31" s="55" t="s">
        <v>181</v>
      </c>
      <c r="B31" s="56">
        <v>5</v>
      </c>
      <c r="C31" s="1138"/>
      <c r="D31" s="1139"/>
      <c r="E31" s="157"/>
      <c r="F31" s="104"/>
      <c r="G31" s="56" t="s">
        <v>181</v>
      </c>
      <c r="H31" s="100"/>
      <c r="I31" s="56" t="s">
        <v>181</v>
      </c>
      <c r="J31" s="105">
        <v>0.28000000000000003</v>
      </c>
      <c r="K31" s="56" t="s">
        <v>181</v>
      </c>
      <c r="L31" s="68" t="s">
        <v>181</v>
      </c>
      <c r="M31" s="74"/>
      <c r="N31" s="152" t="s">
        <v>181</v>
      </c>
      <c r="O31" s="400">
        <f t="shared" si="3"/>
        <v>0</v>
      </c>
      <c r="P31" s="69" t="s">
        <v>181</v>
      </c>
      <c r="Q31" s="152" t="s">
        <v>181</v>
      </c>
      <c r="R31" s="74"/>
      <c r="S31" s="152" t="s">
        <v>181</v>
      </c>
      <c r="T31" s="400">
        <f t="shared" si="4"/>
        <v>0</v>
      </c>
      <c r="U31" s="69" t="s">
        <v>181</v>
      </c>
      <c r="V31" s="152" t="s">
        <v>181</v>
      </c>
      <c r="W31" s="74"/>
      <c r="X31" s="152" t="s">
        <v>181</v>
      </c>
      <c r="Y31" s="400">
        <f t="shared" si="5"/>
        <v>0</v>
      </c>
      <c r="Z31" s="69" t="s">
        <v>181</v>
      </c>
      <c r="AA31" s="152" t="s">
        <v>181</v>
      </c>
      <c r="AB31" s="74"/>
      <c r="AC31" s="152" t="s">
        <v>181</v>
      </c>
      <c r="AD31" s="400">
        <f t="shared" si="6"/>
        <v>0</v>
      </c>
      <c r="AE31" s="69" t="s">
        <v>181</v>
      </c>
      <c r="AF31" s="152" t="s">
        <v>181</v>
      </c>
      <c r="AG31" s="74"/>
      <c r="AH31" s="152" t="s">
        <v>181</v>
      </c>
      <c r="AI31" s="400">
        <f t="shared" si="7"/>
        <v>0</v>
      </c>
      <c r="AJ31" s="69" t="s">
        <v>181</v>
      </c>
      <c r="AK31" s="152" t="s">
        <v>181</v>
      </c>
      <c r="AL31" s="74"/>
      <c r="AM31" s="152" t="s">
        <v>181</v>
      </c>
      <c r="AN31" s="400">
        <f t="shared" si="8"/>
        <v>0</v>
      </c>
      <c r="AO31" s="75" t="s">
        <v>181</v>
      </c>
      <c r="AP31" s="185" t="s">
        <v>181</v>
      </c>
      <c r="AQ31" s="52">
        <f t="shared" si="9"/>
        <v>0</v>
      </c>
      <c r="AR31" s="188" t="s">
        <v>181</v>
      </c>
      <c r="AS31" s="729"/>
      <c r="AT31" s="76">
        <v>1.03</v>
      </c>
      <c r="AU31" s="76">
        <f t="shared" si="10"/>
        <v>1.0609</v>
      </c>
      <c r="AV31" s="76">
        <f t="shared" si="10"/>
        <v>1.092727</v>
      </c>
      <c r="AW31" s="76">
        <f t="shared" si="10"/>
        <v>1.1255088100000001</v>
      </c>
      <c r="AX31" s="76">
        <f t="shared" si="10"/>
        <v>1.1592740743000001</v>
      </c>
      <c r="AY31" s="76">
        <f t="shared" si="10"/>
        <v>1.1940522965290001</v>
      </c>
      <c r="AZ31" s="51">
        <f t="shared" si="11"/>
        <v>0</v>
      </c>
      <c r="BA31" s="51">
        <f t="shared" si="12"/>
        <v>0</v>
      </c>
      <c r="BB31" s="51">
        <f t="shared" si="13"/>
        <v>0</v>
      </c>
      <c r="BC31" s="51">
        <f t="shared" si="14"/>
        <v>0</v>
      </c>
      <c r="BD31" s="51">
        <f t="shared" si="15"/>
        <v>0</v>
      </c>
      <c r="BE31" s="51">
        <f t="shared" si="16"/>
        <v>0</v>
      </c>
      <c r="BF31" s="735">
        <f t="shared" si="17"/>
        <v>0</v>
      </c>
      <c r="BG31" s="735">
        <f t="shared" si="18"/>
        <v>0</v>
      </c>
      <c r="BH31" s="735">
        <f t="shared" si="19"/>
        <v>0</v>
      </c>
      <c r="BI31" s="735">
        <f t="shared" si="20"/>
        <v>0</v>
      </c>
      <c r="BJ31" s="735">
        <f t="shared" si="21"/>
        <v>0</v>
      </c>
      <c r="BK31" s="735">
        <f t="shared" si="22"/>
        <v>0</v>
      </c>
      <c r="BL31" s="739">
        <f t="shared" si="23"/>
        <v>0</v>
      </c>
      <c r="BM31" s="739">
        <f t="shared" si="24"/>
        <v>0</v>
      </c>
      <c r="BN31" s="739">
        <f t="shared" si="25"/>
        <v>0</v>
      </c>
      <c r="BO31" s="739">
        <f t="shared" si="26"/>
        <v>0</v>
      </c>
      <c r="BP31" s="739">
        <f t="shared" si="27"/>
        <v>0</v>
      </c>
      <c r="BQ31" s="739">
        <f t="shared" si="28"/>
        <v>0</v>
      </c>
      <c r="BR31" s="741">
        <f t="shared" si="45"/>
        <v>0</v>
      </c>
      <c r="BS31" s="741">
        <f t="shared" si="45"/>
        <v>0</v>
      </c>
      <c r="BT31" s="741">
        <f t="shared" si="45"/>
        <v>0</v>
      </c>
      <c r="BU31" s="741">
        <f t="shared" si="45"/>
        <v>0</v>
      </c>
      <c r="BV31" s="741">
        <f t="shared" si="45"/>
        <v>0</v>
      </c>
      <c r="BW31" s="741">
        <f t="shared" si="45"/>
        <v>0</v>
      </c>
      <c r="BX31" s="743">
        <f t="shared" si="46"/>
        <v>0</v>
      </c>
      <c r="BY31" s="743">
        <f t="shared" si="46"/>
        <v>0</v>
      </c>
      <c r="BZ31" s="743">
        <f t="shared" si="46"/>
        <v>0</v>
      </c>
      <c r="CA31" s="743">
        <f t="shared" si="46"/>
        <v>0</v>
      </c>
      <c r="CB31" s="743">
        <f t="shared" si="46"/>
        <v>0</v>
      </c>
      <c r="CC31" s="743">
        <f t="shared" si="46"/>
        <v>0</v>
      </c>
      <c r="CD31" s="740">
        <f t="shared" si="47"/>
        <v>0</v>
      </c>
      <c r="CE31" s="740">
        <f t="shared" si="47"/>
        <v>0</v>
      </c>
      <c r="CF31" s="740">
        <f t="shared" si="47"/>
        <v>0</v>
      </c>
      <c r="CG31" s="740">
        <f t="shared" si="47"/>
        <v>0</v>
      </c>
      <c r="CH31" s="740">
        <f t="shared" si="47"/>
        <v>0</v>
      </c>
      <c r="CI31" s="740">
        <f t="shared" si="47"/>
        <v>0</v>
      </c>
      <c r="CJ31" s="746" t="s">
        <v>1208</v>
      </c>
      <c r="CK31" s="746" t="s">
        <v>1208</v>
      </c>
      <c r="CL31" s="746" t="s">
        <v>1208</v>
      </c>
      <c r="CM31" s="746" t="s">
        <v>1208</v>
      </c>
      <c r="CN31" s="746" t="s">
        <v>1208</v>
      </c>
      <c r="CO31" s="746" t="s">
        <v>1208</v>
      </c>
      <c r="CP31" s="677" t="e">
        <f t="shared" si="32"/>
        <v>#DIV/0!</v>
      </c>
      <c r="CQ31" s="677" t="e">
        <f t="shared" si="33"/>
        <v>#DIV/0!</v>
      </c>
      <c r="CR31" s="677" t="e">
        <f t="shared" si="34"/>
        <v>#DIV/0!</v>
      </c>
      <c r="CS31" s="677" t="e">
        <f t="shared" si="35"/>
        <v>#DIV/0!</v>
      </c>
      <c r="CT31" s="677" t="e">
        <f t="shared" si="36"/>
        <v>#DIV/0!</v>
      </c>
      <c r="CU31" s="677" t="e">
        <f t="shared" si="37"/>
        <v>#DIV/0!</v>
      </c>
      <c r="CV31" s="764" t="e">
        <f t="shared" si="48"/>
        <v>#DIV/0!</v>
      </c>
      <c r="CW31" s="764" t="e">
        <f t="shared" si="48"/>
        <v>#DIV/0!</v>
      </c>
      <c r="CX31" s="764" t="e">
        <f t="shared" si="48"/>
        <v>#DIV/0!</v>
      </c>
      <c r="CY31" s="764" t="e">
        <f t="shared" si="48"/>
        <v>#DIV/0!</v>
      </c>
      <c r="CZ31" s="764" t="e">
        <f t="shared" si="48"/>
        <v>#DIV/0!</v>
      </c>
      <c r="DA31" s="764" t="e">
        <f t="shared" si="48"/>
        <v>#DIV/0!</v>
      </c>
      <c r="DB31" s="680" t="e">
        <f t="shared" si="39"/>
        <v>#DIV/0!</v>
      </c>
      <c r="DC31" s="680" t="e">
        <f t="shared" si="40"/>
        <v>#DIV/0!</v>
      </c>
      <c r="DD31" s="680" t="e">
        <f t="shared" si="41"/>
        <v>#DIV/0!</v>
      </c>
      <c r="DE31" s="680" t="e">
        <f t="shared" si="42"/>
        <v>#DIV/0!</v>
      </c>
      <c r="DF31" s="680" t="e">
        <f t="shared" si="43"/>
        <v>#DIV/0!</v>
      </c>
      <c r="DG31" s="680" t="e">
        <f t="shared" si="44"/>
        <v>#DIV/0!</v>
      </c>
      <c r="DH31" s="766">
        <f>ROUND($J31*O31, 'Initial Information'!B31)</f>
        <v>0</v>
      </c>
      <c r="DI31" s="766">
        <f>ROUND($J31*T31, 'Initial Information'!C31)</f>
        <v>0</v>
      </c>
      <c r="DJ31" s="766">
        <f>ROUND($J31*Y31, 'Initial Information'!D31)</f>
        <v>0</v>
      </c>
      <c r="DK31" s="766">
        <f>ROUND($J31*AD31, 'Initial Information'!E31)</f>
        <v>0</v>
      </c>
      <c r="DL31" s="766">
        <f>ROUND($J31*AI31, 'Initial Information'!F31)</f>
        <v>0</v>
      </c>
      <c r="DM31" s="766">
        <f>ROUND($J31*AN31, 'Initial Information'!G31)</f>
        <v>0</v>
      </c>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row>
    <row r="32" spans="1:149" s="58" customFormat="1" ht="20.25" customHeight="1">
      <c r="A32" s="55" t="s">
        <v>181</v>
      </c>
      <c r="B32" s="56">
        <v>6</v>
      </c>
      <c r="C32" s="1138" t="s">
        <v>181</v>
      </c>
      <c r="D32" s="1139"/>
      <c r="E32" s="157" t="s">
        <v>181</v>
      </c>
      <c r="F32" s="104" t="s">
        <v>181</v>
      </c>
      <c r="G32" s="56" t="s">
        <v>181</v>
      </c>
      <c r="H32" s="100"/>
      <c r="I32" s="56" t="s">
        <v>181</v>
      </c>
      <c r="J32" s="105">
        <v>0.28000000000000003</v>
      </c>
      <c r="K32" s="56" t="s">
        <v>181</v>
      </c>
      <c r="L32" s="68" t="s">
        <v>181</v>
      </c>
      <c r="M32" s="74"/>
      <c r="N32" s="152" t="s">
        <v>181</v>
      </c>
      <c r="O32" s="400">
        <f t="shared" si="3"/>
        <v>0</v>
      </c>
      <c r="P32" s="69" t="s">
        <v>181</v>
      </c>
      <c r="Q32" s="152" t="s">
        <v>181</v>
      </c>
      <c r="R32" s="74"/>
      <c r="S32" s="152" t="s">
        <v>181</v>
      </c>
      <c r="T32" s="400">
        <f t="shared" si="4"/>
        <v>0</v>
      </c>
      <c r="U32" s="69" t="s">
        <v>181</v>
      </c>
      <c r="V32" s="152" t="s">
        <v>181</v>
      </c>
      <c r="W32" s="74"/>
      <c r="X32" s="152" t="s">
        <v>181</v>
      </c>
      <c r="Y32" s="400">
        <f t="shared" si="5"/>
        <v>0</v>
      </c>
      <c r="Z32" s="69" t="s">
        <v>181</v>
      </c>
      <c r="AA32" s="152" t="s">
        <v>181</v>
      </c>
      <c r="AB32" s="74"/>
      <c r="AC32" s="152" t="s">
        <v>181</v>
      </c>
      <c r="AD32" s="400">
        <f t="shared" si="6"/>
        <v>0</v>
      </c>
      <c r="AE32" s="69" t="s">
        <v>181</v>
      </c>
      <c r="AF32" s="152" t="s">
        <v>181</v>
      </c>
      <c r="AG32" s="74"/>
      <c r="AH32" s="152" t="s">
        <v>181</v>
      </c>
      <c r="AI32" s="400">
        <f t="shared" si="7"/>
        <v>0</v>
      </c>
      <c r="AJ32" s="69" t="s">
        <v>181</v>
      </c>
      <c r="AK32" s="152" t="s">
        <v>181</v>
      </c>
      <c r="AL32" s="74"/>
      <c r="AM32" s="152" t="s">
        <v>181</v>
      </c>
      <c r="AN32" s="400">
        <f t="shared" si="8"/>
        <v>0</v>
      </c>
      <c r="AO32" s="75" t="s">
        <v>181</v>
      </c>
      <c r="AP32" s="185" t="s">
        <v>181</v>
      </c>
      <c r="AQ32" s="52">
        <f t="shared" si="9"/>
        <v>0</v>
      </c>
      <c r="AR32" s="188" t="s">
        <v>181</v>
      </c>
      <c r="AS32" s="729"/>
      <c r="AT32" s="76">
        <v>1.03</v>
      </c>
      <c r="AU32" s="76">
        <f t="shared" si="10"/>
        <v>1.0609</v>
      </c>
      <c r="AV32" s="76">
        <f t="shared" si="10"/>
        <v>1.092727</v>
      </c>
      <c r="AW32" s="76">
        <f t="shared" si="10"/>
        <v>1.1255088100000001</v>
      </c>
      <c r="AX32" s="76">
        <f t="shared" si="10"/>
        <v>1.1592740743000001</v>
      </c>
      <c r="AY32" s="76">
        <f t="shared" si="10"/>
        <v>1.1940522965290001</v>
      </c>
      <c r="AZ32" s="51">
        <f t="shared" si="11"/>
        <v>0</v>
      </c>
      <c r="BA32" s="51">
        <f t="shared" si="12"/>
        <v>0</v>
      </c>
      <c r="BB32" s="51">
        <f t="shared" si="13"/>
        <v>0</v>
      </c>
      <c r="BC32" s="51">
        <f t="shared" si="14"/>
        <v>0</v>
      </c>
      <c r="BD32" s="51">
        <f t="shared" si="15"/>
        <v>0</v>
      </c>
      <c r="BE32" s="51">
        <f t="shared" si="16"/>
        <v>0</v>
      </c>
      <c r="BF32" s="735">
        <f t="shared" si="17"/>
        <v>0</v>
      </c>
      <c r="BG32" s="735">
        <f t="shared" si="18"/>
        <v>0</v>
      </c>
      <c r="BH32" s="735">
        <f t="shared" si="19"/>
        <v>0</v>
      </c>
      <c r="BI32" s="735">
        <f t="shared" si="20"/>
        <v>0</v>
      </c>
      <c r="BJ32" s="735">
        <f t="shared" si="21"/>
        <v>0</v>
      </c>
      <c r="BK32" s="735">
        <f t="shared" si="22"/>
        <v>0</v>
      </c>
      <c r="BL32" s="739">
        <f t="shared" si="23"/>
        <v>0</v>
      </c>
      <c r="BM32" s="739">
        <f t="shared" si="24"/>
        <v>0</v>
      </c>
      <c r="BN32" s="739">
        <f t="shared" si="25"/>
        <v>0</v>
      </c>
      <c r="BO32" s="739">
        <f t="shared" si="26"/>
        <v>0</v>
      </c>
      <c r="BP32" s="739">
        <f t="shared" si="27"/>
        <v>0</v>
      </c>
      <c r="BQ32" s="739">
        <f t="shared" si="28"/>
        <v>0</v>
      </c>
      <c r="BR32" s="741">
        <f t="shared" si="45"/>
        <v>0</v>
      </c>
      <c r="BS32" s="741">
        <f t="shared" si="45"/>
        <v>0</v>
      </c>
      <c r="BT32" s="741">
        <f t="shared" si="45"/>
        <v>0</v>
      </c>
      <c r="BU32" s="741">
        <f t="shared" si="45"/>
        <v>0</v>
      </c>
      <c r="BV32" s="741">
        <f t="shared" si="45"/>
        <v>0</v>
      </c>
      <c r="BW32" s="741">
        <f t="shared" si="45"/>
        <v>0</v>
      </c>
      <c r="BX32" s="743">
        <f t="shared" si="46"/>
        <v>0</v>
      </c>
      <c r="BY32" s="743">
        <f t="shared" si="46"/>
        <v>0</v>
      </c>
      <c r="BZ32" s="743">
        <f t="shared" si="46"/>
        <v>0</v>
      </c>
      <c r="CA32" s="743">
        <f t="shared" si="46"/>
        <v>0</v>
      </c>
      <c r="CB32" s="743">
        <f t="shared" si="46"/>
        <v>0</v>
      </c>
      <c r="CC32" s="743">
        <f t="shared" si="46"/>
        <v>0</v>
      </c>
      <c r="CD32" s="740">
        <f t="shared" si="47"/>
        <v>0</v>
      </c>
      <c r="CE32" s="740">
        <f t="shared" si="47"/>
        <v>0</v>
      </c>
      <c r="CF32" s="740">
        <f t="shared" si="47"/>
        <v>0</v>
      </c>
      <c r="CG32" s="740">
        <f t="shared" si="47"/>
        <v>0</v>
      </c>
      <c r="CH32" s="740">
        <f t="shared" si="47"/>
        <v>0</v>
      </c>
      <c r="CI32" s="740">
        <f t="shared" si="47"/>
        <v>0</v>
      </c>
      <c r="CJ32" s="746" t="s">
        <v>1208</v>
      </c>
      <c r="CK32" s="746" t="s">
        <v>1208</v>
      </c>
      <c r="CL32" s="746" t="s">
        <v>1208</v>
      </c>
      <c r="CM32" s="746" t="s">
        <v>1208</v>
      </c>
      <c r="CN32" s="746" t="s">
        <v>1208</v>
      </c>
      <c r="CO32" s="746" t="s">
        <v>1208</v>
      </c>
      <c r="CP32" s="677" t="e">
        <f t="shared" si="32"/>
        <v>#DIV/0!</v>
      </c>
      <c r="CQ32" s="677" t="e">
        <f t="shared" si="33"/>
        <v>#DIV/0!</v>
      </c>
      <c r="CR32" s="677" t="e">
        <f t="shared" si="34"/>
        <v>#DIV/0!</v>
      </c>
      <c r="CS32" s="677" t="e">
        <f t="shared" si="35"/>
        <v>#DIV/0!</v>
      </c>
      <c r="CT32" s="677" t="e">
        <f t="shared" si="36"/>
        <v>#DIV/0!</v>
      </c>
      <c r="CU32" s="677" t="e">
        <f t="shared" si="37"/>
        <v>#DIV/0!</v>
      </c>
      <c r="CV32" s="764" t="e">
        <f t="shared" si="48"/>
        <v>#DIV/0!</v>
      </c>
      <c r="CW32" s="764" t="e">
        <f t="shared" si="48"/>
        <v>#DIV/0!</v>
      </c>
      <c r="CX32" s="764" t="e">
        <f t="shared" si="48"/>
        <v>#DIV/0!</v>
      </c>
      <c r="CY32" s="764" t="e">
        <f t="shared" si="48"/>
        <v>#DIV/0!</v>
      </c>
      <c r="CZ32" s="764" t="e">
        <f t="shared" si="48"/>
        <v>#DIV/0!</v>
      </c>
      <c r="DA32" s="764" t="e">
        <f t="shared" si="48"/>
        <v>#DIV/0!</v>
      </c>
      <c r="DB32" s="680" t="e">
        <f t="shared" si="39"/>
        <v>#DIV/0!</v>
      </c>
      <c r="DC32" s="680" t="e">
        <f t="shared" si="40"/>
        <v>#DIV/0!</v>
      </c>
      <c r="DD32" s="680" t="e">
        <f t="shared" si="41"/>
        <v>#DIV/0!</v>
      </c>
      <c r="DE32" s="680" t="e">
        <f t="shared" si="42"/>
        <v>#DIV/0!</v>
      </c>
      <c r="DF32" s="680" t="e">
        <f t="shared" si="43"/>
        <v>#DIV/0!</v>
      </c>
      <c r="DG32" s="680" t="e">
        <f t="shared" si="44"/>
        <v>#DIV/0!</v>
      </c>
      <c r="DH32" s="766">
        <f>ROUND($J32*O32, 'Initial Information'!B32)</f>
        <v>0</v>
      </c>
      <c r="DI32" s="766">
        <f>ROUND($J32*T32, 'Initial Information'!C32)</f>
        <v>0</v>
      </c>
      <c r="DJ32" s="766">
        <f>ROUND($J32*Y32, 'Initial Information'!D32)</f>
        <v>0</v>
      </c>
      <c r="DK32" s="766">
        <f>ROUND($J32*AD32, 'Initial Information'!E32)</f>
        <v>0</v>
      </c>
      <c r="DL32" s="766">
        <f>ROUND($J32*AI32, 'Initial Information'!F32)</f>
        <v>0</v>
      </c>
      <c r="DM32" s="766">
        <f>ROUND($J32*AN32, 'Initial Information'!G32)</f>
        <v>0</v>
      </c>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row>
    <row r="33" spans="1:144" s="58" customFormat="1" ht="20.25" customHeight="1">
      <c r="A33" s="55" t="s">
        <v>181</v>
      </c>
      <c r="B33" s="56">
        <v>7</v>
      </c>
      <c r="C33" s="1138" t="s">
        <v>181</v>
      </c>
      <c r="D33" s="1139"/>
      <c r="E33" s="157" t="s">
        <v>181</v>
      </c>
      <c r="F33" s="104" t="s">
        <v>181</v>
      </c>
      <c r="G33" s="56" t="s">
        <v>181</v>
      </c>
      <c r="H33" s="100"/>
      <c r="I33" s="56" t="s">
        <v>181</v>
      </c>
      <c r="J33" s="105">
        <v>0.28000000000000003</v>
      </c>
      <c r="K33" s="56" t="s">
        <v>181</v>
      </c>
      <c r="L33" s="68" t="s">
        <v>181</v>
      </c>
      <c r="M33" s="74"/>
      <c r="N33" s="152" t="s">
        <v>181</v>
      </c>
      <c r="O33" s="400">
        <f t="shared" si="3"/>
        <v>0</v>
      </c>
      <c r="P33" s="69" t="s">
        <v>181</v>
      </c>
      <c r="Q33" s="152" t="s">
        <v>181</v>
      </c>
      <c r="R33" s="74"/>
      <c r="S33" s="152" t="s">
        <v>181</v>
      </c>
      <c r="T33" s="400">
        <f t="shared" si="4"/>
        <v>0</v>
      </c>
      <c r="U33" s="69" t="s">
        <v>181</v>
      </c>
      <c r="V33" s="152" t="s">
        <v>181</v>
      </c>
      <c r="W33" s="74"/>
      <c r="X33" s="152" t="s">
        <v>181</v>
      </c>
      <c r="Y33" s="400">
        <f t="shared" si="5"/>
        <v>0</v>
      </c>
      <c r="Z33" s="69" t="s">
        <v>181</v>
      </c>
      <c r="AA33" s="152" t="s">
        <v>181</v>
      </c>
      <c r="AB33" s="74"/>
      <c r="AC33" s="152" t="s">
        <v>181</v>
      </c>
      <c r="AD33" s="400">
        <f t="shared" si="6"/>
        <v>0</v>
      </c>
      <c r="AE33" s="69" t="s">
        <v>181</v>
      </c>
      <c r="AF33" s="152" t="s">
        <v>181</v>
      </c>
      <c r="AG33" s="74"/>
      <c r="AH33" s="152" t="s">
        <v>181</v>
      </c>
      <c r="AI33" s="400">
        <f t="shared" si="7"/>
        <v>0</v>
      </c>
      <c r="AJ33" s="69" t="s">
        <v>181</v>
      </c>
      <c r="AK33" s="152" t="s">
        <v>181</v>
      </c>
      <c r="AL33" s="74"/>
      <c r="AM33" s="152" t="s">
        <v>181</v>
      </c>
      <c r="AN33" s="400">
        <f t="shared" si="8"/>
        <v>0</v>
      </c>
      <c r="AO33" s="75" t="s">
        <v>181</v>
      </c>
      <c r="AP33" s="185" t="s">
        <v>181</v>
      </c>
      <c r="AQ33" s="52">
        <f t="shared" si="9"/>
        <v>0</v>
      </c>
      <c r="AR33" s="188" t="s">
        <v>181</v>
      </c>
      <c r="AS33" s="729"/>
      <c r="AT33" s="76">
        <v>1.03</v>
      </c>
      <c r="AU33" s="76">
        <f t="shared" si="10"/>
        <v>1.0609</v>
      </c>
      <c r="AV33" s="76">
        <f t="shared" si="10"/>
        <v>1.092727</v>
      </c>
      <c r="AW33" s="76">
        <f t="shared" si="10"/>
        <v>1.1255088100000001</v>
      </c>
      <c r="AX33" s="76">
        <f t="shared" si="10"/>
        <v>1.1592740743000001</v>
      </c>
      <c r="AY33" s="76">
        <f t="shared" si="10"/>
        <v>1.1940522965290001</v>
      </c>
      <c r="AZ33" s="51">
        <f t="shared" si="11"/>
        <v>0</v>
      </c>
      <c r="BA33" s="51">
        <f t="shared" si="12"/>
        <v>0</v>
      </c>
      <c r="BB33" s="51">
        <f t="shared" si="13"/>
        <v>0</v>
      </c>
      <c r="BC33" s="51">
        <f t="shared" si="14"/>
        <v>0</v>
      </c>
      <c r="BD33" s="51">
        <f t="shared" si="15"/>
        <v>0</v>
      </c>
      <c r="BE33" s="51">
        <f t="shared" si="16"/>
        <v>0</v>
      </c>
      <c r="BF33" s="735">
        <f t="shared" si="17"/>
        <v>0</v>
      </c>
      <c r="BG33" s="735">
        <f t="shared" si="18"/>
        <v>0</v>
      </c>
      <c r="BH33" s="735">
        <f t="shared" si="19"/>
        <v>0</v>
      </c>
      <c r="BI33" s="735">
        <f t="shared" si="20"/>
        <v>0</v>
      </c>
      <c r="BJ33" s="735">
        <f t="shared" si="21"/>
        <v>0</v>
      </c>
      <c r="BK33" s="735">
        <f t="shared" si="22"/>
        <v>0</v>
      </c>
      <c r="BL33" s="739">
        <f t="shared" si="23"/>
        <v>0</v>
      </c>
      <c r="BM33" s="739">
        <f t="shared" si="24"/>
        <v>0</v>
      </c>
      <c r="BN33" s="739">
        <f t="shared" si="25"/>
        <v>0</v>
      </c>
      <c r="BO33" s="739">
        <f t="shared" si="26"/>
        <v>0</v>
      </c>
      <c r="BP33" s="739">
        <f t="shared" si="27"/>
        <v>0</v>
      </c>
      <c r="BQ33" s="739">
        <f t="shared" si="28"/>
        <v>0</v>
      </c>
      <c r="BR33" s="741">
        <f t="shared" si="45"/>
        <v>0</v>
      </c>
      <c r="BS33" s="741">
        <f t="shared" si="45"/>
        <v>0</v>
      </c>
      <c r="BT33" s="741">
        <f t="shared" si="45"/>
        <v>0</v>
      </c>
      <c r="BU33" s="741">
        <f t="shared" si="45"/>
        <v>0</v>
      </c>
      <c r="BV33" s="741">
        <f t="shared" si="45"/>
        <v>0</v>
      </c>
      <c r="BW33" s="741">
        <f t="shared" si="45"/>
        <v>0</v>
      </c>
      <c r="BX33" s="743">
        <f t="shared" si="46"/>
        <v>0</v>
      </c>
      <c r="BY33" s="743">
        <f t="shared" si="46"/>
        <v>0</v>
      </c>
      <c r="BZ33" s="743">
        <f t="shared" si="46"/>
        <v>0</v>
      </c>
      <c r="CA33" s="743">
        <f t="shared" si="46"/>
        <v>0</v>
      </c>
      <c r="CB33" s="743">
        <f t="shared" si="46"/>
        <v>0</v>
      </c>
      <c r="CC33" s="743">
        <f t="shared" si="46"/>
        <v>0</v>
      </c>
      <c r="CD33" s="740">
        <f t="shared" si="47"/>
        <v>0</v>
      </c>
      <c r="CE33" s="740">
        <f t="shared" si="47"/>
        <v>0</v>
      </c>
      <c r="CF33" s="740">
        <f t="shared" si="47"/>
        <v>0</v>
      </c>
      <c r="CG33" s="740">
        <f t="shared" si="47"/>
        <v>0</v>
      </c>
      <c r="CH33" s="740">
        <f t="shared" si="47"/>
        <v>0</v>
      </c>
      <c r="CI33" s="740">
        <f t="shared" si="47"/>
        <v>0</v>
      </c>
      <c r="CJ33" s="746" t="s">
        <v>1208</v>
      </c>
      <c r="CK33" s="746" t="s">
        <v>1208</v>
      </c>
      <c r="CL33" s="746" t="s">
        <v>1208</v>
      </c>
      <c r="CM33" s="746" t="s">
        <v>1208</v>
      </c>
      <c r="CN33" s="746" t="s">
        <v>1208</v>
      </c>
      <c r="CO33" s="746" t="s">
        <v>1208</v>
      </c>
      <c r="CP33" s="677" t="e">
        <f t="shared" si="32"/>
        <v>#DIV/0!</v>
      </c>
      <c r="CQ33" s="677" t="e">
        <f t="shared" si="33"/>
        <v>#DIV/0!</v>
      </c>
      <c r="CR33" s="677" t="e">
        <f t="shared" si="34"/>
        <v>#DIV/0!</v>
      </c>
      <c r="CS33" s="677" t="e">
        <f t="shared" si="35"/>
        <v>#DIV/0!</v>
      </c>
      <c r="CT33" s="677" t="e">
        <f t="shared" si="36"/>
        <v>#DIV/0!</v>
      </c>
      <c r="CU33" s="677" t="e">
        <f t="shared" si="37"/>
        <v>#DIV/0!</v>
      </c>
      <c r="CV33" s="764" t="e">
        <f t="shared" si="48"/>
        <v>#DIV/0!</v>
      </c>
      <c r="CW33" s="764" t="e">
        <f t="shared" si="48"/>
        <v>#DIV/0!</v>
      </c>
      <c r="CX33" s="764" t="e">
        <f t="shared" si="48"/>
        <v>#DIV/0!</v>
      </c>
      <c r="CY33" s="764" t="e">
        <f t="shared" si="48"/>
        <v>#DIV/0!</v>
      </c>
      <c r="CZ33" s="764" t="e">
        <f t="shared" si="48"/>
        <v>#DIV/0!</v>
      </c>
      <c r="DA33" s="764" t="e">
        <f t="shared" si="48"/>
        <v>#DIV/0!</v>
      </c>
      <c r="DB33" s="680" t="e">
        <f t="shared" si="39"/>
        <v>#DIV/0!</v>
      </c>
      <c r="DC33" s="680" t="e">
        <f t="shared" si="40"/>
        <v>#DIV/0!</v>
      </c>
      <c r="DD33" s="680" t="e">
        <f t="shared" si="41"/>
        <v>#DIV/0!</v>
      </c>
      <c r="DE33" s="680" t="e">
        <f t="shared" si="42"/>
        <v>#DIV/0!</v>
      </c>
      <c r="DF33" s="680" t="e">
        <f t="shared" si="43"/>
        <v>#DIV/0!</v>
      </c>
      <c r="DG33" s="680" t="e">
        <f t="shared" si="44"/>
        <v>#DIV/0!</v>
      </c>
      <c r="DH33" s="766">
        <f>ROUND($J33*O33, 'Initial Information'!B33)</f>
        <v>0</v>
      </c>
      <c r="DI33" s="766">
        <f>ROUND($J33*T33, 'Initial Information'!C33)</f>
        <v>0</v>
      </c>
      <c r="DJ33" s="766">
        <f>ROUND($J33*Y33, 'Initial Information'!D33)</f>
        <v>0</v>
      </c>
      <c r="DK33" s="766">
        <f>ROUND($J33*AD33, 'Initial Information'!E33)</f>
        <v>0</v>
      </c>
      <c r="DL33" s="766">
        <f>ROUND($J33*AI33, 'Initial Information'!F33)</f>
        <v>0</v>
      </c>
      <c r="DM33" s="766">
        <f>ROUND($J33*AN33, 'Initial Information'!G33)</f>
        <v>0</v>
      </c>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row>
    <row r="34" spans="1:144" s="58" customFormat="1" ht="20.25" customHeight="1">
      <c r="A34" s="55" t="s">
        <v>181</v>
      </c>
      <c r="B34" s="56">
        <v>8</v>
      </c>
      <c r="C34" s="1138" t="s">
        <v>181</v>
      </c>
      <c r="D34" s="1139"/>
      <c r="E34" s="157" t="s">
        <v>181</v>
      </c>
      <c r="F34" s="104" t="s">
        <v>181</v>
      </c>
      <c r="G34" s="56" t="s">
        <v>181</v>
      </c>
      <c r="H34" s="100"/>
      <c r="I34" s="56" t="s">
        <v>181</v>
      </c>
      <c r="J34" s="105">
        <v>0.28000000000000003</v>
      </c>
      <c r="K34" s="56" t="s">
        <v>181</v>
      </c>
      <c r="L34" s="68" t="s">
        <v>181</v>
      </c>
      <c r="M34" s="74"/>
      <c r="N34" s="152" t="s">
        <v>181</v>
      </c>
      <c r="O34" s="400">
        <f t="shared" si="3"/>
        <v>0</v>
      </c>
      <c r="P34" s="69" t="s">
        <v>181</v>
      </c>
      <c r="Q34" s="152" t="s">
        <v>181</v>
      </c>
      <c r="R34" s="74"/>
      <c r="S34" s="152" t="s">
        <v>181</v>
      </c>
      <c r="T34" s="400">
        <f t="shared" si="4"/>
        <v>0</v>
      </c>
      <c r="U34" s="69" t="s">
        <v>181</v>
      </c>
      <c r="V34" s="152" t="s">
        <v>181</v>
      </c>
      <c r="W34" s="74"/>
      <c r="X34" s="152" t="s">
        <v>181</v>
      </c>
      <c r="Y34" s="400">
        <f t="shared" si="5"/>
        <v>0</v>
      </c>
      <c r="Z34" s="69" t="s">
        <v>181</v>
      </c>
      <c r="AA34" s="152" t="s">
        <v>181</v>
      </c>
      <c r="AB34" s="74"/>
      <c r="AC34" s="152" t="s">
        <v>181</v>
      </c>
      <c r="AD34" s="400">
        <f t="shared" si="6"/>
        <v>0</v>
      </c>
      <c r="AE34" s="69" t="s">
        <v>181</v>
      </c>
      <c r="AF34" s="152" t="s">
        <v>181</v>
      </c>
      <c r="AG34" s="74"/>
      <c r="AH34" s="152" t="s">
        <v>181</v>
      </c>
      <c r="AI34" s="400">
        <f t="shared" si="7"/>
        <v>0</v>
      </c>
      <c r="AJ34" s="69" t="s">
        <v>181</v>
      </c>
      <c r="AK34" s="152" t="s">
        <v>181</v>
      </c>
      <c r="AL34" s="74"/>
      <c r="AM34" s="152" t="s">
        <v>181</v>
      </c>
      <c r="AN34" s="400">
        <f t="shared" si="8"/>
        <v>0</v>
      </c>
      <c r="AO34" s="75" t="s">
        <v>181</v>
      </c>
      <c r="AP34" s="185" t="s">
        <v>181</v>
      </c>
      <c r="AQ34" s="52">
        <f t="shared" si="9"/>
        <v>0</v>
      </c>
      <c r="AR34" s="188" t="s">
        <v>181</v>
      </c>
      <c r="AS34" s="729"/>
      <c r="AT34" s="170">
        <v>1.03</v>
      </c>
      <c r="AU34" s="170">
        <f t="shared" si="10"/>
        <v>1.0609</v>
      </c>
      <c r="AV34" s="170">
        <f t="shared" si="10"/>
        <v>1.092727</v>
      </c>
      <c r="AW34" s="170">
        <f t="shared" si="10"/>
        <v>1.1255088100000001</v>
      </c>
      <c r="AX34" s="170">
        <f t="shared" si="10"/>
        <v>1.1592740743000001</v>
      </c>
      <c r="AY34" s="170">
        <f t="shared" si="10"/>
        <v>1.1940522965290001</v>
      </c>
      <c r="AZ34" s="51">
        <f t="shared" si="11"/>
        <v>0</v>
      </c>
      <c r="BA34" s="51">
        <f t="shared" si="12"/>
        <v>0</v>
      </c>
      <c r="BB34" s="51">
        <f t="shared" si="13"/>
        <v>0</v>
      </c>
      <c r="BC34" s="51">
        <f t="shared" si="14"/>
        <v>0</v>
      </c>
      <c r="BD34" s="51">
        <f t="shared" si="15"/>
        <v>0</v>
      </c>
      <c r="BE34" s="51">
        <f t="shared" si="16"/>
        <v>0</v>
      </c>
      <c r="BF34" s="735">
        <f t="shared" si="17"/>
        <v>0</v>
      </c>
      <c r="BG34" s="735">
        <f t="shared" si="18"/>
        <v>0</v>
      </c>
      <c r="BH34" s="735">
        <f t="shared" si="19"/>
        <v>0</v>
      </c>
      <c r="BI34" s="735">
        <f t="shared" si="20"/>
        <v>0</v>
      </c>
      <c r="BJ34" s="735">
        <f t="shared" si="21"/>
        <v>0</v>
      </c>
      <c r="BK34" s="735">
        <f t="shared" si="22"/>
        <v>0</v>
      </c>
      <c r="BL34" s="739">
        <f t="shared" si="23"/>
        <v>0</v>
      </c>
      <c r="BM34" s="739">
        <f t="shared" si="24"/>
        <v>0</v>
      </c>
      <c r="BN34" s="739">
        <f t="shared" si="25"/>
        <v>0</v>
      </c>
      <c r="BO34" s="739">
        <f t="shared" si="26"/>
        <v>0</v>
      </c>
      <c r="BP34" s="739">
        <f t="shared" si="27"/>
        <v>0</v>
      </c>
      <c r="BQ34" s="739">
        <f t="shared" si="28"/>
        <v>0</v>
      </c>
      <c r="BR34" s="741">
        <f t="shared" si="45"/>
        <v>0</v>
      </c>
      <c r="BS34" s="741">
        <f t="shared" si="45"/>
        <v>0</v>
      </c>
      <c r="BT34" s="741">
        <f t="shared" si="45"/>
        <v>0</v>
      </c>
      <c r="BU34" s="741">
        <f t="shared" si="45"/>
        <v>0</v>
      </c>
      <c r="BV34" s="741">
        <f t="shared" si="45"/>
        <v>0</v>
      </c>
      <c r="BW34" s="741">
        <f t="shared" si="45"/>
        <v>0</v>
      </c>
      <c r="BX34" s="743">
        <f t="shared" si="46"/>
        <v>0</v>
      </c>
      <c r="BY34" s="743">
        <f t="shared" si="46"/>
        <v>0</v>
      </c>
      <c r="BZ34" s="743">
        <f t="shared" si="46"/>
        <v>0</v>
      </c>
      <c r="CA34" s="743">
        <f t="shared" si="46"/>
        <v>0</v>
      </c>
      <c r="CB34" s="743">
        <f t="shared" si="46"/>
        <v>0</v>
      </c>
      <c r="CC34" s="743">
        <f t="shared" si="46"/>
        <v>0</v>
      </c>
      <c r="CD34" s="740">
        <f t="shared" si="47"/>
        <v>0</v>
      </c>
      <c r="CE34" s="740">
        <f t="shared" si="47"/>
        <v>0</v>
      </c>
      <c r="CF34" s="740">
        <f t="shared" si="47"/>
        <v>0</v>
      </c>
      <c r="CG34" s="740">
        <f t="shared" si="47"/>
        <v>0</v>
      </c>
      <c r="CH34" s="740">
        <f t="shared" si="47"/>
        <v>0</v>
      </c>
      <c r="CI34" s="740">
        <f t="shared" si="47"/>
        <v>0</v>
      </c>
      <c r="CJ34" s="746" t="s">
        <v>1208</v>
      </c>
      <c r="CK34" s="746" t="s">
        <v>1208</v>
      </c>
      <c r="CL34" s="746" t="s">
        <v>1208</v>
      </c>
      <c r="CM34" s="746" t="s">
        <v>1208</v>
      </c>
      <c r="CN34" s="746" t="s">
        <v>1208</v>
      </c>
      <c r="CO34" s="746" t="s">
        <v>1208</v>
      </c>
      <c r="CP34" s="677" t="e">
        <f t="shared" si="32"/>
        <v>#DIV/0!</v>
      </c>
      <c r="CQ34" s="677" t="e">
        <f t="shared" si="33"/>
        <v>#DIV/0!</v>
      </c>
      <c r="CR34" s="677" t="e">
        <f t="shared" si="34"/>
        <v>#DIV/0!</v>
      </c>
      <c r="CS34" s="677" t="e">
        <f t="shared" si="35"/>
        <v>#DIV/0!</v>
      </c>
      <c r="CT34" s="677" t="e">
        <f t="shared" si="36"/>
        <v>#DIV/0!</v>
      </c>
      <c r="CU34" s="677" t="e">
        <f t="shared" si="37"/>
        <v>#DIV/0!</v>
      </c>
      <c r="CV34" s="764" t="e">
        <f t="shared" si="48"/>
        <v>#DIV/0!</v>
      </c>
      <c r="CW34" s="764" t="e">
        <f t="shared" si="48"/>
        <v>#DIV/0!</v>
      </c>
      <c r="CX34" s="764" t="e">
        <f t="shared" si="48"/>
        <v>#DIV/0!</v>
      </c>
      <c r="CY34" s="764" t="e">
        <f t="shared" si="48"/>
        <v>#DIV/0!</v>
      </c>
      <c r="CZ34" s="764" t="e">
        <f t="shared" si="48"/>
        <v>#DIV/0!</v>
      </c>
      <c r="DA34" s="764" t="e">
        <f t="shared" si="48"/>
        <v>#DIV/0!</v>
      </c>
      <c r="DB34" s="680" t="e">
        <f t="shared" si="39"/>
        <v>#DIV/0!</v>
      </c>
      <c r="DC34" s="680" t="e">
        <f t="shared" si="40"/>
        <v>#DIV/0!</v>
      </c>
      <c r="DD34" s="680" t="e">
        <f t="shared" si="41"/>
        <v>#DIV/0!</v>
      </c>
      <c r="DE34" s="680" t="e">
        <f t="shared" si="42"/>
        <v>#DIV/0!</v>
      </c>
      <c r="DF34" s="680" t="e">
        <f t="shared" si="43"/>
        <v>#DIV/0!</v>
      </c>
      <c r="DG34" s="680" t="e">
        <f t="shared" si="44"/>
        <v>#DIV/0!</v>
      </c>
      <c r="DH34" s="766">
        <f>ROUND($J34*O34, 'Initial Information'!B34)</f>
        <v>0</v>
      </c>
      <c r="DI34" s="766">
        <f>ROUND($J34*T34, 'Initial Information'!C34)</f>
        <v>0</v>
      </c>
      <c r="DJ34" s="766">
        <f>ROUND($J34*Y34, 'Initial Information'!D34)</f>
        <v>0</v>
      </c>
      <c r="DK34" s="766">
        <f>ROUND($J34*AD34, 'Initial Information'!E34)</f>
        <v>0</v>
      </c>
      <c r="DL34" s="766">
        <f>ROUND($J34*AI34, 'Initial Information'!F34)</f>
        <v>0</v>
      </c>
      <c r="DM34" s="766">
        <f>ROUND($J34*AN34, 'Initial Information'!G34)</f>
        <v>0</v>
      </c>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row>
    <row r="35" spans="1:144" s="58" customFormat="1" ht="20.25" customHeight="1">
      <c r="A35" s="55" t="s">
        <v>181</v>
      </c>
      <c r="B35" s="56">
        <v>9</v>
      </c>
      <c r="C35" s="1138" t="s">
        <v>181</v>
      </c>
      <c r="D35" s="1139"/>
      <c r="E35" s="157" t="s">
        <v>181</v>
      </c>
      <c r="F35" s="104" t="s">
        <v>181</v>
      </c>
      <c r="G35" s="56" t="s">
        <v>181</v>
      </c>
      <c r="H35" s="100"/>
      <c r="I35" s="56" t="s">
        <v>181</v>
      </c>
      <c r="J35" s="105">
        <v>0.28000000000000003</v>
      </c>
      <c r="K35" s="56" t="s">
        <v>181</v>
      </c>
      <c r="L35" s="68" t="s">
        <v>181</v>
      </c>
      <c r="M35" s="74"/>
      <c r="N35" s="152" t="s">
        <v>181</v>
      </c>
      <c r="O35" s="400">
        <f t="shared" si="3"/>
        <v>0</v>
      </c>
      <c r="P35" s="69" t="s">
        <v>181</v>
      </c>
      <c r="Q35" s="152" t="s">
        <v>181</v>
      </c>
      <c r="R35" s="74"/>
      <c r="S35" s="152" t="s">
        <v>181</v>
      </c>
      <c r="T35" s="400">
        <f t="shared" si="4"/>
        <v>0</v>
      </c>
      <c r="U35" s="69" t="s">
        <v>181</v>
      </c>
      <c r="V35" s="152" t="s">
        <v>181</v>
      </c>
      <c r="W35" s="74"/>
      <c r="X35" s="152" t="s">
        <v>181</v>
      </c>
      <c r="Y35" s="400">
        <f t="shared" si="5"/>
        <v>0</v>
      </c>
      <c r="Z35" s="69" t="s">
        <v>181</v>
      </c>
      <c r="AA35" s="152" t="s">
        <v>181</v>
      </c>
      <c r="AB35" s="74"/>
      <c r="AC35" s="152" t="s">
        <v>181</v>
      </c>
      <c r="AD35" s="400">
        <f t="shared" si="6"/>
        <v>0</v>
      </c>
      <c r="AE35" s="69" t="s">
        <v>181</v>
      </c>
      <c r="AF35" s="152" t="s">
        <v>181</v>
      </c>
      <c r="AG35" s="74"/>
      <c r="AH35" s="152" t="s">
        <v>181</v>
      </c>
      <c r="AI35" s="400">
        <f t="shared" si="7"/>
        <v>0</v>
      </c>
      <c r="AJ35" s="69" t="s">
        <v>181</v>
      </c>
      <c r="AK35" s="152" t="s">
        <v>181</v>
      </c>
      <c r="AL35" s="74"/>
      <c r="AM35" s="152" t="s">
        <v>181</v>
      </c>
      <c r="AN35" s="400">
        <f t="shared" si="8"/>
        <v>0</v>
      </c>
      <c r="AO35" s="75" t="s">
        <v>181</v>
      </c>
      <c r="AP35" s="185" t="s">
        <v>181</v>
      </c>
      <c r="AQ35" s="52">
        <f t="shared" si="9"/>
        <v>0</v>
      </c>
      <c r="AR35" s="188" t="s">
        <v>181</v>
      </c>
      <c r="AS35" s="729"/>
      <c r="AT35" s="170">
        <v>1.03</v>
      </c>
      <c r="AU35" s="170">
        <f t="shared" si="10"/>
        <v>1.0609</v>
      </c>
      <c r="AV35" s="170">
        <f t="shared" si="10"/>
        <v>1.092727</v>
      </c>
      <c r="AW35" s="170">
        <f t="shared" si="10"/>
        <v>1.1255088100000001</v>
      </c>
      <c r="AX35" s="170">
        <f t="shared" si="10"/>
        <v>1.1592740743000001</v>
      </c>
      <c r="AY35" s="170">
        <f t="shared" si="10"/>
        <v>1.1940522965290001</v>
      </c>
      <c r="AZ35" s="51">
        <f t="shared" si="11"/>
        <v>0</v>
      </c>
      <c r="BA35" s="51">
        <f t="shared" si="12"/>
        <v>0</v>
      </c>
      <c r="BB35" s="51">
        <f t="shared" si="13"/>
        <v>0</v>
      </c>
      <c r="BC35" s="51">
        <f t="shared" si="14"/>
        <v>0</v>
      </c>
      <c r="BD35" s="51">
        <f t="shared" si="15"/>
        <v>0</v>
      </c>
      <c r="BE35" s="51">
        <f t="shared" si="16"/>
        <v>0</v>
      </c>
      <c r="BF35" s="735">
        <f t="shared" si="17"/>
        <v>0</v>
      </c>
      <c r="BG35" s="735">
        <f t="shared" si="18"/>
        <v>0</v>
      </c>
      <c r="BH35" s="735">
        <f t="shared" si="19"/>
        <v>0</v>
      </c>
      <c r="BI35" s="735">
        <f t="shared" si="20"/>
        <v>0</v>
      </c>
      <c r="BJ35" s="735">
        <f t="shared" si="21"/>
        <v>0</v>
      </c>
      <c r="BK35" s="735">
        <f t="shared" si="22"/>
        <v>0</v>
      </c>
      <c r="BL35" s="739">
        <f t="shared" si="23"/>
        <v>0</v>
      </c>
      <c r="BM35" s="739">
        <f t="shared" si="24"/>
        <v>0</v>
      </c>
      <c r="BN35" s="739">
        <f t="shared" si="25"/>
        <v>0</v>
      </c>
      <c r="BO35" s="739">
        <f t="shared" si="26"/>
        <v>0</v>
      </c>
      <c r="BP35" s="739">
        <f t="shared" si="27"/>
        <v>0</v>
      </c>
      <c r="BQ35" s="739">
        <f t="shared" si="28"/>
        <v>0</v>
      </c>
      <c r="BR35" s="741">
        <f t="shared" si="45"/>
        <v>0</v>
      </c>
      <c r="BS35" s="741">
        <f t="shared" si="45"/>
        <v>0</v>
      </c>
      <c r="BT35" s="741">
        <f t="shared" si="45"/>
        <v>0</v>
      </c>
      <c r="BU35" s="741">
        <f t="shared" si="45"/>
        <v>0</v>
      </c>
      <c r="BV35" s="741">
        <f t="shared" si="45"/>
        <v>0</v>
      </c>
      <c r="BW35" s="741">
        <f t="shared" si="45"/>
        <v>0</v>
      </c>
      <c r="BX35" s="743">
        <f t="shared" si="46"/>
        <v>0</v>
      </c>
      <c r="BY35" s="743">
        <f t="shared" si="46"/>
        <v>0</v>
      </c>
      <c r="BZ35" s="743">
        <f t="shared" si="46"/>
        <v>0</v>
      </c>
      <c r="CA35" s="743">
        <f t="shared" si="46"/>
        <v>0</v>
      </c>
      <c r="CB35" s="743">
        <f t="shared" si="46"/>
        <v>0</v>
      </c>
      <c r="CC35" s="743">
        <f t="shared" si="46"/>
        <v>0</v>
      </c>
      <c r="CD35" s="740">
        <f t="shared" si="47"/>
        <v>0</v>
      </c>
      <c r="CE35" s="740">
        <f t="shared" si="47"/>
        <v>0</v>
      </c>
      <c r="CF35" s="740">
        <f t="shared" si="47"/>
        <v>0</v>
      </c>
      <c r="CG35" s="740">
        <f t="shared" si="47"/>
        <v>0</v>
      </c>
      <c r="CH35" s="740">
        <f t="shared" si="47"/>
        <v>0</v>
      </c>
      <c r="CI35" s="740">
        <f t="shared" si="47"/>
        <v>0</v>
      </c>
      <c r="CJ35" s="746" t="s">
        <v>1208</v>
      </c>
      <c r="CK35" s="746" t="s">
        <v>1208</v>
      </c>
      <c r="CL35" s="746" t="s">
        <v>1208</v>
      </c>
      <c r="CM35" s="746" t="s">
        <v>1208</v>
      </c>
      <c r="CN35" s="746" t="s">
        <v>1208</v>
      </c>
      <c r="CO35" s="746" t="s">
        <v>1208</v>
      </c>
      <c r="CP35" s="677" t="e">
        <f t="shared" si="32"/>
        <v>#DIV/0!</v>
      </c>
      <c r="CQ35" s="677" t="e">
        <f t="shared" si="33"/>
        <v>#DIV/0!</v>
      </c>
      <c r="CR35" s="677" t="e">
        <f t="shared" si="34"/>
        <v>#DIV/0!</v>
      </c>
      <c r="CS35" s="677" t="e">
        <f t="shared" si="35"/>
        <v>#DIV/0!</v>
      </c>
      <c r="CT35" s="677" t="e">
        <f t="shared" si="36"/>
        <v>#DIV/0!</v>
      </c>
      <c r="CU35" s="677" t="e">
        <f t="shared" si="37"/>
        <v>#DIV/0!</v>
      </c>
      <c r="CV35" s="764" t="e">
        <f t="shared" si="48"/>
        <v>#DIV/0!</v>
      </c>
      <c r="CW35" s="764" t="e">
        <f t="shared" si="48"/>
        <v>#DIV/0!</v>
      </c>
      <c r="CX35" s="764" t="e">
        <f t="shared" si="48"/>
        <v>#DIV/0!</v>
      </c>
      <c r="CY35" s="764" t="e">
        <f t="shared" si="48"/>
        <v>#DIV/0!</v>
      </c>
      <c r="CZ35" s="764" t="e">
        <f t="shared" si="48"/>
        <v>#DIV/0!</v>
      </c>
      <c r="DA35" s="764" t="e">
        <f t="shared" si="48"/>
        <v>#DIV/0!</v>
      </c>
      <c r="DB35" s="680" t="e">
        <f t="shared" si="39"/>
        <v>#DIV/0!</v>
      </c>
      <c r="DC35" s="680" t="e">
        <f t="shared" si="40"/>
        <v>#DIV/0!</v>
      </c>
      <c r="DD35" s="680" t="e">
        <f t="shared" si="41"/>
        <v>#DIV/0!</v>
      </c>
      <c r="DE35" s="680" t="e">
        <f t="shared" si="42"/>
        <v>#DIV/0!</v>
      </c>
      <c r="DF35" s="680" t="e">
        <f t="shared" si="43"/>
        <v>#DIV/0!</v>
      </c>
      <c r="DG35" s="680" t="e">
        <f t="shared" si="44"/>
        <v>#DIV/0!</v>
      </c>
      <c r="DH35" s="766">
        <f>ROUND($J35*O35, 'Initial Information'!B35)</f>
        <v>0</v>
      </c>
      <c r="DI35" s="766">
        <f>ROUND($J35*T35, 'Initial Information'!C35)</f>
        <v>0</v>
      </c>
      <c r="DJ35" s="766">
        <f>ROUND($J35*Y35, 'Initial Information'!D35)</f>
        <v>0</v>
      </c>
      <c r="DK35" s="766">
        <f>ROUND($J35*AD35, 'Initial Information'!E35)</f>
        <v>0</v>
      </c>
      <c r="DL35" s="766">
        <f>ROUND($J35*AI35, 'Initial Information'!F35)</f>
        <v>0</v>
      </c>
      <c r="DM35" s="766">
        <f>ROUND($J35*AN35, 'Initial Information'!G35)</f>
        <v>0</v>
      </c>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row>
    <row r="36" spans="1:144" s="58" customFormat="1" ht="20.25" customHeight="1">
      <c r="A36" s="55" t="s">
        <v>181</v>
      </c>
      <c r="B36" s="56">
        <v>10</v>
      </c>
      <c r="C36" s="1368" t="s">
        <v>181</v>
      </c>
      <c r="D36" s="1369"/>
      <c r="E36" s="157" t="s">
        <v>181</v>
      </c>
      <c r="F36" s="104" t="s">
        <v>181</v>
      </c>
      <c r="G36" s="56" t="s">
        <v>181</v>
      </c>
      <c r="H36" s="100"/>
      <c r="I36" s="56" t="s">
        <v>181</v>
      </c>
      <c r="J36" s="105">
        <v>0.28000000000000003</v>
      </c>
      <c r="K36" s="56" t="s">
        <v>181</v>
      </c>
      <c r="L36" s="78" t="s">
        <v>181</v>
      </c>
      <c r="M36" s="74"/>
      <c r="N36" s="152" t="s">
        <v>181</v>
      </c>
      <c r="O36" s="400">
        <f t="shared" si="3"/>
        <v>0</v>
      </c>
      <c r="P36" s="69" t="s">
        <v>181</v>
      </c>
      <c r="Q36" s="69" t="s">
        <v>181</v>
      </c>
      <c r="R36" s="74"/>
      <c r="S36" s="152" t="s">
        <v>181</v>
      </c>
      <c r="T36" s="400">
        <f t="shared" si="4"/>
        <v>0</v>
      </c>
      <c r="U36" s="69" t="s">
        <v>181</v>
      </c>
      <c r="V36" s="69" t="s">
        <v>181</v>
      </c>
      <c r="W36" s="74"/>
      <c r="X36" s="152" t="s">
        <v>181</v>
      </c>
      <c r="Y36" s="400">
        <f t="shared" si="5"/>
        <v>0</v>
      </c>
      <c r="Z36" s="69" t="s">
        <v>181</v>
      </c>
      <c r="AA36" s="69" t="s">
        <v>181</v>
      </c>
      <c r="AB36" s="74"/>
      <c r="AC36" s="152" t="s">
        <v>181</v>
      </c>
      <c r="AD36" s="400">
        <f t="shared" si="6"/>
        <v>0</v>
      </c>
      <c r="AE36" s="69" t="s">
        <v>181</v>
      </c>
      <c r="AF36" s="69" t="s">
        <v>181</v>
      </c>
      <c r="AG36" s="74"/>
      <c r="AH36" s="152" t="s">
        <v>181</v>
      </c>
      <c r="AI36" s="400">
        <f t="shared" si="7"/>
        <v>0</v>
      </c>
      <c r="AJ36" s="69" t="s">
        <v>181</v>
      </c>
      <c r="AK36" s="69" t="s">
        <v>181</v>
      </c>
      <c r="AL36" s="74"/>
      <c r="AM36" s="152" t="s">
        <v>181</v>
      </c>
      <c r="AN36" s="400">
        <f t="shared" si="8"/>
        <v>0</v>
      </c>
      <c r="AO36" s="75" t="s">
        <v>181</v>
      </c>
      <c r="AP36" s="185" t="s">
        <v>181</v>
      </c>
      <c r="AQ36" s="52">
        <f t="shared" si="9"/>
        <v>0</v>
      </c>
      <c r="AR36" s="188" t="s">
        <v>181</v>
      </c>
      <c r="AS36" s="729"/>
      <c r="AT36" s="170">
        <v>1.03</v>
      </c>
      <c r="AU36" s="170">
        <f t="shared" si="10"/>
        <v>1.0609</v>
      </c>
      <c r="AV36" s="170">
        <f t="shared" si="10"/>
        <v>1.092727</v>
      </c>
      <c r="AW36" s="170">
        <f t="shared" si="10"/>
        <v>1.1255088100000001</v>
      </c>
      <c r="AX36" s="170">
        <f t="shared" si="10"/>
        <v>1.1592740743000001</v>
      </c>
      <c r="AY36" s="170">
        <f t="shared" si="10"/>
        <v>1.1940522965290001</v>
      </c>
      <c r="AZ36" s="51">
        <f t="shared" si="11"/>
        <v>0</v>
      </c>
      <c r="BA36" s="51">
        <f t="shared" si="12"/>
        <v>0</v>
      </c>
      <c r="BB36" s="51">
        <f t="shared" si="13"/>
        <v>0</v>
      </c>
      <c r="BC36" s="51">
        <f t="shared" si="14"/>
        <v>0</v>
      </c>
      <c r="BD36" s="51">
        <f t="shared" si="15"/>
        <v>0</v>
      </c>
      <c r="BE36" s="51">
        <f t="shared" si="16"/>
        <v>0</v>
      </c>
      <c r="BF36" s="735">
        <f t="shared" si="17"/>
        <v>0</v>
      </c>
      <c r="BG36" s="735">
        <f t="shared" si="18"/>
        <v>0</v>
      </c>
      <c r="BH36" s="735">
        <f t="shared" si="19"/>
        <v>0</v>
      </c>
      <c r="BI36" s="735">
        <f t="shared" si="20"/>
        <v>0</v>
      </c>
      <c r="BJ36" s="735">
        <f t="shared" si="21"/>
        <v>0</v>
      </c>
      <c r="BK36" s="735">
        <f t="shared" si="22"/>
        <v>0</v>
      </c>
      <c r="BL36" s="739">
        <f t="shared" si="23"/>
        <v>0</v>
      </c>
      <c r="BM36" s="739">
        <f t="shared" si="24"/>
        <v>0</v>
      </c>
      <c r="BN36" s="739">
        <f t="shared" si="25"/>
        <v>0</v>
      </c>
      <c r="BO36" s="739">
        <f t="shared" si="26"/>
        <v>0</v>
      </c>
      <c r="BP36" s="739">
        <f t="shared" si="27"/>
        <v>0</v>
      </c>
      <c r="BQ36" s="739">
        <f t="shared" si="28"/>
        <v>0</v>
      </c>
      <c r="BR36" s="741">
        <f t="shared" si="45"/>
        <v>0</v>
      </c>
      <c r="BS36" s="741">
        <f t="shared" si="45"/>
        <v>0</v>
      </c>
      <c r="BT36" s="741">
        <f t="shared" si="45"/>
        <v>0</v>
      </c>
      <c r="BU36" s="741">
        <f t="shared" si="45"/>
        <v>0</v>
      </c>
      <c r="BV36" s="741">
        <f t="shared" si="45"/>
        <v>0</v>
      </c>
      <c r="BW36" s="741">
        <f t="shared" si="45"/>
        <v>0</v>
      </c>
      <c r="BX36" s="743">
        <f t="shared" ref="BX36:CC36" si="49">BR36*9</f>
        <v>0</v>
      </c>
      <c r="BY36" s="743">
        <f t="shared" si="49"/>
        <v>0</v>
      </c>
      <c r="BZ36" s="743">
        <f t="shared" si="49"/>
        <v>0</v>
      </c>
      <c r="CA36" s="743">
        <f t="shared" si="49"/>
        <v>0</v>
      </c>
      <c r="CB36" s="743">
        <f t="shared" si="49"/>
        <v>0</v>
      </c>
      <c r="CC36" s="743">
        <f t="shared" si="49"/>
        <v>0</v>
      </c>
      <c r="CD36" s="740">
        <f t="shared" ref="CD36:CI36" si="50">BR36*12</f>
        <v>0</v>
      </c>
      <c r="CE36" s="740">
        <f t="shared" si="50"/>
        <v>0</v>
      </c>
      <c r="CF36" s="740">
        <f t="shared" si="50"/>
        <v>0</v>
      </c>
      <c r="CG36" s="740">
        <f t="shared" si="50"/>
        <v>0</v>
      </c>
      <c r="CH36" s="740">
        <f t="shared" si="50"/>
        <v>0</v>
      </c>
      <c r="CI36" s="740">
        <f t="shared" si="50"/>
        <v>0</v>
      </c>
      <c r="CJ36" s="746" t="s">
        <v>1208</v>
      </c>
      <c r="CK36" s="746" t="s">
        <v>1208</v>
      </c>
      <c r="CL36" s="746" t="s">
        <v>1208</v>
      </c>
      <c r="CM36" s="746" t="s">
        <v>1208</v>
      </c>
      <c r="CN36" s="746" t="s">
        <v>1208</v>
      </c>
      <c r="CO36" s="746" t="s">
        <v>1208</v>
      </c>
      <c r="CP36" s="677" t="e">
        <f t="shared" si="32"/>
        <v>#DIV/0!</v>
      </c>
      <c r="CQ36" s="677" t="e">
        <f t="shared" si="33"/>
        <v>#DIV/0!</v>
      </c>
      <c r="CR36" s="677" t="e">
        <f t="shared" si="34"/>
        <v>#DIV/0!</v>
      </c>
      <c r="CS36" s="677" t="e">
        <f t="shared" si="35"/>
        <v>#DIV/0!</v>
      </c>
      <c r="CT36" s="677" t="e">
        <f t="shared" si="36"/>
        <v>#DIV/0!</v>
      </c>
      <c r="CU36" s="677" t="e">
        <f t="shared" si="37"/>
        <v>#DIV/0!</v>
      </c>
      <c r="CV36" s="764" t="e">
        <f t="shared" si="48"/>
        <v>#DIV/0!</v>
      </c>
      <c r="CW36" s="764" t="e">
        <f t="shared" si="48"/>
        <v>#DIV/0!</v>
      </c>
      <c r="CX36" s="764" t="e">
        <f t="shared" si="48"/>
        <v>#DIV/0!</v>
      </c>
      <c r="CY36" s="764" t="e">
        <f t="shared" si="48"/>
        <v>#DIV/0!</v>
      </c>
      <c r="CZ36" s="764" t="e">
        <f t="shared" si="48"/>
        <v>#DIV/0!</v>
      </c>
      <c r="DA36" s="764" t="e">
        <f t="shared" si="48"/>
        <v>#DIV/0!</v>
      </c>
      <c r="DB36" s="680" t="e">
        <f t="shared" si="39"/>
        <v>#DIV/0!</v>
      </c>
      <c r="DC36" s="680" t="e">
        <f t="shared" si="40"/>
        <v>#DIV/0!</v>
      </c>
      <c r="DD36" s="680" t="e">
        <f t="shared" si="41"/>
        <v>#DIV/0!</v>
      </c>
      <c r="DE36" s="680" t="e">
        <f t="shared" si="42"/>
        <v>#DIV/0!</v>
      </c>
      <c r="DF36" s="680" t="e">
        <f t="shared" si="43"/>
        <v>#DIV/0!</v>
      </c>
      <c r="DG36" s="680" t="e">
        <f t="shared" si="44"/>
        <v>#DIV/0!</v>
      </c>
      <c r="DH36" s="766">
        <f>ROUND($J36*O36, 'Initial Information'!B36)</f>
        <v>0</v>
      </c>
      <c r="DI36" s="766">
        <f>ROUND($J36*T36, 'Initial Information'!C36)</f>
        <v>0</v>
      </c>
      <c r="DJ36" s="766">
        <f>ROUND($J36*Y36, 'Initial Information'!D36)</f>
        <v>0</v>
      </c>
      <c r="DK36" s="766">
        <f>ROUND($J36*AD36, 'Initial Information'!E36)</f>
        <v>0</v>
      </c>
      <c r="DL36" s="766">
        <f>ROUND($J36*AI36, 'Initial Information'!F36)</f>
        <v>0</v>
      </c>
      <c r="DM36" s="766">
        <f>ROUND($J36*AN36, 'Initial Information'!G36)</f>
        <v>0</v>
      </c>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row>
    <row r="37" spans="1:144" s="58" customFormat="1" ht="9.9499999999999993" customHeight="1" thickBot="1">
      <c r="A37" s="55" t="s">
        <v>181</v>
      </c>
      <c r="B37" s="56" t="s">
        <v>181</v>
      </c>
      <c r="C37" s="56" t="s">
        <v>181</v>
      </c>
      <c r="D37" s="56" t="s">
        <v>181</v>
      </c>
      <c r="E37" s="56" t="s">
        <v>181</v>
      </c>
      <c r="F37" s="56" t="s">
        <v>181</v>
      </c>
      <c r="G37" s="56" t="s">
        <v>181</v>
      </c>
      <c r="H37" s="56" t="s">
        <v>181</v>
      </c>
      <c r="I37" s="56" t="s">
        <v>181</v>
      </c>
      <c r="J37" s="56" t="s">
        <v>181</v>
      </c>
      <c r="K37" s="56" t="s">
        <v>181</v>
      </c>
      <c r="L37" s="68" t="s">
        <v>181</v>
      </c>
      <c r="M37" s="152" t="s">
        <v>181</v>
      </c>
      <c r="N37" s="152" t="s">
        <v>181</v>
      </c>
      <c r="O37" s="401" t="s">
        <v>181</v>
      </c>
      <c r="P37" s="69" t="s">
        <v>181</v>
      </c>
      <c r="Q37" s="152" t="s">
        <v>181</v>
      </c>
      <c r="R37" s="152" t="s">
        <v>181</v>
      </c>
      <c r="S37" s="152" t="s">
        <v>181</v>
      </c>
      <c r="T37" s="401" t="s">
        <v>181</v>
      </c>
      <c r="U37" s="69" t="s">
        <v>181</v>
      </c>
      <c r="V37" s="152" t="s">
        <v>181</v>
      </c>
      <c r="W37" s="152" t="s">
        <v>181</v>
      </c>
      <c r="X37" s="152" t="s">
        <v>181</v>
      </c>
      <c r="Y37" s="401" t="s">
        <v>181</v>
      </c>
      <c r="Z37" s="69" t="s">
        <v>181</v>
      </c>
      <c r="AA37" s="152" t="s">
        <v>181</v>
      </c>
      <c r="AB37" s="152" t="s">
        <v>181</v>
      </c>
      <c r="AC37" s="152" t="s">
        <v>181</v>
      </c>
      <c r="AD37" s="401" t="s">
        <v>181</v>
      </c>
      <c r="AE37" s="69" t="s">
        <v>181</v>
      </c>
      <c r="AF37" s="152" t="s">
        <v>181</v>
      </c>
      <c r="AG37" s="152" t="s">
        <v>181</v>
      </c>
      <c r="AH37" s="152" t="s">
        <v>181</v>
      </c>
      <c r="AI37" s="401" t="s">
        <v>181</v>
      </c>
      <c r="AJ37" s="69" t="s">
        <v>181</v>
      </c>
      <c r="AK37" s="152" t="s">
        <v>181</v>
      </c>
      <c r="AL37" s="152" t="s">
        <v>181</v>
      </c>
      <c r="AM37" s="152" t="s">
        <v>181</v>
      </c>
      <c r="AN37" s="401" t="s">
        <v>181</v>
      </c>
      <c r="AO37" s="75" t="s">
        <v>181</v>
      </c>
      <c r="AP37" s="185" t="s">
        <v>181</v>
      </c>
      <c r="AQ37" s="185" t="s">
        <v>181</v>
      </c>
      <c r="AR37" s="188" t="s">
        <v>181</v>
      </c>
      <c r="AS37" s="730"/>
      <c r="AT37" s="553"/>
      <c r="AU37" s="553"/>
      <c r="AV37" s="553"/>
      <c r="AW37" s="553"/>
      <c r="AX37" s="553"/>
      <c r="AY37" s="553"/>
      <c r="AZ37" s="553"/>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3"/>
      <c r="CW37" s="553"/>
      <c r="CX37" s="553"/>
      <c r="CY37" s="553"/>
      <c r="CZ37" s="553"/>
      <c r="DA37" s="553"/>
      <c r="DB37" s="553"/>
      <c r="DC37" s="553"/>
      <c r="DD37" s="553"/>
      <c r="DE37" s="553"/>
      <c r="DF37" s="553"/>
      <c r="DG37" s="553"/>
      <c r="DH37" s="553"/>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127"/>
      <c r="EL37" s="127"/>
      <c r="EM37" s="127"/>
      <c r="EN37" s="127"/>
    </row>
    <row r="38" spans="1:144" s="58" customFormat="1" ht="20.25" customHeight="1" thickBot="1">
      <c r="A38" s="55" t="s">
        <v>181</v>
      </c>
      <c r="B38" s="56" t="s">
        <v>181</v>
      </c>
      <c r="C38" s="1323" t="s">
        <v>192</v>
      </c>
      <c r="D38" s="1020"/>
      <c r="E38" s="1020"/>
      <c r="F38" s="1020"/>
      <c r="G38" s="56" t="s">
        <v>181</v>
      </c>
      <c r="H38" s="56" t="s">
        <v>181</v>
      </c>
      <c r="I38" s="56" t="s">
        <v>181</v>
      </c>
      <c r="J38" s="56" t="s">
        <v>181</v>
      </c>
      <c r="K38" s="56" t="s">
        <v>181</v>
      </c>
      <c r="L38" s="68" t="s">
        <v>181</v>
      </c>
      <c r="M38" s="152" t="s">
        <v>181</v>
      </c>
      <c r="N38" s="152" t="s">
        <v>181</v>
      </c>
      <c r="O38" s="402">
        <f>SUM(O27:O36)</f>
        <v>0</v>
      </c>
      <c r="P38" s="69" t="s">
        <v>181</v>
      </c>
      <c r="Q38" s="152" t="s">
        <v>181</v>
      </c>
      <c r="R38" s="152" t="s">
        <v>181</v>
      </c>
      <c r="S38" s="152" t="s">
        <v>181</v>
      </c>
      <c r="T38" s="402">
        <f>SUM(T27:T36)</f>
        <v>0</v>
      </c>
      <c r="U38" s="69" t="s">
        <v>181</v>
      </c>
      <c r="V38" s="152" t="s">
        <v>181</v>
      </c>
      <c r="W38" s="152" t="s">
        <v>181</v>
      </c>
      <c r="X38" s="152" t="s">
        <v>181</v>
      </c>
      <c r="Y38" s="402">
        <f>SUM(Y27:Y36)</f>
        <v>0</v>
      </c>
      <c r="Z38" s="69" t="s">
        <v>181</v>
      </c>
      <c r="AA38" s="152" t="s">
        <v>181</v>
      </c>
      <c r="AB38" s="152" t="s">
        <v>181</v>
      </c>
      <c r="AC38" s="152" t="s">
        <v>181</v>
      </c>
      <c r="AD38" s="402">
        <f>SUM(AD27:AD36)</f>
        <v>0</v>
      </c>
      <c r="AE38" s="69" t="s">
        <v>181</v>
      </c>
      <c r="AF38" s="152" t="s">
        <v>181</v>
      </c>
      <c r="AG38" s="152" t="s">
        <v>181</v>
      </c>
      <c r="AH38" s="152" t="s">
        <v>181</v>
      </c>
      <c r="AI38" s="402">
        <f>SUM(AI27:AI36)</f>
        <v>0</v>
      </c>
      <c r="AJ38" s="69" t="s">
        <v>181</v>
      </c>
      <c r="AK38" s="152" t="s">
        <v>181</v>
      </c>
      <c r="AL38" s="152" t="s">
        <v>181</v>
      </c>
      <c r="AM38" s="152" t="s">
        <v>181</v>
      </c>
      <c r="AN38" s="402">
        <f>SUM(AN27:AN36)</f>
        <v>0</v>
      </c>
      <c r="AO38" s="75" t="s">
        <v>181</v>
      </c>
      <c r="AP38" s="185" t="s">
        <v>181</v>
      </c>
      <c r="AQ38" s="193">
        <f>SUM(O38:AN38)</f>
        <v>0</v>
      </c>
      <c r="AR38" s="188" t="s">
        <v>181</v>
      </c>
      <c r="AS38" s="731"/>
      <c r="AT38" s="553"/>
      <c r="AU38" s="553"/>
      <c r="AV38" s="553"/>
      <c r="AW38" s="553"/>
      <c r="AX38" s="553"/>
      <c r="AY38" s="553"/>
      <c r="AZ38" s="553"/>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3"/>
      <c r="CW38" s="553"/>
      <c r="CX38" s="553"/>
      <c r="CY38" s="553"/>
      <c r="CZ38" s="553"/>
      <c r="DA38" s="553"/>
      <c r="DB38" s="553"/>
      <c r="DC38" s="553"/>
      <c r="DD38" s="553"/>
      <c r="DE38" s="553"/>
      <c r="DF38" s="553"/>
      <c r="DG38" s="553"/>
      <c r="DH38" s="553"/>
      <c r="DI38" s="554"/>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127"/>
      <c r="EL38" s="127"/>
      <c r="EM38" s="127"/>
      <c r="EN38" s="127"/>
    </row>
    <row r="39" spans="1:144" s="58" customFormat="1" ht="9.9499999999999993" customHeight="1" thickBot="1">
      <c r="A39" s="55" t="s">
        <v>181</v>
      </c>
      <c r="B39" s="56" t="s">
        <v>138</v>
      </c>
      <c r="C39" s="56" t="s">
        <v>181</v>
      </c>
      <c r="D39" s="56" t="s">
        <v>181</v>
      </c>
      <c r="E39" s="56" t="s">
        <v>181</v>
      </c>
      <c r="F39" s="56" t="s">
        <v>181</v>
      </c>
      <c r="G39" s="56" t="s">
        <v>181</v>
      </c>
      <c r="H39" s="56" t="s">
        <v>181</v>
      </c>
      <c r="I39" s="56" t="s">
        <v>181</v>
      </c>
      <c r="J39" s="56" t="s">
        <v>181</v>
      </c>
      <c r="K39" s="56" t="s">
        <v>181</v>
      </c>
      <c r="L39" s="68" t="s">
        <v>181</v>
      </c>
      <c r="M39" s="152" t="s">
        <v>181</v>
      </c>
      <c r="N39" s="152" t="s">
        <v>181</v>
      </c>
      <c r="O39" s="401" t="s">
        <v>181</v>
      </c>
      <c r="P39" s="152" t="s">
        <v>181</v>
      </c>
      <c r="Q39" s="68" t="s">
        <v>181</v>
      </c>
      <c r="R39" s="152" t="s">
        <v>181</v>
      </c>
      <c r="S39" s="152" t="s">
        <v>181</v>
      </c>
      <c r="T39" s="401" t="s">
        <v>181</v>
      </c>
      <c r="U39" s="152" t="s">
        <v>181</v>
      </c>
      <c r="V39" s="68" t="s">
        <v>181</v>
      </c>
      <c r="W39" s="152" t="s">
        <v>181</v>
      </c>
      <c r="X39" s="152" t="s">
        <v>181</v>
      </c>
      <c r="Y39" s="401" t="s">
        <v>181</v>
      </c>
      <c r="Z39" s="152" t="s">
        <v>181</v>
      </c>
      <c r="AA39" s="68" t="s">
        <v>181</v>
      </c>
      <c r="AB39" s="152" t="s">
        <v>181</v>
      </c>
      <c r="AC39" s="152" t="s">
        <v>181</v>
      </c>
      <c r="AD39" s="401" t="s">
        <v>181</v>
      </c>
      <c r="AE39" s="152" t="s">
        <v>181</v>
      </c>
      <c r="AF39" s="68" t="s">
        <v>181</v>
      </c>
      <c r="AG39" s="152" t="s">
        <v>181</v>
      </c>
      <c r="AH39" s="152" t="s">
        <v>181</v>
      </c>
      <c r="AI39" s="401" t="s">
        <v>181</v>
      </c>
      <c r="AJ39" s="152" t="s">
        <v>181</v>
      </c>
      <c r="AK39" s="68" t="s">
        <v>181</v>
      </c>
      <c r="AL39" s="152" t="s">
        <v>181</v>
      </c>
      <c r="AM39" s="152" t="s">
        <v>181</v>
      </c>
      <c r="AN39" s="401" t="s">
        <v>181</v>
      </c>
      <c r="AO39" s="85" t="s">
        <v>181</v>
      </c>
      <c r="AP39" s="187" t="s">
        <v>181</v>
      </c>
      <c r="AQ39" s="185" t="s">
        <v>181</v>
      </c>
      <c r="AR39" s="188" t="s">
        <v>181</v>
      </c>
      <c r="AS39" s="731"/>
      <c r="AT39" s="553"/>
      <c r="AU39" s="553"/>
      <c r="AV39" s="553"/>
      <c r="AW39" s="553"/>
      <c r="AX39" s="553"/>
      <c r="AY39" s="553"/>
      <c r="AZ39" s="553"/>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3"/>
      <c r="CW39" s="553"/>
      <c r="CX39" s="553"/>
      <c r="CY39" s="553"/>
      <c r="CZ39" s="553"/>
      <c r="DA39" s="553"/>
      <c r="DB39" s="553"/>
      <c r="DC39" s="553"/>
      <c r="DD39" s="553"/>
      <c r="DE39" s="553"/>
      <c r="DF39" s="553"/>
      <c r="DG39" s="553"/>
      <c r="DH39" s="553"/>
      <c r="DI39" s="554"/>
      <c r="DJ39" s="554"/>
      <c r="DK39" s="554"/>
      <c r="DL39" s="554"/>
      <c r="DM39" s="554"/>
      <c r="DN39" s="554"/>
      <c r="DO39" s="554"/>
      <c r="DP39" s="554"/>
      <c r="DQ39" s="554"/>
      <c r="DR39" s="554"/>
      <c r="DS39" s="554"/>
      <c r="DT39" s="554"/>
      <c r="DU39" s="554"/>
      <c r="DV39" s="554"/>
      <c r="DW39" s="554"/>
      <c r="DX39" s="554"/>
      <c r="DY39" s="554"/>
      <c r="DZ39" s="554"/>
      <c r="EA39" s="554"/>
      <c r="EB39" s="554"/>
      <c r="EC39" s="554"/>
      <c r="ED39" s="554"/>
      <c r="EE39" s="554"/>
      <c r="EF39" s="554"/>
      <c r="EG39" s="554"/>
      <c r="EH39" s="554"/>
      <c r="EI39" s="554"/>
      <c r="EJ39" s="554"/>
      <c r="EK39" s="127"/>
      <c r="EL39" s="127"/>
      <c r="EM39" s="127"/>
      <c r="EN39" s="127"/>
    </row>
    <row r="40" spans="1:144" s="58" customFormat="1" ht="30" customHeight="1">
      <c r="A40" s="518"/>
      <c r="B40" s="1370" t="s">
        <v>193</v>
      </c>
      <c r="C40" s="1371"/>
      <c r="D40" s="1371"/>
      <c r="E40" s="1371"/>
      <c r="F40" s="1371"/>
      <c r="G40" s="1372" t="s">
        <v>389</v>
      </c>
      <c r="H40" s="1372"/>
      <c r="I40" s="1372"/>
      <c r="J40" s="768"/>
      <c r="K40" s="84" t="s">
        <v>181</v>
      </c>
      <c r="L40" s="1373"/>
      <c r="M40" s="1374"/>
      <c r="N40" s="1374"/>
      <c r="O40" s="521" t="s">
        <v>181</v>
      </c>
      <c r="P40" s="769" t="s">
        <v>181</v>
      </c>
      <c r="Q40" s="520" t="s">
        <v>181</v>
      </c>
      <c r="R40" s="520" t="s">
        <v>181</v>
      </c>
      <c r="S40" s="520" t="s">
        <v>181</v>
      </c>
      <c r="T40" s="521" t="s">
        <v>181</v>
      </c>
      <c r="U40" s="769" t="s">
        <v>181</v>
      </c>
      <c r="V40" s="520" t="s">
        <v>181</v>
      </c>
      <c r="W40" s="520" t="s">
        <v>181</v>
      </c>
      <c r="X40" s="520" t="s">
        <v>181</v>
      </c>
      <c r="Y40" s="521" t="s">
        <v>181</v>
      </c>
      <c r="Z40" s="769" t="s">
        <v>181</v>
      </c>
      <c r="AA40" s="520" t="s">
        <v>181</v>
      </c>
      <c r="AB40" s="520" t="s">
        <v>181</v>
      </c>
      <c r="AC40" s="520" t="s">
        <v>181</v>
      </c>
      <c r="AD40" s="521" t="s">
        <v>181</v>
      </c>
      <c r="AE40" s="769" t="s">
        <v>181</v>
      </c>
      <c r="AF40" s="520" t="s">
        <v>181</v>
      </c>
      <c r="AG40" s="520" t="s">
        <v>181</v>
      </c>
      <c r="AH40" s="520" t="s">
        <v>181</v>
      </c>
      <c r="AI40" s="521" t="s">
        <v>181</v>
      </c>
      <c r="AJ40" s="769" t="s">
        <v>181</v>
      </c>
      <c r="AK40" s="520" t="s">
        <v>181</v>
      </c>
      <c r="AL40" s="520" t="s">
        <v>181</v>
      </c>
      <c r="AM40" s="520" t="s">
        <v>181</v>
      </c>
      <c r="AN40" s="521" t="s">
        <v>181</v>
      </c>
      <c r="AO40" s="770" t="s">
        <v>181</v>
      </c>
      <c r="AP40" s="524" t="s">
        <v>181</v>
      </c>
      <c r="AQ40" s="524" t="s">
        <v>181</v>
      </c>
      <c r="AR40" s="525" t="s">
        <v>181</v>
      </c>
      <c r="AS40" s="729"/>
      <c r="AT40" s="56" t="s">
        <v>181</v>
      </c>
      <c r="AU40" s="56" t="s">
        <v>181</v>
      </c>
      <c r="AV40" s="56" t="s">
        <v>181</v>
      </c>
      <c r="AW40" s="56" t="s">
        <v>181</v>
      </c>
      <c r="AX40" s="56" t="s">
        <v>181</v>
      </c>
      <c r="AY40" s="56" t="s">
        <v>181</v>
      </c>
      <c r="AZ40" s="56" t="s">
        <v>181</v>
      </c>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56" t="s">
        <v>181</v>
      </c>
      <c r="CW40" s="56" t="s">
        <v>181</v>
      </c>
      <c r="CX40" s="56" t="s">
        <v>181</v>
      </c>
      <c r="CY40" s="56" t="s">
        <v>181</v>
      </c>
      <c r="CZ40" s="56" t="s">
        <v>181</v>
      </c>
      <c r="DA40" s="56" t="s">
        <v>181</v>
      </c>
      <c r="DB40" s="56" t="s">
        <v>181</v>
      </c>
      <c r="DC40" s="56" t="s">
        <v>181</v>
      </c>
      <c r="DD40" s="56" t="s">
        <v>181</v>
      </c>
      <c r="DE40" s="56" t="s">
        <v>181</v>
      </c>
      <c r="DF40" s="56" t="s">
        <v>181</v>
      </c>
      <c r="DG40" s="56" t="s">
        <v>181</v>
      </c>
      <c r="DH40" s="56" t="s">
        <v>181</v>
      </c>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row>
    <row r="41" spans="1:144" s="58" customFormat="1" ht="20.25" customHeight="1">
      <c r="A41" s="55" t="s">
        <v>181</v>
      </c>
      <c r="B41" s="56">
        <v>1</v>
      </c>
      <c r="C41" s="74">
        <v>0</v>
      </c>
      <c r="D41" s="1068" t="s">
        <v>195</v>
      </c>
      <c r="E41" s="966"/>
      <c r="F41" s="966"/>
      <c r="G41" s="56" t="s">
        <v>181</v>
      </c>
      <c r="H41" s="101"/>
      <c r="I41" s="56" t="s">
        <v>181</v>
      </c>
      <c r="J41" s="105">
        <v>0.28000000000000003</v>
      </c>
      <c r="K41" s="56" t="s">
        <v>181</v>
      </c>
      <c r="L41" s="68" t="s">
        <v>181</v>
      </c>
      <c r="M41" s="74"/>
      <c r="N41" s="152" t="s">
        <v>181</v>
      </c>
      <c r="O41" s="400">
        <f t="shared" ref="O41:O60" si="51">ROUND(H41*AT41*M41,$AQ$257)</f>
        <v>0</v>
      </c>
      <c r="P41" s="69" t="s">
        <v>181</v>
      </c>
      <c r="Q41" s="152" t="s">
        <v>181</v>
      </c>
      <c r="R41" s="74"/>
      <c r="S41" s="152" t="s">
        <v>181</v>
      </c>
      <c r="T41" s="400">
        <f t="shared" ref="T41:T60" si="52">ROUND($H41*AU41*R41,$AQ$257)</f>
        <v>0</v>
      </c>
      <c r="U41" s="69" t="s">
        <v>181</v>
      </c>
      <c r="V41" s="152" t="s">
        <v>181</v>
      </c>
      <c r="W41" s="74"/>
      <c r="X41" s="152" t="s">
        <v>181</v>
      </c>
      <c r="Y41" s="400">
        <f t="shared" ref="Y41:Y60" si="53">ROUND($H41*AV41*W41,$AQ$257)</f>
        <v>0</v>
      </c>
      <c r="Z41" s="69" t="s">
        <v>181</v>
      </c>
      <c r="AA41" s="152" t="s">
        <v>181</v>
      </c>
      <c r="AB41" s="74"/>
      <c r="AC41" s="152" t="s">
        <v>181</v>
      </c>
      <c r="AD41" s="400">
        <f t="shared" ref="AD41:AD60" si="54">ROUND($H41*AW41*AB41,$AQ$257)</f>
        <v>0</v>
      </c>
      <c r="AE41" s="69" t="s">
        <v>181</v>
      </c>
      <c r="AF41" s="152" t="s">
        <v>181</v>
      </c>
      <c r="AG41" s="74"/>
      <c r="AH41" s="152" t="s">
        <v>181</v>
      </c>
      <c r="AI41" s="400">
        <f t="shared" ref="AI41:AI60" si="55">ROUND($H41*AX41*AG41,$AQ$257)</f>
        <v>0</v>
      </c>
      <c r="AJ41" s="69" t="s">
        <v>181</v>
      </c>
      <c r="AK41" s="152" t="s">
        <v>181</v>
      </c>
      <c r="AL41" s="74"/>
      <c r="AM41" s="152" t="s">
        <v>181</v>
      </c>
      <c r="AN41" s="400">
        <f t="shared" ref="AN41:AN60" si="56">ROUND($H41*AY41*AL41,$AQ$257)</f>
        <v>0</v>
      </c>
      <c r="AO41" s="75" t="s">
        <v>181</v>
      </c>
      <c r="AP41" s="185" t="s">
        <v>181</v>
      </c>
      <c r="AQ41" s="52">
        <f>SUM(O41+T41+Y41+AD41+AN41+AI41)</f>
        <v>0</v>
      </c>
      <c r="AR41" s="188" t="s">
        <v>181</v>
      </c>
      <c r="AS41" s="729"/>
      <c r="AT41" s="76">
        <v>1.03</v>
      </c>
      <c r="AU41" s="76">
        <f t="shared" ref="AU41:AY56" si="57">1.03*AT41</f>
        <v>1.0609</v>
      </c>
      <c r="AV41" s="76">
        <f t="shared" si="57"/>
        <v>1.092727</v>
      </c>
      <c r="AW41" s="76">
        <f t="shared" si="57"/>
        <v>1.1255088100000001</v>
      </c>
      <c r="AX41" s="76">
        <f t="shared" si="57"/>
        <v>1.1592740743000001</v>
      </c>
      <c r="AY41" s="76">
        <f t="shared" si="57"/>
        <v>1.1940522965290001</v>
      </c>
      <c r="AZ41" s="51">
        <f t="shared" ref="AZ41:AZ60" si="58">ROUND((2080/12)*M41,2)</f>
        <v>0</v>
      </c>
      <c r="BA41" s="51">
        <f t="shared" ref="BA41:BA60" si="59">ROUND((2080/12)*R41,2)</f>
        <v>0</v>
      </c>
      <c r="BB41" s="51">
        <f t="shared" ref="BB41:BB60" si="60">ROUND((2080/12)*W41,2)</f>
        <v>0</v>
      </c>
      <c r="BC41" s="51">
        <f t="shared" ref="BC41:BC60" si="61">ROUND((2080/12)*AB41,2)</f>
        <v>0</v>
      </c>
      <c r="BD41" s="51">
        <f t="shared" ref="BD41:BD60" si="62">ROUND((2080/12)*AG41,2)</f>
        <v>0</v>
      </c>
      <c r="BE41" s="51">
        <f t="shared" ref="BE41:BE60" si="63">ROUND((2080/12)*AL41,2)</f>
        <v>0</v>
      </c>
      <c r="BF41" s="127"/>
      <c r="BG41" s="127"/>
      <c r="BH41" s="127"/>
      <c r="BI41" s="127"/>
      <c r="BJ41" s="127"/>
      <c r="BK41" s="127"/>
      <c r="BL41" s="738">
        <f t="shared" ref="BL41:BL60" si="64">ROUND((M41/12),3)</f>
        <v>0</v>
      </c>
      <c r="BM41" s="738">
        <f t="shared" ref="BM41:BM60" si="65">ROUND((R41/12),3)</f>
        <v>0</v>
      </c>
      <c r="BN41" s="738">
        <f t="shared" ref="BN41:BN60" si="66">ROUND((W41/12),3)</f>
        <v>0</v>
      </c>
      <c r="BO41" s="738">
        <f t="shared" ref="BO41:BO60" si="67">ROUND((AB41/12),3)</f>
        <v>0</v>
      </c>
      <c r="BP41" s="738">
        <f t="shared" ref="BP41:BP60" si="68">ROUND((AG41/12),3)</f>
        <v>0</v>
      </c>
      <c r="BQ41" s="738">
        <f t="shared" ref="BQ41:BQ60" si="69">ROUND((AL41/12),3)</f>
        <v>0</v>
      </c>
      <c r="BR41" s="741">
        <f t="shared" ref="BR41:BW41" si="70">ROUND(AT41*$H41,2)</f>
        <v>0</v>
      </c>
      <c r="BS41" s="741">
        <f t="shared" si="70"/>
        <v>0</v>
      </c>
      <c r="BT41" s="741">
        <f t="shared" si="70"/>
        <v>0</v>
      </c>
      <c r="BU41" s="741">
        <f t="shared" si="70"/>
        <v>0</v>
      </c>
      <c r="BV41" s="741">
        <f t="shared" si="70"/>
        <v>0</v>
      </c>
      <c r="BW41" s="741">
        <f t="shared" si="70"/>
        <v>0</v>
      </c>
      <c r="BX41" s="742">
        <f t="shared" ref="BX41:CC41" si="71">BR41</f>
        <v>0</v>
      </c>
      <c r="BY41" s="742">
        <f t="shared" si="71"/>
        <v>0</v>
      </c>
      <c r="BZ41" s="742">
        <f t="shared" si="71"/>
        <v>0</v>
      </c>
      <c r="CA41" s="742">
        <f t="shared" si="71"/>
        <v>0</v>
      </c>
      <c r="CB41" s="742">
        <f t="shared" si="71"/>
        <v>0</v>
      </c>
      <c r="CC41" s="742">
        <f t="shared" si="71"/>
        <v>0</v>
      </c>
      <c r="CD41" s="736">
        <f t="shared" ref="CD41:CI41" si="72">BR41</f>
        <v>0</v>
      </c>
      <c r="CE41" s="736">
        <f t="shared" si="72"/>
        <v>0</v>
      </c>
      <c r="CF41" s="736">
        <f t="shared" si="72"/>
        <v>0</v>
      </c>
      <c r="CG41" s="736">
        <f t="shared" si="72"/>
        <v>0</v>
      </c>
      <c r="CH41" s="736">
        <f t="shared" si="72"/>
        <v>0</v>
      </c>
      <c r="CI41" s="736">
        <f t="shared" si="72"/>
        <v>0</v>
      </c>
      <c r="CJ41" s="745">
        <f t="shared" ref="CJ41:CO41" si="73">AZ41</f>
        <v>0</v>
      </c>
      <c r="CK41" s="745">
        <f t="shared" si="73"/>
        <v>0</v>
      </c>
      <c r="CL41" s="745">
        <f t="shared" si="73"/>
        <v>0</v>
      </c>
      <c r="CM41" s="745">
        <f t="shared" si="73"/>
        <v>0</v>
      </c>
      <c r="CN41" s="745">
        <f t="shared" si="73"/>
        <v>0</v>
      </c>
      <c r="CO41" s="745">
        <f t="shared" si="73"/>
        <v>0</v>
      </c>
      <c r="CP41" s="677" t="e">
        <f t="shared" ref="CP41:CP60" si="74">ROUND(O41/M41/173.33,2)</f>
        <v>#DIV/0!</v>
      </c>
      <c r="CQ41" s="677" t="e">
        <f t="shared" ref="CQ41:CQ60" si="75">ROUND(T41/R41/173.33,2)</f>
        <v>#DIV/0!</v>
      </c>
      <c r="CR41" s="677" t="e">
        <f t="shared" ref="CR41:CR60" si="76">ROUND(Y41/W41/173.33,2)</f>
        <v>#DIV/0!</v>
      </c>
      <c r="CS41" s="677" t="e">
        <f t="shared" ref="CS41:CS60" si="77">ROUND(AD41/AB41/173.33,2)</f>
        <v>#DIV/0!</v>
      </c>
      <c r="CT41" s="677" t="e">
        <f t="shared" ref="CT41:CT60" si="78">ROUND(AI41/AG41/173.33,2)</f>
        <v>#DIV/0!</v>
      </c>
      <c r="CU41" s="677" t="e">
        <f t="shared" ref="CU41:CU60" si="79">ROUND(AN41/AL41/173.33,2)</f>
        <v>#DIV/0!</v>
      </c>
      <c r="CV41" s="764" t="e">
        <f t="shared" ref="CV41:DA41" si="80">ROUND(CP41+(CP41*$J41),2)</f>
        <v>#DIV/0!</v>
      </c>
      <c r="CW41" s="764" t="e">
        <f t="shared" si="80"/>
        <v>#DIV/0!</v>
      </c>
      <c r="CX41" s="764" t="e">
        <f t="shared" si="80"/>
        <v>#DIV/0!</v>
      </c>
      <c r="CY41" s="764" t="e">
        <f t="shared" si="80"/>
        <v>#DIV/0!</v>
      </c>
      <c r="CZ41" s="764" t="e">
        <f t="shared" si="80"/>
        <v>#DIV/0!</v>
      </c>
      <c r="DA41" s="764" t="e">
        <f t="shared" si="80"/>
        <v>#DIV/0!</v>
      </c>
      <c r="DB41" s="680" t="e">
        <f t="shared" ref="DB41:DG41" si="81">ROUND(CV41+(CV41*($J$243+$J$242)),2)</f>
        <v>#DIV/0!</v>
      </c>
      <c r="DC41" s="680" t="e">
        <f t="shared" si="81"/>
        <v>#DIV/0!</v>
      </c>
      <c r="DD41" s="680" t="e">
        <f t="shared" si="81"/>
        <v>#DIV/0!</v>
      </c>
      <c r="DE41" s="680" t="e">
        <f t="shared" si="81"/>
        <v>#DIV/0!</v>
      </c>
      <c r="DF41" s="680" t="e">
        <f t="shared" si="81"/>
        <v>#DIV/0!</v>
      </c>
      <c r="DG41" s="680" t="e">
        <f t="shared" si="81"/>
        <v>#DIV/0!</v>
      </c>
      <c r="DH41" s="766">
        <f>ROUND($J41*O41, 'Initial Information'!B44)</f>
        <v>0</v>
      </c>
      <c r="DI41" s="766">
        <f>ROUND($J41*T41, 'Initial Information'!C44)</f>
        <v>0</v>
      </c>
      <c r="DJ41" s="766">
        <f>ROUND($J41*Y41, 'Initial Information'!D44)</f>
        <v>0</v>
      </c>
      <c r="DK41" s="766">
        <f>ROUND($J41*AD41, 'Initial Information'!E44)</f>
        <v>0</v>
      </c>
      <c r="DL41" s="766">
        <f>ROUND($J41*AI41, 'Initial Information'!F44)</f>
        <v>0</v>
      </c>
      <c r="DM41" s="766">
        <f>ROUND($J41*AN41, 'Initial Information'!G44)</f>
        <v>0</v>
      </c>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row>
    <row r="42" spans="1:144" s="58" customFormat="1" ht="20.25" customHeight="1">
      <c r="A42" s="55" t="s">
        <v>181</v>
      </c>
      <c r="B42" s="56">
        <v>2</v>
      </c>
      <c r="C42" s="74">
        <v>0</v>
      </c>
      <c r="D42" s="1068" t="s">
        <v>195</v>
      </c>
      <c r="E42" s="966"/>
      <c r="F42" s="966"/>
      <c r="G42" s="56" t="s">
        <v>181</v>
      </c>
      <c r="H42" s="101"/>
      <c r="I42" s="56" t="s">
        <v>181</v>
      </c>
      <c r="J42" s="105">
        <v>0.28000000000000003</v>
      </c>
      <c r="K42" s="56" t="s">
        <v>181</v>
      </c>
      <c r="L42" s="68" t="s">
        <v>181</v>
      </c>
      <c r="M42" s="74"/>
      <c r="N42" s="152" t="s">
        <v>181</v>
      </c>
      <c r="O42" s="400">
        <f t="shared" si="51"/>
        <v>0</v>
      </c>
      <c r="P42" s="69" t="s">
        <v>181</v>
      </c>
      <c r="Q42" s="152" t="s">
        <v>181</v>
      </c>
      <c r="R42" s="74"/>
      <c r="S42" s="152" t="s">
        <v>181</v>
      </c>
      <c r="T42" s="400">
        <f t="shared" si="52"/>
        <v>0</v>
      </c>
      <c r="U42" s="69" t="s">
        <v>181</v>
      </c>
      <c r="V42" s="152" t="s">
        <v>181</v>
      </c>
      <c r="W42" s="74"/>
      <c r="X42" s="152" t="s">
        <v>181</v>
      </c>
      <c r="Y42" s="400">
        <f t="shared" si="53"/>
        <v>0</v>
      </c>
      <c r="Z42" s="69" t="s">
        <v>181</v>
      </c>
      <c r="AA42" s="152" t="s">
        <v>181</v>
      </c>
      <c r="AB42" s="74"/>
      <c r="AC42" s="152" t="s">
        <v>181</v>
      </c>
      <c r="AD42" s="400">
        <f t="shared" si="54"/>
        <v>0</v>
      </c>
      <c r="AE42" s="69" t="s">
        <v>181</v>
      </c>
      <c r="AF42" s="152" t="s">
        <v>181</v>
      </c>
      <c r="AG42" s="74"/>
      <c r="AH42" s="152" t="s">
        <v>181</v>
      </c>
      <c r="AI42" s="400">
        <f t="shared" si="55"/>
        <v>0</v>
      </c>
      <c r="AJ42" s="69" t="s">
        <v>181</v>
      </c>
      <c r="AK42" s="152" t="s">
        <v>181</v>
      </c>
      <c r="AL42" s="74"/>
      <c r="AM42" s="152" t="s">
        <v>181</v>
      </c>
      <c r="AN42" s="400">
        <f t="shared" si="56"/>
        <v>0</v>
      </c>
      <c r="AO42" s="75" t="s">
        <v>181</v>
      </c>
      <c r="AP42" s="185" t="s">
        <v>181</v>
      </c>
      <c r="AQ42" s="52">
        <f t="shared" ref="AQ42:AQ60" si="82">SUM(O42+T42+Y42+AD42+AN42+AI42)</f>
        <v>0</v>
      </c>
      <c r="AR42" s="188" t="s">
        <v>181</v>
      </c>
      <c r="AS42" s="729"/>
      <c r="AT42" s="76">
        <v>1.03</v>
      </c>
      <c r="AU42" s="76">
        <f t="shared" si="57"/>
        <v>1.0609</v>
      </c>
      <c r="AV42" s="76">
        <f t="shared" si="57"/>
        <v>1.092727</v>
      </c>
      <c r="AW42" s="76">
        <f t="shared" si="57"/>
        <v>1.1255088100000001</v>
      </c>
      <c r="AX42" s="76">
        <f t="shared" si="57"/>
        <v>1.1592740743000001</v>
      </c>
      <c r="AY42" s="76">
        <f t="shared" si="57"/>
        <v>1.1940522965290001</v>
      </c>
      <c r="AZ42" s="51">
        <f t="shared" si="58"/>
        <v>0</v>
      </c>
      <c r="BA42" s="51">
        <f t="shared" si="59"/>
        <v>0</v>
      </c>
      <c r="BB42" s="51">
        <f t="shared" si="60"/>
        <v>0</v>
      </c>
      <c r="BC42" s="51">
        <f t="shared" si="61"/>
        <v>0</v>
      </c>
      <c r="BD42" s="51">
        <f t="shared" si="62"/>
        <v>0</v>
      </c>
      <c r="BE42" s="51">
        <f t="shared" si="63"/>
        <v>0</v>
      </c>
      <c r="BF42" s="127"/>
      <c r="BG42" s="127"/>
      <c r="BH42" s="127"/>
      <c r="BI42" s="127"/>
      <c r="BJ42" s="127"/>
      <c r="BK42" s="127"/>
      <c r="BL42" s="738">
        <f t="shared" si="64"/>
        <v>0</v>
      </c>
      <c r="BM42" s="738">
        <f t="shared" si="65"/>
        <v>0</v>
      </c>
      <c r="BN42" s="738">
        <f t="shared" si="66"/>
        <v>0</v>
      </c>
      <c r="BO42" s="738">
        <f t="shared" si="67"/>
        <v>0</v>
      </c>
      <c r="BP42" s="738">
        <f t="shared" si="68"/>
        <v>0</v>
      </c>
      <c r="BQ42" s="738">
        <f t="shared" si="69"/>
        <v>0</v>
      </c>
      <c r="BR42" s="741">
        <f t="shared" ref="BR42:BW60" si="83">ROUND(AT42*$H42,2)</f>
        <v>0</v>
      </c>
      <c r="BS42" s="741">
        <f t="shared" si="83"/>
        <v>0</v>
      </c>
      <c r="BT42" s="741">
        <f t="shared" si="83"/>
        <v>0</v>
      </c>
      <c r="BU42" s="741">
        <f t="shared" si="83"/>
        <v>0</v>
      </c>
      <c r="BV42" s="741">
        <f t="shared" si="83"/>
        <v>0</v>
      </c>
      <c r="BW42" s="741">
        <f t="shared" si="83"/>
        <v>0</v>
      </c>
      <c r="BX42" s="744"/>
      <c r="BY42" s="744"/>
      <c r="BZ42" s="744"/>
      <c r="CA42" s="744"/>
      <c r="CB42" s="744"/>
      <c r="CC42" s="744"/>
      <c r="CD42" s="740">
        <f t="shared" ref="CD42:CI57" si="84">BR42*12</f>
        <v>0</v>
      </c>
      <c r="CE42" s="740">
        <f t="shared" si="84"/>
        <v>0</v>
      </c>
      <c r="CF42" s="740">
        <f t="shared" si="84"/>
        <v>0</v>
      </c>
      <c r="CG42" s="740">
        <f t="shared" si="84"/>
        <v>0</v>
      </c>
      <c r="CH42" s="740">
        <f t="shared" si="84"/>
        <v>0</v>
      </c>
      <c r="CI42" s="740">
        <f t="shared" si="84"/>
        <v>0</v>
      </c>
      <c r="CJ42" s="746" t="s">
        <v>1208</v>
      </c>
      <c r="CK42" s="746" t="s">
        <v>1208</v>
      </c>
      <c r="CL42" s="746" t="s">
        <v>1208</v>
      </c>
      <c r="CM42" s="746" t="s">
        <v>1208</v>
      </c>
      <c r="CN42" s="746" t="s">
        <v>1208</v>
      </c>
      <c r="CO42" s="746" t="s">
        <v>1208</v>
      </c>
      <c r="CP42" s="677" t="e">
        <f t="shared" si="74"/>
        <v>#DIV/0!</v>
      </c>
      <c r="CQ42" s="677" t="e">
        <f t="shared" si="75"/>
        <v>#DIV/0!</v>
      </c>
      <c r="CR42" s="677" t="e">
        <f t="shared" si="76"/>
        <v>#DIV/0!</v>
      </c>
      <c r="CS42" s="677" t="e">
        <f t="shared" si="77"/>
        <v>#DIV/0!</v>
      </c>
      <c r="CT42" s="677" t="e">
        <f t="shared" si="78"/>
        <v>#DIV/0!</v>
      </c>
      <c r="CU42" s="677" t="e">
        <f t="shared" si="79"/>
        <v>#DIV/0!</v>
      </c>
      <c r="CV42" s="764" t="e">
        <f t="shared" ref="CV42:DA60" si="85">ROUND(CP42+(CP42*$J42),2)</f>
        <v>#DIV/0!</v>
      </c>
      <c r="CW42" s="764" t="e">
        <f t="shared" si="85"/>
        <v>#DIV/0!</v>
      </c>
      <c r="CX42" s="764" t="e">
        <f t="shared" si="85"/>
        <v>#DIV/0!</v>
      </c>
      <c r="CY42" s="764" t="e">
        <f t="shared" si="85"/>
        <v>#DIV/0!</v>
      </c>
      <c r="CZ42" s="764" t="e">
        <f t="shared" si="85"/>
        <v>#DIV/0!</v>
      </c>
      <c r="DA42" s="764" t="e">
        <f t="shared" si="85"/>
        <v>#DIV/0!</v>
      </c>
      <c r="DB42" s="680" t="e">
        <f t="shared" ref="DB42:DG60" si="86">ROUND(CV42+(CV42*($J$243+$J$242)),2)</f>
        <v>#DIV/0!</v>
      </c>
      <c r="DC42" s="680" t="e">
        <f t="shared" si="86"/>
        <v>#DIV/0!</v>
      </c>
      <c r="DD42" s="680" t="e">
        <f t="shared" si="86"/>
        <v>#DIV/0!</v>
      </c>
      <c r="DE42" s="680" t="e">
        <f t="shared" si="86"/>
        <v>#DIV/0!</v>
      </c>
      <c r="DF42" s="680" t="e">
        <f t="shared" si="86"/>
        <v>#DIV/0!</v>
      </c>
      <c r="DG42" s="680" t="e">
        <f t="shared" si="86"/>
        <v>#DIV/0!</v>
      </c>
      <c r="DH42" s="766">
        <f>ROUND($J42*O42, 'Initial Information'!B45)</f>
        <v>0</v>
      </c>
      <c r="DI42" s="766">
        <f>ROUND($J42*T42, 'Initial Information'!C45)</f>
        <v>0</v>
      </c>
      <c r="DJ42" s="766">
        <f>ROUND($J42*Y42, 'Initial Information'!D45)</f>
        <v>0</v>
      </c>
      <c r="DK42" s="766">
        <f>ROUND($J42*AD42, 'Initial Information'!E45)</f>
        <v>0</v>
      </c>
      <c r="DL42" s="766">
        <f>ROUND($J42*AI42, 'Initial Information'!F45)</f>
        <v>0</v>
      </c>
      <c r="DM42" s="766">
        <f>ROUND($J42*AN42, 'Initial Information'!G45)</f>
        <v>0</v>
      </c>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row>
    <row r="43" spans="1:144" s="58" customFormat="1" ht="20.25" customHeight="1">
      <c r="A43" s="55" t="s">
        <v>181</v>
      </c>
      <c r="B43" s="56">
        <v>3</v>
      </c>
      <c r="C43" s="74">
        <v>0</v>
      </c>
      <c r="D43" s="1068" t="s">
        <v>195</v>
      </c>
      <c r="E43" s="966"/>
      <c r="F43" s="966"/>
      <c r="G43" s="56" t="s">
        <v>181</v>
      </c>
      <c r="H43" s="101"/>
      <c r="I43" s="56" t="s">
        <v>181</v>
      </c>
      <c r="J43" s="105">
        <v>0.28000000000000003</v>
      </c>
      <c r="K43" s="56" t="s">
        <v>181</v>
      </c>
      <c r="L43" s="68" t="s">
        <v>181</v>
      </c>
      <c r="M43" s="74"/>
      <c r="N43" s="152" t="s">
        <v>181</v>
      </c>
      <c r="O43" s="400">
        <f t="shared" si="51"/>
        <v>0</v>
      </c>
      <c r="P43" s="69" t="s">
        <v>181</v>
      </c>
      <c r="Q43" s="152" t="s">
        <v>181</v>
      </c>
      <c r="R43" s="74"/>
      <c r="S43" s="152" t="s">
        <v>181</v>
      </c>
      <c r="T43" s="400">
        <f t="shared" si="52"/>
        <v>0</v>
      </c>
      <c r="U43" s="69" t="s">
        <v>181</v>
      </c>
      <c r="V43" s="152" t="s">
        <v>181</v>
      </c>
      <c r="W43" s="74"/>
      <c r="X43" s="152" t="s">
        <v>181</v>
      </c>
      <c r="Y43" s="400">
        <f t="shared" si="53"/>
        <v>0</v>
      </c>
      <c r="Z43" s="69" t="s">
        <v>181</v>
      </c>
      <c r="AA43" s="152" t="s">
        <v>181</v>
      </c>
      <c r="AB43" s="74"/>
      <c r="AC43" s="152" t="s">
        <v>181</v>
      </c>
      <c r="AD43" s="400">
        <f t="shared" si="54"/>
        <v>0</v>
      </c>
      <c r="AE43" s="69" t="s">
        <v>181</v>
      </c>
      <c r="AF43" s="152" t="s">
        <v>181</v>
      </c>
      <c r="AG43" s="74"/>
      <c r="AH43" s="152" t="s">
        <v>181</v>
      </c>
      <c r="AI43" s="400">
        <f t="shared" si="55"/>
        <v>0</v>
      </c>
      <c r="AJ43" s="69" t="s">
        <v>181</v>
      </c>
      <c r="AK43" s="152" t="s">
        <v>181</v>
      </c>
      <c r="AL43" s="74"/>
      <c r="AM43" s="152" t="s">
        <v>181</v>
      </c>
      <c r="AN43" s="400">
        <f t="shared" si="56"/>
        <v>0</v>
      </c>
      <c r="AO43" s="75" t="s">
        <v>181</v>
      </c>
      <c r="AP43" s="185" t="s">
        <v>181</v>
      </c>
      <c r="AQ43" s="52">
        <f t="shared" si="82"/>
        <v>0</v>
      </c>
      <c r="AR43" s="188" t="s">
        <v>181</v>
      </c>
      <c r="AS43" s="729"/>
      <c r="AT43" s="76">
        <v>1.03</v>
      </c>
      <c r="AU43" s="76">
        <f t="shared" si="57"/>
        <v>1.0609</v>
      </c>
      <c r="AV43" s="76">
        <f t="shared" si="57"/>
        <v>1.092727</v>
      </c>
      <c r="AW43" s="76">
        <f t="shared" si="57"/>
        <v>1.1255088100000001</v>
      </c>
      <c r="AX43" s="76">
        <f t="shared" si="57"/>
        <v>1.1592740743000001</v>
      </c>
      <c r="AY43" s="76">
        <f t="shared" si="57"/>
        <v>1.1940522965290001</v>
      </c>
      <c r="AZ43" s="51">
        <f t="shared" si="58"/>
        <v>0</v>
      </c>
      <c r="BA43" s="51">
        <f t="shared" si="59"/>
        <v>0</v>
      </c>
      <c r="BB43" s="51">
        <f t="shared" si="60"/>
        <v>0</v>
      </c>
      <c r="BC43" s="51">
        <f t="shared" si="61"/>
        <v>0</v>
      </c>
      <c r="BD43" s="51">
        <f t="shared" si="62"/>
        <v>0</v>
      </c>
      <c r="BE43" s="51">
        <f t="shared" si="63"/>
        <v>0</v>
      </c>
      <c r="BF43" s="127"/>
      <c r="BG43" s="127"/>
      <c r="BH43" s="127"/>
      <c r="BI43" s="127"/>
      <c r="BJ43" s="127"/>
      <c r="BK43" s="127"/>
      <c r="BL43" s="738">
        <f t="shared" si="64"/>
        <v>0</v>
      </c>
      <c r="BM43" s="738">
        <f t="shared" si="65"/>
        <v>0</v>
      </c>
      <c r="BN43" s="738">
        <f t="shared" si="66"/>
        <v>0</v>
      </c>
      <c r="BO43" s="738">
        <f t="shared" si="67"/>
        <v>0</v>
      </c>
      <c r="BP43" s="738">
        <f t="shared" si="68"/>
        <v>0</v>
      </c>
      <c r="BQ43" s="738">
        <f t="shared" si="69"/>
        <v>0</v>
      </c>
      <c r="BR43" s="741">
        <f t="shared" si="83"/>
        <v>0</v>
      </c>
      <c r="BS43" s="741">
        <f t="shared" si="83"/>
        <v>0</v>
      </c>
      <c r="BT43" s="741">
        <f t="shared" si="83"/>
        <v>0</v>
      </c>
      <c r="BU43" s="741">
        <f t="shared" si="83"/>
        <v>0</v>
      </c>
      <c r="BV43" s="741">
        <f t="shared" si="83"/>
        <v>0</v>
      </c>
      <c r="BW43" s="741">
        <f t="shared" si="83"/>
        <v>0</v>
      </c>
      <c r="BX43" s="744"/>
      <c r="BY43" s="744"/>
      <c r="BZ43" s="744"/>
      <c r="CA43" s="744"/>
      <c r="CB43" s="744"/>
      <c r="CC43" s="744"/>
      <c r="CD43" s="740">
        <f t="shared" si="84"/>
        <v>0</v>
      </c>
      <c r="CE43" s="740">
        <f t="shared" si="84"/>
        <v>0</v>
      </c>
      <c r="CF43" s="740">
        <f t="shared" si="84"/>
        <v>0</v>
      </c>
      <c r="CG43" s="740">
        <f t="shared" si="84"/>
        <v>0</v>
      </c>
      <c r="CH43" s="740">
        <f t="shared" si="84"/>
        <v>0</v>
      </c>
      <c r="CI43" s="740">
        <f t="shared" si="84"/>
        <v>0</v>
      </c>
      <c r="CJ43" s="746" t="s">
        <v>1208</v>
      </c>
      <c r="CK43" s="746" t="s">
        <v>1208</v>
      </c>
      <c r="CL43" s="746" t="s">
        <v>1208</v>
      </c>
      <c r="CM43" s="746" t="s">
        <v>1208</v>
      </c>
      <c r="CN43" s="746" t="s">
        <v>1208</v>
      </c>
      <c r="CO43" s="746" t="s">
        <v>1208</v>
      </c>
      <c r="CP43" s="677" t="e">
        <f t="shared" si="74"/>
        <v>#DIV/0!</v>
      </c>
      <c r="CQ43" s="677" t="e">
        <f t="shared" si="75"/>
        <v>#DIV/0!</v>
      </c>
      <c r="CR43" s="677" t="e">
        <f t="shared" si="76"/>
        <v>#DIV/0!</v>
      </c>
      <c r="CS43" s="677" t="e">
        <f t="shared" si="77"/>
        <v>#DIV/0!</v>
      </c>
      <c r="CT43" s="677" t="e">
        <f t="shared" si="78"/>
        <v>#DIV/0!</v>
      </c>
      <c r="CU43" s="677" t="e">
        <f t="shared" si="79"/>
        <v>#DIV/0!</v>
      </c>
      <c r="CV43" s="764" t="e">
        <f t="shared" si="85"/>
        <v>#DIV/0!</v>
      </c>
      <c r="CW43" s="764" t="e">
        <f t="shared" si="85"/>
        <v>#DIV/0!</v>
      </c>
      <c r="CX43" s="764" t="e">
        <f t="shared" si="85"/>
        <v>#DIV/0!</v>
      </c>
      <c r="CY43" s="764" t="e">
        <f t="shared" si="85"/>
        <v>#DIV/0!</v>
      </c>
      <c r="CZ43" s="764" t="e">
        <f t="shared" si="85"/>
        <v>#DIV/0!</v>
      </c>
      <c r="DA43" s="764" t="e">
        <f t="shared" si="85"/>
        <v>#DIV/0!</v>
      </c>
      <c r="DB43" s="680" t="e">
        <f t="shared" si="86"/>
        <v>#DIV/0!</v>
      </c>
      <c r="DC43" s="680" t="e">
        <f t="shared" si="86"/>
        <v>#DIV/0!</v>
      </c>
      <c r="DD43" s="680" t="e">
        <f t="shared" si="86"/>
        <v>#DIV/0!</v>
      </c>
      <c r="DE43" s="680" t="e">
        <f t="shared" si="86"/>
        <v>#DIV/0!</v>
      </c>
      <c r="DF43" s="680" t="e">
        <f t="shared" si="86"/>
        <v>#DIV/0!</v>
      </c>
      <c r="DG43" s="680" t="e">
        <f t="shared" si="86"/>
        <v>#DIV/0!</v>
      </c>
      <c r="DH43" s="766">
        <f>ROUND($J43*O43, 'Initial Information'!B46)</f>
        <v>0</v>
      </c>
      <c r="DI43" s="766">
        <f>ROUND($J43*T43, 'Initial Information'!C46)</f>
        <v>0</v>
      </c>
      <c r="DJ43" s="766">
        <f>ROUND($J43*Y43, 'Initial Information'!D46)</f>
        <v>0</v>
      </c>
      <c r="DK43" s="766">
        <f>ROUND($J43*AD43, 'Initial Information'!E46)</f>
        <v>0</v>
      </c>
      <c r="DL43" s="766">
        <f>ROUND($J43*AI43, 'Initial Information'!F46)</f>
        <v>0</v>
      </c>
      <c r="DM43" s="766">
        <f>ROUND($J43*AN43, 'Initial Information'!G46)</f>
        <v>0</v>
      </c>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row>
    <row r="44" spans="1:144" s="58" customFormat="1" ht="20.25" customHeight="1">
      <c r="A44" s="55" t="s">
        <v>181</v>
      </c>
      <c r="B44" s="56">
        <v>4</v>
      </c>
      <c r="C44" s="74">
        <v>0</v>
      </c>
      <c r="D44" s="1068" t="s">
        <v>195</v>
      </c>
      <c r="E44" s="966"/>
      <c r="F44" s="966"/>
      <c r="G44" s="56" t="s">
        <v>181</v>
      </c>
      <c r="H44" s="101"/>
      <c r="I44" s="56" t="s">
        <v>181</v>
      </c>
      <c r="J44" s="105">
        <v>0.28000000000000003</v>
      </c>
      <c r="K44" s="56" t="s">
        <v>181</v>
      </c>
      <c r="L44" s="68" t="s">
        <v>181</v>
      </c>
      <c r="M44" s="74"/>
      <c r="N44" s="152" t="s">
        <v>181</v>
      </c>
      <c r="O44" s="400">
        <f t="shared" si="51"/>
        <v>0</v>
      </c>
      <c r="P44" s="69" t="s">
        <v>181</v>
      </c>
      <c r="Q44" s="152" t="s">
        <v>181</v>
      </c>
      <c r="R44" s="74"/>
      <c r="S44" s="152" t="s">
        <v>181</v>
      </c>
      <c r="T44" s="400">
        <f t="shared" si="52"/>
        <v>0</v>
      </c>
      <c r="U44" s="69" t="s">
        <v>181</v>
      </c>
      <c r="V44" s="152" t="s">
        <v>181</v>
      </c>
      <c r="W44" s="74"/>
      <c r="X44" s="152" t="s">
        <v>181</v>
      </c>
      <c r="Y44" s="400">
        <f t="shared" si="53"/>
        <v>0</v>
      </c>
      <c r="Z44" s="69" t="s">
        <v>181</v>
      </c>
      <c r="AA44" s="152" t="s">
        <v>181</v>
      </c>
      <c r="AB44" s="74"/>
      <c r="AC44" s="152" t="s">
        <v>181</v>
      </c>
      <c r="AD44" s="400">
        <f t="shared" si="54"/>
        <v>0</v>
      </c>
      <c r="AE44" s="69" t="s">
        <v>181</v>
      </c>
      <c r="AF44" s="152" t="s">
        <v>181</v>
      </c>
      <c r="AG44" s="74"/>
      <c r="AH44" s="152" t="s">
        <v>181</v>
      </c>
      <c r="AI44" s="400">
        <f t="shared" si="55"/>
        <v>0</v>
      </c>
      <c r="AJ44" s="69" t="s">
        <v>181</v>
      </c>
      <c r="AK44" s="152" t="s">
        <v>181</v>
      </c>
      <c r="AL44" s="74"/>
      <c r="AM44" s="152" t="s">
        <v>181</v>
      </c>
      <c r="AN44" s="400">
        <f t="shared" si="56"/>
        <v>0</v>
      </c>
      <c r="AO44" s="75" t="s">
        <v>181</v>
      </c>
      <c r="AP44" s="185" t="s">
        <v>181</v>
      </c>
      <c r="AQ44" s="52">
        <f t="shared" si="82"/>
        <v>0</v>
      </c>
      <c r="AR44" s="188" t="s">
        <v>181</v>
      </c>
      <c r="AS44" s="729"/>
      <c r="AT44" s="76">
        <v>1.03</v>
      </c>
      <c r="AU44" s="76">
        <f t="shared" si="57"/>
        <v>1.0609</v>
      </c>
      <c r="AV44" s="76">
        <f t="shared" si="57"/>
        <v>1.092727</v>
      </c>
      <c r="AW44" s="76">
        <f t="shared" si="57"/>
        <v>1.1255088100000001</v>
      </c>
      <c r="AX44" s="76">
        <f t="shared" si="57"/>
        <v>1.1592740743000001</v>
      </c>
      <c r="AY44" s="76">
        <f t="shared" si="57"/>
        <v>1.1940522965290001</v>
      </c>
      <c r="AZ44" s="51">
        <f t="shared" si="58"/>
        <v>0</v>
      </c>
      <c r="BA44" s="51">
        <f t="shared" si="59"/>
        <v>0</v>
      </c>
      <c r="BB44" s="51">
        <f t="shared" si="60"/>
        <v>0</v>
      </c>
      <c r="BC44" s="51">
        <f t="shared" si="61"/>
        <v>0</v>
      </c>
      <c r="BD44" s="51">
        <f t="shared" si="62"/>
        <v>0</v>
      </c>
      <c r="BE44" s="51">
        <f t="shared" si="63"/>
        <v>0</v>
      </c>
      <c r="BF44" s="127"/>
      <c r="BG44" s="127"/>
      <c r="BH44" s="127"/>
      <c r="BI44" s="127"/>
      <c r="BJ44" s="127"/>
      <c r="BK44" s="127"/>
      <c r="BL44" s="738">
        <f t="shared" si="64"/>
        <v>0</v>
      </c>
      <c r="BM44" s="738">
        <f t="shared" si="65"/>
        <v>0</v>
      </c>
      <c r="BN44" s="738">
        <f t="shared" si="66"/>
        <v>0</v>
      </c>
      <c r="BO44" s="738">
        <f t="shared" si="67"/>
        <v>0</v>
      </c>
      <c r="BP44" s="738">
        <f t="shared" si="68"/>
        <v>0</v>
      </c>
      <c r="BQ44" s="738">
        <f t="shared" si="69"/>
        <v>0</v>
      </c>
      <c r="BR44" s="741">
        <f t="shared" si="83"/>
        <v>0</v>
      </c>
      <c r="BS44" s="741">
        <f t="shared" si="83"/>
        <v>0</v>
      </c>
      <c r="BT44" s="741">
        <f t="shared" si="83"/>
        <v>0</v>
      </c>
      <c r="BU44" s="741">
        <f t="shared" si="83"/>
        <v>0</v>
      </c>
      <c r="BV44" s="741">
        <f t="shared" si="83"/>
        <v>0</v>
      </c>
      <c r="BW44" s="741">
        <f t="shared" si="83"/>
        <v>0</v>
      </c>
      <c r="BX44" s="744"/>
      <c r="BY44" s="744"/>
      <c r="BZ44" s="744"/>
      <c r="CA44" s="744"/>
      <c r="CB44" s="744"/>
      <c r="CC44" s="744"/>
      <c r="CD44" s="740">
        <f t="shared" si="84"/>
        <v>0</v>
      </c>
      <c r="CE44" s="740">
        <f t="shared" si="84"/>
        <v>0</v>
      </c>
      <c r="CF44" s="740">
        <f t="shared" si="84"/>
        <v>0</v>
      </c>
      <c r="CG44" s="740">
        <f t="shared" si="84"/>
        <v>0</v>
      </c>
      <c r="CH44" s="740">
        <f t="shared" si="84"/>
        <v>0</v>
      </c>
      <c r="CI44" s="740">
        <f t="shared" si="84"/>
        <v>0</v>
      </c>
      <c r="CJ44" s="746" t="s">
        <v>1208</v>
      </c>
      <c r="CK44" s="746" t="s">
        <v>1208</v>
      </c>
      <c r="CL44" s="746" t="s">
        <v>1208</v>
      </c>
      <c r="CM44" s="746" t="s">
        <v>1208</v>
      </c>
      <c r="CN44" s="746" t="s">
        <v>1208</v>
      </c>
      <c r="CO44" s="746" t="s">
        <v>1208</v>
      </c>
      <c r="CP44" s="677" t="e">
        <f t="shared" si="74"/>
        <v>#DIV/0!</v>
      </c>
      <c r="CQ44" s="677" t="e">
        <f t="shared" si="75"/>
        <v>#DIV/0!</v>
      </c>
      <c r="CR44" s="677" t="e">
        <f t="shared" si="76"/>
        <v>#DIV/0!</v>
      </c>
      <c r="CS44" s="677" t="e">
        <f t="shared" si="77"/>
        <v>#DIV/0!</v>
      </c>
      <c r="CT44" s="677" t="e">
        <f t="shared" si="78"/>
        <v>#DIV/0!</v>
      </c>
      <c r="CU44" s="677" t="e">
        <f t="shared" si="79"/>
        <v>#DIV/0!</v>
      </c>
      <c r="CV44" s="764" t="e">
        <f t="shared" si="85"/>
        <v>#DIV/0!</v>
      </c>
      <c r="CW44" s="764" t="e">
        <f t="shared" si="85"/>
        <v>#DIV/0!</v>
      </c>
      <c r="CX44" s="764" t="e">
        <f t="shared" si="85"/>
        <v>#DIV/0!</v>
      </c>
      <c r="CY44" s="764" t="e">
        <f t="shared" si="85"/>
        <v>#DIV/0!</v>
      </c>
      <c r="CZ44" s="764" t="e">
        <f t="shared" si="85"/>
        <v>#DIV/0!</v>
      </c>
      <c r="DA44" s="764" t="e">
        <f t="shared" si="85"/>
        <v>#DIV/0!</v>
      </c>
      <c r="DB44" s="680" t="e">
        <f t="shared" si="86"/>
        <v>#DIV/0!</v>
      </c>
      <c r="DC44" s="680" t="e">
        <f t="shared" si="86"/>
        <v>#DIV/0!</v>
      </c>
      <c r="DD44" s="680" t="e">
        <f t="shared" si="86"/>
        <v>#DIV/0!</v>
      </c>
      <c r="DE44" s="680" t="e">
        <f t="shared" si="86"/>
        <v>#DIV/0!</v>
      </c>
      <c r="DF44" s="680" t="e">
        <f t="shared" si="86"/>
        <v>#DIV/0!</v>
      </c>
      <c r="DG44" s="680" t="e">
        <f t="shared" si="86"/>
        <v>#DIV/0!</v>
      </c>
      <c r="DH44" s="766">
        <f>ROUND($J44*O44, 'Initial Information'!B47)</f>
        <v>0</v>
      </c>
      <c r="DI44" s="766">
        <f>ROUND($J44*T44, 'Initial Information'!C47)</f>
        <v>0</v>
      </c>
      <c r="DJ44" s="766">
        <f>ROUND($J44*Y44, 'Initial Information'!D47)</f>
        <v>0</v>
      </c>
      <c r="DK44" s="766">
        <f>ROUND($J44*AD44, 'Initial Information'!E47)</f>
        <v>0</v>
      </c>
      <c r="DL44" s="766">
        <f>ROUND($J44*AI44, 'Initial Information'!F47)</f>
        <v>0</v>
      </c>
      <c r="DM44" s="766">
        <f>ROUND($J44*AN44, 'Initial Information'!G47)</f>
        <v>0</v>
      </c>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row>
    <row r="45" spans="1:144" s="58" customFormat="1" ht="20.25" customHeight="1">
      <c r="A45" s="55" t="s">
        <v>181</v>
      </c>
      <c r="B45" s="56">
        <v>5</v>
      </c>
      <c r="C45" s="74">
        <v>0</v>
      </c>
      <c r="D45" s="1068" t="s">
        <v>196</v>
      </c>
      <c r="E45" s="966"/>
      <c r="F45" s="966"/>
      <c r="G45" s="56" t="s">
        <v>181</v>
      </c>
      <c r="H45" s="101"/>
      <c r="I45" s="56" t="s">
        <v>181</v>
      </c>
      <c r="J45" s="105">
        <v>0.28000000000000003</v>
      </c>
      <c r="K45" s="56" t="s">
        <v>181</v>
      </c>
      <c r="L45" s="68" t="s">
        <v>181</v>
      </c>
      <c r="M45" s="74"/>
      <c r="N45" s="152" t="s">
        <v>181</v>
      </c>
      <c r="O45" s="400">
        <f t="shared" si="51"/>
        <v>0</v>
      </c>
      <c r="P45" s="69" t="s">
        <v>181</v>
      </c>
      <c r="Q45" s="152" t="s">
        <v>181</v>
      </c>
      <c r="R45" s="74"/>
      <c r="S45" s="152" t="s">
        <v>181</v>
      </c>
      <c r="T45" s="400">
        <f t="shared" si="52"/>
        <v>0</v>
      </c>
      <c r="U45" s="69" t="s">
        <v>181</v>
      </c>
      <c r="V45" s="152" t="s">
        <v>181</v>
      </c>
      <c r="W45" s="74"/>
      <c r="X45" s="152" t="s">
        <v>181</v>
      </c>
      <c r="Y45" s="400">
        <f t="shared" si="53"/>
        <v>0</v>
      </c>
      <c r="Z45" s="69" t="s">
        <v>181</v>
      </c>
      <c r="AA45" s="152" t="s">
        <v>181</v>
      </c>
      <c r="AB45" s="74"/>
      <c r="AC45" s="152" t="s">
        <v>181</v>
      </c>
      <c r="AD45" s="400">
        <f t="shared" si="54"/>
        <v>0</v>
      </c>
      <c r="AE45" s="69" t="s">
        <v>181</v>
      </c>
      <c r="AF45" s="152" t="s">
        <v>181</v>
      </c>
      <c r="AG45" s="74"/>
      <c r="AH45" s="152" t="s">
        <v>181</v>
      </c>
      <c r="AI45" s="400">
        <f t="shared" si="55"/>
        <v>0</v>
      </c>
      <c r="AJ45" s="69" t="s">
        <v>181</v>
      </c>
      <c r="AK45" s="152" t="s">
        <v>181</v>
      </c>
      <c r="AL45" s="74"/>
      <c r="AM45" s="152" t="s">
        <v>181</v>
      </c>
      <c r="AN45" s="400">
        <f t="shared" si="56"/>
        <v>0</v>
      </c>
      <c r="AO45" s="75" t="s">
        <v>181</v>
      </c>
      <c r="AP45" s="185" t="s">
        <v>181</v>
      </c>
      <c r="AQ45" s="52">
        <f t="shared" si="82"/>
        <v>0</v>
      </c>
      <c r="AR45" s="188" t="s">
        <v>181</v>
      </c>
      <c r="AS45" s="729"/>
      <c r="AT45" s="76">
        <v>1.03</v>
      </c>
      <c r="AU45" s="76">
        <f t="shared" si="57"/>
        <v>1.0609</v>
      </c>
      <c r="AV45" s="76">
        <f t="shared" si="57"/>
        <v>1.092727</v>
      </c>
      <c r="AW45" s="76">
        <f t="shared" si="57"/>
        <v>1.1255088100000001</v>
      </c>
      <c r="AX45" s="76">
        <f t="shared" si="57"/>
        <v>1.1592740743000001</v>
      </c>
      <c r="AY45" s="76">
        <f t="shared" si="57"/>
        <v>1.1940522965290001</v>
      </c>
      <c r="AZ45" s="51">
        <f t="shared" si="58"/>
        <v>0</v>
      </c>
      <c r="BA45" s="51">
        <f t="shared" si="59"/>
        <v>0</v>
      </c>
      <c r="BB45" s="51">
        <f t="shared" si="60"/>
        <v>0</v>
      </c>
      <c r="BC45" s="51">
        <f t="shared" si="61"/>
        <v>0</v>
      </c>
      <c r="BD45" s="51">
        <f t="shared" si="62"/>
        <v>0</v>
      </c>
      <c r="BE45" s="51">
        <f t="shared" si="63"/>
        <v>0</v>
      </c>
      <c r="BF45" s="127"/>
      <c r="BG45" s="127"/>
      <c r="BH45" s="127"/>
      <c r="BI45" s="127"/>
      <c r="BJ45" s="127"/>
      <c r="BK45" s="127"/>
      <c r="BL45" s="738">
        <f t="shared" si="64"/>
        <v>0</v>
      </c>
      <c r="BM45" s="738">
        <f t="shared" si="65"/>
        <v>0</v>
      </c>
      <c r="BN45" s="738">
        <f t="shared" si="66"/>
        <v>0</v>
      </c>
      <c r="BO45" s="738">
        <f t="shared" si="67"/>
        <v>0</v>
      </c>
      <c r="BP45" s="738">
        <f t="shared" si="68"/>
        <v>0</v>
      </c>
      <c r="BQ45" s="738">
        <f t="shared" si="69"/>
        <v>0</v>
      </c>
      <c r="BR45" s="741">
        <f t="shared" si="83"/>
        <v>0</v>
      </c>
      <c r="BS45" s="741">
        <f t="shared" si="83"/>
        <v>0</v>
      </c>
      <c r="BT45" s="741">
        <f t="shared" si="83"/>
        <v>0</v>
      </c>
      <c r="BU45" s="741">
        <f t="shared" si="83"/>
        <v>0</v>
      </c>
      <c r="BV45" s="741">
        <f t="shared" si="83"/>
        <v>0</v>
      </c>
      <c r="BW45" s="741">
        <f t="shared" si="83"/>
        <v>0</v>
      </c>
      <c r="BX45" s="744"/>
      <c r="BY45" s="744"/>
      <c r="BZ45" s="744"/>
      <c r="CA45" s="744"/>
      <c r="CB45" s="744"/>
      <c r="CC45" s="744"/>
      <c r="CD45" s="740">
        <f t="shared" si="84"/>
        <v>0</v>
      </c>
      <c r="CE45" s="740">
        <f t="shared" si="84"/>
        <v>0</v>
      </c>
      <c r="CF45" s="740">
        <f t="shared" si="84"/>
        <v>0</v>
      </c>
      <c r="CG45" s="740">
        <f t="shared" si="84"/>
        <v>0</v>
      </c>
      <c r="CH45" s="740">
        <f t="shared" si="84"/>
        <v>0</v>
      </c>
      <c r="CI45" s="740">
        <f t="shared" si="84"/>
        <v>0</v>
      </c>
      <c r="CJ45" s="746" t="s">
        <v>1208</v>
      </c>
      <c r="CK45" s="746" t="s">
        <v>1208</v>
      </c>
      <c r="CL45" s="746" t="s">
        <v>1208</v>
      </c>
      <c r="CM45" s="746" t="s">
        <v>1208</v>
      </c>
      <c r="CN45" s="746" t="s">
        <v>1208</v>
      </c>
      <c r="CO45" s="746" t="s">
        <v>1208</v>
      </c>
      <c r="CP45" s="677" t="e">
        <f t="shared" si="74"/>
        <v>#DIV/0!</v>
      </c>
      <c r="CQ45" s="677" t="e">
        <f t="shared" si="75"/>
        <v>#DIV/0!</v>
      </c>
      <c r="CR45" s="677" t="e">
        <f t="shared" si="76"/>
        <v>#DIV/0!</v>
      </c>
      <c r="CS45" s="677" t="e">
        <f t="shared" si="77"/>
        <v>#DIV/0!</v>
      </c>
      <c r="CT45" s="677" t="e">
        <f t="shared" si="78"/>
        <v>#DIV/0!</v>
      </c>
      <c r="CU45" s="677" t="e">
        <f t="shared" si="79"/>
        <v>#DIV/0!</v>
      </c>
      <c r="CV45" s="764" t="e">
        <f t="shared" si="85"/>
        <v>#DIV/0!</v>
      </c>
      <c r="CW45" s="764" t="e">
        <f t="shared" si="85"/>
        <v>#DIV/0!</v>
      </c>
      <c r="CX45" s="764" t="e">
        <f t="shared" si="85"/>
        <v>#DIV/0!</v>
      </c>
      <c r="CY45" s="764" t="e">
        <f t="shared" si="85"/>
        <v>#DIV/0!</v>
      </c>
      <c r="CZ45" s="764" t="e">
        <f t="shared" si="85"/>
        <v>#DIV/0!</v>
      </c>
      <c r="DA45" s="764" t="e">
        <f t="shared" si="85"/>
        <v>#DIV/0!</v>
      </c>
      <c r="DB45" s="680" t="e">
        <f t="shared" si="86"/>
        <v>#DIV/0!</v>
      </c>
      <c r="DC45" s="680" t="e">
        <f t="shared" si="86"/>
        <v>#DIV/0!</v>
      </c>
      <c r="DD45" s="680" t="e">
        <f t="shared" si="86"/>
        <v>#DIV/0!</v>
      </c>
      <c r="DE45" s="680" t="e">
        <f t="shared" si="86"/>
        <v>#DIV/0!</v>
      </c>
      <c r="DF45" s="680" t="e">
        <f t="shared" si="86"/>
        <v>#DIV/0!</v>
      </c>
      <c r="DG45" s="680" t="e">
        <f t="shared" si="86"/>
        <v>#DIV/0!</v>
      </c>
      <c r="DH45" s="766">
        <f>ROUND($J45*O45, 'Initial Information'!B48)</f>
        <v>0</v>
      </c>
      <c r="DI45" s="766">
        <f>ROUND($J45*T45, 'Initial Information'!C48)</f>
        <v>0</v>
      </c>
      <c r="DJ45" s="766">
        <f>ROUND($J45*Y45, 'Initial Information'!D48)</f>
        <v>0</v>
      </c>
      <c r="DK45" s="766">
        <f>ROUND($J45*AD45, 'Initial Information'!E48)</f>
        <v>0</v>
      </c>
      <c r="DL45" s="766">
        <f>ROUND($J45*AI45, 'Initial Information'!F48)</f>
        <v>0</v>
      </c>
      <c r="DM45" s="766">
        <f>ROUND($J45*AN45, 'Initial Information'!G48)</f>
        <v>0</v>
      </c>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row>
    <row r="46" spans="1:144" s="58" customFormat="1" ht="20.25" customHeight="1">
      <c r="A46" s="55" t="s">
        <v>181</v>
      </c>
      <c r="B46" s="56">
        <v>6</v>
      </c>
      <c r="C46" s="74">
        <v>0</v>
      </c>
      <c r="D46" s="1068" t="s">
        <v>196</v>
      </c>
      <c r="E46" s="966"/>
      <c r="F46" s="966"/>
      <c r="G46" s="56" t="s">
        <v>181</v>
      </c>
      <c r="H46" s="101"/>
      <c r="I46" s="56" t="s">
        <v>181</v>
      </c>
      <c r="J46" s="105">
        <v>0.28000000000000003</v>
      </c>
      <c r="K46" s="56" t="s">
        <v>181</v>
      </c>
      <c r="L46" s="68" t="s">
        <v>181</v>
      </c>
      <c r="M46" s="74"/>
      <c r="N46" s="152" t="s">
        <v>181</v>
      </c>
      <c r="O46" s="400">
        <f t="shared" si="51"/>
        <v>0</v>
      </c>
      <c r="P46" s="69" t="s">
        <v>181</v>
      </c>
      <c r="Q46" s="152" t="s">
        <v>181</v>
      </c>
      <c r="R46" s="74"/>
      <c r="S46" s="152" t="s">
        <v>181</v>
      </c>
      <c r="T46" s="400">
        <f t="shared" si="52"/>
        <v>0</v>
      </c>
      <c r="U46" s="69" t="s">
        <v>181</v>
      </c>
      <c r="V46" s="152" t="s">
        <v>181</v>
      </c>
      <c r="W46" s="74"/>
      <c r="X46" s="152" t="s">
        <v>181</v>
      </c>
      <c r="Y46" s="400">
        <f t="shared" si="53"/>
        <v>0</v>
      </c>
      <c r="Z46" s="69" t="s">
        <v>181</v>
      </c>
      <c r="AA46" s="152" t="s">
        <v>181</v>
      </c>
      <c r="AB46" s="74"/>
      <c r="AC46" s="152" t="s">
        <v>181</v>
      </c>
      <c r="AD46" s="400">
        <f t="shared" si="54"/>
        <v>0</v>
      </c>
      <c r="AE46" s="69" t="s">
        <v>181</v>
      </c>
      <c r="AF46" s="152" t="s">
        <v>181</v>
      </c>
      <c r="AG46" s="74"/>
      <c r="AH46" s="152" t="s">
        <v>181</v>
      </c>
      <c r="AI46" s="400">
        <f t="shared" si="55"/>
        <v>0</v>
      </c>
      <c r="AJ46" s="69" t="s">
        <v>181</v>
      </c>
      <c r="AK46" s="152" t="s">
        <v>181</v>
      </c>
      <c r="AL46" s="74"/>
      <c r="AM46" s="152" t="s">
        <v>181</v>
      </c>
      <c r="AN46" s="400">
        <f t="shared" si="56"/>
        <v>0</v>
      </c>
      <c r="AO46" s="75" t="s">
        <v>181</v>
      </c>
      <c r="AP46" s="185" t="s">
        <v>181</v>
      </c>
      <c r="AQ46" s="52">
        <f t="shared" si="82"/>
        <v>0</v>
      </c>
      <c r="AR46" s="188" t="s">
        <v>181</v>
      </c>
      <c r="AS46" s="729"/>
      <c r="AT46" s="76">
        <v>1.03</v>
      </c>
      <c r="AU46" s="76">
        <f t="shared" si="57"/>
        <v>1.0609</v>
      </c>
      <c r="AV46" s="76">
        <f t="shared" si="57"/>
        <v>1.092727</v>
      </c>
      <c r="AW46" s="76">
        <f t="shared" si="57"/>
        <v>1.1255088100000001</v>
      </c>
      <c r="AX46" s="76">
        <f t="shared" si="57"/>
        <v>1.1592740743000001</v>
      </c>
      <c r="AY46" s="76">
        <f t="shared" si="57"/>
        <v>1.1940522965290001</v>
      </c>
      <c r="AZ46" s="51">
        <f t="shared" si="58"/>
        <v>0</v>
      </c>
      <c r="BA46" s="51">
        <f t="shared" si="59"/>
        <v>0</v>
      </c>
      <c r="BB46" s="51">
        <f t="shared" si="60"/>
        <v>0</v>
      </c>
      <c r="BC46" s="51">
        <f t="shared" si="61"/>
        <v>0</v>
      </c>
      <c r="BD46" s="51">
        <f t="shared" si="62"/>
        <v>0</v>
      </c>
      <c r="BE46" s="51">
        <f t="shared" si="63"/>
        <v>0</v>
      </c>
      <c r="BF46" s="127"/>
      <c r="BG46" s="127"/>
      <c r="BH46" s="127"/>
      <c r="BI46" s="127"/>
      <c r="BJ46" s="127"/>
      <c r="BK46" s="127"/>
      <c r="BL46" s="738">
        <f t="shared" si="64"/>
        <v>0</v>
      </c>
      <c r="BM46" s="738">
        <f t="shared" si="65"/>
        <v>0</v>
      </c>
      <c r="BN46" s="738">
        <f t="shared" si="66"/>
        <v>0</v>
      </c>
      <c r="BO46" s="738">
        <f t="shared" si="67"/>
        <v>0</v>
      </c>
      <c r="BP46" s="738">
        <f t="shared" si="68"/>
        <v>0</v>
      </c>
      <c r="BQ46" s="738">
        <f t="shared" si="69"/>
        <v>0</v>
      </c>
      <c r="BR46" s="741">
        <f t="shared" si="83"/>
        <v>0</v>
      </c>
      <c r="BS46" s="741">
        <f t="shared" si="83"/>
        <v>0</v>
      </c>
      <c r="BT46" s="741">
        <f t="shared" si="83"/>
        <v>0</v>
      </c>
      <c r="BU46" s="741">
        <f t="shared" si="83"/>
        <v>0</v>
      </c>
      <c r="BV46" s="741">
        <f t="shared" si="83"/>
        <v>0</v>
      </c>
      <c r="BW46" s="741">
        <f t="shared" si="83"/>
        <v>0</v>
      </c>
      <c r="BX46" s="744"/>
      <c r="BY46" s="744"/>
      <c r="BZ46" s="744"/>
      <c r="CA46" s="744"/>
      <c r="CB46" s="744"/>
      <c r="CC46" s="744"/>
      <c r="CD46" s="740">
        <f t="shared" si="84"/>
        <v>0</v>
      </c>
      <c r="CE46" s="740">
        <f t="shared" si="84"/>
        <v>0</v>
      </c>
      <c r="CF46" s="740">
        <f t="shared" si="84"/>
        <v>0</v>
      </c>
      <c r="CG46" s="740">
        <f t="shared" si="84"/>
        <v>0</v>
      </c>
      <c r="CH46" s="740">
        <f t="shared" si="84"/>
        <v>0</v>
      </c>
      <c r="CI46" s="740">
        <f t="shared" si="84"/>
        <v>0</v>
      </c>
      <c r="CJ46" s="746" t="s">
        <v>1208</v>
      </c>
      <c r="CK46" s="746" t="s">
        <v>1208</v>
      </c>
      <c r="CL46" s="746" t="s">
        <v>1208</v>
      </c>
      <c r="CM46" s="746" t="s">
        <v>1208</v>
      </c>
      <c r="CN46" s="746" t="s">
        <v>1208</v>
      </c>
      <c r="CO46" s="746" t="s">
        <v>1208</v>
      </c>
      <c r="CP46" s="677" t="e">
        <f t="shared" si="74"/>
        <v>#DIV/0!</v>
      </c>
      <c r="CQ46" s="677" t="e">
        <f t="shared" si="75"/>
        <v>#DIV/0!</v>
      </c>
      <c r="CR46" s="677" t="e">
        <f t="shared" si="76"/>
        <v>#DIV/0!</v>
      </c>
      <c r="CS46" s="677" t="e">
        <f t="shared" si="77"/>
        <v>#DIV/0!</v>
      </c>
      <c r="CT46" s="677" t="e">
        <f t="shared" si="78"/>
        <v>#DIV/0!</v>
      </c>
      <c r="CU46" s="677" t="e">
        <f t="shared" si="79"/>
        <v>#DIV/0!</v>
      </c>
      <c r="CV46" s="764" t="e">
        <f t="shared" si="85"/>
        <v>#DIV/0!</v>
      </c>
      <c r="CW46" s="764" t="e">
        <f t="shared" si="85"/>
        <v>#DIV/0!</v>
      </c>
      <c r="CX46" s="764" t="e">
        <f t="shared" si="85"/>
        <v>#DIV/0!</v>
      </c>
      <c r="CY46" s="764" t="e">
        <f t="shared" si="85"/>
        <v>#DIV/0!</v>
      </c>
      <c r="CZ46" s="764" t="e">
        <f t="shared" si="85"/>
        <v>#DIV/0!</v>
      </c>
      <c r="DA46" s="764" t="e">
        <f t="shared" si="85"/>
        <v>#DIV/0!</v>
      </c>
      <c r="DB46" s="680" t="e">
        <f t="shared" si="86"/>
        <v>#DIV/0!</v>
      </c>
      <c r="DC46" s="680" t="e">
        <f t="shared" si="86"/>
        <v>#DIV/0!</v>
      </c>
      <c r="DD46" s="680" t="e">
        <f t="shared" si="86"/>
        <v>#DIV/0!</v>
      </c>
      <c r="DE46" s="680" t="e">
        <f t="shared" si="86"/>
        <v>#DIV/0!</v>
      </c>
      <c r="DF46" s="680" t="e">
        <f t="shared" si="86"/>
        <v>#DIV/0!</v>
      </c>
      <c r="DG46" s="680" t="e">
        <f t="shared" si="86"/>
        <v>#DIV/0!</v>
      </c>
      <c r="DH46" s="766">
        <f>ROUND($J46*O46, 'Initial Information'!B49)</f>
        <v>0</v>
      </c>
      <c r="DI46" s="766">
        <f>ROUND($J46*T46, 'Initial Information'!C49)</f>
        <v>0</v>
      </c>
      <c r="DJ46" s="766">
        <f>ROUND($J46*Y46, 'Initial Information'!D49)</f>
        <v>0</v>
      </c>
      <c r="DK46" s="766">
        <f>ROUND($J46*AD46, 'Initial Information'!E49)</f>
        <v>0</v>
      </c>
      <c r="DL46" s="766">
        <f>ROUND($J46*AI46, 'Initial Information'!F49)</f>
        <v>0</v>
      </c>
      <c r="DM46" s="766">
        <f>ROUND($J46*AN46, 'Initial Information'!G49)</f>
        <v>0</v>
      </c>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row>
    <row r="47" spans="1:144" s="58" customFormat="1" ht="20.25" customHeight="1">
      <c r="A47" s="55" t="s">
        <v>181</v>
      </c>
      <c r="B47" s="56">
        <v>7</v>
      </c>
      <c r="C47" s="74">
        <v>0</v>
      </c>
      <c r="D47" s="1068" t="s">
        <v>197</v>
      </c>
      <c r="E47" s="966"/>
      <c r="F47" s="966"/>
      <c r="G47" s="56" t="s">
        <v>181</v>
      </c>
      <c r="H47" s="101"/>
      <c r="I47" s="56" t="s">
        <v>181</v>
      </c>
      <c r="J47" s="105">
        <v>0.28000000000000003</v>
      </c>
      <c r="K47" s="56" t="s">
        <v>181</v>
      </c>
      <c r="L47" s="68" t="s">
        <v>181</v>
      </c>
      <c r="M47" s="74"/>
      <c r="N47" s="152" t="s">
        <v>181</v>
      </c>
      <c r="O47" s="400">
        <f t="shared" si="51"/>
        <v>0</v>
      </c>
      <c r="P47" s="69" t="s">
        <v>181</v>
      </c>
      <c r="Q47" s="152" t="s">
        <v>181</v>
      </c>
      <c r="R47" s="74"/>
      <c r="S47" s="152" t="s">
        <v>181</v>
      </c>
      <c r="T47" s="400">
        <f t="shared" si="52"/>
        <v>0</v>
      </c>
      <c r="U47" s="69" t="s">
        <v>181</v>
      </c>
      <c r="V47" s="152" t="s">
        <v>181</v>
      </c>
      <c r="W47" s="74"/>
      <c r="X47" s="152" t="s">
        <v>181</v>
      </c>
      <c r="Y47" s="400">
        <f t="shared" si="53"/>
        <v>0</v>
      </c>
      <c r="Z47" s="69" t="s">
        <v>181</v>
      </c>
      <c r="AA47" s="152" t="s">
        <v>181</v>
      </c>
      <c r="AB47" s="74"/>
      <c r="AC47" s="152" t="s">
        <v>181</v>
      </c>
      <c r="AD47" s="400">
        <f t="shared" si="54"/>
        <v>0</v>
      </c>
      <c r="AE47" s="69" t="s">
        <v>181</v>
      </c>
      <c r="AF47" s="152" t="s">
        <v>181</v>
      </c>
      <c r="AG47" s="74"/>
      <c r="AH47" s="152" t="s">
        <v>181</v>
      </c>
      <c r="AI47" s="400">
        <f t="shared" si="55"/>
        <v>0</v>
      </c>
      <c r="AJ47" s="69" t="s">
        <v>181</v>
      </c>
      <c r="AK47" s="152" t="s">
        <v>181</v>
      </c>
      <c r="AL47" s="74"/>
      <c r="AM47" s="152" t="s">
        <v>181</v>
      </c>
      <c r="AN47" s="400">
        <f t="shared" si="56"/>
        <v>0</v>
      </c>
      <c r="AO47" s="75" t="s">
        <v>181</v>
      </c>
      <c r="AP47" s="185" t="s">
        <v>181</v>
      </c>
      <c r="AQ47" s="52">
        <f t="shared" si="82"/>
        <v>0</v>
      </c>
      <c r="AR47" s="188" t="s">
        <v>181</v>
      </c>
      <c r="AS47" s="729"/>
      <c r="AT47" s="76">
        <v>1.03</v>
      </c>
      <c r="AU47" s="76">
        <f t="shared" si="57"/>
        <v>1.0609</v>
      </c>
      <c r="AV47" s="76">
        <f t="shared" si="57"/>
        <v>1.092727</v>
      </c>
      <c r="AW47" s="76">
        <f t="shared" si="57"/>
        <v>1.1255088100000001</v>
      </c>
      <c r="AX47" s="76">
        <f t="shared" si="57"/>
        <v>1.1592740743000001</v>
      </c>
      <c r="AY47" s="76">
        <f t="shared" si="57"/>
        <v>1.1940522965290001</v>
      </c>
      <c r="AZ47" s="51">
        <f t="shared" si="58"/>
        <v>0</v>
      </c>
      <c r="BA47" s="51">
        <f t="shared" si="59"/>
        <v>0</v>
      </c>
      <c r="BB47" s="51">
        <f t="shared" si="60"/>
        <v>0</v>
      </c>
      <c r="BC47" s="51">
        <f t="shared" si="61"/>
        <v>0</v>
      </c>
      <c r="BD47" s="51">
        <f t="shared" si="62"/>
        <v>0</v>
      </c>
      <c r="BE47" s="51">
        <f t="shared" si="63"/>
        <v>0</v>
      </c>
      <c r="BF47" s="127"/>
      <c r="BG47" s="127"/>
      <c r="BH47" s="127"/>
      <c r="BI47" s="127"/>
      <c r="BJ47" s="127"/>
      <c r="BK47" s="127"/>
      <c r="BL47" s="738">
        <f t="shared" si="64"/>
        <v>0</v>
      </c>
      <c r="BM47" s="738">
        <f t="shared" si="65"/>
        <v>0</v>
      </c>
      <c r="BN47" s="738">
        <f t="shared" si="66"/>
        <v>0</v>
      </c>
      <c r="BO47" s="738">
        <f t="shared" si="67"/>
        <v>0</v>
      </c>
      <c r="BP47" s="738">
        <f t="shared" si="68"/>
        <v>0</v>
      </c>
      <c r="BQ47" s="738">
        <f t="shared" si="69"/>
        <v>0</v>
      </c>
      <c r="BR47" s="741">
        <f t="shared" si="83"/>
        <v>0</v>
      </c>
      <c r="BS47" s="741">
        <f t="shared" si="83"/>
        <v>0</v>
      </c>
      <c r="BT47" s="741">
        <f t="shared" si="83"/>
        <v>0</v>
      </c>
      <c r="BU47" s="741">
        <f t="shared" si="83"/>
        <v>0</v>
      </c>
      <c r="BV47" s="741">
        <f t="shared" si="83"/>
        <v>0</v>
      </c>
      <c r="BW47" s="741">
        <f t="shared" si="83"/>
        <v>0</v>
      </c>
      <c r="BX47" s="744"/>
      <c r="BY47" s="744"/>
      <c r="BZ47" s="744"/>
      <c r="CA47" s="744"/>
      <c r="CB47" s="744"/>
      <c r="CC47" s="744"/>
      <c r="CD47" s="740">
        <f t="shared" si="84"/>
        <v>0</v>
      </c>
      <c r="CE47" s="740">
        <f t="shared" si="84"/>
        <v>0</v>
      </c>
      <c r="CF47" s="740">
        <f t="shared" si="84"/>
        <v>0</v>
      </c>
      <c r="CG47" s="740">
        <f t="shared" si="84"/>
        <v>0</v>
      </c>
      <c r="CH47" s="740">
        <f t="shared" si="84"/>
        <v>0</v>
      </c>
      <c r="CI47" s="740">
        <f t="shared" si="84"/>
        <v>0</v>
      </c>
      <c r="CJ47" s="746" t="s">
        <v>1208</v>
      </c>
      <c r="CK47" s="746" t="s">
        <v>1208</v>
      </c>
      <c r="CL47" s="746" t="s">
        <v>1208</v>
      </c>
      <c r="CM47" s="746" t="s">
        <v>1208</v>
      </c>
      <c r="CN47" s="746" t="s">
        <v>1208</v>
      </c>
      <c r="CO47" s="746" t="s">
        <v>1208</v>
      </c>
      <c r="CP47" s="677" t="e">
        <f t="shared" si="74"/>
        <v>#DIV/0!</v>
      </c>
      <c r="CQ47" s="677" t="e">
        <f t="shared" si="75"/>
        <v>#DIV/0!</v>
      </c>
      <c r="CR47" s="677" t="e">
        <f t="shared" si="76"/>
        <v>#DIV/0!</v>
      </c>
      <c r="CS47" s="677" t="e">
        <f t="shared" si="77"/>
        <v>#DIV/0!</v>
      </c>
      <c r="CT47" s="677" t="e">
        <f t="shared" si="78"/>
        <v>#DIV/0!</v>
      </c>
      <c r="CU47" s="677" t="e">
        <f t="shared" si="79"/>
        <v>#DIV/0!</v>
      </c>
      <c r="CV47" s="764" t="e">
        <f t="shared" si="85"/>
        <v>#DIV/0!</v>
      </c>
      <c r="CW47" s="764" t="e">
        <f t="shared" si="85"/>
        <v>#DIV/0!</v>
      </c>
      <c r="CX47" s="764" t="e">
        <f t="shared" si="85"/>
        <v>#DIV/0!</v>
      </c>
      <c r="CY47" s="764" t="e">
        <f t="shared" si="85"/>
        <v>#DIV/0!</v>
      </c>
      <c r="CZ47" s="764" t="e">
        <f t="shared" si="85"/>
        <v>#DIV/0!</v>
      </c>
      <c r="DA47" s="764" t="e">
        <f t="shared" si="85"/>
        <v>#DIV/0!</v>
      </c>
      <c r="DB47" s="680" t="e">
        <f t="shared" si="86"/>
        <v>#DIV/0!</v>
      </c>
      <c r="DC47" s="680" t="e">
        <f t="shared" si="86"/>
        <v>#DIV/0!</v>
      </c>
      <c r="DD47" s="680" t="e">
        <f t="shared" si="86"/>
        <v>#DIV/0!</v>
      </c>
      <c r="DE47" s="680" t="e">
        <f t="shared" si="86"/>
        <v>#DIV/0!</v>
      </c>
      <c r="DF47" s="680" t="e">
        <f t="shared" si="86"/>
        <v>#DIV/0!</v>
      </c>
      <c r="DG47" s="680" t="e">
        <f t="shared" si="86"/>
        <v>#DIV/0!</v>
      </c>
      <c r="DH47" s="766">
        <f>ROUND($J47*O47, 'Initial Information'!B50)</f>
        <v>0</v>
      </c>
      <c r="DI47" s="766">
        <f>ROUND($J47*T47, 'Initial Information'!C50)</f>
        <v>0</v>
      </c>
      <c r="DJ47" s="766">
        <f>ROUND($J47*Y47, 'Initial Information'!D50)</f>
        <v>0</v>
      </c>
      <c r="DK47" s="766">
        <f>ROUND($J47*AD47, 'Initial Information'!E50)</f>
        <v>0</v>
      </c>
      <c r="DL47" s="766">
        <f>ROUND($J47*AI47, 'Initial Information'!F50)</f>
        <v>0</v>
      </c>
      <c r="DM47" s="766">
        <f>ROUND($J47*AN47, 'Initial Information'!G50)</f>
        <v>0</v>
      </c>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row>
    <row r="48" spans="1:144" s="58" customFormat="1" ht="20.25" customHeight="1">
      <c r="A48" s="55" t="s">
        <v>181</v>
      </c>
      <c r="B48" s="56">
        <v>8</v>
      </c>
      <c r="C48" s="74">
        <v>0</v>
      </c>
      <c r="D48" s="1068" t="s">
        <v>197</v>
      </c>
      <c r="E48" s="966"/>
      <c r="F48" s="966"/>
      <c r="G48" s="56" t="s">
        <v>181</v>
      </c>
      <c r="H48" s="101"/>
      <c r="I48" s="56" t="s">
        <v>181</v>
      </c>
      <c r="J48" s="105">
        <v>0.28000000000000003</v>
      </c>
      <c r="K48" s="56" t="s">
        <v>181</v>
      </c>
      <c r="L48" s="68" t="s">
        <v>181</v>
      </c>
      <c r="M48" s="74"/>
      <c r="N48" s="152" t="s">
        <v>181</v>
      </c>
      <c r="O48" s="400">
        <f t="shared" si="51"/>
        <v>0</v>
      </c>
      <c r="P48" s="69" t="s">
        <v>181</v>
      </c>
      <c r="Q48" s="152" t="s">
        <v>181</v>
      </c>
      <c r="R48" s="74"/>
      <c r="S48" s="152" t="s">
        <v>181</v>
      </c>
      <c r="T48" s="400">
        <f t="shared" si="52"/>
        <v>0</v>
      </c>
      <c r="U48" s="69" t="s">
        <v>181</v>
      </c>
      <c r="V48" s="152" t="s">
        <v>181</v>
      </c>
      <c r="W48" s="74"/>
      <c r="X48" s="152" t="s">
        <v>181</v>
      </c>
      <c r="Y48" s="400">
        <f t="shared" si="53"/>
        <v>0</v>
      </c>
      <c r="Z48" s="69" t="s">
        <v>181</v>
      </c>
      <c r="AA48" s="152" t="s">
        <v>181</v>
      </c>
      <c r="AB48" s="74"/>
      <c r="AC48" s="152" t="s">
        <v>181</v>
      </c>
      <c r="AD48" s="400">
        <f t="shared" si="54"/>
        <v>0</v>
      </c>
      <c r="AE48" s="69" t="s">
        <v>181</v>
      </c>
      <c r="AF48" s="152" t="s">
        <v>181</v>
      </c>
      <c r="AG48" s="74"/>
      <c r="AH48" s="152" t="s">
        <v>181</v>
      </c>
      <c r="AI48" s="400">
        <f t="shared" si="55"/>
        <v>0</v>
      </c>
      <c r="AJ48" s="69" t="s">
        <v>181</v>
      </c>
      <c r="AK48" s="152" t="s">
        <v>181</v>
      </c>
      <c r="AL48" s="74"/>
      <c r="AM48" s="152" t="s">
        <v>181</v>
      </c>
      <c r="AN48" s="400">
        <f t="shared" si="56"/>
        <v>0</v>
      </c>
      <c r="AO48" s="75" t="s">
        <v>181</v>
      </c>
      <c r="AP48" s="185" t="s">
        <v>181</v>
      </c>
      <c r="AQ48" s="52">
        <f t="shared" si="82"/>
        <v>0</v>
      </c>
      <c r="AR48" s="188" t="s">
        <v>181</v>
      </c>
      <c r="AS48" s="729"/>
      <c r="AT48" s="76">
        <v>1.03</v>
      </c>
      <c r="AU48" s="76">
        <f t="shared" si="57"/>
        <v>1.0609</v>
      </c>
      <c r="AV48" s="76">
        <f t="shared" si="57"/>
        <v>1.092727</v>
      </c>
      <c r="AW48" s="76">
        <f t="shared" si="57"/>
        <v>1.1255088100000001</v>
      </c>
      <c r="AX48" s="76">
        <f t="shared" si="57"/>
        <v>1.1592740743000001</v>
      </c>
      <c r="AY48" s="76">
        <f t="shared" si="57"/>
        <v>1.1940522965290001</v>
      </c>
      <c r="AZ48" s="51">
        <f t="shared" si="58"/>
        <v>0</v>
      </c>
      <c r="BA48" s="51">
        <f t="shared" si="59"/>
        <v>0</v>
      </c>
      <c r="BB48" s="51">
        <f t="shared" si="60"/>
        <v>0</v>
      </c>
      <c r="BC48" s="51">
        <f t="shared" si="61"/>
        <v>0</v>
      </c>
      <c r="BD48" s="51">
        <f t="shared" si="62"/>
        <v>0</v>
      </c>
      <c r="BE48" s="51">
        <f t="shared" si="63"/>
        <v>0</v>
      </c>
      <c r="BF48" s="127"/>
      <c r="BG48" s="127"/>
      <c r="BH48" s="127"/>
      <c r="BI48" s="127"/>
      <c r="BJ48" s="127"/>
      <c r="BK48" s="127"/>
      <c r="BL48" s="738">
        <f t="shared" si="64"/>
        <v>0</v>
      </c>
      <c r="BM48" s="738">
        <f t="shared" si="65"/>
        <v>0</v>
      </c>
      <c r="BN48" s="738">
        <f t="shared" si="66"/>
        <v>0</v>
      </c>
      <c r="BO48" s="738">
        <f t="shared" si="67"/>
        <v>0</v>
      </c>
      <c r="BP48" s="738">
        <f t="shared" si="68"/>
        <v>0</v>
      </c>
      <c r="BQ48" s="738">
        <f t="shared" si="69"/>
        <v>0</v>
      </c>
      <c r="BR48" s="741">
        <f t="shared" si="83"/>
        <v>0</v>
      </c>
      <c r="BS48" s="741">
        <f t="shared" si="83"/>
        <v>0</v>
      </c>
      <c r="BT48" s="741">
        <f t="shared" si="83"/>
        <v>0</v>
      </c>
      <c r="BU48" s="741">
        <f t="shared" si="83"/>
        <v>0</v>
      </c>
      <c r="BV48" s="741">
        <f t="shared" si="83"/>
        <v>0</v>
      </c>
      <c r="BW48" s="741">
        <f t="shared" si="83"/>
        <v>0</v>
      </c>
      <c r="BX48" s="744"/>
      <c r="BY48" s="744"/>
      <c r="BZ48" s="744"/>
      <c r="CA48" s="744"/>
      <c r="CB48" s="744"/>
      <c r="CC48" s="744"/>
      <c r="CD48" s="740">
        <f t="shared" si="84"/>
        <v>0</v>
      </c>
      <c r="CE48" s="740">
        <f t="shared" si="84"/>
        <v>0</v>
      </c>
      <c r="CF48" s="740">
        <f t="shared" si="84"/>
        <v>0</v>
      </c>
      <c r="CG48" s="740">
        <f t="shared" si="84"/>
        <v>0</v>
      </c>
      <c r="CH48" s="740">
        <f t="shared" si="84"/>
        <v>0</v>
      </c>
      <c r="CI48" s="740">
        <f t="shared" si="84"/>
        <v>0</v>
      </c>
      <c r="CJ48" s="746" t="s">
        <v>1208</v>
      </c>
      <c r="CK48" s="746" t="s">
        <v>1208</v>
      </c>
      <c r="CL48" s="746" t="s">
        <v>1208</v>
      </c>
      <c r="CM48" s="746" t="s">
        <v>1208</v>
      </c>
      <c r="CN48" s="746" t="s">
        <v>1208</v>
      </c>
      <c r="CO48" s="746" t="s">
        <v>1208</v>
      </c>
      <c r="CP48" s="677" t="e">
        <f t="shared" si="74"/>
        <v>#DIV/0!</v>
      </c>
      <c r="CQ48" s="677" t="e">
        <f t="shared" si="75"/>
        <v>#DIV/0!</v>
      </c>
      <c r="CR48" s="677" t="e">
        <f t="shared" si="76"/>
        <v>#DIV/0!</v>
      </c>
      <c r="CS48" s="677" t="e">
        <f t="shared" si="77"/>
        <v>#DIV/0!</v>
      </c>
      <c r="CT48" s="677" t="e">
        <f t="shared" si="78"/>
        <v>#DIV/0!</v>
      </c>
      <c r="CU48" s="677" t="e">
        <f t="shared" si="79"/>
        <v>#DIV/0!</v>
      </c>
      <c r="CV48" s="764" t="e">
        <f t="shared" si="85"/>
        <v>#DIV/0!</v>
      </c>
      <c r="CW48" s="764" t="e">
        <f t="shared" si="85"/>
        <v>#DIV/0!</v>
      </c>
      <c r="CX48" s="764" t="e">
        <f t="shared" si="85"/>
        <v>#DIV/0!</v>
      </c>
      <c r="CY48" s="764" t="e">
        <f t="shared" si="85"/>
        <v>#DIV/0!</v>
      </c>
      <c r="CZ48" s="764" t="e">
        <f t="shared" si="85"/>
        <v>#DIV/0!</v>
      </c>
      <c r="DA48" s="764" t="e">
        <f t="shared" si="85"/>
        <v>#DIV/0!</v>
      </c>
      <c r="DB48" s="680" t="e">
        <f t="shared" si="86"/>
        <v>#DIV/0!</v>
      </c>
      <c r="DC48" s="680" t="e">
        <f t="shared" si="86"/>
        <v>#DIV/0!</v>
      </c>
      <c r="DD48" s="680" t="e">
        <f t="shared" si="86"/>
        <v>#DIV/0!</v>
      </c>
      <c r="DE48" s="680" t="e">
        <f t="shared" si="86"/>
        <v>#DIV/0!</v>
      </c>
      <c r="DF48" s="680" t="e">
        <f t="shared" si="86"/>
        <v>#DIV/0!</v>
      </c>
      <c r="DG48" s="680" t="e">
        <f t="shared" si="86"/>
        <v>#DIV/0!</v>
      </c>
      <c r="DH48" s="766">
        <f>ROUND($J48*O48, 'Initial Information'!B51)</f>
        <v>0</v>
      </c>
      <c r="DI48" s="766">
        <f>ROUND($J48*T48, 'Initial Information'!C51)</f>
        <v>0</v>
      </c>
      <c r="DJ48" s="766">
        <f>ROUND($J48*Y48, 'Initial Information'!D51)</f>
        <v>0</v>
      </c>
      <c r="DK48" s="766">
        <f>ROUND($J48*AD48, 'Initial Information'!E51)</f>
        <v>0</v>
      </c>
      <c r="DL48" s="766">
        <f>ROUND($J48*AI48, 'Initial Information'!F51)</f>
        <v>0</v>
      </c>
      <c r="DM48" s="766">
        <f>ROUND($J48*AN48, 'Initial Information'!G51)</f>
        <v>0</v>
      </c>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row>
    <row r="49" spans="1:144" s="58" customFormat="1" ht="20.25" customHeight="1">
      <c r="A49" s="55" t="s">
        <v>181</v>
      </c>
      <c r="B49" s="56">
        <v>9</v>
      </c>
      <c r="C49" s="74">
        <v>0</v>
      </c>
      <c r="D49" s="1068" t="s">
        <v>198</v>
      </c>
      <c r="E49" s="966"/>
      <c r="F49" s="966"/>
      <c r="G49" s="56" t="s">
        <v>181</v>
      </c>
      <c r="H49" s="101">
        <v>4500</v>
      </c>
      <c r="I49" s="56" t="s">
        <v>181</v>
      </c>
      <c r="J49" s="105">
        <v>0.28000000000000003</v>
      </c>
      <c r="K49" s="56" t="s">
        <v>181</v>
      </c>
      <c r="L49" s="68" t="s">
        <v>181</v>
      </c>
      <c r="M49" s="74"/>
      <c r="N49" s="152" t="s">
        <v>181</v>
      </c>
      <c r="O49" s="400">
        <f t="shared" si="51"/>
        <v>0</v>
      </c>
      <c r="P49" s="69" t="s">
        <v>181</v>
      </c>
      <c r="Q49" s="152" t="s">
        <v>181</v>
      </c>
      <c r="R49" s="74"/>
      <c r="S49" s="152" t="s">
        <v>181</v>
      </c>
      <c r="T49" s="400">
        <f t="shared" si="52"/>
        <v>0</v>
      </c>
      <c r="U49" s="69" t="s">
        <v>181</v>
      </c>
      <c r="V49" s="152" t="s">
        <v>181</v>
      </c>
      <c r="W49" s="74"/>
      <c r="X49" s="152" t="s">
        <v>181</v>
      </c>
      <c r="Y49" s="400">
        <f t="shared" si="53"/>
        <v>0</v>
      </c>
      <c r="Z49" s="69" t="s">
        <v>181</v>
      </c>
      <c r="AA49" s="152" t="s">
        <v>181</v>
      </c>
      <c r="AB49" s="74"/>
      <c r="AC49" s="152" t="s">
        <v>181</v>
      </c>
      <c r="AD49" s="400">
        <f t="shared" si="54"/>
        <v>0</v>
      </c>
      <c r="AE49" s="69" t="s">
        <v>181</v>
      </c>
      <c r="AF49" s="152" t="s">
        <v>181</v>
      </c>
      <c r="AG49" s="74"/>
      <c r="AH49" s="152" t="s">
        <v>181</v>
      </c>
      <c r="AI49" s="400">
        <f t="shared" si="55"/>
        <v>0</v>
      </c>
      <c r="AJ49" s="69" t="s">
        <v>181</v>
      </c>
      <c r="AK49" s="152" t="s">
        <v>181</v>
      </c>
      <c r="AL49" s="74"/>
      <c r="AM49" s="152" t="s">
        <v>181</v>
      </c>
      <c r="AN49" s="400">
        <f t="shared" si="56"/>
        <v>0</v>
      </c>
      <c r="AO49" s="75" t="s">
        <v>181</v>
      </c>
      <c r="AP49" s="185" t="s">
        <v>181</v>
      </c>
      <c r="AQ49" s="52">
        <f t="shared" si="82"/>
        <v>0</v>
      </c>
      <c r="AR49" s="188" t="s">
        <v>181</v>
      </c>
      <c r="AS49" s="729"/>
      <c r="AT49" s="76">
        <v>1.03</v>
      </c>
      <c r="AU49" s="76">
        <f t="shared" si="57"/>
        <v>1.0609</v>
      </c>
      <c r="AV49" s="76">
        <f t="shared" si="57"/>
        <v>1.092727</v>
      </c>
      <c r="AW49" s="76">
        <f t="shared" si="57"/>
        <v>1.1255088100000001</v>
      </c>
      <c r="AX49" s="76">
        <f t="shared" si="57"/>
        <v>1.1592740743000001</v>
      </c>
      <c r="AY49" s="76">
        <f t="shared" si="57"/>
        <v>1.1940522965290001</v>
      </c>
      <c r="AZ49" s="51">
        <f t="shared" si="58"/>
        <v>0</v>
      </c>
      <c r="BA49" s="51">
        <f t="shared" si="59"/>
        <v>0</v>
      </c>
      <c r="BB49" s="51">
        <f t="shared" si="60"/>
        <v>0</v>
      </c>
      <c r="BC49" s="51">
        <f t="shared" si="61"/>
        <v>0</v>
      </c>
      <c r="BD49" s="51">
        <f t="shared" si="62"/>
        <v>0</v>
      </c>
      <c r="BE49" s="51">
        <f t="shared" si="63"/>
        <v>0</v>
      </c>
      <c r="BF49" s="127"/>
      <c r="BG49" s="127"/>
      <c r="BH49" s="127"/>
      <c r="BI49" s="127"/>
      <c r="BJ49" s="127"/>
      <c r="BK49" s="127"/>
      <c r="BL49" s="738">
        <f t="shared" si="64"/>
        <v>0</v>
      </c>
      <c r="BM49" s="738">
        <f t="shared" si="65"/>
        <v>0</v>
      </c>
      <c r="BN49" s="738">
        <f t="shared" si="66"/>
        <v>0</v>
      </c>
      <c r="BO49" s="738">
        <f t="shared" si="67"/>
        <v>0</v>
      </c>
      <c r="BP49" s="738">
        <f t="shared" si="68"/>
        <v>0</v>
      </c>
      <c r="BQ49" s="738">
        <f t="shared" si="69"/>
        <v>0</v>
      </c>
      <c r="BR49" s="741">
        <f t="shared" si="83"/>
        <v>4635</v>
      </c>
      <c r="BS49" s="741">
        <f t="shared" si="83"/>
        <v>4774.05</v>
      </c>
      <c r="BT49" s="741">
        <f t="shared" si="83"/>
        <v>4917.2700000000004</v>
      </c>
      <c r="BU49" s="741">
        <f t="shared" si="83"/>
        <v>5064.79</v>
      </c>
      <c r="BV49" s="741">
        <f t="shared" si="83"/>
        <v>5216.7299999999996</v>
      </c>
      <c r="BW49" s="741">
        <f t="shared" si="83"/>
        <v>5373.24</v>
      </c>
      <c r="BX49" s="744"/>
      <c r="BY49" s="744"/>
      <c r="BZ49" s="744"/>
      <c r="CA49" s="744"/>
      <c r="CB49" s="744"/>
      <c r="CC49" s="744"/>
      <c r="CD49" s="740">
        <f t="shared" si="84"/>
        <v>55620</v>
      </c>
      <c r="CE49" s="740">
        <f t="shared" si="84"/>
        <v>57288.600000000006</v>
      </c>
      <c r="CF49" s="740">
        <f t="shared" si="84"/>
        <v>59007.240000000005</v>
      </c>
      <c r="CG49" s="740">
        <f t="shared" si="84"/>
        <v>60777.479999999996</v>
      </c>
      <c r="CH49" s="740">
        <f t="shared" si="84"/>
        <v>62600.759999999995</v>
      </c>
      <c r="CI49" s="740">
        <f t="shared" si="84"/>
        <v>64478.879999999997</v>
      </c>
      <c r="CJ49" s="746" t="s">
        <v>1208</v>
      </c>
      <c r="CK49" s="746" t="s">
        <v>1208</v>
      </c>
      <c r="CL49" s="746" t="s">
        <v>1208</v>
      </c>
      <c r="CM49" s="746" t="s">
        <v>1208</v>
      </c>
      <c r="CN49" s="746" t="s">
        <v>1208</v>
      </c>
      <c r="CO49" s="746" t="s">
        <v>1208</v>
      </c>
      <c r="CP49" s="677" t="e">
        <f t="shared" si="74"/>
        <v>#DIV/0!</v>
      </c>
      <c r="CQ49" s="677" t="e">
        <f t="shared" si="75"/>
        <v>#DIV/0!</v>
      </c>
      <c r="CR49" s="677" t="e">
        <f t="shared" si="76"/>
        <v>#DIV/0!</v>
      </c>
      <c r="CS49" s="677" t="e">
        <f t="shared" si="77"/>
        <v>#DIV/0!</v>
      </c>
      <c r="CT49" s="677" t="e">
        <f t="shared" si="78"/>
        <v>#DIV/0!</v>
      </c>
      <c r="CU49" s="677" t="e">
        <f t="shared" si="79"/>
        <v>#DIV/0!</v>
      </c>
      <c r="CV49" s="764" t="e">
        <f t="shared" si="85"/>
        <v>#DIV/0!</v>
      </c>
      <c r="CW49" s="764" t="e">
        <f t="shared" si="85"/>
        <v>#DIV/0!</v>
      </c>
      <c r="CX49" s="764" t="e">
        <f t="shared" si="85"/>
        <v>#DIV/0!</v>
      </c>
      <c r="CY49" s="764" t="e">
        <f t="shared" si="85"/>
        <v>#DIV/0!</v>
      </c>
      <c r="CZ49" s="764" t="e">
        <f t="shared" si="85"/>
        <v>#DIV/0!</v>
      </c>
      <c r="DA49" s="764" t="e">
        <f t="shared" si="85"/>
        <v>#DIV/0!</v>
      </c>
      <c r="DB49" s="680" t="e">
        <f t="shared" si="86"/>
        <v>#DIV/0!</v>
      </c>
      <c r="DC49" s="680" t="e">
        <f t="shared" si="86"/>
        <v>#DIV/0!</v>
      </c>
      <c r="DD49" s="680" t="e">
        <f t="shared" si="86"/>
        <v>#DIV/0!</v>
      </c>
      <c r="DE49" s="680" t="e">
        <f t="shared" si="86"/>
        <v>#DIV/0!</v>
      </c>
      <c r="DF49" s="680" t="e">
        <f t="shared" si="86"/>
        <v>#DIV/0!</v>
      </c>
      <c r="DG49" s="680" t="e">
        <f t="shared" si="86"/>
        <v>#DIV/0!</v>
      </c>
      <c r="DH49" s="766">
        <f>ROUND($J49*O49, 'Initial Information'!B52)</f>
        <v>0</v>
      </c>
      <c r="DI49" s="766">
        <f>ROUND($J49*T49, 'Initial Information'!C52)</f>
        <v>0</v>
      </c>
      <c r="DJ49" s="766">
        <f>ROUND($J49*Y49, 'Initial Information'!D52)</f>
        <v>0</v>
      </c>
      <c r="DK49" s="766">
        <f>ROUND($J49*AD49, 'Initial Information'!E52)</f>
        <v>0</v>
      </c>
      <c r="DL49" s="766">
        <f>ROUND($J49*AI49, 'Initial Information'!F52)</f>
        <v>0</v>
      </c>
      <c r="DM49" s="766">
        <f>ROUND($J49*AN49, 'Initial Information'!G52)</f>
        <v>0</v>
      </c>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row>
    <row r="50" spans="1:144" s="58" customFormat="1" ht="20.25" customHeight="1">
      <c r="A50" s="55" t="s">
        <v>181</v>
      </c>
      <c r="B50" s="56">
        <v>10</v>
      </c>
      <c r="C50" s="74">
        <v>0</v>
      </c>
      <c r="D50" s="1068" t="s">
        <v>198</v>
      </c>
      <c r="E50" s="966"/>
      <c r="F50" s="966"/>
      <c r="G50" s="56" t="s">
        <v>181</v>
      </c>
      <c r="H50" s="101">
        <v>4500</v>
      </c>
      <c r="I50" s="56" t="s">
        <v>181</v>
      </c>
      <c r="J50" s="105">
        <v>0.28000000000000003</v>
      </c>
      <c r="K50" s="56" t="s">
        <v>181</v>
      </c>
      <c r="L50" s="68" t="s">
        <v>181</v>
      </c>
      <c r="M50" s="74"/>
      <c r="N50" s="152" t="s">
        <v>181</v>
      </c>
      <c r="O50" s="400">
        <f t="shared" si="51"/>
        <v>0</v>
      </c>
      <c r="P50" s="69" t="s">
        <v>181</v>
      </c>
      <c r="Q50" s="152" t="s">
        <v>181</v>
      </c>
      <c r="R50" s="74"/>
      <c r="S50" s="152" t="s">
        <v>181</v>
      </c>
      <c r="T50" s="400">
        <f t="shared" si="52"/>
        <v>0</v>
      </c>
      <c r="U50" s="69" t="s">
        <v>181</v>
      </c>
      <c r="V50" s="152" t="s">
        <v>181</v>
      </c>
      <c r="W50" s="74"/>
      <c r="X50" s="152" t="s">
        <v>181</v>
      </c>
      <c r="Y50" s="400">
        <f t="shared" si="53"/>
        <v>0</v>
      </c>
      <c r="Z50" s="69" t="s">
        <v>181</v>
      </c>
      <c r="AA50" s="152" t="s">
        <v>181</v>
      </c>
      <c r="AB50" s="74"/>
      <c r="AC50" s="152" t="s">
        <v>181</v>
      </c>
      <c r="AD50" s="400">
        <f t="shared" si="54"/>
        <v>0</v>
      </c>
      <c r="AE50" s="69" t="s">
        <v>181</v>
      </c>
      <c r="AF50" s="152" t="s">
        <v>181</v>
      </c>
      <c r="AG50" s="74"/>
      <c r="AH50" s="152" t="s">
        <v>181</v>
      </c>
      <c r="AI50" s="400">
        <f t="shared" si="55"/>
        <v>0</v>
      </c>
      <c r="AJ50" s="69" t="s">
        <v>181</v>
      </c>
      <c r="AK50" s="152" t="s">
        <v>181</v>
      </c>
      <c r="AL50" s="74"/>
      <c r="AM50" s="152" t="s">
        <v>181</v>
      </c>
      <c r="AN50" s="400">
        <f t="shared" si="56"/>
        <v>0</v>
      </c>
      <c r="AO50" s="75" t="s">
        <v>181</v>
      </c>
      <c r="AP50" s="185" t="s">
        <v>181</v>
      </c>
      <c r="AQ50" s="52">
        <f t="shared" si="82"/>
        <v>0</v>
      </c>
      <c r="AR50" s="188" t="s">
        <v>181</v>
      </c>
      <c r="AS50" s="729"/>
      <c r="AT50" s="76">
        <v>1.03</v>
      </c>
      <c r="AU50" s="76">
        <f t="shared" si="57"/>
        <v>1.0609</v>
      </c>
      <c r="AV50" s="76">
        <f t="shared" si="57"/>
        <v>1.092727</v>
      </c>
      <c r="AW50" s="76">
        <f t="shared" si="57"/>
        <v>1.1255088100000001</v>
      </c>
      <c r="AX50" s="76">
        <f t="shared" si="57"/>
        <v>1.1592740743000001</v>
      </c>
      <c r="AY50" s="76">
        <f t="shared" si="57"/>
        <v>1.1940522965290001</v>
      </c>
      <c r="AZ50" s="51">
        <f t="shared" si="58"/>
        <v>0</v>
      </c>
      <c r="BA50" s="51">
        <f t="shared" si="59"/>
        <v>0</v>
      </c>
      <c r="BB50" s="51">
        <f t="shared" si="60"/>
        <v>0</v>
      </c>
      <c r="BC50" s="51">
        <f t="shared" si="61"/>
        <v>0</v>
      </c>
      <c r="BD50" s="51">
        <f t="shared" si="62"/>
        <v>0</v>
      </c>
      <c r="BE50" s="51">
        <f t="shared" si="63"/>
        <v>0</v>
      </c>
      <c r="BF50" s="127"/>
      <c r="BG50" s="127"/>
      <c r="BH50" s="127"/>
      <c r="BI50" s="127"/>
      <c r="BJ50" s="127"/>
      <c r="BK50" s="127"/>
      <c r="BL50" s="738">
        <f t="shared" si="64"/>
        <v>0</v>
      </c>
      <c r="BM50" s="738">
        <f t="shared" si="65"/>
        <v>0</v>
      </c>
      <c r="BN50" s="738">
        <f t="shared" si="66"/>
        <v>0</v>
      </c>
      <c r="BO50" s="738">
        <f t="shared" si="67"/>
        <v>0</v>
      </c>
      <c r="BP50" s="738">
        <f t="shared" si="68"/>
        <v>0</v>
      </c>
      <c r="BQ50" s="738">
        <f t="shared" si="69"/>
        <v>0</v>
      </c>
      <c r="BR50" s="741">
        <f t="shared" si="83"/>
        <v>4635</v>
      </c>
      <c r="BS50" s="741">
        <f t="shared" si="83"/>
        <v>4774.05</v>
      </c>
      <c r="BT50" s="741">
        <f t="shared" si="83"/>
        <v>4917.2700000000004</v>
      </c>
      <c r="BU50" s="741">
        <f t="shared" si="83"/>
        <v>5064.79</v>
      </c>
      <c r="BV50" s="741">
        <f t="shared" si="83"/>
        <v>5216.7299999999996</v>
      </c>
      <c r="BW50" s="741">
        <f t="shared" si="83"/>
        <v>5373.24</v>
      </c>
      <c r="BX50" s="744"/>
      <c r="BY50" s="744"/>
      <c r="BZ50" s="744"/>
      <c r="CA50" s="744"/>
      <c r="CB50" s="744"/>
      <c r="CC50" s="744"/>
      <c r="CD50" s="740">
        <f t="shared" si="84"/>
        <v>55620</v>
      </c>
      <c r="CE50" s="740">
        <f t="shared" si="84"/>
        <v>57288.600000000006</v>
      </c>
      <c r="CF50" s="740">
        <f t="shared" si="84"/>
        <v>59007.240000000005</v>
      </c>
      <c r="CG50" s="740">
        <f t="shared" si="84"/>
        <v>60777.479999999996</v>
      </c>
      <c r="CH50" s="740">
        <f t="shared" si="84"/>
        <v>62600.759999999995</v>
      </c>
      <c r="CI50" s="740">
        <f t="shared" si="84"/>
        <v>64478.879999999997</v>
      </c>
      <c r="CJ50" s="746" t="s">
        <v>1208</v>
      </c>
      <c r="CK50" s="746" t="s">
        <v>1208</v>
      </c>
      <c r="CL50" s="746" t="s">
        <v>1208</v>
      </c>
      <c r="CM50" s="746" t="s">
        <v>1208</v>
      </c>
      <c r="CN50" s="746" t="s">
        <v>1208</v>
      </c>
      <c r="CO50" s="746" t="s">
        <v>1208</v>
      </c>
      <c r="CP50" s="677" t="e">
        <f t="shared" si="74"/>
        <v>#DIV/0!</v>
      </c>
      <c r="CQ50" s="677" t="e">
        <f t="shared" si="75"/>
        <v>#DIV/0!</v>
      </c>
      <c r="CR50" s="677" t="e">
        <f t="shared" si="76"/>
        <v>#DIV/0!</v>
      </c>
      <c r="CS50" s="677" t="e">
        <f t="shared" si="77"/>
        <v>#DIV/0!</v>
      </c>
      <c r="CT50" s="677" t="e">
        <f t="shared" si="78"/>
        <v>#DIV/0!</v>
      </c>
      <c r="CU50" s="677" t="e">
        <f t="shared" si="79"/>
        <v>#DIV/0!</v>
      </c>
      <c r="CV50" s="764" t="e">
        <f t="shared" si="85"/>
        <v>#DIV/0!</v>
      </c>
      <c r="CW50" s="764" t="e">
        <f t="shared" si="85"/>
        <v>#DIV/0!</v>
      </c>
      <c r="CX50" s="764" t="e">
        <f t="shared" si="85"/>
        <v>#DIV/0!</v>
      </c>
      <c r="CY50" s="764" t="e">
        <f t="shared" si="85"/>
        <v>#DIV/0!</v>
      </c>
      <c r="CZ50" s="764" t="e">
        <f t="shared" si="85"/>
        <v>#DIV/0!</v>
      </c>
      <c r="DA50" s="764" t="e">
        <f t="shared" si="85"/>
        <v>#DIV/0!</v>
      </c>
      <c r="DB50" s="680" t="e">
        <f t="shared" si="86"/>
        <v>#DIV/0!</v>
      </c>
      <c r="DC50" s="680" t="e">
        <f t="shared" si="86"/>
        <v>#DIV/0!</v>
      </c>
      <c r="DD50" s="680" t="e">
        <f t="shared" si="86"/>
        <v>#DIV/0!</v>
      </c>
      <c r="DE50" s="680" t="e">
        <f t="shared" si="86"/>
        <v>#DIV/0!</v>
      </c>
      <c r="DF50" s="680" t="e">
        <f t="shared" si="86"/>
        <v>#DIV/0!</v>
      </c>
      <c r="DG50" s="680" t="e">
        <f t="shared" si="86"/>
        <v>#DIV/0!</v>
      </c>
      <c r="DH50" s="766">
        <f>ROUND($J50*O50, 'Initial Information'!B53)</f>
        <v>0</v>
      </c>
      <c r="DI50" s="766">
        <f>ROUND($J50*T50, 'Initial Information'!C53)</f>
        <v>0</v>
      </c>
      <c r="DJ50" s="766">
        <f>ROUND($J50*Y50, 'Initial Information'!D53)</f>
        <v>0</v>
      </c>
      <c r="DK50" s="766">
        <f>ROUND($J50*AD50, 'Initial Information'!E53)</f>
        <v>0</v>
      </c>
      <c r="DL50" s="766">
        <f>ROUND($J50*AI50, 'Initial Information'!F53)</f>
        <v>0</v>
      </c>
      <c r="DM50" s="766">
        <f>ROUND($J50*AN50, 'Initial Information'!G53)</f>
        <v>0</v>
      </c>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row>
    <row r="51" spans="1:144" s="58" customFormat="1" ht="20.25" customHeight="1">
      <c r="A51" s="55" t="s">
        <v>181</v>
      </c>
      <c r="B51" s="56">
        <v>11</v>
      </c>
      <c r="C51" s="74">
        <v>0</v>
      </c>
      <c r="D51" s="1068" t="s">
        <v>198</v>
      </c>
      <c r="E51" s="966"/>
      <c r="F51" s="966"/>
      <c r="G51" s="56" t="s">
        <v>181</v>
      </c>
      <c r="H51" s="101">
        <v>4500</v>
      </c>
      <c r="I51" s="56" t="s">
        <v>181</v>
      </c>
      <c r="J51" s="105">
        <v>0.28000000000000003</v>
      </c>
      <c r="K51" s="56" t="s">
        <v>181</v>
      </c>
      <c r="L51" s="68" t="s">
        <v>181</v>
      </c>
      <c r="M51" s="74"/>
      <c r="N51" s="152" t="s">
        <v>181</v>
      </c>
      <c r="O51" s="400">
        <f t="shared" si="51"/>
        <v>0</v>
      </c>
      <c r="P51" s="69" t="s">
        <v>181</v>
      </c>
      <c r="Q51" s="152" t="s">
        <v>181</v>
      </c>
      <c r="R51" s="74"/>
      <c r="S51" s="152" t="s">
        <v>181</v>
      </c>
      <c r="T51" s="400">
        <f t="shared" si="52"/>
        <v>0</v>
      </c>
      <c r="U51" s="69" t="s">
        <v>181</v>
      </c>
      <c r="V51" s="152" t="s">
        <v>181</v>
      </c>
      <c r="W51" s="74"/>
      <c r="X51" s="152" t="s">
        <v>181</v>
      </c>
      <c r="Y51" s="400">
        <f t="shared" si="53"/>
        <v>0</v>
      </c>
      <c r="Z51" s="69" t="s">
        <v>181</v>
      </c>
      <c r="AA51" s="152" t="s">
        <v>181</v>
      </c>
      <c r="AB51" s="74"/>
      <c r="AC51" s="152" t="s">
        <v>181</v>
      </c>
      <c r="AD51" s="400">
        <f t="shared" si="54"/>
        <v>0</v>
      </c>
      <c r="AE51" s="69" t="s">
        <v>181</v>
      </c>
      <c r="AF51" s="152" t="s">
        <v>181</v>
      </c>
      <c r="AG51" s="74"/>
      <c r="AH51" s="152" t="s">
        <v>181</v>
      </c>
      <c r="AI51" s="400">
        <f t="shared" si="55"/>
        <v>0</v>
      </c>
      <c r="AJ51" s="69" t="s">
        <v>181</v>
      </c>
      <c r="AK51" s="152" t="s">
        <v>181</v>
      </c>
      <c r="AL51" s="74"/>
      <c r="AM51" s="152" t="s">
        <v>181</v>
      </c>
      <c r="AN51" s="400">
        <f t="shared" si="56"/>
        <v>0</v>
      </c>
      <c r="AO51" s="75" t="s">
        <v>181</v>
      </c>
      <c r="AP51" s="185" t="s">
        <v>181</v>
      </c>
      <c r="AQ51" s="52">
        <f t="shared" si="82"/>
        <v>0</v>
      </c>
      <c r="AR51" s="188" t="s">
        <v>181</v>
      </c>
      <c r="AS51" s="729"/>
      <c r="AT51" s="76">
        <v>1.03</v>
      </c>
      <c r="AU51" s="76">
        <f t="shared" si="57"/>
        <v>1.0609</v>
      </c>
      <c r="AV51" s="76">
        <f t="shared" si="57"/>
        <v>1.092727</v>
      </c>
      <c r="AW51" s="76">
        <f t="shared" si="57"/>
        <v>1.1255088100000001</v>
      </c>
      <c r="AX51" s="76">
        <f t="shared" si="57"/>
        <v>1.1592740743000001</v>
      </c>
      <c r="AY51" s="76">
        <f t="shared" si="57"/>
        <v>1.1940522965290001</v>
      </c>
      <c r="AZ51" s="51">
        <f t="shared" si="58"/>
        <v>0</v>
      </c>
      <c r="BA51" s="51">
        <f t="shared" si="59"/>
        <v>0</v>
      </c>
      <c r="BB51" s="51">
        <f t="shared" si="60"/>
        <v>0</v>
      </c>
      <c r="BC51" s="51">
        <f t="shared" si="61"/>
        <v>0</v>
      </c>
      <c r="BD51" s="51">
        <f t="shared" si="62"/>
        <v>0</v>
      </c>
      <c r="BE51" s="51">
        <f t="shared" si="63"/>
        <v>0</v>
      </c>
      <c r="BF51" s="127"/>
      <c r="BG51" s="127"/>
      <c r="BH51" s="127"/>
      <c r="BI51" s="127"/>
      <c r="BJ51" s="127"/>
      <c r="BK51" s="127"/>
      <c r="BL51" s="738">
        <f t="shared" si="64"/>
        <v>0</v>
      </c>
      <c r="BM51" s="738">
        <f t="shared" si="65"/>
        <v>0</v>
      </c>
      <c r="BN51" s="738">
        <f t="shared" si="66"/>
        <v>0</v>
      </c>
      <c r="BO51" s="738">
        <f t="shared" si="67"/>
        <v>0</v>
      </c>
      <c r="BP51" s="738">
        <f t="shared" si="68"/>
        <v>0</v>
      </c>
      <c r="BQ51" s="738">
        <f t="shared" si="69"/>
        <v>0</v>
      </c>
      <c r="BR51" s="741">
        <f t="shared" si="83"/>
        <v>4635</v>
      </c>
      <c r="BS51" s="741">
        <f t="shared" si="83"/>
        <v>4774.05</v>
      </c>
      <c r="BT51" s="741">
        <f t="shared" si="83"/>
        <v>4917.2700000000004</v>
      </c>
      <c r="BU51" s="741">
        <f t="shared" si="83"/>
        <v>5064.79</v>
      </c>
      <c r="BV51" s="741">
        <f t="shared" si="83"/>
        <v>5216.7299999999996</v>
      </c>
      <c r="BW51" s="741">
        <f t="shared" si="83"/>
        <v>5373.24</v>
      </c>
      <c r="BX51" s="744"/>
      <c r="BY51" s="744"/>
      <c r="BZ51" s="744"/>
      <c r="CA51" s="744"/>
      <c r="CB51" s="744"/>
      <c r="CC51" s="744"/>
      <c r="CD51" s="740">
        <f t="shared" si="84"/>
        <v>55620</v>
      </c>
      <c r="CE51" s="740">
        <f t="shared" si="84"/>
        <v>57288.600000000006</v>
      </c>
      <c r="CF51" s="740">
        <f t="shared" si="84"/>
        <v>59007.240000000005</v>
      </c>
      <c r="CG51" s="740">
        <f t="shared" si="84"/>
        <v>60777.479999999996</v>
      </c>
      <c r="CH51" s="740">
        <f t="shared" si="84"/>
        <v>62600.759999999995</v>
      </c>
      <c r="CI51" s="740">
        <f t="shared" si="84"/>
        <v>64478.879999999997</v>
      </c>
      <c r="CJ51" s="746" t="s">
        <v>1208</v>
      </c>
      <c r="CK51" s="746" t="s">
        <v>1208</v>
      </c>
      <c r="CL51" s="746" t="s">
        <v>1208</v>
      </c>
      <c r="CM51" s="746" t="s">
        <v>1208</v>
      </c>
      <c r="CN51" s="746" t="s">
        <v>1208</v>
      </c>
      <c r="CO51" s="746" t="s">
        <v>1208</v>
      </c>
      <c r="CP51" s="677" t="e">
        <f t="shared" si="74"/>
        <v>#DIV/0!</v>
      </c>
      <c r="CQ51" s="677" t="e">
        <f t="shared" si="75"/>
        <v>#DIV/0!</v>
      </c>
      <c r="CR51" s="677" t="e">
        <f t="shared" si="76"/>
        <v>#DIV/0!</v>
      </c>
      <c r="CS51" s="677" t="e">
        <f t="shared" si="77"/>
        <v>#DIV/0!</v>
      </c>
      <c r="CT51" s="677" t="e">
        <f t="shared" si="78"/>
        <v>#DIV/0!</v>
      </c>
      <c r="CU51" s="677" t="e">
        <f t="shared" si="79"/>
        <v>#DIV/0!</v>
      </c>
      <c r="CV51" s="764" t="e">
        <f t="shared" si="85"/>
        <v>#DIV/0!</v>
      </c>
      <c r="CW51" s="764" t="e">
        <f t="shared" si="85"/>
        <v>#DIV/0!</v>
      </c>
      <c r="CX51" s="764" t="e">
        <f t="shared" si="85"/>
        <v>#DIV/0!</v>
      </c>
      <c r="CY51" s="764" t="e">
        <f t="shared" si="85"/>
        <v>#DIV/0!</v>
      </c>
      <c r="CZ51" s="764" t="e">
        <f t="shared" si="85"/>
        <v>#DIV/0!</v>
      </c>
      <c r="DA51" s="764" t="e">
        <f t="shared" si="85"/>
        <v>#DIV/0!</v>
      </c>
      <c r="DB51" s="680" t="e">
        <f t="shared" si="86"/>
        <v>#DIV/0!</v>
      </c>
      <c r="DC51" s="680" t="e">
        <f t="shared" si="86"/>
        <v>#DIV/0!</v>
      </c>
      <c r="DD51" s="680" t="e">
        <f t="shared" si="86"/>
        <v>#DIV/0!</v>
      </c>
      <c r="DE51" s="680" t="e">
        <f t="shared" si="86"/>
        <v>#DIV/0!</v>
      </c>
      <c r="DF51" s="680" t="e">
        <f t="shared" si="86"/>
        <v>#DIV/0!</v>
      </c>
      <c r="DG51" s="680" t="e">
        <f t="shared" si="86"/>
        <v>#DIV/0!</v>
      </c>
      <c r="DH51" s="766">
        <f>ROUND($J51*O51, 'Initial Information'!B54)</f>
        <v>0</v>
      </c>
      <c r="DI51" s="766">
        <f>ROUND($J51*T51, 'Initial Information'!C54)</f>
        <v>0</v>
      </c>
      <c r="DJ51" s="766">
        <f>ROUND($J51*Y51, 'Initial Information'!D54)</f>
        <v>0</v>
      </c>
      <c r="DK51" s="766">
        <f>ROUND($J51*AD51, 'Initial Information'!E54)</f>
        <v>0</v>
      </c>
      <c r="DL51" s="766">
        <f>ROUND($J51*AI51, 'Initial Information'!F54)</f>
        <v>0</v>
      </c>
      <c r="DM51" s="766">
        <f>ROUND($J51*AN51, 'Initial Information'!G54)</f>
        <v>0</v>
      </c>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row>
    <row r="52" spans="1:144" s="58" customFormat="1" ht="20.25" customHeight="1">
      <c r="A52" s="55" t="s">
        <v>181</v>
      </c>
      <c r="B52" s="56">
        <v>12</v>
      </c>
      <c r="C52" s="74">
        <v>0</v>
      </c>
      <c r="D52" s="1068" t="s">
        <v>199</v>
      </c>
      <c r="E52" s="966"/>
      <c r="F52" s="966"/>
      <c r="G52" s="56" t="s">
        <v>181</v>
      </c>
      <c r="H52" s="101">
        <v>3540</v>
      </c>
      <c r="I52" s="56" t="s">
        <v>181</v>
      </c>
      <c r="J52" s="105">
        <v>0.17</v>
      </c>
      <c r="K52" s="56" t="s">
        <v>181</v>
      </c>
      <c r="L52" s="68" t="s">
        <v>181</v>
      </c>
      <c r="M52" s="74"/>
      <c r="N52" s="152" t="s">
        <v>181</v>
      </c>
      <c r="O52" s="400">
        <f t="shared" si="51"/>
        <v>0</v>
      </c>
      <c r="P52" s="69" t="s">
        <v>181</v>
      </c>
      <c r="Q52" s="152" t="s">
        <v>181</v>
      </c>
      <c r="R52" s="74"/>
      <c r="S52" s="152" t="s">
        <v>181</v>
      </c>
      <c r="T52" s="400">
        <f t="shared" si="52"/>
        <v>0</v>
      </c>
      <c r="U52" s="69" t="s">
        <v>181</v>
      </c>
      <c r="V52" s="152" t="s">
        <v>181</v>
      </c>
      <c r="W52" s="74"/>
      <c r="X52" s="152" t="s">
        <v>181</v>
      </c>
      <c r="Y52" s="400">
        <f t="shared" si="53"/>
        <v>0</v>
      </c>
      <c r="Z52" s="69" t="s">
        <v>181</v>
      </c>
      <c r="AA52" s="152" t="s">
        <v>181</v>
      </c>
      <c r="AB52" s="74"/>
      <c r="AC52" s="152" t="s">
        <v>181</v>
      </c>
      <c r="AD52" s="400">
        <f t="shared" si="54"/>
        <v>0</v>
      </c>
      <c r="AE52" s="69" t="s">
        <v>181</v>
      </c>
      <c r="AF52" s="152" t="s">
        <v>181</v>
      </c>
      <c r="AG52" s="74"/>
      <c r="AH52" s="152" t="s">
        <v>181</v>
      </c>
      <c r="AI52" s="400">
        <f t="shared" si="55"/>
        <v>0</v>
      </c>
      <c r="AJ52" s="69" t="s">
        <v>181</v>
      </c>
      <c r="AK52" s="152" t="s">
        <v>181</v>
      </c>
      <c r="AL52" s="74"/>
      <c r="AM52" s="152" t="s">
        <v>181</v>
      </c>
      <c r="AN52" s="400">
        <f t="shared" si="56"/>
        <v>0</v>
      </c>
      <c r="AO52" s="75" t="s">
        <v>181</v>
      </c>
      <c r="AP52" s="185" t="s">
        <v>181</v>
      </c>
      <c r="AQ52" s="52">
        <f t="shared" si="82"/>
        <v>0</v>
      </c>
      <c r="AR52" s="188" t="s">
        <v>181</v>
      </c>
      <c r="AS52" s="729"/>
      <c r="AT52" s="76">
        <v>1.03</v>
      </c>
      <c r="AU52" s="76">
        <f t="shared" si="57"/>
        <v>1.0609</v>
      </c>
      <c r="AV52" s="76">
        <f t="shared" si="57"/>
        <v>1.092727</v>
      </c>
      <c r="AW52" s="76">
        <f t="shared" si="57"/>
        <v>1.1255088100000001</v>
      </c>
      <c r="AX52" s="76">
        <f t="shared" si="57"/>
        <v>1.1592740743000001</v>
      </c>
      <c r="AY52" s="76">
        <f t="shared" si="57"/>
        <v>1.1940522965290001</v>
      </c>
      <c r="AZ52" s="51">
        <f t="shared" si="58"/>
        <v>0</v>
      </c>
      <c r="BA52" s="51">
        <f t="shared" si="59"/>
        <v>0</v>
      </c>
      <c r="BB52" s="51">
        <f t="shared" si="60"/>
        <v>0</v>
      </c>
      <c r="BC52" s="51">
        <f t="shared" si="61"/>
        <v>0</v>
      </c>
      <c r="BD52" s="51">
        <f t="shared" si="62"/>
        <v>0</v>
      </c>
      <c r="BE52" s="51">
        <f t="shared" si="63"/>
        <v>0</v>
      </c>
      <c r="BF52" s="127"/>
      <c r="BG52" s="127"/>
      <c r="BH52" s="127"/>
      <c r="BI52" s="127"/>
      <c r="BJ52" s="127"/>
      <c r="BK52" s="127"/>
      <c r="BL52" s="738">
        <f t="shared" si="64"/>
        <v>0</v>
      </c>
      <c r="BM52" s="738">
        <f t="shared" si="65"/>
        <v>0</v>
      </c>
      <c r="BN52" s="738">
        <f t="shared" si="66"/>
        <v>0</v>
      </c>
      <c r="BO52" s="738">
        <f t="shared" si="67"/>
        <v>0</v>
      </c>
      <c r="BP52" s="738">
        <f t="shared" si="68"/>
        <v>0</v>
      </c>
      <c r="BQ52" s="738">
        <f t="shared" si="69"/>
        <v>0</v>
      </c>
      <c r="BR52" s="741">
        <f t="shared" si="83"/>
        <v>3646.2</v>
      </c>
      <c r="BS52" s="741">
        <f t="shared" si="83"/>
        <v>3755.59</v>
      </c>
      <c r="BT52" s="741">
        <f t="shared" si="83"/>
        <v>3868.25</v>
      </c>
      <c r="BU52" s="741">
        <f t="shared" si="83"/>
        <v>3984.3</v>
      </c>
      <c r="BV52" s="741">
        <f t="shared" si="83"/>
        <v>4103.83</v>
      </c>
      <c r="BW52" s="741">
        <f t="shared" si="83"/>
        <v>4226.95</v>
      </c>
      <c r="BX52" s="744"/>
      <c r="BY52" s="744"/>
      <c r="BZ52" s="744"/>
      <c r="CA52" s="744"/>
      <c r="CB52" s="744"/>
      <c r="CC52" s="744"/>
      <c r="CD52" s="740">
        <f t="shared" si="84"/>
        <v>43754.399999999994</v>
      </c>
      <c r="CE52" s="740">
        <f t="shared" si="84"/>
        <v>45067.08</v>
      </c>
      <c r="CF52" s="740">
        <f t="shared" si="84"/>
        <v>46419</v>
      </c>
      <c r="CG52" s="740">
        <f t="shared" si="84"/>
        <v>47811.600000000006</v>
      </c>
      <c r="CH52" s="740">
        <f t="shared" si="84"/>
        <v>49245.96</v>
      </c>
      <c r="CI52" s="740">
        <f t="shared" si="84"/>
        <v>50723.399999999994</v>
      </c>
      <c r="CJ52" s="746" t="s">
        <v>1208</v>
      </c>
      <c r="CK52" s="746" t="s">
        <v>1208</v>
      </c>
      <c r="CL52" s="746" t="s">
        <v>1208</v>
      </c>
      <c r="CM52" s="746" t="s">
        <v>1208</v>
      </c>
      <c r="CN52" s="746" t="s">
        <v>1208</v>
      </c>
      <c r="CO52" s="746" t="s">
        <v>1208</v>
      </c>
      <c r="CP52" s="677" t="e">
        <f t="shared" si="74"/>
        <v>#DIV/0!</v>
      </c>
      <c r="CQ52" s="677" t="e">
        <f t="shared" si="75"/>
        <v>#DIV/0!</v>
      </c>
      <c r="CR52" s="677" t="e">
        <f t="shared" si="76"/>
        <v>#DIV/0!</v>
      </c>
      <c r="CS52" s="677" t="e">
        <f t="shared" si="77"/>
        <v>#DIV/0!</v>
      </c>
      <c r="CT52" s="677" t="e">
        <f t="shared" si="78"/>
        <v>#DIV/0!</v>
      </c>
      <c r="CU52" s="677" t="e">
        <f t="shared" si="79"/>
        <v>#DIV/0!</v>
      </c>
      <c r="CV52" s="764" t="e">
        <f t="shared" si="85"/>
        <v>#DIV/0!</v>
      </c>
      <c r="CW52" s="764" t="e">
        <f t="shared" si="85"/>
        <v>#DIV/0!</v>
      </c>
      <c r="CX52" s="764" t="e">
        <f t="shared" si="85"/>
        <v>#DIV/0!</v>
      </c>
      <c r="CY52" s="764" t="e">
        <f t="shared" si="85"/>
        <v>#DIV/0!</v>
      </c>
      <c r="CZ52" s="764" t="e">
        <f t="shared" si="85"/>
        <v>#DIV/0!</v>
      </c>
      <c r="DA52" s="764" t="e">
        <f t="shared" si="85"/>
        <v>#DIV/0!</v>
      </c>
      <c r="DB52" s="680" t="e">
        <f t="shared" si="86"/>
        <v>#DIV/0!</v>
      </c>
      <c r="DC52" s="680" t="e">
        <f t="shared" si="86"/>
        <v>#DIV/0!</v>
      </c>
      <c r="DD52" s="680" t="e">
        <f t="shared" si="86"/>
        <v>#DIV/0!</v>
      </c>
      <c r="DE52" s="680" t="e">
        <f t="shared" si="86"/>
        <v>#DIV/0!</v>
      </c>
      <c r="DF52" s="680" t="e">
        <f t="shared" si="86"/>
        <v>#DIV/0!</v>
      </c>
      <c r="DG52" s="680" t="e">
        <f t="shared" si="86"/>
        <v>#DIV/0!</v>
      </c>
      <c r="DH52" s="766">
        <f>ROUND($J52*O52, 'Initial Information'!B55)</f>
        <v>0</v>
      </c>
      <c r="DI52" s="766">
        <f>ROUND($J52*T52, 'Initial Information'!C55)</f>
        <v>0</v>
      </c>
      <c r="DJ52" s="766">
        <f>ROUND($J52*Y52, 'Initial Information'!D55)</f>
        <v>0</v>
      </c>
      <c r="DK52" s="766">
        <f>ROUND($J52*AD52, 'Initial Information'!E55)</f>
        <v>0</v>
      </c>
      <c r="DL52" s="766">
        <f>ROUND($J52*AI52, 'Initial Information'!F55)</f>
        <v>0</v>
      </c>
      <c r="DM52" s="766">
        <f>ROUND($J52*AN52, 'Initial Information'!G55)</f>
        <v>0</v>
      </c>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row>
    <row r="53" spans="1:144" s="58" customFormat="1" ht="20.25" customHeight="1">
      <c r="A53" s="55" t="s">
        <v>181</v>
      </c>
      <c r="B53" s="56">
        <v>13</v>
      </c>
      <c r="C53" s="74">
        <v>0</v>
      </c>
      <c r="D53" s="1068" t="s">
        <v>199</v>
      </c>
      <c r="E53" s="966"/>
      <c r="F53" s="966"/>
      <c r="G53" s="56" t="s">
        <v>181</v>
      </c>
      <c r="H53" s="101">
        <v>3540</v>
      </c>
      <c r="I53" s="56" t="s">
        <v>181</v>
      </c>
      <c r="J53" s="105">
        <v>0.17</v>
      </c>
      <c r="K53" s="56" t="s">
        <v>181</v>
      </c>
      <c r="L53" s="68" t="s">
        <v>181</v>
      </c>
      <c r="M53" s="74"/>
      <c r="N53" s="152" t="s">
        <v>181</v>
      </c>
      <c r="O53" s="400">
        <f t="shared" si="51"/>
        <v>0</v>
      </c>
      <c r="P53" s="69" t="s">
        <v>181</v>
      </c>
      <c r="Q53" s="152" t="s">
        <v>181</v>
      </c>
      <c r="R53" s="74"/>
      <c r="S53" s="152" t="s">
        <v>181</v>
      </c>
      <c r="T53" s="400">
        <f t="shared" si="52"/>
        <v>0</v>
      </c>
      <c r="U53" s="69" t="s">
        <v>181</v>
      </c>
      <c r="V53" s="152" t="s">
        <v>181</v>
      </c>
      <c r="W53" s="74"/>
      <c r="X53" s="152" t="s">
        <v>181</v>
      </c>
      <c r="Y53" s="400">
        <f t="shared" si="53"/>
        <v>0</v>
      </c>
      <c r="Z53" s="69" t="s">
        <v>181</v>
      </c>
      <c r="AA53" s="152" t="s">
        <v>181</v>
      </c>
      <c r="AB53" s="74"/>
      <c r="AC53" s="152" t="s">
        <v>181</v>
      </c>
      <c r="AD53" s="400">
        <f t="shared" si="54"/>
        <v>0</v>
      </c>
      <c r="AE53" s="69" t="s">
        <v>181</v>
      </c>
      <c r="AF53" s="152" t="s">
        <v>181</v>
      </c>
      <c r="AG53" s="74"/>
      <c r="AH53" s="152" t="s">
        <v>181</v>
      </c>
      <c r="AI53" s="400">
        <f t="shared" si="55"/>
        <v>0</v>
      </c>
      <c r="AJ53" s="69" t="s">
        <v>181</v>
      </c>
      <c r="AK53" s="152" t="s">
        <v>181</v>
      </c>
      <c r="AL53" s="74"/>
      <c r="AM53" s="152" t="s">
        <v>181</v>
      </c>
      <c r="AN53" s="400">
        <f t="shared" si="56"/>
        <v>0</v>
      </c>
      <c r="AO53" s="75" t="s">
        <v>181</v>
      </c>
      <c r="AP53" s="185" t="s">
        <v>181</v>
      </c>
      <c r="AQ53" s="52">
        <f t="shared" si="82"/>
        <v>0</v>
      </c>
      <c r="AR53" s="188" t="s">
        <v>181</v>
      </c>
      <c r="AS53" s="729"/>
      <c r="AT53" s="76">
        <v>1.03</v>
      </c>
      <c r="AU53" s="76">
        <f t="shared" si="57"/>
        <v>1.0609</v>
      </c>
      <c r="AV53" s="76">
        <f t="shared" si="57"/>
        <v>1.092727</v>
      </c>
      <c r="AW53" s="76">
        <f t="shared" si="57"/>
        <v>1.1255088100000001</v>
      </c>
      <c r="AX53" s="76">
        <f t="shared" si="57"/>
        <v>1.1592740743000001</v>
      </c>
      <c r="AY53" s="76">
        <f t="shared" si="57"/>
        <v>1.1940522965290001</v>
      </c>
      <c r="AZ53" s="51">
        <f t="shared" si="58"/>
        <v>0</v>
      </c>
      <c r="BA53" s="51">
        <f t="shared" si="59"/>
        <v>0</v>
      </c>
      <c r="BB53" s="51">
        <f t="shared" si="60"/>
        <v>0</v>
      </c>
      <c r="BC53" s="51">
        <f t="shared" si="61"/>
        <v>0</v>
      </c>
      <c r="BD53" s="51">
        <f t="shared" si="62"/>
        <v>0</v>
      </c>
      <c r="BE53" s="51">
        <f t="shared" si="63"/>
        <v>0</v>
      </c>
      <c r="BF53" s="127"/>
      <c r="BG53" s="127"/>
      <c r="BH53" s="127"/>
      <c r="BI53" s="127"/>
      <c r="BJ53" s="127"/>
      <c r="BK53" s="127"/>
      <c r="BL53" s="738">
        <f t="shared" si="64"/>
        <v>0</v>
      </c>
      <c r="BM53" s="738">
        <f t="shared" si="65"/>
        <v>0</v>
      </c>
      <c r="BN53" s="738">
        <f t="shared" si="66"/>
        <v>0</v>
      </c>
      <c r="BO53" s="738">
        <f t="shared" si="67"/>
        <v>0</v>
      </c>
      <c r="BP53" s="738">
        <f t="shared" si="68"/>
        <v>0</v>
      </c>
      <c r="BQ53" s="738">
        <f t="shared" si="69"/>
        <v>0</v>
      </c>
      <c r="BR53" s="741">
        <f t="shared" si="83"/>
        <v>3646.2</v>
      </c>
      <c r="BS53" s="741">
        <f t="shared" si="83"/>
        <v>3755.59</v>
      </c>
      <c r="BT53" s="741">
        <f t="shared" si="83"/>
        <v>3868.25</v>
      </c>
      <c r="BU53" s="741">
        <f t="shared" si="83"/>
        <v>3984.3</v>
      </c>
      <c r="BV53" s="741">
        <f t="shared" si="83"/>
        <v>4103.83</v>
      </c>
      <c r="BW53" s="741">
        <f t="shared" si="83"/>
        <v>4226.95</v>
      </c>
      <c r="BX53" s="744"/>
      <c r="BY53" s="744"/>
      <c r="BZ53" s="744"/>
      <c r="CA53" s="744"/>
      <c r="CB53" s="744"/>
      <c r="CC53" s="744"/>
      <c r="CD53" s="740">
        <f t="shared" si="84"/>
        <v>43754.399999999994</v>
      </c>
      <c r="CE53" s="740">
        <f t="shared" si="84"/>
        <v>45067.08</v>
      </c>
      <c r="CF53" s="740">
        <f t="shared" si="84"/>
        <v>46419</v>
      </c>
      <c r="CG53" s="740">
        <f t="shared" si="84"/>
        <v>47811.600000000006</v>
      </c>
      <c r="CH53" s="740">
        <f t="shared" si="84"/>
        <v>49245.96</v>
      </c>
      <c r="CI53" s="740">
        <f t="shared" si="84"/>
        <v>50723.399999999994</v>
      </c>
      <c r="CJ53" s="746" t="s">
        <v>1208</v>
      </c>
      <c r="CK53" s="746" t="s">
        <v>1208</v>
      </c>
      <c r="CL53" s="746" t="s">
        <v>1208</v>
      </c>
      <c r="CM53" s="746" t="s">
        <v>1208</v>
      </c>
      <c r="CN53" s="746" t="s">
        <v>1208</v>
      </c>
      <c r="CO53" s="746" t="s">
        <v>1208</v>
      </c>
      <c r="CP53" s="677" t="e">
        <f t="shared" si="74"/>
        <v>#DIV/0!</v>
      </c>
      <c r="CQ53" s="677" t="e">
        <f t="shared" si="75"/>
        <v>#DIV/0!</v>
      </c>
      <c r="CR53" s="677" t="e">
        <f t="shared" si="76"/>
        <v>#DIV/0!</v>
      </c>
      <c r="CS53" s="677" t="e">
        <f t="shared" si="77"/>
        <v>#DIV/0!</v>
      </c>
      <c r="CT53" s="677" t="e">
        <f t="shared" si="78"/>
        <v>#DIV/0!</v>
      </c>
      <c r="CU53" s="677" t="e">
        <f t="shared" si="79"/>
        <v>#DIV/0!</v>
      </c>
      <c r="CV53" s="764" t="e">
        <f t="shared" si="85"/>
        <v>#DIV/0!</v>
      </c>
      <c r="CW53" s="764" t="e">
        <f t="shared" si="85"/>
        <v>#DIV/0!</v>
      </c>
      <c r="CX53" s="764" t="e">
        <f t="shared" si="85"/>
        <v>#DIV/0!</v>
      </c>
      <c r="CY53" s="764" t="e">
        <f t="shared" si="85"/>
        <v>#DIV/0!</v>
      </c>
      <c r="CZ53" s="764" t="e">
        <f t="shared" si="85"/>
        <v>#DIV/0!</v>
      </c>
      <c r="DA53" s="764" t="e">
        <f t="shared" si="85"/>
        <v>#DIV/0!</v>
      </c>
      <c r="DB53" s="680" t="e">
        <f t="shared" si="86"/>
        <v>#DIV/0!</v>
      </c>
      <c r="DC53" s="680" t="e">
        <f t="shared" si="86"/>
        <v>#DIV/0!</v>
      </c>
      <c r="DD53" s="680" t="e">
        <f t="shared" si="86"/>
        <v>#DIV/0!</v>
      </c>
      <c r="DE53" s="680" t="e">
        <f t="shared" si="86"/>
        <v>#DIV/0!</v>
      </c>
      <c r="DF53" s="680" t="e">
        <f t="shared" si="86"/>
        <v>#DIV/0!</v>
      </c>
      <c r="DG53" s="680" t="e">
        <f t="shared" si="86"/>
        <v>#DIV/0!</v>
      </c>
      <c r="DH53" s="766">
        <f>ROUND($J53*O53, 'Initial Information'!B56)</f>
        <v>0</v>
      </c>
      <c r="DI53" s="766">
        <f>ROUND($J53*T53, 'Initial Information'!C56)</f>
        <v>0</v>
      </c>
      <c r="DJ53" s="766">
        <f>ROUND($J53*Y53, 'Initial Information'!D56)</f>
        <v>0</v>
      </c>
      <c r="DK53" s="766">
        <f>ROUND($J53*AD53, 'Initial Information'!E56)</f>
        <v>0</v>
      </c>
      <c r="DL53" s="766">
        <f>ROUND($J53*AI53, 'Initial Information'!F56)</f>
        <v>0</v>
      </c>
      <c r="DM53" s="766">
        <f>ROUND($J53*AN53, 'Initial Information'!G56)</f>
        <v>0</v>
      </c>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row>
    <row r="54" spans="1:144" s="58" customFormat="1" ht="20.25" customHeight="1">
      <c r="A54" s="55" t="s">
        <v>181</v>
      </c>
      <c r="B54" s="56">
        <v>14</v>
      </c>
      <c r="C54" s="74">
        <v>0</v>
      </c>
      <c r="D54" s="1068" t="s">
        <v>199</v>
      </c>
      <c r="E54" s="966"/>
      <c r="F54" s="966"/>
      <c r="G54" s="56" t="s">
        <v>181</v>
      </c>
      <c r="H54" s="101">
        <v>3540</v>
      </c>
      <c r="I54" s="56" t="s">
        <v>181</v>
      </c>
      <c r="J54" s="105">
        <v>0.17</v>
      </c>
      <c r="K54" s="56" t="s">
        <v>181</v>
      </c>
      <c r="L54" s="68" t="s">
        <v>181</v>
      </c>
      <c r="M54" s="74"/>
      <c r="N54" s="152" t="s">
        <v>181</v>
      </c>
      <c r="O54" s="400">
        <f t="shared" si="51"/>
        <v>0</v>
      </c>
      <c r="P54" s="69" t="s">
        <v>181</v>
      </c>
      <c r="Q54" s="152" t="s">
        <v>181</v>
      </c>
      <c r="R54" s="74"/>
      <c r="S54" s="152" t="s">
        <v>181</v>
      </c>
      <c r="T54" s="400">
        <f t="shared" si="52"/>
        <v>0</v>
      </c>
      <c r="U54" s="69" t="s">
        <v>181</v>
      </c>
      <c r="V54" s="152" t="s">
        <v>181</v>
      </c>
      <c r="W54" s="74"/>
      <c r="X54" s="152" t="s">
        <v>181</v>
      </c>
      <c r="Y54" s="400">
        <f t="shared" si="53"/>
        <v>0</v>
      </c>
      <c r="Z54" s="69" t="s">
        <v>181</v>
      </c>
      <c r="AA54" s="152" t="s">
        <v>181</v>
      </c>
      <c r="AB54" s="74"/>
      <c r="AC54" s="152" t="s">
        <v>181</v>
      </c>
      <c r="AD54" s="400">
        <f t="shared" si="54"/>
        <v>0</v>
      </c>
      <c r="AE54" s="69" t="s">
        <v>181</v>
      </c>
      <c r="AF54" s="152" t="s">
        <v>181</v>
      </c>
      <c r="AG54" s="74"/>
      <c r="AH54" s="152" t="s">
        <v>181</v>
      </c>
      <c r="AI54" s="400">
        <f t="shared" si="55"/>
        <v>0</v>
      </c>
      <c r="AJ54" s="69" t="s">
        <v>181</v>
      </c>
      <c r="AK54" s="152" t="s">
        <v>181</v>
      </c>
      <c r="AL54" s="74"/>
      <c r="AM54" s="152" t="s">
        <v>181</v>
      </c>
      <c r="AN54" s="400">
        <f t="shared" si="56"/>
        <v>0</v>
      </c>
      <c r="AO54" s="75" t="s">
        <v>181</v>
      </c>
      <c r="AP54" s="185" t="s">
        <v>181</v>
      </c>
      <c r="AQ54" s="52">
        <f t="shared" si="82"/>
        <v>0</v>
      </c>
      <c r="AR54" s="188" t="s">
        <v>181</v>
      </c>
      <c r="AS54" s="729"/>
      <c r="AT54" s="76">
        <v>1.03</v>
      </c>
      <c r="AU54" s="76">
        <f t="shared" si="57"/>
        <v>1.0609</v>
      </c>
      <c r="AV54" s="76">
        <f t="shared" si="57"/>
        <v>1.092727</v>
      </c>
      <c r="AW54" s="76">
        <f t="shared" si="57"/>
        <v>1.1255088100000001</v>
      </c>
      <c r="AX54" s="76">
        <f t="shared" si="57"/>
        <v>1.1592740743000001</v>
      </c>
      <c r="AY54" s="76">
        <f t="shared" si="57"/>
        <v>1.1940522965290001</v>
      </c>
      <c r="AZ54" s="51">
        <f t="shared" si="58"/>
        <v>0</v>
      </c>
      <c r="BA54" s="51">
        <f t="shared" si="59"/>
        <v>0</v>
      </c>
      <c r="BB54" s="51">
        <f t="shared" si="60"/>
        <v>0</v>
      </c>
      <c r="BC54" s="51">
        <f t="shared" si="61"/>
        <v>0</v>
      </c>
      <c r="BD54" s="51">
        <f t="shared" si="62"/>
        <v>0</v>
      </c>
      <c r="BE54" s="51">
        <f t="shared" si="63"/>
        <v>0</v>
      </c>
      <c r="BF54" s="127"/>
      <c r="BG54" s="127"/>
      <c r="BH54" s="127"/>
      <c r="BI54" s="127"/>
      <c r="BJ54" s="127"/>
      <c r="BK54" s="127"/>
      <c r="BL54" s="738">
        <f t="shared" si="64"/>
        <v>0</v>
      </c>
      <c r="BM54" s="738">
        <f t="shared" si="65"/>
        <v>0</v>
      </c>
      <c r="BN54" s="738">
        <f t="shared" si="66"/>
        <v>0</v>
      </c>
      <c r="BO54" s="738">
        <f t="shared" si="67"/>
        <v>0</v>
      </c>
      <c r="BP54" s="738">
        <f t="shared" si="68"/>
        <v>0</v>
      </c>
      <c r="BQ54" s="738">
        <f t="shared" si="69"/>
        <v>0</v>
      </c>
      <c r="BR54" s="741">
        <f t="shared" si="83"/>
        <v>3646.2</v>
      </c>
      <c r="BS54" s="741">
        <f t="shared" si="83"/>
        <v>3755.59</v>
      </c>
      <c r="BT54" s="741">
        <f t="shared" si="83"/>
        <v>3868.25</v>
      </c>
      <c r="BU54" s="741">
        <f t="shared" si="83"/>
        <v>3984.3</v>
      </c>
      <c r="BV54" s="741">
        <f t="shared" si="83"/>
        <v>4103.83</v>
      </c>
      <c r="BW54" s="741">
        <f t="shared" si="83"/>
        <v>4226.95</v>
      </c>
      <c r="BX54" s="744"/>
      <c r="BY54" s="744"/>
      <c r="BZ54" s="744"/>
      <c r="CA54" s="744"/>
      <c r="CB54" s="744"/>
      <c r="CC54" s="744"/>
      <c r="CD54" s="740">
        <f t="shared" si="84"/>
        <v>43754.399999999994</v>
      </c>
      <c r="CE54" s="740">
        <f t="shared" si="84"/>
        <v>45067.08</v>
      </c>
      <c r="CF54" s="740">
        <f t="shared" si="84"/>
        <v>46419</v>
      </c>
      <c r="CG54" s="740">
        <f t="shared" si="84"/>
        <v>47811.600000000006</v>
      </c>
      <c r="CH54" s="740">
        <f t="shared" si="84"/>
        <v>49245.96</v>
      </c>
      <c r="CI54" s="740">
        <f t="shared" si="84"/>
        <v>50723.399999999994</v>
      </c>
      <c r="CJ54" s="746" t="s">
        <v>1208</v>
      </c>
      <c r="CK54" s="746" t="s">
        <v>1208</v>
      </c>
      <c r="CL54" s="746" t="s">
        <v>1208</v>
      </c>
      <c r="CM54" s="746" t="s">
        <v>1208</v>
      </c>
      <c r="CN54" s="746" t="s">
        <v>1208</v>
      </c>
      <c r="CO54" s="746" t="s">
        <v>1208</v>
      </c>
      <c r="CP54" s="677" t="e">
        <f t="shared" si="74"/>
        <v>#DIV/0!</v>
      </c>
      <c r="CQ54" s="677" t="e">
        <f t="shared" si="75"/>
        <v>#DIV/0!</v>
      </c>
      <c r="CR54" s="677" t="e">
        <f t="shared" si="76"/>
        <v>#DIV/0!</v>
      </c>
      <c r="CS54" s="677" t="e">
        <f t="shared" si="77"/>
        <v>#DIV/0!</v>
      </c>
      <c r="CT54" s="677" t="e">
        <f t="shared" si="78"/>
        <v>#DIV/0!</v>
      </c>
      <c r="CU54" s="677" t="e">
        <f t="shared" si="79"/>
        <v>#DIV/0!</v>
      </c>
      <c r="CV54" s="764" t="e">
        <f t="shared" si="85"/>
        <v>#DIV/0!</v>
      </c>
      <c r="CW54" s="764" t="e">
        <f t="shared" si="85"/>
        <v>#DIV/0!</v>
      </c>
      <c r="CX54" s="764" t="e">
        <f t="shared" si="85"/>
        <v>#DIV/0!</v>
      </c>
      <c r="CY54" s="764" t="e">
        <f t="shared" si="85"/>
        <v>#DIV/0!</v>
      </c>
      <c r="CZ54" s="764" t="e">
        <f t="shared" si="85"/>
        <v>#DIV/0!</v>
      </c>
      <c r="DA54" s="764" t="e">
        <f t="shared" si="85"/>
        <v>#DIV/0!</v>
      </c>
      <c r="DB54" s="680" t="e">
        <f t="shared" si="86"/>
        <v>#DIV/0!</v>
      </c>
      <c r="DC54" s="680" t="e">
        <f t="shared" si="86"/>
        <v>#DIV/0!</v>
      </c>
      <c r="DD54" s="680" t="e">
        <f t="shared" si="86"/>
        <v>#DIV/0!</v>
      </c>
      <c r="DE54" s="680" t="e">
        <f t="shared" si="86"/>
        <v>#DIV/0!</v>
      </c>
      <c r="DF54" s="680" t="e">
        <f t="shared" si="86"/>
        <v>#DIV/0!</v>
      </c>
      <c r="DG54" s="680" t="e">
        <f t="shared" si="86"/>
        <v>#DIV/0!</v>
      </c>
      <c r="DH54" s="766">
        <f>ROUND($J54*O54, 'Initial Information'!B57)</f>
        <v>0</v>
      </c>
      <c r="DI54" s="766">
        <f>ROUND($J54*T54, 'Initial Information'!C57)</f>
        <v>0</v>
      </c>
      <c r="DJ54" s="766">
        <f>ROUND($J54*Y54, 'Initial Information'!D57)</f>
        <v>0</v>
      </c>
      <c r="DK54" s="766">
        <f>ROUND($J54*AD54, 'Initial Information'!E57)</f>
        <v>0</v>
      </c>
      <c r="DL54" s="766">
        <f>ROUND($J54*AI54, 'Initial Information'!F57)</f>
        <v>0</v>
      </c>
      <c r="DM54" s="766">
        <f>ROUND($J54*AN54, 'Initial Information'!G57)</f>
        <v>0</v>
      </c>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row>
    <row r="55" spans="1:144" s="58" customFormat="1" ht="20.25" customHeight="1">
      <c r="A55" s="55" t="s">
        <v>181</v>
      </c>
      <c r="B55" s="56">
        <v>15</v>
      </c>
      <c r="C55" s="74">
        <v>0</v>
      </c>
      <c r="D55" s="1068" t="s">
        <v>200</v>
      </c>
      <c r="E55" s="966"/>
      <c r="F55" s="966"/>
      <c r="G55" s="56" t="s">
        <v>181</v>
      </c>
      <c r="H55" s="101">
        <v>3270</v>
      </c>
      <c r="I55" s="56" t="s">
        <v>181</v>
      </c>
      <c r="J55" s="105">
        <v>0.17</v>
      </c>
      <c r="K55" s="56" t="s">
        <v>181</v>
      </c>
      <c r="L55" s="68" t="s">
        <v>181</v>
      </c>
      <c r="M55" s="74"/>
      <c r="N55" s="152" t="s">
        <v>181</v>
      </c>
      <c r="O55" s="400">
        <f t="shared" si="51"/>
        <v>0</v>
      </c>
      <c r="P55" s="69" t="s">
        <v>181</v>
      </c>
      <c r="Q55" s="152" t="s">
        <v>181</v>
      </c>
      <c r="R55" s="74"/>
      <c r="S55" s="152" t="s">
        <v>181</v>
      </c>
      <c r="T55" s="400">
        <f t="shared" si="52"/>
        <v>0</v>
      </c>
      <c r="U55" s="69" t="s">
        <v>181</v>
      </c>
      <c r="V55" s="152" t="s">
        <v>181</v>
      </c>
      <c r="W55" s="74"/>
      <c r="X55" s="152" t="s">
        <v>181</v>
      </c>
      <c r="Y55" s="400">
        <f t="shared" si="53"/>
        <v>0</v>
      </c>
      <c r="Z55" s="69" t="s">
        <v>181</v>
      </c>
      <c r="AA55" s="152" t="s">
        <v>181</v>
      </c>
      <c r="AB55" s="74"/>
      <c r="AC55" s="152" t="s">
        <v>181</v>
      </c>
      <c r="AD55" s="400">
        <f t="shared" si="54"/>
        <v>0</v>
      </c>
      <c r="AE55" s="69" t="s">
        <v>181</v>
      </c>
      <c r="AF55" s="152" t="s">
        <v>181</v>
      </c>
      <c r="AG55" s="74"/>
      <c r="AH55" s="152" t="s">
        <v>181</v>
      </c>
      <c r="AI55" s="400">
        <f t="shared" si="55"/>
        <v>0</v>
      </c>
      <c r="AJ55" s="69" t="s">
        <v>181</v>
      </c>
      <c r="AK55" s="152" t="s">
        <v>181</v>
      </c>
      <c r="AL55" s="74"/>
      <c r="AM55" s="152" t="s">
        <v>181</v>
      </c>
      <c r="AN55" s="400">
        <f t="shared" si="56"/>
        <v>0</v>
      </c>
      <c r="AO55" s="75" t="s">
        <v>181</v>
      </c>
      <c r="AP55" s="185" t="s">
        <v>181</v>
      </c>
      <c r="AQ55" s="52">
        <f t="shared" si="82"/>
        <v>0</v>
      </c>
      <c r="AR55" s="188" t="s">
        <v>181</v>
      </c>
      <c r="AS55" s="729"/>
      <c r="AT55" s="76">
        <v>1.03</v>
      </c>
      <c r="AU55" s="76">
        <f t="shared" si="57"/>
        <v>1.0609</v>
      </c>
      <c r="AV55" s="76">
        <f t="shared" si="57"/>
        <v>1.092727</v>
      </c>
      <c r="AW55" s="76">
        <f t="shared" si="57"/>
        <v>1.1255088100000001</v>
      </c>
      <c r="AX55" s="76">
        <f t="shared" si="57"/>
        <v>1.1592740743000001</v>
      </c>
      <c r="AY55" s="76">
        <f t="shared" si="57"/>
        <v>1.1940522965290001</v>
      </c>
      <c r="AZ55" s="51">
        <f t="shared" si="58"/>
        <v>0</v>
      </c>
      <c r="BA55" s="51">
        <f t="shared" si="59"/>
        <v>0</v>
      </c>
      <c r="BB55" s="51">
        <f t="shared" si="60"/>
        <v>0</v>
      </c>
      <c r="BC55" s="51">
        <f t="shared" si="61"/>
        <v>0</v>
      </c>
      <c r="BD55" s="51">
        <f t="shared" si="62"/>
        <v>0</v>
      </c>
      <c r="BE55" s="51">
        <f t="shared" si="63"/>
        <v>0</v>
      </c>
      <c r="BF55" s="127"/>
      <c r="BG55" s="127"/>
      <c r="BH55" s="127"/>
      <c r="BI55" s="127"/>
      <c r="BJ55" s="127"/>
      <c r="BK55" s="127"/>
      <c r="BL55" s="738">
        <f t="shared" si="64"/>
        <v>0</v>
      </c>
      <c r="BM55" s="738">
        <f t="shared" si="65"/>
        <v>0</v>
      </c>
      <c r="BN55" s="738">
        <f t="shared" si="66"/>
        <v>0</v>
      </c>
      <c r="BO55" s="738">
        <f t="shared" si="67"/>
        <v>0</v>
      </c>
      <c r="BP55" s="738">
        <f t="shared" si="68"/>
        <v>0</v>
      </c>
      <c r="BQ55" s="738">
        <f t="shared" si="69"/>
        <v>0</v>
      </c>
      <c r="BR55" s="741">
        <f t="shared" si="83"/>
        <v>3368.1</v>
      </c>
      <c r="BS55" s="741">
        <f t="shared" si="83"/>
        <v>3469.14</v>
      </c>
      <c r="BT55" s="741">
        <f t="shared" si="83"/>
        <v>3573.22</v>
      </c>
      <c r="BU55" s="741">
        <f t="shared" si="83"/>
        <v>3680.41</v>
      </c>
      <c r="BV55" s="741">
        <f t="shared" si="83"/>
        <v>3790.83</v>
      </c>
      <c r="BW55" s="741">
        <f t="shared" si="83"/>
        <v>3904.55</v>
      </c>
      <c r="BX55" s="744"/>
      <c r="BY55" s="744"/>
      <c r="BZ55" s="744"/>
      <c r="CA55" s="744"/>
      <c r="CB55" s="744"/>
      <c r="CC55" s="744"/>
      <c r="CD55" s="740">
        <f t="shared" si="84"/>
        <v>40417.199999999997</v>
      </c>
      <c r="CE55" s="740">
        <f t="shared" si="84"/>
        <v>41629.68</v>
      </c>
      <c r="CF55" s="740">
        <f t="shared" si="84"/>
        <v>42878.64</v>
      </c>
      <c r="CG55" s="740">
        <f t="shared" si="84"/>
        <v>44164.92</v>
      </c>
      <c r="CH55" s="740">
        <f t="shared" si="84"/>
        <v>45489.96</v>
      </c>
      <c r="CI55" s="740">
        <f t="shared" si="84"/>
        <v>46854.600000000006</v>
      </c>
      <c r="CJ55" s="746" t="s">
        <v>1208</v>
      </c>
      <c r="CK55" s="746" t="s">
        <v>1208</v>
      </c>
      <c r="CL55" s="746" t="s">
        <v>1208</v>
      </c>
      <c r="CM55" s="746" t="s">
        <v>1208</v>
      </c>
      <c r="CN55" s="746" t="s">
        <v>1208</v>
      </c>
      <c r="CO55" s="746" t="s">
        <v>1208</v>
      </c>
      <c r="CP55" s="677" t="e">
        <f t="shared" si="74"/>
        <v>#DIV/0!</v>
      </c>
      <c r="CQ55" s="677" t="e">
        <f t="shared" si="75"/>
        <v>#DIV/0!</v>
      </c>
      <c r="CR55" s="677" t="e">
        <f t="shared" si="76"/>
        <v>#DIV/0!</v>
      </c>
      <c r="CS55" s="677" t="e">
        <f t="shared" si="77"/>
        <v>#DIV/0!</v>
      </c>
      <c r="CT55" s="677" t="e">
        <f t="shared" si="78"/>
        <v>#DIV/0!</v>
      </c>
      <c r="CU55" s="677" t="e">
        <f t="shared" si="79"/>
        <v>#DIV/0!</v>
      </c>
      <c r="CV55" s="764" t="e">
        <f t="shared" si="85"/>
        <v>#DIV/0!</v>
      </c>
      <c r="CW55" s="764" t="e">
        <f t="shared" si="85"/>
        <v>#DIV/0!</v>
      </c>
      <c r="CX55" s="764" t="e">
        <f t="shared" si="85"/>
        <v>#DIV/0!</v>
      </c>
      <c r="CY55" s="764" t="e">
        <f t="shared" si="85"/>
        <v>#DIV/0!</v>
      </c>
      <c r="CZ55" s="764" t="e">
        <f t="shared" si="85"/>
        <v>#DIV/0!</v>
      </c>
      <c r="DA55" s="764" t="e">
        <f t="shared" si="85"/>
        <v>#DIV/0!</v>
      </c>
      <c r="DB55" s="680" t="e">
        <f t="shared" si="86"/>
        <v>#DIV/0!</v>
      </c>
      <c r="DC55" s="680" t="e">
        <f t="shared" si="86"/>
        <v>#DIV/0!</v>
      </c>
      <c r="DD55" s="680" t="e">
        <f t="shared" si="86"/>
        <v>#DIV/0!</v>
      </c>
      <c r="DE55" s="680" t="e">
        <f t="shared" si="86"/>
        <v>#DIV/0!</v>
      </c>
      <c r="DF55" s="680" t="e">
        <f t="shared" si="86"/>
        <v>#DIV/0!</v>
      </c>
      <c r="DG55" s="680" t="e">
        <f t="shared" si="86"/>
        <v>#DIV/0!</v>
      </c>
      <c r="DH55" s="766">
        <f>ROUND($J55*O55, 'Initial Information'!B58)</f>
        <v>0</v>
      </c>
      <c r="DI55" s="766">
        <f>ROUND($J55*T55, 'Initial Information'!C58)</f>
        <v>0</v>
      </c>
      <c r="DJ55" s="766">
        <f>ROUND($J55*Y55, 'Initial Information'!D58)</f>
        <v>0</v>
      </c>
      <c r="DK55" s="766">
        <f>ROUND($J55*AD55, 'Initial Information'!E58)</f>
        <v>0</v>
      </c>
      <c r="DL55" s="766">
        <f>ROUND($J55*AI55, 'Initial Information'!F58)</f>
        <v>0</v>
      </c>
      <c r="DM55" s="766">
        <f>ROUND($J55*AN55, 'Initial Information'!G58)</f>
        <v>0</v>
      </c>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row>
    <row r="56" spans="1:144" s="58" customFormat="1" ht="20.25" customHeight="1">
      <c r="A56" s="55" t="s">
        <v>181</v>
      </c>
      <c r="B56" s="56">
        <v>16</v>
      </c>
      <c r="C56" s="74">
        <v>0</v>
      </c>
      <c r="D56" s="1068" t="s">
        <v>200</v>
      </c>
      <c r="E56" s="966"/>
      <c r="F56" s="966"/>
      <c r="G56" s="56" t="s">
        <v>181</v>
      </c>
      <c r="H56" s="101">
        <v>3270</v>
      </c>
      <c r="I56" s="56" t="s">
        <v>181</v>
      </c>
      <c r="J56" s="105">
        <v>0.17</v>
      </c>
      <c r="K56" s="56" t="s">
        <v>181</v>
      </c>
      <c r="L56" s="68" t="s">
        <v>181</v>
      </c>
      <c r="M56" s="74"/>
      <c r="N56" s="152" t="s">
        <v>181</v>
      </c>
      <c r="O56" s="400">
        <f t="shared" si="51"/>
        <v>0</v>
      </c>
      <c r="P56" s="69" t="s">
        <v>181</v>
      </c>
      <c r="Q56" s="152" t="s">
        <v>181</v>
      </c>
      <c r="R56" s="74"/>
      <c r="S56" s="152" t="s">
        <v>181</v>
      </c>
      <c r="T56" s="400">
        <f t="shared" si="52"/>
        <v>0</v>
      </c>
      <c r="U56" s="69" t="s">
        <v>181</v>
      </c>
      <c r="V56" s="152" t="s">
        <v>181</v>
      </c>
      <c r="W56" s="74"/>
      <c r="X56" s="152" t="s">
        <v>181</v>
      </c>
      <c r="Y56" s="400">
        <f t="shared" si="53"/>
        <v>0</v>
      </c>
      <c r="Z56" s="69" t="s">
        <v>181</v>
      </c>
      <c r="AA56" s="152" t="s">
        <v>181</v>
      </c>
      <c r="AB56" s="74"/>
      <c r="AC56" s="152" t="s">
        <v>181</v>
      </c>
      <c r="AD56" s="400">
        <f t="shared" si="54"/>
        <v>0</v>
      </c>
      <c r="AE56" s="69" t="s">
        <v>181</v>
      </c>
      <c r="AF56" s="152" t="s">
        <v>181</v>
      </c>
      <c r="AG56" s="74"/>
      <c r="AH56" s="152" t="s">
        <v>181</v>
      </c>
      <c r="AI56" s="400">
        <f t="shared" si="55"/>
        <v>0</v>
      </c>
      <c r="AJ56" s="69" t="s">
        <v>181</v>
      </c>
      <c r="AK56" s="152" t="s">
        <v>181</v>
      </c>
      <c r="AL56" s="74"/>
      <c r="AM56" s="152" t="s">
        <v>181</v>
      </c>
      <c r="AN56" s="400">
        <f t="shared" si="56"/>
        <v>0</v>
      </c>
      <c r="AO56" s="75" t="s">
        <v>181</v>
      </c>
      <c r="AP56" s="185" t="s">
        <v>181</v>
      </c>
      <c r="AQ56" s="52">
        <f t="shared" si="82"/>
        <v>0</v>
      </c>
      <c r="AR56" s="188" t="s">
        <v>181</v>
      </c>
      <c r="AS56" s="729"/>
      <c r="AT56" s="76">
        <v>1.03</v>
      </c>
      <c r="AU56" s="76">
        <f t="shared" si="57"/>
        <v>1.0609</v>
      </c>
      <c r="AV56" s="76">
        <f t="shared" si="57"/>
        <v>1.092727</v>
      </c>
      <c r="AW56" s="76">
        <f t="shared" si="57"/>
        <v>1.1255088100000001</v>
      </c>
      <c r="AX56" s="76">
        <f t="shared" si="57"/>
        <v>1.1592740743000001</v>
      </c>
      <c r="AY56" s="76">
        <f t="shared" si="57"/>
        <v>1.1940522965290001</v>
      </c>
      <c r="AZ56" s="51">
        <f t="shared" si="58"/>
        <v>0</v>
      </c>
      <c r="BA56" s="51">
        <f t="shared" si="59"/>
        <v>0</v>
      </c>
      <c r="BB56" s="51">
        <f t="shared" si="60"/>
        <v>0</v>
      </c>
      <c r="BC56" s="51">
        <f t="shared" si="61"/>
        <v>0</v>
      </c>
      <c r="BD56" s="51">
        <f t="shared" si="62"/>
        <v>0</v>
      </c>
      <c r="BE56" s="51">
        <f t="shared" si="63"/>
        <v>0</v>
      </c>
      <c r="BF56" s="127"/>
      <c r="BG56" s="127"/>
      <c r="BH56" s="127"/>
      <c r="BI56" s="127"/>
      <c r="BJ56" s="127"/>
      <c r="BK56" s="127"/>
      <c r="BL56" s="738">
        <f t="shared" si="64"/>
        <v>0</v>
      </c>
      <c r="BM56" s="738">
        <f t="shared" si="65"/>
        <v>0</v>
      </c>
      <c r="BN56" s="738">
        <f t="shared" si="66"/>
        <v>0</v>
      </c>
      <c r="BO56" s="738">
        <f t="shared" si="67"/>
        <v>0</v>
      </c>
      <c r="BP56" s="738">
        <f t="shared" si="68"/>
        <v>0</v>
      </c>
      <c r="BQ56" s="738">
        <f t="shared" si="69"/>
        <v>0</v>
      </c>
      <c r="BR56" s="741">
        <f t="shared" si="83"/>
        <v>3368.1</v>
      </c>
      <c r="BS56" s="741">
        <f t="shared" si="83"/>
        <v>3469.14</v>
      </c>
      <c r="BT56" s="741">
        <f t="shared" si="83"/>
        <v>3573.22</v>
      </c>
      <c r="BU56" s="741">
        <f t="shared" si="83"/>
        <v>3680.41</v>
      </c>
      <c r="BV56" s="741">
        <f t="shared" si="83"/>
        <v>3790.83</v>
      </c>
      <c r="BW56" s="741">
        <f t="shared" si="83"/>
        <v>3904.55</v>
      </c>
      <c r="BX56" s="744"/>
      <c r="BY56" s="744"/>
      <c r="BZ56" s="744"/>
      <c r="CA56" s="744"/>
      <c r="CB56" s="744"/>
      <c r="CC56" s="744"/>
      <c r="CD56" s="740">
        <f t="shared" si="84"/>
        <v>40417.199999999997</v>
      </c>
      <c r="CE56" s="740">
        <f t="shared" si="84"/>
        <v>41629.68</v>
      </c>
      <c r="CF56" s="740">
        <f t="shared" si="84"/>
        <v>42878.64</v>
      </c>
      <c r="CG56" s="740">
        <f t="shared" si="84"/>
        <v>44164.92</v>
      </c>
      <c r="CH56" s="740">
        <f t="shared" si="84"/>
        <v>45489.96</v>
      </c>
      <c r="CI56" s="740">
        <f t="shared" si="84"/>
        <v>46854.600000000006</v>
      </c>
      <c r="CJ56" s="746" t="s">
        <v>1208</v>
      </c>
      <c r="CK56" s="746" t="s">
        <v>1208</v>
      </c>
      <c r="CL56" s="746" t="s">
        <v>1208</v>
      </c>
      <c r="CM56" s="746" t="s">
        <v>1208</v>
      </c>
      <c r="CN56" s="746" t="s">
        <v>1208</v>
      </c>
      <c r="CO56" s="746" t="s">
        <v>1208</v>
      </c>
      <c r="CP56" s="677" t="e">
        <f t="shared" si="74"/>
        <v>#DIV/0!</v>
      </c>
      <c r="CQ56" s="677" t="e">
        <f t="shared" si="75"/>
        <v>#DIV/0!</v>
      </c>
      <c r="CR56" s="677" t="e">
        <f t="shared" si="76"/>
        <v>#DIV/0!</v>
      </c>
      <c r="CS56" s="677" t="e">
        <f t="shared" si="77"/>
        <v>#DIV/0!</v>
      </c>
      <c r="CT56" s="677" t="e">
        <f t="shared" si="78"/>
        <v>#DIV/0!</v>
      </c>
      <c r="CU56" s="677" t="e">
        <f t="shared" si="79"/>
        <v>#DIV/0!</v>
      </c>
      <c r="CV56" s="764" t="e">
        <f t="shared" si="85"/>
        <v>#DIV/0!</v>
      </c>
      <c r="CW56" s="764" t="e">
        <f t="shared" si="85"/>
        <v>#DIV/0!</v>
      </c>
      <c r="CX56" s="764" t="e">
        <f t="shared" si="85"/>
        <v>#DIV/0!</v>
      </c>
      <c r="CY56" s="764" t="e">
        <f t="shared" si="85"/>
        <v>#DIV/0!</v>
      </c>
      <c r="CZ56" s="764" t="e">
        <f t="shared" si="85"/>
        <v>#DIV/0!</v>
      </c>
      <c r="DA56" s="764" t="e">
        <f t="shared" si="85"/>
        <v>#DIV/0!</v>
      </c>
      <c r="DB56" s="680" t="e">
        <f t="shared" si="86"/>
        <v>#DIV/0!</v>
      </c>
      <c r="DC56" s="680" t="e">
        <f t="shared" si="86"/>
        <v>#DIV/0!</v>
      </c>
      <c r="DD56" s="680" t="e">
        <f t="shared" si="86"/>
        <v>#DIV/0!</v>
      </c>
      <c r="DE56" s="680" t="e">
        <f t="shared" si="86"/>
        <v>#DIV/0!</v>
      </c>
      <c r="DF56" s="680" t="e">
        <f t="shared" si="86"/>
        <v>#DIV/0!</v>
      </c>
      <c r="DG56" s="680" t="e">
        <f t="shared" si="86"/>
        <v>#DIV/0!</v>
      </c>
      <c r="DH56" s="766">
        <f>ROUND($J56*O56, 'Initial Information'!B59)</f>
        <v>0</v>
      </c>
      <c r="DI56" s="766">
        <f>ROUND($J56*T56, 'Initial Information'!C59)</f>
        <v>0</v>
      </c>
      <c r="DJ56" s="766">
        <f>ROUND($J56*Y56, 'Initial Information'!D59)</f>
        <v>0</v>
      </c>
      <c r="DK56" s="766">
        <f>ROUND($J56*AD56, 'Initial Information'!E59)</f>
        <v>0</v>
      </c>
      <c r="DL56" s="766">
        <f>ROUND($J56*AI56, 'Initial Information'!F59)</f>
        <v>0</v>
      </c>
      <c r="DM56" s="766">
        <f>ROUND($J56*AN56, 'Initial Information'!G59)</f>
        <v>0</v>
      </c>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row>
    <row r="57" spans="1:144" s="58" customFormat="1" ht="20.25" customHeight="1">
      <c r="A57" s="55" t="s">
        <v>181</v>
      </c>
      <c r="B57" s="56">
        <v>17</v>
      </c>
      <c r="C57" s="74">
        <v>0</v>
      </c>
      <c r="D57" s="1068" t="s">
        <v>200</v>
      </c>
      <c r="E57" s="966"/>
      <c r="F57" s="966"/>
      <c r="G57" s="56" t="s">
        <v>181</v>
      </c>
      <c r="H57" s="101">
        <v>3270</v>
      </c>
      <c r="I57" s="56" t="s">
        <v>181</v>
      </c>
      <c r="J57" s="105">
        <v>0.17</v>
      </c>
      <c r="K57" s="56" t="s">
        <v>181</v>
      </c>
      <c r="L57" s="68" t="s">
        <v>181</v>
      </c>
      <c r="M57" s="74"/>
      <c r="N57" s="152" t="s">
        <v>181</v>
      </c>
      <c r="O57" s="400">
        <f t="shared" si="51"/>
        <v>0</v>
      </c>
      <c r="P57" s="69" t="s">
        <v>181</v>
      </c>
      <c r="Q57" s="152" t="s">
        <v>181</v>
      </c>
      <c r="R57" s="74"/>
      <c r="S57" s="152" t="s">
        <v>181</v>
      </c>
      <c r="T57" s="400">
        <f t="shared" si="52"/>
        <v>0</v>
      </c>
      <c r="U57" s="69" t="s">
        <v>181</v>
      </c>
      <c r="V57" s="152" t="s">
        <v>181</v>
      </c>
      <c r="W57" s="74"/>
      <c r="X57" s="152" t="s">
        <v>181</v>
      </c>
      <c r="Y57" s="400">
        <f t="shared" si="53"/>
        <v>0</v>
      </c>
      <c r="Z57" s="69" t="s">
        <v>181</v>
      </c>
      <c r="AA57" s="152" t="s">
        <v>181</v>
      </c>
      <c r="AB57" s="74"/>
      <c r="AC57" s="152" t="s">
        <v>181</v>
      </c>
      <c r="AD57" s="400">
        <f t="shared" si="54"/>
        <v>0</v>
      </c>
      <c r="AE57" s="69" t="s">
        <v>181</v>
      </c>
      <c r="AF57" s="152" t="s">
        <v>181</v>
      </c>
      <c r="AG57" s="74"/>
      <c r="AH57" s="152" t="s">
        <v>181</v>
      </c>
      <c r="AI57" s="400">
        <f t="shared" si="55"/>
        <v>0</v>
      </c>
      <c r="AJ57" s="69" t="s">
        <v>181</v>
      </c>
      <c r="AK57" s="152" t="s">
        <v>181</v>
      </c>
      <c r="AL57" s="74"/>
      <c r="AM57" s="152" t="s">
        <v>181</v>
      </c>
      <c r="AN57" s="400">
        <f t="shared" si="56"/>
        <v>0</v>
      </c>
      <c r="AO57" s="75" t="s">
        <v>181</v>
      </c>
      <c r="AP57" s="185" t="s">
        <v>181</v>
      </c>
      <c r="AQ57" s="52">
        <f t="shared" si="82"/>
        <v>0</v>
      </c>
      <c r="AR57" s="188" t="s">
        <v>181</v>
      </c>
      <c r="AS57" s="729"/>
      <c r="AT57" s="76">
        <v>1.03</v>
      </c>
      <c r="AU57" s="76">
        <f t="shared" ref="AU57:AY60" si="87">1.03*AT57</f>
        <v>1.0609</v>
      </c>
      <c r="AV57" s="76">
        <f t="shared" si="87"/>
        <v>1.092727</v>
      </c>
      <c r="AW57" s="76">
        <f t="shared" si="87"/>
        <v>1.1255088100000001</v>
      </c>
      <c r="AX57" s="76">
        <f t="shared" si="87"/>
        <v>1.1592740743000001</v>
      </c>
      <c r="AY57" s="76">
        <f t="shared" si="87"/>
        <v>1.1940522965290001</v>
      </c>
      <c r="AZ57" s="51">
        <f t="shared" si="58"/>
        <v>0</v>
      </c>
      <c r="BA57" s="51">
        <f t="shared" si="59"/>
        <v>0</v>
      </c>
      <c r="BB57" s="51">
        <f t="shared" si="60"/>
        <v>0</v>
      </c>
      <c r="BC57" s="51">
        <f t="shared" si="61"/>
        <v>0</v>
      </c>
      <c r="BD57" s="51">
        <f t="shared" si="62"/>
        <v>0</v>
      </c>
      <c r="BE57" s="51">
        <f t="shared" si="63"/>
        <v>0</v>
      </c>
      <c r="BF57" s="127"/>
      <c r="BG57" s="127"/>
      <c r="BH57" s="127"/>
      <c r="BI57" s="127"/>
      <c r="BJ57" s="127"/>
      <c r="BK57" s="127"/>
      <c r="BL57" s="738">
        <f t="shared" si="64"/>
        <v>0</v>
      </c>
      <c r="BM57" s="738">
        <f t="shared" si="65"/>
        <v>0</v>
      </c>
      <c r="BN57" s="738">
        <f t="shared" si="66"/>
        <v>0</v>
      </c>
      <c r="BO57" s="738">
        <f t="shared" si="67"/>
        <v>0</v>
      </c>
      <c r="BP57" s="738">
        <f t="shared" si="68"/>
        <v>0</v>
      </c>
      <c r="BQ57" s="738">
        <f t="shared" si="69"/>
        <v>0</v>
      </c>
      <c r="BR57" s="741">
        <f t="shared" si="83"/>
        <v>3368.1</v>
      </c>
      <c r="BS57" s="741">
        <f t="shared" si="83"/>
        <v>3469.14</v>
      </c>
      <c r="BT57" s="741">
        <f t="shared" si="83"/>
        <v>3573.22</v>
      </c>
      <c r="BU57" s="741">
        <f t="shared" si="83"/>
        <v>3680.41</v>
      </c>
      <c r="BV57" s="741">
        <f t="shared" si="83"/>
        <v>3790.83</v>
      </c>
      <c r="BW57" s="741">
        <f t="shared" si="83"/>
        <v>3904.55</v>
      </c>
      <c r="BX57" s="744"/>
      <c r="BY57" s="744"/>
      <c r="BZ57" s="744"/>
      <c r="CA57" s="744"/>
      <c r="CB57" s="744"/>
      <c r="CC57" s="744"/>
      <c r="CD57" s="740">
        <f t="shared" si="84"/>
        <v>40417.199999999997</v>
      </c>
      <c r="CE57" s="740">
        <f t="shared" si="84"/>
        <v>41629.68</v>
      </c>
      <c r="CF57" s="740">
        <f t="shared" si="84"/>
        <v>42878.64</v>
      </c>
      <c r="CG57" s="740">
        <f t="shared" si="84"/>
        <v>44164.92</v>
      </c>
      <c r="CH57" s="740">
        <f t="shared" si="84"/>
        <v>45489.96</v>
      </c>
      <c r="CI57" s="740">
        <f t="shared" si="84"/>
        <v>46854.600000000006</v>
      </c>
      <c r="CJ57" s="746" t="s">
        <v>1208</v>
      </c>
      <c r="CK57" s="746" t="s">
        <v>1208</v>
      </c>
      <c r="CL57" s="746" t="s">
        <v>1208</v>
      </c>
      <c r="CM57" s="746" t="s">
        <v>1208</v>
      </c>
      <c r="CN57" s="746" t="s">
        <v>1208</v>
      </c>
      <c r="CO57" s="746" t="s">
        <v>1208</v>
      </c>
      <c r="CP57" s="677" t="e">
        <f t="shared" si="74"/>
        <v>#DIV/0!</v>
      </c>
      <c r="CQ57" s="677" t="e">
        <f t="shared" si="75"/>
        <v>#DIV/0!</v>
      </c>
      <c r="CR57" s="677" t="e">
        <f t="shared" si="76"/>
        <v>#DIV/0!</v>
      </c>
      <c r="CS57" s="677" t="e">
        <f t="shared" si="77"/>
        <v>#DIV/0!</v>
      </c>
      <c r="CT57" s="677" t="e">
        <f t="shared" si="78"/>
        <v>#DIV/0!</v>
      </c>
      <c r="CU57" s="677" t="e">
        <f t="shared" si="79"/>
        <v>#DIV/0!</v>
      </c>
      <c r="CV57" s="764" t="e">
        <f t="shared" si="85"/>
        <v>#DIV/0!</v>
      </c>
      <c r="CW57" s="764" t="e">
        <f t="shared" si="85"/>
        <v>#DIV/0!</v>
      </c>
      <c r="CX57" s="764" t="e">
        <f t="shared" si="85"/>
        <v>#DIV/0!</v>
      </c>
      <c r="CY57" s="764" t="e">
        <f t="shared" si="85"/>
        <v>#DIV/0!</v>
      </c>
      <c r="CZ57" s="764" t="e">
        <f t="shared" si="85"/>
        <v>#DIV/0!</v>
      </c>
      <c r="DA57" s="764" t="e">
        <f t="shared" si="85"/>
        <v>#DIV/0!</v>
      </c>
      <c r="DB57" s="680" t="e">
        <f t="shared" si="86"/>
        <v>#DIV/0!</v>
      </c>
      <c r="DC57" s="680" t="e">
        <f t="shared" si="86"/>
        <v>#DIV/0!</v>
      </c>
      <c r="DD57" s="680" t="e">
        <f t="shared" si="86"/>
        <v>#DIV/0!</v>
      </c>
      <c r="DE57" s="680" t="e">
        <f t="shared" si="86"/>
        <v>#DIV/0!</v>
      </c>
      <c r="DF57" s="680" t="e">
        <f t="shared" si="86"/>
        <v>#DIV/0!</v>
      </c>
      <c r="DG57" s="680" t="e">
        <f t="shared" si="86"/>
        <v>#DIV/0!</v>
      </c>
      <c r="DH57" s="766">
        <f>ROUND($J57*O57, 'Initial Information'!B60)</f>
        <v>0</v>
      </c>
      <c r="DI57" s="766">
        <f>ROUND($J57*T57, 'Initial Information'!C60)</f>
        <v>0</v>
      </c>
      <c r="DJ57" s="766">
        <f>ROUND($J57*Y57, 'Initial Information'!D60)</f>
        <v>0</v>
      </c>
      <c r="DK57" s="766">
        <f>ROUND($J57*AD57, 'Initial Information'!E60)</f>
        <v>0</v>
      </c>
      <c r="DL57" s="766">
        <f>ROUND($J57*AI57, 'Initial Information'!F60)</f>
        <v>0</v>
      </c>
      <c r="DM57" s="766">
        <f>ROUND($J57*AN57, 'Initial Information'!G60)</f>
        <v>0</v>
      </c>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row>
    <row r="58" spans="1:144" s="58" customFormat="1" ht="20.25" customHeight="1">
      <c r="A58" s="55" t="s">
        <v>181</v>
      </c>
      <c r="B58" s="56">
        <v>18</v>
      </c>
      <c r="C58" s="74">
        <v>0</v>
      </c>
      <c r="D58" s="86" t="s">
        <v>239</v>
      </c>
      <c r="E58" s="87"/>
      <c r="F58" s="88">
        <v>7.25</v>
      </c>
      <c r="G58" s="56" t="s">
        <v>181</v>
      </c>
      <c r="H58" s="102">
        <f>ROUND(F$58*173.3333,2)</f>
        <v>1256.67</v>
      </c>
      <c r="I58" s="56" t="s">
        <v>181</v>
      </c>
      <c r="J58" s="105">
        <v>1.2500000000000001E-2</v>
      </c>
      <c r="K58" s="56" t="s">
        <v>181</v>
      </c>
      <c r="L58" s="68" t="s">
        <v>181</v>
      </c>
      <c r="M58" s="74"/>
      <c r="N58" s="152" t="s">
        <v>181</v>
      </c>
      <c r="O58" s="400">
        <f t="shared" si="51"/>
        <v>0</v>
      </c>
      <c r="P58" s="69" t="s">
        <v>181</v>
      </c>
      <c r="Q58" s="152" t="s">
        <v>181</v>
      </c>
      <c r="R58" s="74"/>
      <c r="S58" s="152" t="s">
        <v>181</v>
      </c>
      <c r="T58" s="400">
        <f t="shared" si="52"/>
        <v>0</v>
      </c>
      <c r="U58" s="69" t="s">
        <v>181</v>
      </c>
      <c r="V58" s="152" t="s">
        <v>181</v>
      </c>
      <c r="W58" s="74"/>
      <c r="X58" s="152" t="s">
        <v>181</v>
      </c>
      <c r="Y58" s="400">
        <f t="shared" si="53"/>
        <v>0</v>
      </c>
      <c r="Z58" s="69" t="s">
        <v>181</v>
      </c>
      <c r="AA58" s="152" t="s">
        <v>181</v>
      </c>
      <c r="AB58" s="74"/>
      <c r="AC58" s="152" t="s">
        <v>181</v>
      </c>
      <c r="AD58" s="400">
        <f t="shared" si="54"/>
        <v>0</v>
      </c>
      <c r="AE58" s="69" t="s">
        <v>181</v>
      </c>
      <c r="AF58" s="152" t="s">
        <v>181</v>
      </c>
      <c r="AG58" s="74"/>
      <c r="AH58" s="152" t="s">
        <v>181</v>
      </c>
      <c r="AI58" s="400">
        <f t="shared" si="55"/>
        <v>0</v>
      </c>
      <c r="AJ58" s="69" t="s">
        <v>181</v>
      </c>
      <c r="AK58" s="152" t="s">
        <v>181</v>
      </c>
      <c r="AL58" s="74"/>
      <c r="AM58" s="152" t="s">
        <v>181</v>
      </c>
      <c r="AN58" s="400">
        <f t="shared" si="56"/>
        <v>0</v>
      </c>
      <c r="AO58" s="75" t="s">
        <v>181</v>
      </c>
      <c r="AP58" s="185" t="s">
        <v>181</v>
      </c>
      <c r="AQ58" s="52">
        <f t="shared" si="82"/>
        <v>0</v>
      </c>
      <c r="AR58" s="188" t="s">
        <v>181</v>
      </c>
      <c r="AS58" s="729"/>
      <c r="AT58" s="76">
        <v>1.03</v>
      </c>
      <c r="AU58" s="76">
        <f t="shared" si="87"/>
        <v>1.0609</v>
      </c>
      <c r="AV58" s="76">
        <f t="shared" si="87"/>
        <v>1.092727</v>
      </c>
      <c r="AW58" s="76">
        <f t="shared" si="87"/>
        <v>1.1255088100000001</v>
      </c>
      <c r="AX58" s="76">
        <f t="shared" si="87"/>
        <v>1.1592740743000001</v>
      </c>
      <c r="AY58" s="76">
        <f t="shared" si="87"/>
        <v>1.1940522965290001</v>
      </c>
      <c r="AZ58" s="51">
        <f t="shared" si="58"/>
        <v>0</v>
      </c>
      <c r="BA58" s="51">
        <f t="shared" si="59"/>
        <v>0</v>
      </c>
      <c r="BB58" s="51">
        <f t="shared" si="60"/>
        <v>0</v>
      </c>
      <c r="BC58" s="51">
        <f t="shared" si="61"/>
        <v>0</v>
      </c>
      <c r="BD58" s="51">
        <f t="shared" si="62"/>
        <v>0</v>
      </c>
      <c r="BE58" s="51">
        <f t="shared" si="63"/>
        <v>0</v>
      </c>
      <c r="BF58" s="127"/>
      <c r="BG58" s="127"/>
      <c r="BH58" s="127"/>
      <c r="BI58" s="127"/>
      <c r="BJ58" s="127"/>
      <c r="BK58" s="127"/>
      <c r="BL58" s="738">
        <f t="shared" si="64"/>
        <v>0</v>
      </c>
      <c r="BM58" s="738">
        <f t="shared" si="65"/>
        <v>0</v>
      </c>
      <c r="BN58" s="738">
        <f t="shared" si="66"/>
        <v>0</v>
      </c>
      <c r="BO58" s="738">
        <f t="shared" si="67"/>
        <v>0</v>
      </c>
      <c r="BP58" s="738">
        <f t="shared" si="68"/>
        <v>0</v>
      </c>
      <c r="BQ58" s="738">
        <f t="shared" si="69"/>
        <v>0</v>
      </c>
      <c r="BR58" s="741">
        <f t="shared" si="83"/>
        <v>1294.3699999999999</v>
      </c>
      <c r="BS58" s="741">
        <f t="shared" si="83"/>
        <v>1333.2</v>
      </c>
      <c r="BT58" s="741">
        <f t="shared" si="83"/>
        <v>1373.2</v>
      </c>
      <c r="BU58" s="741">
        <f t="shared" si="83"/>
        <v>1414.39</v>
      </c>
      <c r="BV58" s="741">
        <f t="shared" si="83"/>
        <v>1456.82</v>
      </c>
      <c r="BW58" s="741">
        <f t="shared" si="83"/>
        <v>1500.53</v>
      </c>
      <c r="BX58" s="744"/>
      <c r="BY58" s="744"/>
      <c r="BZ58" s="744"/>
      <c r="CA58" s="744"/>
      <c r="CB58" s="744"/>
      <c r="CC58" s="744"/>
      <c r="CD58" s="740">
        <f t="shared" ref="CD58:CI60" si="88">BR58*12</f>
        <v>15532.439999999999</v>
      </c>
      <c r="CE58" s="740">
        <f t="shared" si="88"/>
        <v>15998.400000000001</v>
      </c>
      <c r="CF58" s="740">
        <f t="shared" si="88"/>
        <v>16478.400000000001</v>
      </c>
      <c r="CG58" s="740">
        <f t="shared" si="88"/>
        <v>16972.68</v>
      </c>
      <c r="CH58" s="740">
        <f t="shared" si="88"/>
        <v>17481.84</v>
      </c>
      <c r="CI58" s="740">
        <f t="shared" si="88"/>
        <v>18006.36</v>
      </c>
      <c r="CJ58" s="746" t="s">
        <v>1208</v>
      </c>
      <c r="CK58" s="746" t="s">
        <v>1208</v>
      </c>
      <c r="CL58" s="746" t="s">
        <v>1208</v>
      </c>
      <c r="CM58" s="746" t="s">
        <v>1208</v>
      </c>
      <c r="CN58" s="746" t="s">
        <v>1208</v>
      </c>
      <c r="CO58" s="746" t="s">
        <v>1208</v>
      </c>
      <c r="CP58" s="677" t="e">
        <f t="shared" si="74"/>
        <v>#DIV/0!</v>
      </c>
      <c r="CQ58" s="677" t="e">
        <f t="shared" si="75"/>
        <v>#DIV/0!</v>
      </c>
      <c r="CR58" s="677" t="e">
        <f t="shared" si="76"/>
        <v>#DIV/0!</v>
      </c>
      <c r="CS58" s="677" t="e">
        <f t="shared" si="77"/>
        <v>#DIV/0!</v>
      </c>
      <c r="CT58" s="677" t="e">
        <f t="shared" si="78"/>
        <v>#DIV/0!</v>
      </c>
      <c r="CU58" s="677" t="e">
        <f t="shared" si="79"/>
        <v>#DIV/0!</v>
      </c>
      <c r="CV58" s="764" t="e">
        <f t="shared" si="85"/>
        <v>#DIV/0!</v>
      </c>
      <c r="CW58" s="764" t="e">
        <f t="shared" si="85"/>
        <v>#DIV/0!</v>
      </c>
      <c r="CX58" s="764" t="e">
        <f t="shared" si="85"/>
        <v>#DIV/0!</v>
      </c>
      <c r="CY58" s="764" t="e">
        <f t="shared" si="85"/>
        <v>#DIV/0!</v>
      </c>
      <c r="CZ58" s="764" t="e">
        <f t="shared" si="85"/>
        <v>#DIV/0!</v>
      </c>
      <c r="DA58" s="764" t="e">
        <f t="shared" si="85"/>
        <v>#DIV/0!</v>
      </c>
      <c r="DB58" s="680" t="e">
        <f t="shared" si="86"/>
        <v>#DIV/0!</v>
      </c>
      <c r="DC58" s="680" t="e">
        <f t="shared" si="86"/>
        <v>#DIV/0!</v>
      </c>
      <c r="DD58" s="680" t="e">
        <f t="shared" si="86"/>
        <v>#DIV/0!</v>
      </c>
      <c r="DE58" s="680" t="e">
        <f t="shared" si="86"/>
        <v>#DIV/0!</v>
      </c>
      <c r="DF58" s="680" t="e">
        <f t="shared" si="86"/>
        <v>#DIV/0!</v>
      </c>
      <c r="DG58" s="680" t="e">
        <f t="shared" si="86"/>
        <v>#DIV/0!</v>
      </c>
      <c r="DH58" s="766">
        <f>ROUND($J58*O58, 'Initial Information'!B61)</f>
        <v>0</v>
      </c>
      <c r="DI58" s="766">
        <f>ROUND($J58*T58, 'Initial Information'!C61)</f>
        <v>0</v>
      </c>
      <c r="DJ58" s="766">
        <f>ROUND($J58*Y58, 'Initial Information'!D61)</f>
        <v>0</v>
      </c>
      <c r="DK58" s="766">
        <f>ROUND($J58*AD58, 'Initial Information'!E61)</f>
        <v>0</v>
      </c>
      <c r="DL58" s="766">
        <f>ROUND($J58*AI58, 'Initial Information'!F61)</f>
        <v>0</v>
      </c>
      <c r="DM58" s="766">
        <f>ROUND($J58*AN58, 'Initial Information'!G61)</f>
        <v>0</v>
      </c>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row>
    <row r="59" spans="1:144" s="58" customFormat="1" ht="20.25" customHeight="1">
      <c r="A59" s="55" t="s">
        <v>181</v>
      </c>
      <c r="B59" s="56">
        <v>19</v>
      </c>
      <c r="C59" s="74">
        <v>0</v>
      </c>
      <c r="D59" s="86" t="s">
        <v>201</v>
      </c>
      <c r="E59" s="87" t="s">
        <v>181</v>
      </c>
      <c r="F59" s="88">
        <v>7.25</v>
      </c>
      <c r="G59" s="56" t="s">
        <v>181</v>
      </c>
      <c r="H59" s="102">
        <f>ROUND(F$59*173.3333,2)</f>
        <v>1256.67</v>
      </c>
      <c r="I59" s="56" t="s">
        <v>181</v>
      </c>
      <c r="J59" s="105">
        <v>1.2500000000000001E-2</v>
      </c>
      <c r="K59" s="56" t="s">
        <v>181</v>
      </c>
      <c r="L59" s="68" t="s">
        <v>181</v>
      </c>
      <c r="M59" s="74"/>
      <c r="N59" s="152" t="s">
        <v>181</v>
      </c>
      <c r="O59" s="400">
        <f t="shared" si="51"/>
        <v>0</v>
      </c>
      <c r="P59" s="69" t="s">
        <v>181</v>
      </c>
      <c r="Q59" s="152" t="s">
        <v>181</v>
      </c>
      <c r="R59" s="74"/>
      <c r="S59" s="152" t="s">
        <v>181</v>
      </c>
      <c r="T59" s="400">
        <f t="shared" si="52"/>
        <v>0</v>
      </c>
      <c r="U59" s="69" t="s">
        <v>181</v>
      </c>
      <c r="V59" s="152" t="s">
        <v>181</v>
      </c>
      <c r="W59" s="74"/>
      <c r="X59" s="152" t="s">
        <v>181</v>
      </c>
      <c r="Y59" s="400">
        <f t="shared" si="53"/>
        <v>0</v>
      </c>
      <c r="Z59" s="69" t="s">
        <v>181</v>
      </c>
      <c r="AA59" s="152" t="s">
        <v>181</v>
      </c>
      <c r="AB59" s="74"/>
      <c r="AC59" s="152" t="s">
        <v>181</v>
      </c>
      <c r="AD59" s="400">
        <f t="shared" si="54"/>
        <v>0</v>
      </c>
      <c r="AE59" s="69" t="s">
        <v>181</v>
      </c>
      <c r="AF59" s="152" t="s">
        <v>181</v>
      </c>
      <c r="AG59" s="74"/>
      <c r="AH59" s="152" t="s">
        <v>181</v>
      </c>
      <c r="AI59" s="400">
        <f t="shared" si="55"/>
        <v>0</v>
      </c>
      <c r="AJ59" s="69" t="s">
        <v>181</v>
      </c>
      <c r="AK59" s="152" t="s">
        <v>181</v>
      </c>
      <c r="AL59" s="74"/>
      <c r="AM59" s="152" t="s">
        <v>181</v>
      </c>
      <c r="AN59" s="400">
        <f t="shared" si="56"/>
        <v>0</v>
      </c>
      <c r="AO59" s="75" t="s">
        <v>181</v>
      </c>
      <c r="AP59" s="185" t="s">
        <v>181</v>
      </c>
      <c r="AQ59" s="52">
        <f t="shared" si="82"/>
        <v>0</v>
      </c>
      <c r="AR59" s="188" t="s">
        <v>181</v>
      </c>
      <c r="AS59" s="729"/>
      <c r="AT59" s="76">
        <v>1.03</v>
      </c>
      <c r="AU59" s="76">
        <f t="shared" si="87"/>
        <v>1.0609</v>
      </c>
      <c r="AV59" s="76">
        <f t="shared" si="87"/>
        <v>1.092727</v>
      </c>
      <c r="AW59" s="76">
        <f t="shared" si="87"/>
        <v>1.1255088100000001</v>
      </c>
      <c r="AX59" s="76">
        <f t="shared" si="87"/>
        <v>1.1592740743000001</v>
      </c>
      <c r="AY59" s="76">
        <f t="shared" si="87"/>
        <v>1.1940522965290001</v>
      </c>
      <c r="AZ59" s="51">
        <f t="shared" si="58"/>
        <v>0</v>
      </c>
      <c r="BA59" s="51">
        <f t="shared" si="59"/>
        <v>0</v>
      </c>
      <c r="BB59" s="51">
        <f t="shared" si="60"/>
        <v>0</v>
      </c>
      <c r="BC59" s="51">
        <f t="shared" si="61"/>
        <v>0</v>
      </c>
      <c r="BD59" s="51">
        <f t="shared" si="62"/>
        <v>0</v>
      </c>
      <c r="BE59" s="51">
        <f t="shared" si="63"/>
        <v>0</v>
      </c>
      <c r="BF59" s="127"/>
      <c r="BG59" s="127"/>
      <c r="BH59" s="127"/>
      <c r="BI59" s="127"/>
      <c r="BJ59" s="127"/>
      <c r="BK59" s="127"/>
      <c r="BL59" s="738">
        <f t="shared" si="64"/>
        <v>0</v>
      </c>
      <c r="BM59" s="738">
        <f t="shared" si="65"/>
        <v>0</v>
      </c>
      <c r="BN59" s="738">
        <f t="shared" si="66"/>
        <v>0</v>
      </c>
      <c r="BO59" s="738">
        <f t="shared" si="67"/>
        <v>0</v>
      </c>
      <c r="BP59" s="738">
        <f t="shared" si="68"/>
        <v>0</v>
      </c>
      <c r="BQ59" s="738">
        <f t="shared" si="69"/>
        <v>0</v>
      </c>
      <c r="BR59" s="741">
        <f t="shared" si="83"/>
        <v>1294.3699999999999</v>
      </c>
      <c r="BS59" s="741">
        <f t="shared" si="83"/>
        <v>1333.2</v>
      </c>
      <c r="BT59" s="741">
        <f t="shared" si="83"/>
        <v>1373.2</v>
      </c>
      <c r="BU59" s="741">
        <f t="shared" si="83"/>
        <v>1414.39</v>
      </c>
      <c r="BV59" s="741">
        <f t="shared" si="83"/>
        <v>1456.82</v>
      </c>
      <c r="BW59" s="741">
        <f t="shared" si="83"/>
        <v>1500.53</v>
      </c>
      <c r="BX59" s="744"/>
      <c r="BY59" s="744"/>
      <c r="BZ59" s="744"/>
      <c r="CA59" s="744"/>
      <c r="CB59" s="744"/>
      <c r="CC59" s="744"/>
      <c r="CD59" s="740">
        <f t="shared" si="88"/>
        <v>15532.439999999999</v>
      </c>
      <c r="CE59" s="740">
        <f t="shared" si="88"/>
        <v>15998.400000000001</v>
      </c>
      <c r="CF59" s="740">
        <f t="shared" si="88"/>
        <v>16478.400000000001</v>
      </c>
      <c r="CG59" s="740">
        <f t="shared" si="88"/>
        <v>16972.68</v>
      </c>
      <c r="CH59" s="740">
        <f t="shared" si="88"/>
        <v>17481.84</v>
      </c>
      <c r="CI59" s="740">
        <f t="shared" si="88"/>
        <v>18006.36</v>
      </c>
      <c r="CJ59" s="746" t="s">
        <v>1208</v>
      </c>
      <c r="CK59" s="746" t="s">
        <v>1208</v>
      </c>
      <c r="CL59" s="746" t="s">
        <v>1208</v>
      </c>
      <c r="CM59" s="746" t="s">
        <v>1208</v>
      </c>
      <c r="CN59" s="746" t="s">
        <v>1208</v>
      </c>
      <c r="CO59" s="746" t="s">
        <v>1208</v>
      </c>
      <c r="CP59" s="677" t="e">
        <f t="shared" si="74"/>
        <v>#DIV/0!</v>
      </c>
      <c r="CQ59" s="677" t="e">
        <f t="shared" si="75"/>
        <v>#DIV/0!</v>
      </c>
      <c r="CR59" s="677" t="e">
        <f t="shared" si="76"/>
        <v>#DIV/0!</v>
      </c>
      <c r="CS59" s="677" t="e">
        <f t="shared" si="77"/>
        <v>#DIV/0!</v>
      </c>
      <c r="CT59" s="677" t="e">
        <f t="shared" si="78"/>
        <v>#DIV/0!</v>
      </c>
      <c r="CU59" s="677" t="e">
        <f t="shared" si="79"/>
        <v>#DIV/0!</v>
      </c>
      <c r="CV59" s="764" t="e">
        <f t="shared" si="85"/>
        <v>#DIV/0!</v>
      </c>
      <c r="CW59" s="764" t="e">
        <f t="shared" si="85"/>
        <v>#DIV/0!</v>
      </c>
      <c r="CX59" s="764" t="e">
        <f t="shared" si="85"/>
        <v>#DIV/0!</v>
      </c>
      <c r="CY59" s="764" t="e">
        <f t="shared" si="85"/>
        <v>#DIV/0!</v>
      </c>
      <c r="CZ59" s="764" t="e">
        <f t="shared" si="85"/>
        <v>#DIV/0!</v>
      </c>
      <c r="DA59" s="764" t="e">
        <f t="shared" si="85"/>
        <v>#DIV/0!</v>
      </c>
      <c r="DB59" s="680" t="e">
        <f t="shared" si="86"/>
        <v>#DIV/0!</v>
      </c>
      <c r="DC59" s="680" t="e">
        <f t="shared" si="86"/>
        <v>#DIV/0!</v>
      </c>
      <c r="DD59" s="680" t="e">
        <f t="shared" si="86"/>
        <v>#DIV/0!</v>
      </c>
      <c r="DE59" s="680" t="e">
        <f t="shared" si="86"/>
        <v>#DIV/0!</v>
      </c>
      <c r="DF59" s="680" t="e">
        <f t="shared" si="86"/>
        <v>#DIV/0!</v>
      </c>
      <c r="DG59" s="680" t="e">
        <f t="shared" si="86"/>
        <v>#DIV/0!</v>
      </c>
      <c r="DH59" s="766">
        <f>ROUND($J59*O59, 'Initial Information'!B62)</f>
        <v>0</v>
      </c>
      <c r="DI59" s="766">
        <f>ROUND($J59*T59, 'Initial Information'!C62)</f>
        <v>0</v>
      </c>
      <c r="DJ59" s="766">
        <f>ROUND($J59*Y59, 'Initial Information'!D62)</f>
        <v>0</v>
      </c>
      <c r="DK59" s="766">
        <f>ROUND($J59*AD59, 'Initial Information'!E62)</f>
        <v>0</v>
      </c>
      <c r="DL59" s="766">
        <f>ROUND($J59*AI59, 'Initial Information'!F62)</f>
        <v>0</v>
      </c>
      <c r="DM59" s="766">
        <f>ROUND($J59*AN59, 'Initial Information'!G62)</f>
        <v>0</v>
      </c>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row>
    <row r="60" spans="1:144" s="58" customFormat="1" ht="20.25" customHeight="1">
      <c r="A60" s="55" t="s">
        <v>181</v>
      </c>
      <c r="B60" s="56">
        <v>20</v>
      </c>
      <c r="C60" s="74">
        <v>0</v>
      </c>
      <c r="D60" s="86" t="s">
        <v>201</v>
      </c>
      <c r="E60" s="87" t="s">
        <v>181</v>
      </c>
      <c r="F60" s="88">
        <v>7.25</v>
      </c>
      <c r="G60" s="56" t="s">
        <v>181</v>
      </c>
      <c r="H60" s="102">
        <f>ROUND(F$60*173.3333,2)</f>
        <v>1256.67</v>
      </c>
      <c r="I60" s="56" t="s">
        <v>181</v>
      </c>
      <c r="J60" s="105">
        <v>1.2500000000000001E-2</v>
      </c>
      <c r="K60" s="56" t="s">
        <v>181</v>
      </c>
      <c r="L60" s="68" t="s">
        <v>181</v>
      </c>
      <c r="M60" s="74"/>
      <c r="N60" s="152" t="s">
        <v>181</v>
      </c>
      <c r="O60" s="400">
        <f t="shared" si="51"/>
        <v>0</v>
      </c>
      <c r="P60" s="69" t="s">
        <v>181</v>
      </c>
      <c r="Q60" s="152" t="s">
        <v>181</v>
      </c>
      <c r="R60" s="74"/>
      <c r="S60" s="152" t="s">
        <v>181</v>
      </c>
      <c r="T60" s="400">
        <f t="shared" si="52"/>
        <v>0</v>
      </c>
      <c r="U60" s="69" t="s">
        <v>181</v>
      </c>
      <c r="V60" s="152" t="s">
        <v>181</v>
      </c>
      <c r="W60" s="74"/>
      <c r="X60" s="152" t="s">
        <v>181</v>
      </c>
      <c r="Y60" s="400">
        <f t="shared" si="53"/>
        <v>0</v>
      </c>
      <c r="Z60" s="69" t="s">
        <v>181</v>
      </c>
      <c r="AA60" s="152" t="s">
        <v>181</v>
      </c>
      <c r="AB60" s="74"/>
      <c r="AC60" s="152" t="s">
        <v>181</v>
      </c>
      <c r="AD60" s="400">
        <f t="shared" si="54"/>
        <v>0</v>
      </c>
      <c r="AE60" s="69" t="s">
        <v>181</v>
      </c>
      <c r="AF60" s="152" t="s">
        <v>181</v>
      </c>
      <c r="AG60" s="74"/>
      <c r="AH60" s="152" t="s">
        <v>181</v>
      </c>
      <c r="AI60" s="400">
        <f t="shared" si="55"/>
        <v>0</v>
      </c>
      <c r="AJ60" s="69" t="s">
        <v>181</v>
      </c>
      <c r="AK60" s="152" t="s">
        <v>181</v>
      </c>
      <c r="AL60" s="74"/>
      <c r="AM60" s="152" t="s">
        <v>181</v>
      </c>
      <c r="AN60" s="400">
        <f t="shared" si="56"/>
        <v>0</v>
      </c>
      <c r="AO60" s="75" t="s">
        <v>181</v>
      </c>
      <c r="AP60" s="185" t="s">
        <v>181</v>
      </c>
      <c r="AQ60" s="52">
        <f t="shared" si="82"/>
        <v>0</v>
      </c>
      <c r="AR60" s="188" t="s">
        <v>181</v>
      </c>
      <c r="AS60" s="729"/>
      <c r="AT60" s="76">
        <v>1.03</v>
      </c>
      <c r="AU60" s="76">
        <f t="shared" si="87"/>
        <v>1.0609</v>
      </c>
      <c r="AV60" s="76">
        <f t="shared" si="87"/>
        <v>1.092727</v>
      </c>
      <c r="AW60" s="76">
        <f t="shared" si="87"/>
        <v>1.1255088100000001</v>
      </c>
      <c r="AX60" s="76">
        <f t="shared" si="87"/>
        <v>1.1592740743000001</v>
      </c>
      <c r="AY60" s="76">
        <f t="shared" si="87"/>
        <v>1.1940522965290001</v>
      </c>
      <c r="AZ60" s="51">
        <f t="shared" si="58"/>
        <v>0</v>
      </c>
      <c r="BA60" s="51">
        <f t="shared" si="59"/>
        <v>0</v>
      </c>
      <c r="BB60" s="51">
        <f t="shared" si="60"/>
        <v>0</v>
      </c>
      <c r="BC60" s="51">
        <f t="shared" si="61"/>
        <v>0</v>
      </c>
      <c r="BD60" s="51">
        <f t="shared" si="62"/>
        <v>0</v>
      </c>
      <c r="BE60" s="51">
        <f t="shared" si="63"/>
        <v>0</v>
      </c>
      <c r="BF60" s="127"/>
      <c r="BG60" s="127"/>
      <c r="BH60" s="127"/>
      <c r="BI60" s="127"/>
      <c r="BJ60" s="127"/>
      <c r="BK60" s="127"/>
      <c r="BL60" s="738">
        <f t="shared" si="64"/>
        <v>0</v>
      </c>
      <c r="BM60" s="738">
        <f t="shared" si="65"/>
        <v>0</v>
      </c>
      <c r="BN60" s="738">
        <f t="shared" si="66"/>
        <v>0</v>
      </c>
      <c r="BO60" s="738">
        <f t="shared" si="67"/>
        <v>0</v>
      </c>
      <c r="BP60" s="738">
        <f t="shared" si="68"/>
        <v>0</v>
      </c>
      <c r="BQ60" s="738">
        <f t="shared" si="69"/>
        <v>0</v>
      </c>
      <c r="BR60" s="741">
        <f t="shared" si="83"/>
        <v>1294.3699999999999</v>
      </c>
      <c r="BS60" s="741">
        <f t="shared" si="83"/>
        <v>1333.2</v>
      </c>
      <c r="BT60" s="741">
        <f t="shared" si="83"/>
        <v>1373.2</v>
      </c>
      <c r="BU60" s="741">
        <f t="shared" si="83"/>
        <v>1414.39</v>
      </c>
      <c r="BV60" s="741">
        <f t="shared" si="83"/>
        <v>1456.82</v>
      </c>
      <c r="BW60" s="741">
        <f t="shared" si="83"/>
        <v>1500.53</v>
      </c>
      <c r="BX60" s="744"/>
      <c r="BY60" s="744"/>
      <c r="BZ60" s="744"/>
      <c r="CA60" s="744"/>
      <c r="CB60" s="744"/>
      <c r="CC60" s="744"/>
      <c r="CD60" s="740">
        <f t="shared" si="88"/>
        <v>15532.439999999999</v>
      </c>
      <c r="CE60" s="740">
        <f t="shared" si="88"/>
        <v>15998.400000000001</v>
      </c>
      <c r="CF60" s="740">
        <f t="shared" si="88"/>
        <v>16478.400000000001</v>
      </c>
      <c r="CG60" s="740">
        <f t="shared" si="88"/>
        <v>16972.68</v>
      </c>
      <c r="CH60" s="740">
        <f t="shared" si="88"/>
        <v>17481.84</v>
      </c>
      <c r="CI60" s="740">
        <f t="shared" si="88"/>
        <v>18006.36</v>
      </c>
      <c r="CJ60" s="746" t="s">
        <v>1208</v>
      </c>
      <c r="CK60" s="746" t="s">
        <v>1208</v>
      </c>
      <c r="CL60" s="746" t="s">
        <v>1208</v>
      </c>
      <c r="CM60" s="746" t="s">
        <v>1208</v>
      </c>
      <c r="CN60" s="746" t="s">
        <v>1208</v>
      </c>
      <c r="CO60" s="746" t="s">
        <v>1208</v>
      </c>
      <c r="CP60" s="677" t="e">
        <f t="shared" si="74"/>
        <v>#DIV/0!</v>
      </c>
      <c r="CQ60" s="677" t="e">
        <f t="shared" si="75"/>
        <v>#DIV/0!</v>
      </c>
      <c r="CR60" s="677" t="e">
        <f t="shared" si="76"/>
        <v>#DIV/0!</v>
      </c>
      <c r="CS60" s="677" t="e">
        <f t="shared" si="77"/>
        <v>#DIV/0!</v>
      </c>
      <c r="CT60" s="677" t="e">
        <f t="shared" si="78"/>
        <v>#DIV/0!</v>
      </c>
      <c r="CU60" s="677" t="e">
        <f t="shared" si="79"/>
        <v>#DIV/0!</v>
      </c>
      <c r="CV60" s="764" t="e">
        <f t="shared" si="85"/>
        <v>#DIV/0!</v>
      </c>
      <c r="CW60" s="764" t="e">
        <f t="shared" si="85"/>
        <v>#DIV/0!</v>
      </c>
      <c r="CX60" s="764" t="e">
        <f t="shared" si="85"/>
        <v>#DIV/0!</v>
      </c>
      <c r="CY60" s="764" t="e">
        <f t="shared" si="85"/>
        <v>#DIV/0!</v>
      </c>
      <c r="CZ60" s="764" t="e">
        <f t="shared" si="85"/>
        <v>#DIV/0!</v>
      </c>
      <c r="DA60" s="764" t="e">
        <f t="shared" si="85"/>
        <v>#DIV/0!</v>
      </c>
      <c r="DB60" s="680" t="e">
        <f t="shared" si="86"/>
        <v>#DIV/0!</v>
      </c>
      <c r="DC60" s="680" t="e">
        <f t="shared" si="86"/>
        <v>#DIV/0!</v>
      </c>
      <c r="DD60" s="680" t="e">
        <f t="shared" si="86"/>
        <v>#DIV/0!</v>
      </c>
      <c r="DE60" s="680" t="e">
        <f t="shared" si="86"/>
        <v>#DIV/0!</v>
      </c>
      <c r="DF60" s="680" t="e">
        <f t="shared" si="86"/>
        <v>#DIV/0!</v>
      </c>
      <c r="DG60" s="680" t="e">
        <f t="shared" si="86"/>
        <v>#DIV/0!</v>
      </c>
      <c r="DH60" s="766">
        <f>ROUND($J60*O60, 'Initial Information'!B63)</f>
        <v>0</v>
      </c>
      <c r="DI60" s="766">
        <f>ROUND($J60*T60, 'Initial Information'!C63)</f>
        <v>0</v>
      </c>
      <c r="DJ60" s="766">
        <f>ROUND($J60*Y60, 'Initial Information'!D63)</f>
        <v>0</v>
      </c>
      <c r="DK60" s="766">
        <f>ROUND($J60*AD60, 'Initial Information'!E63)</f>
        <v>0</v>
      </c>
      <c r="DL60" s="766">
        <f>ROUND($J60*AI60, 'Initial Information'!F63)</f>
        <v>0</v>
      </c>
      <c r="DM60" s="766">
        <f>ROUND($J60*AN60, 'Initial Information'!G63)</f>
        <v>0</v>
      </c>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row>
    <row r="61" spans="1:144" s="58" customFormat="1" ht="9.9499999999999993" customHeight="1" thickBot="1">
      <c r="A61" s="55" t="s">
        <v>181</v>
      </c>
      <c r="B61" s="56" t="s">
        <v>181</v>
      </c>
      <c r="C61" s="56" t="s">
        <v>181</v>
      </c>
      <c r="D61" s="56" t="s">
        <v>181</v>
      </c>
      <c r="E61" s="56" t="s">
        <v>181</v>
      </c>
      <c r="F61" s="56" t="s">
        <v>181</v>
      </c>
      <c r="G61" s="56" t="s">
        <v>181</v>
      </c>
      <c r="H61" s="56" t="s">
        <v>181</v>
      </c>
      <c r="I61" s="56" t="s">
        <v>181</v>
      </c>
      <c r="J61" s="56" t="s">
        <v>181</v>
      </c>
      <c r="K61" s="56" t="s">
        <v>181</v>
      </c>
      <c r="L61" s="68" t="s">
        <v>181</v>
      </c>
      <c r="M61" s="152" t="s">
        <v>181</v>
      </c>
      <c r="N61" s="152" t="s">
        <v>181</v>
      </c>
      <c r="O61" s="401" t="s">
        <v>181</v>
      </c>
      <c r="P61" s="69" t="s">
        <v>181</v>
      </c>
      <c r="Q61" s="152" t="s">
        <v>181</v>
      </c>
      <c r="R61" s="152" t="s">
        <v>181</v>
      </c>
      <c r="S61" s="152" t="s">
        <v>181</v>
      </c>
      <c r="T61" s="401" t="s">
        <v>181</v>
      </c>
      <c r="U61" s="69" t="s">
        <v>181</v>
      </c>
      <c r="V61" s="152" t="s">
        <v>181</v>
      </c>
      <c r="W61" s="152" t="s">
        <v>181</v>
      </c>
      <c r="X61" s="152" t="s">
        <v>181</v>
      </c>
      <c r="Y61" s="401" t="s">
        <v>181</v>
      </c>
      <c r="Z61" s="69" t="s">
        <v>181</v>
      </c>
      <c r="AA61" s="152" t="s">
        <v>181</v>
      </c>
      <c r="AB61" s="152" t="s">
        <v>181</v>
      </c>
      <c r="AC61" s="152" t="s">
        <v>181</v>
      </c>
      <c r="AD61" s="401" t="s">
        <v>181</v>
      </c>
      <c r="AE61" s="69" t="s">
        <v>181</v>
      </c>
      <c r="AF61" s="152" t="s">
        <v>181</v>
      </c>
      <c r="AG61" s="152" t="s">
        <v>181</v>
      </c>
      <c r="AH61" s="152" t="s">
        <v>181</v>
      </c>
      <c r="AI61" s="401" t="s">
        <v>181</v>
      </c>
      <c r="AJ61" s="69" t="s">
        <v>181</v>
      </c>
      <c r="AK61" s="152" t="s">
        <v>181</v>
      </c>
      <c r="AL61" s="152" t="s">
        <v>181</v>
      </c>
      <c r="AM61" s="152" t="s">
        <v>181</v>
      </c>
      <c r="AN61" s="401" t="s">
        <v>181</v>
      </c>
      <c r="AO61" s="75" t="s">
        <v>181</v>
      </c>
      <c r="AP61" s="185" t="s">
        <v>181</v>
      </c>
      <c r="AQ61" s="185" t="s">
        <v>181</v>
      </c>
      <c r="AR61" s="188" t="s">
        <v>181</v>
      </c>
      <c r="AS61" s="729"/>
      <c r="AT61" s="132" t="s">
        <v>181</v>
      </c>
      <c r="AU61" s="132" t="s">
        <v>181</v>
      </c>
      <c r="AV61" s="132" t="s">
        <v>181</v>
      </c>
      <c r="AW61" s="132" t="s">
        <v>181</v>
      </c>
      <c r="AX61" s="132" t="s">
        <v>181</v>
      </c>
      <c r="AY61" s="132" t="s">
        <v>181</v>
      </c>
      <c r="AZ61" s="132" t="s">
        <v>181</v>
      </c>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32" t="s">
        <v>181</v>
      </c>
      <c r="CW61" s="127"/>
      <c r="CX61" s="127"/>
      <c r="CY61" s="127"/>
      <c r="CZ61" s="127"/>
      <c r="DA61" s="127"/>
      <c r="DB61" s="132" t="s">
        <v>181</v>
      </c>
      <c r="DC61" s="127"/>
      <c r="DD61" s="127"/>
      <c r="DE61" s="127"/>
      <c r="DF61" s="127"/>
      <c r="DG61" s="127"/>
      <c r="DH61" s="132" t="s">
        <v>181</v>
      </c>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row>
    <row r="62" spans="1:144" s="58" customFormat="1" ht="20.25" customHeight="1" thickBot="1">
      <c r="A62" s="55" t="s">
        <v>181</v>
      </c>
      <c r="B62" s="56" t="s">
        <v>181</v>
      </c>
      <c r="C62" s="56" t="s">
        <v>202</v>
      </c>
      <c r="D62" s="56"/>
      <c r="E62" s="56"/>
      <c r="F62" s="56"/>
      <c r="G62" s="56" t="s">
        <v>181</v>
      </c>
      <c r="H62" s="56" t="s">
        <v>181</v>
      </c>
      <c r="I62" s="56" t="s">
        <v>181</v>
      </c>
      <c r="J62" s="56" t="s">
        <v>181</v>
      </c>
      <c r="K62" s="56" t="s">
        <v>181</v>
      </c>
      <c r="L62" s="68" t="s">
        <v>181</v>
      </c>
      <c r="M62" s="152" t="s">
        <v>181</v>
      </c>
      <c r="N62" s="152" t="s">
        <v>181</v>
      </c>
      <c r="O62" s="402">
        <f>SUM(O41:O60)</f>
        <v>0</v>
      </c>
      <c r="P62" s="69" t="s">
        <v>181</v>
      </c>
      <c r="Q62" s="152" t="s">
        <v>181</v>
      </c>
      <c r="R62" s="152" t="s">
        <v>181</v>
      </c>
      <c r="S62" s="152" t="s">
        <v>181</v>
      </c>
      <c r="T62" s="402">
        <f>SUM(T41:T60)</f>
        <v>0</v>
      </c>
      <c r="U62" s="69" t="s">
        <v>181</v>
      </c>
      <c r="V62" s="152" t="s">
        <v>181</v>
      </c>
      <c r="W62" s="152" t="s">
        <v>181</v>
      </c>
      <c r="X62" s="152" t="s">
        <v>181</v>
      </c>
      <c r="Y62" s="402">
        <f>SUM(Y41:Y60)</f>
        <v>0</v>
      </c>
      <c r="Z62" s="69" t="s">
        <v>181</v>
      </c>
      <c r="AA62" s="152" t="s">
        <v>181</v>
      </c>
      <c r="AB62" s="152" t="s">
        <v>181</v>
      </c>
      <c r="AC62" s="152" t="s">
        <v>181</v>
      </c>
      <c r="AD62" s="402">
        <f>SUM(AD41:AD60)</f>
        <v>0</v>
      </c>
      <c r="AE62" s="69" t="s">
        <v>181</v>
      </c>
      <c r="AF62" s="152" t="s">
        <v>181</v>
      </c>
      <c r="AG62" s="152" t="s">
        <v>181</v>
      </c>
      <c r="AH62" s="152" t="s">
        <v>181</v>
      </c>
      <c r="AI62" s="402">
        <f>SUM(AI41:AI60)</f>
        <v>0</v>
      </c>
      <c r="AJ62" s="69" t="s">
        <v>181</v>
      </c>
      <c r="AK62" s="152" t="s">
        <v>181</v>
      </c>
      <c r="AL62" s="152" t="s">
        <v>181</v>
      </c>
      <c r="AM62" s="152" t="s">
        <v>181</v>
      </c>
      <c r="AN62" s="402">
        <f>SUM(AN41:AN60)</f>
        <v>0</v>
      </c>
      <c r="AO62" s="75" t="s">
        <v>181</v>
      </c>
      <c r="AP62" s="185" t="s">
        <v>181</v>
      </c>
      <c r="AQ62" s="193">
        <f>SUM(O62:AN62)</f>
        <v>0</v>
      </c>
      <c r="AR62" s="188" t="s">
        <v>181</v>
      </c>
      <c r="AS62" s="729"/>
      <c r="AT62" s="132" t="s">
        <v>181</v>
      </c>
      <c r="AU62" s="132" t="s">
        <v>181</v>
      </c>
      <c r="AV62" s="132" t="s">
        <v>181</v>
      </c>
      <c r="AW62" s="132" t="s">
        <v>181</v>
      </c>
      <c r="AX62" s="132" t="s">
        <v>181</v>
      </c>
      <c r="AY62" s="132" t="s">
        <v>181</v>
      </c>
      <c r="AZ62" s="132" t="s">
        <v>181</v>
      </c>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32" t="s">
        <v>181</v>
      </c>
      <c r="CW62" s="127"/>
      <c r="CX62" s="127"/>
      <c r="CY62" s="127"/>
      <c r="CZ62" s="127"/>
      <c r="DA62" s="127"/>
      <c r="DB62" s="132" t="s">
        <v>181</v>
      </c>
      <c r="DC62" s="127"/>
      <c r="DD62" s="127"/>
      <c r="DE62" s="127"/>
      <c r="DF62" s="127"/>
      <c r="DG62" s="127"/>
      <c r="DH62" s="132" t="s">
        <v>181</v>
      </c>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row>
    <row r="63" spans="1:144" s="58" customFormat="1" ht="9.9499999999999993" customHeight="1" thickBot="1">
      <c r="A63" s="55" t="s">
        <v>181</v>
      </c>
      <c r="B63" s="56" t="s">
        <v>181</v>
      </c>
      <c r="C63" s="56" t="s">
        <v>181</v>
      </c>
      <c r="D63" s="56" t="s">
        <v>181</v>
      </c>
      <c r="E63" s="56" t="s">
        <v>181</v>
      </c>
      <c r="F63" s="56" t="s">
        <v>181</v>
      </c>
      <c r="G63" s="56" t="s">
        <v>181</v>
      </c>
      <c r="H63" s="56" t="s">
        <v>181</v>
      </c>
      <c r="I63" s="56" t="s">
        <v>181</v>
      </c>
      <c r="J63" s="56" t="s">
        <v>181</v>
      </c>
      <c r="K63" s="56" t="s">
        <v>181</v>
      </c>
      <c r="L63" s="68" t="s">
        <v>181</v>
      </c>
      <c r="M63" s="152" t="s">
        <v>181</v>
      </c>
      <c r="N63" s="152" t="s">
        <v>181</v>
      </c>
      <c r="O63" s="401" t="s">
        <v>181</v>
      </c>
      <c r="P63" s="69" t="s">
        <v>181</v>
      </c>
      <c r="Q63" s="152" t="s">
        <v>181</v>
      </c>
      <c r="R63" s="152" t="s">
        <v>181</v>
      </c>
      <c r="S63" s="152" t="s">
        <v>181</v>
      </c>
      <c r="T63" s="401" t="s">
        <v>181</v>
      </c>
      <c r="U63" s="69" t="s">
        <v>181</v>
      </c>
      <c r="V63" s="152" t="s">
        <v>181</v>
      </c>
      <c r="W63" s="152" t="s">
        <v>181</v>
      </c>
      <c r="X63" s="152" t="s">
        <v>181</v>
      </c>
      <c r="Y63" s="401" t="s">
        <v>181</v>
      </c>
      <c r="Z63" s="69" t="s">
        <v>181</v>
      </c>
      <c r="AA63" s="152" t="s">
        <v>181</v>
      </c>
      <c r="AB63" s="152" t="s">
        <v>181</v>
      </c>
      <c r="AC63" s="152" t="s">
        <v>181</v>
      </c>
      <c r="AD63" s="401" t="s">
        <v>181</v>
      </c>
      <c r="AE63" s="69" t="s">
        <v>181</v>
      </c>
      <c r="AF63" s="152" t="s">
        <v>181</v>
      </c>
      <c r="AG63" s="152" t="s">
        <v>181</v>
      </c>
      <c r="AH63" s="152" t="s">
        <v>181</v>
      </c>
      <c r="AI63" s="401" t="s">
        <v>181</v>
      </c>
      <c r="AJ63" s="69" t="s">
        <v>181</v>
      </c>
      <c r="AK63" s="152" t="s">
        <v>181</v>
      </c>
      <c r="AL63" s="152" t="s">
        <v>181</v>
      </c>
      <c r="AM63" s="152" t="s">
        <v>181</v>
      </c>
      <c r="AN63" s="401" t="s">
        <v>181</v>
      </c>
      <c r="AO63" s="75" t="s">
        <v>181</v>
      </c>
      <c r="AP63" s="185" t="s">
        <v>181</v>
      </c>
      <c r="AQ63" s="185" t="s">
        <v>181</v>
      </c>
      <c r="AR63" s="188" t="s">
        <v>181</v>
      </c>
      <c r="AS63" s="729"/>
      <c r="AT63" s="132" t="s">
        <v>181</v>
      </c>
      <c r="AU63" s="132" t="s">
        <v>181</v>
      </c>
      <c r="AV63" s="132" t="s">
        <v>181</v>
      </c>
      <c r="AW63" s="132" t="s">
        <v>181</v>
      </c>
      <c r="AX63" s="132" t="s">
        <v>181</v>
      </c>
      <c r="AY63" s="132" t="s">
        <v>181</v>
      </c>
      <c r="AZ63" s="132" t="s">
        <v>181</v>
      </c>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32" t="s">
        <v>181</v>
      </c>
      <c r="CW63" s="127"/>
      <c r="CX63" s="127"/>
      <c r="CY63" s="127"/>
      <c r="CZ63" s="127"/>
      <c r="DA63" s="127"/>
      <c r="DB63" s="132" t="s">
        <v>181</v>
      </c>
      <c r="DC63" s="127"/>
      <c r="DD63" s="127"/>
      <c r="DE63" s="127"/>
      <c r="DF63" s="127"/>
      <c r="DG63" s="127"/>
      <c r="DH63" s="132" t="s">
        <v>181</v>
      </c>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row>
    <row r="64" spans="1:144" s="58" customFormat="1" ht="20.25" customHeight="1" thickBot="1">
      <c r="A64" s="55" t="s">
        <v>181</v>
      </c>
      <c r="B64" s="56" t="s">
        <v>181</v>
      </c>
      <c r="C64" s="1347" t="s">
        <v>260</v>
      </c>
      <c r="D64" s="993"/>
      <c r="E64" s="993"/>
      <c r="F64" s="993"/>
      <c r="G64" s="993"/>
      <c r="H64" s="993"/>
      <c r="I64" s="993"/>
      <c r="J64" s="993"/>
      <c r="K64" s="56" t="s">
        <v>181</v>
      </c>
      <c r="L64" s="68" t="s">
        <v>181</v>
      </c>
      <c r="M64" s="152" t="s">
        <v>181</v>
      </c>
      <c r="N64" s="152" t="s">
        <v>181</v>
      </c>
      <c r="O64" s="404">
        <f>O62+O38</f>
        <v>0</v>
      </c>
      <c r="P64" s="69" t="s">
        <v>181</v>
      </c>
      <c r="Q64" s="152" t="s">
        <v>181</v>
      </c>
      <c r="R64" s="152" t="s">
        <v>181</v>
      </c>
      <c r="S64" s="152" t="s">
        <v>181</v>
      </c>
      <c r="T64" s="404">
        <f>T62+T38</f>
        <v>0</v>
      </c>
      <c r="U64" s="69" t="s">
        <v>181</v>
      </c>
      <c r="V64" s="152" t="s">
        <v>181</v>
      </c>
      <c r="W64" s="152" t="s">
        <v>181</v>
      </c>
      <c r="X64" s="152" t="s">
        <v>181</v>
      </c>
      <c r="Y64" s="404">
        <f>Y62+Y38</f>
        <v>0</v>
      </c>
      <c r="Z64" s="69" t="s">
        <v>181</v>
      </c>
      <c r="AA64" s="152" t="s">
        <v>181</v>
      </c>
      <c r="AB64" s="152" t="s">
        <v>181</v>
      </c>
      <c r="AC64" s="152" t="s">
        <v>181</v>
      </c>
      <c r="AD64" s="404">
        <f>AD62+AD38</f>
        <v>0</v>
      </c>
      <c r="AE64" s="69" t="s">
        <v>181</v>
      </c>
      <c r="AF64" s="152" t="s">
        <v>181</v>
      </c>
      <c r="AG64" s="152" t="s">
        <v>181</v>
      </c>
      <c r="AH64" s="152" t="s">
        <v>181</v>
      </c>
      <c r="AI64" s="404">
        <f>AI62+AI38</f>
        <v>0</v>
      </c>
      <c r="AJ64" s="69" t="s">
        <v>181</v>
      </c>
      <c r="AK64" s="152" t="s">
        <v>181</v>
      </c>
      <c r="AL64" s="152" t="s">
        <v>181</v>
      </c>
      <c r="AM64" s="152" t="s">
        <v>181</v>
      </c>
      <c r="AN64" s="404">
        <f>AN62+AN38</f>
        <v>0</v>
      </c>
      <c r="AO64" s="75" t="s">
        <v>181</v>
      </c>
      <c r="AP64" s="185" t="s">
        <v>181</v>
      </c>
      <c r="AQ64" s="190">
        <f>SUM(O64:AN64)</f>
        <v>0</v>
      </c>
      <c r="AR64" s="188" t="s">
        <v>181</v>
      </c>
      <c r="AS64" s="729"/>
      <c r="AT64" s="132" t="s">
        <v>181</v>
      </c>
      <c r="AU64" s="132" t="s">
        <v>181</v>
      </c>
      <c r="AV64" s="132" t="s">
        <v>181</v>
      </c>
      <c r="AW64" s="132" t="s">
        <v>181</v>
      </c>
      <c r="AX64" s="132" t="s">
        <v>181</v>
      </c>
      <c r="AY64" s="132" t="s">
        <v>181</v>
      </c>
      <c r="AZ64" s="132" t="s">
        <v>181</v>
      </c>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32" t="s">
        <v>181</v>
      </c>
      <c r="CW64" s="127"/>
      <c r="CX64" s="127"/>
      <c r="CY64" s="127"/>
      <c r="CZ64" s="127"/>
      <c r="DA64" s="127"/>
      <c r="DB64" s="767"/>
      <c r="DC64" s="127"/>
      <c r="DD64" s="127"/>
      <c r="DE64" s="127"/>
      <c r="DF64" s="127"/>
      <c r="DG64" s="127"/>
      <c r="DH64" s="132" t="s">
        <v>181</v>
      </c>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row>
    <row r="65" spans="1:144" s="58" customFormat="1" ht="9.9499999999999993" customHeight="1" thickBot="1">
      <c r="A65" s="61" t="s">
        <v>181</v>
      </c>
      <c r="B65" s="62" t="s">
        <v>181</v>
      </c>
      <c r="C65" s="62" t="s">
        <v>181</v>
      </c>
      <c r="D65" s="62" t="s">
        <v>181</v>
      </c>
      <c r="E65" s="62" t="s">
        <v>181</v>
      </c>
      <c r="F65" s="62" t="s">
        <v>181</v>
      </c>
      <c r="G65" s="62" t="s">
        <v>181</v>
      </c>
      <c r="H65" s="62" t="s">
        <v>181</v>
      </c>
      <c r="I65" s="62" t="s">
        <v>181</v>
      </c>
      <c r="J65" s="62" t="s">
        <v>181</v>
      </c>
      <c r="K65" s="62" t="s">
        <v>181</v>
      </c>
      <c r="L65" s="79" t="s">
        <v>181</v>
      </c>
      <c r="M65" s="80" t="s">
        <v>181</v>
      </c>
      <c r="N65" s="80" t="s">
        <v>181</v>
      </c>
      <c r="O65" s="403" t="s">
        <v>181</v>
      </c>
      <c r="P65" s="82" t="s">
        <v>181</v>
      </c>
      <c r="Q65" s="80" t="s">
        <v>181</v>
      </c>
      <c r="R65" s="80" t="s">
        <v>181</v>
      </c>
      <c r="S65" s="80" t="s">
        <v>181</v>
      </c>
      <c r="T65" s="403" t="s">
        <v>181</v>
      </c>
      <c r="U65" s="82" t="s">
        <v>181</v>
      </c>
      <c r="V65" s="80" t="s">
        <v>181</v>
      </c>
      <c r="W65" s="80" t="s">
        <v>181</v>
      </c>
      <c r="X65" s="80" t="s">
        <v>181</v>
      </c>
      <c r="Y65" s="403" t="s">
        <v>181</v>
      </c>
      <c r="Z65" s="82" t="s">
        <v>181</v>
      </c>
      <c r="AA65" s="80" t="s">
        <v>181</v>
      </c>
      <c r="AB65" s="80" t="s">
        <v>181</v>
      </c>
      <c r="AC65" s="80" t="s">
        <v>181</v>
      </c>
      <c r="AD65" s="403" t="s">
        <v>181</v>
      </c>
      <c r="AE65" s="82" t="s">
        <v>181</v>
      </c>
      <c r="AF65" s="80" t="s">
        <v>181</v>
      </c>
      <c r="AG65" s="80" t="s">
        <v>181</v>
      </c>
      <c r="AH65" s="80" t="s">
        <v>181</v>
      </c>
      <c r="AI65" s="403" t="s">
        <v>181</v>
      </c>
      <c r="AJ65" s="82" t="s">
        <v>181</v>
      </c>
      <c r="AK65" s="80" t="s">
        <v>181</v>
      </c>
      <c r="AL65" s="80" t="s">
        <v>181</v>
      </c>
      <c r="AM65" s="80" t="s">
        <v>181</v>
      </c>
      <c r="AN65" s="403" t="s">
        <v>181</v>
      </c>
      <c r="AO65" s="83" t="s">
        <v>181</v>
      </c>
      <c r="AP65" s="186" t="s">
        <v>181</v>
      </c>
      <c r="AQ65" s="186" t="s">
        <v>181</v>
      </c>
      <c r="AR65" s="189" t="s">
        <v>181</v>
      </c>
      <c r="AS65" s="729"/>
      <c r="AT65" s="132" t="s">
        <v>181</v>
      </c>
      <c r="AU65" s="132" t="s">
        <v>181</v>
      </c>
      <c r="AV65" s="132" t="s">
        <v>181</v>
      </c>
      <c r="AW65" s="132" t="s">
        <v>181</v>
      </c>
      <c r="AX65" s="132" t="s">
        <v>181</v>
      </c>
      <c r="AY65" s="132" t="s">
        <v>181</v>
      </c>
      <c r="AZ65" s="132" t="s">
        <v>181</v>
      </c>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32" t="s">
        <v>181</v>
      </c>
      <c r="CW65" s="127"/>
      <c r="CX65" s="127"/>
      <c r="CY65" s="127"/>
      <c r="CZ65" s="127"/>
      <c r="DA65" s="127"/>
      <c r="DB65" s="132" t="s">
        <v>181</v>
      </c>
      <c r="DC65" s="127"/>
      <c r="DD65" s="127"/>
      <c r="DE65" s="127"/>
      <c r="DF65" s="127"/>
      <c r="DG65" s="127"/>
      <c r="DH65" s="132" t="s">
        <v>181</v>
      </c>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row>
    <row r="66" spans="1:144" s="58" customFormat="1" ht="9.9499999999999993" customHeight="1">
      <c r="A66" s="55" t="s">
        <v>181</v>
      </c>
      <c r="B66" s="84" t="s">
        <v>181</v>
      </c>
      <c r="C66" s="84" t="s">
        <v>181</v>
      </c>
      <c r="D66" s="84" t="s">
        <v>181</v>
      </c>
      <c r="E66" s="84" t="s">
        <v>181</v>
      </c>
      <c r="F66" s="84" t="s">
        <v>181</v>
      </c>
      <c r="G66" s="56" t="s">
        <v>181</v>
      </c>
      <c r="H66" s="56" t="s">
        <v>181</v>
      </c>
      <c r="I66" s="56" t="s">
        <v>181</v>
      </c>
      <c r="J66" s="56" t="s">
        <v>181</v>
      </c>
      <c r="K66" s="56" t="s">
        <v>181</v>
      </c>
      <c r="L66" s="68" t="s">
        <v>181</v>
      </c>
      <c r="M66" s="152" t="s">
        <v>181</v>
      </c>
      <c r="N66" s="152" t="s">
        <v>181</v>
      </c>
      <c r="O66" s="401" t="s">
        <v>181</v>
      </c>
      <c r="P66" s="152" t="s">
        <v>181</v>
      </c>
      <c r="Q66" s="68" t="s">
        <v>181</v>
      </c>
      <c r="R66" s="152" t="s">
        <v>181</v>
      </c>
      <c r="S66" s="152" t="s">
        <v>181</v>
      </c>
      <c r="T66" s="401" t="s">
        <v>181</v>
      </c>
      <c r="U66" s="152" t="s">
        <v>181</v>
      </c>
      <c r="V66" s="68" t="s">
        <v>181</v>
      </c>
      <c r="W66" s="152" t="s">
        <v>181</v>
      </c>
      <c r="X66" s="152" t="s">
        <v>181</v>
      </c>
      <c r="Y66" s="401" t="s">
        <v>181</v>
      </c>
      <c r="Z66" s="152" t="s">
        <v>181</v>
      </c>
      <c r="AA66" s="68" t="s">
        <v>181</v>
      </c>
      <c r="AB66" s="152" t="s">
        <v>181</v>
      </c>
      <c r="AC66" s="152" t="s">
        <v>181</v>
      </c>
      <c r="AD66" s="401" t="s">
        <v>181</v>
      </c>
      <c r="AE66" s="152" t="s">
        <v>181</v>
      </c>
      <c r="AF66" s="68" t="s">
        <v>181</v>
      </c>
      <c r="AG66" s="152" t="s">
        <v>181</v>
      </c>
      <c r="AH66" s="152" t="s">
        <v>181</v>
      </c>
      <c r="AI66" s="401" t="s">
        <v>181</v>
      </c>
      <c r="AJ66" s="152" t="s">
        <v>181</v>
      </c>
      <c r="AK66" s="68" t="s">
        <v>181</v>
      </c>
      <c r="AL66" s="152" t="s">
        <v>181</v>
      </c>
      <c r="AM66" s="152" t="s">
        <v>181</v>
      </c>
      <c r="AN66" s="401" t="s">
        <v>181</v>
      </c>
      <c r="AO66" s="85" t="s">
        <v>181</v>
      </c>
      <c r="AP66" s="187" t="s">
        <v>181</v>
      </c>
      <c r="AQ66" s="185" t="s">
        <v>181</v>
      </c>
      <c r="AR66" s="188" t="s">
        <v>181</v>
      </c>
      <c r="AS66" s="729"/>
      <c r="AT66" s="132" t="s">
        <v>181</v>
      </c>
      <c r="AU66" s="132" t="s">
        <v>181</v>
      </c>
      <c r="AV66" s="132" t="s">
        <v>181</v>
      </c>
      <c r="AW66" s="132" t="s">
        <v>181</v>
      </c>
      <c r="AX66" s="132" t="s">
        <v>181</v>
      </c>
      <c r="AY66" s="132" t="s">
        <v>181</v>
      </c>
      <c r="AZ66" s="132" t="s">
        <v>181</v>
      </c>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32" t="s">
        <v>181</v>
      </c>
      <c r="CW66" s="127"/>
      <c r="CX66" s="127"/>
      <c r="CY66" s="127"/>
      <c r="CZ66" s="127"/>
      <c r="DA66" s="127"/>
      <c r="DB66" s="132" t="s">
        <v>181</v>
      </c>
      <c r="DC66" s="127"/>
      <c r="DD66" s="127"/>
      <c r="DE66" s="127"/>
      <c r="DF66" s="127"/>
      <c r="DG66" s="127"/>
      <c r="DH66" s="132" t="s">
        <v>181</v>
      </c>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row>
    <row r="67" spans="1:144" s="58" customFormat="1" ht="20.100000000000001" customHeight="1">
      <c r="A67" s="55"/>
      <c r="B67" s="1347" t="s">
        <v>203</v>
      </c>
      <c r="C67" s="1347"/>
      <c r="D67" s="1347"/>
      <c r="E67" s="1347"/>
      <c r="F67" s="1347"/>
      <c r="G67" s="1348"/>
      <c r="H67" s="1348"/>
      <c r="I67" s="1348"/>
      <c r="J67" s="1348"/>
      <c r="K67" s="56" t="s">
        <v>181</v>
      </c>
      <c r="L67" s="68" t="s">
        <v>181</v>
      </c>
      <c r="M67" s="152" t="s">
        <v>181</v>
      </c>
      <c r="N67" s="152" t="s">
        <v>181</v>
      </c>
      <c r="O67" s="405" t="s">
        <v>181</v>
      </c>
      <c r="P67" s="72" t="s">
        <v>181</v>
      </c>
      <c r="Q67" s="152" t="s">
        <v>181</v>
      </c>
      <c r="R67" s="152" t="s">
        <v>181</v>
      </c>
      <c r="S67" s="152" t="s">
        <v>181</v>
      </c>
      <c r="T67" s="405" t="s">
        <v>181</v>
      </c>
      <c r="U67" s="72" t="s">
        <v>181</v>
      </c>
      <c r="V67" s="152" t="s">
        <v>181</v>
      </c>
      <c r="W67" s="152" t="s">
        <v>181</v>
      </c>
      <c r="X67" s="152" t="s">
        <v>181</v>
      </c>
      <c r="Y67" s="405" t="s">
        <v>181</v>
      </c>
      <c r="Z67" s="72" t="s">
        <v>181</v>
      </c>
      <c r="AA67" s="152" t="s">
        <v>181</v>
      </c>
      <c r="AB67" s="152" t="s">
        <v>181</v>
      </c>
      <c r="AC67" s="152" t="s">
        <v>181</v>
      </c>
      <c r="AD67" s="405" t="s">
        <v>181</v>
      </c>
      <c r="AE67" s="72" t="s">
        <v>181</v>
      </c>
      <c r="AF67" s="152" t="s">
        <v>181</v>
      </c>
      <c r="AG67" s="152" t="s">
        <v>181</v>
      </c>
      <c r="AH67" s="152" t="s">
        <v>181</v>
      </c>
      <c r="AI67" s="405" t="s">
        <v>181</v>
      </c>
      <c r="AJ67" s="72" t="s">
        <v>181</v>
      </c>
      <c r="AK67" s="152" t="s">
        <v>181</v>
      </c>
      <c r="AL67" s="152" t="s">
        <v>181</v>
      </c>
      <c r="AM67" s="152" t="s">
        <v>181</v>
      </c>
      <c r="AN67" s="405" t="s">
        <v>181</v>
      </c>
      <c r="AO67" s="89" t="s">
        <v>181</v>
      </c>
      <c r="AP67" s="192" t="s">
        <v>181</v>
      </c>
      <c r="AQ67" s="192" t="s">
        <v>181</v>
      </c>
      <c r="AR67" s="188" t="s">
        <v>181</v>
      </c>
      <c r="AS67" s="729"/>
      <c r="AT67" s="132" t="s">
        <v>181</v>
      </c>
      <c r="AU67" s="132" t="s">
        <v>181</v>
      </c>
      <c r="AV67" s="132" t="s">
        <v>181</v>
      </c>
      <c r="AW67" s="132" t="s">
        <v>181</v>
      </c>
      <c r="AX67" s="132" t="s">
        <v>181</v>
      </c>
      <c r="AY67" s="132" t="s">
        <v>181</v>
      </c>
      <c r="AZ67" s="132" t="s">
        <v>181</v>
      </c>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32" t="s">
        <v>181</v>
      </c>
      <c r="CW67" s="127"/>
      <c r="CX67" s="127"/>
      <c r="CY67" s="127"/>
      <c r="CZ67" s="127"/>
      <c r="DA67" s="127"/>
      <c r="DB67" s="132" t="s">
        <v>181</v>
      </c>
      <c r="DC67" s="127"/>
      <c r="DD67" s="127"/>
      <c r="DE67" s="127"/>
      <c r="DF67" s="127"/>
      <c r="DG67" s="127"/>
      <c r="DH67" s="132" t="s">
        <v>181</v>
      </c>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row>
    <row r="68" spans="1:144" s="58" customFormat="1" ht="20.25" customHeight="1">
      <c r="A68" s="55" t="s">
        <v>181</v>
      </c>
      <c r="B68" s="56">
        <v>1</v>
      </c>
      <c r="C68" s="1068" t="s">
        <v>43</v>
      </c>
      <c r="D68" s="966"/>
      <c r="E68" s="966"/>
      <c r="F68" s="966"/>
      <c r="G68" s="966"/>
      <c r="H68" s="966"/>
      <c r="I68" s="966"/>
      <c r="J68" s="966"/>
      <c r="K68" s="157" t="s">
        <v>181</v>
      </c>
      <c r="L68" s="90" t="s">
        <v>181</v>
      </c>
      <c r="M68" s="152" t="s">
        <v>181</v>
      </c>
      <c r="N68" s="152" t="s">
        <v>181</v>
      </c>
      <c r="O68" s="400">
        <f>ROUND((O27*$J27)+(O28*$J28)+(O29*$J29)+(O30*$J30)+(O31*$J31)+(O32*$J32)+(O33*$J33)+(O34*$J34)+(O35*$J35)+(O36*$J36),$AQ$257)</f>
        <v>0</v>
      </c>
      <c r="P68" s="69" t="s">
        <v>181</v>
      </c>
      <c r="Q68" s="158" t="s">
        <v>181</v>
      </c>
      <c r="R68" s="152" t="s">
        <v>181</v>
      </c>
      <c r="S68" s="152" t="s">
        <v>181</v>
      </c>
      <c r="T68" s="400">
        <f>ROUND((T27*$J27)+(T28*$J28)+(T29*$J29)+(T30*$J30)+(T31*$J31)+(T32*$J32)+(T33*$J33)+(T34*$J34)+(T35*$J35)+(T36*$J36),$AQ$257)</f>
        <v>0</v>
      </c>
      <c r="U68" s="69" t="s">
        <v>181</v>
      </c>
      <c r="V68" s="158" t="s">
        <v>181</v>
      </c>
      <c r="W68" s="152" t="s">
        <v>181</v>
      </c>
      <c r="X68" s="152" t="s">
        <v>181</v>
      </c>
      <c r="Y68" s="400">
        <f>ROUND((Y27*$J27)+(Y28*$J28)+(Y29*$J29)+(Y30*$J30)+(Y31*$J31)+(Y32*$J32)+(Y33*$J33)+(Y34*$J34)+(Y35*$J35)+(Y36*$J36),$AQ$257)</f>
        <v>0</v>
      </c>
      <c r="Z68" s="69" t="s">
        <v>181</v>
      </c>
      <c r="AA68" s="158" t="s">
        <v>181</v>
      </c>
      <c r="AB68" s="152" t="s">
        <v>181</v>
      </c>
      <c r="AC68" s="152" t="s">
        <v>181</v>
      </c>
      <c r="AD68" s="400">
        <f>ROUND((AD27*$J27)+(AD28*$J28)+(AD29*$J29)+(AD30*$J30)+(AD31*$J31)+(AD32*$J32)+(AD33*$J33)+(AD34*$J34)+(AD35*$J35)+(AD36*$J36),$AQ$257)</f>
        <v>0</v>
      </c>
      <c r="AE68" s="69" t="s">
        <v>181</v>
      </c>
      <c r="AF68" s="158" t="s">
        <v>181</v>
      </c>
      <c r="AG68" s="152" t="s">
        <v>181</v>
      </c>
      <c r="AH68" s="152" t="s">
        <v>181</v>
      </c>
      <c r="AI68" s="400">
        <f>ROUND((AI27*$J27)+(AI28*$J28)+(AI29*$J29)+(AI30*$J30)+(AI31*$J31)+(AI32*$J32)+(AI33*$J33)+(AI34*$J34)+(AI35*$J35)+(AI36*$J36),$AQ$257)</f>
        <v>0</v>
      </c>
      <c r="AJ68" s="69" t="s">
        <v>181</v>
      </c>
      <c r="AK68" s="158" t="s">
        <v>181</v>
      </c>
      <c r="AL68" s="152" t="s">
        <v>181</v>
      </c>
      <c r="AM68" s="152" t="s">
        <v>181</v>
      </c>
      <c r="AN68" s="400">
        <f>ROUND((AN27*$J27)+(AN28*$J28)+(AN29*$J29)+(AN30*$J30)+(AN31*$J31)+(AN32*$J32)+(AN33*$J33)+(AN34*$J34)+(AN35*$J35)+(AN36*$J36),$AQ$257)</f>
        <v>0</v>
      </c>
      <c r="AO68" s="75" t="s">
        <v>181</v>
      </c>
      <c r="AP68" s="185" t="s">
        <v>181</v>
      </c>
      <c r="AQ68" s="52">
        <f>SUM(O68+T68+Y68+AD68+AN68+AI68)</f>
        <v>0</v>
      </c>
      <c r="AR68" s="188" t="s">
        <v>181</v>
      </c>
      <c r="AS68" s="729"/>
      <c r="AT68" s="132" t="s">
        <v>181</v>
      </c>
      <c r="AU68" s="132" t="s">
        <v>181</v>
      </c>
      <c r="AV68" s="132" t="s">
        <v>181</v>
      </c>
      <c r="AW68" s="132" t="s">
        <v>181</v>
      </c>
      <c r="AX68" s="132" t="s">
        <v>181</v>
      </c>
      <c r="AY68" s="132" t="s">
        <v>181</v>
      </c>
      <c r="AZ68" s="132" t="s">
        <v>181</v>
      </c>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32" t="s">
        <v>181</v>
      </c>
      <c r="CW68" s="127"/>
      <c r="CX68" s="127"/>
      <c r="CY68" s="127"/>
      <c r="CZ68" s="127"/>
      <c r="DA68" s="127"/>
      <c r="DB68" s="132" t="s">
        <v>181</v>
      </c>
      <c r="DC68" s="127"/>
      <c r="DD68" s="127"/>
      <c r="DE68" s="127"/>
      <c r="DF68" s="127"/>
      <c r="DG68" s="127"/>
      <c r="DH68" s="132" t="s">
        <v>181</v>
      </c>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row>
    <row r="69" spans="1:144" s="58" customFormat="1" ht="20.25" customHeight="1">
      <c r="A69" s="55" t="s">
        <v>181</v>
      </c>
      <c r="B69" s="56">
        <v>2</v>
      </c>
      <c r="C69" s="1068" t="s">
        <v>204</v>
      </c>
      <c r="D69" s="966"/>
      <c r="E69" s="966"/>
      <c r="F69" s="966"/>
      <c r="G69" s="966"/>
      <c r="H69" s="966"/>
      <c r="I69" s="966"/>
      <c r="J69" s="966"/>
      <c r="K69" s="157" t="s">
        <v>181</v>
      </c>
      <c r="L69" s="68" t="s">
        <v>181</v>
      </c>
      <c r="M69" s="152" t="s">
        <v>181</v>
      </c>
      <c r="N69" s="152" t="s">
        <v>181</v>
      </c>
      <c r="O69" s="406">
        <f>ROUND((O41*$J41)+(O42*$J42)+(O43*$J43)+(O44*$J44)+(O45*$J45)+(O46*$J46)+(O47*$J47)+(O48*$J48)+(O49*$J49)+(O50*$J50)+(O51*$J51)+(O52*$J52)+(O53*$J53)+(O54*$J54)+(O55*$J55)+(O56*$J56)+(O57*$J57)+(O58*$J58)+(O59*$J59)+(O60*$J60),$AQ$257)</f>
        <v>0</v>
      </c>
      <c r="P69" s="69" t="s">
        <v>181</v>
      </c>
      <c r="Q69" s="152" t="s">
        <v>181</v>
      </c>
      <c r="R69" s="152" t="s">
        <v>181</v>
      </c>
      <c r="S69" s="152" t="s">
        <v>181</v>
      </c>
      <c r="T69" s="406">
        <f>ROUND((T41*$J41)+(T42*$J42)+(T43*$J43)+(T44*$J44)+(T45*$J45)+(T46*$J46)+(T47*$J47)+(T48*$J48)+(T49*$J49)+(T50*$J50)+(T51*$J51)+(T52*$J52)+(T53*$J53)+(T54*$J54)+(T55*$J55)+(T56*$J56)+(T57*$J57)+(T58*$J58)+(T59*$J59)+(T60*$J60),$AQ$257)</f>
        <v>0</v>
      </c>
      <c r="U69" s="69" t="s">
        <v>181</v>
      </c>
      <c r="V69" s="152" t="s">
        <v>181</v>
      </c>
      <c r="W69" s="152" t="s">
        <v>181</v>
      </c>
      <c r="X69" s="152" t="s">
        <v>181</v>
      </c>
      <c r="Y69" s="406">
        <f>ROUND((Y41*$J41)+(Y42*$J42)+(Y43*$J43)+(Y44*$J44)+(Y45*$J45)+(Y46*$J46)+(Y47*$J47)+(Y48*$J48)+(Y49*$J49)+(Y50*$J50)+(Y51*$J51)+(Y52*$J52)+(Y53*$J53)+(Y54*$J54)+(Y55*$J55)+(Y56*$J56)+(Y57*$J57)+(Y58*$J58)+(Y59*$J59)+(Y60*$J60),$AQ$257)</f>
        <v>0</v>
      </c>
      <c r="Z69" s="69" t="s">
        <v>181</v>
      </c>
      <c r="AA69" s="152" t="s">
        <v>181</v>
      </c>
      <c r="AB69" s="152" t="s">
        <v>181</v>
      </c>
      <c r="AC69" s="152" t="s">
        <v>181</v>
      </c>
      <c r="AD69" s="406">
        <f>ROUND((AD41*$J41)+(AD42*$J42)+(AD43*$J43)+(AD44*$J44)+(AD45*$J45)+(AD46*$J46)+(AD47*$J47)+(AD48*$J48)+(AD49*$J49)+(AD50*$J50)+(AD51*$J51)+(AD52*$J52)+(AD53*$J53)+(AD54*$J54)+(AD55*$J55)+(AD56*$J56)+(AD57*$J57)+(AD58*$J58)+(AD59*$J59)+(AD60*$J60),$AQ$257)</f>
        <v>0</v>
      </c>
      <c r="AE69" s="69" t="s">
        <v>181</v>
      </c>
      <c r="AF69" s="152" t="s">
        <v>181</v>
      </c>
      <c r="AG69" s="152" t="s">
        <v>181</v>
      </c>
      <c r="AH69" s="152" t="s">
        <v>181</v>
      </c>
      <c r="AI69" s="406">
        <f>ROUND((AI41*$J41)+(AI42*$J42)+(AI43*$J43)+(AI44*$J44)+(AI45*$J45)+(AI46*$J46)+(AI47*$J47)+(AI48*$J48)+(AI49*$J49)+(AI50*$J50)+(AI51*$J51)+(AI52*$J52)+(AI53*$J53)+(AI54*$J54)+(AI55*$J55)+(AI56*$J56)+(AI57*$J57)+(AI58*$J58)+(AI59*$J59)+(AI60*$J60),$AQ$257)</f>
        <v>0</v>
      </c>
      <c r="AJ69" s="69" t="s">
        <v>181</v>
      </c>
      <c r="AK69" s="152" t="s">
        <v>181</v>
      </c>
      <c r="AL69" s="152" t="s">
        <v>181</v>
      </c>
      <c r="AM69" s="152" t="s">
        <v>181</v>
      </c>
      <c r="AN69" s="406">
        <f>ROUND((AN41*$J41)+(AN42*$J42)+(AN43*$J43)+(AN44*$J44)+(AN45*$J45)+(AN46*$J46)+(AN47*$J47)+(AN48*$J48)+(AN49*$J49)+(AN50*$J50)+(AN51*$J51)+(AN52*$J52)+(AN53*$J53)+(AN54*$J54)+(AN55*$J55)+(AN56*$J56)+(AN57*$J57)+(AN58*$J58)+(AN59*$J59)+(AN60*$J60),$AQ$257)</f>
        <v>0</v>
      </c>
      <c r="AO69" s="75" t="s">
        <v>181</v>
      </c>
      <c r="AP69" s="185" t="s">
        <v>181</v>
      </c>
      <c r="AQ69" s="52">
        <f>SUM(O69+T69+Y69+AD69+AN69+AI69)</f>
        <v>0</v>
      </c>
      <c r="AR69" s="188" t="s">
        <v>181</v>
      </c>
      <c r="AS69" s="729"/>
      <c r="AT69" s="132" t="s">
        <v>181</v>
      </c>
      <c r="AU69" s="132" t="s">
        <v>181</v>
      </c>
      <c r="AV69" s="132" t="s">
        <v>181</v>
      </c>
      <c r="AW69" s="132" t="s">
        <v>181</v>
      </c>
      <c r="AX69" s="132" t="s">
        <v>181</v>
      </c>
      <c r="AY69" s="132" t="s">
        <v>181</v>
      </c>
      <c r="AZ69" s="132" t="s">
        <v>181</v>
      </c>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32" t="s">
        <v>181</v>
      </c>
      <c r="CW69" s="127"/>
      <c r="CX69" s="127"/>
      <c r="CY69" s="127"/>
      <c r="CZ69" s="127"/>
      <c r="DA69" s="127"/>
      <c r="DB69" s="132" t="s">
        <v>181</v>
      </c>
      <c r="DC69" s="127"/>
      <c r="DD69" s="127"/>
      <c r="DE69" s="127"/>
      <c r="DF69" s="127"/>
      <c r="DG69" s="127"/>
      <c r="DH69" s="132" t="s">
        <v>181</v>
      </c>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row>
    <row r="70" spans="1:144" s="58" customFormat="1" ht="9.9499999999999993" customHeight="1" thickBot="1">
      <c r="A70" s="55" t="s">
        <v>181</v>
      </c>
      <c r="B70" s="56" t="s">
        <v>181</v>
      </c>
      <c r="C70" s="56" t="s">
        <v>181</v>
      </c>
      <c r="D70" s="56" t="s">
        <v>181</v>
      </c>
      <c r="E70" s="56" t="s">
        <v>181</v>
      </c>
      <c r="F70" s="56" t="s">
        <v>181</v>
      </c>
      <c r="G70" s="56" t="s">
        <v>181</v>
      </c>
      <c r="H70" s="56" t="s">
        <v>181</v>
      </c>
      <c r="I70" s="56" t="s">
        <v>181</v>
      </c>
      <c r="J70" s="56" t="s">
        <v>181</v>
      </c>
      <c r="K70" s="56" t="s">
        <v>181</v>
      </c>
      <c r="L70" s="68" t="s">
        <v>181</v>
      </c>
      <c r="M70" s="152" t="s">
        <v>181</v>
      </c>
      <c r="N70" s="152" t="s">
        <v>181</v>
      </c>
      <c r="O70" s="401" t="s">
        <v>181</v>
      </c>
      <c r="P70" s="69" t="s">
        <v>181</v>
      </c>
      <c r="Q70" s="152" t="s">
        <v>181</v>
      </c>
      <c r="R70" s="152" t="s">
        <v>181</v>
      </c>
      <c r="S70" s="152" t="s">
        <v>181</v>
      </c>
      <c r="T70" s="401" t="s">
        <v>181</v>
      </c>
      <c r="U70" s="69" t="s">
        <v>181</v>
      </c>
      <c r="V70" s="152" t="s">
        <v>181</v>
      </c>
      <c r="W70" s="152" t="s">
        <v>181</v>
      </c>
      <c r="X70" s="152" t="s">
        <v>181</v>
      </c>
      <c r="Y70" s="401" t="s">
        <v>181</v>
      </c>
      <c r="Z70" s="69" t="s">
        <v>181</v>
      </c>
      <c r="AA70" s="152" t="s">
        <v>181</v>
      </c>
      <c r="AB70" s="152" t="s">
        <v>181</v>
      </c>
      <c r="AC70" s="152" t="s">
        <v>181</v>
      </c>
      <c r="AD70" s="401" t="s">
        <v>181</v>
      </c>
      <c r="AE70" s="69" t="s">
        <v>181</v>
      </c>
      <c r="AF70" s="152" t="s">
        <v>181</v>
      </c>
      <c r="AG70" s="152" t="s">
        <v>181</v>
      </c>
      <c r="AH70" s="152" t="s">
        <v>181</v>
      </c>
      <c r="AI70" s="401" t="s">
        <v>181</v>
      </c>
      <c r="AJ70" s="69" t="s">
        <v>181</v>
      </c>
      <c r="AK70" s="152" t="s">
        <v>181</v>
      </c>
      <c r="AL70" s="152" t="s">
        <v>181</v>
      </c>
      <c r="AM70" s="152" t="s">
        <v>181</v>
      </c>
      <c r="AN70" s="401" t="s">
        <v>181</v>
      </c>
      <c r="AO70" s="75" t="s">
        <v>181</v>
      </c>
      <c r="AP70" s="185" t="s">
        <v>181</v>
      </c>
      <c r="AQ70" s="185" t="s">
        <v>181</v>
      </c>
      <c r="AR70" s="188" t="s">
        <v>181</v>
      </c>
      <c r="AS70" s="729"/>
      <c r="AT70" s="132" t="s">
        <v>181</v>
      </c>
      <c r="AU70" s="132" t="s">
        <v>181</v>
      </c>
      <c r="AV70" s="132" t="s">
        <v>181</v>
      </c>
      <c r="AW70" s="132" t="s">
        <v>181</v>
      </c>
      <c r="AX70" s="132" t="s">
        <v>181</v>
      </c>
      <c r="AY70" s="132" t="s">
        <v>181</v>
      </c>
      <c r="AZ70" s="132" t="s">
        <v>181</v>
      </c>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32" t="s">
        <v>181</v>
      </c>
      <c r="CW70" s="127"/>
      <c r="CX70" s="127"/>
      <c r="CY70" s="127"/>
      <c r="CZ70" s="127"/>
      <c r="DA70" s="127"/>
      <c r="DB70" s="132" t="s">
        <v>181</v>
      </c>
      <c r="DC70" s="127"/>
      <c r="DD70" s="127"/>
      <c r="DE70" s="127"/>
      <c r="DF70" s="127"/>
      <c r="DG70" s="127"/>
      <c r="DH70" s="132" t="s">
        <v>181</v>
      </c>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row>
    <row r="71" spans="1:144" s="58" customFormat="1" ht="20.25" customHeight="1" thickBot="1">
      <c r="A71" s="55" t="s">
        <v>181</v>
      </c>
      <c r="B71" s="56" t="s">
        <v>181</v>
      </c>
      <c r="C71" s="1347" t="s">
        <v>205</v>
      </c>
      <c r="D71" s="1348"/>
      <c r="E71" s="1348"/>
      <c r="F71" s="1348"/>
      <c r="G71" s="1348"/>
      <c r="H71" s="1348"/>
      <c r="I71" s="1348"/>
      <c r="J71" s="1348"/>
      <c r="K71" s="157" t="s">
        <v>181</v>
      </c>
      <c r="L71" s="68" t="s">
        <v>181</v>
      </c>
      <c r="M71" s="152" t="s">
        <v>181</v>
      </c>
      <c r="N71" s="152" t="s">
        <v>181</v>
      </c>
      <c r="O71" s="404">
        <f>SUM(O68:O69)</f>
        <v>0</v>
      </c>
      <c r="P71" s="69" t="s">
        <v>181</v>
      </c>
      <c r="Q71" s="152" t="s">
        <v>181</v>
      </c>
      <c r="R71" s="152" t="s">
        <v>181</v>
      </c>
      <c r="S71" s="152" t="s">
        <v>181</v>
      </c>
      <c r="T71" s="404">
        <f>SUM(T68:T69)</f>
        <v>0</v>
      </c>
      <c r="U71" s="69" t="s">
        <v>181</v>
      </c>
      <c r="V71" s="152" t="s">
        <v>181</v>
      </c>
      <c r="W71" s="152" t="s">
        <v>181</v>
      </c>
      <c r="X71" s="152" t="s">
        <v>181</v>
      </c>
      <c r="Y71" s="404">
        <f>SUM(Y68:Y69)</f>
        <v>0</v>
      </c>
      <c r="Z71" s="69" t="s">
        <v>181</v>
      </c>
      <c r="AA71" s="152" t="s">
        <v>181</v>
      </c>
      <c r="AB71" s="152" t="s">
        <v>181</v>
      </c>
      <c r="AC71" s="152" t="s">
        <v>181</v>
      </c>
      <c r="AD71" s="404">
        <f>SUM(AD68:AD69)</f>
        <v>0</v>
      </c>
      <c r="AE71" s="69" t="s">
        <v>181</v>
      </c>
      <c r="AF71" s="152" t="s">
        <v>181</v>
      </c>
      <c r="AG71" s="152" t="s">
        <v>181</v>
      </c>
      <c r="AH71" s="152" t="s">
        <v>181</v>
      </c>
      <c r="AI71" s="404">
        <f>SUM(AI68:AI69)</f>
        <v>0</v>
      </c>
      <c r="AJ71" s="69" t="s">
        <v>181</v>
      </c>
      <c r="AK71" s="152" t="s">
        <v>181</v>
      </c>
      <c r="AL71" s="152" t="s">
        <v>181</v>
      </c>
      <c r="AM71" s="152" t="s">
        <v>181</v>
      </c>
      <c r="AN71" s="404">
        <f>SUM(AN68:AN69)</f>
        <v>0</v>
      </c>
      <c r="AO71" s="75" t="s">
        <v>181</v>
      </c>
      <c r="AP71" s="185" t="s">
        <v>181</v>
      </c>
      <c r="AQ71" s="190">
        <f>SUM(O71:AN71)</f>
        <v>0</v>
      </c>
      <c r="AR71" s="188" t="s">
        <v>181</v>
      </c>
      <c r="AS71" s="729"/>
      <c r="AT71" s="132" t="s">
        <v>181</v>
      </c>
      <c r="AU71" s="132" t="s">
        <v>181</v>
      </c>
      <c r="AV71" s="132" t="s">
        <v>181</v>
      </c>
      <c r="AW71" s="132" t="s">
        <v>181</v>
      </c>
      <c r="AX71" s="132" t="s">
        <v>181</v>
      </c>
      <c r="AY71" s="132" t="s">
        <v>181</v>
      </c>
      <c r="AZ71" s="132" t="s">
        <v>181</v>
      </c>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32" t="s">
        <v>181</v>
      </c>
      <c r="CW71" s="127"/>
      <c r="CX71" s="127"/>
      <c r="CY71" s="127"/>
      <c r="CZ71" s="127"/>
      <c r="DA71" s="127"/>
      <c r="DB71" s="132" t="s">
        <v>181</v>
      </c>
      <c r="DC71" s="127"/>
      <c r="DD71" s="127"/>
      <c r="DE71" s="127"/>
      <c r="DF71" s="127"/>
      <c r="DG71" s="127"/>
      <c r="DH71" s="132" t="s">
        <v>181</v>
      </c>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row>
    <row r="72" spans="1:144" s="58" customFormat="1" ht="9.9499999999999993" customHeight="1" thickBot="1">
      <c r="A72" s="55" t="s">
        <v>181</v>
      </c>
      <c r="B72" s="56" t="s">
        <v>181</v>
      </c>
      <c r="C72" s="56" t="s">
        <v>181</v>
      </c>
      <c r="D72" s="56" t="s">
        <v>181</v>
      </c>
      <c r="E72" s="56" t="s">
        <v>181</v>
      </c>
      <c r="F72" s="56" t="s">
        <v>181</v>
      </c>
      <c r="G72" s="56" t="s">
        <v>181</v>
      </c>
      <c r="H72" s="56" t="s">
        <v>181</v>
      </c>
      <c r="I72" s="56" t="s">
        <v>181</v>
      </c>
      <c r="J72" s="157" t="s">
        <v>181</v>
      </c>
      <c r="K72" s="157" t="s">
        <v>181</v>
      </c>
      <c r="L72" s="68" t="s">
        <v>181</v>
      </c>
      <c r="M72" s="152" t="s">
        <v>181</v>
      </c>
      <c r="N72" s="152" t="s">
        <v>181</v>
      </c>
      <c r="O72" s="401" t="s">
        <v>181</v>
      </c>
      <c r="P72" s="69" t="s">
        <v>181</v>
      </c>
      <c r="Q72" s="152" t="s">
        <v>181</v>
      </c>
      <c r="R72" s="152" t="s">
        <v>181</v>
      </c>
      <c r="S72" s="152" t="s">
        <v>181</v>
      </c>
      <c r="T72" s="401" t="s">
        <v>181</v>
      </c>
      <c r="U72" s="69" t="s">
        <v>181</v>
      </c>
      <c r="V72" s="152" t="s">
        <v>181</v>
      </c>
      <c r="W72" s="152" t="s">
        <v>181</v>
      </c>
      <c r="X72" s="152" t="s">
        <v>181</v>
      </c>
      <c r="Y72" s="401" t="s">
        <v>181</v>
      </c>
      <c r="Z72" s="69" t="s">
        <v>181</v>
      </c>
      <c r="AA72" s="152" t="s">
        <v>181</v>
      </c>
      <c r="AB72" s="152" t="s">
        <v>181</v>
      </c>
      <c r="AC72" s="152" t="s">
        <v>181</v>
      </c>
      <c r="AD72" s="401" t="s">
        <v>181</v>
      </c>
      <c r="AE72" s="69" t="s">
        <v>181</v>
      </c>
      <c r="AF72" s="152" t="s">
        <v>181</v>
      </c>
      <c r="AG72" s="152" t="s">
        <v>181</v>
      </c>
      <c r="AH72" s="152" t="s">
        <v>181</v>
      </c>
      <c r="AI72" s="401" t="s">
        <v>181</v>
      </c>
      <c r="AJ72" s="69" t="s">
        <v>181</v>
      </c>
      <c r="AK72" s="152" t="s">
        <v>181</v>
      </c>
      <c r="AL72" s="152" t="s">
        <v>181</v>
      </c>
      <c r="AM72" s="152" t="s">
        <v>181</v>
      </c>
      <c r="AN72" s="401" t="s">
        <v>181</v>
      </c>
      <c r="AO72" s="75" t="s">
        <v>181</v>
      </c>
      <c r="AP72" s="185" t="s">
        <v>181</v>
      </c>
      <c r="AQ72" s="185" t="s">
        <v>181</v>
      </c>
      <c r="AR72" s="188" t="s">
        <v>181</v>
      </c>
      <c r="AS72" s="729"/>
      <c r="AT72" s="132" t="s">
        <v>181</v>
      </c>
      <c r="AU72" s="132" t="s">
        <v>181</v>
      </c>
      <c r="AV72" s="132" t="s">
        <v>181</v>
      </c>
      <c r="AW72" s="132" t="s">
        <v>181</v>
      </c>
      <c r="AX72" s="132" t="s">
        <v>181</v>
      </c>
      <c r="AY72" s="132" t="s">
        <v>181</v>
      </c>
      <c r="AZ72" s="132" t="s">
        <v>181</v>
      </c>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32" t="s">
        <v>181</v>
      </c>
      <c r="CW72" s="127"/>
      <c r="CX72" s="127"/>
      <c r="CY72" s="127"/>
      <c r="CZ72" s="127"/>
      <c r="DA72" s="127"/>
      <c r="DB72" s="132" t="s">
        <v>181</v>
      </c>
      <c r="DC72" s="127"/>
      <c r="DD72" s="127"/>
      <c r="DE72" s="127"/>
      <c r="DF72" s="127"/>
      <c r="DG72" s="127"/>
      <c r="DH72" s="132" t="s">
        <v>181</v>
      </c>
      <c r="DI72" s="127"/>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row>
    <row r="73" spans="1:144" s="58" customFormat="1" ht="20.25" customHeight="1" thickBot="1">
      <c r="A73" s="55" t="s">
        <v>181</v>
      </c>
      <c r="B73" s="56" t="s">
        <v>181</v>
      </c>
      <c r="C73" s="1347" t="s">
        <v>240</v>
      </c>
      <c r="D73" s="1348"/>
      <c r="E73" s="1348"/>
      <c r="F73" s="1348"/>
      <c r="G73" s="1348"/>
      <c r="H73" s="1348"/>
      <c r="I73" s="1348"/>
      <c r="J73" s="1348"/>
      <c r="K73" s="56" t="s">
        <v>181</v>
      </c>
      <c r="L73" s="68" t="s">
        <v>181</v>
      </c>
      <c r="M73" s="152" t="s">
        <v>181</v>
      </c>
      <c r="N73" s="152" t="s">
        <v>181</v>
      </c>
      <c r="O73" s="407">
        <f>SUM(O64+O71)</f>
        <v>0</v>
      </c>
      <c r="P73" s="69" t="s">
        <v>181</v>
      </c>
      <c r="Q73" s="152" t="s">
        <v>181</v>
      </c>
      <c r="R73" s="152" t="s">
        <v>181</v>
      </c>
      <c r="S73" s="152" t="s">
        <v>181</v>
      </c>
      <c r="T73" s="407">
        <f>SUM(T64+T71)</f>
        <v>0</v>
      </c>
      <c r="U73" s="69" t="s">
        <v>181</v>
      </c>
      <c r="V73" s="152" t="s">
        <v>181</v>
      </c>
      <c r="W73" s="152" t="s">
        <v>181</v>
      </c>
      <c r="X73" s="152" t="s">
        <v>181</v>
      </c>
      <c r="Y73" s="407">
        <f>SUM(Y64+Y71)</f>
        <v>0</v>
      </c>
      <c r="Z73" s="69" t="s">
        <v>181</v>
      </c>
      <c r="AA73" s="152" t="s">
        <v>181</v>
      </c>
      <c r="AB73" s="152" t="s">
        <v>181</v>
      </c>
      <c r="AC73" s="152" t="s">
        <v>181</v>
      </c>
      <c r="AD73" s="407">
        <f>SUM(AD64+AD71)</f>
        <v>0</v>
      </c>
      <c r="AE73" s="69" t="s">
        <v>181</v>
      </c>
      <c r="AF73" s="152" t="s">
        <v>181</v>
      </c>
      <c r="AG73" s="152" t="s">
        <v>181</v>
      </c>
      <c r="AH73" s="152" t="s">
        <v>181</v>
      </c>
      <c r="AI73" s="407">
        <f>SUM(AI64+AI71)</f>
        <v>0</v>
      </c>
      <c r="AJ73" s="69" t="s">
        <v>181</v>
      </c>
      <c r="AK73" s="152" t="s">
        <v>181</v>
      </c>
      <c r="AL73" s="152" t="s">
        <v>181</v>
      </c>
      <c r="AM73" s="152" t="s">
        <v>181</v>
      </c>
      <c r="AN73" s="407">
        <f>SUM(AN64+AN71)</f>
        <v>0</v>
      </c>
      <c r="AO73" s="75" t="s">
        <v>181</v>
      </c>
      <c r="AP73" s="185" t="s">
        <v>181</v>
      </c>
      <c r="AQ73" s="191">
        <f>SUM(O73:AN73)</f>
        <v>0</v>
      </c>
      <c r="AR73" s="188" t="s">
        <v>181</v>
      </c>
      <c r="AS73" s="729"/>
      <c r="AT73" s="132" t="s">
        <v>181</v>
      </c>
      <c r="AU73" s="132" t="s">
        <v>181</v>
      </c>
      <c r="AV73" s="132" t="s">
        <v>181</v>
      </c>
      <c r="AW73" s="132" t="s">
        <v>181</v>
      </c>
      <c r="AX73" s="132" t="s">
        <v>181</v>
      </c>
      <c r="AY73" s="132" t="s">
        <v>181</v>
      </c>
      <c r="AZ73" s="132" t="s">
        <v>181</v>
      </c>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32" t="s">
        <v>181</v>
      </c>
      <c r="CW73" s="127"/>
      <c r="CX73" s="127"/>
      <c r="CY73" s="127"/>
      <c r="CZ73" s="127"/>
      <c r="DA73" s="127"/>
      <c r="DB73" s="132" t="s">
        <v>181</v>
      </c>
      <c r="DC73" s="127"/>
      <c r="DD73" s="127"/>
      <c r="DE73" s="127"/>
      <c r="DF73" s="127"/>
      <c r="DG73" s="127"/>
      <c r="DH73" s="132" t="s">
        <v>181</v>
      </c>
      <c r="DI73" s="127"/>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row>
    <row r="74" spans="1:144" s="58" customFormat="1" ht="9.9499999999999993" customHeight="1" thickBot="1">
      <c r="A74" s="61" t="s">
        <v>181</v>
      </c>
      <c r="B74" s="62" t="s">
        <v>181</v>
      </c>
      <c r="C74" s="62" t="s">
        <v>181</v>
      </c>
      <c r="D74" s="62" t="s">
        <v>181</v>
      </c>
      <c r="E74" s="62" t="s">
        <v>181</v>
      </c>
      <c r="F74" s="62" t="s">
        <v>181</v>
      </c>
      <c r="G74" s="62" t="s">
        <v>181</v>
      </c>
      <c r="H74" s="62" t="s">
        <v>181</v>
      </c>
      <c r="I74" s="62" t="s">
        <v>181</v>
      </c>
      <c r="J74" s="62" t="s">
        <v>181</v>
      </c>
      <c r="K74" s="62" t="s">
        <v>181</v>
      </c>
      <c r="L74" s="79" t="s">
        <v>181</v>
      </c>
      <c r="M74" s="80" t="s">
        <v>181</v>
      </c>
      <c r="N74" s="80" t="s">
        <v>181</v>
      </c>
      <c r="O74" s="403" t="s">
        <v>181</v>
      </c>
      <c r="P74" s="82" t="s">
        <v>181</v>
      </c>
      <c r="Q74" s="80" t="s">
        <v>181</v>
      </c>
      <c r="R74" s="80" t="s">
        <v>181</v>
      </c>
      <c r="S74" s="80" t="s">
        <v>181</v>
      </c>
      <c r="T74" s="403" t="s">
        <v>181</v>
      </c>
      <c r="U74" s="82" t="s">
        <v>181</v>
      </c>
      <c r="V74" s="80" t="s">
        <v>181</v>
      </c>
      <c r="W74" s="80" t="s">
        <v>181</v>
      </c>
      <c r="X74" s="80" t="s">
        <v>181</v>
      </c>
      <c r="Y74" s="403" t="s">
        <v>181</v>
      </c>
      <c r="Z74" s="82" t="s">
        <v>181</v>
      </c>
      <c r="AA74" s="80" t="s">
        <v>181</v>
      </c>
      <c r="AB74" s="80" t="s">
        <v>181</v>
      </c>
      <c r="AC74" s="80" t="s">
        <v>181</v>
      </c>
      <c r="AD74" s="403" t="s">
        <v>181</v>
      </c>
      <c r="AE74" s="82" t="s">
        <v>181</v>
      </c>
      <c r="AF74" s="80" t="s">
        <v>181</v>
      </c>
      <c r="AG74" s="80" t="s">
        <v>181</v>
      </c>
      <c r="AH74" s="80" t="s">
        <v>181</v>
      </c>
      <c r="AI74" s="403" t="s">
        <v>181</v>
      </c>
      <c r="AJ74" s="82" t="s">
        <v>181</v>
      </c>
      <c r="AK74" s="80" t="s">
        <v>181</v>
      </c>
      <c r="AL74" s="80" t="s">
        <v>181</v>
      </c>
      <c r="AM74" s="80" t="s">
        <v>181</v>
      </c>
      <c r="AN74" s="403" t="s">
        <v>181</v>
      </c>
      <c r="AO74" s="83" t="s">
        <v>181</v>
      </c>
      <c r="AP74" s="186" t="s">
        <v>181</v>
      </c>
      <c r="AQ74" s="186" t="s">
        <v>181</v>
      </c>
      <c r="AR74" s="189" t="s">
        <v>181</v>
      </c>
      <c r="AS74" s="729"/>
      <c r="AT74" s="132" t="s">
        <v>181</v>
      </c>
      <c r="AU74" s="132" t="s">
        <v>181</v>
      </c>
      <c r="AV74" s="132" t="s">
        <v>181</v>
      </c>
      <c r="AW74" s="132" t="s">
        <v>181</v>
      </c>
      <c r="AX74" s="132" t="s">
        <v>181</v>
      </c>
      <c r="AY74" s="132" t="s">
        <v>181</v>
      </c>
      <c r="AZ74" s="132" t="s">
        <v>181</v>
      </c>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32" t="s">
        <v>181</v>
      </c>
      <c r="CW74" s="127"/>
      <c r="CX74" s="127"/>
      <c r="CY74" s="127"/>
      <c r="CZ74" s="127"/>
      <c r="DA74" s="127"/>
      <c r="DB74" s="132" t="s">
        <v>181</v>
      </c>
      <c r="DC74" s="127"/>
      <c r="DD74" s="127"/>
      <c r="DE74" s="127"/>
      <c r="DF74" s="127"/>
      <c r="DG74" s="127"/>
      <c r="DH74" s="132" t="s">
        <v>181</v>
      </c>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row>
    <row r="75" spans="1:144" s="58" customFormat="1" ht="9.9499999999999993" customHeight="1">
      <c r="A75" s="55" t="s">
        <v>181</v>
      </c>
      <c r="B75" s="84" t="s">
        <v>181</v>
      </c>
      <c r="C75" s="84" t="s">
        <v>181</v>
      </c>
      <c r="D75" s="84" t="s">
        <v>181</v>
      </c>
      <c r="E75" s="56" t="s">
        <v>181</v>
      </c>
      <c r="F75" s="56" t="s">
        <v>181</v>
      </c>
      <c r="G75" s="56" t="s">
        <v>181</v>
      </c>
      <c r="H75" s="56" t="s">
        <v>181</v>
      </c>
      <c r="I75" s="56" t="s">
        <v>181</v>
      </c>
      <c r="J75" s="56" t="s">
        <v>181</v>
      </c>
      <c r="K75" s="56" t="s">
        <v>181</v>
      </c>
      <c r="L75" s="68" t="s">
        <v>181</v>
      </c>
      <c r="M75" s="152" t="s">
        <v>181</v>
      </c>
      <c r="N75" s="152" t="s">
        <v>181</v>
      </c>
      <c r="O75" s="401" t="s">
        <v>181</v>
      </c>
      <c r="P75" s="152" t="s">
        <v>181</v>
      </c>
      <c r="Q75" s="68" t="s">
        <v>181</v>
      </c>
      <c r="R75" s="152" t="s">
        <v>181</v>
      </c>
      <c r="S75" s="152" t="s">
        <v>181</v>
      </c>
      <c r="T75" s="401" t="s">
        <v>181</v>
      </c>
      <c r="U75" s="152" t="s">
        <v>181</v>
      </c>
      <c r="V75" s="68" t="s">
        <v>181</v>
      </c>
      <c r="W75" s="152" t="s">
        <v>181</v>
      </c>
      <c r="X75" s="152" t="s">
        <v>181</v>
      </c>
      <c r="Y75" s="401" t="s">
        <v>181</v>
      </c>
      <c r="Z75" s="152" t="s">
        <v>181</v>
      </c>
      <c r="AA75" s="68" t="s">
        <v>181</v>
      </c>
      <c r="AB75" s="152" t="s">
        <v>181</v>
      </c>
      <c r="AC75" s="152" t="s">
        <v>181</v>
      </c>
      <c r="AD75" s="401" t="s">
        <v>181</v>
      </c>
      <c r="AE75" s="152" t="s">
        <v>181</v>
      </c>
      <c r="AF75" s="68" t="s">
        <v>181</v>
      </c>
      <c r="AG75" s="152" t="s">
        <v>181</v>
      </c>
      <c r="AH75" s="152" t="s">
        <v>181</v>
      </c>
      <c r="AI75" s="401" t="s">
        <v>181</v>
      </c>
      <c r="AJ75" s="152" t="s">
        <v>181</v>
      </c>
      <c r="AK75" s="68" t="s">
        <v>181</v>
      </c>
      <c r="AL75" s="152" t="s">
        <v>181</v>
      </c>
      <c r="AM75" s="152" t="s">
        <v>181</v>
      </c>
      <c r="AN75" s="401" t="s">
        <v>181</v>
      </c>
      <c r="AO75" s="85" t="s">
        <v>181</v>
      </c>
      <c r="AP75" s="187" t="s">
        <v>181</v>
      </c>
      <c r="AQ75" s="185" t="s">
        <v>181</v>
      </c>
      <c r="AR75" s="188" t="s">
        <v>181</v>
      </c>
      <c r="AS75" s="729"/>
      <c r="AT75" s="132" t="s">
        <v>181</v>
      </c>
      <c r="AU75" s="132" t="s">
        <v>181</v>
      </c>
      <c r="AV75" s="132" t="s">
        <v>181</v>
      </c>
      <c r="AW75" s="132" t="s">
        <v>181</v>
      </c>
      <c r="AX75" s="132" t="s">
        <v>181</v>
      </c>
      <c r="AY75" s="132" t="s">
        <v>181</v>
      </c>
      <c r="AZ75" s="132" t="s">
        <v>181</v>
      </c>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32" t="s">
        <v>181</v>
      </c>
      <c r="CW75" s="127"/>
      <c r="CX75" s="127"/>
      <c r="CY75" s="127"/>
      <c r="CZ75" s="127"/>
      <c r="DA75" s="127"/>
      <c r="DB75" s="132" t="s">
        <v>181</v>
      </c>
      <c r="DC75" s="127"/>
      <c r="DD75" s="127"/>
      <c r="DE75" s="127"/>
      <c r="DF75" s="127"/>
      <c r="DG75" s="127"/>
      <c r="DH75" s="132" t="s">
        <v>181</v>
      </c>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row>
    <row r="76" spans="1:144" s="58" customFormat="1" ht="30" customHeight="1">
      <c r="A76" s="55"/>
      <c r="B76" s="1347" t="s">
        <v>390</v>
      </c>
      <c r="C76" s="1347"/>
      <c r="D76" s="1347"/>
      <c r="E76" s="1347"/>
      <c r="F76" s="1347"/>
      <c r="G76" s="1348"/>
      <c r="H76" s="1348"/>
      <c r="I76" s="1348"/>
      <c r="J76" s="1348"/>
      <c r="K76" s="56" t="s">
        <v>181</v>
      </c>
      <c r="L76" s="68" t="s">
        <v>181</v>
      </c>
      <c r="M76" s="152" t="s">
        <v>181</v>
      </c>
      <c r="N76" s="152" t="s">
        <v>181</v>
      </c>
      <c r="O76" s="405" t="s">
        <v>181</v>
      </c>
      <c r="P76" s="69" t="s">
        <v>181</v>
      </c>
      <c r="Q76" s="152" t="s">
        <v>181</v>
      </c>
      <c r="R76" s="152" t="s">
        <v>181</v>
      </c>
      <c r="S76" s="152" t="s">
        <v>181</v>
      </c>
      <c r="T76" s="405" t="s">
        <v>181</v>
      </c>
      <c r="U76" s="69" t="s">
        <v>181</v>
      </c>
      <c r="V76" s="152" t="s">
        <v>181</v>
      </c>
      <c r="W76" s="152" t="s">
        <v>181</v>
      </c>
      <c r="X76" s="152" t="s">
        <v>181</v>
      </c>
      <c r="Y76" s="405" t="s">
        <v>181</v>
      </c>
      <c r="Z76" s="69" t="s">
        <v>181</v>
      </c>
      <c r="AA76" s="152" t="s">
        <v>181</v>
      </c>
      <c r="AB76" s="152" t="s">
        <v>181</v>
      </c>
      <c r="AC76" s="152" t="s">
        <v>181</v>
      </c>
      <c r="AD76" s="405" t="s">
        <v>181</v>
      </c>
      <c r="AE76" s="69" t="s">
        <v>181</v>
      </c>
      <c r="AF76" s="152" t="s">
        <v>181</v>
      </c>
      <c r="AG76" s="152" t="s">
        <v>181</v>
      </c>
      <c r="AH76" s="152" t="s">
        <v>181</v>
      </c>
      <c r="AI76" s="405" t="s">
        <v>181</v>
      </c>
      <c r="AJ76" s="69" t="s">
        <v>181</v>
      </c>
      <c r="AK76" s="152" t="s">
        <v>181</v>
      </c>
      <c r="AL76" s="152" t="s">
        <v>181</v>
      </c>
      <c r="AM76" s="152" t="s">
        <v>181</v>
      </c>
      <c r="AN76" s="405" t="s">
        <v>181</v>
      </c>
      <c r="AO76" s="75" t="s">
        <v>181</v>
      </c>
      <c r="AP76" s="185" t="s">
        <v>181</v>
      </c>
      <c r="AQ76" s="192" t="s">
        <v>181</v>
      </c>
      <c r="AR76" s="188" t="s">
        <v>181</v>
      </c>
      <c r="AS76" s="729"/>
      <c r="AT76" s="132" t="s">
        <v>181</v>
      </c>
      <c r="AU76" s="132" t="s">
        <v>181</v>
      </c>
      <c r="AV76" s="132" t="s">
        <v>181</v>
      </c>
      <c r="AW76" s="132" t="s">
        <v>181</v>
      </c>
      <c r="AX76" s="132" t="s">
        <v>181</v>
      </c>
      <c r="AY76" s="132" t="s">
        <v>181</v>
      </c>
      <c r="AZ76" s="132" t="s">
        <v>181</v>
      </c>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32" t="s">
        <v>181</v>
      </c>
      <c r="CW76" s="127"/>
      <c r="CX76" s="127"/>
      <c r="CY76" s="127"/>
      <c r="CZ76" s="127"/>
      <c r="DA76" s="127"/>
      <c r="DB76" s="132" t="s">
        <v>181</v>
      </c>
      <c r="DC76" s="127"/>
      <c r="DD76" s="127"/>
      <c r="DE76" s="127"/>
      <c r="DF76" s="127"/>
      <c r="DG76" s="127"/>
      <c r="DH76" s="132" t="s">
        <v>181</v>
      </c>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row>
    <row r="77" spans="1:144" s="58" customFormat="1" ht="20.25" customHeight="1">
      <c r="A77" s="55" t="s">
        <v>181</v>
      </c>
      <c r="B77" s="59">
        <v>1</v>
      </c>
      <c r="C77" s="1092" t="s">
        <v>262</v>
      </c>
      <c r="D77" s="1093"/>
      <c r="E77" s="1093"/>
      <c r="F77" s="1093"/>
      <c r="G77" s="1093"/>
      <c r="H77" s="1093"/>
      <c r="I77" s="1093"/>
      <c r="J77" s="1093"/>
      <c r="K77" s="56" t="s">
        <v>181</v>
      </c>
      <c r="L77" s="68" t="s">
        <v>181</v>
      </c>
      <c r="M77" s="152" t="s">
        <v>181</v>
      </c>
      <c r="N77" s="152" t="s">
        <v>181</v>
      </c>
      <c r="O77" s="401" t="s">
        <v>181</v>
      </c>
      <c r="P77" s="152" t="s">
        <v>181</v>
      </c>
      <c r="Q77" s="68" t="s">
        <v>181</v>
      </c>
      <c r="R77" s="152" t="s">
        <v>181</v>
      </c>
      <c r="S77" s="152" t="s">
        <v>181</v>
      </c>
      <c r="T77" s="401" t="s">
        <v>181</v>
      </c>
      <c r="U77" s="152" t="s">
        <v>181</v>
      </c>
      <c r="V77" s="68" t="s">
        <v>181</v>
      </c>
      <c r="W77" s="152" t="s">
        <v>181</v>
      </c>
      <c r="X77" s="152" t="s">
        <v>181</v>
      </c>
      <c r="Y77" s="401" t="s">
        <v>181</v>
      </c>
      <c r="Z77" s="152" t="s">
        <v>181</v>
      </c>
      <c r="AA77" s="68" t="s">
        <v>181</v>
      </c>
      <c r="AB77" s="152" t="s">
        <v>181</v>
      </c>
      <c r="AC77" s="152" t="s">
        <v>181</v>
      </c>
      <c r="AD77" s="401" t="s">
        <v>181</v>
      </c>
      <c r="AE77" s="152" t="s">
        <v>181</v>
      </c>
      <c r="AF77" s="68" t="s">
        <v>181</v>
      </c>
      <c r="AG77" s="152" t="s">
        <v>181</v>
      </c>
      <c r="AH77" s="152" t="s">
        <v>181</v>
      </c>
      <c r="AI77" s="401" t="s">
        <v>181</v>
      </c>
      <c r="AJ77" s="152" t="s">
        <v>181</v>
      </c>
      <c r="AK77" s="68" t="s">
        <v>181</v>
      </c>
      <c r="AL77" s="152" t="s">
        <v>181</v>
      </c>
      <c r="AM77" s="152" t="s">
        <v>181</v>
      </c>
      <c r="AN77" s="401" t="s">
        <v>181</v>
      </c>
      <c r="AO77" s="85" t="s">
        <v>181</v>
      </c>
      <c r="AP77" s="187" t="s">
        <v>181</v>
      </c>
      <c r="AQ77" s="185" t="s">
        <v>181</v>
      </c>
      <c r="AR77" s="188" t="s">
        <v>181</v>
      </c>
      <c r="AS77" s="729"/>
      <c r="AT77" s="132" t="s">
        <v>181</v>
      </c>
      <c r="AU77" s="132" t="s">
        <v>181</v>
      </c>
      <c r="AV77" s="132" t="s">
        <v>181</v>
      </c>
      <c r="AW77" s="132" t="s">
        <v>181</v>
      </c>
      <c r="AX77" s="132" t="s">
        <v>181</v>
      </c>
      <c r="AY77" s="132" t="s">
        <v>181</v>
      </c>
      <c r="AZ77" s="132" t="s">
        <v>181</v>
      </c>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32" t="s">
        <v>181</v>
      </c>
      <c r="CW77" s="127"/>
      <c r="CX77" s="127"/>
      <c r="CY77" s="127"/>
      <c r="CZ77" s="127"/>
      <c r="DA77" s="127"/>
      <c r="DB77" s="132" t="s">
        <v>181</v>
      </c>
      <c r="DC77" s="127"/>
      <c r="DD77" s="127"/>
      <c r="DE77" s="127"/>
      <c r="DF77" s="127"/>
      <c r="DG77" s="127"/>
      <c r="DH77" s="132" t="s">
        <v>181</v>
      </c>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row>
    <row r="78" spans="1:144" s="58" customFormat="1" ht="20.25" customHeight="1">
      <c r="A78" s="55" t="s">
        <v>181</v>
      </c>
      <c r="B78" s="56" t="s">
        <v>181</v>
      </c>
      <c r="C78" s="56" t="s">
        <v>181</v>
      </c>
      <c r="D78" s="1090" t="s">
        <v>261</v>
      </c>
      <c r="E78" s="1091"/>
      <c r="F78" s="1091"/>
      <c r="G78" s="1091"/>
      <c r="H78" s="1091"/>
      <c r="I78" s="1091"/>
      <c r="J78" s="1091"/>
      <c r="K78" s="56" t="s">
        <v>181</v>
      </c>
      <c r="L78" s="68" t="s">
        <v>181</v>
      </c>
      <c r="M78" s="152" t="s">
        <v>181</v>
      </c>
      <c r="N78" s="152" t="s">
        <v>181</v>
      </c>
      <c r="O78" s="408"/>
      <c r="P78" s="152"/>
      <c r="Q78" s="68"/>
      <c r="R78" s="152"/>
      <c r="S78" s="152"/>
      <c r="T78" s="408"/>
      <c r="U78" s="152"/>
      <c r="V78" s="68"/>
      <c r="W78" s="152"/>
      <c r="X78" s="152"/>
      <c r="Y78" s="408"/>
      <c r="Z78" s="152"/>
      <c r="AA78" s="68"/>
      <c r="AB78" s="152"/>
      <c r="AC78" s="152"/>
      <c r="AD78" s="408"/>
      <c r="AE78" s="152"/>
      <c r="AF78" s="68"/>
      <c r="AG78" s="152"/>
      <c r="AH78" s="152"/>
      <c r="AI78" s="408"/>
      <c r="AJ78" s="152"/>
      <c r="AK78" s="68"/>
      <c r="AL78" s="152"/>
      <c r="AM78" s="152"/>
      <c r="AN78" s="408"/>
      <c r="AO78" s="85" t="s">
        <v>181</v>
      </c>
      <c r="AP78" s="187" t="s">
        <v>181</v>
      </c>
      <c r="AQ78" s="53">
        <f>SUM(O78:AN78)</f>
        <v>0</v>
      </c>
      <c r="AR78" s="188" t="s">
        <v>181</v>
      </c>
      <c r="AS78" s="729"/>
      <c r="AT78" s="132" t="s">
        <v>181</v>
      </c>
      <c r="AU78" s="132" t="s">
        <v>181</v>
      </c>
      <c r="AV78" s="132" t="s">
        <v>181</v>
      </c>
      <c r="AW78" s="132" t="s">
        <v>181</v>
      </c>
      <c r="AX78" s="132" t="s">
        <v>181</v>
      </c>
      <c r="AY78" s="132" t="s">
        <v>181</v>
      </c>
      <c r="AZ78" s="132" t="s">
        <v>181</v>
      </c>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32" t="s">
        <v>181</v>
      </c>
      <c r="CW78" s="127"/>
      <c r="CX78" s="127"/>
      <c r="CY78" s="127"/>
      <c r="CZ78" s="127"/>
      <c r="DA78" s="127"/>
      <c r="DB78" s="132" t="s">
        <v>181</v>
      </c>
      <c r="DC78" s="127"/>
      <c r="DD78" s="127"/>
      <c r="DE78" s="127"/>
      <c r="DF78" s="127"/>
      <c r="DG78" s="127"/>
      <c r="DH78" s="132" t="s">
        <v>181</v>
      </c>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row>
    <row r="79" spans="1:144" s="58" customFormat="1" ht="20.25" customHeight="1">
      <c r="A79" s="55"/>
      <c r="B79" s="56"/>
      <c r="C79" s="56"/>
      <c r="D79" s="1090" t="s">
        <v>261</v>
      </c>
      <c r="E79" s="1091"/>
      <c r="F79" s="1091"/>
      <c r="G79" s="1091"/>
      <c r="H79" s="1091"/>
      <c r="I79" s="1091"/>
      <c r="J79" s="1091"/>
      <c r="K79" s="56"/>
      <c r="L79" s="68"/>
      <c r="M79" s="152"/>
      <c r="N79" s="152"/>
      <c r="O79" s="408"/>
      <c r="P79" s="152"/>
      <c r="Q79" s="68"/>
      <c r="R79" s="152"/>
      <c r="S79" s="152"/>
      <c r="T79" s="408"/>
      <c r="U79" s="152"/>
      <c r="V79" s="68"/>
      <c r="W79" s="152"/>
      <c r="X79" s="152"/>
      <c r="Y79" s="408"/>
      <c r="Z79" s="152"/>
      <c r="AA79" s="68"/>
      <c r="AB79" s="152"/>
      <c r="AC79" s="152"/>
      <c r="AD79" s="408"/>
      <c r="AE79" s="152"/>
      <c r="AF79" s="68"/>
      <c r="AG79" s="152"/>
      <c r="AH79" s="152"/>
      <c r="AI79" s="408"/>
      <c r="AJ79" s="152"/>
      <c r="AK79" s="68"/>
      <c r="AL79" s="152"/>
      <c r="AM79" s="152"/>
      <c r="AN79" s="408"/>
      <c r="AO79" s="85"/>
      <c r="AP79" s="187"/>
      <c r="AQ79" s="53">
        <f>SUM(O79:AN79)</f>
        <v>0</v>
      </c>
      <c r="AR79" s="188"/>
      <c r="AS79" s="729"/>
      <c r="AT79" s="132" t="s">
        <v>181</v>
      </c>
      <c r="AU79" s="132" t="s">
        <v>181</v>
      </c>
      <c r="AV79" s="132" t="s">
        <v>181</v>
      </c>
      <c r="AW79" s="132" t="s">
        <v>181</v>
      </c>
      <c r="AX79" s="132" t="s">
        <v>181</v>
      </c>
      <c r="AY79" s="132" t="s">
        <v>181</v>
      </c>
      <c r="AZ79" s="132" t="s">
        <v>181</v>
      </c>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32" t="s">
        <v>181</v>
      </c>
      <c r="CW79" s="127"/>
      <c r="CX79" s="127"/>
      <c r="CY79" s="127"/>
      <c r="CZ79" s="127"/>
      <c r="DA79" s="127"/>
      <c r="DB79" s="132" t="s">
        <v>181</v>
      </c>
      <c r="DC79" s="127"/>
      <c r="DD79" s="127"/>
      <c r="DE79" s="127"/>
      <c r="DF79" s="127"/>
      <c r="DG79" s="127"/>
      <c r="DH79" s="132" t="s">
        <v>181</v>
      </c>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row>
    <row r="80" spans="1:144" s="58" customFormat="1" ht="20.25" customHeight="1">
      <c r="A80" s="55"/>
      <c r="B80" s="56"/>
      <c r="C80" s="56"/>
      <c r="D80" s="1090" t="s">
        <v>261</v>
      </c>
      <c r="E80" s="1091"/>
      <c r="F80" s="1091"/>
      <c r="G80" s="1091"/>
      <c r="H80" s="1091"/>
      <c r="I80" s="1091"/>
      <c r="J80" s="1091"/>
      <c r="K80" s="56"/>
      <c r="L80" s="68"/>
      <c r="M80" s="152"/>
      <c r="N80" s="152"/>
      <c r="O80" s="408"/>
      <c r="P80" s="152"/>
      <c r="Q80" s="68"/>
      <c r="R80" s="152"/>
      <c r="S80" s="152"/>
      <c r="T80" s="408"/>
      <c r="U80" s="152"/>
      <c r="V80" s="68"/>
      <c r="W80" s="152"/>
      <c r="X80" s="152"/>
      <c r="Y80" s="408"/>
      <c r="Z80" s="152"/>
      <c r="AA80" s="68"/>
      <c r="AB80" s="152"/>
      <c r="AC80" s="152"/>
      <c r="AD80" s="408"/>
      <c r="AE80" s="152"/>
      <c r="AF80" s="68"/>
      <c r="AG80" s="152"/>
      <c r="AH80" s="152"/>
      <c r="AI80" s="408"/>
      <c r="AJ80" s="152"/>
      <c r="AK80" s="68"/>
      <c r="AL80" s="152"/>
      <c r="AM80" s="152"/>
      <c r="AN80" s="408"/>
      <c r="AO80" s="85"/>
      <c r="AP80" s="187"/>
      <c r="AQ80" s="53">
        <f>SUM(O80:AN80)</f>
        <v>0</v>
      </c>
      <c r="AR80" s="188"/>
      <c r="AS80" s="729"/>
      <c r="AT80" s="132"/>
      <c r="AU80" s="132"/>
      <c r="AV80" s="132"/>
      <c r="AW80" s="132"/>
      <c r="AX80" s="132"/>
      <c r="AY80" s="132"/>
      <c r="AZ80" s="132"/>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32"/>
      <c r="CW80" s="127"/>
      <c r="CX80" s="127"/>
      <c r="CY80" s="127"/>
      <c r="CZ80" s="127"/>
      <c r="DA80" s="127"/>
      <c r="DB80" s="132"/>
      <c r="DC80" s="127"/>
      <c r="DD80" s="127"/>
      <c r="DE80" s="127"/>
      <c r="DF80" s="127"/>
      <c r="DG80" s="127"/>
      <c r="DH80" s="132"/>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row>
    <row r="81" spans="1:144" s="58" customFormat="1" ht="9.9499999999999993" customHeight="1">
      <c r="A81" s="55" t="s">
        <v>181</v>
      </c>
      <c r="B81" s="56" t="s">
        <v>181</v>
      </c>
      <c r="C81" s="56" t="s">
        <v>181</v>
      </c>
      <c r="D81" s="56" t="s">
        <v>181</v>
      </c>
      <c r="E81" s="56" t="s">
        <v>181</v>
      </c>
      <c r="F81" s="56" t="s">
        <v>181</v>
      </c>
      <c r="G81" s="56" t="s">
        <v>181</v>
      </c>
      <c r="H81" s="56" t="s">
        <v>181</v>
      </c>
      <c r="I81" s="56" t="s">
        <v>181</v>
      </c>
      <c r="J81" s="157" t="s">
        <v>181</v>
      </c>
      <c r="K81" s="157" t="s">
        <v>181</v>
      </c>
      <c r="L81" s="68" t="s">
        <v>181</v>
      </c>
      <c r="M81" s="152" t="s">
        <v>181</v>
      </c>
      <c r="N81" s="152" t="s">
        <v>181</v>
      </c>
      <c r="O81" s="401"/>
      <c r="P81" s="69"/>
      <c r="Q81" s="152"/>
      <c r="R81" s="152"/>
      <c r="S81" s="152"/>
      <c r="T81" s="401"/>
      <c r="U81" s="69"/>
      <c r="V81" s="152"/>
      <c r="W81" s="152"/>
      <c r="X81" s="152"/>
      <c r="Y81" s="401"/>
      <c r="Z81" s="69" t="s">
        <v>181</v>
      </c>
      <c r="AA81" s="152" t="s">
        <v>181</v>
      </c>
      <c r="AB81" s="152" t="s">
        <v>181</v>
      </c>
      <c r="AC81" s="152" t="s">
        <v>181</v>
      </c>
      <c r="AD81" s="401" t="s">
        <v>181</v>
      </c>
      <c r="AE81" s="69" t="s">
        <v>181</v>
      </c>
      <c r="AF81" s="152" t="s">
        <v>181</v>
      </c>
      <c r="AG81" s="152" t="s">
        <v>181</v>
      </c>
      <c r="AH81" s="152" t="s">
        <v>181</v>
      </c>
      <c r="AI81" s="401" t="s">
        <v>181</v>
      </c>
      <c r="AJ81" s="69" t="s">
        <v>181</v>
      </c>
      <c r="AK81" s="152" t="s">
        <v>181</v>
      </c>
      <c r="AL81" s="152" t="s">
        <v>181</v>
      </c>
      <c r="AM81" s="152" t="s">
        <v>181</v>
      </c>
      <c r="AN81" s="401" t="s">
        <v>181</v>
      </c>
      <c r="AO81" s="75" t="s">
        <v>181</v>
      </c>
      <c r="AP81" s="185" t="s">
        <v>181</v>
      </c>
      <c r="AQ81" s="185" t="s">
        <v>181</v>
      </c>
      <c r="AR81" s="188" t="s">
        <v>181</v>
      </c>
      <c r="AS81" s="729"/>
      <c r="AT81" s="132"/>
      <c r="AU81" s="132"/>
      <c r="AV81" s="132"/>
      <c r="AW81" s="132"/>
      <c r="AX81" s="132"/>
      <c r="AY81" s="132"/>
      <c r="AZ81" s="132"/>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32"/>
      <c r="CW81" s="127"/>
      <c r="CX81" s="127"/>
      <c r="CY81" s="127"/>
      <c r="CZ81" s="127"/>
      <c r="DA81" s="127"/>
      <c r="DB81" s="132"/>
      <c r="DC81" s="127"/>
      <c r="DD81" s="127"/>
      <c r="DE81" s="127"/>
      <c r="DF81" s="127"/>
      <c r="DG81" s="127"/>
      <c r="DH81" s="132"/>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row>
    <row r="82" spans="1:144" s="58" customFormat="1" ht="20.25" customHeight="1">
      <c r="A82" s="55" t="s">
        <v>181</v>
      </c>
      <c r="B82" s="59">
        <v>2</v>
      </c>
      <c r="C82" s="1092" t="s">
        <v>263</v>
      </c>
      <c r="D82" s="1093"/>
      <c r="E82" s="1093"/>
      <c r="F82" s="1093"/>
      <c r="G82" s="1093"/>
      <c r="H82" s="1093"/>
      <c r="I82" s="1093"/>
      <c r="J82" s="1093"/>
      <c r="K82" s="56" t="s">
        <v>181</v>
      </c>
      <c r="L82" s="68" t="s">
        <v>181</v>
      </c>
      <c r="M82" s="152" t="s">
        <v>181</v>
      </c>
      <c r="N82" s="152" t="s">
        <v>181</v>
      </c>
      <c r="O82" s="401"/>
      <c r="P82" s="152"/>
      <c r="Q82" s="68"/>
      <c r="R82" s="152"/>
      <c r="S82" s="152"/>
      <c r="T82" s="401"/>
      <c r="U82" s="152"/>
      <c r="V82" s="68"/>
      <c r="W82" s="152"/>
      <c r="X82" s="152"/>
      <c r="Y82" s="401"/>
      <c r="Z82" s="152" t="s">
        <v>181</v>
      </c>
      <c r="AA82" s="68" t="s">
        <v>181</v>
      </c>
      <c r="AB82" s="152" t="s">
        <v>181</v>
      </c>
      <c r="AC82" s="152" t="s">
        <v>181</v>
      </c>
      <c r="AD82" s="401" t="s">
        <v>181</v>
      </c>
      <c r="AE82" s="152" t="s">
        <v>181</v>
      </c>
      <c r="AF82" s="68" t="s">
        <v>181</v>
      </c>
      <c r="AG82" s="152" t="s">
        <v>181</v>
      </c>
      <c r="AH82" s="152" t="s">
        <v>181</v>
      </c>
      <c r="AI82" s="401" t="s">
        <v>181</v>
      </c>
      <c r="AJ82" s="152" t="s">
        <v>181</v>
      </c>
      <c r="AK82" s="68" t="s">
        <v>181</v>
      </c>
      <c r="AL82" s="152" t="s">
        <v>181</v>
      </c>
      <c r="AM82" s="152" t="s">
        <v>181</v>
      </c>
      <c r="AN82" s="401" t="s">
        <v>181</v>
      </c>
      <c r="AO82" s="85" t="s">
        <v>181</v>
      </c>
      <c r="AP82" s="187" t="s">
        <v>181</v>
      </c>
      <c r="AQ82" s="185" t="s">
        <v>181</v>
      </c>
      <c r="AR82" s="188" t="s">
        <v>181</v>
      </c>
      <c r="AS82" s="729"/>
      <c r="AT82" s="132" t="s">
        <v>181</v>
      </c>
      <c r="AU82" s="132" t="s">
        <v>181</v>
      </c>
      <c r="AV82" s="132" t="s">
        <v>181</v>
      </c>
      <c r="AW82" s="132" t="s">
        <v>181</v>
      </c>
      <c r="AX82" s="132" t="s">
        <v>181</v>
      </c>
      <c r="AY82" s="132" t="s">
        <v>181</v>
      </c>
      <c r="AZ82" s="132" t="s">
        <v>181</v>
      </c>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32" t="s">
        <v>181</v>
      </c>
      <c r="CW82" s="127"/>
      <c r="CX82" s="127"/>
      <c r="CY82" s="127"/>
      <c r="CZ82" s="127"/>
      <c r="DA82" s="127"/>
      <c r="DB82" s="132" t="s">
        <v>181</v>
      </c>
      <c r="DC82" s="127"/>
      <c r="DD82" s="127"/>
      <c r="DE82" s="127"/>
      <c r="DF82" s="127"/>
      <c r="DG82" s="127"/>
      <c r="DH82" s="132" t="s">
        <v>181</v>
      </c>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row>
    <row r="83" spans="1:144" s="58" customFormat="1" ht="20.25" customHeight="1">
      <c r="A83" s="55" t="s">
        <v>181</v>
      </c>
      <c r="B83" s="56" t="s">
        <v>181</v>
      </c>
      <c r="C83" s="56" t="s">
        <v>181</v>
      </c>
      <c r="D83" s="1090" t="s">
        <v>265</v>
      </c>
      <c r="E83" s="1091"/>
      <c r="F83" s="1091"/>
      <c r="G83" s="1091"/>
      <c r="H83" s="1091"/>
      <c r="I83" s="1091"/>
      <c r="J83" s="1091"/>
      <c r="K83" s="56" t="s">
        <v>181</v>
      </c>
      <c r="L83" s="68" t="s">
        <v>181</v>
      </c>
      <c r="M83" s="152" t="s">
        <v>181</v>
      </c>
      <c r="N83" s="152" t="s">
        <v>181</v>
      </c>
      <c r="O83" s="408"/>
      <c r="P83" s="152"/>
      <c r="Q83" s="68"/>
      <c r="R83" s="152"/>
      <c r="S83" s="152"/>
      <c r="T83" s="408"/>
      <c r="U83" s="152"/>
      <c r="V83" s="68"/>
      <c r="W83" s="152"/>
      <c r="X83" s="152"/>
      <c r="Y83" s="408"/>
      <c r="Z83" s="152"/>
      <c r="AA83" s="68"/>
      <c r="AB83" s="152"/>
      <c r="AC83" s="152"/>
      <c r="AD83" s="408"/>
      <c r="AE83" s="152"/>
      <c r="AF83" s="68"/>
      <c r="AG83" s="152"/>
      <c r="AH83" s="152"/>
      <c r="AI83" s="408"/>
      <c r="AJ83" s="152"/>
      <c r="AK83" s="68"/>
      <c r="AL83" s="152"/>
      <c r="AM83" s="152"/>
      <c r="AN83" s="408"/>
      <c r="AO83" s="85" t="s">
        <v>181</v>
      </c>
      <c r="AP83" s="187" t="s">
        <v>181</v>
      </c>
      <c r="AQ83" s="53">
        <f>SUM(O83:AN83)</f>
        <v>0</v>
      </c>
      <c r="AR83" s="188" t="s">
        <v>181</v>
      </c>
      <c r="AS83" s="729"/>
      <c r="AT83" s="132" t="s">
        <v>181</v>
      </c>
      <c r="AU83" s="132" t="s">
        <v>181</v>
      </c>
      <c r="AV83" s="132" t="s">
        <v>181</v>
      </c>
      <c r="AW83" s="132" t="s">
        <v>181</v>
      </c>
      <c r="AX83" s="132" t="s">
        <v>181</v>
      </c>
      <c r="AY83" s="132" t="s">
        <v>181</v>
      </c>
      <c r="AZ83" s="132" t="s">
        <v>181</v>
      </c>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32" t="s">
        <v>181</v>
      </c>
      <c r="CW83" s="127"/>
      <c r="CX83" s="127"/>
      <c r="CY83" s="127"/>
      <c r="CZ83" s="127"/>
      <c r="DA83" s="127"/>
      <c r="DB83" s="132" t="s">
        <v>181</v>
      </c>
      <c r="DC83" s="127"/>
      <c r="DD83" s="127"/>
      <c r="DE83" s="127"/>
      <c r="DF83" s="127"/>
      <c r="DG83" s="127"/>
      <c r="DH83" s="132" t="s">
        <v>181</v>
      </c>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row>
    <row r="84" spans="1:144" s="58" customFormat="1" ht="20.25" customHeight="1">
      <c r="A84" s="55"/>
      <c r="B84" s="56"/>
      <c r="C84" s="56"/>
      <c r="D84" s="1090" t="s">
        <v>265</v>
      </c>
      <c r="E84" s="1091"/>
      <c r="F84" s="1091"/>
      <c r="G84" s="1091"/>
      <c r="H84" s="1091"/>
      <c r="I84" s="1091"/>
      <c r="J84" s="1091"/>
      <c r="K84" s="56"/>
      <c r="L84" s="68"/>
      <c r="M84" s="152"/>
      <c r="N84" s="152"/>
      <c r="O84" s="408"/>
      <c r="P84" s="152"/>
      <c r="Q84" s="68"/>
      <c r="R84" s="152"/>
      <c r="S84" s="152"/>
      <c r="T84" s="408"/>
      <c r="U84" s="152"/>
      <c r="V84" s="68"/>
      <c r="W84" s="152"/>
      <c r="X84" s="152"/>
      <c r="Y84" s="408"/>
      <c r="Z84" s="152"/>
      <c r="AA84" s="68"/>
      <c r="AB84" s="152"/>
      <c r="AC84" s="152"/>
      <c r="AD84" s="408"/>
      <c r="AE84" s="152"/>
      <c r="AF84" s="68"/>
      <c r="AG84" s="152"/>
      <c r="AH84" s="152"/>
      <c r="AI84" s="408"/>
      <c r="AJ84" s="152"/>
      <c r="AK84" s="68"/>
      <c r="AL84" s="152"/>
      <c r="AM84" s="152"/>
      <c r="AN84" s="408"/>
      <c r="AO84" s="85"/>
      <c r="AP84" s="187"/>
      <c r="AQ84" s="53">
        <f>SUM(O84:AN84)</f>
        <v>0</v>
      </c>
      <c r="AR84" s="188"/>
      <c r="AS84" s="729"/>
      <c r="AT84" s="132" t="s">
        <v>181</v>
      </c>
      <c r="AU84" s="132" t="s">
        <v>181</v>
      </c>
      <c r="AV84" s="132" t="s">
        <v>181</v>
      </c>
      <c r="AW84" s="132" t="s">
        <v>181</v>
      </c>
      <c r="AX84" s="132" t="s">
        <v>181</v>
      </c>
      <c r="AY84" s="132" t="s">
        <v>181</v>
      </c>
      <c r="AZ84" s="132" t="s">
        <v>181</v>
      </c>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32" t="s">
        <v>181</v>
      </c>
      <c r="CW84" s="127"/>
      <c r="CX84" s="127"/>
      <c r="CY84" s="127"/>
      <c r="CZ84" s="127"/>
      <c r="DA84" s="127"/>
      <c r="DB84" s="132" t="s">
        <v>181</v>
      </c>
      <c r="DC84" s="127"/>
      <c r="DD84" s="127"/>
      <c r="DE84" s="127"/>
      <c r="DF84" s="127"/>
      <c r="DG84" s="127"/>
      <c r="DH84" s="132" t="s">
        <v>181</v>
      </c>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row>
    <row r="85" spans="1:144" s="58" customFormat="1" ht="20.25" customHeight="1">
      <c r="A85" s="55"/>
      <c r="B85" s="56"/>
      <c r="C85" s="56"/>
      <c r="D85" s="1090" t="s">
        <v>265</v>
      </c>
      <c r="E85" s="1091"/>
      <c r="F85" s="1091"/>
      <c r="G85" s="1091"/>
      <c r="H85" s="1091"/>
      <c r="I85" s="1091"/>
      <c r="J85" s="1091"/>
      <c r="K85" s="56"/>
      <c r="L85" s="68"/>
      <c r="M85" s="152"/>
      <c r="N85" s="152"/>
      <c r="O85" s="408"/>
      <c r="P85" s="152"/>
      <c r="Q85" s="68"/>
      <c r="R85" s="152"/>
      <c r="S85" s="152"/>
      <c r="T85" s="408"/>
      <c r="U85" s="152"/>
      <c r="V85" s="68"/>
      <c r="W85" s="152"/>
      <c r="X85" s="152"/>
      <c r="Y85" s="408"/>
      <c r="Z85" s="152"/>
      <c r="AA85" s="68"/>
      <c r="AB85" s="152"/>
      <c r="AC85" s="152"/>
      <c r="AD85" s="408"/>
      <c r="AE85" s="152"/>
      <c r="AF85" s="68"/>
      <c r="AG85" s="152"/>
      <c r="AH85" s="152"/>
      <c r="AI85" s="408"/>
      <c r="AJ85" s="152"/>
      <c r="AK85" s="68"/>
      <c r="AL85" s="152"/>
      <c r="AM85" s="152"/>
      <c r="AN85" s="408"/>
      <c r="AO85" s="85"/>
      <c r="AP85" s="187"/>
      <c r="AQ85" s="53">
        <f>SUM(O85:AN85)</f>
        <v>0</v>
      </c>
      <c r="AR85" s="188"/>
      <c r="AS85" s="729"/>
      <c r="AT85" s="132"/>
      <c r="AU85" s="132"/>
      <c r="AV85" s="132"/>
      <c r="AW85" s="132"/>
      <c r="AX85" s="132"/>
      <c r="AY85" s="132"/>
      <c r="AZ85" s="132"/>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32"/>
      <c r="CW85" s="127"/>
      <c r="CX85" s="127"/>
      <c r="CY85" s="127"/>
      <c r="CZ85" s="127"/>
      <c r="DA85" s="127"/>
      <c r="DB85" s="132"/>
      <c r="DC85" s="127"/>
      <c r="DD85" s="127"/>
      <c r="DE85" s="127"/>
      <c r="DF85" s="127"/>
      <c r="DG85" s="127"/>
      <c r="DH85" s="132"/>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row>
    <row r="86" spans="1:144" s="58" customFormat="1" ht="9.9499999999999993" customHeight="1">
      <c r="A86" s="55" t="s">
        <v>181</v>
      </c>
      <c r="B86" s="56" t="s">
        <v>181</v>
      </c>
      <c r="C86" s="56" t="s">
        <v>181</v>
      </c>
      <c r="D86" s="56" t="s">
        <v>181</v>
      </c>
      <c r="E86" s="56" t="s">
        <v>181</v>
      </c>
      <c r="F86" s="56" t="s">
        <v>181</v>
      </c>
      <c r="G86" s="56" t="s">
        <v>181</v>
      </c>
      <c r="H86" s="56" t="s">
        <v>181</v>
      </c>
      <c r="I86" s="56" t="s">
        <v>181</v>
      </c>
      <c r="J86" s="157" t="s">
        <v>181</v>
      </c>
      <c r="K86" s="157" t="s">
        <v>181</v>
      </c>
      <c r="L86" s="68" t="s">
        <v>181</v>
      </c>
      <c r="M86" s="152" t="s">
        <v>181</v>
      </c>
      <c r="N86" s="152" t="s">
        <v>181</v>
      </c>
      <c r="O86" s="401"/>
      <c r="P86" s="69"/>
      <c r="Q86" s="152"/>
      <c r="R86" s="152"/>
      <c r="S86" s="152"/>
      <c r="T86" s="401"/>
      <c r="U86" s="69"/>
      <c r="V86" s="152"/>
      <c r="W86" s="152"/>
      <c r="X86" s="152"/>
      <c r="Y86" s="401"/>
      <c r="Z86" s="69" t="s">
        <v>181</v>
      </c>
      <c r="AA86" s="152" t="s">
        <v>181</v>
      </c>
      <c r="AB86" s="152" t="s">
        <v>181</v>
      </c>
      <c r="AC86" s="152" t="s">
        <v>181</v>
      </c>
      <c r="AD86" s="401" t="s">
        <v>181</v>
      </c>
      <c r="AE86" s="69" t="s">
        <v>181</v>
      </c>
      <c r="AF86" s="152" t="s">
        <v>181</v>
      </c>
      <c r="AG86" s="152" t="s">
        <v>181</v>
      </c>
      <c r="AH86" s="152" t="s">
        <v>181</v>
      </c>
      <c r="AI86" s="401" t="s">
        <v>181</v>
      </c>
      <c r="AJ86" s="69" t="s">
        <v>181</v>
      </c>
      <c r="AK86" s="152" t="s">
        <v>181</v>
      </c>
      <c r="AL86" s="152" t="s">
        <v>181</v>
      </c>
      <c r="AM86" s="152" t="s">
        <v>181</v>
      </c>
      <c r="AN86" s="401" t="s">
        <v>181</v>
      </c>
      <c r="AO86" s="75" t="s">
        <v>181</v>
      </c>
      <c r="AP86" s="185" t="s">
        <v>181</v>
      </c>
      <c r="AQ86" s="185" t="s">
        <v>181</v>
      </c>
      <c r="AR86" s="188" t="s">
        <v>181</v>
      </c>
      <c r="AS86" s="729"/>
      <c r="AT86" s="132"/>
      <c r="AU86" s="132"/>
      <c r="AV86" s="132"/>
      <c r="AW86" s="132"/>
      <c r="AX86" s="132"/>
      <c r="AY86" s="132"/>
      <c r="AZ86" s="132"/>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32"/>
      <c r="CW86" s="127"/>
      <c r="CX86" s="127"/>
      <c r="CY86" s="127"/>
      <c r="CZ86" s="127"/>
      <c r="DA86" s="127"/>
      <c r="DB86" s="132"/>
      <c r="DC86" s="127"/>
      <c r="DD86" s="127"/>
      <c r="DE86" s="127"/>
      <c r="DF86" s="127"/>
      <c r="DG86" s="127"/>
      <c r="DH86" s="132"/>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row>
    <row r="87" spans="1:144" s="58" customFormat="1" ht="20.25" customHeight="1">
      <c r="A87" s="55" t="s">
        <v>181</v>
      </c>
      <c r="B87" s="59">
        <v>3</v>
      </c>
      <c r="C87" s="1092" t="s">
        <v>264</v>
      </c>
      <c r="D87" s="1093"/>
      <c r="E87" s="1093"/>
      <c r="F87" s="1093"/>
      <c r="G87" s="1093"/>
      <c r="H87" s="1093"/>
      <c r="I87" s="1093"/>
      <c r="J87" s="1093"/>
      <c r="K87" s="56" t="s">
        <v>181</v>
      </c>
      <c r="L87" s="68" t="s">
        <v>181</v>
      </c>
      <c r="M87" s="152" t="s">
        <v>181</v>
      </c>
      <c r="N87" s="152" t="s">
        <v>181</v>
      </c>
      <c r="O87" s="401"/>
      <c r="P87" s="152"/>
      <c r="Q87" s="68"/>
      <c r="R87" s="152"/>
      <c r="S87" s="152"/>
      <c r="T87" s="401"/>
      <c r="U87" s="152"/>
      <c r="V87" s="68"/>
      <c r="W87" s="152"/>
      <c r="X87" s="152"/>
      <c r="Y87" s="401"/>
      <c r="Z87" s="152" t="s">
        <v>181</v>
      </c>
      <c r="AA87" s="68" t="s">
        <v>181</v>
      </c>
      <c r="AB87" s="152" t="s">
        <v>181</v>
      </c>
      <c r="AC87" s="152" t="s">
        <v>181</v>
      </c>
      <c r="AD87" s="401" t="s">
        <v>181</v>
      </c>
      <c r="AE87" s="152" t="s">
        <v>181</v>
      </c>
      <c r="AF87" s="68" t="s">
        <v>181</v>
      </c>
      <c r="AG87" s="152" t="s">
        <v>181</v>
      </c>
      <c r="AH87" s="152" t="s">
        <v>181</v>
      </c>
      <c r="AI87" s="401" t="s">
        <v>181</v>
      </c>
      <c r="AJ87" s="152" t="s">
        <v>181</v>
      </c>
      <c r="AK87" s="68" t="s">
        <v>181</v>
      </c>
      <c r="AL87" s="152" t="s">
        <v>181</v>
      </c>
      <c r="AM87" s="152" t="s">
        <v>181</v>
      </c>
      <c r="AN87" s="401" t="s">
        <v>181</v>
      </c>
      <c r="AO87" s="85" t="s">
        <v>181</v>
      </c>
      <c r="AP87" s="187" t="s">
        <v>181</v>
      </c>
      <c r="AQ87" s="185" t="s">
        <v>181</v>
      </c>
      <c r="AR87" s="188" t="s">
        <v>181</v>
      </c>
      <c r="AS87" s="729"/>
      <c r="AT87" s="132" t="s">
        <v>181</v>
      </c>
      <c r="AU87" s="132" t="s">
        <v>181</v>
      </c>
      <c r="AV87" s="132" t="s">
        <v>181</v>
      </c>
      <c r="AW87" s="132" t="s">
        <v>181</v>
      </c>
      <c r="AX87" s="132" t="s">
        <v>181</v>
      </c>
      <c r="AY87" s="132" t="s">
        <v>181</v>
      </c>
      <c r="AZ87" s="132" t="s">
        <v>181</v>
      </c>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32" t="s">
        <v>181</v>
      </c>
      <c r="CW87" s="127"/>
      <c r="CX87" s="127"/>
      <c r="CY87" s="127"/>
      <c r="CZ87" s="127"/>
      <c r="DA87" s="127"/>
      <c r="DB87" s="132" t="s">
        <v>181</v>
      </c>
      <c r="DC87" s="127"/>
      <c r="DD87" s="127"/>
      <c r="DE87" s="127"/>
      <c r="DF87" s="127"/>
      <c r="DG87" s="127"/>
      <c r="DH87" s="132" t="s">
        <v>181</v>
      </c>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row>
    <row r="88" spans="1:144" s="58" customFormat="1" ht="20.25" customHeight="1">
      <c r="A88" s="55" t="s">
        <v>181</v>
      </c>
      <c r="B88" s="56" t="s">
        <v>181</v>
      </c>
      <c r="C88" s="56" t="s">
        <v>181</v>
      </c>
      <c r="D88" s="1090" t="s">
        <v>266</v>
      </c>
      <c r="E88" s="1091"/>
      <c r="F88" s="1091"/>
      <c r="G88" s="1091"/>
      <c r="H88" s="1091"/>
      <c r="I88" s="1091"/>
      <c r="J88" s="1091"/>
      <c r="K88" s="56" t="s">
        <v>181</v>
      </c>
      <c r="L88" s="68" t="s">
        <v>181</v>
      </c>
      <c r="M88" s="152" t="s">
        <v>181</v>
      </c>
      <c r="N88" s="152" t="s">
        <v>181</v>
      </c>
      <c r="O88" s="408"/>
      <c r="P88" s="152"/>
      <c r="Q88" s="68"/>
      <c r="R88" s="152"/>
      <c r="S88" s="152"/>
      <c r="T88" s="408"/>
      <c r="U88" s="152"/>
      <c r="V88" s="68"/>
      <c r="W88" s="152"/>
      <c r="X88" s="152"/>
      <c r="Y88" s="408"/>
      <c r="Z88" s="152"/>
      <c r="AA88" s="68"/>
      <c r="AB88" s="152"/>
      <c r="AC88" s="152"/>
      <c r="AD88" s="408"/>
      <c r="AE88" s="152"/>
      <c r="AF88" s="68"/>
      <c r="AG88" s="152"/>
      <c r="AH88" s="152"/>
      <c r="AI88" s="408"/>
      <c r="AJ88" s="152"/>
      <c r="AK88" s="68"/>
      <c r="AL88" s="152"/>
      <c r="AM88" s="152"/>
      <c r="AN88" s="408"/>
      <c r="AO88" s="85" t="s">
        <v>181</v>
      </c>
      <c r="AP88" s="187" t="s">
        <v>181</v>
      </c>
      <c r="AQ88" s="53">
        <f>SUM(O88:AN88)</f>
        <v>0</v>
      </c>
      <c r="AR88" s="188" t="s">
        <v>181</v>
      </c>
      <c r="AS88" s="729"/>
      <c r="AT88" s="132" t="s">
        <v>181</v>
      </c>
      <c r="AU88" s="132" t="s">
        <v>181</v>
      </c>
      <c r="AV88" s="132" t="s">
        <v>181</v>
      </c>
      <c r="AW88" s="132" t="s">
        <v>181</v>
      </c>
      <c r="AX88" s="132" t="s">
        <v>181</v>
      </c>
      <c r="AY88" s="132" t="s">
        <v>181</v>
      </c>
      <c r="AZ88" s="132" t="s">
        <v>181</v>
      </c>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32" t="s">
        <v>181</v>
      </c>
      <c r="CW88" s="127"/>
      <c r="CX88" s="127"/>
      <c r="CY88" s="127"/>
      <c r="CZ88" s="127"/>
      <c r="DA88" s="127"/>
      <c r="DB88" s="132" t="s">
        <v>181</v>
      </c>
      <c r="DC88" s="127"/>
      <c r="DD88" s="127"/>
      <c r="DE88" s="127"/>
      <c r="DF88" s="127"/>
      <c r="DG88" s="127"/>
      <c r="DH88" s="132" t="s">
        <v>181</v>
      </c>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row>
    <row r="89" spans="1:144" s="58" customFormat="1" ht="20.25" customHeight="1">
      <c r="A89" s="55"/>
      <c r="B89" s="56"/>
      <c r="C89" s="56"/>
      <c r="D89" s="1090" t="s">
        <v>266</v>
      </c>
      <c r="E89" s="1091"/>
      <c r="F89" s="1091"/>
      <c r="G89" s="1091"/>
      <c r="H89" s="1091"/>
      <c r="I89" s="1091"/>
      <c r="J89" s="1091"/>
      <c r="K89" s="56"/>
      <c r="L89" s="68"/>
      <c r="M89" s="152"/>
      <c r="N89" s="152"/>
      <c r="O89" s="408"/>
      <c r="P89" s="152"/>
      <c r="Q89" s="68"/>
      <c r="R89" s="152"/>
      <c r="S89" s="152"/>
      <c r="T89" s="408"/>
      <c r="U89" s="152"/>
      <c r="V89" s="68"/>
      <c r="W89" s="152"/>
      <c r="X89" s="152"/>
      <c r="Y89" s="408"/>
      <c r="Z89" s="152"/>
      <c r="AA89" s="68"/>
      <c r="AB89" s="152"/>
      <c r="AC89" s="152"/>
      <c r="AD89" s="408"/>
      <c r="AE89" s="152"/>
      <c r="AF89" s="68"/>
      <c r="AG89" s="152"/>
      <c r="AH89" s="152"/>
      <c r="AI89" s="408"/>
      <c r="AJ89" s="152"/>
      <c r="AK89" s="68"/>
      <c r="AL89" s="152"/>
      <c r="AM89" s="152"/>
      <c r="AN89" s="408"/>
      <c r="AO89" s="85"/>
      <c r="AP89" s="187"/>
      <c r="AQ89" s="53">
        <f>SUM(O89:AN89)</f>
        <v>0</v>
      </c>
      <c r="AR89" s="188"/>
      <c r="AS89" s="729"/>
      <c r="AT89" s="132" t="s">
        <v>181</v>
      </c>
      <c r="AU89" s="132" t="s">
        <v>181</v>
      </c>
      <c r="AV89" s="132" t="s">
        <v>181</v>
      </c>
      <c r="AW89" s="132" t="s">
        <v>181</v>
      </c>
      <c r="AX89" s="132" t="s">
        <v>181</v>
      </c>
      <c r="AY89" s="132" t="s">
        <v>181</v>
      </c>
      <c r="AZ89" s="132" t="s">
        <v>181</v>
      </c>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32" t="s">
        <v>181</v>
      </c>
      <c r="CW89" s="127"/>
      <c r="CX89" s="127"/>
      <c r="CY89" s="127"/>
      <c r="CZ89" s="127"/>
      <c r="DA89" s="127"/>
      <c r="DB89" s="132" t="s">
        <v>181</v>
      </c>
      <c r="DC89" s="127"/>
      <c r="DD89" s="127"/>
      <c r="DE89" s="127"/>
      <c r="DF89" s="127"/>
      <c r="DG89" s="127"/>
      <c r="DH89" s="132" t="s">
        <v>181</v>
      </c>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row>
    <row r="90" spans="1:144" s="58" customFormat="1" ht="20.25" customHeight="1">
      <c r="A90" s="55"/>
      <c r="B90" s="56"/>
      <c r="C90" s="56"/>
      <c r="D90" s="1090" t="s">
        <v>266</v>
      </c>
      <c r="E90" s="1091"/>
      <c r="F90" s="1091"/>
      <c r="G90" s="1091"/>
      <c r="H90" s="1091"/>
      <c r="I90" s="1091"/>
      <c r="J90" s="1091"/>
      <c r="K90" s="56"/>
      <c r="L90" s="68"/>
      <c r="M90" s="152"/>
      <c r="N90" s="152"/>
      <c r="O90" s="408"/>
      <c r="P90" s="152"/>
      <c r="Q90" s="68"/>
      <c r="R90" s="152"/>
      <c r="S90" s="152"/>
      <c r="T90" s="408"/>
      <c r="U90" s="152"/>
      <c r="V90" s="68"/>
      <c r="W90" s="152"/>
      <c r="X90" s="152"/>
      <c r="Y90" s="408"/>
      <c r="Z90" s="152"/>
      <c r="AA90" s="68"/>
      <c r="AB90" s="152"/>
      <c r="AC90" s="152"/>
      <c r="AD90" s="408"/>
      <c r="AE90" s="152"/>
      <c r="AF90" s="68"/>
      <c r="AG90" s="152"/>
      <c r="AH90" s="152"/>
      <c r="AI90" s="408"/>
      <c r="AJ90" s="152"/>
      <c r="AK90" s="68"/>
      <c r="AL90" s="152"/>
      <c r="AM90" s="152"/>
      <c r="AN90" s="408"/>
      <c r="AO90" s="85"/>
      <c r="AP90" s="187"/>
      <c r="AQ90" s="53">
        <f>SUM(O90:AN90)</f>
        <v>0</v>
      </c>
      <c r="AR90" s="188"/>
      <c r="AS90" s="729"/>
      <c r="AT90" s="132"/>
      <c r="AU90" s="132"/>
      <c r="AV90" s="132"/>
      <c r="AW90" s="132"/>
      <c r="AX90" s="132"/>
      <c r="AY90" s="132"/>
      <c r="AZ90" s="132"/>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32"/>
      <c r="CW90" s="127"/>
      <c r="CX90" s="127"/>
      <c r="CY90" s="127"/>
      <c r="CZ90" s="127"/>
      <c r="DA90" s="127"/>
      <c r="DB90" s="132"/>
      <c r="DC90" s="127"/>
      <c r="DD90" s="127"/>
      <c r="DE90" s="127"/>
      <c r="DF90" s="127"/>
      <c r="DG90" s="127"/>
      <c r="DH90" s="132"/>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row>
    <row r="91" spans="1:144" s="58" customFormat="1" ht="9.9499999999999993" customHeight="1">
      <c r="A91" s="55" t="s">
        <v>181</v>
      </c>
      <c r="B91" s="56" t="s">
        <v>181</v>
      </c>
      <c r="C91" s="56" t="s">
        <v>181</v>
      </c>
      <c r="D91" s="56" t="s">
        <v>181</v>
      </c>
      <c r="E91" s="56" t="s">
        <v>181</v>
      </c>
      <c r="F91" s="56" t="s">
        <v>181</v>
      </c>
      <c r="G91" s="56" t="s">
        <v>181</v>
      </c>
      <c r="H91" s="56" t="s">
        <v>181</v>
      </c>
      <c r="I91" s="56" t="s">
        <v>181</v>
      </c>
      <c r="J91" s="157" t="s">
        <v>181</v>
      </c>
      <c r="K91" s="157" t="s">
        <v>181</v>
      </c>
      <c r="L91" s="68" t="s">
        <v>181</v>
      </c>
      <c r="M91" s="152" t="s">
        <v>181</v>
      </c>
      <c r="N91" s="152" t="s">
        <v>181</v>
      </c>
      <c r="O91" s="401"/>
      <c r="P91" s="69"/>
      <c r="Q91" s="152"/>
      <c r="R91" s="152"/>
      <c r="S91" s="152"/>
      <c r="T91" s="401"/>
      <c r="U91" s="69"/>
      <c r="V91" s="152"/>
      <c r="W91" s="152"/>
      <c r="X91" s="152"/>
      <c r="Y91" s="401"/>
      <c r="Z91" s="69" t="s">
        <v>181</v>
      </c>
      <c r="AA91" s="152" t="s">
        <v>181</v>
      </c>
      <c r="AB91" s="152" t="s">
        <v>181</v>
      </c>
      <c r="AC91" s="152" t="s">
        <v>181</v>
      </c>
      <c r="AD91" s="401" t="s">
        <v>181</v>
      </c>
      <c r="AE91" s="69" t="s">
        <v>181</v>
      </c>
      <c r="AF91" s="152" t="s">
        <v>181</v>
      </c>
      <c r="AG91" s="152" t="s">
        <v>181</v>
      </c>
      <c r="AH91" s="152" t="s">
        <v>181</v>
      </c>
      <c r="AI91" s="401" t="s">
        <v>181</v>
      </c>
      <c r="AJ91" s="69" t="s">
        <v>181</v>
      </c>
      <c r="AK91" s="152" t="s">
        <v>181</v>
      </c>
      <c r="AL91" s="152" t="s">
        <v>181</v>
      </c>
      <c r="AM91" s="152" t="s">
        <v>181</v>
      </c>
      <c r="AN91" s="401" t="s">
        <v>181</v>
      </c>
      <c r="AO91" s="75" t="s">
        <v>181</v>
      </c>
      <c r="AP91" s="185" t="s">
        <v>181</v>
      </c>
      <c r="AQ91" s="185" t="s">
        <v>181</v>
      </c>
      <c r="AR91" s="188" t="s">
        <v>181</v>
      </c>
      <c r="AS91" s="729"/>
      <c r="AT91" s="132"/>
      <c r="AU91" s="132"/>
      <c r="AV91" s="132"/>
      <c r="AW91" s="132"/>
      <c r="AX91" s="132"/>
      <c r="AY91" s="132"/>
      <c r="AZ91" s="132"/>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32"/>
      <c r="CW91" s="127"/>
      <c r="CX91" s="127"/>
      <c r="CY91" s="127"/>
      <c r="CZ91" s="127"/>
      <c r="DA91" s="127"/>
      <c r="DB91" s="132"/>
      <c r="DC91" s="127"/>
      <c r="DD91" s="127"/>
      <c r="DE91" s="127"/>
      <c r="DF91" s="127"/>
      <c r="DG91" s="127"/>
      <c r="DH91" s="132"/>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row>
    <row r="92" spans="1:144" s="58" customFormat="1" ht="20.25" customHeight="1">
      <c r="A92" s="55" t="s">
        <v>181</v>
      </c>
      <c r="B92" s="59">
        <v>4</v>
      </c>
      <c r="C92" s="1092" t="s">
        <v>267</v>
      </c>
      <c r="D92" s="1093"/>
      <c r="E92" s="1093"/>
      <c r="F92" s="1093"/>
      <c r="G92" s="1093"/>
      <c r="H92" s="1093"/>
      <c r="I92" s="1093"/>
      <c r="J92" s="1093"/>
      <c r="K92" s="56" t="s">
        <v>181</v>
      </c>
      <c r="L92" s="68" t="s">
        <v>181</v>
      </c>
      <c r="M92" s="152" t="s">
        <v>181</v>
      </c>
      <c r="N92" s="152" t="s">
        <v>181</v>
      </c>
      <c r="O92" s="401"/>
      <c r="P92" s="152"/>
      <c r="Q92" s="68"/>
      <c r="R92" s="152"/>
      <c r="S92" s="152"/>
      <c r="T92" s="401"/>
      <c r="U92" s="152"/>
      <c r="V92" s="68"/>
      <c r="W92" s="152"/>
      <c r="X92" s="152"/>
      <c r="Y92" s="401"/>
      <c r="Z92" s="152" t="s">
        <v>181</v>
      </c>
      <c r="AA92" s="68" t="s">
        <v>181</v>
      </c>
      <c r="AB92" s="152" t="s">
        <v>181</v>
      </c>
      <c r="AC92" s="152" t="s">
        <v>181</v>
      </c>
      <c r="AD92" s="401" t="s">
        <v>181</v>
      </c>
      <c r="AE92" s="152" t="s">
        <v>181</v>
      </c>
      <c r="AF92" s="68" t="s">
        <v>181</v>
      </c>
      <c r="AG92" s="152" t="s">
        <v>181</v>
      </c>
      <c r="AH92" s="152" t="s">
        <v>181</v>
      </c>
      <c r="AI92" s="401" t="s">
        <v>181</v>
      </c>
      <c r="AJ92" s="152" t="s">
        <v>181</v>
      </c>
      <c r="AK92" s="68" t="s">
        <v>181</v>
      </c>
      <c r="AL92" s="152" t="s">
        <v>181</v>
      </c>
      <c r="AM92" s="152" t="s">
        <v>181</v>
      </c>
      <c r="AN92" s="401" t="s">
        <v>181</v>
      </c>
      <c r="AO92" s="85" t="s">
        <v>181</v>
      </c>
      <c r="AP92" s="187" t="s">
        <v>181</v>
      </c>
      <c r="AQ92" s="185" t="s">
        <v>181</v>
      </c>
      <c r="AR92" s="188" t="s">
        <v>181</v>
      </c>
      <c r="AS92" s="729"/>
      <c r="AT92" s="132" t="s">
        <v>181</v>
      </c>
      <c r="AU92" s="132" t="s">
        <v>181</v>
      </c>
      <c r="AV92" s="132" t="s">
        <v>181</v>
      </c>
      <c r="AW92" s="132" t="s">
        <v>181</v>
      </c>
      <c r="AX92" s="132" t="s">
        <v>181</v>
      </c>
      <c r="AY92" s="132" t="s">
        <v>181</v>
      </c>
      <c r="AZ92" s="132" t="s">
        <v>181</v>
      </c>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32" t="s">
        <v>181</v>
      </c>
      <c r="CW92" s="127"/>
      <c r="CX92" s="127"/>
      <c r="CY92" s="127"/>
      <c r="CZ92" s="127"/>
      <c r="DA92" s="127"/>
      <c r="DB92" s="132" t="s">
        <v>181</v>
      </c>
      <c r="DC92" s="127"/>
      <c r="DD92" s="127"/>
      <c r="DE92" s="127"/>
      <c r="DF92" s="127"/>
      <c r="DG92" s="127"/>
      <c r="DH92" s="132" t="s">
        <v>181</v>
      </c>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row>
    <row r="93" spans="1:144" s="58" customFormat="1" ht="20.25" customHeight="1">
      <c r="A93" s="55" t="s">
        <v>181</v>
      </c>
      <c r="B93" s="56" t="s">
        <v>181</v>
      </c>
      <c r="C93" s="56" t="s">
        <v>181</v>
      </c>
      <c r="D93" s="1090" t="s">
        <v>268</v>
      </c>
      <c r="E93" s="1091"/>
      <c r="F93" s="1091"/>
      <c r="G93" s="1091"/>
      <c r="H93" s="1091"/>
      <c r="I93" s="1091"/>
      <c r="J93" s="1091"/>
      <c r="K93" s="56" t="s">
        <v>181</v>
      </c>
      <c r="L93" s="68" t="s">
        <v>181</v>
      </c>
      <c r="M93" s="152" t="s">
        <v>181</v>
      </c>
      <c r="N93" s="152" t="s">
        <v>181</v>
      </c>
      <c r="O93" s="408"/>
      <c r="P93" s="152"/>
      <c r="Q93" s="68"/>
      <c r="R93" s="152"/>
      <c r="S93" s="152"/>
      <c r="T93" s="408"/>
      <c r="U93" s="152"/>
      <c r="V93" s="68"/>
      <c r="W93" s="152"/>
      <c r="X93" s="152"/>
      <c r="Y93" s="408"/>
      <c r="Z93" s="152"/>
      <c r="AA93" s="68"/>
      <c r="AB93" s="152"/>
      <c r="AC93" s="152"/>
      <c r="AD93" s="408"/>
      <c r="AE93" s="152"/>
      <c r="AF93" s="68"/>
      <c r="AG93" s="152"/>
      <c r="AH93" s="152"/>
      <c r="AI93" s="408"/>
      <c r="AJ93" s="152"/>
      <c r="AK93" s="68"/>
      <c r="AL93" s="152"/>
      <c r="AM93" s="152"/>
      <c r="AN93" s="408"/>
      <c r="AO93" s="85" t="s">
        <v>181</v>
      </c>
      <c r="AP93" s="187" t="s">
        <v>181</v>
      </c>
      <c r="AQ93" s="53">
        <f>SUM(O93:AN93)</f>
        <v>0</v>
      </c>
      <c r="AR93" s="188" t="s">
        <v>181</v>
      </c>
      <c r="AS93" s="729"/>
      <c r="AT93" s="132" t="s">
        <v>181</v>
      </c>
      <c r="AU93" s="132" t="s">
        <v>181</v>
      </c>
      <c r="AV93" s="132" t="s">
        <v>181</v>
      </c>
      <c r="AW93" s="132" t="s">
        <v>181</v>
      </c>
      <c r="AX93" s="132" t="s">
        <v>181</v>
      </c>
      <c r="AY93" s="132" t="s">
        <v>181</v>
      </c>
      <c r="AZ93" s="132" t="s">
        <v>181</v>
      </c>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32" t="s">
        <v>181</v>
      </c>
      <c r="CW93" s="127"/>
      <c r="CX93" s="127"/>
      <c r="CY93" s="127"/>
      <c r="CZ93" s="127"/>
      <c r="DA93" s="127"/>
      <c r="DB93" s="132" t="s">
        <v>181</v>
      </c>
      <c r="DC93" s="127"/>
      <c r="DD93" s="127"/>
      <c r="DE93" s="127"/>
      <c r="DF93" s="127"/>
      <c r="DG93" s="127"/>
      <c r="DH93" s="132" t="s">
        <v>181</v>
      </c>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row>
    <row r="94" spans="1:144" s="58" customFormat="1" ht="20.25" customHeight="1">
      <c r="A94" s="55"/>
      <c r="B94" s="56"/>
      <c r="C94" s="56"/>
      <c r="D94" s="1090" t="s">
        <v>268</v>
      </c>
      <c r="E94" s="1091"/>
      <c r="F94" s="1091"/>
      <c r="G94" s="1091"/>
      <c r="H94" s="1091"/>
      <c r="I94" s="1091"/>
      <c r="J94" s="1091"/>
      <c r="K94" s="56"/>
      <c r="L94" s="68"/>
      <c r="M94" s="152"/>
      <c r="N94" s="152"/>
      <c r="O94" s="408"/>
      <c r="P94" s="152"/>
      <c r="Q94" s="68"/>
      <c r="R94" s="152"/>
      <c r="S94" s="152"/>
      <c r="T94" s="408"/>
      <c r="U94" s="152"/>
      <c r="V94" s="68"/>
      <c r="W94" s="152"/>
      <c r="X94" s="152"/>
      <c r="Y94" s="408"/>
      <c r="Z94" s="152"/>
      <c r="AA94" s="68"/>
      <c r="AB94" s="152"/>
      <c r="AC94" s="152"/>
      <c r="AD94" s="408"/>
      <c r="AE94" s="152"/>
      <c r="AF94" s="68"/>
      <c r="AG94" s="152"/>
      <c r="AH94" s="152"/>
      <c r="AI94" s="408"/>
      <c r="AJ94" s="152"/>
      <c r="AK94" s="68"/>
      <c r="AL94" s="152"/>
      <c r="AM94" s="152"/>
      <c r="AN94" s="408"/>
      <c r="AO94" s="85"/>
      <c r="AP94" s="187"/>
      <c r="AQ94" s="53">
        <f>SUM(O94:AN94)</f>
        <v>0</v>
      </c>
      <c r="AR94" s="188"/>
      <c r="AS94" s="729"/>
      <c r="AT94" s="132" t="s">
        <v>181</v>
      </c>
      <c r="AU94" s="132" t="s">
        <v>181</v>
      </c>
      <c r="AV94" s="132" t="s">
        <v>181</v>
      </c>
      <c r="AW94" s="132" t="s">
        <v>181</v>
      </c>
      <c r="AX94" s="132" t="s">
        <v>181</v>
      </c>
      <c r="AY94" s="132" t="s">
        <v>181</v>
      </c>
      <c r="AZ94" s="132" t="s">
        <v>181</v>
      </c>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32" t="s">
        <v>181</v>
      </c>
      <c r="CW94" s="127"/>
      <c r="CX94" s="127"/>
      <c r="CY94" s="127"/>
      <c r="CZ94" s="127"/>
      <c r="DA94" s="127"/>
      <c r="DB94" s="132" t="s">
        <v>181</v>
      </c>
      <c r="DC94" s="127"/>
      <c r="DD94" s="127"/>
      <c r="DE94" s="127"/>
      <c r="DF94" s="127"/>
      <c r="DG94" s="127"/>
      <c r="DH94" s="132" t="s">
        <v>181</v>
      </c>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row>
    <row r="95" spans="1:144" s="58" customFormat="1" ht="20.25" customHeight="1">
      <c r="A95" s="55"/>
      <c r="B95" s="56"/>
      <c r="C95" s="56"/>
      <c r="D95" s="1090" t="s">
        <v>268</v>
      </c>
      <c r="E95" s="1091"/>
      <c r="F95" s="1091"/>
      <c r="G95" s="1091"/>
      <c r="H95" s="1091"/>
      <c r="I95" s="1091"/>
      <c r="J95" s="1091"/>
      <c r="K95" s="56"/>
      <c r="L95" s="68"/>
      <c r="M95" s="152"/>
      <c r="N95" s="152"/>
      <c r="O95" s="408"/>
      <c r="P95" s="152"/>
      <c r="Q95" s="68"/>
      <c r="R95" s="152"/>
      <c r="S95" s="152"/>
      <c r="T95" s="408"/>
      <c r="U95" s="152"/>
      <c r="V95" s="68"/>
      <c r="W95" s="152"/>
      <c r="X95" s="152"/>
      <c r="Y95" s="408"/>
      <c r="Z95" s="152"/>
      <c r="AA95" s="68"/>
      <c r="AB95" s="152"/>
      <c r="AC95" s="152"/>
      <c r="AD95" s="408"/>
      <c r="AE95" s="152"/>
      <c r="AF95" s="68"/>
      <c r="AG95" s="152"/>
      <c r="AH95" s="152"/>
      <c r="AI95" s="408"/>
      <c r="AJ95" s="152"/>
      <c r="AK95" s="68"/>
      <c r="AL95" s="152"/>
      <c r="AM95" s="152"/>
      <c r="AN95" s="408"/>
      <c r="AO95" s="85"/>
      <c r="AP95" s="187"/>
      <c r="AQ95" s="53">
        <f>SUM(O95:AN95)</f>
        <v>0</v>
      </c>
      <c r="AR95" s="188"/>
      <c r="AS95" s="729"/>
      <c r="AT95" s="132"/>
      <c r="AU95" s="132"/>
      <c r="AV95" s="132"/>
      <c r="AW95" s="132"/>
      <c r="AX95" s="132"/>
      <c r="AY95" s="132"/>
      <c r="AZ95" s="132"/>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32"/>
      <c r="CW95" s="127"/>
      <c r="CX95" s="127"/>
      <c r="CY95" s="127"/>
      <c r="CZ95" s="127"/>
      <c r="DA95" s="127"/>
      <c r="DB95" s="132"/>
      <c r="DC95" s="127"/>
      <c r="DD95" s="127"/>
      <c r="DE95" s="127"/>
      <c r="DF95" s="127"/>
      <c r="DG95" s="127"/>
      <c r="DH95" s="132"/>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row>
    <row r="96" spans="1:144" s="58" customFormat="1" ht="9.9499999999999993" customHeight="1" thickBot="1">
      <c r="A96" s="55" t="s">
        <v>181</v>
      </c>
      <c r="B96" s="56" t="s">
        <v>181</v>
      </c>
      <c r="C96" s="56" t="s">
        <v>181</v>
      </c>
      <c r="D96" s="56" t="s">
        <v>181</v>
      </c>
      <c r="E96" s="56" t="s">
        <v>181</v>
      </c>
      <c r="F96" s="56" t="s">
        <v>181</v>
      </c>
      <c r="G96" s="56" t="s">
        <v>181</v>
      </c>
      <c r="H96" s="56" t="s">
        <v>181</v>
      </c>
      <c r="I96" s="56" t="s">
        <v>181</v>
      </c>
      <c r="J96" s="157" t="s">
        <v>181</v>
      </c>
      <c r="K96" s="157" t="s">
        <v>181</v>
      </c>
      <c r="L96" s="68" t="s">
        <v>181</v>
      </c>
      <c r="M96" s="152" t="s">
        <v>181</v>
      </c>
      <c r="N96" s="152" t="s">
        <v>181</v>
      </c>
      <c r="O96" s="401" t="s">
        <v>181</v>
      </c>
      <c r="P96" s="69" t="s">
        <v>181</v>
      </c>
      <c r="Q96" s="152" t="s">
        <v>181</v>
      </c>
      <c r="R96" s="152" t="s">
        <v>181</v>
      </c>
      <c r="S96" s="152" t="s">
        <v>181</v>
      </c>
      <c r="T96" s="401" t="s">
        <v>181</v>
      </c>
      <c r="U96" s="69" t="s">
        <v>181</v>
      </c>
      <c r="V96" s="152" t="s">
        <v>181</v>
      </c>
      <c r="W96" s="152" t="s">
        <v>181</v>
      </c>
      <c r="X96" s="152" t="s">
        <v>181</v>
      </c>
      <c r="Y96" s="401" t="s">
        <v>181</v>
      </c>
      <c r="Z96" s="69" t="s">
        <v>181</v>
      </c>
      <c r="AA96" s="152" t="s">
        <v>181</v>
      </c>
      <c r="AB96" s="152" t="s">
        <v>181</v>
      </c>
      <c r="AC96" s="152" t="s">
        <v>181</v>
      </c>
      <c r="AD96" s="401" t="s">
        <v>181</v>
      </c>
      <c r="AE96" s="69" t="s">
        <v>181</v>
      </c>
      <c r="AF96" s="152" t="s">
        <v>181</v>
      </c>
      <c r="AG96" s="152" t="s">
        <v>181</v>
      </c>
      <c r="AH96" s="152" t="s">
        <v>181</v>
      </c>
      <c r="AI96" s="401" t="s">
        <v>181</v>
      </c>
      <c r="AJ96" s="69" t="s">
        <v>181</v>
      </c>
      <c r="AK96" s="152" t="s">
        <v>181</v>
      </c>
      <c r="AL96" s="152" t="s">
        <v>181</v>
      </c>
      <c r="AM96" s="152" t="s">
        <v>181</v>
      </c>
      <c r="AN96" s="401" t="s">
        <v>181</v>
      </c>
      <c r="AO96" s="75" t="s">
        <v>181</v>
      </c>
      <c r="AP96" s="185" t="s">
        <v>181</v>
      </c>
      <c r="AQ96" s="185" t="s">
        <v>181</v>
      </c>
      <c r="AR96" s="188" t="s">
        <v>181</v>
      </c>
      <c r="AS96" s="729"/>
      <c r="AT96" s="132"/>
      <c r="AU96" s="132"/>
      <c r="AV96" s="132"/>
      <c r="AW96" s="132"/>
      <c r="AX96" s="132"/>
      <c r="AY96" s="132"/>
      <c r="AZ96" s="132"/>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32"/>
      <c r="CW96" s="127"/>
      <c r="CX96" s="127"/>
      <c r="CY96" s="127"/>
      <c r="CZ96" s="127"/>
      <c r="DA96" s="127"/>
      <c r="DB96" s="132"/>
      <c r="DC96" s="127"/>
      <c r="DD96" s="127"/>
      <c r="DE96" s="127"/>
      <c r="DF96" s="127"/>
      <c r="DG96" s="127"/>
      <c r="DH96" s="132"/>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row>
    <row r="97" spans="1:144" s="58" customFormat="1" ht="20.25" customHeight="1" thickBot="1">
      <c r="A97" s="55" t="s">
        <v>181</v>
      </c>
      <c r="B97" s="56" t="s">
        <v>181</v>
      </c>
      <c r="C97" s="56" t="s">
        <v>206</v>
      </c>
      <c r="D97" s="56"/>
      <c r="E97" s="56" t="s">
        <v>181</v>
      </c>
      <c r="F97" s="56" t="s">
        <v>181</v>
      </c>
      <c r="G97" s="56" t="s">
        <v>181</v>
      </c>
      <c r="H97" s="56" t="s">
        <v>181</v>
      </c>
      <c r="I97" s="56" t="s">
        <v>181</v>
      </c>
      <c r="J97" s="56" t="s">
        <v>181</v>
      </c>
      <c r="K97" s="56" t="s">
        <v>181</v>
      </c>
      <c r="L97" s="68" t="s">
        <v>181</v>
      </c>
      <c r="M97" s="152" t="s">
        <v>181</v>
      </c>
      <c r="N97" s="152" t="s">
        <v>181</v>
      </c>
      <c r="O97" s="409">
        <f>SUM(O78:O95)</f>
        <v>0</v>
      </c>
      <c r="P97" s="69" t="s">
        <v>181</v>
      </c>
      <c r="Q97" s="152" t="s">
        <v>181</v>
      </c>
      <c r="R97" s="152" t="s">
        <v>181</v>
      </c>
      <c r="S97" s="152" t="s">
        <v>181</v>
      </c>
      <c r="T97" s="409">
        <f>SUM(T78:T95)</f>
        <v>0</v>
      </c>
      <c r="U97" s="69" t="s">
        <v>181</v>
      </c>
      <c r="V97" s="152" t="s">
        <v>181</v>
      </c>
      <c r="W97" s="152" t="s">
        <v>181</v>
      </c>
      <c r="X97" s="152" t="s">
        <v>181</v>
      </c>
      <c r="Y97" s="409">
        <f>SUM(Y78:Y95)</f>
        <v>0</v>
      </c>
      <c r="Z97" s="69" t="s">
        <v>181</v>
      </c>
      <c r="AA97" s="152" t="s">
        <v>181</v>
      </c>
      <c r="AB97" s="152" t="s">
        <v>181</v>
      </c>
      <c r="AC97" s="152" t="s">
        <v>181</v>
      </c>
      <c r="AD97" s="409">
        <f>SUM(AD78:AD95)</f>
        <v>0</v>
      </c>
      <c r="AE97" s="69" t="s">
        <v>181</v>
      </c>
      <c r="AF97" s="152" t="s">
        <v>181</v>
      </c>
      <c r="AG97" s="152" t="s">
        <v>181</v>
      </c>
      <c r="AH97" s="152" t="s">
        <v>181</v>
      </c>
      <c r="AI97" s="409">
        <f>SUM(AI78:AI95)</f>
        <v>0</v>
      </c>
      <c r="AJ97" s="69" t="s">
        <v>181</v>
      </c>
      <c r="AK97" s="152" t="s">
        <v>181</v>
      </c>
      <c r="AL97" s="152" t="s">
        <v>181</v>
      </c>
      <c r="AM97" s="152" t="s">
        <v>181</v>
      </c>
      <c r="AN97" s="409">
        <f>SUM(AN78:AN95)</f>
        <v>0</v>
      </c>
      <c r="AO97" s="75" t="s">
        <v>181</v>
      </c>
      <c r="AP97" s="185" t="s">
        <v>181</v>
      </c>
      <c r="AQ97" s="54">
        <f>SUM(O97:AN97)</f>
        <v>0</v>
      </c>
      <c r="AR97" s="188" t="s">
        <v>181</v>
      </c>
      <c r="AS97" s="729"/>
      <c r="AT97" s="132" t="s">
        <v>181</v>
      </c>
      <c r="AU97" s="132" t="s">
        <v>181</v>
      </c>
      <c r="AV97" s="132" t="s">
        <v>181</v>
      </c>
      <c r="AW97" s="132" t="s">
        <v>181</v>
      </c>
      <c r="AX97" s="132" t="s">
        <v>181</v>
      </c>
      <c r="AY97" s="132" t="s">
        <v>181</v>
      </c>
      <c r="AZ97" s="132" t="s">
        <v>181</v>
      </c>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32" t="s">
        <v>181</v>
      </c>
      <c r="CW97" s="127"/>
      <c r="CX97" s="127"/>
      <c r="CY97" s="127"/>
      <c r="CZ97" s="127"/>
      <c r="DA97" s="127"/>
      <c r="DB97" s="132" t="s">
        <v>181</v>
      </c>
      <c r="DC97" s="127"/>
      <c r="DD97" s="127"/>
      <c r="DE97" s="127"/>
      <c r="DF97" s="127"/>
      <c r="DG97" s="127"/>
      <c r="DH97" s="132" t="s">
        <v>181</v>
      </c>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row>
    <row r="98" spans="1:144" s="58" customFormat="1" ht="9.9499999999999993" customHeight="1" thickBot="1">
      <c r="A98" s="61" t="s">
        <v>181</v>
      </c>
      <c r="B98" s="62" t="s">
        <v>181</v>
      </c>
      <c r="C98" s="62" t="s">
        <v>181</v>
      </c>
      <c r="D98" s="62" t="s">
        <v>181</v>
      </c>
      <c r="E98" s="62" t="s">
        <v>181</v>
      </c>
      <c r="F98" s="62" t="s">
        <v>181</v>
      </c>
      <c r="G98" s="62" t="s">
        <v>181</v>
      </c>
      <c r="H98" s="62" t="s">
        <v>181</v>
      </c>
      <c r="I98" s="62" t="s">
        <v>181</v>
      </c>
      <c r="J98" s="62" t="s">
        <v>181</v>
      </c>
      <c r="K98" s="62" t="s">
        <v>181</v>
      </c>
      <c r="L98" s="79" t="s">
        <v>181</v>
      </c>
      <c r="M98" s="80" t="s">
        <v>181</v>
      </c>
      <c r="N98" s="80" t="s">
        <v>181</v>
      </c>
      <c r="O98" s="403" t="s">
        <v>181</v>
      </c>
      <c r="P98" s="82" t="s">
        <v>181</v>
      </c>
      <c r="Q98" s="80" t="s">
        <v>181</v>
      </c>
      <c r="R98" s="80" t="s">
        <v>181</v>
      </c>
      <c r="S98" s="80" t="s">
        <v>181</v>
      </c>
      <c r="T98" s="403" t="s">
        <v>181</v>
      </c>
      <c r="U98" s="82" t="s">
        <v>181</v>
      </c>
      <c r="V98" s="80" t="s">
        <v>181</v>
      </c>
      <c r="W98" s="80" t="s">
        <v>181</v>
      </c>
      <c r="X98" s="80" t="s">
        <v>181</v>
      </c>
      <c r="Y98" s="403" t="s">
        <v>181</v>
      </c>
      <c r="Z98" s="82" t="s">
        <v>181</v>
      </c>
      <c r="AA98" s="80" t="s">
        <v>181</v>
      </c>
      <c r="AB98" s="80" t="s">
        <v>181</v>
      </c>
      <c r="AC98" s="80" t="s">
        <v>181</v>
      </c>
      <c r="AD98" s="403" t="s">
        <v>181</v>
      </c>
      <c r="AE98" s="82" t="s">
        <v>181</v>
      </c>
      <c r="AF98" s="80" t="s">
        <v>181</v>
      </c>
      <c r="AG98" s="80" t="s">
        <v>181</v>
      </c>
      <c r="AH98" s="80" t="s">
        <v>181</v>
      </c>
      <c r="AI98" s="403" t="s">
        <v>181</v>
      </c>
      <c r="AJ98" s="82" t="s">
        <v>181</v>
      </c>
      <c r="AK98" s="80" t="s">
        <v>181</v>
      </c>
      <c r="AL98" s="80" t="s">
        <v>181</v>
      </c>
      <c r="AM98" s="80" t="s">
        <v>181</v>
      </c>
      <c r="AN98" s="403" t="s">
        <v>181</v>
      </c>
      <c r="AO98" s="83" t="s">
        <v>181</v>
      </c>
      <c r="AP98" s="186" t="s">
        <v>181</v>
      </c>
      <c r="AQ98" s="186" t="s">
        <v>181</v>
      </c>
      <c r="AR98" s="189" t="s">
        <v>181</v>
      </c>
      <c r="AS98" s="729"/>
      <c r="AT98" s="132" t="s">
        <v>181</v>
      </c>
      <c r="AU98" s="132" t="s">
        <v>181</v>
      </c>
      <c r="AV98" s="132" t="s">
        <v>181</v>
      </c>
      <c r="AW98" s="132" t="s">
        <v>181</v>
      </c>
      <c r="AX98" s="132" t="s">
        <v>181</v>
      </c>
      <c r="AY98" s="132" t="s">
        <v>181</v>
      </c>
      <c r="AZ98" s="132" t="s">
        <v>181</v>
      </c>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32" t="s">
        <v>181</v>
      </c>
      <c r="CW98" s="127"/>
      <c r="CX98" s="127"/>
      <c r="CY98" s="127"/>
      <c r="CZ98" s="127"/>
      <c r="DA98" s="127"/>
      <c r="DB98" s="132" t="s">
        <v>181</v>
      </c>
      <c r="DC98" s="127"/>
      <c r="DD98" s="127"/>
      <c r="DE98" s="127"/>
      <c r="DF98" s="127"/>
      <c r="DG98" s="127"/>
      <c r="DH98" s="132" t="s">
        <v>181</v>
      </c>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row>
    <row r="99" spans="1:144" s="58" customFormat="1" ht="9.9499999999999993" customHeight="1">
      <c r="A99" s="55" t="s">
        <v>181</v>
      </c>
      <c r="B99" s="84" t="s">
        <v>181</v>
      </c>
      <c r="C99" s="84" t="s">
        <v>181</v>
      </c>
      <c r="D99" s="84" t="s">
        <v>181</v>
      </c>
      <c r="E99" s="56" t="s">
        <v>181</v>
      </c>
      <c r="F99" s="56" t="s">
        <v>181</v>
      </c>
      <c r="G99" s="56" t="s">
        <v>181</v>
      </c>
      <c r="H99" s="56" t="s">
        <v>181</v>
      </c>
      <c r="I99" s="56" t="s">
        <v>181</v>
      </c>
      <c r="J99" s="56" t="s">
        <v>181</v>
      </c>
      <c r="K99" s="56" t="s">
        <v>181</v>
      </c>
      <c r="L99" s="68" t="s">
        <v>181</v>
      </c>
      <c r="M99" s="152" t="s">
        <v>181</v>
      </c>
      <c r="N99" s="152" t="s">
        <v>181</v>
      </c>
      <c r="O99" s="401" t="s">
        <v>181</v>
      </c>
      <c r="P99" s="152" t="s">
        <v>181</v>
      </c>
      <c r="Q99" s="68" t="s">
        <v>181</v>
      </c>
      <c r="R99" s="152" t="s">
        <v>181</v>
      </c>
      <c r="S99" s="152" t="s">
        <v>181</v>
      </c>
      <c r="T99" s="401" t="s">
        <v>181</v>
      </c>
      <c r="U99" s="152" t="s">
        <v>181</v>
      </c>
      <c r="V99" s="68" t="s">
        <v>181</v>
      </c>
      <c r="W99" s="152" t="s">
        <v>181</v>
      </c>
      <c r="X99" s="152" t="s">
        <v>181</v>
      </c>
      <c r="Y99" s="401" t="s">
        <v>181</v>
      </c>
      <c r="Z99" s="152" t="s">
        <v>181</v>
      </c>
      <c r="AA99" s="68" t="s">
        <v>181</v>
      </c>
      <c r="AB99" s="152" t="s">
        <v>181</v>
      </c>
      <c r="AC99" s="152" t="s">
        <v>181</v>
      </c>
      <c r="AD99" s="401" t="s">
        <v>181</v>
      </c>
      <c r="AE99" s="152" t="s">
        <v>181</v>
      </c>
      <c r="AF99" s="68" t="s">
        <v>181</v>
      </c>
      <c r="AG99" s="152" t="s">
        <v>181</v>
      </c>
      <c r="AH99" s="152" t="s">
        <v>181</v>
      </c>
      <c r="AI99" s="401" t="s">
        <v>181</v>
      </c>
      <c r="AJ99" s="152" t="s">
        <v>181</v>
      </c>
      <c r="AK99" s="68" t="s">
        <v>181</v>
      </c>
      <c r="AL99" s="152" t="s">
        <v>181</v>
      </c>
      <c r="AM99" s="152" t="s">
        <v>181</v>
      </c>
      <c r="AN99" s="401" t="s">
        <v>181</v>
      </c>
      <c r="AO99" s="85" t="s">
        <v>181</v>
      </c>
      <c r="AP99" s="187" t="s">
        <v>181</v>
      </c>
      <c r="AQ99" s="185" t="s">
        <v>181</v>
      </c>
      <c r="AR99" s="188" t="s">
        <v>181</v>
      </c>
      <c r="AS99" s="729"/>
      <c r="AT99" s="132" t="s">
        <v>181</v>
      </c>
      <c r="AU99" s="132" t="s">
        <v>181</v>
      </c>
      <c r="AV99" s="132" t="s">
        <v>181</v>
      </c>
      <c r="AW99" s="132" t="s">
        <v>181</v>
      </c>
      <c r="AX99" s="132" t="s">
        <v>181</v>
      </c>
      <c r="AY99" s="132" t="s">
        <v>181</v>
      </c>
      <c r="AZ99" s="132" t="s">
        <v>181</v>
      </c>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32" t="s">
        <v>181</v>
      </c>
      <c r="CW99" s="127"/>
      <c r="CX99" s="127"/>
      <c r="CY99" s="127"/>
      <c r="CZ99" s="127"/>
      <c r="DA99" s="127"/>
      <c r="DB99" s="132" t="s">
        <v>181</v>
      </c>
      <c r="DC99" s="127"/>
      <c r="DD99" s="127"/>
      <c r="DE99" s="127"/>
      <c r="DF99" s="127"/>
      <c r="DG99" s="127"/>
      <c r="DH99" s="132" t="s">
        <v>181</v>
      </c>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row>
    <row r="100" spans="1:144" s="58" customFormat="1" ht="20.25" customHeight="1">
      <c r="A100" s="55"/>
      <c r="B100" s="1347" t="s">
        <v>207</v>
      </c>
      <c r="C100" s="1348"/>
      <c r="D100" s="1348"/>
      <c r="E100" s="1348"/>
      <c r="F100" s="1348"/>
      <c r="G100" s="1348"/>
      <c r="H100" s="1348"/>
      <c r="I100" s="1348"/>
      <c r="J100" s="1348"/>
      <c r="K100" s="56" t="s">
        <v>181</v>
      </c>
      <c r="L100" s="68" t="s">
        <v>181</v>
      </c>
      <c r="M100" s="152" t="s">
        <v>181</v>
      </c>
      <c r="N100" s="152" t="s">
        <v>181</v>
      </c>
      <c r="O100" s="401" t="s">
        <v>181</v>
      </c>
      <c r="P100" s="69" t="s">
        <v>181</v>
      </c>
      <c r="Q100" s="152" t="s">
        <v>181</v>
      </c>
      <c r="R100" s="152" t="s">
        <v>181</v>
      </c>
      <c r="S100" s="152" t="s">
        <v>181</v>
      </c>
      <c r="T100" s="401" t="s">
        <v>181</v>
      </c>
      <c r="U100" s="69" t="s">
        <v>181</v>
      </c>
      <c r="V100" s="152" t="s">
        <v>181</v>
      </c>
      <c r="W100" s="152" t="s">
        <v>181</v>
      </c>
      <c r="X100" s="152" t="s">
        <v>181</v>
      </c>
      <c r="Y100" s="401" t="s">
        <v>181</v>
      </c>
      <c r="Z100" s="69" t="s">
        <v>181</v>
      </c>
      <c r="AA100" s="152" t="s">
        <v>181</v>
      </c>
      <c r="AB100" s="152" t="s">
        <v>181</v>
      </c>
      <c r="AC100" s="152" t="s">
        <v>181</v>
      </c>
      <c r="AD100" s="401" t="s">
        <v>181</v>
      </c>
      <c r="AE100" s="69" t="s">
        <v>181</v>
      </c>
      <c r="AF100" s="152" t="s">
        <v>181</v>
      </c>
      <c r="AG100" s="152" t="s">
        <v>181</v>
      </c>
      <c r="AH100" s="152" t="s">
        <v>181</v>
      </c>
      <c r="AI100" s="401" t="s">
        <v>181</v>
      </c>
      <c r="AJ100" s="69" t="s">
        <v>181</v>
      </c>
      <c r="AK100" s="152" t="s">
        <v>181</v>
      </c>
      <c r="AL100" s="152" t="s">
        <v>181</v>
      </c>
      <c r="AM100" s="152" t="s">
        <v>181</v>
      </c>
      <c r="AN100" s="401" t="s">
        <v>181</v>
      </c>
      <c r="AO100" s="75" t="s">
        <v>181</v>
      </c>
      <c r="AP100" s="185" t="s">
        <v>181</v>
      </c>
      <c r="AQ100" s="192" t="s">
        <v>181</v>
      </c>
      <c r="AR100" s="188" t="s">
        <v>181</v>
      </c>
      <c r="AS100" s="729"/>
      <c r="AT100" s="132" t="s">
        <v>181</v>
      </c>
      <c r="AU100" s="132" t="s">
        <v>181</v>
      </c>
      <c r="AV100" s="132" t="s">
        <v>181</v>
      </c>
      <c r="AW100" s="132" t="s">
        <v>181</v>
      </c>
      <c r="AX100" s="132" t="s">
        <v>181</v>
      </c>
      <c r="AY100" s="132" t="s">
        <v>181</v>
      </c>
      <c r="AZ100" s="132" t="s">
        <v>181</v>
      </c>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32" t="s">
        <v>181</v>
      </c>
      <c r="CW100" s="127"/>
      <c r="CX100" s="127"/>
      <c r="CY100" s="127"/>
      <c r="CZ100" s="127"/>
      <c r="DA100" s="127"/>
      <c r="DB100" s="132" t="s">
        <v>181</v>
      </c>
      <c r="DC100" s="127"/>
      <c r="DD100" s="127"/>
      <c r="DE100" s="127"/>
      <c r="DF100" s="127"/>
      <c r="DG100" s="127"/>
      <c r="DH100" s="132" t="s">
        <v>181</v>
      </c>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row>
    <row r="101" spans="1:144" s="58" customFormat="1" ht="20.25" customHeight="1">
      <c r="A101" s="55"/>
      <c r="B101" s="59">
        <v>1</v>
      </c>
      <c r="C101" s="1118" t="s">
        <v>275</v>
      </c>
      <c r="D101" s="1119"/>
      <c r="E101" s="1119"/>
      <c r="F101" s="1119"/>
      <c r="G101" s="1119"/>
      <c r="H101" s="1119"/>
      <c r="I101" s="1119"/>
      <c r="J101" s="1119"/>
      <c r="K101" s="157" t="s">
        <v>181</v>
      </c>
      <c r="L101" s="68" t="s">
        <v>181</v>
      </c>
      <c r="M101" s="152" t="s">
        <v>181</v>
      </c>
      <c r="N101" s="152" t="s">
        <v>181</v>
      </c>
      <c r="O101" s="401" t="s">
        <v>181</v>
      </c>
      <c r="P101" s="69" t="s">
        <v>181</v>
      </c>
      <c r="Q101" s="152" t="s">
        <v>181</v>
      </c>
      <c r="R101" s="152" t="s">
        <v>181</v>
      </c>
      <c r="S101" s="152" t="s">
        <v>181</v>
      </c>
      <c r="T101" s="401" t="s">
        <v>181</v>
      </c>
      <c r="U101" s="69" t="s">
        <v>181</v>
      </c>
      <c r="V101" s="152" t="s">
        <v>181</v>
      </c>
      <c r="W101" s="152" t="s">
        <v>181</v>
      </c>
      <c r="X101" s="152" t="s">
        <v>181</v>
      </c>
      <c r="Y101" s="401" t="s">
        <v>181</v>
      </c>
      <c r="Z101" s="69" t="s">
        <v>181</v>
      </c>
      <c r="AA101" s="152" t="s">
        <v>181</v>
      </c>
      <c r="AB101" s="152" t="s">
        <v>181</v>
      </c>
      <c r="AC101" s="152" t="s">
        <v>181</v>
      </c>
      <c r="AD101" s="401" t="s">
        <v>181</v>
      </c>
      <c r="AE101" s="69" t="s">
        <v>181</v>
      </c>
      <c r="AF101" s="152" t="s">
        <v>181</v>
      </c>
      <c r="AG101" s="152" t="s">
        <v>181</v>
      </c>
      <c r="AH101" s="152" t="s">
        <v>181</v>
      </c>
      <c r="AI101" s="401" t="s">
        <v>181</v>
      </c>
      <c r="AJ101" s="69" t="s">
        <v>181</v>
      </c>
      <c r="AK101" s="152" t="s">
        <v>181</v>
      </c>
      <c r="AL101" s="152" t="s">
        <v>181</v>
      </c>
      <c r="AM101" s="152" t="s">
        <v>181</v>
      </c>
      <c r="AN101" s="401" t="s">
        <v>181</v>
      </c>
      <c r="AO101" s="75" t="s">
        <v>181</v>
      </c>
      <c r="AP101" s="185" t="s">
        <v>181</v>
      </c>
      <c r="AQ101" s="185" t="s">
        <v>181</v>
      </c>
      <c r="AR101" s="188" t="s">
        <v>181</v>
      </c>
      <c r="AS101" s="729"/>
      <c r="AT101" s="132" t="s">
        <v>181</v>
      </c>
      <c r="AU101" s="132" t="s">
        <v>181</v>
      </c>
      <c r="AV101" s="132" t="s">
        <v>181</v>
      </c>
      <c r="AW101" s="132" t="s">
        <v>181</v>
      </c>
      <c r="AX101" s="132" t="s">
        <v>181</v>
      </c>
      <c r="AY101" s="132" t="s">
        <v>181</v>
      </c>
      <c r="AZ101" s="132" t="s">
        <v>181</v>
      </c>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32" t="s">
        <v>181</v>
      </c>
      <c r="CW101" s="127"/>
      <c r="CX101" s="127"/>
      <c r="CY101" s="127"/>
      <c r="CZ101" s="127"/>
      <c r="DA101" s="127"/>
      <c r="DB101" s="132" t="s">
        <v>181</v>
      </c>
      <c r="DC101" s="127"/>
      <c r="DD101" s="127"/>
      <c r="DE101" s="127"/>
      <c r="DF101" s="127"/>
      <c r="DG101" s="127"/>
      <c r="DH101" s="132" t="s">
        <v>181</v>
      </c>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row>
    <row r="102" spans="1:144" s="58" customFormat="1" ht="20.25" customHeight="1">
      <c r="A102" s="55"/>
      <c r="B102" s="56"/>
      <c r="C102" s="56"/>
      <c r="D102" s="1090" t="s">
        <v>279</v>
      </c>
      <c r="E102" s="1091"/>
      <c r="F102" s="1091"/>
      <c r="G102" s="1091"/>
      <c r="H102" s="1091"/>
      <c r="I102" s="1091"/>
      <c r="J102" s="1091"/>
      <c r="K102" s="56"/>
      <c r="L102" s="68"/>
      <c r="M102" s="152"/>
      <c r="N102" s="152"/>
      <c r="O102" s="410"/>
      <c r="P102" s="152"/>
      <c r="Q102" s="68"/>
      <c r="R102" s="152"/>
      <c r="S102" s="152"/>
      <c r="T102" s="410"/>
      <c r="U102" s="152"/>
      <c r="V102" s="68"/>
      <c r="W102" s="152"/>
      <c r="X102" s="152"/>
      <c r="Y102" s="410"/>
      <c r="Z102" s="152"/>
      <c r="AA102" s="68"/>
      <c r="AB102" s="152"/>
      <c r="AC102" s="152"/>
      <c r="AD102" s="410"/>
      <c r="AE102" s="152"/>
      <c r="AF102" s="68"/>
      <c r="AG102" s="152"/>
      <c r="AH102" s="152"/>
      <c r="AI102" s="410"/>
      <c r="AJ102" s="152"/>
      <c r="AK102" s="68"/>
      <c r="AL102" s="152"/>
      <c r="AM102" s="152"/>
      <c r="AN102" s="410"/>
      <c r="AO102" s="85"/>
      <c r="AP102" s="187"/>
      <c r="AQ102" s="52">
        <f>SUM(O102:AN102)</f>
        <v>0</v>
      </c>
      <c r="AR102" s="188"/>
      <c r="AS102" s="729"/>
      <c r="AT102" s="132" t="s">
        <v>181</v>
      </c>
      <c r="AU102" s="132" t="s">
        <v>181</v>
      </c>
      <c r="AV102" s="132" t="s">
        <v>181</v>
      </c>
      <c r="AW102" s="132" t="s">
        <v>181</v>
      </c>
      <c r="AX102" s="132" t="s">
        <v>181</v>
      </c>
      <c r="AY102" s="132" t="s">
        <v>181</v>
      </c>
      <c r="AZ102" s="132" t="s">
        <v>181</v>
      </c>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32" t="s">
        <v>181</v>
      </c>
      <c r="CW102" s="127"/>
      <c r="CX102" s="127"/>
      <c r="CY102" s="127"/>
      <c r="CZ102" s="127"/>
      <c r="DA102" s="127"/>
      <c r="DB102" s="132" t="s">
        <v>181</v>
      </c>
      <c r="DC102" s="127"/>
      <c r="DD102" s="127"/>
      <c r="DE102" s="127"/>
      <c r="DF102" s="127"/>
      <c r="DG102" s="127"/>
      <c r="DH102" s="132" t="s">
        <v>181</v>
      </c>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row>
    <row r="103" spans="1:144" s="58" customFormat="1" ht="20.25" customHeight="1">
      <c r="A103" s="55"/>
      <c r="B103" s="56"/>
      <c r="C103" s="56"/>
      <c r="D103" s="1090" t="s">
        <v>279</v>
      </c>
      <c r="E103" s="1091"/>
      <c r="F103" s="1091"/>
      <c r="G103" s="1091"/>
      <c r="H103" s="1091"/>
      <c r="I103" s="1091"/>
      <c r="J103" s="1091"/>
      <c r="K103" s="56"/>
      <c r="L103" s="68"/>
      <c r="M103" s="152"/>
      <c r="N103" s="152"/>
      <c r="O103" s="410"/>
      <c r="P103" s="152"/>
      <c r="Q103" s="68"/>
      <c r="R103" s="152"/>
      <c r="S103" s="152"/>
      <c r="T103" s="410"/>
      <c r="U103" s="152"/>
      <c r="V103" s="68"/>
      <c r="W103" s="152"/>
      <c r="X103" s="152"/>
      <c r="Y103" s="410"/>
      <c r="Z103" s="152"/>
      <c r="AA103" s="68"/>
      <c r="AB103" s="152"/>
      <c r="AC103" s="152"/>
      <c r="AD103" s="410"/>
      <c r="AE103" s="152"/>
      <c r="AF103" s="68"/>
      <c r="AG103" s="152"/>
      <c r="AH103" s="152"/>
      <c r="AI103" s="410"/>
      <c r="AJ103" s="152"/>
      <c r="AK103" s="68"/>
      <c r="AL103" s="152"/>
      <c r="AM103" s="152"/>
      <c r="AN103" s="410"/>
      <c r="AO103" s="85"/>
      <c r="AP103" s="187"/>
      <c r="AQ103" s="52">
        <f>SUM(O103:AN103)</f>
        <v>0</v>
      </c>
      <c r="AR103" s="188"/>
      <c r="AS103" s="729"/>
      <c r="AT103" s="132"/>
      <c r="AU103" s="132"/>
      <c r="AV103" s="132"/>
      <c r="AW103" s="132"/>
      <c r="AX103" s="132"/>
      <c r="AY103" s="132"/>
      <c r="AZ103" s="132"/>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32"/>
      <c r="CW103" s="127"/>
      <c r="CX103" s="127"/>
      <c r="CY103" s="127"/>
      <c r="CZ103" s="127"/>
      <c r="DA103" s="127"/>
      <c r="DB103" s="132"/>
      <c r="DC103" s="127"/>
      <c r="DD103" s="127"/>
      <c r="DE103" s="127"/>
      <c r="DF103" s="127"/>
      <c r="DG103" s="127"/>
      <c r="DH103" s="132"/>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row>
    <row r="104" spans="1:144" s="58" customFormat="1" ht="20.25" customHeight="1">
      <c r="A104" s="55"/>
      <c r="B104" s="56"/>
      <c r="C104" s="56"/>
      <c r="D104" s="1090" t="s">
        <v>279</v>
      </c>
      <c r="E104" s="1091"/>
      <c r="F104" s="1091"/>
      <c r="G104" s="1091"/>
      <c r="H104" s="1091"/>
      <c r="I104" s="1091"/>
      <c r="J104" s="1091"/>
      <c r="K104" s="56"/>
      <c r="L104" s="68"/>
      <c r="M104" s="152"/>
      <c r="N104" s="152"/>
      <c r="O104" s="410"/>
      <c r="P104" s="152"/>
      <c r="Q104" s="68"/>
      <c r="R104" s="152"/>
      <c r="S104" s="152"/>
      <c r="T104" s="410"/>
      <c r="U104" s="152"/>
      <c r="V104" s="68"/>
      <c r="W104" s="152"/>
      <c r="X104" s="152"/>
      <c r="Y104" s="410"/>
      <c r="Z104" s="152"/>
      <c r="AA104" s="68"/>
      <c r="AB104" s="152"/>
      <c r="AC104" s="152"/>
      <c r="AD104" s="410"/>
      <c r="AE104" s="152"/>
      <c r="AF104" s="68"/>
      <c r="AG104" s="152"/>
      <c r="AH104" s="152"/>
      <c r="AI104" s="410"/>
      <c r="AJ104" s="152"/>
      <c r="AK104" s="68"/>
      <c r="AL104" s="152"/>
      <c r="AM104" s="152"/>
      <c r="AN104" s="410"/>
      <c r="AO104" s="85"/>
      <c r="AP104" s="187"/>
      <c r="AQ104" s="52">
        <f>SUM(O104:AN104)</f>
        <v>0</v>
      </c>
      <c r="AR104" s="188"/>
      <c r="AS104" s="729"/>
      <c r="AT104" s="132"/>
      <c r="AU104" s="132"/>
      <c r="AV104" s="132"/>
      <c r="AW104" s="132"/>
      <c r="AX104" s="132"/>
      <c r="AY104" s="132"/>
      <c r="AZ104" s="132"/>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32"/>
      <c r="CW104" s="127"/>
      <c r="CX104" s="127"/>
      <c r="CY104" s="127"/>
      <c r="CZ104" s="127"/>
      <c r="DA104" s="127"/>
      <c r="DB104" s="132"/>
      <c r="DC104" s="127"/>
      <c r="DD104" s="127"/>
      <c r="DE104" s="127"/>
      <c r="DF104" s="127"/>
      <c r="DG104" s="127"/>
      <c r="DH104" s="132"/>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row>
    <row r="105" spans="1:144" s="58" customFormat="1" ht="9.9499999999999993" customHeight="1">
      <c r="A105" s="55" t="s">
        <v>181</v>
      </c>
      <c r="B105" s="56" t="s">
        <v>181</v>
      </c>
      <c r="C105" s="56" t="s">
        <v>181</v>
      </c>
      <c r="D105" s="56" t="s">
        <v>181</v>
      </c>
      <c r="E105" s="56" t="s">
        <v>181</v>
      </c>
      <c r="F105" s="56" t="s">
        <v>181</v>
      </c>
      <c r="G105" s="56" t="s">
        <v>181</v>
      </c>
      <c r="H105" s="56" t="s">
        <v>181</v>
      </c>
      <c r="I105" s="56" t="s">
        <v>181</v>
      </c>
      <c r="J105" s="157" t="s">
        <v>181</v>
      </c>
      <c r="K105" s="157" t="s">
        <v>181</v>
      </c>
      <c r="L105" s="68" t="s">
        <v>181</v>
      </c>
      <c r="M105" s="152" t="s">
        <v>181</v>
      </c>
      <c r="N105" s="152" t="s">
        <v>181</v>
      </c>
      <c r="O105" s="401"/>
      <c r="P105" s="69"/>
      <c r="Q105" s="152"/>
      <c r="R105" s="152"/>
      <c r="S105" s="152"/>
      <c r="T105" s="401"/>
      <c r="U105" s="69"/>
      <c r="V105" s="152"/>
      <c r="W105" s="152"/>
      <c r="X105" s="152"/>
      <c r="Y105" s="401"/>
      <c r="Z105" s="69" t="s">
        <v>181</v>
      </c>
      <c r="AA105" s="152" t="s">
        <v>181</v>
      </c>
      <c r="AB105" s="152" t="s">
        <v>181</v>
      </c>
      <c r="AC105" s="152" t="s">
        <v>181</v>
      </c>
      <c r="AD105" s="401"/>
      <c r="AE105" s="69"/>
      <c r="AF105" s="152"/>
      <c r="AG105" s="152"/>
      <c r="AH105" s="152"/>
      <c r="AI105" s="401"/>
      <c r="AJ105" s="69" t="s">
        <v>181</v>
      </c>
      <c r="AK105" s="152" t="s">
        <v>181</v>
      </c>
      <c r="AL105" s="152" t="s">
        <v>181</v>
      </c>
      <c r="AM105" s="152" t="s">
        <v>181</v>
      </c>
      <c r="AN105" s="401" t="s">
        <v>181</v>
      </c>
      <c r="AO105" s="75" t="s">
        <v>181</v>
      </c>
      <c r="AP105" s="185" t="s">
        <v>181</v>
      </c>
      <c r="AQ105" s="185" t="s">
        <v>181</v>
      </c>
      <c r="AR105" s="188" t="s">
        <v>181</v>
      </c>
      <c r="AS105" s="729"/>
      <c r="AT105" s="132"/>
      <c r="AU105" s="132"/>
      <c r="AV105" s="132"/>
      <c r="AW105" s="132"/>
      <c r="AX105" s="132"/>
      <c r="AY105" s="132"/>
      <c r="AZ105" s="132"/>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32"/>
      <c r="CW105" s="127"/>
      <c r="CX105" s="127"/>
      <c r="CY105" s="127"/>
      <c r="CZ105" s="127"/>
      <c r="DA105" s="127"/>
      <c r="DB105" s="132"/>
      <c r="DC105" s="127"/>
      <c r="DD105" s="127"/>
      <c r="DE105" s="127"/>
      <c r="DF105" s="127"/>
      <c r="DG105" s="127"/>
      <c r="DH105" s="132"/>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row>
    <row r="106" spans="1:144" s="58" customFormat="1" ht="20.25" customHeight="1">
      <c r="A106" s="55"/>
      <c r="B106" s="59">
        <v>2</v>
      </c>
      <c r="C106" s="1118" t="s">
        <v>276</v>
      </c>
      <c r="D106" s="1119"/>
      <c r="E106" s="1119"/>
      <c r="F106" s="1119"/>
      <c r="G106" s="1119"/>
      <c r="H106" s="1119"/>
      <c r="I106" s="1119"/>
      <c r="J106" s="1119"/>
      <c r="K106" s="157" t="s">
        <v>181</v>
      </c>
      <c r="L106" s="68" t="s">
        <v>181</v>
      </c>
      <c r="M106" s="152" t="s">
        <v>181</v>
      </c>
      <c r="N106" s="152" t="s">
        <v>181</v>
      </c>
      <c r="O106" s="401"/>
      <c r="P106" s="69"/>
      <c r="Q106" s="152"/>
      <c r="R106" s="152"/>
      <c r="S106" s="152"/>
      <c r="T106" s="401"/>
      <c r="U106" s="69"/>
      <c r="V106" s="152"/>
      <c r="W106" s="152"/>
      <c r="X106" s="152"/>
      <c r="Y106" s="401"/>
      <c r="Z106" s="69" t="s">
        <v>181</v>
      </c>
      <c r="AA106" s="152" t="s">
        <v>181</v>
      </c>
      <c r="AB106" s="152" t="s">
        <v>181</v>
      </c>
      <c r="AC106" s="152" t="s">
        <v>181</v>
      </c>
      <c r="AD106" s="401"/>
      <c r="AE106" s="69"/>
      <c r="AF106" s="152"/>
      <c r="AG106" s="152"/>
      <c r="AH106" s="152"/>
      <c r="AI106" s="401"/>
      <c r="AJ106" s="69" t="s">
        <v>181</v>
      </c>
      <c r="AK106" s="152" t="s">
        <v>181</v>
      </c>
      <c r="AL106" s="152" t="s">
        <v>181</v>
      </c>
      <c r="AM106" s="152" t="s">
        <v>181</v>
      </c>
      <c r="AN106" s="401" t="s">
        <v>181</v>
      </c>
      <c r="AO106" s="75" t="s">
        <v>181</v>
      </c>
      <c r="AP106" s="185" t="s">
        <v>181</v>
      </c>
      <c r="AQ106" s="185" t="s">
        <v>181</v>
      </c>
      <c r="AR106" s="188" t="s">
        <v>181</v>
      </c>
      <c r="AS106" s="729"/>
      <c r="AT106" s="132" t="s">
        <v>181</v>
      </c>
      <c r="AU106" s="132" t="s">
        <v>181</v>
      </c>
      <c r="AV106" s="132" t="s">
        <v>181</v>
      </c>
      <c r="AW106" s="132" t="s">
        <v>181</v>
      </c>
      <c r="AX106" s="132" t="s">
        <v>181</v>
      </c>
      <c r="AY106" s="132" t="s">
        <v>181</v>
      </c>
      <c r="AZ106" s="132" t="s">
        <v>181</v>
      </c>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32" t="s">
        <v>181</v>
      </c>
      <c r="CW106" s="127"/>
      <c r="CX106" s="127"/>
      <c r="CY106" s="127"/>
      <c r="CZ106" s="127"/>
      <c r="DA106" s="127"/>
      <c r="DB106" s="132" t="s">
        <v>181</v>
      </c>
      <c r="DC106" s="127"/>
      <c r="DD106" s="127"/>
      <c r="DE106" s="127"/>
      <c r="DF106" s="127"/>
      <c r="DG106" s="127"/>
      <c r="DH106" s="132" t="s">
        <v>181</v>
      </c>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row>
    <row r="107" spans="1:144" s="58" customFormat="1" ht="20.25" customHeight="1">
      <c r="A107" s="55"/>
      <c r="B107" s="56"/>
      <c r="C107" s="56"/>
      <c r="D107" s="1090" t="s">
        <v>279</v>
      </c>
      <c r="E107" s="1091"/>
      <c r="F107" s="1091"/>
      <c r="G107" s="1091"/>
      <c r="H107" s="1091"/>
      <c r="I107" s="1091"/>
      <c r="J107" s="1091"/>
      <c r="K107" s="56"/>
      <c r="L107" s="68"/>
      <c r="M107" s="152"/>
      <c r="N107" s="152"/>
      <c r="O107" s="410"/>
      <c r="P107" s="152"/>
      <c r="Q107" s="68"/>
      <c r="R107" s="152"/>
      <c r="S107" s="152"/>
      <c r="T107" s="410"/>
      <c r="U107" s="152"/>
      <c r="V107" s="68"/>
      <c r="W107" s="152"/>
      <c r="X107" s="152"/>
      <c r="Y107" s="410"/>
      <c r="Z107" s="152"/>
      <c r="AA107" s="68"/>
      <c r="AB107" s="152"/>
      <c r="AC107" s="152"/>
      <c r="AD107" s="410"/>
      <c r="AE107" s="152"/>
      <c r="AF107" s="68"/>
      <c r="AG107" s="152"/>
      <c r="AH107" s="152"/>
      <c r="AI107" s="410"/>
      <c r="AJ107" s="152"/>
      <c r="AK107" s="68"/>
      <c r="AL107" s="152"/>
      <c r="AM107" s="152"/>
      <c r="AN107" s="410"/>
      <c r="AO107" s="85"/>
      <c r="AP107" s="187"/>
      <c r="AQ107" s="52">
        <f>SUM(O107:AN107)</f>
        <v>0</v>
      </c>
      <c r="AR107" s="188"/>
      <c r="AS107" s="729"/>
      <c r="AT107" s="132" t="s">
        <v>181</v>
      </c>
      <c r="AU107" s="132" t="s">
        <v>181</v>
      </c>
      <c r="AV107" s="132" t="s">
        <v>181</v>
      </c>
      <c r="AW107" s="132" t="s">
        <v>181</v>
      </c>
      <c r="AX107" s="132" t="s">
        <v>181</v>
      </c>
      <c r="AY107" s="132" t="s">
        <v>181</v>
      </c>
      <c r="AZ107" s="132" t="s">
        <v>181</v>
      </c>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32" t="s">
        <v>181</v>
      </c>
      <c r="CW107" s="127"/>
      <c r="CX107" s="127"/>
      <c r="CY107" s="127"/>
      <c r="CZ107" s="127"/>
      <c r="DA107" s="127"/>
      <c r="DB107" s="132" t="s">
        <v>181</v>
      </c>
      <c r="DC107" s="127"/>
      <c r="DD107" s="127"/>
      <c r="DE107" s="127"/>
      <c r="DF107" s="127"/>
      <c r="DG107" s="127"/>
      <c r="DH107" s="132" t="s">
        <v>181</v>
      </c>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row>
    <row r="108" spans="1:144" s="58" customFormat="1" ht="20.25" customHeight="1">
      <c r="A108" s="55"/>
      <c r="B108" s="56"/>
      <c r="C108" s="56"/>
      <c r="D108" s="1090" t="s">
        <v>279</v>
      </c>
      <c r="E108" s="1091"/>
      <c r="F108" s="1091"/>
      <c r="G108" s="1091"/>
      <c r="H108" s="1091"/>
      <c r="I108" s="1091"/>
      <c r="J108" s="1091"/>
      <c r="K108" s="56"/>
      <c r="L108" s="68"/>
      <c r="M108" s="152"/>
      <c r="N108" s="152"/>
      <c r="O108" s="410"/>
      <c r="P108" s="152"/>
      <c r="Q108" s="68"/>
      <c r="R108" s="152"/>
      <c r="S108" s="152"/>
      <c r="T108" s="410"/>
      <c r="U108" s="152"/>
      <c r="V108" s="68"/>
      <c r="W108" s="152"/>
      <c r="X108" s="152"/>
      <c r="Y108" s="410"/>
      <c r="Z108" s="152"/>
      <c r="AA108" s="68"/>
      <c r="AB108" s="152"/>
      <c r="AC108" s="152"/>
      <c r="AD108" s="410"/>
      <c r="AE108" s="152"/>
      <c r="AF108" s="68"/>
      <c r="AG108" s="152"/>
      <c r="AH108" s="152"/>
      <c r="AI108" s="410"/>
      <c r="AJ108" s="152"/>
      <c r="AK108" s="68"/>
      <c r="AL108" s="152"/>
      <c r="AM108" s="152"/>
      <c r="AN108" s="410"/>
      <c r="AO108" s="85"/>
      <c r="AP108" s="187"/>
      <c r="AQ108" s="52">
        <f>SUM(O108:AN108)</f>
        <v>0</v>
      </c>
      <c r="AR108" s="188"/>
      <c r="AS108" s="729"/>
      <c r="AT108" s="132"/>
      <c r="AU108" s="132"/>
      <c r="AV108" s="132"/>
      <c r="AW108" s="132"/>
      <c r="AX108" s="132"/>
      <c r="AY108" s="132"/>
      <c r="AZ108" s="132"/>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32"/>
      <c r="CW108" s="127"/>
      <c r="CX108" s="127"/>
      <c r="CY108" s="127"/>
      <c r="CZ108" s="127"/>
      <c r="DA108" s="127"/>
      <c r="DB108" s="132"/>
      <c r="DC108" s="127"/>
      <c r="DD108" s="127"/>
      <c r="DE108" s="127"/>
      <c r="DF108" s="127"/>
      <c r="DG108" s="127"/>
      <c r="DH108" s="132"/>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row>
    <row r="109" spans="1:144" s="58" customFormat="1" ht="20.25" customHeight="1">
      <c r="A109" s="55"/>
      <c r="B109" s="56"/>
      <c r="C109" s="56"/>
      <c r="D109" s="1090" t="s">
        <v>279</v>
      </c>
      <c r="E109" s="1091"/>
      <c r="F109" s="1091"/>
      <c r="G109" s="1091"/>
      <c r="H109" s="1091"/>
      <c r="I109" s="1091"/>
      <c r="J109" s="1091"/>
      <c r="K109" s="56"/>
      <c r="L109" s="68"/>
      <c r="M109" s="152"/>
      <c r="N109" s="152"/>
      <c r="O109" s="410"/>
      <c r="P109" s="152"/>
      <c r="Q109" s="68"/>
      <c r="R109" s="152"/>
      <c r="S109" s="152"/>
      <c r="T109" s="410"/>
      <c r="U109" s="152"/>
      <c r="V109" s="68"/>
      <c r="W109" s="152"/>
      <c r="X109" s="152"/>
      <c r="Y109" s="410"/>
      <c r="Z109" s="152"/>
      <c r="AA109" s="68"/>
      <c r="AB109" s="152"/>
      <c r="AC109" s="152"/>
      <c r="AD109" s="410"/>
      <c r="AE109" s="152"/>
      <c r="AF109" s="68"/>
      <c r="AG109" s="152"/>
      <c r="AH109" s="152"/>
      <c r="AI109" s="410"/>
      <c r="AJ109" s="152"/>
      <c r="AK109" s="68"/>
      <c r="AL109" s="152"/>
      <c r="AM109" s="152"/>
      <c r="AN109" s="410"/>
      <c r="AO109" s="85"/>
      <c r="AP109" s="187"/>
      <c r="AQ109" s="52">
        <f>SUM(O109:AN109)</f>
        <v>0</v>
      </c>
      <c r="AR109" s="188"/>
      <c r="AS109" s="729"/>
      <c r="AT109" s="132"/>
      <c r="AU109" s="132"/>
      <c r="AV109" s="132"/>
      <c r="AW109" s="132"/>
      <c r="AX109" s="132"/>
      <c r="AY109" s="132"/>
      <c r="AZ109" s="132"/>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32"/>
      <c r="CW109" s="127"/>
      <c r="CX109" s="127"/>
      <c r="CY109" s="127"/>
      <c r="CZ109" s="127"/>
      <c r="DA109" s="127"/>
      <c r="DB109" s="132"/>
      <c r="DC109" s="127"/>
      <c r="DD109" s="127"/>
      <c r="DE109" s="127"/>
      <c r="DF109" s="127"/>
      <c r="DG109" s="127"/>
      <c r="DH109" s="132"/>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row>
    <row r="110" spans="1:144" s="58" customFormat="1" ht="9.9499999999999993" customHeight="1">
      <c r="A110" s="55" t="s">
        <v>181</v>
      </c>
      <c r="B110" s="56" t="s">
        <v>181</v>
      </c>
      <c r="C110" s="56" t="s">
        <v>181</v>
      </c>
      <c r="D110" s="56" t="s">
        <v>181</v>
      </c>
      <c r="E110" s="56" t="s">
        <v>181</v>
      </c>
      <c r="F110" s="56" t="s">
        <v>181</v>
      </c>
      <c r="G110" s="56" t="s">
        <v>181</v>
      </c>
      <c r="H110" s="56" t="s">
        <v>181</v>
      </c>
      <c r="I110" s="56" t="s">
        <v>181</v>
      </c>
      <c r="J110" s="157" t="s">
        <v>181</v>
      </c>
      <c r="K110" s="157" t="s">
        <v>181</v>
      </c>
      <c r="L110" s="68" t="s">
        <v>181</v>
      </c>
      <c r="M110" s="152" t="s">
        <v>181</v>
      </c>
      <c r="N110" s="152" t="s">
        <v>181</v>
      </c>
      <c r="O110" s="401"/>
      <c r="P110" s="69"/>
      <c r="Q110" s="152"/>
      <c r="R110" s="152"/>
      <c r="S110" s="152"/>
      <c r="T110" s="401"/>
      <c r="U110" s="69"/>
      <c r="V110" s="152"/>
      <c r="W110" s="152"/>
      <c r="X110" s="152"/>
      <c r="Y110" s="401"/>
      <c r="Z110" s="69" t="s">
        <v>181</v>
      </c>
      <c r="AA110" s="152" t="s">
        <v>181</v>
      </c>
      <c r="AB110" s="152" t="s">
        <v>181</v>
      </c>
      <c r="AC110" s="152" t="s">
        <v>181</v>
      </c>
      <c r="AD110" s="401" t="s">
        <v>181</v>
      </c>
      <c r="AE110" s="69" t="s">
        <v>181</v>
      </c>
      <c r="AF110" s="152" t="s">
        <v>181</v>
      </c>
      <c r="AG110" s="152" t="s">
        <v>181</v>
      </c>
      <c r="AH110" s="152" t="s">
        <v>181</v>
      </c>
      <c r="AI110" s="401" t="s">
        <v>181</v>
      </c>
      <c r="AJ110" s="69" t="s">
        <v>181</v>
      </c>
      <c r="AK110" s="152" t="s">
        <v>181</v>
      </c>
      <c r="AL110" s="152" t="s">
        <v>181</v>
      </c>
      <c r="AM110" s="152" t="s">
        <v>181</v>
      </c>
      <c r="AN110" s="401" t="s">
        <v>181</v>
      </c>
      <c r="AO110" s="75" t="s">
        <v>181</v>
      </c>
      <c r="AP110" s="185" t="s">
        <v>181</v>
      </c>
      <c r="AQ110" s="185" t="s">
        <v>181</v>
      </c>
      <c r="AR110" s="188" t="s">
        <v>181</v>
      </c>
      <c r="AS110" s="729"/>
      <c r="AT110" s="132"/>
      <c r="AU110" s="132"/>
      <c r="AV110" s="132"/>
      <c r="AW110" s="132"/>
      <c r="AX110" s="132"/>
      <c r="AY110" s="132"/>
      <c r="AZ110" s="132"/>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32"/>
      <c r="CW110" s="127"/>
      <c r="CX110" s="127"/>
      <c r="CY110" s="127"/>
      <c r="CZ110" s="127"/>
      <c r="DA110" s="127"/>
      <c r="DB110" s="132"/>
      <c r="DC110" s="127"/>
      <c r="DD110" s="127"/>
      <c r="DE110" s="127"/>
      <c r="DF110" s="127"/>
      <c r="DG110" s="127"/>
      <c r="DH110" s="132"/>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row>
    <row r="111" spans="1:144" s="58" customFormat="1" ht="20.25" customHeight="1">
      <c r="A111" s="55"/>
      <c r="B111" s="59">
        <v>3</v>
      </c>
      <c r="C111" s="1118" t="s">
        <v>208</v>
      </c>
      <c r="D111" s="1119"/>
      <c r="E111" s="1119"/>
      <c r="F111" s="1119"/>
      <c r="G111" s="1119"/>
      <c r="H111" s="1119"/>
      <c r="I111" s="1119"/>
      <c r="J111" s="1119"/>
      <c r="K111" s="157" t="s">
        <v>181</v>
      </c>
      <c r="L111" s="68" t="s">
        <v>181</v>
      </c>
      <c r="M111" s="152" t="s">
        <v>181</v>
      </c>
      <c r="N111" s="152" t="s">
        <v>181</v>
      </c>
      <c r="O111" s="401"/>
      <c r="P111" s="69"/>
      <c r="Q111" s="152"/>
      <c r="R111" s="152"/>
      <c r="S111" s="152"/>
      <c r="T111" s="401"/>
      <c r="U111" s="69"/>
      <c r="V111" s="152"/>
      <c r="W111" s="152"/>
      <c r="X111" s="152"/>
      <c r="Y111" s="401"/>
      <c r="Z111" s="69" t="s">
        <v>181</v>
      </c>
      <c r="AA111" s="152" t="s">
        <v>181</v>
      </c>
      <c r="AB111" s="152" t="s">
        <v>181</v>
      </c>
      <c r="AC111" s="152" t="s">
        <v>181</v>
      </c>
      <c r="AD111" s="401" t="s">
        <v>181</v>
      </c>
      <c r="AE111" s="69" t="s">
        <v>181</v>
      </c>
      <c r="AF111" s="152" t="s">
        <v>181</v>
      </c>
      <c r="AG111" s="152" t="s">
        <v>181</v>
      </c>
      <c r="AH111" s="152" t="s">
        <v>181</v>
      </c>
      <c r="AI111" s="401" t="s">
        <v>181</v>
      </c>
      <c r="AJ111" s="69" t="s">
        <v>181</v>
      </c>
      <c r="AK111" s="152" t="s">
        <v>181</v>
      </c>
      <c r="AL111" s="152" t="s">
        <v>181</v>
      </c>
      <c r="AM111" s="152" t="s">
        <v>181</v>
      </c>
      <c r="AN111" s="401" t="s">
        <v>181</v>
      </c>
      <c r="AO111" s="75" t="s">
        <v>181</v>
      </c>
      <c r="AP111" s="185" t="s">
        <v>181</v>
      </c>
      <c r="AQ111" s="185" t="s">
        <v>181</v>
      </c>
      <c r="AR111" s="188" t="s">
        <v>181</v>
      </c>
      <c r="AS111" s="729"/>
      <c r="AT111" s="132" t="s">
        <v>181</v>
      </c>
      <c r="AU111" s="132" t="s">
        <v>181</v>
      </c>
      <c r="AV111" s="132" t="s">
        <v>181</v>
      </c>
      <c r="AW111" s="132" t="s">
        <v>181</v>
      </c>
      <c r="AX111" s="132" t="s">
        <v>181</v>
      </c>
      <c r="AY111" s="132" t="s">
        <v>181</v>
      </c>
      <c r="AZ111" s="132" t="s">
        <v>181</v>
      </c>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32" t="s">
        <v>181</v>
      </c>
      <c r="CW111" s="127"/>
      <c r="CX111" s="127"/>
      <c r="CY111" s="127"/>
      <c r="CZ111" s="127"/>
      <c r="DA111" s="127"/>
      <c r="DB111" s="132" t="s">
        <v>181</v>
      </c>
      <c r="DC111" s="127"/>
      <c r="DD111" s="127"/>
      <c r="DE111" s="127"/>
      <c r="DF111" s="127"/>
      <c r="DG111" s="127"/>
      <c r="DH111" s="132" t="s">
        <v>181</v>
      </c>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row>
    <row r="112" spans="1:144" s="58" customFormat="1" ht="20.25" customHeight="1">
      <c r="A112" s="55"/>
      <c r="B112" s="56"/>
      <c r="C112" s="56"/>
      <c r="D112" s="1090" t="s">
        <v>279</v>
      </c>
      <c r="E112" s="1091"/>
      <c r="F112" s="1091"/>
      <c r="G112" s="1091"/>
      <c r="H112" s="1091"/>
      <c r="I112" s="1091"/>
      <c r="J112" s="1091"/>
      <c r="K112" s="56"/>
      <c r="L112" s="68"/>
      <c r="M112" s="152"/>
      <c r="N112" s="152"/>
      <c r="O112" s="410"/>
      <c r="P112" s="152"/>
      <c r="Q112" s="68"/>
      <c r="R112" s="152"/>
      <c r="S112" s="152"/>
      <c r="T112" s="410"/>
      <c r="U112" s="152"/>
      <c r="V112" s="68"/>
      <c r="W112" s="152"/>
      <c r="X112" s="152"/>
      <c r="Y112" s="410"/>
      <c r="Z112" s="152"/>
      <c r="AA112" s="68"/>
      <c r="AB112" s="152"/>
      <c r="AC112" s="152"/>
      <c r="AD112" s="410"/>
      <c r="AE112" s="152"/>
      <c r="AF112" s="68"/>
      <c r="AG112" s="152"/>
      <c r="AH112" s="152"/>
      <c r="AI112" s="410"/>
      <c r="AJ112" s="152"/>
      <c r="AK112" s="68"/>
      <c r="AL112" s="152"/>
      <c r="AM112" s="152"/>
      <c r="AN112" s="410"/>
      <c r="AO112" s="85"/>
      <c r="AP112" s="187"/>
      <c r="AQ112" s="52">
        <f>SUM(O112:AN112)</f>
        <v>0</v>
      </c>
      <c r="AR112" s="188"/>
      <c r="AS112" s="729"/>
      <c r="AT112" s="132" t="s">
        <v>181</v>
      </c>
      <c r="AU112" s="132" t="s">
        <v>181</v>
      </c>
      <c r="AV112" s="132" t="s">
        <v>181</v>
      </c>
      <c r="AW112" s="132" t="s">
        <v>181</v>
      </c>
      <c r="AX112" s="132" t="s">
        <v>181</v>
      </c>
      <c r="AY112" s="132" t="s">
        <v>181</v>
      </c>
      <c r="AZ112" s="132" t="s">
        <v>181</v>
      </c>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32" t="s">
        <v>181</v>
      </c>
      <c r="CW112" s="127"/>
      <c r="CX112" s="127"/>
      <c r="CY112" s="127"/>
      <c r="CZ112" s="127"/>
      <c r="DA112" s="127"/>
      <c r="DB112" s="132" t="s">
        <v>181</v>
      </c>
      <c r="DC112" s="127"/>
      <c r="DD112" s="127"/>
      <c r="DE112" s="127"/>
      <c r="DF112" s="127"/>
      <c r="DG112" s="127"/>
      <c r="DH112" s="132" t="s">
        <v>181</v>
      </c>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row>
    <row r="113" spans="1:144" s="58" customFormat="1" ht="20.25" customHeight="1">
      <c r="A113" s="55"/>
      <c r="B113" s="56"/>
      <c r="C113" s="56"/>
      <c r="D113" s="1090" t="s">
        <v>279</v>
      </c>
      <c r="E113" s="1091"/>
      <c r="F113" s="1091"/>
      <c r="G113" s="1091"/>
      <c r="H113" s="1091"/>
      <c r="I113" s="1091"/>
      <c r="J113" s="1091"/>
      <c r="K113" s="56"/>
      <c r="L113" s="68"/>
      <c r="M113" s="152"/>
      <c r="N113" s="152"/>
      <c r="O113" s="410"/>
      <c r="P113" s="152"/>
      <c r="Q113" s="68"/>
      <c r="R113" s="152"/>
      <c r="S113" s="152"/>
      <c r="T113" s="410"/>
      <c r="U113" s="152"/>
      <c r="V113" s="68"/>
      <c r="W113" s="152"/>
      <c r="X113" s="152"/>
      <c r="Y113" s="410"/>
      <c r="Z113" s="152"/>
      <c r="AA113" s="68"/>
      <c r="AB113" s="152"/>
      <c r="AC113" s="152"/>
      <c r="AD113" s="410"/>
      <c r="AE113" s="152"/>
      <c r="AF113" s="68"/>
      <c r="AG113" s="152"/>
      <c r="AH113" s="152"/>
      <c r="AI113" s="410"/>
      <c r="AJ113" s="152"/>
      <c r="AK113" s="68"/>
      <c r="AL113" s="152"/>
      <c r="AM113" s="152"/>
      <c r="AN113" s="410"/>
      <c r="AO113" s="85"/>
      <c r="AP113" s="187"/>
      <c r="AQ113" s="52">
        <f>SUM(O113:AN113)</f>
        <v>0</v>
      </c>
      <c r="AR113" s="188"/>
      <c r="AS113" s="729"/>
      <c r="AT113" s="132"/>
      <c r="AU113" s="132"/>
      <c r="AV113" s="132"/>
      <c r="AW113" s="132"/>
      <c r="AX113" s="132"/>
      <c r="AY113" s="132"/>
      <c r="AZ113" s="132"/>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32"/>
      <c r="CW113" s="127"/>
      <c r="CX113" s="127"/>
      <c r="CY113" s="127"/>
      <c r="CZ113" s="127"/>
      <c r="DA113" s="127"/>
      <c r="DB113" s="132"/>
      <c r="DC113" s="127"/>
      <c r="DD113" s="127"/>
      <c r="DE113" s="127"/>
      <c r="DF113" s="127"/>
      <c r="DG113" s="127"/>
      <c r="DH113" s="132"/>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row>
    <row r="114" spans="1:144" s="58" customFormat="1" ht="20.25" customHeight="1">
      <c r="A114" s="55"/>
      <c r="B114" s="56"/>
      <c r="C114" s="56"/>
      <c r="D114" s="1090" t="s">
        <v>279</v>
      </c>
      <c r="E114" s="1091"/>
      <c r="F114" s="1091"/>
      <c r="G114" s="1091"/>
      <c r="H114" s="1091"/>
      <c r="I114" s="1091"/>
      <c r="J114" s="1091"/>
      <c r="K114" s="56"/>
      <c r="L114" s="68"/>
      <c r="M114" s="152"/>
      <c r="N114" s="152"/>
      <c r="O114" s="410"/>
      <c r="P114" s="152"/>
      <c r="Q114" s="68"/>
      <c r="R114" s="152"/>
      <c r="S114" s="152"/>
      <c r="T114" s="410"/>
      <c r="U114" s="152"/>
      <c r="V114" s="68"/>
      <c r="W114" s="152"/>
      <c r="X114" s="152"/>
      <c r="Y114" s="410"/>
      <c r="Z114" s="152"/>
      <c r="AA114" s="68"/>
      <c r="AB114" s="152"/>
      <c r="AC114" s="152"/>
      <c r="AD114" s="410"/>
      <c r="AE114" s="152"/>
      <c r="AF114" s="68"/>
      <c r="AG114" s="152"/>
      <c r="AH114" s="152"/>
      <c r="AI114" s="410"/>
      <c r="AJ114" s="152"/>
      <c r="AK114" s="68"/>
      <c r="AL114" s="152"/>
      <c r="AM114" s="152"/>
      <c r="AN114" s="410"/>
      <c r="AO114" s="85"/>
      <c r="AP114" s="187"/>
      <c r="AQ114" s="52">
        <f>SUM(O114:AN114)</f>
        <v>0</v>
      </c>
      <c r="AR114" s="188"/>
      <c r="AS114" s="729"/>
      <c r="AT114" s="132"/>
      <c r="AU114" s="132"/>
      <c r="AV114" s="132"/>
      <c r="AW114" s="132"/>
      <c r="AX114" s="132"/>
      <c r="AY114" s="132"/>
      <c r="AZ114" s="132"/>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32"/>
      <c r="CW114" s="127"/>
      <c r="CX114" s="127"/>
      <c r="CY114" s="127"/>
      <c r="CZ114" s="127"/>
      <c r="DA114" s="127"/>
      <c r="DB114" s="132"/>
      <c r="DC114" s="127"/>
      <c r="DD114" s="127"/>
      <c r="DE114" s="127"/>
      <c r="DF114" s="127"/>
      <c r="DG114" s="127"/>
      <c r="DH114" s="132"/>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row>
    <row r="115" spans="1:144" s="58" customFormat="1" ht="9.9499999999999993" customHeight="1" thickBot="1">
      <c r="A115" s="55"/>
      <c r="B115" s="56" t="s">
        <v>181</v>
      </c>
      <c r="C115" s="56" t="s">
        <v>181</v>
      </c>
      <c r="D115" s="56" t="s">
        <v>181</v>
      </c>
      <c r="E115" s="56" t="s">
        <v>181</v>
      </c>
      <c r="F115" s="56" t="s">
        <v>181</v>
      </c>
      <c r="G115" s="56" t="s">
        <v>181</v>
      </c>
      <c r="H115" s="56" t="s">
        <v>181</v>
      </c>
      <c r="I115" s="56" t="s">
        <v>181</v>
      </c>
      <c r="J115" s="157" t="s">
        <v>181</v>
      </c>
      <c r="K115" s="157" t="s">
        <v>181</v>
      </c>
      <c r="L115" s="68" t="s">
        <v>181</v>
      </c>
      <c r="M115" s="152" t="s">
        <v>181</v>
      </c>
      <c r="N115" s="152" t="s">
        <v>181</v>
      </c>
      <c r="O115" s="401" t="s">
        <v>181</v>
      </c>
      <c r="P115" s="69" t="s">
        <v>181</v>
      </c>
      <c r="Q115" s="152" t="s">
        <v>181</v>
      </c>
      <c r="R115" s="152" t="s">
        <v>181</v>
      </c>
      <c r="S115" s="152" t="s">
        <v>181</v>
      </c>
      <c r="T115" s="401" t="s">
        <v>181</v>
      </c>
      <c r="U115" s="69" t="s">
        <v>181</v>
      </c>
      <c r="V115" s="152" t="s">
        <v>181</v>
      </c>
      <c r="W115" s="152" t="s">
        <v>181</v>
      </c>
      <c r="X115" s="152" t="s">
        <v>181</v>
      </c>
      <c r="Y115" s="401" t="s">
        <v>181</v>
      </c>
      <c r="Z115" s="69" t="s">
        <v>181</v>
      </c>
      <c r="AA115" s="152" t="s">
        <v>181</v>
      </c>
      <c r="AB115" s="152" t="s">
        <v>181</v>
      </c>
      <c r="AC115" s="152" t="s">
        <v>181</v>
      </c>
      <c r="AD115" s="401" t="s">
        <v>181</v>
      </c>
      <c r="AE115" s="69" t="s">
        <v>181</v>
      </c>
      <c r="AF115" s="152" t="s">
        <v>181</v>
      </c>
      <c r="AG115" s="152" t="s">
        <v>181</v>
      </c>
      <c r="AH115" s="152" t="s">
        <v>181</v>
      </c>
      <c r="AI115" s="401" t="s">
        <v>181</v>
      </c>
      <c r="AJ115" s="69" t="s">
        <v>181</v>
      </c>
      <c r="AK115" s="152" t="s">
        <v>181</v>
      </c>
      <c r="AL115" s="152" t="s">
        <v>181</v>
      </c>
      <c r="AM115" s="152" t="s">
        <v>181</v>
      </c>
      <c r="AN115" s="401" t="s">
        <v>181</v>
      </c>
      <c r="AO115" s="75" t="s">
        <v>181</v>
      </c>
      <c r="AP115" s="185" t="s">
        <v>181</v>
      </c>
      <c r="AQ115" s="185" t="s">
        <v>181</v>
      </c>
      <c r="AR115" s="188" t="s">
        <v>181</v>
      </c>
      <c r="AS115" s="729"/>
      <c r="AT115" s="132"/>
      <c r="AU115" s="132"/>
      <c r="AV115" s="132"/>
      <c r="AW115" s="132"/>
      <c r="AX115" s="132"/>
      <c r="AY115" s="132"/>
      <c r="AZ115" s="132"/>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32"/>
      <c r="CW115" s="127"/>
      <c r="CX115" s="127"/>
      <c r="CY115" s="127"/>
      <c r="CZ115" s="127"/>
      <c r="DA115" s="127"/>
      <c r="DB115" s="132"/>
      <c r="DC115" s="127"/>
      <c r="DD115" s="127"/>
      <c r="DE115" s="127"/>
      <c r="DF115" s="127"/>
      <c r="DG115" s="127"/>
      <c r="DH115" s="132"/>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row>
    <row r="116" spans="1:144" s="58" customFormat="1" ht="20.25" customHeight="1" thickBot="1">
      <c r="A116" s="55"/>
      <c r="B116" s="56" t="s">
        <v>181</v>
      </c>
      <c r="C116" s="56" t="s">
        <v>209</v>
      </c>
      <c r="D116" s="56"/>
      <c r="E116" s="56" t="s">
        <v>181</v>
      </c>
      <c r="F116" s="56" t="s">
        <v>181</v>
      </c>
      <c r="G116" s="56" t="s">
        <v>181</v>
      </c>
      <c r="H116" s="56" t="s">
        <v>181</v>
      </c>
      <c r="I116" s="56" t="s">
        <v>181</v>
      </c>
      <c r="J116" s="56" t="s">
        <v>181</v>
      </c>
      <c r="K116" s="56" t="s">
        <v>181</v>
      </c>
      <c r="L116" s="68" t="s">
        <v>181</v>
      </c>
      <c r="M116" s="152" t="s">
        <v>181</v>
      </c>
      <c r="N116" s="152" t="s">
        <v>181</v>
      </c>
      <c r="O116" s="407">
        <f>SUM(O101:O114)</f>
        <v>0</v>
      </c>
      <c r="P116" s="69" t="s">
        <v>181</v>
      </c>
      <c r="Q116" s="152" t="s">
        <v>181</v>
      </c>
      <c r="R116" s="152" t="s">
        <v>181</v>
      </c>
      <c r="S116" s="152" t="s">
        <v>181</v>
      </c>
      <c r="T116" s="407">
        <f>SUM(T101:T114)</f>
        <v>0</v>
      </c>
      <c r="U116" s="69" t="s">
        <v>181</v>
      </c>
      <c r="V116" s="152" t="s">
        <v>181</v>
      </c>
      <c r="W116" s="152" t="s">
        <v>181</v>
      </c>
      <c r="X116" s="152" t="s">
        <v>181</v>
      </c>
      <c r="Y116" s="407">
        <f>SUM(Y101:Y114)</f>
        <v>0</v>
      </c>
      <c r="Z116" s="69" t="s">
        <v>181</v>
      </c>
      <c r="AA116" s="152" t="s">
        <v>181</v>
      </c>
      <c r="AB116" s="152" t="s">
        <v>181</v>
      </c>
      <c r="AC116" s="152" t="s">
        <v>181</v>
      </c>
      <c r="AD116" s="407">
        <f>SUM(AD101:AD114)</f>
        <v>0</v>
      </c>
      <c r="AE116" s="69" t="s">
        <v>181</v>
      </c>
      <c r="AF116" s="152" t="s">
        <v>181</v>
      </c>
      <c r="AG116" s="152" t="s">
        <v>181</v>
      </c>
      <c r="AH116" s="152" t="s">
        <v>181</v>
      </c>
      <c r="AI116" s="407">
        <f>SUM(AI101:AI114)</f>
        <v>0</v>
      </c>
      <c r="AJ116" s="69" t="s">
        <v>181</v>
      </c>
      <c r="AK116" s="152" t="s">
        <v>181</v>
      </c>
      <c r="AL116" s="152" t="s">
        <v>181</v>
      </c>
      <c r="AM116" s="152" t="s">
        <v>181</v>
      </c>
      <c r="AN116" s="407">
        <f>SUM(AN101:AN114)</f>
        <v>0</v>
      </c>
      <c r="AO116" s="75" t="s">
        <v>181</v>
      </c>
      <c r="AP116" s="185" t="s">
        <v>181</v>
      </c>
      <c r="AQ116" s="191">
        <f>SUM(O116:AN116)</f>
        <v>0</v>
      </c>
      <c r="AR116" s="188" t="s">
        <v>181</v>
      </c>
      <c r="AS116" s="729"/>
      <c r="AT116" s="132" t="s">
        <v>181</v>
      </c>
      <c r="AU116" s="132" t="s">
        <v>181</v>
      </c>
      <c r="AV116" s="132" t="s">
        <v>181</v>
      </c>
      <c r="AW116" s="132" t="s">
        <v>181</v>
      </c>
      <c r="AX116" s="132" t="s">
        <v>181</v>
      </c>
      <c r="AY116" s="132" t="s">
        <v>181</v>
      </c>
      <c r="AZ116" s="132" t="s">
        <v>181</v>
      </c>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32" t="s">
        <v>181</v>
      </c>
      <c r="CW116" s="127"/>
      <c r="CX116" s="127"/>
      <c r="CY116" s="127"/>
      <c r="CZ116" s="127"/>
      <c r="DA116" s="127"/>
      <c r="DB116" s="132" t="s">
        <v>181</v>
      </c>
      <c r="DC116" s="127"/>
      <c r="DD116" s="127"/>
      <c r="DE116" s="127"/>
      <c r="DF116" s="127"/>
      <c r="DG116" s="127"/>
      <c r="DH116" s="132" t="s">
        <v>181</v>
      </c>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row>
    <row r="117" spans="1:144" s="58" customFormat="1" ht="9.9499999999999993" customHeight="1" thickBot="1">
      <c r="A117" s="61"/>
      <c r="B117" s="62" t="s">
        <v>181</v>
      </c>
      <c r="C117" s="62" t="s">
        <v>181</v>
      </c>
      <c r="D117" s="62" t="s">
        <v>181</v>
      </c>
      <c r="E117" s="62" t="s">
        <v>181</v>
      </c>
      <c r="F117" s="62" t="s">
        <v>181</v>
      </c>
      <c r="G117" s="62" t="s">
        <v>181</v>
      </c>
      <c r="H117" s="62" t="s">
        <v>181</v>
      </c>
      <c r="I117" s="62" t="s">
        <v>181</v>
      </c>
      <c r="J117" s="62" t="s">
        <v>181</v>
      </c>
      <c r="K117" s="62" t="s">
        <v>181</v>
      </c>
      <c r="L117" s="79" t="s">
        <v>181</v>
      </c>
      <c r="M117" s="80" t="s">
        <v>181</v>
      </c>
      <c r="N117" s="80" t="s">
        <v>181</v>
      </c>
      <c r="O117" s="403" t="s">
        <v>181</v>
      </c>
      <c r="P117" s="82" t="s">
        <v>181</v>
      </c>
      <c r="Q117" s="80" t="s">
        <v>181</v>
      </c>
      <c r="R117" s="80" t="s">
        <v>181</v>
      </c>
      <c r="S117" s="80" t="s">
        <v>181</v>
      </c>
      <c r="T117" s="403" t="s">
        <v>181</v>
      </c>
      <c r="U117" s="82" t="s">
        <v>181</v>
      </c>
      <c r="V117" s="80" t="s">
        <v>181</v>
      </c>
      <c r="W117" s="80" t="s">
        <v>181</v>
      </c>
      <c r="X117" s="80" t="s">
        <v>181</v>
      </c>
      <c r="Y117" s="403" t="s">
        <v>181</v>
      </c>
      <c r="Z117" s="82" t="s">
        <v>181</v>
      </c>
      <c r="AA117" s="80" t="s">
        <v>181</v>
      </c>
      <c r="AB117" s="80" t="s">
        <v>181</v>
      </c>
      <c r="AC117" s="80" t="s">
        <v>181</v>
      </c>
      <c r="AD117" s="403" t="s">
        <v>181</v>
      </c>
      <c r="AE117" s="82" t="s">
        <v>181</v>
      </c>
      <c r="AF117" s="80" t="s">
        <v>181</v>
      </c>
      <c r="AG117" s="80" t="s">
        <v>181</v>
      </c>
      <c r="AH117" s="80" t="s">
        <v>181</v>
      </c>
      <c r="AI117" s="403" t="s">
        <v>181</v>
      </c>
      <c r="AJ117" s="82" t="s">
        <v>181</v>
      </c>
      <c r="AK117" s="80" t="s">
        <v>181</v>
      </c>
      <c r="AL117" s="80" t="s">
        <v>181</v>
      </c>
      <c r="AM117" s="80" t="s">
        <v>181</v>
      </c>
      <c r="AN117" s="403" t="s">
        <v>181</v>
      </c>
      <c r="AO117" s="83" t="s">
        <v>181</v>
      </c>
      <c r="AP117" s="186" t="s">
        <v>181</v>
      </c>
      <c r="AQ117" s="186" t="s">
        <v>181</v>
      </c>
      <c r="AR117" s="189" t="s">
        <v>181</v>
      </c>
      <c r="AS117" s="729"/>
      <c r="AT117" s="132" t="s">
        <v>181</v>
      </c>
      <c r="AU117" s="132" t="s">
        <v>181</v>
      </c>
      <c r="AV117" s="132" t="s">
        <v>181</v>
      </c>
      <c r="AW117" s="132" t="s">
        <v>181</v>
      </c>
      <c r="AX117" s="132" t="s">
        <v>181</v>
      </c>
      <c r="AY117" s="132" t="s">
        <v>181</v>
      </c>
      <c r="AZ117" s="132" t="s">
        <v>181</v>
      </c>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32" t="s">
        <v>181</v>
      </c>
      <c r="CW117" s="127"/>
      <c r="CX117" s="127"/>
      <c r="CY117" s="127"/>
      <c r="CZ117" s="127"/>
      <c r="DA117" s="127"/>
      <c r="DB117" s="132" t="s">
        <v>181</v>
      </c>
      <c r="DC117" s="127"/>
      <c r="DD117" s="127"/>
      <c r="DE117" s="127"/>
      <c r="DF117" s="127"/>
      <c r="DG117" s="127"/>
      <c r="DH117" s="132" t="s">
        <v>181</v>
      </c>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row>
    <row r="118" spans="1:144" s="58" customFormat="1" ht="9.9499999999999993" customHeight="1">
      <c r="A118" s="55"/>
      <c r="B118" s="84" t="s">
        <v>181</v>
      </c>
      <c r="C118" s="84" t="s">
        <v>181</v>
      </c>
      <c r="D118" s="84" t="s">
        <v>181</v>
      </c>
      <c r="E118" s="56" t="s">
        <v>181</v>
      </c>
      <c r="F118" s="56" t="s">
        <v>181</v>
      </c>
      <c r="G118" s="56" t="s">
        <v>181</v>
      </c>
      <c r="H118" s="56" t="s">
        <v>181</v>
      </c>
      <c r="I118" s="56" t="s">
        <v>181</v>
      </c>
      <c r="J118" s="56" t="s">
        <v>181</v>
      </c>
      <c r="K118" s="56" t="s">
        <v>181</v>
      </c>
      <c r="L118" s="68" t="s">
        <v>181</v>
      </c>
      <c r="M118" s="152" t="s">
        <v>181</v>
      </c>
      <c r="N118" s="152" t="s">
        <v>181</v>
      </c>
      <c r="O118" s="401" t="s">
        <v>181</v>
      </c>
      <c r="P118" s="152" t="s">
        <v>181</v>
      </c>
      <c r="Q118" s="68" t="s">
        <v>181</v>
      </c>
      <c r="R118" s="152" t="s">
        <v>181</v>
      </c>
      <c r="S118" s="152" t="s">
        <v>181</v>
      </c>
      <c r="T118" s="401" t="s">
        <v>181</v>
      </c>
      <c r="U118" s="152" t="s">
        <v>181</v>
      </c>
      <c r="V118" s="68" t="s">
        <v>181</v>
      </c>
      <c r="W118" s="152" t="s">
        <v>181</v>
      </c>
      <c r="X118" s="152" t="s">
        <v>181</v>
      </c>
      <c r="Y118" s="401" t="s">
        <v>181</v>
      </c>
      <c r="Z118" s="152" t="s">
        <v>181</v>
      </c>
      <c r="AA118" s="68" t="s">
        <v>181</v>
      </c>
      <c r="AB118" s="152" t="s">
        <v>181</v>
      </c>
      <c r="AC118" s="152" t="s">
        <v>181</v>
      </c>
      <c r="AD118" s="401" t="s">
        <v>181</v>
      </c>
      <c r="AE118" s="152" t="s">
        <v>181</v>
      </c>
      <c r="AF118" s="68" t="s">
        <v>181</v>
      </c>
      <c r="AG118" s="152" t="s">
        <v>181</v>
      </c>
      <c r="AH118" s="152" t="s">
        <v>181</v>
      </c>
      <c r="AI118" s="401" t="s">
        <v>181</v>
      </c>
      <c r="AJ118" s="152" t="s">
        <v>181</v>
      </c>
      <c r="AK118" s="68" t="s">
        <v>181</v>
      </c>
      <c r="AL118" s="152" t="s">
        <v>181</v>
      </c>
      <c r="AM118" s="152" t="s">
        <v>181</v>
      </c>
      <c r="AN118" s="401" t="s">
        <v>181</v>
      </c>
      <c r="AO118" s="85" t="s">
        <v>181</v>
      </c>
      <c r="AP118" s="187" t="s">
        <v>181</v>
      </c>
      <c r="AQ118" s="185" t="s">
        <v>181</v>
      </c>
      <c r="AR118" s="188" t="s">
        <v>181</v>
      </c>
      <c r="AS118" s="729"/>
      <c r="AT118" s="132" t="s">
        <v>181</v>
      </c>
      <c r="AU118" s="132" t="s">
        <v>181</v>
      </c>
      <c r="AV118" s="132" t="s">
        <v>181</v>
      </c>
      <c r="AW118" s="132" t="s">
        <v>181</v>
      </c>
      <c r="AX118" s="132" t="s">
        <v>181</v>
      </c>
      <c r="AY118" s="132" t="s">
        <v>181</v>
      </c>
      <c r="AZ118" s="132" t="s">
        <v>181</v>
      </c>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32" t="s">
        <v>181</v>
      </c>
      <c r="CW118" s="127"/>
      <c r="CX118" s="127"/>
      <c r="CY118" s="127"/>
      <c r="CZ118" s="127"/>
      <c r="DA118" s="127"/>
      <c r="DB118" s="132" t="s">
        <v>181</v>
      </c>
      <c r="DC118" s="127"/>
      <c r="DD118" s="127"/>
      <c r="DE118" s="127"/>
      <c r="DF118" s="127"/>
      <c r="DG118" s="127"/>
      <c r="DH118" s="132" t="s">
        <v>181</v>
      </c>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row>
    <row r="119" spans="1:144" s="58" customFormat="1" ht="65.099999999999994" customHeight="1">
      <c r="A119" s="55"/>
      <c r="B119" s="1347" t="s">
        <v>280</v>
      </c>
      <c r="C119" s="993"/>
      <c r="D119" s="993"/>
      <c r="E119" s="993"/>
      <c r="F119" s="993"/>
      <c r="G119" s="993"/>
      <c r="H119" s="993"/>
      <c r="I119" s="993"/>
      <c r="J119" s="993"/>
      <c r="K119" s="56" t="s">
        <v>181</v>
      </c>
      <c r="L119" s="68" t="s">
        <v>181</v>
      </c>
      <c r="M119" s="152" t="s">
        <v>181</v>
      </c>
      <c r="N119" s="152" t="s">
        <v>181</v>
      </c>
      <c r="O119" s="411" t="s">
        <v>181</v>
      </c>
      <c r="P119" s="69" t="s">
        <v>181</v>
      </c>
      <c r="Q119" s="152" t="s">
        <v>181</v>
      </c>
      <c r="R119" s="152" t="s">
        <v>181</v>
      </c>
      <c r="S119" s="152" t="s">
        <v>181</v>
      </c>
      <c r="T119" s="411" t="s">
        <v>181</v>
      </c>
      <c r="U119" s="69" t="s">
        <v>181</v>
      </c>
      <c r="V119" s="152" t="s">
        <v>181</v>
      </c>
      <c r="W119" s="152" t="s">
        <v>181</v>
      </c>
      <c r="X119" s="152" t="s">
        <v>181</v>
      </c>
      <c r="Y119" s="411" t="s">
        <v>181</v>
      </c>
      <c r="Z119" s="69" t="s">
        <v>181</v>
      </c>
      <c r="AA119" s="152" t="s">
        <v>181</v>
      </c>
      <c r="AB119" s="152" t="s">
        <v>181</v>
      </c>
      <c r="AC119" s="152" t="s">
        <v>181</v>
      </c>
      <c r="AD119" s="411" t="s">
        <v>181</v>
      </c>
      <c r="AE119" s="69" t="s">
        <v>181</v>
      </c>
      <c r="AF119" s="152" t="s">
        <v>181</v>
      </c>
      <c r="AG119" s="152" t="s">
        <v>181</v>
      </c>
      <c r="AH119" s="152" t="s">
        <v>181</v>
      </c>
      <c r="AI119" s="411" t="s">
        <v>181</v>
      </c>
      <c r="AJ119" s="69" t="s">
        <v>181</v>
      </c>
      <c r="AK119" s="152" t="s">
        <v>181</v>
      </c>
      <c r="AL119" s="152" t="s">
        <v>181</v>
      </c>
      <c r="AM119" s="152" t="s">
        <v>181</v>
      </c>
      <c r="AN119" s="411" t="s">
        <v>181</v>
      </c>
      <c r="AO119" s="75" t="s">
        <v>181</v>
      </c>
      <c r="AP119" s="200" t="s">
        <v>181</v>
      </c>
      <c r="AQ119" s="201" t="s">
        <v>181</v>
      </c>
      <c r="AR119" s="188" t="s">
        <v>181</v>
      </c>
      <c r="AS119" s="729"/>
      <c r="AT119" s="132" t="s">
        <v>181</v>
      </c>
      <c r="AU119" s="132" t="s">
        <v>181</v>
      </c>
      <c r="AV119" s="132" t="s">
        <v>181</v>
      </c>
      <c r="AW119" s="132" t="s">
        <v>181</v>
      </c>
      <c r="AX119" s="132" t="s">
        <v>181</v>
      </c>
      <c r="AY119" s="132" t="s">
        <v>181</v>
      </c>
      <c r="AZ119" s="132" t="s">
        <v>181</v>
      </c>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32" t="s">
        <v>181</v>
      </c>
      <c r="CW119" s="127"/>
      <c r="CX119" s="127"/>
      <c r="CY119" s="127"/>
      <c r="CZ119" s="127"/>
      <c r="DA119" s="127"/>
      <c r="DB119" s="132" t="s">
        <v>181</v>
      </c>
      <c r="DC119" s="127"/>
      <c r="DD119" s="127"/>
      <c r="DE119" s="127"/>
      <c r="DF119" s="127"/>
      <c r="DG119" s="127"/>
      <c r="DH119" s="132" t="s">
        <v>181</v>
      </c>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row>
    <row r="120" spans="1:144" s="58" customFormat="1" ht="20.25" customHeight="1">
      <c r="A120" s="55" t="s">
        <v>181</v>
      </c>
      <c r="B120" s="59">
        <v>1</v>
      </c>
      <c r="C120" s="1092" t="s">
        <v>7</v>
      </c>
      <c r="D120" s="1093"/>
      <c r="E120" s="1093"/>
      <c r="F120" s="1093"/>
      <c r="G120" s="1093"/>
      <c r="H120" s="1093"/>
      <c r="I120" s="1093"/>
      <c r="J120" s="1093"/>
      <c r="K120" s="56" t="s">
        <v>181</v>
      </c>
      <c r="L120" s="68" t="s">
        <v>181</v>
      </c>
      <c r="M120" s="152" t="s">
        <v>181</v>
      </c>
      <c r="N120" s="152" t="s">
        <v>181</v>
      </c>
      <c r="O120" s="401" t="s">
        <v>181</v>
      </c>
      <c r="P120" s="152" t="s">
        <v>181</v>
      </c>
      <c r="Q120" s="68" t="s">
        <v>181</v>
      </c>
      <c r="R120" s="152" t="s">
        <v>181</v>
      </c>
      <c r="S120" s="152" t="s">
        <v>181</v>
      </c>
      <c r="T120" s="401" t="s">
        <v>181</v>
      </c>
      <c r="U120" s="152" t="s">
        <v>181</v>
      </c>
      <c r="V120" s="68" t="s">
        <v>181</v>
      </c>
      <c r="W120" s="152" t="s">
        <v>181</v>
      </c>
      <c r="X120" s="152" t="s">
        <v>181</v>
      </c>
      <c r="Y120" s="401" t="s">
        <v>181</v>
      </c>
      <c r="Z120" s="152" t="s">
        <v>181</v>
      </c>
      <c r="AA120" s="68" t="s">
        <v>181</v>
      </c>
      <c r="AB120" s="152" t="s">
        <v>181</v>
      </c>
      <c r="AC120" s="152" t="s">
        <v>181</v>
      </c>
      <c r="AD120" s="401" t="s">
        <v>181</v>
      </c>
      <c r="AE120" s="152" t="s">
        <v>181</v>
      </c>
      <c r="AF120" s="68" t="s">
        <v>181</v>
      </c>
      <c r="AG120" s="152" t="s">
        <v>181</v>
      </c>
      <c r="AH120" s="152" t="s">
        <v>181</v>
      </c>
      <c r="AI120" s="401" t="s">
        <v>181</v>
      </c>
      <c r="AJ120" s="152" t="s">
        <v>181</v>
      </c>
      <c r="AK120" s="68" t="s">
        <v>181</v>
      </c>
      <c r="AL120" s="152" t="s">
        <v>181</v>
      </c>
      <c r="AM120" s="152" t="s">
        <v>181</v>
      </c>
      <c r="AN120" s="401" t="s">
        <v>181</v>
      </c>
      <c r="AO120" s="85" t="s">
        <v>181</v>
      </c>
      <c r="AP120" s="187" t="s">
        <v>181</v>
      </c>
      <c r="AQ120" s="185" t="s">
        <v>181</v>
      </c>
      <c r="AR120" s="188" t="s">
        <v>181</v>
      </c>
      <c r="AS120" s="729"/>
      <c r="AT120" s="132" t="s">
        <v>181</v>
      </c>
      <c r="AU120" s="132" t="s">
        <v>181</v>
      </c>
      <c r="AV120" s="132" t="s">
        <v>181</v>
      </c>
      <c r="AW120" s="132" t="s">
        <v>181</v>
      </c>
      <c r="AX120" s="132" t="s">
        <v>181</v>
      </c>
      <c r="AY120" s="132" t="s">
        <v>181</v>
      </c>
      <c r="AZ120" s="132" t="s">
        <v>181</v>
      </c>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32" t="s">
        <v>181</v>
      </c>
      <c r="CW120" s="127"/>
      <c r="CX120" s="127"/>
      <c r="CY120" s="127"/>
      <c r="CZ120" s="127"/>
      <c r="DA120" s="127"/>
      <c r="DB120" s="132" t="s">
        <v>181</v>
      </c>
      <c r="DC120" s="127"/>
      <c r="DD120" s="127"/>
      <c r="DE120" s="127"/>
      <c r="DF120" s="127"/>
      <c r="DG120" s="127"/>
      <c r="DH120" s="132" t="s">
        <v>181</v>
      </c>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row>
    <row r="121" spans="1:144" s="58" customFormat="1" ht="20.25" customHeight="1">
      <c r="A121" s="55" t="s">
        <v>181</v>
      </c>
      <c r="B121" s="56" t="s">
        <v>181</v>
      </c>
      <c r="C121" s="56" t="s">
        <v>181</v>
      </c>
      <c r="D121" s="1090" t="s">
        <v>269</v>
      </c>
      <c r="E121" s="1091"/>
      <c r="F121" s="1091"/>
      <c r="G121" s="1091"/>
      <c r="H121" s="1091"/>
      <c r="I121" s="1091"/>
      <c r="J121" s="1091"/>
      <c r="K121" s="56" t="s">
        <v>181</v>
      </c>
      <c r="L121" s="68" t="s">
        <v>181</v>
      </c>
      <c r="M121" s="152" t="s">
        <v>181</v>
      </c>
      <c r="N121" s="152" t="s">
        <v>181</v>
      </c>
      <c r="O121" s="408"/>
      <c r="P121" s="152"/>
      <c r="Q121" s="68"/>
      <c r="R121" s="152"/>
      <c r="S121" s="152"/>
      <c r="T121" s="408"/>
      <c r="U121" s="152"/>
      <c r="V121" s="68"/>
      <c r="W121" s="152"/>
      <c r="X121" s="152"/>
      <c r="Y121" s="408"/>
      <c r="Z121" s="152"/>
      <c r="AA121" s="68"/>
      <c r="AB121" s="152"/>
      <c r="AC121" s="152"/>
      <c r="AD121" s="408"/>
      <c r="AE121" s="152"/>
      <c r="AF121" s="68"/>
      <c r="AG121" s="152"/>
      <c r="AH121" s="152"/>
      <c r="AI121" s="408"/>
      <c r="AJ121" s="152"/>
      <c r="AK121" s="68"/>
      <c r="AL121" s="152"/>
      <c r="AM121" s="152"/>
      <c r="AN121" s="408"/>
      <c r="AO121" s="85" t="s">
        <v>181</v>
      </c>
      <c r="AP121" s="187" t="s">
        <v>181</v>
      </c>
      <c r="AQ121" s="53">
        <f>SUM(O121:AN121)</f>
        <v>0</v>
      </c>
      <c r="AR121" s="188" t="s">
        <v>181</v>
      </c>
      <c r="AS121" s="729"/>
      <c r="AT121" s="132" t="s">
        <v>181</v>
      </c>
      <c r="AU121" s="132" t="s">
        <v>181</v>
      </c>
      <c r="AV121" s="132" t="s">
        <v>181</v>
      </c>
      <c r="AW121" s="132" t="s">
        <v>181</v>
      </c>
      <c r="AX121" s="132" t="s">
        <v>181</v>
      </c>
      <c r="AY121" s="132" t="s">
        <v>181</v>
      </c>
      <c r="AZ121" s="132" t="s">
        <v>181</v>
      </c>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32" t="s">
        <v>181</v>
      </c>
      <c r="CW121" s="127"/>
      <c r="CX121" s="127"/>
      <c r="CY121" s="127"/>
      <c r="CZ121" s="127"/>
      <c r="DA121" s="127"/>
      <c r="DB121" s="132" t="s">
        <v>181</v>
      </c>
      <c r="DC121" s="127"/>
      <c r="DD121" s="127"/>
      <c r="DE121" s="127"/>
      <c r="DF121" s="127"/>
      <c r="DG121" s="127"/>
      <c r="DH121" s="132" t="s">
        <v>181</v>
      </c>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row>
    <row r="122" spans="1:144" s="58" customFormat="1" ht="20.25" customHeight="1">
      <c r="A122" s="55"/>
      <c r="B122" s="56"/>
      <c r="C122" s="56"/>
      <c r="D122" s="1090" t="s">
        <v>269</v>
      </c>
      <c r="E122" s="1091"/>
      <c r="F122" s="1091"/>
      <c r="G122" s="1091"/>
      <c r="H122" s="1091"/>
      <c r="I122" s="1091"/>
      <c r="J122" s="1091"/>
      <c r="K122" s="56"/>
      <c r="L122" s="68"/>
      <c r="M122" s="152"/>
      <c r="N122" s="152"/>
      <c r="O122" s="408"/>
      <c r="P122" s="152"/>
      <c r="Q122" s="68"/>
      <c r="R122" s="152"/>
      <c r="S122" s="152"/>
      <c r="T122" s="408"/>
      <c r="U122" s="152"/>
      <c r="V122" s="68"/>
      <c r="W122" s="152"/>
      <c r="X122" s="152"/>
      <c r="Y122" s="408"/>
      <c r="Z122" s="152"/>
      <c r="AA122" s="68"/>
      <c r="AB122" s="152"/>
      <c r="AC122" s="152"/>
      <c r="AD122" s="408"/>
      <c r="AE122" s="152"/>
      <c r="AF122" s="68"/>
      <c r="AG122" s="152"/>
      <c r="AH122" s="152"/>
      <c r="AI122" s="408"/>
      <c r="AJ122" s="152"/>
      <c r="AK122" s="68"/>
      <c r="AL122" s="152"/>
      <c r="AM122" s="152"/>
      <c r="AN122" s="408"/>
      <c r="AO122" s="85"/>
      <c r="AP122" s="187"/>
      <c r="AQ122" s="53">
        <f>SUM(O122:AN122)</f>
        <v>0</v>
      </c>
      <c r="AR122" s="188"/>
      <c r="AS122" s="729"/>
      <c r="AT122" s="132" t="s">
        <v>181</v>
      </c>
      <c r="AU122" s="132" t="s">
        <v>181</v>
      </c>
      <c r="AV122" s="132" t="s">
        <v>181</v>
      </c>
      <c r="AW122" s="132" t="s">
        <v>181</v>
      </c>
      <c r="AX122" s="132" t="s">
        <v>181</v>
      </c>
      <c r="AY122" s="132" t="s">
        <v>181</v>
      </c>
      <c r="AZ122" s="132" t="s">
        <v>181</v>
      </c>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32" t="s">
        <v>181</v>
      </c>
      <c r="CW122" s="127"/>
      <c r="CX122" s="127"/>
      <c r="CY122" s="127"/>
      <c r="CZ122" s="127"/>
      <c r="DA122" s="127"/>
      <c r="DB122" s="132" t="s">
        <v>181</v>
      </c>
      <c r="DC122" s="127"/>
      <c r="DD122" s="127"/>
      <c r="DE122" s="127"/>
      <c r="DF122" s="127"/>
      <c r="DG122" s="127"/>
      <c r="DH122" s="132" t="s">
        <v>181</v>
      </c>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row>
    <row r="123" spans="1:144" s="58" customFormat="1" ht="20.25" customHeight="1">
      <c r="A123" s="55"/>
      <c r="B123" s="56"/>
      <c r="C123" s="56"/>
      <c r="D123" s="1090" t="s">
        <v>269</v>
      </c>
      <c r="E123" s="1091"/>
      <c r="F123" s="1091"/>
      <c r="G123" s="1091"/>
      <c r="H123" s="1091"/>
      <c r="I123" s="1091"/>
      <c r="J123" s="1091"/>
      <c r="K123" s="56"/>
      <c r="L123" s="68"/>
      <c r="M123" s="152"/>
      <c r="N123" s="152"/>
      <c r="O123" s="408"/>
      <c r="P123" s="152"/>
      <c r="Q123" s="68"/>
      <c r="R123" s="152"/>
      <c r="S123" s="152"/>
      <c r="T123" s="408"/>
      <c r="U123" s="152"/>
      <c r="V123" s="68"/>
      <c r="W123" s="152"/>
      <c r="X123" s="152"/>
      <c r="Y123" s="408"/>
      <c r="Z123" s="152"/>
      <c r="AA123" s="68"/>
      <c r="AB123" s="152"/>
      <c r="AC123" s="152"/>
      <c r="AD123" s="408"/>
      <c r="AE123" s="152"/>
      <c r="AF123" s="68"/>
      <c r="AG123" s="152"/>
      <c r="AH123" s="152"/>
      <c r="AI123" s="408"/>
      <c r="AJ123" s="152"/>
      <c r="AK123" s="68"/>
      <c r="AL123" s="152"/>
      <c r="AM123" s="152"/>
      <c r="AN123" s="408"/>
      <c r="AO123" s="85"/>
      <c r="AP123" s="187"/>
      <c r="AQ123" s="53">
        <f>SUM(O123:AN123)</f>
        <v>0</v>
      </c>
      <c r="AR123" s="188"/>
      <c r="AS123" s="729"/>
      <c r="AT123" s="132"/>
      <c r="AU123" s="132"/>
      <c r="AV123" s="132"/>
      <c r="AW123" s="132"/>
      <c r="AX123" s="132"/>
      <c r="AY123" s="132"/>
      <c r="AZ123" s="132"/>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32"/>
      <c r="CW123" s="127"/>
      <c r="CX123" s="127"/>
      <c r="CY123" s="127"/>
      <c r="CZ123" s="127"/>
      <c r="DA123" s="127"/>
      <c r="DB123" s="132"/>
      <c r="DC123" s="127"/>
      <c r="DD123" s="127"/>
      <c r="DE123" s="127"/>
      <c r="DF123" s="127"/>
      <c r="DG123" s="127"/>
      <c r="DH123" s="132"/>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row>
    <row r="124" spans="1:144" s="58" customFormat="1" ht="9.9499999999999993" customHeight="1">
      <c r="A124" s="55" t="s">
        <v>181</v>
      </c>
      <c r="B124" s="56" t="s">
        <v>181</v>
      </c>
      <c r="C124" s="56" t="s">
        <v>181</v>
      </c>
      <c r="D124" s="56" t="s">
        <v>181</v>
      </c>
      <c r="E124" s="56" t="s">
        <v>181</v>
      </c>
      <c r="F124" s="56" t="s">
        <v>181</v>
      </c>
      <c r="G124" s="56" t="s">
        <v>181</v>
      </c>
      <c r="H124" s="56" t="s">
        <v>181</v>
      </c>
      <c r="I124" s="56" t="s">
        <v>181</v>
      </c>
      <c r="J124" s="157" t="s">
        <v>181</v>
      </c>
      <c r="K124" s="157" t="s">
        <v>181</v>
      </c>
      <c r="L124" s="68" t="s">
        <v>181</v>
      </c>
      <c r="M124" s="152" t="s">
        <v>181</v>
      </c>
      <c r="N124" s="152" t="s">
        <v>181</v>
      </c>
      <c r="O124" s="401"/>
      <c r="P124" s="69"/>
      <c r="Q124" s="152"/>
      <c r="R124" s="152"/>
      <c r="S124" s="152"/>
      <c r="T124" s="401"/>
      <c r="U124" s="69"/>
      <c r="V124" s="152"/>
      <c r="W124" s="152"/>
      <c r="X124" s="152"/>
      <c r="Y124" s="401"/>
      <c r="Z124" s="69"/>
      <c r="AA124" s="152"/>
      <c r="AB124" s="152"/>
      <c r="AC124" s="152"/>
      <c r="AD124" s="401"/>
      <c r="AE124" s="69" t="s">
        <v>181</v>
      </c>
      <c r="AF124" s="152" t="s">
        <v>181</v>
      </c>
      <c r="AG124" s="152" t="s">
        <v>181</v>
      </c>
      <c r="AH124" s="152" t="s">
        <v>181</v>
      </c>
      <c r="AI124" s="401" t="s">
        <v>181</v>
      </c>
      <c r="AJ124" s="69" t="s">
        <v>181</v>
      </c>
      <c r="AK124" s="152" t="s">
        <v>181</v>
      </c>
      <c r="AL124" s="152" t="s">
        <v>181</v>
      </c>
      <c r="AM124" s="152" t="s">
        <v>181</v>
      </c>
      <c r="AN124" s="401" t="s">
        <v>181</v>
      </c>
      <c r="AO124" s="75" t="s">
        <v>181</v>
      </c>
      <c r="AP124" s="185" t="s">
        <v>181</v>
      </c>
      <c r="AQ124" s="185" t="s">
        <v>181</v>
      </c>
      <c r="AR124" s="188" t="s">
        <v>181</v>
      </c>
      <c r="AS124" s="729"/>
      <c r="AT124" s="132"/>
      <c r="AU124" s="132"/>
      <c r="AV124" s="132"/>
      <c r="AW124" s="132"/>
      <c r="AX124" s="132"/>
      <c r="AY124" s="132"/>
      <c r="AZ124" s="132"/>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32"/>
      <c r="CW124" s="127"/>
      <c r="CX124" s="127"/>
      <c r="CY124" s="127"/>
      <c r="CZ124" s="127"/>
      <c r="DA124" s="127"/>
      <c r="DB124" s="132"/>
      <c r="DC124" s="127"/>
      <c r="DD124" s="127"/>
      <c r="DE124" s="127"/>
      <c r="DF124" s="127"/>
      <c r="DG124" s="127"/>
      <c r="DH124" s="132"/>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row>
    <row r="125" spans="1:144" s="58" customFormat="1" ht="20.25" customHeight="1">
      <c r="A125" s="55" t="s">
        <v>181</v>
      </c>
      <c r="B125" s="59">
        <v>2</v>
      </c>
      <c r="C125" s="1092" t="s">
        <v>5</v>
      </c>
      <c r="D125" s="1093"/>
      <c r="E125" s="1093"/>
      <c r="F125" s="1093"/>
      <c r="G125" s="1093"/>
      <c r="H125" s="1093"/>
      <c r="I125" s="1093"/>
      <c r="J125" s="1093"/>
      <c r="K125" s="56" t="s">
        <v>181</v>
      </c>
      <c r="L125" s="68" t="s">
        <v>181</v>
      </c>
      <c r="M125" s="152" t="s">
        <v>181</v>
      </c>
      <c r="N125" s="152" t="s">
        <v>181</v>
      </c>
      <c r="O125" s="401"/>
      <c r="P125" s="152"/>
      <c r="Q125" s="68"/>
      <c r="R125" s="152"/>
      <c r="S125" s="152"/>
      <c r="T125" s="401"/>
      <c r="U125" s="152"/>
      <c r="V125" s="68"/>
      <c r="W125" s="152"/>
      <c r="X125" s="152"/>
      <c r="Y125" s="401"/>
      <c r="Z125" s="152"/>
      <c r="AA125" s="68"/>
      <c r="AB125" s="152"/>
      <c r="AC125" s="152"/>
      <c r="AD125" s="401"/>
      <c r="AE125" s="152" t="s">
        <v>181</v>
      </c>
      <c r="AF125" s="68" t="s">
        <v>181</v>
      </c>
      <c r="AG125" s="152" t="s">
        <v>181</v>
      </c>
      <c r="AH125" s="152" t="s">
        <v>181</v>
      </c>
      <c r="AI125" s="401" t="s">
        <v>181</v>
      </c>
      <c r="AJ125" s="152" t="s">
        <v>181</v>
      </c>
      <c r="AK125" s="68" t="s">
        <v>181</v>
      </c>
      <c r="AL125" s="152" t="s">
        <v>181</v>
      </c>
      <c r="AM125" s="152" t="s">
        <v>181</v>
      </c>
      <c r="AN125" s="401" t="s">
        <v>181</v>
      </c>
      <c r="AO125" s="85" t="s">
        <v>181</v>
      </c>
      <c r="AP125" s="187" t="s">
        <v>181</v>
      </c>
      <c r="AQ125" s="185" t="s">
        <v>181</v>
      </c>
      <c r="AR125" s="188" t="s">
        <v>181</v>
      </c>
      <c r="AS125" s="729"/>
      <c r="AT125" s="132" t="s">
        <v>181</v>
      </c>
      <c r="AU125" s="132" t="s">
        <v>181</v>
      </c>
      <c r="AV125" s="132" t="s">
        <v>181</v>
      </c>
      <c r="AW125" s="132" t="s">
        <v>181</v>
      </c>
      <c r="AX125" s="132" t="s">
        <v>181</v>
      </c>
      <c r="AY125" s="132" t="s">
        <v>181</v>
      </c>
      <c r="AZ125" s="132" t="s">
        <v>181</v>
      </c>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32" t="s">
        <v>181</v>
      </c>
      <c r="CW125" s="127"/>
      <c r="CX125" s="127"/>
      <c r="CY125" s="127"/>
      <c r="CZ125" s="127"/>
      <c r="DA125" s="127"/>
      <c r="DB125" s="132" t="s">
        <v>181</v>
      </c>
      <c r="DC125" s="127"/>
      <c r="DD125" s="127"/>
      <c r="DE125" s="127"/>
      <c r="DF125" s="127"/>
      <c r="DG125" s="127"/>
      <c r="DH125" s="132" t="s">
        <v>181</v>
      </c>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row>
    <row r="126" spans="1:144" s="58" customFormat="1" ht="20.25" customHeight="1">
      <c r="A126" s="55" t="s">
        <v>181</v>
      </c>
      <c r="B126" s="56" t="s">
        <v>181</v>
      </c>
      <c r="C126" s="56" t="s">
        <v>181</v>
      </c>
      <c r="D126" s="1090" t="s">
        <v>270</v>
      </c>
      <c r="E126" s="1091"/>
      <c r="F126" s="1091"/>
      <c r="G126" s="1091"/>
      <c r="H126" s="1091"/>
      <c r="I126" s="1091"/>
      <c r="J126" s="1091"/>
      <c r="K126" s="56" t="s">
        <v>181</v>
      </c>
      <c r="L126" s="68" t="s">
        <v>181</v>
      </c>
      <c r="M126" s="152" t="s">
        <v>181</v>
      </c>
      <c r="N126" s="152" t="s">
        <v>181</v>
      </c>
      <c r="O126" s="408"/>
      <c r="P126" s="152"/>
      <c r="Q126" s="68"/>
      <c r="R126" s="152"/>
      <c r="S126" s="152"/>
      <c r="T126" s="408"/>
      <c r="U126" s="152"/>
      <c r="V126" s="68"/>
      <c r="W126" s="152"/>
      <c r="X126" s="152"/>
      <c r="Y126" s="408"/>
      <c r="Z126" s="152"/>
      <c r="AA126" s="68"/>
      <c r="AB126" s="152"/>
      <c r="AC126" s="152"/>
      <c r="AD126" s="408"/>
      <c r="AE126" s="152"/>
      <c r="AF126" s="68"/>
      <c r="AG126" s="152"/>
      <c r="AH126" s="152"/>
      <c r="AI126" s="408"/>
      <c r="AJ126" s="152"/>
      <c r="AK126" s="68"/>
      <c r="AL126" s="152"/>
      <c r="AM126" s="152"/>
      <c r="AN126" s="408"/>
      <c r="AO126" s="85" t="s">
        <v>181</v>
      </c>
      <c r="AP126" s="187" t="s">
        <v>181</v>
      </c>
      <c r="AQ126" s="53">
        <f>SUM(O126:AN126)</f>
        <v>0</v>
      </c>
      <c r="AR126" s="188" t="s">
        <v>181</v>
      </c>
      <c r="AS126" s="729"/>
      <c r="AT126" s="132" t="s">
        <v>181</v>
      </c>
      <c r="AU126" s="132" t="s">
        <v>181</v>
      </c>
      <c r="AV126" s="132" t="s">
        <v>181</v>
      </c>
      <c r="AW126" s="132" t="s">
        <v>181</v>
      </c>
      <c r="AX126" s="132" t="s">
        <v>181</v>
      </c>
      <c r="AY126" s="132" t="s">
        <v>181</v>
      </c>
      <c r="AZ126" s="132" t="s">
        <v>181</v>
      </c>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32" t="s">
        <v>181</v>
      </c>
      <c r="CW126" s="127"/>
      <c r="CX126" s="127"/>
      <c r="CY126" s="127"/>
      <c r="CZ126" s="127"/>
      <c r="DA126" s="127"/>
      <c r="DB126" s="132" t="s">
        <v>181</v>
      </c>
      <c r="DC126" s="127"/>
      <c r="DD126" s="127"/>
      <c r="DE126" s="127"/>
      <c r="DF126" s="127"/>
      <c r="DG126" s="127"/>
      <c r="DH126" s="132" t="s">
        <v>181</v>
      </c>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row>
    <row r="127" spans="1:144" s="58" customFormat="1" ht="20.25" customHeight="1">
      <c r="A127" s="55"/>
      <c r="B127" s="56"/>
      <c r="C127" s="56"/>
      <c r="D127" s="1090" t="s">
        <v>270</v>
      </c>
      <c r="E127" s="1091"/>
      <c r="F127" s="1091"/>
      <c r="G127" s="1091"/>
      <c r="H127" s="1091"/>
      <c r="I127" s="1091"/>
      <c r="J127" s="1091"/>
      <c r="K127" s="56"/>
      <c r="L127" s="68"/>
      <c r="M127" s="152"/>
      <c r="N127" s="152"/>
      <c r="O127" s="408"/>
      <c r="P127" s="152"/>
      <c r="Q127" s="68"/>
      <c r="R127" s="152"/>
      <c r="S127" s="152"/>
      <c r="T127" s="408"/>
      <c r="U127" s="152"/>
      <c r="V127" s="68"/>
      <c r="W127" s="152"/>
      <c r="X127" s="152"/>
      <c r="Y127" s="408"/>
      <c r="Z127" s="152"/>
      <c r="AA127" s="68"/>
      <c r="AB127" s="152"/>
      <c r="AC127" s="152"/>
      <c r="AD127" s="408"/>
      <c r="AE127" s="152"/>
      <c r="AF127" s="68"/>
      <c r="AG127" s="152"/>
      <c r="AH127" s="152"/>
      <c r="AI127" s="408"/>
      <c r="AJ127" s="152"/>
      <c r="AK127" s="68"/>
      <c r="AL127" s="152"/>
      <c r="AM127" s="152"/>
      <c r="AN127" s="408"/>
      <c r="AO127" s="85"/>
      <c r="AP127" s="187"/>
      <c r="AQ127" s="53">
        <f>SUM(O127:AN127)</f>
        <v>0</v>
      </c>
      <c r="AR127" s="188"/>
      <c r="AS127" s="729"/>
      <c r="AT127" s="132" t="s">
        <v>181</v>
      </c>
      <c r="AU127" s="132" t="s">
        <v>181</v>
      </c>
      <c r="AV127" s="132" t="s">
        <v>181</v>
      </c>
      <c r="AW127" s="132" t="s">
        <v>181</v>
      </c>
      <c r="AX127" s="132" t="s">
        <v>181</v>
      </c>
      <c r="AY127" s="132" t="s">
        <v>181</v>
      </c>
      <c r="AZ127" s="132" t="s">
        <v>181</v>
      </c>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32" t="s">
        <v>181</v>
      </c>
      <c r="CW127" s="127"/>
      <c r="CX127" s="127"/>
      <c r="CY127" s="127"/>
      <c r="CZ127" s="127"/>
      <c r="DA127" s="127"/>
      <c r="DB127" s="132" t="s">
        <v>181</v>
      </c>
      <c r="DC127" s="127"/>
      <c r="DD127" s="127"/>
      <c r="DE127" s="127"/>
      <c r="DF127" s="127"/>
      <c r="DG127" s="127"/>
      <c r="DH127" s="132" t="s">
        <v>181</v>
      </c>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row>
    <row r="128" spans="1:144" s="58" customFormat="1" ht="20.25" customHeight="1">
      <c r="A128" s="55"/>
      <c r="B128" s="56"/>
      <c r="C128" s="56"/>
      <c r="D128" s="1090" t="s">
        <v>270</v>
      </c>
      <c r="E128" s="1091"/>
      <c r="F128" s="1091"/>
      <c r="G128" s="1091"/>
      <c r="H128" s="1091"/>
      <c r="I128" s="1091"/>
      <c r="J128" s="1091"/>
      <c r="K128" s="56"/>
      <c r="L128" s="68"/>
      <c r="M128" s="152"/>
      <c r="N128" s="152"/>
      <c r="O128" s="408"/>
      <c r="P128" s="152"/>
      <c r="Q128" s="68"/>
      <c r="R128" s="152"/>
      <c r="S128" s="152"/>
      <c r="T128" s="408"/>
      <c r="U128" s="152"/>
      <c r="V128" s="68"/>
      <c r="W128" s="152"/>
      <c r="X128" s="152"/>
      <c r="Y128" s="408"/>
      <c r="Z128" s="152"/>
      <c r="AA128" s="68"/>
      <c r="AB128" s="152"/>
      <c r="AC128" s="152"/>
      <c r="AD128" s="408"/>
      <c r="AE128" s="152"/>
      <c r="AF128" s="68"/>
      <c r="AG128" s="152"/>
      <c r="AH128" s="152"/>
      <c r="AI128" s="408"/>
      <c r="AJ128" s="152"/>
      <c r="AK128" s="68"/>
      <c r="AL128" s="152"/>
      <c r="AM128" s="152"/>
      <c r="AN128" s="408"/>
      <c r="AO128" s="85"/>
      <c r="AP128" s="187"/>
      <c r="AQ128" s="53">
        <f>SUM(O128:AN128)</f>
        <v>0</v>
      </c>
      <c r="AR128" s="188"/>
      <c r="AS128" s="729"/>
      <c r="AT128" s="132"/>
      <c r="AU128" s="132"/>
      <c r="AV128" s="132"/>
      <c r="AW128" s="132"/>
      <c r="AX128" s="132"/>
      <c r="AY128" s="132"/>
      <c r="AZ128" s="132"/>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32"/>
      <c r="CW128" s="127"/>
      <c r="CX128" s="127"/>
      <c r="CY128" s="127"/>
      <c r="CZ128" s="127"/>
      <c r="DA128" s="127"/>
      <c r="DB128" s="132"/>
      <c r="DC128" s="127"/>
      <c r="DD128" s="127"/>
      <c r="DE128" s="127"/>
      <c r="DF128" s="127"/>
      <c r="DG128" s="127"/>
      <c r="DH128" s="132"/>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row>
    <row r="129" spans="1:144" s="58" customFormat="1" ht="9.9499999999999993" customHeight="1">
      <c r="A129" s="55" t="s">
        <v>181</v>
      </c>
      <c r="B129" s="56" t="s">
        <v>181</v>
      </c>
      <c r="C129" s="56" t="s">
        <v>181</v>
      </c>
      <c r="D129" s="56" t="s">
        <v>181</v>
      </c>
      <c r="E129" s="56" t="s">
        <v>181</v>
      </c>
      <c r="F129" s="56" t="s">
        <v>181</v>
      </c>
      <c r="G129" s="56" t="s">
        <v>181</v>
      </c>
      <c r="H129" s="56" t="s">
        <v>181</v>
      </c>
      <c r="I129" s="56" t="s">
        <v>181</v>
      </c>
      <c r="J129" s="157" t="s">
        <v>181</v>
      </c>
      <c r="K129" s="157" t="s">
        <v>181</v>
      </c>
      <c r="L129" s="68" t="s">
        <v>181</v>
      </c>
      <c r="M129" s="152" t="s">
        <v>181</v>
      </c>
      <c r="N129" s="152" t="s">
        <v>181</v>
      </c>
      <c r="O129" s="401"/>
      <c r="P129" s="69"/>
      <c r="Q129" s="152"/>
      <c r="R129" s="152"/>
      <c r="S129" s="152"/>
      <c r="T129" s="401"/>
      <c r="U129" s="69"/>
      <c r="V129" s="152"/>
      <c r="W129" s="152"/>
      <c r="X129" s="152"/>
      <c r="Y129" s="401"/>
      <c r="Z129" s="69"/>
      <c r="AA129" s="152"/>
      <c r="AB129" s="152"/>
      <c r="AC129" s="152"/>
      <c r="AD129" s="401"/>
      <c r="AE129" s="69" t="s">
        <v>181</v>
      </c>
      <c r="AF129" s="152" t="s">
        <v>181</v>
      </c>
      <c r="AG129" s="152" t="s">
        <v>181</v>
      </c>
      <c r="AH129" s="152" t="s">
        <v>181</v>
      </c>
      <c r="AI129" s="401" t="s">
        <v>181</v>
      </c>
      <c r="AJ129" s="69" t="s">
        <v>181</v>
      </c>
      <c r="AK129" s="152" t="s">
        <v>181</v>
      </c>
      <c r="AL129" s="152" t="s">
        <v>181</v>
      </c>
      <c r="AM129" s="152" t="s">
        <v>181</v>
      </c>
      <c r="AN129" s="401" t="s">
        <v>181</v>
      </c>
      <c r="AO129" s="75" t="s">
        <v>181</v>
      </c>
      <c r="AP129" s="185" t="s">
        <v>181</v>
      </c>
      <c r="AQ129" s="185" t="s">
        <v>181</v>
      </c>
      <c r="AR129" s="188" t="s">
        <v>181</v>
      </c>
      <c r="AS129" s="729"/>
      <c r="AT129" s="132"/>
      <c r="AU129" s="132"/>
      <c r="AV129" s="132"/>
      <c r="AW129" s="132"/>
      <c r="AX129" s="132"/>
      <c r="AY129" s="132"/>
      <c r="AZ129" s="132"/>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32"/>
      <c r="CW129" s="127"/>
      <c r="CX129" s="127"/>
      <c r="CY129" s="127"/>
      <c r="CZ129" s="127"/>
      <c r="DA129" s="127"/>
      <c r="DB129" s="132"/>
      <c r="DC129" s="127"/>
      <c r="DD129" s="127"/>
      <c r="DE129" s="127"/>
      <c r="DF129" s="127"/>
      <c r="DG129" s="127"/>
      <c r="DH129" s="132"/>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row>
    <row r="130" spans="1:144" s="58" customFormat="1" ht="20.25" customHeight="1">
      <c r="A130" s="55" t="s">
        <v>181</v>
      </c>
      <c r="B130" s="59">
        <v>3</v>
      </c>
      <c r="C130" s="1092" t="s">
        <v>8</v>
      </c>
      <c r="D130" s="1093"/>
      <c r="E130" s="1093"/>
      <c r="F130" s="1093"/>
      <c r="G130" s="1093"/>
      <c r="H130" s="1093"/>
      <c r="I130" s="1093"/>
      <c r="J130" s="1093"/>
      <c r="K130" s="56" t="s">
        <v>181</v>
      </c>
      <c r="L130" s="68" t="s">
        <v>181</v>
      </c>
      <c r="M130" s="152" t="s">
        <v>181</v>
      </c>
      <c r="N130" s="152" t="s">
        <v>181</v>
      </c>
      <c r="O130" s="401"/>
      <c r="P130" s="152"/>
      <c r="Q130" s="68"/>
      <c r="R130" s="152"/>
      <c r="S130" s="152"/>
      <c r="T130" s="401"/>
      <c r="U130" s="152"/>
      <c r="V130" s="68"/>
      <c r="W130" s="152"/>
      <c r="X130" s="152"/>
      <c r="Y130" s="401"/>
      <c r="Z130" s="152"/>
      <c r="AA130" s="68"/>
      <c r="AB130" s="152"/>
      <c r="AC130" s="152"/>
      <c r="AD130" s="401"/>
      <c r="AE130" s="152" t="s">
        <v>181</v>
      </c>
      <c r="AF130" s="68" t="s">
        <v>181</v>
      </c>
      <c r="AG130" s="152" t="s">
        <v>181</v>
      </c>
      <c r="AH130" s="152" t="s">
        <v>181</v>
      </c>
      <c r="AI130" s="401" t="s">
        <v>181</v>
      </c>
      <c r="AJ130" s="152" t="s">
        <v>181</v>
      </c>
      <c r="AK130" s="68" t="s">
        <v>181</v>
      </c>
      <c r="AL130" s="152" t="s">
        <v>181</v>
      </c>
      <c r="AM130" s="152" t="s">
        <v>181</v>
      </c>
      <c r="AN130" s="401" t="s">
        <v>181</v>
      </c>
      <c r="AO130" s="85" t="s">
        <v>181</v>
      </c>
      <c r="AP130" s="187" t="s">
        <v>181</v>
      </c>
      <c r="AQ130" s="185" t="s">
        <v>181</v>
      </c>
      <c r="AR130" s="188" t="s">
        <v>181</v>
      </c>
      <c r="AS130" s="729"/>
      <c r="AT130" s="132" t="s">
        <v>181</v>
      </c>
      <c r="AU130" s="132" t="s">
        <v>181</v>
      </c>
      <c r="AV130" s="132" t="s">
        <v>181</v>
      </c>
      <c r="AW130" s="132" t="s">
        <v>181</v>
      </c>
      <c r="AX130" s="132" t="s">
        <v>181</v>
      </c>
      <c r="AY130" s="132" t="s">
        <v>181</v>
      </c>
      <c r="AZ130" s="132" t="s">
        <v>181</v>
      </c>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32" t="s">
        <v>181</v>
      </c>
      <c r="CW130" s="127"/>
      <c r="CX130" s="127"/>
      <c r="CY130" s="127"/>
      <c r="CZ130" s="127"/>
      <c r="DA130" s="127"/>
      <c r="DB130" s="132" t="s">
        <v>181</v>
      </c>
      <c r="DC130" s="127"/>
      <c r="DD130" s="127"/>
      <c r="DE130" s="127"/>
      <c r="DF130" s="127"/>
      <c r="DG130" s="127"/>
      <c r="DH130" s="132" t="s">
        <v>181</v>
      </c>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row>
    <row r="131" spans="1:144" s="58" customFormat="1" ht="20.25" customHeight="1">
      <c r="A131" s="55" t="s">
        <v>181</v>
      </c>
      <c r="B131" s="56" t="s">
        <v>181</v>
      </c>
      <c r="C131" s="56" t="s">
        <v>181</v>
      </c>
      <c r="D131" s="1090" t="s">
        <v>271</v>
      </c>
      <c r="E131" s="1091"/>
      <c r="F131" s="1091"/>
      <c r="G131" s="1091"/>
      <c r="H131" s="1091"/>
      <c r="I131" s="1091"/>
      <c r="J131" s="1091"/>
      <c r="K131" s="56" t="s">
        <v>181</v>
      </c>
      <c r="L131" s="68" t="s">
        <v>181</v>
      </c>
      <c r="M131" s="152" t="s">
        <v>181</v>
      </c>
      <c r="N131" s="152" t="s">
        <v>181</v>
      </c>
      <c r="O131" s="408"/>
      <c r="P131" s="152"/>
      <c r="Q131" s="68"/>
      <c r="R131" s="152"/>
      <c r="S131" s="152"/>
      <c r="T131" s="408"/>
      <c r="U131" s="152"/>
      <c r="V131" s="68"/>
      <c r="W131" s="152"/>
      <c r="X131" s="152"/>
      <c r="Y131" s="408"/>
      <c r="Z131" s="152"/>
      <c r="AA131" s="68"/>
      <c r="AB131" s="152"/>
      <c r="AC131" s="152"/>
      <c r="AD131" s="408"/>
      <c r="AE131" s="152"/>
      <c r="AF131" s="68"/>
      <c r="AG131" s="152"/>
      <c r="AH131" s="152"/>
      <c r="AI131" s="408"/>
      <c r="AJ131" s="152"/>
      <c r="AK131" s="68"/>
      <c r="AL131" s="152"/>
      <c r="AM131" s="152"/>
      <c r="AN131" s="408"/>
      <c r="AO131" s="85" t="s">
        <v>181</v>
      </c>
      <c r="AP131" s="187" t="s">
        <v>181</v>
      </c>
      <c r="AQ131" s="53">
        <f>SUM(O131:AN131)</f>
        <v>0</v>
      </c>
      <c r="AR131" s="188" t="s">
        <v>181</v>
      </c>
      <c r="AS131" s="729"/>
      <c r="AT131" s="132" t="s">
        <v>181</v>
      </c>
      <c r="AU131" s="132" t="s">
        <v>181</v>
      </c>
      <c r="AV131" s="132" t="s">
        <v>181</v>
      </c>
      <c r="AW131" s="132" t="s">
        <v>181</v>
      </c>
      <c r="AX131" s="132" t="s">
        <v>181</v>
      </c>
      <c r="AY131" s="132" t="s">
        <v>181</v>
      </c>
      <c r="AZ131" s="132" t="s">
        <v>181</v>
      </c>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32" t="s">
        <v>181</v>
      </c>
      <c r="CW131" s="127"/>
      <c r="CX131" s="127"/>
      <c r="CY131" s="127"/>
      <c r="CZ131" s="127"/>
      <c r="DA131" s="127"/>
      <c r="DB131" s="132" t="s">
        <v>181</v>
      </c>
      <c r="DC131" s="127"/>
      <c r="DD131" s="127"/>
      <c r="DE131" s="127"/>
      <c r="DF131" s="127"/>
      <c r="DG131" s="127"/>
      <c r="DH131" s="132" t="s">
        <v>181</v>
      </c>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row>
    <row r="132" spans="1:144" s="58" customFormat="1" ht="20.25" customHeight="1">
      <c r="A132" s="55"/>
      <c r="B132" s="56"/>
      <c r="C132" s="56"/>
      <c r="D132" s="1090" t="s">
        <v>271</v>
      </c>
      <c r="E132" s="1091"/>
      <c r="F132" s="1091"/>
      <c r="G132" s="1091"/>
      <c r="H132" s="1091"/>
      <c r="I132" s="1091"/>
      <c r="J132" s="1091"/>
      <c r="K132" s="56"/>
      <c r="L132" s="68"/>
      <c r="M132" s="152"/>
      <c r="N132" s="152"/>
      <c r="O132" s="408"/>
      <c r="P132" s="152"/>
      <c r="Q132" s="68"/>
      <c r="R132" s="152"/>
      <c r="S132" s="152"/>
      <c r="T132" s="408"/>
      <c r="U132" s="152"/>
      <c r="V132" s="68"/>
      <c r="W132" s="152"/>
      <c r="X132" s="152"/>
      <c r="Y132" s="408"/>
      <c r="Z132" s="152"/>
      <c r="AA132" s="68"/>
      <c r="AB132" s="152"/>
      <c r="AC132" s="152"/>
      <c r="AD132" s="408"/>
      <c r="AE132" s="152"/>
      <c r="AF132" s="68"/>
      <c r="AG132" s="152"/>
      <c r="AH132" s="152"/>
      <c r="AI132" s="408"/>
      <c r="AJ132" s="152"/>
      <c r="AK132" s="68"/>
      <c r="AL132" s="152"/>
      <c r="AM132" s="152"/>
      <c r="AN132" s="408"/>
      <c r="AO132" s="85"/>
      <c r="AP132" s="187"/>
      <c r="AQ132" s="53">
        <f>SUM(O132:AN132)</f>
        <v>0</v>
      </c>
      <c r="AR132" s="188"/>
      <c r="AS132" s="729"/>
      <c r="AT132" s="132" t="s">
        <v>181</v>
      </c>
      <c r="AU132" s="132" t="s">
        <v>181</v>
      </c>
      <c r="AV132" s="132" t="s">
        <v>181</v>
      </c>
      <c r="AW132" s="132" t="s">
        <v>181</v>
      </c>
      <c r="AX132" s="132" t="s">
        <v>181</v>
      </c>
      <c r="AY132" s="132" t="s">
        <v>181</v>
      </c>
      <c r="AZ132" s="132" t="s">
        <v>181</v>
      </c>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32" t="s">
        <v>181</v>
      </c>
      <c r="CW132" s="127"/>
      <c r="CX132" s="127"/>
      <c r="CY132" s="127"/>
      <c r="CZ132" s="127"/>
      <c r="DA132" s="127"/>
      <c r="DB132" s="132" t="s">
        <v>181</v>
      </c>
      <c r="DC132" s="127"/>
      <c r="DD132" s="127"/>
      <c r="DE132" s="127"/>
      <c r="DF132" s="127"/>
      <c r="DG132" s="127"/>
      <c r="DH132" s="132" t="s">
        <v>181</v>
      </c>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row>
    <row r="133" spans="1:144" s="58" customFormat="1" ht="20.25" customHeight="1">
      <c r="A133" s="55"/>
      <c r="B133" s="56"/>
      <c r="C133" s="56"/>
      <c r="D133" s="1090" t="s">
        <v>271</v>
      </c>
      <c r="E133" s="1091"/>
      <c r="F133" s="1091"/>
      <c r="G133" s="1091"/>
      <c r="H133" s="1091"/>
      <c r="I133" s="1091"/>
      <c r="J133" s="1091"/>
      <c r="K133" s="56"/>
      <c r="L133" s="68"/>
      <c r="M133" s="152"/>
      <c r="N133" s="152"/>
      <c r="O133" s="408"/>
      <c r="P133" s="152"/>
      <c r="Q133" s="68"/>
      <c r="R133" s="152"/>
      <c r="S133" s="152"/>
      <c r="T133" s="408"/>
      <c r="U133" s="152"/>
      <c r="V133" s="68"/>
      <c r="W133" s="152"/>
      <c r="X133" s="152"/>
      <c r="Y133" s="408"/>
      <c r="Z133" s="152"/>
      <c r="AA133" s="68"/>
      <c r="AB133" s="152"/>
      <c r="AC133" s="152"/>
      <c r="AD133" s="408"/>
      <c r="AE133" s="152"/>
      <c r="AF133" s="68"/>
      <c r="AG133" s="152"/>
      <c r="AH133" s="152"/>
      <c r="AI133" s="408"/>
      <c r="AJ133" s="152"/>
      <c r="AK133" s="68"/>
      <c r="AL133" s="152"/>
      <c r="AM133" s="152"/>
      <c r="AN133" s="408"/>
      <c r="AO133" s="85"/>
      <c r="AP133" s="187"/>
      <c r="AQ133" s="53">
        <f>SUM(O133:AN133)</f>
        <v>0</v>
      </c>
      <c r="AR133" s="188"/>
      <c r="AS133" s="729"/>
      <c r="AT133" s="132"/>
      <c r="AU133" s="132"/>
      <c r="AV133" s="132"/>
      <c r="AW133" s="132"/>
      <c r="AX133" s="132"/>
      <c r="AY133" s="132"/>
      <c r="AZ133" s="132"/>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32"/>
      <c r="CW133" s="127"/>
      <c r="CX133" s="127"/>
      <c r="CY133" s="127"/>
      <c r="CZ133" s="127"/>
      <c r="DA133" s="127"/>
      <c r="DB133" s="132"/>
      <c r="DC133" s="127"/>
      <c r="DD133" s="127"/>
      <c r="DE133" s="127"/>
      <c r="DF133" s="127"/>
      <c r="DG133" s="127"/>
      <c r="DH133" s="132"/>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row>
    <row r="134" spans="1:144" s="58" customFormat="1" ht="9.9499999999999993" customHeight="1">
      <c r="A134" s="55" t="s">
        <v>181</v>
      </c>
      <c r="B134" s="56" t="s">
        <v>181</v>
      </c>
      <c r="C134" s="56" t="s">
        <v>181</v>
      </c>
      <c r="D134" s="56" t="s">
        <v>181</v>
      </c>
      <c r="E134" s="56" t="s">
        <v>181</v>
      </c>
      <c r="F134" s="56" t="s">
        <v>181</v>
      </c>
      <c r="G134" s="56" t="s">
        <v>181</v>
      </c>
      <c r="H134" s="56" t="s">
        <v>181</v>
      </c>
      <c r="I134" s="56" t="s">
        <v>181</v>
      </c>
      <c r="J134" s="157" t="s">
        <v>181</v>
      </c>
      <c r="K134" s="157" t="s">
        <v>181</v>
      </c>
      <c r="L134" s="68" t="s">
        <v>181</v>
      </c>
      <c r="M134" s="152" t="s">
        <v>181</v>
      </c>
      <c r="N134" s="152" t="s">
        <v>181</v>
      </c>
      <c r="O134" s="401"/>
      <c r="P134" s="69"/>
      <c r="Q134" s="152"/>
      <c r="R134" s="152"/>
      <c r="S134" s="152"/>
      <c r="T134" s="401"/>
      <c r="U134" s="69"/>
      <c r="V134" s="152"/>
      <c r="W134" s="152"/>
      <c r="X134" s="152"/>
      <c r="Y134" s="401"/>
      <c r="Z134" s="69"/>
      <c r="AA134" s="152"/>
      <c r="AB134" s="152"/>
      <c r="AC134" s="152"/>
      <c r="AD134" s="401"/>
      <c r="AE134" s="69" t="s">
        <v>181</v>
      </c>
      <c r="AF134" s="152" t="s">
        <v>181</v>
      </c>
      <c r="AG134" s="152" t="s">
        <v>181</v>
      </c>
      <c r="AH134" s="152" t="s">
        <v>181</v>
      </c>
      <c r="AI134" s="401" t="s">
        <v>181</v>
      </c>
      <c r="AJ134" s="69" t="s">
        <v>181</v>
      </c>
      <c r="AK134" s="152" t="s">
        <v>181</v>
      </c>
      <c r="AL134" s="152" t="s">
        <v>181</v>
      </c>
      <c r="AM134" s="152" t="s">
        <v>181</v>
      </c>
      <c r="AN134" s="401" t="s">
        <v>181</v>
      </c>
      <c r="AO134" s="75" t="s">
        <v>181</v>
      </c>
      <c r="AP134" s="185" t="s">
        <v>181</v>
      </c>
      <c r="AQ134" s="185" t="s">
        <v>181</v>
      </c>
      <c r="AR134" s="188" t="s">
        <v>181</v>
      </c>
      <c r="AS134" s="729"/>
      <c r="AT134" s="132"/>
      <c r="AU134" s="132"/>
      <c r="AV134" s="132"/>
      <c r="AW134" s="132"/>
      <c r="AX134" s="132"/>
      <c r="AY134" s="132"/>
      <c r="AZ134" s="132"/>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32"/>
      <c r="CW134" s="127"/>
      <c r="CX134" s="127"/>
      <c r="CY134" s="127"/>
      <c r="CZ134" s="127"/>
      <c r="DA134" s="127"/>
      <c r="DB134" s="132"/>
      <c r="DC134" s="127"/>
      <c r="DD134" s="127"/>
      <c r="DE134" s="127"/>
      <c r="DF134" s="127"/>
      <c r="DG134" s="127"/>
      <c r="DH134" s="132"/>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row>
    <row r="135" spans="1:144" s="58" customFormat="1" ht="20.25" customHeight="1">
      <c r="A135" s="55" t="s">
        <v>181</v>
      </c>
      <c r="B135" s="59">
        <v>4</v>
      </c>
      <c r="C135" s="1092" t="s">
        <v>6</v>
      </c>
      <c r="D135" s="1093"/>
      <c r="E135" s="1093"/>
      <c r="F135" s="1093"/>
      <c r="G135" s="1093"/>
      <c r="H135" s="1093"/>
      <c r="I135" s="1093"/>
      <c r="J135" s="1093"/>
      <c r="K135" s="56" t="s">
        <v>181</v>
      </c>
      <c r="L135" s="68" t="s">
        <v>181</v>
      </c>
      <c r="M135" s="152" t="s">
        <v>181</v>
      </c>
      <c r="N135" s="152" t="s">
        <v>181</v>
      </c>
      <c r="O135" s="401"/>
      <c r="P135" s="152"/>
      <c r="Q135" s="68"/>
      <c r="R135" s="152"/>
      <c r="S135" s="152"/>
      <c r="T135" s="401"/>
      <c r="U135" s="152"/>
      <c r="V135" s="68"/>
      <c r="W135" s="152"/>
      <c r="X135" s="152"/>
      <c r="Y135" s="401"/>
      <c r="Z135" s="152"/>
      <c r="AA135" s="68"/>
      <c r="AB135" s="152"/>
      <c r="AC135" s="152"/>
      <c r="AD135" s="401"/>
      <c r="AE135" s="152" t="s">
        <v>181</v>
      </c>
      <c r="AF135" s="68" t="s">
        <v>181</v>
      </c>
      <c r="AG135" s="152" t="s">
        <v>181</v>
      </c>
      <c r="AH135" s="152" t="s">
        <v>181</v>
      </c>
      <c r="AI135" s="401" t="s">
        <v>181</v>
      </c>
      <c r="AJ135" s="152" t="s">
        <v>181</v>
      </c>
      <c r="AK135" s="68" t="s">
        <v>181</v>
      </c>
      <c r="AL135" s="152" t="s">
        <v>181</v>
      </c>
      <c r="AM135" s="152" t="s">
        <v>181</v>
      </c>
      <c r="AN135" s="401" t="s">
        <v>181</v>
      </c>
      <c r="AO135" s="85" t="s">
        <v>181</v>
      </c>
      <c r="AP135" s="187" t="s">
        <v>181</v>
      </c>
      <c r="AQ135" s="185" t="s">
        <v>181</v>
      </c>
      <c r="AR135" s="188" t="s">
        <v>181</v>
      </c>
      <c r="AS135" s="729"/>
      <c r="AT135" s="132" t="s">
        <v>181</v>
      </c>
      <c r="AU135" s="132" t="s">
        <v>181</v>
      </c>
      <c r="AV135" s="132" t="s">
        <v>181</v>
      </c>
      <c r="AW135" s="132" t="s">
        <v>181</v>
      </c>
      <c r="AX135" s="132" t="s">
        <v>181</v>
      </c>
      <c r="AY135" s="132" t="s">
        <v>181</v>
      </c>
      <c r="AZ135" s="132" t="s">
        <v>181</v>
      </c>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32" t="s">
        <v>181</v>
      </c>
      <c r="CW135" s="127"/>
      <c r="CX135" s="127"/>
      <c r="CY135" s="127"/>
      <c r="CZ135" s="127"/>
      <c r="DA135" s="127"/>
      <c r="DB135" s="132" t="s">
        <v>181</v>
      </c>
      <c r="DC135" s="127"/>
      <c r="DD135" s="127"/>
      <c r="DE135" s="127"/>
      <c r="DF135" s="127"/>
      <c r="DG135" s="127"/>
      <c r="DH135" s="132" t="s">
        <v>181</v>
      </c>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row>
    <row r="136" spans="1:144" s="58" customFormat="1" ht="20.25" customHeight="1">
      <c r="A136" s="55" t="s">
        <v>181</v>
      </c>
      <c r="B136" s="56" t="s">
        <v>181</v>
      </c>
      <c r="C136" s="56" t="s">
        <v>181</v>
      </c>
      <c r="D136" s="1090" t="s">
        <v>272</v>
      </c>
      <c r="E136" s="1091"/>
      <c r="F136" s="1091"/>
      <c r="G136" s="1091"/>
      <c r="H136" s="1091"/>
      <c r="I136" s="1091"/>
      <c r="J136" s="1091"/>
      <c r="K136" s="56" t="s">
        <v>181</v>
      </c>
      <c r="L136" s="68" t="s">
        <v>181</v>
      </c>
      <c r="M136" s="152" t="s">
        <v>181</v>
      </c>
      <c r="N136" s="152" t="s">
        <v>181</v>
      </c>
      <c r="O136" s="408"/>
      <c r="P136" s="152"/>
      <c r="Q136" s="68"/>
      <c r="R136" s="152"/>
      <c r="S136" s="152"/>
      <c r="T136" s="408"/>
      <c r="U136" s="152"/>
      <c r="V136" s="68"/>
      <c r="W136" s="152"/>
      <c r="X136" s="152"/>
      <c r="Y136" s="408"/>
      <c r="Z136" s="152"/>
      <c r="AA136" s="68"/>
      <c r="AB136" s="152"/>
      <c r="AC136" s="152"/>
      <c r="AD136" s="408"/>
      <c r="AE136" s="152"/>
      <c r="AF136" s="68"/>
      <c r="AG136" s="152"/>
      <c r="AH136" s="152"/>
      <c r="AI136" s="408"/>
      <c r="AJ136" s="152"/>
      <c r="AK136" s="68"/>
      <c r="AL136" s="152"/>
      <c r="AM136" s="152"/>
      <c r="AN136" s="408"/>
      <c r="AO136" s="85" t="s">
        <v>181</v>
      </c>
      <c r="AP136" s="187" t="s">
        <v>181</v>
      </c>
      <c r="AQ136" s="53">
        <f>SUM(O136:AN136)</f>
        <v>0</v>
      </c>
      <c r="AR136" s="188" t="s">
        <v>181</v>
      </c>
      <c r="AS136" s="729"/>
      <c r="AT136" s="132" t="s">
        <v>181</v>
      </c>
      <c r="AU136" s="132" t="s">
        <v>181</v>
      </c>
      <c r="AV136" s="132" t="s">
        <v>181</v>
      </c>
      <c r="AW136" s="132" t="s">
        <v>181</v>
      </c>
      <c r="AX136" s="132" t="s">
        <v>181</v>
      </c>
      <c r="AY136" s="132" t="s">
        <v>181</v>
      </c>
      <c r="AZ136" s="132" t="s">
        <v>181</v>
      </c>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32" t="s">
        <v>181</v>
      </c>
      <c r="CW136" s="127"/>
      <c r="CX136" s="127"/>
      <c r="CY136" s="127"/>
      <c r="CZ136" s="127"/>
      <c r="DA136" s="127"/>
      <c r="DB136" s="132" t="s">
        <v>181</v>
      </c>
      <c r="DC136" s="127"/>
      <c r="DD136" s="127"/>
      <c r="DE136" s="127"/>
      <c r="DF136" s="127"/>
      <c r="DG136" s="127"/>
      <c r="DH136" s="132" t="s">
        <v>181</v>
      </c>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row>
    <row r="137" spans="1:144" s="58" customFormat="1" ht="20.25" customHeight="1">
      <c r="A137" s="55"/>
      <c r="B137" s="56"/>
      <c r="C137" s="56"/>
      <c r="D137" s="1090" t="s">
        <v>273</v>
      </c>
      <c r="E137" s="1091"/>
      <c r="F137" s="1091"/>
      <c r="G137" s="1091"/>
      <c r="H137" s="1091"/>
      <c r="I137" s="1091"/>
      <c r="J137" s="1091"/>
      <c r="K137" s="56"/>
      <c r="L137" s="68"/>
      <c r="M137" s="152"/>
      <c r="N137" s="152"/>
      <c r="O137" s="408"/>
      <c r="P137" s="152"/>
      <c r="Q137" s="68"/>
      <c r="R137" s="152"/>
      <c r="S137" s="152"/>
      <c r="T137" s="408"/>
      <c r="U137" s="152"/>
      <c r="V137" s="68"/>
      <c r="W137" s="152"/>
      <c r="X137" s="152"/>
      <c r="Y137" s="408"/>
      <c r="Z137" s="152"/>
      <c r="AA137" s="68"/>
      <c r="AB137" s="152"/>
      <c r="AC137" s="152"/>
      <c r="AD137" s="408"/>
      <c r="AE137" s="152"/>
      <c r="AF137" s="68"/>
      <c r="AG137" s="152"/>
      <c r="AH137" s="152"/>
      <c r="AI137" s="408"/>
      <c r="AJ137" s="152"/>
      <c r="AK137" s="68"/>
      <c r="AL137" s="152"/>
      <c r="AM137" s="152"/>
      <c r="AN137" s="408"/>
      <c r="AO137" s="85"/>
      <c r="AP137" s="187"/>
      <c r="AQ137" s="53">
        <f>SUM(O137:AN137)</f>
        <v>0</v>
      </c>
      <c r="AR137" s="70"/>
      <c r="AS137" s="729"/>
      <c r="AT137" s="132" t="s">
        <v>181</v>
      </c>
      <c r="AU137" s="132" t="s">
        <v>181</v>
      </c>
      <c r="AV137" s="132" t="s">
        <v>181</v>
      </c>
      <c r="AW137" s="132" t="s">
        <v>181</v>
      </c>
      <c r="AX137" s="132" t="s">
        <v>181</v>
      </c>
      <c r="AY137" s="132" t="s">
        <v>181</v>
      </c>
      <c r="AZ137" s="132" t="s">
        <v>181</v>
      </c>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32" t="s">
        <v>181</v>
      </c>
      <c r="CW137" s="127"/>
      <c r="CX137" s="127"/>
      <c r="CY137" s="127"/>
      <c r="CZ137" s="127"/>
      <c r="DA137" s="127"/>
      <c r="DB137" s="132" t="s">
        <v>181</v>
      </c>
      <c r="DC137" s="127"/>
      <c r="DD137" s="127"/>
      <c r="DE137" s="127"/>
      <c r="DF137" s="127"/>
      <c r="DG137" s="127"/>
      <c r="DH137" s="132" t="s">
        <v>181</v>
      </c>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row>
    <row r="138" spans="1:144" s="58" customFormat="1" ht="20.25" customHeight="1">
      <c r="A138" s="55"/>
      <c r="B138" s="56"/>
      <c r="C138" s="56"/>
      <c r="D138" s="1090" t="s">
        <v>273</v>
      </c>
      <c r="E138" s="1091"/>
      <c r="F138" s="1091"/>
      <c r="G138" s="1091"/>
      <c r="H138" s="1091"/>
      <c r="I138" s="1091"/>
      <c r="J138" s="1091"/>
      <c r="K138" s="56"/>
      <c r="L138" s="68"/>
      <c r="M138" s="152"/>
      <c r="N138" s="152"/>
      <c r="O138" s="408"/>
      <c r="P138" s="152"/>
      <c r="Q138" s="68"/>
      <c r="R138" s="152"/>
      <c r="S138" s="152"/>
      <c r="T138" s="408"/>
      <c r="U138" s="152"/>
      <c r="V138" s="68"/>
      <c r="W138" s="152"/>
      <c r="X138" s="152"/>
      <c r="Y138" s="408"/>
      <c r="Z138" s="152"/>
      <c r="AA138" s="68"/>
      <c r="AB138" s="152"/>
      <c r="AC138" s="152"/>
      <c r="AD138" s="408"/>
      <c r="AE138" s="152"/>
      <c r="AF138" s="68"/>
      <c r="AG138" s="152"/>
      <c r="AH138" s="152"/>
      <c r="AI138" s="408"/>
      <c r="AJ138" s="152"/>
      <c r="AK138" s="68"/>
      <c r="AL138" s="152"/>
      <c r="AM138" s="152"/>
      <c r="AN138" s="408"/>
      <c r="AO138" s="85"/>
      <c r="AP138" s="187"/>
      <c r="AQ138" s="53">
        <f>SUM(O138:AN138)</f>
        <v>0</v>
      </c>
      <c r="AR138" s="70"/>
      <c r="AS138" s="729"/>
      <c r="AT138" s="132"/>
      <c r="AU138" s="132"/>
      <c r="AV138" s="132"/>
      <c r="AW138" s="132"/>
      <c r="AX138" s="132"/>
      <c r="AY138" s="132"/>
      <c r="AZ138" s="132"/>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32"/>
      <c r="CW138" s="127"/>
      <c r="CX138" s="127"/>
      <c r="CY138" s="127"/>
      <c r="CZ138" s="127"/>
      <c r="DA138" s="127"/>
      <c r="DB138" s="132"/>
      <c r="DC138" s="127"/>
      <c r="DD138" s="127"/>
      <c r="DE138" s="127"/>
      <c r="DF138" s="127"/>
      <c r="DG138" s="127"/>
      <c r="DH138" s="132"/>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row>
    <row r="139" spans="1:144" s="58" customFormat="1" ht="9.9499999999999993" customHeight="1" thickBot="1">
      <c r="A139" s="55"/>
      <c r="B139" s="56" t="s">
        <v>181</v>
      </c>
      <c r="C139" s="56" t="s">
        <v>181</v>
      </c>
      <c r="D139" s="56" t="s">
        <v>181</v>
      </c>
      <c r="E139" s="56" t="s">
        <v>181</v>
      </c>
      <c r="F139" s="56" t="s">
        <v>181</v>
      </c>
      <c r="G139" s="56" t="s">
        <v>181</v>
      </c>
      <c r="H139" s="56" t="s">
        <v>181</v>
      </c>
      <c r="I139" s="56" t="s">
        <v>181</v>
      </c>
      <c r="J139" s="157" t="s">
        <v>181</v>
      </c>
      <c r="K139" s="157" t="s">
        <v>181</v>
      </c>
      <c r="L139" s="68" t="s">
        <v>181</v>
      </c>
      <c r="M139" s="152" t="s">
        <v>181</v>
      </c>
      <c r="N139" s="152" t="s">
        <v>181</v>
      </c>
      <c r="O139" s="401" t="s">
        <v>181</v>
      </c>
      <c r="P139" s="69" t="s">
        <v>181</v>
      </c>
      <c r="Q139" s="152" t="s">
        <v>181</v>
      </c>
      <c r="R139" s="152" t="s">
        <v>181</v>
      </c>
      <c r="S139" s="152" t="s">
        <v>181</v>
      </c>
      <c r="T139" s="401" t="s">
        <v>181</v>
      </c>
      <c r="U139" s="69" t="s">
        <v>181</v>
      </c>
      <c r="V139" s="152" t="s">
        <v>181</v>
      </c>
      <c r="W139" s="152" t="s">
        <v>181</v>
      </c>
      <c r="X139" s="152" t="s">
        <v>181</v>
      </c>
      <c r="Y139" s="401" t="s">
        <v>181</v>
      </c>
      <c r="Z139" s="69" t="s">
        <v>181</v>
      </c>
      <c r="AA139" s="152" t="s">
        <v>181</v>
      </c>
      <c r="AB139" s="152" t="s">
        <v>181</v>
      </c>
      <c r="AC139" s="152" t="s">
        <v>181</v>
      </c>
      <c r="AD139" s="401" t="s">
        <v>181</v>
      </c>
      <c r="AE139" s="69" t="s">
        <v>181</v>
      </c>
      <c r="AF139" s="152" t="s">
        <v>181</v>
      </c>
      <c r="AG139" s="152" t="s">
        <v>181</v>
      </c>
      <c r="AH139" s="152" t="s">
        <v>181</v>
      </c>
      <c r="AI139" s="401" t="s">
        <v>181</v>
      </c>
      <c r="AJ139" s="69" t="s">
        <v>181</v>
      </c>
      <c r="AK139" s="152" t="s">
        <v>181</v>
      </c>
      <c r="AL139" s="152" t="s">
        <v>181</v>
      </c>
      <c r="AM139" s="152" t="s">
        <v>181</v>
      </c>
      <c r="AN139" s="401" t="s">
        <v>181</v>
      </c>
      <c r="AO139" s="75" t="s">
        <v>181</v>
      </c>
      <c r="AP139" s="185" t="s">
        <v>181</v>
      </c>
      <c r="AQ139" s="185" t="s">
        <v>181</v>
      </c>
      <c r="AR139" s="188" t="s">
        <v>181</v>
      </c>
      <c r="AS139" s="729"/>
      <c r="AT139" s="132"/>
      <c r="AU139" s="132"/>
      <c r="AV139" s="132"/>
      <c r="AW139" s="132"/>
      <c r="AX139" s="132"/>
      <c r="AY139" s="132"/>
      <c r="AZ139" s="132"/>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32"/>
      <c r="CW139" s="127"/>
      <c r="CX139" s="127"/>
      <c r="CY139" s="127"/>
      <c r="CZ139" s="127"/>
      <c r="DA139" s="127"/>
      <c r="DB139" s="132"/>
      <c r="DC139" s="127"/>
      <c r="DD139" s="127"/>
      <c r="DE139" s="127"/>
      <c r="DF139" s="127"/>
      <c r="DG139" s="127"/>
      <c r="DH139" s="132"/>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row>
    <row r="140" spans="1:144" s="58" customFormat="1" ht="20.25" customHeight="1" thickBot="1">
      <c r="A140" s="55"/>
      <c r="B140" s="56" t="s">
        <v>181</v>
      </c>
      <c r="C140" s="56" t="s">
        <v>181</v>
      </c>
      <c r="D140" s="56" t="s">
        <v>181</v>
      </c>
      <c r="E140" s="56" t="s">
        <v>181</v>
      </c>
      <c r="F140" s="56" t="s">
        <v>181</v>
      </c>
      <c r="G140" s="56" t="s">
        <v>181</v>
      </c>
      <c r="H140" s="56" t="s">
        <v>181</v>
      </c>
      <c r="I140" s="56" t="s">
        <v>181</v>
      </c>
      <c r="J140" s="56" t="s">
        <v>181</v>
      </c>
      <c r="K140" s="56" t="s">
        <v>181</v>
      </c>
      <c r="L140" s="68" t="s">
        <v>181</v>
      </c>
      <c r="M140" s="152" t="s">
        <v>181</v>
      </c>
      <c r="N140" s="152" t="s">
        <v>181</v>
      </c>
      <c r="O140" s="409">
        <f>SUM(O121:O138)</f>
        <v>0</v>
      </c>
      <c r="P140" s="152" t="s">
        <v>181</v>
      </c>
      <c r="Q140" s="68" t="s">
        <v>181</v>
      </c>
      <c r="R140" s="152" t="s">
        <v>181</v>
      </c>
      <c r="S140" s="152" t="s">
        <v>181</v>
      </c>
      <c r="T140" s="409">
        <f>SUM(T121:T138)</f>
        <v>0</v>
      </c>
      <c r="U140" s="152" t="s">
        <v>181</v>
      </c>
      <c r="V140" s="68" t="s">
        <v>181</v>
      </c>
      <c r="W140" s="152" t="s">
        <v>181</v>
      </c>
      <c r="X140" s="152" t="s">
        <v>181</v>
      </c>
      <c r="Y140" s="409">
        <f>SUM(Y121:Y138)</f>
        <v>0</v>
      </c>
      <c r="Z140" s="152" t="s">
        <v>181</v>
      </c>
      <c r="AA140" s="68" t="s">
        <v>181</v>
      </c>
      <c r="AB140" s="152" t="s">
        <v>181</v>
      </c>
      <c r="AC140" s="152" t="s">
        <v>181</v>
      </c>
      <c r="AD140" s="409">
        <f>SUM(AD121:AD138)</f>
        <v>0</v>
      </c>
      <c r="AE140" s="152" t="s">
        <v>181</v>
      </c>
      <c r="AF140" s="68" t="s">
        <v>181</v>
      </c>
      <c r="AG140" s="152" t="s">
        <v>181</v>
      </c>
      <c r="AH140" s="152" t="s">
        <v>181</v>
      </c>
      <c r="AI140" s="409">
        <f>SUM(AI121:AI138)</f>
        <v>0</v>
      </c>
      <c r="AJ140" s="152" t="s">
        <v>181</v>
      </c>
      <c r="AK140" s="68" t="s">
        <v>181</v>
      </c>
      <c r="AL140" s="152" t="s">
        <v>181</v>
      </c>
      <c r="AM140" s="152" t="s">
        <v>181</v>
      </c>
      <c r="AN140" s="409">
        <f>SUM(AN121:AN138)</f>
        <v>0</v>
      </c>
      <c r="AO140" s="85" t="s">
        <v>181</v>
      </c>
      <c r="AP140" s="187" t="s">
        <v>181</v>
      </c>
      <c r="AQ140" s="54">
        <f>SUM(O140:AN140)</f>
        <v>0</v>
      </c>
      <c r="AR140" s="188" t="s">
        <v>181</v>
      </c>
      <c r="AS140" s="729"/>
      <c r="AT140" s="132" t="s">
        <v>181</v>
      </c>
      <c r="AU140" s="132" t="s">
        <v>181</v>
      </c>
      <c r="AV140" s="132" t="s">
        <v>181</v>
      </c>
      <c r="AW140" s="132" t="s">
        <v>181</v>
      </c>
      <c r="AX140" s="132" t="s">
        <v>181</v>
      </c>
      <c r="AY140" s="132" t="s">
        <v>181</v>
      </c>
      <c r="AZ140" s="132" t="s">
        <v>181</v>
      </c>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32" t="s">
        <v>181</v>
      </c>
      <c r="CW140" s="127"/>
      <c r="CX140" s="127"/>
      <c r="CY140" s="127"/>
      <c r="CZ140" s="127"/>
      <c r="DA140" s="127"/>
      <c r="DB140" s="132" t="s">
        <v>181</v>
      </c>
      <c r="DC140" s="127"/>
      <c r="DD140" s="127"/>
      <c r="DE140" s="127"/>
      <c r="DF140" s="127"/>
      <c r="DG140" s="127"/>
      <c r="DH140" s="132" t="s">
        <v>181</v>
      </c>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row>
    <row r="141" spans="1:144" s="58" customFormat="1" ht="9.9499999999999993" customHeight="1" thickBot="1">
      <c r="A141" s="55"/>
      <c r="B141" s="56" t="s">
        <v>181</v>
      </c>
      <c r="C141" s="56" t="s">
        <v>181</v>
      </c>
      <c r="D141" s="56" t="s">
        <v>181</v>
      </c>
      <c r="E141" s="56" t="s">
        <v>181</v>
      </c>
      <c r="F141" s="56" t="s">
        <v>181</v>
      </c>
      <c r="G141" s="56" t="s">
        <v>181</v>
      </c>
      <c r="H141" s="56" t="s">
        <v>181</v>
      </c>
      <c r="I141" s="56" t="s">
        <v>181</v>
      </c>
      <c r="J141" s="56" t="s">
        <v>181</v>
      </c>
      <c r="K141" s="56" t="s">
        <v>181</v>
      </c>
      <c r="L141" s="68" t="s">
        <v>181</v>
      </c>
      <c r="M141" s="152" t="s">
        <v>181</v>
      </c>
      <c r="N141" s="152" t="s">
        <v>181</v>
      </c>
      <c r="O141" s="401" t="s">
        <v>181</v>
      </c>
      <c r="P141" s="152" t="s">
        <v>181</v>
      </c>
      <c r="Q141" s="68" t="s">
        <v>181</v>
      </c>
      <c r="R141" s="152" t="s">
        <v>181</v>
      </c>
      <c r="S141" s="152" t="s">
        <v>181</v>
      </c>
      <c r="T141" s="401" t="s">
        <v>181</v>
      </c>
      <c r="U141" s="152" t="s">
        <v>181</v>
      </c>
      <c r="V141" s="68" t="s">
        <v>181</v>
      </c>
      <c r="W141" s="152" t="s">
        <v>181</v>
      </c>
      <c r="X141" s="152" t="s">
        <v>181</v>
      </c>
      <c r="Y141" s="401" t="s">
        <v>181</v>
      </c>
      <c r="Z141" s="152" t="s">
        <v>181</v>
      </c>
      <c r="AA141" s="68" t="s">
        <v>181</v>
      </c>
      <c r="AB141" s="152" t="s">
        <v>181</v>
      </c>
      <c r="AC141" s="152" t="s">
        <v>181</v>
      </c>
      <c r="AD141" s="401" t="s">
        <v>181</v>
      </c>
      <c r="AE141" s="152" t="s">
        <v>181</v>
      </c>
      <c r="AF141" s="68" t="s">
        <v>181</v>
      </c>
      <c r="AG141" s="152" t="s">
        <v>181</v>
      </c>
      <c r="AH141" s="152" t="s">
        <v>181</v>
      </c>
      <c r="AI141" s="401" t="s">
        <v>181</v>
      </c>
      <c r="AJ141" s="152" t="s">
        <v>181</v>
      </c>
      <c r="AK141" s="68" t="s">
        <v>181</v>
      </c>
      <c r="AL141" s="152" t="s">
        <v>181</v>
      </c>
      <c r="AM141" s="152" t="s">
        <v>181</v>
      </c>
      <c r="AN141" s="401" t="s">
        <v>181</v>
      </c>
      <c r="AO141" s="85" t="s">
        <v>181</v>
      </c>
      <c r="AP141" s="187" t="s">
        <v>181</v>
      </c>
      <c r="AQ141" s="185" t="s">
        <v>181</v>
      </c>
      <c r="AR141" s="188" t="s">
        <v>181</v>
      </c>
      <c r="AS141" s="729"/>
      <c r="AT141" s="132" t="s">
        <v>181</v>
      </c>
      <c r="AU141" s="132" t="s">
        <v>181</v>
      </c>
      <c r="AV141" s="132" t="s">
        <v>181</v>
      </c>
      <c r="AW141" s="132" t="s">
        <v>181</v>
      </c>
      <c r="AX141" s="132" t="s">
        <v>181</v>
      </c>
      <c r="AY141" s="132" t="s">
        <v>181</v>
      </c>
      <c r="AZ141" s="132" t="s">
        <v>181</v>
      </c>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32" t="s">
        <v>181</v>
      </c>
      <c r="CW141" s="127"/>
      <c r="CX141" s="127"/>
      <c r="CY141" s="127"/>
      <c r="CZ141" s="127"/>
      <c r="DA141" s="127"/>
      <c r="DB141" s="132" t="s">
        <v>181</v>
      </c>
      <c r="DC141" s="127"/>
      <c r="DD141" s="127"/>
      <c r="DE141" s="127"/>
      <c r="DF141" s="127"/>
      <c r="DG141" s="127"/>
      <c r="DH141" s="132" t="s">
        <v>181</v>
      </c>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row>
    <row r="142" spans="1:144" s="58" customFormat="1" ht="20.25" customHeight="1" thickBot="1">
      <c r="A142" s="55"/>
      <c r="B142" s="56"/>
      <c r="C142" s="56" t="s">
        <v>181</v>
      </c>
      <c r="D142" s="56"/>
      <c r="E142" s="56"/>
      <c r="F142" s="1116" t="s">
        <v>249</v>
      </c>
      <c r="G142" s="1117"/>
      <c r="H142" s="1117"/>
      <c r="I142" s="1117"/>
      <c r="J142" s="1117"/>
      <c r="K142" s="56"/>
      <c r="L142" s="68"/>
      <c r="M142" s="152"/>
      <c r="N142" s="152"/>
      <c r="O142" s="417"/>
      <c r="P142" s="418"/>
      <c r="Q142" s="419"/>
      <c r="R142" s="418"/>
      <c r="S142" s="418"/>
      <c r="T142" s="417"/>
      <c r="U142" s="418"/>
      <c r="V142" s="419"/>
      <c r="W142" s="418"/>
      <c r="X142" s="418"/>
      <c r="Y142" s="417"/>
      <c r="Z142" s="418"/>
      <c r="AA142" s="419"/>
      <c r="AB142" s="418"/>
      <c r="AC142" s="418"/>
      <c r="AD142" s="417"/>
      <c r="AE142" s="418"/>
      <c r="AF142" s="419"/>
      <c r="AG142" s="418"/>
      <c r="AH142" s="418"/>
      <c r="AI142" s="417"/>
      <c r="AJ142" s="418"/>
      <c r="AK142" s="419"/>
      <c r="AL142" s="418"/>
      <c r="AM142" s="418"/>
      <c r="AN142" s="417">
        <v>0</v>
      </c>
      <c r="AO142" s="159"/>
      <c r="AP142" s="202"/>
      <c r="AQ142" s="107">
        <f>SUM(O142:AN142)</f>
        <v>0</v>
      </c>
      <c r="AR142" s="203"/>
      <c r="AS142" s="729"/>
      <c r="AT142" s="132" t="s">
        <v>181</v>
      </c>
      <c r="AU142" s="132" t="s">
        <v>181</v>
      </c>
      <c r="AV142" s="132" t="s">
        <v>181</v>
      </c>
      <c r="AW142" s="132" t="s">
        <v>181</v>
      </c>
      <c r="AX142" s="132" t="s">
        <v>181</v>
      </c>
      <c r="AY142" s="132" t="s">
        <v>181</v>
      </c>
      <c r="AZ142" s="132" t="s">
        <v>181</v>
      </c>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32" t="s">
        <v>181</v>
      </c>
      <c r="CW142" s="127"/>
      <c r="CX142" s="127"/>
      <c r="CY142" s="127"/>
      <c r="CZ142" s="127"/>
      <c r="DA142" s="127"/>
      <c r="DB142" s="132" t="s">
        <v>181</v>
      </c>
      <c r="DC142" s="127"/>
      <c r="DD142" s="127"/>
      <c r="DE142" s="127"/>
      <c r="DF142" s="127"/>
      <c r="DG142" s="127"/>
      <c r="DH142" s="132" t="s">
        <v>181</v>
      </c>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row>
    <row r="143" spans="1:144" s="58" customFormat="1" ht="9.9499999999999993" customHeight="1" thickBot="1">
      <c r="A143" s="61"/>
      <c r="B143" s="62" t="s">
        <v>181</v>
      </c>
      <c r="C143" s="62" t="s">
        <v>181</v>
      </c>
      <c r="D143" s="62" t="s">
        <v>181</v>
      </c>
      <c r="E143" s="62" t="s">
        <v>181</v>
      </c>
      <c r="F143" s="62" t="s">
        <v>181</v>
      </c>
      <c r="G143" s="62" t="s">
        <v>181</v>
      </c>
      <c r="H143" s="62" t="s">
        <v>181</v>
      </c>
      <c r="I143" s="62" t="s">
        <v>181</v>
      </c>
      <c r="J143" s="62" t="s">
        <v>181</v>
      </c>
      <c r="K143" s="62" t="s">
        <v>181</v>
      </c>
      <c r="L143" s="79" t="s">
        <v>181</v>
      </c>
      <c r="M143" s="80" t="s">
        <v>181</v>
      </c>
      <c r="N143" s="80" t="s">
        <v>181</v>
      </c>
      <c r="O143" s="403" t="s">
        <v>181</v>
      </c>
      <c r="P143" s="80" t="s">
        <v>181</v>
      </c>
      <c r="Q143" s="79" t="s">
        <v>181</v>
      </c>
      <c r="R143" s="80" t="s">
        <v>181</v>
      </c>
      <c r="S143" s="80" t="s">
        <v>181</v>
      </c>
      <c r="T143" s="403" t="s">
        <v>181</v>
      </c>
      <c r="U143" s="80" t="s">
        <v>181</v>
      </c>
      <c r="V143" s="79" t="s">
        <v>181</v>
      </c>
      <c r="W143" s="80" t="s">
        <v>181</v>
      </c>
      <c r="X143" s="80" t="s">
        <v>181</v>
      </c>
      <c r="Y143" s="403" t="s">
        <v>181</v>
      </c>
      <c r="Z143" s="80" t="s">
        <v>181</v>
      </c>
      <c r="AA143" s="79" t="s">
        <v>181</v>
      </c>
      <c r="AB143" s="80" t="s">
        <v>181</v>
      </c>
      <c r="AC143" s="80" t="s">
        <v>181</v>
      </c>
      <c r="AD143" s="403" t="s">
        <v>181</v>
      </c>
      <c r="AE143" s="80" t="s">
        <v>181</v>
      </c>
      <c r="AF143" s="79" t="s">
        <v>181</v>
      </c>
      <c r="AG143" s="80" t="s">
        <v>181</v>
      </c>
      <c r="AH143" s="80" t="s">
        <v>181</v>
      </c>
      <c r="AI143" s="403" t="s">
        <v>181</v>
      </c>
      <c r="AJ143" s="80" t="s">
        <v>181</v>
      </c>
      <c r="AK143" s="79" t="s">
        <v>181</v>
      </c>
      <c r="AL143" s="80" t="s">
        <v>181</v>
      </c>
      <c r="AM143" s="80" t="s">
        <v>181</v>
      </c>
      <c r="AN143" s="403" t="s">
        <v>181</v>
      </c>
      <c r="AO143" s="81" t="s">
        <v>181</v>
      </c>
      <c r="AP143" s="197" t="s">
        <v>181</v>
      </c>
      <c r="AQ143" s="186" t="s">
        <v>181</v>
      </c>
      <c r="AR143" s="189" t="s">
        <v>181</v>
      </c>
      <c r="AS143" s="732"/>
      <c r="AT143" s="172"/>
      <c r="AU143" s="172"/>
      <c r="AV143" s="172"/>
      <c r="AW143" s="172"/>
      <c r="AX143" s="172"/>
      <c r="AY143" s="132"/>
      <c r="AZ143" s="132"/>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32"/>
      <c r="CW143" s="127"/>
      <c r="CX143" s="127"/>
      <c r="CY143" s="127"/>
      <c r="CZ143" s="127"/>
      <c r="DA143" s="127"/>
      <c r="DB143" s="132"/>
      <c r="DC143" s="127"/>
      <c r="DD143" s="127"/>
      <c r="DE143" s="127"/>
      <c r="DF143" s="127"/>
      <c r="DG143" s="127"/>
      <c r="DH143" s="132"/>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row>
    <row r="144" spans="1:144" s="58" customFormat="1" ht="9.9499999999999993" customHeight="1">
      <c r="A144" s="55"/>
      <c r="B144" s="84" t="s">
        <v>181</v>
      </c>
      <c r="C144" s="84" t="s">
        <v>181</v>
      </c>
      <c r="D144" s="84" t="s">
        <v>181</v>
      </c>
      <c r="E144" s="56" t="s">
        <v>181</v>
      </c>
      <c r="F144" s="56" t="s">
        <v>181</v>
      </c>
      <c r="G144" s="56" t="s">
        <v>181</v>
      </c>
      <c r="H144" s="56" t="s">
        <v>181</v>
      </c>
      <c r="I144" s="56" t="s">
        <v>181</v>
      </c>
      <c r="J144" s="56" t="s">
        <v>181</v>
      </c>
      <c r="K144" s="56" t="s">
        <v>181</v>
      </c>
      <c r="L144" s="68" t="s">
        <v>181</v>
      </c>
      <c r="M144" s="152" t="s">
        <v>181</v>
      </c>
      <c r="N144" s="152" t="s">
        <v>181</v>
      </c>
      <c r="O144" s="401" t="s">
        <v>181</v>
      </c>
      <c r="P144" s="152" t="s">
        <v>181</v>
      </c>
      <c r="Q144" s="68" t="s">
        <v>181</v>
      </c>
      <c r="R144" s="152" t="s">
        <v>181</v>
      </c>
      <c r="S144" s="152" t="s">
        <v>181</v>
      </c>
      <c r="T144" s="401" t="s">
        <v>181</v>
      </c>
      <c r="U144" s="152" t="s">
        <v>181</v>
      </c>
      <c r="V144" s="68" t="s">
        <v>181</v>
      </c>
      <c r="W144" s="152" t="s">
        <v>181</v>
      </c>
      <c r="X144" s="152" t="s">
        <v>181</v>
      </c>
      <c r="Y144" s="401" t="s">
        <v>181</v>
      </c>
      <c r="Z144" s="152" t="s">
        <v>181</v>
      </c>
      <c r="AA144" s="68" t="s">
        <v>181</v>
      </c>
      <c r="AB144" s="152" t="s">
        <v>181</v>
      </c>
      <c r="AC144" s="152" t="s">
        <v>181</v>
      </c>
      <c r="AD144" s="401" t="s">
        <v>181</v>
      </c>
      <c r="AE144" s="152" t="s">
        <v>181</v>
      </c>
      <c r="AF144" s="68" t="s">
        <v>181</v>
      </c>
      <c r="AG144" s="152" t="s">
        <v>181</v>
      </c>
      <c r="AH144" s="152" t="s">
        <v>181</v>
      </c>
      <c r="AI144" s="401" t="s">
        <v>181</v>
      </c>
      <c r="AJ144" s="152" t="s">
        <v>181</v>
      </c>
      <c r="AK144" s="68" t="s">
        <v>181</v>
      </c>
      <c r="AL144" s="152" t="s">
        <v>181</v>
      </c>
      <c r="AM144" s="152" t="s">
        <v>181</v>
      </c>
      <c r="AN144" s="401" t="s">
        <v>181</v>
      </c>
      <c r="AO144" s="85" t="s">
        <v>181</v>
      </c>
      <c r="AP144" s="187" t="s">
        <v>181</v>
      </c>
      <c r="AQ144" s="185" t="s">
        <v>181</v>
      </c>
      <c r="AR144" s="188" t="s">
        <v>181</v>
      </c>
      <c r="AS144" s="729"/>
      <c r="AT144" s="132" t="s">
        <v>181</v>
      </c>
      <c r="AU144" s="132" t="s">
        <v>181</v>
      </c>
      <c r="AV144" s="132" t="s">
        <v>181</v>
      </c>
      <c r="AW144" s="132" t="s">
        <v>181</v>
      </c>
      <c r="AX144" s="132" t="s">
        <v>181</v>
      </c>
      <c r="AY144" s="132" t="s">
        <v>181</v>
      </c>
      <c r="AZ144" s="132" t="s">
        <v>181</v>
      </c>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32" t="s">
        <v>181</v>
      </c>
      <c r="CW144" s="127"/>
      <c r="CX144" s="127"/>
      <c r="CY144" s="127"/>
      <c r="CZ144" s="127"/>
      <c r="DA144" s="127"/>
      <c r="DB144" s="132" t="s">
        <v>181</v>
      </c>
      <c r="DC144" s="127"/>
      <c r="DD144" s="127"/>
      <c r="DE144" s="127"/>
      <c r="DF144" s="127"/>
      <c r="DG144" s="127"/>
      <c r="DH144" s="132" t="s">
        <v>181</v>
      </c>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row>
    <row r="145" spans="1:144" s="58" customFormat="1" ht="20.25" customHeight="1">
      <c r="A145" s="55"/>
      <c r="B145" s="56" t="s">
        <v>210</v>
      </c>
      <c r="C145" s="56"/>
      <c r="D145" s="56"/>
      <c r="E145" s="56" t="s">
        <v>181</v>
      </c>
      <c r="F145" s="56" t="s">
        <v>181</v>
      </c>
      <c r="G145" s="56" t="s">
        <v>181</v>
      </c>
      <c r="H145" s="56" t="s">
        <v>181</v>
      </c>
      <c r="I145" s="56" t="s">
        <v>181</v>
      </c>
      <c r="J145" s="56" t="s">
        <v>181</v>
      </c>
      <c r="K145" s="56" t="s">
        <v>181</v>
      </c>
      <c r="L145" s="68" t="s">
        <v>181</v>
      </c>
      <c r="M145" s="152" t="s">
        <v>181</v>
      </c>
      <c r="N145" s="152" t="s">
        <v>181</v>
      </c>
      <c r="O145" s="401" t="s">
        <v>181</v>
      </c>
      <c r="P145" s="152" t="s">
        <v>181</v>
      </c>
      <c r="Q145" s="68" t="s">
        <v>181</v>
      </c>
      <c r="R145" s="152" t="s">
        <v>181</v>
      </c>
      <c r="S145" s="152" t="s">
        <v>181</v>
      </c>
      <c r="T145" s="401" t="s">
        <v>181</v>
      </c>
      <c r="U145" s="152" t="s">
        <v>181</v>
      </c>
      <c r="V145" s="68" t="s">
        <v>181</v>
      </c>
      <c r="W145" s="152" t="s">
        <v>181</v>
      </c>
      <c r="X145" s="152" t="s">
        <v>181</v>
      </c>
      <c r="Y145" s="401" t="s">
        <v>181</v>
      </c>
      <c r="Z145" s="152" t="s">
        <v>181</v>
      </c>
      <c r="AA145" s="68" t="s">
        <v>181</v>
      </c>
      <c r="AB145" s="152" t="s">
        <v>181</v>
      </c>
      <c r="AC145" s="152" t="s">
        <v>181</v>
      </c>
      <c r="AD145" s="401" t="s">
        <v>181</v>
      </c>
      <c r="AE145" s="152" t="s">
        <v>181</v>
      </c>
      <c r="AF145" s="68" t="s">
        <v>181</v>
      </c>
      <c r="AG145" s="152" t="s">
        <v>181</v>
      </c>
      <c r="AH145" s="152" t="s">
        <v>181</v>
      </c>
      <c r="AI145" s="401" t="s">
        <v>181</v>
      </c>
      <c r="AJ145" s="152" t="s">
        <v>181</v>
      </c>
      <c r="AK145" s="68" t="s">
        <v>181</v>
      </c>
      <c r="AL145" s="152" t="s">
        <v>181</v>
      </c>
      <c r="AM145" s="152" t="s">
        <v>181</v>
      </c>
      <c r="AN145" s="401" t="s">
        <v>181</v>
      </c>
      <c r="AO145" s="85" t="s">
        <v>181</v>
      </c>
      <c r="AP145" s="187" t="s">
        <v>181</v>
      </c>
      <c r="AQ145" s="192" t="s">
        <v>181</v>
      </c>
      <c r="AR145" s="188" t="s">
        <v>181</v>
      </c>
      <c r="AS145" s="729"/>
      <c r="AT145" s="132" t="s">
        <v>181</v>
      </c>
      <c r="AU145" s="132" t="s">
        <v>181</v>
      </c>
      <c r="AV145" s="132" t="s">
        <v>181</v>
      </c>
      <c r="AW145" s="132" t="s">
        <v>181</v>
      </c>
      <c r="AX145" s="132" t="s">
        <v>181</v>
      </c>
      <c r="AY145" s="132" t="s">
        <v>181</v>
      </c>
      <c r="AZ145" s="132" t="s">
        <v>181</v>
      </c>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32" t="s">
        <v>181</v>
      </c>
      <c r="CW145" s="127"/>
      <c r="CX145" s="127"/>
      <c r="CY145" s="127"/>
      <c r="CZ145" s="127"/>
      <c r="DA145" s="127"/>
      <c r="DB145" s="132" t="s">
        <v>181</v>
      </c>
      <c r="DC145" s="127"/>
      <c r="DD145" s="127"/>
      <c r="DE145" s="127"/>
      <c r="DF145" s="127"/>
      <c r="DG145" s="127"/>
      <c r="DH145" s="132" t="s">
        <v>181</v>
      </c>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row>
    <row r="146" spans="1:144" s="58" customFormat="1" ht="20.25" customHeight="1">
      <c r="A146" s="55" t="s">
        <v>181</v>
      </c>
      <c r="B146" s="56">
        <v>1</v>
      </c>
      <c r="C146" s="1118" t="s">
        <v>9</v>
      </c>
      <c r="D146" s="1123"/>
      <c r="E146" s="1123"/>
      <c r="F146" s="1123"/>
      <c r="G146" s="1123"/>
      <c r="H146" s="1123"/>
      <c r="I146" s="1123"/>
      <c r="J146" s="1123"/>
      <c r="K146" s="56" t="s">
        <v>181</v>
      </c>
      <c r="L146" s="68" t="s">
        <v>181</v>
      </c>
      <c r="M146" s="152" t="s">
        <v>181</v>
      </c>
      <c r="N146" s="152" t="s">
        <v>181</v>
      </c>
      <c r="O146" s="401" t="s">
        <v>181</v>
      </c>
      <c r="P146" s="152" t="s">
        <v>181</v>
      </c>
      <c r="Q146" s="68" t="s">
        <v>181</v>
      </c>
      <c r="R146" s="152" t="s">
        <v>181</v>
      </c>
      <c r="S146" s="152" t="s">
        <v>181</v>
      </c>
      <c r="T146" s="401" t="s">
        <v>181</v>
      </c>
      <c r="U146" s="152" t="s">
        <v>181</v>
      </c>
      <c r="V146" s="68" t="s">
        <v>181</v>
      </c>
      <c r="W146" s="152" t="s">
        <v>181</v>
      </c>
      <c r="X146" s="152" t="s">
        <v>181</v>
      </c>
      <c r="Y146" s="401" t="s">
        <v>181</v>
      </c>
      <c r="Z146" s="152" t="s">
        <v>181</v>
      </c>
      <c r="AA146" s="68" t="s">
        <v>181</v>
      </c>
      <c r="AB146" s="152" t="s">
        <v>181</v>
      </c>
      <c r="AC146" s="152" t="s">
        <v>181</v>
      </c>
      <c r="AD146" s="401" t="s">
        <v>181</v>
      </c>
      <c r="AE146" s="152" t="s">
        <v>181</v>
      </c>
      <c r="AF146" s="68" t="s">
        <v>181</v>
      </c>
      <c r="AG146" s="152" t="s">
        <v>181</v>
      </c>
      <c r="AH146" s="152" t="s">
        <v>181</v>
      </c>
      <c r="AI146" s="401" t="s">
        <v>181</v>
      </c>
      <c r="AJ146" s="152" t="s">
        <v>181</v>
      </c>
      <c r="AK146" s="68" t="s">
        <v>181</v>
      </c>
      <c r="AL146" s="152" t="s">
        <v>181</v>
      </c>
      <c r="AM146" s="152" t="s">
        <v>181</v>
      </c>
      <c r="AN146" s="401" t="s">
        <v>181</v>
      </c>
      <c r="AO146" s="85" t="s">
        <v>181</v>
      </c>
      <c r="AP146" s="187" t="s">
        <v>181</v>
      </c>
      <c r="AQ146" s="185" t="s">
        <v>181</v>
      </c>
      <c r="AR146" s="188" t="s">
        <v>181</v>
      </c>
      <c r="AS146" s="729"/>
      <c r="AT146" s="132" t="s">
        <v>181</v>
      </c>
      <c r="AU146" s="132" t="s">
        <v>181</v>
      </c>
      <c r="AV146" s="132" t="s">
        <v>181</v>
      </c>
      <c r="AW146" s="132" t="s">
        <v>181</v>
      </c>
      <c r="AX146" s="132" t="s">
        <v>181</v>
      </c>
      <c r="AY146" s="132" t="s">
        <v>181</v>
      </c>
      <c r="AZ146" s="132" t="s">
        <v>181</v>
      </c>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32" t="s">
        <v>181</v>
      </c>
      <c r="CW146" s="127"/>
      <c r="CX146" s="127"/>
      <c r="CY146" s="127"/>
      <c r="CZ146" s="127"/>
      <c r="DA146" s="127"/>
      <c r="DB146" s="132" t="s">
        <v>181</v>
      </c>
      <c r="DC146" s="127"/>
      <c r="DD146" s="127"/>
      <c r="DE146" s="127"/>
      <c r="DF146" s="127"/>
      <c r="DG146" s="127"/>
      <c r="DH146" s="132" t="s">
        <v>181</v>
      </c>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row>
    <row r="147" spans="1:144" s="58" customFormat="1" ht="20.25" customHeight="1">
      <c r="A147" s="55" t="s">
        <v>181</v>
      </c>
      <c r="B147" s="56" t="s">
        <v>181</v>
      </c>
      <c r="C147" s="56" t="s">
        <v>181</v>
      </c>
      <c r="D147" s="1090" t="s">
        <v>211</v>
      </c>
      <c r="E147" s="1091"/>
      <c r="F147" s="1091"/>
      <c r="G147" s="1091"/>
      <c r="H147" s="1091"/>
      <c r="I147" s="1091"/>
      <c r="J147" s="1091"/>
      <c r="K147" s="56" t="s">
        <v>181</v>
      </c>
      <c r="L147" s="68" t="s">
        <v>181</v>
      </c>
      <c r="M147" s="152" t="s">
        <v>181</v>
      </c>
      <c r="N147" s="152" t="s">
        <v>181</v>
      </c>
      <c r="O147" s="410"/>
      <c r="P147" s="152"/>
      <c r="Q147" s="68"/>
      <c r="R147" s="152"/>
      <c r="S147" s="152"/>
      <c r="T147" s="410"/>
      <c r="U147" s="152"/>
      <c r="V147" s="68"/>
      <c r="W147" s="152"/>
      <c r="X147" s="152"/>
      <c r="Y147" s="410"/>
      <c r="Z147" s="152"/>
      <c r="AA147" s="68"/>
      <c r="AB147" s="152"/>
      <c r="AC147" s="152"/>
      <c r="AD147" s="410"/>
      <c r="AE147" s="152"/>
      <c r="AF147" s="68"/>
      <c r="AG147" s="152"/>
      <c r="AH147" s="152"/>
      <c r="AI147" s="410"/>
      <c r="AJ147" s="152"/>
      <c r="AK147" s="68"/>
      <c r="AL147" s="152"/>
      <c r="AM147" s="152"/>
      <c r="AN147" s="410"/>
      <c r="AO147" s="85" t="s">
        <v>181</v>
      </c>
      <c r="AP147" s="187" t="s">
        <v>181</v>
      </c>
      <c r="AQ147" s="52">
        <f>SUM(O147:AN147)</f>
        <v>0</v>
      </c>
      <c r="AR147" s="188" t="s">
        <v>181</v>
      </c>
      <c r="AS147" s="729"/>
      <c r="AT147" s="132" t="s">
        <v>181</v>
      </c>
      <c r="AU147" s="132" t="s">
        <v>181</v>
      </c>
      <c r="AV147" s="132" t="s">
        <v>181</v>
      </c>
      <c r="AW147" s="132" t="s">
        <v>181</v>
      </c>
      <c r="AX147" s="132" t="s">
        <v>181</v>
      </c>
      <c r="AY147" s="132" t="s">
        <v>181</v>
      </c>
      <c r="AZ147" s="132" t="s">
        <v>181</v>
      </c>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32" t="s">
        <v>181</v>
      </c>
      <c r="CW147" s="127"/>
      <c r="CX147" s="127"/>
      <c r="CY147" s="127"/>
      <c r="CZ147" s="127"/>
      <c r="DA147" s="127"/>
      <c r="DB147" s="132" t="s">
        <v>181</v>
      </c>
      <c r="DC147" s="127"/>
      <c r="DD147" s="127"/>
      <c r="DE147" s="127"/>
      <c r="DF147" s="127"/>
      <c r="DG147" s="127"/>
      <c r="DH147" s="132" t="s">
        <v>181</v>
      </c>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row>
    <row r="148" spans="1:144" s="58" customFormat="1" ht="20.25" customHeight="1">
      <c r="A148" s="55"/>
      <c r="B148" s="56"/>
      <c r="C148" s="56"/>
      <c r="D148" s="1068" t="s">
        <v>211</v>
      </c>
      <c r="E148" s="966"/>
      <c r="F148" s="966"/>
      <c r="G148" s="966"/>
      <c r="H148" s="966"/>
      <c r="I148" s="966"/>
      <c r="J148" s="966"/>
      <c r="K148" s="56"/>
      <c r="L148" s="68"/>
      <c r="M148" s="152"/>
      <c r="N148" s="152"/>
      <c r="O148" s="412"/>
      <c r="P148" s="152"/>
      <c r="Q148" s="68"/>
      <c r="R148" s="152"/>
      <c r="S148" s="152"/>
      <c r="T148" s="412"/>
      <c r="U148" s="152"/>
      <c r="V148" s="68"/>
      <c r="W148" s="152"/>
      <c r="X148" s="152"/>
      <c r="Y148" s="412"/>
      <c r="Z148" s="152"/>
      <c r="AA148" s="68"/>
      <c r="AB148" s="152"/>
      <c r="AC148" s="152"/>
      <c r="AD148" s="412"/>
      <c r="AE148" s="152"/>
      <c r="AF148" s="68"/>
      <c r="AG148" s="152"/>
      <c r="AH148" s="152"/>
      <c r="AI148" s="412"/>
      <c r="AJ148" s="152"/>
      <c r="AK148" s="68"/>
      <c r="AL148" s="152"/>
      <c r="AM148" s="152"/>
      <c r="AN148" s="412"/>
      <c r="AO148" s="85"/>
      <c r="AP148" s="187"/>
      <c r="AQ148" s="52">
        <f t="shared" ref="AQ148:AQ158" si="89">SUM(O148:AN148)</f>
        <v>0</v>
      </c>
      <c r="AR148" s="188"/>
      <c r="AS148" s="729"/>
      <c r="AT148" s="132" t="s">
        <v>181</v>
      </c>
      <c r="AU148" s="132" t="s">
        <v>181</v>
      </c>
      <c r="AV148" s="132" t="s">
        <v>181</v>
      </c>
      <c r="AW148" s="132" t="s">
        <v>181</v>
      </c>
      <c r="AX148" s="132" t="s">
        <v>181</v>
      </c>
      <c r="AY148" s="132" t="s">
        <v>181</v>
      </c>
      <c r="AZ148" s="132" t="s">
        <v>181</v>
      </c>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32" t="s">
        <v>181</v>
      </c>
      <c r="CW148" s="127"/>
      <c r="CX148" s="127"/>
      <c r="CY148" s="127"/>
      <c r="CZ148" s="127"/>
      <c r="DA148" s="127"/>
      <c r="DB148" s="132" t="s">
        <v>181</v>
      </c>
      <c r="DC148" s="127"/>
      <c r="DD148" s="127"/>
      <c r="DE148" s="127"/>
      <c r="DF148" s="127"/>
      <c r="DG148" s="127"/>
      <c r="DH148" s="132" t="s">
        <v>181</v>
      </c>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row>
    <row r="149" spans="1:144" s="58" customFormat="1" ht="20.25" customHeight="1">
      <c r="A149" s="55"/>
      <c r="B149" s="56"/>
      <c r="C149" s="56"/>
      <c r="D149" s="1068" t="s">
        <v>211</v>
      </c>
      <c r="E149" s="966"/>
      <c r="F149" s="966"/>
      <c r="G149" s="966"/>
      <c r="H149" s="966"/>
      <c r="I149" s="966"/>
      <c r="J149" s="966"/>
      <c r="K149" s="56"/>
      <c r="L149" s="68"/>
      <c r="M149" s="152"/>
      <c r="N149" s="152"/>
      <c r="O149" s="412"/>
      <c r="P149" s="152"/>
      <c r="Q149" s="68"/>
      <c r="R149" s="152"/>
      <c r="S149" s="152"/>
      <c r="T149" s="412"/>
      <c r="U149" s="152"/>
      <c r="V149" s="68"/>
      <c r="W149" s="152"/>
      <c r="X149" s="152"/>
      <c r="Y149" s="412"/>
      <c r="Z149" s="152"/>
      <c r="AA149" s="68"/>
      <c r="AB149" s="152"/>
      <c r="AC149" s="152"/>
      <c r="AD149" s="412"/>
      <c r="AE149" s="152"/>
      <c r="AF149" s="68"/>
      <c r="AG149" s="152"/>
      <c r="AH149" s="152"/>
      <c r="AI149" s="412"/>
      <c r="AJ149" s="152"/>
      <c r="AK149" s="68"/>
      <c r="AL149" s="152"/>
      <c r="AM149" s="152"/>
      <c r="AN149" s="412"/>
      <c r="AO149" s="85"/>
      <c r="AP149" s="187"/>
      <c r="AQ149" s="52">
        <f t="shared" si="89"/>
        <v>0</v>
      </c>
      <c r="AR149" s="188"/>
      <c r="AS149" s="729"/>
      <c r="AT149" s="132"/>
      <c r="AU149" s="132"/>
      <c r="AV149" s="132"/>
      <c r="AW149" s="132"/>
      <c r="AX149" s="132"/>
      <c r="AY149" s="132"/>
      <c r="AZ149" s="132"/>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32"/>
      <c r="CW149" s="127"/>
      <c r="CX149" s="127"/>
      <c r="CY149" s="127"/>
      <c r="CZ149" s="127"/>
      <c r="DA149" s="127"/>
      <c r="DB149" s="132"/>
      <c r="DC149" s="127"/>
      <c r="DD149" s="127"/>
      <c r="DE149" s="127"/>
      <c r="DF149" s="127"/>
      <c r="DG149" s="127"/>
      <c r="DH149" s="132"/>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row>
    <row r="150" spans="1:144" s="58" customFormat="1" ht="20.25" customHeight="1">
      <c r="A150" s="55"/>
      <c r="B150" s="56"/>
      <c r="C150" s="56"/>
      <c r="D150" s="1068" t="s">
        <v>211</v>
      </c>
      <c r="E150" s="966"/>
      <c r="F150" s="966"/>
      <c r="G150" s="966"/>
      <c r="H150" s="966"/>
      <c r="I150" s="966"/>
      <c r="J150" s="966"/>
      <c r="K150" s="56"/>
      <c r="L150" s="68"/>
      <c r="M150" s="152"/>
      <c r="N150" s="152"/>
      <c r="O150" s="412"/>
      <c r="P150" s="152"/>
      <c r="Q150" s="68"/>
      <c r="R150" s="152"/>
      <c r="S150" s="152"/>
      <c r="T150" s="412"/>
      <c r="U150" s="152"/>
      <c r="V150" s="68"/>
      <c r="W150" s="152"/>
      <c r="X150" s="152"/>
      <c r="Y150" s="412"/>
      <c r="Z150" s="152"/>
      <c r="AA150" s="68"/>
      <c r="AB150" s="152"/>
      <c r="AC150" s="152"/>
      <c r="AD150" s="412"/>
      <c r="AE150" s="152"/>
      <c r="AF150" s="68"/>
      <c r="AG150" s="152"/>
      <c r="AH150" s="152"/>
      <c r="AI150" s="412"/>
      <c r="AJ150" s="152"/>
      <c r="AK150" s="68"/>
      <c r="AL150" s="152"/>
      <c r="AM150" s="152"/>
      <c r="AN150" s="412"/>
      <c r="AO150" s="85"/>
      <c r="AP150" s="187"/>
      <c r="AQ150" s="52">
        <f t="shared" si="89"/>
        <v>0</v>
      </c>
      <c r="AR150" s="188"/>
      <c r="AS150" s="729"/>
      <c r="AT150" s="132"/>
      <c r="AU150" s="132"/>
      <c r="AV150" s="132"/>
      <c r="AW150" s="132"/>
      <c r="AX150" s="132"/>
      <c r="AY150" s="132"/>
      <c r="AZ150" s="132"/>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32"/>
      <c r="CW150" s="127"/>
      <c r="CX150" s="127"/>
      <c r="CY150" s="127"/>
      <c r="CZ150" s="127"/>
      <c r="DA150" s="127"/>
      <c r="DB150" s="132"/>
      <c r="DC150" s="127"/>
      <c r="DD150" s="127"/>
      <c r="DE150" s="127"/>
      <c r="DF150" s="127"/>
      <c r="DG150" s="127"/>
      <c r="DH150" s="132"/>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row>
    <row r="151" spans="1:144" s="58" customFormat="1" ht="20.25" customHeight="1">
      <c r="A151" s="55"/>
      <c r="B151" s="56"/>
      <c r="C151" s="56"/>
      <c r="D151" s="1068" t="s">
        <v>211</v>
      </c>
      <c r="E151" s="966"/>
      <c r="F151" s="966"/>
      <c r="G151" s="966"/>
      <c r="H151" s="966"/>
      <c r="I151" s="966"/>
      <c r="J151" s="966"/>
      <c r="K151" s="56"/>
      <c r="L151" s="68"/>
      <c r="M151" s="152"/>
      <c r="N151" s="152"/>
      <c r="O151" s="412"/>
      <c r="P151" s="152"/>
      <c r="Q151" s="68"/>
      <c r="R151" s="152"/>
      <c r="S151" s="152"/>
      <c r="T151" s="412"/>
      <c r="U151" s="152"/>
      <c r="V151" s="68"/>
      <c r="W151" s="152"/>
      <c r="X151" s="152"/>
      <c r="Y151" s="412"/>
      <c r="Z151" s="152"/>
      <c r="AA151" s="68"/>
      <c r="AB151" s="152"/>
      <c r="AC151" s="152"/>
      <c r="AD151" s="412"/>
      <c r="AE151" s="152"/>
      <c r="AF151" s="68"/>
      <c r="AG151" s="152"/>
      <c r="AH151" s="152"/>
      <c r="AI151" s="412"/>
      <c r="AJ151" s="152"/>
      <c r="AK151" s="68"/>
      <c r="AL151" s="152"/>
      <c r="AM151" s="152"/>
      <c r="AN151" s="412"/>
      <c r="AO151" s="85"/>
      <c r="AP151" s="187"/>
      <c r="AQ151" s="52">
        <f t="shared" si="89"/>
        <v>0</v>
      </c>
      <c r="AR151" s="188"/>
      <c r="AS151" s="729"/>
      <c r="AT151" s="132"/>
      <c r="AU151" s="132"/>
      <c r="AV151" s="132"/>
      <c r="AW151" s="132"/>
      <c r="AX151" s="132"/>
      <c r="AY151" s="132"/>
      <c r="AZ151" s="132"/>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32"/>
      <c r="CW151" s="127"/>
      <c r="CX151" s="127"/>
      <c r="CY151" s="127"/>
      <c r="CZ151" s="127"/>
      <c r="DA151" s="127"/>
      <c r="DB151" s="132"/>
      <c r="DC151" s="127"/>
      <c r="DD151" s="127"/>
      <c r="DE151" s="127"/>
      <c r="DF151" s="127"/>
      <c r="DG151" s="127"/>
      <c r="DH151" s="132"/>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row>
    <row r="152" spans="1:144" s="58" customFormat="1" ht="20.25" customHeight="1">
      <c r="A152" s="55"/>
      <c r="B152" s="56"/>
      <c r="C152" s="56"/>
      <c r="D152" s="1068" t="s">
        <v>211</v>
      </c>
      <c r="E152" s="966"/>
      <c r="F152" s="966"/>
      <c r="G152" s="966"/>
      <c r="H152" s="966"/>
      <c r="I152" s="966"/>
      <c r="J152" s="966"/>
      <c r="K152" s="56"/>
      <c r="L152" s="68"/>
      <c r="M152" s="152"/>
      <c r="N152" s="152"/>
      <c r="O152" s="412"/>
      <c r="P152" s="152"/>
      <c r="Q152" s="68"/>
      <c r="R152" s="152"/>
      <c r="S152" s="152"/>
      <c r="T152" s="412"/>
      <c r="U152" s="152"/>
      <c r="V152" s="68"/>
      <c r="W152" s="152"/>
      <c r="X152" s="152"/>
      <c r="Y152" s="412"/>
      <c r="Z152" s="152"/>
      <c r="AA152" s="68"/>
      <c r="AB152" s="152"/>
      <c r="AC152" s="152"/>
      <c r="AD152" s="412"/>
      <c r="AE152" s="152"/>
      <c r="AF152" s="68"/>
      <c r="AG152" s="152"/>
      <c r="AH152" s="152"/>
      <c r="AI152" s="412"/>
      <c r="AJ152" s="152"/>
      <c r="AK152" s="68"/>
      <c r="AL152" s="152"/>
      <c r="AM152" s="152"/>
      <c r="AN152" s="412"/>
      <c r="AO152" s="85"/>
      <c r="AP152" s="187"/>
      <c r="AQ152" s="52">
        <f t="shared" si="89"/>
        <v>0</v>
      </c>
      <c r="AR152" s="188"/>
      <c r="AS152" s="729"/>
      <c r="AT152" s="132"/>
      <c r="AU152" s="132"/>
      <c r="AV152" s="132"/>
      <c r="AW152" s="132"/>
      <c r="AX152" s="132"/>
      <c r="AY152" s="132"/>
      <c r="AZ152" s="132"/>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32"/>
      <c r="CW152" s="127"/>
      <c r="CX152" s="127"/>
      <c r="CY152" s="127"/>
      <c r="CZ152" s="127"/>
      <c r="DA152" s="127"/>
      <c r="DB152" s="132"/>
      <c r="DC152" s="127"/>
      <c r="DD152" s="127"/>
      <c r="DE152" s="127"/>
      <c r="DF152" s="127"/>
      <c r="DG152" s="127"/>
      <c r="DH152" s="132"/>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row>
    <row r="153" spans="1:144" s="58" customFormat="1" ht="20.25" customHeight="1">
      <c r="A153" s="55"/>
      <c r="B153" s="56"/>
      <c r="C153" s="56"/>
      <c r="D153" s="1068" t="s">
        <v>211</v>
      </c>
      <c r="E153" s="966"/>
      <c r="F153" s="966"/>
      <c r="G153" s="966"/>
      <c r="H153" s="966"/>
      <c r="I153" s="966"/>
      <c r="J153" s="966"/>
      <c r="K153" s="56"/>
      <c r="L153" s="68"/>
      <c r="M153" s="152"/>
      <c r="N153" s="152"/>
      <c r="O153" s="412"/>
      <c r="P153" s="152"/>
      <c r="Q153" s="68"/>
      <c r="R153" s="152"/>
      <c r="S153" s="152"/>
      <c r="T153" s="412"/>
      <c r="U153" s="152"/>
      <c r="V153" s="68"/>
      <c r="W153" s="152"/>
      <c r="X153" s="152"/>
      <c r="Y153" s="412"/>
      <c r="Z153" s="152"/>
      <c r="AA153" s="68"/>
      <c r="AB153" s="152"/>
      <c r="AC153" s="152"/>
      <c r="AD153" s="412"/>
      <c r="AE153" s="152"/>
      <c r="AF153" s="68"/>
      <c r="AG153" s="152"/>
      <c r="AH153" s="152"/>
      <c r="AI153" s="412"/>
      <c r="AJ153" s="152"/>
      <c r="AK153" s="68"/>
      <c r="AL153" s="152"/>
      <c r="AM153" s="152"/>
      <c r="AN153" s="412"/>
      <c r="AO153" s="85"/>
      <c r="AP153" s="187"/>
      <c r="AQ153" s="52">
        <f t="shared" si="89"/>
        <v>0</v>
      </c>
      <c r="AR153" s="188"/>
      <c r="AS153" s="729"/>
      <c r="AT153" s="132"/>
      <c r="AU153" s="132"/>
      <c r="AV153" s="132"/>
      <c r="AW153" s="132"/>
      <c r="AX153" s="132"/>
      <c r="AY153" s="132"/>
      <c r="AZ153" s="132"/>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32"/>
      <c r="CW153" s="127"/>
      <c r="CX153" s="127"/>
      <c r="CY153" s="127"/>
      <c r="CZ153" s="127"/>
      <c r="DA153" s="127"/>
      <c r="DB153" s="132"/>
      <c r="DC153" s="127"/>
      <c r="DD153" s="127"/>
      <c r="DE153" s="127"/>
      <c r="DF153" s="127"/>
      <c r="DG153" s="127"/>
      <c r="DH153" s="132"/>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row>
    <row r="154" spans="1:144" s="58" customFormat="1" ht="20.25" customHeight="1">
      <c r="A154" s="55"/>
      <c r="B154" s="56"/>
      <c r="C154" s="56"/>
      <c r="D154" s="1068" t="s">
        <v>211</v>
      </c>
      <c r="E154" s="966"/>
      <c r="F154" s="966"/>
      <c r="G154" s="966"/>
      <c r="H154" s="966"/>
      <c r="I154" s="966"/>
      <c r="J154" s="966"/>
      <c r="K154" s="56"/>
      <c r="L154" s="68"/>
      <c r="M154" s="152"/>
      <c r="N154" s="152"/>
      <c r="O154" s="412"/>
      <c r="P154" s="152"/>
      <c r="Q154" s="68"/>
      <c r="R154" s="152"/>
      <c r="S154" s="152"/>
      <c r="T154" s="412"/>
      <c r="U154" s="152"/>
      <c r="V154" s="68"/>
      <c r="W154" s="152"/>
      <c r="X154" s="152"/>
      <c r="Y154" s="412"/>
      <c r="Z154" s="152"/>
      <c r="AA154" s="68"/>
      <c r="AB154" s="152"/>
      <c r="AC154" s="152"/>
      <c r="AD154" s="412"/>
      <c r="AE154" s="152"/>
      <c r="AF154" s="68"/>
      <c r="AG154" s="152"/>
      <c r="AH154" s="152"/>
      <c r="AI154" s="412"/>
      <c r="AJ154" s="152"/>
      <c r="AK154" s="68"/>
      <c r="AL154" s="152"/>
      <c r="AM154" s="152"/>
      <c r="AN154" s="412"/>
      <c r="AO154" s="85"/>
      <c r="AP154" s="187"/>
      <c r="AQ154" s="52">
        <f t="shared" si="89"/>
        <v>0</v>
      </c>
      <c r="AR154" s="188"/>
      <c r="AS154" s="729"/>
      <c r="AT154" s="132"/>
      <c r="AU154" s="132"/>
      <c r="AV154" s="132"/>
      <c r="AW154" s="132"/>
      <c r="AX154" s="132"/>
      <c r="AY154" s="132"/>
      <c r="AZ154" s="132"/>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32"/>
      <c r="CW154" s="127"/>
      <c r="CX154" s="127"/>
      <c r="CY154" s="127"/>
      <c r="CZ154" s="127"/>
      <c r="DA154" s="127"/>
      <c r="DB154" s="132"/>
      <c r="DC154" s="127"/>
      <c r="DD154" s="127"/>
      <c r="DE154" s="127"/>
      <c r="DF154" s="127"/>
      <c r="DG154" s="127"/>
      <c r="DH154" s="132"/>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row>
    <row r="155" spans="1:144" s="58" customFormat="1" ht="20.25" customHeight="1">
      <c r="A155" s="55"/>
      <c r="B155" s="56"/>
      <c r="C155" s="56"/>
      <c r="D155" s="1068" t="s">
        <v>211</v>
      </c>
      <c r="E155" s="966"/>
      <c r="F155" s="966"/>
      <c r="G155" s="966"/>
      <c r="H155" s="966"/>
      <c r="I155" s="966"/>
      <c r="J155" s="966"/>
      <c r="K155" s="56"/>
      <c r="L155" s="68"/>
      <c r="M155" s="152"/>
      <c r="N155" s="152"/>
      <c r="O155" s="412"/>
      <c r="P155" s="152"/>
      <c r="Q155" s="68"/>
      <c r="R155" s="152"/>
      <c r="S155" s="152"/>
      <c r="T155" s="412"/>
      <c r="U155" s="152"/>
      <c r="V155" s="68"/>
      <c r="W155" s="152"/>
      <c r="X155" s="152"/>
      <c r="Y155" s="412"/>
      <c r="Z155" s="152"/>
      <c r="AA155" s="68"/>
      <c r="AB155" s="152"/>
      <c r="AC155" s="152"/>
      <c r="AD155" s="412"/>
      <c r="AE155" s="152"/>
      <c r="AF155" s="68"/>
      <c r="AG155" s="152"/>
      <c r="AH155" s="152"/>
      <c r="AI155" s="412"/>
      <c r="AJ155" s="152"/>
      <c r="AK155" s="68"/>
      <c r="AL155" s="152"/>
      <c r="AM155" s="152"/>
      <c r="AN155" s="412"/>
      <c r="AO155" s="85"/>
      <c r="AP155" s="187"/>
      <c r="AQ155" s="52">
        <f t="shared" si="89"/>
        <v>0</v>
      </c>
      <c r="AR155" s="188"/>
      <c r="AS155" s="729"/>
      <c r="AT155" s="132"/>
      <c r="AU155" s="132"/>
      <c r="AV155" s="132"/>
      <c r="AW155" s="132"/>
      <c r="AX155" s="132"/>
      <c r="AY155" s="132"/>
      <c r="AZ155" s="132"/>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32"/>
      <c r="CW155" s="127"/>
      <c r="CX155" s="127"/>
      <c r="CY155" s="127"/>
      <c r="CZ155" s="127"/>
      <c r="DA155" s="127"/>
      <c r="DB155" s="132"/>
      <c r="DC155" s="127"/>
      <c r="DD155" s="127"/>
      <c r="DE155" s="127"/>
      <c r="DF155" s="127"/>
      <c r="DG155" s="127"/>
      <c r="DH155" s="132"/>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row>
    <row r="156" spans="1:144" s="58" customFormat="1" ht="20.25" customHeight="1">
      <c r="A156" s="55" t="s">
        <v>181</v>
      </c>
      <c r="B156" s="56" t="s">
        <v>181</v>
      </c>
      <c r="C156" s="56" t="s">
        <v>181</v>
      </c>
      <c r="D156" s="1068" t="s">
        <v>211</v>
      </c>
      <c r="E156" s="966"/>
      <c r="F156" s="966"/>
      <c r="G156" s="966"/>
      <c r="H156" s="966"/>
      <c r="I156" s="966"/>
      <c r="J156" s="966"/>
      <c r="K156" s="56" t="s">
        <v>181</v>
      </c>
      <c r="L156" s="68" t="s">
        <v>181</v>
      </c>
      <c r="M156" s="152" t="s">
        <v>181</v>
      </c>
      <c r="N156" s="152" t="s">
        <v>181</v>
      </c>
      <c r="O156" s="412"/>
      <c r="P156" s="152"/>
      <c r="Q156" s="68"/>
      <c r="R156" s="152"/>
      <c r="S156" s="152"/>
      <c r="T156" s="412"/>
      <c r="U156" s="152"/>
      <c r="V156" s="68"/>
      <c r="W156" s="152"/>
      <c r="X156" s="152"/>
      <c r="Y156" s="412"/>
      <c r="Z156" s="152"/>
      <c r="AA156" s="68"/>
      <c r="AB156" s="152"/>
      <c r="AC156" s="152"/>
      <c r="AD156" s="412"/>
      <c r="AE156" s="152"/>
      <c r="AF156" s="68"/>
      <c r="AG156" s="152"/>
      <c r="AH156" s="152"/>
      <c r="AI156" s="412"/>
      <c r="AJ156" s="152"/>
      <c r="AK156" s="68"/>
      <c r="AL156" s="152"/>
      <c r="AM156" s="152"/>
      <c r="AN156" s="412"/>
      <c r="AO156" s="85" t="s">
        <v>181</v>
      </c>
      <c r="AP156" s="187" t="s">
        <v>181</v>
      </c>
      <c r="AQ156" s="52">
        <f t="shared" si="89"/>
        <v>0</v>
      </c>
      <c r="AR156" s="188" t="s">
        <v>181</v>
      </c>
      <c r="AS156" s="729"/>
      <c r="AT156" s="132"/>
      <c r="AU156" s="132"/>
      <c r="AV156" s="132"/>
      <c r="AW156" s="132"/>
      <c r="AX156" s="132"/>
      <c r="AY156" s="132"/>
      <c r="AZ156" s="132"/>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32"/>
      <c r="CW156" s="127"/>
      <c r="CX156" s="127"/>
      <c r="CY156" s="127"/>
      <c r="CZ156" s="127"/>
      <c r="DA156" s="127"/>
      <c r="DB156" s="132"/>
      <c r="DC156" s="127"/>
      <c r="DD156" s="127"/>
      <c r="DE156" s="127"/>
      <c r="DF156" s="127"/>
      <c r="DG156" s="127"/>
      <c r="DH156" s="132"/>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row>
    <row r="157" spans="1:144" s="58" customFormat="1" ht="9.9499999999999993" customHeight="1">
      <c r="A157" s="55" t="s">
        <v>181</v>
      </c>
      <c r="B157" s="56" t="s">
        <v>181</v>
      </c>
      <c r="C157" s="56" t="s">
        <v>181</v>
      </c>
      <c r="D157" s="56" t="s">
        <v>181</v>
      </c>
      <c r="E157" s="56" t="s">
        <v>181</v>
      </c>
      <c r="F157" s="56" t="s">
        <v>181</v>
      </c>
      <c r="G157" s="56" t="s">
        <v>181</v>
      </c>
      <c r="H157" s="56" t="s">
        <v>181</v>
      </c>
      <c r="I157" s="56" t="s">
        <v>181</v>
      </c>
      <c r="J157" s="56" t="s">
        <v>181</v>
      </c>
      <c r="K157" s="56" t="s">
        <v>181</v>
      </c>
      <c r="L157" s="68" t="s">
        <v>181</v>
      </c>
      <c r="M157" s="152" t="s">
        <v>181</v>
      </c>
      <c r="N157" s="152" t="s">
        <v>181</v>
      </c>
      <c r="O157" s="401"/>
      <c r="P157" s="152"/>
      <c r="Q157" s="68"/>
      <c r="R157" s="152"/>
      <c r="S157" s="152"/>
      <c r="T157" s="401"/>
      <c r="U157" s="152"/>
      <c r="V157" s="68"/>
      <c r="W157" s="152"/>
      <c r="X157" s="152"/>
      <c r="Y157" s="401"/>
      <c r="Z157" s="152"/>
      <c r="AA157" s="68"/>
      <c r="AB157" s="152"/>
      <c r="AC157" s="152"/>
      <c r="AD157" s="401"/>
      <c r="AE157" s="152"/>
      <c r="AF157" s="68"/>
      <c r="AG157" s="152"/>
      <c r="AH157" s="152"/>
      <c r="AI157" s="401"/>
      <c r="AJ157" s="152"/>
      <c r="AK157" s="68"/>
      <c r="AL157" s="152"/>
      <c r="AM157" s="152"/>
      <c r="AN157" s="401"/>
      <c r="AO157" s="85" t="s">
        <v>181</v>
      </c>
      <c r="AP157" s="187" t="s">
        <v>181</v>
      </c>
      <c r="AQ157" s="185" t="s">
        <v>181</v>
      </c>
      <c r="AR157" s="188" t="s">
        <v>181</v>
      </c>
      <c r="AS157" s="729"/>
      <c r="AT157" s="132" t="s">
        <v>181</v>
      </c>
      <c r="AU157" s="132" t="s">
        <v>181</v>
      </c>
      <c r="AV157" s="132" t="s">
        <v>181</v>
      </c>
      <c r="AW157" s="132" t="s">
        <v>181</v>
      </c>
      <c r="AX157" s="132" t="s">
        <v>181</v>
      </c>
      <c r="AY157" s="132" t="s">
        <v>181</v>
      </c>
      <c r="AZ157" s="132" t="s">
        <v>181</v>
      </c>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32" t="s">
        <v>181</v>
      </c>
      <c r="CW157" s="127"/>
      <c r="CX157" s="127"/>
      <c r="CY157" s="127"/>
      <c r="CZ157" s="127"/>
      <c r="DA157" s="127"/>
      <c r="DB157" s="132" t="s">
        <v>181</v>
      </c>
      <c r="DC157" s="127"/>
      <c r="DD157" s="127"/>
      <c r="DE157" s="127"/>
      <c r="DF157" s="127"/>
      <c r="DG157" s="127"/>
      <c r="DH157" s="132" t="s">
        <v>181</v>
      </c>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row>
    <row r="158" spans="1:144" s="58" customFormat="1" ht="20.25" customHeight="1">
      <c r="A158" s="55" t="s">
        <v>181</v>
      </c>
      <c r="B158" s="56">
        <v>2</v>
      </c>
      <c r="C158" s="1118" t="s">
        <v>212</v>
      </c>
      <c r="D158" s="1123"/>
      <c r="E158" s="1123"/>
      <c r="F158" s="1123"/>
      <c r="G158" s="1123"/>
      <c r="H158" s="1123"/>
      <c r="I158" s="1123"/>
      <c r="J158" s="1123"/>
      <c r="K158" s="56" t="s">
        <v>181</v>
      </c>
      <c r="L158" s="68" t="s">
        <v>181</v>
      </c>
      <c r="M158" s="152" t="s">
        <v>181</v>
      </c>
      <c r="N158" s="152" t="s">
        <v>181</v>
      </c>
      <c r="O158" s="410"/>
      <c r="P158" s="152"/>
      <c r="Q158" s="68"/>
      <c r="R158" s="152"/>
      <c r="S158" s="152"/>
      <c r="T158" s="410"/>
      <c r="U158" s="152"/>
      <c r="V158" s="68"/>
      <c r="W158" s="152"/>
      <c r="X158" s="152"/>
      <c r="Y158" s="410"/>
      <c r="Z158" s="152"/>
      <c r="AA158" s="68"/>
      <c r="AB158" s="152"/>
      <c r="AC158" s="152"/>
      <c r="AD158" s="410"/>
      <c r="AE158" s="152"/>
      <c r="AF158" s="68"/>
      <c r="AG158" s="152"/>
      <c r="AH158" s="152"/>
      <c r="AI158" s="410"/>
      <c r="AJ158" s="152"/>
      <c r="AK158" s="68"/>
      <c r="AL158" s="152"/>
      <c r="AM158" s="152"/>
      <c r="AN158" s="410"/>
      <c r="AO158" s="85" t="s">
        <v>181</v>
      </c>
      <c r="AP158" s="187" t="s">
        <v>181</v>
      </c>
      <c r="AQ158" s="52">
        <f t="shared" si="89"/>
        <v>0</v>
      </c>
      <c r="AR158" s="188" t="s">
        <v>181</v>
      </c>
      <c r="AS158" s="729"/>
      <c r="AT158" s="132" t="s">
        <v>181</v>
      </c>
      <c r="AU158" s="132" t="s">
        <v>181</v>
      </c>
      <c r="AV158" s="132" t="s">
        <v>181</v>
      </c>
      <c r="AW158" s="132" t="s">
        <v>181</v>
      </c>
      <c r="AX158" s="132" t="s">
        <v>181</v>
      </c>
      <c r="AY158" s="132" t="s">
        <v>181</v>
      </c>
      <c r="AZ158" s="132" t="s">
        <v>181</v>
      </c>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32" t="s">
        <v>181</v>
      </c>
      <c r="CW158" s="127"/>
      <c r="CX158" s="127"/>
      <c r="CY158" s="127"/>
      <c r="CZ158" s="127"/>
      <c r="DA158" s="127"/>
      <c r="DB158" s="132" t="s">
        <v>181</v>
      </c>
      <c r="DC158" s="127"/>
      <c r="DD158" s="127"/>
      <c r="DE158" s="127"/>
      <c r="DF158" s="127"/>
      <c r="DG158" s="127"/>
      <c r="DH158" s="132" t="s">
        <v>181</v>
      </c>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row>
    <row r="159" spans="1:144" s="58" customFormat="1" ht="9.9499999999999993" customHeight="1">
      <c r="A159" s="55" t="s">
        <v>181</v>
      </c>
      <c r="B159" s="56" t="s">
        <v>181</v>
      </c>
      <c r="C159" s="56" t="s">
        <v>181</v>
      </c>
      <c r="D159" s="56" t="s">
        <v>181</v>
      </c>
      <c r="E159" s="56" t="s">
        <v>181</v>
      </c>
      <c r="F159" s="56" t="s">
        <v>181</v>
      </c>
      <c r="G159" s="56" t="s">
        <v>181</v>
      </c>
      <c r="H159" s="56" t="s">
        <v>181</v>
      </c>
      <c r="I159" s="56" t="s">
        <v>181</v>
      </c>
      <c r="J159" s="56" t="s">
        <v>181</v>
      </c>
      <c r="K159" s="56" t="s">
        <v>181</v>
      </c>
      <c r="L159" s="68" t="s">
        <v>181</v>
      </c>
      <c r="M159" s="152" t="s">
        <v>181</v>
      </c>
      <c r="N159" s="152" t="s">
        <v>181</v>
      </c>
      <c r="O159" s="401"/>
      <c r="P159" s="152"/>
      <c r="Q159" s="68"/>
      <c r="R159" s="152"/>
      <c r="S159" s="152"/>
      <c r="T159" s="401"/>
      <c r="U159" s="152"/>
      <c r="V159" s="68"/>
      <c r="W159" s="152"/>
      <c r="X159" s="152"/>
      <c r="Y159" s="401"/>
      <c r="Z159" s="152"/>
      <c r="AA159" s="68"/>
      <c r="AB159" s="152"/>
      <c r="AC159" s="152"/>
      <c r="AD159" s="401"/>
      <c r="AE159" s="152"/>
      <c r="AF159" s="68"/>
      <c r="AG159" s="152"/>
      <c r="AH159" s="152"/>
      <c r="AI159" s="401"/>
      <c r="AJ159" s="152"/>
      <c r="AK159" s="68"/>
      <c r="AL159" s="152"/>
      <c r="AM159" s="152"/>
      <c r="AN159" s="401"/>
      <c r="AO159" s="85" t="s">
        <v>181</v>
      </c>
      <c r="AP159" s="187" t="s">
        <v>181</v>
      </c>
      <c r="AQ159" s="185" t="s">
        <v>181</v>
      </c>
      <c r="AR159" s="188" t="s">
        <v>181</v>
      </c>
      <c r="AS159" s="729"/>
      <c r="AT159" s="132" t="s">
        <v>181</v>
      </c>
      <c r="AU159" s="132" t="s">
        <v>181</v>
      </c>
      <c r="AV159" s="132" t="s">
        <v>181</v>
      </c>
      <c r="AW159" s="132" t="s">
        <v>181</v>
      </c>
      <c r="AX159" s="132" t="s">
        <v>181</v>
      </c>
      <c r="AY159" s="132" t="s">
        <v>181</v>
      </c>
      <c r="AZ159" s="132" t="s">
        <v>181</v>
      </c>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32" t="s">
        <v>181</v>
      </c>
      <c r="CW159" s="127"/>
      <c r="CX159" s="127"/>
      <c r="CY159" s="127"/>
      <c r="CZ159" s="127"/>
      <c r="DA159" s="127"/>
      <c r="DB159" s="132" t="s">
        <v>181</v>
      </c>
      <c r="DC159" s="127"/>
      <c r="DD159" s="127"/>
      <c r="DE159" s="127"/>
      <c r="DF159" s="127"/>
      <c r="DG159" s="127"/>
      <c r="DH159" s="132" t="s">
        <v>181</v>
      </c>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row>
    <row r="160" spans="1:144" s="58" customFormat="1" ht="20.25" customHeight="1">
      <c r="A160" s="55" t="s">
        <v>181</v>
      </c>
      <c r="B160" s="56">
        <v>3</v>
      </c>
      <c r="C160" s="1118" t="s">
        <v>241</v>
      </c>
      <c r="D160" s="1123"/>
      <c r="E160" s="1123"/>
      <c r="F160" s="1123"/>
      <c r="G160" s="1123"/>
      <c r="H160" s="1123"/>
      <c r="I160" s="1123"/>
      <c r="J160" s="1123"/>
      <c r="K160" s="56" t="s">
        <v>181</v>
      </c>
      <c r="L160" s="68" t="s">
        <v>181</v>
      </c>
      <c r="M160" s="152" t="s">
        <v>181</v>
      </c>
      <c r="N160" s="152" t="s">
        <v>181</v>
      </c>
      <c r="O160" s="401"/>
      <c r="P160" s="152"/>
      <c r="Q160" s="68"/>
      <c r="R160" s="152"/>
      <c r="S160" s="152"/>
      <c r="T160" s="401"/>
      <c r="U160" s="152"/>
      <c r="V160" s="68"/>
      <c r="W160" s="152"/>
      <c r="X160" s="152"/>
      <c r="Y160" s="401"/>
      <c r="Z160" s="152"/>
      <c r="AA160" s="68"/>
      <c r="AB160" s="152"/>
      <c r="AC160" s="152"/>
      <c r="AD160" s="401"/>
      <c r="AE160" s="152"/>
      <c r="AF160" s="68"/>
      <c r="AG160" s="152"/>
      <c r="AH160" s="152"/>
      <c r="AI160" s="401"/>
      <c r="AJ160" s="152"/>
      <c r="AK160" s="68"/>
      <c r="AL160" s="152"/>
      <c r="AM160" s="152"/>
      <c r="AN160" s="401"/>
      <c r="AO160" s="85" t="s">
        <v>181</v>
      </c>
      <c r="AP160" s="187" t="s">
        <v>181</v>
      </c>
      <c r="AQ160" s="185" t="s">
        <v>181</v>
      </c>
      <c r="AR160" s="188" t="s">
        <v>181</v>
      </c>
      <c r="AS160" s="729"/>
      <c r="AT160" s="132" t="s">
        <v>181</v>
      </c>
      <c r="AU160" s="132" t="s">
        <v>181</v>
      </c>
      <c r="AV160" s="132" t="s">
        <v>181</v>
      </c>
      <c r="AW160" s="132" t="s">
        <v>181</v>
      </c>
      <c r="AX160" s="132" t="s">
        <v>181</v>
      </c>
      <c r="AY160" s="132" t="s">
        <v>181</v>
      </c>
      <c r="AZ160" s="132" t="s">
        <v>181</v>
      </c>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32" t="s">
        <v>181</v>
      </c>
      <c r="CW160" s="127"/>
      <c r="CX160" s="127"/>
      <c r="CY160" s="127"/>
      <c r="CZ160" s="127"/>
      <c r="DA160" s="127"/>
      <c r="DB160" s="132" t="s">
        <v>181</v>
      </c>
      <c r="DC160" s="127"/>
      <c r="DD160" s="127"/>
      <c r="DE160" s="127"/>
      <c r="DF160" s="127"/>
      <c r="DG160" s="127"/>
      <c r="DH160" s="132" t="s">
        <v>181</v>
      </c>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row>
    <row r="161" spans="1:144" s="58" customFormat="1" ht="20.25" customHeight="1">
      <c r="A161" s="55" t="s">
        <v>181</v>
      </c>
      <c r="B161" s="56" t="s">
        <v>181</v>
      </c>
      <c r="C161" s="56" t="s">
        <v>181</v>
      </c>
      <c r="D161" s="1072" t="s">
        <v>213</v>
      </c>
      <c r="E161" s="1073"/>
      <c r="F161" s="1073"/>
      <c r="G161" s="1073"/>
      <c r="H161" s="1073"/>
      <c r="I161" s="1073"/>
      <c r="J161" s="1073"/>
      <c r="K161" s="56" t="s">
        <v>181</v>
      </c>
      <c r="L161" s="68" t="s">
        <v>181</v>
      </c>
      <c r="M161" s="152" t="s">
        <v>181</v>
      </c>
      <c r="N161" s="152" t="s">
        <v>181</v>
      </c>
      <c r="O161" s="410"/>
      <c r="P161" s="152"/>
      <c r="Q161" s="68"/>
      <c r="R161" s="152"/>
      <c r="S161" s="152"/>
      <c r="T161" s="410"/>
      <c r="U161" s="152"/>
      <c r="V161" s="68"/>
      <c r="W161" s="152"/>
      <c r="X161" s="152"/>
      <c r="Y161" s="410"/>
      <c r="Z161" s="152"/>
      <c r="AA161" s="68"/>
      <c r="AB161" s="152"/>
      <c r="AC161" s="152"/>
      <c r="AD161" s="410"/>
      <c r="AE161" s="152"/>
      <c r="AF161" s="68"/>
      <c r="AG161" s="152"/>
      <c r="AH161" s="152"/>
      <c r="AI161" s="410"/>
      <c r="AJ161" s="152"/>
      <c r="AK161" s="68"/>
      <c r="AL161" s="152"/>
      <c r="AM161" s="152"/>
      <c r="AN161" s="410"/>
      <c r="AO161" s="85" t="s">
        <v>181</v>
      </c>
      <c r="AP161" s="187" t="s">
        <v>181</v>
      </c>
      <c r="AQ161" s="52">
        <f>SUM(O161:AN161)</f>
        <v>0</v>
      </c>
      <c r="AR161" s="188" t="s">
        <v>181</v>
      </c>
      <c r="AS161" s="729"/>
      <c r="AT161" s="132" t="s">
        <v>181</v>
      </c>
      <c r="AU161" s="132" t="s">
        <v>181</v>
      </c>
      <c r="AV161" s="132" t="s">
        <v>181</v>
      </c>
      <c r="AW161" s="132" t="s">
        <v>181</v>
      </c>
      <c r="AX161" s="132" t="s">
        <v>181</v>
      </c>
      <c r="AY161" s="132" t="s">
        <v>181</v>
      </c>
      <c r="AZ161" s="132" t="s">
        <v>181</v>
      </c>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32" t="s">
        <v>181</v>
      </c>
      <c r="CW161" s="127"/>
      <c r="CX161" s="127"/>
      <c r="CY161" s="127"/>
      <c r="CZ161" s="127"/>
      <c r="DA161" s="127"/>
      <c r="DB161" s="132" t="s">
        <v>181</v>
      </c>
      <c r="DC161" s="127"/>
      <c r="DD161" s="127"/>
      <c r="DE161" s="127"/>
      <c r="DF161" s="127"/>
      <c r="DG161" s="127"/>
      <c r="DH161" s="132" t="s">
        <v>181</v>
      </c>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row>
    <row r="162" spans="1:144" s="58" customFormat="1" ht="20.25" customHeight="1">
      <c r="A162" s="55" t="s">
        <v>181</v>
      </c>
      <c r="B162" s="56" t="s">
        <v>181</v>
      </c>
      <c r="C162" s="56" t="s">
        <v>181</v>
      </c>
      <c r="D162" s="1072" t="s">
        <v>214</v>
      </c>
      <c r="E162" s="1073"/>
      <c r="F162" s="1073"/>
      <c r="G162" s="1073"/>
      <c r="H162" s="1073"/>
      <c r="I162" s="1073"/>
      <c r="J162" s="1073"/>
      <c r="K162" s="56" t="s">
        <v>181</v>
      </c>
      <c r="L162" s="68" t="s">
        <v>181</v>
      </c>
      <c r="M162" s="152" t="s">
        <v>181</v>
      </c>
      <c r="N162" s="152" t="s">
        <v>181</v>
      </c>
      <c r="O162" s="412"/>
      <c r="P162" s="152"/>
      <c r="Q162" s="68"/>
      <c r="R162" s="152"/>
      <c r="S162" s="152"/>
      <c r="T162" s="412"/>
      <c r="U162" s="152"/>
      <c r="V162" s="68"/>
      <c r="W162" s="152"/>
      <c r="X162" s="152"/>
      <c r="Y162" s="412"/>
      <c r="Z162" s="152"/>
      <c r="AA162" s="68"/>
      <c r="AB162" s="152"/>
      <c r="AC162" s="152"/>
      <c r="AD162" s="412"/>
      <c r="AE162" s="152"/>
      <c r="AF162" s="68"/>
      <c r="AG162" s="152"/>
      <c r="AH162" s="152"/>
      <c r="AI162" s="412"/>
      <c r="AJ162" s="152"/>
      <c r="AK162" s="68"/>
      <c r="AL162" s="152"/>
      <c r="AM162" s="152"/>
      <c r="AN162" s="412"/>
      <c r="AO162" s="85" t="s">
        <v>181</v>
      </c>
      <c r="AP162" s="187" t="s">
        <v>181</v>
      </c>
      <c r="AQ162" s="52">
        <f>SUM(O162:AN162)</f>
        <v>0</v>
      </c>
      <c r="AR162" s="188" t="s">
        <v>181</v>
      </c>
      <c r="AS162" s="729"/>
      <c r="AT162" s="132" t="s">
        <v>181</v>
      </c>
      <c r="AU162" s="132" t="s">
        <v>181</v>
      </c>
      <c r="AV162" s="132" t="s">
        <v>181</v>
      </c>
      <c r="AW162" s="132" t="s">
        <v>181</v>
      </c>
      <c r="AX162" s="132" t="s">
        <v>181</v>
      </c>
      <c r="AY162" s="132" t="s">
        <v>181</v>
      </c>
      <c r="AZ162" s="132" t="s">
        <v>181</v>
      </c>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32" t="s">
        <v>181</v>
      </c>
      <c r="CW162" s="127"/>
      <c r="CX162" s="127"/>
      <c r="CY162" s="127"/>
      <c r="CZ162" s="127"/>
      <c r="DA162" s="127"/>
      <c r="DB162" s="132" t="s">
        <v>181</v>
      </c>
      <c r="DC162" s="127"/>
      <c r="DD162" s="127"/>
      <c r="DE162" s="127"/>
      <c r="DF162" s="127"/>
      <c r="DG162" s="127"/>
      <c r="DH162" s="132" t="s">
        <v>181</v>
      </c>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row>
    <row r="163" spans="1:144" s="58" customFormat="1" ht="20.25" customHeight="1">
      <c r="A163" s="55" t="s">
        <v>181</v>
      </c>
      <c r="B163" s="56" t="s">
        <v>181</v>
      </c>
      <c r="C163" s="56" t="s">
        <v>181</v>
      </c>
      <c r="D163" s="1072" t="s">
        <v>215</v>
      </c>
      <c r="E163" s="1073"/>
      <c r="F163" s="1073"/>
      <c r="G163" s="1073"/>
      <c r="H163" s="1073"/>
      <c r="I163" s="1073"/>
      <c r="J163" s="1073"/>
      <c r="K163" s="56" t="s">
        <v>181</v>
      </c>
      <c r="L163" s="68" t="s">
        <v>181</v>
      </c>
      <c r="M163" s="152" t="s">
        <v>181</v>
      </c>
      <c r="N163" s="152" t="s">
        <v>181</v>
      </c>
      <c r="O163" s="412"/>
      <c r="P163" s="152"/>
      <c r="Q163" s="68"/>
      <c r="R163" s="152"/>
      <c r="S163" s="152"/>
      <c r="T163" s="412"/>
      <c r="U163" s="152"/>
      <c r="V163" s="68"/>
      <c r="W163" s="152"/>
      <c r="X163" s="152"/>
      <c r="Y163" s="412"/>
      <c r="Z163" s="152"/>
      <c r="AA163" s="68"/>
      <c r="AB163" s="152"/>
      <c r="AC163" s="152"/>
      <c r="AD163" s="412"/>
      <c r="AE163" s="152"/>
      <c r="AF163" s="68"/>
      <c r="AG163" s="152"/>
      <c r="AH163" s="152"/>
      <c r="AI163" s="412"/>
      <c r="AJ163" s="152"/>
      <c r="AK163" s="68"/>
      <c r="AL163" s="152"/>
      <c r="AM163" s="152"/>
      <c r="AN163" s="412"/>
      <c r="AO163" s="85" t="s">
        <v>181</v>
      </c>
      <c r="AP163" s="187" t="s">
        <v>181</v>
      </c>
      <c r="AQ163" s="52">
        <f>SUM(O163:AN163)</f>
        <v>0</v>
      </c>
      <c r="AR163" s="188" t="s">
        <v>181</v>
      </c>
      <c r="AS163" s="729"/>
      <c r="AT163" s="132" t="s">
        <v>181</v>
      </c>
      <c r="AU163" s="132" t="s">
        <v>181</v>
      </c>
      <c r="AV163" s="132" t="s">
        <v>181</v>
      </c>
      <c r="AW163" s="132" t="s">
        <v>181</v>
      </c>
      <c r="AX163" s="132" t="s">
        <v>181</v>
      </c>
      <c r="AY163" s="132" t="s">
        <v>181</v>
      </c>
      <c r="AZ163" s="132" t="s">
        <v>181</v>
      </c>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32" t="s">
        <v>181</v>
      </c>
      <c r="CW163" s="127"/>
      <c r="CX163" s="127"/>
      <c r="CY163" s="127"/>
      <c r="CZ163" s="127"/>
      <c r="DA163" s="127"/>
      <c r="DB163" s="132" t="s">
        <v>181</v>
      </c>
      <c r="DC163" s="127"/>
      <c r="DD163" s="127"/>
      <c r="DE163" s="127"/>
      <c r="DF163" s="127"/>
      <c r="DG163" s="127"/>
      <c r="DH163" s="132" t="s">
        <v>181</v>
      </c>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row>
    <row r="164" spans="1:144" s="58" customFormat="1" ht="20.25" customHeight="1">
      <c r="A164" s="55" t="s">
        <v>181</v>
      </c>
      <c r="B164" s="56" t="s">
        <v>181</v>
      </c>
      <c r="C164" s="56" t="s">
        <v>181</v>
      </c>
      <c r="D164" s="1072" t="s">
        <v>216</v>
      </c>
      <c r="E164" s="1073"/>
      <c r="F164" s="1073"/>
      <c r="G164" s="1073"/>
      <c r="H164" s="1073"/>
      <c r="I164" s="1073"/>
      <c r="J164" s="1073"/>
      <c r="K164" s="56" t="s">
        <v>181</v>
      </c>
      <c r="L164" s="68" t="s">
        <v>181</v>
      </c>
      <c r="M164" s="152" t="s">
        <v>181</v>
      </c>
      <c r="N164" s="152" t="s">
        <v>181</v>
      </c>
      <c r="O164" s="412"/>
      <c r="P164" s="152"/>
      <c r="Q164" s="68"/>
      <c r="R164" s="152"/>
      <c r="S164" s="152"/>
      <c r="T164" s="412"/>
      <c r="U164" s="152"/>
      <c r="V164" s="68"/>
      <c r="W164" s="152"/>
      <c r="X164" s="152"/>
      <c r="Y164" s="412"/>
      <c r="Z164" s="152"/>
      <c r="AA164" s="68"/>
      <c r="AB164" s="152"/>
      <c r="AC164" s="152"/>
      <c r="AD164" s="412"/>
      <c r="AE164" s="152"/>
      <c r="AF164" s="68"/>
      <c r="AG164" s="152"/>
      <c r="AH164" s="152"/>
      <c r="AI164" s="412"/>
      <c r="AJ164" s="152"/>
      <c r="AK164" s="68"/>
      <c r="AL164" s="152"/>
      <c r="AM164" s="152"/>
      <c r="AN164" s="412"/>
      <c r="AO164" s="85" t="s">
        <v>181</v>
      </c>
      <c r="AP164" s="187" t="s">
        <v>181</v>
      </c>
      <c r="AQ164" s="52">
        <f>SUM(O164:AN164)</f>
        <v>0</v>
      </c>
      <c r="AR164" s="188" t="s">
        <v>181</v>
      </c>
      <c r="AS164" s="729"/>
      <c r="AT164" s="132" t="s">
        <v>181</v>
      </c>
      <c r="AU164" s="132" t="s">
        <v>181</v>
      </c>
      <c r="AV164" s="132" t="s">
        <v>181</v>
      </c>
      <c r="AW164" s="132" t="s">
        <v>181</v>
      </c>
      <c r="AX164" s="132" t="s">
        <v>181</v>
      </c>
      <c r="AY164" s="132" t="s">
        <v>181</v>
      </c>
      <c r="AZ164" s="132" t="s">
        <v>181</v>
      </c>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32" t="s">
        <v>181</v>
      </c>
      <c r="CW164" s="127"/>
      <c r="CX164" s="127"/>
      <c r="CY164" s="127"/>
      <c r="CZ164" s="127"/>
      <c r="DA164" s="127"/>
      <c r="DB164" s="132" t="s">
        <v>181</v>
      </c>
      <c r="DC164" s="127"/>
      <c r="DD164" s="127"/>
      <c r="DE164" s="127"/>
      <c r="DF164" s="127"/>
      <c r="DG164" s="127"/>
      <c r="DH164" s="132" t="s">
        <v>181</v>
      </c>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row>
    <row r="165" spans="1:144" s="58" customFormat="1" ht="20.25" customHeight="1">
      <c r="A165" s="55" t="s">
        <v>181</v>
      </c>
      <c r="B165" s="56" t="s">
        <v>181</v>
      </c>
      <c r="C165" s="56" t="s">
        <v>181</v>
      </c>
      <c r="D165" s="1072" t="s">
        <v>217</v>
      </c>
      <c r="E165" s="1073"/>
      <c r="F165" s="1073"/>
      <c r="G165" s="1073"/>
      <c r="H165" s="1073"/>
      <c r="I165" s="1073"/>
      <c r="J165" s="1073"/>
      <c r="K165" s="56" t="s">
        <v>181</v>
      </c>
      <c r="L165" s="68" t="s">
        <v>181</v>
      </c>
      <c r="M165" s="152" t="s">
        <v>181</v>
      </c>
      <c r="N165" s="152" t="s">
        <v>181</v>
      </c>
      <c r="O165" s="412"/>
      <c r="P165" s="152"/>
      <c r="Q165" s="68"/>
      <c r="R165" s="152"/>
      <c r="S165" s="152"/>
      <c r="T165" s="412"/>
      <c r="U165" s="152"/>
      <c r="V165" s="68"/>
      <c r="W165" s="152"/>
      <c r="X165" s="152"/>
      <c r="Y165" s="412"/>
      <c r="Z165" s="152"/>
      <c r="AA165" s="68"/>
      <c r="AB165" s="152"/>
      <c r="AC165" s="152"/>
      <c r="AD165" s="412"/>
      <c r="AE165" s="152"/>
      <c r="AF165" s="68"/>
      <c r="AG165" s="152"/>
      <c r="AH165" s="152"/>
      <c r="AI165" s="412"/>
      <c r="AJ165" s="152"/>
      <c r="AK165" s="68"/>
      <c r="AL165" s="152"/>
      <c r="AM165" s="152"/>
      <c r="AN165" s="412"/>
      <c r="AO165" s="85" t="s">
        <v>181</v>
      </c>
      <c r="AP165" s="187" t="s">
        <v>181</v>
      </c>
      <c r="AQ165" s="52">
        <f>SUM(O165:AN165)</f>
        <v>0</v>
      </c>
      <c r="AR165" s="188" t="s">
        <v>181</v>
      </c>
      <c r="AS165" s="729"/>
      <c r="AT165" s="132" t="s">
        <v>181</v>
      </c>
      <c r="AU165" s="132" t="s">
        <v>181</v>
      </c>
      <c r="AV165" s="132" t="s">
        <v>181</v>
      </c>
      <c r="AW165" s="132" t="s">
        <v>181</v>
      </c>
      <c r="AX165" s="132" t="s">
        <v>181</v>
      </c>
      <c r="AY165" s="132" t="s">
        <v>181</v>
      </c>
      <c r="AZ165" s="132" t="s">
        <v>181</v>
      </c>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32" t="s">
        <v>181</v>
      </c>
      <c r="CW165" s="127"/>
      <c r="CX165" s="127"/>
      <c r="CY165" s="127"/>
      <c r="CZ165" s="127"/>
      <c r="DA165" s="127"/>
      <c r="DB165" s="132" t="s">
        <v>181</v>
      </c>
      <c r="DC165" s="127"/>
      <c r="DD165" s="127"/>
      <c r="DE165" s="127"/>
      <c r="DF165" s="127"/>
      <c r="DG165" s="127"/>
      <c r="DH165" s="132" t="s">
        <v>181</v>
      </c>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row>
    <row r="166" spans="1:144" s="58" customFormat="1" ht="9.9499999999999993" customHeight="1">
      <c r="A166" s="55" t="s">
        <v>181</v>
      </c>
      <c r="B166" s="56" t="s">
        <v>181</v>
      </c>
      <c r="C166" s="56" t="s">
        <v>181</v>
      </c>
      <c r="D166" s="56" t="s">
        <v>181</v>
      </c>
      <c r="E166" s="56" t="s">
        <v>181</v>
      </c>
      <c r="F166" s="56" t="s">
        <v>181</v>
      </c>
      <c r="G166" s="56" t="s">
        <v>181</v>
      </c>
      <c r="H166" s="56" t="s">
        <v>181</v>
      </c>
      <c r="I166" s="56" t="s">
        <v>181</v>
      </c>
      <c r="J166" s="56" t="s">
        <v>181</v>
      </c>
      <c r="K166" s="56"/>
      <c r="L166" s="68"/>
      <c r="M166" s="152"/>
      <c r="N166" s="152"/>
      <c r="O166" s="401"/>
      <c r="P166" s="152"/>
      <c r="Q166" s="68"/>
      <c r="R166" s="152"/>
      <c r="S166" s="152"/>
      <c r="T166" s="401"/>
      <c r="U166" s="152"/>
      <c r="V166" s="68"/>
      <c r="W166" s="152"/>
      <c r="X166" s="152"/>
      <c r="Y166" s="401"/>
      <c r="Z166" s="152"/>
      <c r="AA166" s="68"/>
      <c r="AB166" s="152"/>
      <c r="AC166" s="152"/>
      <c r="AD166" s="401"/>
      <c r="AE166" s="152"/>
      <c r="AF166" s="68"/>
      <c r="AG166" s="152"/>
      <c r="AH166" s="152"/>
      <c r="AI166" s="401"/>
      <c r="AJ166" s="152"/>
      <c r="AK166" s="68"/>
      <c r="AL166" s="152"/>
      <c r="AM166" s="152"/>
      <c r="AN166" s="401"/>
      <c r="AO166" s="85"/>
      <c r="AP166" s="187"/>
      <c r="AQ166" s="185"/>
      <c r="AR166" s="188"/>
      <c r="AS166" s="729"/>
      <c r="AT166" s="132" t="s">
        <v>181</v>
      </c>
      <c r="AU166" s="132" t="s">
        <v>181</v>
      </c>
      <c r="AV166" s="132" t="s">
        <v>181</v>
      </c>
      <c r="AW166" s="132" t="s">
        <v>181</v>
      </c>
      <c r="AX166" s="132" t="s">
        <v>181</v>
      </c>
      <c r="AY166" s="132" t="s">
        <v>181</v>
      </c>
      <c r="AZ166" s="132" t="s">
        <v>181</v>
      </c>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32" t="s">
        <v>181</v>
      </c>
      <c r="CW166" s="127"/>
      <c r="CX166" s="127"/>
      <c r="CY166" s="127"/>
      <c r="CZ166" s="127"/>
      <c r="DA166" s="127"/>
      <c r="DB166" s="132" t="s">
        <v>181</v>
      </c>
      <c r="DC166" s="127"/>
      <c r="DD166" s="127"/>
      <c r="DE166" s="127"/>
      <c r="DF166" s="127"/>
      <c r="DG166" s="127"/>
      <c r="DH166" s="132" t="s">
        <v>181</v>
      </c>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row>
    <row r="167" spans="1:144" s="58" customFormat="1" ht="20.25" customHeight="1">
      <c r="A167" s="55" t="s">
        <v>181</v>
      </c>
      <c r="B167" s="56">
        <v>4</v>
      </c>
      <c r="C167" s="1120" t="s">
        <v>218</v>
      </c>
      <c r="D167" s="1121"/>
      <c r="E167" s="1121"/>
      <c r="F167" s="1121"/>
      <c r="G167" s="1121"/>
      <c r="H167" s="1121"/>
      <c r="I167" s="1121"/>
      <c r="J167" s="1122"/>
      <c r="K167" s="56" t="s">
        <v>181</v>
      </c>
      <c r="L167" s="68" t="s">
        <v>181</v>
      </c>
      <c r="M167" s="152" t="s">
        <v>181</v>
      </c>
      <c r="N167" s="152" t="s">
        <v>181</v>
      </c>
      <c r="O167" s="410"/>
      <c r="P167" s="152"/>
      <c r="Q167" s="68"/>
      <c r="R167" s="152"/>
      <c r="S167" s="152"/>
      <c r="T167" s="410"/>
      <c r="U167" s="152"/>
      <c r="V167" s="68"/>
      <c r="W167" s="152"/>
      <c r="X167" s="152"/>
      <c r="Y167" s="410"/>
      <c r="Z167" s="152"/>
      <c r="AA167" s="68"/>
      <c r="AB167" s="152"/>
      <c r="AC167" s="152"/>
      <c r="AD167" s="410"/>
      <c r="AE167" s="152"/>
      <c r="AF167" s="68"/>
      <c r="AG167" s="152"/>
      <c r="AH167" s="152"/>
      <c r="AI167" s="410"/>
      <c r="AJ167" s="152"/>
      <c r="AK167" s="68"/>
      <c r="AL167" s="152"/>
      <c r="AM167" s="152"/>
      <c r="AN167" s="410"/>
      <c r="AO167" s="85" t="s">
        <v>181</v>
      </c>
      <c r="AP167" s="187" t="s">
        <v>181</v>
      </c>
      <c r="AQ167" s="52">
        <f>SUM(O167:AN167)</f>
        <v>0</v>
      </c>
      <c r="AR167" s="188" t="s">
        <v>181</v>
      </c>
      <c r="AS167" s="729"/>
      <c r="AT167" s="132"/>
      <c r="AU167" s="132"/>
      <c r="AV167" s="132"/>
      <c r="AW167" s="132"/>
      <c r="AX167" s="132"/>
      <c r="AY167" s="132"/>
      <c r="AZ167" s="132"/>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32"/>
      <c r="CW167" s="127"/>
      <c r="CX167" s="127"/>
      <c r="CY167" s="127"/>
      <c r="CZ167" s="127"/>
      <c r="DA167" s="127"/>
      <c r="DB167" s="132"/>
      <c r="DC167" s="127"/>
      <c r="DD167" s="127"/>
      <c r="DE167" s="127"/>
      <c r="DF167" s="127"/>
      <c r="DG167" s="127"/>
      <c r="DH167" s="132"/>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row>
    <row r="168" spans="1:144" s="58" customFormat="1" ht="9.9499999999999993" customHeight="1">
      <c r="A168" s="55" t="s">
        <v>181</v>
      </c>
      <c r="B168" s="56" t="s">
        <v>181</v>
      </c>
      <c r="C168" s="56" t="s">
        <v>181</v>
      </c>
      <c r="D168" s="56" t="s">
        <v>181</v>
      </c>
      <c r="E168" s="56" t="s">
        <v>181</v>
      </c>
      <c r="F168" s="56" t="s">
        <v>181</v>
      </c>
      <c r="G168" s="56" t="s">
        <v>181</v>
      </c>
      <c r="H168" s="56" t="s">
        <v>181</v>
      </c>
      <c r="I168" s="56" t="s">
        <v>181</v>
      </c>
      <c r="J168" s="56" t="s">
        <v>181</v>
      </c>
      <c r="K168" s="56" t="s">
        <v>181</v>
      </c>
      <c r="L168" s="68" t="s">
        <v>181</v>
      </c>
      <c r="M168" s="152" t="s">
        <v>181</v>
      </c>
      <c r="N168" s="152" t="s">
        <v>181</v>
      </c>
      <c r="O168" s="401" t="s">
        <v>181</v>
      </c>
      <c r="P168" s="152" t="s">
        <v>181</v>
      </c>
      <c r="Q168" s="68" t="s">
        <v>181</v>
      </c>
      <c r="R168" s="152" t="s">
        <v>181</v>
      </c>
      <c r="S168" s="152" t="s">
        <v>181</v>
      </c>
      <c r="T168" s="401" t="s">
        <v>181</v>
      </c>
      <c r="U168" s="152" t="s">
        <v>181</v>
      </c>
      <c r="V168" s="68" t="s">
        <v>181</v>
      </c>
      <c r="W168" s="152" t="s">
        <v>181</v>
      </c>
      <c r="X168" s="152" t="s">
        <v>181</v>
      </c>
      <c r="Y168" s="401" t="s">
        <v>181</v>
      </c>
      <c r="Z168" s="152" t="s">
        <v>181</v>
      </c>
      <c r="AA168" s="68" t="s">
        <v>181</v>
      </c>
      <c r="AB168" s="152" t="s">
        <v>181</v>
      </c>
      <c r="AC168" s="152" t="s">
        <v>181</v>
      </c>
      <c r="AD168" s="401" t="s">
        <v>181</v>
      </c>
      <c r="AE168" s="152" t="s">
        <v>181</v>
      </c>
      <c r="AF168" s="68" t="s">
        <v>181</v>
      </c>
      <c r="AG168" s="152" t="s">
        <v>181</v>
      </c>
      <c r="AH168" s="152" t="s">
        <v>181</v>
      </c>
      <c r="AI168" s="401" t="s">
        <v>181</v>
      </c>
      <c r="AJ168" s="152" t="s">
        <v>181</v>
      </c>
      <c r="AK168" s="68" t="s">
        <v>181</v>
      </c>
      <c r="AL168" s="152" t="s">
        <v>181</v>
      </c>
      <c r="AM168" s="152" t="s">
        <v>181</v>
      </c>
      <c r="AN168" s="401" t="s">
        <v>181</v>
      </c>
      <c r="AO168" s="85" t="s">
        <v>181</v>
      </c>
      <c r="AP168" s="187" t="s">
        <v>181</v>
      </c>
      <c r="AQ168" s="185" t="s">
        <v>181</v>
      </c>
      <c r="AR168" s="188" t="s">
        <v>181</v>
      </c>
      <c r="AS168" s="729"/>
      <c r="AT168" s="132" t="s">
        <v>181</v>
      </c>
      <c r="AU168" s="132" t="s">
        <v>181</v>
      </c>
      <c r="AV168" s="132" t="s">
        <v>181</v>
      </c>
      <c r="AW168" s="132" t="s">
        <v>181</v>
      </c>
      <c r="AX168" s="132" t="s">
        <v>181</v>
      </c>
      <c r="AY168" s="132" t="s">
        <v>181</v>
      </c>
      <c r="AZ168" s="132" t="s">
        <v>181</v>
      </c>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32" t="s">
        <v>181</v>
      </c>
      <c r="CW168" s="127"/>
      <c r="CX168" s="127"/>
      <c r="CY168" s="127"/>
      <c r="CZ168" s="127"/>
      <c r="DA168" s="127"/>
      <c r="DB168" s="132" t="s">
        <v>181</v>
      </c>
      <c r="DC168" s="127"/>
      <c r="DD168" s="127"/>
      <c r="DE168" s="127"/>
      <c r="DF168" s="127"/>
      <c r="DG168" s="127"/>
      <c r="DH168" s="132" t="s">
        <v>181</v>
      </c>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row>
    <row r="169" spans="1:144" s="58" customFormat="1" ht="49.9" customHeight="1">
      <c r="A169" s="55" t="s">
        <v>181</v>
      </c>
      <c r="B169" s="56">
        <v>5</v>
      </c>
      <c r="C169" s="1114" t="s">
        <v>328</v>
      </c>
      <c r="D169" s="1115"/>
      <c r="E169" s="1115"/>
      <c r="F169" s="1115"/>
      <c r="G169" s="1115"/>
      <c r="H169" s="1115"/>
      <c r="I169" s="1115"/>
      <c r="J169" s="1115"/>
      <c r="K169" s="56" t="s">
        <v>181</v>
      </c>
      <c r="L169" s="68" t="s">
        <v>181</v>
      </c>
      <c r="M169" s="152" t="s">
        <v>181</v>
      </c>
      <c r="N169" s="152" t="s">
        <v>181</v>
      </c>
      <c r="O169" s="401" t="s">
        <v>181</v>
      </c>
      <c r="P169" s="152" t="s">
        <v>181</v>
      </c>
      <c r="Q169" s="68" t="s">
        <v>181</v>
      </c>
      <c r="R169" s="152" t="s">
        <v>181</v>
      </c>
      <c r="S169" s="152" t="s">
        <v>181</v>
      </c>
      <c r="T169" s="401" t="s">
        <v>181</v>
      </c>
      <c r="U169" s="152" t="s">
        <v>181</v>
      </c>
      <c r="V169" s="68" t="s">
        <v>181</v>
      </c>
      <c r="W169" s="152" t="s">
        <v>181</v>
      </c>
      <c r="X169" s="152" t="s">
        <v>181</v>
      </c>
      <c r="Y169" s="401" t="s">
        <v>181</v>
      </c>
      <c r="Z169" s="152" t="s">
        <v>181</v>
      </c>
      <c r="AA169" s="68" t="s">
        <v>181</v>
      </c>
      <c r="AB169" s="152" t="s">
        <v>181</v>
      </c>
      <c r="AC169" s="152" t="s">
        <v>181</v>
      </c>
      <c r="AD169" s="401" t="s">
        <v>181</v>
      </c>
      <c r="AE169" s="152" t="s">
        <v>181</v>
      </c>
      <c r="AF169" s="68" t="s">
        <v>181</v>
      </c>
      <c r="AG169" s="152" t="s">
        <v>181</v>
      </c>
      <c r="AH169" s="152" t="s">
        <v>181</v>
      </c>
      <c r="AI169" s="401" t="s">
        <v>181</v>
      </c>
      <c r="AJ169" s="152" t="s">
        <v>181</v>
      </c>
      <c r="AK169" s="68" t="s">
        <v>181</v>
      </c>
      <c r="AL169" s="152" t="s">
        <v>181</v>
      </c>
      <c r="AM169" s="152" t="s">
        <v>181</v>
      </c>
      <c r="AN169" s="401" t="s">
        <v>181</v>
      </c>
      <c r="AO169" s="85" t="s">
        <v>181</v>
      </c>
      <c r="AP169" s="187" t="s">
        <v>181</v>
      </c>
      <c r="AQ169" s="185" t="s">
        <v>181</v>
      </c>
      <c r="AR169" s="188" t="s">
        <v>181</v>
      </c>
      <c r="AS169" s="729"/>
      <c r="AT169" s="132" t="s">
        <v>181</v>
      </c>
      <c r="AU169" s="132" t="s">
        <v>181</v>
      </c>
      <c r="AV169" s="132" t="s">
        <v>181</v>
      </c>
      <c r="AW169" s="132" t="s">
        <v>181</v>
      </c>
      <c r="AX169" s="132" t="s">
        <v>181</v>
      </c>
      <c r="AY169" s="132" t="s">
        <v>181</v>
      </c>
      <c r="AZ169" s="132" t="s">
        <v>181</v>
      </c>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32" t="s">
        <v>181</v>
      </c>
      <c r="CW169" s="127"/>
      <c r="CX169" s="127"/>
      <c r="CY169" s="127"/>
      <c r="CZ169" s="127"/>
      <c r="DA169" s="127"/>
      <c r="DB169" s="132" t="s">
        <v>181</v>
      </c>
      <c r="DC169" s="127"/>
      <c r="DD169" s="127"/>
      <c r="DE169" s="127"/>
      <c r="DF169" s="127"/>
      <c r="DG169" s="127"/>
      <c r="DH169" s="132" t="s">
        <v>181</v>
      </c>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row>
    <row r="170" spans="1:144" s="58" customFormat="1" ht="20.25" customHeight="1">
      <c r="A170" s="55" t="s">
        <v>181</v>
      </c>
      <c r="B170" s="56" t="s">
        <v>181</v>
      </c>
      <c r="C170" s="56" t="s">
        <v>220</v>
      </c>
      <c r="D170" s="1375" t="s">
        <v>1102</v>
      </c>
      <c r="E170" s="1376"/>
      <c r="F170" s="1376"/>
      <c r="G170" s="1376"/>
      <c r="H170" s="1376"/>
      <c r="I170" s="1376"/>
      <c r="J170" s="1376"/>
      <c r="K170" s="56" t="s">
        <v>181</v>
      </c>
      <c r="L170" s="68" t="s">
        <v>181</v>
      </c>
      <c r="M170" s="152" t="s">
        <v>181</v>
      </c>
      <c r="N170" s="152" t="s">
        <v>181</v>
      </c>
      <c r="O170" s="413" t="s">
        <v>181</v>
      </c>
      <c r="P170" s="152"/>
      <c r="Q170" s="68"/>
      <c r="R170" s="152"/>
      <c r="S170" s="152"/>
      <c r="T170" s="413" t="s">
        <v>181</v>
      </c>
      <c r="U170" s="152"/>
      <c r="V170" s="68"/>
      <c r="W170" s="152"/>
      <c r="X170" s="152"/>
      <c r="Y170" s="413" t="s">
        <v>181</v>
      </c>
      <c r="Z170" s="152"/>
      <c r="AA170" s="68"/>
      <c r="AB170" s="152"/>
      <c r="AC170" s="152"/>
      <c r="AD170" s="413" t="s">
        <v>181</v>
      </c>
      <c r="AE170" s="152"/>
      <c r="AF170" s="68"/>
      <c r="AG170" s="152"/>
      <c r="AH170" s="152"/>
      <c r="AI170" s="413" t="s">
        <v>181</v>
      </c>
      <c r="AJ170" s="152"/>
      <c r="AK170" s="68"/>
      <c r="AL170" s="152"/>
      <c r="AM170" s="152"/>
      <c r="AN170" s="413" t="s">
        <v>181</v>
      </c>
      <c r="AO170" s="85" t="s">
        <v>181</v>
      </c>
      <c r="AP170" s="187" t="s">
        <v>181</v>
      </c>
      <c r="AQ170" s="204" t="s">
        <v>181</v>
      </c>
      <c r="AR170" s="188" t="s">
        <v>181</v>
      </c>
      <c r="AS170" s="729"/>
      <c r="AT170" s="132" t="s">
        <v>181</v>
      </c>
      <c r="AU170" s="132" t="s">
        <v>181</v>
      </c>
      <c r="AV170" s="132" t="s">
        <v>181</v>
      </c>
      <c r="AW170" s="132" t="s">
        <v>181</v>
      </c>
      <c r="AX170" s="132" t="s">
        <v>181</v>
      </c>
      <c r="AY170" s="132" t="s">
        <v>181</v>
      </c>
      <c r="AZ170" s="132" t="s">
        <v>181</v>
      </c>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32" t="s">
        <v>181</v>
      </c>
      <c r="CW170" s="127"/>
      <c r="CX170" s="127"/>
      <c r="CY170" s="127"/>
      <c r="CZ170" s="127"/>
      <c r="DA170" s="127"/>
      <c r="DB170" s="132" t="s">
        <v>181</v>
      </c>
      <c r="DC170" s="127"/>
      <c r="DD170" s="127"/>
      <c r="DE170" s="127"/>
      <c r="DF170" s="127"/>
      <c r="DG170" s="127"/>
      <c r="DH170" s="132" t="s">
        <v>181</v>
      </c>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row>
    <row r="171" spans="1:144" s="58" customFormat="1" ht="20.25" customHeight="1">
      <c r="A171" s="55"/>
      <c r="B171" s="56"/>
      <c r="C171" s="56"/>
      <c r="D171" s="1112" t="s">
        <v>221</v>
      </c>
      <c r="E171" s="1004"/>
      <c r="F171" s="1004"/>
      <c r="G171" s="1004"/>
      <c r="H171" s="1004"/>
      <c r="I171" s="1004"/>
      <c r="J171" s="1113"/>
      <c r="K171" s="56"/>
      <c r="L171" s="68"/>
      <c r="M171" s="152"/>
      <c r="N171" s="152"/>
      <c r="O171" s="412"/>
      <c r="P171" s="152"/>
      <c r="Q171" s="68"/>
      <c r="R171" s="152"/>
      <c r="S171" s="152"/>
      <c r="T171" s="412"/>
      <c r="U171" s="152"/>
      <c r="V171" s="68"/>
      <c r="W171" s="152"/>
      <c r="X171" s="152"/>
      <c r="Y171" s="412"/>
      <c r="Z171" s="152"/>
      <c r="AA171" s="68"/>
      <c r="AB171" s="152"/>
      <c r="AC171" s="152"/>
      <c r="AD171" s="412"/>
      <c r="AE171" s="152"/>
      <c r="AF171" s="68"/>
      <c r="AG171" s="152"/>
      <c r="AH171" s="152"/>
      <c r="AI171" s="412"/>
      <c r="AJ171" s="152"/>
      <c r="AK171" s="68"/>
      <c r="AL171" s="152"/>
      <c r="AM171" s="152"/>
      <c r="AN171" s="412"/>
      <c r="AO171" s="85"/>
      <c r="AP171" s="187"/>
      <c r="AQ171" s="52">
        <f>SUM(O171:AN171)</f>
        <v>0</v>
      </c>
      <c r="AR171" s="188"/>
      <c r="AS171" s="729"/>
      <c r="AT171" s="132" t="s">
        <v>181</v>
      </c>
      <c r="AU171" s="132" t="s">
        <v>181</v>
      </c>
      <c r="AV171" s="132" t="s">
        <v>181</v>
      </c>
      <c r="AW171" s="132" t="s">
        <v>181</v>
      </c>
      <c r="AX171" s="132" t="s">
        <v>181</v>
      </c>
      <c r="AY171" s="132" t="s">
        <v>181</v>
      </c>
      <c r="AZ171" s="132" t="s">
        <v>181</v>
      </c>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32" t="s">
        <v>181</v>
      </c>
      <c r="CW171" s="127"/>
      <c r="CX171" s="127"/>
      <c r="CY171" s="127"/>
      <c r="CZ171" s="127"/>
      <c r="DA171" s="127"/>
      <c r="DB171" s="132" t="s">
        <v>181</v>
      </c>
      <c r="DC171" s="127"/>
      <c r="DD171" s="127"/>
      <c r="DE171" s="127"/>
      <c r="DF171" s="127"/>
      <c r="DG171" s="127"/>
      <c r="DH171" s="132" t="s">
        <v>181</v>
      </c>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row>
    <row r="172" spans="1:144" s="58" customFormat="1" ht="20.25" customHeight="1">
      <c r="A172" s="55"/>
      <c r="B172" s="56"/>
      <c r="C172" s="56"/>
      <c r="D172" s="1069" t="s">
        <v>125</v>
      </c>
      <c r="E172" s="1070"/>
      <c r="F172" s="1070"/>
      <c r="G172" s="1070"/>
      <c r="H172" s="1070"/>
      <c r="I172" s="1070"/>
      <c r="J172" s="1071"/>
      <c r="K172" s="56"/>
      <c r="L172" s="68"/>
      <c r="M172" s="152"/>
      <c r="N172" s="152"/>
      <c r="O172" s="414"/>
      <c r="P172" s="152"/>
      <c r="Q172" s="68"/>
      <c r="R172" s="152"/>
      <c r="S172" s="152"/>
      <c r="T172" s="414"/>
      <c r="U172" s="152"/>
      <c r="V172" s="68"/>
      <c r="W172" s="152"/>
      <c r="X172" s="152"/>
      <c r="Y172" s="414"/>
      <c r="Z172" s="152"/>
      <c r="AA172" s="68"/>
      <c r="AB172" s="152"/>
      <c r="AC172" s="152"/>
      <c r="AD172" s="414"/>
      <c r="AE172" s="152"/>
      <c r="AF172" s="68"/>
      <c r="AG172" s="152"/>
      <c r="AH172" s="152"/>
      <c r="AI172" s="414"/>
      <c r="AJ172" s="152"/>
      <c r="AK172" s="68"/>
      <c r="AL172" s="152"/>
      <c r="AM172" s="152"/>
      <c r="AN172" s="414"/>
      <c r="AO172" s="85"/>
      <c r="AP172" s="187"/>
      <c r="AQ172" s="53">
        <f>SUM(O172:AN172)</f>
        <v>0</v>
      </c>
      <c r="AR172" s="188"/>
      <c r="AS172" s="729"/>
      <c r="AT172" s="132"/>
      <c r="AU172" s="132"/>
      <c r="AV172" s="132"/>
      <c r="AW172" s="132"/>
      <c r="AX172" s="132"/>
      <c r="AY172" s="132"/>
      <c r="AZ172" s="132"/>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32"/>
      <c r="CW172" s="127"/>
      <c r="CX172" s="127"/>
      <c r="CY172" s="127"/>
      <c r="CZ172" s="127"/>
      <c r="DA172" s="127"/>
      <c r="DB172" s="132"/>
      <c r="DC172" s="127"/>
      <c r="DD172" s="127"/>
      <c r="DE172" s="127"/>
      <c r="DF172" s="127"/>
      <c r="DG172" s="127"/>
      <c r="DH172" s="132"/>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row>
    <row r="173" spans="1:144" s="58" customFormat="1" ht="9.9499999999999993" customHeight="1">
      <c r="A173" s="55"/>
      <c r="B173" s="56"/>
      <c r="C173" s="56"/>
      <c r="D173" s="1067"/>
      <c r="E173" s="1004"/>
      <c r="F173" s="1004"/>
      <c r="G173" s="1004"/>
      <c r="H173" s="1004"/>
      <c r="I173" s="1004"/>
      <c r="J173" s="1004"/>
      <c r="K173" s="56"/>
      <c r="L173" s="68"/>
      <c r="M173" s="152"/>
      <c r="N173" s="152"/>
      <c r="O173" s="401"/>
      <c r="P173" s="152"/>
      <c r="Q173" s="68"/>
      <c r="R173" s="152"/>
      <c r="S173" s="152"/>
      <c r="T173" s="401"/>
      <c r="U173" s="152"/>
      <c r="V173" s="68"/>
      <c r="W173" s="152"/>
      <c r="X173" s="152"/>
      <c r="Y173" s="401"/>
      <c r="Z173" s="152"/>
      <c r="AA173" s="68"/>
      <c r="AB173" s="152"/>
      <c r="AC173" s="152"/>
      <c r="AD173" s="401" t="s">
        <v>181</v>
      </c>
      <c r="AE173" s="152"/>
      <c r="AF173" s="68"/>
      <c r="AG173" s="152"/>
      <c r="AH173" s="152"/>
      <c r="AI173" s="401" t="s">
        <v>181</v>
      </c>
      <c r="AJ173" s="152"/>
      <c r="AK173" s="68"/>
      <c r="AL173" s="152"/>
      <c r="AM173" s="152"/>
      <c r="AN173" s="401" t="s">
        <v>181</v>
      </c>
      <c r="AO173" s="85"/>
      <c r="AP173" s="187"/>
      <c r="AQ173" s="185" t="s">
        <v>181</v>
      </c>
      <c r="AR173" s="188"/>
      <c r="AS173" s="729"/>
      <c r="AT173" s="132"/>
      <c r="AU173" s="132"/>
      <c r="AV173" s="132"/>
      <c r="AW173" s="132"/>
      <c r="AX173" s="132"/>
      <c r="AY173" s="132"/>
      <c r="AZ173" s="132"/>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32"/>
      <c r="CW173" s="127"/>
      <c r="CX173" s="127"/>
      <c r="CY173" s="127"/>
      <c r="CZ173" s="127"/>
      <c r="DA173" s="127"/>
      <c r="DB173" s="132"/>
      <c r="DC173" s="127"/>
      <c r="DD173" s="127"/>
      <c r="DE173" s="127"/>
      <c r="DF173" s="127"/>
      <c r="DG173" s="127"/>
      <c r="DH173" s="132"/>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row>
    <row r="174" spans="1:144" s="58" customFormat="1" ht="20.25" customHeight="1">
      <c r="A174" s="55" t="s">
        <v>181</v>
      </c>
      <c r="B174" s="56" t="s">
        <v>181</v>
      </c>
      <c r="C174" s="56" t="s">
        <v>222</v>
      </c>
      <c r="D174" s="1375" t="s">
        <v>1101</v>
      </c>
      <c r="E174" s="1376"/>
      <c r="F174" s="1376"/>
      <c r="G174" s="1376"/>
      <c r="H174" s="1376"/>
      <c r="I174" s="1376"/>
      <c r="J174" s="1376"/>
      <c r="K174" s="56" t="s">
        <v>181</v>
      </c>
      <c r="L174" s="68" t="s">
        <v>181</v>
      </c>
      <c r="M174" s="152" t="s">
        <v>181</v>
      </c>
      <c r="N174" s="152" t="s">
        <v>181</v>
      </c>
      <c r="O174" s="413"/>
      <c r="P174" s="152"/>
      <c r="Q174" s="68"/>
      <c r="R174" s="152"/>
      <c r="S174" s="152"/>
      <c r="T174" s="413"/>
      <c r="U174" s="152"/>
      <c r="V174" s="68"/>
      <c r="W174" s="152"/>
      <c r="X174" s="152"/>
      <c r="Y174" s="413"/>
      <c r="Z174" s="152"/>
      <c r="AA174" s="68"/>
      <c r="AB174" s="152"/>
      <c r="AC174" s="152"/>
      <c r="AD174" s="413" t="s">
        <v>181</v>
      </c>
      <c r="AE174" s="152"/>
      <c r="AF174" s="68"/>
      <c r="AG174" s="152"/>
      <c r="AH174" s="152"/>
      <c r="AI174" s="413" t="s">
        <v>181</v>
      </c>
      <c r="AJ174" s="152"/>
      <c r="AK174" s="68"/>
      <c r="AL174" s="152"/>
      <c r="AM174" s="152"/>
      <c r="AN174" s="413" t="s">
        <v>181</v>
      </c>
      <c r="AO174" s="85" t="s">
        <v>181</v>
      </c>
      <c r="AP174" s="187" t="s">
        <v>181</v>
      </c>
      <c r="AQ174" s="204" t="s">
        <v>181</v>
      </c>
      <c r="AR174" s="188" t="s">
        <v>181</v>
      </c>
      <c r="AS174" s="729"/>
      <c r="AT174" s="132"/>
      <c r="AU174" s="132"/>
      <c r="AV174" s="132"/>
      <c r="AW174" s="132"/>
      <c r="AX174" s="132"/>
      <c r="AY174" s="132"/>
      <c r="AZ174" s="132"/>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32"/>
      <c r="CW174" s="127"/>
      <c r="CX174" s="127"/>
      <c r="CY174" s="127"/>
      <c r="CZ174" s="127"/>
      <c r="DA174" s="127"/>
      <c r="DB174" s="132"/>
      <c r="DC174" s="127"/>
      <c r="DD174" s="127"/>
      <c r="DE174" s="127"/>
      <c r="DF174" s="127"/>
      <c r="DG174" s="127"/>
      <c r="DH174" s="132"/>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row>
    <row r="175" spans="1:144" s="58" customFormat="1" ht="20.25" customHeight="1">
      <c r="A175" s="55"/>
      <c r="B175" s="56"/>
      <c r="C175" s="56"/>
      <c r="D175" s="1112" t="s">
        <v>221</v>
      </c>
      <c r="E175" s="1004"/>
      <c r="F175" s="1004"/>
      <c r="G175" s="1004"/>
      <c r="H175" s="1004"/>
      <c r="I175" s="1004"/>
      <c r="J175" s="1113"/>
      <c r="K175" s="56"/>
      <c r="L175" s="68"/>
      <c r="M175" s="152"/>
      <c r="N175" s="152"/>
      <c r="O175" s="412"/>
      <c r="P175" s="152"/>
      <c r="Q175" s="68"/>
      <c r="R175" s="152"/>
      <c r="S175" s="152"/>
      <c r="T175" s="412"/>
      <c r="U175" s="152"/>
      <c r="V175" s="68"/>
      <c r="W175" s="152"/>
      <c r="X175" s="152"/>
      <c r="Y175" s="412"/>
      <c r="Z175" s="152"/>
      <c r="AA175" s="68"/>
      <c r="AB175" s="152"/>
      <c r="AC175" s="152"/>
      <c r="AD175" s="412"/>
      <c r="AE175" s="152"/>
      <c r="AF175" s="68"/>
      <c r="AG175" s="152"/>
      <c r="AH175" s="152"/>
      <c r="AI175" s="412"/>
      <c r="AJ175" s="152"/>
      <c r="AK175" s="68"/>
      <c r="AL175" s="152"/>
      <c r="AM175" s="152"/>
      <c r="AN175" s="412"/>
      <c r="AO175" s="85"/>
      <c r="AP175" s="187"/>
      <c r="AQ175" s="52">
        <f>SUM(O175:AN175)</f>
        <v>0</v>
      </c>
      <c r="AR175" s="188"/>
      <c r="AS175" s="729"/>
      <c r="AT175" s="132" t="s">
        <v>181</v>
      </c>
      <c r="AU175" s="132" t="s">
        <v>181</v>
      </c>
      <c r="AV175" s="132" t="s">
        <v>181</v>
      </c>
      <c r="AW175" s="132" t="s">
        <v>181</v>
      </c>
      <c r="AX175" s="132" t="s">
        <v>181</v>
      </c>
      <c r="AY175" s="132" t="s">
        <v>181</v>
      </c>
      <c r="AZ175" s="132" t="s">
        <v>181</v>
      </c>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32" t="s">
        <v>181</v>
      </c>
      <c r="CW175" s="127"/>
      <c r="CX175" s="127"/>
      <c r="CY175" s="127"/>
      <c r="CZ175" s="127"/>
      <c r="DA175" s="127"/>
      <c r="DB175" s="132" t="s">
        <v>181</v>
      </c>
      <c r="DC175" s="127"/>
      <c r="DD175" s="127"/>
      <c r="DE175" s="127"/>
      <c r="DF175" s="127"/>
      <c r="DG175" s="127"/>
      <c r="DH175" s="132" t="s">
        <v>181</v>
      </c>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row>
    <row r="176" spans="1:144" s="58" customFormat="1" ht="20.25" customHeight="1">
      <c r="A176" s="55"/>
      <c r="B176" s="56"/>
      <c r="C176" s="56"/>
      <c r="D176" s="1069" t="s">
        <v>125</v>
      </c>
      <c r="E176" s="1070"/>
      <c r="F176" s="1070"/>
      <c r="G176" s="1070"/>
      <c r="H176" s="1070"/>
      <c r="I176" s="1070"/>
      <c r="J176" s="1071"/>
      <c r="K176" s="56"/>
      <c r="L176" s="68"/>
      <c r="M176" s="152"/>
      <c r="N176" s="152"/>
      <c r="O176" s="414"/>
      <c r="P176" s="152"/>
      <c r="Q176" s="68"/>
      <c r="R176" s="152"/>
      <c r="S176" s="152"/>
      <c r="T176" s="414"/>
      <c r="U176" s="152"/>
      <c r="V176" s="68"/>
      <c r="W176" s="152"/>
      <c r="X176" s="152"/>
      <c r="Y176" s="414"/>
      <c r="Z176" s="152"/>
      <c r="AA176" s="68"/>
      <c r="AB176" s="152"/>
      <c r="AC176" s="152"/>
      <c r="AD176" s="414"/>
      <c r="AE176" s="152"/>
      <c r="AF176" s="68"/>
      <c r="AG176" s="152"/>
      <c r="AH176" s="152"/>
      <c r="AI176" s="414"/>
      <c r="AJ176" s="152"/>
      <c r="AK176" s="68"/>
      <c r="AL176" s="152"/>
      <c r="AM176" s="152"/>
      <c r="AN176" s="414"/>
      <c r="AO176" s="85"/>
      <c r="AP176" s="187"/>
      <c r="AQ176" s="53">
        <f>SUM(O176:AN176)</f>
        <v>0</v>
      </c>
      <c r="AR176" s="188"/>
      <c r="AS176" s="729"/>
      <c r="AT176" s="132"/>
      <c r="AU176" s="132"/>
      <c r="AV176" s="132"/>
      <c r="AW176" s="132"/>
      <c r="AX176" s="132"/>
      <c r="AY176" s="132"/>
      <c r="AZ176" s="132"/>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32"/>
      <c r="CW176" s="127"/>
      <c r="CX176" s="127"/>
      <c r="CY176" s="127"/>
      <c r="CZ176" s="127"/>
      <c r="DA176" s="127"/>
      <c r="DB176" s="132"/>
      <c r="DC176" s="127"/>
      <c r="DD176" s="127"/>
      <c r="DE176" s="127"/>
      <c r="DF176" s="127"/>
      <c r="DG176" s="127"/>
      <c r="DH176" s="132"/>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row>
    <row r="177" spans="1:144" s="58" customFormat="1" ht="9.9499999999999993" customHeight="1">
      <c r="A177" s="55"/>
      <c r="B177" s="56"/>
      <c r="C177" s="56"/>
      <c r="D177" s="1067"/>
      <c r="E177" s="1004"/>
      <c r="F177" s="1004"/>
      <c r="G177" s="1004"/>
      <c r="H177" s="1004"/>
      <c r="I177" s="1004"/>
      <c r="J177" s="1004"/>
      <c r="K177" s="56"/>
      <c r="L177" s="68"/>
      <c r="M177" s="152"/>
      <c r="N177" s="152"/>
      <c r="O177" s="401"/>
      <c r="P177" s="152"/>
      <c r="Q177" s="68"/>
      <c r="R177" s="152"/>
      <c r="S177" s="152"/>
      <c r="T177" s="401"/>
      <c r="U177" s="152"/>
      <c r="V177" s="68"/>
      <c r="W177" s="152"/>
      <c r="X177" s="152"/>
      <c r="Y177" s="401"/>
      <c r="Z177" s="152"/>
      <c r="AA177" s="68"/>
      <c r="AB177" s="152"/>
      <c r="AC177" s="152"/>
      <c r="AD177" s="401" t="s">
        <v>181</v>
      </c>
      <c r="AE177" s="152"/>
      <c r="AF177" s="68"/>
      <c r="AG177" s="152"/>
      <c r="AH177" s="152"/>
      <c r="AI177" s="401" t="s">
        <v>181</v>
      </c>
      <c r="AJ177" s="152"/>
      <c r="AK177" s="68"/>
      <c r="AL177" s="152"/>
      <c r="AM177" s="152"/>
      <c r="AN177" s="401" t="s">
        <v>181</v>
      </c>
      <c r="AO177" s="85"/>
      <c r="AP177" s="187"/>
      <c r="AQ177" s="185" t="s">
        <v>181</v>
      </c>
      <c r="AR177" s="188"/>
      <c r="AS177" s="729"/>
      <c r="AT177" s="132"/>
      <c r="AU177" s="132"/>
      <c r="AV177" s="132"/>
      <c r="AW177" s="132"/>
      <c r="AX177" s="132"/>
      <c r="AY177" s="132"/>
      <c r="AZ177" s="132"/>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32"/>
      <c r="CW177" s="127"/>
      <c r="CX177" s="127"/>
      <c r="CY177" s="127"/>
      <c r="CZ177" s="127"/>
      <c r="DA177" s="127"/>
      <c r="DB177" s="132"/>
      <c r="DC177" s="127"/>
      <c r="DD177" s="127"/>
      <c r="DE177" s="127"/>
      <c r="DF177" s="127"/>
      <c r="DG177" s="127"/>
      <c r="DH177" s="132"/>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row>
    <row r="178" spans="1:144" s="58" customFormat="1" ht="20.25" customHeight="1">
      <c r="A178" s="55" t="s">
        <v>181</v>
      </c>
      <c r="B178" s="56" t="s">
        <v>181</v>
      </c>
      <c r="C178" s="56" t="s">
        <v>223</v>
      </c>
      <c r="D178" s="1375" t="s">
        <v>1100</v>
      </c>
      <c r="E178" s="1376"/>
      <c r="F178" s="1376"/>
      <c r="G178" s="1376"/>
      <c r="H178" s="1376"/>
      <c r="I178" s="1376"/>
      <c r="J178" s="1376"/>
      <c r="K178" s="56" t="s">
        <v>181</v>
      </c>
      <c r="L178" s="68" t="s">
        <v>181</v>
      </c>
      <c r="M178" s="152" t="s">
        <v>181</v>
      </c>
      <c r="N178" s="152" t="s">
        <v>181</v>
      </c>
      <c r="O178" s="413"/>
      <c r="P178" s="152"/>
      <c r="Q178" s="68"/>
      <c r="R178" s="152"/>
      <c r="S178" s="152"/>
      <c r="T178" s="413"/>
      <c r="U178" s="152"/>
      <c r="V178" s="68"/>
      <c r="W178" s="152"/>
      <c r="X178" s="152"/>
      <c r="Y178" s="413"/>
      <c r="Z178" s="152"/>
      <c r="AA178" s="68"/>
      <c r="AB178" s="152"/>
      <c r="AC178" s="152"/>
      <c r="AD178" s="413" t="s">
        <v>181</v>
      </c>
      <c r="AE178" s="152"/>
      <c r="AF178" s="68"/>
      <c r="AG178" s="152"/>
      <c r="AH178" s="152"/>
      <c r="AI178" s="413" t="s">
        <v>181</v>
      </c>
      <c r="AJ178" s="152"/>
      <c r="AK178" s="68"/>
      <c r="AL178" s="152"/>
      <c r="AM178" s="152"/>
      <c r="AN178" s="413" t="s">
        <v>181</v>
      </c>
      <c r="AO178" s="85" t="s">
        <v>181</v>
      </c>
      <c r="AP178" s="187" t="s">
        <v>181</v>
      </c>
      <c r="AQ178" s="204" t="s">
        <v>181</v>
      </c>
      <c r="AR178" s="188" t="s">
        <v>181</v>
      </c>
      <c r="AS178" s="729"/>
      <c r="AT178" s="132"/>
      <c r="AU178" s="132"/>
      <c r="AV178" s="132"/>
      <c r="AW178" s="132"/>
      <c r="AX178" s="132"/>
      <c r="AY178" s="132"/>
      <c r="AZ178" s="132"/>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32"/>
      <c r="CW178" s="127"/>
      <c r="CX178" s="127"/>
      <c r="CY178" s="127"/>
      <c r="CZ178" s="127"/>
      <c r="DA178" s="127"/>
      <c r="DB178" s="132"/>
      <c r="DC178" s="127"/>
      <c r="DD178" s="127"/>
      <c r="DE178" s="127"/>
      <c r="DF178" s="127"/>
      <c r="DG178" s="127"/>
      <c r="DH178" s="132"/>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row>
    <row r="179" spans="1:144" s="58" customFormat="1" ht="20.25" customHeight="1">
      <c r="A179" s="55"/>
      <c r="B179" s="56"/>
      <c r="C179" s="56"/>
      <c r="D179" s="1076" t="s">
        <v>221</v>
      </c>
      <c r="E179" s="1077"/>
      <c r="F179" s="1077"/>
      <c r="G179" s="1077"/>
      <c r="H179" s="1077"/>
      <c r="I179" s="1077"/>
      <c r="J179" s="1078"/>
      <c r="K179" s="56"/>
      <c r="L179" s="68"/>
      <c r="M179" s="152"/>
      <c r="N179" s="152"/>
      <c r="O179" s="412"/>
      <c r="P179" s="152"/>
      <c r="Q179" s="68"/>
      <c r="R179" s="152"/>
      <c r="S179" s="152"/>
      <c r="T179" s="412"/>
      <c r="U179" s="152"/>
      <c r="V179" s="68"/>
      <c r="W179" s="152"/>
      <c r="X179" s="152"/>
      <c r="Y179" s="412"/>
      <c r="Z179" s="152"/>
      <c r="AA179" s="68"/>
      <c r="AB179" s="152"/>
      <c r="AC179" s="152"/>
      <c r="AD179" s="412"/>
      <c r="AE179" s="152"/>
      <c r="AF179" s="68"/>
      <c r="AG179" s="152"/>
      <c r="AH179" s="152"/>
      <c r="AI179" s="412"/>
      <c r="AJ179" s="152"/>
      <c r="AK179" s="68"/>
      <c r="AL179" s="152"/>
      <c r="AM179" s="152"/>
      <c r="AN179" s="412"/>
      <c r="AO179" s="85"/>
      <c r="AP179" s="187"/>
      <c r="AQ179" s="52">
        <f>SUM(O179:AN179)</f>
        <v>0</v>
      </c>
      <c r="AR179" s="188"/>
      <c r="AS179" s="729"/>
      <c r="AT179" s="132" t="s">
        <v>181</v>
      </c>
      <c r="AU179" s="132" t="s">
        <v>181</v>
      </c>
      <c r="AV179" s="132" t="s">
        <v>181</v>
      </c>
      <c r="AW179" s="132" t="s">
        <v>181</v>
      </c>
      <c r="AX179" s="132" t="s">
        <v>181</v>
      </c>
      <c r="AY179" s="132" t="s">
        <v>181</v>
      </c>
      <c r="AZ179" s="132" t="s">
        <v>181</v>
      </c>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32" t="s">
        <v>181</v>
      </c>
      <c r="CW179" s="127"/>
      <c r="CX179" s="127"/>
      <c r="CY179" s="127"/>
      <c r="CZ179" s="127"/>
      <c r="DA179" s="127"/>
      <c r="DB179" s="132" t="s">
        <v>181</v>
      </c>
      <c r="DC179" s="127"/>
      <c r="DD179" s="127"/>
      <c r="DE179" s="127"/>
      <c r="DF179" s="127"/>
      <c r="DG179" s="127"/>
      <c r="DH179" s="132" t="s">
        <v>181</v>
      </c>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row>
    <row r="180" spans="1:144" s="58" customFormat="1" ht="20.25" customHeight="1">
      <c r="A180" s="55"/>
      <c r="B180" s="56"/>
      <c r="C180" s="56"/>
      <c r="D180" s="1069" t="s">
        <v>125</v>
      </c>
      <c r="E180" s="1070"/>
      <c r="F180" s="1070"/>
      <c r="G180" s="1070"/>
      <c r="H180" s="1070"/>
      <c r="I180" s="1070"/>
      <c r="J180" s="1071"/>
      <c r="K180" s="56"/>
      <c r="L180" s="68"/>
      <c r="M180" s="152"/>
      <c r="N180" s="152"/>
      <c r="O180" s="414"/>
      <c r="P180" s="152"/>
      <c r="Q180" s="68"/>
      <c r="R180" s="152"/>
      <c r="S180" s="152"/>
      <c r="T180" s="414"/>
      <c r="U180" s="152"/>
      <c r="V180" s="68"/>
      <c r="W180" s="152"/>
      <c r="X180" s="152"/>
      <c r="Y180" s="414"/>
      <c r="Z180" s="152"/>
      <c r="AA180" s="68"/>
      <c r="AB180" s="152"/>
      <c r="AC180" s="152"/>
      <c r="AD180" s="414"/>
      <c r="AE180" s="152"/>
      <c r="AF180" s="68"/>
      <c r="AG180" s="152"/>
      <c r="AH180" s="152"/>
      <c r="AI180" s="414"/>
      <c r="AJ180" s="152"/>
      <c r="AK180" s="68"/>
      <c r="AL180" s="152"/>
      <c r="AM180" s="152"/>
      <c r="AN180" s="414"/>
      <c r="AO180" s="85"/>
      <c r="AP180" s="187"/>
      <c r="AQ180" s="53">
        <f>SUM(O180:AN180)</f>
        <v>0</v>
      </c>
      <c r="AR180" s="188"/>
      <c r="AS180" s="729"/>
      <c r="AT180" s="132"/>
      <c r="AU180" s="132"/>
      <c r="AV180" s="132"/>
      <c r="AW180" s="132"/>
      <c r="AX180" s="132"/>
      <c r="AY180" s="132"/>
      <c r="AZ180" s="132"/>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32"/>
      <c r="CW180" s="127"/>
      <c r="CX180" s="127"/>
      <c r="CY180" s="127"/>
      <c r="CZ180" s="127"/>
      <c r="DA180" s="127"/>
      <c r="DB180" s="132"/>
      <c r="DC180" s="127"/>
      <c r="DD180" s="127"/>
      <c r="DE180" s="127"/>
      <c r="DF180" s="127"/>
      <c r="DG180" s="127"/>
      <c r="DH180" s="132"/>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row>
    <row r="181" spans="1:144" s="58" customFormat="1" ht="9.9499999999999993" customHeight="1">
      <c r="A181" s="55"/>
      <c r="B181" s="56"/>
      <c r="C181" s="56"/>
      <c r="D181" s="1067"/>
      <c r="E181" s="1004"/>
      <c r="F181" s="1004"/>
      <c r="G181" s="1004"/>
      <c r="H181" s="1004"/>
      <c r="I181" s="1004"/>
      <c r="J181" s="1004"/>
      <c r="K181" s="56"/>
      <c r="L181" s="68"/>
      <c r="M181" s="152"/>
      <c r="N181" s="152"/>
      <c r="O181" s="401" t="s">
        <v>181</v>
      </c>
      <c r="P181" s="152"/>
      <c r="Q181" s="68"/>
      <c r="R181" s="152"/>
      <c r="S181" s="152"/>
      <c r="T181" s="401" t="s">
        <v>181</v>
      </c>
      <c r="U181" s="152"/>
      <c r="V181" s="68"/>
      <c r="W181" s="152"/>
      <c r="X181" s="152"/>
      <c r="Y181" s="401" t="s">
        <v>181</v>
      </c>
      <c r="Z181" s="152"/>
      <c r="AA181" s="68"/>
      <c r="AB181" s="152"/>
      <c r="AC181" s="152"/>
      <c r="AD181" s="401" t="s">
        <v>181</v>
      </c>
      <c r="AE181" s="152"/>
      <c r="AF181" s="68"/>
      <c r="AG181" s="152"/>
      <c r="AH181" s="152"/>
      <c r="AI181" s="401" t="s">
        <v>181</v>
      </c>
      <c r="AJ181" s="152"/>
      <c r="AK181" s="68"/>
      <c r="AL181" s="152"/>
      <c r="AM181" s="152"/>
      <c r="AN181" s="401" t="s">
        <v>181</v>
      </c>
      <c r="AO181" s="85"/>
      <c r="AP181" s="187"/>
      <c r="AQ181" s="185" t="s">
        <v>181</v>
      </c>
      <c r="AR181" s="188"/>
      <c r="AS181" s="729"/>
      <c r="AT181" s="132"/>
      <c r="AU181" s="132"/>
      <c r="AV181" s="132"/>
      <c r="AW181" s="132"/>
      <c r="AX181" s="132"/>
      <c r="AY181" s="132"/>
      <c r="AZ181" s="132"/>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32"/>
      <c r="CW181" s="127"/>
      <c r="CX181" s="127"/>
      <c r="CY181" s="127"/>
      <c r="CZ181" s="127"/>
      <c r="DA181" s="127"/>
      <c r="DB181" s="132"/>
      <c r="DC181" s="127"/>
      <c r="DD181" s="127"/>
      <c r="DE181" s="127"/>
      <c r="DF181" s="127"/>
      <c r="DG181" s="127"/>
      <c r="DH181" s="132"/>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row>
    <row r="182" spans="1:144" s="58" customFormat="1" ht="20.25" customHeight="1">
      <c r="A182" s="55" t="s">
        <v>181</v>
      </c>
      <c r="B182" s="56" t="s">
        <v>181</v>
      </c>
      <c r="C182" s="56" t="s">
        <v>224</v>
      </c>
      <c r="D182" s="1375" t="s">
        <v>1099</v>
      </c>
      <c r="E182" s="1376"/>
      <c r="F182" s="1376"/>
      <c r="G182" s="1376"/>
      <c r="H182" s="1376"/>
      <c r="I182" s="1376"/>
      <c r="J182" s="1376"/>
      <c r="K182" s="56" t="s">
        <v>181</v>
      </c>
      <c r="L182" s="68" t="s">
        <v>181</v>
      </c>
      <c r="M182" s="152" t="s">
        <v>181</v>
      </c>
      <c r="N182" s="152" t="s">
        <v>181</v>
      </c>
      <c r="O182" s="413" t="s">
        <v>181</v>
      </c>
      <c r="P182" s="152"/>
      <c r="Q182" s="68"/>
      <c r="R182" s="152"/>
      <c r="S182" s="152"/>
      <c r="T182" s="413" t="s">
        <v>181</v>
      </c>
      <c r="U182" s="152"/>
      <c r="V182" s="68"/>
      <c r="W182" s="152"/>
      <c r="X182" s="152"/>
      <c r="Y182" s="413" t="s">
        <v>181</v>
      </c>
      <c r="Z182" s="152"/>
      <c r="AA182" s="68"/>
      <c r="AB182" s="152"/>
      <c r="AC182" s="152"/>
      <c r="AD182" s="413" t="s">
        <v>181</v>
      </c>
      <c r="AE182" s="152"/>
      <c r="AF182" s="68"/>
      <c r="AG182" s="152"/>
      <c r="AH182" s="152"/>
      <c r="AI182" s="413" t="s">
        <v>181</v>
      </c>
      <c r="AJ182" s="152"/>
      <c r="AK182" s="68"/>
      <c r="AL182" s="152"/>
      <c r="AM182" s="152"/>
      <c r="AN182" s="413" t="s">
        <v>181</v>
      </c>
      <c r="AO182" s="85" t="s">
        <v>181</v>
      </c>
      <c r="AP182" s="187" t="s">
        <v>181</v>
      </c>
      <c r="AQ182" s="204" t="s">
        <v>181</v>
      </c>
      <c r="AR182" s="188" t="s">
        <v>181</v>
      </c>
      <c r="AS182" s="729"/>
      <c r="AT182" s="132"/>
      <c r="AU182" s="132"/>
      <c r="AV182" s="132"/>
      <c r="AW182" s="132"/>
      <c r="AX182" s="132"/>
      <c r="AY182" s="132"/>
      <c r="AZ182" s="132"/>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32"/>
      <c r="CW182" s="127"/>
      <c r="CX182" s="127"/>
      <c r="CY182" s="127"/>
      <c r="CZ182" s="127"/>
      <c r="DA182" s="127"/>
      <c r="DB182" s="132"/>
      <c r="DC182" s="127"/>
      <c r="DD182" s="127"/>
      <c r="DE182" s="127"/>
      <c r="DF182" s="127"/>
      <c r="DG182" s="127"/>
      <c r="DH182" s="132"/>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row>
    <row r="183" spans="1:144" s="58" customFormat="1" ht="20.25" customHeight="1">
      <c r="A183" s="55"/>
      <c r="B183" s="56"/>
      <c r="C183" s="56"/>
      <c r="D183" s="1076" t="s">
        <v>221</v>
      </c>
      <c r="E183" s="1077"/>
      <c r="F183" s="1077"/>
      <c r="G183" s="1077"/>
      <c r="H183" s="1077"/>
      <c r="I183" s="1077"/>
      <c r="J183" s="1078"/>
      <c r="K183" s="56"/>
      <c r="L183" s="68"/>
      <c r="M183" s="152"/>
      <c r="N183" s="152"/>
      <c r="O183" s="412"/>
      <c r="P183" s="152"/>
      <c r="Q183" s="68"/>
      <c r="R183" s="152"/>
      <c r="S183" s="152"/>
      <c r="T183" s="412"/>
      <c r="U183" s="152"/>
      <c r="V183" s="68"/>
      <c r="W183" s="152"/>
      <c r="X183" s="152"/>
      <c r="Y183" s="412"/>
      <c r="Z183" s="152"/>
      <c r="AA183" s="68"/>
      <c r="AB183" s="152"/>
      <c r="AC183" s="152"/>
      <c r="AD183" s="412"/>
      <c r="AE183" s="152"/>
      <c r="AF183" s="68"/>
      <c r="AG183" s="152"/>
      <c r="AH183" s="152"/>
      <c r="AI183" s="412"/>
      <c r="AJ183" s="152"/>
      <c r="AK183" s="68"/>
      <c r="AL183" s="152"/>
      <c r="AM183" s="152"/>
      <c r="AN183" s="412"/>
      <c r="AO183" s="85"/>
      <c r="AP183" s="187"/>
      <c r="AQ183" s="52">
        <f>SUM(O183:AN183)</f>
        <v>0</v>
      </c>
      <c r="AR183" s="188"/>
      <c r="AS183" s="729"/>
      <c r="AT183" s="132" t="s">
        <v>181</v>
      </c>
      <c r="AU183" s="132" t="s">
        <v>181</v>
      </c>
      <c r="AV183" s="132" t="s">
        <v>181</v>
      </c>
      <c r="AW183" s="132" t="s">
        <v>181</v>
      </c>
      <c r="AX183" s="132" t="s">
        <v>181</v>
      </c>
      <c r="AY183" s="132" t="s">
        <v>181</v>
      </c>
      <c r="AZ183" s="132" t="s">
        <v>181</v>
      </c>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32" t="s">
        <v>181</v>
      </c>
      <c r="CW183" s="127"/>
      <c r="CX183" s="127"/>
      <c r="CY183" s="127"/>
      <c r="CZ183" s="127"/>
      <c r="DA183" s="127"/>
      <c r="DB183" s="132" t="s">
        <v>181</v>
      </c>
      <c r="DC183" s="127"/>
      <c r="DD183" s="127"/>
      <c r="DE183" s="127"/>
      <c r="DF183" s="127"/>
      <c r="DG183" s="127"/>
      <c r="DH183" s="132" t="s">
        <v>181</v>
      </c>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row>
    <row r="184" spans="1:144" s="58" customFormat="1" ht="20.25" customHeight="1">
      <c r="A184" s="55"/>
      <c r="B184" s="56"/>
      <c r="C184" s="56"/>
      <c r="D184" s="1069" t="s">
        <v>125</v>
      </c>
      <c r="E184" s="1070"/>
      <c r="F184" s="1070"/>
      <c r="G184" s="1070"/>
      <c r="H184" s="1070"/>
      <c r="I184" s="1070"/>
      <c r="J184" s="1071"/>
      <c r="K184" s="56"/>
      <c r="L184" s="68"/>
      <c r="M184" s="152"/>
      <c r="N184" s="152"/>
      <c r="O184" s="414"/>
      <c r="P184" s="152"/>
      <c r="Q184" s="68"/>
      <c r="R184" s="152"/>
      <c r="S184" s="152"/>
      <c r="T184" s="414"/>
      <c r="U184" s="152"/>
      <c r="V184" s="68"/>
      <c r="W184" s="152"/>
      <c r="X184" s="152"/>
      <c r="Y184" s="414"/>
      <c r="Z184" s="152"/>
      <c r="AA184" s="68"/>
      <c r="AB184" s="152"/>
      <c r="AC184" s="152"/>
      <c r="AD184" s="414"/>
      <c r="AE184" s="152"/>
      <c r="AF184" s="68"/>
      <c r="AG184" s="152"/>
      <c r="AH184" s="152"/>
      <c r="AI184" s="414"/>
      <c r="AJ184" s="152"/>
      <c r="AK184" s="68"/>
      <c r="AL184" s="152"/>
      <c r="AM184" s="152"/>
      <c r="AN184" s="414"/>
      <c r="AO184" s="85"/>
      <c r="AP184" s="187"/>
      <c r="AQ184" s="53">
        <f>SUM(O184:AN184)</f>
        <v>0</v>
      </c>
      <c r="AR184" s="188"/>
      <c r="AS184" s="729"/>
      <c r="AT184" s="132"/>
      <c r="AU184" s="132"/>
      <c r="AV184" s="132"/>
      <c r="AW184" s="132"/>
      <c r="AX184" s="132"/>
      <c r="AY184" s="132"/>
      <c r="AZ184" s="132"/>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32"/>
      <c r="CW184" s="127"/>
      <c r="CX184" s="127"/>
      <c r="CY184" s="127"/>
      <c r="CZ184" s="127"/>
      <c r="DA184" s="127"/>
      <c r="DB184" s="132"/>
      <c r="DC184" s="127"/>
      <c r="DD184" s="127"/>
      <c r="DE184" s="127"/>
      <c r="DF184" s="127"/>
      <c r="DG184" s="127"/>
      <c r="DH184" s="132"/>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row>
    <row r="185" spans="1:144" s="58" customFormat="1" ht="9.9499999999999993" customHeight="1">
      <c r="A185" s="55"/>
      <c r="B185" s="56"/>
      <c r="C185" s="56"/>
      <c r="D185" s="1067"/>
      <c r="E185" s="1004"/>
      <c r="F185" s="1004"/>
      <c r="G185" s="1004"/>
      <c r="H185" s="1004"/>
      <c r="I185" s="1004"/>
      <c r="J185" s="1004"/>
      <c r="K185" s="56"/>
      <c r="L185" s="68"/>
      <c r="M185" s="152"/>
      <c r="N185" s="152"/>
      <c r="O185" s="401" t="s">
        <v>181</v>
      </c>
      <c r="P185" s="152"/>
      <c r="Q185" s="68"/>
      <c r="R185" s="152"/>
      <c r="S185" s="152"/>
      <c r="T185" s="401" t="s">
        <v>181</v>
      </c>
      <c r="U185" s="152"/>
      <c r="V185" s="68"/>
      <c r="W185" s="152"/>
      <c r="X185" s="152"/>
      <c r="Y185" s="401" t="s">
        <v>181</v>
      </c>
      <c r="Z185" s="152"/>
      <c r="AA185" s="68"/>
      <c r="AB185" s="152"/>
      <c r="AC185" s="152"/>
      <c r="AD185" s="401" t="s">
        <v>181</v>
      </c>
      <c r="AE185" s="152"/>
      <c r="AF185" s="68"/>
      <c r="AG185" s="152"/>
      <c r="AH185" s="152"/>
      <c r="AI185" s="401" t="s">
        <v>181</v>
      </c>
      <c r="AJ185" s="152"/>
      <c r="AK185" s="68"/>
      <c r="AL185" s="152"/>
      <c r="AM185" s="152"/>
      <c r="AN185" s="401" t="s">
        <v>181</v>
      </c>
      <c r="AO185" s="85"/>
      <c r="AP185" s="187"/>
      <c r="AQ185" s="185" t="s">
        <v>181</v>
      </c>
      <c r="AR185" s="188"/>
      <c r="AS185" s="729"/>
      <c r="AT185" s="132"/>
      <c r="AU185" s="132"/>
      <c r="AV185" s="132"/>
      <c r="AW185" s="132"/>
      <c r="AX185" s="132"/>
      <c r="AY185" s="132"/>
      <c r="AZ185" s="132"/>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32"/>
      <c r="CW185" s="127"/>
      <c r="CX185" s="127"/>
      <c r="CY185" s="127"/>
      <c r="CZ185" s="127"/>
      <c r="DA185" s="127"/>
      <c r="DB185" s="132"/>
      <c r="DC185" s="127"/>
      <c r="DD185" s="127"/>
      <c r="DE185" s="127"/>
      <c r="DF185" s="127"/>
      <c r="DG185" s="127"/>
      <c r="DH185" s="132"/>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row>
    <row r="186" spans="1:144" s="58" customFormat="1" ht="20.25" customHeight="1">
      <c r="A186" s="55" t="s">
        <v>181</v>
      </c>
      <c r="B186" s="56" t="s">
        <v>181</v>
      </c>
      <c r="C186" s="56" t="s">
        <v>225</v>
      </c>
      <c r="D186" s="1375" t="s">
        <v>1098</v>
      </c>
      <c r="E186" s="1376"/>
      <c r="F186" s="1376"/>
      <c r="G186" s="1376"/>
      <c r="H186" s="1376"/>
      <c r="I186" s="1376"/>
      <c r="J186" s="1376"/>
      <c r="K186" s="56" t="s">
        <v>181</v>
      </c>
      <c r="L186" s="68" t="s">
        <v>181</v>
      </c>
      <c r="M186" s="152" t="s">
        <v>181</v>
      </c>
      <c r="N186" s="152" t="s">
        <v>181</v>
      </c>
      <c r="O186" s="413" t="s">
        <v>181</v>
      </c>
      <c r="P186" s="152"/>
      <c r="Q186" s="68"/>
      <c r="R186" s="152"/>
      <c r="S186" s="152"/>
      <c r="T186" s="413" t="s">
        <v>181</v>
      </c>
      <c r="U186" s="152"/>
      <c r="V186" s="68"/>
      <c r="W186" s="152"/>
      <c r="X186" s="152"/>
      <c r="Y186" s="413" t="s">
        <v>181</v>
      </c>
      <c r="Z186" s="152"/>
      <c r="AA186" s="68"/>
      <c r="AB186" s="152"/>
      <c r="AC186" s="152"/>
      <c r="AD186" s="413" t="s">
        <v>181</v>
      </c>
      <c r="AE186" s="152"/>
      <c r="AF186" s="68"/>
      <c r="AG186" s="152"/>
      <c r="AH186" s="152"/>
      <c r="AI186" s="413" t="s">
        <v>181</v>
      </c>
      <c r="AJ186" s="152"/>
      <c r="AK186" s="68"/>
      <c r="AL186" s="152"/>
      <c r="AM186" s="152"/>
      <c r="AN186" s="413" t="s">
        <v>181</v>
      </c>
      <c r="AO186" s="85" t="s">
        <v>181</v>
      </c>
      <c r="AP186" s="187" t="s">
        <v>181</v>
      </c>
      <c r="AQ186" s="204" t="s">
        <v>181</v>
      </c>
      <c r="AR186" s="188" t="s">
        <v>181</v>
      </c>
      <c r="AS186" s="729"/>
      <c r="AT186" s="132"/>
      <c r="AU186" s="132"/>
      <c r="AV186" s="132"/>
      <c r="AW186" s="132"/>
      <c r="AX186" s="132"/>
      <c r="AY186" s="132"/>
      <c r="AZ186" s="132"/>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32"/>
      <c r="CW186" s="127"/>
      <c r="CX186" s="127"/>
      <c r="CY186" s="127"/>
      <c r="CZ186" s="127"/>
      <c r="DA186" s="127"/>
      <c r="DB186" s="132"/>
      <c r="DC186" s="127"/>
      <c r="DD186" s="127"/>
      <c r="DE186" s="127"/>
      <c r="DF186" s="127"/>
      <c r="DG186" s="127"/>
      <c r="DH186" s="132"/>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row>
    <row r="187" spans="1:144" s="58" customFormat="1" ht="20.25" customHeight="1">
      <c r="A187" s="55"/>
      <c r="B187" s="56"/>
      <c r="C187" s="56"/>
      <c r="D187" s="1076" t="s">
        <v>221</v>
      </c>
      <c r="E187" s="1077"/>
      <c r="F187" s="1077"/>
      <c r="G187" s="1077"/>
      <c r="H187" s="1077"/>
      <c r="I187" s="1077"/>
      <c r="J187" s="1078"/>
      <c r="K187" s="56"/>
      <c r="L187" s="68"/>
      <c r="M187" s="152"/>
      <c r="N187" s="152"/>
      <c r="O187" s="412"/>
      <c r="P187" s="152"/>
      <c r="Q187" s="68"/>
      <c r="R187" s="152"/>
      <c r="S187" s="152"/>
      <c r="T187" s="412"/>
      <c r="U187" s="152"/>
      <c r="V187" s="68"/>
      <c r="W187" s="152"/>
      <c r="X187" s="152"/>
      <c r="Y187" s="412"/>
      <c r="Z187" s="152"/>
      <c r="AA187" s="68"/>
      <c r="AB187" s="152"/>
      <c r="AC187" s="152"/>
      <c r="AD187" s="412"/>
      <c r="AE187" s="152"/>
      <c r="AF187" s="68"/>
      <c r="AG187" s="152"/>
      <c r="AH187" s="152"/>
      <c r="AI187" s="412"/>
      <c r="AJ187" s="152"/>
      <c r="AK187" s="68"/>
      <c r="AL187" s="152"/>
      <c r="AM187" s="152"/>
      <c r="AN187" s="412"/>
      <c r="AO187" s="85"/>
      <c r="AP187" s="187"/>
      <c r="AQ187" s="52">
        <f>SUM(O187:AN187)</f>
        <v>0</v>
      </c>
      <c r="AR187" s="188"/>
      <c r="AS187" s="729"/>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row>
    <row r="188" spans="1:144" s="58" customFormat="1" ht="20.25" customHeight="1">
      <c r="A188" s="55"/>
      <c r="B188" s="56"/>
      <c r="C188" s="56"/>
      <c r="D188" s="1069" t="s">
        <v>125</v>
      </c>
      <c r="E188" s="1070"/>
      <c r="F188" s="1070"/>
      <c r="G188" s="1070"/>
      <c r="H188" s="1070"/>
      <c r="I188" s="1070"/>
      <c r="J188" s="1071"/>
      <c r="K188" s="56"/>
      <c r="L188" s="68"/>
      <c r="M188" s="152"/>
      <c r="N188" s="152"/>
      <c r="O188" s="414"/>
      <c r="P188" s="152"/>
      <c r="Q188" s="68"/>
      <c r="R188" s="152"/>
      <c r="S188" s="152"/>
      <c r="T188" s="414"/>
      <c r="U188" s="152"/>
      <c r="V188" s="68"/>
      <c r="W188" s="152"/>
      <c r="X188" s="152"/>
      <c r="Y188" s="414"/>
      <c r="Z188" s="152"/>
      <c r="AA188" s="68"/>
      <c r="AB188" s="152"/>
      <c r="AC188" s="152"/>
      <c r="AD188" s="414"/>
      <c r="AE188" s="152"/>
      <c r="AF188" s="68"/>
      <c r="AG188" s="152"/>
      <c r="AH188" s="152"/>
      <c r="AI188" s="414"/>
      <c r="AJ188" s="152"/>
      <c r="AK188" s="68"/>
      <c r="AL188" s="152"/>
      <c r="AM188" s="152"/>
      <c r="AN188" s="414"/>
      <c r="AO188" s="85"/>
      <c r="AP188" s="187"/>
      <c r="AQ188" s="53">
        <f>SUM(O188:AN188)</f>
        <v>0</v>
      </c>
      <c r="AR188" s="188"/>
      <c r="AS188" s="729"/>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row>
    <row r="189" spans="1:144" s="58" customFormat="1" ht="9.9499999999999993" customHeight="1">
      <c r="A189" s="55"/>
      <c r="B189" s="56"/>
      <c r="C189" s="56"/>
      <c r="D189" s="1085"/>
      <c r="E189" s="1077"/>
      <c r="F189" s="1077"/>
      <c r="G189" s="1077"/>
      <c r="H189" s="1077"/>
      <c r="I189" s="1077"/>
      <c r="J189" s="1077"/>
      <c r="K189" s="56"/>
      <c r="L189" s="68"/>
      <c r="M189" s="152"/>
      <c r="N189" s="152"/>
      <c r="O189" s="401" t="s">
        <v>181</v>
      </c>
      <c r="P189" s="152"/>
      <c r="Q189" s="68"/>
      <c r="R189" s="152"/>
      <c r="S189" s="152"/>
      <c r="T189" s="401" t="s">
        <v>181</v>
      </c>
      <c r="U189" s="152"/>
      <c r="V189" s="68"/>
      <c r="W189" s="152"/>
      <c r="X189" s="152"/>
      <c r="Y189" s="401" t="s">
        <v>181</v>
      </c>
      <c r="Z189" s="152"/>
      <c r="AA189" s="68"/>
      <c r="AB189" s="152"/>
      <c r="AC189" s="152"/>
      <c r="AD189" s="401" t="s">
        <v>181</v>
      </c>
      <c r="AE189" s="152"/>
      <c r="AF189" s="68"/>
      <c r="AG189" s="152"/>
      <c r="AH189" s="152"/>
      <c r="AI189" s="401" t="s">
        <v>181</v>
      </c>
      <c r="AJ189" s="152"/>
      <c r="AK189" s="68"/>
      <c r="AL189" s="152"/>
      <c r="AM189" s="152"/>
      <c r="AN189" s="401" t="s">
        <v>181</v>
      </c>
      <c r="AO189" s="85"/>
      <c r="AP189" s="187"/>
      <c r="AQ189" s="185" t="s">
        <v>181</v>
      </c>
      <c r="AR189" s="188"/>
      <c r="AS189" s="729"/>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row>
    <row r="190" spans="1:144" s="58" customFormat="1" ht="20.25" customHeight="1">
      <c r="A190" s="55" t="s">
        <v>181</v>
      </c>
      <c r="B190" s="56" t="s">
        <v>181</v>
      </c>
      <c r="C190" s="56" t="s">
        <v>226</v>
      </c>
      <c r="D190" s="1375" t="s">
        <v>1097</v>
      </c>
      <c r="E190" s="1376"/>
      <c r="F190" s="1376"/>
      <c r="G190" s="1376"/>
      <c r="H190" s="1376"/>
      <c r="I190" s="1376"/>
      <c r="J190" s="1376"/>
      <c r="K190" s="56" t="s">
        <v>181</v>
      </c>
      <c r="L190" s="68" t="s">
        <v>181</v>
      </c>
      <c r="M190" s="152" t="s">
        <v>181</v>
      </c>
      <c r="N190" s="152" t="s">
        <v>181</v>
      </c>
      <c r="O190" s="413" t="s">
        <v>181</v>
      </c>
      <c r="P190" s="152"/>
      <c r="Q190" s="68"/>
      <c r="R190" s="152"/>
      <c r="S190" s="152"/>
      <c r="T190" s="413" t="s">
        <v>181</v>
      </c>
      <c r="U190" s="152"/>
      <c r="V190" s="68"/>
      <c r="W190" s="152"/>
      <c r="X190" s="152"/>
      <c r="Y190" s="413" t="s">
        <v>181</v>
      </c>
      <c r="Z190" s="152"/>
      <c r="AA190" s="68"/>
      <c r="AB190" s="152"/>
      <c r="AC190" s="152"/>
      <c r="AD190" s="413" t="s">
        <v>181</v>
      </c>
      <c r="AE190" s="152"/>
      <c r="AF190" s="68"/>
      <c r="AG190" s="152"/>
      <c r="AH190" s="152"/>
      <c r="AI190" s="413" t="s">
        <v>181</v>
      </c>
      <c r="AJ190" s="152"/>
      <c r="AK190" s="68"/>
      <c r="AL190" s="152"/>
      <c r="AM190" s="152"/>
      <c r="AN190" s="413" t="s">
        <v>181</v>
      </c>
      <c r="AO190" s="85" t="s">
        <v>181</v>
      </c>
      <c r="AP190" s="187" t="s">
        <v>181</v>
      </c>
      <c r="AQ190" s="204" t="s">
        <v>181</v>
      </c>
      <c r="AR190" s="188" t="s">
        <v>181</v>
      </c>
      <c r="AS190" s="729"/>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row>
    <row r="191" spans="1:144" s="58" customFormat="1" ht="20.25" customHeight="1">
      <c r="A191" s="55"/>
      <c r="B191" s="56"/>
      <c r="C191" s="56"/>
      <c r="D191" s="1076" t="s">
        <v>221</v>
      </c>
      <c r="E191" s="1077"/>
      <c r="F191" s="1077"/>
      <c r="G191" s="1077"/>
      <c r="H191" s="1077"/>
      <c r="I191" s="1077"/>
      <c r="J191" s="1078"/>
      <c r="K191" s="56"/>
      <c r="L191" s="68"/>
      <c r="M191" s="152"/>
      <c r="N191" s="152"/>
      <c r="O191" s="412"/>
      <c r="P191" s="152"/>
      <c r="Q191" s="68"/>
      <c r="R191" s="152"/>
      <c r="S191" s="152"/>
      <c r="T191" s="412"/>
      <c r="U191" s="152"/>
      <c r="V191" s="68"/>
      <c r="W191" s="152"/>
      <c r="X191" s="152"/>
      <c r="Y191" s="412"/>
      <c r="Z191" s="152"/>
      <c r="AA191" s="68"/>
      <c r="AB191" s="152"/>
      <c r="AC191" s="152"/>
      <c r="AD191" s="412"/>
      <c r="AE191" s="152"/>
      <c r="AF191" s="68"/>
      <c r="AG191" s="152"/>
      <c r="AH191" s="152"/>
      <c r="AI191" s="412"/>
      <c r="AJ191" s="152"/>
      <c r="AK191" s="68"/>
      <c r="AL191" s="152"/>
      <c r="AM191" s="152"/>
      <c r="AN191" s="412"/>
      <c r="AO191" s="85"/>
      <c r="AP191" s="187"/>
      <c r="AQ191" s="52">
        <f>SUM(O191:AN191)</f>
        <v>0</v>
      </c>
      <c r="AR191" s="188"/>
      <c r="AS191" s="729"/>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row>
    <row r="192" spans="1:144" s="58" customFormat="1" ht="20.25" customHeight="1">
      <c r="A192" s="55"/>
      <c r="B192" s="56"/>
      <c r="C192" s="56"/>
      <c r="D192" s="1069" t="s">
        <v>125</v>
      </c>
      <c r="E192" s="1070"/>
      <c r="F192" s="1070"/>
      <c r="G192" s="1070"/>
      <c r="H192" s="1070"/>
      <c r="I192" s="1070"/>
      <c r="J192" s="1071"/>
      <c r="K192" s="56"/>
      <c r="L192" s="68"/>
      <c r="M192" s="152"/>
      <c r="N192" s="152"/>
      <c r="O192" s="414"/>
      <c r="P192" s="152"/>
      <c r="Q192" s="68"/>
      <c r="R192" s="152"/>
      <c r="S192" s="152"/>
      <c r="T192" s="414"/>
      <c r="U192" s="152"/>
      <c r="V192" s="68"/>
      <c r="W192" s="152"/>
      <c r="X192" s="152"/>
      <c r="Y192" s="414"/>
      <c r="Z192" s="152"/>
      <c r="AA192" s="68"/>
      <c r="AB192" s="152"/>
      <c r="AC192" s="152"/>
      <c r="AD192" s="414"/>
      <c r="AE192" s="152"/>
      <c r="AF192" s="68"/>
      <c r="AG192" s="152"/>
      <c r="AH192" s="152"/>
      <c r="AI192" s="414"/>
      <c r="AJ192" s="152"/>
      <c r="AK192" s="68"/>
      <c r="AL192" s="152"/>
      <c r="AM192" s="152"/>
      <c r="AN192" s="414"/>
      <c r="AO192" s="85"/>
      <c r="AP192" s="187"/>
      <c r="AQ192" s="53">
        <f>SUM(O192:AN192)</f>
        <v>0</v>
      </c>
      <c r="AR192" s="188"/>
      <c r="AS192" s="729"/>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row>
    <row r="193" spans="1:144" s="58" customFormat="1" ht="9.9499999999999993" customHeight="1">
      <c r="A193" s="55"/>
      <c r="B193" s="56"/>
      <c r="C193" s="56"/>
      <c r="D193" s="1085"/>
      <c r="E193" s="1077"/>
      <c r="F193" s="1077"/>
      <c r="G193" s="1077"/>
      <c r="H193" s="1077"/>
      <c r="I193" s="1077"/>
      <c r="J193" s="1077"/>
      <c r="K193" s="56"/>
      <c r="L193" s="68"/>
      <c r="M193" s="152"/>
      <c r="N193" s="152"/>
      <c r="O193" s="401" t="s">
        <v>181</v>
      </c>
      <c r="P193" s="152"/>
      <c r="Q193" s="68"/>
      <c r="R193" s="152"/>
      <c r="S193" s="152"/>
      <c r="T193" s="401" t="s">
        <v>181</v>
      </c>
      <c r="U193" s="152"/>
      <c r="V193" s="68"/>
      <c r="W193" s="152"/>
      <c r="X193" s="152"/>
      <c r="Y193" s="401" t="s">
        <v>181</v>
      </c>
      <c r="Z193" s="152"/>
      <c r="AA193" s="68"/>
      <c r="AB193" s="152"/>
      <c r="AC193" s="152"/>
      <c r="AD193" s="401" t="s">
        <v>181</v>
      </c>
      <c r="AE193" s="152"/>
      <c r="AF193" s="68"/>
      <c r="AG193" s="152"/>
      <c r="AH193" s="152"/>
      <c r="AI193" s="401" t="s">
        <v>181</v>
      </c>
      <c r="AJ193" s="152"/>
      <c r="AK193" s="68"/>
      <c r="AL193" s="152"/>
      <c r="AM193" s="152"/>
      <c r="AN193" s="401" t="s">
        <v>181</v>
      </c>
      <c r="AO193" s="85"/>
      <c r="AP193" s="187"/>
      <c r="AQ193" s="185" t="s">
        <v>181</v>
      </c>
      <c r="AR193" s="188"/>
      <c r="AS193" s="729"/>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row>
    <row r="194" spans="1:144" s="58" customFormat="1" ht="20.25" customHeight="1">
      <c r="A194" s="55" t="s">
        <v>181</v>
      </c>
      <c r="B194" s="56" t="s">
        <v>181</v>
      </c>
      <c r="C194" s="56" t="s">
        <v>227</v>
      </c>
      <c r="D194" s="1375" t="s">
        <v>1096</v>
      </c>
      <c r="E194" s="1376"/>
      <c r="F194" s="1376"/>
      <c r="G194" s="1376"/>
      <c r="H194" s="1376"/>
      <c r="I194" s="1376"/>
      <c r="J194" s="1376"/>
      <c r="K194" s="56" t="s">
        <v>181</v>
      </c>
      <c r="L194" s="68" t="s">
        <v>181</v>
      </c>
      <c r="M194" s="152" t="s">
        <v>181</v>
      </c>
      <c r="N194" s="152" t="s">
        <v>181</v>
      </c>
      <c r="O194" s="413" t="s">
        <v>181</v>
      </c>
      <c r="P194" s="152"/>
      <c r="Q194" s="68"/>
      <c r="R194" s="152"/>
      <c r="S194" s="152"/>
      <c r="T194" s="413" t="s">
        <v>181</v>
      </c>
      <c r="U194" s="152"/>
      <c r="V194" s="68"/>
      <c r="W194" s="152"/>
      <c r="X194" s="152"/>
      <c r="Y194" s="413" t="s">
        <v>181</v>
      </c>
      <c r="Z194" s="152"/>
      <c r="AA194" s="68"/>
      <c r="AB194" s="152"/>
      <c r="AC194" s="152"/>
      <c r="AD194" s="413" t="s">
        <v>181</v>
      </c>
      <c r="AE194" s="152"/>
      <c r="AF194" s="68"/>
      <c r="AG194" s="152"/>
      <c r="AH194" s="152"/>
      <c r="AI194" s="413" t="s">
        <v>181</v>
      </c>
      <c r="AJ194" s="152"/>
      <c r="AK194" s="68"/>
      <c r="AL194" s="152"/>
      <c r="AM194" s="152"/>
      <c r="AN194" s="413" t="s">
        <v>181</v>
      </c>
      <c r="AO194" s="85" t="s">
        <v>181</v>
      </c>
      <c r="AP194" s="187" t="s">
        <v>181</v>
      </c>
      <c r="AQ194" s="204" t="s">
        <v>181</v>
      </c>
      <c r="AR194" s="188" t="s">
        <v>181</v>
      </c>
      <c r="AS194" s="729"/>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row>
    <row r="195" spans="1:144" s="58" customFormat="1" ht="20.25" customHeight="1">
      <c r="A195" s="55"/>
      <c r="B195" s="56"/>
      <c r="C195" s="56"/>
      <c r="D195" s="1076" t="s">
        <v>221</v>
      </c>
      <c r="E195" s="1077"/>
      <c r="F195" s="1077"/>
      <c r="G195" s="1077"/>
      <c r="H195" s="1077"/>
      <c r="I195" s="1077"/>
      <c r="J195" s="1078"/>
      <c r="K195" s="56"/>
      <c r="L195" s="68"/>
      <c r="M195" s="152"/>
      <c r="N195" s="152"/>
      <c r="O195" s="412"/>
      <c r="P195" s="152"/>
      <c r="Q195" s="68"/>
      <c r="R195" s="152"/>
      <c r="S195" s="152"/>
      <c r="T195" s="412"/>
      <c r="U195" s="152"/>
      <c r="V195" s="68"/>
      <c r="W195" s="152"/>
      <c r="X195" s="152"/>
      <c r="Y195" s="412"/>
      <c r="Z195" s="152"/>
      <c r="AA195" s="68"/>
      <c r="AB195" s="152"/>
      <c r="AC195" s="152"/>
      <c r="AD195" s="412"/>
      <c r="AE195" s="152"/>
      <c r="AF195" s="68"/>
      <c r="AG195" s="152"/>
      <c r="AH195" s="152"/>
      <c r="AI195" s="412"/>
      <c r="AJ195" s="152"/>
      <c r="AK195" s="68"/>
      <c r="AL195" s="152"/>
      <c r="AM195" s="152"/>
      <c r="AN195" s="412"/>
      <c r="AO195" s="85"/>
      <c r="AP195" s="187"/>
      <c r="AQ195" s="52">
        <f>SUM(O195:AN195)</f>
        <v>0</v>
      </c>
      <c r="AR195" s="188"/>
      <c r="AS195" s="729"/>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row>
    <row r="196" spans="1:144" s="58" customFormat="1" ht="20.25" customHeight="1">
      <c r="A196" s="55"/>
      <c r="B196" s="56"/>
      <c r="C196" s="56"/>
      <c r="D196" s="1069" t="s">
        <v>125</v>
      </c>
      <c r="E196" s="1070"/>
      <c r="F196" s="1070"/>
      <c r="G196" s="1070"/>
      <c r="H196" s="1070"/>
      <c r="I196" s="1070"/>
      <c r="J196" s="1071"/>
      <c r="K196" s="56"/>
      <c r="L196" s="68"/>
      <c r="M196" s="152"/>
      <c r="N196" s="152"/>
      <c r="O196" s="414"/>
      <c r="P196" s="152"/>
      <c r="Q196" s="68"/>
      <c r="R196" s="152"/>
      <c r="S196" s="152"/>
      <c r="T196" s="414"/>
      <c r="U196" s="152"/>
      <c r="V196" s="68"/>
      <c r="W196" s="152"/>
      <c r="X196" s="152"/>
      <c r="Y196" s="414"/>
      <c r="Z196" s="152"/>
      <c r="AA196" s="68"/>
      <c r="AB196" s="152"/>
      <c r="AC196" s="152"/>
      <c r="AD196" s="414"/>
      <c r="AE196" s="152"/>
      <c r="AF196" s="68"/>
      <c r="AG196" s="152"/>
      <c r="AH196" s="152"/>
      <c r="AI196" s="414"/>
      <c r="AJ196" s="152"/>
      <c r="AK196" s="68"/>
      <c r="AL196" s="152"/>
      <c r="AM196" s="152"/>
      <c r="AN196" s="414"/>
      <c r="AO196" s="85"/>
      <c r="AP196" s="187"/>
      <c r="AQ196" s="53">
        <f>SUM(O196:AN196)</f>
        <v>0</v>
      </c>
      <c r="AR196" s="188"/>
      <c r="AS196" s="729"/>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row>
    <row r="197" spans="1:144" s="58" customFormat="1" ht="9.9499999999999993" customHeight="1">
      <c r="A197" s="55"/>
      <c r="B197" s="56"/>
      <c r="C197" s="56"/>
      <c r="D197" s="1085"/>
      <c r="E197" s="1077"/>
      <c r="F197" s="1077"/>
      <c r="G197" s="1077"/>
      <c r="H197" s="1077"/>
      <c r="I197" s="1077"/>
      <c r="J197" s="1077"/>
      <c r="K197" s="56"/>
      <c r="L197" s="68"/>
      <c r="M197" s="152"/>
      <c r="N197" s="152"/>
      <c r="O197" s="401" t="s">
        <v>181</v>
      </c>
      <c r="P197" s="152"/>
      <c r="Q197" s="68"/>
      <c r="R197" s="152"/>
      <c r="S197" s="152"/>
      <c r="T197" s="401" t="s">
        <v>181</v>
      </c>
      <c r="U197" s="152"/>
      <c r="V197" s="68"/>
      <c r="W197" s="152"/>
      <c r="X197" s="152"/>
      <c r="Y197" s="401" t="s">
        <v>181</v>
      </c>
      <c r="Z197" s="152"/>
      <c r="AA197" s="68"/>
      <c r="AB197" s="152"/>
      <c r="AC197" s="152"/>
      <c r="AD197" s="401" t="s">
        <v>181</v>
      </c>
      <c r="AE197" s="152"/>
      <c r="AF197" s="68"/>
      <c r="AG197" s="152"/>
      <c r="AH197" s="152"/>
      <c r="AI197" s="401" t="s">
        <v>181</v>
      </c>
      <c r="AJ197" s="152"/>
      <c r="AK197" s="68"/>
      <c r="AL197" s="152"/>
      <c r="AM197" s="152"/>
      <c r="AN197" s="401" t="s">
        <v>181</v>
      </c>
      <c r="AO197" s="85"/>
      <c r="AP197" s="187"/>
      <c r="AQ197" s="185" t="s">
        <v>181</v>
      </c>
      <c r="AR197" s="188"/>
      <c r="AS197" s="729"/>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row>
    <row r="198" spans="1:144" s="58" customFormat="1" ht="20.25" customHeight="1">
      <c r="A198" s="55" t="s">
        <v>181</v>
      </c>
      <c r="B198" s="56" t="s">
        <v>181</v>
      </c>
      <c r="C198" s="56" t="s">
        <v>228</v>
      </c>
      <c r="D198" s="1375" t="s">
        <v>1095</v>
      </c>
      <c r="E198" s="1376"/>
      <c r="F198" s="1376"/>
      <c r="G198" s="1376"/>
      <c r="H198" s="1376"/>
      <c r="I198" s="1376"/>
      <c r="J198" s="1376"/>
      <c r="K198" s="56" t="s">
        <v>181</v>
      </c>
      <c r="L198" s="68" t="s">
        <v>181</v>
      </c>
      <c r="M198" s="152" t="s">
        <v>181</v>
      </c>
      <c r="N198" s="152" t="s">
        <v>181</v>
      </c>
      <c r="O198" s="413" t="s">
        <v>181</v>
      </c>
      <c r="P198" s="152"/>
      <c r="Q198" s="68"/>
      <c r="R198" s="152"/>
      <c r="S198" s="152"/>
      <c r="T198" s="413" t="s">
        <v>181</v>
      </c>
      <c r="U198" s="152"/>
      <c r="V198" s="68"/>
      <c r="W198" s="152"/>
      <c r="X198" s="152"/>
      <c r="Y198" s="413" t="s">
        <v>181</v>
      </c>
      <c r="Z198" s="152"/>
      <c r="AA198" s="68"/>
      <c r="AB198" s="152"/>
      <c r="AC198" s="152"/>
      <c r="AD198" s="413" t="s">
        <v>181</v>
      </c>
      <c r="AE198" s="152"/>
      <c r="AF198" s="68"/>
      <c r="AG198" s="152"/>
      <c r="AH198" s="152"/>
      <c r="AI198" s="413" t="s">
        <v>181</v>
      </c>
      <c r="AJ198" s="152"/>
      <c r="AK198" s="68"/>
      <c r="AL198" s="152"/>
      <c r="AM198" s="152"/>
      <c r="AN198" s="413" t="s">
        <v>181</v>
      </c>
      <c r="AO198" s="85" t="s">
        <v>181</v>
      </c>
      <c r="AP198" s="187" t="s">
        <v>181</v>
      </c>
      <c r="AQ198" s="204" t="s">
        <v>181</v>
      </c>
      <c r="AR198" s="188" t="s">
        <v>181</v>
      </c>
      <c r="AS198" s="729"/>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row>
    <row r="199" spans="1:144" s="58" customFormat="1" ht="20.25" customHeight="1">
      <c r="A199" s="55"/>
      <c r="B199" s="56"/>
      <c r="C199" s="56"/>
      <c r="D199" s="1076" t="s">
        <v>221</v>
      </c>
      <c r="E199" s="1077"/>
      <c r="F199" s="1077"/>
      <c r="G199" s="1077"/>
      <c r="H199" s="1077"/>
      <c r="I199" s="1077"/>
      <c r="J199" s="1078"/>
      <c r="K199" s="56"/>
      <c r="L199" s="68"/>
      <c r="M199" s="152"/>
      <c r="N199" s="152"/>
      <c r="O199" s="412"/>
      <c r="P199" s="152"/>
      <c r="Q199" s="68"/>
      <c r="R199" s="152"/>
      <c r="S199" s="152"/>
      <c r="T199" s="412"/>
      <c r="U199" s="152"/>
      <c r="V199" s="68"/>
      <c r="W199" s="152"/>
      <c r="X199" s="152"/>
      <c r="Y199" s="412"/>
      <c r="Z199" s="152"/>
      <c r="AA199" s="68"/>
      <c r="AB199" s="152"/>
      <c r="AC199" s="152"/>
      <c r="AD199" s="412"/>
      <c r="AE199" s="152"/>
      <c r="AF199" s="68"/>
      <c r="AG199" s="152"/>
      <c r="AH199" s="152"/>
      <c r="AI199" s="412"/>
      <c r="AJ199" s="152"/>
      <c r="AK199" s="68"/>
      <c r="AL199" s="152"/>
      <c r="AM199" s="152"/>
      <c r="AN199" s="412"/>
      <c r="AO199" s="85"/>
      <c r="AP199" s="187"/>
      <c r="AQ199" s="52">
        <f>SUM(O199:AN199)</f>
        <v>0</v>
      </c>
      <c r="AR199" s="188"/>
      <c r="AS199" s="729"/>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row>
    <row r="200" spans="1:144" s="58" customFormat="1" ht="20.25" customHeight="1">
      <c r="A200" s="55"/>
      <c r="B200" s="56"/>
      <c r="C200" s="56"/>
      <c r="D200" s="1069" t="s">
        <v>125</v>
      </c>
      <c r="E200" s="1070"/>
      <c r="F200" s="1070"/>
      <c r="G200" s="1070"/>
      <c r="H200" s="1070"/>
      <c r="I200" s="1070"/>
      <c r="J200" s="1071"/>
      <c r="K200" s="56"/>
      <c r="L200" s="68"/>
      <c r="M200" s="152"/>
      <c r="N200" s="152"/>
      <c r="O200" s="414"/>
      <c r="P200" s="152"/>
      <c r="Q200" s="68"/>
      <c r="R200" s="152"/>
      <c r="S200" s="152"/>
      <c r="T200" s="414"/>
      <c r="U200" s="152"/>
      <c r="V200" s="68"/>
      <c r="W200" s="152"/>
      <c r="X200" s="152"/>
      <c r="Y200" s="414"/>
      <c r="Z200" s="152"/>
      <c r="AA200" s="68"/>
      <c r="AB200" s="152"/>
      <c r="AC200" s="152"/>
      <c r="AD200" s="414"/>
      <c r="AE200" s="152"/>
      <c r="AF200" s="68"/>
      <c r="AG200" s="152"/>
      <c r="AH200" s="152"/>
      <c r="AI200" s="414"/>
      <c r="AJ200" s="152"/>
      <c r="AK200" s="68"/>
      <c r="AL200" s="152"/>
      <c r="AM200" s="152"/>
      <c r="AN200" s="414"/>
      <c r="AO200" s="85"/>
      <c r="AP200" s="187"/>
      <c r="AQ200" s="53">
        <f>SUM(O200:AN200)</f>
        <v>0</v>
      </c>
      <c r="AR200" s="188"/>
      <c r="AS200" s="729"/>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row>
    <row r="201" spans="1:144" s="58" customFormat="1" ht="9.9499999999999993" customHeight="1">
      <c r="A201" s="55"/>
      <c r="B201" s="56"/>
      <c r="C201" s="56"/>
      <c r="D201" s="1085"/>
      <c r="E201" s="1077"/>
      <c r="F201" s="1077"/>
      <c r="G201" s="1077"/>
      <c r="H201" s="1077"/>
      <c r="I201" s="1077"/>
      <c r="J201" s="1077"/>
      <c r="K201" s="56"/>
      <c r="L201" s="68"/>
      <c r="M201" s="152"/>
      <c r="N201" s="152"/>
      <c r="O201" s="401" t="s">
        <v>181</v>
      </c>
      <c r="P201" s="152"/>
      <c r="Q201" s="68"/>
      <c r="R201" s="152"/>
      <c r="S201" s="152"/>
      <c r="T201" s="401" t="s">
        <v>181</v>
      </c>
      <c r="U201" s="152"/>
      <c r="V201" s="68"/>
      <c r="W201" s="152"/>
      <c r="X201" s="152"/>
      <c r="Y201" s="401" t="s">
        <v>181</v>
      </c>
      <c r="Z201" s="152"/>
      <c r="AA201" s="68"/>
      <c r="AB201" s="152"/>
      <c r="AC201" s="152"/>
      <c r="AD201" s="401" t="s">
        <v>181</v>
      </c>
      <c r="AE201" s="152"/>
      <c r="AF201" s="68"/>
      <c r="AG201" s="152"/>
      <c r="AH201" s="152"/>
      <c r="AI201" s="401" t="s">
        <v>181</v>
      </c>
      <c r="AJ201" s="152"/>
      <c r="AK201" s="68"/>
      <c r="AL201" s="152"/>
      <c r="AM201" s="152"/>
      <c r="AN201" s="401" t="s">
        <v>181</v>
      </c>
      <c r="AO201" s="85"/>
      <c r="AP201" s="187"/>
      <c r="AQ201" s="185" t="s">
        <v>181</v>
      </c>
      <c r="AR201" s="188"/>
      <c r="AS201" s="729"/>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row>
    <row r="202" spans="1:144" s="58" customFormat="1" ht="20.25" customHeight="1">
      <c r="A202" s="55" t="s">
        <v>181</v>
      </c>
      <c r="B202" s="56" t="s">
        <v>181</v>
      </c>
      <c r="C202" s="56" t="s">
        <v>229</v>
      </c>
      <c r="D202" s="1375" t="s">
        <v>1094</v>
      </c>
      <c r="E202" s="1376"/>
      <c r="F202" s="1376"/>
      <c r="G202" s="1376"/>
      <c r="H202" s="1376"/>
      <c r="I202" s="1376"/>
      <c r="J202" s="1376"/>
      <c r="K202" s="56" t="s">
        <v>181</v>
      </c>
      <c r="L202" s="68" t="s">
        <v>181</v>
      </c>
      <c r="M202" s="152" t="s">
        <v>181</v>
      </c>
      <c r="N202" s="152" t="s">
        <v>181</v>
      </c>
      <c r="O202" s="413" t="s">
        <v>181</v>
      </c>
      <c r="P202" s="152"/>
      <c r="Q202" s="68"/>
      <c r="R202" s="152"/>
      <c r="S202" s="152"/>
      <c r="T202" s="413" t="s">
        <v>181</v>
      </c>
      <c r="U202" s="152"/>
      <c r="V202" s="68"/>
      <c r="W202" s="152"/>
      <c r="X202" s="152"/>
      <c r="Y202" s="413" t="s">
        <v>181</v>
      </c>
      <c r="Z202" s="152"/>
      <c r="AA202" s="68"/>
      <c r="AB202" s="152"/>
      <c r="AC202" s="152"/>
      <c r="AD202" s="413" t="s">
        <v>181</v>
      </c>
      <c r="AE202" s="152"/>
      <c r="AF202" s="68"/>
      <c r="AG202" s="152"/>
      <c r="AH202" s="152"/>
      <c r="AI202" s="413" t="s">
        <v>181</v>
      </c>
      <c r="AJ202" s="152"/>
      <c r="AK202" s="68"/>
      <c r="AL202" s="152"/>
      <c r="AM202" s="152"/>
      <c r="AN202" s="413" t="s">
        <v>181</v>
      </c>
      <c r="AO202" s="85" t="s">
        <v>181</v>
      </c>
      <c r="AP202" s="187" t="s">
        <v>181</v>
      </c>
      <c r="AQ202" s="204" t="s">
        <v>181</v>
      </c>
      <c r="AR202" s="188" t="s">
        <v>181</v>
      </c>
      <c r="AS202" s="729"/>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row>
    <row r="203" spans="1:144" s="58" customFormat="1" ht="20.25" customHeight="1">
      <c r="A203" s="55"/>
      <c r="B203" s="56"/>
      <c r="C203" s="56"/>
      <c r="D203" s="1076" t="s">
        <v>221</v>
      </c>
      <c r="E203" s="1077"/>
      <c r="F203" s="1077"/>
      <c r="G203" s="1077"/>
      <c r="H203" s="1077"/>
      <c r="I203" s="1077"/>
      <c r="J203" s="1078"/>
      <c r="K203" s="56"/>
      <c r="L203" s="68"/>
      <c r="M203" s="152"/>
      <c r="N203" s="152"/>
      <c r="O203" s="412"/>
      <c r="P203" s="152"/>
      <c r="Q203" s="68"/>
      <c r="R203" s="152"/>
      <c r="S203" s="152"/>
      <c r="T203" s="412"/>
      <c r="U203" s="152"/>
      <c r="V203" s="68"/>
      <c r="W203" s="152"/>
      <c r="X203" s="152"/>
      <c r="Y203" s="412"/>
      <c r="Z203" s="152"/>
      <c r="AA203" s="68"/>
      <c r="AB203" s="152"/>
      <c r="AC203" s="152"/>
      <c r="AD203" s="412"/>
      <c r="AE203" s="152"/>
      <c r="AF203" s="68"/>
      <c r="AG203" s="152"/>
      <c r="AH203" s="152"/>
      <c r="AI203" s="412"/>
      <c r="AJ203" s="152"/>
      <c r="AK203" s="68"/>
      <c r="AL203" s="152"/>
      <c r="AM203" s="152"/>
      <c r="AN203" s="412"/>
      <c r="AO203" s="85"/>
      <c r="AP203" s="187"/>
      <c r="AQ203" s="52">
        <f>SUM(O203:AN203)</f>
        <v>0</v>
      </c>
      <c r="AR203" s="188"/>
      <c r="AS203" s="729"/>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row>
    <row r="204" spans="1:144" s="58" customFormat="1" ht="20.25" customHeight="1">
      <c r="A204" s="55"/>
      <c r="B204" s="56"/>
      <c r="C204" s="56"/>
      <c r="D204" s="1069" t="s">
        <v>125</v>
      </c>
      <c r="E204" s="1070"/>
      <c r="F204" s="1070"/>
      <c r="G204" s="1070"/>
      <c r="H204" s="1070"/>
      <c r="I204" s="1070"/>
      <c r="J204" s="1071"/>
      <c r="K204" s="56"/>
      <c r="L204" s="68"/>
      <c r="M204" s="152"/>
      <c r="N204" s="152"/>
      <c r="O204" s="414"/>
      <c r="P204" s="152"/>
      <c r="Q204" s="68"/>
      <c r="R204" s="152"/>
      <c r="S204" s="152"/>
      <c r="T204" s="414"/>
      <c r="U204" s="152"/>
      <c r="V204" s="68"/>
      <c r="W204" s="152"/>
      <c r="X204" s="152"/>
      <c r="Y204" s="414"/>
      <c r="Z204" s="152"/>
      <c r="AA204" s="68"/>
      <c r="AB204" s="152"/>
      <c r="AC204" s="152"/>
      <c r="AD204" s="414"/>
      <c r="AE204" s="152"/>
      <c r="AF204" s="68"/>
      <c r="AG204" s="152"/>
      <c r="AH204" s="152"/>
      <c r="AI204" s="414"/>
      <c r="AJ204" s="152"/>
      <c r="AK204" s="68"/>
      <c r="AL204" s="152"/>
      <c r="AM204" s="152"/>
      <c r="AN204" s="414"/>
      <c r="AO204" s="85"/>
      <c r="AP204" s="187"/>
      <c r="AQ204" s="53">
        <f>SUM(O204:AN204)</f>
        <v>0</v>
      </c>
      <c r="AR204" s="188"/>
      <c r="AS204" s="729"/>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row>
    <row r="205" spans="1:144" s="58" customFormat="1" ht="9.9499999999999993" customHeight="1">
      <c r="A205" s="55"/>
      <c r="B205" s="56"/>
      <c r="C205" s="56"/>
      <c r="D205" s="1085"/>
      <c r="E205" s="1077"/>
      <c r="F205" s="1077"/>
      <c r="G205" s="1077"/>
      <c r="H205" s="1077"/>
      <c r="I205" s="1077"/>
      <c r="J205" s="1077"/>
      <c r="K205" s="56"/>
      <c r="L205" s="68"/>
      <c r="M205" s="152"/>
      <c r="N205" s="152"/>
      <c r="O205" s="401" t="s">
        <v>181</v>
      </c>
      <c r="P205" s="152"/>
      <c r="Q205" s="68"/>
      <c r="R205" s="152"/>
      <c r="S205" s="152"/>
      <c r="T205" s="401" t="s">
        <v>181</v>
      </c>
      <c r="U205" s="152"/>
      <c r="V205" s="68"/>
      <c r="W205" s="152"/>
      <c r="X205" s="152"/>
      <c r="Y205" s="401" t="s">
        <v>181</v>
      </c>
      <c r="Z205" s="152"/>
      <c r="AA205" s="68"/>
      <c r="AB205" s="152"/>
      <c r="AC205" s="152"/>
      <c r="AD205" s="401" t="s">
        <v>181</v>
      </c>
      <c r="AE205" s="152"/>
      <c r="AF205" s="68"/>
      <c r="AG205" s="152"/>
      <c r="AH205" s="152"/>
      <c r="AI205" s="401" t="s">
        <v>181</v>
      </c>
      <c r="AJ205" s="152"/>
      <c r="AK205" s="68"/>
      <c r="AL205" s="152"/>
      <c r="AM205" s="152"/>
      <c r="AN205" s="401" t="s">
        <v>181</v>
      </c>
      <c r="AO205" s="85"/>
      <c r="AP205" s="187"/>
      <c r="AQ205" s="185" t="s">
        <v>181</v>
      </c>
      <c r="AR205" s="188"/>
      <c r="AS205" s="729"/>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row>
    <row r="206" spans="1:144" s="58" customFormat="1" ht="20.25" customHeight="1">
      <c r="A206" s="55" t="s">
        <v>181</v>
      </c>
      <c r="B206" s="56" t="s">
        <v>181</v>
      </c>
      <c r="C206" s="56" t="s">
        <v>230</v>
      </c>
      <c r="D206" s="1375" t="s">
        <v>1093</v>
      </c>
      <c r="E206" s="1376"/>
      <c r="F206" s="1376"/>
      <c r="G206" s="1376"/>
      <c r="H206" s="1376"/>
      <c r="I206" s="1376"/>
      <c r="J206" s="1376"/>
      <c r="K206" s="56" t="s">
        <v>181</v>
      </c>
      <c r="L206" s="68" t="s">
        <v>181</v>
      </c>
      <c r="M206" s="152" t="s">
        <v>181</v>
      </c>
      <c r="N206" s="152" t="s">
        <v>181</v>
      </c>
      <c r="O206" s="413" t="s">
        <v>181</v>
      </c>
      <c r="P206" s="152"/>
      <c r="Q206" s="68"/>
      <c r="R206" s="152"/>
      <c r="S206" s="152"/>
      <c r="T206" s="413" t="s">
        <v>181</v>
      </c>
      <c r="U206" s="152"/>
      <c r="V206" s="68"/>
      <c r="W206" s="152"/>
      <c r="X206" s="152"/>
      <c r="Y206" s="413" t="s">
        <v>181</v>
      </c>
      <c r="Z206" s="152"/>
      <c r="AA206" s="68"/>
      <c r="AB206" s="152"/>
      <c r="AC206" s="152"/>
      <c r="AD206" s="413" t="s">
        <v>181</v>
      </c>
      <c r="AE206" s="152"/>
      <c r="AF206" s="68"/>
      <c r="AG206" s="152"/>
      <c r="AH206" s="152"/>
      <c r="AI206" s="413" t="s">
        <v>181</v>
      </c>
      <c r="AJ206" s="152"/>
      <c r="AK206" s="68"/>
      <c r="AL206" s="152"/>
      <c r="AM206" s="152"/>
      <c r="AN206" s="413" t="s">
        <v>181</v>
      </c>
      <c r="AO206" s="85" t="s">
        <v>181</v>
      </c>
      <c r="AP206" s="187" t="s">
        <v>181</v>
      </c>
      <c r="AQ206" s="204" t="s">
        <v>181</v>
      </c>
      <c r="AR206" s="188" t="s">
        <v>181</v>
      </c>
      <c r="AS206" s="729"/>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row>
    <row r="207" spans="1:144" s="58" customFormat="1" ht="20.25" customHeight="1">
      <c r="A207" s="55"/>
      <c r="B207" s="56"/>
      <c r="C207" s="56"/>
      <c r="D207" s="1076" t="s">
        <v>221</v>
      </c>
      <c r="E207" s="1077"/>
      <c r="F207" s="1077"/>
      <c r="G207" s="1077"/>
      <c r="H207" s="1077"/>
      <c r="I207" s="1077"/>
      <c r="J207" s="1078"/>
      <c r="K207" s="56"/>
      <c r="L207" s="68"/>
      <c r="M207" s="152"/>
      <c r="N207" s="152"/>
      <c r="O207" s="412"/>
      <c r="P207" s="152"/>
      <c r="Q207" s="68"/>
      <c r="R207" s="152"/>
      <c r="S207" s="152"/>
      <c r="T207" s="412"/>
      <c r="U207" s="152"/>
      <c r="V207" s="68"/>
      <c r="W207" s="152"/>
      <c r="X207" s="152"/>
      <c r="Y207" s="412"/>
      <c r="Z207" s="152"/>
      <c r="AA207" s="68"/>
      <c r="AB207" s="152"/>
      <c r="AC207" s="152"/>
      <c r="AD207" s="412"/>
      <c r="AE207" s="152"/>
      <c r="AF207" s="68"/>
      <c r="AG207" s="152"/>
      <c r="AH207" s="152"/>
      <c r="AI207" s="412"/>
      <c r="AJ207" s="152"/>
      <c r="AK207" s="68"/>
      <c r="AL207" s="152"/>
      <c r="AM207" s="152"/>
      <c r="AN207" s="412"/>
      <c r="AO207" s="85"/>
      <c r="AP207" s="187"/>
      <c r="AQ207" s="52">
        <f>SUM(O207:AN207)</f>
        <v>0</v>
      </c>
      <c r="AR207" s="188"/>
      <c r="AS207" s="729"/>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row>
    <row r="208" spans="1:144" s="58" customFormat="1" ht="20.25" customHeight="1">
      <c r="A208" s="55"/>
      <c r="B208" s="56"/>
      <c r="C208" s="56"/>
      <c r="D208" s="1069" t="s">
        <v>125</v>
      </c>
      <c r="E208" s="1070"/>
      <c r="F208" s="1070"/>
      <c r="G208" s="1070"/>
      <c r="H208" s="1070"/>
      <c r="I208" s="1070"/>
      <c r="J208" s="1071"/>
      <c r="K208" s="56"/>
      <c r="L208" s="68"/>
      <c r="M208" s="152"/>
      <c r="N208" s="152"/>
      <c r="O208" s="414"/>
      <c r="P208" s="152"/>
      <c r="Q208" s="68"/>
      <c r="R208" s="152"/>
      <c r="S208" s="152"/>
      <c r="T208" s="414"/>
      <c r="U208" s="152"/>
      <c r="V208" s="68"/>
      <c r="W208" s="152"/>
      <c r="X208" s="152"/>
      <c r="Y208" s="414"/>
      <c r="Z208" s="152"/>
      <c r="AA208" s="68"/>
      <c r="AB208" s="152"/>
      <c r="AC208" s="152"/>
      <c r="AD208" s="414"/>
      <c r="AE208" s="152"/>
      <c r="AF208" s="68"/>
      <c r="AG208" s="152"/>
      <c r="AH208" s="152"/>
      <c r="AI208" s="414"/>
      <c r="AJ208" s="152"/>
      <c r="AK208" s="68"/>
      <c r="AL208" s="152"/>
      <c r="AM208" s="152"/>
      <c r="AN208" s="414"/>
      <c r="AO208" s="85"/>
      <c r="AP208" s="187"/>
      <c r="AQ208" s="53">
        <f>SUM(O208:AN208)</f>
        <v>0</v>
      </c>
      <c r="AR208" s="188"/>
      <c r="AS208" s="729"/>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row>
    <row r="209" spans="1:144" s="58" customFormat="1" ht="9.9499999999999993" customHeight="1">
      <c r="A209" s="55" t="s">
        <v>181</v>
      </c>
      <c r="B209" s="56" t="s">
        <v>181</v>
      </c>
      <c r="C209" s="56" t="s">
        <v>181</v>
      </c>
      <c r="D209" s="56" t="s">
        <v>181</v>
      </c>
      <c r="E209" s="56" t="s">
        <v>181</v>
      </c>
      <c r="F209" s="56" t="s">
        <v>181</v>
      </c>
      <c r="G209" s="56" t="s">
        <v>181</v>
      </c>
      <c r="H209" s="56" t="s">
        <v>181</v>
      </c>
      <c r="I209" s="56" t="s">
        <v>181</v>
      </c>
      <c r="J209" s="56" t="s">
        <v>181</v>
      </c>
      <c r="K209" s="56" t="s">
        <v>181</v>
      </c>
      <c r="L209" s="68" t="s">
        <v>181</v>
      </c>
      <c r="M209" s="152" t="s">
        <v>181</v>
      </c>
      <c r="N209" s="152" t="s">
        <v>181</v>
      </c>
      <c r="O209" s="401"/>
      <c r="P209" s="152"/>
      <c r="Q209" s="68"/>
      <c r="R209" s="152"/>
      <c r="S209" s="152"/>
      <c r="T209" s="401"/>
      <c r="U209" s="152"/>
      <c r="V209" s="68"/>
      <c r="W209" s="152"/>
      <c r="X209" s="152"/>
      <c r="Y209" s="401"/>
      <c r="Z209" s="152"/>
      <c r="AA209" s="68"/>
      <c r="AB209" s="152"/>
      <c r="AC209" s="152"/>
      <c r="AD209" s="401"/>
      <c r="AE209" s="152"/>
      <c r="AF209" s="68"/>
      <c r="AG209" s="152"/>
      <c r="AH209" s="152"/>
      <c r="AI209" s="401"/>
      <c r="AJ209" s="152"/>
      <c r="AK209" s="68"/>
      <c r="AL209" s="152"/>
      <c r="AM209" s="152"/>
      <c r="AN209" s="401"/>
      <c r="AO209" s="85" t="s">
        <v>181</v>
      </c>
      <c r="AP209" s="187" t="s">
        <v>181</v>
      </c>
      <c r="AQ209" s="185"/>
      <c r="AR209" s="188" t="s">
        <v>181</v>
      </c>
      <c r="AS209" s="729"/>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row>
    <row r="210" spans="1:144" s="58" customFormat="1" ht="20.25" customHeight="1">
      <c r="A210" s="55" t="s">
        <v>181</v>
      </c>
      <c r="B210" s="56">
        <v>6</v>
      </c>
      <c r="C210" s="1128" t="s">
        <v>231</v>
      </c>
      <c r="D210" s="1129"/>
      <c r="E210" s="1129"/>
      <c r="F210" s="1129"/>
      <c r="G210" s="1129"/>
      <c r="H210" s="1129"/>
      <c r="I210" s="1129"/>
      <c r="J210" s="1129"/>
      <c r="K210" s="56" t="s">
        <v>181</v>
      </c>
      <c r="L210" s="68" t="s">
        <v>181</v>
      </c>
      <c r="M210" s="152" t="s">
        <v>181</v>
      </c>
      <c r="N210" s="152" t="s">
        <v>181</v>
      </c>
      <c r="O210" s="408"/>
      <c r="P210" s="152"/>
      <c r="Q210" s="68"/>
      <c r="R210" s="152"/>
      <c r="S210" s="152"/>
      <c r="T210" s="408"/>
      <c r="U210" s="152"/>
      <c r="V210" s="68"/>
      <c r="W210" s="152"/>
      <c r="X210" s="152"/>
      <c r="Y210" s="408"/>
      <c r="Z210" s="152"/>
      <c r="AA210" s="68"/>
      <c r="AB210" s="152"/>
      <c r="AC210" s="152"/>
      <c r="AD210" s="408"/>
      <c r="AE210" s="152"/>
      <c r="AF210" s="68"/>
      <c r="AG210" s="152"/>
      <c r="AH210" s="152"/>
      <c r="AI210" s="408"/>
      <c r="AJ210" s="152"/>
      <c r="AK210" s="68"/>
      <c r="AL210" s="152"/>
      <c r="AM210" s="152"/>
      <c r="AN210" s="408"/>
      <c r="AO210" s="85" t="s">
        <v>181</v>
      </c>
      <c r="AP210" s="187" t="s">
        <v>181</v>
      </c>
      <c r="AQ210" s="53">
        <f>SUM(O210:AN210)</f>
        <v>0</v>
      </c>
      <c r="AR210" s="188" t="s">
        <v>181</v>
      </c>
      <c r="AS210" s="729"/>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row>
    <row r="211" spans="1:144" s="58" customFormat="1" ht="9.9499999999999993" customHeight="1">
      <c r="A211" s="55" t="s">
        <v>181</v>
      </c>
      <c r="B211" s="56" t="s">
        <v>181</v>
      </c>
      <c r="C211" s="56" t="s">
        <v>181</v>
      </c>
      <c r="D211" s="56" t="s">
        <v>181</v>
      </c>
      <c r="E211" s="56" t="s">
        <v>181</v>
      </c>
      <c r="F211" s="56" t="s">
        <v>181</v>
      </c>
      <c r="G211" s="56" t="s">
        <v>181</v>
      </c>
      <c r="H211" s="56" t="s">
        <v>181</v>
      </c>
      <c r="I211" s="56" t="s">
        <v>181</v>
      </c>
      <c r="J211" s="56" t="s">
        <v>181</v>
      </c>
      <c r="K211" s="56" t="s">
        <v>181</v>
      </c>
      <c r="L211" s="68" t="s">
        <v>181</v>
      </c>
      <c r="M211" s="152" t="s">
        <v>181</v>
      </c>
      <c r="N211" s="152" t="s">
        <v>181</v>
      </c>
      <c r="O211" s="401"/>
      <c r="P211" s="152"/>
      <c r="Q211" s="68"/>
      <c r="R211" s="152"/>
      <c r="S211" s="152"/>
      <c r="T211" s="401"/>
      <c r="U211" s="152"/>
      <c r="V211" s="68"/>
      <c r="W211" s="152"/>
      <c r="X211" s="152"/>
      <c r="Y211" s="401"/>
      <c r="Z211" s="152"/>
      <c r="AA211" s="68"/>
      <c r="AB211" s="152"/>
      <c r="AC211" s="152"/>
      <c r="AD211" s="401"/>
      <c r="AE211" s="152"/>
      <c r="AF211" s="68"/>
      <c r="AG211" s="152"/>
      <c r="AH211" s="152"/>
      <c r="AI211" s="401"/>
      <c r="AJ211" s="152"/>
      <c r="AK211" s="68"/>
      <c r="AL211" s="152"/>
      <c r="AM211" s="152"/>
      <c r="AN211" s="401"/>
      <c r="AO211" s="85" t="s">
        <v>181</v>
      </c>
      <c r="AP211" s="187" t="s">
        <v>181</v>
      </c>
      <c r="AQ211" s="185" t="s">
        <v>181</v>
      </c>
      <c r="AR211" s="188" t="s">
        <v>181</v>
      </c>
      <c r="AS211" s="729"/>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row>
    <row r="212" spans="1:144" s="58" customFormat="1" ht="20.25" customHeight="1">
      <c r="A212" s="55" t="s">
        <v>181</v>
      </c>
      <c r="B212" s="56">
        <v>7</v>
      </c>
      <c r="C212" s="1347" t="s">
        <v>244</v>
      </c>
      <c r="D212" s="1348"/>
      <c r="E212" s="1348"/>
      <c r="F212" s="1348"/>
      <c r="G212" s="1348"/>
      <c r="H212" s="1348"/>
      <c r="I212" s="1348"/>
      <c r="J212" s="1348"/>
      <c r="K212" s="56" t="s">
        <v>181</v>
      </c>
      <c r="L212" s="68" t="s">
        <v>181</v>
      </c>
      <c r="M212" s="152" t="s">
        <v>181</v>
      </c>
      <c r="N212" s="152" t="s">
        <v>181</v>
      </c>
      <c r="O212" s="401"/>
      <c r="P212" s="152"/>
      <c r="Q212" s="68"/>
      <c r="R212" s="152"/>
      <c r="S212" s="152"/>
      <c r="T212" s="401"/>
      <c r="U212" s="152"/>
      <c r="V212" s="68"/>
      <c r="W212" s="152"/>
      <c r="X212" s="152"/>
      <c r="Y212" s="401"/>
      <c r="Z212" s="152"/>
      <c r="AA212" s="68"/>
      <c r="AB212" s="152"/>
      <c r="AC212" s="152"/>
      <c r="AD212" s="401"/>
      <c r="AE212" s="152"/>
      <c r="AF212" s="68"/>
      <c r="AG212" s="152"/>
      <c r="AH212" s="152"/>
      <c r="AI212" s="401" t="s">
        <v>181</v>
      </c>
      <c r="AJ212" s="152"/>
      <c r="AK212" s="68"/>
      <c r="AL212" s="152"/>
      <c r="AM212" s="152"/>
      <c r="AN212" s="401" t="s">
        <v>181</v>
      </c>
      <c r="AO212" s="85" t="s">
        <v>181</v>
      </c>
      <c r="AP212" s="187" t="s">
        <v>181</v>
      </c>
      <c r="AQ212" s="185" t="s">
        <v>181</v>
      </c>
      <c r="AR212" s="188" t="s">
        <v>181</v>
      </c>
      <c r="AS212" s="729"/>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row>
    <row r="213" spans="1:144" s="58" customFormat="1" ht="20.25" customHeight="1">
      <c r="A213" s="55"/>
      <c r="B213" s="56"/>
      <c r="C213" s="56"/>
      <c r="D213" s="1068" t="s">
        <v>242</v>
      </c>
      <c r="E213" s="966"/>
      <c r="F213" s="966"/>
      <c r="G213" s="966"/>
      <c r="H213" s="966"/>
      <c r="I213" s="966"/>
      <c r="J213" s="966"/>
      <c r="K213" s="56"/>
      <c r="L213" s="68"/>
      <c r="M213" s="152"/>
      <c r="N213" s="152"/>
      <c r="O213" s="410"/>
      <c r="P213" s="152"/>
      <c r="Q213" s="68"/>
      <c r="R213" s="152"/>
      <c r="S213" s="152"/>
      <c r="T213" s="410"/>
      <c r="U213" s="152"/>
      <c r="V213" s="68"/>
      <c r="W213" s="152"/>
      <c r="X213" s="152"/>
      <c r="Y213" s="410"/>
      <c r="Z213" s="152"/>
      <c r="AA213" s="68"/>
      <c r="AB213" s="152"/>
      <c r="AC213" s="152"/>
      <c r="AD213" s="410"/>
      <c r="AE213" s="152"/>
      <c r="AF213" s="68"/>
      <c r="AG213" s="152"/>
      <c r="AH213" s="152"/>
      <c r="AI213" s="410"/>
      <c r="AJ213" s="152"/>
      <c r="AK213" s="68"/>
      <c r="AL213" s="152"/>
      <c r="AM213" s="152"/>
      <c r="AN213" s="410"/>
      <c r="AO213" s="85"/>
      <c r="AP213" s="187"/>
      <c r="AQ213" s="52">
        <f>SUM(O213:AN213)</f>
        <v>0</v>
      </c>
      <c r="AR213" s="188"/>
      <c r="AS213" s="729"/>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row>
    <row r="214" spans="1:144" s="58" customFormat="1" ht="20.25" customHeight="1">
      <c r="A214" s="55" t="s">
        <v>181</v>
      </c>
      <c r="B214" s="56"/>
      <c r="C214" s="56"/>
      <c r="D214" s="1068" t="s">
        <v>242</v>
      </c>
      <c r="E214" s="966"/>
      <c r="F214" s="966"/>
      <c r="G214" s="966"/>
      <c r="H214" s="966"/>
      <c r="I214" s="966"/>
      <c r="J214" s="966"/>
      <c r="K214" s="56"/>
      <c r="L214" s="68"/>
      <c r="M214" s="152"/>
      <c r="N214" s="152"/>
      <c r="O214" s="410"/>
      <c r="P214" s="152"/>
      <c r="Q214" s="68"/>
      <c r="R214" s="152"/>
      <c r="S214" s="152"/>
      <c r="T214" s="410"/>
      <c r="U214" s="152"/>
      <c r="V214" s="68"/>
      <c r="W214" s="152"/>
      <c r="X214" s="152"/>
      <c r="Y214" s="410"/>
      <c r="Z214" s="152"/>
      <c r="AA214" s="68"/>
      <c r="AB214" s="152"/>
      <c r="AC214" s="152"/>
      <c r="AD214" s="410"/>
      <c r="AE214" s="152"/>
      <c r="AF214" s="68"/>
      <c r="AG214" s="152"/>
      <c r="AH214" s="152"/>
      <c r="AI214" s="410"/>
      <c r="AJ214" s="152"/>
      <c r="AK214" s="68"/>
      <c r="AL214" s="152"/>
      <c r="AM214" s="152"/>
      <c r="AN214" s="410"/>
      <c r="AO214" s="85"/>
      <c r="AP214" s="187"/>
      <c r="AQ214" s="52">
        <f>SUM(O214:AN214)</f>
        <v>0</v>
      </c>
      <c r="AR214" s="188"/>
      <c r="AS214" s="729"/>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row>
    <row r="215" spans="1:144" s="58" customFormat="1" ht="20.25" customHeight="1">
      <c r="A215" s="55" t="s">
        <v>181</v>
      </c>
      <c r="B215" s="56" t="s">
        <v>181</v>
      </c>
      <c r="C215" s="56" t="s">
        <v>181</v>
      </c>
      <c r="D215" s="1068" t="s">
        <v>242</v>
      </c>
      <c r="E215" s="966"/>
      <c r="F215" s="966"/>
      <c r="G215" s="966"/>
      <c r="H215" s="966"/>
      <c r="I215" s="966"/>
      <c r="J215" s="966"/>
      <c r="K215" s="56"/>
      <c r="L215" s="68"/>
      <c r="M215" s="152"/>
      <c r="N215" s="152"/>
      <c r="O215" s="410"/>
      <c r="P215" s="152"/>
      <c r="Q215" s="68"/>
      <c r="R215" s="152"/>
      <c r="S215" s="152"/>
      <c r="T215" s="410"/>
      <c r="U215" s="152"/>
      <c r="V215" s="68"/>
      <c r="W215" s="152"/>
      <c r="X215" s="152"/>
      <c r="Y215" s="410"/>
      <c r="Z215" s="152"/>
      <c r="AA215" s="68"/>
      <c r="AB215" s="152"/>
      <c r="AC215" s="152"/>
      <c r="AD215" s="410"/>
      <c r="AE215" s="152"/>
      <c r="AF215" s="68"/>
      <c r="AG215" s="152"/>
      <c r="AH215" s="152"/>
      <c r="AI215" s="410"/>
      <c r="AJ215" s="152"/>
      <c r="AK215" s="68"/>
      <c r="AL215" s="152"/>
      <c r="AM215" s="152"/>
      <c r="AN215" s="410"/>
      <c r="AO215" s="85"/>
      <c r="AP215" s="187"/>
      <c r="AQ215" s="52">
        <f>SUM(O215:AN215)</f>
        <v>0</v>
      </c>
      <c r="AR215" s="188"/>
      <c r="AS215" s="729"/>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row>
    <row r="216" spans="1:144" s="58" customFormat="1" ht="20.25" customHeight="1">
      <c r="A216" s="55"/>
      <c r="B216" s="56"/>
      <c r="C216" s="56"/>
      <c r="D216" s="1068" t="s">
        <v>242</v>
      </c>
      <c r="E216" s="966"/>
      <c r="F216" s="966"/>
      <c r="G216" s="966"/>
      <c r="H216" s="966"/>
      <c r="I216" s="966"/>
      <c r="J216" s="966"/>
      <c r="K216" s="56"/>
      <c r="L216" s="68"/>
      <c r="M216" s="152"/>
      <c r="N216" s="152"/>
      <c r="O216" s="410"/>
      <c r="P216" s="152"/>
      <c r="Q216" s="68"/>
      <c r="R216" s="152"/>
      <c r="S216" s="152"/>
      <c r="T216" s="410"/>
      <c r="U216" s="152"/>
      <c r="V216" s="68"/>
      <c r="W216" s="152"/>
      <c r="X216" s="152"/>
      <c r="Y216" s="410"/>
      <c r="Z216" s="152"/>
      <c r="AA216" s="68"/>
      <c r="AB216" s="152"/>
      <c r="AC216" s="152"/>
      <c r="AD216" s="410"/>
      <c r="AE216" s="152"/>
      <c r="AF216" s="68"/>
      <c r="AG216" s="152"/>
      <c r="AH216" s="152"/>
      <c r="AI216" s="410"/>
      <c r="AJ216" s="152"/>
      <c r="AK216" s="68"/>
      <c r="AL216" s="152"/>
      <c r="AM216" s="152"/>
      <c r="AN216" s="410"/>
      <c r="AO216" s="85"/>
      <c r="AP216" s="187"/>
      <c r="AQ216" s="52">
        <f t="shared" ref="AQ216:AQ222" si="90">SUM(O216:AN216)</f>
        <v>0</v>
      </c>
      <c r="AR216" s="188"/>
      <c r="AS216" s="729"/>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row>
    <row r="217" spans="1:144" s="58" customFormat="1" ht="20.25" customHeight="1">
      <c r="A217" s="55"/>
      <c r="B217" s="56"/>
      <c r="C217" s="56"/>
      <c r="D217" s="1068" t="s">
        <v>242</v>
      </c>
      <c r="E217" s="966"/>
      <c r="F217" s="966"/>
      <c r="G217" s="966"/>
      <c r="H217" s="966"/>
      <c r="I217" s="966"/>
      <c r="J217" s="966"/>
      <c r="K217" s="56"/>
      <c r="L217" s="68"/>
      <c r="M217" s="152"/>
      <c r="N217" s="152"/>
      <c r="O217" s="410"/>
      <c r="P217" s="152"/>
      <c r="Q217" s="68"/>
      <c r="R217" s="152"/>
      <c r="S217" s="152"/>
      <c r="T217" s="410"/>
      <c r="U217" s="152"/>
      <c r="V217" s="68"/>
      <c r="W217" s="152"/>
      <c r="X217" s="152"/>
      <c r="Y217" s="410"/>
      <c r="Z217" s="152"/>
      <c r="AA217" s="68"/>
      <c r="AB217" s="152"/>
      <c r="AC217" s="152"/>
      <c r="AD217" s="410"/>
      <c r="AE217" s="152"/>
      <c r="AF217" s="68"/>
      <c r="AG217" s="152"/>
      <c r="AH217" s="152"/>
      <c r="AI217" s="410"/>
      <c r="AJ217" s="152"/>
      <c r="AK217" s="68"/>
      <c r="AL217" s="152"/>
      <c r="AM217" s="152"/>
      <c r="AN217" s="410"/>
      <c r="AO217" s="85"/>
      <c r="AP217" s="187"/>
      <c r="AQ217" s="52">
        <f t="shared" si="90"/>
        <v>0</v>
      </c>
      <c r="AR217" s="188"/>
      <c r="AS217" s="729"/>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row>
    <row r="218" spans="1:144" s="58" customFormat="1" ht="20.25" customHeight="1">
      <c r="A218" s="55"/>
      <c r="B218" s="56"/>
      <c r="C218" s="56"/>
      <c r="D218" s="1068" t="s">
        <v>242</v>
      </c>
      <c r="E218" s="966"/>
      <c r="F218" s="966"/>
      <c r="G218" s="966"/>
      <c r="H218" s="966"/>
      <c r="I218" s="966"/>
      <c r="J218" s="966"/>
      <c r="K218" s="56"/>
      <c r="L218" s="68"/>
      <c r="M218" s="152"/>
      <c r="N218" s="152"/>
      <c r="O218" s="410"/>
      <c r="P218" s="152"/>
      <c r="Q218" s="68"/>
      <c r="R218" s="152"/>
      <c r="S218" s="152"/>
      <c r="T218" s="410"/>
      <c r="U218" s="152"/>
      <c r="V218" s="68"/>
      <c r="W218" s="152"/>
      <c r="X218" s="152"/>
      <c r="Y218" s="410"/>
      <c r="Z218" s="152"/>
      <c r="AA218" s="68"/>
      <c r="AB218" s="152"/>
      <c r="AC218" s="152"/>
      <c r="AD218" s="410"/>
      <c r="AE218" s="152"/>
      <c r="AF218" s="68"/>
      <c r="AG218" s="152"/>
      <c r="AH218" s="152"/>
      <c r="AI218" s="410"/>
      <c r="AJ218" s="152"/>
      <c r="AK218" s="68"/>
      <c r="AL218" s="152"/>
      <c r="AM218" s="152"/>
      <c r="AN218" s="410"/>
      <c r="AO218" s="85"/>
      <c r="AP218" s="187"/>
      <c r="AQ218" s="52">
        <f t="shared" si="90"/>
        <v>0</v>
      </c>
      <c r="AR218" s="188"/>
      <c r="AS218" s="729"/>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row>
    <row r="219" spans="1:144" s="58" customFormat="1" ht="20.25" customHeight="1">
      <c r="A219" s="55"/>
      <c r="B219" s="56"/>
      <c r="C219" s="56"/>
      <c r="D219" s="1068" t="s">
        <v>242</v>
      </c>
      <c r="E219" s="966"/>
      <c r="F219" s="966"/>
      <c r="G219" s="966"/>
      <c r="H219" s="966"/>
      <c r="I219" s="966"/>
      <c r="J219" s="966"/>
      <c r="K219" s="56"/>
      <c r="L219" s="68"/>
      <c r="M219" s="152"/>
      <c r="N219" s="152"/>
      <c r="O219" s="410"/>
      <c r="P219" s="152"/>
      <c r="Q219" s="68"/>
      <c r="R219" s="152"/>
      <c r="S219" s="152"/>
      <c r="T219" s="410"/>
      <c r="U219" s="152"/>
      <c r="V219" s="68"/>
      <c r="W219" s="152"/>
      <c r="X219" s="152"/>
      <c r="Y219" s="410"/>
      <c r="Z219" s="152"/>
      <c r="AA219" s="68"/>
      <c r="AB219" s="152"/>
      <c r="AC219" s="152"/>
      <c r="AD219" s="410"/>
      <c r="AE219" s="152"/>
      <c r="AF219" s="68"/>
      <c r="AG219" s="152"/>
      <c r="AH219" s="152"/>
      <c r="AI219" s="410"/>
      <c r="AJ219" s="152"/>
      <c r="AK219" s="68"/>
      <c r="AL219" s="152"/>
      <c r="AM219" s="152"/>
      <c r="AN219" s="410"/>
      <c r="AO219" s="85"/>
      <c r="AP219" s="187"/>
      <c r="AQ219" s="52">
        <f t="shared" si="90"/>
        <v>0</v>
      </c>
      <c r="AR219" s="188"/>
      <c r="AS219" s="729"/>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row>
    <row r="220" spans="1:144" s="58" customFormat="1" ht="20.25" customHeight="1">
      <c r="A220" s="55"/>
      <c r="B220" s="56"/>
      <c r="C220" s="56"/>
      <c r="D220" s="1068" t="s">
        <v>242</v>
      </c>
      <c r="E220" s="966"/>
      <c r="F220" s="966"/>
      <c r="G220" s="966"/>
      <c r="H220" s="966"/>
      <c r="I220" s="966"/>
      <c r="J220" s="966"/>
      <c r="K220" s="56"/>
      <c r="L220" s="68"/>
      <c r="M220" s="152"/>
      <c r="N220" s="152"/>
      <c r="O220" s="410"/>
      <c r="P220" s="152"/>
      <c r="Q220" s="68"/>
      <c r="R220" s="152"/>
      <c r="S220" s="152"/>
      <c r="T220" s="410"/>
      <c r="U220" s="152"/>
      <c r="V220" s="68"/>
      <c r="W220" s="152"/>
      <c r="X220" s="152"/>
      <c r="Y220" s="410"/>
      <c r="Z220" s="152"/>
      <c r="AA220" s="68"/>
      <c r="AB220" s="152"/>
      <c r="AC220" s="152"/>
      <c r="AD220" s="410"/>
      <c r="AE220" s="152"/>
      <c r="AF220" s="68"/>
      <c r="AG220" s="152"/>
      <c r="AH220" s="152"/>
      <c r="AI220" s="410"/>
      <c r="AJ220" s="152"/>
      <c r="AK220" s="68"/>
      <c r="AL220" s="152"/>
      <c r="AM220" s="152"/>
      <c r="AN220" s="410"/>
      <c r="AO220" s="85"/>
      <c r="AP220" s="187"/>
      <c r="AQ220" s="52">
        <f t="shared" si="90"/>
        <v>0</v>
      </c>
      <c r="AR220" s="188"/>
      <c r="AS220" s="729"/>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row>
    <row r="221" spans="1:144" s="58" customFormat="1" ht="20.25" customHeight="1">
      <c r="A221" s="55"/>
      <c r="B221" s="56"/>
      <c r="C221" s="56"/>
      <c r="D221" s="1068" t="s">
        <v>242</v>
      </c>
      <c r="E221" s="966"/>
      <c r="F221" s="966"/>
      <c r="G221" s="966"/>
      <c r="H221" s="966"/>
      <c r="I221" s="966"/>
      <c r="J221" s="966"/>
      <c r="K221" s="56"/>
      <c r="L221" s="68"/>
      <c r="M221" s="152"/>
      <c r="N221" s="152"/>
      <c r="O221" s="410"/>
      <c r="P221" s="152"/>
      <c r="Q221" s="68"/>
      <c r="R221" s="152"/>
      <c r="S221" s="152"/>
      <c r="T221" s="410"/>
      <c r="U221" s="152"/>
      <c r="V221" s="68"/>
      <c r="W221" s="152"/>
      <c r="X221" s="152"/>
      <c r="Y221" s="410"/>
      <c r="Z221" s="152"/>
      <c r="AA221" s="68"/>
      <c r="AB221" s="152"/>
      <c r="AC221" s="152"/>
      <c r="AD221" s="410"/>
      <c r="AE221" s="152"/>
      <c r="AF221" s="68"/>
      <c r="AG221" s="152"/>
      <c r="AH221" s="152"/>
      <c r="AI221" s="410"/>
      <c r="AJ221" s="152"/>
      <c r="AK221" s="68"/>
      <c r="AL221" s="152"/>
      <c r="AM221" s="152"/>
      <c r="AN221" s="410"/>
      <c r="AO221" s="85"/>
      <c r="AP221" s="187"/>
      <c r="AQ221" s="52">
        <f t="shared" si="90"/>
        <v>0</v>
      </c>
      <c r="AR221" s="188"/>
      <c r="AS221" s="729"/>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row>
    <row r="222" spans="1:144" s="58" customFormat="1" ht="20.25" customHeight="1">
      <c r="A222" s="55"/>
      <c r="B222" s="56"/>
      <c r="C222" s="56"/>
      <c r="D222" s="1068" t="s">
        <v>242</v>
      </c>
      <c r="E222" s="966"/>
      <c r="F222" s="966"/>
      <c r="G222" s="966"/>
      <c r="H222" s="966"/>
      <c r="I222" s="966"/>
      <c r="J222" s="966"/>
      <c r="K222" s="56" t="s">
        <v>181</v>
      </c>
      <c r="L222" s="68" t="s">
        <v>181</v>
      </c>
      <c r="M222" s="152" t="s">
        <v>181</v>
      </c>
      <c r="N222" s="152" t="s">
        <v>181</v>
      </c>
      <c r="O222" s="410"/>
      <c r="P222" s="152"/>
      <c r="Q222" s="68"/>
      <c r="R222" s="152"/>
      <c r="S222" s="152"/>
      <c r="T222" s="410"/>
      <c r="U222" s="152"/>
      <c r="V222" s="68"/>
      <c r="W222" s="152"/>
      <c r="X222" s="152"/>
      <c r="Y222" s="410"/>
      <c r="Z222" s="152"/>
      <c r="AA222" s="68"/>
      <c r="AB222" s="152"/>
      <c r="AC222" s="152"/>
      <c r="AD222" s="410"/>
      <c r="AE222" s="152" t="s">
        <v>181</v>
      </c>
      <c r="AF222" s="68" t="s">
        <v>181</v>
      </c>
      <c r="AG222" s="152" t="s">
        <v>181</v>
      </c>
      <c r="AH222" s="152" t="s">
        <v>181</v>
      </c>
      <c r="AI222" s="410"/>
      <c r="AJ222" s="152" t="s">
        <v>181</v>
      </c>
      <c r="AK222" s="68" t="s">
        <v>181</v>
      </c>
      <c r="AL222" s="152" t="s">
        <v>181</v>
      </c>
      <c r="AM222" s="152" t="s">
        <v>181</v>
      </c>
      <c r="AN222" s="410"/>
      <c r="AO222" s="85" t="s">
        <v>181</v>
      </c>
      <c r="AP222" s="187" t="s">
        <v>181</v>
      </c>
      <c r="AQ222" s="52">
        <f t="shared" si="90"/>
        <v>0</v>
      </c>
      <c r="AR222" s="188" t="s">
        <v>181</v>
      </c>
      <c r="AS222" s="729"/>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row>
    <row r="223" spans="1:144" s="58" customFormat="1" ht="9.9499999999999993" customHeight="1">
      <c r="A223" s="55" t="s">
        <v>181</v>
      </c>
      <c r="B223" s="56" t="s">
        <v>181</v>
      </c>
      <c r="C223" s="56" t="s">
        <v>181</v>
      </c>
      <c r="D223" s="56" t="s">
        <v>181</v>
      </c>
      <c r="E223" s="56" t="s">
        <v>181</v>
      </c>
      <c r="F223" s="56" t="s">
        <v>181</v>
      </c>
      <c r="G223" s="56" t="s">
        <v>181</v>
      </c>
      <c r="H223" s="56" t="s">
        <v>181</v>
      </c>
      <c r="I223" s="56" t="s">
        <v>181</v>
      </c>
      <c r="J223" s="56" t="s">
        <v>181</v>
      </c>
      <c r="K223" s="56"/>
      <c r="L223" s="68"/>
      <c r="M223" s="152"/>
      <c r="N223" s="152"/>
      <c r="O223" s="401"/>
      <c r="P223" s="152"/>
      <c r="Q223" s="68"/>
      <c r="R223" s="152"/>
      <c r="S223" s="152"/>
      <c r="T223" s="401"/>
      <c r="U223" s="152"/>
      <c r="V223" s="68"/>
      <c r="W223" s="152"/>
      <c r="X223" s="152"/>
      <c r="Y223" s="401"/>
      <c r="Z223" s="152"/>
      <c r="AA223" s="68"/>
      <c r="AB223" s="152"/>
      <c r="AC223" s="152"/>
      <c r="AD223" s="401"/>
      <c r="AE223" s="152"/>
      <c r="AF223" s="68"/>
      <c r="AG223" s="152"/>
      <c r="AH223" s="152"/>
      <c r="AI223" s="401"/>
      <c r="AJ223" s="152"/>
      <c r="AK223" s="68"/>
      <c r="AL223" s="152"/>
      <c r="AM223" s="152"/>
      <c r="AN223" s="401"/>
      <c r="AO223" s="85"/>
      <c r="AP223" s="187"/>
      <c r="AQ223" s="185" t="s">
        <v>181</v>
      </c>
      <c r="AR223" s="188"/>
      <c r="AS223" s="729"/>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row>
    <row r="224" spans="1:144" s="58" customFormat="1" ht="20.25" customHeight="1">
      <c r="A224" s="55" t="s">
        <v>181</v>
      </c>
      <c r="B224" s="56">
        <v>8</v>
      </c>
      <c r="C224" s="1347" t="s">
        <v>245</v>
      </c>
      <c r="D224" s="1348"/>
      <c r="E224" s="1348"/>
      <c r="F224" s="1348"/>
      <c r="G224" s="1348"/>
      <c r="H224" s="1348"/>
      <c r="I224" s="1348"/>
      <c r="J224" s="1348"/>
      <c r="K224" s="56" t="s">
        <v>181</v>
      </c>
      <c r="L224" s="68" t="s">
        <v>181</v>
      </c>
      <c r="M224" s="152" t="s">
        <v>181</v>
      </c>
      <c r="N224" s="152" t="s">
        <v>181</v>
      </c>
      <c r="O224" s="401"/>
      <c r="P224" s="152"/>
      <c r="Q224" s="68"/>
      <c r="R224" s="152"/>
      <c r="S224" s="152"/>
      <c r="T224" s="401" t="s">
        <v>181</v>
      </c>
      <c r="U224" s="152"/>
      <c r="V224" s="68"/>
      <c r="W224" s="152"/>
      <c r="X224" s="152"/>
      <c r="Y224" s="401" t="s">
        <v>181</v>
      </c>
      <c r="Z224" s="152"/>
      <c r="AA224" s="68"/>
      <c r="AB224" s="152"/>
      <c r="AC224" s="152"/>
      <c r="AD224" s="401" t="s">
        <v>181</v>
      </c>
      <c r="AE224" s="152"/>
      <c r="AF224" s="68"/>
      <c r="AG224" s="152"/>
      <c r="AH224" s="152"/>
      <c r="AI224" s="401" t="s">
        <v>181</v>
      </c>
      <c r="AJ224" s="152"/>
      <c r="AK224" s="68"/>
      <c r="AL224" s="152"/>
      <c r="AM224" s="152"/>
      <c r="AN224" s="401" t="s">
        <v>181</v>
      </c>
      <c r="AO224" s="85" t="s">
        <v>181</v>
      </c>
      <c r="AP224" s="187" t="s">
        <v>181</v>
      </c>
      <c r="AQ224" s="185" t="s">
        <v>181</v>
      </c>
      <c r="AR224" s="188" t="s">
        <v>181</v>
      </c>
      <c r="AS224" s="729"/>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row>
    <row r="225" spans="1:144" s="58" customFormat="1" ht="20.25" customHeight="1">
      <c r="A225" s="55"/>
      <c r="B225" s="56"/>
      <c r="C225" s="56"/>
      <c r="D225" s="1092" t="s">
        <v>242</v>
      </c>
      <c r="E225" s="1093"/>
      <c r="F225" s="1093"/>
      <c r="G225" s="1093"/>
      <c r="H225" s="1093"/>
      <c r="I225" s="1093"/>
      <c r="J225" s="1093"/>
      <c r="K225" s="56"/>
      <c r="L225" s="68"/>
      <c r="M225" s="152"/>
      <c r="N225" s="152"/>
      <c r="O225" s="408"/>
      <c r="P225" s="152"/>
      <c r="Q225" s="68"/>
      <c r="R225" s="152"/>
      <c r="S225" s="152"/>
      <c r="T225" s="408"/>
      <c r="U225" s="152"/>
      <c r="V225" s="68"/>
      <c r="W225" s="152"/>
      <c r="X225" s="152"/>
      <c r="Y225" s="408"/>
      <c r="Z225" s="152"/>
      <c r="AA225" s="68"/>
      <c r="AB225" s="152"/>
      <c r="AC225" s="152"/>
      <c r="AD225" s="408"/>
      <c r="AE225" s="152"/>
      <c r="AF225" s="68"/>
      <c r="AG225" s="152"/>
      <c r="AH225" s="152"/>
      <c r="AI225" s="408"/>
      <c r="AJ225" s="152"/>
      <c r="AK225" s="68"/>
      <c r="AL225" s="152"/>
      <c r="AM225" s="152"/>
      <c r="AN225" s="408"/>
      <c r="AO225" s="85"/>
      <c r="AP225" s="187"/>
      <c r="AQ225" s="53">
        <f>SUM(O225:AN225)</f>
        <v>0</v>
      </c>
      <c r="AR225" s="188"/>
      <c r="AS225" s="729"/>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row>
    <row r="226" spans="1:144" s="58" customFormat="1" ht="20.25" customHeight="1">
      <c r="A226" s="55" t="s">
        <v>181</v>
      </c>
      <c r="B226" s="56"/>
      <c r="C226" s="56"/>
      <c r="D226" s="1092" t="s">
        <v>242</v>
      </c>
      <c r="E226" s="1093"/>
      <c r="F226" s="1093"/>
      <c r="G226" s="1093"/>
      <c r="H226" s="1093"/>
      <c r="I226" s="1093"/>
      <c r="J226" s="1093"/>
      <c r="K226" s="56"/>
      <c r="L226" s="68"/>
      <c r="M226" s="152"/>
      <c r="N226" s="152"/>
      <c r="O226" s="408"/>
      <c r="P226" s="152"/>
      <c r="Q226" s="68"/>
      <c r="R226" s="152"/>
      <c r="S226" s="152"/>
      <c r="T226" s="408"/>
      <c r="U226" s="152"/>
      <c r="V226" s="68"/>
      <c r="W226" s="152"/>
      <c r="X226" s="152"/>
      <c r="Y226" s="408"/>
      <c r="Z226" s="152"/>
      <c r="AA226" s="68"/>
      <c r="AB226" s="152"/>
      <c r="AC226" s="152"/>
      <c r="AD226" s="408"/>
      <c r="AE226" s="152"/>
      <c r="AF226" s="68"/>
      <c r="AG226" s="152"/>
      <c r="AH226" s="152"/>
      <c r="AI226" s="408"/>
      <c r="AJ226" s="152"/>
      <c r="AK226" s="68"/>
      <c r="AL226" s="152"/>
      <c r="AM226" s="152"/>
      <c r="AN226" s="408"/>
      <c r="AO226" s="85"/>
      <c r="AP226" s="187"/>
      <c r="AQ226" s="53">
        <f>SUM(O226:AN226)</f>
        <v>0</v>
      </c>
      <c r="AR226" s="188"/>
      <c r="AS226" s="729"/>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row>
    <row r="227" spans="1:144" s="58" customFormat="1" ht="20.25" customHeight="1">
      <c r="A227" s="55" t="s">
        <v>181</v>
      </c>
      <c r="B227" s="56" t="s">
        <v>181</v>
      </c>
      <c r="C227" s="56" t="s">
        <v>181</v>
      </c>
      <c r="D227" s="1092" t="s">
        <v>242</v>
      </c>
      <c r="E227" s="1093"/>
      <c r="F227" s="1093"/>
      <c r="G227" s="1093"/>
      <c r="H227" s="1093"/>
      <c r="I227" s="1093"/>
      <c r="J227" s="1093"/>
      <c r="K227" s="56"/>
      <c r="L227" s="68"/>
      <c r="M227" s="152"/>
      <c r="N227" s="152"/>
      <c r="O227" s="408"/>
      <c r="P227" s="152"/>
      <c r="Q227" s="68"/>
      <c r="R227" s="152"/>
      <c r="S227" s="152"/>
      <c r="T227" s="408"/>
      <c r="U227" s="152"/>
      <c r="V227" s="68"/>
      <c r="W227" s="152"/>
      <c r="X227" s="152"/>
      <c r="Y227" s="408"/>
      <c r="Z227" s="152"/>
      <c r="AA227" s="68"/>
      <c r="AB227" s="152"/>
      <c r="AC227" s="152"/>
      <c r="AD227" s="408"/>
      <c r="AE227" s="152"/>
      <c r="AF227" s="68"/>
      <c r="AG227" s="152"/>
      <c r="AH227" s="152"/>
      <c r="AI227" s="408"/>
      <c r="AJ227" s="152"/>
      <c r="AK227" s="68"/>
      <c r="AL227" s="152"/>
      <c r="AM227" s="152"/>
      <c r="AN227" s="408"/>
      <c r="AO227" s="85"/>
      <c r="AP227" s="187"/>
      <c r="AQ227" s="53">
        <f>SUM(O227:AN227)</f>
        <v>0</v>
      </c>
      <c r="AR227" s="188"/>
      <c r="AS227" s="729"/>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row>
    <row r="228" spans="1:144" s="58" customFormat="1" ht="20.25" customHeight="1">
      <c r="A228" s="55"/>
      <c r="B228" s="56"/>
      <c r="C228" s="56"/>
      <c r="D228" s="1092" t="s">
        <v>242</v>
      </c>
      <c r="E228" s="1093"/>
      <c r="F228" s="1093"/>
      <c r="G228" s="1093"/>
      <c r="H228" s="1093"/>
      <c r="I228" s="1093"/>
      <c r="J228" s="1093"/>
      <c r="K228" s="56"/>
      <c r="L228" s="68"/>
      <c r="M228" s="152"/>
      <c r="N228" s="152"/>
      <c r="O228" s="408"/>
      <c r="P228" s="152"/>
      <c r="Q228" s="68"/>
      <c r="R228" s="152"/>
      <c r="S228" s="152"/>
      <c r="T228" s="408"/>
      <c r="U228" s="152"/>
      <c r="V228" s="68"/>
      <c r="W228" s="152"/>
      <c r="X228" s="152"/>
      <c r="Y228" s="408"/>
      <c r="Z228" s="152"/>
      <c r="AA228" s="68"/>
      <c r="AB228" s="152"/>
      <c r="AC228" s="152"/>
      <c r="AD228" s="408"/>
      <c r="AE228" s="152"/>
      <c r="AF228" s="68"/>
      <c r="AG228" s="152"/>
      <c r="AH228" s="152"/>
      <c r="AI228" s="408"/>
      <c r="AJ228" s="152"/>
      <c r="AK228" s="68"/>
      <c r="AL228" s="152"/>
      <c r="AM228" s="152"/>
      <c r="AN228" s="408"/>
      <c r="AO228" s="85"/>
      <c r="AP228" s="187"/>
      <c r="AQ228" s="53">
        <f t="shared" ref="AQ228:AQ234" si="91">SUM(O228:AN228)</f>
        <v>0</v>
      </c>
      <c r="AR228" s="188"/>
      <c r="AS228" s="729"/>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row>
    <row r="229" spans="1:144" s="58" customFormat="1" ht="20.25" customHeight="1">
      <c r="A229" s="55"/>
      <c r="B229" s="56"/>
      <c r="C229" s="56"/>
      <c r="D229" s="1092" t="s">
        <v>242</v>
      </c>
      <c r="E229" s="1093"/>
      <c r="F229" s="1093"/>
      <c r="G229" s="1093"/>
      <c r="H229" s="1093"/>
      <c r="I229" s="1093"/>
      <c r="J229" s="1093"/>
      <c r="K229" s="56"/>
      <c r="L229" s="68"/>
      <c r="M229" s="152"/>
      <c r="N229" s="152"/>
      <c r="O229" s="408"/>
      <c r="P229" s="152"/>
      <c r="Q229" s="68"/>
      <c r="R229" s="152"/>
      <c r="S229" s="152"/>
      <c r="T229" s="408"/>
      <c r="U229" s="152"/>
      <c r="V229" s="68"/>
      <c r="W229" s="152"/>
      <c r="X229" s="152"/>
      <c r="Y229" s="408"/>
      <c r="Z229" s="152"/>
      <c r="AA229" s="68"/>
      <c r="AB229" s="152"/>
      <c r="AC229" s="152"/>
      <c r="AD229" s="408"/>
      <c r="AE229" s="152"/>
      <c r="AF229" s="68"/>
      <c r="AG229" s="152"/>
      <c r="AH229" s="152"/>
      <c r="AI229" s="408"/>
      <c r="AJ229" s="152"/>
      <c r="AK229" s="68"/>
      <c r="AL229" s="152"/>
      <c r="AM229" s="152"/>
      <c r="AN229" s="408"/>
      <c r="AO229" s="85"/>
      <c r="AP229" s="187"/>
      <c r="AQ229" s="53">
        <f t="shared" si="91"/>
        <v>0</v>
      </c>
      <c r="AR229" s="188"/>
      <c r="AS229" s="729"/>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row>
    <row r="230" spans="1:144" s="58" customFormat="1" ht="20.25" customHeight="1">
      <c r="A230" s="55"/>
      <c r="B230" s="56"/>
      <c r="C230" s="56"/>
      <c r="D230" s="1092" t="s">
        <v>242</v>
      </c>
      <c r="E230" s="1093"/>
      <c r="F230" s="1093"/>
      <c r="G230" s="1093"/>
      <c r="H230" s="1093"/>
      <c r="I230" s="1093"/>
      <c r="J230" s="1093"/>
      <c r="K230" s="56"/>
      <c r="L230" s="68"/>
      <c r="M230" s="152"/>
      <c r="N230" s="152"/>
      <c r="O230" s="408"/>
      <c r="P230" s="152"/>
      <c r="Q230" s="68"/>
      <c r="R230" s="152"/>
      <c r="S230" s="152"/>
      <c r="T230" s="408"/>
      <c r="U230" s="152"/>
      <c r="V230" s="68"/>
      <c r="W230" s="152"/>
      <c r="X230" s="152"/>
      <c r="Y230" s="408"/>
      <c r="Z230" s="152"/>
      <c r="AA230" s="68"/>
      <c r="AB230" s="152"/>
      <c r="AC230" s="152"/>
      <c r="AD230" s="408"/>
      <c r="AE230" s="152"/>
      <c r="AF230" s="68"/>
      <c r="AG230" s="152"/>
      <c r="AH230" s="152"/>
      <c r="AI230" s="408"/>
      <c r="AJ230" s="152"/>
      <c r="AK230" s="68"/>
      <c r="AL230" s="152"/>
      <c r="AM230" s="152"/>
      <c r="AN230" s="408"/>
      <c r="AO230" s="85"/>
      <c r="AP230" s="187"/>
      <c r="AQ230" s="53">
        <f t="shared" si="91"/>
        <v>0</v>
      </c>
      <c r="AR230" s="188"/>
      <c r="AS230" s="729"/>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row>
    <row r="231" spans="1:144" s="58" customFormat="1" ht="20.25" customHeight="1">
      <c r="A231" s="55"/>
      <c r="B231" s="56"/>
      <c r="C231" s="56"/>
      <c r="D231" s="1092" t="s">
        <v>242</v>
      </c>
      <c r="E231" s="1093"/>
      <c r="F231" s="1093"/>
      <c r="G231" s="1093"/>
      <c r="H231" s="1093"/>
      <c r="I231" s="1093"/>
      <c r="J231" s="1093"/>
      <c r="K231" s="56"/>
      <c r="L231" s="68"/>
      <c r="M231" s="152"/>
      <c r="N231" s="152"/>
      <c r="O231" s="408"/>
      <c r="P231" s="152"/>
      <c r="Q231" s="68"/>
      <c r="R231" s="152"/>
      <c r="S231" s="152"/>
      <c r="T231" s="408"/>
      <c r="U231" s="152"/>
      <c r="V231" s="68"/>
      <c r="W231" s="152"/>
      <c r="X231" s="152"/>
      <c r="Y231" s="408"/>
      <c r="Z231" s="152"/>
      <c r="AA231" s="68"/>
      <c r="AB231" s="152"/>
      <c r="AC231" s="152"/>
      <c r="AD231" s="408"/>
      <c r="AE231" s="152"/>
      <c r="AF231" s="68"/>
      <c r="AG231" s="152"/>
      <c r="AH231" s="152"/>
      <c r="AI231" s="408"/>
      <c r="AJ231" s="152"/>
      <c r="AK231" s="68"/>
      <c r="AL231" s="152"/>
      <c r="AM231" s="152"/>
      <c r="AN231" s="408"/>
      <c r="AO231" s="85"/>
      <c r="AP231" s="187"/>
      <c r="AQ231" s="53">
        <f t="shared" si="91"/>
        <v>0</v>
      </c>
      <c r="AR231" s="188"/>
      <c r="AS231" s="729"/>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row>
    <row r="232" spans="1:144" s="58" customFormat="1" ht="20.25" customHeight="1">
      <c r="A232" s="55"/>
      <c r="B232" s="56"/>
      <c r="C232" s="56"/>
      <c r="D232" s="1092" t="s">
        <v>242</v>
      </c>
      <c r="E232" s="1093"/>
      <c r="F232" s="1093"/>
      <c r="G232" s="1093"/>
      <c r="H232" s="1093"/>
      <c r="I232" s="1093"/>
      <c r="J232" s="1093"/>
      <c r="K232" s="56"/>
      <c r="L232" s="68"/>
      <c r="M232" s="152"/>
      <c r="N232" s="152"/>
      <c r="O232" s="408"/>
      <c r="P232" s="152"/>
      <c r="Q232" s="68"/>
      <c r="R232" s="152"/>
      <c r="S232" s="152"/>
      <c r="T232" s="408"/>
      <c r="U232" s="152"/>
      <c r="V232" s="68"/>
      <c r="W232" s="152"/>
      <c r="X232" s="152"/>
      <c r="Y232" s="408"/>
      <c r="Z232" s="152"/>
      <c r="AA232" s="68"/>
      <c r="AB232" s="152"/>
      <c r="AC232" s="152"/>
      <c r="AD232" s="408"/>
      <c r="AE232" s="152"/>
      <c r="AF232" s="68"/>
      <c r="AG232" s="152"/>
      <c r="AH232" s="152"/>
      <c r="AI232" s="408"/>
      <c r="AJ232" s="152"/>
      <c r="AK232" s="68"/>
      <c r="AL232" s="152"/>
      <c r="AM232" s="152"/>
      <c r="AN232" s="408"/>
      <c r="AO232" s="85"/>
      <c r="AP232" s="187"/>
      <c r="AQ232" s="53">
        <f t="shared" si="91"/>
        <v>0</v>
      </c>
      <c r="AR232" s="188"/>
      <c r="AS232" s="729"/>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row>
    <row r="233" spans="1:144" s="58" customFormat="1" ht="20.25" customHeight="1">
      <c r="A233" s="55"/>
      <c r="B233" s="56"/>
      <c r="C233" s="56"/>
      <c r="D233" s="1092" t="s">
        <v>242</v>
      </c>
      <c r="E233" s="1093"/>
      <c r="F233" s="1093"/>
      <c r="G233" s="1093"/>
      <c r="H233" s="1093"/>
      <c r="I233" s="1093"/>
      <c r="J233" s="1093"/>
      <c r="K233" s="56"/>
      <c r="L233" s="68"/>
      <c r="M233" s="152"/>
      <c r="N233" s="152"/>
      <c r="O233" s="408"/>
      <c r="P233" s="152"/>
      <c r="Q233" s="68"/>
      <c r="R233" s="152"/>
      <c r="S233" s="152"/>
      <c r="T233" s="408"/>
      <c r="U233" s="152"/>
      <c r="V233" s="68"/>
      <c r="W233" s="152"/>
      <c r="X233" s="152"/>
      <c r="Y233" s="408"/>
      <c r="Z233" s="152"/>
      <c r="AA233" s="68"/>
      <c r="AB233" s="152"/>
      <c r="AC233" s="152"/>
      <c r="AD233" s="408"/>
      <c r="AE233" s="152"/>
      <c r="AF233" s="68"/>
      <c r="AG233" s="152"/>
      <c r="AH233" s="152"/>
      <c r="AI233" s="408"/>
      <c r="AJ233" s="152"/>
      <c r="AK233" s="68"/>
      <c r="AL233" s="152"/>
      <c r="AM233" s="152"/>
      <c r="AN233" s="408"/>
      <c r="AO233" s="85"/>
      <c r="AP233" s="187"/>
      <c r="AQ233" s="53">
        <f t="shared" si="91"/>
        <v>0</v>
      </c>
      <c r="AR233" s="188"/>
      <c r="AS233" s="729"/>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row>
    <row r="234" spans="1:144" s="58" customFormat="1" ht="20.25" customHeight="1">
      <c r="A234" s="55"/>
      <c r="B234" s="56"/>
      <c r="C234" s="56"/>
      <c r="D234" s="1092" t="s">
        <v>242</v>
      </c>
      <c r="E234" s="1093"/>
      <c r="F234" s="1093"/>
      <c r="G234" s="1093"/>
      <c r="H234" s="1093"/>
      <c r="I234" s="1093"/>
      <c r="J234" s="1093"/>
      <c r="K234" s="56" t="s">
        <v>181</v>
      </c>
      <c r="L234" s="68" t="s">
        <v>181</v>
      </c>
      <c r="M234" s="152" t="s">
        <v>181</v>
      </c>
      <c r="N234" s="152" t="s">
        <v>181</v>
      </c>
      <c r="O234" s="408"/>
      <c r="P234" s="152"/>
      <c r="Q234" s="68"/>
      <c r="R234" s="152"/>
      <c r="S234" s="152"/>
      <c r="T234" s="408"/>
      <c r="U234" s="152"/>
      <c r="V234" s="68"/>
      <c r="W234" s="152"/>
      <c r="X234" s="152"/>
      <c r="Y234" s="408"/>
      <c r="Z234" s="152"/>
      <c r="AA234" s="68"/>
      <c r="AB234" s="152"/>
      <c r="AC234" s="152"/>
      <c r="AD234" s="408"/>
      <c r="AE234" s="152"/>
      <c r="AF234" s="68"/>
      <c r="AG234" s="152"/>
      <c r="AH234" s="152"/>
      <c r="AI234" s="408"/>
      <c r="AJ234" s="152" t="s">
        <v>181</v>
      </c>
      <c r="AK234" s="68" t="s">
        <v>181</v>
      </c>
      <c r="AL234" s="152" t="s">
        <v>181</v>
      </c>
      <c r="AM234" s="152" t="s">
        <v>181</v>
      </c>
      <c r="AN234" s="408"/>
      <c r="AO234" s="85" t="s">
        <v>181</v>
      </c>
      <c r="AP234" s="187" t="s">
        <v>181</v>
      </c>
      <c r="AQ234" s="53">
        <f t="shared" si="91"/>
        <v>0</v>
      </c>
      <c r="AR234" s="188" t="s">
        <v>181</v>
      </c>
      <c r="AS234" s="729"/>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row>
    <row r="235" spans="1:144" s="58" customFormat="1" ht="9.9499999999999993" customHeight="1" thickBot="1">
      <c r="A235" s="55" t="s">
        <v>181</v>
      </c>
      <c r="B235" s="56" t="s">
        <v>181</v>
      </c>
      <c r="C235" s="56" t="s">
        <v>181</v>
      </c>
      <c r="D235" s="56" t="s">
        <v>181</v>
      </c>
      <c r="E235" s="56" t="s">
        <v>181</v>
      </c>
      <c r="F235" s="56" t="s">
        <v>181</v>
      </c>
      <c r="G235" s="56" t="s">
        <v>181</v>
      </c>
      <c r="H235" s="56" t="s">
        <v>181</v>
      </c>
      <c r="I235" s="56" t="s">
        <v>181</v>
      </c>
      <c r="J235" s="56" t="s">
        <v>181</v>
      </c>
      <c r="K235" s="56"/>
      <c r="L235" s="68"/>
      <c r="M235" s="152"/>
      <c r="N235" s="152"/>
      <c r="O235" s="401"/>
      <c r="P235" s="152"/>
      <c r="Q235" s="68"/>
      <c r="R235" s="152"/>
      <c r="S235" s="152"/>
      <c r="T235" s="401"/>
      <c r="U235" s="152"/>
      <c r="V235" s="68"/>
      <c r="W235" s="152"/>
      <c r="X235" s="152"/>
      <c r="Y235" s="401"/>
      <c r="Z235" s="152"/>
      <c r="AA235" s="68"/>
      <c r="AB235" s="152"/>
      <c r="AC235" s="152"/>
      <c r="AD235" s="401"/>
      <c r="AE235" s="152"/>
      <c r="AF235" s="68"/>
      <c r="AG235" s="152"/>
      <c r="AH235" s="152"/>
      <c r="AI235" s="401"/>
      <c r="AJ235" s="152"/>
      <c r="AK235" s="68"/>
      <c r="AL235" s="152"/>
      <c r="AM235" s="152"/>
      <c r="AN235" s="401"/>
      <c r="AO235" s="85"/>
      <c r="AP235" s="187"/>
      <c r="AQ235" s="185" t="s">
        <v>181</v>
      </c>
      <c r="AR235" s="188"/>
      <c r="AS235" s="729"/>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row>
    <row r="236" spans="1:144" s="58" customFormat="1" ht="20.25" customHeight="1" thickBot="1">
      <c r="A236" s="55" t="s">
        <v>181</v>
      </c>
      <c r="B236" s="56" t="s">
        <v>181</v>
      </c>
      <c r="C236" s="56" t="s">
        <v>232</v>
      </c>
      <c r="D236" s="56"/>
      <c r="E236" s="56"/>
      <c r="F236" s="56"/>
      <c r="G236" s="56" t="s">
        <v>181</v>
      </c>
      <c r="H236" s="56" t="s">
        <v>181</v>
      </c>
      <c r="I236" s="56" t="s">
        <v>181</v>
      </c>
      <c r="J236" s="56" t="s">
        <v>181</v>
      </c>
      <c r="K236" s="56" t="s">
        <v>181</v>
      </c>
      <c r="L236" s="68" t="s">
        <v>181</v>
      </c>
      <c r="M236" s="152" t="s">
        <v>181</v>
      </c>
      <c r="N236" s="152" t="s">
        <v>181</v>
      </c>
      <c r="O236" s="407">
        <f>SUM(O146:O234)</f>
        <v>0</v>
      </c>
      <c r="P236" s="152" t="s">
        <v>181</v>
      </c>
      <c r="Q236" s="68" t="s">
        <v>181</v>
      </c>
      <c r="R236" s="152" t="s">
        <v>181</v>
      </c>
      <c r="S236" s="152" t="s">
        <v>181</v>
      </c>
      <c r="T236" s="407">
        <f>SUM(T146:T234)</f>
        <v>0</v>
      </c>
      <c r="U236" s="152" t="s">
        <v>181</v>
      </c>
      <c r="V236" s="68" t="s">
        <v>181</v>
      </c>
      <c r="W236" s="152" t="s">
        <v>181</v>
      </c>
      <c r="X236" s="152" t="s">
        <v>181</v>
      </c>
      <c r="Y236" s="407">
        <f>SUM(Y146:Y234)</f>
        <v>0</v>
      </c>
      <c r="Z236" s="152" t="s">
        <v>181</v>
      </c>
      <c r="AA236" s="68" t="s">
        <v>181</v>
      </c>
      <c r="AB236" s="152" t="s">
        <v>181</v>
      </c>
      <c r="AC236" s="152" t="s">
        <v>181</v>
      </c>
      <c r="AD236" s="407">
        <f>SUM(AD146:AD234)</f>
        <v>0</v>
      </c>
      <c r="AE236" s="152" t="s">
        <v>181</v>
      </c>
      <c r="AF236" s="68" t="s">
        <v>181</v>
      </c>
      <c r="AG236" s="152" t="s">
        <v>181</v>
      </c>
      <c r="AH236" s="152" t="s">
        <v>181</v>
      </c>
      <c r="AI236" s="407">
        <f>SUM(AI146:AI234)</f>
        <v>0</v>
      </c>
      <c r="AJ236" s="152" t="s">
        <v>181</v>
      </c>
      <c r="AK236" s="68" t="s">
        <v>181</v>
      </c>
      <c r="AL236" s="152" t="s">
        <v>181</v>
      </c>
      <c r="AM236" s="152" t="s">
        <v>181</v>
      </c>
      <c r="AN236" s="407">
        <f>SUM(AN146:AN234)</f>
        <v>0</v>
      </c>
      <c r="AO236" s="85" t="s">
        <v>181</v>
      </c>
      <c r="AP236" s="187" t="s">
        <v>181</v>
      </c>
      <c r="AQ236" s="191">
        <f>SUM(O236:AN236)</f>
        <v>0</v>
      </c>
      <c r="AR236" s="188" t="s">
        <v>181</v>
      </c>
      <c r="AS236" s="729"/>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row>
    <row r="237" spans="1:144" s="58" customFormat="1" ht="9.9499999999999993" customHeight="1" thickBot="1">
      <c r="A237" s="61" t="s">
        <v>181</v>
      </c>
      <c r="B237" s="62" t="s">
        <v>181</v>
      </c>
      <c r="C237" s="62" t="s">
        <v>181</v>
      </c>
      <c r="D237" s="62" t="s">
        <v>181</v>
      </c>
      <c r="E237" s="62" t="s">
        <v>181</v>
      </c>
      <c r="F237" s="62" t="s">
        <v>181</v>
      </c>
      <c r="G237" s="62" t="s">
        <v>181</v>
      </c>
      <c r="H237" s="62" t="s">
        <v>181</v>
      </c>
      <c r="I237" s="62" t="s">
        <v>181</v>
      </c>
      <c r="J237" s="62" t="s">
        <v>181</v>
      </c>
      <c r="K237" s="62" t="s">
        <v>181</v>
      </c>
      <c r="L237" s="79" t="s">
        <v>181</v>
      </c>
      <c r="M237" s="80" t="s">
        <v>181</v>
      </c>
      <c r="N237" s="80" t="s">
        <v>181</v>
      </c>
      <c r="O237" s="403" t="s">
        <v>181</v>
      </c>
      <c r="P237" s="80" t="s">
        <v>181</v>
      </c>
      <c r="Q237" s="79" t="s">
        <v>181</v>
      </c>
      <c r="R237" s="80" t="s">
        <v>181</v>
      </c>
      <c r="S237" s="80" t="s">
        <v>181</v>
      </c>
      <c r="T237" s="403" t="s">
        <v>181</v>
      </c>
      <c r="U237" s="80" t="s">
        <v>181</v>
      </c>
      <c r="V237" s="79" t="s">
        <v>181</v>
      </c>
      <c r="W237" s="80" t="s">
        <v>181</v>
      </c>
      <c r="X237" s="80" t="s">
        <v>181</v>
      </c>
      <c r="Y237" s="403" t="s">
        <v>181</v>
      </c>
      <c r="Z237" s="80" t="s">
        <v>181</v>
      </c>
      <c r="AA237" s="79" t="s">
        <v>181</v>
      </c>
      <c r="AB237" s="80" t="s">
        <v>181</v>
      </c>
      <c r="AC237" s="80" t="s">
        <v>181</v>
      </c>
      <c r="AD237" s="403" t="s">
        <v>181</v>
      </c>
      <c r="AE237" s="80" t="s">
        <v>181</v>
      </c>
      <c r="AF237" s="79" t="s">
        <v>181</v>
      </c>
      <c r="AG237" s="80" t="s">
        <v>181</v>
      </c>
      <c r="AH237" s="80" t="s">
        <v>181</v>
      </c>
      <c r="AI237" s="403" t="s">
        <v>181</v>
      </c>
      <c r="AJ237" s="80" t="s">
        <v>181</v>
      </c>
      <c r="AK237" s="79" t="s">
        <v>181</v>
      </c>
      <c r="AL237" s="80" t="s">
        <v>181</v>
      </c>
      <c r="AM237" s="80" t="s">
        <v>181</v>
      </c>
      <c r="AN237" s="403" t="s">
        <v>181</v>
      </c>
      <c r="AO237" s="81" t="s">
        <v>181</v>
      </c>
      <c r="AP237" s="197" t="s">
        <v>181</v>
      </c>
      <c r="AQ237" s="186" t="s">
        <v>181</v>
      </c>
      <c r="AR237" s="189" t="s">
        <v>181</v>
      </c>
      <c r="AS237" s="729"/>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row>
    <row r="238" spans="1:144" s="58" customFormat="1" ht="9.9499999999999993" customHeight="1" thickBot="1">
      <c r="A238" s="55" t="s">
        <v>181</v>
      </c>
      <c r="B238" s="56" t="s">
        <v>181</v>
      </c>
      <c r="C238" s="56" t="s">
        <v>181</v>
      </c>
      <c r="D238" s="56" t="s">
        <v>181</v>
      </c>
      <c r="E238" s="56" t="s">
        <v>181</v>
      </c>
      <c r="F238" s="56" t="s">
        <v>181</v>
      </c>
      <c r="G238" s="56" t="s">
        <v>181</v>
      </c>
      <c r="H238" s="56" t="s">
        <v>181</v>
      </c>
      <c r="I238" s="56" t="s">
        <v>181</v>
      </c>
      <c r="J238" s="56" t="s">
        <v>181</v>
      </c>
      <c r="K238" s="56" t="s">
        <v>181</v>
      </c>
      <c r="L238" s="68" t="s">
        <v>181</v>
      </c>
      <c r="M238" s="152" t="s">
        <v>181</v>
      </c>
      <c r="N238" s="152" t="s">
        <v>181</v>
      </c>
      <c r="O238" s="401" t="s">
        <v>181</v>
      </c>
      <c r="P238" s="152" t="s">
        <v>181</v>
      </c>
      <c r="Q238" s="68" t="s">
        <v>181</v>
      </c>
      <c r="R238" s="152" t="s">
        <v>181</v>
      </c>
      <c r="S238" s="152" t="s">
        <v>181</v>
      </c>
      <c r="T238" s="401" t="s">
        <v>181</v>
      </c>
      <c r="U238" s="152" t="s">
        <v>181</v>
      </c>
      <c r="V238" s="68" t="s">
        <v>181</v>
      </c>
      <c r="W238" s="152" t="s">
        <v>181</v>
      </c>
      <c r="X238" s="152" t="s">
        <v>181</v>
      </c>
      <c r="Y238" s="401" t="s">
        <v>181</v>
      </c>
      <c r="Z238" s="152" t="s">
        <v>181</v>
      </c>
      <c r="AA238" s="68" t="s">
        <v>181</v>
      </c>
      <c r="AB238" s="152" t="s">
        <v>181</v>
      </c>
      <c r="AC238" s="152" t="s">
        <v>181</v>
      </c>
      <c r="AD238" s="401" t="s">
        <v>181</v>
      </c>
      <c r="AE238" s="152" t="s">
        <v>181</v>
      </c>
      <c r="AF238" s="68" t="s">
        <v>181</v>
      </c>
      <c r="AG238" s="152" t="s">
        <v>181</v>
      </c>
      <c r="AH238" s="152" t="s">
        <v>181</v>
      </c>
      <c r="AI238" s="401" t="s">
        <v>181</v>
      </c>
      <c r="AJ238" s="152" t="s">
        <v>181</v>
      </c>
      <c r="AK238" s="68" t="s">
        <v>181</v>
      </c>
      <c r="AL238" s="152" t="s">
        <v>181</v>
      </c>
      <c r="AM238" s="152" t="s">
        <v>181</v>
      </c>
      <c r="AN238" s="401" t="s">
        <v>181</v>
      </c>
      <c r="AO238" s="85" t="s">
        <v>181</v>
      </c>
      <c r="AP238" s="187" t="s">
        <v>181</v>
      </c>
      <c r="AQ238" s="185" t="s">
        <v>181</v>
      </c>
      <c r="AR238" s="188" t="s">
        <v>181</v>
      </c>
      <c r="AS238" s="729"/>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row>
    <row r="239" spans="1:144" s="58" customFormat="1" ht="20.25" customHeight="1" thickBot="1">
      <c r="A239" s="55"/>
      <c r="B239" s="1347" t="s">
        <v>259</v>
      </c>
      <c r="C239" s="993"/>
      <c r="D239" s="993"/>
      <c r="E239" s="993"/>
      <c r="F239" s="993"/>
      <c r="G239" s="993"/>
      <c r="H239" s="993"/>
      <c r="I239" s="993"/>
      <c r="J239" s="993"/>
      <c r="K239" s="56" t="s">
        <v>181</v>
      </c>
      <c r="L239" s="68" t="s">
        <v>181</v>
      </c>
      <c r="M239" s="152" t="s">
        <v>181</v>
      </c>
      <c r="N239" s="152" t="s">
        <v>181</v>
      </c>
      <c r="O239" s="415">
        <f>O236+O140+O116+O97+O73</f>
        <v>0</v>
      </c>
      <c r="P239" s="69" t="s">
        <v>181</v>
      </c>
      <c r="Q239" s="152" t="s">
        <v>181</v>
      </c>
      <c r="R239" s="152" t="s">
        <v>181</v>
      </c>
      <c r="S239" s="152" t="s">
        <v>181</v>
      </c>
      <c r="T239" s="415">
        <f>T236+T140+T116+T97+T73</f>
        <v>0</v>
      </c>
      <c r="U239" s="69" t="s">
        <v>181</v>
      </c>
      <c r="V239" s="152" t="s">
        <v>181</v>
      </c>
      <c r="W239" s="152" t="s">
        <v>181</v>
      </c>
      <c r="X239" s="152" t="s">
        <v>181</v>
      </c>
      <c r="Y239" s="415">
        <f>Y236+Y140+Y116+Y97+Y73</f>
        <v>0</v>
      </c>
      <c r="Z239" s="69" t="s">
        <v>181</v>
      </c>
      <c r="AA239" s="152" t="s">
        <v>181</v>
      </c>
      <c r="AB239" s="152" t="s">
        <v>181</v>
      </c>
      <c r="AC239" s="152" t="s">
        <v>181</v>
      </c>
      <c r="AD239" s="415">
        <f>AD236+AD140+AD116+AD97+AD73</f>
        <v>0</v>
      </c>
      <c r="AE239" s="69" t="s">
        <v>181</v>
      </c>
      <c r="AF239" s="152" t="s">
        <v>181</v>
      </c>
      <c r="AG239" s="152" t="s">
        <v>181</v>
      </c>
      <c r="AH239" s="152" t="s">
        <v>181</v>
      </c>
      <c r="AI239" s="415">
        <f>AI236+AI140+AI116+AI97+AI73</f>
        <v>0</v>
      </c>
      <c r="AJ239" s="69" t="s">
        <v>181</v>
      </c>
      <c r="AK239" s="152" t="s">
        <v>181</v>
      </c>
      <c r="AL239" s="152" t="s">
        <v>181</v>
      </c>
      <c r="AM239" s="152" t="s">
        <v>181</v>
      </c>
      <c r="AN239" s="415">
        <f>AN236+AN140+AN116+AN97+AN73</f>
        <v>0</v>
      </c>
      <c r="AO239" s="75" t="s">
        <v>181</v>
      </c>
      <c r="AP239" s="185" t="s">
        <v>181</v>
      </c>
      <c r="AQ239" s="194">
        <f>SUM(O239:AN239)</f>
        <v>0</v>
      </c>
      <c r="AR239" s="188" t="s">
        <v>181</v>
      </c>
      <c r="AS239" s="729"/>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row>
    <row r="240" spans="1:144" s="58" customFormat="1" ht="9.9499999999999993" customHeight="1">
      <c r="A240" s="55"/>
      <c r="B240" s="56" t="s">
        <v>181</v>
      </c>
      <c r="C240" s="56" t="s">
        <v>181</v>
      </c>
      <c r="D240" s="56" t="s">
        <v>181</v>
      </c>
      <c r="E240" s="56" t="s">
        <v>181</v>
      </c>
      <c r="F240" s="56" t="s">
        <v>181</v>
      </c>
      <c r="G240" s="56" t="s">
        <v>181</v>
      </c>
      <c r="H240" s="56" t="s">
        <v>181</v>
      </c>
      <c r="I240" s="56" t="s">
        <v>181</v>
      </c>
      <c r="J240" s="56" t="s">
        <v>181</v>
      </c>
      <c r="K240" s="56" t="s">
        <v>181</v>
      </c>
      <c r="L240" s="68" t="s">
        <v>181</v>
      </c>
      <c r="M240" s="152" t="s">
        <v>181</v>
      </c>
      <c r="N240" s="152" t="s">
        <v>181</v>
      </c>
      <c r="O240" s="401" t="s">
        <v>181</v>
      </c>
      <c r="P240" s="69" t="s">
        <v>181</v>
      </c>
      <c r="Q240" s="152" t="s">
        <v>181</v>
      </c>
      <c r="R240" s="152" t="s">
        <v>181</v>
      </c>
      <c r="S240" s="152" t="s">
        <v>181</v>
      </c>
      <c r="T240" s="401" t="s">
        <v>181</v>
      </c>
      <c r="U240" s="69" t="s">
        <v>181</v>
      </c>
      <c r="V240" s="152" t="s">
        <v>181</v>
      </c>
      <c r="W240" s="152" t="s">
        <v>181</v>
      </c>
      <c r="X240" s="152" t="s">
        <v>181</v>
      </c>
      <c r="Y240" s="401" t="s">
        <v>181</v>
      </c>
      <c r="Z240" s="69" t="s">
        <v>181</v>
      </c>
      <c r="AA240" s="152" t="s">
        <v>181</v>
      </c>
      <c r="AB240" s="152" t="s">
        <v>181</v>
      </c>
      <c r="AC240" s="152" t="s">
        <v>181</v>
      </c>
      <c r="AD240" s="401" t="s">
        <v>181</v>
      </c>
      <c r="AE240" s="69" t="s">
        <v>181</v>
      </c>
      <c r="AF240" s="152" t="s">
        <v>181</v>
      </c>
      <c r="AG240" s="152" t="s">
        <v>181</v>
      </c>
      <c r="AH240" s="152" t="s">
        <v>181</v>
      </c>
      <c r="AI240" s="401" t="s">
        <v>181</v>
      </c>
      <c r="AJ240" s="69" t="s">
        <v>181</v>
      </c>
      <c r="AK240" s="152" t="s">
        <v>181</v>
      </c>
      <c r="AL240" s="152" t="s">
        <v>181</v>
      </c>
      <c r="AM240" s="152" t="s">
        <v>181</v>
      </c>
      <c r="AN240" s="401" t="s">
        <v>181</v>
      </c>
      <c r="AO240" s="75" t="s">
        <v>181</v>
      </c>
      <c r="AP240" s="185" t="s">
        <v>181</v>
      </c>
      <c r="AQ240" s="185" t="s">
        <v>181</v>
      </c>
      <c r="AR240" s="188" t="s">
        <v>181</v>
      </c>
      <c r="AS240" s="729"/>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row>
    <row r="241" spans="1:144" s="58" customFormat="1" ht="20.25" customHeight="1">
      <c r="A241" s="55"/>
      <c r="B241" s="56" t="s">
        <v>233</v>
      </c>
      <c r="C241" s="56"/>
      <c r="D241" s="56"/>
      <c r="E241" s="56" t="s">
        <v>181</v>
      </c>
      <c r="F241" s="56" t="s">
        <v>181</v>
      </c>
      <c r="G241" s="56" t="s">
        <v>181</v>
      </c>
      <c r="H241" s="56" t="s">
        <v>181</v>
      </c>
      <c r="I241" s="56" t="s">
        <v>181</v>
      </c>
      <c r="J241" s="160"/>
      <c r="K241" s="56" t="s">
        <v>181</v>
      </c>
      <c r="L241" s="68" t="s">
        <v>181</v>
      </c>
      <c r="M241" s="152" t="s">
        <v>181</v>
      </c>
      <c r="N241" s="152" t="s">
        <v>181</v>
      </c>
      <c r="O241" s="401" t="s">
        <v>181</v>
      </c>
      <c r="P241" s="69" t="s">
        <v>181</v>
      </c>
      <c r="Q241" s="152" t="s">
        <v>181</v>
      </c>
      <c r="R241" s="152" t="s">
        <v>181</v>
      </c>
      <c r="S241" s="152" t="s">
        <v>181</v>
      </c>
      <c r="T241" s="401" t="s">
        <v>181</v>
      </c>
      <c r="U241" s="69" t="s">
        <v>181</v>
      </c>
      <c r="V241" s="152" t="s">
        <v>181</v>
      </c>
      <c r="W241" s="152" t="s">
        <v>181</v>
      </c>
      <c r="X241" s="152" t="s">
        <v>181</v>
      </c>
      <c r="Y241" s="401" t="s">
        <v>181</v>
      </c>
      <c r="Z241" s="69" t="s">
        <v>181</v>
      </c>
      <c r="AA241" s="152" t="s">
        <v>181</v>
      </c>
      <c r="AB241" s="152" t="s">
        <v>181</v>
      </c>
      <c r="AC241" s="152" t="s">
        <v>181</v>
      </c>
      <c r="AD241" s="401" t="s">
        <v>181</v>
      </c>
      <c r="AE241" s="69" t="s">
        <v>181</v>
      </c>
      <c r="AF241" s="152" t="s">
        <v>181</v>
      </c>
      <c r="AG241" s="152" t="s">
        <v>181</v>
      </c>
      <c r="AH241" s="152" t="s">
        <v>181</v>
      </c>
      <c r="AI241" s="401" t="s">
        <v>181</v>
      </c>
      <c r="AJ241" s="69" t="s">
        <v>181</v>
      </c>
      <c r="AK241" s="152" t="s">
        <v>181</v>
      </c>
      <c r="AL241" s="152" t="s">
        <v>181</v>
      </c>
      <c r="AM241" s="152" t="s">
        <v>181</v>
      </c>
      <c r="AN241" s="401" t="s">
        <v>181</v>
      </c>
      <c r="AO241" s="75" t="s">
        <v>181</v>
      </c>
      <c r="AP241" s="185" t="s">
        <v>181</v>
      </c>
      <c r="AQ241" s="185" t="s">
        <v>181</v>
      </c>
      <c r="AR241" s="188" t="s">
        <v>181</v>
      </c>
      <c r="AS241" s="729"/>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row>
    <row r="242" spans="1:144" s="58" customFormat="1" ht="20.25" customHeight="1">
      <c r="A242" s="55"/>
      <c r="B242" s="56" t="s">
        <v>181</v>
      </c>
      <c r="C242" s="56" t="s">
        <v>181</v>
      </c>
      <c r="D242" s="56" t="s">
        <v>181</v>
      </c>
      <c r="E242" s="56" t="s">
        <v>181</v>
      </c>
      <c r="F242" s="1323" t="s">
        <v>234</v>
      </c>
      <c r="G242" s="1353"/>
      <c r="H242" s="1353"/>
      <c r="I242" s="56" t="s">
        <v>181</v>
      </c>
      <c r="J242" s="77">
        <f>E18</f>
        <v>0.26</v>
      </c>
      <c r="K242" s="56" t="s">
        <v>181</v>
      </c>
      <c r="L242" s="68" t="s">
        <v>181</v>
      </c>
      <c r="M242" s="152" t="s">
        <v>136</v>
      </c>
      <c r="N242" s="152" t="s">
        <v>181</v>
      </c>
      <c r="O242" s="400">
        <f>O239-SUM(O225:O234)-O208-O204-O200-O196-O192-O188-O184-O180-O176-O172-O140-O97-O210</f>
        <v>0</v>
      </c>
      <c r="P242" s="69" t="s">
        <v>181</v>
      </c>
      <c r="Q242" s="152" t="s">
        <v>181</v>
      </c>
      <c r="R242" s="152" t="s">
        <v>181</v>
      </c>
      <c r="S242" s="152" t="s">
        <v>181</v>
      </c>
      <c r="T242" s="400">
        <f>T239-SUM(T225:T234)-T208-T204-T200-T196-T192-T188-T184-T180-T176-T172-T140-T97-T210</f>
        <v>0</v>
      </c>
      <c r="U242" s="69" t="s">
        <v>181</v>
      </c>
      <c r="V242" s="152" t="s">
        <v>181</v>
      </c>
      <c r="W242" s="152" t="s">
        <v>181</v>
      </c>
      <c r="X242" s="152" t="s">
        <v>181</v>
      </c>
      <c r="Y242" s="400">
        <f>Y239-SUM(Y225:Y234)-Y208-Y204-Y200-Y196-Y192-Y188-Y184-Y180-Y176-Y172-Y140-Y97-Y210</f>
        <v>0</v>
      </c>
      <c r="Z242" s="69" t="s">
        <v>181</v>
      </c>
      <c r="AA242" s="152" t="s">
        <v>181</v>
      </c>
      <c r="AB242" s="152" t="s">
        <v>181</v>
      </c>
      <c r="AC242" s="152" t="s">
        <v>181</v>
      </c>
      <c r="AD242" s="400">
        <f>AD239-SUM(AD225:AD234)-AD208-AD204-AD200-AD196-AD192-AD188-AD184-AD180-AD176-AD172-AD140-AD97-AD210</f>
        <v>0</v>
      </c>
      <c r="AE242" s="69" t="s">
        <v>181</v>
      </c>
      <c r="AF242" s="152" t="s">
        <v>181</v>
      </c>
      <c r="AG242" s="152" t="s">
        <v>181</v>
      </c>
      <c r="AH242" s="152" t="s">
        <v>181</v>
      </c>
      <c r="AI242" s="400">
        <f>AI239-SUM(AI225:AI234)-AI208-AI204-AI200-AI196-AI192-AI188-AI184-AI180-AI176-AI172-AI140-AI97-AI210</f>
        <v>0</v>
      </c>
      <c r="AJ242" s="69" t="s">
        <v>181</v>
      </c>
      <c r="AK242" s="152" t="s">
        <v>181</v>
      </c>
      <c r="AL242" s="152" t="s">
        <v>181</v>
      </c>
      <c r="AM242" s="152" t="s">
        <v>181</v>
      </c>
      <c r="AN242" s="400">
        <f>AN239-SUM(AN225:AN234)-AN208-AN204-AN200-AN196-AN192-AN188-AN184-AN180-AN176-AN172-AN140-AN97-AN210</f>
        <v>0</v>
      </c>
      <c r="AO242" s="75" t="s">
        <v>181</v>
      </c>
      <c r="AP242" s="185" t="s">
        <v>181</v>
      </c>
      <c r="AQ242" s="52">
        <f>SUM(O242:AN242)</f>
        <v>0</v>
      </c>
      <c r="AR242" s="188" t="s">
        <v>181</v>
      </c>
      <c r="AS242" s="729"/>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row>
    <row r="243" spans="1:144" s="58" customFormat="1" ht="20.25" hidden="1" customHeight="1">
      <c r="A243" s="55"/>
      <c r="B243" s="56" t="s">
        <v>181</v>
      </c>
      <c r="C243" s="56" t="s">
        <v>181</v>
      </c>
      <c r="D243" s="56" t="s">
        <v>181</v>
      </c>
      <c r="E243" s="56" t="s">
        <v>181</v>
      </c>
      <c r="F243" s="1323" t="s">
        <v>235</v>
      </c>
      <c r="G243" s="1353"/>
      <c r="H243" s="1353"/>
      <c r="I243" s="56" t="s">
        <v>181</v>
      </c>
      <c r="J243" s="91">
        <v>0</v>
      </c>
      <c r="K243" s="56" t="s">
        <v>181</v>
      </c>
      <c r="L243" s="68" t="s">
        <v>181</v>
      </c>
      <c r="M243" s="152" t="s">
        <v>181</v>
      </c>
      <c r="N243" s="152" t="s">
        <v>181</v>
      </c>
      <c r="O243" s="406">
        <f>O239</f>
        <v>0</v>
      </c>
      <c r="P243" s="69"/>
      <c r="Q243" s="152"/>
      <c r="R243" s="152"/>
      <c r="S243" s="152"/>
      <c r="T243" s="406">
        <f>T239</f>
        <v>0</v>
      </c>
      <c r="U243" s="69"/>
      <c r="V243" s="152"/>
      <c r="W243" s="152"/>
      <c r="X243" s="152"/>
      <c r="Y243" s="406">
        <f>Y239</f>
        <v>0</v>
      </c>
      <c r="Z243" s="69"/>
      <c r="AA243" s="152"/>
      <c r="AB243" s="152"/>
      <c r="AC243" s="152"/>
      <c r="AD243" s="406">
        <f>AD239</f>
        <v>0</v>
      </c>
      <c r="AE243" s="69"/>
      <c r="AF243" s="152"/>
      <c r="AG243" s="152"/>
      <c r="AH243" s="152"/>
      <c r="AI243" s="406">
        <f>AI239</f>
        <v>0</v>
      </c>
      <c r="AJ243" s="69"/>
      <c r="AK243" s="152"/>
      <c r="AL243" s="152"/>
      <c r="AM243" s="152"/>
      <c r="AN243" s="406">
        <f>AN239</f>
        <v>0</v>
      </c>
      <c r="AO243" s="75" t="s">
        <v>181</v>
      </c>
      <c r="AP243" s="185" t="s">
        <v>181</v>
      </c>
      <c r="AQ243" s="52">
        <f>SUM(O243:AN243)</f>
        <v>0</v>
      </c>
      <c r="AR243" s="188" t="s">
        <v>181</v>
      </c>
      <c r="AS243" s="729"/>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row>
    <row r="244" spans="1:144" s="58" customFormat="1" ht="20.25" customHeight="1">
      <c r="A244" s="55" t="s">
        <v>181</v>
      </c>
      <c r="B244" s="56" t="s">
        <v>243</v>
      </c>
      <c r="C244" s="56"/>
      <c r="D244" s="56"/>
      <c r="E244" s="56"/>
      <c r="F244" s="56"/>
      <c r="G244" s="56"/>
      <c r="H244" s="56"/>
      <c r="I244" s="56"/>
      <c r="J244" s="56"/>
      <c r="K244" s="56"/>
      <c r="L244" s="68" t="s">
        <v>181</v>
      </c>
      <c r="M244" s="152" t="s">
        <v>181</v>
      </c>
      <c r="N244" s="152" t="s">
        <v>181</v>
      </c>
      <c r="O244" s="406">
        <f>ROUND((O242*$J242)+(O243*$J243),$AQ$257)</f>
        <v>0</v>
      </c>
      <c r="P244" s="69" t="s">
        <v>181</v>
      </c>
      <c r="Q244" s="152" t="s">
        <v>181</v>
      </c>
      <c r="R244" s="152" t="s">
        <v>181</v>
      </c>
      <c r="S244" s="152" t="s">
        <v>181</v>
      </c>
      <c r="T244" s="406">
        <f>ROUND((T242*$J242)+(T243*$J243),$AQ$257)</f>
        <v>0</v>
      </c>
      <c r="U244" s="69" t="s">
        <v>181</v>
      </c>
      <c r="V244" s="152" t="s">
        <v>181</v>
      </c>
      <c r="W244" s="152" t="s">
        <v>181</v>
      </c>
      <c r="X244" s="152" t="s">
        <v>181</v>
      </c>
      <c r="Y244" s="406">
        <f>ROUND((Y242*$J242)+(Y243*$J243),$AQ$257)</f>
        <v>0</v>
      </c>
      <c r="Z244" s="69" t="s">
        <v>181</v>
      </c>
      <c r="AA244" s="152" t="s">
        <v>181</v>
      </c>
      <c r="AB244" s="152" t="s">
        <v>181</v>
      </c>
      <c r="AC244" s="152" t="s">
        <v>181</v>
      </c>
      <c r="AD244" s="406">
        <f>ROUND((AD242*$J242)+(AD243*$J243),$AQ$257)</f>
        <v>0</v>
      </c>
      <c r="AE244" s="69" t="s">
        <v>181</v>
      </c>
      <c r="AF244" s="152" t="s">
        <v>181</v>
      </c>
      <c r="AG244" s="152" t="s">
        <v>181</v>
      </c>
      <c r="AH244" s="152" t="s">
        <v>181</v>
      </c>
      <c r="AI244" s="406">
        <f>ROUND((AI242*$J242)+(AI243*$J243),$AQ$257)</f>
        <v>0</v>
      </c>
      <c r="AJ244" s="69" t="s">
        <v>181</v>
      </c>
      <c r="AK244" s="152" t="s">
        <v>181</v>
      </c>
      <c r="AL244" s="152" t="s">
        <v>181</v>
      </c>
      <c r="AM244" s="152" t="s">
        <v>181</v>
      </c>
      <c r="AN244" s="406">
        <f>ROUND((AN242*$J242)+(AN243*$J243),$AQ$257)</f>
        <v>0</v>
      </c>
      <c r="AO244" s="75" t="s">
        <v>181</v>
      </c>
      <c r="AP244" s="185" t="s">
        <v>181</v>
      </c>
      <c r="AQ244" s="52">
        <f>SUM(O244:AN244)</f>
        <v>0</v>
      </c>
      <c r="AR244" s="188" t="s">
        <v>181</v>
      </c>
      <c r="AS244" s="729"/>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row>
    <row r="245" spans="1:144" s="58" customFormat="1" ht="9.9499999999999993" customHeight="1" thickBot="1">
      <c r="A245" s="61"/>
      <c r="B245" s="62" t="s">
        <v>181</v>
      </c>
      <c r="C245" s="62" t="s">
        <v>181</v>
      </c>
      <c r="D245" s="62" t="s">
        <v>181</v>
      </c>
      <c r="E245" s="62" t="s">
        <v>181</v>
      </c>
      <c r="F245" s="62" t="s">
        <v>181</v>
      </c>
      <c r="G245" s="62" t="s">
        <v>181</v>
      </c>
      <c r="H245" s="62" t="s">
        <v>181</v>
      </c>
      <c r="I245" s="62" t="s">
        <v>181</v>
      </c>
      <c r="J245" s="62" t="s">
        <v>181</v>
      </c>
      <c r="K245" s="62" t="s">
        <v>181</v>
      </c>
      <c r="L245" s="79" t="s">
        <v>181</v>
      </c>
      <c r="M245" s="80" t="s">
        <v>181</v>
      </c>
      <c r="N245" s="80" t="s">
        <v>181</v>
      </c>
      <c r="O245" s="403" t="s">
        <v>181</v>
      </c>
      <c r="P245" s="80" t="s">
        <v>181</v>
      </c>
      <c r="Q245" s="79" t="s">
        <v>181</v>
      </c>
      <c r="R245" s="80" t="s">
        <v>181</v>
      </c>
      <c r="S245" s="80" t="s">
        <v>181</v>
      </c>
      <c r="T245" s="403" t="s">
        <v>181</v>
      </c>
      <c r="U245" s="80" t="s">
        <v>181</v>
      </c>
      <c r="V245" s="79" t="s">
        <v>181</v>
      </c>
      <c r="W245" s="80" t="s">
        <v>181</v>
      </c>
      <c r="X245" s="80" t="s">
        <v>181</v>
      </c>
      <c r="Y245" s="403" t="s">
        <v>181</v>
      </c>
      <c r="Z245" s="80" t="s">
        <v>181</v>
      </c>
      <c r="AA245" s="79" t="s">
        <v>181</v>
      </c>
      <c r="AB245" s="80" t="s">
        <v>181</v>
      </c>
      <c r="AC245" s="80" t="s">
        <v>181</v>
      </c>
      <c r="AD245" s="403" t="s">
        <v>181</v>
      </c>
      <c r="AE245" s="80" t="s">
        <v>181</v>
      </c>
      <c r="AF245" s="79" t="s">
        <v>181</v>
      </c>
      <c r="AG245" s="80" t="s">
        <v>181</v>
      </c>
      <c r="AH245" s="80" t="s">
        <v>181</v>
      </c>
      <c r="AI245" s="403" t="s">
        <v>181</v>
      </c>
      <c r="AJ245" s="80" t="s">
        <v>181</v>
      </c>
      <c r="AK245" s="79" t="s">
        <v>181</v>
      </c>
      <c r="AL245" s="80" t="s">
        <v>181</v>
      </c>
      <c r="AM245" s="80" t="s">
        <v>181</v>
      </c>
      <c r="AN245" s="403" t="s">
        <v>181</v>
      </c>
      <c r="AO245" s="81" t="s">
        <v>181</v>
      </c>
      <c r="AP245" s="197" t="s">
        <v>181</v>
      </c>
      <c r="AQ245" s="186" t="s">
        <v>181</v>
      </c>
      <c r="AR245" s="189" t="s">
        <v>181</v>
      </c>
      <c r="AS245" s="729"/>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row>
    <row r="246" spans="1:144" s="58" customFormat="1" ht="9.9499999999999993" customHeight="1" thickBot="1">
      <c r="A246" s="55"/>
      <c r="B246" s="56" t="s">
        <v>181</v>
      </c>
      <c r="C246" s="56" t="s">
        <v>181</v>
      </c>
      <c r="D246" s="56" t="s">
        <v>181</v>
      </c>
      <c r="E246" s="56" t="s">
        <v>181</v>
      </c>
      <c r="F246" s="56" t="s">
        <v>181</v>
      </c>
      <c r="G246" s="56" t="s">
        <v>181</v>
      </c>
      <c r="H246" s="56" t="s">
        <v>181</v>
      </c>
      <c r="I246" s="56" t="s">
        <v>181</v>
      </c>
      <c r="J246" s="56" t="s">
        <v>181</v>
      </c>
      <c r="K246" s="56" t="s">
        <v>181</v>
      </c>
      <c r="L246" s="68" t="s">
        <v>181</v>
      </c>
      <c r="M246" s="152" t="s">
        <v>181</v>
      </c>
      <c r="N246" s="152" t="s">
        <v>181</v>
      </c>
      <c r="O246" s="401" t="s">
        <v>181</v>
      </c>
      <c r="P246" s="69" t="s">
        <v>181</v>
      </c>
      <c r="Q246" s="152" t="s">
        <v>181</v>
      </c>
      <c r="R246" s="152" t="s">
        <v>181</v>
      </c>
      <c r="S246" s="152" t="s">
        <v>181</v>
      </c>
      <c r="T246" s="401" t="s">
        <v>181</v>
      </c>
      <c r="U246" s="69" t="s">
        <v>181</v>
      </c>
      <c r="V246" s="152" t="s">
        <v>181</v>
      </c>
      <c r="W246" s="152" t="s">
        <v>181</v>
      </c>
      <c r="X246" s="152" t="s">
        <v>181</v>
      </c>
      <c r="Y246" s="401" t="s">
        <v>181</v>
      </c>
      <c r="Z246" s="69" t="s">
        <v>181</v>
      </c>
      <c r="AA246" s="152" t="s">
        <v>181</v>
      </c>
      <c r="AB246" s="152" t="s">
        <v>181</v>
      </c>
      <c r="AC246" s="152" t="s">
        <v>181</v>
      </c>
      <c r="AD246" s="401" t="s">
        <v>181</v>
      </c>
      <c r="AE246" s="69" t="s">
        <v>181</v>
      </c>
      <c r="AF246" s="152" t="s">
        <v>181</v>
      </c>
      <c r="AG246" s="152" t="s">
        <v>181</v>
      </c>
      <c r="AH246" s="152" t="s">
        <v>181</v>
      </c>
      <c r="AI246" s="401" t="s">
        <v>181</v>
      </c>
      <c r="AJ246" s="69" t="s">
        <v>181</v>
      </c>
      <c r="AK246" s="152" t="s">
        <v>181</v>
      </c>
      <c r="AL246" s="152" t="s">
        <v>181</v>
      </c>
      <c r="AM246" s="152" t="s">
        <v>181</v>
      </c>
      <c r="AN246" s="401" t="s">
        <v>181</v>
      </c>
      <c r="AO246" s="75" t="s">
        <v>181</v>
      </c>
      <c r="AP246" s="185" t="s">
        <v>181</v>
      </c>
      <c r="AQ246" s="185" t="s">
        <v>181</v>
      </c>
      <c r="AR246" s="188" t="s">
        <v>181</v>
      </c>
      <c r="AS246" s="729"/>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row>
    <row r="247" spans="1:144" s="58" customFormat="1" ht="20.25" customHeight="1" thickBot="1">
      <c r="A247" s="55"/>
      <c r="B247" s="56" t="s">
        <v>236</v>
      </c>
      <c r="C247" s="56"/>
      <c r="D247" s="56"/>
      <c r="E247" s="56" t="s">
        <v>181</v>
      </c>
      <c r="F247" s="56" t="s">
        <v>181</v>
      </c>
      <c r="G247" s="56" t="s">
        <v>181</v>
      </c>
      <c r="H247" s="56" t="s">
        <v>181</v>
      </c>
      <c r="I247" s="56" t="s">
        <v>181</v>
      </c>
      <c r="J247" s="56" t="s">
        <v>181</v>
      </c>
      <c r="K247" s="56" t="s">
        <v>181</v>
      </c>
      <c r="L247" s="68" t="s">
        <v>181</v>
      </c>
      <c r="M247" s="152" t="s">
        <v>181</v>
      </c>
      <c r="N247" s="152" t="s">
        <v>181</v>
      </c>
      <c r="O247" s="416">
        <f>O244+O239</f>
        <v>0</v>
      </c>
      <c r="P247" s="92" t="s">
        <v>181</v>
      </c>
      <c r="Q247" s="152" t="s">
        <v>181</v>
      </c>
      <c r="R247" s="152" t="s">
        <v>181</v>
      </c>
      <c r="S247" s="152" t="s">
        <v>181</v>
      </c>
      <c r="T247" s="416">
        <f>T244+T239</f>
        <v>0</v>
      </c>
      <c r="U247" s="92" t="s">
        <v>181</v>
      </c>
      <c r="V247" s="152" t="s">
        <v>181</v>
      </c>
      <c r="W247" s="152" t="s">
        <v>181</v>
      </c>
      <c r="X247" s="152" t="s">
        <v>181</v>
      </c>
      <c r="Y247" s="416">
        <f>Y244+Y239</f>
        <v>0</v>
      </c>
      <c r="Z247" s="92" t="s">
        <v>181</v>
      </c>
      <c r="AA247" s="152" t="s">
        <v>181</v>
      </c>
      <c r="AB247" s="152" t="s">
        <v>181</v>
      </c>
      <c r="AC247" s="152" t="s">
        <v>181</v>
      </c>
      <c r="AD247" s="416">
        <f>AD244+AD239</f>
        <v>0</v>
      </c>
      <c r="AE247" s="92" t="s">
        <v>181</v>
      </c>
      <c r="AF247" s="152" t="s">
        <v>181</v>
      </c>
      <c r="AG247" s="152" t="s">
        <v>181</v>
      </c>
      <c r="AH247" s="152" t="s">
        <v>181</v>
      </c>
      <c r="AI247" s="416">
        <f>AI244+AI239</f>
        <v>0</v>
      </c>
      <c r="AJ247" s="92" t="s">
        <v>181</v>
      </c>
      <c r="AK247" s="152" t="s">
        <v>181</v>
      </c>
      <c r="AL247" s="152" t="s">
        <v>181</v>
      </c>
      <c r="AM247" s="152" t="s">
        <v>181</v>
      </c>
      <c r="AN247" s="416">
        <f>AN244+AN239</f>
        <v>0</v>
      </c>
      <c r="AO247" s="93" t="s">
        <v>181</v>
      </c>
      <c r="AP247" s="198" t="s">
        <v>181</v>
      </c>
      <c r="AQ247" s="195">
        <f>SUM(O247:AN247)</f>
        <v>0</v>
      </c>
      <c r="AR247" s="188" t="s">
        <v>181</v>
      </c>
      <c r="AS247" s="729"/>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row>
    <row r="248" spans="1:144" s="58" customFormat="1" ht="9.9499999999999993" customHeight="1" thickBot="1">
      <c r="A248" s="61"/>
      <c r="B248" s="62" t="s">
        <v>181</v>
      </c>
      <c r="C248" s="62" t="s">
        <v>138</v>
      </c>
      <c r="D248" s="62" t="s">
        <v>181</v>
      </c>
      <c r="E248" s="62" t="s">
        <v>181</v>
      </c>
      <c r="F248" s="62" t="s">
        <v>181</v>
      </c>
      <c r="G248" s="62" t="s">
        <v>181</v>
      </c>
      <c r="H248" s="62" t="s">
        <v>181</v>
      </c>
      <c r="I248" s="62" t="s">
        <v>181</v>
      </c>
      <c r="J248" s="62" t="s">
        <v>181</v>
      </c>
      <c r="K248" s="62" t="s">
        <v>181</v>
      </c>
      <c r="L248" s="79" t="s">
        <v>181</v>
      </c>
      <c r="M248" s="80" t="s">
        <v>181</v>
      </c>
      <c r="N248" s="80" t="s">
        <v>181</v>
      </c>
      <c r="O248" s="403" t="s">
        <v>181</v>
      </c>
      <c r="P248" s="80" t="s">
        <v>181</v>
      </c>
      <c r="Q248" s="79" t="s">
        <v>181</v>
      </c>
      <c r="R248" s="80" t="s">
        <v>181</v>
      </c>
      <c r="S248" s="80" t="s">
        <v>181</v>
      </c>
      <c r="T248" s="80" t="s">
        <v>181</v>
      </c>
      <c r="U248" s="80" t="s">
        <v>181</v>
      </c>
      <c r="V248" s="79" t="s">
        <v>181</v>
      </c>
      <c r="W248" s="80" t="s">
        <v>181</v>
      </c>
      <c r="X248" s="80" t="s">
        <v>181</v>
      </c>
      <c r="Y248" s="80" t="s">
        <v>181</v>
      </c>
      <c r="Z248" s="80" t="s">
        <v>181</v>
      </c>
      <c r="AA248" s="79" t="s">
        <v>181</v>
      </c>
      <c r="AB248" s="80" t="s">
        <v>181</v>
      </c>
      <c r="AC248" s="80" t="s">
        <v>181</v>
      </c>
      <c r="AD248" s="80" t="s">
        <v>181</v>
      </c>
      <c r="AE248" s="80" t="s">
        <v>181</v>
      </c>
      <c r="AF248" s="79" t="s">
        <v>181</v>
      </c>
      <c r="AG248" s="80" t="s">
        <v>181</v>
      </c>
      <c r="AH248" s="80" t="s">
        <v>181</v>
      </c>
      <c r="AI248" s="81" t="s">
        <v>181</v>
      </c>
      <c r="AJ248" s="80" t="s">
        <v>181</v>
      </c>
      <c r="AK248" s="79" t="s">
        <v>181</v>
      </c>
      <c r="AL248" s="80" t="s">
        <v>181</v>
      </c>
      <c r="AM248" s="80" t="s">
        <v>181</v>
      </c>
      <c r="AN248" s="80" t="s">
        <v>181</v>
      </c>
      <c r="AO248" s="80" t="s">
        <v>181</v>
      </c>
      <c r="AP248" s="199" t="s">
        <v>181</v>
      </c>
      <c r="AQ248" s="196" t="s">
        <v>181</v>
      </c>
      <c r="AR248" s="189" t="s">
        <v>181</v>
      </c>
      <c r="AS248" s="729"/>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row>
    <row r="249" spans="1:144" s="58" customFormat="1" ht="10.15" customHeight="1" thickBot="1">
      <c r="A249" s="127"/>
      <c r="B249" s="127"/>
      <c r="C249" s="127"/>
      <c r="D249" s="127"/>
      <c r="E249" s="127"/>
      <c r="F249" s="127"/>
      <c r="G249" s="127"/>
      <c r="H249" s="127"/>
      <c r="I249" s="127"/>
      <c r="J249" s="127"/>
      <c r="K249" s="127"/>
      <c r="L249" s="127"/>
      <c r="M249" s="127"/>
      <c r="N249" s="127"/>
      <c r="O249" s="174"/>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32"/>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27"/>
      <c r="ED249" s="127"/>
      <c r="EE249" s="127"/>
      <c r="EF249" s="127"/>
      <c r="EG249" s="127"/>
      <c r="EH249" s="127"/>
      <c r="EI249" s="127"/>
      <c r="EJ249" s="127"/>
      <c r="EK249" s="127"/>
      <c r="EL249" s="127"/>
      <c r="EM249" s="127"/>
      <c r="EN249" s="127"/>
    </row>
    <row r="250" spans="1:144" s="58" customFormat="1" ht="20.25" customHeight="1">
      <c r="A250" s="127"/>
      <c r="B250" s="127"/>
      <c r="C250" s="127"/>
      <c r="D250" s="127"/>
      <c r="E250" s="127"/>
      <c r="F250" s="127"/>
      <c r="G250" s="127"/>
      <c r="H250" s="127"/>
      <c r="I250" s="127"/>
      <c r="J250" s="127"/>
      <c r="K250" s="127"/>
      <c r="L250" s="127"/>
      <c r="M250" s="127"/>
      <c r="N250" s="127"/>
      <c r="O250" s="174"/>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75" t="s">
        <v>254</v>
      </c>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27"/>
      <c r="ED250" s="127"/>
      <c r="EE250" s="127"/>
      <c r="EF250" s="127"/>
      <c r="EG250" s="127"/>
      <c r="EH250" s="127"/>
      <c r="EI250" s="127"/>
      <c r="EJ250" s="127"/>
      <c r="EK250" s="127"/>
      <c r="EL250" s="127"/>
      <c r="EM250" s="127"/>
      <c r="EN250" s="127"/>
    </row>
    <row r="251" spans="1:144" s="58" customFormat="1" ht="20.25" customHeight="1" thickBot="1">
      <c r="A251" s="1352"/>
      <c r="B251" s="1377"/>
      <c r="C251" s="1377"/>
      <c r="D251" s="137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76">
        <f>'Initial Information'!E16</f>
        <v>0</v>
      </c>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27"/>
      <c r="ED251" s="127"/>
      <c r="EE251" s="127"/>
      <c r="EF251" s="127"/>
      <c r="EG251" s="127"/>
      <c r="EH251" s="127"/>
      <c r="EI251" s="127"/>
      <c r="EJ251" s="127"/>
      <c r="EK251" s="127"/>
      <c r="EL251" s="127"/>
      <c r="EM251" s="127"/>
      <c r="EN251" s="127"/>
    </row>
    <row r="252" spans="1:144" s="58" customFormat="1" ht="10.15" customHeight="1" thickBo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27"/>
      <c r="ED252" s="127"/>
      <c r="EE252" s="127"/>
      <c r="EF252" s="127"/>
      <c r="EG252" s="127"/>
      <c r="EH252" s="127"/>
      <c r="EI252" s="127"/>
      <c r="EJ252" s="127"/>
      <c r="EK252" s="127"/>
      <c r="EL252" s="127"/>
      <c r="EM252" s="127"/>
      <c r="EN252" s="127"/>
    </row>
    <row r="253" spans="1:144" s="58" customFormat="1" ht="39.950000000000003" customHeight="1">
      <c r="A253" s="1378"/>
      <c r="B253" s="1379"/>
      <c r="C253" s="1379"/>
      <c r="D253" s="1379"/>
      <c r="E253" s="281"/>
      <c r="F253" s="509"/>
      <c r="G253" s="177"/>
      <c r="H253" s="177"/>
      <c r="I253" s="177"/>
      <c r="J253" s="510"/>
      <c r="K253" s="177"/>
      <c r="L253" s="177"/>
      <c r="M253" s="177"/>
      <c r="N253" s="177"/>
      <c r="O253" s="12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O253" s="127"/>
      <c r="AP253" s="127"/>
      <c r="AQ253" s="175" t="s">
        <v>255</v>
      </c>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27"/>
      <c r="ED253" s="127"/>
      <c r="EE253" s="127"/>
      <c r="EF253" s="127"/>
      <c r="EG253" s="127"/>
      <c r="EH253" s="127"/>
      <c r="EI253" s="127"/>
      <c r="EJ253" s="127"/>
      <c r="EK253" s="127"/>
      <c r="EL253" s="127"/>
      <c r="EM253" s="127"/>
      <c r="EN253" s="127"/>
    </row>
    <row r="254" spans="1:144" s="58" customFormat="1" ht="40.15" customHeight="1" thickBot="1">
      <c r="A254" s="273"/>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127"/>
      <c r="AP254" s="127"/>
      <c r="AQ254" s="176">
        <f>AQ251-AQ247</f>
        <v>0</v>
      </c>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27"/>
      <c r="ED254" s="127"/>
      <c r="EE254" s="127"/>
      <c r="EF254" s="127"/>
      <c r="EG254" s="127"/>
      <c r="EH254" s="127"/>
      <c r="EI254" s="127"/>
      <c r="EJ254" s="127"/>
      <c r="EK254" s="127"/>
      <c r="EL254" s="127"/>
      <c r="EM254" s="127"/>
      <c r="EN254" s="127"/>
    </row>
    <row r="255" spans="1:144" s="127" customFormat="1" ht="10.15" customHeight="1">
      <c r="A255" s="178"/>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Q255" s="180"/>
    </row>
    <row r="256" spans="1:144" s="345" customFormat="1" ht="15" hidden="1"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t="s">
        <v>1034</v>
      </c>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27"/>
      <c r="ED256" s="127"/>
      <c r="EE256" s="127"/>
      <c r="EF256" s="127"/>
      <c r="EG256" s="127"/>
      <c r="EH256" s="127"/>
      <c r="EI256" s="127"/>
      <c r="EJ256" s="127"/>
    </row>
    <row r="257" spans="1:45" s="345" customFormat="1" ht="15" hidden="1"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f>'Initial Information'!B27</f>
        <v>0</v>
      </c>
      <c r="AR257" s="127"/>
      <c r="AS257" s="127"/>
    </row>
    <row r="258" spans="1:45" s="345" customFormat="1" ht="15" hidden="1"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row>
    <row r="259" spans="1:45" s="345" customFormat="1">
      <c r="A259" s="127"/>
      <c r="B259" s="127"/>
      <c r="C259" s="127"/>
      <c r="D259" s="127"/>
      <c r="E259" s="127"/>
      <c r="F259" s="127"/>
      <c r="G259" s="127"/>
      <c r="H259" s="511"/>
      <c r="I259" s="511"/>
      <c r="J259" s="511"/>
      <c r="K259" s="511"/>
      <c r="L259" s="511"/>
      <c r="M259" s="511"/>
      <c r="N259" s="511"/>
      <c r="O259" s="512"/>
      <c r="P259" s="511"/>
      <c r="Q259" s="511"/>
      <c r="R259" s="511"/>
      <c r="S259" s="511"/>
      <c r="T259" s="512"/>
      <c r="U259" s="511"/>
      <c r="V259" s="511"/>
      <c r="W259" s="511"/>
      <c r="X259" s="511"/>
      <c r="Y259" s="512"/>
      <c r="Z259" s="511"/>
      <c r="AA259" s="511"/>
      <c r="AB259" s="511"/>
      <c r="AC259" s="511"/>
      <c r="AD259" s="512"/>
      <c r="AE259" s="511"/>
      <c r="AF259" s="511"/>
      <c r="AG259" s="511"/>
      <c r="AH259" s="511"/>
      <c r="AI259" s="512"/>
      <c r="AJ259" s="511"/>
      <c r="AK259" s="511"/>
      <c r="AL259" s="511"/>
      <c r="AM259" s="511"/>
      <c r="AN259" s="512"/>
      <c r="AO259" s="511"/>
      <c r="AP259" s="511"/>
      <c r="AQ259" s="512"/>
      <c r="AR259" s="127"/>
      <c r="AS259" s="127"/>
    </row>
    <row r="260" spans="1:45" s="345" customFormat="1">
      <c r="A260" s="127"/>
      <c r="B260" s="127"/>
      <c r="C260" s="127"/>
      <c r="D260" s="127"/>
      <c r="E260" s="127"/>
      <c r="F260" s="127"/>
      <c r="G260" s="127"/>
      <c r="H260" s="513"/>
      <c r="I260" s="511"/>
      <c r="J260" s="514"/>
      <c r="K260" s="511"/>
      <c r="L260" s="511"/>
      <c r="M260" s="511"/>
      <c r="N260" s="511"/>
      <c r="O260" s="511"/>
      <c r="P260" s="511"/>
      <c r="Q260" s="511"/>
      <c r="R260" s="511"/>
      <c r="S260" s="511"/>
      <c r="T260" s="511"/>
      <c r="U260" s="511"/>
      <c r="V260" s="511"/>
      <c r="W260" s="511"/>
      <c r="X260" s="511"/>
      <c r="Y260" s="511"/>
      <c r="Z260" s="511"/>
      <c r="AA260" s="511"/>
      <c r="AB260" s="511"/>
      <c r="AC260" s="511"/>
      <c r="AD260" s="511"/>
      <c r="AE260" s="511"/>
      <c r="AF260" s="511"/>
      <c r="AG260" s="511"/>
      <c r="AH260" s="511"/>
      <c r="AI260" s="511"/>
      <c r="AJ260" s="511"/>
      <c r="AK260" s="511"/>
      <c r="AL260" s="511"/>
      <c r="AM260" s="511"/>
      <c r="AN260" s="511"/>
      <c r="AO260" s="511"/>
      <c r="AP260" s="511"/>
      <c r="AQ260" s="511"/>
      <c r="AR260" s="127"/>
      <c r="AS260" s="127"/>
    </row>
    <row r="261" spans="1:45" s="345" customForma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row>
    <row r="262" spans="1:45" s="345" customForma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row>
    <row r="263" spans="1:45" s="345" customForma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row>
    <row r="264" spans="1:45" s="345" customForma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row>
    <row r="265" spans="1:45" s="345" customForma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row>
    <row r="266" spans="1:45" s="345" customForma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row>
    <row r="267" spans="1:45" s="345" customForma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row>
    <row r="268" spans="1:45" s="345" customForma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row>
    <row r="269" spans="1:45" s="345" customForma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row>
    <row r="270" spans="1:45" s="345" customForma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row>
    <row r="271" spans="1:45" s="345" customForma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row>
    <row r="272" spans="1:45" s="345" customForma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row>
    <row r="273" spans="1:45" s="345" customForma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row>
    <row r="274" spans="1:45" s="345" customForma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row>
    <row r="275" spans="1:45" s="345" customForma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row>
    <row r="276" spans="1:45" s="345" customForma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row>
    <row r="277" spans="1:45" s="345" customForma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row>
    <row r="278" spans="1:45" s="345" customForma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row>
    <row r="279" spans="1:45" s="345" customForma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row>
    <row r="280" spans="1:45" s="345" customForma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row>
    <row r="281" spans="1:45" s="345" customForma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row>
    <row r="282" spans="1:45" s="345" customForma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row>
    <row r="283" spans="1:45" s="345" customForma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row>
    <row r="284" spans="1:45" s="345" customForma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row>
    <row r="285" spans="1:45" s="345" customForma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row>
    <row r="286" spans="1:45" s="345" customForma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row>
    <row r="287" spans="1:45" s="345" customForma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row>
    <row r="288" spans="1:45" s="345" customForma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row>
    <row r="289" spans="1:45" s="345" customForma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row>
    <row r="290" spans="1:45" s="345" customForma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row>
    <row r="291" spans="1:45" s="345" customForma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row>
    <row r="292" spans="1:45" s="345" customForma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row>
    <row r="293" spans="1:45" s="345" customForma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row>
    <row r="294" spans="1:45" s="345" customForma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row>
    <row r="295" spans="1:45" s="345" customForma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row>
    <row r="296" spans="1:45" s="345" customForma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row>
    <row r="297" spans="1:45" s="345" customForma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row>
    <row r="298" spans="1:45" s="345" customForma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row>
    <row r="299" spans="1:45" s="345" customForma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row>
    <row r="300" spans="1:45" s="345" customForma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row>
    <row r="301" spans="1:45" s="345" customForma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row>
    <row r="302" spans="1:45" s="345" customForma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row>
    <row r="303" spans="1:45" s="345" customForma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row>
    <row r="304" spans="1:45" s="345" customForma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row>
    <row r="305" spans="1:45" s="345" customForma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row>
    <row r="306" spans="1:45" s="345" customForma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row>
    <row r="307" spans="1:45" s="345" customForma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row>
    <row r="308" spans="1:45" s="345" customForma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row>
    <row r="309" spans="1:45" s="345" customForma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row>
    <row r="310" spans="1:45" s="345" customForma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row>
    <row r="311" spans="1:45" s="345" customForma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row>
    <row r="312" spans="1:45" s="345" customForma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row>
    <row r="313" spans="1:45" s="345" customForma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row>
    <row r="314" spans="1:45" s="345" customForma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row>
    <row r="315" spans="1:45" s="345" customForma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row>
    <row r="316" spans="1:45" s="345" customForma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row>
    <row r="317" spans="1:45" s="345" customForma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row>
    <row r="318" spans="1:45" s="345" customForma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row>
    <row r="319" spans="1:45" s="345" customForma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row>
    <row r="320" spans="1:45" s="345" customForma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row>
    <row r="321" spans="1:117" s="345" customForma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row>
    <row r="322" spans="1:117" s="345" customForma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row>
    <row r="323" spans="1:117" s="345" customForma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row>
    <row r="324" spans="1:117" s="345" customForma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row>
    <row r="325" spans="1:117" s="345" customForma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row>
    <row r="326" spans="1:117" s="345" customForma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row>
    <row r="327" spans="1:117" s="345" customForma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row>
    <row r="328" spans="1:117" s="345" customForma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row>
    <row r="329" spans="1:117" s="345" customForma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row>
    <row r="330" spans="1:117" s="345" customForma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58"/>
      <c r="AS330" s="127"/>
    </row>
    <row r="331" spans="1:117" s="345" customForma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58"/>
      <c r="AS331" s="127"/>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row>
    <row r="332" spans="1:117" s="345" customForma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58"/>
      <c r="AS332" s="127"/>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row>
  </sheetData>
  <sheetProtection algorithmName="SHA-512" hashValue="giW8SPdf8tMm2+/QH9xN/lHr8bHL2EnLVtJsYV6iZxpJmNBmFeaub0eEGo6ZZkSmz5LsDIyJwQZcb2yFMboe1Q==" saltValue="wnFYDOJHbqyNvCCIMk1ISw==" spinCount="100000" sheet="1" formatCells="0" formatColumns="0" formatRows="0" insertColumns="0" insertRows="0"/>
  <mergeCells count="221">
    <mergeCell ref="A251:D251"/>
    <mergeCell ref="A253:D253"/>
    <mergeCell ref="D232:J232"/>
    <mergeCell ref="D233:J233"/>
    <mergeCell ref="D234:J234"/>
    <mergeCell ref="B239:J239"/>
    <mergeCell ref="F242:H242"/>
    <mergeCell ref="F243:H243"/>
    <mergeCell ref="D226:J226"/>
    <mergeCell ref="D227:J227"/>
    <mergeCell ref="D228:J228"/>
    <mergeCell ref="D229:J229"/>
    <mergeCell ref="D230:J230"/>
    <mergeCell ref="D231:J231"/>
    <mergeCell ref="D219:J219"/>
    <mergeCell ref="D220:J220"/>
    <mergeCell ref="D221:J221"/>
    <mergeCell ref="D222:J222"/>
    <mergeCell ref="C224:J224"/>
    <mergeCell ref="D225:J225"/>
    <mergeCell ref="D213:J213"/>
    <mergeCell ref="D214:J214"/>
    <mergeCell ref="D215:J215"/>
    <mergeCell ref="D216:J216"/>
    <mergeCell ref="D217:J217"/>
    <mergeCell ref="D218:J218"/>
    <mergeCell ref="D205:J205"/>
    <mergeCell ref="D206:J206"/>
    <mergeCell ref="D207:J207"/>
    <mergeCell ref="D208:J208"/>
    <mergeCell ref="C210:J210"/>
    <mergeCell ref="C212:J212"/>
    <mergeCell ref="D199:J199"/>
    <mergeCell ref="D200:J200"/>
    <mergeCell ref="D201:J201"/>
    <mergeCell ref="D202:J202"/>
    <mergeCell ref="D203:J203"/>
    <mergeCell ref="D204:J204"/>
    <mergeCell ref="D193:J193"/>
    <mergeCell ref="D194:J194"/>
    <mergeCell ref="D195:J195"/>
    <mergeCell ref="D196:J196"/>
    <mergeCell ref="D197:J197"/>
    <mergeCell ref="D198:J198"/>
    <mergeCell ref="D187:J187"/>
    <mergeCell ref="D188:J188"/>
    <mergeCell ref="D189:J189"/>
    <mergeCell ref="D190:J190"/>
    <mergeCell ref="D191:J191"/>
    <mergeCell ref="D192:J192"/>
    <mergeCell ref="D181:J181"/>
    <mergeCell ref="D182:J182"/>
    <mergeCell ref="D183:J183"/>
    <mergeCell ref="D184:J184"/>
    <mergeCell ref="D185:J185"/>
    <mergeCell ref="D186:J186"/>
    <mergeCell ref="D175:J175"/>
    <mergeCell ref="D176:J176"/>
    <mergeCell ref="D177:J177"/>
    <mergeCell ref="D178:J178"/>
    <mergeCell ref="D179:J179"/>
    <mergeCell ref="D180:J180"/>
    <mergeCell ref="C169:J169"/>
    <mergeCell ref="D170:J170"/>
    <mergeCell ref="D171:J171"/>
    <mergeCell ref="D172:J172"/>
    <mergeCell ref="D173:J173"/>
    <mergeCell ref="D174:J174"/>
    <mergeCell ref="D161:J161"/>
    <mergeCell ref="D162:J162"/>
    <mergeCell ref="D163:J163"/>
    <mergeCell ref="D164:J164"/>
    <mergeCell ref="D165:J165"/>
    <mergeCell ref="C167:J167"/>
    <mergeCell ref="D153:J153"/>
    <mergeCell ref="D154:J154"/>
    <mergeCell ref="D155:J155"/>
    <mergeCell ref="D156:J156"/>
    <mergeCell ref="C158:J158"/>
    <mergeCell ref="C160:J160"/>
    <mergeCell ref="D147:J147"/>
    <mergeCell ref="D148:J148"/>
    <mergeCell ref="D149:J149"/>
    <mergeCell ref="D150:J150"/>
    <mergeCell ref="D151:J151"/>
    <mergeCell ref="D152:J152"/>
    <mergeCell ref="C135:J135"/>
    <mergeCell ref="D136:J136"/>
    <mergeCell ref="D137:J137"/>
    <mergeCell ref="D138:J138"/>
    <mergeCell ref="F142:J142"/>
    <mergeCell ref="C146:J146"/>
    <mergeCell ref="D127:J127"/>
    <mergeCell ref="D128:J128"/>
    <mergeCell ref="C130:J130"/>
    <mergeCell ref="D131:J131"/>
    <mergeCell ref="D132:J132"/>
    <mergeCell ref="D133:J133"/>
    <mergeCell ref="C120:J120"/>
    <mergeCell ref="D121:J121"/>
    <mergeCell ref="D122:J122"/>
    <mergeCell ref="D123:J123"/>
    <mergeCell ref="C125:J125"/>
    <mergeCell ref="D126:J126"/>
    <mergeCell ref="D109:J109"/>
    <mergeCell ref="C111:J111"/>
    <mergeCell ref="D112:J112"/>
    <mergeCell ref="D113:J113"/>
    <mergeCell ref="D114:J114"/>
    <mergeCell ref="B119:J119"/>
    <mergeCell ref="D102:J102"/>
    <mergeCell ref="D103:J103"/>
    <mergeCell ref="D104:J104"/>
    <mergeCell ref="C106:J106"/>
    <mergeCell ref="D107:J107"/>
    <mergeCell ref="D108:J108"/>
    <mergeCell ref="C92:J92"/>
    <mergeCell ref="D93:J93"/>
    <mergeCell ref="D94:J94"/>
    <mergeCell ref="D95:J95"/>
    <mergeCell ref="B100:J100"/>
    <mergeCell ref="C101:J101"/>
    <mergeCell ref="D84:J84"/>
    <mergeCell ref="D85:J85"/>
    <mergeCell ref="C87:J87"/>
    <mergeCell ref="D88:J88"/>
    <mergeCell ref="D89:J89"/>
    <mergeCell ref="D90:J90"/>
    <mergeCell ref="C77:J77"/>
    <mergeCell ref="D78:J78"/>
    <mergeCell ref="D79:J79"/>
    <mergeCell ref="D80:J80"/>
    <mergeCell ref="C82:J82"/>
    <mergeCell ref="D83:J83"/>
    <mergeCell ref="B67:J67"/>
    <mergeCell ref="C68:J68"/>
    <mergeCell ref="C69:J69"/>
    <mergeCell ref="C71:J71"/>
    <mergeCell ref="C73:J73"/>
    <mergeCell ref="B76:J76"/>
    <mergeCell ref="D53:F53"/>
    <mergeCell ref="D54:F54"/>
    <mergeCell ref="D55:F55"/>
    <mergeCell ref="D56:F56"/>
    <mergeCell ref="D57:F57"/>
    <mergeCell ref="C64:J64"/>
    <mergeCell ref="D47:F47"/>
    <mergeCell ref="D48:F48"/>
    <mergeCell ref="D49:F49"/>
    <mergeCell ref="D50:F50"/>
    <mergeCell ref="D51:F51"/>
    <mergeCell ref="D52:F52"/>
    <mergeCell ref="D41:F41"/>
    <mergeCell ref="D42:F42"/>
    <mergeCell ref="D43:F43"/>
    <mergeCell ref="D44:F44"/>
    <mergeCell ref="D45:F45"/>
    <mergeCell ref="D46:F46"/>
    <mergeCell ref="C35:D35"/>
    <mergeCell ref="C36:D36"/>
    <mergeCell ref="B40:F40"/>
    <mergeCell ref="G40:I40"/>
    <mergeCell ref="L40:N40"/>
    <mergeCell ref="C29:D29"/>
    <mergeCell ref="C30:D30"/>
    <mergeCell ref="C31:D31"/>
    <mergeCell ref="C32:D32"/>
    <mergeCell ref="C33:D33"/>
    <mergeCell ref="C34:D34"/>
    <mergeCell ref="C38:F38"/>
    <mergeCell ref="T16:AB16"/>
    <mergeCell ref="E18:F18"/>
    <mergeCell ref="H18:J18"/>
    <mergeCell ref="C25:J25"/>
    <mergeCell ref="AQ25:AQ26"/>
    <mergeCell ref="C26:D26"/>
    <mergeCell ref="L26:N26"/>
    <mergeCell ref="C27:D27"/>
    <mergeCell ref="C28:D28"/>
    <mergeCell ref="M22:O22"/>
    <mergeCell ref="R22:T22"/>
    <mergeCell ref="W22:Y22"/>
    <mergeCell ref="AB22:AD22"/>
    <mergeCell ref="AG22:AI22"/>
    <mergeCell ref="AL22:AN22"/>
    <mergeCell ref="AQ22:AQ23"/>
    <mergeCell ref="B20:D20"/>
    <mergeCell ref="E20:F20"/>
    <mergeCell ref="E16:F16"/>
    <mergeCell ref="A1:AR1"/>
    <mergeCell ref="A2:AR2"/>
    <mergeCell ref="A3:D3"/>
    <mergeCell ref="C4:D4"/>
    <mergeCell ref="E4:O4"/>
    <mergeCell ref="T4:AA4"/>
    <mergeCell ref="AB4:AR4"/>
    <mergeCell ref="E14:F14"/>
    <mergeCell ref="I14:M14"/>
    <mergeCell ref="T14:AD14"/>
    <mergeCell ref="B10:D10"/>
    <mergeCell ref="E10:O10"/>
    <mergeCell ref="B12:D12"/>
    <mergeCell ref="E12:O12"/>
    <mergeCell ref="E6:O6"/>
    <mergeCell ref="B8:D8"/>
    <mergeCell ref="E8:O8"/>
    <mergeCell ref="AT1:DM1"/>
    <mergeCell ref="AT14:CO14"/>
    <mergeCell ref="AT16:CO16"/>
    <mergeCell ref="AT21:AY22"/>
    <mergeCell ref="AZ21:BE22"/>
    <mergeCell ref="BF21:BK22"/>
    <mergeCell ref="BL21:BQ22"/>
    <mergeCell ref="BR21:BW22"/>
    <mergeCell ref="BX21:CC22"/>
    <mergeCell ref="CD21:CI22"/>
    <mergeCell ref="CJ21:CO22"/>
    <mergeCell ref="CP21:CU22"/>
    <mergeCell ref="CV21:DA22"/>
    <mergeCell ref="DB21:DG22"/>
    <mergeCell ref="DH21:DM22"/>
  </mergeCells>
  <printOptions horizontalCentered="1" verticalCentered="1"/>
  <pageMargins left="0.25" right="0.25" top="0.25" bottom="0.25" header="0.3" footer="0.3"/>
  <pageSetup scale="17"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BA5E-8C69-4DAE-A773-2BD3CB2A0240}">
  <sheetPr codeName="Sheet6">
    <pageSetUpPr fitToPage="1"/>
  </sheetPr>
  <dimension ref="A1:ES332"/>
  <sheetViews>
    <sheetView zoomScaleNormal="100" workbookViewId="0">
      <selection activeCell="E12" sqref="E12:O12"/>
    </sheetView>
  </sheetViews>
  <sheetFormatPr defaultColWidth="8.85546875"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2.28515625" style="58" customWidth="1"/>
    <col min="11" max="12" width="1.140625" style="58" customWidth="1"/>
    <col min="13" max="13" width="12.7109375" style="58" customWidth="1"/>
    <col min="14" max="14" width="1.140625" style="58" customWidth="1"/>
    <col min="15" max="15" width="15.7109375" style="58" customWidth="1"/>
    <col min="16" max="17" width="1.140625" style="58" customWidth="1"/>
    <col min="18" max="18" width="12.7109375" style="58" customWidth="1"/>
    <col min="19" max="19" width="1.140625" style="58" customWidth="1"/>
    <col min="20" max="20" width="15.7109375" style="58" customWidth="1"/>
    <col min="21" max="22" width="1.140625" style="58" customWidth="1"/>
    <col min="23" max="23" width="12.7109375" style="58" customWidth="1"/>
    <col min="24" max="24" width="1.140625" style="58" customWidth="1"/>
    <col min="25" max="25" width="15.7109375" style="58" customWidth="1"/>
    <col min="26" max="27" width="1.140625" style="58" customWidth="1"/>
    <col min="28" max="28" width="12.7109375" style="58" customWidth="1"/>
    <col min="29" max="29" width="1.140625" style="58" customWidth="1"/>
    <col min="30" max="30" width="15.7109375" style="58" customWidth="1"/>
    <col min="31" max="32" width="1.140625" style="58" customWidth="1"/>
    <col min="33" max="33" width="12.7109375" style="58" customWidth="1"/>
    <col min="34" max="34" width="1.140625" style="58" customWidth="1"/>
    <col min="35" max="35" width="15.7109375" style="58" customWidth="1"/>
    <col min="36" max="37" width="1.140625" style="58" customWidth="1"/>
    <col min="38" max="38" width="12.7109375" style="58" customWidth="1"/>
    <col min="39" max="39" width="1.140625" style="58" customWidth="1"/>
    <col min="40" max="40" width="15.7109375" style="58" customWidth="1"/>
    <col min="41" max="42" width="1.140625" style="58" customWidth="1"/>
    <col min="43" max="43" width="15.7109375" style="58" customWidth="1"/>
    <col min="44" max="44" width="1.140625" style="58" customWidth="1"/>
    <col min="45" max="45" width="1.140625" style="127" customWidth="1"/>
    <col min="46" max="46" width="16.7109375" style="9" customWidth="1"/>
    <col min="47" max="51" width="8.85546875" style="9" customWidth="1"/>
    <col min="52" max="52" width="25.7109375" style="9" customWidth="1"/>
    <col min="53" max="57" width="10.7109375" style="9" customWidth="1"/>
    <col min="58" max="58" width="19.7109375" style="9" customWidth="1"/>
    <col min="59" max="63" width="10.7109375" style="9" customWidth="1"/>
    <col min="64" max="64" width="16.7109375" style="9" customWidth="1"/>
    <col min="65" max="69" width="8.85546875" style="9" customWidth="1"/>
    <col min="70" max="75" width="12.7109375" style="9" customWidth="1"/>
    <col min="76" max="87" width="13.7109375" style="9" customWidth="1"/>
    <col min="88" max="93" width="50.7109375" style="9" customWidth="1"/>
    <col min="94" max="94" width="20.7109375" style="9" customWidth="1"/>
    <col min="95" max="99" width="10.7109375" style="9" customWidth="1"/>
    <col min="100" max="105" width="12.7109375" style="9" customWidth="1"/>
    <col min="106" max="106" width="18.42578125" style="9" customWidth="1"/>
    <col min="107" max="117" width="12.7109375" style="9" customWidth="1"/>
    <col min="118" max="142" width="8.85546875" style="345"/>
    <col min="143" max="16384" width="8.85546875" style="9"/>
  </cols>
  <sheetData>
    <row r="1" spans="1:149" s="94" customFormat="1" ht="20.25" customHeight="1" thickBot="1">
      <c r="A1" s="1380" t="str">
        <f>'Initial Information'!E20</f>
        <v>Enter name of subaward institution #4</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70"/>
      <c r="AS1" s="725"/>
      <c r="AT1" s="1187" t="s">
        <v>123</v>
      </c>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9"/>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row>
    <row r="2" spans="1:149" s="94" customFormat="1" ht="20.25" customHeight="1">
      <c r="A2" s="1171">
        <f>'DetailedBudget---TXST'!A2</f>
        <v>0</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3"/>
      <c r="AS2" s="726"/>
      <c r="AT2" s="161" t="s">
        <v>181</v>
      </c>
      <c r="AU2" s="161" t="s">
        <v>181</v>
      </c>
      <c r="AV2" s="161" t="s">
        <v>181</v>
      </c>
      <c r="AW2" s="161" t="s">
        <v>181</v>
      </c>
      <c r="AX2" s="161" t="s">
        <v>181</v>
      </c>
      <c r="AY2" s="161" t="s">
        <v>181</v>
      </c>
      <c r="AZ2" s="161" t="s">
        <v>181</v>
      </c>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1" t="s">
        <v>181</v>
      </c>
      <c r="CW2" s="162"/>
      <c r="CX2" s="162"/>
      <c r="CY2" s="162"/>
      <c r="CZ2" s="162"/>
      <c r="DA2" s="162"/>
      <c r="DB2" s="161" t="s">
        <v>181</v>
      </c>
      <c r="DC2" s="162"/>
      <c r="DD2" s="162"/>
      <c r="DE2" s="162"/>
      <c r="DF2" s="162"/>
      <c r="DG2" s="162"/>
      <c r="DH2" s="161" t="s">
        <v>181</v>
      </c>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row>
    <row r="3" spans="1:149" s="58" customFormat="1" ht="20.25" customHeight="1" thickBot="1">
      <c r="A3" s="1174" t="s">
        <v>182</v>
      </c>
      <c r="B3" s="1175"/>
      <c r="C3" s="1175"/>
      <c r="D3" s="1176"/>
      <c r="E3" s="95" t="s">
        <v>181</v>
      </c>
      <c r="F3" s="420">
        <f>AQ247</f>
        <v>0</v>
      </c>
      <c r="G3" s="95" t="s">
        <v>181</v>
      </c>
      <c r="H3" s="95" t="s">
        <v>181</v>
      </c>
      <c r="I3" s="95" t="s">
        <v>181</v>
      </c>
      <c r="J3" s="95" t="s">
        <v>181</v>
      </c>
      <c r="K3" s="95" t="s">
        <v>181</v>
      </c>
      <c r="L3" s="95" t="s">
        <v>181</v>
      </c>
      <c r="M3" s="95" t="s">
        <v>181</v>
      </c>
      <c r="N3" s="95" t="s">
        <v>181</v>
      </c>
      <c r="O3" s="95" t="s">
        <v>181</v>
      </c>
      <c r="P3" s="95" t="s">
        <v>181</v>
      </c>
      <c r="Q3" s="95" t="s">
        <v>181</v>
      </c>
      <c r="R3" s="95" t="s">
        <v>181</v>
      </c>
      <c r="S3" s="95" t="s">
        <v>181</v>
      </c>
      <c r="T3" s="127"/>
      <c r="U3" s="127"/>
      <c r="V3" s="127"/>
      <c r="W3" s="127"/>
      <c r="X3" s="95" t="s">
        <v>181</v>
      </c>
      <c r="Y3" s="95" t="s">
        <v>181</v>
      </c>
      <c r="Z3" s="95" t="s">
        <v>181</v>
      </c>
      <c r="AA3" s="95" t="s">
        <v>181</v>
      </c>
      <c r="AB3" s="95" t="s">
        <v>181</v>
      </c>
      <c r="AC3" s="95" t="s">
        <v>181</v>
      </c>
      <c r="AD3" s="95" t="s">
        <v>181</v>
      </c>
      <c r="AE3" s="95" t="s">
        <v>181</v>
      </c>
      <c r="AF3" s="95" t="s">
        <v>181</v>
      </c>
      <c r="AG3" s="95" t="s">
        <v>181</v>
      </c>
      <c r="AH3" s="95" t="s">
        <v>181</v>
      </c>
      <c r="AI3" s="95" t="s">
        <v>181</v>
      </c>
      <c r="AJ3" s="95" t="s">
        <v>181</v>
      </c>
      <c r="AK3" s="95" t="s">
        <v>181</v>
      </c>
      <c r="AL3" s="95" t="s">
        <v>181</v>
      </c>
      <c r="AM3" s="95" t="s">
        <v>181</v>
      </c>
      <c r="AN3" s="95" t="s">
        <v>181</v>
      </c>
      <c r="AO3" s="95" t="s">
        <v>181</v>
      </c>
      <c r="AP3" s="95" t="s">
        <v>181</v>
      </c>
      <c r="AQ3" s="95" t="s">
        <v>181</v>
      </c>
      <c r="AR3" s="57"/>
      <c r="AS3" s="728"/>
      <c r="AT3" s="132"/>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row>
    <row r="4" spans="1:149" s="58" customFormat="1" ht="20.25" customHeight="1">
      <c r="A4" s="55" t="s">
        <v>181</v>
      </c>
      <c r="B4" s="128" t="s">
        <v>181</v>
      </c>
      <c r="C4" s="1364" t="s">
        <v>152</v>
      </c>
      <c r="D4" s="1364"/>
      <c r="E4" s="1141" t="str">
        <f>C27</f>
        <v>Enter PI from Sub 10 into Cell D20</v>
      </c>
      <c r="F4" s="1141"/>
      <c r="G4" s="1141"/>
      <c r="H4" s="1141"/>
      <c r="I4" s="1141"/>
      <c r="J4" s="1141"/>
      <c r="K4" s="1141"/>
      <c r="L4" s="1141"/>
      <c r="M4" s="1141"/>
      <c r="N4" s="1141"/>
      <c r="O4" s="1141"/>
      <c r="P4" s="128" t="s">
        <v>181</v>
      </c>
      <c r="Q4" s="128" t="s">
        <v>181</v>
      </c>
      <c r="R4" s="128" t="s">
        <v>181</v>
      </c>
      <c r="S4" s="128" t="s">
        <v>181</v>
      </c>
      <c r="T4" s="1365"/>
      <c r="U4" s="1365"/>
      <c r="V4" s="1365"/>
      <c r="W4" s="1365"/>
      <c r="X4" s="1365"/>
      <c r="Y4" s="1365"/>
      <c r="Z4" s="1365"/>
      <c r="AA4" s="1365"/>
      <c r="AB4" s="1366"/>
      <c r="AC4" s="1366"/>
      <c r="AD4" s="1366"/>
      <c r="AE4" s="1366"/>
      <c r="AF4" s="1366"/>
      <c r="AG4" s="1366"/>
      <c r="AH4" s="1366"/>
      <c r="AI4" s="1366"/>
      <c r="AJ4" s="1366"/>
      <c r="AK4" s="1366"/>
      <c r="AL4" s="1366"/>
      <c r="AM4" s="1366"/>
      <c r="AN4" s="1366"/>
      <c r="AO4" s="1366"/>
      <c r="AP4" s="1366"/>
      <c r="AQ4" s="1366"/>
      <c r="AR4" s="1367"/>
      <c r="AS4" s="728"/>
      <c r="AT4" s="265"/>
      <c r="AU4" s="127"/>
      <c r="AV4" s="127"/>
      <c r="AW4" s="280"/>
      <c r="AX4" s="132"/>
      <c r="AY4" s="132"/>
      <c r="AZ4" s="132"/>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32"/>
      <c r="CW4" s="127"/>
      <c r="CX4" s="127"/>
      <c r="CY4" s="127"/>
      <c r="CZ4" s="127"/>
      <c r="DA4" s="127"/>
      <c r="DB4" s="132"/>
      <c r="DC4" s="127"/>
      <c r="DD4" s="127"/>
      <c r="DE4" s="127"/>
      <c r="DF4" s="127"/>
      <c r="DG4" s="127"/>
      <c r="DH4" s="132"/>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row>
    <row r="5" spans="1:149" s="58" customFormat="1" ht="4.9000000000000004" customHeight="1">
      <c r="A5" s="55"/>
      <c r="B5" s="128"/>
      <c r="C5" s="56"/>
      <c r="D5" s="129"/>
      <c r="E5" s="97"/>
      <c r="F5" s="98"/>
      <c r="G5" s="130"/>
      <c r="H5" s="131"/>
      <c r="I5" s="56"/>
      <c r="J5" s="132"/>
      <c r="K5" s="133"/>
      <c r="L5" s="132"/>
      <c r="M5" s="127"/>
      <c r="N5" s="134"/>
      <c r="O5" s="129"/>
      <c r="P5" s="135"/>
      <c r="Q5" s="135"/>
      <c r="R5" s="127"/>
      <c r="S5" s="128"/>
      <c r="U5" s="136"/>
      <c r="V5" s="136"/>
      <c r="W5" s="127"/>
      <c r="X5" s="137"/>
      <c r="Y5" s="137"/>
      <c r="Z5" s="56"/>
      <c r="AA5" s="56"/>
      <c r="AB5" s="56"/>
      <c r="AC5" s="56"/>
      <c r="AD5" s="128"/>
      <c r="AE5" s="128"/>
      <c r="AF5" s="128"/>
      <c r="AG5" s="128"/>
      <c r="AH5" s="128"/>
      <c r="AI5" s="128"/>
      <c r="AJ5" s="128"/>
      <c r="AK5" s="128"/>
      <c r="AL5" s="128"/>
      <c r="AM5" s="128"/>
      <c r="AN5" s="128"/>
      <c r="AO5" s="128"/>
      <c r="AP5" s="128"/>
      <c r="AQ5" s="128"/>
      <c r="AR5" s="57"/>
      <c r="AS5" s="728"/>
      <c r="AT5" s="132"/>
      <c r="AU5" s="132"/>
      <c r="AV5" s="132"/>
      <c r="AW5" s="132"/>
      <c r="AX5" s="132"/>
      <c r="AY5" s="132"/>
      <c r="AZ5" s="132"/>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32"/>
      <c r="CW5" s="127"/>
      <c r="CX5" s="127"/>
      <c r="CY5" s="127"/>
      <c r="CZ5" s="127"/>
      <c r="DA5" s="127"/>
      <c r="DB5" s="132"/>
      <c r="DC5" s="127"/>
      <c r="DD5" s="127"/>
      <c r="DE5" s="127"/>
      <c r="DF5" s="127"/>
      <c r="DG5" s="127"/>
      <c r="DH5" s="132"/>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row>
    <row r="6" spans="1:149" s="58" customFormat="1" ht="20.25" customHeight="1">
      <c r="A6" s="55" t="s">
        <v>181</v>
      </c>
      <c r="B6" s="128" t="s">
        <v>181</v>
      </c>
      <c r="C6" s="138" t="s">
        <v>181</v>
      </c>
      <c r="D6" s="134" t="s">
        <v>151</v>
      </c>
      <c r="E6" s="1140" t="str">
        <f>'DetailedBudget---TXST'!A1</f>
        <v>Texas State University</v>
      </c>
      <c r="F6" s="1106"/>
      <c r="G6" s="1106"/>
      <c r="H6" s="1106"/>
      <c r="I6" s="1106"/>
      <c r="J6" s="1106"/>
      <c r="K6" s="1106"/>
      <c r="L6" s="1106"/>
      <c r="M6" s="1106"/>
      <c r="N6" s="1106"/>
      <c r="O6" s="1106"/>
      <c r="P6" s="139"/>
      <c r="Q6" s="139"/>
      <c r="R6" s="139"/>
      <c r="S6" s="139"/>
      <c r="T6" s="139"/>
      <c r="U6" s="139" t="s">
        <v>181</v>
      </c>
      <c r="V6" s="128" t="s">
        <v>181</v>
      </c>
      <c r="W6" s="128" t="s">
        <v>181</v>
      </c>
      <c r="X6" s="128" t="s">
        <v>181</v>
      </c>
      <c r="Y6" s="56" t="s">
        <v>181</v>
      </c>
      <c r="Z6" s="128" t="s">
        <v>181</v>
      </c>
      <c r="AA6" s="140" t="s">
        <v>181</v>
      </c>
      <c r="AB6" s="128" t="s">
        <v>181</v>
      </c>
      <c r="AC6" s="128" t="s">
        <v>181</v>
      </c>
      <c r="AD6" s="128" t="s">
        <v>181</v>
      </c>
      <c r="AE6" s="128" t="s">
        <v>181</v>
      </c>
      <c r="AF6" s="128" t="s">
        <v>181</v>
      </c>
      <c r="AG6" s="128" t="s">
        <v>181</v>
      </c>
      <c r="AH6" s="128" t="s">
        <v>181</v>
      </c>
      <c r="AI6" s="128" t="s">
        <v>181</v>
      </c>
      <c r="AJ6" s="128" t="s">
        <v>181</v>
      </c>
      <c r="AK6" s="128" t="s">
        <v>181</v>
      </c>
      <c r="AL6" s="128" t="s">
        <v>181</v>
      </c>
      <c r="AM6" s="128" t="s">
        <v>181</v>
      </c>
      <c r="AN6" s="128" t="s">
        <v>181</v>
      </c>
      <c r="AO6" s="128" t="s">
        <v>181</v>
      </c>
      <c r="AP6" s="128" t="s">
        <v>181</v>
      </c>
      <c r="AQ6" s="128" t="s">
        <v>181</v>
      </c>
      <c r="AR6" s="57"/>
      <c r="AS6" s="728"/>
      <c r="AT6" s="132"/>
      <c r="AU6" s="281"/>
      <c r="AV6" s="132"/>
      <c r="AW6" s="132"/>
      <c r="AX6" s="132"/>
      <c r="AY6" s="132"/>
      <c r="AZ6" s="132"/>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32"/>
      <c r="CW6" s="127"/>
      <c r="CX6" s="127"/>
      <c r="CY6" s="127"/>
      <c r="CZ6" s="127"/>
      <c r="DA6" s="127"/>
      <c r="DB6" s="132"/>
      <c r="DC6" s="127"/>
      <c r="DD6" s="127"/>
      <c r="DE6" s="127"/>
      <c r="DF6" s="127"/>
      <c r="DG6" s="127"/>
      <c r="DH6" s="132"/>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row>
    <row r="7" spans="1:149" s="58" customFormat="1" ht="4.9000000000000004" customHeight="1">
      <c r="A7" s="55"/>
      <c r="B7" s="128"/>
      <c r="C7" s="56"/>
      <c r="D7" s="129"/>
      <c r="E7" s="97"/>
      <c r="F7" s="98"/>
      <c r="G7" s="130"/>
      <c r="H7" s="131"/>
      <c r="I7" s="56"/>
      <c r="J7" s="132"/>
      <c r="K7" s="133"/>
      <c r="L7" s="132"/>
      <c r="M7" s="127"/>
      <c r="N7" s="134"/>
      <c r="O7" s="129"/>
      <c r="P7" s="135"/>
      <c r="Q7" s="135"/>
      <c r="R7" s="127"/>
      <c r="S7" s="128"/>
      <c r="U7" s="136"/>
      <c r="V7" s="136"/>
      <c r="W7" s="127"/>
      <c r="X7" s="137"/>
      <c r="Y7" s="137"/>
      <c r="Z7" s="56"/>
      <c r="AA7" s="56"/>
      <c r="AB7" s="56"/>
      <c r="AC7" s="56"/>
      <c r="AD7" s="128"/>
      <c r="AE7" s="128"/>
      <c r="AF7" s="128"/>
      <c r="AG7" s="128"/>
      <c r="AH7" s="128"/>
      <c r="AI7" s="128"/>
      <c r="AJ7" s="128"/>
      <c r="AK7" s="128"/>
      <c r="AL7" s="128"/>
      <c r="AM7" s="128"/>
      <c r="AN7" s="128"/>
      <c r="AO7" s="128"/>
      <c r="AP7" s="128"/>
      <c r="AQ7" s="128"/>
      <c r="AR7" s="57"/>
      <c r="AS7" s="728"/>
      <c r="AT7" s="132"/>
      <c r="AU7" s="132"/>
      <c r="AV7" s="132"/>
      <c r="AW7" s="132"/>
      <c r="AX7" s="132"/>
      <c r="AY7" s="132"/>
      <c r="AZ7" s="132"/>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32"/>
      <c r="CW7" s="127"/>
      <c r="CX7" s="127"/>
      <c r="CY7" s="127"/>
      <c r="CZ7" s="127"/>
      <c r="DA7" s="127"/>
      <c r="DB7" s="132"/>
      <c r="DC7" s="127"/>
      <c r="DD7" s="127"/>
      <c r="DE7" s="127"/>
      <c r="DF7" s="127"/>
      <c r="DG7" s="127"/>
      <c r="DH7" s="132"/>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row>
    <row r="8" spans="1:149" s="58" customFormat="1" ht="20.25" customHeight="1">
      <c r="A8" s="55" t="s">
        <v>181</v>
      </c>
      <c r="B8" s="1299" t="s">
        <v>1192</v>
      </c>
      <c r="C8" s="1300"/>
      <c r="D8" s="1300"/>
      <c r="E8" s="1140">
        <f>'DetailedBudget---TXST'!E8</f>
        <v>0</v>
      </c>
      <c r="F8" s="1106"/>
      <c r="G8" s="1106"/>
      <c r="H8" s="1106"/>
      <c r="I8" s="1106"/>
      <c r="J8" s="1106"/>
      <c r="K8" s="1106"/>
      <c r="L8" s="1106"/>
      <c r="M8" s="1106"/>
      <c r="N8" s="1106"/>
      <c r="O8" s="1106"/>
      <c r="P8" s="139"/>
      <c r="Q8" s="139"/>
      <c r="R8" s="139"/>
      <c r="S8" s="139"/>
      <c r="T8" s="139"/>
      <c r="U8" s="139" t="s">
        <v>181</v>
      </c>
      <c r="V8" s="128" t="s">
        <v>181</v>
      </c>
      <c r="W8" s="128" t="s">
        <v>181</v>
      </c>
      <c r="X8" s="128" t="s">
        <v>181</v>
      </c>
      <c r="Y8" s="56" t="s">
        <v>181</v>
      </c>
      <c r="Z8" s="128" t="s">
        <v>181</v>
      </c>
      <c r="AA8" s="140" t="s">
        <v>181</v>
      </c>
      <c r="AB8" s="128" t="s">
        <v>181</v>
      </c>
      <c r="AC8" s="128" t="s">
        <v>181</v>
      </c>
      <c r="AD8" s="128" t="s">
        <v>181</v>
      </c>
      <c r="AE8" s="128" t="s">
        <v>181</v>
      </c>
      <c r="AF8" s="128" t="s">
        <v>181</v>
      </c>
      <c r="AG8" s="128" t="s">
        <v>181</v>
      </c>
      <c r="AH8" s="128" t="s">
        <v>181</v>
      </c>
      <c r="AI8" s="128" t="s">
        <v>181</v>
      </c>
      <c r="AJ8" s="128" t="s">
        <v>181</v>
      </c>
      <c r="AK8" s="128" t="s">
        <v>181</v>
      </c>
      <c r="AL8" s="128" t="s">
        <v>181</v>
      </c>
      <c r="AM8" s="128" t="s">
        <v>181</v>
      </c>
      <c r="AN8" s="128" t="s">
        <v>181</v>
      </c>
      <c r="AO8" s="128" t="s">
        <v>181</v>
      </c>
      <c r="AP8" s="128" t="s">
        <v>181</v>
      </c>
      <c r="AQ8" s="128" t="s">
        <v>181</v>
      </c>
      <c r="AR8" s="57"/>
      <c r="AS8" s="728"/>
      <c r="AT8" s="132" t="s">
        <v>181</v>
      </c>
      <c r="AU8" s="132" t="s">
        <v>181</v>
      </c>
      <c r="AV8" s="132" t="s">
        <v>181</v>
      </c>
      <c r="AW8" s="132" t="s">
        <v>181</v>
      </c>
      <c r="AX8" s="132" t="s">
        <v>181</v>
      </c>
      <c r="AY8" s="132" t="s">
        <v>181</v>
      </c>
      <c r="AZ8" s="132" t="s">
        <v>181</v>
      </c>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32" t="s">
        <v>181</v>
      </c>
      <c r="CW8" s="127"/>
      <c r="CX8" s="127"/>
      <c r="CY8" s="127"/>
      <c r="CZ8" s="127"/>
      <c r="DA8" s="127"/>
      <c r="DB8" s="132" t="s">
        <v>181</v>
      </c>
      <c r="DC8" s="127"/>
      <c r="DD8" s="127"/>
      <c r="DE8" s="127"/>
      <c r="DF8" s="127"/>
      <c r="DG8" s="127"/>
      <c r="DH8" s="132" t="s">
        <v>181</v>
      </c>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row>
    <row r="9" spans="1:149" s="58" customFormat="1" ht="4.9000000000000004" customHeight="1">
      <c r="A9" s="55"/>
      <c r="B9" s="128"/>
      <c r="C9" s="56"/>
      <c r="D9" s="129"/>
      <c r="E9" s="97"/>
      <c r="F9" s="98"/>
      <c r="G9" s="130"/>
      <c r="H9" s="131"/>
      <c r="I9" s="56"/>
      <c r="J9" s="132"/>
      <c r="K9" s="133"/>
      <c r="L9" s="132"/>
      <c r="M9" s="127"/>
      <c r="N9" s="134"/>
      <c r="O9" s="129"/>
      <c r="P9" s="135"/>
      <c r="Q9" s="135"/>
      <c r="R9" s="127"/>
      <c r="S9" s="128"/>
      <c r="U9" s="136"/>
      <c r="V9" s="136"/>
      <c r="W9" s="127"/>
      <c r="X9" s="137"/>
      <c r="Y9" s="137"/>
      <c r="Z9" s="56"/>
      <c r="AA9" s="56"/>
      <c r="AB9" s="56"/>
      <c r="AC9" s="56"/>
      <c r="AD9" s="128"/>
      <c r="AE9" s="128"/>
      <c r="AF9" s="128"/>
      <c r="AG9" s="128"/>
      <c r="AH9" s="128"/>
      <c r="AI9" s="128"/>
      <c r="AJ9" s="128"/>
      <c r="AK9" s="128"/>
      <c r="AL9" s="128"/>
      <c r="AM9" s="128"/>
      <c r="AN9" s="128"/>
      <c r="AO9" s="128"/>
      <c r="AP9" s="128"/>
      <c r="AQ9" s="128"/>
      <c r="AR9" s="57"/>
      <c r="AS9" s="728"/>
      <c r="AT9" s="132"/>
      <c r="AU9" s="132"/>
      <c r="AV9" s="132"/>
      <c r="AW9" s="132"/>
      <c r="AX9" s="132"/>
      <c r="AY9" s="132"/>
      <c r="AZ9" s="132"/>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32"/>
      <c r="CW9" s="127"/>
      <c r="CX9" s="127"/>
      <c r="CY9" s="127"/>
      <c r="CZ9" s="127"/>
      <c r="DA9" s="127"/>
      <c r="DB9" s="132"/>
      <c r="DC9" s="127"/>
      <c r="DD9" s="127"/>
      <c r="DE9" s="127"/>
      <c r="DF9" s="127"/>
      <c r="DG9" s="127"/>
      <c r="DH9" s="132"/>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row>
    <row r="10" spans="1:149" s="58" customFormat="1" ht="20.25" customHeight="1">
      <c r="A10" s="55" t="s">
        <v>181</v>
      </c>
      <c r="B10" s="1299" t="s">
        <v>1191</v>
      </c>
      <c r="C10" s="1300"/>
      <c r="D10" s="1300"/>
      <c r="E10" s="1140" t="str">
        <f>'DetailedBudget---TXST'!E10</f>
        <v xml:space="preserve"> </v>
      </c>
      <c r="F10" s="1106"/>
      <c r="G10" s="1106"/>
      <c r="H10" s="1106"/>
      <c r="I10" s="1106"/>
      <c r="J10" s="1106"/>
      <c r="K10" s="1106"/>
      <c r="L10" s="1106"/>
      <c r="M10" s="1106"/>
      <c r="N10" s="1106"/>
      <c r="O10" s="1106"/>
      <c r="P10" s="139"/>
      <c r="Q10" s="139"/>
      <c r="R10" s="139"/>
      <c r="S10" s="139"/>
      <c r="T10" s="139"/>
      <c r="U10" s="139" t="s">
        <v>181</v>
      </c>
      <c r="V10" s="128" t="s">
        <v>181</v>
      </c>
      <c r="W10" s="128" t="s">
        <v>181</v>
      </c>
      <c r="X10" s="128" t="s">
        <v>181</v>
      </c>
      <c r="Y10" s="56" t="s">
        <v>181</v>
      </c>
      <c r="Z10" s="128" t="s">
        <v>181</v>
      </c>
      <c r="AA10" s="140" t="s">
        <v>181</v>
      </c>
      <c r="AB10" s="128" t="s">
        <v>181</v>
      </c>
      <c r="AC10" s="128" t="s">
        <v>181</v>
      </c>
      <c r="AD10" s="128" t="s">
        <v>181</v>
      </c>
      <c r="AE10" s="128" t="s">
        <v>181</v>
      </c>
      <c r="AF10" s="128" t="s">
        <v>181</v>
      </c>
      <c r="AG10" s="128" t="s">
        <v>181</v>
      </c>
      <c r="AH10" s="128" t="s">
        <v>181</v>
      </c>
      <c r="AI10" s="128" t="s">
        <v>181</v>
      </c>
      <c r="AJ10" s="128" t="s">
        <v>181</v>
      </c>
      <c r="AK10" s="128" t="s">
        <v>181</v>
      </c>
      <c r="AL10" s="128" t="s">
        <v>181</v>
      </c>
      <c r="AM10" s="128" t="s">
        <v>181</v>
      </c>
      <c r="AN10" s="128" t="s">
        <v>181</v>
      </c>
      <c r="AO10" s="128" t="s">
        <v>181</v>
      </c>
      <c r="AP10" s="128" t="s">
        <v>181</v>
      </c>
      <c r="AQ10" s="128" t="s">
        <v>181</v>
      </c>
      <c r="AR10" s="57"/>
      <c r="AS10" s="728"/>
      <c r="AT10" s="132" t="s">
        <v>181</v>
      </c>
      <c r="AU10" s="132" t="s">
        <v>181</v>
      </c>
      <c r="AV10" s="132" t="s">
        <v>181</v>
      </c>
      <c r="AW10" s="132" t="s">
        <v>181</v>
      </c>
      <c r="AX10" s="132" t="s">
        <v>181</v>
      </c>
      <c r="AY10" s="132" t="s">
        <v>181</v>
      </c>
      <c r="AZ10" s="132" t="s">
        <v>181</v>
      </c>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32" t="s">
        <v>181</v>
      </c>
      <c r="CW10" s="127"/>
      <c r="CX10" s="127"/>
      <c r="CY10" s="127"/>
      <c r="CZ10" s="127"/>
      <c r="DA10" s="127"/>
      <c r="DB10" s="132" t="s">
        <v>181</v>
      </c>
      <c r="DC10" s="127"/>
      <c r="DD10" s="127"/>
      <c r="DE10" s="127"/>
      <c r="DF10" s="127"/>
      <c r="DG10" s="127"/>
      <c r="DH10" s="132" t="s">
        <v>181</v>
      </c>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row>
    <row r="11" spans="1:149" s="58" customFormat="1" ht="4.9000000000000004" customHeight="1">
      <c r="A11" s="55"/>
      <c r="B11" s="128"/>
      <c r="C11" s="56"/>
      <c r="D11" s="129"/>
      <c r="E11" s="97"/>
      <c r="F11" s="98"/>
      <c r="G11" s="130"/>
      <c r="H11" s="131"/>
      <c r="I11" s="56"/>
      <c r="J11" s="132"/>
      <c r="K11" s="133"/>
      <c r="L11" s="132"/>
      <c r="M11" s="127"/>
      <c r="N11" s="134"/>
      <c r="O11" s="129"/>
      <c r="P11" s="135"/>
      <c r="Q11" s="135"/>
      <c r="R11" s="127"/>
      <c r="S11" s="128"/>
      <c r="U11" s="136"/>
      <c r="V11" s="136"/>
      <c r="W11" s="127"/>
      <c r="X11" s="137"/>
      <c r="Y11" s="137"/>
      <c r="Z11" s="56"/>
      <c r="AA11" s="56"/>
      <c r="AB11" s="56"/>
      <c r="AC11" s="56"/>
      <c r="AD11" s="128"/>
      <c r="AE11" s="128"/>
      <c r="AF11" s="128"/>
      <c r="AG11" s="128"/>
      <c r="AH11" s="128"/>
      <c r="AI11" s="128"/>
      <c r="AJ11" s="128"/>
      <c r="AK11" s="128"/>
      <c r="AL11" s="128"/>
      <c r="AM11" s="128"/>
      <c r="AN11" s="128"/>
      <c r="AO11" s="128"/>
      <c r="AP11" s="128"/>
      <c r="AQ11" s="128"/>
      <c r="AR11" s="57"/>
      <c r="AS11" s="728"/>
      <c r="AT11" s="132"/>
      <c r="AU11" s="132"/>
      <c r="AV11" s="132"/>
      <c r="AW11" s="132"/>
      <c r="AX11" s="132"/>
      <c r="AY11" s="132"/>
      <c r="AZ11" s="132"/>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32"/>
      <c r="CW11" s="127"/>
      <c r="CX11" s="127"/>
      <c r="CY11" s="127"/>
      <c r="CZ11" s="127"/>
      <c r="DA11" s="127"/>
      <c r="DB11" s="132"/>
      <c r="DC11" s="127"/>
      <c r="DD11" s="127"/>
      <c r="DE11" s="127"/>
      <c r="DF11" s="127"/>
      <c r="DG11" s="127"/>
      <c r="DH11" s="132"/>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row>
    <row r="12" spans="1:149" s="58" customFormat="1" ht="20.25" customHeight="1">
      <c r="A12" s="55" t="s">
        <v>181</v>
      </c>
      <c r="B12" s="1299" t="s">
        <v>1195</v>
      </c>
      <c r="C12" s="1300"/>
      <c r="D12" s="1300"/>
      <c r="E12" s="1104">
        <f>'DetailedBudget---TXST'!E12</f>
        <v>0</v>
      </c>
      <c r="F12" s="1301"/>
      <c r="G12" s="1301"/>
      <c r="H12" s="1301"/>
      <c r="I12" s="1301"/>
      <c r="J12" s="1301"/>
      <c r="K12" s="1301"/>
      <c r="L12" s="1301"/>
      <c r="M12" s="1301"/>
      <c r="N12" s="1301"/>
      <c r="O12" s="1301"/>
      <c r="P12" s="139"/>
      <c r="Q12" s="139"/>
      <c r="R12" s="139"/>
      <c r="S12" s="139"/>
      <c r="T12" s="139"/>
      <c r="U12" s="139" t="s">
        <v>181</v>
      </c>
      <c r="V12" s="128" t="s">
        <v>181</v>
      </c>
      <c r="W12" s="128" t="s">
        <v>181</v>
      </c>
      <c r="X12" s="128" t="s">
        <v>181</v>
      </c>
      <c r="Y12" s="56" t="s">
        <v>181</v>
      </c>
      <c r="Z12" s="128" t="s">
        <v>181</v>
      </c>
      <c r="AA12" s="140" t="s">
        <v>181</v>
      </c>
      <c r="AB12" s="128" t="s">
        <v>181</v>
      </c>
      <c r="AC12" s="128" t="s">
        <v>181</v>
      </c>
      <c r="AD12" s="128" t="s">
        <v>181</v>
      </c>
      <c r="AE12" s="128" t="s">
        <v>181</v>
      </c>
      <c r="AF12" s="128" t="s">
        <v>181</v>
      </c>
      <c r="AG12" s="128" t="s">
        <v>181</v>
      </c>
      <c r="AH12" s="128" t="s">
        <v>181</v>
      </c>
      <c r="AI12" s="128" t="s">
        <v>181</v>
      </c>
      <c r="AJ12" s="128" t="s">
        <v>181</v>
      </c>
      <c r="AK12" s="128" t="s">
        <v>181</v>
      </c>
      <c r="AL12" s="128" t="s">
        <v>181</v>
      </c>
      <c r="AM12" s="128" t="s">
        <v>181</v>
      </c>
      <c r="AN12" s="128" t="s">
        <v>181</v>
      </c>
      <c r="AO12" s="128" t="s">
        <v>181</v>
      </c>
      <c r="AP12" s="128" t="s">
        <v>181</v>
      </c>
      <c r="AQ12" s="128" t="s">
        <v>181</v>
      </c>
      <c r="AR12" s="57"/>
      <c r="AS12" s="728"/>
      <c r="AT12" s="132" t="s">
        <v>181</v>
      </c>
      <c r="AU12" s="132" t="s">
        <v>181</v>
      </c>
      <c r="AV12" s="132" t="s">
        <v>181</v>
      </c>
      <c r="AW12" s="132" t="s">
        <v>181</v>
      </c>
      <c r="AX12" s="132" t="s">
        <v>181</v>
      </c>
      <c r="AY12" s="132" t="s">
        <v>181</v>
      </c>
      <c r="AZ12" s="132" t="s">
        <v>181</v>
      </c>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32" t="s">
        <v>181</v>
      </c>
      <c r="CW12" s="127"/>
      <c r="CX12" s="127"/>
      <c r="CY12" s="127"/>
      <c r="CZ12" s="127"/>
      <c r="DA12" s="127"/>
      <c r="DB12" s="132" t="s">
        <v>181</v>
      </c>
      <c r="DC12" s="127"/>
      <c r="DD12" s="127"/>
      <c r="DE12" s="127"/>
      <c r="DF12" s="127"/>
      <c r="DG12" s="127"/>
      <c r="DH12" s="132" t="s">
        <v>181</v>
      </c>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row>
    <row r="13" spans="1:149" s="58" customFormat="1" ht="4.9000000000000004" customHeight="1">
      <c r="A13" s="55"/>
      <c r="B13" s="128"/>
      <c r="C13" s="56"/>
      <c r="D13" s="129"/>
      <c r="E13" s="135"/>
      <c r="F13" s="127"/>
      <c r="G13" s="130"/>
      <c r="H13" s="131"/>
      <c r="I13" s="56"/>
      <c r="J13" s="132"/>
      <c r="K13" s="133"/>
      <c r="L13" s="132"/>
      <c r="M13" s="127"/>
      <c r="N13" s="134"/>
      <c r="O13" s="129"/>
      <c r="P13" s="135"/>
      <c r="Q13" s="135"/>
      <c r="R13" s="127"/>
      <c r="S13" s="139"/>
      <c r="T13" s="127"/>
      <c r="U13" s="146"/>
      <c r="V13" s="146"/>
      <c r="W13" s="127"/>
      <c r="X13" s="137"/>
      <c r="Y13" s="137"/>
      <c r="Z13" s="56"/>
      <c r="AA13" s="56"/>
      <c r="AB13" s="56"/>
      <c r="AC13" s="56"/>
      <c r="AD13" s="128"/>
      <c r="AE13" s="128"/>
      <c r="AF13" s="128"/>
      <c r="AG13" s="128"/>
      <c r="AH13" s="128"/>
      <c r="AI13" s="128"/>
      <c r="AJ13" s="128"/>
      <c r="AK13" s="128"/>
      <c r="AL13" s="128"/>
      <c r="AM13" s="128"/>
      <c r="AN13" s="128"/>
      <c r="AO13" s="128"/>
      <c r="AP13" s="128"/>
      <c r="AQ13" s="128"/>
      <c r="AR13" s="57"/>
      <c r="AS13" s="728"/>
      <c r="AT13" s="132"/>
      <c r="AU13" s="132"/>
      <c r="AV13" s="132"/>
      <c r="AW13" s="132"/>
      <c r="AX13" s="132"/>
      <c r="AY13" s="132"/>
      <c r="AZ13" s="132"/>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32"/>
      <c r="CW13" s="127"/>
      <c r="CX13" s="127"/>
      <c r="CY13" s="127"/>
      <c r="CZ13" s="127"/>
      <c r="DA13" s="127"/>
      <c r="DB13" s="132"/>
      <c r="DC13" s="127"/>
      <c r="DD13" s="127"/>
      <c r="DE13" s="127"/>
      <c r="DF13" s="127"/>
      <c r="DG13" s="127"/>
      <c r="DH13" s="132"/>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row>
    <row r="14" spans="1:149" s="58" customFormat="1" ht="20.25" customHeight="1">
      <c r="A14" s="55" t="s">
        <v>181</v>
      </c>
      <c r="B14" s="128" t="s">
        <v>181</v>
      </c>
      <c r="D14" s="134" t="s">
        <v>183</v>
      </c>
      <c r="E14" s="1182">
        <f>'DetailedBudget---TXST'!E14</f>
        <v>45536</v>
      </c>
      <c r="F14" s="1182"/>
      <c r="G14" s="141"/>
      <c r="H14" s="142" t="s">
        <v>184</v>
      </c>
      <c r="I14" s="1359">
        <f>'DetailedBudget---TXST'!I14</f>
        <v>45900</v>
      </c>
      <c r="J14" s="1359"/>
      <c r="K14" s="1359"/>
      <c r="L14" s="1359"/>
      <c r="M14" s="1359"/>
      <c r="N14" s="127"/>
      <c r="O14" s="127"/>
      <c r="P14" s="127"/>
      <c r="Q14" s="127"/>
      <c r="R14" s="127"/>
      <c r="S14" s="127"/>
      <c r="T14" s="1360"/>
      <c r="U14" s="1360"/>
      <c r="V14" s="1360"/>
      <c r="W14" s="1360"/>
      <c r="X14" s="1360"/>
      <c r="Y14" s="1360"/>
      <c r="Z14" s="1360"/>
      <c r="AA14" s="1360"/>
      <c r="AB14" s="1360"/>
      <c r="AC14" s="1360"/>
      <c r="AD14" s="1360"/>
      <c r="AE14" s="127"/>
      <c r="AF14" s="127"/>
      <c r="AG14" s="127"/>
      <c r="AH14" s="127"/>
      <c r="AI14" s="127"/>
      <c r="AJ14" s="127"/>
      <c r="AK14" s="127"/>
      <c r="AL14" s="127"/>
      <c r="AM14" s="128"/>
      <c r="AN14" s="128"/>
      <c r="AO14" s="128" t="s">
        <v>181</v>
      </c>
      <c r="AP14" s="128" t="s">
        <v>181</v>
      </c>
      <c r="AQ14" s="128" t="s">
        <v>181</v>
      </c>
      <c r="AR14" s="99" t="s">
        <v>181</v>
      </c>
      <c r="AS14" s="727"/>
      <c r="AT14" s="1351"/>
      <c r="AU14" s="1351"/>
      <c r="AV14" s="1351"/>
      <c r="AW14" s="1351"/>
      <c r="AX14" s="1351"/>
      <c r="AY14" s="1351"/>
      <c r="AZ14" s="1351"/>
      <c r="BA14" s="1351"/>
      <c r="BB14" s="1351"/>
      <c r="BC14" s="1351"/>
      <c r="BD14" s="1351"/>
      <c r="BE14" s="1351"/>
      <c r="BF14" s="1351"/>
      <c r="BG14" s="1351"/>
      <c r="BH14" s="1351"/>
      <c r="BI14" s="1351"/>
      <c r="BJ14" s="1351"/>
      <c r="BK14" s="1351"/>
      <c r="BL14" s="1351"/>
      <c r="BM14" s="1351"/>
      <c r="BN14" s="1351"/>
      <c r="BO14" s="1351"/>
      <c r="BP14" s="1351"/>
      <c r="BQ14" s="1351"/>
      <c r="BR14" s="1351"/>
      <c r="BS14" s="1351"/>
      <c r="BT14" s="1351"/>
      <c r="BU14" s="1351"/>
      <c r="BV14" s="1351"/>
      <c r="BW14" s="1351"/>
      <c r="BX14" s="1351"/>
      <c r="BY14" s="1351"/>
      <c r="BZ14" s="1351"/>
      <c r="CA14" s="1351"/>
      <c r="CB14" s="1351"/>
      <c r="CC14" s="1351"/>
      <c r="CD14" s="1351"/>
      <c r="CE14" s="1351"/>
      <c r="CF14" s="1351"/>
      <c r="CG14" s="1351"/>
      <c r="CH14" s="1351"/>
      <c r="CI14" s="1351"/>
      <c r="CJ14" s="1351"/>
      <c r="CK14" s="1351"/>
      <c r="CL14" s="1351"/>
      <c r="CM14" s="1351"/>
      <c r="CN14" s="1351"/>
      <c r="CO14" s="1351"/>
      <c r="CP14" s="346"/>
      <c r="CQ14" s="346"/>
      <c r="CR14" s="346"/>
      <c r="CS14" s="346"/>
      <c r="CT14" s="346"/>
      <c r="CU14" s="346"/>
      <c r="CV14" s="346"/>
      <c r="CW14" s="346"/>
      <c r="CX14" s="346"/>
      <c r="CY14" s="346"/>
      <c r="CZ14" s="346"/>
      <c r="DA14" s="346"/>
      <c r="DB14" s="346"/>
      <c r="DC14" s="346"/>
      <c r="DD14" s="346"/>
      <c r="DE14" s="346"/>
      <c r="DF14" s="346"/>
      <c r="DG14" s="346"/>
      <c r="DH14" s="346"/>
      <c r="DI14" s="346"/>
      <c r="DJ14" s="346"/>
      <c r="DK14" s="346"/>
      <c r="DL14" s="346"/>
      <c r="DM14" s="771"/>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row>
    <row r="15" spans="1:149" s="58" customFormat="1" ht="4.9000000000000004" customHeight="1">
      <c r="A15" s="55" t="s">
        <v>181</v>
      </c>
      <c r="B15" s="128" t="s">
        <v>181</v>
      </c>
      <c r="C15" s="56" t="s">
        <v>181</v>
      </c>
      <c r="D15" s="140" t="s">
        <v>181</v>
      </c>
      <c r="E15" s="128" t="s">
        <v>181</v>
      </c>
      <c r="F15" s="128" t="s">
        <v>181</v>
      </c>
      <c r="G15" s="128" t="s">
        <v>181</v>
      </c>
      <c r="H15" s="128" t="s">
        <v>181</v>
      </c>
      <c r="I15" s="128" t="s">
        <v>181</v>
      </c>
      <c r="J15" s="128" t="s">
        <v>181</v>
      </c>
      <c r="K15" s="128" t="s">
        <v>181</v>
      </c>
      <c r="L15" s="128" t="s">
        <v>181</v>
      </c>
      <c r="M15" s="128" t="s">
        <v>181</v>
      </c>
      <c r="N15" s="128" t="s">
        <v>181</v>
      </c>
      <c r="O15" s="128" t="s">
        <v>181</v>
      </c>
      <c r="P15" s="143" t="s">
        <v>181</v>
      </c>
      <c r="Q15" s="143" t="s">
        <v>181</v>
      </c>
      <c r="R15" s="144" t="s">
        <v>181</v>
      </c>
      <c r="S15" s="144" t="s">
        <v>181</v>
      </c>
      <c r="T15" s="144"/>
      <c r="U15" s="139" t="s">
        <v>181</v>
      </c>
      <c r="V15" s="139" t="s">
        <v>181</v>
      </c>
      <c r="W15" s="139" t="s">
        <v>181</v>
      </c>
      <c r="X15" s="139" t="s">
        <v>181</v>
      </c>
      <c r="Y15" s="132" t="s">
        <v>181</v>
      </c>
      <c r="Z15" s="128" t="s">
        <v>181</v>
      </c>
      <c r="AA15" s="140" t="s">
        <v>181</v>
      </c>
      <c r="AB15" s="128" t="s">
        <v>181</v>
      </c>
      <c r="AC15" s="128" t="s">
        <v>181</v>
      </c>
      <c r="AD15" s="128" t="s">
        <v>181</v>
      </c>
      <c r="AE15" s="128" t="s">
        <v>181</v>
      </c>
      <c r="AF15" s="128" t="s">
        <v>181</v>
      </c>
      <c r="AG15" s="128" t="s">
        <v>181</v>
      </c>
      <c r="AH15" s="128" t="s">
        <v>181</v>
      </c>
      <c r="AI15" s="128" t="s">
        <v>181</v>
      </c>
      <c r="AJ15" s="128" t="s">
        <v>181</v>
      </c>
      <c r="AK15" s="128" t="s">
        <v>181</v>
      </c>
      <c r="AL15" s="128" t="s">
        <v>181</v>
      </c>
      <c r="AM15" s="128" t="s">
        <v>181</v>
      </c>
      <c r="AN15" s="128" t="s">
        <v>181</v>
      </c>
      <c r="AO15" s="128" t="s">
        <v>181</v>
      </c>
      <c r="AP15" s="128" t="s">
        <v>181</v>
      </c>
      <c r="AQ15" s="128" t="s">
        <v>181</v>
      </c>
      <c r="AR15" s="99" t="s">
        <v>181</v>
      </c>
      <c r="AS15" s="727"/>
      <c r="AT15" s="132" t="s">
        <v>181</v>
      </c>
      <c r="AU15" s="132" t="s">
        <v>181</v>
      </c>
      <c r="AV15" s="132" t="s">
        <v>181</v>
      </c>
      <c r="AW15" s="132" t="s">
        <v>181</v>
      </c>
      <c r="AX15" s="132" t="s">
        <v>181</v>
      </c>
      <c r="AY15" s="132" t="s">
        <v>181</v>
      </c>
      <c r="AZ15" s="132" t="s">
        <v>181</v>
      </c>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32" t="s">
        <v>181</v>
      </c>
      <c r="CW15" s="127"/>
      <c r="CX15" s="127"/>
      <c r="CY15" s="127"/>
      <c r="CZ15" s="127"/>
      <c r="DA15" s="127"/>
      <c r="DB15" s="132" t="s">
        <v>181</v>
      </c>
      <c r="DC15" s="127"/>
      <c r="DD15" s="127"/>
      <c r="DE15" s="127"/>
      <c r="DF15" s="127"/>
      <c r="DG15" s="127"/>
      <c r="DH15" s="132" t="s">
        <v>181</v>
      </c>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row>
    <row r="16" spans="1:149" s="58" customFormat="1" ht="20.25" customHeight="1">
      <c r="A16" s="55" t="s">
        <v>181</v>
      </c>
      <c r="B16" s="128" t="s">
        <v>181</v>
      </c>
      <c r="C16" s="56" t="s">
        <v>181</v>
      </c>
      <c r="D16" s="134" t="s">
        <v>185</v>
      </c>
      <c r="E16" s="1185" t="e">
        <f>WORKDAY('Initial Information'!E11,-3,Holidays!A:A)</f>
        <v>#NUM!</v>
      </c>
      <c r="F16" s="1186"/>
      <c r="G16" s="130"/>
      <c r="H16" s="145"/>
      <c r="I16" s="56" t="s">
        <v>181</v>
      </c>
      <c r="J16" s="132" t="s">
        <v>181</v>
      </c>
      <c r="K16" s="133"/>
      <c r="L16" s="132" t="s">
        <v>181</v>
      </c>
      <c r="M16" s="127"/>
      <c r="N16" s="134"/>
      <c r="O16" s="129"/>
      <c r="P16" s="135"/>
      <c r="Q16" s="135"/>
      <c r="R16" s="127"/>
      <c r="S16" s="139" t="s">
        <v>181</v>
      </c>
      <c r="T16" s="1352"/>
      <c r="U16" s="1353"/>
      <c r="V16" s="1353"/>
      <c r="W16" s="1353"/>
      <c r="X16" s="1353"/>
      <c r="Y16" s="1353"/>
      <c r="Z16" s="1353"/>
      <c r="AA16" s="1353"/>
      <c r="AB16" s="1353"/>
      <c r="AC16" s="56" t="s">
        <v>181</v>
      </c>
      <c r="AD16" s="128" t="s">
        <v>181</v>
      </c>
      <c r="AE16" s="128" t="s">
        <v>181</v>
      </c>
      <c r="AF16" s="128" t="s">
        <v>181</v>
      </c>
      <c r="AG16" s="128" t="s">
        <v>181</v>
      </c>
      <c r="AH16" s="128" t="s">
        <v>181</v>
      </c>
      <c r="AI16" s="128" t="s">
        <v>181</v>
      </c>
      <c r="AJ16" s="128" t="s">
        <v>181</v>
      </c>
      <c r="AK16" s="128" t="s">
        <v>181</v>
      </c>
      <c r="AL16" s="128" t="s">
        <v>181</v>
      </c>
      <c r="AM16" s="128" t="s">
        <v>181</v>
      </c>
      <c r="AN16" s="128" t="s">
        <v>181</v>
      </c>
      <c r="AO16" s="128" t="s">
        <v>181</v>
      </c>
      <c r="AP16" s="128" t="s">
        <v>181</v>
      </c>
      <c r="AQ16" s="128" t="s">
        <v>181</v>
      </c>
      <c r="AR16" s="99" t="s">
        <v>181</v>
      </c>
      <c r="AS16" s="727"/>
      <c r="AT16" s="1024"/>
      <c r="AU16" s="1024"/>
      <c r="AV16" s="1024"/>
      <c r="AW16" s="1024"/>
      <c r="AX16" s="1024"/>
      <c r="AY16" s="1024"/>
      <c r="AZ16" s="1024"/>
      <c r="BA16" s="1024"/>
      <c r="BB16" s="1024"/>
      <c r="BC16" s="1024"/>
      <c r="BD16" s="1024"/>
      <c r="BE16" s="1024"/>
      <c r="BF16" s="1024"/>
      <c r="BG16" s="1024"/>
      <c r="BH16" s="1024"/>
      <c r="BI16" s="1024"/>
      <c r="BJ16" s="1024"/>
      <c r="BK16" s="1024"/>
      <c r="BL16" s="1024"/>
      <c r="BM16" s="1024"/>
      <c r="BN16" s="1024"/>
      <c r="BO16" s="1024"/>
      <c r="BP16" s="1024"/>
      <c r="BQ16" s="1024"/>
      <c r="BR16" s="1024"/>
      <c r="BS16" s="1024"/>
      <c r="BT16" s="1024"/>
      <c r="BU16" s="1024"/>
      <c r="BV16" s="1024"/>
      <c r="BW16" s="1024"/>
      <c r="BX16" s="1024"/>
      <c r="BY16" s="1024"/>
      <c r="BZ16" s="1024"/>
      <c r="CA16" s="1024"/>
      <c r="CB16" s="1024"/>
      <c r="CC16" s="1024"/>
      <c r="CD16" s="1024"/>
      <c r="CE16" s="1024"/>
      <c r="CF16" s="1024"/>
      <c r="CG16" s="1024"/>
      <c r="CH16" s="1024"/>
      <c r="CI16" s="1024"/>
      <c r="CJ16" s="1024"/>
      <c r="CK16" s="1024"/>
      <c r="CL16" s="1024"/>
      <c r="CM16" s="1024"/>
      <c r="CN16" s="1024"/>
      <c r="CO16" s="1024"/>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row>
    <row r="17" spans="1:149" s="58" customFormat="1" ht="4.9000000000000004" customHeight="1">
      <c r="A17" s="55"/>
      <c r="B17" s="128"/>
      <c r="C17" s="56"/>
      <c r="D17" s="129"/>
      <c r="E17" s="135"/>
      <c r="F17" s="127"/>
      <c r="G17" s="130"/>
      <c r="H17" s="131"/>
      <c r="I17" s="132"/>
      <c r="J17" s="132"/>
      <c r="K17" s="751"/>
      <c r="L17" s="132"/>
      <c r="M17" s="177"/>
      <c r="N17" s="134"/>
      <c r="O17" s="129"/>
      <c r="P17" s="135"/>
      <c r="Q17" s="135"/>
      <c r="R17" s="127"/>
      <c r="S17" s="139"/>
      <c r="T17" s="127"/>
      <c r="U17" s="146"/>
      <c r="V17" s="146"/>
      <c r="W17" s="127"/>
      <c r="X17" s="137"/>
      <c r="Y17" s="137"/>
      <c r="Z17" s="56"/>
      <c r="AA17" s="56"/>
      <c r="AB17" s="56"/>
      <c r="AC17" s="56"/>
      <c r="AD17" s="128"/>
      <c r="AE17" s="128"/>
      <c r="AF17" s="128"/>
      <c r="AG17" s="128"/>
      <c r="AH17" s="128"/>
      <c r="AI17" s="128"/>
      <c r="AJ17" s="128"/>
      <c r="AK17" s="128"/>
      <c r="AL17" s="128"/>
      <c r="AM17" s="128"/>
      <c r="AN17" s="128"/>
      <c r="AO17" s="128"/>
      <c r="AP17" s="128"/>
      <c r="AQ17" s="128"/>
      <c r="AR17" s="99" t="s">
        <v>181</v>
      </c>
      <c r="AS17" s="727"/>
      <c r="AT17" s="132"/>
      <c r="AU17" s="132"/>
      <c r="AV17" s="132"/>
      <c r="AW17" s="132"/>
      <c r="AX17" s="132"/>
      <c r="AY17" s="132"/>
      <c r="AZ17" s="132"/>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32"/>
      <c r="CW17" s="127"/>
      <c r="CX17" s="127"/>
      <c r="CY17" s="127"/>
      <c r="CZ17" s="127"/>
      <c r="DA17" s="127"/>
      <c r="DB17" s="132"/>
      <c r="DC17" s="127"/>
      <c r="DD17" s="127"/>
      <c r="DE17" s="127"/>
      <c r="DF17" s="127"/>
      <c r="DG17" s="127"/>
      <c r="DH17" s="132"/>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row>
    <row r="18" spans="1:149" s="58" customFormat="1" ht="20.25" customHeight="1">
      <c r="A18" s="55"/>
      <c r="B18" s="128"/>
      <c r="C18" s="56"/>
      <c r="D18" s="134" t="s">
        <v>1115</v>
      </c>
      <c r="E18" s="1354">
        <v>0.26</v>
      </c>
      <c r="F18" s="1355"/>
      <c r="G18" s="148"/>
      <c r="H18" s="1356"/>
      <c r="I18" s="1357"/>
      <c r="J18" s="1357"/>
      <c r="K18" s="751"/>
      <c r="L18" s="177"/>
      <c r="M18" s="177"/>
      <c r="N18" s="134"/>
      <c r="O18" s="134"/>
      <c r="P18" s="148"/>
      <c r="Q18" s="148"/>
      <c r="R18" s="130"/>
      <c r="S18" s="139"/>
      <c r="T18" s="149"/>
      <c r="U18" s="149"/>
      <c r="V18" s="149"/>
      <c r="W18" s="130"/>
      <c r="X18" s="130"/>
      <c r="Y18" s="130"/>
      <c r="Z18" s="56"/>
      <c r="AA18" s="56"/>
      <c r="AB18" s="56"/>
      <c r="AC18" s="56"/>
      <c r="AD18" s="128"/>
      <c r="AE18" s="128"/>
      <c r="AF18" s="128"/>
      <c r="AG18" s="128"/>
      <c r="AH18" s="128"/>
      <c r="AI18" s="128"/>
      <c r="AJ18" s="128"/>
      <c r="AK18" s="128"/>
      <c r="AL18" s="128"/>
      <c r="AM18" s="128"/>
      <c r="AN18" s="128"/>
      <c r="AO18" s="128"/>
      <c r="AP18" s="128"/>
      <c r="AQ18" s="128"/>
      <c r="AR18" s="99" t="s">
        <v>181</v>
      </c>
      <c r="AS18" s="7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row>
    <row r="19" spans="1:149" s="58" customFormat="1" ht="4.9000000000000004" customHeight="1">
      <c r="A19" s="55"/>
      <c r="B19" s="128"/>
      <c r="C19" s="56"/>
      <c r="D19" s="129"/>
      <c r="E19" s="135"/>
      <c r="F19" s="127"/>
      <c r="G19" s="130"/>
      <c r="H19" s="131"/>
      <c r="I19" s="132"/>
      <c r="J19" s="132"/>
      <c r="K19" s="751"/>
      <c r="L19" s="132"/>
      <c r="M19" s="177"/>
      <c r="N19" s="134"/>
      <c r="O19" s="129"/>
      <c r="P19" s="135"/>
      <c r="Q19" s="135"/>
      <c r="R19" s="127"/>
      <c r="S19" s="139"/>
      <c r="T19" s="127"/>
      <c r="U19" s="146"/>
      <c r="V19" s="146"/>
      <c r="W19" s="127"/>
      <c r="X19" s="137"/>
      <c r="Y19" s="137"/>
      <c r="Z19" s="56"/>
      <c r="AA19" s="56"/>
      <c r="AB19" s="56"/>
      <c r="AC19" s="56"/>
      <c r="AD19" s="128"/>
      <c r="AE19" s="128"/>
      <c r="AF19" s="128"/>
      <c r="AG19" s="128"/>
      <c r="AH19" s="128"/>
      <c r="AI19" s="128"/>
      <c r="AJ19" s="128"/>
      <c r="AK19" s="128"/>
      <c r="AL19" s="128"/>
      <c r="AM19" s="128"/>
      <c r="AN19" s="128"/>
      <c r="AO19" s="128"/>
      <c r="AP19" s="128"/>
      <c r="AQ19" s="128"/>
      <c r="AR19" s="57"/>
      <c r="AS19" s="729"/>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row>
    <row r="20" spans="1:149" s="58" customFormat="1" ht="20.25" customHeight="1">
      <c r="A20" s="55"/>
      <c r="B20" s="1358" t="s">
        <v>1083</v>
      </c>
      <c r="C20" s="993"/>
      <c r="D20" s="993"/>
      <c r="E20" s="1134" t="e">
        <f ca="1">WORKDAY('Initial Information'!E12, -5, Holidays!A:A)</f>
        <v>#NUM!</v>
      </c>
      <c r="F20" s="1135"/>
      <c r="G20" s="148"/>
      <c r="H20" s="149"/>
      <c r="I20" s="752"/>
      <c r="J20" s="752"/>
      <c r="K20" s="751"/>
      <c r="L20" s="749"/>
      <c r="M20" s="750"/>
      <c r="N20" s="134"/>
      <c r="O20" s="134"/>
      <c r="P20" s="148"/>
      <c r="Q20" s="148"/>
      <c r="R20" s="130"/>
      <c r="S20" s="139"/>
      <c r="T20" s="149"/>
      <c r="U20" s="149"/>
      <c r="V20" s="149"/>
      <c r="W20" s="130"/>
      <c r="X20" s="130"/>
      <c r="Y20" s="130"/>
      <c r="Z20" s="56"/>
      <c r="AA20" s="56"/>
      <c r="AB20" s="56"/>
      <c r="AC20" s="56"/>
      <c r="AD20" s="128"/>
      <c r="AE20" s="128"/>
      <c r="AF20" s="128"/>
      <c r="AG20" s="128"/>
      <c r="AH20" s="128"/>
      <c r="AI20" s="128"/>
      <c r="AJ20" s="128"/>
      <c r="AK20" s="128"/>
      <c r="AL20" s="128"/>
      <c r="AM20" s="128"/>
      <c r="AN20" s="128"/>
      <c r="AO20" s="128"/>
      <c r="AP20" s="128"/>
      <c r="AQ20" s="128"/>
      <c r="AR20" s="57"/>
      <c r="AS20" s="729"/>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row>
    <row r="21" spans="1:149" s="58" customFormat="1" ht="4.9000000000000004" customHeight="1">
      <c r="A21" s="55"/>
      <c r="B21" s="128"/>
      <c r="C21" s="56"/>
      <c r="D21" s="129"/>
      <c r="E21" s="135"/>
      <c r="F21" s="127"/>
      <c r="G21" s="130"/>
      <c r="H21" s="131"/>
      <c r="I21" s="132"/>
      <c r="J21" s="132"/>
      <c r="K21" s="751"/>
      <c r="L21" s="132"/>
      <c r="M21" s="177"/>
      <c r="N21" s="134"/>
      <c r="O21" s="129"/>
      <c r="P21" s="135"/>
      <c r="Q21" s="135"/>
      <c r="R21" s="127"/>
      <c r="S21" s="139"/>
      <c r="T21" s="127"/>
      <c r="U21" s="146"/>
      <c r="V21" s="146"/>
      <c r="W21" s="127"/>
      <c r="X21" s="137"/>
      <c r="Y21" s="137"/>
      <c r="Z21" s="56"/>
      <c r="AA21" s="56"/>
      <c r="AB21" s="56"/>
      <c r="AC21" s="56"/>
      <c r="AD21" s="128"/>
      <c r="AE21" s="128"/>
      <c r="AF21" s="128"/>
      <c r="AG21" s="128"/>
      <c r="AH21" s="128"/>
      <c r="AI21" s="128"/>
      <c r="AJ21" s="128"/>
      <c r="AK21" s="128"/>
      <c r="AL21" s="128"/>
      <c r="AM21" s="128"/>
      <c r="AN21" s="128"/>
      <c r="AO21" s="128"/>
      <c r="AP21" s="128"/>
      <c r="AQ21" s="128"/>
      <c r="AR21" s="57"/>
      <c r="AS21" s="729"/>
      <c r="AT21" s="1324" t="s">
        <v>115</v>
      </c>
      <c r="AU21" s="1325"/>
      <c r="AV21" s="1325"/>
      <c r="AW21" s="1325"/>
      <c r="AX21" s="1325"/>
      <c r="AY21" s="1326"/>
      <c r="AZ21" s="1031" t="s">
        <v>106</v>
      </c>
      <c r="BA21" s="1330"/>
      <c r="BB21" s="1330"/>
      <c r="BC21" s="1330"/>
      <c r="BD21" s="1330"/>
      <c r="BE21" s="1331"/>
      <c r="BF21" s="1032" t="s">
        <v>107</v>
      </c>
      <c r="BG21" s="1033"/>
      <c r="BH21" s="1033"/>
      <c r="BI21" s="1033"/>
      <c r="BJ21" s="1033"/>
      <c r="BK21" s="1034"/>
      <c r="BL21" s="1337" t="s">
        <v>108</v>
      </c>
      <c r="BM21" s="1338"/>
      <c r="BN21" s="1338"/>
      <c r="BO21" s="1338"/>
      <c r="BP21" s="1338"/>
      <c r="BQ21" s="1339"/>
      <c r="BR21" s="1055" t="s">
        <v>109</v>
      </c>
      <c r="BS21" s="1056"/>
      <c r="BT21" s="1056"/>
      <c r="BU21" s="1056"/>
      <c r="BV21" s="1056"/>
      <c r="BW21" s="1057"/>
      <c r="BX21" s="1061" t="s">
        <v>1206</v>
      </c>
      <c r="BY21" s="1062"/>
      <c r="BZ21" s="1062"/>
      <c r="CA21" s="1062"/>
      <c r="CB21" s="1062"/>
      <c r="CC21" s="1063"/>
      <c r="CD21" s="1055" t="s">
        <v>1207</v>
      </c>
      <c r="CE21" s="1056"/>
      <c r="CF21" s="1056"/>
      <c r="CG21" s="1056"/>
      <c r="CH21" s="1056"/>
      <c r="CI21" s="1057"/>
      <c r="CJ21" s="1044" t="s">
        <v>386</v>
      </c>
      <c r="CK21" s="1045"/>
      <c r="CL21" s="1045"/>
      <c r="CM21" s="1045"/>
      <c r="CN21" s="1045"/>
      <c r="CO21" s="1046"/>
      <c r="CP21" s="1162" t="s">
        <v>1058</v>
      </c>
      <c r="CQ21" s="1163"/>
      <c r="CR21" s="1163"/>
      <c r="CS21" s="1163"/>
      <c r="CT21" s="1163"/>
      <c r="CU21" s="1164"/>
      <c r="CV21" s="1308" t="s">
        <v>1059</v>
      </c>
      <c r="CW21" s="1309"/>
      <c r="CX21" s="1309"/>
      <c r="CY21" s="1309"/>
      <c r="CZ21" s="1309"/>
      <c r="DA21" s="1310"/>
      <c r="DB21" s="1190" t="s">
        <v>1060</v>
      </c>
      <c r="DC21" s="1191"/>
      <c r="DD21" s="1191"/>
      <c r="DE21" s="1191"/>
      <c r="DF21" s="1191"/>
      <c r="DG21" s="1192"/>
      <c r="DH21" s="1317" t="s">
        <v>388</v>
      </c>
      <c r="DI21" s="1318"/>
      <c r="DJ21" s="1318"/>
      <c r="DK21" s="1318"/>
      <c r="DL21" s="1318"/>
      <c r="DM21" s="1319"/>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row>
    <row r="22" spans="1:149" s="58" customFormat="1" ht="20.25" customHeight="1">
      <c r="A22" s="55"/>
      <c r="B22" s="128"/>
      <c r="C22" s="56"/>
      <c r="D22" s="147"/>
      <c r="E22" s="150"/>
      <c r="F22" s="151"/>
      <c r="G22" s="148"/>
      <c r="H22" s="148"/>
      <c r="I22" s="56"/>
      <c r="J22" s="132"/>
      <c r="K22" s="133"/>
      <c r="L22" s="132"/>
      <c r="M22" s="1350" t="s">
        <v>0</v>
      </c>
      <c r="N22" s="1350"/>
      <c r="O22" s="1350"/>
      <c r="P22" s="56" t="s">
        <v>181</v>
      </c>
      <c r="Q22" s="56" t="s">
        <v>181</v>
      </c>
      <c r="R22" s="1350" t="s">
        <v>1</v>
      </c>
      <c r="S22" s="1350"/>
      <c r="T22" s="1350"/>
      <c r="U22" s="56" t="s">
        <v>181</v>
      </c>
      <c r="V22" s="56" t="s">
        <v>181</v>
      </c>
      <c r="W22" s="1350" t="s">
        <v>2</v>
      </c>
      <c r="X22" s="1350"/>
      <c r="Y22" s="1350"/>
      <c r="Z22" s="59" t="s">
        <v>181</v>
      </c>
      <c r="AA22" s="59" t="s">
        <v>181</v>
      </c>
      <c r="AB22" s="1350" t="s">
        <v>3</v>
      </c>
      <c r="AC22" s="1350"/>
      <c r="AD22" s="1350"/>
      <c r="AE22" s="59" t="s">
        <v>181</v>
      </c>
      <c r="AF22" s="59" t="s">
        <v>181</v>
      </c>
      <c r="AG22" s="1350" t="s">
        <v>4</v>
      </c>
      <c r="AH22" s="1350"/>
      <c r="AI22" s="1350"/>
      <c r="AJ22" s="59" t="s">
        <v>181</v>
      </c>
      <c r="AK22" s="59" t="s">
        <v>181</v>
      </c>
      <c r="AL22" s="1350" t="s">
        <v>187</v>
      </c>
      <c r="AM22" s="1350"/>
      <c r="AN22" s="1350"/>
      <c r="AO22" s="56" t="s">
        <v>181</v>
      </c>
      <c r="AP22" s="56" t="s">
        <v>181</v>
      </c>
      <c r="AQ22" s="1051" t="s">
        <v>281</v>
      </c>
      <c r="AR22" s="60" t="s">
        <v>181</v>
      </c>
      <c r="AS22" s="729"/>
      <c r="AT22" s="1327"/>
      <c r="AU22" s="1328"/>
      <c r="AV22" s="1328"/>
      <c r="AW22" s="1328"/>
      <c r="AX22" s="1328"/>
      <c r="AY22" s="1329"/>
      <c r="AZ22" s="1332"/>
      <c r="BA22" s="1333"/>
      <c r="BB22" s="1333"/>
      <c r="BC22" s="1333"/>
      <c r="BD22" s="1333"/>
      <c r="BE22" s="1334"/>
      <c r="BF22" s="1335"/>
      <c r="BG22" s="1252"/>
      <c r="BH22" s="1252"/>
      <c r="BI22" s="1252"/>
      <c r="BJ22" s="1252"/>
      <c r="BK22" s="1336"/>
      <c r="BL22" s="1340"/>
      <c r="BM22" s="1341"/>
      <c r="BN22" s="1341"/>
      <c r="BO22" s="1341"/>
      <c r="BP22" s="1341"/>
      <c r="BQ22" s="1342"/>
      <c r="BR22" s="1343"/>
      <c r="BS22" s="1248"/>
      <c r="BT22" s="1248"/>
      <c r="BU22" s="1248"/>
      <c r="BV22" s="1248"/>
      <c r="BW22" s="1344"/>
      <c r="BX22" s="1345"/>
      <c r="BY22" s="1250"/>
      <c r="BZ22" s="1250"/>
      <c r="CA22" s="1250"/>
      <c r="CB22" s="1250"/>
      <c r="CC22" s="1346"/>
      <c r="CD22" s="1343"/>
      <c r="CE22" s="1248"/>
      <c r="CF22" s="1248"/>
      <c r="CG22" s="1248"/>
      <c r="CH22" s="1248"/>
      <c r="CI22" s="1344"/>
      <c r="CJ22" s="1302"/>
      <c r="CK22" s="1303"/>
      <c r="CL22" s="1303"/>
      <c r="CM22" s="1303"/>
      <c r="CN22" s="1303"/>
      <c r="CO22" s="1304"/>
      <c r="CP22" s="1305"/>
      <c r="CQ22" s="1306"/>
      <c r="CR22" s="1306"/>
      <c r="CS22" s="1306"/>
      <c r="CT22" s="1306"/>
      <c r="CU22" s="1307"/>
      <c r="CV22" s="1311"/>
      <c r="CW22" s="1312"/>
      <c r="CX22" s="1312"/>
      <c r="CY22" s="1312"/>
      <c r="CZ22" s="1312"/>
      <c r="DA22" s="1313"/>
      <c r="DB22" s="1314"/>
      <c r="DC22" s="1315"/>
      <c r="DD22" s="1315"/>
      <c r="DE22" s="1315"/>
      <c r="DF22" s="1315"/>
      <c r="DG22" s="1316"/>
      <c r="DH22" s="1320"/>
      <c r="DI22" s="1321"/>
      <c r="DJ22" s="1321"/>
      <c r="DK22" s="1321"/>
      <c r="DL22" s="1321"/>
      <c r="DM22" s="1322"/>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row>
    <row r="23" spans="1:149" s="58" customFormat="1" ht="20.25" customHeight="1" thickBot="1">
      <c r="A23" s="61" t="s">
        <v>181</v>
      </c>
      <c r="B23" s="62" t="s">
        <v>181</v>
      </c>
      <c r="C23" s="62" t="s">
        <v>181</v>
      </c>
      <c r="D23" s="62" t="s">
        <v>181</v>
      </c>
      <c r="E23" s="62" t="s">
        <v>181</v>
      </c>
      <c r="F23" s="62" t="s">
        <v>181</v>
      </c>
      <c r="G23" s="62" t="s">
        <v>181</v>
      </c>
      <c r="H23" s="62" t="s">
        <v>181</v>
      </c>
      <c r="I23" s="62" t="s">
        <v>181</v>
      </c>
      <c r="J23" s="62" t="s">
        <v>181</v>
      </c>
      <c r="K23" s="62" t="s">
        <v>181</v>
      </c>
      <c r="L23" s="62" t="s">
        <v>181</v>
      </c>
      <c r="M23" s="63">
        <f>'DetailedBudget---TXST'!M20</f>
        <v>45536</v>
      </c>
      <c r="N23" s="64" t="s">
        <v>237</v>
      </c>
      <c r="O23" s="65">
        <f>'DetailedBudget---TXST'!O20</f>
        <v>45900</v>
      </c>
      <c r="P23" s="66" t="s">
        <v>181</v>
      </c>
      <c r="Q23" s="66" t="s">
        <v>181</v>
      </c>
      <c r="R23" s="63">
        <f>'DetailedBudget---TXST'!R20</f>
        <v>45901</v>
      </c>
      <c r="S23" s="64" t="s">
        <v>237</v>
      </c>
      <c r="T23" s="65">
        <f>'DetailedBudget---TXST'!T20</f>
        <v>46265</v>
      </c>
      <c r="U23" s="66" t="s">
        <v>181</v>
      </c>
      <c r="V23" s="66" t="s">
        <v>181</v>
      </c>
      <c r="W23" s="63">
        <f>'DetailedBudget---TXST'!W20</f>
        <v>46266</v>
      </c>
      <c r="X23" s="64" t="s">
        <v>237</v>
      </c>
      <c r="Y23" s="65">
        <f>'DetailedBudget---TXST'!Y20</f>
        <v>46630</v>
      </c>
      <c r="Z23" s="66" t="s">
        <v>181</v>
      </c>
      <c r="AA23" s="66" t="s">
        <v>181</v>
      </c>
      <c r="AB23" s="63">
        <f>'DetailedBudget---TXST'!AB20</f>
        <v>46631</v>
      </c>
      <c r="AC23" s="64" t="s">
        <v>237</v>
      </c>
      <c r="AD23" s="65">
        <f>'DetailedBudget---TXST'!AD20</f>
        <v>46996</v>
      </c>
      <c r="AE23" s="66" t="s">
        <v>181</v>
      </c>
      <c r="AF23" s="66" t="s">
        <v>181</v>
      </c>
      <c r="AG23" s="63">
        <f>'DetailedBudget---TXST'!AG20</f>
        <v>46997</v>
      </c>
      <c r="AH23" s="64" t="s">
        <v>237</v>
      </c>
      <c r="AI23" s="65">
        <f>'DetailedBudget---TXST'!AI20</f>
        <v>47361</v>
      </c>
      <c r="AJ23" s="66" t="s">
        <v>181</v>
      </c>
      <c r="AK23" s="66" t="s">
        <v>181</v>
      </c>
      <c r="AL23" s="63">
        <f>'DetailedBudget---TXST'!AL20</f>
        <v>47362</v>
      </c>
      <c r="AM23" s="64" t="s">
        <v>237</v>
      </c>
      <c r="AN23" s="65">
        <f>'DetailedBudget---TXST'!AN20</f>
        <v>47726</v>
      </c>
      <c r="AO23" s="62" t="s">
        <v>181</v>
      </c>
      <c r="AP23" s="62" t="s">
        <v>181</v>
      </c>
      <c r="AQ23" s="1052"/>
      <c r="AR23" s="67" t="s">
        <v>181</v>
      </c>
      <c r="AS23" s="729"/>
      <c r="AT23" s="754" t="str">
        <f>M22</f>
        <v>Year 1</v>
      </c>
      <c r="AU23" s="754" t="str">
        <f>R22</f>
        <v>Year 2</v>
      </c>
      <c r="AV23" s="754" t="str">
        <f>W22</f>
        <v>Year 3</v>
      </c>
      <c r="AW23" s="754" t="str">
        <f>AB22</f>
        <v>Year 4</v>
      </c>
      <c r="AX23" s="754" t="str">
        <f>AG22</f>
        <v>Year 5</v>
      </c>
      <c r="AY23" s="754" t="str">
        <f>AL22</f>
        <v>Year 6</v>
      </c>
      <c r="AZ23" s="755" t="str">
        <f t="shared" ref="AZ23:CE23" si="0">AT23</f>
        <v>Year 1</v>
      </c>
      <c r="BA23" s="755" t="str">
        <f t="shared" si="0"/>
        <v>Year 2</v>
      </c>
      <c r="BB23" s="755" t="str">
        <f t="shared" si="0"/>
        <v>Year 3</v>
      </c>
      <c r="BC23" s="755" t="str">
        <f t="shared" si="0"/>
        <v>Year 4</v>
      </c>
      <c r="BD23" s="755" t="str">
        <f t="shared" si="0"/>
        <v>Year 5</v>
      </c>
      <c r="BE23" s="755" t="str">
        <f t="shared" si="0"/>
        <v>Year 6</v>
      </c>
      <c r="BF23" s="756" t="str">
        <f t="shared" si="0"/>
        <v>Year 1</v>
      </c>
      <c r="BG23" s="756" t="str">
        <f t="shared" si="0"/>
        <v>Year 2</v>
      </c>
      <c r="BH23" s="756" t="str">
        <f t="shared" si="0"/>
        <v>Year 3</v>
      </c>
      <c r="BI23" s="756" t="str">
        <f t="shared" si="0"/>
        <v>Year 4</v>
      </c>
      <c r="BJ23" s="756" t="str">
        <f t="shared" si="0"/>
        <v>Year 5</v>
      </c>
      <c r="BK23" s="756" t="str">
        <f t="shared" si="0"/>
        <v>Year 6</v>
      </c>
      <c r="BL23" s="758" t="str">
        <f t="shared" si="0"/>
        <v>Year 1</v>
      </c>
      <c r="BM23" s="758" t="str">
        <f t="shared" si="0"/>
        <v>Year 2</v>
      </c>
      <c r="BN23" s="758" t="str">
        <f t="shared" si="0"/>
        <v>Year 3</v>
      </c>
      <c r="BO23" s="758" t="str">
        <f t="shared" si="0"/>
        <v>Year 4</v>
      </c>
      <c r="BP23" s="758" t="str">
        <f t="shared" si="0"/>
        <v>Year 5</v>
      </c>
      <c r="BQ23" s="758" t="str">
        <f t="shared" si="0"/>
        <v>Year 6</v>
      </c>
      <c r="BR23" s="759" t="str">
        <f t="shared" si="0"/>
        <v>Year 1</v>
      </c>
      <c r="BS23" s="759" t="str">
        <f t="shared" si="0"/>
        <v>Year 2</v>
      </c>
      <c r="BT23" s="759" t="str">
        <f t="shared" si="0"/>
        <v>Year 3</v>
      </c>
      <c r="BU23" s="759" t="str">
        <f t="shared" si="0"/>
        <v>Year 4</v>
      </c>
      <c r="BV23" s="759" t="str">
        <f t="shared" si="0"/>
        <v>Year 5</v>
      </c>
      <c r="BW23" s="759" t="str">
        <f t="shared" si="0"/>
        <v>Year 6</v>
      </c>
      <c r="BX23" s="760" t="str">
        <f t="shared" si="0"/>
        <v>Year 1</v>
      </c>
      <c r="BY23" s="760" t="str">
        <f t="shared" si="0"/>
        <v>Year 2</v>
      </c>
      <c r="BZ23" s="760" t="str">
        <f t="shared" si="0"/>
        <v>Year 3</v>
      </c>
      <c r="CA23" s="760" t="str">
        <f t="shared" si="0"/>
        <v>Year 4</v>
      </c>
      <c r="CB23" s="760" t="str">
        <f t="shared" si="0"/>
        <v>Year 5</v>
      </c>
      <c r="CC23" s="760" t="str">
        <f t="shared" si="0"/>
        <v>Year 6</v>
      </c>
      <c r="CD23" s="759" t="str">
        <f t="shared" si="0"/>
        <v>Year 1</v>
      </c>
      <c r="CE23" s="759" t="str">
        <f t="shared" si="0"/>
        <v>Year 2</v>
      </c>
      <c r="CF23" s="759" t="str">
        <f t="shared" ref="CF23:DK23" si="1">BZ23</f>
        <v>Year 3</v>
      </c>
      <c r="CG23" s="759" t="str">
        <f t="shared" si="1"/>
        <v>Year 4</v>
      </c>
      <c r="CH23" s="759" t="str">
        <f t="shared" si="1"/>
        <v>Year 5</v>
      </c>
      <c r="CI23" s="759" t="str">
        <f t="shared" si="1"/>
        <v>Year 6</v>
      </c>
      <c r="CJ23" s="761" t="str">
        <f t="shared" si="1"/>
        <v>Year 1</v>
      </c>
      <c r="CK23" s="761" t="str">
        <f t="shared" si="1"/>
        <v>Year 2</v>
      </c>
      <c r="CL23" s="761" t="str">
        <f t="shared" si="1"/>
        <v>Year 3</v>
      </c>
      <c r="CM23" s="761" t="str">
        <f t="shared" si="1"/>
        <v>Year 4</v>
      </c>
      <c r="CN23" s="761" t="str">
        <f t="shared" si="1"/>
        <v>Year 5</v>
      </c>
      <c r="CO23" s="761" t="str">
        <f t="shared" si="1"/>
        <v>Year 6</v>
      </c>
      <c r="CP23" s="762" t="str">
        <f t="shared" si="1"/>
        <v>Year 1</v>
      </c>
      <c r="CQ23" s="762" t="str">
        <f t="shared" si="1"/>
        <v>Year 2</v>
      </c>
      <c r="CR23" s="762" t="str">
        <f t="shared" si="1"/>
        <v>Year 3</v>
      </c>
      <c r="CS23" s="762" t="str">
        <f t="shared" si="1"/>
        <v>Year 4</v>
      </c>
      <c r="CT23" s="762" t="str">
        <f t="shared" si="1"/>
        <v>Year 5</v>
      </c>
      <c r="CU23" s="762" t="str">
        <f t="shared" si="1"/>
        <v>Year 6</v>
      </c>
      <c r="CV23" s="763" t="str">
        <f t="shared" si="1"/>
        <v>Year 1</v>
      </c>
      <c r="CW23" s="763" t="str">
        <f t="shared" si="1"/>
        <v>Year 2</v>
      </c>
      <c r="CX23" s="763" t="str">
        <f t="shared" si="1"/>
        <v>Year 3</v>
      </c>
      <c r="CY23" s="763" t="str">
        <f t="shared" si="1"/>
        <v>Year 4</v>
      </c>
      <c r="CZ23" s="763" t="str">
        <f t="shared" si="1"/>
        <v>Year 5</v>
      </c>
      <c r="DA23" s="763" t="str">
        <f t="shared" si="1"/>
        <v>Year 6</v>
      </c>
      <c r="DB23" s="765" t="str">
        <f t="shared" si="1"/>
        <v>Year 1</v>
      </c>
      <c r="DC23" s="765" t="str">
        <f t="shared" si="1"/>
        <v>Year 2</v>
      </c>
      <c r="DD23" s="765" t="str">
        <f t="shared" si="1"/>
        <v>Year 3</v>
      </c>
      <c r="DE23" s="765" t="str">
        <f t="shared" si="1"/>
        <v>Year 4</v>
      </c>
      <c r="DF23" s="765" t="str">
        <f t="shared" si="1"/>
        <v>Year 5</v>
      </c>
      <c r="DG23" s="765" t="str">
        <f t="shared" si="1"/>
        <v>Year 6</v>
      </c>
      <c r="DH23" s="757" t="str">
        <f t="shared" si="1"/>
        <v>Year 1</v>
      </c>
      <c r="DI23" s="757" t="str">
        <f t="shared" si="1"/>
        <v>Year 2</v>
      </c>
      <c r="DJ23" s="757" t="str">
        <f t="shared" si="1"/>
        <v>Year 3</v>
      </c>
      <c r="DK23" s="757" t="str">
        <f t="shared" si="1"/>
        <v>Year 4</v>
      </c>
      <c r="DL23" s="757" t="str">
        <f t="shared" ref="DL23:DM23" si="2">DF23</f>
        <v>Year 5</v>
      </c>
      <c r="DM23" s="757" t="str">
        <f t="shared" si="2"/>
        <v>Year 6</v>
      </c>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row>
    <row r="24" spans="1:149" s="58" customFormat="1" ht="9.9499999999999993" customHeight="1">
      <c r="A24" s="55" t="s">
        <v>181</v>
      </c>
      <c r="B24" s="56" t="s">
        <v>181</v>
      </c>
      <c r="C24" s="56" t="s">
        <v>181</v>
      </c>
      <c r="D24" s="56" t="s">
        <v>181</v>
      </c>
      <c r="E24" s="56" t="s">
        <v>181</v>
      </c>
      <c r="F24" s="56" t="s">
        <v>181</v>
      </c>
      <c r="G24" s="56" t="s">
        <v>181</v>
      </c>
      <c r="H24" s="56" t="s">
        <v>181</v>
      </c>
      <c r="I24" s="56" t="s">
        <v>181</v>
      </c>
      <c r="J24" s="56" t="s">
        <v>181</v>
      </c>
      <c r="K24" s="56" t="s">
        <v>181</v>
      </c>
      <c r="L24" s="68" t="s">
        <v>181</v>
      </c>
      <c r="M24" s="152" t="s">
        <v>181</v>
      </c>
      <c r="N24" s="152" t="s">
        <v>181</v>
      </c>
      <c r="O24" s="152" t="s">
        <v>181</v>
      </c>
      <c r="P24" s="69" t="s">
        <v>181</v>
      </c>
      <c r="Q24" s="152" t="s">
        <v>181</v>
      </c>
      <c r="R24" s="152" t="s">
        <v>181</v>
      </c>
      <c r="S24" s="152" t="s">
        <v>181</v>
      </c>
      <c r="T24" s="152" t="s">
        <v>181</v>
      </c>
      <c r="U24" s="69" t="s">
        <v>181</v>
      </c>
      <c r="V24" s="152" t="s">
        <v>181</v>
      </c>
      <c r="W24" s="152" t="s">
        <v>181</v>
      </c>
      <c r="X24" s="152" t="s">
        <v>181</v>
      </c>
      <c r="Y24" s="152" t="s">
        <v>181</v>
      </c>
      <c r="Z24" s="69" t="s">
        <v>181</v>
      </c>
      <c r="AA24" s="152" t="s">
        <v>181</v>
      </c>
      <c r="AB24" s="152" t="s">
        <v>181</v>
      </c>
      <c r="AC24" s="152" t="s">
        <v>181</v>
      </c>
      <c r="AD24" s="152" t="s">
        <v>181</v>
      </c>
      <c r="AE24" s="69" t="s">
        <v>181</v>
      </c>
      <c r="AF24" s="152" t="s">
        <v>181</v>
      </c>
      <c r="AG24" s="152" t="s">
        <v>181</v>
      </c>
      <c r="AH24" s="152" t="s">
        <v>181</v>
      </c>
      <c r="AI24" s="152" t="s">
        <v>181</v>
      </c>
      <c r="AJ24" s="69" t="s">
        <v>181</v>
      </c>
      <c r="AK24" s="152" t="s">
        <v>181</v>
      </c>
      <c r="AL24" s="152" t="s">
        <v>181</v>
      </c>
      <c r="AM24" s="152" t="s">
        <v>181</v>
      </c>
      <c r="AN24" s="152" t="s">
        <v>181</v>
      </c>
      <c r="AO24" s="69" t="s">
        <v>181</v>
      </c>
      <c r="AP24" s="182" t="s">
        <v>181</v>
      </c>
      <c r="AQ24" s="182" t="s">
        <v>181</v>
      </c>
      <c r="AR24" s="188" t="s">
        <v>181</v>
      </c>
      <c r="AS24" s="729"/>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row>
    <row r="25" spans="1:149" s="58" customFormat="1" ht="20.100000000000001" customHeight="1">
      <c r="A25" s="55"/>
      <c r="B25" s="56"/>
      <c r="C25" s="1347" t="s">
        <v>188</v>
      </c>
      <c r="D25" s="1347"/>
      <c r="E25" s="1347"/>
      <c r="F25" s="1347"/>
      <c r="G25" s="1348"/>
      <c r="H25" s="1348"/>
      <c r="I25" s="1348"/>
      <c r="J25" s="1348"/>
      <c r="K25" s="153" t="s">
        <v>181</v>
      </c>
      <c r="L25" s="71" t="s">
        <v>181</v>
      </c>
      <c r="M25" s="152" t="s">
        <v>181</v>
      </c>
      <c r="N25" s="152" t="s">
        <v>181</v>
      </c>
      <c r="O25" s="152" t="s">
        <v>181</v>
      </c>
      <c r="P25" s="72" t="s">
        <v>181</v>
      </c>
      <c r="Q25" s="154" t="s">
        <v>181</v>
      </c>
      <c r="R25" s="152" t="s">
        <v>181</v>
      </c>
      <c r="S25" s="152" t="s">
        <v>181</v>
      </c>
      <c r="T25" s="152" t="s">
        <v>181</v>
      </c>
      <c r="U25" s="72" t="s">
        <v>181</v>
      </c>
      <c r="V25" s="154" t="s">
        <v>181</v>
      </c>
      <c r="W25" s="152" t="s">
        <v>181</v>
      </c>
      <c r="X25" s="152" t="s">
        <v>181</v>
      </c>
      <c r="Y25" s="152" t="s">
        <v>181</v>
      </c>
      <c r="Z25" s="72" t="s">
        <v>181</v>
      </c>
      <c r="AA25" s="154" t="s">
        <v>181</v>
      </c>
      <c r="AB25" s="152" t="s">
        <v>181</v>
      </c>
      <c r="AC25" s="152" t="s">
        <v>181</v>
      </c>
      <c r="AD25" s="152" t="s">
        <v>181</v>
      </c>
      <c r="AE25" s="72" t="s">
        <v>181</v>
      </c>
      <c r="AF25" s="154" t="s">
        <v>181</v>
      </c>
      <c r="AG25" s="152" t="s">
        <v>181</v>
      </c>
      <c r="AH25" s="152" t="s">
        <v>181</v>
      </c>
      <c r="AI25" s="152" t="s">
        <v>181</v>
      </c>
      <c r="AJ25" s="72" t="s">
        <v>181</v>
      </c>
      <c r="AK25" s="154" t="s">
        <v>181</v>
      </c>
      <c r="AL25" s="152" t="s">
        <v>181</v>
      </c>
      <c r="AM25" s="152" t="s">
        <v>181</v>
      </c>
      <c r="AN25" s="152" t="s">
        <v>181</v>
      </c>
      <c r="AO25" s="72" t="s">
        <v>181</v>
      </c>
      <c r="AP25" s="184" t="s">
        <v>181</v>
      </c>
      <c r="AQ25" s="1181"/>
      <c r="AR25" s="188" t="s">
        <v>181</v>
      </c>
      <c r="AS25" s="729"/>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row>
    <row r="26" spans="1:149" s="58" customFormat="1" ht="30" customHeight="1">
      <c r="A26" s="55" t="s">
        <v>181</v>
      </c>
      <c r="B26" s="56" t="s">
        <v>181</v>
      </c>
      <c r="C26" s="1349" t="s">
        <v>274</v>
      </c>
      <c r="D26" s="1029"/>
      <c r="E26" s="56" t="s">
        <v>181</v>
      </c>
      <c r="F26" s="153" t="s">
        <v>189</v>
      </c>
      <c r="G26" s="153" t="s">
        <v>181</v>
      </c>
      <c r="H26" s="155" t="s">
        <v>248</v>
      </c>
      <c r="I26" s="153" t="s">
        <v>181</v>
      </c>
      <c r="J26" s="106" t="s">
        <v>190</v>
      </c>
      <c r="K26" s="56" t="s">
        <v>181</v>
      </c>
      <c r="L26" s="1136" t="s">
        <v>194</v>
      </c>
      <c r="M26" s="1137"/>
      <c r="N26" s="1137"/>
      <c r="O26" s="154"/>
      <c r="P26" s="73"/>
      <c r="Q26" s="154"/>
      <c r="R26" s="156"/>
      <c r="S26" s="154"/>
      <c r="T26" s="154"/>
      <c r="U26" s="73"/>
      <c r="V26" s="154"/>
      <c r="W26" s="156"/>
      <c r="X26" s="154"/>
      <c r="Y26" s="154"/>
      <c r="Z26" s="73"/>
      <c r="AA26" s="154"/>
      <c r="AB26" s="156"/>
      <c r="AC26" s="154"/>
      <c r="AD26" s="154"/>
      <c r="AE26" s="73"/>
      <c r="AF26" s="154"/>
      <c r="AG26" s="156"/>
      <c r="AH26" s="154"/>
      <c r="AI26" s="154"/>
      <c r="AJ26" s="73"/>
      <c r="AK26" s="154"/>
      <c r="AL26" s="156"/>
      <c r="AM26" s="154" t="s">
        <v>181</v>
      </c>
      <c r="AN26" s="154"/>
      <c r="AO26" s="73" t="s">
        <v>181</v>
      </c>
      <c r="AP26" s="183" t="s">
        <v>181</v>
      </c>
      <c r="AQ26" s="1181"/>
      <c r="AR26" s="188" t="s">
        <v>181</v>
      </c>
      <c r="AS26" s="729"/>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row>
    <row r="27" spans="1:149" s="58" customFormat="1" ht="20.25" customHeight="1">
      <c r="A27" s="55" t="s">
        <v>181</v>
      </c>
      <c r="B27" s="56">
        <v>1</v>
      </c>
      <c r="C27" s="1138" t="s">
        <v>1062</v>
      </c>
      <c r="D27" s="1139"/>
      <c r="E27" s="157"/>
      <c r="F27" s="103" t="s">
        <v>191</v>
      </c>
      <c r="G27" s="56" t="s">
        <v>181</v>
      </c>
      <c r="H27" s="100"/>
      <c r="I27" s="56" t="s">
        <v>181</v>
      </c>
      <c r="J27" s="105">
        <v>0.28000000000000003</v>
      </c>
      <c r="K27" s="56" t="s">
        <v>181</v>
      </c>
      <c r="L27" s="68" t="s">
        <v>181</v>
      </c>
      <c r="M27" s="74"/>
      <c r="N27" s="154" t="s">
        <v>181</v>
      </c>
      <c r="O27" s="400">
        <f t="shared" ref="O27:O36" si="3">ROUND(H27*AT27*M27,$AQ$257)</f>
        <v>0</v>
      </c>
      <c r="P27" s="69" t="s">
        <v>181</v>
      </c>
      <c r="Q27" s="152" t="s">
        <v>181</v>
      </c>
      <c r="R27" s="74"/>
      <c r="S27" s="154" t="s">
        <v>181</v>
      </c>
      <c r="T27" s="400">
        <f t="shared" ref="T27:T36" si="4">ROUND($H27*AU27*R27,$AQ$257)</f>
        <v>0</v>
      </c>
      <c r="U27" s="69" t="s">
        <v>181</v>
      </c>
      <c r="V27" s="152" t="s">
        <v>181</v>
      </c>
      <c r="W27" s="74"/>
      <c r="X27" s="154" t="s">
        <v>181</v>
      </c>
      <c r="Y27" s="400">
        <f t="shared" ref="Y27:Y36" si="5">ROUND($H27*AV27*W27,$AQ$257)</f>
        <v>0</v>
      </c>
      <c r="Z27" s="69" t="s">
        <v>181</v>
      </c>
      <c r="AA27" s="152" t="s">
        <v>181</v>
      </c>
      <c r="AB27" s="74"/>
      <c r="AC27" s="154" t="s">
        <v>181</v>
      </c>
      <c r="AD27" s="400">
        <f t="shared" ref="AD27:AD36" si="6">ROUND($H27*AW27*AB27,$AQ$257)</f>
        <v>0</v>
      </c>
      <c r="AE27" s="69" t="s">
        <v>181</v>
      </c>
      <c r="AF27" s="152" t="s">
        <v>181</v>
      </c>
      <c r="AG27" s="74"/>
      <c r="AH27" s="154" t="s">
        <v>181</v>
      </c>
      <c r="AI27" s="400">
        <f t="shared" ref="AI27:AI36" si="7">ROUND($H27*AX27*AG27,$AQ$257)</f>
        <v>0</v>
      </c>
      <c r="AJ27" s="69" t="s">
        <v>181</v>
      </c>
      <c r="AK27" s="152" t="s">
        <v>181</v>
      </c>
      <c r="AL27" s="74"/>
      <c r="AM27" s="154" t="s">
        <v>181</v>
      </c>
      <c r="AN27" s="400">
        <f t="shared" ref="AN27:AN36" si="8">ROUND($H27*AY27*AL27,$AQ$257)</f>
        <v>0</v>
      </c>
      <c r="AO27" s="75" t="s">
        <v>181</v>
      </c>
      <c r="AP27" s="185" t="s">
        <v>181</v>
      </c>
      <c r="AQ27" s="52">
        <f t="shared" ref="AQ27:AQ36" si="9">SUM(O27+T27+Y27+AD27+AN27+AI27)</f>
        <v>0</v>
      </c>
      <c r="AR27" s="188" t="s">
        <v>181</v>
      </c>
      <c r="AS27" s="729"/>
      <c r="AT27" s="76">
        <v>1.03</v>
      </c>
      <c r="AU27" s="76">
        <f t="shared" ref="AU27:AY36" si="10">1.03*AT27</f>
        <v>1.0609</v>
      </c>
      <c r="AV27" s="76">
        <f t="shared" si="10"/>
        <v>1.092727</v>
      </c>
      <c r="AW27" s="76">
        <f t="shared" si="10"/>
        <v>1.1255088100000001</v>
      </c>
      <c r="AX27" s="76">
        <f t="shared" si="10"/>
        <v>1.1592740743000001</v>
      </c>
      <c r="AY27" s="76">
        <f t="shared" si="10"/>
        <v>1.1940522965290001</v>
      </c>
      <c r="AZ27" s="51">
        <f t="shared" ref="AZ27:AZ36" si="11">ROUND((2080/12)*M27,2)</f>
        <v>0</v>
      </c>
      <c r="BA27" s="51">
        <f t="shared" ref="BA27:BA36" si="12">ROUND((2080/12)*R27,2)</f>
        <v>0</v>
      </c>
      <c r="BB27" s="51">
        <f t="shared" ref="BB27:BB36" si="13">ROUND((2080/12)*W27,2)</f>
        <v>0</v>
      </c>
      <c r="BC27" s="51">
        <f t="shared" ref="BC27:BC36" si="14">ROUND((2080/12)*AB27,2)</f>
        <v>0</v>
      </c>
      <c r="BD27" s="51">
        <f t="shared" ref="BD27:BD36" si="15">ROUND((2080/12)*AG27,2)</f>
        <v>0</v>
      </c>
      <c r="BE27" s="51">
        <f t="shared" ref="BE27:BE36" si="16">ROUND((2080/12)*AL27,2)</f>
        <v>0</v>
      </c>
      <c r="BF27" s="735">
        <f t="shared" ref="BF27:BF36" si="17">ROUND((M27/9),3)</f>
        <v>0</v>
      </c>
      <c r="BG27" s="735">
        <f t="shared" ref="BG27:BG36" si="18">ROUND((R27/9),3)</f>
        <v>0</v>
      </c>
      <c r="BH27" s="735">
        <f t="shared" ref="BH27:BH36" si="19">ROUND((W27/9),3)</f>
        <v>0</v>
      </c>
      <c r="BI27" s="735">
        <f t="shared" ref="BI27:BI36" si="20">ROUND((AB27/9),3)</f>
        <v>0</v>
      </c>
      <c r="BJ27" s="735">
        <f t="shared" ref="BJ27:BJ36" si="21">ROUND((AG27/9),3)</f>
        <v>0</v>
      </c>
      <c r="BK27" s="735">
        <f t="shared" ref="BK27:BK36" si="22">ROUND((AL27/9),3)</f>
        <v>0</v>
      </c>
      <c r="BL27" s="739">
        <f t="shared" ref="BL27:BL36" si="23">ROUND((M27/12),3)</f>
        <v>0</v>
      </c>
      <c r="BM27" s="739">
        <f t="shared" ref="BM27:BM36" si="24">ROUND((R27/12),3)</f>
        <v>0</v>
      </c>
      <c r="BN27" s="739">
        <f t="shared" ref="BN27:BN36" si="25">ROUND((W27/12),3)</f>
        <v>0</v>
      </c>
      <c r="BO27" s="739">
        <f t="shared" ref="BO27:BO36" si="26">ROUND((AB27/12),3)</f>
        <v>0</v>
      </c>
      <c r="BP27" s="739">
        <f t="shared" ref="BP27:BP36" si="27">ROUND((AG27/12),3)</f>
        <v>0</v>
      </c>
      <c r="BQ27" s="739">
        <f t="shared" ref="BQ27:BQ36" si="28">ROUND((AL27/12),3)</f>
        <v>0</v>
      </c>
      <c r="BR27" s="741">
        <f t="shared" ref="BR27:BW27" si="29">ROUND(AT27*$H27,2)</f>
        <v>0</v>
      </c>
      <c r="BS27" s="741">
        <f t="shared" si="29"/>
        <v>0</v>
      </c>
      <c r="BT27" s="741">
        <f t="shared" si="29"/>
        <v>0</v>
      </c>
      <c r="BU27" s="741">
        <f t="shared" si="29"/>
        <v>0</v>
      </c>
      <c r="BV27" s="741">
        <f t="shared" si="29"/>
        <v>0</v>
      </c>
      <c r="BW27" s="741">
        <f t="shared" si="29"/>
        <v>0</v>
      </c>
      <c r="BX27" s="743">
        <f t="shared" ref="BX27:CC27" si="30">BR27*9</f>
        <v>0</v>
      </c>
      <c r="BY27" s="743">
        <f t="shared" si="30"/>
        <v>0</v>
      </c>
      <c r="BZ27" s="743">
        <f t="shared" si="30"/>
        <v>0</v>
      </c>
      <c r="CA27" s="743">
        <f t="shared" si="30"/>
        <v>0</v>
      </c>
      <c r="CB27" s="743">
        <f t="shared" si="30"/>
        <v>0</v>
      </c>
      <c r="CC27" s="743">
        <f t="shared" si="30"/>
        <v>0</v>
      </c>
      <c r="CD27" s="740">
        <f t="shared" ref="CD27:CI27" si="31">BR27*12</f>
        <v>0</v>
      </c>
      <c r="CE27" s="740">
        <f t="shared" si="31"/>
        <v>0</v>
      </c>
      <c r="CF27" s="740">
        <f t="shared" si="31"/>
        <v>0</v>
      </c>
      <c r="CG27" s="740">
        <f t="shared" si="31"/>
        <v>0</v>
      </c>
      <c r="CH27" s="740">
        <f t="shared" si="31"/>
        <v>0</v>
      </c>
      <c r="CI27" s="740">
        <f t="shared" si="31"/>
        <v>0</v>
      </c>
      <c r="CJ27" s="753" t="s">
        <v>1208</v>
      </c>
      <c r="CK27" s="753" t="s">
        <v>1208</v>
      </c>
      <c r="CL27" s="753" t="s">
        <v>1208</v>
      </c>
      <c r="CM27" s="753" t="s">
        <v>1208</v>
      </c>
      <c r="CN27" s="753" t="s">
        <v>1208</v>
      </c>
      <c r="CO27" s="753" t="s">
        <v>1208</v>
      </c>
      <c r="CP27" s="677" t="e">
        <f t="shared" ref="CP27:CP36" si="32">ROUND(O27/M27/173.33,2)</f>
        <v>#DIV/0!</v>
      </c>
      <c r="CQ27" s="677" t="e">
        <f t="shared" ref="CQ27:CQ36" si="33">ROUND(T27/R27/173.33,2)</f>
        <v>#DIV/0!</v>
      </c>
      <c r="CR27" s="677" t="e">
        <f t="shared" ref="CR27:CR36" si="34">ROUND(Y27/W27/173.33,2)</f>
        <v>#DIV/0!</v>
      </c>
      <c r="CS27" s="677" t="e">
        <f t="shared" ref="CS27:CS36" si="35">ROUND(AD27/AB27/173.33,2)</f>
        <v>#DIV/0!</v>
      </c>
      <c r="CT27" s="677" t="e">
        <f t="shared" ref="CT27:CT36" si="36">ROUND(AI27/AG27/173.33,2)</f>
        <v>#DIV/0!</v>
      </c>
      <c r="CU27" s="677" t="e">
        <f t="shared" ref="CU27:CU36" si="37">ROUND(AN27/AL27/173.33,2)</f>
        <v>#DIV/0!</v>
      </c>
      <c r="CV27" s="764" t="e">
        <f t="shared" ref="CV27:DA27" si="38">ROUND(CP27+(CP27*$J27),2)</f>
        <v>#DIV/0!</v>
      </c>
      <c r="CW27" s="764" t="e">
        <f t="shared" si="38"/>
        <v>#DIV/0!</v>
      </c>
      <c r="CX27" s="764" t="e">
        <f t="shared" si="38"/>
        <v>#DIV/0!</v>
      </c>
      <c r="CY27" s="764" t="e">
        <f t="shared" si="38"/>
        <v>#DIV/0!</v>
      </c>
      <c r="CZ27" s="764" t="e">
        <f t="shared" si="38"/>
        <v>#DIV/0!</v>
      </c>
      <c r="DA27" s="764" t="e">
        <f t="shared" si="38"/>
        <v>#DIV/0!</v>
      </c>
      <c r="DB27" s="680" t="e">
        <f t="shared" ref="DB27:DB36" si="39">ROUND(CV27+(CV27*($J$243+$J$242)),2)</f>
        <v>#DIV/0!</v>
      </c>
      <c r="DC27" s="680" t="e">
        <f t="shared" ref="DC27:DC36" si="40">ROUND(CW27+(CW27*($J$243+$J$242)),2)</f>
        <v>#DIV/0!</v>
      </c>
      <c r="DD27" s="680" t="e">
        <f t="shared" ref="DD27:DD36" si="41">ROUND(CX27+(CX27*($J$243+$J$242)),2)</f>
        <v>#DIV/0!</v>
      </c>
      <c r="DE27" s="680" t="e">
        <f t="shared" ref="DE27:DE36" si="42">ROUND(CY27+(CY27*($J$243+$J$242)),2)</f>
        <v>#DIV/0!</v>
      </c>
      <c r="DF27" s="680" t="e">
        <f t="shared" ref="DF27:DF36" si="43">ROUND(CZ27+(CZ27*($J$243+$J$242)),2)</f>
        <v>#DIV/0!</v>
      </c>
      <c r="DG27" s="680" t="e">
        <f t="shared" ref="DG27:DG36" si="44">ROUND(DA27+(DA27*($J$243+$J$242)),2)</f>
        <v>#DIV/0!</v>
      </c>
      <c r="DH27" s="766">
        <f>ROUND($J27*O27, 'Initial Information'!B27)</f>
        <v>0</v>
      </c>
      <c r="DI27" s="766">
        <f>ROUND($J27*T27, 'Initial Information'!C27)</f>
        <v>0</v>
      </c>
      <c r="DJ27" s="766">
        <f>ROUND($J27*Y27, 'Initial Information'!D27)</f>
        <v>0</v>
      </c>
      <c r="DK27" s="766">
        <f>ROUND($J27*AD27, 'Initial Information'!E27)</f>
        <v>0</v>
      </c>
      <c r="DL27" s="766">
        <f>ROUND($J27*AI27, 'Initial Information'!F27)</f>
        <v>0</v>
      </c>
      <c r="DM27" s="766">
        <f>ROUND($J27*AN27, 'Initial Information'!G27)</f>
        <v>0</v>
      </c>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row>
    <row r="28" spans="1:149" s="58" customFormat="1" ht="20.25" customHeight="1">
      <c r="A28" s="55" t="s">
        <v>181</v>
      </c>
      <c r="B28" s="56">
        <v>2</v>
      </c>
      <c r="C28" s="1138"/>
      <c r="D28" s="1139"/>
      <c r="E28" s="157"/>
      <c r="F28" s="104"/>
      <c r="G28" s="56" t="s">
        <v>181</v>
      </c>
      <c r="H28" s="100"/>
      <c r="I28" s="56" t="s">
        <v>181</v>
      </c>
      <c r="J28" s="105">
        <v>0.28000000000000003</v>
      </c>
      <c r="K28" s="56" t="s">
        <v>181</v>
      </c>
      <c r="L28" s="68" t="s">
        <v>181</v>
      </c>
      <c r="M28" s="74"/>
      <c r="N28" s="152" t="s">
        <v>181</v>
      </c>
      <c r="O28" s="400">
        <f t="shared" si="3"/>
        <v>0</v>
      </c>
      <c r="P28" s="69" t="s">
        <v>181</v>
      </c>
      <c r="Q28" s="152" t="s">
        <v>181</v>
      </c>
      <c r="R28" s="74"/>
      <c r="S28" s="152" t="s">
        <v>181</v>
      </c>
      <c r="T28" s="400">
        <f t="shared" si="4"/>
        <v>0</v>
      </c>
      <c r="U28" s="69" t="s">
        <v>181</v>
      </c>
      <c r="V28" s="152" t="s">
        <v>181</v>
      </c>
      <c r="W28" s="74"/>
      <c r="X28" s="152" t="s">
        <v>181</v>
      </c>
      <c r="Y28" s="400">
        <f t="shared" si="5"/>
        <v>0</v>
      </c>
      <c r="Z28" s="69" t="s">
        <v>181</v>
      </c>
      <c r="AA28" s="152" t="s">
        <v>181</v>
      </c>
      <c r="AB28" s="74"/>
      <c r="AC28" s="152" t="s">
        <v>181</v>
      </c>
      <c r="AD28" s="400">
        <f t="shared" si="6"/>
        <v>0</v>
      </c>
      <c r="AE28" s="69" t="s">
        <v>181</v>
      </c>
      <c r="AF28" s="152" t="s">
        <v>181</v>
      </c>
      <c r="AG28" s="74"/>
      <c r="AH28" s="152" t="s">
        <v>181</v>
      </c>
      <c r="AI28" s="400">
        <f t="shared" si="7"/>
        <v>0</v>
      </c>
      <c r="AJ28" s="69" t="s">
        <v>181</v>
      </c>
      <c r="AK28" s="152" t="s">
        <v>181</v>
      </c>
      <c r="AL28" s="74"/>
      <c r="AM28" s="152" t="s">
        <v>181</v>
      </c>
      <c r="AN28" s="400">
        <f t="shared" si="8"/>
        <v>0</v>
      </c>
      <c r="AO28" s="75" t="s">
        <v>181</v>
      </c>
      <c r="AP28" s="185" t="s">
        <v>181</v>
      </c>
      <c r="AQ28" s="52">
        <f t="shared" si="9"/>
        <v>0</v>
      </c>
      <c r="AR28" s="188" t="s">
        <v>181</v>
      </c>
      <c r="AS28" s="729"/>
      <c r="AT28" s="76">
        <v>1.03</v>
      </c>
      <c r="AU28" s="76">
        <f t="shared" si="10"/>
        <v>1.0609</v>
      </c>
      <c r="AV28" s="76">
        <f t="shared" si="10"/>
        <v>1.092727</v>
      </c>
      <c r="AW28" s="76">
        <f t="shared" si="10"/>
        <v>1.1255088100000001</v>
      </c>
      <c r="AX28" s="76">
        <f t="shared" si="10"/>
        <v>1.1592740743000001</v>
      </c>
      <c r="AY28" s="76">
        <f t="shared" si="10"/>
        <v>1.1940522965290001</v>
      </c>
      <c r="AZ28" s="51">
        <f t="shared" si="11"/>
        <v>0</v>
      </c>
      <c r="BA28" s="51">
        <f t="shared" si="12"/>
        <v>0</v>
      </c>
      <c r="BB28" s="51">
        <f t="shared" si="13"/>
        <v>0</v>
      </c>
      <c r="BC28" s="51">
        <f t="shared" si="14"/>
        <v>0</v>
      </c>
      <c r="BD28" s="51">
        <f t="shared" si="15"/>
        <v>0</v>
      </c>
      <c r="BE28" s="51">
        <f t="shared" si="16"/>
        <v>0</v>
      </c>
      <c r="BF28" s="735">
        <f t="shared" si="17"/>
        <v>0</v>
      </c>
      <c r="BG28" s="735">
        <f t="shared" si="18"/>
        <v>0</v>
      </c>
      <c r="BH28" s="735">
        <f t="shared" si="19"/>
        <v>0</v>
      </c>
      <c r="BI28" s="735">
        <f t="shared" si="20"/>
        <v>0</v>
      </c>
      <c r="BJ28" s="735">
        <f t="shared" si="21"/>
        <v>0</v>
      </c>
      <c r="BK28" s="735">
        <f t="shared" si="22"/>
        <v>0</v>
      </c>
      <c r="BL28" s="739">
        <f t="shared" si="23"/>
        <v>0</v>
      </c>
      <c r="BM28" s="739">
        <f t="shared" si="24"/>
        <v>0</v>
      </c>
      <c r="BN28" s="739">
        <f t="shared" si="25"/>
        <v>0</v>
      </c>
      <c r="BO28" s="739">
        <f t="shared" si="26"/>
        <v>0</v>
      </c>
      <c r="BP28" s="739">
        <f t="shared" si="27"/>
        <v>0</v>
      </c>
      <c r="BQ28" s="739">
        <f t="shared" si="28"/>
        <v>0</v>
      </c>
      <c r="BR28" s="741">
        <f t="shared" ref="BR28:BW36" si="45">ROUND(AT28*$H28,2)</f>
        <v>0</v>
      </c>
      <c r="BS28" s="741">
        <f t="shared" si="45"/>
        <v>0</v>
      </c>
      <c r="BT28" s="741">
        <f t="shared" si="45"/>
        <v>0</v>
      </c>
      <c r="BU28" s="741">
        <f t="shared" si="45"/>
        <v>0</v>
      </c>
      <c r="BV28" s="741">
        <f t="shared" si="45"/>
        <v>0</v>
      </c>
      <c r="BW28" s="741">
        <f t="shared" si="45"/>
        <v>0</v>
      </c>
      <c r="BX28" s="743">
        <f t="shared" ref="BX28:CC35" si="46">BR28*9</f>
        <v>0</v>
      </c>
      <c r="BY28" s="743">
        <f t="shared" si="46"/>
        <v>0</v>
      </c>
      <c r="BZ28" s="743">
        <f t="shared" si="46"/>
        <v>0</v>
      </c>
      <c r="CA28" s="743">
        <f t="shared" si="46"/>
        <v>0</v>
      </c>
      <c r="CB28" s="743">
        <f t="shared" si="46"/>
        <v>0</v>
      </c>
      <c r="CC28" s="743">
        <f t="shared" si="46"/>
        <v>0</v>
      </c>
      <c r="CD28" s="740">
        <f t="shared" ref="CD28:CI35" si="47">BR28*12</f>
        <v>0</v>
      </c>
      <c r="CE28" s="740">
        <f t="shared" si="47"/>
        <v>0</v>
      </c>
      <c r="CF28" s="740">
        <f t="shared" si="47"/>
        <v>0</v>
      </c>
      <c r="CG28" s="740">
        <f t="shared" si="47"/>
        <v>0</v>
      </c>
      <c r="CH28" s="740">
        <f t="shared" si="47"/>
        <v>0</v>
      </c>
      <c r="CI28" s="740">
        <f t="shared" si="47"/>
        <v>0</v>
      </c>
      <c r="CJ28" s="746" t="s">
        <v>1208</v>
      </c>
      <c r="CK28" s="746" t="s">
        <v>1208</v>
      </c>
      <c r="CL28" s="746" t="s">
        <v>1208</v>
      </c>
      <c r="CM28" s="746" t="s">
        <v>1208</v>
      </c>
      <c r="CN28" s="746" t="s">
        <v>1208</v>
      </c>
      <c r="CO28" s="746" t="s">
        <v>1208</v>
      </c>
      <c r="CP28" s="677" t="e">
        <f t="shared" si="32"/>
        <v>#DIV/0!</v>
      </c>
      <c r="CQ28" s="677" t="e">
        <f t="shared" si="33"/>
        <v>#DIV/0!</v>
      </c>
      <c r="CR28" s="677" t="e">
        <f t="shared" si="34"/>
        <v>#DIV/0!</v>
      </c>
      <c r="CS28" s="677" t="e">
        <f t="shared" si="35"/>
        <v>#DIV/0!</v>
      </c>
      <c r="CT28" s="677" t="e">
        <f t="shared" si="36"/>
        <v>#DIV/0!</v>
      </c>
      <c r="CU28" s="677" t="e">
        <f t="shared" si="37"/>
        <v>#DIV/0!</v>
      </c>
      <c r="CV28" s="764" t="e">
        <f t="shared" ref="CV28:DA36" si="48">ROUND(CP28+(CP28*$J28),2)</f>
        <v>#DIV/0!</v>
      </c>
      <c r="CW28" s="764" t="e">
        <f t="shared" si="48"/>
        <v>#DIV/0!</v>
      </c>
      <c r="CX28" s="764" t="e">
        <f t="shared" si="48"/>
        <v>#DIV/0!</v>
      </c>
      <c r="CY28" s="764" t="e">
        <f t="shared" si="48"/>
        <v>#DIV/0!</v>
      </c>
      <c r="CZ28" s="764" t="e">
        <f t="shared" si="48"/>
        <v>#DIV/0!</v>
      </c>
      <c r="DA28" s="764" t="e">
        <f t="shared" si="48"/>
        <v>#DIV/0!</v>
      </c>
      <c r="DB28" s="680" t="e">
        <f t="shared" si="39"/>
        <v>#DIV/0!</v>
      </c>
      <c r="DC28" s="680" t="e">
        <f t="shared" si="40"/>
        <v>#DIV/0!</v>
      </c>
      <c r="DD28" s="680" t="e">
        <f t="shared" si="41"/>
        <v>#DIV/0!</v>
      </c>
      <c r="DE28" s="680" t="e">
        <f t="shared" si="42"/>
        <v>#DIV/0!</v>
      </c>
      <c r="DF28" s="680" t="e">
        <f t="shared" si="43"/>
        <v>#DIV/0!</v>
      </c>
      <c r="DG28" s="680" t="e">
        <f t="shared" si="44"/>
        <v>#DIV/0!</v>
      </c>
      <c r="DH28" s="766">
        <f>ROUND($J28*O28, 'Initial Information'!B28)</f>
        <v>0</v>
      </c>
      <c r="DI28" s="766">
        <f>ROUND($J28*T28, 'Initial Information'!C28)</f>
        <v>0</v>
      </c>
      <c r="DJ28" s="766">
        <f>ROUND($J28*Y28, 'Initial Information'!D28)</f>
        <v>0</v>
      </c>
      <c r="DK28" s="766">
        <f>ROUND($J28*AD28, 'Initial Information'!E28)</f>
        <v>0</v>
      </c>
      <c r="DL28" s="766">
        <f>ROUND($J28*AI28, 'Initial Information'!F28)</f>
        <v>0</v>
      </c>
      <c r="DM28" s="766">
        <f>ROUND($J28*AN28, 'Initial Information'!G28)</f>
        <v>0</v>
      </c>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row>
    <row r="29" spans="1:149" s="58" customFormat="1" ht="20.25" customHeight="1">
      <c r="A29" s="55" t="s">
        <v>181</v>
      </c>
      <c r="B29" s="56">
        <v>3</v>
      </c>
      <c r="C29" s="1138"/>
      <c r="D29" s="1139"/>
      <c r="E29" s="157"/>
      <c r="F29" s="104"/>
      <c r="G29" s="56" t="s">
        <v>181</v>
      </c>
      <c r="H29" s="100"/>
      <c r="I29" s="56" t="s">
        <v>181</v>
      </c>
      <c r="J29" s="105">
        <v>0.28000000000000003</v>
      </c>
      <c r="K29" s="56" t="s">
        <v>181</v>
      </c>
      <c r="L29" s="68" t="s">
        <v>181</v>
      </c>
      <c r="M29" s="74"/>
      <c r="N29" s="152" t="s">
        <v>181</v>
      </c>
      <c r="O29" s="400">
        <f t="shared" si="3"/>
        <v>0</v>
      </c>
      <c r="P29" s="69" t="s">
        <v>181</v>
      </c>
      <c r="Q29" s="152" t="s">
        <v>181</v>
      </c>
      <c r="R29" s="74"/>
      <c r="S29" s="152" t="s">
        <v>181</v>
      </c>
      <c r="T29" s="400">
        <f t="shared" si="4"/>
        <v>0</v>
      </c>
      <c r="U29" s="69" t="s">
        <v>181</v>
      </c>
      <c r="V29" s="152" t="s">
        <v>181</v>
      </c>
      <c r="W29" s="74"/>
      <c r="X29" s="152" t="s">
        <v>181</v>
      </c>
      <c r="Y29" s="400">
        <f t="shared" si="5"/>
        <v>0</v>
      </c>
      <c r="Z29" s="69" t="s">
        <v>181</v>
      </c>
      <c r="AA29" s="152" t="s">
        <v>181</v>
      </c>
      <c r="AB29" s="74"/>
      <c r="AC29" s="152" t="s">
        <v>181</v>
      </c>
      <c r="AD29" s="400">
        <f t="shared" si="6"/>
        <v>0</v>
      </c>
      <c r="AE29" s="69" t="s">
        <v>181</v>
      </c>
      <c r="AF29" s="152" t="s">
        <v>181</v>
      </c>
      <c r="AG29" s="74"/>
      <c r="AH29" s="152" t="s">
        <v>181</v>
      </c>
      <c r="AI29" s="400">
        <f t="shared" si="7"/>
        <v>0</v>
      </c>
      <c r="AJ29" s="69" t="s">
        <v>181</v>
      </c>
      <c r="AK29" s="152" t="s">
        <v>181</v>
      </c>
      <c r="AL29" s="74"/>
      <c r="AM29" s="152" t="s">
        <v>181</v>
      </c>
      <c r="AN29" s="400">
        <f t="shared" si="8"/>
        <v>0</v>
      </c>
      <c r="AO29" s="75" t="s">
        <v>181</v>
      </c>
      <c r="AP29" s="185" t="s">
        <v>181</v>
      </c>
      <c r="AQ29" s="52">
        <f t="shared" si="9"/>
        <v>0</v>
      </c>
      <c r="AR29" s="188" t="s">
        <v>181</v>
      </c>
      <c r="AS29" s="729"/>
      <c r="AT29" s="76">
        <v>1.03</v>
      </c>
      <c r="AU29" s="76">
        <f t="shared" si="10"/>
        <v>1.0609</v>
      </c>
      <c r="AV29" s="76">
        <f t="shared" si="10"/>
        <v>1.092727</v>
      </c>
      <c r="AW29" s="76">
        <f t="shared" si="10"/>
        <v>1.1255088100000001</v>
      </c>
      <c r="AX29" s="76">
        <f t="shared" si="10"/>
        <v>1.1592740743000001</v>
      </c>
      <c r="AY29" s="76">
        <f t="shared" si="10"/>
        <v>1.1940522965290001</v>
      </c>
      <c r="AZ29" s="51">
        <f t="shared" si="11"/>
        <v>0</v>
      </c>
      <c r="BA29" s="51">
        <f t="shared" si="12"/>
        <v>0</v>
      </c>
      <c r="BB29" s="51">
        <f t="shared" si="13"/>
        <v>0</v>
      </c>
      <c r="BC29" s="51">
        <f t="shared" si="14"/>
        <v>0</v>
      </c>
      <c r="BD29" s="51">
        <f t="shared" si="15"/>
        <v>0</v>
      </c>
      <c r="BE29" s="51">
        <f t="shared" si="16"/>
        <v>0</v>
      </c>
      <c r="BF29" s="735">
        <f t="shared" si="17"/>
        <v>0</v>
      </c>
      <c r="BG29" s="735">
        <f t="shared" si="18"/>
        <v>0</v>
      </c>
      <c r="BH29" s="735">
        <f t="shared" si="19"/>
        <v>0</v>
      </c>
      <c r="BI29" s="735">
        <f t="shared" si="20"/>
        <v>0</v>
      </c>
      <c r="BJ29" s="735">
        <f t="shared" si="21"/>
        <v>0</v>
      </c>
      <c r="BK29" s="735">
        <f t="shared" si="22"/>
        <v>0</v>
      </c>
      <c r="BL29" s="739">
        <f t="shared" si="23"/>
        <v>0</v>
      </c>
      <c r="BM29" s="739">
        <f t="shared" si="24"/>
        <v>0</v>
      </c>
      <c r="BN29" s="739">
        <f t="shared" si="25"/>
        <v>0</v>
      </c>
      <c r="BO29" s="739">
        <f t="shared" si="26"/>
        <v>0</v>
      </c>
      <c r="BP29" s="739">
        <f t="shared" si="27"/>
        <v>0</v>
      </c>
      <c r="BQ29" s="739">
        <f t="shared" si="28"/>
        <v>0</v>
      </c>
      <c r="BR29" s="741">
        <f t="shared" si="45"/>
        <v>0</v>
      </c>
      <c r="BS29" s="741">
        <f t="shared" si="45"/>
        <v>0</v>
      </c>
      <c r="BT29" s="741">
        <f t="shared" si="45"/>
        <v>0</v>
      </c>
      <c r="BU29" s="741">
        <f t="shared" si="45"/>
        <v>0</v>
      </c>
      <c r="BV29" s="741">
        <f t="shared" si="45"/>
        <v>0</v>
      </c>
      <c r="BW29" s="741">
        <f t="shared" si="45"/>
        <v>0</v>
      </c>
      <c r="BX29" s="743">
        <f t="shared" si="46"/>
        <v>0</v>
      </c>
      <c r="BY29" s="743">
        <f t="shared" si="46"/>
        <v>0</v>
      </c>
      <c r="BZ29" s="743">
        <f t="shared" si="46"/>
        <v>0</v>
      </c>
      <c r="CA29" s="743">
        <f t="shared" si="46"/>
        <v>0</v>
      </c>
      <c r="CB29" s="743">
        <f t="shared" si="46"/>
        <v>0</v>
      </c>
      <c r="CC29" s="743">
        <f t="shared" si="46"/>
        <v>0</v>
      </c>
      <c r="CD29" s="740">
        <f t="shared" si="47"/>
        <v>0</v>
      </c>
      <c r="CE29" s="740">
        <f t="shared" si="47"/>
        <v>0</v>
      </c>
      <c r="CF29" s="740">
        <f t="shared" si="47"/>
        <v>0</v>
      </c>
      <c r="CG29" s="740">
        <f t="shared" si="47"/>
        <v>0</v>
      </c>
      <c r="CH29" s="740">
        <f t="shared" si="47"/>
        <v>0</v>
      </c>
      <c r="CI29" s="740">
        <f t="shared" si="47"/>
        <v>0</v>
      </c>
      <c r="CJ29" s="746" t="s">
        <v>1208</v>
      </c>
      <c r="CK29" s="746" t="s">
        <v>1208</v>
      </c>
      <c r="CL29" s="746" t="s">
        <v>1208</v>
      </c>
      <c r="CM29" s="746" t="s">
        <v>1208</v>
      </c>
      <c r="CN29" s="746" t="s">
        <v>1208</v>
      </c>
      <c r="CO29" s="746" t="s">
        <v>1208</v>
      </c>
      <c r="CP29" s="677" t="e">
        <f t="shared" si="32"/>
        <v>#DIV/0!</v>
      </c>
      <c r="CQ29" s="677" t="e">
        <f t="shared" si="33"/>
        <v>#DIV/0!</v>
      </c>
      <c r="CR29" s="677" t="e">
        <f t="shared" si="34"/>
        <v>#DIV/0!</v>
      </c>
      <c r="CS29" s="677" t="e">
        <f t="shared" si="35"/>
        <v>#DIV/0!</v>
      </c>
      <c r="CT29" s="677" t="e">
        <f t="shared" si="36"/>
        <v>#DIV/0!</v>
      </c>
      <c r="CU29" s="677" t="e">
        <f t="shared" si="37"/>
        <v>#DIV/0!</v>
      </c>
      <c r="CV29" s="764" t="e">
        <f t="shared" si="48"/>
        <v>#DIV/0!</v>
      </c>
      <c r="CW29" s="764" t="e">
        <f t="shared" si="48"/>
        <v>#DIV/0!</v>
      </c>
      <c r="CX29" s="764" t="e">
        <f t="shared" si="48"/>
        <v>#DIV/0!</v>
      </c>
      <c r="CY29" s="764" t="e">
        <f t="shared" si="48"/>
        <v>#DIV/0!</v>
      </c>
      <c r="CZ29" s="764" t="e">
        <f t="shared" si="48"/>
        <v>#DIV/0!</v>
      </c>
      <c r="DA29" s="764" t="e">
        <f t="shared" si="48"/>
        <v>#DIV/0!</v>
      </c>
      <c r="DB29" s="680" t="e">
        <f t="shared" si="39"/>
        <v>#DIV/0!</v>
      </c>
      <c r="DC29" s="680" t="e">
        <f t="shared" si="40"/>
        <v>#DIV/0!</v>
      </c>
      <c r="DD29" s="680" t="e">
        <f t="shared" si="41"/>
        <v>#DIV/0!</v>
      </c>
      <c r="DE29" s="680" t="e">
        <f t="shared" si="42"/>
        <v>#DIV/0!</v>
      </c>
      <c r="DF29" s="680" t="e">
        <f t="shared" si="43"/>
        <v>#DIV/0!</v>
      </c>
      <c r="DG29" s="680" t="e">
        <f t="shared" si="44"/>
        <v>#DIV/0!</v>
      </c>
      <c r="DH29" s="766">
        <f>ROUND($J29*O29, 'Initial Information'!B29)</f>
        <v>0</v>
      </c>
      <c r="DI29" s="766">
        <f>ROUND($J29*T29, 'Initial Information'!C29)</f>
        <v>0</v>
      </c>
      <c r="DJ29" s="766">
        <f>ROUND($J29*Y29, 'Initial Information'!D29)</f>
        <v>0</v>
      </c>
      <c r="DK29" s="766">
        <f>ROUND($J29*AD29, 'Initial Information'!E29)</f>
        <v>0</v>
      </c>
      <c r="DL29" s="766">
        <f>ROUND($J29*AI29, 'Initial Information'!F29)</f>
        <v>0</v>
      </c>
      <c r="DM29" s="766">
        <f>ROUND($J29*AN29, 'Initial Information'!G29)</f>
        <v>0</v>
      </c>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row>
    <row r="30" spans="1:149" s="58" customFormat="1" ht="20.25" customHeight="1">
      <c r="A30" s="55" t="s">
        <v>181</v>
      </c>
      <c r="B30" s="56">
        <v>4</v>
      </c>
      <c r="C30" s="1138"/>
      <c r="D30" s="1139"/>
      <c r="E30" s="157"/>
      <c r="F30" s="104"/>
      <c r="G30" s="56" t="s">
        <v>181</v>
      </c>
      <c r="H30" s="100"/>
      <c r="I30" s="56" t="s">
        <v>181</v>
      </c>
      <c r="J30" s="105">
        <v>0.28000000000000003</v>
      </c>
      <c r="K30" s="56" t="s">
        <v>181</v>
      </c>
      <c r="L30" s="68" t="s">
        <v>181</v>
      </c>
      <c r="M30" s="74"/>
      <c r="N30" s="152" t="s">
        <v>181</v>
      </c>
      <c r="O30" s="400">
        <f t="shared" si="3"/>
        <v>0</v>
      </c>
      <c r="P30" s="69" t="s">
        <v>181</v>
      </c>
      <c r="Q30" s="152" t="s">
        <v>181</v>
      </c>
      <c r="R30" s="74"/>
      <c r="S30" s="152" t="s">
        <v>181</v>
      </c>
      <c r="T30" s="400">
        <f t="shared" si="4"/>
        <v>0</v>
      </c>
      <c r="U30" s="69" t="s">
        <v>181</v>
      </c>
      <c r="V30" s="152" t="s">
        <v>181</v>
      </c>
      <c r="W30" s="74"/>
      <c r="X30" s="152" t="s">
        <v>181</v>
      </c>
      <c r="Y30" s="400">
        <f t="shared" si="5"/>
        <v>0</v>
      </c>
      <c r="Z30" s="69" t="s">
        <v>181</v>
      </c>
      <c r="AA30" s="152" t="s">
        <v>181</v>
      </c>
      <c r="AB30" s="74"/>
      <c r="AC30" s="152" t="s">
        <v>181</v>
      </c>
      <c r="AD30" s="400">
        <f t="shared" si="6"/>
        <v>0</v>
      </c>
      <c r="AE30" s="69" t="s">
        <v>181</v>
      </c>
      <c r="AF30" s="152" t="s">
        <v>181</v>
      </c>
      <c r="AG30" s="74"/>
      <c r="AH30" s="152" t="s">
        <v>181</v>
      </c>
      <c r="AI30" s="400">
        <f t="shared" si="7"/>
        <v>0</v>
      </c>
      <c r="AJ30" s="69" t="s">
        <v>181</v>
      </c>
      <c r="AK30" s="152" t="s">
        <v>181</v>
      </c>
      <c r="AL30" s="74"/>
      <c r="AM30" s="152" t="s">
        <v>181</v>
      </c>
      <c r="AN30" s="400">
        <f t="shared" si="8"/>
        <v>0</v>
      </c>
      <c r="AO30" s="75" t="s">
        <v>181</v>
      </c>
      <c r="AP30" s="185" t="s">
        <v>181</v>
      </c>
      <c r="AQ30" s="52">
        <f t="shared" si="9"/>
        <v>0</v>
      </c>
      <c r="AR30" s="188" t="s">
        <v>181</v>
      </c>
      <c r="AS30" s="729"/>
      <c r="AT30" s="76">
        <v>1.03</v>
      </c>
      <c r="AU30" s="76">
        <f t="shared" si="10"/>
        <v>1.0609</v>
      </c>
      <c r="AV30" s="76">
        <f t="shared" si="10"/>
        <v>1.092727</v>
      </c>
      <c r="AW30" s="76">
        <f t="shared" si="10"/>
        <v>1.1255088100000001</v>
      </c>
      <c r="AX30" s="76">
        <f t="shared" si="10"/>
        <v>1.1592740743000001</v>
      </c>
      <c r="AY30" s="76">
        <f t="shared" si="10"/>
        <v>1.1940522965290001</v>
      </c>
      <c r="AZ30" s="51">
        <f t="shared" si="11"/>
        <v>0</v>
      </c>
      <c r="BA30" s="51">
        <f t="shared" si="12"/>
        <v>0</v>
      </c>
      <c r="BB30" s="51">
        <f t="shared" si="13"/>
        <v>0</v>
      </c>
      <c r="BC30" s="51">
        <f t="shared" si="14"/>
        <v>0</v>
      </c>
      <c r="BD30" s="51">
        <f t="shared" si="15"/>
        <v>0</v>
      </c>
      <c r="BE30" s="51">
        <f t="shared" si="16"/>
        <v>0</v>
      </c>
      <c r="BF30" s="735">
        <f t="shared" si="17"/>
        <v>0</v>
      </c>
      <c r="BG30" s="735">
        <f t="shared" si="18"/>
        <v>0</v>
      </c>
      <c r="BH30" s="735">
        <f t="shared" si="19"/>
        <v>0</v>
      </c>
      <c r="BI30" s="735">
        <f t="shared" si="20"/>
        <v>0</v>
      </c>
      <c r="BJ30" s="735">
        <f t="shared" si="21"/>
        <v>0</v>
      </c>
      <c r="BK30" s="735">
        <f t="shared" si="22"/>
        <v>0</v>
      </c>
      <c r="BL30" s="739">
        <f t="shared" si="23"/>
        <v>0</v>
      </c>
      <c r="BM30" s="739">
        <f t="shared" si="24"/>
        <v>0</v>
      </c>
      <c r="BN30" s="739">
        <f t="shared" si="25"/>
        <v>0</v>
      </c>
      <c r="BO30" s="739">
        <f t="shared" si="26"/>
        <v>0</v>
      </c>
      <c r="BP30" s="739">
        <f t="shared" si="27"/>
        <v>0</v>
      </c>
      <c r="BQ30" s="739">
        <f t="shared" si="28"/>
        <v>0</v>
      </c>
      <c r="BR30" s="741">
        <f t="shared" si="45"/>
        <v>0</v>
      </c>
      <c r="BS30" s="741">
        <f t="shared" si="45"/>
        <v>0</v>
      </c>
      <c r="BT30" s="741">
        <f t="shared" si="45"/>
        <v>0</v>
      </c>
      <c r="BU30" s="741">
        <f t="shared" si="45"/>
        <v>0</v>
      </c>
      <c r="BV30" s="741">
        <f t="shared" si="45"/>
        <v>0</v>
      </c>
      <c r="BW30" s="741">
        <f t="shared" si="45"/>
        <v>0</v>
      </c>
      <c r="BX30" s="743">
        <f t="shared" si="46"/>
        <v>0</v>
      </c>
      <c r="BY30" s="743">
        <f t="shared" si="46"/>
        <v>0</v>
      </c>
      <c r="BZ30" s="743">
        <f t="shared" si="46"/>
        <v>0</v>
      </c>
      <c r="CA30" s="743">
        <f t="shared" si="46"/>
        <v>0</v>
      </c>
      <c r="CB30" s="743">
        <f t="shared" si="46"/>
        <v>0</v>
      </c>
      <c r="CC30" s="743">
        <f t="shared" si="46"/>
        <v>0</v>
      </c>
      <c r="CD30" s="740">
        <f t="shared" si="47"/>
        <v>0</v>
      </c>
      <c r="CE30" s="740">
        <f t="shared" si="47"/>
        <v>0</v>
      </c>
      <c r="CF30" s="740">
        <f t="shared" si="47"/>
        <v>0</v>
      </c>
      <c r="CG30" s="740">
        <f t="shared" si="47"/>
        <v>0</v>
      </c>
      <c r="CH30" s="740">
        <f t="shared" si="47"/>
        <v>0</v>
      </c>
      <c r="CI30" s="740">
        <f t="shared" si="47"/>
        <v>0</v>
      </c>
      <c r="CJ30" s="746" t="s">
        <v>1208</v>
      </c>
      <c r="CK30" s="746" t="s">
        <v>1208</v>
      </c>
      <c r="CL30" s="746" t="s">
        <v>1208</v>
      </c>
      <c r="CM30" s="746" t="s">
        <v>1208</v>
      </c>
      <c r="CN30" s="746" t="s">
        <v>1208</v>
      </c>
      <c r="CO30" s="746" t="s">
        <v>1208</v>
      </c>
      <c r="CP30" s="677" t="e">
        <f t="shared" si="32"/>
        <v>#DIV/0!</v>
      </c>
      <c r="CQ30" s="677" t="e">
        <f t="shared" si="33"/>
        <v>#DIV/0!</v>
      </c>
      <c r="CR30" s="677" t="e">
        <f t="shared" si="34"/>
        <v>#DIV/0!</v>
      </c>
      <c r="CS30" s="677" t="e">
        <f t="shared" si="35"/>
        <v>#DIV/0!</v>
      </c>
      <c r="CT30" s="677" t="e">
        <f t="shared" si="36"/>
        <v>#DIV/0!</v>
      </c>
      <c r="CU30" s="677" t="e">
        <f t="shared" si="37"/>
        <v>#DIV/0!</v>
      </c>
      <c r="CV30" s="764" t="e">
        <f t="shared" si="48"/>
        <v>#DIV/0!</v>
      </c>
      <c r="CW30" s="764" t="e">
        <f t="shared" si="48"/>
        <v>#DIV/0!</v>
      </c>
      <c r="CX30" s="764" t="e">
        <f t="shared" si="48"/>
        <v>#DIV/0!</v>
      </c>
      <c r="CY30" s="764" t="e">
        <f t="shared" si="48"/>
        <v>#DIV/0!</v>
      </c>
      <c r="CZ30" s="764" t="e">
        <f t="shared" si="48"/>
        <v>#DIV/0!</v>
      </c>
      <c r="DA30" s="764" t="e">
        <f t="shared" si="48"/>
        <v>#DIV/0!</v>
      </c>
      <c r="DB30" s="680" t="e">
        <f t="shared" si="39"/>
        <v>#DIV/0!</v>
      </c>
      <c r="DC30" s="680" t="e">
        <f t="shared" si="40"/>
        <v>#DIV/0!</v>
      </c>
      <c r="DD30" s="680" t="e">
        <f t="shared" si="41"/>
        <v>#DIV/0!</v>
      </c>
      <c r="DE30" s="680" t="e">
        <f t="shared" si="42"/>
        <v>#DIV/0!</v>
      </c>
      <c r="DF30" s="680" t="e">
        <f t="shared" si="43"/>
        <v>#DIV/0!</v>
      </c>
      <c r="DG30" s="680" t="e">
        <f t="shared" si="44"/>
        <v>#DIV/0!</v>
      </c>
      <c r="DH30" s="766">
        <f>ROUND($J30*O30, 'Initial Information'!B30)</f>
        <v>0</v>
      </c>
      <c r="DI30" s="766">
        <f>ROUND($J30*T30, 'Initial Information'!C30)</f>
        <v>0</v>
      </c>
      <c r="DJ30" s="766">
        <f>ROUND($J30*Y30, 'Initial Information'!D30)</f>
        <v>0</v>
      </c>
      <c r="DK30" s="766">
        <f>ROUND($J30*AD30, 'Initial Information'!E30)</f>
        <v>0</v>
      </c>
      <c r="DL30" s="766">
        <f>ROUND($J30*AI30, 'Initial Information'!F30)</f>
        <v>0</v>
      </c>
      <c r="DM30" s="766">
        <f>ROUND($J30*AN30, 'Initial Information'!G30)</f>
        <v>0</v>
      </c>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row>
    <row r="31" spans="1:149" s="58" customFormat="1" ht="20.25" customHeight="1">
      <c r="A31" s="55" t="s">
        <v>181</v>
      </c>
      <c r="B31" s="56">
        <v>5</v>
      </c>
      <c r="C31" s="1138"/>
      <c r="D31" s="1139"/>
      <c r="E31" s="157"/>
      <c r="F31" s="104"/>
      <c r="G31" s="56" t="s">
        <v>181</v>
      </c>
      <c r="H31" s="100"/>
      <c r="I31" s="56" t="s">
        <v>181</v>
      </c>
      <c r="J31" s="105">
        <v>0.28000000000000003</v>
      </c>
      <c r="K31" s="56" t="s">
        <v>181</v>
      </c>
      <c r="L31" s="68" t="s">
        <v>181</v>
      </c>
      <c r="M31" s="74"/>
      <c r="N31" s="152" t="s">
        <v>181</v>
      </c>
      <c r="O31" s="400">
        <f t="shared" si="3"/>
        <v>0</v>
      </c>
      <c r="P31" s="69" t="s">
        <v>181</v>
      </c>
      <c r="Q31" s="152" t="s">
        <v>181</v>
      </c>
      <c r="R31" s="74"/>
      <c r="S31" s="152" t="s">
        <v>181</v>
      </c>
      <c r="T31" s="400">
        <f t="shared" si="4"/>
        <v>0</v>
      </c>
      <c r="U31" s="69" t="s">
        <v>181</v>
      </c>
      <c r="V31" s="152" t="s">
        <v>181</v>
      </c>
      <c r="W31" s="74"/>
      <c r="X31" s="152" t="s">
        <v>181</v>
      </c>
      <c r="Y31" s="400">
        <f t="shared" si="5"/>
        <v>0</v>
      </c>
      <c r="Z31" s="69" t="s">
        <v>181</v>
      </c>
      <c r="AA31" s="152" t="s">
        <v>181</v>
      </c>
      <c r="AB31" s="74"/>
      <c r="AC31" s="152" t="s">
        <v>181</v>
      </c>
      <c r="AD31" s="400">
        <f t="shared" si="6"/>
        <v>0</v>
      </c>
      <c r="AE31" s="69" t="s">
        <v>181</v>
      </c>
      <c r="AF31" s="152" t="s">
        <v>181</v>
      </c>
      <c r="AG31" s="74"/>
      <c r="AH31" s="152" t="s">
        <v>181</v>
      </c>
      <c r="AI31" s="400">
        <f t="shared" si="7"/>
        <v>0</v>
      </c>
      <c r="AJ31" s="69" t="s">
        <v>181</v>
      </c>
      <c r="AK31" s="152" t="s">
        <v>181</v>
      </c>
      <c r="AL31" s="74"/>
      <c r="AM31" s="152" t="s">
        <v>181</v>
      </c>
      <c r="AN31" s="400">
        <f t="shared" si="8"/>
        <v>0</v>
      </c>
      <c r="AO31" s="75" t="s">
        <v>181</v>
      </c>
      <c r="AP31" s="185" t="s">
        <v>181</v>
      </c>
      <c r="AQ31" s="52">
        <f t="shared" si="9"/>
        <v>0</v>
      </c>
      <c r="AR31" s="188" t="s">
        <v>181</v>
      </c>
      <c r="AS31" s="729"/>
      <c r="AT31" s="76">
        <v>1.03</v>
      </c>
      <c r="AU31" s="76">
        <f t="shared" si="10"/>
        <v>1.0609</v>
      </c>
      <c r="AV31" s="76">
        <f t="shared" si="10"/>
        <v>1.092727</v>
      </c>
      <c r="AW31" s="76">
        <f t="shared" si="10"/>
        <v>1.1255088100000001</v>
      </c>
      <c r="AX31" s="76">
        <f t="shared" si="10"/>
        <v>1.1592740743000001</v>
      </c>
      <c r="AY31" s="76">
        <f t="shared" si="10"/>
        <v>1.1940522965290001</v>
      </c>
      <c r="AZ31" s="51">
        <f t="shared" si="11"/>
        <v>0</v>
      </c>
      <c r="BA31" s="51">
        <f t="shared" si="12"/>
        <v>0</v>
      </c>
      <c r="BB31" s="51">
        <f t="shared" si="13"/>
        <v>0</v>
      </c>
      <c r="BC31" s="51">
        <f t="shared" si="14"/>
        <v>0</v>
      </c>
      <c r="BD31" s="51">
        <f t="shared" si="15"/>
        <v>0</v>
      </c>
      <c r="BE31" s="51">
        <f t="shared" si="16"/>
        <v>0</v>
      </c>
      <c r="BF31" s="735">
        <f t="shared" si="17"/>
        <v>0</v>
      </c>
      <c r="BG31" s="735">
        <f t="shared" si="18"/>
        <v>0</v>
      </c>
      <c r="BH31" s="735">
        <f t="shared" si="19"/>
        <v>0</v>
      </c>
      <c r="BI31" s="735">
        <f t="shared" si="20"/>
        <v>0</v>
      </c>
      <c r="BJ31" s="735">
        <f t="shared" si="21"/>
        <v>0</v>
      </c>
      <c r="BK31" s="735">
        <f t="shared" si="22"/>
        <v>0</v>
      </c>
      <c r="BL31" s="739">
        <f t="shared" si="23"/>
        <v>0</v>
      </c>
      <c r="BM31" s="739">
        <f t="shared" si="24"/>
        <v>0</v>
      </c>
      <c r="BN31" s="739">
        <f t="shared" si="25"/>
        <v>0</v>
      </c>
      <c r="BO31" s="739">
        <f t="shared" si="26"/>
        <v>0</v>
      </c>
      <c r="BP31" s="739">
        <f t="shared" si="27"/>
        <v>0</v>
      </c>
      <c r="BQ31" s="739">
        <f t="shared" si="28"/>
        <v>0</v>
      </c>
      <c r="BR31" s="741">
        <f t="shared" si="45"/>
        <v>0</v>
      </c>
      <c r="BS31" s="741">
        <f t="shared" si="45"/>
        <v>0</v>
      </c>
      <c r="BT31" s="741">
        <f t="shared" si="45"/>
        <v>0</v>
      </c>
      <c r="BU31" s="741">
        <f t="shared" si="45"/>
        <v>0</v>
      </c>
      <c r="BV31" s="741">
        <f t="shared" si="45"/>
        <v>0</v>
      </c>
      <c r="BW31" s="741">
        <f t="shared" si="45"/>
        <v>0</v>
      </c>
      <c r="BX31" s="743">
        <f t="shared" si="46"/>
        <v>0</v>
      </c>
      <c r="BY31" s="743">
        <f t="shared" si="46"/>
        <v>0</v>
      </c>
      <c r="BZ31" s="743">
        <f t="shared" si="46"/>
        <v>0</v>
      </c>
      <c r="CA31" s="743">
        <f t="shared" si="46"/>
        <v>0</v>
      </c>
      <c r="CB31" s="743">
        <f t="shared" si="46"/>
        <v>0</v>
      </c>
      <c r="CC31" s="743">
        <f t="shared" si="46"/>
        <v>0</v>
      </c>
      <c r="CD31" s="740">
        <f t="shared" si="47"/>
        <v>0</v>
      </c>
      <c r="CE31" s="740">
        <f t="shared" si="47"/>
        <v>0</v>
      </c>
      <c r="CF31" s="740">
        <f t="shared" si="47"/>
        <v>0</v>
      </c>
      <c r="CG31" s="740">
        <f t="shared" si="47"/>
        <v>0</v>
      </c>
      <c r="CH31" s="740">
        <f t="shared" si="47"/>
        <v>0</v>
      </c>
      <c r="CI31" s="740">
        <f t="shared" si="47"/>
        <v>0</v>
      </c>
      <c r="CJ31" s="746" t="s">
        <v>1208</v>
      </c>
      <c r="CK31" s="746" t="s">
        <v>1208</v>
      </c>
      <c r="CL31" s="746" t="s">
        <v>1208</v>
      </c>
      <c r="CM31" s="746" t="s">
        <v>1208</v>
      </c>
      <c r="CN31" s="746" t="s">
        <v>1208</v>
      </c>
      <c r="CO31" s="746" t="s">
        <v>1208</v>
      </c>
      <c r="CP31" s="677" t="e">
        <f t="shared" si="32"/>
        <v>#DIV/0!</v>
      </c>
      <c r="CQ31" s="677" t="e">
        <f t="shared" si="33"/>
        <v>#DIV/0!</v>
      </c>
      <c r="CR31" s="677" t="e">
        <f t="shared" si="34"/>
        <v>#DIV/0!</v>
      </c>
      <c r="CS31" s="677" t="e">
        <f t="shared" si="35"/>
        <v>#DIV/0!</v>
      </c>
      <c r="CT31" s="677" t="e">
        <f t="shared" si="36"/>
        <v>#DIV/0!</v>
      </c>
      <c r="CU31" s="677" t="e">
        <f t="shared" si="37"/>
        <v>#DIV/0!</v>
      </c>
      <c r="CV31" s="764" t="e">
        <f t="shared" si="48"/>
        <v>#DIV/0!</v>
      </c>
      <c r="CW31" s="764" t="e">
        <f t="shared" si="48"/>
        <v>#DIV/0!</v>
      </c>
      <c r="CX31" s="764" t="e">
        <f t="shared" si="48"/>
        <v>#DIV/0!</v>
      </c>
      <c r="CY31" s="764" t="e">
        <f t="shared" si="48"/>
        <v>#DIV/0!</v>
      </c>
      <c r="CZ31" s="764" t="e">
        <f t="shared" si="48"/>
        <v>#DIV/0!</v>
      </c>
      <c r="DA31" s="764" t="e">
        <f t="shared" si="48"/>
        <v>#DIV/0!</v>
      </c>
      <c r="DB31" s="680" t="e">
        <f t="shared" si="39"/>
        <v>#DIV/0!</v>
      </c>
      <c r="DC31" s="680" t="e">
        <f t="shared" si="40"/>
        <v>#DIV/0!</v>
      </c>
      <c r="DD31" s="680" t="e">
        <f t="shared" si="41"/>
        <v>#DIV/0!</v>
      </c>
      <c r="DE31" s="680" t="e">
        <f t="shared" si="42"/>
        <v>#DIV/0!</v>
      </c>
      <c r="DF31" s="680" t="e">
        <f t="shared" si="43"/>
        <v>#DIV/0!</v>
      </c>
      <c r="DG31" s="680" t="e">
        <f t="shared" si="44"/>
        <v>#DIV/0!</v>
      </c>
      <c r="DH31" s="766">
        <f>ROUND($J31*O31, 'Initial Information'!B31)</f>
        <v>0</v>
      </c>
      <c r="DI31" s="766">
        <f>ROUND($J31*T31, 'Initial Information'!C31)</f>
        <v>0</v>
      </c>
      <c r="DJ31" s="766">
        <f>ROUND($J31*Y31, 'Initial Information'!D31)</f>
        <v>0</v>
      </c>
      <c r="DK31" s="766">
        <f>ROUND($J31*AD31, 'Initial Information'!E31)</f>
        <v>0</v>
      </c>
      <c r="DL31" s="766">
        <f>ROUND($J31*AI31, 'Initial Information'!F31)</f>
        <v>0</v>
      </c>
      <c r="DM31" s="766">
        <f>ROUND($J31*AN31, 'Initial Information'!G31)</f>
        <v>0</v>
      </c>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row>
    <row r="32" spans="1:149" s="58" customFormat="1" ht="20.25" customHeight="1">
      <c r="A32" s="55" t="s">
        <v>181</v>
      </c>
      <c r="B32" s="56">
        <v>6</v>
      </c>
      <c r="C32" s="1138" t="s">
        <v>181</v>
      </c>
      <c r="D32" s="1139"/>
      <c r="E32" s="157" t="s">
        <v>181</v>
      </c>
      <c r="F32" s="104" t="s">
        <v>181</v>
      </c>
      <c r="G32" s="56" t="s">
        <v>181</v>
      </c>
      <c r="H32" s="100"/>
      <c r="I32" s="56" t="s">
        <v>181</v>
      </c>
      <c r="J32" s="105">
        <v>0.28000000000000003</v>
      </c>
      <c r="K32" s="56" t="s">
        <v>181</v>
      </c>
      <c r="L32" s="68" t="s">
        <v>181</v>
      </c>
      <c r="M32" s="74"/>
      <c r="N32" s="152" t="s">
        <v>181</v>
      </c>
      <c r="O32" s="400">
        <f t="shared" si="3"/>
        <v>0</v>
      </c>
      <c r="P32" s="69" t="s">
        <v>181</v>
      </c>
      <c r="Q32" s="152" t="s">
        <v>181</v>
      </c>
      <c r="R32" s="74"/>
      <c r="S32" s="152" t="s">
        <v>181</v>
      </c>
      <c r="T32" s="400">
        <f t="shared" si="4"/>
        <v>0</v>
      </c>
      <c r="U32" s="69" t="s">
        <v>181</v>
      </c>
      <c r="V32" s="152" t="s">
        <v>181</v>
      </c>
      <c r="W32" s="74"/>
      <c r="X32" s="152" t="s">
        <v>181</v>
      </c>
      <c r="Y32" s="400">
        <f t="shared" si="5"/>
        <v>0</v>
      </c>
      <c r="Z32" s="69" t="s">
        <v>181</v>
      </c>
      <c r="AA32" s="152" t="s">
        <v>181</v>
      </c>
      <c r="AB32" s="74"/>
      <c r="AC32" s="152" t="s">
        <v>181</v>
      </c>
      <c r="AD32" s="400">
        <f t="shared" si="6"/>
        <v>0</v>
      </c>
      <c r="AE32" s="69" t="s">
        <v>181</v>
      </c>
      <c r="AF32" s="152" t="s">
        <v>181</v>
      </c>
      <c r="AG32" s="74"/>
      <c r="AH32" s="152" t="s">
        <v>181</v>
      </c>
      <c r="AI32" s="400">
        <f t="shared" si="7"/>
        <v>0</v>
      </c>
      <c r="AJ32" s="69" t="s">
        <v>181</v>
      </c>
      <c r="AK32" s="152" t="s">
        <v>181</v>
      </c>
      <c r="AL32" s="74"/>
      <c r="AM32" s="152" t="s">
        <v>181</v>
      </c>
      <c r="AN32" s="400">
        <f t="shared" si="8"/>
        <v>0</v>
      </c>
      <c r="AO32" s="75" t="s">
        <v>181</v>
      </c>
      <c r="AP32" s="185" t="s">
        <v>181</v>
      </c>
      <c r="AQ32" s="52">
        <f t="shared" si="9"/>
        <v>0</v>
      </c>
      <c r="AR32" s="188" t="s">
        <v>181</v>
      </c>
      <c r="AS32" s="729"/>
      <c r="AT32" s="76">
        <v>1.03</v>
      </c>
      <c r="AU32" s="76">
        <f t="shared" si="10"/>
        <v>1.0609</v>
      </c>
      <c r="AV32" s="76">
        <f t="shared" si="10"/>
        <v>1.092727</v>
      </c>
      <c r="AW32" s="76">
        <f t="shared" si="10"/>
        <v>1.1255088100000001</v>
      </c>
      <c r="AX32" s="76">
        <f t="shared" si="10"/>
        <v>1.1592740743000001</v>
      </c>
      <c r="AY32" s="76">
        <f t="shared" si="10"/>
        <v>1.1940522965290001</v>
      </c>
      <c r="AZ32" s="51">
        <f t="shared" si="11"/>
        <v>0</v>
      </c>
      <c r="BA32" s="51">
        <f t="shared" si="12"/>
        <v>0</v>
      </c>
      <c r="BB32" s="51">
        <f t="shared" si="13"/>
        <v>0</v>
      </c>
      <c r="BC32" s="51">
        <f t="shared" si="14"/>
        <v>0</v>
      </c>
      <c r="BD32" s="51">
        <f t="shared" si="15"/>
        <v>0</v>
      </c>
      <c r="BE32" s="51">
        <f t="shared" si="16"/>
        <v>0</v>
      </c>
      <c r="BF32" s="735">
        <f t="shared" si="17"/>
        <v>0</v>
      </c>
      <c r="BG32" s="735">
        <f t="shared" si="18"/>
        <v>0</v>
      </c>
      <c r="BH32" s="735">
        <f t="shared" si="19"/>
        <v>0</v>
      </c>
      <c r="BI32" s="735">
        <f t="shared" si="20"/>
        <v>0</v>
      </c>
      <c r="BJ32" s="735">
        <f t="shared" si="21"/>
        <v>0</v>
      </c>
      <c r="BK32" s="735">
        <f t="shared" si="22"/>
        <v>0</v>
      </c>
      <c r="BL32" s="739">
        <f t="shared" si="23"/>
        <v>0</v>
      </c>
      <c r="BM32" s="739">
        <f t="shared" si="24"/>
        <v>0</v>
      </c>
      <c r="BN32" s="739">
        <f t="shared" si="25"/>
        <v>0</v>
      </c>
      <c r="BO32" s="739">
        <f t="shared" si="26"/>
        <v>0</v>
      </c>
      <c r="BP32" s="739">
        <f t="shared" si="27"/>
        <v>0</v>
      </c>
      <c r="BQ32" s="739">
        <f t="shared" si="28"/>
        <v>0</v>
      </c>
      <c r="BR32" s="741">
        <f t="shared" si="45"/>
        <v>0</v>
      </c>
      <c r="BS32" s="741">
        <f t="shared" si="45"/>
        <v>0</v>
      </c>
      <c r="BT32" s="741">
        <f t="shared" si="45"/>
        <v>0</v>
      </c>
      <c r="BU32" s="741">
        <f t="shared" si="45"/>
        <v>0</v>
      </c>
      <c r="BV32" s="741">
        <f t="shared" si="45"/>
        <v>0</v>
      </c>
      <c r="BW32" s="741">
        <f t="shared" si="45"/>
        <v>0</v>
      </c>
      <c r="BX32" s="743">
        <f t="shared" si="46"/>
        <v>0</v>
      </c>
      <c r="BY32" s="743">
        <f t="shared" si="46"/>
        <v>0</v>
      </c>
      <c r="BZ32" s="743">
        <f t="shared" si="46"/>
        <v>0</v>
      </c>
      <c r="CA32" s="743">
        <f t="shared" si="46"/>
        <v>0</v>
      </c>
      <c r="CB32" s="743">
        <f t="shared" si="46"/>
        <v>0</v>
      </c>
      <c r="CC32" s="743">
        <f t="shared" si="46"/>
        <v>0</v>
      </c>
      <c r="CD32" s="740">
        <f t="shared" si="47"/>
        <v>0</v>
      </c>
      <c r="CE32" s="740">
        <f t="shared" si="47"/>
        <v>0</v>
      </c>
      <c r="CF32" s="740">
        <f t="shared" si="47"/>
        <v>0</v>
      </c>
      <c r="CG32" s="740">
        <f t="shared" si="47"/>
        <v>0</v>
      </c>
      <c r="CH32" s="740">
        <f t="shared" si="47"/>
        <v>0</v>
      </c>
      <c r="CI32" s="740">
        <f t="shared" si="47"/>
        <v>0</v>
      </c>
      <c r="CJ32" s="746" t="s">
        <v>1208</v>
      </c>
      <c r="CK32" s="746" t="s">
        <v>1208</v>
      </c>
      <c r="CL32" s="746" t="s">
        <v>1208</v>
      </c>
      <c r="CM32" s="746" t="s">
        <v>1208</v>
      </c>
      <c r="CN32" s="746" t="s">
        <v>1208</v>
      </c>
      <c r="CO32" s="746" t="s">
        <v>1208</v>
      </c>
      <c r="CP32" s="677" t="e">
        <f t="shared" si="32"/>
        <v>#DIV/0!</v>
      </c>
      <c r="CQ32" s="677" t="e">
        <f t="shared" si="33"/>
        <v>#DIV/0!</v>
      </c>
      <c r="CR32" s="677" t="e">
        <f t="shared" si="34"/>
        <v>#DIV/0!</v>
      </c>
      <c r="CS32" s="677" t="e">
        <f t="shared" si="35"/>
        <v>#DIV/0!</v>
      </c>
      <c r="CT32" s="677" t="e">
        <f t="shared" si="36"/>
        <v>#DIV/0!</v>
      </c>
      <c r="CU32" s="677" t="e">
        <f t="shared" si="37"/>
        <v>#DIV/0!</v>
      </c>
      <c r="CV32" s="764" t="e">
        <f t="shared" si="48"/>
        <v>#DIV/0!</v>
      </c>
      <c r="CW32" s="764" t="e">
        <f t="shared" si="48"/>
        <v>#DIV/0!</v>
      </c>
      <c r="CX32" s="764" t="e">
        <f t="shared" si="48"/>
        <v>#DIV/0!</v>
      </c>
      <c r="CY32" s="764" t="e">
        <f t="shared" si="48"/>
        <v>#DIV/0!</v>
      </c>
      <c r="CZ32" s="764" t="e">
        <f t="shared" si="48"/>
        <v>#DIV/0!</v>
      </c>
      <c r="DA32" s="764" t="e">
        <f t="shared" si="48"/>
        <v>#DIV/0!</v>
      </c>
      <c r="DB32" s="680" t="e">
        <f t="shared" si="39"/>
        <v>#DIV/0!</v>
      </c>
      <c r="DC32" s="680" t="e">
        <f t="shared" si="40"/>
        <v>#DIV/0!</v>
      </c>
      <c r="DD32" s="680" t="e">
        <f t="shared" si="41"/>
        <v>#DIV/0!</v>
      </c>
      <c r="DE32" s="680" t="e">
        <f t="shared" si="42"/>
        <v>#DIV/0!</v>
      </c>
      <c r="DF32" s="680" t="e">
        <f t="shared" si="43"/>
        <v>#DIV/0!</v>
      </c>
      <c r="DG32" s="680" t="e">
        <f t="shared" si="44"/>
        <v>#DIV/0!</v>
      </c>
      <c r="DH32" s="766">
        <f>ROUND($J32*O32, 'Initial Information'!B32)</f>
        <v>0</v>
      </c>
      <c r="DI32" s="766">
        <f>ROUND($J32*T32, 'Initial Information'!C32)</f>
        <v>0</v>
      </c>
      <c r="DJ32" s="766">
        <f>ROUND($J32*Y32, 'Initial Information'!D32)</f>
        <v>0</v>
      </c>
      <c r="DK32" s="766">
        <f>ROUND($J32*AD32, 'Initial Information'!E32)</f>
        <v>0</v>
      </c>
      <c r="DL32" s="766">
        <f>ROUND($J32*AI32, 'Initial Information'!F32)</f>
        <v>0</v>
      </c>
      <c r="DM32" s="766">
        <f>ROUND($J32*AN32, 'Initial Information'!G32)</f>
        <v>0</v>
      </c>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row>
    <row r="33" spans="1:144" s="58" customFormat="1" ht="20.25" customHeight="1">
      <c r="A33" s="55" t="s">
        <v>181</v>
      </c>
      <c r="B33" s="56">
        <v>7</v>
      </c>
      <c r="C33" s="1138" t="s">
        <v>181</v>
      </c>
      <c r="D33" s="1139"/>
      <c r="E33" s="157" t="s">
        <v>181</v>
      </c>
      <c r="F33" s="104" t="s">
        <v>181</v>
      </c>
      <c r="G33" s="56" t="s">
        <v>181</v>
      </c>
      <c r="H33" s="100"/>
      <c r="I33" s="56" t="s">
        <v>181</v>
      </c>
      <c r="J33" s="105">
        <v>0.28000000000000003</v>
      </c>
      <c r="K33" s="56" t="s">
        <v>181</v>
      </c>
      <c r="L33" s="68" t="s">
        <v>181</v>
      </c>
      <c r="M33" s="74"/>
      <c r="N33" s="152" t="s">
        <v>181</v>
      </c>
      <c r="O33" s="400">
        <f t="shared" si="3"/>
        <v>0</v>
      </c>
      <c r="P33" s="69" t="s">
        <v>181</v>
      </c>
      <c r="Q33" s="152" t="s">
        <v>181</v>
      </c>
      <c r="R33" s="74"/>
      <c r="S33" s="152" t="s">
        <v>181</v>
      </c>
      <c r="T33" s="400">
        <f t="shared" si="4"/>
        <v>0</v>
      </c>
      <c r="U33" s="69" t="s">
        <v>181</v>
      </c>
      <c r="V33" s="152" t="s">
        <v>181</v>
      </c>
      <c r="W33" s="74"/>
      <c r="X33" s="152" t="s">
        <v>181</v>
      </c>
      <c r="Y33" s="400">
        <f t="shared" si="5"/>
        <v>0</v>
      </c>
      <c r="Z33" s="69" t="s">
        <v>181</v>
      </c>
      <c r="AA33" s="152" t="s">
        <v>181</v>
      </c>
      <c r="AB33" s="74"/>
      <c r="AC33" s="152" t="s">
        <v>181</v>
      </c>
      <c r="AD33" s="400">
        <f t="shared" si="6"/>
        <v>0</v>
      </c>
      <c r="AE33" s="69" t="s">
        <v>181</v>
      </c>
      <c r="AF33" s="152" t="s">
        <v>181</v>
      </c>
      <c r="AG33" s="74"/>
      <c r="AH33" s="152" t="s">
        <v>181</v>
      </c>
      <c r="AI33" s="400">
        <f t="shared" si="7"/>
        <v>0</v>
      </c>
      <c r="AJ33" s="69" t="s">
        <v>181</v>
      </c>
      <c r="AK33" s="152" t="s">
        <v>181</v>
      </c>
      <c r="AL33" s="74"/>
      <c r="AM33" s="152" t="s">
        <v>181</v>
      </c>
      <c r="AN33" s="400">
        <f t="shared" si="8"/>
        <v>0</v>
      </c>
      <c r="AO33" s="75" t="s">
        <v>181</v>
      </c>
      <c r="AP33" s="185" t="s">
        <v>181</v>
      </c>
      <c r="AQ33" s="52">
        <f t="shared" si="9"/>
        <v>0</v>
      </c>
      <c r="AR33" s="188" t="s">
        <v>181</v>
      </c>
      <c r="AS33" s="729"/>
      <c r="AT33" s="76">
        <v>1.03</v>
      </c>
      <c r="AU33" s="76">
        <f t="shared" si="10"/>
        <v>1.0609</v>
      </c>
      <c r="AV33" s="76">
        <f t="shared" si="10"/>
        <v>1.092727</v>
      </c>
      <c r="AW33" s="76">
        <f t="shared" si="10"/>
        <v>1.1255088100000001</v>
      </c>
      <c r="AX33" s="76">
        <f t="shared" si="10"/>
        <v>1.1592740743000001</v>
      </c>
      <c r="AY33" s="76">
        <f t="shared" si="10"/>
        <v>1.1940522965290001</v>
      </c>
      <c r="AZ33" s="51">
        <f t="shared" si="11"/>
        <v>0</v>
      </c>
      <c r="BA33" s="51">
        <f t="shared" si="12"/>
        <v>0</v>
      </c>
      <c r="BB33" s="51">
        <f t="shared" si="13"/>
        <v>0</v>
      </c>
      <c r="BC33" s="51">
        <f t="shared" si="14"/>
        <v>0</v>
      </c>
      <c r="BD33" s="51">
        <f t="shared" si="15"/>
        <v>0</v>
      </c>
      <c r="BE33" s="51">
        <f t="shared" si="16"/>
        <v>0</v>
      </c>
      <c r="BF33" s="735">
        <f t="shared" si="17"/>
        <v>0</v>
      </c>
      <c r="BG33" s="735">
        <f t="shared" si="18"/>
        <v>0</v>
      </c>
      <c r="BH33" s="735">
        <f t="shared" si="19"/>
        <v>0</v>
      </c>
      <c r="BI33" s="735">
        <f t="shared" si="20"/>
        <v>0</v>
      </c>
      <c r="BJ33" s="735">
        <f t="shared" si="21"/>
        <v>0</v>
      </c>
      <c r="BK33" s="735">
        <f t="shared" si="22"/>
        <v>0</v>
      </c>
      <c r="BL33" s="739">
        <f t="shared" si="23"/>
        <v>0</v>
      </c>
      <c r="BM33" s="739">
        <f t="shared" si="24"/>
        <v>0</v>
      </c>
      <c r="BN33" s="739">
        <f t="shared" si="25"/>
        <v>0</v>
      </c>
      <c r="BO33" s="739">
        <f t="shared" si="26"/>
        <v>0</v>
      </c>
      <c r="BP33" s="739">
        <f t="shared" si="27"/>
        <v>0</v>
      </c>
      <c r="BQ33" s="739">
        <f t="shared" si="28"/>
        <v>0</v>
      </c>
      <c r="BR33" s="741">
        <f t="shared" si="45"/>
        <v>0</v>
      </c>
      <c r="BS33" s="741">
        <f t="shared" si="45"/>
        <v>0</v>
      </c>
      <c r="BT33" s="741">
        <f t="shared" si="45"/>
        <v>0</v>
      </c>
      <c r="BU33" s="741">
        <f t="shared" si="45"/>
        <v>0</v>
      </c>
      <c r="BV33" s="741">
        <f t="shared" si="45"/>
        <v>0</v>
      </c>
      <c r="BW33" s="741">
        <f t="shared" si="45"/>
        <v>0</v>
      </c>
      <c r="BX33" s="743">
        <f t="shared" si="46"/>
        <v>0</v>
      </c>
      <c r="BY33" s="743">
        <f t="shared" si="46"/>
        <v>0</v>
      </c>
      <c r="BZ33" s="743">
        <f t="shared" si="46"/>
        <v>0</v>
      </c>
      <c r="CA33" s="743">
        <f t="shared" si="46"/>
        <v>0</v>
      </c>
      <c r="CB33" s="743">
        <f t="shared" si="46"/>
        <v>0</v>
      </c>
      <c r="CC33" s="743">
        <f t="shared" si="46"/>
        <v>0</v>
      </c>
      <c r="CD33" s="740">
        <f t="shared" si="47"/>
        <v>0</v>
      </c>
      <c r="CE33" s="740">
        <f t="shared" si="47"/>
        <v>0</v>
      </c>
      <c r="CF33" s="740">
        <f t="shared" si="47"/>
        <v>0</v>
      </c>
      <c r="CG33" s="740">
        <f t="shared" si="47"/>
        <v>0</v>
      </c>
      <c r="CH33" s="740">
        <f t="shared" si="47"/>
        <v>0</v>
      </c>
      <c r="CI33" s="740">
        <f t="shared" si="47"/>
        <v>0</v>
      </c>
      <c r="CJ33" s="746" t="s">
        <v>1208</v>
      </c>
      <c r="CK33" s="746" t="s">
        <v>1208</v>
      </c>
      <c r="CL33" s="746" t="s">
        <v>1208</v>
      </c>
      <c r="CM33" s="746" t="s">
        <v>1208</v>
      </c>
      <c r="CN33" s="746" t="s">
        <v>1208</v>
      </c>
      <c r="CO33" s="746" t="s">
        <v>1208</v>
      </c>
      <c r="CP33" s="677" t="e">
        <f t="shared" si="32"/>
        <v>#DIV/0!</v>
      </c>
      <c r="CQ33" s="677" t="e">
        <f t="shared" si="33"/>
        <v>#DIV/0!</v>
      </c>
      <c r="CR33" s="677" t="e">
        <f t="shared" si="34"/>
        <v>#DIV/0!</v>
      </c>
      <c r="CS33" s="677" t="e">
        <f t="shared" si="35"/>
        <v>#DIV/0!</v>
      </c>
      <c r="CT33" s="677" t="e">
        <f t="shared" si="36"/>
        <v>#DIV/0!</v>
      </c>
      <c r="CU33" s="677" t="e">
        <f t="shared" si="37"/>
        <v>#DIV/0!</v>
      </c>
      <c r="CV33" s="764" t="e">
        <f t="shared" si="48"/>
        <v>#DIV/0!</v>
      </c>
      <c r="CW33" s="764" t="e">
        <f t="shared" si="48"/>
        <v>#DIV/0!</v>
      </c>
      <c r="CX33" s="764" t="e">
        <f t="shared" si="48"/>
        <v>#DIV/0!</v>
      </c>
      <c r="CY33" s="764" t="e">
        <f t="shared" si="48"/>
        <v>#DIV/0!</v>
      </c>
      <c r="CZ33" s="764" t="e">
        <f t="shared" si="48"/>
        <v>#DIV/0!</v>
      </c>
      <c r="DA33" s="764" t="e">
        <f t="shared" si="48"/>
        <v>#DIV/0!</v>
      </c>
      <c r="DB33" s="680" t="e">
        <f t="shared" si="39"/>
        <v>#DIV/0!</v>
      </c>
      <c r="DC33" s="680" t="e">
        <f t="shared" si="40"/>
        <v>#DIV/0!</v>
      </c>
      <c r="DD33" s="680" t="e">
        <f t="shared" si="41"/>
        <v>#DIV/0!</v>
      </c>
      <c r="DE33" s="680" t="e">
        <f t="shared" si="42"/>
        <v>#DIV/0!</v>
      </c>
      <c r="DF33" s="680" t="e">
        <f t="shared" si="43"/>
        <v>#DIV/0!</v>
      </c>
      <c r="DG33" s="680" t="e">
        <f t="shared" si="44"/>
        <v>#DIV/0!</v>
      </c>
      <c r="DH33" s="766">
        <f>ROUND($J33*O33, 'Initial Information'!B33)</f>
        <v>0</v>
      </c>
      <c r="DI33" s="766">
        <f>ROUND($J33*T33, 'Initial Information'!C33)</f>
        <v>0</v>
      </c>
      <c r="DJ33" s="766">
        <f>ROUND($J33*Y33, 'Initial Information'!D33)</f>
        <v>0</v>
      </c>
      <c r="DK33" s="766">
        <f>ROUND($J33*AD33, 'Initial Information'!E33)</f>
        <v>0</v>
      </c>
      <c r="DL33" s="766">
        <f>ROUND($J33*AI33, 'Initial Information'!F33)</f>
        <v>0</v>
      </c>
      <c r="DM33" s="766">
        <f>ROUND($J33*AN33, 'Initial Information'!G33)</f>
        <v>0</v>
      </c>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row>
    <row r="34" spans="1:144" s="58" customFormat="1" ht="20.25" customHeight="1">
      <c r="A34" s="55" t="s">
        <v>181</v>
      </c>
      <c r="B34" s="56">
        <v>8</v>
      </c>
      <c r="C34" s="1138" t="s">
        <v>181</v>
      </c>
      <c r="D34" s="1139"/>
      <c r="E34" s="157" t="s">
        <v>181</v>
      </c>
      <c r="F34" s="104" t="s">
        <v>181</v>
      </c>
      <c r="G34" s="56" t="s">
        <v>181</v>
      </c>
      <c r="H34" s="100"/>
      <c r="I34" s="56" t="s">
        <v>181</v>
      </c>
      <c r="J34" s="105">
        <v>0.28000000000000003</v>
      </c>
      <c r="K34" s="56" t="s">
        <v>181</v>
      </c>
      <c r="L34" s="68" t="s">
        <v>181</v>
      </c>
      <c r="M34" s="74"/>
      <c r="N34" s="152" t="s">
        <v>181</v>
      </c>
      <c r="O34" s="400">
        <f t="shared" si="3"/>
        <v>0</v>
      </c>
      <c r="P34" s="69" t="s">
        <v>181</v>
      </c>
      <c r="Q34" s="152" t="s">
        <v>181</v>
      </c>
      <c r="R34" s="74"/>
      <c r="S34" s="152" t="s">
        <v>181</v>
      </c>
      <c r="T34" s="400">
        <f t="shared" si="4"/>
        <v>0</v>
      </c>
      <c r="U34" s="69" t="s">
        <v>181</v>
      </c>
      <c r="V34" s="152" t="s">
        <v>181</v>
      </c>
      <c r="W34" s="74"/>
      <c r="X34" s="152" t="s">
        <v>181</v>
      </c>
      <c r="Y34" s="400">
        <f t="shared" si="5"/>
        <v>0</v>
      </c>
      <c r="Z34" s="69" t="s">
        <v>181</v>
      </c>
      <c r="AA34" s="152" t="s">
        <v>181</v>
      </c>
      <c r="AB34" s="74"/>
      <c r="AC34" s="152" t="s">
        <v>181</v>
      </c>
      <c r="AD34" s="400">
        <f t="shared" si="6"/>
        <v>0</v>
      </c>
      <c r="AE34" s="69" t="s">
        <v>181</v>
      </c>
      <c r="AF34" s="152" t="s">
        <v>181</v>
      </c>
      <c r="AG34" s="74"/>
      <c r="AH34" s="152" t="s">
        <v>181</v>
      </c>
      <c r="AI34" s="400">
        <f t="shared" si="7"/>
        <v>0</v>
      </c>
      <c r="AJ34" s="69" t="s">
        <v>181</v>
      </c>
      <c r="AK34" s="152" t="s">
        <v>181</v>
      </c>
      <c r="AL34" s="74"/>
      <c r="AM34" s="152" t="s">
        <v>181</v>
      </c>
      <c r="AN34" s="400">
        <f t="shared" si="8"/>
        <v>0</v>
      </c>
      <c r="AO34" s="75" t="s">
        <v>181</v>
      </c>
      <c r="AP34" s="185" t="s">
        <v>181</v>
      </c>
      <c r="AQ34" s="52">
        <f t="shared" si="9"/>
        <v>0</v>
      </c>
      <c r="AR34" s="188" t="s">
        <v>181</v>
      </c>
      <c r="AS34" s="729"/>
      <c r="AT34" s="170">
        <v>1.03</v>
      </c>
      <c r="AU34" s="170">
        <f t="shared" si="10"/>
        <v>1.0609</v>
      </c>
      <c r="AV34" s="170">
        <f t="shared" si="10"/>
        <v>1.092727</v>
      </c>
      <c r="AW34" s="170">
        <f t="shared" si="10"/>
        <v>1.1255088100000001</v>
      </c>
      <c r="AX34" s="170">
        <f t="shared" si="10"/>
        <v>1.1592740743000001</v>
      </c>
      <c r="AY34" s="170">
        <f t="shared" si="10"/>
        <v>1.1940522965290001</v>
      </c>
      <c r="AZ34" s="51">
        <f t="shared" si="11"/>
        <v>0</v>
      </c>
      <c r="BA34" s="51">
        <f t="shared" si="12"/>
        <v>0</v>
      </c>
      <c r="BB34" s="51">
        <f t="shared" si="13"/>
        <v>0</v>
      </c>
      <c r="BC34" s="51">
        <f t="shared" si="14"/>
        <v>0</v>
      </c>
      <c r="BD34" s="51">
        <f t="shared" si="15"/>
        <v>0</v>
      </c>
      <c r="BE34" s="51">
        <f t="shared" si="16"/>
        <v>0</v>
      </c>
      <c r="BF34" s="735">
        <f t="shared" si="17"/>
        <v>0</v>
      </c>
      <c r="BG34" s="735">
        <f t="shared" si="18"/>
        <v>0</v>
      </c>
      <c r="BH34" s="735">
        <f t="shared" si="19"/>
        <v>0</v>
      </c>
      <c r="BI34" s="735">
        <f t="shared" si="20"/>
        <v>0</v>
      </c>
      <c r="BJ34" s="735">
        <f t="shared" si="21"/>
        <v>0</v>
      </c>
      <c r="BK34" s="735">
        <f t="shared" si="22"/>
        <v>0</v>
      </c>
      <c r="BL34" s="739">
        <f t="shared" si="23"/>
        <v>0</v>
      </c>
      <c r="BM34" s="739">
        <f t="shared" si="24"/>
        <v>0</v>
      </c>
      <c r="BN34" s="739">
        <f t="shared" si="25"/>
        <v>0</v>
      </c>
      <c r="BO34" s="739">
        <f t="shared" si="26"/>
        <v>0</v>
      </c>
      <c r="BP34" s="739">
        <f t="shared" si="27"/>
        <v>0</v>
      </c>
      <c r="BQ34" s="739">
        <f t="shared" si="28"/>
        <v>0</v>
      </c>
      <c r="BR34" s="741">
        <f t="shared" si="45"/>
        <v>0</v>
      </c>
      <c r="BS34" s="741">
        <f t="shared" si="45"/>
        <v>0</v>
      </c>
      <c r="BT34" s="741">
        <f t="shared" si="45"/>
        <v>0</v>
      </c>
      <c r="BU34" s="741">
        <f t="shared" si="45"/>
        <v>0</v>
      </c>
      <c r="BV34" s="741">
        <f t="shared" si="45"/>
        <v>0</v>
      </c>
      <c r="BW34" s="741">
        <f t="shared" si="45"/>
        <v>0</v>
      </c>
      <c r="BX34" s="743">
        <f t="shared" si="46"/>
        <v>0</v>
      </c>
      <c r="BY34" s="743">
        <f t="shared" si="46"/>
        <v>0</v>
      </c>
      <c r="BZ34" s="743">
        <f t="shared" si="46"/>
        <v>0</v>
      </c>
      <c r="CA34" s="743">
        <f t="shared" si="46"/>
        <v>0</v>
      </c>
      <c r="CB34" s="743">
        <f t="shared" si="46"/>
        <v>0</v>
      </c>
      <c r="CC34" s="743">
        <f t="shared" si="46"/>
        <v>0</v>
      </c>
      <c r="CD34" s="740">
        <f t="shared" si="47"/>
        <v>0</v>
      </c>
      <c r="CE34" s="740">
        <f t="shared" si="47"/>
        <v>0</v>
      </c>
      <c r="CF34" s="740">
        <f t="shared" si="47"/>
        <v>0</v>
      </c>
      <c r="CG34" s="740">
        <f t="shared" si="47"/>
        <v>0</v>
      </c>
      <c r="CH34" s="740">
        <f t="shared" si="47"/>
        <v>0</v>
      </c>
      <c r="CI34" s="740">
        <f t="shared" si="47"/>
        <v>0</v>
      </c>
      <c r="CJ34" s="746" t="s">
        <v>1208</v>
      </c>
      <c r="CK34" s="746" t="s">
        <v>1208</v>
      </c>
      <c r="CL34" s="746" t="s">
        <v>1208</v>
      </c>
      <c r="CM34" s="746" t="s">
        <v>1208</v>
      </c>
      <c r="CN34" s="746" t="s">
        <v>1208</v>
      </c>
      <c r="CO34" s="746" t="s">
        <v>1208</v>
      </c>
      <c r="CP34" s="677" t="e">
        <f t="shared" si="32"/>
        <v>#DIV/0!</v>
      </c>
      <c r="CQ34" s="677" t="e">
        <f t="shared" si="33"/>
        <v>#DIV/0!</v>
      </c>
      <c r="CR34" s="677" t="e">
        <f t="shared" si="34"/>
        <v>#DIV/0!</v>
      </c>
      <c r="CS34" s="677" t="e">
        <f t="shared" si="35"/>
        <v>#DIV/0!</v>
      </c>
      <c r="CT34" s="677" t="e">
        <f t="shared" si="36"/>
        <v>#DIV/0!</v>
      </c>
      <c r="CU34" s="677" t="e">
        <f t="shared" si="37"/>
        <v>#DIV/0!</v>
      </c>
      <c r="CV34" s="764" t="e">
        <f t="shared" si="48"/>
        <v>#DIV/0!</v>
      </c>
      <c r="CW34" s="764" t="e">
        <f t="shared" si="48"/>
        <v>#DIV/0!</v>
      </c>
      <c r="CX34" s="764" t="e">
        <f t="shared" si="48"/>
        <v>#DIV/0!</v>
      </c>
      <c r="CY34" s="764" t="e">
        <f t="shared" si="48"/>
        <v>#DIV/0!</v>
      </c>
      <c r="CZ34" s="764" t="e">
        <f t="shared" si="48"/>
        <v>#DIV/0!</v>
      </c>
      <c r="DA34" s="764" t="e">
        <f t="shared" si="48"/>
        <v>#DIV/0!</v>
      </c>
      <c r="DB34" s="680" t="e">
        <f t="shared" si="39"/>
        <v>#DIV/0!</v>
      </c>
      <c r="DC34" s="680" t="e">
        <f t="shared" si="40"/>
        <v>#DIV/0!</v>
      </c>
      <c r="DD34" s="680" t="e">
        <f t="shared" si="41"/>
        <v>#DIV/0!</v>
      </c>
      <c r="DE34" s="680" t="e">
        <f t="shared" si="42"/>
        <v>#DIV/0!</v>
      </c>
      <c r="DF34" s="680" t="e">
        <f t="shared" si="43"/>
        <v>#DIV/0!</v>
      </c>
      <c r="DG34" s="680" t="e">
        <f t="shared" si="44"/>
        <v>#DIV/0!</v>
      </c>
      <c r="DH34" s="766">
        <f>ROUND($J34*O34, 'Initial Information'!B34)</f>
        <v>0</v>
      </c>
      <c r="DI34" s="766">
        <f>ROUND($J34*T34, 'Initial Information'!C34)</f>
        <v>0</v>
      </c>
      <c r="DJ34" s="766">
        <f>ROUND($J34*Y34, 'Initial Information'!D34)</f>
        <v>0</v>
      </c>
      <c r="DK34" s="766">
        <f>ROUND($J34*AD34, 'Initial Information'!E34)</f>
        <v>0</v>
      </c>
      <c r="DL34" s="766">
        <f>ROUND($J34*AI34, 'Initial Information'!F34)</f>
        <v>0</v>
      </c>
      <c r="DM34" s="766">
        <f>ROUND($J34*AN34, 'Initial Information'!G34)</f>
        <v>0</v>
      </c>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row>
    <row r="35" spans="1:144" s="58" customFormat="1" ht="20.25" customHeight="1">
      <c r="A35" s="55" t="s">
        <v>181</v>
      </c>
      <c r="B35" s="56">
        <v>9</v>
      </c>
      <c r="C35" s="1138" t="s">
        <v>181</v>
      </c>
      <c r="D35" s="1139"/>
      <c r="E35" s="157" t="s">
        <v>181</v>
      </c>
      <c r="F35" s="104" t="s">
        <v>181</v>
      </c>
      <c r="G35" s="56" t="s">
        <v>181</v>
      </c>
      <c r="H35" s="100"/>
      <c r="I35" s="56" t="s">
        <v>181</v>
      </c>
      <c r="J35" s="105">
        <v>0.28000000000000003</v>
      </c>
      <c r="K35" s="56" t="s">
        <v>181</v>
      </c>
      <c r="L35" s="68" t="s">
        <v>181</v>
      </c>
      <c r="M35" s="74"/>
      <c r="N35" s="152" t="s">
        <v>181</v>
      </c>
      <c r="O35" s="400">
        <f t="shared" si="3"/>
        <v>0</v>
      </c>
      <c r="P35" s="69" t="s">
        <v>181</v>
      </c>
      <c r="Q35" s="152" t="s">
        <v>181</v>
      </c>
      <c r="R35" s="74"/>
      <c r="S35" s="152" t="s">
        <v>181</v>
      </c>
      <c r="T35" s="400">
        <f t="shared" si="4"/>
        <v>0</v>
      </c>
      <c r="U35" s="69" t="s">
        <v>181</v>
      </c>
      <c r="V35" s="152" t="s">
        <v>181</v>
      </c>
      <c r="W35" s="74"/>
      <c r="X35" s="152" t="s">
        <v>181</v>
      </c>
      <c r="Y35" s="400">
        <f t="shared" si="5"/>
        <v>0</v>
      </c>
      <c r="Z35" s="69" t="s">
        <v>181</v>
      </c>
      <c r="AA35" s="152" t="s">
        <v>181</v>
      </c>
      <c r="AB35" s="74"/>
      <c r="AC35" s="152" t="s">
        <v>181</v>
      </c>
      <c r="AD35" s="400">
        <f t="shared" si="6"/>
        <v>0</v>
      </c>
      <c r="AE35" s="69" t="s">
        <v>181</v>
      </c>
      <c r="AF35" s="152" t="s">
        <v>181</v>
      </c>
      <c r="AG35" s="74"/>
      <c r="AH35" s="152" t="s">
        <v>181</v>
      </c>
      <c r="AI35" s="400">
        <f t="shared" si="7"/>
        <v>0</v>
      </c>
      <c r="AJ35" s="69" t="s">
        <v>181</v>
      </c>
      <c r="AK35" s="152" t="s">
        <v>181</v>
      </c>
      <c r="AL35" s="74"/>
      <c r="AM35" s="152" t="s">
        <v>181</v>
      </c>
      <c r="AN35" s="400">
        <f t="shared" si="8"/>
        <v>0</v>
      </c>
      <c r="AO35" s="75" t="s">
        <v>181</v>
      </c>
      <c r="AP35" s="185" t="s">
        <v>181</v>
      </c>
      <c r="AQ35" s="52">
        <f t="shared" si="9"/>
        <v>0</v>
      </c>
      <c r="AR35" s="188" t="s">
        <v>181</v>
      </c>
      <c r="AS35" s="729"/>
      <c r="AT35" s="170">
        <v>1.03</v>
      </c>
      <c r="AU35" s="170">
        <f t="shared" si="10"/>
        <v>1.0609</v>
      </c>
      <c r="AV35" s="170">
        <f t="shared" si="10"/>
        <v>1.092727</v>
      </c>
      <c r="AW35" s="170">
        <f t="shared" si="10"/>
        <v>1.1255088100000001</v>
      </c>
      <c r="AX35" s="170">
        <f t="shared" si="10"/>
        <v>1.1592740743000001</v>
      </c>
      <c r="AY35" s="170">
        <f t="shared" si="10"/>
        <v>1.1940522965290001</v>
      </c>
      <c r="AZ35" s="51">
        <f t="shared" si="11"/>
        <v>0</v>
      </c>
      <c r="BA35" s="51">
        <f t="shared" si="12"/>
        <v>0</v>
      </c>
      <c r="BB35" s="51">
        <f t="shared" si="13"/>
        <v>0</v>
      </c>
      <c r="BC35" s="51">
        <f t="shared" si="14"/>
        <v>0</v>
      </c>
      <c r="BD35" s="51">
        <f t="shared" si="15"/>
        <v>0</v>
      </c>
      <c r="BE35" s="51">
        <f t="shared" si="16"/>
        <v>0</v>
      </c>
      <c r="BF35" s="735">
        <f t="shared" si="17"/>
        <v>0</v>
      </c>
      <c r="BG35" s="735">
        <f t="shared" si="18"/>
        <v>0</v>
      </c>
      <c r="BH35" s="735">
        <f t="shared" si="19"/>
        <v>0</v>
      </c>
      <c r="BI35" s="735">
        <f t="shared" si="20"/>
        <v>0</v>
      </c>
      <c r="BJ35" s="735">
        <f t="shared" si="21"/>
        <v>0</v>
      </c>
      <c r="BK35" s="735">
        <f t="shared" si="22"/>
        <v>0</v>
      </c>
      <c r="BL35" s="739">
        <f t="shared" si="23"/>
        <v>0</v>
      </c>
      <c r="BM35" s="739">
        <f t="shared" si="24"/>
        <v>0</v>
      </c>
      <c r="BN35" s="739">
        <f t="shared" si="25"/>
        <v>0</v>
      </c>
      <c r="BO35" s="739">
        <f t="shared" si="26"/>
        <v>0</v>
      </c>
      <c r="BP35" s="739">
        <f t="shared" si="27"/>
        <v>0</v>
      </c>
      <c r="BQ35" s="739">
        <f t="shared" si="28"/>
        <v>0</v>
      </c>
      <c r="BR35" s="741">
        <f t="shared" si="45"/>
        <v>0</v>
      </c>
      <c r="BS35" s="741">
        <f t="shared" si="45"/>
        <v>0</v>
      </c>
      <c r="BT35" s="741">
        <f t="shared" si="45"/>
        <v>0</v>
      </c>
      <c r="BU35" s="741">
        <f t="shared" si="45"/>
        <v>0</v>
      </c>
      <c r="BV35" s="741">
        <f t="shared" si="45"/>
        <v>0</v>
      </c>
      <c r="BW35" s="741">
        <f t="shared" si="45"/>
        <v>0</v>
      </c>
      <c r="BX35" s="743">
        <f t="shared" si="46"/>
        <v>0</v>
      </c>
      <c r="BY35" s="743">
        <f t="shared" si="46"/>
        <v>0</v>
      </c>
      <c r="BZ35" s="743">
        <f t="shared" si="46"/>
        <v>0</v>
      </c>
      <c r="CA35" s="743">
        <f t="shared" si="46"/>
        <v>0</v>
      </c>
      <c r="CB35" s="743">
        <f t="shared" si="46"/>
        <v>0</v>
      </c>
      <c r="CC35" s="743">
        <f t="shared" si="46"/>
        <v>0</v>
      </c>
      <c r="CD35" s="740">
        <f t="shared" si="47"/>
        <v>0</v>
      </c>
      <c r="CE35" s="740">
        <f t="shared" si="47"/>
        <v>0</v>
      </c>
      <c r="CF35" s="740">
        <f t="shared" si="47"/>
        <v>0</v>
      </c>
      <c r="CG35" s="740">
        <f t="shared" si="47"/>
        <v>0</v>
      </c>
      <c r="CH35" s="740">
        <f t="shared" si="47"/>
        <v>0</v>
      </c>
      <c r="CI35" s="740">
        <f t="shared" si="47"/>
        <v>0</v>
      </c>
      <c r="CJ35" s="746" t="s">
        <v>1208</v>
      </c>
      <c r="CK35" s="746" t="s">
        <v>1208</v>
      </c>
      <c r="CL35" s="746" t="s">
        <v>1208</v>
      </c>
      <c r="CM35" s="746" t="s">
        <v>1208</v>
      </c>
      <c r="CN35" s="746" t="s">
        <v>1208</v>
      </c>
      <c r="CO35" s="746" t="s">
        <v>1208</v>
      </c>
      <c r="CP35" s="677" t="e">
        <f t="shared" si="32"/>
        <v>#DIV/0!</v>
      </c>
      <c r="CQ35" s="677" t="e">
        <f t="shared" si="33"/>
        <v>#DIV/0!</v>
      </c>
      <c r="CR35" s="677" t="e">
        <f t="shared" si="34"/>
        <v>#DIV/0!</v>
      </c>
      <c r="CS35" s="677" t="e">
        <f t="shared" si="35"/>
        <v>#DIV/0!</v>
      </c>
      <c r="CT35" s="677" t="e">
        <f t="shared" si="36"/>
        <v>#DIV/0!</v>
      </c>
      <c r="CU35" s="677" t="e">
        <f t="shared" si="37"/>
        <v>#DIV/0!</v>
      </c>
      <c r="CV35" s="764" t="e">
        <f t="shared" si="48"/>
        <v>#DIV/0!</v>
      </c>
      <c r="CW35" s="764" t="e">
        <f t="shared" si="48"/>
        <v>#DIV/0!</v>
      </c>
      <c r="CX35" s="764" t="e">
        <f t="shared" si="48"/>
        <v>#DIV/0!</v>
      </c>
      <c r="CY35" s="764" t="e">
        <f t="shared" si="48"/>
        <v>#DIV/0!</v>
      </c>
      <c r="CZ35" s="764" t="e">
        <f t="shared" si="48"/>
        <v>#DIV/0!</v>
      </c>
      <c r="DA35" s="764" t="e">
        <f t="shared" si="48"/>
        <v>#DIV/0!</v>
      </c>
      <c r="DB35" s="680" t="e">
        <f t="shared" si="39"/>
        <v>#DIV/0!</v>
      </c>
      <c r="DC35" s="680" t="e">
        <f t="shared" si="40"/>
        <v>#DIV/0!</v>
      </c>
      <c r="DD35" s="680" t="e">
        <f t="shared" si="41"/>
        <v>#DIV/0!</v>
      </c>
      <c r="DE35" s="680" t="e">
        <f t="shared" si="42"/>
        <v>#DIV/0!</v>
      </c>
      <c r="DF35" s="680" t="e">
        <f t="shared" si="43"/>
        <v>#DIV/0!</v>
      </c>
      <c r="DG35" s="680" t="e">
        <f t="shared" si="44"/>
        <v>#DIV/0!</v>
      </c>
      <c r="DH35" s="766">
        <f>ROUND($J35*O35, 'Initial Information'!B35)</f>
        <v>0</v>
      </c>
      <c r="DI35" s="766">
        <f>ROUND($J35*T35, 'Initial Information'!C35)</f>
        <v>0</v>
      </c>
      <c r="DJ35" s="766">
        <f>ROUND($J35*Y35, 'Initial Information'!D35)</f>
        <v>0</v>
      </c>
      <c r="DK35" s="766">
        <f>ROUND($J35*AD35, 'Initial Information'!E35)</f>
        <v>0</v>
      </c>
      <c r="DL35" s="766">
        <f>ROUND($J35*AI35, 'Initial Information'!F35)</f>
        <v>0</v>
      </c>
      <c r="DM35" s="766">
        <f>ROUND($J35*AN35, 'Initial Information'!G35)</f>
        <v>0</v>
      </c>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row>
    <row r="36" spans="1:144" s="58" customFormat="1" ht="20.25" customHeight="1">
      <c r="A36" s="55" t="s">
        <v>181</v>
      </c>
      <c r="B36" s="56">
        <v>10</v>
      </c>
      <c r="C36" s="1368" t="s">
        <v>181</v>
      </c>
      <c r="D36" s="1369"/>
      <c r="E36" s="157" t="s">
        <v>181</v>
      </c>
      <c r="F36" s="104" t="s">
        <v>181</v>
      </c>
      <c r="G36" s="56" t="s">
        <v>181</v>
      </c>
      <c r="H36" s="100"/>
      <c r="I36" s="56" t="s">
        <v>181</v>
      </c>
      <c r="J36" s="105">
        <v>0.28000000000000003</v>
      </c>
      <c r="K36" s="56" t="s">
        <v>181</v>
      </c>
      <c r="L36" s="78" t="s">
        <v>181</v>
      </c>
      <c r="M36" s="74"/>
      <c r="N36" s="152" t="s">
        <v>181</v>
      </c>
      <c r="O36" s="400">
        <f t="shared" si="3"/>
        <v>0</v>
      </c>
      <c r="P36" s="69" t="s">
        <v>181</v>
      </c>
      <c r="Q36" s="69" t="s">
        <v>181</v>
      </c>
      <c r="R36" s="74"/>
      <c r="S36" s="152" t="s">
        <v>181</v>
      </c>
      <c r="T36" s="400">
        <f t="shared" si="4"/>
        <v>0</v>
      </c>
      <c r="U36" s="69" t="s">
        <v>181</v>
      </c>
      <c r="V36" s="69" t="s">
        <v>181</v>
      </c>
      <c r="W36" s="74"/>
      <c r="X36" s="152" t="s">
        <v>181</v>
      </c>
      <c r="Y36" s="400">
        <f t="shared" si="5"/>
        <v>0</v>
      </c>
      <c r="Z36" s="69" t="s">
        <v>181</v>
      </c>
      <c r="AA36" s="69" t="s">
        <v>181</v>
      </c>
      <c r="AB36" s="74"/>
      <c r="AC36" s="152" t="s">
        <v>181</v>
      </c>
      <c r="AD36" s="400">
        <f t="shared" si="6"/>
        <v>0</v>
      </c>
      <c r="AE36" s="69" t="s">
        <v>181</v>
      </c>
      <c r="AF36" s="69" t="s">
        <v>181</v>
      </c>
      <c r="AG36" s="74"/>
      <c r="AH36" s="152" t="s">
        <v>181</v>
      </c>
      <c r="AI36" s="400">
        <f t="shared" si="7"/>
        <v>0</v>
      </c>
      <c r="AJ36" s="69" t="s">
        <v>181</v>
      </c>
      <c r="AK36" s="69" t="s">
        <v>181</v>
      </c>
      <c r="AL36" s="74"/>
      <c r="AM36" s="152" t="s">
        <v>181</v>
      </c>
      <c r="AN36" s="400">
        <f t="shared" si="8"/>
        <v>0</v>
      </c>
      <c r="AO36" s="75" t="s">
        <v>181</v>
      </c>
      <c r="AP36" s="185" t="s">
        <v>181</v>
      </c>
      <c r="AQ36" s="52">
        <f t="shared" si="9"/>
        <v>0</v>
      </c>
      <c r="AR36" s="188" t="s">
        <v>181</v>
      </c>
      <c r="AS36" s="729"/>
      <c r="AT36" s="170">
        <v>1.03</v>
      </c>
      <c r="AU36" s="170">
        <f t="shared" si="10"/>
        <v>1.0609</v>
      </c>
      <c r="AV36" s="170">
        <f t="shared" si="10"/>
        <v>1.092727</v>
      </c>
      <c r="AW36" s="170">
        <f t="shared" si="10"/>
        <v>1.1255088100000001</v>
      </c>
      <c r="AX36" s="170">
        <f t="shared" si="10"/>
        <v>1.1592740743000001</v>
      </c>
      <c r="AY36" s="170">
        <f t="shared" si="10"/>
        <v>1.1940522965290001</v>
      </c>
      <c r="AZ36" s="51">
        <f t="shared" si="11"/>
        <v>0</v>
      </c>
      <c r="BA36" s="51">
        <f t="shared" si="12"/>
        <v>0</v>
      </c>
      <c r="BB36" s="51">
        <f t="shared" si="13"/>
        <v>0</v>
      </c>
      <c r="BC36" s="51">
        <f t="shared" si="14"/>
        <v>0</v>
      </c>
      <c r="BD36" s="51">
        <f t="shared" si="15"/>
        <v>0</v>
      </c>
      <c r="BE36" s="51">
        <f t="shared" si="16"/>
        <v>0</v>
      </c>
      <c r="BF36" s="735">
        <f t="shared" si="17"/>
        <v>0</v>
      </c>
      <c r="BG36" s="735">
        <f t="shared" si="18"/>
        <v>0</v>
      </c>
      <c r="BH36" s="735">
        <f t="shared" si="19"/>
        <v>0</v>
      </c>
      <c r="BI36" s="735">
        <f t="shared" si="20"/>
        <v>0</v>
      </c>
      <c r="BJ36" s="735">
        <f t="shared" si="21"/>
        <v>0</v>
      </c>
      <c r="BK36" s="735">
        <f t="shared" si="22"/>
        <v>0</v>
      </c>
      <c r="BL36" s="739">
        <f t="shared" si="23"/>
        <v>0</v>
      </c>
      <c r="BM36" s="739">
        <f t="shared" si="24"/>
        <v>0</v>
      </c>
      <c r="BN36" s="739">
        <f t="shared" si="25"/>
        <v>0</v>
      </c>
      <c r="BO36" s="739">
        <f t="shared" si="26"/>
        <v>0</v>
      </c>
      <c r="BP36" s="739">
        <f t="shared" si="27"/>
        <v>0</v>
      </c>
      <c r="BQ36" s="739">
        <f t="shared" si="28"/>
        <v>0</v>
      </c>
      <c r="BR36" s="741">
        <f t="shared" si="45"/>
        <v>0</v>
      </c>
      <c r="BS36" s="741">
        <f t="shared" si="45"/>
        <v>0</v>
      </c>
      <c r="BT36" s="741">
        <f t="shared" si="45"/>
        <v>0</v>
      </c>
      <c r="BU36" s="741">
        <f t="shared" si="45"/>
        <v>0</v>
      </c>
      <c r="BV36" s="741">
        <f t="shared" si="45"/>
        <v>0</v>
      </c>
      <c r="BW36" s="741">
        <f t="shared" si="45"/>
        <v>0</v>
      </c>
      <c r="BX36" s="743">
        <f t="shared" ref="BX36:CC36" si="49">BR36*9</f>
        <v>0</v>
      </c>
      <c r="BY36" s="743">
        <f t="shared" si="49"/>
        <v>0</v>
      </c>
      <c r="BZ36" s="743">
        <f t="shared" si="49"/>
        <v>0</v>
      </c>
      <c r="CA36" s="743">
        <f t="shared" si="49"/>
        <v>0</v>
      </c>
      <c r="CB36" s="743">
        <f t="shared" si="49"/>
        <v>0</v>
      </c>
      <c r="CC36" s="743">
        <f t="shared" si="49"/>
        <v>0</v>
      </c>
      <c r="CD36" s="740">
        <f t="shared" ref="CD36:CI36" si="50">BR36*12</f>
        <v>0</v>
      </c>
      <c r="CE36" s="740">
        <f t="shared" si="50"/>
        <v>0</v>
      </c>
      <c r="CF36" s="740">
        <f t="shared" si="50"/>
        <v>0</v>
      </c>
      <c r="CG36" s="740">
        <f t="shared" si="50"/>
        <v>0</v>
      </c>
      <c r="CH36" s="740">
        <f t="shared" si="50"/>
        <v>0</v>
      </c>
      <c r="CI36" s="740">
        <f t="shared" si="50"/>
        <v>0</v>
      </c>
      <c r="CJ36" s="746" t="s">
        <v>1208</v>
      </c>
      <c r="CK36" s="746" t="s">
        <v>1208</v>
      </c>
      <c r="CL36" s="746" t="s">
        <v>1208</v>
      </c>
      <c r="CM36" s="746" t="s">
        <v>1208</v>
      </c>
      <c r="CN36" s="746" t="s">
        <v>1208</v>
      </c>
      <c r="CO36" s="746" t="s">
        <v>1208</v>
      </c>
      <c r="CP36" s="677" t="e">
        <f t="shared" si="32"/>
        <v>#DIV/0!</v>
      </c>
      <c r="CQ36" s="677" t="e">
        <f t="shared" si="33"/>
        <v>#DIV/0!</v>
      </c>
      <c r="CR36" s="677" t="e">
        <f t="shared" si="34"/>
        <v>#DIV/0!</v>
      </c>
      <c r="CS36" s="677" t="e">
        <f t="shared" si="35"/>
        <v>#DIV/0!</v>
      </c>
      <c r="CT36" s="677" t="e">
        <f t="shared" si="36"/>
        <v>#DIV/0!</v>
      </c>
      <c r="CU36" s="677" t="e">
        <f t="shared" si="37"/>
        <v>#DIV/0!</v>
      </c>
      <c r="CV36" s="764" t="e">
        <f t="shared" si="48"/>
        <v>#DIV/0!</v>
      </c>
      <c r="CW36" s="764" t="e">
        <f t="shared" si="48"/>
        <v>#DIV/0!</v>
      </c>
      <c r="CX36" s="764" t="e">
        <f t="shared" si="48"/>
        <v>#DIV/0!</v>
      </c>
      <c r="CY36" s="764" t="e">
        <f t="shared" si="48"/>
        <v>#DIV/0!</v>
      </c>
      <c r="CZ36" s="764" t="e">
        <f t="shared" si="48"/>
        <v>#DIV/0!</v>
      </c>
      <c r="DA36" s="764" t="e">
        <f t="shared" si="48"/>
        <v>#DIV/0!</v>
      </c>
      <c r="DB36" s="680" t="e">
        <f t="shared" si="39"/>
        <v>#DIV/0!</v>
      </c>
      <c r="DC36" s="680" t="e">
        <f t="shared" si="40"/>
        <v>#DIV/0!</v>
      </c>
      <c r="DD36" s="680" t="e">
        <f t="shared" si="41"/>
        <v>#DIV/0!</v>
      </c>
      <c r="DE36" s="680" t="e">
        <f t="shared" si="42"/>
        <v>#DIV/0!</v>
      </c>
      <c r="DF36" s="680" t="e">
        <f t="shared" si="43"/>
        <v>#DIV/0!</v>
      </c>
      <c r="DG36" s="680" t="e">
        <f t="shared" si="44"/>
        <v>#DIV/0!</v>
      </c>
      <c r="DH36" s="766">
        <f>ROUND($J36*O36, 'Initial Information'!B36)</f>
        <v>0</v>
      </c>
      <c r="DI36" s="766">
        <f>ROUND($J36*T36, 'Initial Information'!C36)</f>
        <v>0</v>
      </c>
      <c r="DJ36" s="766">
        <f>ROUND($J36*Y36, 'Initial Information'!D36)</f>
        <v>0</v>
      </c>
      <c r="DK36" s="766">
        <f>ROUND($J36*AD36, 'Initial Information'!E36)</f>
        <v>0</v>
      </c>
      <c r="DL36" s="766">
        <f>ROUND($J36*AI36, 'Initial Information'!F36)</f>
        <v>0</v>
      </c>
      <c r="DM36" s="766">
        <f>ROUND($J36*AN36, 'Initial Information'!G36)</f>
        <v>0</v>
      </c>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row>
    <row r="37" spans="1:144" s="58" customFormat="1" ht="9.9499999999999993" customHeight="1" thickBot="1">
      <c r="A37" s="55" t="s">
        <v>181</v>
      </c>
      <c r="B37" s="56" t="s">
        <v>181</v>
      </c>
      <c r="C37" s="56" t="s">
        <v>181</v>
      </c>
      <c r="D37" s="56" t="s">
        <v>181</v>
      </c>
      <c r="E37" s="56" t="s">
        <v>181</v>
      </c>
      <c r="F37" s="56" t="s">
        <v>181</v>
      </c>
      <c r="G37" s="56" t="s">
        <v>181</v>
      </c>
      <c r="H37" s="56" t="s">
        <v>181</v>
      </c>
      <c r="I37" s="56" t="s">
        <v>181</v>
      </c>
      <c r="J37" s="56" t="s">
        <v>181</v>
      </c>
      <c r="K37" s="56" t="s">
        <v>181</v>
      </c>
      <c r="L37" s="68" t="s">
        <v>181</v>
      </c>
      <c r="M37" s="152" t="s">
        <v>181</v>
      </c>
      <c r="N37" s="152" t="s">
        <v>181</v>
      </c>
      <c r="O37" s="401" t="s">
        <v>181</v>
      </c>
      <c r="P37" s="69" t="s">
        <v>181</v>
      </c>
      <c r="Q37" s="152" t="s">
        <v>181</v>
      </c>
      <c r="R37" s="152" t="s">
        <v>181</v>
      </c>
      <c r="S37" s="152" t="s">
        <v>181</v>
      </c>
      <c r="T37" s="401" t="s">
        <v>181</v>
      </c>
      <c r="U37" s="69" t="s">
        <v>181</v>
      </c>
      <c r="V37" s="152" t="s">
        <v>181</v>
      </c>
      <c r="W37" s="152" t="s">
        <v>181</v>
      </c>
      <c r="X37" s="152" t="s">
        <v>181</v>
      </c>
      <c r="Y37" s="401" t="s">
        <v>181</v>
      </c>
      <c r="Z37" s="69" t="s">
        <v>181</v>
      </c>
      <c r="AA37" s="152" t="s">
        <v>181</v>
      </c>
      <c r="AB37" s="152" t="s">
        <v>181</v>
      </c>
      <c r="AC37" s="152" t="s">
        <v>181</v>
      </c>
      <c r="AD37" s="401" t="s">
        <v>181</v>
      </c>
      <c r="AE37" s="69" t="s">
        <v>181</v>
      </c>
      <c r="AF37" s="152" t="s">
        <v>181</v>
      </c>
      <c r="AG37" s="152" t="s">
        <v>181</v>
      </c>
      <c r="AH37" s="152" t="s">
        <v>181</v>
      </c>
      <c r="AI37" s="401" t="s">
        <v>181</v>
      </c>
      <c r="AJ37" s="69" t="s">
        <v>181</v>
      </c>
      <c r="AK37" s="152" t="s">
        <v>181</v>
      </c>
      <c r="AL37" s="152" t="s">
        <v>181</v>
      </c>
      <c r="AM37" s="152" t="s">
        <v>181</v>
      </c>
      <c r="AN37" s="401" t="s">
        <v>181</v>
      </c>
      <c r="AO37" s="75" t="s">
        <v>181</v>
      </c>
      <c r="AP37" s="185" t="s">
        <v>181</v>
      </c>
      <c r="AQ37" s="185" t="s">
        <v>181</v>
      </c>
      <c r="AR37" s="188" t="s">
        <v>181</v>
      </c>
      <c r="AS37" s="730"/>
      <c r="AT37" s="553"/>
      <c r="AU37" s="553"/>
      <c r="AV37" s="553"/>
      <c r="AW37" s="553"/>
      <c r="AX37" s="553"/>
      <c r="AY37" s="553"/>
      <c r="AZ37" s="553"/>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3"/>
      <c r="CW37" s="553"/>
      <c r="CX37" s="553"/>
      <c r="CY37" s="553"/>
      <c r="CZ37" s="553"/>
      <c r="DA37" s="553"/>
      <c r="DB37" s="553"/>
      <c r="DC37" s="553"/>
      <c r="DD37" s="553"/>
      <c r="DE37" s="553"/>
      <c r="DF37" s="553"/>
      <c r="DG37" s="553"/>
      <c r="DH37" s="553"/>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127"/>
      <c r="EL37" s="127"/>
      <c r="EM37" s="127"/>
      <c r="EN37" s="127"/>
    </row>
    <row r="38" spans="1:144" s="58" customFormat="1" ht="20.25" customHeight="1" thickBot="1">
      <c r="A38" s="55" t="s">
        <v>181</v>
      </c>
      <c r="B38" s="56" t="s">
        <v>181</v>
      </c>
      <c r="C38" s="1323" t="s">
        <v>192</v>
      </c>
      <c r="D38" s="1020"/>
      <c r="E38" s="1020"/>
      <c r="F38" s="1020"/>
      <c r="G38" s="56" t="s">
        <v>181</v>
      </c>
      <c r="H38" s="56" t="s">
        <v>181</v>
      </c>
      <c r="I38" s="56" t="s">
        <v>181</v>
      </c>
      <c r="J38" s="56" t="s">
        <v>181</v>
      </c>
      <c r="K38" s="56" t="s">
        <v>181</v>
      </c>
      <c r="L38" s="68" t="s">
        <v>181</v>
      </c>
      <c r="M38" s="152" t="s">
        <v>181</v>
      </c>
      <c r="N38" s="152" t="s">
        <v>181</v>
      </c>
      <c r="O38" s="402">
        <f>SUM(O27:O36)</f>
        <v>0</v>
      </c>
      <c r="P38" s="69" t="s">
        <v>181</v>
      </c>
      <c r="Q38" s="152" t="s">
        <v>181</v>
      </c>
      <c r="R38" s="152" t="s">
        <v>181</v>
      </c>
      <c r="S38" s="152" t="s">
        <v>181</v>
      </c>
      <c r="T38" s="402">
        <f>SUM(T27:T36)</f>
        <v>0</v>
      </c>
      <c r="U38" s="69" t="s">
        <v>181</v>
      </c>
      <c r="V38" s="152" t="s">
        <v>181</v>
      </c>
      <c r="W38" s="152" t="s">
        <v>181</v>
      </c>
      <c r="X38" s="152" t="s">
        <v>181</v>
      </c>
      <c r="Y38" s="402">
        <f>SUM(Y27:Y36)</f>
        <v>0</v>
      </c>
      <c r="Z38" s="69" t="s">
        <v>181</v>
      </c>
      <c r="AA38" s="152" t="s">
        <v>181</v>
      </c>
      <c r="AB38" s="152" t="s">
        <v>181</v>
      </c>
      <c r="AC38" s="152" t="s">
        <v>181</v>
      </c>
      <c r="AD38" s="402">
        <f>SUM(AD27:AD36)</f>
        <v>0</v>
      </c>
      <c r="AE38" s="69" t="s">
        <v>181</v>
      </c>
      <c r="AF38" s="152" t="s">
        <v>181</v>
      </c>
      <c r="AG38" s="152" t="s">
        <v>181</v>
      </c>
      <c r="AH38" s="152" t="s">
        <v>181</v>
      </c>
      <c r="AI38" s="402">
        <f>SUM(AI27:AI36)</f>
        <v>0</v>
      </c>
      <c r="AJ38" s="69" t="s">
        <v>181</v>
      </c>
      <c r="AK38" s="152" t="s">
        <v>181</v>
      </c>
      <c r="AL38" s="152" t="s">
        <v>181</v>
      </c>
      <c r="AM38" s="152" t="s">
        <v>181</v>
      </c>
      <c r="AN38" s="402">
        <f>SUM(AN27:AN36)</f>
        <v>0</v>
      </c>
      <c r="AO38" s="75" t="s">
        <v>181</v>
      </c>
      <c r="AP38" s="185" t="s">
        <v>181</v>
      </c>
      <c r="AQ38" s="193">
        <f>SUM(O38:AN38)</f>
        <v>0</v>
      </c>
      <c r="AR38" s="188" t="s">
        <v>181</v>
      </c>
      <c r="AS38" s="731"/>
      <c r="AT38" s="553"/>
      <c r="AU38" s="553"/>
      <c r="AV38" s="553"/>
      <c r="AW38" s="553"/>
      <c r="AX38" s="553"/>
      <c r="AY38" s="553"/>
      <c r="AZ38" s="553"/>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3"/>
      <c r="CW38" s="553"/>
      <c r="CX38" s="553"/>
      <c r="CY38" s="553"/>
      <c r="CZ38" s="553"/>
      <c r="DA38" s="553"/>
      <c r="DB38" s="553"/>
      <c r="DC38" s="553"/>
      <c r="DD38" s="553"/>
      <c r="DE38" s="553"/>
      <c r="DF38" s="553"/>
      <c r="DG38" s="553"/>
      <c r="DH38" s="553"/>
      <c r="DI38" s="554"/>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127"/>
      <c r="EL38" s="127"/>
      <c r="EM38" s="127"/>
      <c r="EN38" s="127"/>
    </row>
    <row r="39" spans="1:144" s="58" customFormat="1" ht="9.9499999999999993" customHeight="1" thickBot="1">
      <c r="A39" s="55" t="s">
        <v>181</v>
      </c>
      <c r="B39" s="56" t="s">
        <v>138</v>
      </c>
      <c r="C39" s="56" t="s">
        <v>181</v>
      </c>
      <c r="D39" s="56" t="s">
        <v>181</v>
      </c>
      <c r="E39" s="56" t="s">
        <v>181</v>
      </c>
      <c r="F39" s="56" t="s">
        <v>181</v>
      </c>
      <c r="G39" s="56" t="s">
        <v>181</v>
      </c>
      <c r="H39" s="56" t="s">
        <v>181</v>
      </c>
      <c r="I39" s="56" t="s">
        <v>181</v>
      </c>
      <c r="J39" s="56" t="s">
        <v>181</v>
      </c>
      <c r="K39" s="56" t="s">
        <v>181</v>
      </c>
      <c r="L39" s="68" t="s">
        <v>181</v>
      </c>
      <c r="M39" s="152" t="s">
        <v>181</v>
      </c>
      <c r="N39" s="152" t="s">
        <v>181</v>
      </c>
      <c r="O39" s="401" t="s">
        <v>181</v>
      </c>
      <c r="P39" s="152" t="s">
        <v>181</v>
      </c>
      <c r="Q39" s="68" t="s">
        <v>181</v>
      </c>
      <c r="R39" s="152" t="s">
        <v>181</v>
      </c>
      <c r="S39" s="152" t="s">
        <v>181</v>
      </c>
      <c r="T39" s="401" t="s">
        <v>181</v>
      </c>
      <c r="U39" s="152" t="s">
        <v>181</v>
      </c>
      <c r="V39" s="68" t="s">
        <v>181</v>
      </c>
      <c r="W39" s="152" t="s">
        <v>181</v>
      </c>
      <c r="X39" s="152" t="s">
        <v>181</v>
      </c>
      <c r="Y39" s="401" t="s">
        <v>181</v>
      </c>
      <c r="Z39" s="152" t="s">
        <v>181</v>
      </c>
      <c r="AA39" s="68" t="s">
        <v>181</v>
      </c>
      <c r="AB39" s="152" t="s">
        <v>181</v>
      </c>
      <c r="AC39" s="152" t="s">
        <v>181</v>
      </c>
      <c r="AD39" s="401" t="s">
        <v>181</v>
      </c>
      <c r="AE39" s="152" t="s">
        <v>181</v>
      </c>
      <c r="AF39" s="68" t="s">
        <v>181</v>
      </c>
      <c r="AG39" s="152" t="s">
        <v>181</v>
      </c>
      <c r="AH39" s="152" t="s">
        <v>181</v>
      </c>
      <c r="AI39" s="401" t="s">
        <v>181</v>
      </c>
      <c r="AJ39" s="152" t="s">
        <v>181</v>
      </c>
      <c r="AK39" s="68" t="s">
        <v>181</v>
      </c>
      <c r="AL39" s="152" t="s">
        <v>181</v>
      </c>
      <c r="AM39" s="152" t="s">
        <v>181</v>
      </c>
      <c r="AN39" s="401" t="s">
        <v>181</v>
      </c>
      <c r="AO39" s="85" t="s">
        <v>181</v>
      </c>
      <c r="AP39" s="187" t="s">
        <v>181</v>
      </c>
      <c r="AQ39" s="185" t="s">
        <v>181</v>
      </c>
      <c r="AR39" s="188" t="s">
        <v>181</v>
      </c>
      <c r="AS39" s="731"/>
      <c r="AT39" s="553"/>
      <c r="AU39" s="553"/>
      <c r="AV39" s="553"/>
      <c r="AW39" s="553"/>
      <c r="AX39" s="553"/>
      <c r="AY39" s="553"/>
      <c r="AZ39" s="553"/>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3"/>
      <c r="CW39" s="553"/>
      <c r="CX39" s="553"/>
      <c r="CY39" s="553"/>
      <c r="CZ39" s="553"/>
      <c r="DA39" s="553"/>
      <c r="DB39" s="553"/>
      <c r="DC39" s="553"/>
      <c r="DD39" s="553"/>
      <c r="DE39" s="553"/>
      <c r="DF39" s="553"/>
      <c r="DG39" s="553"/>
      <c r="DH39" s="553"/>
      <c r="DI39" s="554"/>
      <c r="DJ39" s="554"/>
      <c r="DK39" s="554"/>
      <c r="DL39" s="554"/>
      <c r="DM39" s="554"/>
      <c r="DN39" s="554"/>
      <c r="DO39" s="554"/>
      <c r="DP39" s="554"/>
      <c r="DQ39" s="554"/>
      <c r="DR39" s="554"/>
      <c r="DS39" s="554"/>
      <c r="DT39" s="554"/>
      <c r="DU39" s="554"/>
      <c r="DV39" s="554"/>
      <c r="DW39" s="554"/>
      <c r="DX39" s="554"/>
      <c r="DY39" s="554"/>
      <c r="DZ39" s="554"/>
      <c r="EA39" s="554"/>
      <c r="EB39" s="554"/>
      <c r="EC39" s="554"/>
      <c r="ED39" s="554"/>
      <c r="EE39" s="554"/>
      <c r="EF39" s="554"/>
      <c r="EG39" s="554"/>
      <c r="EH39" s="554"/>
      <c r="EI39" s="554"/>
      <c r="EJ39" s="554"/>
      <c r="EK39" s="127"/>
      <c r="EL39" s="127"/>
      <c r="EM39" s="127"/>
      <c r="EN39" s="127"/>
    </row>
    <row r="40" spans="1:144" s="58" customFormat="1" ht="30" customHeight="1">
      <c r="A40" s="518"/>
      <c r="B40" s="1370" t="s">
        <v>193</v>
      </c>
      <c r="C40" s="1371"/>
      <c r="D40" s="1371"/>
      <c r="E40" s="1371"/>
      <c r="F40" s="1371"/>
      <c r="G40" s="1372" t="s">
        <v>389</v>
      </c>
      <c r="H40" s="1372"/>
      <c r="I40" s="1372"/>
      <c r="J40" s="768"/>
      <c r="K40" s="84" t="s">
        <v>181</v>
      </c>
      <c r="L40" s="1373"/>
      <c r="M40" s="1374"/>
      <c r="N40" s="1374"/>
      <c r="O40" s="521" t="s">
        <v>181</v>
      </c>
      <c r="P40" s="769" t="s">
        <v>181</v>
      </c>
      <c r="Q40" s="520" t="s">
        <v>181</v>
      </c>
      <c r="R40" s="520" t="s">
        <v>181</v>
      </c>
      <c r="S40" s="520" t="s">
        <v>181</v>
      </c>
      <c r="T40" s="521" t="s">
        <v>181</v>
      </c>
      <c r="U40" s="769" t="s">
        <v>181</v>
      </c>
      <c r="V40" s="520" t="s">
        <v>181</v>
      </c>
      <c r="W40" s="520" t="s">
        <v>181</v>
      </c>
      <c r="X40" s="520" t="s">
        <v>181</v>
      </c>
      <c r="Y40" s="521" t="s">
        <v>181</v>
      </c>
      <c r="Z40" s="769" t="s">
        <v>181</v>
      </c>
      <c r="AA40" s="520" t="s">
        <v>181</v>
      </c>
      <c r="AB40" s="520" t="s">
        <v>181</v>
      </c>
      <c r="AC40" s="520" t="s">
        <v>181</v>
      </c>
      <c r="AD40" s="521" t="s">
        <v>181</v>
      </c>
      <c r="AE40" s="769" t="s">
        <v>181</v>
      </c>
      <c r="AF40" s="520" t="s">
        <v>181</v>
      </c>
      <c r="AG40" s="520" t="s">
        <v>181</v>
      </c>
      <c r="AH40" s="520" t="s">
        <v>181</v>
      </c>
      <c r="AI40" s="521" t="s">
        <v>181</v>
      </c>
      <c r="AJ40" s="769" t="s">
        <v>181</v>
      </c>
      <c r="AK40" s="520" t="s">
        <v>181</v>
      </c>
      <c r="AL40" s="520" t="s">
        <v>181</v>
      </c>
      <c r="AM40" s="520" t="s">
        <v>181</v>
      </c>
      <c r="AN40" s="521" t="s">
        <v>181</v>
      </c>
      <c r="AO40" s="770" t="s">
        <v>181</v>
      </c>
      <c r="AP40" s="524" t="s">
        <v>181</v>
      </c>
      <c r="AQ40" s="524" t="s">
        <v>181</v>
      </c>
      <c r="AR40" s="525" t="s">
        <v>181</v>
      </c>
      <c r="AS40" s="729"/>
      <c r="AT40" s="56" t="s">
        <v>181</v>
      </c>
      <c r="AU40" s="56" t="s">
        <v>181</v>
      </c>
      <c r="AV40" s="56" t="s">
        <v>181</v>
      </c>
      <c r="AW40" s="56" t="s">
        <v>181</v>
      </c>
      <c r="AX40" s="56" t="s">
        <v>181</v>
      </c>
      <c r="AY40" s="56" t="s">
        <v>181</v>
      </c>
      <c r="AZ40" s="56" t="s">
        <v>181</v>
      </c>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56" t="s">
        <v>181</v>
      </c>
      <c r="CW40" s="56" t="s">
        <v>181</v>
      </c>
      <c r="CX40" s="56" t="s">
        <v>181</v>
      </c>
      <c r="CY40" s="56" t="s">
        <v>181</v>
      </c>
      <c r="CZ40" s="56" t="s">
        <v>181</v>
      </c>
      <c r="DA40" s="56" t="s">
        <v>181</v>
      </c>
      <c r="DB40" s="56" t="s">
        <v>181</v>
      </c>
      <c r="DC40" s="56" t="s">
        <v>181</v>
      </c>
      <c r="DD40" s="56" t="s">
        <v>181</v>
      </c>
      <c r="DE40" s="56" t="s">
        <v>181</v>
      </c>
      <c r="DF40" s="56" t="s">
        <v>181</v>
      </c>
      <c r="DG40" s="56" t="s">
        <v>181</v>
      </c>
      <c r="DH40" s="56" t="s">
        <v>181</v>
      </c>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row>
    <row r="41" spans="1:144" s="58" customFormat="1" ht="20.25" customHeight="1">
      <c r="A41" s="55" t="s">
        <v>181</v>
      </c>
      <c r="B41" s="56">
        <v>1</v>
      </c>
      <c r="C41" s="74">
        <v>0</v>
      </c>
      <c r="D41" s="1068" t="s">
        <v>195</v>
      </c>
      <c r="E41" s="966"/>
      <c r="F41" s="966"/>
      <c r="G41" s="56" t="s">
        <v>181</v>
      </c>
      <c r="H41" s="101"/>
      <c r="I41" s="56" t="s">
        <v>181</v>
      </c>
      <c r="J41" s="105">
        <v>0.28000000000000003</v>
      </c>
      <c r="K41" s="56" t="s">
        <v>181</v>
      </c>
      <c r="L41" s="68" t="s">
        <v>181</v>
      </c>
      <c r="M41" s="74"/>
      <c r="N41" s="152" t="s">
        <v>181</v>
      </c>
      <c r="O41" s="400">
        <f t="shared" ref="O41:O60" si="51">ROUND(H41*AT41*M41,$AQ$257)</f>
        <v>0</v>
      </c>
      <c r="P41" s="69" t="s">
        <v>181</v>
      </c>
      <c r="Q41" s="152" t="s">
        <v>181</v>
      </c>
      <c r="R41" s="74"/>
      <c r="S41" s="152" t="s">
        <v>181</v>
      </c>
      <c r="T41" s="400">
        <f t="shared" ref="T41:T60" si="52">ROUND($H41*AU41*R41,$AQ$257)</f>
        <v>0</v>
      </c>
      <c r="U41" s="69" t="s">
        <v>181</v>
      </c>
      <c r="V41" s="152" t="s">
        <v>181</v>
      </c>
      <c r="W41" s="74"/>
      <c r="X41" s="152" t="s">
        <v>181</v>
      </c>
      <c r="Y41" s="400">
        <f t="shared" ref="Y41:Y60" si="53">ROUND($H41*AV41*W41,$AQ$257)</f>
        <v>0</v>
      </c>
      <c r="Z41" s="69" t="s">
        <v>181</v>
      </c>
      <c r="AA41" s="152" t="s">
        <v>181</v>
      </c>
      <c r="AB41" s="74"/>
      <c r="AC41" s="152" t="s">
        <v>181</v>
      </c>
      <c r="AD41" s="400">
        <f t="shared" ref="AD41:AD60" si="54">ROUND($H41*AW41*AB41,$AQ$257)</f>
        <v>0</v>
      </c>
      <c r="AE41" s="69" t="s">
        <v>181</v>
      </c>
      <c r="AF41" s="152" t="s">
        <v>181</v>
      </c>
      <c r="AG41" s="74"/>
      <c r="AH41" s="152" t="s">
        <v>181</v>
      </c>
      <c r="AI41" s="400">
        <f t="shared" ref="AI41:AI60" si="55">ROUND($H41*AX41*AG41,$AQ$257)</f>
        <v>0</v>
      </c>
      <c r="AJ41" s="69" t="s">
        <v>181</v>
      </c>
      <c r="AK41" s="152" t="s">
        <v>181</v>
      </c>
      <c r="AL41" s="74"/>
      <c r="AM41" s="152" t="s">
        <v>181</v>
      </c>
      <c r="AN41" s="400">
        <f t="shared" ref="AN41:AN60" si="56">ROUND($H41*AY41*AL41,$AQ$257)</f>
        <v>0</v>
      </c>
      <c r="AO41" s="75" t="s">
        <v>181</v>
      </c>
      <c r="AP41" s="185" t="s">
        <v>181</v>
      </c>
      <c r="AQ41" s="52">
        <f>SUM(O41+T41+Y41+AD41+AN41+AI41)</f>
        <v>0</v>
      </c>
      <c r="AR41" s="188" t="s">
        <v>181</v>
      </c>
      <c r="AS41" s="729"/>
      <c r="AT41" s="76">
        <v>1.03</v>
      </c>
      <c r="AU41" s="76">
        <f t="shared" ref="AU41:AY56" si="57">1.03*AT41</f>
        <v>1.0609</v>
      </c>
      <c r="AV41" s="76">
        <f t="shared" si="57"/>
        <v>1.092727</v>
      </c>
      <c r="AW41" s="76">
        <f t="shared" si="57"/>
        <v>1.1255088100000001</v>
      </c>
      <c r="AX41" s="76">
        <f t="shared" si="57"/>
        <v>1.1592740743000001</v>
      </c>
      <c r="AY41" s="76">
        <f t="shared" si="57"/>
        <v>1.1940522965290001</v>
      </c>
      <c r="AZ41" s="51">
        <f t="shared" ref="AZ41:AZ60" si="58">ROUND((2080/12)*M41,2)</f>
        <v>0</v>
      </c>
      <c r="BA41" s="51">
        <f t="shared" ref="BA41:BA60" si="59">ROUND((2080/12)*R41,2)</f>
        <v>0</v>
      </c>
      <c r="BB41" s="51">
        <f t="shared" ref="BB41:BB60" si="60">ROUND((2080/12)*W41,2)</f>
        <v>0</v>
      </c>
      <c r="BC41" s="51">
        <f t="shared" ref="BC41:BC60" si="61">ROUND((2080/12)*AB41,2)</f>
        <v>0</v>
      </c>
      <c r="BD41" s="51">
        <f t="shared" ref="BD41:BD60" si="62">ROUND((2080/12)*AG41,2)</f>
        <v>0</v>
      </c>
      <c r="BE41" s="51">
        <f t="shared" ref="BE41:BE60" si="63">ROUND((2080/12)*AL41,2)</f>
        <v>0</v>
      </c>
      <c r="BF41" s="127"/>
      <c r="BG41" s="127"/>
      <c r="BH41" s="127"/>
      <c r="BI41" s="127"/>
      <c r="BJ41" s="127"/>
      <c r="BK41" s="127"/>
      <c r="BL41" s="738">
        <f t="shared" ref="BL41:BL60" si="64">ROUND((M41/12),3)</f>
        <v>0</v>
      </c>
      <c r="BM41" s="738">
        <f t="shared" ref="BM41:BM60" si="65">ROUND((R41/12),3)</f>
        <v>0</v>
      </c>
      <c r="BN41" s="738">
        <f t="shared" ref="BN41:BN60" si="66">ROUND((W41/12),3)</f>
        <v>0</v>
      </c>
      <c r="BO41" s="738">
        <f t="shared" ref="BO41:BO60" si="67">ROUND((AB41/12),3)</f>
        <v>0</v>
      </c>
      <c r="BP41" s="738">
        <f t="shared" ref="BP41:BP60" si="68">ROUND((AG41/12),3)</f>
        <v>0</v>
      </c>
      <c r="BQ41" s="738">
        <f t="shared" ref="BQ41:BQ60" si="69">ROUND((AL41/12),3)</f>
        <v>0</v>
      </c>
      <c r="BR41" s="741">
        <f t="shared" ref="BR41:BW41" si="70">ROUND(AT41*$H41,2)</f>
        <v>0</v>
      </c>
      <c r="BS41" s="741">
        <f t="shared" si="70"/>
        <v>0</v>
      </c>
      <c r="BT41" s="741">
        <f t="shared" si="70"/>
        <v>0</v>
      </c>
      <c r="BU41" s="741">
        <f t="shared" si="70"/>
        <v>0</v>
      </c>
      <c r="BV41" s="741">
        <f t="shared" si="70"/>
        <v>0</v>
      </c>
      <c r="BW41" s="741">
        <f t="shared" si="70"/>
        <v>0</v>
      </c>
      <c r="BX41" s="742">
        <f t="shared" ref="BX41:CC41" si="71">BR41</f>
        <v>0</v>
      </c>
      <c r="BY41" s="742">
        <f t="shared" si="71"/>
        <v>0</v>
      </c>
      <c r="BZ41" s="742">
        <f t="shared" si="71"/>
        <v>0</v>
      </c>
      <c r="CA41" s="742">
        <f t="shared" si="71"/>
        <v>0</v>
      </c>
      <c r="CB41" s="742">
        <f t="shared" si="71"/>
        <v>0</v>
      </c>
      <c r="CC41" s="742">
        <f t="shared" si="71"/>
        <v>0</v>
      </c>
      <c r="CD41" s="736">
        <f t="shared" ref="CD41:CI41" si="72">BR41</f>
        <v>0</v>
      </c>
      <c r="CE41" s="736">
        <f t="shared" si="72"/>
        <v>0</v>
      </c>
      <c r="CF41" s="736">
        <f t="shared" si="72"/>
        <v>0</v>
      </c>
      <c r="CG41" s="736">
        <f t="shared" si="72"/>
        <v>0</v>
      </c>
      <c r="CH41" s="736">
        <f t="shared" si="72"/>
        <v>0</v>
      </c>
      <c r="CI41" s="736">
        <f t="shared" si="72"/>
        <v>0</v>
      </c>
      <c r="CJ41" s="745">
        <f t="shared" ref="CJ41:CO41" si="73">AZ41</f>
        <v>0</v>
      </c>
      <c r="CK41" s="745">
        <f t="shared" si="73"/>
        <v>0</v>
      </c>
      <c r="CL41" s="745">
        <f t="shared" si="73"/>
        <v>0</v>
      </c>
      <c r="CM41" s="745">
        <f t="shared" si="73"/>
        <v>0</v>
      </c>
      <c r="CN41" s="745">
        <f t="shared" si="73"/>
        <v>0</v>
      </c>
      <c r="CO41" s="745">
        <f t="shared" si="73"/>
        <v>0</v>
      </c>
      <c r="CP41" s="677" t="e">
        <f t="shared" ref="CP41:CP60" si="74">ROUND(O41/M41/173.33,2)</f>
        <v>#DIV/0!</v>
      </c>
      <c r="CQ41" s="677" t="e">
        <f t="shared" ref="CQ41:CQ60" si="75">ROUND(T41/R41/173.33,2)</f>
        <v>#DIV/0!</v>
      </c>
      <c r="CR41" s="677" t="e">
        <f t="shared" ref="CR41:CR60" si="76">ROUND(Y41/W41/173.33,2)</f>
        <v>#DIV/0!</v>
      </c>
      <c r="CS41" s="677" t="e">
        <f t="shared" ref="CS41:CS60" si="77">ROUND(AD41/AB41/173.33,2)</f>
        <v>#DIV/0!</v>
      </c>
      <c r="CT41" s="677" t="e">
        <f t="shared" ref="CT41:CT60" si="78">ROUND(AI41/AG41/173.33,2)</f>
        <v>#DIV/0!</v>
      </c>
      <c r="CU41" s="677" t="e">
        <f t="shared" ref="CU41:CU60" si="79">ROUND(AN41/AL41/173.33,2)</f>
        <v>#DIV/0!</v>
      </c>
      <c r="CV41" s="764" t="e">
        <f t="shared" ref="CV41:DA41" si="80">ROUND(CP41+(CP41*$J41),2)</f>
        <v>#DIV/0!</v>
      </c>
      <c r="CW41" s="764" t="e">
        <f t="shared" si="80"/>
        <v>#DIV/0!</v>
      </c>
      <c r="CX41" s="764" t="e">
        <f t="shared" si="80"/>
        <v>#DIV/0!</v>
      </c>
      <c r="CY41" s="764" t="e">
        <f t="shared" si="80"/>
        <v>#DIV/0!</v>
      </c>
      <c r="CZ41" s="764" t="e">
        <f t="shared" si="80"/>
        <v>#DIV/0!</v>
      </c>
      <c r="DA41" s="764" t="e">
        <f t="shared" si="80"/>
        <v>#DIV/0!</v>
      </c>
      <c r="DB41" s="680" t="e">
        <f t="shared" ref="DB41:DG41" si="81">ROUND(CV41+(CV41*($J$243+$J$242)),2)</f>
        <v>#DIV/0!</v>
      </c>
      <c r="DC41" s="680" t="e">
        <f t="shared" si="81"/>
        <v>#DIV/0!</v>
      </c>
      <c r="DD41" s="680" t="e">
        <f t="shared" si="81"/>
        <v>#DIV/0!</v>
      </c>
      <c r="DE41" s="680" t="e">
        <f t="shared" si="81"/>
        <v>#DIV/0!</v>
      </c>
      <c r="DF41" s="680" t="e">
        <f t="shared" si="81"/>
        <v>#DIV/0!</v>
      </c>
      <c r="DG41" s="680" t="e">
        <f t="shared" si="81"/>
        <v>#DIV/0!</v>
      </c>
      <c r="DH41" s="766">
        <f>ROUND($J41*O41, 'Initial Information'!B44)</f>
        <v>0</v>
      </c>
      <c r="DI41" s="766">
        <f>ROUND($J41*T41, 'Initial Information'!C44)</f>
        <v>0</v>
      </c>
      <c r="DJ41" s="766">
        <f>ROUND($J41*Y41, 'Initial Information'!D44)</f>
        <v>0</v>
      </c>
      <c r="DK41" s="766">
        <f>ROUND($J41*AD41, 'Initial Information'!E44)</f>
        <v>0</v>
      </c>
      <c r="DL41" s="766">
        <f>ROUND($J41*AI41, 'Initial Information'!F44)</f>
        <v>0</v>
      </c>
      <c r="DM41" s="766">
        <f>ROUND($J41*AN41, 'Initial Information'!G44)</f>
        <v>0</v>
      </c>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row>
    <row r="42" spans="1:144" s="58" customFormat="1" ht="20.25" customHeight="1">
      <c r="A42" s="55" t="s">
        <v>181</v>
      </c>
      <c r="B42" s="56">
        <v>2</v>
      </c>
      <c r="C42" s="74">
        <v>0</v>
      </c>
      <c r="D42" s="1068" t="s">
        <v>195</v>
      </c>
      <c r="E42" s="966"/>
      <c r="F42" s="966"/>
      <c r="G42" s="56" t="s">
        <v>181</v>
      </c>
      <c r="H42" s="101"/>
      <c r="I42" s="56" t="s">
        <v>181</v>
      </c>
      <c r="J42" s="105">
        <v>0.28000000000000003</v>
      </c>
      <c r="K42" s="56" t="s">
        <v>181</v>
      </c>
      <c r="L42" s="68" t="s">
        <v>181</v>
      </c>
      <c r="M42" s="74"/>
      <c r="N42" s="152" t="s">
        <v>181</v>
      </c>
      <c r="O42" s="400">
        <f t="shared" si="51"/>
        <v>0</v>
      </c>
      <c r="P42" s="69" t="s">
        <v>181</v>
      </c>
      <c r="Q42" s="152" t="s">
        <v>181</v>
      </c>
      <c r="R42" s="74"/>
      <c r="S42" s="152" t="s">
        <v>181</v>
      </c>
      <c r="T42" s="400">
        <f t="shared" si="52"/>
        <v>0</v>
      </c>
      <c r="U42" s="69" t="s">
        <v>181</v>
      </c>
      <c r="V42" s="152" t="s">
        <v>181</v>
      </c>
      <c r="W42" s="74"/>
      <c r="X42" s="152" t="s">
        <v>181</v>
      </c>
      <c r="Y42" s="400">
        <f t="shared" si="53"/>
        <v>0</v>
      </c>
      <c r="Z42" s="69" t="s">
        <v>181</v>
      </c>
      <c r="AA42" s="152" t="s">
        <v>181</v>
      </c>
      <c r="AB42" s="74"/>
      <c r="AC42" s="152" t="s">
        <v>181</v>
      </c>
      <c r="AD42" s="400">
        <f t="shared" si="54"/>
        <v>0</v>
      </c>
      <c r="AE42" s="69" t="s">
        <v>181</v>
      </c>
      <c r="AF42" s="152" t="s">
        <v>181</v>
      </c>
      <c r="AG42" s="74"/>
      <c r="AH42" s="152" t="s">
        <v>181</v>
      </c>
      <c r="AI42" s="400">
        <f t="shared" si="55"/>
        <v>0</v>
      </c>
      <c r="AJ42" s="69" t="s">
        <v>181</v>
      </c>
      <c r="AK42" s="152" t="s">
        <v>181</v>
      </c>
      <c r="AL42" s="74"/>
      <c r="AM42" s="152" t="s">
        <v>181</v>
      </c>
      <c r="AN42" s="400">
        <f t="shared" si="56"/>
        <v>0</v>
      </c>
      <c r="AO42" s="75" t="s">
        <v>181</v>
      </c>
      <c r="AP42" s="185" t="s">
        <v>181</v>
      </c>
      <c r="AQ42" s="52">
        <f t="shared" ref="AQ42:AQ60" si="82">SUM(O42+T42+Y42+AD42+AN42+AI42)</f>
        <v>0</v>
      </c>
      <c r="AR42" s="188" t="s">
        <v>181</v>
      </c>
      <c r="AS42" s="729"/>
      <c r="AT42" s="76">
        <v>1.03</v>
      </c>
      <c r="AU42" s="76">
        <f t="shared" si="57"/>
        <v>1.0609</v>
      </c>
      <c r="AV42" s="76">
        <f t="shared" si="57"/>
        <v>1.092727</v>
      </c>
      <c r="AW42" s="76">
        <f t="shared" si="57"/>
        <v>1.1255088100000001</v>
      </c>
      <c r="AX42" s="76">
        <f t="shared" si="57"/>
        <v>1.1592740743000001</v>
      </c>
      <c r="AY42" s="76">
        <f t="shared" si="57"/>
        <v>1.1940522965290001</v>
      </c>
      <c r="AZ42" s="51">
        <f t="shared" si="58"/>
        <v>0</v>
      </c>
      <c r="BA42" s="51">
        <f t="shared" si="59"/>
        <v>0</v>
      </c>
      <c r="BB42" s="51">
        <f t="shared" si="60"/>
        <v>0</v>
      </c>
      <c r="BC42" s="51">
        <f t="shared" si="61"/>
        <v>0</v>
      </c>
      <c r="BD42" s="51">
        <f t="shared" si="62"/>
        <v>0</v>
      </c>
      <c r="BE42" s="51">
        <f t="shared" si="63"/>
        <v>0</v>
      </c>
      <c r="BF42" s="127"/>
      <c r="BG42" s="127"/>
      <c r="BH42" s="127"/>
      <c r="BI42" s="127"/>
      <c r="BJ42" s="127"/>
      <c r="BK42" s="127"/>
      <c r="BL42" s="738">
        <f t="shared" si="64"/>
        <v>0</v>
      </c>
      <c r="BM42" s="738">
        <f t="shared" si="65"/>
        <v>0</v>
      </c>
      <c r="BN42" s="738">
        <f t="shared" si="66"/>
        <v>0</v>
      </c>
      <c r="BO42" s="738">
        <f t="shared" si="67"/>
        <v>0</v>
      </c>
      <c r="BP42" s="738">
        <f t="shared" si="68"/>
        <v>0</v>
      </c>
      <c r="BQ42" s="738">
        <f t="shared" si="69"/>
        <v>0</v>
      </c>
      <c r="BR42" s="741">
        <f t="shared" ref="BR42:BW60" si="83">ROUND(AT42*$H42,2)</f>
        <v>0</v>
      </c>
      <c r="BS42" s="741">
        <f t="shared" si="83"/>
        <v>0</v>
      </c>
      <c r="BT42" s="741">
        <f t="shared" si="83"/>
        <v>0</v>
      </c>
      <c r="BU42" s="741">
        <f t="shared" si="83"/>
        <v>0</v>
      </c>
      <c r="BV42" s="741">
        <f t="shared" si="83"/>
        <v>0</v>
      </c>
      <c r="BW42" s="741">
        <f t="shared" si="83"/>
        <v>0</v>
      </c>
      <c r="BX42" s="744"/>
      <c r="BY42" s="744"/>
      <c r="BZ42" s="744"/>
      <c r="CA42" s="744"/>
      <c r="CB42" s="744"/>
      <c r="CC42" s="744"/>
      <c r="CD42" s="740">
        <f t="shared" ref="CD42:CI57" si="84">BR42*12</f>
        <v>0</v>
      </c>
      <c r="CE42" s="740">
        <f t="shared" si="84"/>
        <v>0</v>
      </c>
      <c r="CF42" s="740">
        <f t="shared" si="84"/>
        <v>0</v>
      </c>
      <c r="CG42" s="740">
        <f t="shared" si="84"/>
        <v>0</v>
      </c>
      <c r="CH42" s="740">
        <f t="shared" si="84"/>
        <v>0</v>
      </c>
      <c r="CI42" s="740">
        <f t="shared" si="84"/>
        <v>0</v>
      </c>
      <c r="CJ42" s="746" t="s">
        <v>1208</v>
      </c>
      <c r="CK42" s="746" t="s">
        <v>1208</v>
      </c>
      <c r="CL42" s="746" t="s">
        <v>1208</v>
      </c>
      <c r="CM42" s="746" t="s">
        <v>1208</v>
      </c>
      <c r="CN42" s="746" t="s">
        <v>1208</v>
      </c>
      <c r="CO42" s="746" t="s">
        <v>1208</v>
      </c>
      <c r="CP42" s="677" t="e">
        <f t="shared" si="74"/>
        <v>#DIV/0!</v>
      </c>
      <c r="CQ42" s="677" t="e">
        <f t="shared" si="75"/>
        <v>#DIV/0!</v>
      </c>
      <c r="CR42" s="677" t="e">
        <f t="shared" si="76"/>
        <v>#DIV/0!</v>
      </c>
      <c r="CS42" s="677" t="e">
        <f t="shared" si="77"/>
        <v>#DIV/0!</v>
      </c>
      <c r="CT42" s="677" t="e">
        <f t="shared" si="78"/>
        <v>#DIV/0!</v>
      </c>
      <c r="CU42" s="677" t="e">
        <f t="shared" si="79"/>
        <v>#DIV/0!</v>
      </c>
      <c r="CV42" s="764" t="e">
        <f t="shared" ref="CV42:DA60" si="85">ROUND(CP42+(CP42*$J42),2)</f>
        <v>#DIV/0!</v>
      </c>
      <c r="CW42" s="764" t="e">
        <f t="shared" si="85"/>
        <v>#DIV/0!</v>
      </c>
      <c r="CX42" s="764" t="e">
        <f t="shared" si="85"/>
        <v>#DIV/0!</v>
      </c>
      <c r="CY42" s="764" t="e">
        <f t="shared" si="85"/>
        <v>#DIV/0!</v>
      </c>
      <c r="CZ42" s="764" t="e">
        <f t="shared" si="85"/>
        <v>#DIV/0!</v>
      </c>
      <c r="DA42" s="764" t="e">
        <f t="shared" si="85"/>
        <v>#DIV/0!</v>
      </c>
      <c r="DB42" s="680" t="e">
        <f t="shared" ref="DB42:DG60" si="86">ROUND(CV42+(CV42*($J$243+$J$242)),2)</f>
        <v>#DIV/0!</v>
      </c>
      <c r="DC42" s="680" t="e">
        <f t="shared" si="86"/>
        <v>#DIV/0!</v>
      </c>
      <c r="DD42" s="680" t="e">
        <f t="shared" si="86"/>
        <v>#DIV/0!</v>
      </c>
      <c r="DE42" s="680" t="e">
        <f t="shared" si="86"/>
        <v>#DIV/0!</v>
      </c>
      <c r="DF42" s="680" t="e">
        <f t="shared" si="86"/>
        <v>#DIV/0!</v>
      </c>
      <c r="DG42" s="680" t="e">
        <f t="shared" si="86"/>
        <v>#DIV/0!</v>
      </c>
      <c r="DH42" s="766">
        <f>ROUND($J42*O42, 'Initial Information'!B45)</f>
        <v>0</v>
      </c>
      <c r="DI42" s="766">
        <f>ROUND($J42*T42, 'Initial Information'!C45)</f>
        <v>0</v>
      </c>
      <c r="DJ42" s="766">
        <f>ROUND($J42*Y42, 'Initial Information'!D45)</f>
        <v>0</v>
      </c>
      <c r="DK42" s="766">
        <f>ROUND($J42*AD42, 'Initial Information'!E45)</f>
        <v>0</v>
      </c>
      <c r="DL42" s="766">
        <f>ROUND($J42*AI42, 'Initial Information'!F45)</f>
        <v>0</v>
      </c>
      <c r="DM42" s="766">
        <f>ROUND($J42*AN42, 'Initial Information'!G45)</f>
        <v>0</v>
      </c>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row>
    <row r="43" spans="1:144" s="58" customFormat="1" ht="20.25" customHeight="1">
      <c r="A43" s="55" t="s">
        <v>181</v>
      </c>
      <c r="B43" s="56">
        <v>3</v>
      </c>
      <c r="C43" s="74">
        <v>0</v>
      </c>
      <c r="D43" s="1068" t="s">
        <v>195</v>
      </c>
      <c r="E43" s="966"/>
      <c r="F43" s="966"/>
      <c r="G43" s="56" t="s">
        <v>181</v>
      </c>
      <c r="H43" s="101"/>
      <c r="I43" s="56" t="s">
        <v>181</v>
      </c>
      <c r="J43" s="105">
        <v>0.28000000000000003</v>
      </c>
      <c r="K43" s="56" t="s">
        <v>181</v>
      </c>
      <c r="L43" s="68" t="s">
        <v>181</v>
      </c>
      <c r="M43" s="74"/>
      <c r="N43" s="152" t="s">
        <v>181</v>
      </c>
      <c r="O43" s="400">
        <f t="shared" si="51"/>
        <v>0</v>
      </c>
      <c r="P43" s="69" t="s">
        <v>181</v>
      </c>
      <c r="Q43" s="152" t="s">
        <v>181</v>
      </c>
      <c r="R43" s="74"/>
      <c r="S43" s="152" t="s">
        <v>181</v>
      </c>
      <c r="T43" s="400">
        <f t="shared" si="52"/>
        <v>0</v>
      </c>
      <c r="U43" s="69" t="s">
        <v>181</v>
      </c>
      <c r="V43" s="152" t="s">
        <v>181</v>
      </c>
      <c r="W43" s="74"/>
      <c r="X43" s="152" t="s">
        <v>181</v>
      </c>
      <c r="Y43" s="400">
        <f t="shared" si="53"/>
        <v>0</v>
      </c>
      <c r="Z43" s="69" t="s">
        <v>181</v>
      </c>
      <c r="AA43" s="152" t="s">
        <v>181</v>
      </c>
      <c r="AB43" s="74"/>
      <c r="AC43" s="152" t="s">
        <v>181</v>
      </c>
      <c r="AD43" s="400">
        <f t="shared" si="54"/>
        <v>0</v>
      </c>
      <c r="AE43" s="69" t="s">
        <v>181</v>
      </c>
      <c r="AF43" s="152" t="s">
        <v>181</v>
      </c>
      <c r="AG43" s="74"/>
      <c r="AH43" s="152" t="s">
        <v>181</v>
      </c>
      <c r="AI43" s="400">
        <f t="shared" si="55"/>
        <v>0</v>
      </c>
      <c r="AJ43" s="69" t="s">
        <v>181</v>
      </c>
      <c r="AK43" s="152" t="s">
        <v>181</v>
      </c>
      <c r="AL43" s="74"/>
      <c r="AM43" s="152" t="s">
        <v>181</v>
      </c>
      <c r="AN43" s="400">
        <f t="shared" si="56"/>
        <v>0</v>
      </c>
      <c r="AO43" s="75" t="s">
        <v>181</v>
      </c>
      <c r="AP43" s="185" t="s">
        <v>181</v>
      </c>
      <c r="AQ43" s="52">
        <f t="shared" si="82"/>
        <v>0</v>
      </c>
      <c r="AR43" s="188" t="s">
        <v>181</v>
      </c>
      <c r="AS43" s="729"/>
      <c r="AT43" s="76">
        <v>1.03</v>
      </c>
      <c r="AU43" s="76">
        <f t="shared" si="57"/>
        <v>1.0609</v>
      </c>
      <c r="AV43" s="76">
        <f t="shared" si="57"/>
        <v>1.092727</v>
      </c>
      <c r="AW43" s="76">
        <f t="shared" si="57"/>
        <v>1.1255088100000001</v>
      </c>
      <c r="AX43" s="76">
        <f t="shared" si="57"/>
        <v>1.1592740743000001</v>
      </c>
      <c r="AY43" s="76">
        <f t="shared" si="57"/>
        <v>1.1940522965290001</v>
      </c>
      <c r="AZ43" s="51">
        <f t="shared" si="58"/>
        <v>0</v>
      </c>
      <c r="BA43" s="51">
        <f t="shared" si="59"/>
        <v>0</v>
      </c>
      <c r="BB43" s="51">
        <f t="shared" si="60"/>
        <v>0</v>
      </c>
      <c r="BC43" s="51">
        <f t="shared" si="61"/>
        <v>0</v>
      </c>
      <c r="BD43" s="51">
        <f t="shared" si="62"/>
        <v>0</v>
      </c>
      <c r="BE43" s="51">
        <f t="shared" si="63"/>
        <v>0</v>
      </c>
      <c r="BF43" s="127"/>
      <c r="BG43" s="127"/>
      <c r="BH43" s="127"/>
      <c r="BI43" s="127"/>
      <c r="BJ43" s="127"/>
      <c r="BK43" s="127"/>
      <c r="BL43" s="738">
        <f t="shared" si="64"/>
        <v>0</v>
      </c>
      <c r="BM43" s="738">
        <f t="shared" si="65"/>
        <v>0</v>
      </c>
      <c r="BN43" s="738">
        <f t="shared" si="66"/>
        <v>0</v>
      </c>
      <c r="BO43" s="738">
        <f t="shared" si="67"/>
        <v>0</v>
      </c>
      <c r="BP43" s="738">
        <f t="shared" si="68"/>
        <v>0</v>
      </c>
      <c r="BQ43" s="738">
        <f t="shared" si="69"/>
        <v>0</v>
      </c>
      <c r="BR43" s="741">
        <f t="shared" si="83"/>
        <v>0</v>
      </c>
      <c r="BS43" s="741">
        <f t="shared" si="83"/>
        <v>0</v>
      </c>
      <c r="BT43" s="741">
        <f t="shared" si="83"/>
        <v>0</v>
      </c>
      <c r="BU43" s="741">
        <f t="shared" si="83"/>
        <v>0</v>
      </c>
      <c r="BV43" s="741">
        <f t="shared" si="83"/>
        <v>0</v>
      </c>
      <c r="BW43" s="741">
        <f t="shared" si="83"/>
        <v>0</v>
      </c>
      <c r="BX43" s="744"/>
      <c r="BY43" s="744"/>
      <c r="BZ43" s="744"/>
      <c r="CA43" s="744"/>
      <c r="CB43" s="744"/>
      <c r="CC43" s="744"/>
      <c r="CD43" s="740">
        <f t="shared" si="84"/>
        <v>0</v>
      </c>
      <c r="CE43" s="740">
        <f t="shared" si="84"/>
        <v>0</v>
      </c>
      <c r="CF43" s="740">
        <f t="shared" si="84"/>
        <v>0</v>
      </c>
      <c r="CG43" s="740">
        <f t="shared" si="84"/>
        <v>0</v>
      </c>
      <c r="CH43" s="740">
        <f t="shared" si="84"/>
        <v>0</v>
      </c>
      <c r="CI43" s="740">
        <f t="shared" si="84"/>
        <v>0</v>
      </c>
      <c r="CJ43" s="746" t="s">
        <v>1208</v>
      </c>
      <c r="CK43" s="746" t="s">
        <v>1208</v>
      </c>
      <c r="CL43" s="746" t="s">
        <v>1208</v>
      </c>
      <c r="CM43" s="746" t="s">
        <v>1208</v>
      </c>
      <c r="CN43" s="746" t="s">
        <v>1208</v>
      </c>
      <c r="CO43" s="746" t="s">
        <v>1208</v>
      </c>
      <c r="CP43" s="677" t="e">
        <f t="shared" si="74"/>
        <v>#DIV/0!</v>
      </c>
      <c r="CQ43" s="677" t="e">
        <f t="shared" si="75"/>
        <v>#DIV/0!</v>
      </c>
      <c r="CR43" s="677" t="e">
        <f t="shared" si="76"/>
        <v>#DIV/0!</v>
      </c>
      <c r="CS43" s="677" t="e">
        <f t="shared" si="77"/>
        <v>#DIV/0!</v>
      </c>
      <c r="CT43" s="677" t="e">
        <f t="shared" si="78"/>
        <v>#DIV/0!</v>
      </c>
      <c r="CU43" s="677" t="e">
        <f t="shared" si="79"/>
        <v>#DIV/0!</v>
      </c>
      <c r="CV43" s="764" t="e">
        <f t="shared" si="85"/>
        <v>#DIV/0!</v>
      </c>
      <c r="CW43" s="764" t="e">
        <f t="shared" si="85"/>
        <v>#DIV/0!</v>
      </c>
      <c r="CX43" s="764" t="e">
        <f t="shared" si="85"/>
        <v>#DIV/0!</v>
      </c>
      <c r="CY43" s="764" t="e">
        <f t="shared" si="85"/>
        <v>#DIV/0!</v>
      </c>
      <c r="CZ43" s="764" t="e">
        <f t="shared" si="85"/>
        <v>#DIV/0!</v>
      </c>
      <c r="DA43" s="764" t="e">
        <f t="shared" si="85"/>
        <v>#DIV/0!</v>
      </c>
      <c r="DB43" s="680" t="e">
        <f t="shared" si="86"/>
        <v>#DIV/0!</v>
      </c>
      <c r="DC43" s="680" t="e">
        <f t="shared" si="86"/>
        <v>#DIV/0!</v>
      </c>
      <c r="DD43" s="680" t="e">
        <f t="shared" si="86"/>
        <v>#DIV/0!</v>
      </c>
      <c r="DE43" s="680" t="e">
        <f t="shared" si="86"/>
        <v>#DIV/0!</v>
      </c>
      <c r="DF43" s="680" t="e">
        <f t="shared" si="86"/>
        <v>#DIV/0!</v>
      </c>
      <c r="DG43" s="680" t="e">
        <f t="shared" si="86"/>
        <v>#DIV/0!</v>
      </c>
      <c r="DH43" s="766">
        <f>ROUND($J43*O43, 'Initial Information'!B46)</f>
        <v>0</v>
      </c>
      <c r="DI43" s="766">
        <f>ROUND($J43*T43, 'Initial Information'!C46)</f>
        <v>0</v>
      </c>
      <c r="DJ43" s="766">
        <f>ROUND($J43*Y43, 'Initial Information'!D46)</f>
        <v>0</v>
      </c>
      <c r="DK43" s="766">
        <f>ROUND($J43*AD43, 'Initial Information'!E46)</f>
        <v>0</v>
      </c>
      <c r="DL43" s="766">
        <f>ROUND($J43*AI43, 'Initial Information'!F46)</f>
        <v>0</v>
      </c>
      <c r="DM43" s="766">
        <f>ROUND($J43*AN43, 'Initial Information'!G46)</f>
        <v>0</v>
      </c>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row>
    <row r="44" spans="1:144" s="58" customFormat="1" ht="20.25" customHeight="1">
      <c r="A44" s="55" t="s">
        <v>181</v>
      </c>
      <c r="B44" s="56">
        <v>4</v>
      </c>
      <c r="C44" s="74">
        <v>0</v>
      </c>
      <c r="D44" s="1068" t="s">
        <v>195</v>
      </c>
      <c r="E44" s="966"/>
      <c r="F44" s="966"/>
      <c r="G44" s="56" t="s">
        <v>181</v>
      </c>
      <c r="H44" s="101"/>
      <c r="I44" s="56" t="s">
        <v>181</v>
      </c>
      <c r="J44" s="105">
        <v>0.28000000000000003</v>
      </c>
      <c r="K44" s="56" t="s">
        <v>181</v>
      </c>
      <c r="L44" s="68" t="s">
        <v>181</v>
      </c>
      <c r="M44" s="74"/>
      <c r="N44" s="152" t="s">
        <v>181</v>
      </c>
      <c r="O44" s="400">
        <f t="shared" si="51"/>
        <v>0</v>
      </c>
      <c r="P44" s="69" t="s">
        <v>181</v>
      </c>
      <c r="Q44" s="152" t="s">
        <v>181</v>
      </c>
      <c r="R44" s="74"/>
      <c r="S44" s="152" t="s">
        <v>181</v>
      </c>
      <c r="T44" s="400">
        <f t="shared" si="52"/>
        <v>0</v>
      </c>
      <c r="U44" s="69" t="s">
        <v>181</v>
      </c>
      <c r="V44" s="152" t="s">
        <v>181</v>
      </c>
      <c r="W44" s="74"/>
      <c r="X44" s="152" t="s">
        <v>181</v>
      </c>
      <c r="Y44" s="400">
        <f t="shared" si="53"/>
        <v>0</v>
      </c>
      <c r="Z44" s="69" t="s">
        <v>181</v>
      </c>
      <c r="AA44" s="152" t="s">
        <v>181</v>
      </c>
      <c r="AB44" s="74"/>
      <c r="AC44" s="152" t="s">
        <v>181</v>
      </c>
      <c r="AD44" s="400">
        <f t="shared" si="54"/>
        <v>0</v>
      </c>
      <c r="AE44" s="69" t="s">
        <v>181</v>
      </c>
      <c r="AF44" s="152" t="s">
        <v>181</v>
      </c>
      <c r="AG44" s="74"/>
      <c r="AH44" s="152" t="s">
        <v>181</v>
      </c>
      <c r="AI44" s="400">
        <f t="shared" si="55"/>
        <v>0</v>
      </c>
      <c r="AJ44" s="69" t="s">
        <v>181</v>
      </c>
      <c r="AK44" s="152" t="s">
        <v>181</v>
      </c>
      <c r="AL44" s="74"/>
      <c r="AM44" s="152" t="s">
        <v>181</v>
      </c>
      <c r="AN44" s="400">
        <f t="shared" si="56"/>
        <v>0</v>
      </c>
      <c r="AO44" s="75" t="s">
        <v>181</v>
      </c>
      <c r="AP44" s="185" t="s">
        <v>181</v>
      </c>
      <c r="AQ44" s="52">
        <f t="shared" si="82"/>
        <v>0</v>
      </c>
      <c r="AR44" s="188" t="s">
        <v>181</v>
      </c>
      <c r="AS44" s="729"/>
      <c r="AT44" s="76">
        <v>1.03</v>
      </c>
      <c r="AU44" s="76">
        <f t="shared" si="57"/>
        <v>1.0609</v>
      </c>
      <c r="AV44" s="76">
        <f t="shared" si="57"/>
        <v>1.092727</v>
      </c>
      <c r="AW44" s="76">
        <f t="shared" si="57"/>
        <v>1.1255088100000001</v>
      </c>
      <c r="AX44" s="76">
        <f t="shared" si="57"/>
        <v>1.1592740743000001</v>
      </c>
      <c r="AY44" s="76">
        <f t="shared" si="57"/>
        <v>1.1940522965290001</v>
      </c>
      <c r="AZ44" s="51">
        <f t="shared" si="58"/>
        <v>0</v>
      </c>
      <c r="BA44" s="51">
        <f t="shared" si="59"/>
        <v>0</v>
      </c>
      <c r="BB44" s="51">
        <f t="shared" si="60"/>
        <v>0</v>
      </c>
      <c r="BC44" s="51">
        <f t="shared" si="61"/>
        <v>0</v>
      </c>
      <c r="BD44" s="51">
        <f t="shared" si="62"/>
        <v>0</v>
      </c>
      <c r="BE44" s="51">
        <f t="shared" si="63"/>
        <v>0</v>
      </c>
      <c r="BF44" s="127"/>
      <c r="BG44" s="127"/>
      <c r="BH44" s="127"/>
      <c r="BI44" s="127"/>
      <c r="BJ44" s="127"/>
      <c r="BK44" s="127"/>
      <c r="BL44" s="738">
        <f t="shared" si="64"/>
        <v>0</v>
      </c>
      <c r="BM44" s="738">
        <f t="shared" si="65"/>
        <v>0</v>
      </c>
      <c r="BN44" s="738">
        <f t="shared" si="66"/>
        <v>0</v>
      </c>
      <c r="BO44" s="738">
        <f t="shared" si="67"/>
        <v>0</v>
      </c>
      <c r="BP44" s="738">
        <f t="shared" si="68"/>
        <v>0</v>
      </c>
      <c r="BQ44" s="738">
        <f t="shared" si="69"/>
        <v>0</v>
      </c>
      <c r="BR44" s="741">
        <f t="shared" si="83"/>
        <v>0</v>
      </c>
      <c r="BS44" s="741">
        <f t="shared" si="83"/>
        <v>0</v>
      </c>
      <c r="BT44" s="741">
        <f t="shared" si="83"/>
        <v>0</v>
      </c>
      <c r="BU44" s="741">
        <f t="shared" si="83"/>
        <v>0</v>
      </c>
      <c r="BV44" s="741">
        <f t="shared" si="83"/>
        <v>0</v>
      </c>
      <c r="BW44" s="741">
        <f t="shared" si="83"/>
        <v>0</v>
      </c>
      <c r="BX44" s="744"/>
      <c r="BY44" s="744"/>
      <c r="BZ44" s="744"/>
      <c r="CA44" s="744"/>
      <c r="CB44" s="744"/>
      <c r="CC44" s="744"/>
      <c r="CD44" s="740">
        <f t="shared" si="84"/>
        <v>0</v>
      </c>
      <c r="CE44" s="740">
        <f t="shared" si="84"/>
        <v>0</v>
      </c>
      <c r="CF44" s="740">
        <f t="shared" si="84"/>
        <v>0</v>
      </c>
      <c r="CG44" s="740">
        <f t="shared" si="84"/>
        <v>0</v>
      </c>
      <c r="CH44" s="740">
        <f t="shared" si="84"/>
        <v>0</v>
      </c>
      <c r="CI44" s="740">
        <f t="shared" si="84"/>
        <v>0</v>
      </c>
      <c r="CJ44" s="746" t="s">
        <v>1208</v>
      </c>
      <c r="CK44" s="746" t="s">
        <v>1208</v>
      </c>
      <c r="CL44" s="746" t="s">
        <v>1208</v>
      </c>
      <c r="CM44" s="746" t="s">
        <v>1208</v>
      </c>
      <c r="CN44" s="746" t="s">
        <v>1208</v>
      </c>
      <c r="CO44" s="746" t="s">
        <v>1208</v>
      </c>
      <c r="CP44" s="677" t="e">
        <f t="shared" si="74"/>
        <v>#DIV/0!</v>
      </c>
      <c r="CQ44" s="677" t="e">
        <f t="shared" si="75"/>
        <v>#DIV/0!</v>
      </c>
      <c r="CR44" s="677" t="e">
        <f t="shared" si="76"/>
        <v>#DIV/0!</v>
      </c>
      <c r="CS44" s="677" t="e">
        <f t="shared" si="77"/>
        <v>#DIV/0!</v>
      </c>
      <c r="CT44" s="677" t="e">
        <f t="shared" si="78"/>
        <v>#DIV/0!</v>
      </c>
      <c r="CU44" s="677" t="e">
        <f t="shared" si="79"/>
        <v>#DIV/0!</v>
      </c>
      <c r="CV44" s="764" t="e">
        <f t="shared" si="85"/>
        <v>#DIV/0!</v>
      </c>
      <c r="CW44" s="764" t="e">
        <f t="shared" si="85"/>
        <v>#DIV/0!</v>
      </c>
      <c r="CX44" s="764" t="e">
        <f t="shared" si="85"/>
        <v>#DIV/0!</v>
      </c>
      <c r="CY44" s="764" t="e">
        <f t="shared" si="85"/>
        <v>#DIV/0!</v>
      </c>
      <c r="CZ44" s="764" t="e">
        <f t="shared" si="85"/>
        <v>#DIV/0!</v>
      </c>
      <c r="DA44" s="764" t="e">
        <f t="shared" si="85"/>
        <v>#DIV/0!</v>
      </c>
      <c r="DB44" s="680" t="e">
        <f t="shared" si="86"/>
        <v>#DIV/0!</v>
      </c>
      <c r="DC44" s="680" t="e">
        <f t="shared" si="86"/>
        <v>#DIV/0!</v>
      </c>
      <c r="DD44" s="680" t="e">
        <f t="shared" si="86"/>
        <v>#DIV/0!</v>
      </c>
      <c r="DE44" s="680" t="e">
        <f t="shared" si="86"/>
        <v>#DIV/0!</v>
      </c>
      <c r="DF44" s="680" t="e">
        <f t="shared" si="86"/>
        <v>#DIV/0!</v>
      </c>
      <c r="DG44" s="680" t="e">
        <f t="shared" si="86"/>
        <v>#DIV/0!</v>
      </c>
      <c r="DH44" s="766">
        <f>ROUND($J44*O44, 'Initial Information'!B47)</f>
        <v>0</v>
      </c>
      <c r="DI44" s="766">
        <f>ROUND($J44*T44, 'Initial Information'!C47)</f>
        <v>0</v>
      </c>
      <c r="DJ44" s="766">
        <f>ROUND($J44*Y44, 'Initial Information'!D47)</f>
        <v>0</v>
      </c>
      <c r="DK44" s="766">
        <f>ROUND($J44*AD44, 'Initial Information'!E47)</f>
        <v>0</v>
      </c>
      <c r="DL44" s="766">
        <f>ROUND($J44*AI44, 'Initial Information'!F47)</f>
        <v>0</v>
      </c>
      <c r="DM44" s="766">
        <f>ROUND($J44*AN44, 'Initial Information'!G47)</f>
        <v>0</v>
      </c>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row>
    <row r="45" spans="1:144" s="58" customFormat="1" ht="20.25" customHeight="1">
      <c r="A45" s="55" t="s">
        <v>181</v>
      </c>
      <c r="B45" s="56">
        <v>5</v>
      </c>
      <c r="C45" s="74">
        <v>0</v>
      </c>
      <c r="D45" s="1068" t="s">
        <v>196</v>
      </c>
      <c r="E45" s="966"/>
      <c r="F45" s="966"/>
      <c r="G45" s="56" t="s">
        <v>181</v>
      </c>
      <c r="H45" s="101"/>
      <c r="I45" s="56" t="s">
        <v>181</v>
      </c>
      <c r="J45" s="105">
        <v>0.28000000000000003</v>
      </c>
      <c r="K45" s="56" t="s">
        <v>181</v>
      </c>
      <c r="L45" s="68" t="s">
        <v>181</v>
      </c>
      <c r="M45" s="74"/>
      <c r="N45" s="152" t="s">
        <v>181</v>
      </c>
      <c r="O45" s="400">
        <f t="shared" si="51"/>
        <v>0</v>
      </c>
      <c r="P45" s="69" t="s">
        <v>181</v>
      </c>
      <c r="Q45" s="152" t="s">
        <v>181</v>
      </c>
      <c r="R45" s="74"/>
      <c r="S45" s="152" t="s">
        <v>181</v>
      </c>
      <c r="T45" s="400">
        <f t="shared" si="52"/>
        <v>0</v>
      </c>
      <c r="U45" s="69" t="s">
        <v>181</v>
      </c>
      <c r="V45" s="152" t="s">
        <v>181</v>
      </c>
      <c r="W45" s="74"/>
      <c r="X45" s="152" t="s">
        <v>181</v>
      </c>
      <c r="Y45" s="400">
        <f t="shared" si="53"/>
        <v>0</v>
      </c>
      <c r="Z45" s="69" t="s">
        <v>181</v>
      </c>
      <c r="AA45" s="152" t="s">
        <v>181</v>
      </c>
      <c r="AB45" s="74"/>
      <c r="AC45" s="152" t="s">
        <v>181</v>
      </c>
      <c r="AD45" s="400">
        <f t="shared" si="54"/>
        <v>0</v>
      </c>
      <c r="AE45" s="69" t="s">
        <v>181</v>
      </c>
      <c r="AF45" s="152" t="s">
        <v>181</v>
      </c>
      <c r="AG45" s="74"/>
      <c r="AH45" s="152" t="s">
        <v>181</v>
      </c>
      <c r="AI45" s="400">
        <f t="shared" si="55"/>
        <v>0</v>
      </c>
      <c r="AJ45" s="69" t="s">
        <v>181</v>
      </c>
      <c r="AK45" s="152" t="s">
        <v>181</v>
      </c>
      <c r="AL45" s="74"/>
      <c r="AM45" s="152" t="s">
        <v>181</v>
      </c>
      <c r="AN45" s="400">
        <f t="shared" si="56"/>
        <v>0</v>
      </c>
      <c r="AO45" s="75" t="s">
        <v>181</v>
      </c>
      <c r="AP45" s="185" t="s">
        <v>181</v>
      </c>
      <c r="AQ45" s="52">
        <f t="shared" si="82"/>
        <v>0</v>
      </c>
      <c r="AR45" s="188" t="s">
        <v>181</v>
      </c>
      <c r="AS45" s="729"/>
      <c r="AT45" s="76">
        <v>1.03</v>
      </c>
      <c r="AU45" s="76">
        <f t="shared" si="57"/>
        <v>1.0609</v>
      </c>
      <c r="AV45" s="76">
        <f t="shared" si="57"/>
        <v>1.092727</v>
      </c>
      <c r="AW45" s="76">
        <f t="shared" si="57"/>
        <v>1.1255088100000001</v>
      </c>
      <c r="AX45" s="76">
        <f t="shared" si="57"/>
        <v>1.1592740743000001</v>
      </c>
      <c r="AY45" s="76">
        <f t="shared" si="57"/>
        <v>1.1940522965290001</v>
      </c>
      <c r="AZ45" s="51">
        <f t="shared" si="58"/>
        <v>0</v>
      </c>
      <c r="BA45" s="51">
        <f t="shared" si="59"/>
        <v>0</v>
      </c>
      <c r="BB45" s="51">
        <f t="shared" si="60"/>
        <v>0</v>
      </c>
      <c r="BC45" s="51">
        <f t="shared" si="61"/>
        <v>0</v>
      </c>
      <c r="BD45" s="51">
        <f t="shared" si="62"/>
        <v>0</v>
      </c>
      <c r="BE45" s="51">
        <f t="shared" si="63"/>
        <v>0</v>
      </c>
      <c r="BF45" s="127"/>
      <c r="BG45" s="127"/>
      <c r="BH45" s="127"/>
      <c r="BI45" s="127"/>
      <c r="BJ45" s="127"/>
      <c r="BK45" s="127"/>
      <c r="BL45" s="738">
        <f t="shared" si="64"/>
        <v>0</v>
      </c>
      <c r="BM45" s="738">
        <f t="shared" si="65"/>
        <v>0</v>
      </c>
      <c r="BN45" s="738">
        <f t="shared" si="66"/>
        <v>0</v>
      </c>
      <c r="BO45" s="738">
        <f t="shared" si="67"/>
        <v>0</v>
      </c>
      <c r="BP45" s="738">
        <f t="shared" si="68"/>
        <v>0</v>
      </c>
      <c r="BQ45" s="738">
        <f t="shared" si="69"/>
        <v>0</v>
      </c>
      <c r="BR45" s="741">
        <f t="shared" si="83"/>
        <v>0</v>
      </c>
      <c r="BS45" s="741">
        <f t="shared" si="83"/>
        <v>0</v>
      </c>
      <c r="BT45" s="741">
        <f t="shared" si="83"/>
        <v>0</v>
      </c>
      <c r="BU45" s="741">
        <f t="shared" si="83"/>
        <v>0</v>
      </c>
      <c r="BV45" s="741">
        <f t="shared" si="83"/>
        <v>0</v>
      </c>
      <c r="BW45" s="741">
        <f t="shared" si="83"/>
        <v>0</v>
      </c>
      <c r="BX45" s="744"/>
      <c r="BY45" s="744"/>
      <c r="BZ45" s="744"/>
      <c r="CA45" s="744"/>
      <c r="CB45" s="744"/>
      <c r="CC45" s="744"/>
      <c r="CD45" s="740">
        <f t="shared" si="84"/>
        <v>0</v>
      </c>
      <c r="CE45" s="740">
        <f t="shared" si="84"/>
        <v>0</v>
      </c>
      <c r="CF45" s="740">
        <f t="shared" si="84"/>
        <v>0</v>
      </c>
      <c r="CG45" s="740">
        <f t="shared" si="84"/>
        <v>0</v>
      </c>
      <c r="CH45" s="740">
        <f t="shared" si="84"/>
        <v>0</v>
      </c>
      <c r="CI45" s="740">
        <f t="shared" si="84"/>
        <v>0</v>
      </c>
      <c r="CJ45" s="746" t="s">
        <v>1208</v>
      </c>
      <c r="CK45" s="746" t="s">
        <v>1208</v>
      </c>
      <c r="CL45" s="746" t="s">
        <v>1208</v>
      </c>
      <c r="CM45" s="746" t="s">
        <v>1208</v>
      </c>
      <c r="CN45" s="746" t="s">
        <v>1208</v>
      </c>
      <c r="CO45" s="746" t="s">
        <v>1208</v>
      </c>
      <c r="CP45" s="677" t="e">
        <f t="shared" si="74"/>
        <v>#DIV/0!</v>
      </c>
      <c r="CQ45" s="677" t="e">
        <f t="shared" si="75"/>
        <v>#DIV/0!</v>
      </c>
      <c r="CR45" s="677" t="e">
        <f t="shared" si="76"/>
        <v>#DIV/0!</v>
      </c>
      <c r="CS45" s="677" t="e">
        <f t="shared" si="77"/>
        <v>#DIV/0!</v>
      </c>
      <c r="CT45" s="677" t="e">
        <f t="shared" si="78"/>
        <v>#DIV/0!</v>
      </c>
      <c r="CU45" s="677" t="e">
        <f t="shared" si="79"/>
        <v>#DIV/0!</v>
      </c>
      <c r="CV45" s="764" t="e">
        <f t="shared" si="85"/>
        <v>#DIV/0!</v>
      </c>
      <c r="CW45" s="764" t="e">
        <f t="shared" si="85"/>
        <v>#DIV/0!</v>
      </c>
      <c r="CX45" s="764" t="e">
        <f t="shared" si="85"/>
        <v>#DIV/0!</v>
      </c>
      <c r="CY45" s="764" t="e">
        <f t="shared" si="85"/>
        <v>#DIV/0!</v>
      </c>
      <c r="CZ45" s="764" t="e">
        <f t="shared" si="85"/>
        <v>#DIV/0!</v>
      </c>
      <c r="DA45" s="764" t="e">
        <f t="shared" si="85"/>
        <v>#DIV/0!</v>
      </c>
      <c r="DB45" s="680" t="e">
        <f t="shared" si="86"/>
        <v>#DIV/0!</v>
      </c>
      <c r="DC45" s="680" t="e">
        <f t="shared" si="86"/>
        <v>#DIV/0!</v>
      </c>
      <c r="DD45" s="680" t="e">
        <f t="shared" si="86"/>
        <v>#DIV/0!</v>
      </c>
      <c r="DE45" s="680" t="e">
        <f t="shared" si="86"/>
        <v>#DIV/0!</v>
      </c>
      <c r="DF45" s="680" t="e">
        <f t="shared" si="86"/>
        <v>#DIV/0!</v>
      </c>
      <c r="DG45" s="680" t="e">
        <f t="shared" si="86"/>
        <v>#DIV/0!</v>
      </c>
      <c r="DH45" s="766">
        <f>ROUND($J45*O45, 'Initial Information'!B48)</f>
        <v>0</v>
      </c>
      <c r="DI45" s="766">
        <f>ROUND($J45*T45, 'Initial Information'!C48)</f>
        <v>0</v>
      </c>
      <c r="DJ45" s="766">
        <f>ROUND($J45*Y45, 'Initial Information'!D48)</f>
        <v>0</v>
      </c>
      <c r="DK45" s="766">
        <f>ROUND($J45*AD45, 'Initial Information'!E48)</f>
        <v>0</v>
      </c>
      <c r="DL45" s="766">
        <f>ROUND($J45*AI45, 'Initial Information'!F48)</f>
        <v>0</v>
      </c>
      <c r="DM45" s="766">
        <f>ROUND($J45*AN45, 'Initial Information'!G48)</f>
        <v>0</v>
      </c>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row>
    <row r="46" spans="1:144" s="58" customFormat="1" ht="20.25" customHeight="1">
      <c r="A46" s="55" t="s">
        <v>181</v>
      </c>
      <c r="B46" s="56">
        <v>6</v>
      </c>
      <c r="C46" s="74">
        <v>0</v>
      </c>
      <c r="D46" s="1068" t="s">
        <v>196</v>
      </c>
      <c r="E46" s="966"/>
      <c r="F46" s="966"/>
      <c r="G46" s="56" t="s">
        <v>181</v>
      </c>
      <c r="H46" s="101"/>
      <c r="I46" s="56" t="s">
        <v>181</v>
      </c>
      <c r="J46" s="105">
        <v>0.28000000000000003</v>
      </c>
      <c r="K46" s="56" t="s">
        <v>181</v>
      </c>
      <c r="L46" s="68" t="s">
        <v>181</v>
      </c>
      <c r="M46" s="74"/>
      <c r="N46" s="152" t="s">
        <v>181</v>
      </c>
      <c r="O46" s="400">
        <f t="shared" si="51"/>
        <v>0</v>
      </c>
      <c r="P46" s="69" t="s">
        <v>181</v>
      </c>
      <c r="Q46" s="152" t="s">
        <v>181</v>
      </c>
      <c r="R46" s="74"/>
      <c r="S46" s="152" t="s">
        <v>181</v>
      </c>
      <c r="T46" s="400">
        <f t="shared" si="52"/>
        <v>0</v>
      </c>
      <c r="U46" s="69" t="s">
        <v>181</v>
      </c>
      <c r="V46" s="152" t="s">
        <v>181</v>
      </c>
      <c r="W46" s="74"/>
      <c r="X46" s="152" t="s">
        <v>181</v>
      </c>
      <c r="Y46" s="400">
        <f t="shared" si="53"/>
        <v>0</v>
      </c>
      <c r="Z46" s="69" t="s">
        <v>181</v>
      </c>
      <c r="AA46" s="152" t="s">
        <v>181</v>
      </c>
      <c r="AB46" s="74"/>
      <c r="AC46" s="152" t="s">
        <v>181</v>
      </c>
      <c r="AD46" s="400">
        <f t="shared" si="54"/>
        <v>0</v>
      </c>
      <c r="AE46" s="69" t="s">
        <v>181</v>
      </c>
      <c r="AF46" s="152" t="s">
        <v>181</v>
      </c>
      <c r="AG46" s="74"/>
      <c r="AH46" s="152" t="s">
        <v>181</v>
      </c>
      <c r="AI46" s="400">
        <f t="shared" si="55"/>
        <v>0</v>
      </c>
      <c r="AJ46" s="69" t="s">
        <v>181</v>
      </c>
      <c r="AK46" s="152" t="s">
        <v>181</v>
      </c>
      <c r="AL46" s="74"/>
      <c r="AM46" s="152" t="s">
        <v>181</v>
      </c>
      <c r="AN46" s="400">
        <f t="shared" si="56"/>
        <v>0</v>
      </c>
      <c r="AO46" s="75" t="s">
        <v>181</v>
      </c>
      <c r="AP46" s="185" t="s">
        <v>181</v>
      </c>
      <c r="AQ46" s="52">
        <f t="shared" si="82"/>
        <v>0</v>
      </c>
      <c r="AR46" s="188" t="s">
        <v>181</v>
      </c>
      <c r="AS46" s="729"/>
      <c r="AT46" s="76">
        <v>1.03</v>
      </c>
      <c r="AU46" s="76">
        <f t="shared" si="57"/>
        <v>1.0609</v>
      </c>
      <c r="AV46" s="76">
        <f t="shared" si="57"/>
        <v>1.092727</v>
      </c>
      <c r="AW46" s="76">
        <f t="shared" si="57"/>
        <v>1.1255088100000001</v>
      </c>
      <c r="AX46" s="76">
        <f t="shared" si="57"/>
        <v>1.1592740743000001</v>
      </c>
      <c r="AY46" s="76">
        <f t="shared" si="57"/>
        <v>1.1940522965290001</v>
      </c>
      <c r="AZ46" s="51">
        <f t="shared" si="58"/>
        <v>0</v>
      </c>
      <c r="BA46" s="51">
        <f t="shared" si="59"/>
        <v>0</v>
      </c>
      <c r="BB46" s="51">
        <f t="shared" si="60"/>
        <v>0</v>
      </c>
      <c r="BC46" s="51">
        <f t="shared" si="61"/>
        <v>0</v>
      </c>
      <c r="BD46" s="51">
        <f t="shared" si="62"/>
        <v>0</v>
      </c>
      <c r="BE46" s="51">
        <f t="shared" si="63"/>
        <v>0</v>
      </c>
      <c r="BF46" s="127"/>
      <c r="BG46" s="127"/>
      <c r="BH46" s="127"/>
      <c r="BI46" s="127"/>
      <c r="BJ46" s="127"/>
      <c r="BK46" s="127"/>
      <c r="BL46" s="738">
        <f t="shared" si="64"/>
        <v>0</v>
      </c>
      <c r="BM46" s="738">
        <f t="shared" si="65"/>
        <v>0</v>
      </c>
      <c r="BN46" s="738">
        <f t="shared" si="66"/>
        <v>0</v>
      </c>
      <c r="BO46" s="738">
        <f t="shared" si="67"/>
        <v>0</v>
      </c>
      <c r="BP46" s="738">
        <f t="shared" si="68"/>
        <v>0</v>
      </c>
      <c r="BQ46" s="738">
        <f t="shared" si="69"/>
        <v>0</v>
      </c>
      <c r="BR46" s="741">
        <f t="shared" si="83"/>
        <v>0</v>
      </c>
      <c r="BS46" s="741">
        <f t="shared" si="83"/>
        <v>0</v>
      </c>
      <c r="BT46" s="741">
        <f t="shared" si="83"/>
        <v>0</v>
      </c>
      <c r="BU46" s="741">
        <f t="shared" si="83"/>
        <v>0</v>
      </c>
      <c r="BV46" s="741">
        <f t="shared" si="83"/>
        <v>0</v>
      </c>
      <c r="BW46" s="741">
        <f t="shared" si="83"/>
        <v>0</v>
      </c>
      <c r="BX46" s="744"/>
      <c r="BY46" s="744"/>
      <c r="BZ46" s="744"/>
      <c r="CA46" s="744"/>
      <c r="CB46" s="744"/>
      <c r="CC46" s="744"/>
      <c r="CD46" s="740">
        <f t="shared" si="84"/>
        <v>0</v>
      </c>
      <c r="CE46" s="740">
        <f t="shared" si="84"/>
        <v>0</v>
      </c>
      <c r="CF46" s="740">
        <f t="shared" si="84"/>
        <v>0</v>
      </c>
      <c r="CG46" s="740">
        <f t="shared" si="84"/>
        <v>0</v>
      </c>
      <c r="CH46" s="740">
        <f t="shared" si="84"/>
        <v>0</v>
      </c>
      <c r="CI46" s="740">
        <f t="shared" si="84"/>
        <v>0</v>
      </c>
      <c r="CJ46" s="746" t="s">
        <v>1208</v>
      </c>
      <c r="CK46" s="746" t="s">
        <v>1208</v>
      </c>
      <c r="CL46" s="746" t="s">
        <v>1208</v>
      </c>
      <c r="CM46" s="746" t="s">
        <v>1208</v>
      </c>
      <c r="CN46" s="746" t="s">
        <v>1208</v>
      </c>
      <c r="CO46" s="746" t="s">
        <v>1208</v>
      </c>
      <c r="CP46" s="677" t="e">
        <f t="shared" si="74"/>
        <v>#DIV/0!</v>
      </c>
      <c r="CQ46" s="677" t="e">
        <f t="shared" si="75"/>
        <v>#DIV/0!</v>
      </c>
      <c r="CR46" s="677" t="e">
        <f t="shared" si="76"/>
        <v>#DIV/0!</v>
      </c>
      <c r="CS46" s="677" t="e">
        <f t="shared" si="77"/>
        <v>#DIV/0!</v>
      </c>
      <c r="CT46" s="677" t="e">
        <f t="shared" si="78"/>
        <v>#DIV/0!</v>
      </c>
      <c r="CU46" s="677" t="e">
        <f t="shared" si="79"/>
        <v>#DIV/0!</v>
      </c>
      <c r="CV46" s="764" t="e">
        <f t="shared" si="85"/>
        <v>#DIV/0!</v>
      </c>
      <c r="CW46" s="764" t="e">
        <f t="shared" si="85"/>
        <v>#DIV/0!</v>
      </c>
      <c r="CX46" s="764" t="e">
        <f t="shared" si="85"/>
        <v>#DIV/0!</v>
      </c>
      <c r="CY46" s="764" t="e">
        <f t="shared" si="85"/>
        <v>#DIV/0!</v>
      </c>
      <c r="CZ46" s="764" t="e">
        <f t="shared" si="85"/>
        <v>#DIV/0!</v>
      </c>
      <c r="DA46" s="764" t="e">
        <f t="shared" si="85"/>
        <v>#DIV/0!</v>
      </c>
      <c r="DB46" s="680" t="e">
        <f t="shared" si="86"/>
        <v>#DIV/0!</v>
      </c>
      <c r="DC46" s="680" t="e">
        <f t="shared" si="86"/>
        <v>#DIV/0!</v>
      </c>
      <c r="DD46" s="680" t="e">
        <f t="shared" si="86"/>
        <v>#DIV/0!</v>
      </c>
      <c r="DE46" s="680" t="e">
        <f t="shared" si="86"/>
        <v>#DIV/0!</v>
      </c>
      <c r="DF46" s="680" t="e">
        <f t="shared" si="86"/>
        <v>#DIV/0!</v>
      </c>
      <c r="DG46" s="680" t="e">
        <f t="shared" si="86"/>
        <v>#DIV/0!</v>
      </c>
      <c r="DH46" s="766">
        <f>ROUND($J46*O46, 'Initial Information'!B49)</f>
        <v>0</v>
      </c>
      <c r="DI46" s="766">
        <f>ROUND($J46*T46, 'Initial Information'!C49)</f>
        <v>0</v>
      </c>
      <c r="DJ46" s="766">
        <f>ROUND($J46*Y46, 'Initial Information'!D49)</f>
        <v>0</v>
      </c>
      <c r="DK46" s="766">
        <f>ROUND($J46*AD46, 'Initial Information'!E49)</f>
        <v>0</v>
      </c>
      <c r="DL46" s="766">
        <f>ROUND($J46*AI46, 'Initial Information'!F49)</f>
        <v>0</v>
      </c>
      <c r="DM46" s="766">
        <f>ROUND($J46*AN46, 'Initial Information'!G49)</f>
        <v>0</v>
      </c>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row>
    <row r="47" spans="1:144" s="58" customFormat="1" ht="20.25" customHeight="1">
      <c r="A47" s="55" t="s">
        <v>181</v>
      </c>
      <c r="B47" s="56">
        <v>7</v>
      </c>
      <c r="C47" s="74">
        <v>0</v>
      </c>
      <c r="D47" s="1068" t="s">
        <v>197</v>
      </c>
      <c r="E47" s="966"/>
      <c r="F47" s="966"/>
      <c r="G47" s="56" t="s">
        <v>181</v>
      </c>
      <c r="H47" s="101"/>
      <c r="I47" s="56" t="s">
        <v>181</v>
      </c>
      <c r="J47" s="105">
        <v>0.28000000000000003</v>
      </c>
      <c r="K47" s="56" t="s">
        <v>181</v>
      </c>
      <c r="L47" s="68" t="s">
        <v>181</v>
      </c>
      <c r="M47" s="74"/>
      <c r="N47" s="152" t="s">
        <v>181</v>
      </c>
      <c r="O47" s="400">
        <f t="shared" si="51"/>
        <v>0</v>
      </c>
      <c r="P47" s="69" t="s">
        <v>181</v>
      </c>
      <c r="Q47" s="152" t="s">
        <v>181</v>
      </c>
      <c r="R47" s="74"/>
      <c r="S47" s="152" t="s">
        <v>181</v>
      </c>
      <c r="T47" s="400">
        <f t="shared" si="52"/>
        <v>0</v>
      </c>
      <c r="U47" s="69" t="s">
        <v>181</v>
      </c>
      <c r="V47" s="152" t="s">
        <v>181</v>
      </c>
      <c r="W47" s="74"/>
      <c r="X47" s="152" t="s">
        <v>181</v>
      </c>
      <c r="Y47" s="400">
        <f t="shared" si="53"/>
        <v>0</v>
      </c>
      <c r="Z47" s="69" t="s">
        <v>181</v>
      </c>
      <c r="AA47" s="152" t="s">
        <v>181</v>
      </c>
      <c r="AB47" s="74"/>
      <c r="AC47" s="152" t="s">
        <v>181</v>
      </c>
      <c r="AD47" s="400">
        <f t="shared" si="54"/>
        <v>0</v>
      </c>
      <c r="AE47" s="69" t="s">
        <v>181</v>
      </c>
      <c r="AF47" s="152" t="s">
        <v>181</v>
      </c>
      <c r="AG47" s="74"/>
      <c r="AH47" s="152" t="s">
        <v>181</v>
      </c>
      <c r="AI47" s="400">
        <f t="shared" si="55"/>
        <v>0</v>
      </c>
      <c r="AJ47" s="69" t="s">
        <v>181</v>
      </c>
      <c r="AK47" s="152" t="s">
        <v>181</v>
      </c>
      <c r="AL47" s="74"/>
      <c r="AM47" s="152" t="s">
        <v>181</v>
      </c>
      <c r="AN47" s="400">
        <f t="shared" si="56"/>
        <v>0</v>
      </c>
      <c r="AO47" s="75" t="s">
        <v>181</v>
      </c>
      <c r="AP47" s="185" t="s">
        <v>181</v>
      </c>
      <c r="AQ47" s="52">
        <f t="shared" si="82"/>
        <v>0</v>
      </c>
      <c r="AR47" s="188" t="s">
        <v>181</v>
      </c>
      <c r="AS47" s="729"/>
      <c r="AT47" s="76">
        <v>1.03</v>
      </c>
      <c r="AU47" s="76">
        <f t="shared" si="57"/>
        <v>1.0609</v>
      </c>
      <c r="AV47" s="76">
        <f t="shared" si="57"/>
        <v>1.092727</v>
      </c>
      <c r="AW47" s="76">
        <f t="shared" si="57"/>
        <v>1.1255088100000001</v>
      </c>
      <c r="AX47" s="76">
        <f t="shared" si="57"/>
        <v>1.1592740743000001</v>
      </c>
      <c r="AY47" s="76">
        <f t="shared" si="57"/>
        <v>1.1940522965290001</v>
      </c>
      <c r="AZ47" s="51">
        <f t="shared" si="58"/>
        <v>0</v>
      </c>
      <c r="BA47" s="51">
        <f t="shared" si="59"/>
        <v>0</v>
      </c>
      <c r="BB47" s="51">
        <f t="shared" si="60"/>
        <v>0</v>
      </c>
      <c r="BC47" s="51">
        <f t="shared" si="61"/>
        <v>0</v>
      </c>
      <c r="BD47" s="51">
        <f t="shared" si="62"/>
        <v>0</v>
      </c>
      <c r="BE47" s="51">
        <f t="shared" si="63"/>
        <v>0</v>
      </c>
      <c r="BF47" s="127"/>
      <c r="BG47" s="127"/>
      <c r="BH47" s="127"/>
      <c r="BI47" s="127"/>
      <c r="BJ47" s="127"/>
      <c r="BK47" s="127"/>
      <c r="BL47" s="738">
        <f t="shared" si="64"/>
        <v>0</v>
      </c>
      <c r="BM47" s="738">
        <f t="shared" si="65"/>
        <v>0</v>
      </c>
      <c r="BN47" s="738">
        <f t="shared" si="66"/>
        <v>0</v>
      </c>
      <c r="BO47" s="738">
        <f t="shared" si="67"/>
        <v>0</v>
      </c>
      <c r="BP47" s="738">
        <f t="shared" si="68"/>
        <v>0</v>
      </c>
      <c r="BQ47" s="738">
        <f t="shared" si="69"/>
        <v>0</v>
      </c>
      <c r="BR47" s="741">
        <f t="shared" si="83"/>
        <v>0</v>
      </c>
      <c r="BS47" s="741">
        <f t="shared" si="83"/>
        <v>0</v>
      </c>
      <c r="BT47" s="741">
        <f t="shared" si="83"/>
        <v>0</v>
      </c>
      <c r="BU47" s="741">
        <f t="shared" si="83"/>
        <v>0</v>
      </c>
      <c r="BV47" s="741">
        <f t="shared" si="83"/>
        <v>0</v>
      </c>
      <c r="BW47" s="741">
        <f t="shared" si="83"/>
        <v>0</v>
      </c>
      <c r="BX47" s="744"/>
      <c r="BY47" s="744"/>
      <c r="BZ47" s="744"/>
      <c r="CA47" s="744"/>
      <c r="CB47" s="744"/>
      <c r="CC47" s="744"/>
      <c r="CD47" s="740">
        <f t="shared" si="84"/>
        <v>0</v>
      </c>
      <c r="CE47" s="740">
        <f t="shared" si="84"/>
        <v>0</v>
      </c>
      <c r="CF47" s="740">
        <f t="shared" si="84"/>
        <v>0</v>
      </c>
      <c r="CG47" s="740">
        <f t="shared" si="84"/>
        <v>0</v>
      </c>
      <c r="CH47" s="740">
        <f t="shared" si="84"/>
        <v>0</v>
      </c>
      <c r="CI47" s="740">
        <f t="shared" si="84"/>
        <v>0</v>
      </c>
      <c r="CJ47" s="746" t="s">
        <v>1208</v>
      </c>
      <c r="CK47" s="746" t="s">
        <v>1208</v>
      </c>
      <c r="CL47" s="746" t="s">
        <v>1208</v>
      </c>
      <c r="CM47" s="746" t="s">
        <v>1208</v>
      </c>
      <c r="CN47" s="746" t="s">
        <v>1208</v>
      </c>
      <c r="CO47" s="746" t="s">
        <v>1208</v>
      </c>
      <c r="CP47" s="677" t="e">
        <f t="shared" si="74"/>
        <v>#DIV/0!</v>
      </c>
      <c r="CQ47" s="677" t="e">
        <f t="shared" si="75"/>
        <v>#DIV/0!</v>
      </c>
      <c r="CR47" s="677" t="e">
        <f t="shared" si="76"/>
        <v>#DIV/0!</v>
      </c>
      <c r="CS47" s="677" t="e">
        <f t="shared" si="77"/>
        <v>#DIV/0!</v>
      </c>
      <c r="CT47" s="677" t="e">
        <f t="shared" si="78"/>
        <v>#DIV/0!</v>
      </c>
      <c r="CU47" s="677" t="e">
        <f t="shared" si="79"/>
        <v>#DIV/0!</v>
      </c>
      <c r="CV47" s="764" t="e">
        <f t="shared" si="85"/>
        <v>#DIV/0!</v>
      </c>
      <c r="CW47" s="764" t="e">
        <f t="shared" si="85"/>
        <v>#DIV/0!</v>
      </c>
      <c r="CX47" s="764" t="e">
        <f t="shared" si="85"/>
        <v>#DIV/0!</v>
      </c>
      <c r="CY47" s="764" t="e">
        <f t="shared" si="85"/>
        <v>#DIV/0!</v>
      </c>
      <c r="CZ47" s="764" t="e">
        <f t="shared" si="85"/>
        <v>#DIV/0!</v>
      </c>
      <c r="DA47" s="764" t="e">
        <f t="shared" si="85"/>
        <v>#DIV/0!</v>
      </c>
      <c r="DB47" s="680" t="e">
        <f t="shared" si="86"/>
        <v>#DIV/0!</v>
      </c>
      <c r="DC47" s="680" t="e">
        <f t="shared" si="86"/>
        <v>#DIV/0!</v>
      </c>
      <c r="DD47" s="680" t="e">
        <f t="shared" si="86"/>
        <v>#DIV/0!</v>
      </c>
      <c r="DE47" s="680" t="e">
        <f t="shared" si="86"/>
        <v>#DIV/0!</v>
      </c>
      <c r="DF47" s="680" t="e">
        <f t="shared" si="86"/>
        <v>#DIV/0!</v>
      </c>
      <c r="DG47" s="680" t="e">
        <f t="shared" si="86"/>
        <v>#DIV/0!</v>
      </c>
      <c r="DH47" s="766">
        <f>ROUND($J47*O47, 'Initial Information'!B50)</f>
        <v>0</v>
      </c>
      <c r="DI47" s="766">
        <f>ROUND($J47*T47, 'Initial Information'!C50)</f>
        <v>0</v>
      </c>
      <c r="DJ47" s="766">
        <f>ROUND($J47*Y47, 'Initial Information'!D50)</f>
        <v>0</v>
      </c>
      <c r="DK47" s="766">
        <f>ROUND($J47*AD47, 'Initial Information'!E50)</f>
        <v>0</v>
      </c>
      <c r="DL47" s="766">
        <f>ROUND($J47*AI47, 'Initial Information'!F50)</f>
        <v>0</v>
      </c>
      <c r="DM47" s="766">
        <f>ROUND($J47*AN47, 'Initial Information'!G50)</f>
        <v>0</v>
      </c>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row>
    <row r="48" spans="1:144" s="58" customFormat="1" ht="20.25" customHeight="1">
      <c r="A48" s="55" t="s">
        <v>181</v>
      </c>
      <c r="B48" s="56">
        <v>8</v>
      </c>
      <c r="C48" s="74">
        <v>0</v>
      </c>
      <c r="D48" s="1068" t="s">
        <v>197</v>
      </c>
      <c r="E48" s="966"/>
      <c r="F48" s="966"/>
      <c r="G48" s="56" t="s">
        <v>181</v>
      </c>
      <c r="H48" s="101"/>
      <c r="I48" s="56" t="s">
        <v>181</v>
      </c>
      <c r="J48" s="105">
        <v>0.28000000000000003</v>
      </c>
      <c r="K48" s="56" t="s">
        <v>181</v>
      </c>
      <c r="L48" s="68" t="s">
        <v>181</v>
      </c>
      <c r="M48" s="74"/>
      <c r="N48" s="152" t="s">
        <v>181</v>
      </c>
      <c r="O48" s="400">
        <f t="shared" si="51"/>
        <v>0</v>
      </c>
      <c r="P48" s="69" t="s">
        <v>181</v>
      </c>
      <c r="Q48" s="152" t="s">
        <v>181</v>
      </c>
      <c r="R48" s="74"/>
      <c r="S48" s="152" t="s">
        <v>181</v>
      </c>
      <c r="T48" s="400">
        <f t="shared" si="52"/>
        <v>0</v>
      </c>
      <c r="U48" s="69" t="s">
        <v>181</v>
      </c>
      <c r="V48" s="152" t="s">
        <v>181</v>
      </c>
      <c r="W48" s="74"/>
      <c r="X48" s="152" t="s">
        <v>181</v>
      </c>
      <c r="Y48" s="400">
        <f t="shared" si="53"/>
        <v>0</v>
      </c>
      <c r="Z48" s="69" t="s">
        <v>181</v>
      </c>
      <c r="AA48" s="152" t="s">
        <v>181</v>
      </c>
      <c r="AB48" s="74"/>
      <c r="AC48" s="152" t="s">
        <v>181</v>
      </c>
      <c r="AD48" s="400">
        <f t="shared" si="54"/>
        <v>0</v>
      </c>
      <c r="AE48" s="69" t="s">
        <v>181</v>
      </c>
      <c r="AF48" s="152" t="s">
        <v>181</v>
      </c>
      <c r="AG48" s="74"/>
      <c r="AH48" s="152" t="s">
        <v>181</v>
      </c>
      <c r="AI48" s="400">
        <f t="shared" si="55"/>
        <v>0</v>
      </c>
      <c r="AJ48" s="69" t="s">
        <v>181</v>
      </c>
      <c r="AK48" s="152" t="s">
        <v>181</v>
      </c>
      <c r="AL48" s="74"/>
      <c r="AM48" s="152" t="s">
        <v>181</v>
      </c>
      <c r="AN48" s="400">
        <f t="shared" si="56"/>
        <v>0</v>
      </c>
      <c r="AO48" s="75" t="s">
        <v>181</v>
      </c>
      <c r="AP48" s="185" t="s">
        <v>181</v>
      </c>
      <c r="AQ48" s="52">
        <f t="shared" si="82"/>
        <v>0</v>
      </c>
      <c r="AR48" s="188" t="s">
        <v>181</v>
      </c>
      <c r="AS48" s="729"/>
      <c r="AT48" s="76">
        <v>1.03</v>
      </c>
      <c r="AU48" s="76">
        <f t="shared" si="57"/>
        <v>1.0609</v>
      </c>
      <c r="AV48" s="76">
        <f t="shared" si="57"/>
        <v>1.092727</v>
      </c>
      <c r="AW48" s="76">
        <f t="shared" si="57"/>
        <v>1.1255088100000001</v>
      </c>
      <c r="AX48" s="76">
        <f t="shared" si="57"/>
        <v>1.1592740743000001</v>
      </c>
      <c r="AY48" s="76">
        <f t="shared" si="57"/>
        <v>1.1940522965290001</v>
      </c>
      <c r="AZ48" s="51">
        <f t="shared" si="58"/>
        <v>0</v>
      </c>
      <c r="BA48" s="51">
        <f t="shared" si="59"/>
        <v>0</v>
      </c>
      <c r="BB48" s="51">
        <f t="shared" si="60"/>
        <v>0</v>
      </c>
      <c r="BC48" s="51">
        <f t="shared" si="61"/>
        <v>0</v>
      </c>
      <c r="BD48" s="51">
        <f t="shared" si="62"/>
        <v>0</v>
      </c>
      <c r="BE48" s="51">
        <f t="shared" si="63"/>
        <v>0</v>
      </c>
      <c r="BF48" s="127"/>
      <c r="BG48" s="127"/>
      <c r="BH48" s="127"/>
      <c r="BI48" s="127"/>
      <c r="BJ48" s="127"/>
      <c r="BK48" s="127"/>
      <c r="BL48" s="738">
        <f t="shared" si="64"/>
        <v>0</v>
      </c>
      <c r="BM48" s="738">
        <f t="shared" si="65"/>
        <v>0</v>
      </c>
      <c r="BN48" s="738">
        <f t="shared" si="66"/>
        <v>0</v>
      </c>
      <c r="BO48" s="738">
        <f t="shared" si="67"/>
        <v>0</v>
      </c>
      <c r="BP48" s="738">
        <f t="shared" si="68"/>
        <v>0</v>
      </c>
      <c r="BQ48" s="738">
        <f t="shared" si="69"/>
        <v>0</v>
      </c>
      <c r="BR48" s="741">
        <f t="shared" si="83"/>
        <v>0</v>
      </c>
      <c r="BS48" s="741">
        <f t="shared" si="83"/>
        <v>0</v>
      </c>
      <c r="BT48" s="741">
        <f t="shared" si="83"/>
        <v>0</v>
      </c>
      <c r="BU48" s="741">
        <f t="shared" si="83"/>
        <v>0</v>
      </c>
      <c r="BV48" s="741">
        <f t="shared" si="83"/>
        <v>0</v>
      </c>
      <c r="BW48" s="741">
        <f t="shared" si="83"/>
        <v>0</v>
      </c>
      <c r="BX48" s="744"/>
      <c r="BY48" s="744"/>
      <c r="BZ48" s="744"/>
      <c r="CA48" s="744"/>
      <c r="CB48" s="744"/>
      <c r="CC48" s="744"/>
      <c r="CD48" s="740">
        <f t="shared" si="84"/>
        <v>0</v>
      </c>
      <c r="CE48" s="740">
        <f t="shared" si="84"/>
        <v>0</v>
      </c>
      <c r="CF48" s="740">
        <f t="shared" si="84"/>
        <v>0</v>
      </c>
      <c r="CG48" s="740">
        <f t="shared" si="84"/>
        <v>0</v>
      </c>
      <c r="CH48" s="740">
        <f t="shared" si="84"/>
        <v>0</v>
      </c>
      <c r="CI48" s="740">
        <f t="shared" si="84"/>
        <v>0</v>
      </c>
      <c r="CJ48" s="746" t="s">
        <v>1208</v>
      </c>
      <c r="CK48" s="746" t="s">
        <v>1208</v>
      </c>
      <c r="CL48" s="746" t="s">
        <v>1208</v>
      </c>
      <c r="CM48" s="746" t="s">
        <v>1208</v>
      </c>
      <c r="CN48" s="746" t="s">
        <v>1208</v>
      </c>
      <c r="CO48" s="746" t="s">
        <v>1208</v>
      </c>
      <c r="CP48" s="677" t="e">
        <f t="shared" si="74"/>
        <v>#DIV/0!</v>
      </c>
      <c r="CQ48" s="677" t="e">
        <f t="shared" si="75"/>
        <v>#DIV/0!</v>
      </c>
      <c r="CR48" s="677" t="e">
        <f t="shared" si="76"/>
        <v>#DIV/0!</v>
      </c>
      <c r="CS48" s="677" t="e">
        <f t="shared" si="77"/>
        <v>#DIV/0!</v>
      </c>
      <c r="CT48" s="677" t="e">
        <f t="shared" si="78"/>
        <v>#DIV/0!</v>
      </c>
      <c r="CU48" s="677" t="e">
        <f t="shared" si="79"/>
        <v>#DIV/0!</v>
      </c>
      <c r="CV48" s="764" t="e">
        <f t="shared" si="85"/>
        <v>#DIV/0!</v>
      </c>
      <c r="CW48" s="764" t="e">
        <f t="shared" si="85"/>
        <v>#DIV/0!</v>
      </c>
      <c r="CX48" s="764" t="e">
        <f t="shared" si="85"/>
        <v>#DIV/0!</v>
      </c>
      <c r="CY48" s="764" t="e">
        <f t="shared" si="85"/>
        <v>#DIV/0!</v>
      </c>
      <c r="CZ48" s="764" t="e">
        <f t="shared" si="85"/>
        <v>#DIV/0!</v>
      </c>
      <c r="DA48" s="764" t="e">
        <f t="shared" si="85"/>
        <v>#DIV/0!</v>
      </c>
      <c r="DB48" s="680" t="e">
        <f t="shared" si="86"/>
        <v>#DIV/0!</v>
      </c>
      <c r="DC48" s="680" t="e">
        <f t="shared" si="86"/>
        <v>#DIV/0!</v>
      </c>
      <c r="DD48" s="680" t="e">
        <f t="shared" si="86"/>
        <v>#DIV/0!</v>
      </c>
      <c r="DE48" s="680" t="e">
        <f t="shared" si="86"/>
        <v>#DIV/0!</v>
      </c>
      <c r="DF48" s="680" t="e">
        <f t="shared" si="86"/>
        <v>#DIV/0!</v>
      </c>
      <c r="DG48" s="680" t="e">
        <f t="shared" si="86"/>
        <v>#DIV/0!</v>
      </c>
      <c r="DH48" s="766">
        <f>ROUND($J48*O48, 'Initial Information'!B51)</f>
        <v>0</v>
      </c>
      <c r="DI48" s="766">
        <f>ROUND($J48*T48, 'Initial Information'!C51)</f>
        <v>0</v>
      </c>
      <c r="DJ48" s="766">
        <f>ROUND($J48*Y48, 'Initial Information'!D51)</f>
        <v>0</v>
      </c>
      <c r="DK48" s="766">
        <f>ROUND($J48*AD48, 'Initial Information'!E51)</f>
        <v>0</v>
      </c>
      <c r="DL48" s="766">
        <f>ROUND($J48*AI48, 'Initial Information'!F51)</f>
        <v>0</v>
      </c>
      <c r="DM48" s="766">
        <f>ROUND($J48*AN48, 'Initial Information'!G51)</f>
        <v>0</v>
      </c>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row>
    <row r="49" spans="1:144" s="58" customFormat="1" ht="20.25" customHeight="1">
      <c r="A49" s="55" t="s">
        <v>181</v>
      </c>
      <c r="B49" s="56">
        <v>9</v>
      </c>
      <c r="C49" s="74">
        <v>0</v>
      </c>
      <c r="D49" s="1068" t="s">
        <v>198</v>
      </c>
      <c r="E49" s="966"/>
      <c r="F49" s="966"/>
      <c r="G49" s="56" t="s">
        <v>181</v>
      </c>
      <c r="H49" s="101">
        <v>4500</v>
      </c>
      <c r="I49" s="56" t="s">
        <v>181</v>
      </c>
      <c r="J49" s="105">
        <v>0.28000000000000003</v>
      </c>
      <c r="K49" s="56" t="s">
        <v>181</v>
      </c>
      <c r="L49" s="68" t="s">
        <v>181</v>
      </c>
      <c r="M49" s="74"/>
      <c r="N49" s="152" t="s">
        <v>181</v>
      </c>
      <c r="O49" s="400">
        <f t="shared" si="51"/>
        <v>0</v>
      </c>
      <c r="P49" s="69" t="s">
        <v>181</v>
      </c>
      <c r="Q49" s="152" t="s">
        <v>181</v>
      </c>
      <c r="R49" s="74"/>
      <c r="S49" s="152" t="s">
        <v>181</v>
      </c>
      <c r="T49" s="400">
        <f t="shared" si="52"/>
        <v>0</v>
      </c>
      <c r="U49" s="69" t="s">
        <v>181</v>
      </c>
      <c r="V49" s="152" t="s">
        <v>181</v>
      </c>
      <c r="W49" s="74"/>
      <c r="X49" s="152" t="s">
        <v>181</v>
      </c>
      <c r="Y49" s="400">
        <f t="shared" si="53"/>
        <v>0</v>
      </c>
      <c r="Z49" s="69" t="s">
        <v>181</v>
      </c>
      <c r="AA49" s="152" t="s">
        <v>181</v>
      </c>
      <c r="AB49" s="74"/>
      <c r="AC49" s="152" t="s">
        <v>181</v>
      </c>
      <c r="AD49" s="400">
        <f t="shared" si="54"/>
        <v>0</v>
      </c>
      <c r="AE49" s="69" t="s">
        <v>181</v>
      </c>
      <c r="AF49" s="152" t="s">
        <v>181</v>
      </c>
      <c r="AG49" s="74"/>
      <c r="AH49" s="152" t="s">
        <v>181</v>
      </c>
      <c r="AI49" s="400">
        <f t="shared" si="55"/>
        <v>0</v>
      </c>
      <c r="AJ49" s="69" t="s">
        <v>181</v>
      </c>
      <c r="AK49" s="152" t="s">
        <v>181</v>
      </c>
      <c r="AL49" s="74"/>
      <c r="AM49" s="152" t="s">
        <v>181</v>
      </c>
      <c r="AN49" s="400">
        <f t="shared" si="56"/>
        <v>0</v>
      </c>
      <c r="AO49" s="75" t="s">
        <v>181</v>
      </c>
      <c r="AP49" s="185" t="s">
        <v>181</v>
      </c>
      <c r="AQ49" s="52">
        <f t="shared" si="82"/>
        <v>0</v>
      </c>
      <c r="AR49" s="188" t="s">
        <v>181</v>
      </c>
      <c r="AS49" s="729"/>
      <c r="AT49" s="76">
        <v>1.03</v>
      </c>
      <c r="AU49" s="76">
        <f t="shared" si="57"/>
        <v>1.0609</v>
      </c>
      <c r="AV49" s="76">
        <f t="shared" si="57"/>
        <v>1.092727</v>
      </c>
      <c r="AW49" s="76">
        <f t="shared" si="57"/>
        <v>1.1255088100000001</v>
      </c>
      <c r="AX49" s="76">
        <f t="shared" si="57"/>
        <v>1.1592740743000001</v>
      </c>
      <c r="AY49" s="76">
        <f t="shared" si="57"/>
        <v>1.1940522965290001</v>
      </c>
      <c r="AZ49" s="51">
        <f t="shared" si="58"/>
        <v>0</v>
      </c>
      <c r="BA49" s="51">
        <f t="shared" si="59"/>
        <v>0</v>
      </c>
      <c r="BB49" s="51">
        <f t="shared" si="60"/>
        <v>0</v>
      </c>
      <c r="BC49" s="51">
        <f t="shared" si="61"/>
        <v>0</v>
      </c>
      <c r="BD49" s="51">
        <f t="shared" si="62"/>
        <v>0</v>
      </c>
      <c r="BE49" s="51">
        <f t="shared" si="63"/>
        <v>0</v>
      </c>
      <c r="BF49" s="127"/>
      <c r="BG49" s="127"/>
      <c r="BH49" s="127"/>
      <c r="BI49" s="127"/>
      <c r="BJ49" s="127"/>
      <c r="BK49" s="127"/>
      <c r="BL49" s="738">
        <f t="shared" si="64"/>
        <v>0</v>
      </c>
      <c r="BM49" s="738">
        <f t="shared" si="65"/>
        <v>0</v>
      </c>
      <c r="BN49" s="738">
        <f t="shared" si="66"/>
        <v>0</v>
      </c>
      <c r="BO49" s="738">
        <f t="shared" si="67"/>
        <v>0</v>
      </c>
      <c r="BP49" s="738">
        <f t="shared" si="68"/>
        <v>0</v>
      </c>
      <c r="BQ49" s="738">
        <f t="shared" si="69"/>
        <v>0</v>
      </c>
      <c r="BR49" s="741">
        <f t="shared" si="83"/>
        <v>4635</v>
      </c>
      <c r="BS49" s="741">
        <f t="shared" si="83"/>
        <v>4774.05</v>
      </c>
      <c r="BT49" s="741">
        <f t="shared" si="83"/>
        <v>4917.2700000000004</v>
      </c>
      <c r="BU49" s="741">
        <f t="shared" si="83"/>
        <v>5064.79</v>
      </c>
      <c r="BV49" s="741">
        <f t="shared" si="83"/>
        <v>5216.7299999999996</v>
      </c>
      <c r="BW49" s="741">
        <f t="shared" si="83"/>
        <v>5373.24</v>
      </c>
      <c r="BX49" s="744"/>
      <c r="BY49" s="744"/>
      <c r="BZ49" s="744"/>
      <c r="CA49" s="744"/>
      <c r="CB49" s="744"/>
      <c r="CC49" s="744"/>
      <c r="CD49" s="740">
        <f t="shared" si="84"/>
        <v>55620</v>
      </c>
      <c r="CE49" s="740">
        <f t="shared" si="84"/>
        <v>57288.600000000006</v>
      </c>
      <c r="CF49" s="740">
        <f t="shared" si="84"/>
        <v>59007.240000000005</v>
      </c>
      <c r="CG49" s="740">
        <f t="shared" si="84"/>
        <v>60777.479999999996</v>
      </c>
      <c r="CH49" s="740">
        <f t="shared" si="84"/>
        <v>62600.759999999995</v>
      </c>
      <c r="CI49" s="740">
        <f t="shared" si="84"/>
        <v>64478.879999999997</v>
      </c>
      <c r="CJ49" s="746" t="s">
        <v>1208</v>
      </c>
      <c r="CK49" s="746" t="s">
        <v>1208</v>
      </c>
      <c r="CL49" s="746" t="s">
        <v>1208</v>
      </c>
      <c r="CM49" s="746" t="s">
        <v>1208</v>
      </c>
      <c r="CN49" s="746" t="s">
        <v>1208</v>
      </c>
      <c r="CO49" s="746" t="s">
        <v>1208</v>
      </c>
      <c r="CP49" s="677" t="e">
        <f t="shared" si="74"/>
        <v>#DIV/0!</v>
      </c>
      <c r="CQ49" s="677" t="e">
        <f t="shared" si="75"/>
        <v>#DIV/0!</v>
      </c>
      <c r="CR49" s="677" t="e">
        <f t="shared" si="76"/>
        <v>#DIV/0!</v>
      </c>
      <c r="CS49" s="677" t="e">
        <f t="shared" si="77"/>
        <v>#DIV/0!</v>
      </c>
      <c r="CT49" s="677" t="e">
        <f t="shared" si="78"/>
        <v>#DIV/0!</v>
      </c>
      <c r="CU49" s="677" t="e">
        <f t="shared" si="79"/>
        <v>#DIV/0!</v>
      </c>
      <c r="CV49" s="764" t="e">
        <f t="shared" si="85"/>
        <v>#DIV/0!</v>
      </c>
      <c r="CW49" s="764" t="e">
        <f t="shared" si="85"/>
        <v>#DIV/0!</v>
      </c>
      <c r="CX49" s="764" t="e">
        <f t="shared" si="85"/>
        <v>#DIV/0!</v>
      </c>
      <c r="CY49" s="764" t="e">
        <f t="shared" si="85"/>
        <v>#DIV/0!</v>
      </c>
      <c r="CZ49" s="764" t="e">
        <f t="shared" si="85"/>
        <v>#DIV/0!</v>
      </c>
      <c r="DA49" s="764" t="e">
        <f t="shared" si="85"/>
        <v>#DIV/0!</v>
      </c>
      <c r="DB49" s="680" t="e">
        <f t="shared" si="86"/>
        <v>#DIV/0!</v>
      </c>
      <c r="DC49" s="680" t="e">
        <f t="shared" si="86"/>
        <v>#DIV/0!</v>
      </c>
      <c r="DD49" s="680" t="e">
        <f t="shared" si="86"/>
        <v>#DIV/0!</v>
      </c>
      <c r="DE49" s="680" t="e">
        <f t="shared" si="86"/>
        <v>#DIV/0!</v>
      </c>
      <c r="DF49" s="680" t="e">
        <f t="shared" si="86"/>
        <v>#DIV/0!</v>
      </c>
      <c r="DG49" s="680" t="e">
        <f t="shared" si="86"/>
        <v>#DIV/0!</v>
      </c>
      <c r="DH49" s="766">
        <f>ROUND($J49*O49, 'Initial Information'!B52)</f>
        <v>0</v>
      </c>
      <c r="DI49" s="766">
        <f>ROUND($J49*T49, 'Initial Information'!C52)</f>
        <v>0</v>
      </c>
      <c r="DJ49" s="766">
        <f>ROUND($J49*Y49, 'Initial Information'!D52)</f>
        <v>0</v>
      </c>
      <c r="DK49" s="766">
        <f>ROUND($J49*AD49, 'Initial Information'!E52)</f>
        <v>0</v>
      </c>
      <c r="DL49" s="766">
        <f>ROUND($J49*AI49, 'Initial Information'!F52)</f>
        <v>0</v>
      </c>
      <c r="DM49" s="766">
        <f>ROUND($J49*AN49, 'Initial Information'!G52)</f>
        <v>0</v>
      </c>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row>
    <row r="50" spans="1:144" s="58" customFormat="1" ht="20.25" customHeight="1">
      <c r="A50" s="55" t="s">
        <v>181</v>
      </c>
      <c r="B50" s="56">
        <v>10</v>
      </c>
      <c r="C50" s="74">
        <v>0</v>
      </c>
      <c r="D50" s="1068" t="s">
        <v>198</v>
      </c>
      <c r="E50" s="966"/>
      <c r="F50" s="966"/>
      <c r="G50" s="56" t="s">
        <v>181</v>
      </c>
      <c r="H50" s="101">
        <v>4500</v>
      </c>
      <c r="I50" s="56" t="s">
        <v>181</v>
      </c>
      <c r="J50" s="105">
        <v>0.28000000000000003</v>
      </c>
      <c r="K50" s="56" t="s">
        <v>181</v>
      </c>
      <c r="L50" s="68" t="s">
        <v>181</v>
      </c>
      <c r="M50" s="74"/>
      <c r="N50" s="152" t="s">
        <v>181</v>
      </c>
      <c r="O50" s="400">
        <f t="shared" si="51"/>
        <v>0</v>
      </c>
      <c r="P50" s="69" t="s">
        <v>181</v>
      </c>
      <c r="Q50" s="152" t="s">
        <v>181</v>
      </c>
      <c r="R50" s="74"/>
      <c r="S50" s="152" t="s">
        <v>181</v>
      </c>
      <c r="T50" s="400">
        <f t="shared" si="52"/>
        <v>0</v>
      </c>
      <c r="U50" s="69" t="s">
        <v>181</v>
      </c>
      <c r="V50" s="152" t="s">
        <v>181</v>
      </c>
      <c r="W50" s="74"/>
      <c r="X50" s="152" t="s">
        <v>181</v>
      </c>
      <c r="Y50" s="400">
        <f t="shared" si="53"/>
        <v>0</v>
      </c>
      <c r="Z50" s="69" t="s">
        <v>181</v>
      </c>
      <c r="AA50" s="152" t="s">
        <v>181</v>
      </c>
      <c r="AB50" s="74"/>
      <c r="AC50" s="152" t="s">
        <v>181</v>
      </c>
      <c r="AD50" s="400">
        <f t="shared" si="54"/>
        <v>0</v>
      </c>
      <c r="AE50" s="69" t="s">
        <v>181</v>
      </c>
      <c r="AF50" s="152" t="s">
        <v>181</v>
      </c>
      <c r="AG50" s="74"/>
      <c r="AH50" s="152" t="s">
        <v>181</v>
      </c>
      <c r="AI50" s="400">
        <f t="shared" si="55"/>
        <v>0</v>
      </c>
      <c r="AJ50" s="69" t="s">
        <v>181</v>
      </c>
      <c r="AK50" s="152" t="s">
        <v>181</v>
      </c>
      <c r="AL50" s="74"/>
      <c r="AM50" s="152" t="s">
        <v>181</v>
      </c>
      <c r="AN50" s="400">
        <f t="shared" si="56"/>
        <v>0</v>
      </c>
      <c r="AO50" s="75" t="s">
        <v>181</v>
      </c>
      <c r="AP50" s="185" t="s">
        <v>181</v>
      </c>
      <c r="AQ50" s="52">
        <f t="shared" si="82"/>
        <v>0</v>
      </c>
      <c r="AR50" s="188" t="s">
        <v>181</v>
      </c>
      <c r="AS50" s="729"/>
      <c r="AT50" s="76">
        <v>1.03</v>
      </c>
      <c r="AU50" s="76">
        <f t="shared" si="57"/>
        <v>1.0609</v>
      </c>
      <c r="AV50" s="76">
        <f t="shared" si="57"/>
        <v>1.092727</v>
      </c>
      <c r="AW50" s="76">
        <f t="shared" si="57"/>
        <v>1.1255088100000001</v>
      </c>
      <c r="AX50" s="76">
        <f t="shared" si="57"/>
        <v>1.1592740743000001</v>
      </c>
      <c r="AY50" s="76">
        <f t="shared" si="57"/>
        <v>1.1940522965290001</v>
      </c>
      <c r="AZ50" s="51">
        <f t="shared" si="58"/>
        <v>0</v>
      </c>
      <c r="BA50" s="51">
        <f t="shared" si="59"/>
        <v>0</v>
      </c>
      <c r="BB50" s="51">
        <f t="shared" si="60"/>
        <v>0</v>
      </c>
      <c r="BC50" s="51">
        <f t="shared" si="61"/>
        <v>0</v>
      </c>
      <c r="BD50" s="51">
        <f t="shared" si="62"/>
        <v>0</v>
      </c>
      <c r="BE50" s="51">
        <f t="shared" si="63"/>
        <v>0</v>
      </c>
      <c r="BF50" s="127"/>
      <c r="BG50" s="127"/>
      <c r="BH50" s="127"/>
      <c r="BI50" s="127"/>
      <c r="BJ50" s="127"/>
      <c r="BK50" s="127"/>
      <c r="BL50" s="738">
        <f t="shared" si="64"/>
        <v>0</v>
      </c>
      <c r="BM50" s="738">
        <f t="shared" si="65"/>
        <v>0</v>
      </c>
      <c r="BN50" s="738">
        <f t="shared" si="66"/>
        <v>0</v>
      </c>
      <c r="BO50" s="738">
        <f t="shared" si="67"/>
        <v>0</v>
      </c>
      <c r="BP50" s="738">
        <f t="shared" si="68"/>
        <v>0</v>
      </c>
      <c r="BQ50" s="738">
        <f t="shared" si="69"/>
        <v>0</v>
      </c>
      <c r="BR50" s="741">
        <f t="shared" si="83"/>
        <v>4635</v>
      </c>
      <c r="BS50" s="741">
        <f t="shared" si="83"/>
        <v>4774.05</v>
      </c>
      <c r="BT50" s="741">
        <f t="shared" si="83"/>
        <v>4917.2700000000004</v>
      </c>
      <c r="BU50" s="741">
        <f t="shared" si="83"/>
        <v>5064.79</v>
      </c>
      <c r="BV50" s="741">
        <f t="shared" si="83"/>
        <v>5216.7299999999996</v>
      </c>
      <c r="BW50" s="741">
        <f t="shared" si="83"/>
        <v>5373.24</v>
      </c>
      <c r="BX50" s="744"/>
      <c r="BY50" s="744"/>
      <c r="BZ50" s="744"/>
      <c r="CA50" s="744"/>
      <c r="CB50" s="744"/>
      <c r="CC50" s="744"/>
      <c r="CD50" s="740">
        <f t="shared" si="84"/>
        <v>55620</v>
      </c>
      <c r="CE50" s="740">
        <f t="shared" si="84"/>
        <v>57288.600000000006</v>
      </c>
      <c r="CF50" s="740">
        <f t="shared" si="84"/>
        <v>59007.240000000005</v>
      </c>
      <c r="CG50" s="740">
        <f t="shared" si="84"/>
        <v>60777.479999999996</v>
      </c>
      <c r="CH50" s="740">
        <f t="shared" si="84"/>
        <v>62600.759999999995</v>
      </c>
      <c r="CI50" s="740">
        <f t="shared" si="84"/>
        <v>64478.879999999997</v>
      </c>
      <c r="CJ50" s="746" t="s">
        <v>1208</v>
      </c>
      <c r="CK50" s="746" t="s">
        <v>1208</v>
      </c>
      <c r="CL50" s="746" t="s">
        <v>1208</v>
      </c>
      <c r="CM50" s="746" t="s">
        <v>1208</v>
      </c>
      <c r="CN50" s="746" t="s">
        <v>1208</v>
      </c>
      <c r="CO50" s="746" t="s">
        <v>1208</v>
      </c>
      <c r="CP50" s="677" t="e">
        <f t="shared" si="74"/>
        <v>#DIV/0!</v>
      </c>
      <c r="CQ50" s="677" t="e">
        <f t="shared" si="75"/>
        <v>#DIV/0!</v>
      </c>
      <c r="CR50" s="677" t="e">
        <f t="shared" si="76"/>
        <v>#DIV/0!</v>
      </c>
      <c r="CS50" s="677" t="e">
        <f t="shared" si="77"/>
        <v>#DIV/0!</v>
      </c>
      <c r="CT50" s="677" t="e">
        <f t="shared" si="78"/>
        <v>#DIV/0!</v>
      </c>
      <c r="CU50" s="677" t="e">
        <f t="shared" si="79"/>
        <v>#DIV/0!</v>
      </c>
      <c r="CV50" s="764" t="e">
        <f t="shared" si="85"/>
        <v>#DIV/0!</v>
      </c>
      <c r="CW50" s="764" t="e">
        <f t="shared" si="85"/>
        <v>#DIV/0!</v>
      </c>
      <c r="CX50" s="764" t="e">
        <f t="shared" si="85"/>
        <v>#DIV/0!</v>
      </c>
      <c r="CY50" s="764" t="e">
        <f t="shared" si="85"/>
        <v>#DIV/0!</v>
      </c>
      <c r="CZ50" s="764" t="e">
        <f t="shared" si="85"/>
        <v>#DIV/0!</v>
      </c>
      <c r="DA50" s="764" t="e">
        <f t="shared" si="85"/>
        <v>#DIV/0!</v>
      </c>
      <c r="DB50" s="680" t="e">
        <f t="shared" si="86"/>
        <v>#DIV/0!</v>
      </c>
      <c r="DC50" s="680" t="e">
        <f t="shared" si="86"/>
        <v>#DIV/0!</v>
      </c>
      <c r="DD50" s="680" t="e">
        <f t="shared" si="86"/>
        <v>#DIV/0!</v>
      </c>
      <c r="DE50" s="680" t="e">
        <f t="shared" si="86"/>
        <v>#DIV/0!</v>
      </c>
      <c r="DF50" s="680" t="e">
        <f t="shared" si="86"/>
        <v>#DIV/0!</v>
      </c>
      <c r="DG50" s="680" t="e">
        <f t="shared" si="86"/>
        <v>#DIV/0!</v>
      </c>
      <c r="DH50" s="766">
        <f>ROUND($J50*O50, 'Initial Information'!B53)</f>
        <v>0</v>
      </c>
      <c r="DI50" s="766">
        <f>ROUND($J50*T50, 'Initial Information'!C53)</f>
        <v>0</v>
      </c>
      <c r="DJ50" s="766">
        <f>ROUND($J50*Y50, 'Initial Information'!D53)</f>
        <v>0</v>
      </c>
      <c r="DK50" s="766">
        <f>ROUND($J50*AD50, 'Initial Information'!E53)</f>
        <v>0</v>
      </c>
      <c r="DL50" s="766">
        <f>ROUND($J50*AI50, 'Initial Information'!F53)</f>
        <v>0</v>
      </c>
      <c r="DM50" s="766">
        <f>ROUND($J50*AN50, 'Initial Information'!G53)</f>
        <v>0</v>
      </c>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row>
    <row r="51" spans="1:144" s="58" customFormat="1" ht="20.25" customHeight="1">
      <c r="A51" s="55" t="s">
        <v>181</v>
      </c>
      <c r="B51" s="56">
        <v>11</v>
      </c>
      <c r="C51" s="74">
        <v>0</v>
      </c>
      <c r="D51" s="1068" t="s">
        <v>198</v>
      </c>
      <c r="E51" s="966"/>
      <c r="F51" s="966"/>
      <c r="G51" s="56" t="s">
        <v>181</v>
      </c>
      <c r="H51" s="101">
        <v>4500</v>
      </c>
      <c r="I51" s="56" t="s">
        <v>181</v>
      </c>
      <c r="J51" s="105">
        <v>0.28000000000000003</v>
      </c>
      <c r="K51" s="56" t="s">
        <v>181</v>
      </c>
      <c r="L51" s="68" t="s">
        <v>181</v>
      </c>
      <c r="M51" s="74"/>
      <c r="N51" s="152" t="s">
        <v>181</v>
      </c>
      <c r="O51" s="400">
        <f t="shared" si="51"/>
        <v>0</v>
      </c>
      <c r="P51" s="69" t="s">
        <v>181</v>
      </c>
      <c r="Q51" s="152" t="s">
        <v>181</v>
      </c>
      <c r="R51" s="74"/>
      <c r="S51" s="152" t="s">
        <v>181</v>
      </c>
      <c r="T51" s="400">
        <f t="shared" si="52"/>
        <v>0</v>
      </c>
      <c r="U51" s="69" t="s">
        <v>181</v>
      </c>
      <c r="V51" s="152" t="s">
        <v>181</v>
      </c>
      <c r="W51" s="74"/>
      <c r="X51" s="152" t="s">
        <v>181</v>
      </c>
      <c r="Y51" s="400">
        <f t="shared" si="53"/>
        <v>0</v>
      </c>
      <c r="Z51" s="69" t="s">
        <v>181</v>
      </c>
      <c r="AA51" s="152" t="s">
        <v>181</v>
      </c>
      <c r="AB51" s="74"/>
      <c r="AC51" s="152" t="s">
        <v>181</v>
      </c>
      <c r="AD51" s="400">
        <f t="shared" si="54"/>
        <v>0</v>
      </c>
      <c r="AE51" s="69" t="s">
        <v>181</v>
      </c>
      <c r="AF51" s="152" t="s">
        <v>181</v>
      </c>
      <c r="AG51" s="74"/>
      <c r="AH51" s="152" t="s">
        <v>181</v>
      </c>
      <c r="AI51" s="400">
        <f t="shared" si="55"/>
        <v>0</v>
      </c>
      <c r="AJ51" s="69" t="s">
        <v>181</v>
      </c>
      <c r="AK51" s="152" t="s">
        <v>181</v>
      </c>
      <c r="AL51" s="74"/>
      <c r="AM51" s="152" t="s">
        <v>181</v>
      </c>
      <c r="AN51" s="400">
        <f t="shared" si="56"/>
        <v>0</v>
      </c>
      <c r="AO51" s="75" t="s">
        <v>181</v>
      </c>
      <c r="AP51" s="185" t="s">
        <v>181</v>
      </c>
      <c r="AQ51" s="52">
        <f t="shared" si="82"/>
        <v>0</v>
      </c>
      <c r="AR51" s="188" t="s">
        <v>181</v>
      </c>
      <c r="AS51" s="729"/>
      <c r="AT51" s="76">
        <v>1.03</v>
      </c>
      <c r="AU51" s="76">
        <f t="shared" si="57"/>
        <v>1.0609</v>
      </c>
      <c r="AV51" s="76">
        <f t="shared" si="57"/>
        <v>1.092727</v>
      </c>
      <c r="AW51" s="76">
        <f t="shared" si="57"/>
        <v>1.1255088100000001</v>
      </c>
      <c r="AX51" s="76">
        <f t="shared" si="57"/>
        <v>1.1592740743000001</v>
      </c>
      <c r="AY51" s="76">
        <f t="shared" si="57"/>
        <v>1.1940522965290001</v>
      </c>
      <c r="AZ51" s="51">
        <f t="shared" si="58"/>
        <v>0</v>
      </c>
      <c r="BA51" s="51">
        <f t="shared" si="59"/>
        <v>0</v>
      </c>
      <c r="BB51" s="51">
        <f t="shared" si="60"/>
        <v>0</v>
      </c>
      <c r="BC51" s="51">
        <f t="shared" si="61"/>
        <v>0</v>
      </c>
      <c r="BD51" s="51">
        <f t="shared" si="62"/>
        <v>0</v>
      </c>
      <c r="BE51" s="51">
        <f t="shared" si="63"/>
        <v>0</v>
      </c>
      <c r="BF51" s="127"/>
      <c r="BG51" s="127"/>
      <c r="BH51" s="127"/>
      <c r="BI51" s="127"/>
      <c r="BJ51" s="127"/>
      <c r="BK51" s="127"/>
      <c r="BL51" s="738">
        <f t="shared" si="64"/>
        <v>0</v>
      </c>
      <c r="BM51" s="738">
        <f t="shared" si="65"/>
        <v>0</v>
      </c>
      <c r="BN51" s="738">
        <f t="shared" si="66"/>
        <v>0</v>
      </c>
      <c r="BO51" s="738">
        <f t="shared" si="67"/>
        <v>0</v>
      </c>
      <c r="BP51" s="738">
        <f t="shared" si="68"/>
        <v>0</v>
      </c>
      <c r="BQ51" s="738">
        <f t="shared" si="69"/>
        <v>0</v>
      </c>
      <c r="BR51" s="741">
        <f t="shared" si="83"/>
        <v>4635</v>
      </c>
      <c r="BS51" s="741">
        <f t="shared" si="83"/>
        <v>4774.05</v>
      </c>
      <c r="BT51" s="741">
        <f t="shared" si="83"/>
        <v>4917.2700000000004</v>
      </c>
      <c r="BU51" s="741">
        <f t="shared" si="83"/>
        <v>5064.79</v>
      </c>
      <c r="BV51" s="741">
        <f t="shared" si="83"/>
        <v>5216.7299999999996</v>
      </c>
      <c r="BW51" s="741">
        <f t="shared" si="83"/>
        <v>5373.24</v>
      </c>
      <c r="BX51" s="744"/>
      <c r="BY51" s="744"/>
      <c r="BZ51" s="744"/>
      <c r="CA51" s="744"/>
      <c r="CB51" s="744"/>
      <c r="CC51" s="744"/>
      <c r="CD51" s="740">
        <f t="shared" si="84"/>
        <v>55620</v>
      </c>
      <c r="CE51" s="740">
        <f t="shared" si="84"/>
        <v>57288.600000000006</v>
      </c>
      <c r="CF51" s="740">
        <f t="shared" si="84"/>
        <v>59007.240000000005</v>
      </c>
      <c r="CG51" s="740">
        <f t="shared" si="84"/>
        <v>60777.479999999996</v>
      </c>
      <c r="CH51" s="740">
        <f t="shared" si="84"/>
        <v>62600.759999999995</v>
      </c>
      <c r="CI51" s="740">
        <f t="shared" si="84"/>
        <v>64478.879999999997</v>
      </c>
      <c r="CJ51" s="746" t="s">
        <v>1208</v>
      </c>
      <c r="CK51" s="746" t="s">
        <v>1208</v>
      </c>
      <c r="CL51" s="746" t="s">
        <v>1208</v>
      </c>
      <c r="CM51" s="746" t="s">
        <v>1208</v>
      </c>
      <c r="CN51" s="746" t="s">
        <v>1208</v>
      </c>
      <c r="CO51" s="746" t="s">
        <v>1208</v>
      </c>
      <c r="CP51" s="677" t="e">
        <f t="shared" si="74"/>
        <v>#DIV/0!</v>
      </c>
      <c r="CQ51" s="677" t="e">
        <f t="shared" si="75"/>
        <v>#DIV/0!</v>
      </c>
      <c r="CR51" s="677" t="e">
        <f t="shared" si="76"/>
        <v>#DIV/0!</v>
      </c>
      <c r="CS51" s="677" t="e">
        <f t="shared" si="77"/>
        <v>#DIV/0!</v>
      </c>
      <c r="CT51" s="677" t="e">
        <f t="shared" si="78"/>
        <v>#DIV/0!</v>
      </c>
      <c r="CU51" s="677" t="e">
        <f t="shared" si="79"/>
        <v>#DIV/0!</v>
      </c>
      <c r="CV51" s="764" t="e">
        <f t="shared" si="85"/>
        <v>#DIV/0!</v>
      </c>
      <c r="CW51" s="764" t="e">
        <f t="shared" si="85"/>
        <v>#DIV/0!</v>
      </c>
      <c r="CX51" s="764" t="e">
        <f t="shared" si="85"/>
        <v>#DIV/0!</v>
      </c>
      <c r="CY51" s="764" t="e">
        <f t="shared" si="85"/>
        <v>#DIV/0!</v>
      </c>
      <c r="CZ51" s="764" t="e">
        <f t="shared" si="85"/>
        <v>#DIV/0!</v>
      </c>
      <c r="DA51" s="764" t="e">
        <f t="shared" si="85"/>
        <v>#DIV/0!</v>
      </c>
      <c r="DB51" s="680" t="e">
        <f t="shared" si="86"/>
        <v>#DIV/0!</v>
      </c>
      <c r="DC51" s="680" t="e">
        <f t="shared" si="86"/>
        <v>#DIV/0!</v>
      </c>
      <c r="DD51" s="680" t="e">
        <f t="shared" si="86"/>
        <v>#DIV/0!</v>
      </c>
      <c r="DE51" s="680" t="e">
        <f t="shared" si="86"/>
        <v>#DIV/0!</v>
      </c>
      <c r="DF51" s="680" t="e">
        <f t="shared" si="86"/>
        <v>#DIV/0!</v>
      </c>
      <c r="DG51" s="680" t="e">
        <f t="shared" si="86"/>
        <v>#DIV/0!</v>
      </c>
      <c r="DH51" s="766">
        <f>ROUND($J51*O51, 'Initial Information'!B54)</f>
        <v>0</v>
      </c>
      <c r="DI51" s="766">
        <f>ROUND($J51*T51, 'Initial Information'!C54)</f>
        <v>0</v>
      </c>
      <c r="DJ51" s="766">
        <f>ROUND($J51*Y51, 'Initial Information'!D54)</f>
        <v>0</v>
      </c>
      <c r="DK51" s="766">
        <f>ROUND($J51*AD51, 'Initial Information'!E54)</f>
        <v>0</v>
      </c>
      <c r="DL51" s="766">
        <f>ROUND($J51*AI51, 'Initial Information'!F54)</f>
        <v>0</v>
      </c>
      <c r="DM51" s="766">
        <f>ROUND($J51*AN51, 'Initial Information'!G54)</f>
        <v>0</v>
      </c>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row>
    <row r="52" spans="1:144" s="58" customFormat="1" ht="20.25" customHeight="1">
      <c r="A52" s="55" t="s">
        <v>181</v>
      </c>
      <c r="B52" s="56">
        <v>12</v>
      </c>
      <c r="C52" s="74">
        <v>0</v>
      </c>
      <c r="D52" s="1068" t="s">
        <v>199</v>
      </c>
      <c r="E52" s="966"/>
      <c r="F52" s="966"/>
      <c r="G52" s="56" t="s">
        <v>181</v>
      </c>
      <c r="H52" s="101">
        <v>3540</v>
      </c>
      <c r="I52" s="56" t="s">
        <v>181</v>
      </c>
      <c r="J52" s="105">
        <v>0.17</v>
      </c>
      <c r="K52" s="56" t="s">
        <v>181</v>
      </c>
      <c r="L52" s="68" t="s">
        <v>181</v>
      </c>
      <c r="M52" s="74"/>
      <c r="N52" s="152" t="s">
        <v>181</v>
      </c>
      <c r="O52" s="400">
        <f t="shared" si="51"/>
        <v>0</v>
      </c>
      <c r="P52" s="69" t="s">
        <v>181</v>
      </c>
      <c r="Q52" s="152" t="s">
        <v>181</v>
      </c>
      <c r="R52" s="74"/>
      <c r="S52" s="152" t="s">
        <v>181</v>
      </c>
      <c r="T52" s="400">
        <f t="shared" si="52"/>
        <v>0</v>
      </c>
      <c r="U52" s="69" t="s">
        <v>181</v>
      </c>
      <c r="V52" s="152" t="s">
        <v>181</v>
      </c>
      <c r="W52" s="74"/>
      <c r="X52" s="152" t="s">
        <v>181</v>
      </c>
      <c r="Y52" s="400">
        <f t="shared" si="53"/>
        <v>0</v>
      </c>
      <c r="Z52" s="69" t="s">
        <v>181</v>
      </c>
      <c r="AA52" s="152" t="s">
        <v>181</v>
      </c>
      <c r="AB52" s="74"/>
      <c r="AC52" s="152" t="s">
        <v>181</v>
      </c>
      <c r="AD52" s="400">
        <f t="shared" si="54"/>
        <v>0</v>
      </c>
      <c r="AE52" s="69" t="s">
        <v>181</v>
      </c>
      <c r="AF52" s="152" t="s">
        <v>181</v>
      </c>
      <c r="AG52" s="74"/>
      <c r="AH52" s="152" t="s">
        <v>181</v>
      </c>
      <c r="AI52" s="400">
        <f t="shared" si="55"/>
        <v>0</v>
      </c>
      <c r="AJ52" s="69" t="s">
        <v>181</v>
      </c>
      <c r="AK52" s="152" t="s">
        <v>181</v>
      </c>
      <c r="AL52" s="74"/>
      <c r="AM52" s="152" t="s">
        <v>181</v>
      </c>
      <c r="AN52" s="400">
        <f t="shared" si="56"/>
        <v>0</v>
      </c>
      <c r="AO52" s="75" t="s">
        <v>181</v>
      </c>
      <c r="AP52" s="185" t="s">
        <v>181</v>
      </c>
      <c r="AQ52" s="52">
        <f t="shared" si="82"/>
        <v>0</v>
      </c>
      <c r="AR52" s="188" t="s">
        <v>181</v>
      </c>
      <c r="AS52" s="729"/>
      <c r="AT52" s="76">
        <v>1.03</v>
      </c>
      <c r="AU52" s="76">
        <f t="shared" si="57"/>
        <v>1.0609</v>
      </c>
      <c r="AV52" s="76">
        <f t="shared" si="57"/>
        <v>1.092727</v>
      </c>
      <c r="AW52" s="76">
        <f t="shared" si="57"/>
        <v>1.1255088100000001</v>
      </c>
      <c r="AX52" s="76">
        <f t="shared" si="57"/>
        <v>1.1592740743000001</v>
      </c>
      <c r="AY52" s="76">
        <f t="shared" si="57"/>
        <v>1.1940522965290001</v>
      </c>
      <c r="AZ52" s="51">
        <f t="shared" si="58"/>
        <v>0</v>
      </c>
      <c r="BA52" s="51">
        <f t="shared" si="59"/>
        <v>0</v>
      </c>
      <c r="BB52" s="51">
        <f t="shared" si="60"/>
        <v>0</v>
      </c>
      <c r="BC52" s="51">
        <f t="shared" si="61"/>
        <v>0</v>
      </c>
      <c r="BD52" s="51">
        <f t="shared" si="62"/>
        <v>0</v>
      </c>
      <c r="BE52" s="51">
        <f t="shared" si="63"/>
        <v>0</v>
      </c>
      <c r="BF52" s="127"/>
      <c r="BG52" s="127"/>
      <c r="BH52" s="127"/>
      <c r="BI52" s="127"/>
      <c r="BJ52" s="127"/>
      <c r="BK52" s="127"/>
      <c r="BL52" s="738">
        <f t="shared" si="64"/>
        <v>0</v>
      </c>
      <c r="BM52" s="738">
        <f t="shared" si="65"/>
        <v>0</v>
      </c>
      <c r="BN52" s="738">
        <f t="shared" si="66"/>
        <v>0</v>
      </c>
      <c r="BO52" s="738">
        <f t="shared" si="67"/>
        <v>0</v>
      </c>
      <c r="BP52" s="738">
        <f t="shared" si="68"/>
        <v>0</v>
      </c>
      <c r="BQ52" s="738">
        <f t="shared" si="69"/>
        <v>0</v>
      </c>
      <c r="BR52" s="741">
        <f t="shared" si="83"/>
        <v>3646.2</v>
      </c>
      <c r="BS52" s="741">
        <f t="shared" si="83"/>
        <v>3755.59</v>
      </c>
      <c r="BT52" s="741">
        <f t="shared" si="83"/>
        <v>3868.25</v>
      </c>
      <c r="BU52" s="741">
        <f t="shared" si="83"/>
        <v>3984.3</v>
      </c>
      <c r="BV52" s="741">
        <f t="shared" si="83"/>
        <v>4103.83</v>
      </c>
      <c r="BW52" s="741">
        <f t="shared" si="83"/>
        <v>4226.95</v>
      </c>
      <c r="BX52" s="744"/>
      <c r="BY52" s="744"/>
      <c r="BZ52" s="744"/>
      <c r="CA52" s="744"/>
      <c r="CB52" s="744"/>
      <c r="CC52" s="744"/>
      <c r="CD52" s="740">
        <f t="shared" si="84"/>
        <v>43754.399999999994</v>
      </c>
      <c r="CE52" s="740">
        <f t="shared" si="84"/>
        <v>45067.08</v>
      </c>
      <c r="CF52" s="740">
        <f t="shared" si="84"/>
        <v>46419</v>
      </c>
      <c r="CG52" s="740">
        <f t="shared" si="84"/>
        <v>47811.600000000006</v>
      </c>
      <c r="CH52" s="740">
        <f t="shared" si="84"/>
        <v>49245.96</v>
      </c>
      <c r="CI52" s="740">
        <f t="shared" si="84"/>
        <v>50723.399999999994</v>
      </c>
      <c r="CJ52" s="746" t="s">
        <v>1208</v>
      </c>
      <c r="CK52" s="746" t="s">
        <v>1208</v>
      </c>
      <c r="CL52" s="746" t="s">
        <v>1208</v>
      </c>
      <c r="CM52" s="746" t="s">
        <v>1208</v>
      </c>
      <c r="CN52" s="746" t="s">
        <v>1208</v>
      </c>
      <c r="CO52" s="746" t="s">
        <v>1208</v>
      </c>
      <c r="CP52" s="677" t="e">
        <f t="shared" si="74"/>
        <v>#DIV/0!</v>
      </c>
      <c r="CQ52" s="677" t="e">
        <f t="shared" si="75"/>
        <v>#DIV/0!</v>
      </c>
      <c r="CR52" s="677" t="e">
        <f t="shared" si="76"/>
        <v>#DIV/0!</v>
      </c>
      <c r="CS52" s="677" t="e">
        <f t="shared" si="77"/>
        <v>#DIV/0!</v>
      </c>
      <c r="CT52" s="677" t="e">
        <f t="shared" si="78"/>
        <v>#DIV/0!</v>
      </c>
      <c r="CU52" s="677" t="e">
        <f t="shared" si="79"/>
        <v>#DIV/0!</v>
      </c>
      <c r="CV52" s="764" t="e">
        <f t="shared" si="85"/>
        <v>#DIV/0!</v>
      </c>
      <c r="CW52" s="764" t="e">
        <f t="shared" si="85"/>
        <v>#DIV/0!</v>
      </c>
      <c r="CX52" s="764" t="e">
        <f t="shared" si="85"/>
        <v>#DIV/0!</v>
      </c>
      <c r="CY52" s="764" t="e">
        <f t="shared" si="85"/>
        <v>#DIV/0!</v>
      </c>
      <c r="CZ52" s="764" t="e">
        <f t="shared" si="85"/>
        <v>#DIV/0!</v>
      </c>
      <c r="DA52" s="764" t="e">
        <f t="shared" si="85"/>
        <v>#DIV/0!</v>
      </c>
      <c r="DB52" s="680" t="e">
        <f t="shared" si="86"/>
        <v>#DIV/0!</v>
      </c>
      <c r="DC52" s="680" t="e">
        <f t="shared" si="86"/>
        <v>#DIV/0!</v>
      </c>
      <c r="DD52" s="680" t="e">
        <f t="shared" si="86"/>
        <v>#DIV/0!</v>
      </c>
      <c r="DE52" s="680" t="e">
        <f t="shared" si="86"/>
        <v>#DIV/0!</v>
      </c>
      <c r="DF52" s="680" t="e">
        <f t="shared" si="86"/>
        <v>#DIV/0!</v>
      </c>
      <c r="DG52" s="680" t="e">
        <f t="shared" si="86"/>
        <v>#DIV/0!</v>
      </c>
      <c r="DH52" s="766">
        <f>ROUND($J52*O52, 'Initial Information'!B55)</f>
        <v>0</v>
      </c>
      <c r="DI52" s="766">
        <f>ROUND($J52*T52, 'Initial Information'!C55)</f>
        <v>0</v>
      </c>
      <c r="DJ52" s="766">
        <f>ROUND($J52*Y52, 'Initial Information'!D55)</f>
        <v>0</v>
      </c>
      <c r="DK52" s="766">
        <f>ROUND($J52*AD52, 'Initial Information'!E55)</f>
        <v>0</v>
      </c>
      <c r="DL52" s="766">
        <f>ROUND($J52*AI52, 'Initial Information'!F55)</f>
        <v>0</v>
      </c>
      <c r="DM52" s="766">
        <f>ROUND($J52*AN52, 'Initial Information'!G55)</f>
        <v>0</v>
      </c>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row>
    <row r="53" spans="1:144" s="58" customFormat="1" ht="20.25" customHeight="1">
      <c r="A53" s="55" t="s">
        <v>181</v>
      </c>
      <c r="B53" s="56">
        <v>13</v>
      </c>
      <c r="C53" s="74">
        <v>0</v>
      </c>
      <c r="D53" s="1068" t="s">
        <v>199</v>
      </c>
      <c r="E53" s="966"/>
      <c r="F53" s="966"/>
      <c r="G53" s="56" t="s">
        <v>181</v>
      </c>
      <c r="H53" s="101">
        <v>3540</v>
      </c>
      <c r="I53" s="56" t="s">
        <v>181</v>
      </c>
      <c r="J53" s="105">
        <v>0.17</v>
      </c>
      <c r="K53" s="56" t="s">
        <v>181</v>
      </c>
      <c r="L53" s="68" t="s">
        <v>181</v>
      </c>
      <c r="M53" s="74"/>
      <c r="N53" s="152" t="s">
        <v>181</v>
      </c>
      <c r="O53" s="400">
        <f t="shared" si="51"/>
        <v>0</v>
      </c>
      <c r="P53" s="69" t="s">
        <v>181</v>
      </c>
      <c r="Q53" s="152" t="s">
        <v>181</v>
      </c>
      <c r="R53" s="74"/>
      <c r="S53" s="152" t="s">
        <v>181</v>
      </c>
      <c r="T53" s="400">
        <f t="shared" si="52"/>
        <v>0</v>
      </c>
      <c r="U53" s="69" t="s">
        <v>181</v>
      </c>
      <c r="V53" s="152" t="s">
        <v>181</v>
      </c>
      <c r="W53" s="74"/>
      <c r="X53" s="152" t="s">
        <v>181</v>
      </c>
      <c r="Y53" s="400">
        <f t="shared" si="53"/>
        <v>0</v>
      </c>
      <c r="Z53" s="69" t="s">
        <v>181</v>
      </c>
      <c r="AA53" s="152" t="s">
        <v>181</v>
      </c>
      <c r="AB53" s="74"/>
      <c r="AC53" s="152" t="s">
        <v>181</v>
      </c>
      <c r="AD53" s="400">
        <f t="shared" si="54"/>
        <v>0</v>
      </c>
      <c r="AE53" s="69" t="s">
        <v>181</v>
      </c>
      <c r="AF53" s="152" t="s">
        <v>181</v>
      </c>
      <c r="AG53" s="74"/>
      <c r="AH53" s="152" t="s">
        <v>181</v>
      </c>
      <c r="AI53" s="400">
        <f t="shared" si="55"/>
        <v>0</v>
      </c>
      <c r="AJ53" s="69" t="s">
        <v>181</v>
      </c>
      <c r="AK53" s="152" t="s">
        <v>181</v>
      </c>
      <c r="AL53" s="74"/>
      <c r="AM53" s="152" t="s">
        <v>181</v>
      </c>
      <c r="AN53" s="400">
        <f t="shared" si="56"/>
        <v>0</v>
      </c>
      <c r="AO53" s="75" t="s">
        <v>181</v>
      </c>
      <c r="AP53" s="185" t="s">
        <v>181</v>
      </c>
      <c r="AQ53" s="52">
        <f t="shared" si="82"/>
        <v>0</v>
      </c>
      <c r="AR53" s="188" t="s">
        <v>181</v>
      </c>
      <c r="AS53" s="729"/>
      <c r="AT53" s="76">
        <v>1.03</v>
      </c>
      <c r="AU53" s="76">
        <f t="shared" si="57"/>
        <v>1.0609</v>
      </c>
      <c r="AV53" s="76">
        <f t="shared" si="57"/>
        <v>1.092727</v>
      </c>
      <c r="AW53" s="76">
        <f t="shared" si="57"/>
        <v>1.1255088100000001</v>
      </c>
      <c r="AX53" s="76">
        <f t="shared" si="57"/>
        <v>1.1592740743000001</v>
      </c>
      <c r="AY53" s="76">
        <f t="shared" si="57"/>
        <v>1.1940522965290001</v>
      </c>
      <c r="AZ53" s="51">
        <f t="shared" si="58"/>
        <v>0</v>
      </c>
      <c r="BA53" s="51">
        <f t="shared" si="59"/>
        <v>0</v>
      </c>
      <c r="BB53" s="51">
        <f t="shared" si="60"/>
        <v>0</v>
      </c>
      <c r="BC53" s="51">
        <f t="shared" si="61"/>
        <v>0</v>
      </c>
      <c r="BD53" s="51">
        <f t="shared" si="62"/>
        <v>0</v>
      </c>
      <c r="BE53" s="51">
        <f t="shared" si="63"/>
        <v>0</v>
      </c>
      <c r="BF53" s="127"/>
      <c r="BG53" s="127"/>
      <c r="BH53" s="127"/>
      <c r="BI53" s="127"/>
      <c r="BJ53" s="127"/>
      <c r="BK53" s="127"/>
      <c r="BL53" s="738">
        <f t="shared" si="64"/>
        <v>0</v>
      </c>
      <c r="BM53" s="738">
        <f t="shared" si="65"/>
        <v>0</v>
      </c>
      <c r="BN53" s="738">
        <f t="shared" si="66"/>
        <v>0</v>
      </c>
      <c r="BO53" s="738">
        <f t="shared" si="67"/>
        <v>0</v>
      </c>
      <c r="BP53" s="738">
        <f t="shared" si="68"/>
        <v>0</v>
      </c>
      <c r="BQ53" s="738">
        <f t="shared" si="69"/>
        <v>0</v>
      </c>
      <c r="BR53" s="741">
        <f t="shared" si="83"/>
        <v>3646.2</v>
      </c>
      <c r="BS53" s="741">
        <f t="shared" si="83"/>
        <v>3755.59</v>
      </c>
      <c r="BT53" s="741">
        <f t="shared" si="83"/>
        <v>3868.25</v>
      </c>
      <c r="BU53" s="741">
        <f t="shared" si="83"/>
        <v>3984.3</v>
      </c>
      <c r="BV53" s="741">
        <f t="shared" si="83"/>
        <v>4103.83</v>
      </c>
      <c r="BW53" s="741">
        <f t="shared" si="83"/>
        <v>4226.95</v>
      </c>
      <c r="BX53" s="744"/>
      <c r="BY53" s="744"/>
      <c r="BZ53" s="744"/>
      <c r="CA53" s="744"/>
      <c r="CB53" s="744"/>
      <c r="CC53" s="744"/>
      <c r="CD53" s="740">
        <f t="shared" si="84"/>
        <v>43754.399999999994</v>
      </c>
      <c r="CE53" s="740">
        <f t="shared" si="84"/>
        <v>45067.08</v>
      </c>
      <c r="CF53" s="740">
        <f t="shared" si="84"/>
        <v>46419</v>
      </c>
      <c r="CG53" s="740">
        <f t="shared" si="84"/>
        <v>47811.600000000006</v>
      </c>
      <c r="CH53" s="740">
        <f t="shared" si="84"/>
        <v>49245.96</v>
      </c>
      <c r="CI53" s="740">
        <f t="shared" si="84"/>
        <v>50723.399999999994</v>
      </c>
      <c r="CJ53" s="746" t="s">
        <v>1208</v>
      </c>
      <c r="CK53" s="746" t="s">
        <v>1208</v>
      </c>
      <c r="CL53" s="746" t="s">
        <v>1208</v>
      </c>
      <c r="CM53" s="746" t="s">
        <v>1208</v>
      </c>
      <c r="CN53" s="746" t="s">
        <v>1208</v>
      </c>
      <c r="CO53" s="746" t="s">
        <v>1208</v>
      </c>
      <c r="CP53" s="677" t="e">
        <f t="shared" si="74"/>
        <v>#DIV/0!</v>
      </c>
      <c r="CQ53" s="677" t="e">
        <f t="shared" si="75"/>
        <v>#DIV/0!</v>
      </c>
      <c r="CR53" s="677" t="e">
        <f t="shared" si="76"/>
        <v>#DIV/0!</v>
      </c>
      <c r="CS53" s="677" t="e">
        <f t="shared" si="77"/>
        <v>#DIV/0!</v>
      </c>
      <c r="CT53" s="677" t="e">
        <f t="shared" si="78"/>
        <v>#DIV/0!</v>
      </c>
      <c r="CU53" s="677" t="e">
        <f t="shared" si="79"/>
        <v>#DIV/0!</v>
      </c>
      <c r="CV53" s="764" t="e">
        <f t="shared" si="85"/>
        <v>#DIV/0!</v>
      </c>
      <c r="CW53" s="764" t="e">
        <f t="shared" si="85"/>
        <v>#DIV/0!</v>
      </c>
      <c r="CX53" s="764" t="e">
        <f t="shared" si="85"/>
        <v>#DIV/0!</v>
      </c>
      <c r="CY53" s="764" t="e">
        <f t="shared" si="85"/>
        <v>#DIV/0!</v>
      </c>
      <c r="CZ53" s="764" t="e">
        <f t="shared" si="85"/>
        <v>#DIV/0!</v>
      </c>
      <c r="DA53" s="764" t="e">
        <f t="shared" si="85"/>
        <v>#DIV/0!</v>
      </c>
      <c r="DB53" s="680" t="e">
        <f t="shared" si="86"/>
        <v>#DIV/0!</v>
      </c>
      <c r="DC53" s="680" t="e">
        <f t="shared" si="86"/>
        <v>#DIV/0!</v>
      </c>
      <c r="DD53" s="680" t="e">
        <f t="shared" si="86"/>
        <v>#DIV/0!</v>
      </c>
      <c r="DE53" s="680" t="e">
        <f t="shared" si="86"/>
        <v>#DIV/0!</v>
      </c>
      <c r="DF53" s="680" t="e">
        <f t="shared" si="86"/>
        <v>#DIV/0!</v>
      </c>
      <c r="DG53" s="680" t="e">
        <f t="shared" si="86"/>
        <v>#DIV/0!</v>
      </c>
      <c r="DH53" s="766">
        <f>ROUND($J53*O53, 'Initial Information'!B56)</f>
        <v>0</v>
      </c>
      <c r="DI53" s="766">
        <f>ROUND($J53*T53, 'Initial Information'!C56)</f>
        <v>0</v>
      </c>
      <c r="DJ53" s="766">
        <f>ROUND($J53*Y53, 'Initial Information'!D56)</f>
        <v>0</v>
      </c>
      <c r="DK53" s="766">
        <f>ROUND($J53*AD53, 'Initial Information'!E56)</f>
        <v>0</v>
      </c>
      <c r="DL53" s="766">
        <f>ROUND($J53*AI53, 'Initial Information'!F56)</f>
        <v>0</v>
      </c>
      <c r="DM53" s="766">
        <f>ROUND($J53*AN53, 'Initial Information'!G56)</f>
        <v>0</v>
      </c>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row>
    <row r="54" spans="1:144" s="58" customFormat="1" ht="20.25" customHeight="1">
      <c r="A54" s="55" t="s">
        <v>181</v>
      </c>
      <c r="B54" s="56">
        <v>14</v>
      </c>
      <c r="C54" s="74">
        <v>0</v>
      </c>
      <c r="D54" s="1068" t="s">
        <v>199</v>
      </c>
      <c r="E54" s="966"/>
      <c r="F54" s="966"/>
      <c r="G54" s="56" t="s">
        <v>181</v>
      </c>
      <c r="H54" s="101">
        <v>3540</v>
      </c>
      <c r="I54" s="56" t="s">
        <v>181</v>
      </c>
      <c r="J54" s="105">
        <v>0.17</v>
      </c>
      <c r="K54" s="56" t="s">
        <v>181</v>
      </c>
      <c r="L54" s="68" t="s">
        <v>181</v>
      </c>
      <c r="M54" s="74"/>
      <c r="N54" s="152" t="s">
        <v>181</v>
      </c>
      <c r="O54" s="400">
        <f t="shared" si="51"/>
        <v>0</v>
      </c>
      <c r="P54" s="69" t="s">
        <v>181</v>
      </c>
      <c r="Q54" s="152" t="s">
        <v>181</v>
      </c>
      <c r="R54" s="74"/>
      <c r="S54" s="152" t="s">
        <v>181</v>
      </c>
      <c r="T54" s="400">
        <f t="shared" si="52"/>
        <v>0</v>
      </c>
      <c r="U54" s="69" t="s">
        <v>181</v>
      </c>
      <c r="V54" s="152" t="s">
        <v>181</v>
      </c>
      <c r="W54" s="74"/>
      <c r="X54" s="152" t="s">
        <v>181</v>
      </c>
      <c r="Y54" s="400">
        <f t="shared" si="53"/>
        <v>0</v>
      </c>
      <c r="Z54" s="69" t="s">
        <v>181</v>
      </c>
      <c r="AA54" s="152" t="s">
        <v>181</v>
      </c>
      <c r="AB54" s="74"/>
      <c r="AC54" s="152" t="s">
        <v>181</v>
      </c>
      <c r="AD54" s="400">
        <f t="shared" si="54"/>
        <v>0</v>
      </c>
      <c r="AE54" s="69" t="s">
        <v>181</v>
      </c>
      <c r="AF54" s="152" t="s">
        <v>181</v>
      </c>
      <c r="AG54" s="74"/>
      <c r="AH54" s="152" t="s">
        <v>181</v>
      </c>
      <c r="AI54" s="400">
        <f t="shared" si="55"/>
        <v>0</v>
      </c>
      <c r="AJ54" s="69" t="s">
        <v>181</v>
      </c>
      <c r="AK54" s="152" t="s">
        <v>181</v>
      </c>
      <c r="AL54" s="74"/>
      <c r="AM54" s="152" t="s">
        <v>181</v>
      </c>
      <c r="AN54" s="400">
        <f t="shared" si="56"/>
        <v>0</v>
      </c>
      <c r="AO54" s="75" t="s">
        <v>181</v>
      </c>
      <c r="AP54" s="185" t="s">
        <v>181</v>
      </c>
      <c r="AQ54" s="52">
        <f t="shared" si="82"/>
        <v>0</v>
      </c>
      <c r="AR54" s="188" t="s">
        <v>181</v>
      </c>
      <c r="AS54" s="729"/>
      <c r="AT54" s="76">
        <v>1.03</v>
      </c>
      <c r="AU54" s="76">
        <f t="shared" si="57"/>
        <v>1.0609</v>
      </c>
      <c r="AV54" s="76">
        <f t="shared" si="57"/>
        <v>1.092727</v>
      </c>
      <c r="AW54" s="76">
        <f t="shared" si="57"/>
        <v>1.1255088100000001</v>
      </c>
      <c r="AX54" s="76">
        <f t="shared" si="57"/>
        <v>1.1592740743000001</v>
      </c>
      <c r="AY54" s="76">
        <f t="shared" si="57"/>
        <v>1.1940522965290001</v>
      </c>
      <c r="AZ54" s="51">
        <f t="shared" si="58"/>
        <v>0</v>
      </c>
      <c r="BA54" s="51">
        <f t="shared" si="59"/>
        <v>0</v>
      </c>
      <c r="BB54" s="51">
        <f t="shared" si="60"/>
        <v>0</v>
      </c>
      <c r="BC54" s="51">
        <f t="shared" si="61"/>
        <v>0</v>
      </c>
      <c r="BD54" s="51">
        <f t="shared" si="62"/>
        <v>0</v>
      </c>
      <c r="BE54" s="51">
        <f t="shared" si="63"/>
        <v>0</v>
      </c>
      <c r="BF54" s="127"/>
      <c r="BG54" s="127"/>
      <c r="BH54" s="127"/>
      <c r="BI54" s="127"/>
      <c r="BJ54" s="127"/>
      <c r="BK54" s="127"/>
      <c r="BL54" s="738">
        <f t="shared" si="64"/>
        <v>0</v>
      </c>
      <c r="BM54" s="738">
        <f t="shared" si="65"/>
        <v>0</v>
      </c>
      <c r="BN54" s="738">
        <f t="shared" si="66"/>
        <v>0</v>
      </c>
      <c r="BO54" s="738">
        <f t="shared" si="67"/>
        <v>0</v>
      </c>
      <c r="BP54" s="738">
        <f t="shared" si="68"/>
        <v>0</v>
      </c>
      <c r="BQ54" s="738">
        <f t="shared" si="69"/>
        <v>0</v>
      </c>
      <c r="BR54" s="741">
        <f t="shared" si="83"/>
        <v>3646.2</v>
      </c>
      <c r="BS54" s="741">
        <f t="shared" si="83"/>
        <v>3755.59</v>
      </c>
      <c r="BT54" s="741">
        <f t="shared" si="83"/>
        <v>3868.25</v>
      </c>
      <c r="BU54" s="741">
        <f t="shared" si="83"/>
        <v>3984.3</v>
      </c>
      <c r="BV54" s="741">
        <f t="shared" si="83"/>
        <v>4103.83</v>
      </c>
      <c r="BW54" s="741">
        <f t="shared" si="83"/>
        <v>4226.95</v>
      </c>
      <c r="BX54" s="744"/>
      <c r="BY54" s="744"/>
      <c r="BZ54" s="744"/>
      <c r="CA54" s="744"/>
      <c r="CB54" s="744"/>
      <c r="CC54" s="744"/>
      <c r="CD54" s="740">
        <f t="shared" si="84"/>
        <v>43754.399999999994</v>
      </c>
      <c r="CE54" s="740">
        <f t="shared" si="84"/>
        <v>45067.08</v>
      </c>
      <c r="CF54" s="740">
        <f t="shared" si="84"/>
        <v>46419</v>
      </c>
      <c r="CG54" s="740">
        <f t="shared" si="84"/>
        <v>47811.600000000006</v>
      </c>
      <c r="CH54" s="740">
        <f t="shared" si="84"/>
        <v>49245.96</v>
      </c>
      <c r="CI54" s="740">
        <f t="shared" si="84"/>
        <v>50723.399999999994</v>
      </c>
      <c r="CJ54" s="746" t="s">
        <v>1208</v>
      </c>
      <c r="CK54" s="746" t="s">
        <v>1208</v>
      </c>
      <c r="CL54" s="746" t="s">
        <v>1208</v>
      </c>
      <c r="CM54" s="746" t="s">
        <v>1208</v>
      </c>
      <c r="CN54" s="746" t="s">
        <v>1208</v>
      </c>
      <c r="CO54" s="746" t="s">
        <v>1208</v>
      </c>
      <c r="CP54" s="677" t="e">
        <f t="shared" si="74"/>
        <v>#DIV/0!</v>
      </c>
      <c r="CQ54" s="677" t="e">
        <f t="shared" si="75"/>
        <v>#DIV/0!</v>
      </c>
      <c r="CR54" s="677" t="e">
        <f t="shared" si="76"/>
        <v>#DIV/0!</v>
      </c>
      <c r="CS54" s="677" t="e">
        <f t="shared" si="77"/>
        <v>#DIV/0!</v>
      </c>
      <c r="CT54" s="677" t="e">
        <f t="shared" si="78"/>
        <v>#DIV/0!</v>
      </c>
      <c r="CU54" s="677" t="e">
        <f t="shared" si="79"/>
        <v>#DIV/0!</v>
      </c>
      <c r="CV54" s="764" t="e">
        <f t="shared" si="85"/>
        <v>#DIV/0!</v>
      </c>
      <c r="CW54" s="764" t="e">
        <f t="shared" si="85"/>
        <v>#DIV/0!</v>
      </c>
      <c r="CX54" s="764" t="e">
        <f t="shared" si="85"/>
        <v>#DIV/0!</v>
      </c>
      <c r="CY54" s="764" t="e">
        <f t="shared" si="85"/>
        <v>#DIV/0!</v>
      </c>
      <c r="CZ54" s="764" t="e">
        <f t="shared" si="85"/>
        <v>#DIV/0!</v>
      </c>
      <c r="DA54" s="764" t="e">
        <f t="shared" si="85"/>
        <v>#DIV/0!</v>
      </c>
      <c r="DB54" s="680" t="e">
        <f t="shared" si="86"/>
        <v>#DIV/0!</v>
      </c>
      <c r="DC54" s="680" t="e">
        <f t="shared" si="86"/>
        <v>#DIV/0!</v>
      </c>
      <c r="DD54" s="680" t="e">
        <f t="shared" si="86"/>
        <v>#DIV/0!</v>
      </c>
      <c r="DE54" s="680" t="e">
        <f t="shared" si="86"/>
        <v>#DIV/0!</v>
      </c>
      <c r="DF54" s="680" t="e">
        <f t="shared" si="86"/>
        <v>#DIV/0!</v>
      </c>
      <c r="DG54" s="680" t="e">
        <f t="shared" si="86"/>
        <v>#DIV/0!</v>
      </c>
      <c r="DH54" s="766">
        <f>ROUND($J54*O54, 'Initial Information'!B57)</f>
        <v>0</v>
      </c>
      <c r="DI54" s="766">
        <f>ROUND($J54*T54, 'Initial Information'!C57)</f>
        <v>0</v>
      </c>
      <c r="DJ54" s="766">
        <f>ROUND($J54*Y54, 'Initial Information'!D57)</f>
        <v>0</v>
      </c>
      <c r="DK54" s="766">
        <f>ROUND($J54*AD54, 'Initial Information'!E57)</f>
        <v>0</v>
      </c>
      <c r="DL54" s="766">
        <f>ROUND($J54*AI54, 'Initial Information'!F57)</f>
        <v>0</v>
      </c>
      <c r="DM54" s="766">
        <f>ROUND($J54*AN54, 'Initial Information'!G57)</f>
        <v>0</v>
      </c>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row>
    <row r="55" spans="1:144" s="58" customFormat="1" ht="20.25" customHeight="1">
      <c r="A55" s="55" t="s">
        <v>181</v>
      </c>
      <c r="B55" s="56">
        <v>15</v>
      </c>
      <c r="C55" s="74">
        <v>0</v>
      </c>
      <c r="D55" s="1068" t="s">
        <v>200</v>
      </c>
      <c r="E55" s="966"/>
      <c r="F55" s="966"/>
      <c r="G55" s="56" t="s">
        <v>181</v>
      </c>
      <c r="H55" s="101">
        <v>3270</v>
      </c>
      <c r="I55" s="56" t="s">
        <v>181</v>
      </c>
      <c r="J55" s="105">
        <v>0.17</v>
      </c>
      <c r="K55" s="56" t="s">
        <v>181</v>
      </c>
      <c r="L55" s="68" t="s">
        <v>181</v>
      </c>
      <c r="M55" s="74"/>
      <c r="N55" s="152" t="s">
        <v>181</v>
      </c>
      <c r="O55" s="400">
        <f t="shared" si="51"/>
        <v>0</v>
      </c>
      <c r="P55" s="69" t="s">
        <v>181</v>
      </c>
      <c r="Q55" s="152" t="s">
        <v>181</v>
      </c>
      <c r="R55" s="74"/>
      <c r="S55" s="152" t="s">
        <v>181</v>
      </c>
      <c r="T55" s="400">
        <f t="shared" si="52"/>
        <v>0</v>
      </c>
      <c r="U55" s="69" t="s">
        <v>181</v>
      </c>
      <c r="V55" s="152" t="s">
        <v>181</v>
      </c>
      <c r="W55" s="74"/>
      <c r="X55" s="152" t="s">
        <v>181</v>
      </c>
      <c r="Y55" s="400">
        <f t="shared" si="53"/>
        <v>0</v>
      </c>
      <c r="Z55" s="69" t="s">
        <v>181</v>
      </c>
      <c r="AA55" s="152" t="s">
        <v>181</v>
      </c>
      <c r="AB55" s="74"/>
      <c r="AC55" s="152" t="s">
        <v>181</v>
      </c>
      <c r="AD55" s="400">
        <f t="shared" si="54"/>
        <v>0</v>
      </c>
      <c r="AE55" s="69" t="s">
        <v>181</v>
      </c>
      <c r="AF55" s="152" t="s">
        <v>181</v>
      </c>
      <c r="AG55" s="74"/>
      <c r="AH55" s="152" t="s">
        <v>181</v>
      </c>
      <c r="AI55" s="400">
        <f t="shared" si="55"/>
        <v>0</v>
      </c>
      <c r="AJ55" s="69" t="s">
        <v>181</v>
      </c>
      <c r="AK55" s="152" t="s">
        <v>181</v>
      </c>
      <c r="AL55" s="74"/>
      <c r="AM55" s="152" t="s">
        <v>181</v>
      </c>
      <c r="AN55" s="400">
        <f t="shared" si="56"/>
        <v>0</v>
      </c>
      <c r="AO55" s="75" t="s">
        <v>181</v>
      </c>
      <c r="AP55" s="185" t="s">
        <v>181</v>
      </c>
      <c r="AQ55" s="52">
        <f t="shared" si="82"/>
        <v>0</v>
      </c>
      <c r="AR55" s="188" t="s">
        <v>181</v>
      </c>
      <c r="AS55" s="729"/>
      <c r="AT55" s="76">
        <v>1.03</v>
      </c>
      <c r="AU55" s="76">
        <f t="shared" si="57"/>
        <v>1.0609</v>
      </c>
      <c r="AV55" s="76">
        <f t="shared" si="57"/>
        <v>1.092727</v>
      </c>
      <c r="AW55" s="76">
        <f t="shared" si="57"/>
        <v>1.1255088100000001</v>
      </c>
      <c r="AX55" s="76">
        <f t="shared" si="57"/>
        <v>1.1592740743000001</v>
      </c>
      <c r="AY55" s="76">
        <f t="shared" si="57"/>
        <v>1.1940522965290001</v>
      </c>
      <c r="AZ55" s="51">
        <f t="shared" si="58"/>
        <v>0</v>
      </c>
      <c r="BA55" s="51">
        <f t="shared" si="59"/>
        <v>0</v>
      </c>
      <c r="BB55" s="51">
        <f t="shared" si="60"/>
        <v>0</v>
      </c>
      <c r="BC55" s="51">
        <f t="shared" si="61"/>
        <v>0</v>
      </c>
      <c r="BD55" s="51">
        <f t="shared" si="62"/>
        <v>0</v>
      </c>
      <c r="BE55" s="51">
        <f t="shared" si="63"/>
        <v>0</v>
      </c>
      <c r="BF55" s="127"/>
      <c r="BG55" s="127"/>
      <c r="BH55" s="127"/>
      <c r="BI55" s="127"/>
      <c r="BJ55" s="127"/>
      <c r="BK55" s="127"/>
      <c r="BL55" s="738">
        <f t="shared" si="64"/>
        <v>0</v>
      </c>
      <c r="BM55" s="738">
        <f t="shared" si="65"/>
        <v>0</v>
      </c>
      <c r="BN55" s="738">
        <f t="shared" si="66"/>
        <v>0</v>
      </c>
      <c r="BO55" s="738">
        <f t="shared" si="67"/>
        <v>0</v>
      </c>
      <c r="BP55" s="738">
        <f t="shared" si="68"/>
        <v>0</v>
      </c>
      <c r="BQ55" s="738">
        <f t="shared" si="69"/>
        <v>0</v>
      </c>
      <c r="BR55" s="741">
        <f t="shared" si="83"/>
        <v>3368.1</v>
      </c>
      <c r="BS55" s="741">
        <f t="shared" si="83"/>
        <v>3469.14</v>
      </c>
      <c r="BT55" s="741">
        <f t="shared" si="83"/>
        <v>3573.22</v>
      </c>
      <c r="BU55" s="741">
        <f t="shared" si="83"/>
        <v>3680.41</v>
      </c>
      <c r="BV55" s="741">
        <f t="shared" si="83"/>
        <v>3790.83</v>
      </c>
      <c r="BW55" s="741">
        <f t="shared" si="83"/>
        <v>3904.55</v>
      </c>
      <c r="BX55" s="744"/>
      <c r="BY55" s="744"/>
      <c r="BZ55" s="744"/>
      <c r="CA55" s="744"/>
      <c r="CB55" s="744"/>
      <c r="CC55" s="744"/>
      <c r="CD55" s="740">
        <f t="shared" si="84"/>
        <v>40417.199999999997</v>
      </c>
      <c r="CE55" s="740">
        <f t="shared" si="84"/>
        <v>41629.68</v>
      </c>
      <c r="CF55" s="740">
        <f t="shared" si="84"/>
        <v>42878.64</v>
      </c>
      <c r="CG55" s="740">
        <f t="shared" si="84"/>
        <v>44164.92</v>
      </c>
      <c r="CH55" s="740">
        <f t="shared" si="84"/>
        <v>45489.96</v>
      </c>
      <c r="CI55" s="740">
        <f t="shared" si="84"/>
        <v>46854.600000000006</v>
      </c>
      <c r="CJ55" s="746" t="s">
        <v>1208</v>
      </c>
      <c r="CK55" s="746" t="s">
        <v>1208</v>
      </c>
      <c r="CL55" s="746" t="s">
        <v>1208</v>
      </c>
      <c r="CM55" s="746" t="s">
        <v>1208</v>
      </c>
      <c r="CN55" s="746" t="s">
        <v>1208</v>
      </c>
      <c r="CO55" s="746" t="s">
        <v>1208</v>
      </c>
      <c r="CP55" s="677" t="e">
        <f t="shared" si="74"/>
        <v>#DIV/0!</v>
      </c>
      <c r="CQ55" s="677" t="e">
        <f t="shared" si="75"/>
        <v>#DIV/0!</v>
      </c>
      <c r="CR55" s="677" t="e">
        <f t="shared" si="76"/>
        <v>#DIV/0!</v>
      </c>
      <c r="CS55" s="677" t="e">
        <f t="shared" si="77"/>
        <v>#DIV/0!</v>
      </c>
      <c r="CT55" s="677" t="e">
        <f t="shared" si="78"/>
        <v>#DIV/0!</v>
      </c>
      <c r="CU55" s="677" t="e">
        <f t="shared" si="79"/>
        <v>#DIV/0!</v>
      </c>
      <c r="CV55" s="764" t="e">
        <f t="shared" si="85"/>
        <v>#DIV/0!</v>
      </c>
      <c r="CW55" s="764" t="e">
        <f t="shared" si="85"/>
        <v>#DIV/0!</v>
      </c>
      <c r="CX55" s="764" t="e">
        <f t="shared" si="85"/>
        <v>#DIV/0!</v>
      </c>
      <c r="CY55" s="764" t="e">
        <f t="shared" si="85"/>
        <v>#DIV/0!</v>
      </c>
      <c r="CZ55" s="764" t="e">
        <f t="shared" si="85"/>
        <v>#DIV/0!</v>
      </c>
      <c r="DA55" s="764" t="e">
        <f t="shared" si="85"/>
        <v>#DIV/0!</v>
      </c>
      <c r="DB55" s="680" t="e">
        <f t="shared" si="86"/>
        <v>#DIV/0!</v>
      </c>
      <c r="DC55" s="680" t="e">
        <f t="shared" si="86"/>
        <v>#DIV/0!</v>
      </c>
      <c r="DD55" s="680" t="e">
        <f t="shared" si="86"/>
        <v>#DIV/0!</v>
      </c>
      <c r="DE55" s="680" t="e">
        <f t="shared" si="86"/>
        <v>#DIV/0!</v>
      </c>
      <c r="DF55" s="680" t="e">
        <f t="shared" si="86"/>
        <v>#DIV/0!</v>
      </c>
      <c r="DG55" s="680" t="e">
        <f t="shared" si="86"/>
        <v>#DIV/0!</v>
      </c>
      <c r="DH55" s="766">
        <f>ROUND($J55*O55, 'Initial Information'!B58)</f>
        <v>0</v>
      </c>
      <c r="DI55" s="766">
        <f>ROUND($J55*T55, 'Initial Information'!C58)</f>
        <v>0</v>
      </c>
      <c r="DJ55" s="766">
        <f>ROUND($J55*Y55, 'Initial Information'!D58)</f>
        <v>0</v>
      </c>
      <c r="DK55" s="766">
        <f>ROUND($J55*AD55, 'Initial Information'!E58)</f>
        <v>0</v>
      </c>
      <c r="DL55" s="766">
        <f>ROUND($J55*AI55, 'Initial Information'!F58)</f>
        <v>0</v>
      </c>
      <c r="DM55" s="766">
        <f>ROUND($J55*AN55, 'Initial Information'!G58)</f>
        <v>0</v>
      </c>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row>
    <row r="56" spans="1:144" s="58" customFormat="1" ht="20.25" customHeight="1">
      <c r="A56" s="55" t="s">
        <v>181</v>
      </c>
      <c r="B56" s="56">
        <v>16</v>
      </c>
      <c r="C56" s="74">
        <v>0</v>
      </c>
      <c r="D56" s="1068" t="s">
        <v>200</v>
      </c>
      <c r="E56" s="966"/>
      <c r="F56" s="966"/>
      <c r="G56" s="56" t="s">
        <v>181</v>
      </c>
      <c r="H56" s="101">
        <v>3270</v>
      </c>
      <c r="I56" s="56" t="s">
        <v>181</v>
      </c>
      <c r="J56" s="105">
        <v>0.17</v>
      </c>
      <c r="K56" s="56" t="s">
        <v>181</v>
      </c>
      <c r="L56" s="68" t="s">
        <v>181</v>
      </c>
      <c r="M56" s="74"/>
      <c r="N56" s="152" t="s">
        <v>181</v>
      </c>
      <c r="O56" s="400">
        <f t="shared" si="51"/>
        <v>0</v>
      </c>
      <c r="P56" s="69" t="s">
        <v>181</v>
      </c>
      <c r="Q56" s="152" t="s">
        <v>181</v>
      </c>
      <c r="R56" s="74"/>
      <c r="S56" s="152" t="s">
        <v>181</v>
      </c>
      <c r="T56" s="400">
        <f t="shared" si="52"/>
        <v>0</v>
      </c>
      <c r="U56" s="69" t="s">
        <v>181</v>
      </c>
      <c r="V56" s="152" t="s">
        <v>181</v>
      </c>
      <c r="W56" s="74"/>
      <c r="X56" s="152" t="s">
        <v>181</v>
      </c>
      <c r="Y56" s="400">
        <f t="shared" si="53"/>
        <v>0</v>
      </c>
      <c r="Z56" s="69" t="s">
        <v>181</v>
      </c>
      <c r="AA56" s="152" t="s">
        <v>181</v>
      </c>
      <c r="AB56" s="74"/>
      <c r="AC56" s="152" t="s">
        <v>181</v>
      </c>
      <c r="AD56" s="400">
        <f t="shared" si="54"/>
        <v>0</v>
      </c>
      <c r="AE56" s="69" t="s">
        <v>181</v>
      </c>
      <c r="AF56" s="152" t="s">
        <v>181</v>
      </c>
      <c r="AG56" s="74"/>
      <c r="AH56" s="152" t="s">
        <v>181</v>
      </c>
      <c r="AI56" s="400">
        <f t="shared" si="55"/>
        <v>0</v>
      </c>
      <c r="AJ56" s="69" t="s">
        <v>181</v>
      </c>
      <c r="AK56" s="152" t="s">
        <v>181</v>
      </c>
      <c r="AL56" s="74"/>
      <c r="AM56" s="152" t="s">
        <v>181</v>
      </c>
      <c r="AN56" s="400">
        <f t="shared" si="56"/>
        <v>0</v>
      </c>
      <c r="AO56" s="75" t="s">
        <v>181</v>
      </c>
      <c r="AP56" s="185" t="s">
        <v>181</v>
      </c>
      <c r="AQ56" s="52">
        <f t="shared" si="82"/>
        <v>0</v>
      </c>
      <c r="AR56" s="188" t="s">
        <v>181</v>
      </c>
      <c r="AS56" s="729"/>
      <c r="AT56" s="76">
        <v>1.03</v>
      </c>
      <c r="AU56" s="76">
        <f t="shared" si="57"/>
        <v>1.0609</v>
      </c>
      <c r="AV56" s="76">
        <f t="shared" si="57"/>
        <v>1.092727</v>
      </c>
      <c r="AW56" s="76">
        <f t="shared" si="57"/>
        <v>1.1255088100000001</v>
      </c>
      <c r="AX56" s="76">
        <f t="shared" si="57"/>
        <v>1.1592740743000001</v>
      </c>
      <c r="AY56" s="76">
        <f t="shared" si="57"/>
        <v>1.1940522965290001</v>
      </c>
      <c r="AZ56" s="51">
        <f t="shared" si="58"/>
        <v>0</v>
      </c>
      <c r="BA56" s="51">
        <f t="shared" si="59"/>
        <v>0</v>
      </c>
      <c r="BB56" s="51">
        <f t="shared" si="60"/>
        <v>0</v>
      </c>
      <c r="BC56" s="51">
        <f t="shared" si="61"/>
        <v>0</v>
      </c>
      <c r="BD56" s="51">
        <f t="shared" si="62"/>
        <v>0</v>
      </c>
      <c r="BE56" s="51">
        <f t="shared" si="63"/>
        <v>0</v>
      </c>
      <c r="BF56" s="127"/>
      <c r="BG56" s="127"/>
      <c r="BH56" s="127"/>
      <c r="BI56" s="127"/>
      <c r="BJ56" s="127"/>
      <c r="BK56" s="127"/>
      <c r="BL56" s="738">
        <f t="shared" si="64"/>
        <v>0</v>
      </c>
      <c r="BM56" s="738">
        <f t="shared" si="65"/>
        <v>0</v>
      </c>
      <c r="BN56" s="738">
        <f t="shared" si="66"/>
        <v>0</v>
      </c>
      <c r="BO56" s="738">
        <f t="shared" si="67"/>
        <v>0</v>
      </c>
      <c r="BP56" s="738">
        <f t="shared" si="68"/>
        <v>0</v>
      </c>
      <c r="BQ56" s="738">
        <f t="shared" si="69"/>
        <v>0</v>
      </c>
      <c r="BR56" s="741">
        <f t="shared" si="83"/>
        <v>3368.1</v>
      </c>
      <c r="BS56" s="741">
        <f t="shared" si="83"/>
        <v>3469.14</v>
      </c>
      <c r="BT56" s="741">
        <f t="shared" si="83"/>
        <v>3573.22</v>
      </c>
      <c r="BU56" s="741">
        <f t="shared" si="83"/>
        <v>3680.41</v>
      </c>
      <c r="BV56" s="741">
        <f t="shared" si="83"/>
        <v>3790.83</v>
      </c>
      <c r="BW56" s="741">
        <f t="shared" si="83"/>
        <v>3904.55</v>
      </c>
      <c r="BX56" s="744"/>
      <c r="BY56" s="744"/>
      <c r="BZ56" s="744"/>
      <c r="CA56" s="744"/>
      <c r="CB56" s="744"/>
      <c r="CC56" s="744"/>
      <c r="CD56" s="740">
        <f t="shared" si="84"/>
        <v>40417.199999999997</v>
      </c>
      <c r="CE56" s="740">
        <f t="shared" si="84"/>
        <v>41629.68</v>
      </c>
      <c r="CF56" s="740">
        <f t="shared" si="84"/>
        <v>42878.64</v>
      </c>
      <c r="CG56" s="740">
        <f t="shared" si="84"/>
        <v>44164.92</v>
      </c>
      <c r="CH56" s="740">
        <f t="shared" si="84"/>
        <v>45489.96</v>
      </c>
      <c r="CI56" s="740">
        <f t="shared" si="84"/>
        <v>46854.600000000006</v>
      </c>
      <c r="CJ56" s="746" t="s">
        <v>1208</v>
      </c>
      <c r="CK56" s="746" t="s">
        <v>1208</v>
      </c>
      <c r="CL56" s="746" t="s">
        <v>1208</v>
      </c>
      <c r="CM56" s="746" t="s">
        <v>1208</v>
      </c>
      <c r="CN56" s="746" t="s">
        <v>1208</v>
      </c>
      <c r="CO56" s="746" t="s">
        <v>1208</v>
      </c>
      <c r="CP56" s="677" t="e">
        <f t="shared" si="74"/>
        <v>#DIV/0!</v>
      </c>
      <c r="CQ56" s="677" t="e">
        <f t="shared" si="75"/>
        <v>#DIV/0!</v>
      </c>
      <c r="CR56" s="677" t="e">
        <f t="shared" si="76"/>
        <v>#DIV/0!</v>
      </c>
      <c r="CS56" s="677" t="e">
        <f t="shared" si="77"/>
        <v>#DIV/0!</v>
      </c>
      <c r="CT56" s="677" t="e">
        <f t="shared" si="78"/>
        <v>#DIV/0!</v>
      </c>
      <c r="CU56" s="677" t="e">
        <f t="shared" si="79"/>
        <v>#DIV/0!</v>
      </c>
      <c r="CV56" s="764" t="e">
        <f t="shared" si="85"/>
        <v>#DIV/0!</v>
      </c>
      <c r="CW56" s="764" t="e">
        <f t="shared" si="85"/>
        <v>#DIV/0!</v>
      </c>
      <c r="CX56" s="764" t="e">
        <f t="shared" si="85"/>
        <v>#DIV/0!</v>
      </c>
      <c r="CY56" s="764" t="e">
        <f t="shared" si="85"/>
        <v>#DIV/0!</v>
      </c>
      <c r="CZ56" s="764" t="e">
        <f t="shared" si="85"/>
        <v>#DIV/0!</v>
      </c>
      <c r="DA56" s="764" t="e">
        <f t="shared" si="85"/>
        <v>#DIV/0!</v>
      </c>
      <c r="DB56" s="680" t="e">
        <f t="shared" si="86"/>
        <v>#DIV/0!</v>
      </c>
      <c r="DC56" s="680" t="e">
        <f t="shared" si="86"/>
        <v>#DIV/0!</v>
      </c>
      <c r="DD56" s="680" t="e">
        <f t="shared" si="86"/>
        <v>#DIV/0!</v>
      </c>
      <c r="DE56" s="680" t="e">
        <f t="shared" si="86"/>
        <v>#DIV/0!</v>
      </c>
      <c r="DF56" s="680" t="e">
        <f t="shared" si="86"/>
        <v>#DIV/0!</v>
      </c>
      <c r="DG56" s="680" t="e">
        <f t="shared" si="86"/>
        <v>#DIV/0!</v>
      </c>
      <c r="DH56" s="766">
        <f>ROUND($J56*O56, 'Initial Information'!B59)</f>
        <v>0</v>
      </c>
      <c r="DI56" s="766">
        <f>ROUND($J56*T56, 'Initial Information'!C59)</f>
        <v>0</v>
      </c>
      <c r="DJ56" s="766">
        <f>ROUND($J56*Y56, 'Initial Information'!D59)</f>
        <v>0</v>
      </c>
      <c r="DK56" s="766">
        <f>ROUND($J56*AD56, 'Initial Information'!E59)</f>
        <v>0</v>
      </c>
      <c r="DL56" s="766">
        <f>ROUND($J56*AI56, 'Initial Information'!F59)</f>
        <v>0</v>
      </c>
      <c r="DM56" s="766">
        <f>ROUND($J56*AN56, 'Initial Information'!G59)</f>
        <v>0</v>
      </c>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row>
    <row r="57" spans="1:144" s="58" customFormat="1" ht="20.25" customHeight="1">
      <c r="A57" s="55" t="s">
        <v>181</v>
      </c>
      <c r="B57" s="56">
        <v>17</v>
      </c>
      <c r="C57" s="74">
        <v>0</v>
      </c>
      <c r="D57" s="1068" t="s">
        <v>200</v>
      </c>
      <c r="E57" s="966"/>
      <c r="F57" s="966"/>
      <c r="G57" s="56" t="s">
        <v>181</v>
      </c>
      <c r="H57" s="101">
        <v>3270</v>
      </c>
      <c r="I57" s="56" t="s">
        <v>181</v>
      </c>
      <c r="J57" s="105">
        <v>0.17</v>
      </c>
      <c r="K57" s="56" t="s">
        <v>181</v>
      </c>
      <c r="L57" s="68" t="s">
        <v>181</v>
      </c>
      <c r="M57" s="74"/>
      <c r="N57" s="152" t="s">
        <v>181</v>
      </c>
      <c r="O57" s="400">
        <f t="shared" si="51"/>
        <v>0</v>
      </c>
      <c r="P57" s="69" t="s">
        <v>181</v>
      </c>
      <c r="Q57" s="152" t="s">
        <v>181</v>
      </c>
      <c r="R57" s="74"/>
      <c r="S57" s="152" t="s">
        <v>181</v>
      </c>
      <c r="T57" s="400">
        <f t="shared" si="52"/>
        <v>0</v>
      </c>
      <c r="U57" s="69" t="s">
        <v>181</v>
      </c>
      <c r="V57" s="152" t="s">
        <v>181</v>
      </c>
      <c r="W57" s="74"/>
      <c r="X57" s="152" t="s">
        <v>181</v>
      </c>
      <c r="Y57" s="400">
        <f t="shared" si="53"/>
        <v>0</v>
      </c>
      <c r="Z57" s="69" t="s">
        <v>181</v>
      </c>
      <c r="AA57" s="152" t="s">
        <v>181</v>
      </c>
      <c r="AB57" s="74"/>
      <c r="AC57" s="152" t="s">
        <v>181</v>
      </c>
      <c r="AD57" s="400">
        <f t="shared" si="54"/>
        <v>0</v>
      </c>
      <c r="AE57" s="69" t="s">
        <v>181</v>
      </c>
      <c r="AF57" s="152" t="s">
        <v>181</v>
      </c>
      <c r="AG57" s="74"/>
      <c r="AH57" s="152" t="s">
        <v>181</v>
      </c>
      <c r="AI57" s="400">
        <f t="shared" si="55"/>
        <v>0</v>
      </c>
      <c r="AJ57" s="69" t="s">
        <v>181</v>
      </c>
      <c r="AK57" s="152" t="s">
        <v>181</v>
      </c>
      <c r="AL57" s="74"/>
      <c r="AM57" s="152" t="s">
        <v>181</v>
      </c>
      <c r="AN57" s="400">
        <f t="shared" si="56"/>
        <v>0</v>
      </c>
      <c r="AO57" s="75" t="s">
        <v>181</v>
      </c>
      <c r="AP57" s="185" t="s">
        <v>181</v>
      </c>
      <c r="AQ57" s="52">
        <f t="shared" si="82"/>
        <v>0</v>
      </c>
      <c r="AR57" s="188" t="s">
        <v>181</v>
      </c>
      <c r="AS57" s="729"/>
      <c r="AT57" s="76">
        <v>1.03</v>
      </c>
      <c r="AU57" s="76">
        <f t="shared" ref="AU57:AY60" si="87">1.03*AT57</f>
        <v>1.0609</v>
      </c>
      <c r="AV57" s="76">
        <f t="shared" si="87"/>
        <v>1.092727</v>
      </c>
      <c r="AW57" s="76">
        <f t="shared" si="87"/>
        <v>1.1255088100000001</v>
      </c>
      <c r="AX57" s="76">
        <f t="shared" si="87"/>
        <v>1.1592740743000001</v>
      </c>
      <c r="AY57" s="76">
        <f t="shared" si="87"/>
        <v>1.1940522965290001</v>
      </c>
      <c r="AZ57" s="51">
        <f t="shared" si="58"/>
        <v>0</v>
      </c>
      <c r="BA57" s="51">
        <f t="shared" si="59"/>
        <v>0</v>
      </c>
      <c r="BB57" s="51">
        <f t="shared" si="60"/>
        <v>0</v>
      </c>
      <c r="BC57" s="51">
        <f t="shared" si="61"/>
        <v>0</v>
      </c>
      <c r="BD57" s="51">
        <f t="shared" si="62"/>
        <v>0</v>
      </c>
      <c r="BE57" s="51">
        <f t="shared" si="63"/>
        <v>0</v>
      </c>
      <c r="BF57" s="127"/>
      <c r="BG57" s="127"/>
      <c r="BH57" s="127"/>
      <c r="BI57" s="127"/>
      <c r="BJ57" s="127"/>
      <c r="BK57" s="127"/>
      <c r="BL57" s="738">
        <f t="shared" si="64"/>
        <v>0</v>
      </c>
      <c r="BM57" s="738">
        <f t="shared" si="65"/>
        <v>0</v>
      </c>
      <c r="BN57" s="738">
        <f t="shared" si="66"/>
        <v>0</v>
      </c>
      <c r="BO57" s="738">
        <f t="shared" si="67"/>
        <v>0</v>
      </c>
      <c r="BP57" s="738">
        <f t="shared" si="68"/>
        <v>0</v>
      </c>
      <c r="BQ57" s="738">
        <f t="shared" si="69"/>
        <v>0</v>
      </c>
      <c r="BR57" s="741">
        <f t="shared" si="83"/>
        <v>3368.1</v>
      </c>
      <c r="BS57" s="741">
        <f t="shared" si="83"/>
        <v>3469.14</v>
      </c>
      <c r="BT57" s="741">
        <f t="shared" si="83"/>
        <v>3573.22</v>
      </c>
      <c r="BU57" s="741">
        <f t="shared" si="83"/>
        <v>3680.41</v>
      </c>
      <c r="BV57" s="741">
        <f t="shared" si="83"/>
        <v>3790.83</v>
      </c>
      <c r="BW57" s="741">
        <f t="shared" si="83"/>
        <v>3904.55</v>
      </c>
      <c r="BX57" s="744"/>
      <c r="BY57" s="744"/>
      <c r="BZ57" s="744"/>
      <c r="CA57" s="744"/>
      <c r="CB57" s="744"/>
      <c r="CC57" s="744"/>
      <c r="CD57" s="740">
        <f t="shared" si="84"/>
        <v>40417.199999999997</v>
      </c>
      <c r="CE57" s="740">
        <f t="shared" si="84"/>
        <v>41629.68</v>
      </c>
      <c r="CF57" s="740">
        <f t="shared" si="84"/>
        <v>42878.64</v>
      </c>
      <c r="CG57" s="740">
        <f t="shared" si="84"/>
        <v>44164.92</v>
      </c>
      <c r="CH57" s="740">
        <f t="shared" si="84"/>
        <v>45489.96</v>
      </c>
      <c r="CI57" s="740">
        <f t="shared" si="84"/>
        <v>46854.600000000006</v>
      </c>
      <c r="CJ57" s="746" t="s">
        <v>1208</v>
      </c>
      <c r="CK57" s="746" t="s">
        <v>1208</v>
      </c>
      <c r="CL57" s="746" t="s">
        <v>1208</v>
      </c>
      <c r="CM57" s="746" t="s">
        <v>1208</v>
      </c>
      <c r="CN57" s="746" t="s">
        <v>1208</v>
      </c>
      <c r="CO57" s="746" t="s">
        <v>1208</v>
      </c>
      <c r="CP57" s="677" t="e">
        <f t="shared" si="74"/>
        <v>#DIV/0!</v>
      </c>
      <c r="CQ57" s="677" t="e">
        <f t="shared" si="75"/>
        <v>#DIV/0!</v>
      </c>
      <c r="CR57" s="677" t="e">
        <f t="shared" si="76"/>
        <v>#DIV/0!</v>
      </c>
      <c r="CS57" s="677" t="e">
        <f t="shared" si="77"/>
        <v>#DIV/0!</v>
      </c>
      <c r="CT57" s="677" t="e">
        <f t="shared" si="78"/>
        <v>#DIV/0!</v>
      </c>
      <c r="CU57" s="677" t="e">
        <f t="shared" si="79"/>
        <v>#DIV/0!</v>
      </c>
      <c r="CV57" s="764" t="e">
        <f t="shared" si="85"/>
        <v>#DIV/0!</v>
      </c>
      <c r="CW57" s="764" t="e">
        <f t="shared" si="85"/>
        <v>#DIV/0!</v>
      </c>
      <c r="CX57" s="764" t="e">
        <f t="shared" si="85"/>
        <v>#DIV/0!</v>
      </c>
      <c r="CY57" s="764" t="e">
        <f t="shared" si="85"/>
        <v>#DIV/0!</v>
      </c>
      <c r="CZ57" s="764" t="e">
        <f t="shared" si="85"/>
        <v>#DIV/0!</v>
      </c>
      <c r="DA57" s="764" t="e">
        <f t="shared" si="85"/>
        <v>#DIV/0!</v>
      </c>
      <c r="DB57" s="680" t="e">
        <f t="shared" si="86"/>
        <v>#DIV/0!</v>
      </c>
      <c r="DC57" s="680" t="e">
        <f t="shared" si="86"/>
        <v>#DIV/0!</v>
      </c>
      <c r="DD57" s="680" t="e">
        <f t="shared" si="86"/>
        <v>#DIV/0!</v>
      </c>
      <c r="DE57" s="680" t="e">
        <f t="shared" si="86"/>
        <v>#DIV/0!</v>
      </c>
      <c r="DF57" s="680" t="e">
        <f t="shared" si="86"/>
        <v>#DIV/0!</v>
      </c>
      <c r="DG57" s="680" t="e">
        <f t="shared" si="86"/>
        <v>#DIV/0!</v>
      </c>
      <c r="DH57" s="766">
        <f>ROUND($J57*O57, 'Initial Information'!B60)</f>
        <v>0</v>
      </c>
      <c r="DI57" s="766">
        <f>ROUND($J57*T57, 'Initial Information'!C60)</f>
        <v>0</v>
      </c>
      <c r="DJ57" s="766">
        <f>ROUND($J57*Y57, 'Initial Information'!D60)</f>
        <v>0</v>
      </c>
      <c r="DK57" s="766">
        <f>ROUND($J57*AD57, 'Initial Information'!E60)</f>
        <v>0</v>
      </c>
      <c r="DL57" s="766">
        <f>ROUND($J57*AI57, 'Initial Information'!F60)</f>
        <v>0</v>
      </c>
      <c r="DM57" s="766">
        <f>ROUND($J57*AN57, 'Initial Information'!G60)</f>
        <v>0</v>
      </c>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row>
    <row r="58" spans="1:144" s="58" customFormat="1" ht="20.25" customHeight="1">
      <c r="A58" s="55" t="s">
        <v>181</v>
      </c>
      <c r="B58" s="56">
        <v>18</v>
      </c>
      <c r="C58" s="74">
        <v>0</v>
      </c>
      <c r="D58" s="86" t="s">
        <v>239</v>
      </c>
      <c r="E58" s="87"/>
      <c r="F58" s="88">
        <v>7.25</v>
      </c>
      <c r="G58" s="56" t="s">
        <v>181</v>
      </c>
      <c r="H58" s="102">
        <f>ROUND(F$58*173.3333,2)</f>
        <v>1256.67</v>
      </c>
      <c r="I58" s="56" t="s">
        <v>181</v>
      </c>
      <c r="J58" s="105">
        <v>1.2500000000000001E-2</v>
      </c>
      <c r="K58" s="56" t="s">
        <v>181</v>
      </c>
      <c r="L58" s="68" t="s">
        <v>181</v>
      </c>
      <c r="M58" s="74"/>
      <c r="N58" s="152" t="s">
        <v>181</v>
      </c>
      <c r="O58" s="400">
        <f t="shared" si="51"/>
        <v>0</v>
      </c>
      <c r="P58" s="69" t="s">
        <v>181</v>
      </c>
      <c r="Q58" s="152" t="s">
        <v>181</v>
      </c>
      <c r="R58" s="74"/>
      <c r="S58" s="152" t="s">
        <v>181</v>
      </c>
      <c r="T58" s="400">
        <f t="shared" si="52"/>
        <v>0</v>
      </c>
      <c r="U58" s="69" t="s">
        <v>181</v>
      </c>
      <c r="V58" s="152" t="s">
        <v>181</v>
      </c>
      <c r="W58" s="74"/>
      <c r="X58" s="152" t="s">
        <v>181</v>
      </c>
      <c r="Y58" s="400">
        <f t="shared" si="53"/>
        <v>0</v>
      </c>
      <c r="Z58" s="69" t="s">
        <v>181</v>
      </c>
      <c r="AA58" s="152" t="s">
        <v>181</v>
      </c>
      <c r="AB58" s="74"/>
      <c r="AC58" s="152" t="s">
        <v>181</v>
      </c>
      <c r="AD58" s="400">
        <f t="shared" si="54"/>
        <v>0</v>
      </c>
      <c r="AE58" s="69" t="s">
        <v>181</v>
      </c>
      <c r="AF58" s="152" t="s">
        <v>181</v>
      </c>
      <c r="AG58" s="74"/>
      <c r="AH58" s="152" t="s">
        <v>181</v>
      </c>
      <c r="AI58" s="400">
        <f t="shared" si="55"/>
        <v>0</v>
      </c>
      <c r="AJ58" s="69" t="s">
        <v>181</v>
      </c>
      <c r="AK58" s="152" t="s">
        <v>181</v>
      </c>
      <c r="AL58" s="74"/>
      <c r="AM58" s="152" t="s">
        <v>181</v>
      </c>
      <c r="AN58" s="400">
        <f t="shared" si="56"/>
        <v>0</v>
      </c>
      <c r="AO58" s="75" t="s">
        <v>181</v>
      </c>
      <c r="AP58" s="185" t="s">
        <v>181</v>
      </c>
      <c r="AQ58" s="52">
        <f t="shared" si="82"/>
        <v>0</v>
      </c>
      <c r="AR58" s="188" t="s">
        <v>181</v>
      </c>
      <c r="AS58" s="729"/>
      <c r="AT58" s="76">
        <v>1.03</v>
      </c>
      <c r="AU58" s="76">
        <f t="shared" si="87"/>
        <v>1.0609</v>
      </c>
      <c r="AV58" s="76">
        <f t="shared" si="87"/>
        <v>1.092727</v>
      </c>
      <c r="AW58" s="76">
        <f t="shared" si="87"/>
        <v>1.1255088100000001</v>
      </c>
      <c r="AX58" s="76">
        <f t="shared" si="87"/>
        <v>1.1592740743000001</v>
      </c>
      <c r="AY58" s="76">
        <f t="shared" si="87"/>
        <v>1.1940522965290001</v>
      </c>
      <c r="AZ58" s="51">
        <f t="shared" si="58"/>
        <v>0</v>
      </c>
      <c r="BA58" s="51">
        <f t="shared" si="59"/>
        <v>0</v>
      </c>
      <c r="BB58" s="51">
        <f t="shared" si="60"/>
        <v>0</v>
      </c>
      <c r="BC58" s="51">
        <f t="shared" si="61"/>
        <v>0</v>
      </c>
      <c r="BD58" s="51">
        <f t="shared" si="62"/>
        <v>0</v>
      </c>
      <c r="BE58" s="51">
        <f t="shared" si="63"/>
        <v>0</v>
      </c>
      <c r="BF58" s="127"/>
      <c r="BG58" s="127"/>
      <c r="BH58" s="127"/>
      <c r="BI58" s="127"/>
      <c r="BJ58" s="127"/>
      <c r="BK58" s="127"/>
      <c r="BL58" s="738">
        <f t="shared" si="64"/>
        <v>0</v>
      </c>
      <c r="BM58" s="738">
        <f t="shared" si="65"/>
        <v>0</v>
      </c>
      <c r="BN58" s="738">
        <f t="shared" si="66"/>
        <v>0</v>
      </c>
      <c r="BO58" s="738">
        <f t="shared" si="67"/>
        <v>0</v>
      </c>
      <c r="BP58" s="738">
        <f t="shared" si="68"/>
        <v>0</v>
      </c>
      <c r="BQ58" s="738">
        <f t="shared" si="69"/>
        <v>0</v>
      </c>
      <c r="BR58" s="741">
        <f t="shared" si="83"/>
        <v>1294.3699999999999</v>
      </c>
      <c r="BS58" s="741">
        <f t="shared" si="83"/>
        <v>1333.2</v>
      </c>
      <c r="BT58" s="741">
        <f t="shared" si="83"/>
        <v>1373.2</v>
      </c>
      <c r="BU58" s="741">
        <f t="shared" si="83"/>
        <v>1414.39</v>
      </c>
      <c r="BV58" s="741">
        <f t="shared" si="83"/>
        <v>1456.82</v>
      </c>
      <c r="BW58" s="741">
        <f t="shared" si="83"/>
        <v>1500.53</v>
      </c>
      <c r="BX58" s="744"/>
      <c r="BY58" s="744"/>
      <c r="BZ58" s="744"/>
      <c r="CA58" s="744"/>
      <c r="CB58" s="744"/>
      <c r="CC58" s="744"/>
      <c r="CD58" s="740">
        <f t="shared" ref="CD58:CI60" si="88">BR58*12</f>
        <v>15532.439999999999</v>
      </c>
      <c r="CE58" s="740">
        <f t="shared" si="88"/>
        <v>15998.400000000001</v>
      </c>
      <c r="CF58" s="740">
        <f t="shared" si="88"/>
        <v>16478.400000000001</v>
      </c>
      <c r="CG58" s="740">
        <f t="shared" si="88"/>
        <v>16972.68</v>
      </c>
      <c r="CH58" s="740">
        <f t="shared" si="88"/>
        <v>17481.84</v>
      </c>
      <c r="CI58" s="740">
        <f t="shared" si="88"/>
        <v>18006.36</v>
      </c>
      <c r="CJ58" s="746" t="s">
        <v>1208</v>
      </c>
      <c r="CK58" s="746" t="s">
        <v>1208</v>
      </c>
      <c r="CL58" s="746" t="s">
        <v>1208</v>
      </c>
      <c r="CM58" s="746" t="s">
        <v>1208</v>
      </c>
      <c r="CN58" s="746" t="s">
        <v>1208</v>
      </c>
      <c r="CO58" s="746" t="s">
        <v>1208</v>
      </c>
      <c r="CP58" s="677" t="e">
        <f t="shared" si="74"/>
        <v>#DIV/0!</v>
      </c>
      <c r="CQ58" s="677" t="e">
        <f t="shared" si="75"/>
        <v>#DIV/0!</v>
      </c>
      <c r="CR58" s="677" t="e">
        <f t="shared" si="76"/>
        <v>#DIV/0!</v>
      </c>
      <c r="CS58" s="677" t="e">
        <f t="shared" si="77"/>
        <v>#DIV/0!</v>
      </c>
      <c r="CT58" s="677" t="e">
        <f t="shared" si="78"/>
        <v>#DIV/0!</v>
      </c>
      <c r="CU58" s="677" t="e">
        <f t="shared" si="79"/>
        <v>#DIV/0!</v>
      </c>
      <c r="CV58" s="764" t="e">
        <f t="shared" si="85"/>
        <v>#DIV/0!</v>
      </c>
      <c r="CW58" s="764" t="e">
        <f t="shared" si="85"/>
        <v>#DIV/0!</v>
      </c>
      <c r="CX58" s="764" t="e">
        <f t="shared" si="85"/>
        <v>#DIV/0!</v>
      </c>
      <c r="CY58" s="764" t="e">
        <f t="shared" si="85"/>
        <v>#DIV/0!</v>
      </c>
      <c r="CZ58" s="764" t="e">
        <f t="shared" si="85"/>
        <v>#DIV/0!</v>
      </c>
      <c r="DA58" s="764" t="e">
        <f t="shared" si="85"/>
        <v>#DIV/0!</v>
      </c>
      <c r="DB58" s="680" t="e">
        <f t="shared" si="86"/>
        <v>#DIV/0!</v>
      </c>
      <c r="DC58" s="680" t="e">
        <f t="shared" si="86"/>
        <v>#DIV/0!</v>
      </c>
      <c r="DD58" s="680" t="e">
        <f t="shared" si="86"/>
        <v>#DIV/0!</v>
      </c>
      <c r="DE58" s="680" t="e">
        <f t="shared" si="86"/>
        <v>#DIV/0!</v>
      </c>
      <c r="DF58" s="680" t="e">
        <f t="shared" si="86"/>
        <v>#DIV/0!</v>
      </c>
      <c r="DG58" s="680" t="e">
        <f t="shared" si="86"/>
        <v>#DIV/0!</v>
      </c>
      <c r="DH58" s="766">
        <f>ROUND($J58*O58, 'Initial Information'!B61)</f>
        <v>0</v>
      </c>
      <c r="DI58" s="766">
        <f>ROUND($J58*T58, 'Initial Information'!C61)</f>
        <v>0</v>
      </c>
      <c r="DJ58" s="766">
        <f>ROUND($J58*Y58, 'Initial Information'!D61)</f>
        <v>0</v>
      </c>
      <c r="DK58" s="766">
        <f>ROUND($J58*AD58, 'Initial Information'!E61)</f>
        <v>0</v>
      </c>
      <c r="DL58" s="766">
        <f>ROUND($J58*AI58, 'Initial Information'!F61)</f>
        <v>0</v>
      </c>
      <c r="DM58" s="766">
        <f>ROUND($J58*AN58, 'Initial Information'!G61)</f>
        <v>0</v>
      </c>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row>
    <row r="59" spans="1:144" s="58" customFormat="1" ht="20.25" customHeight="1">
      <c r="A59" s="55" t="s">
        <v>181</v>
      </c>
      <c r="B59" s="56">
        <v>19</v>
      </c>
      <c r="C59" s="74">
        <v>0</v>
      </c>
      <c r="D59" s="86" t="s">
        <v>201</v>
      </c>
      <c r="E59" s="87" t="s">
        <v>181</v>
      </c>
      <c r="F59" s="88">
        <v>7.25</v>
      </c>
      <c r="G59" s="56" t="s">
        <v>181</v>
      </c>
      <c r="H59" s="102">
        <f>ROUND(F$59*173.3333,2)</f>
        <v>1256.67</v>
      </c>
      <c r="I59" s="56" t="s">
        <v>181</v>
      </c>
      <c r="J59" s="105">
        <v>1.2500000000000001E-2</v>
      </c>
      <c r="K59" s="56" t="s">
        <v>181</v>
      </c>
      <c r="L59" s="68" t="s">
        <v>181</v>
      </c>
      <c r="M59" s="74"/>
      <c r="N59" s="152" t="s">
        <v>181</v>
      </c>
      <c r="O59" s="400">
        <f t="shared" si="51"/>
        <v>0</v>
      </c>
      <c r="P59" s="69" t="s">
        <v>181</v>
      </c>
      <c r="Q59" s="152" t="s">
        <v>181</v>
      </c>
      <c r="R59" s="74"/>
      <c r="S59" s="152" t="s">
        <v>181</v>
      </c>
      <c r="T59" s="400">
        <f t="shared" si="52"/>
        <v>0</v>
      </c>
      <c r="U59" s="69" t="s">
        <v>181</v>
      </c>
      <c r="V59" s="152" t="s">
        <v>181</v>
      </c>
      <c r="W59" s="74"/>
      <c r="X59" s="152" t="s">
        <v>181</v>
      </c>
      <c r="Y59" s="400">
        <f t="shared" si="53"/>
        <v>0</v>
      </c>
      <c r="Z59" s="69" t="s">
        <v>181</v>
      </c>
      <c r="AA59" s="152" t="s">
        <v>181</v>
      </c>
      <c r="AB59" s="74"/>
      <c r="AC59" s="152" t="s">
        <v>181</v>
      </c>
      <c r="AD59" s="400">
        <f t="shared" si="54"/>
        <v>0</v>
      </c>
      <c r="AE59" s="69" t="s">
        <v>181</v>
      </c>
      <c r="AF59" s="152" t="s">
        <v>181</v>
      </c>
      <c r="AG59" s="74"/>
      <c r="AH59" s="152" t="s">
        <v>181</v>
      </c>
      <c r="AI59" s="400">
        <f t="shared" si="55"/>
        <v>0</v>
      </c>
      <c r="AJ59" s="69" t="s">
        <v>181</v>
      </c>
      <c r="AK59" s="152" t="s">
        <v>181</v>
      </c>
      <c r="AL59" s="74"/>
      <c r="AM59" s="152" t="s">
        <v>181</v>
      </c>
      <c r="AN59" s="400">
        <f t="shared" si="56"/>
        <v>0</v>
      </c>
      <c r="AO59" s="75" t="s">
        <v>181</v>
      </c>
      <c r="AP59" s="185" t="s">
        <v>181</v>
      </c>
      <c r="AQ59" s="52">
        <f t="shared" si="82"/>
        <v>0</v>
      </c>
      <c r="AR59" s="188" t="s">
        <v>181</v>
      </c>
      <c r="AS59" s="729"/>
      <c r="AT59" s="76">
        <v>1.03</v>
      </c>
      <c r="AU59" s="76">
        <f t="shared" si="87"/>
        <v>1.0609</v>
      </c>
      <c r="AV59" s="76">
        <f t="shared" si="87"/>
        <v>1.092727</v>
      </c>
      <c r="AW59" s="76">
        <f t="shared" si="87"/>
        <v>1.1255088100000001</v>
      </c>
      <c r="AX59" s="76">
        <f t="shared" si="87"/>
        <v>1.1592740743000001</v>
      </c>
      <c r="AY59" s="76">
        <f t="shared" si="87"/>
        <v>1.1940522965290001</v>
      </c>
      <c r="AZ59" s="51">
        <f t="shared" si="58"/>
        <v>0</v>
      </c>
      <c r="BA59" s="51">
        <f t="shared" si="59"/>
        <v>0</v>
      </c>
      <c r="BB59" s="51">
        <f t="shared" si="60"/>
        <v>0</v>
      </c>
      <c r="BC59" s="51">
        <f t="shared" si="61"/>
        <v>0</v>
      </c>
      <c r="BD59" s="51">
        <f t="shared" si="62"/>
        <v>0</v>
      </c>
      <c r="BE59" s="51">
        <f t="shared" si="63"/>
        <v>0</v>
      </c>
      <c r="BF59" s="127"/>
      <c r="BG59" s="127"/>
      <c r="BH59" s="127"/>
      <c r="BI59" s="127"/>
      <c r="BJ59" s="127"/>
      <c r="BK59" s="127"/>
      <c r="BL59" s="738">
        <f t="shared" si="64"/>
        <v>0</v>
      </c>
      <c r="BM59" s="738">
        <f t="shared" si="65"/>
        <v>0</v>
      </c>
      <c r="BN59" s="738">
        <f t="shared" si="66"/>
        <v>0</v>
      </c>
      <c r="BO59" s="738">
        <f t="shared" si="67"/>
        <v>0</v>
      </c>
      <c r="BP59" s="738">
        <f t="shared" si="68"/>
        <v>0</v>
      </c>
      <c r="BQ59" s="738">
        <f t="shared" si="69"/>
        <v>0</v>
      </c>
      <c r="BR59" s="741">
        <f t="shared" si="83"/>
        <v>1294.3699999999999</v>
      </c>
      <c r="BS59" s="741">
        <f t="shared" si="83"/>
        <v>1333.2</v>
      </c>
      <c r="BT59" s="741">
        <f t="shared" si="83"/>
        <v>1373.2</v>
      </c>
      <c r="BU59" s="741">
        <f t="shared" si="83"/>
        <v>1414.39</v>
      </c>
      <c r="BV59" s="741">
        <f t="shared" si="83"/>
        <v>1456.82</v>
      </c>
      <c r="BW59" s="741">
        <f t="shared" si="83"/>
        <v>1500.53</v>
      </c>
      <c r="BX59" s="744"/>
      <c r="BY59" s="744"/>
      <c r="BZ59" s="744"/>
      <c r="CA59" s="744"/>
      <c r="CB59" s="744"/>
      <c r="CC59" s="744"/>
      <c r="CD59" s="740">
        <f t="shared" si="88"/>
        <v>15532.439999999999</v>
      </c>
      <c r="CE59" s="740">
        <f t="shared" si="88"/>
        <v>15998.400000000001</v>
      </c>
      <c r="CF59" s="740">
        <f t="shared" si="88"/>
        <v>16478.400000000001</v>
      </c>
      <c r="CG59" s="740">
        <f t="shared" si="88"/>
        <v>16972.68</v>
      </c>
      <c r="CH59" s="740">
        <f t="shared" si="88"/>
        <v>17481.84</v>
      </c>
      <c r="CI59" s="740">
        <f t="shared" si="88"/>
        <v>18006.36</v>
      </c>
      <c r="CJ59" s="746" t="s">
        <v>1208</v>
      </c>
      <c r="CK59" s="746" t="s">
        <v>1208</v>
      </c>
      <c r="CL59" s="746" t="s">
        <v>1208</v>
      </c>
      <c r="CM59" s="746" t="s">
        <v>1208</v>
      </c>
      <c r="CN59" s="746" t="s">
        <v>1208</v>
      </c>
      <c r="CO59" s="746" t="s">
        <v>1208</v>
      </c>
      <c r="CP59" s="677" t="e">
        <f t="shared" si="74"/>
        <v>#DIV/0!</v>
      </c>
      <c r="CQ59" s="677" t="e">
        <f t="shared" si="75"/>
        <v>#DIV/0!</v>
      </c>
      <c r="CR59" s="677" t="e">
        <f t="shared" si="76"/>
        <v>#DIV/0!</v>
      </c>
      <c r="CS59" s="677" t="e">
        <f t="shared" si="77"/>
        <v>#DIV/0!</v>
      </c>
      <c r="CT59" s="677" t="e">
        <f t="shared" si="78"/>
        <v>#DIV/0!</v>
      </c>
      <c r="CU59" s="677" t="e">
        <f t="shared" si="79"/>
        <v>#DIV/0!</v>
      </c>
      <c r="CV59" s="764" t="e">
        <f t="shared" si="85"/>
        <v>#DIV/0!</v>
      </c>
      <c r="CW59" s="764" t="e">
        <f t="shared" si="85"/>
        <v>#DIV/0!</v>
      </c>
      <c r="CX59" s="764" t="e">
        <f t="shared" si="85"/>
        <v>#DIV/0!</v>
      </c>
      <c r="CY59" s="764" t="e">
        <f t="shared" si="85"/>
        <v>#DIV/0!</v>
      </c>
      <c r="CZ59" s="764" t="e">
        <f t="shared" si="85"/>
        <v>#DIV/0!</v>
      </c>
      <c r="DA59" s="764" t="e">
        <f t="shared" si="85"/>
        <v>#DIV/0!</v>
      </c>
      <c r="DB59" s="680" t="e">
        <f t="shared" si="86"/>
        <v>#DIV/0!</v>
      </c>
      <c r="DC59" s="680" t="e">
        <f t="shared" si="86"/>
        <v>#DIV/0!</v>
      </c>
      <c r="DD59" s="680" t="e">
        <f t="shared" si="86"/>
        <v>#DIV/0!</v>
      </c>
      <c r="DE59" s="680" t="e">
        <f t="shared" si="86"/>
        <v>#DIV/0!</v>
      </c>
      <c r="DF59" s="680" t="e">
        <f t="shared" si="86"/>
        <v>#DIV/0!</v>
      </c>
      <c r="DG59" s="680" t="e">
        <f t="shared" si="86"/>
        <v>#DIV/0!</v>
      </c>
      <c r="DH59" s="766">
        <f>ROUND($J59*O59, 'Initial Information'!B62)</f>
        <v>0</v>
      </c>
      <c r="DI59" s="766">
        <f>ROUND($J59*T59, 'Initial Information'!C62)</f>
        <v>0</v>
      </c>
      <c r="DJ59" s="766">
        <f>ROUND($J59*Y59, 'Initial Information'!D62)</f>
        <v>0</v>
      </c>
      <c r="DK59" s="766">
        <f>ROUND($J59*AD59, 'Initial Information'!E62)</f>
        <v>0</v>
      </c>
      <c r="DL59" s="766">
        <f>ROUND($J59*AI59, 'Initial Information'!F62)</f>
        <v>0</v>
      </c>
      <c r="DM59" s="766">
        <f>ROUND($J59*AN59, 'Initial Information'!G62)</f>
        <v>0</v>
      </c>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row>
    <row r="60" spans="1:144" s="58" customFormat="1" ht="20.25" customHeight="1">
      <c r="A60" s="55" t="s">
        <v>181</v>
      </c>
      <c r="B60" s="56">
        <v>20</v>
      </c>
      <c r="C60" s="74">
        <v>0</v>
      </c>
      <c r="D60" s="86" t="s">
        <v>201</v>
      </c>
      <c r="E60" s="87" t="s">
        <v>181</v>
      </c>
      <c r="F60" s="88">
        <v>7.25</v>
      </c>
      <c r="G60" s="56" t="s">
        <v>181</v>
      </c>
      <c r="H60" s="102">
        <f>ROUND(F$60*173.3333,2)</f>
        <v>1256.67</v>
      </c>
      <c r="I60" s="56" t="s">
        <v>181</v>
      </c>
      <c r="J60" s="105">
        <v>1.2500000000000001E-2</v>
      </c>
      <c r="K60" s="56" t="s">
        <v>181</v>
      </c>
      <c r="L60" s="68" t="s">
        <v>181</v>
      </c>
      <c r="M60" s="74"/>
      <c r="N60" s="152" t="s">
        <v>181</v>
      </c>
      <c r="O60" s="400">
        <f t="shared" si="51"/>
        <v>0</v>
      </c>
      <c r="P60" s="69" t="s">
        <v>181</v>
      </c>
      <c r="Q60" s="152" t="s">
        <v>181</v>
      </c>
      <c r="R60" s="74"/>
      <c r="S60" s="152" t="s">
        <v>181</v>
      </c>
      <c r="T60" s="400">
        <f t="shared" si="52"/>
        <v>0</v>
      </c>
      <c r="U60" s="69" t="s">
        <v>181</v>
      </c>
      <c r="V60" s="152" t="s">
        <v>181</v>
      </c>
      <c r="W60" s="74"/>
      <c r="X60" s="152" t="s">
        <v>181</v>
      </c>
      <c r="Y60" s="400">
        <f t="shared" si="53"/>
        <v>0</v>
      </c>
      <c r="Z60" s="69" t="s">
        <v>181</v>
      </c>
      <c r="AA60" s="152" t="s">
        <v>181</v>
      </c>
      <c r="AB60" s="74"/>
      <c r="AC60" s="152" t="s">
        <v>181</v>
      </c>
      <c r="AD60" s="400">
        <f t="shared" si="54"/>
        <v>0</v>
      </c>
      <c r="AE60" s="69" t="s">
        <v>181</v>
      </c>
      <c r="AF60" s="152" t="s">
        <v>181</v>
      </c>
      <c r="AG60" s="74"/>
      <c r="AH60" s="152" t="s">
        <v>181</v>
      </c>
      <c r="AI60" s="400">
        <f t="shared" si="55"/>
        <v>0</v>
      </c>
      <c r="AJ60" s="69" t="s">
        <v>181</v>
      </c>
      <c r="AK60" s="152" t="s">
        <v>181</v>
      </c>
      <c r="AL60" s="74"/>
      <c r="AM60" s="152" t="s">
        <v>181</v>
      </c>
      <c r="AN60" s="400">
        <f t="shared" si="56"/>
        <v>0</v>
      </c>
      <c r="AO60" s="75" t="s">
        <v>181</v>
      </c>
      <c r="AP60" s="185" t="s">
        <v>181</v>
      </c>
      <c r="AQ60" s="52">
        <f t="shared" si="82"/>
        <v>0</v>
      </c>
      <c r="AR60" s="188" t="s">
        <v>181</v>
      </c>
      <c r="AS60" s="729"/>
      <c r="AT60" s="76">
        <v>1.03</v>
      </c>
      <c r="AU60" s="76">
        <f t="shared" si="87"/>
        <v>1.0609</v>
      </c>
      <c r="AV60" s="76">
        <f t="shared" si="87"/>
        <v>1.092727</v>
      </c>
      <c r="AW60" s="76">
        <f t="shared" si="87"/>
        <v>1.1255088100000001</v>
      </c>
      <c r="AX60" s="76">
        <f t="shared" si="87"/>
        <v>1.1592740743000001</v>
      </c>
      <c r="AY60" s="76">
        <f t="shared" si="87"/>
        <v>1.1940522965290001</v>
      </c>
      <c r="AZ60" s="51">
        <f t="shared" si="58"/>
        <v>0</v>
      </c>
      <c r="BA60" s="51">
        <f t="shared" si="59"/>
        <v>0</v>
      </c>
      <c r="BB60" s="51">
        <f t="shared" si="60"/>
        <v>0</v>
      </c>
      <c r="BC60" s="51">
        <f t="shared" si="61"/>
        <v>0</v>
      </c>
      <c r="BD60" s="51">
        <f t="shared" si="62"/>
        <v>0</v>
      </c>
      <c r="BE60" s="51">
        <f t="shared" si="63"/>
        <v>0</v>
      </c>
      <c r="BF60" s="127"/>
      <c r="BG60" s="127"/>
      <c r="BH60" s="127"/>
      <c r="BI60" s="127"/>
      <c r="BJ60" s="127"/>
      <c r="BK60" s="127"/>
      <c r="BL60" s="738">
        <f t="shared" si="64"/>
        <v>0</v>
      </c>
      <c r="BM60" s="738">
        <f t="shared" si="65"/>
        <v>0</v>
      </c>
      <c r="BN60" s="738">
        <f t="shared" si="66"/>
        <v>0</v>
      </c>
      <c r="BO60" s="738">
        <f t="shared" si="67"/>
        <v>0</v>
      </c>
      <c r="BP60" s="738">
        <f t="shared" si="68"/>
        <v>0</v>
      </c>
      <c r="BQ60" s="738">
        <f t="shared" si="69"/>
        <v>0</v>
      </c>
      <c r="BR60" s="741">
        <f t="shared" si="83"/>
        <v>1294.3699999999999</v>
      </c>
      <c r="BS60" s="741">
        <f t="shared" si="83"/>
        <v>1333.2</v>
      </c>
      <c r="BT60" s="741">
        <f t="shared" si="83"/>
        <v>1373.2</v>
      </c>
      <c r="BU60" s="741">
        <f t="shared" si="83"/>
        <v>1414.39</v>
      </c>
      <c r="BV60" s="741">
        <f t="shared" si="83"/>
        <v>1456.82</v>
      </c>
      <c r="BW60" s="741">
        <f t="shared" si="83"/>
        <v>1500.53</v>
      </c>
      <c r="BX60" s="744"/>
      <c r="BY60" s="744"/>
      <c r="BZ60" s="744"/>
      <c r="CA60" s="744"/>
      <c r="CB60" s="744"/>
      <c r="CC60" s="744"/>
      <c r="CD60" s="740">
        <f t="shared" si="88"/>
        <v>15532.439999999999</v>
      </c>
      <c r="CE60" s="740">
        <f t="shared" si="88"/>
        <v>15998.400000000001</v>
      </c>
      <c r="CF60" s="740">
        <f t="shared" si="88"/>
        <v>16478.400000000001</v>
      </c>
      <c r="CG60" s="740">
        <f t="shared" si="88"/>
        <v>16972.68</v>
      </c>
      <c r="CH60" s="740">
        <f t="shared" si="88"/>
        <v>17481.84</v>
      </c>
      <c r="CI60" s="740">
        <f t="shared" si="88"/>
        <v>18006.36</v>
      </c>
      <c r="CJ60" s="746" t="s">
        <v>1208</v>
      </c>
      <c r="CK60" s="746" t="s">
        <v>1208</v>
      </c>
      <c r="CL60" s="746" t="s">
        <v>1208</v>
      </c>
      <c r="CM60" s="746" t="s">
        <v>1208</v>
      </c>
      <c r="CN60" s="746" t="s">
        <v>1208</v>
      </c>
      <c r="CO60" s="746" t="s">
        <v>1208</v>
      </c>
      <c r="CP60" s="677" t="e">
        <f t="shared" si="74"/>
        <v>#DIV/0!</v>
      </c>
      <c r="CQ60" s="677" t="e">
        <f t="shared" si="75"/>
        <v>#DIV/0!</v>
      </c>
      <c r="CR60" s="677" t="e">
        <f t="shared" si="76"/>
        <v>#DIV/0!</v>
      </c>
      <c r="CS60" s="677" t="e">
        <f t="shared" si="77"/>
        <v>#DIV/0!</v>
      </c>
      <c r="CT60" s="677" t="e">
        <f t="shared" si="78"/>
        <v>#DIV/0!</v>
      </c>
      <c r="CU60" s="677" t="e">
        <f t="shared" si="79"/>
        <v>#DIV/0!</v>
      </c>
      <c r="CV60" s="764" t="e">
        <f t="shared" si="85"/>
        <v>#DIV/0!</v>
      </c>
      <c r="CW60" s="764" t="e">
        <f t="shared" si="85"/>
        <v>#DIV/0!</v>
      </c>
      <c r="CX60" s="764" t="e">
        <f t="shared" si="85"/>
        <v>#DIV/0!</v>
      </c>
      <c r="CY60" s="764" t="e">
        <f t="shared" si="85"/>
        <v>#DIV/0!</v>
      </c>
      <c r="CZ60" s="764" t="e">
        <f t="shared" si="85"/>
        <v>#DIV/0!</v>
      </c>
      <c r="DA60" s="764" t="e">
        <f t="shared" si="85"/>
        <v>#DIV/0!</v>
      </c>
      <c r="DB60" s="680" t="e">
        <f t="shared" si="86"/>
        <v>#DIV/0!</v>
      </c>
      <c r="DC60" s="680" t="e">
        <f t="shared" si="86"/>
        <v>#DIV/0!</v>
      </c>
      <c r="DD60" s="680" t="e">
        <f t="shared" si="86"/>
        <v>#DIV/0!</v>
      </c>
      <c r="DE60" s="680" t="e">
        <f t="shared" si="86"/>
        <v>#DIV/0!</v>
      </c>
      <c r="DF60" s="680" t="e">
        <f t="shared" si="86"/>
        <v>#DIV/0!</v>
      </c>
      <c r="DG60" s="680" t="e">
        <f t="shared" si="86"/>
        <v>#DIV/0!</v>
      </c>
      <c r="DH60" s="766">
        <f>ROUND($J60*O60, 'Initial Information'!B63)</f>
        <v>0</v>
      </c>
      <c r="DI60" s="766">
        <f>ROUND($J60*T60, 'Initial Information'!C63)</f>
        <v>0</v>
      </c>
      <c r="DJ60" s="766">
        <f>ROUND($J60*Y60, 'Initial Information'!D63)</f>
        <v>0</v>
      </c>
      <c r="DK60" s="766">
        <f>ROUND($J60*AD60, 'Initial Information'!E63)</f>
        <v>0</v>
      </c>
      <c r="DL60" s="766">
        <f>ROUND($J60*AI60, 'Initial Information'!F63)</f>
        <v>0</v>
      </c>
      <c r="DM60" s="766">
        <f>ROUND($J60*AN60, 'Initial Information'!G63)</f>
        <v>0</v>
      </c>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row>
    <row r="61" spans="1:144" s="58" customFormat="1" ht="9.9499999999999993" customHeight="1" thickBot="1">
      <c r="A61" s="55" t="s">
        <v>181</v>
      </c>
      <c r="B61" s="56" t="s">
        <v>181</v>
      </c>
      <c r="C61" s="56" t="s">
        <v>181</v>
      </c>
      <c r="D61" s="56" t="s">
        <v>181</v>
      </c>
      <c r="E61" s="56" t="s">
        <v>181</v>
      </c>
      <c r="F61" s="56" t="s">
        <v>181</v>
      </c>
      <c r="G61" s="56" t="s">
        <v>181</v>
      </c>
      <c r="H61" s="56" t="s">
        <v>181</v>
      </c>
      <c r="I61" s="56" t="s">
        <v>181</v>
      </c>
      <c r="J61" s="56" t="s">
        <v>181</v>
      </c>
      <c r="K61" s="56" t="s">
        <v>181</v>
      </c>
      <c r="L61" s="68" t="s">
        <v>181</v>
      </c>
      <c r="M61" s="152" t="s">
        <v>181</v>
      </c>
      <c r="N61" s="152" t="s">
        <v>181</v>
      </c>
      <c r="O61" s="401" t="s">
        <v>181</v>
      </c>
      <c r="P61" s="69" t="s">
        <v>181</v>
      </c>
      <c r="Q61" s="152" t="s">
        <v>181</v>
      </c>
      <c r="R61" s="152" t="s">
        <v>181</v>
      </c>
      <c r="S61" s="152" t="s">
        <v>181</v>
      </c>
      <c r="T61" s="401" t="s">
        <v>181</v>
      </c>
      <c r="U61" s="69" t="s">
        <v>181</v>
      </c>
      <c r="V61" s="152" t="s">
        <v>181</v>
      </c>
      <c r="W61" s="152" t="s">
        <v>181</v>
      </c>
      <c r="X61" s="152" t="s">
        <v>181</v>
      </c>
      <c r="Y61" s="401" t="s">
        <v>181</v>
      </c>
      <c r="Z61" s="69" t="s">
        <v>181</v>
      </c>
      <c r="AA61" s="152" t="s">
        <v>181</v>
      </c>
      <c r="AB61" s="152" t="s">
        <v>181</v>
      </c>
      <c r="AC61" s="152" t="s">
        <v>181</v>
      </c>
      <c r="AD61" s="401" t="s">
        <v>181</v>
      </c>
      <c r="AE61" s="69" t="s">
        <v>181</v>
      </c>
      <c r="AF61" s="152" t="s">
        <v>181</v>
      </c>
      <c r="AG61" s="152" t="s">
        <v>181</v>
      </c>
      <c r="AH61" s="152" t="s">
        <v>181</v>
      </c>
      <c r="AI61" s="401" t="s">
        <v>181</v>
      </c>
      <c r="AJ61" s="69" t="s">
        <v>181</v>
      </c>
      <c r="AK61" s="152" t="s">
        <v>181</v>
      </c>
      <c r="AL61" s="152" t="s">
        <v>181</v>
      </c>
      <c r="AM61" s="152" t="s">
        <v>181</v>
      </c>
      <c r="AN61" s="401" t="s">
        <v>181</v>
      </c>
      <c r="AO61" s="75" t="s">
        <v>181</v>
      </c>
      <c r="AP61" s="185" t="s">
        <v>181</v>
      </c>
      <c r="AQ61" s="185" t="s">
        <v>181</v>
      </c>
      <c r="AR61" s="188" t="s">
        <v>181</v>
      </c>
      <c r="AS61" s="729"/>
      <c r="AT61" s="132" t="s">
        <v>181</v>
      </c>
      <c r="AU61" s="132" t="s">
        <v>181</v>
      </c>
      <c r="AV61" s="132" t="s">
        <v>181</v>
      </c>
      <c r="AW61" s="132" t="s">
        <v>181</v>
      </c>
      <c r="AX61" s="132" t="s">
        <v>181</v>
      </c>
      <c r="AY61" s="132" t="s">
        <v>181</v>
      </c>
      <c r="AZ61" s="132" t="s">
        <v>181</v>
      </c>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32" t="s">
        <v>181</v>
      </c>
      <c r="CW61" s="127"/>
      <c r="CX61" s="127"/>
      <c r="CY61" s="127"/>
      <c r="CZ61" s="127"/>
      <c r="DA61" s="127"/>
      <c r="DB61" s="132" t="s">
        <v>181</v>
      </c>
      <c r="DC61" s="127"/>
      <c r="DD61" s="127"/>
      <c r="DE61" s="127"/>
      <c r="DF61" s="127"/>
      <c r="DG61" s="127"/>
      <c r="DH61" s="132" t="s">
        <v>181</v>
      </c>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row>
    <row r="62" spans="1:144" s="58" customFormat="1" ht="20.25" customHeight="1" thickBot="1">
      <c r="A62" s="55" t="s">
        <v>181</v>
      </c>
      <c r="B62" s="56" t="s">
        <v>181</v>
      </c>
      <c r="C62" s="56" t="s">
        <v>202</v>
      </c>
      <c r="D62" s="56"/>
      <c r="E62" s="56"/>
      <c r="F62" s="56"/>
      <c r="G62" s="56" t="s">
        <v>181</v>
      </c>
      <c r="H62" s="56" t="s">
        <v>181</v>
      </c>
      <c r="I62" s="56" t="s">
        <v>181</v>
      </c>
      <c r="J62" s="56" t="s">
        <v>181</v>
      </c>
      <c r="K62" s="56" t="s">
        <v>181</v>
      </c>
      <c r="L62" s="68" t="s">
        <v>181</v>
      </c>
      <c r="M62" s="152" t="s">
        <v>181</v>
      </c>
      <c r="N62" s="152" t="s">
        <v>181</v>
      </c>
      <c r="O62" s="402">
        <f>SUM(O41:O60)</f>
        <v>0</v>
      </c>
      <c r="P62" s="69" t="s">
        <v>181</v>
      </c>
      <c r="Q62" s="152" t="s">
        <v>181</v>
      </c>
      <c r="R62" s="152" t="s">
        <v>181</v>
      </c>
      <c r="S62" s="152" t="s">
        <v>181</v>
      </c>
      <c r="T62" s="402">
        <f>SUM(T41:T60)</f>
        <v>0</v>
      </c>
      <c r="U62" s="69" t="s">
        <v>181</v>
      </c>
      <c r="V62" s="152" t="s">
        <v>181</v>
      </c>
      <c r="W62" s="152" t="s">
        <v>181</v>
      </c>
      <c r="X62" s="152" t="s">
        <v>181</v>
      </c>
      <c r="Y62" s="402">
        <f>SUM(Y41:Y60)</f>
        <v>0</v>
      </c>
      <c r="Z62" s="69" t="s">
        <v>181</v>
      </c>
      <c r="AA62" s="152" t="s">
        <v>181</v>
      </c>
      <c r="AB62" s="152" t="s">
        <v>181</v>
      </c>
      <c r="AC62" s="152" t="s">
        <v>181</v>
      </c>
      <c r="AD62" s="402">
        <f>SUM(AD41:AD60)</f>
        <v>0</v>
      </c>
      <c r="AE62" s="69" t="s">
        <v>181</v>
      </c>
      <c r="AF62" s="152" t="s">
        <v>181</v>
      </c>
      <c r="AG62" s="152" t="s">
        <v>181</v>
      </c>
      <c r="AH62" s="152" t="s">
        <v>181</v>
      </c>
      <c r="AI62" s="402">
        <f>SUM(AI41:AI60)</f>
        <v>0</v>
      </c>
      <c r="AJ62" s="69" t="s">
        <v>181</v>
      </c>
      <c r="AK62" s="152" t="s">
        <v>181</v>
      </c>
      <c r="AL62" s="152" t="s">
        <v>181</v>
      </c>
      <c r="AM62" s="152" t="s">
        <v>181</v>
      </c>
      <c r="AN62" s="402">
        <f>SUM(AN41:AN60)</f>
        <v>0</v>
      </c>
      <c r="AO62" s="75" t="s">
        <v>181</v>
      </c>
      <c r="AP62" s="185" t="s">
        <v>181</v>
      </c>
      <c r="AQ62" s="193">
        <f>SUM(O62:AN62)</f>
        <v>0</v>
      </c>
      <c r="AR62" s="188" t="s">
        <v>181</v>
      </c>
      <c r="AS62" s="729"/>
      <c r="AT62" s="132" t="s">
        <v>181</v>
      </c>
      <c r="AU62" s="132" t="s">
        <v>181</v>
      </c>
      <c r="AV62" s="132" t="s">
        <v>181</v>
      </c>
      <c r="AW62" s="132" t="s">
        <v>181</v>
      </c>
      <c r="AX62" s="132" t="s">
        <v>181</v>
      </c>
      <c r="AY62" s="132" t="s">
        <v>181</v>
      </c>
      <c r="AZ62" s="132" t="s">
        <v>181</v>
      </c>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32" t="s">
        <v>181</v>
      </c>
      <c r="CW62" s="127"/>
      <c r="CX62" s="127"/>
      <c r="CY62" s="127"/>
      <c r="CZ62" s="127"/>
      <c r="DA62" s="127"/>
      <c r="DB62" s="132" t="s">
        <v>181</v>
      </c>
      <c r="DC62" s="127"/>
      <c r="DD62" s="127"/>
      <c r="DE62" s="127"/>
      <c r="DF62" s="127"/>
      <c r="DG62" s="127"/>
      <c r="DH62" s="132" t="s">
        <v>181</v>
      </c>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row>
    <row r="63" spans="1:144" s="58" customFormat="1" ht="9.9499999999999993" customHeight="1" thickBot="1">
      <c r="A63" s="55" t="s">
        <v>181</v>
      </c>
      <c r="B63" s="56" t="s">
        <v>181</v>
      </c>
      <c r="C63" s="56" t="s">
        <v>181</v>
      </c>
      <c r="D63" s="56" t="s">
        <v>181</v>
      </c>
      <c r="E63" s="56" t="s">
        <v>181</v>
      </c>
      <c r="F63" s="56" t="s">
        <v>181</v>
      </c>
      <c r="G63" s="56" t="s">
        <v>181</v>
      </c>
      <c r="H63" s="56" t="s">
        <v>181</v>
      </c>
      <c r="I63" s="56" t="s">
        <v>181</v>
      </c>
      <c r="J63" s="56" t="s">
        <v>181</v>
      </c>
      <c r="K63" s="56" t="s">
        <v>181</v>
      </c>
      <c r="L63" s="68" t="s">
        <v>181</v>
      </c>
      <c r="M63" s="152" t="s">
        <v>181</v>
      </c>
      <c r="N63" s="152" t="s">
        <v>181</v>
      </c>
      <c r="O63" s="401" t="s">
        <v>181</v>
      </c>
      <c r="P63" s="69" t="s">
        <v>181</v>
      </c>
      <c r="Q63" s="152" t="s">
        <v>181</v>
      </c>
      <c r="R63" s="152" t="s">
        <v>181</v>
      </c>
      <c r="S63" s="152" t="s">
        <v>181</v>
      </c>
      <c r="T63" s="401" t="s">
        <v>181</v>
      </c>
      <c r="U63" s="69" t="s">
        <v>181</v>
      </c>
      <c r="V63" s="152" t="s">
        <v>181</v>
      </c>
      <c r="W63" s="152" t="s">
        <v>181</v>
      </c>
      <c r="X63" s="152" t="s">
        <v>181</v>
      </c>
      <c r="Y63" s="401" t="s">
        <v>181</v>
      </c>
      <c r="Z63" s="69" t="s">
        <v>181</v>
      </c>
      <c r="AA63" s="152" t="s">
        <v>181</v>
      </c>
      <c r="AB63" s="152" t="s">
        <v>181</v>
      </c>
      <c r="AC63" s="152" t="s">
        <v>181</v>
      </c>
      <c r="AD63" s="401" t="s">
        <v>181</v>
      </c>
      <c r="AE63" s="69" t="s">
        <v>181</v>
      </c>
      <c r="AF63" s="152" t="s">
        <v>181</v>
      </c>
      <c r="AG63" s="152" t="s">
        <v>181</v>
      </c>
      <c r="AH63" s="152" t="s">
        <v>181</v>
      </c>
      <c r="AI63" s="401" t="s">
        <v>181</v>
      </c>
      <c r="AJ63" s="69" t="s">
        <v>181</v>
      </c>
      <c r="AK63" s="152" t="s">
        <v>181</v>
      </c>
      <c r="AL63" s="152" t="s">
        <v>181</v>
      </c>
      <c r="AM63" s="152" t="s">
        <v>181</v>
      </c>
      <c r="AN63" s="401" t="s">
        <v>181</v>
      </c>
      <c r="AO63" s="75" t="s">
        <v>181</v>
      </c>
      <c r="AP63" s="185" t="s">
        <v>181</v>
      </c>
      <c r="AQ63" s="185" t="s">
        <v>181</v>
      </c>
      <c r="AR63" s="188" t="s">
        <v>181</v>
      </c>
      <c r="AS63" s="729"/>
      <c r="AT63" s="132" t="s">
        <v>181</v>
      </c>
      <c r="AU63" s="132" t="s">
        <v>181</v>
      </c>
      <c r="AV63" s="132" t="s">
        <v>181</v>
      </c>
      <c r="AW63" s="132" t="s">
        <v>181</v>
      </c>
      <c r="AX63" s="132" t="s">
        <v>181</v>
      </c>
      <c r="AY63" s="132" t="s">
        <v>181</v>
      </c>
      <c r="AZ63" s="132" t="s">
        <v>181</v>
      </c>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32" t="s">
        <v>181</v>
      </c>
      <c r="CW63" s="127"/>
      <c r="CX63" s="127"/>
      <c r="CY63" s="127"/>
      <c r="CZ63" s="127"/>
      <c r="DA63" s="127"/>
      <c r="DB63" s="132" t="s">
        <v>181</v>
      </c>
      <c r="DC63" s="127"/>
      <c r="DD63" s="127"/>
      <c r="DE63" s="127"/>
      <c r="DF63" s="127"/>
      <c r="DG63" s="127"/>
      <c r="DH63" s="132" t="s">
        <v>181</v>
      </c>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row>
    <row r="64" spans="1:144" s="58" customFormat="1" ht="20.25" customHeight="1" thickBot="1">
      <c r="A64" s="55" t="s">
        <v>181</v>
      </c>
      <c r="B64" s="56" t="s">
        <v>181</v>
      </c>
      <c r="C64" s="1347" t="s">
        <v>260</v>
      </c>
      <c r="D64" s="993"/>
      <c r="E64" s="993"/>
      <c r="F64" s="993"/>
      <c r="G64" s="993"/>
      <c r="H64" s="993"/>
      <c r="I64" s="993"/>
      <c r="J64" s="993"/>
      <c r="K64" s="56" t="s">
        <v>181</v>
      </c>
      <c r="L64" s="68" t="s">
        <v>181</v>
      </c>
      <c r="M64" s="152" t="s">
        <v>181</v>
      </c>
      <c r="N64" s="152" t="s">
        <v>181</v>
      </c>
      <c r="O64" s="404">
        <f>O62+O38</f>
        <v>0</v>
      </c>
      <c r="P64" s="69" t="s">
        <v>181</v>
      </c>
      <c r="Q64" s="152" t="s">
        <v>181</v>
      </c>
      <c r="R64" s="152" t="s">
        <v>181</v>
      </c>
      <c r="S64" s="152" t="s">
        <v>181</v>
      </c>
      <c r="T64" s="404">
        <f>T62+T38</f>
        <v>0</v>
      </c>
      <c r="U64" s="69" t="s">
        <v>181</v>
      </c>
      <c r="V64" s="152" t="s">
        <v>181</v>
      </c>
      <c r="W64" s="152" t="s">
        <v>181</v>
      </c>
      <c r="X64" s="152" t="s">
        <v>181</v>
      </c>
      <c r="Y64" s="404">
        <f>Y62+Y38</f>
        <v>0</v>
      </c>
      <c r="Z64" s="69" t="s">
        <v>181</v>
      </c>
      <c r="AA64" s="152" t="s">
        <v>181</v>
      </c>
      <c r="AB64" s="152" t="s">
        <v>181</v>
      </c>
      <c r="AC64" s="152" t="s">
        <v>181</v>
      </c>
      <c r="AD64" s="404">
        <f>AD62+AD38</f>
        <v>0</v>
      </c>
      <c r="AE64" s="69" t="s">
        <v>181</v>
      </c>
      <c r="AF64" s="152" t="s">
        <v>181</v>
      </c>
      <c r="AG64" s="152" t="s">
        <v>181</v>
      </c>
      <c r="AH64" s="152" t="s">
        <v>181</v>
      </c>
      <c r="AI64" s="404">
        <f>AI62+AI38</f>
        <v>0</v>
      </c>
      <c r="AJ64" s="69" t="s">
        <v>181</v>
      </c>
      <c r="AK64" s="152" t="s">
        <v>181</v>
      </c>
      <c r="AL64" s="152" t="s">
        <v>181</v>
      </c>
      <c r="AM64" s="152" t="s">
        <v>181</v>
      </c>
      <c r="AN64" s="404">
        <f>AN62+AN38</f>
        <v>0</v>
      </c>
      <c r="AO64" s="75" t="s">
        <v>181</v>
      </c>
      <c r="AP64" s="185" t="s">
        <v>181</v>
      </c>
      <c r="AQ64" s="190">
        <f>SUM(O64:AN64)</f>
        <v>0</v>
      </c>
      <c r="AR64" s="188" t="s">
        <v>181</v>
      </c>
      <c r="AS64" s="729"/>
      <c r="AT64" s="132" t="s">
        <v>181</v>
      </c>
      <c r="AU64" s="132" t="s">
        <v>181</v>
      </c>
      <c r="AV64" s="132" t="s">
        <v>181</v>
      </c>
      <c r="AW64" s="132" t="s">
        <v>181</v>
      </c>
      <c r="AX64" s="132" t="s">
        <v>181</v>
      </c>
      <c r="AY64" s="132" t="s">
        <v>181</v>
      </c>
      <c r="AZ64" s="132" t="s">
        <v>181</v>
      </c>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32" t="s">
        <v>181</v>
      </c>
      <c r="CW64" s="127"/>
      <c r="CX64" s="127"/>
      <c r="CY64" s="127"/>
      <c r="CZ64" s="127"/>
      <c r="DA64" s="127"/>
      <c r="DB64" s="767"/>
      <c r="DC64" s="127"/>
      <c r="DD64" s="127"/>
      <c r="DE64" s="127"/>
      <c r="DF64" s="127"/>
      <c r="DG64" s="127"/>
      <c r="DH64" s="132" t="s">
        <v>181</v>
      </c>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row>
    <row r="65" spans="1:144" s="58" customFormat="1" ht="9.9499999999999993" customHeight="1" thickBot="1">
      <c r="A65" s="61" t="s">
        <v>181</v>
      </c>
      <c r="B65" s="62" t="s">
        <v>181</v>
      </c>
      <c r="C65" s="62" t="s">
        <v>181</v>
      </c>
      <c r="D65" s="62" t="s">
        <v>181</v>
      </c>
      <c r="E65" s="62" t="s">
        <v>181</v>
      </c>
      <c r="F65" s="62" t="s">
        <v>181</v>
      </c>
      <c r="G65" s="62" t="s">
        <v>181</v>
      </c>
      <c r="H65" s="62" t="s">
        <v>181</v>
      </c>
      <c r="I65" s="62" t="s">
        <v>181</v>
      </c>
      <c r="J65" s="62" t="s">
        <v>181</v>
      </c>
      <c r="K65" s="62" t="s">
        <v>181</v>
      </c>
      <c r="L65" s="79" t="s">
        <v>181</v>
      </c>
      <c r="M65" s="80" t="s">
        <v>181</v>
      </c>
      <c r="N65" s="80" t="s">
        <v>181</v>
      </c>
      <c r="O65" s="403" t="s">
        <v>181</v>
      </c>
      <c r="P65" s="82" t="s">
        <v>181</v>
      </c>
      <c r="Q65" s="80" t="s">
        <v>181</v>
      </c>
      <c r="R65" s="80" t="s">
        <v>181</v>
      </c>
      <c r="S65" s="80" t="s">
        <v>181</v>
      </c>
      <c r="T65" s="403" t="s">
        <v>181</v>
      </c>
      <c r="U65" s="82" t="s">
        <v>181</v>
      </c>
      <c r="V65" s="80" t="s">
        <v>181</v>
      </c>
      <c r="W65" s="80" t="s">
        <v>181</v>
      </c>
      <c r="X65" s="80" t="s">
        <v>181</v>
      </c>
      <c r="Y65" s="403" t="s">
        <v>181</v>
      </c>
      <c r="Z65" s="82" t="s">
        <v>181</v>
      </c>
      <c r="AA65" s="80" t="s">
        <v>181</v>
      </c>
      <c r="AB65" s="80" t="s">
        <v>181</v>
      </c>
      <c r="AC65" s="80" t="s">
        <v>181</v>
      </c>
      <c r="AD65" s="403" t="s">
        <v>181</v>
      </c>
      <c r="AE65" s="82" t="s">
        <v>181</v>
      </c>
      <c r="AF65" s="80" t="s">
        <v>181</v>
      </c>
      <c r="AG65" s="80" t="s">
        <v>181</v>
      </c>
      <c r="AH65" s="80" t="s">
        <v>181</v>
      </c>
      <c r="AI65" s="403" t="s">
        <v>181</v>
      </c>
      <c r="AJ65" s="82" t="s">
        <v>181</v>
      </c>
      <c r="AK65" s="80" t="s">
        <v>181</v>
      </c>
      <c r="AL65" s="80" t="s">
        <v>181</v>
      </c>
      <c r="AM65" s="80" t="s">
        <v>181</v>
      </c>
      <c r="AN65" s="403" t="s">
        <v>181</v>
      </c>
      <c r="AO65" s="83" t="s">
        <v>181</v>
      </c>
      <c r="AP65" s="186" t="s">
        <v>181</v>
      </c>
      <c r="AQ65" s="186" t="s">
        <v>181</v>
      </c>
      <c r="AR65" s="189" t="s">
        <v>181</v>
      </c>
      <c r="AS65" s="729"/>
      <c r="AT65" s="132" t="s">
        <v>181</v>
      </c>
      <c r="AU65" s="132" t="s">
        <v>181</v>
      </c>
      <c r="AV65" s="132" t="s">
        <v>181</v>
      </c>
      <c r="AW65" s="132" t="s">
        <v>181</v>
      </c>
      <c r="AX65" s="132" t="s">
        <v>181</v>
      </c>
      <c r="AY65" s="132" t="s">
        <v>181</v>
      </c>
      <c r="AZ65" s="132" t="s">
        <v>181</v>
      </c>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32" t="s">
        <v>181</v>
      </c>
      <c r="CW65" s="127"/>
      <c r="CX65" s="127"/>
      <c r="CY65" s="127"/>
      <c r="CZ65" s="127"/>
      <c r="DA65" s="127"/>
      <c r="DB65" s="132" t="s">
        <v>181</v>
      </c>
      <c r="DC65" s="127"/>
      <c r="DD65" s="127"/>
      <c r="DE65" s="127"/>
      <c r="DF65" s="127"/>
      <c r="DG65" s="127"/>
      <c r="DH65" s="132" t="s">
        <v>181</v>
      </c>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row>
    <row r="66" spans="1:144" s="58" customFormat="1" ht="9.9499999999999993" customHeight="1">
      <c r="A66" s="55" t="s">
        <v>181</v>
      </c>
      <c r="B66" s="84" t="s">
        <v>181</v>
      </c>
      <c r="C66" s="84" t="s">
        <v>181</v>
      </c>
      <c r="D66" s="84" t="s">
        <v>181</v>
      </c>
      <c r="E66" s="84" t="s">
        <v>181</v>
      </c>
      <c r="F66" s="84" t="s">
        <v>181</v>
      </c>
      <c r="G66" s="56" t="s">
        <v>181</v>
      </c>
      <c r="H66" s="56" t="s">
        <v>181</v>
      </c>
      <c r="I66" s="56" t="s">
        <v>181</v>
      </c>
      <c r="J66" s="56" t="s">
        <v>181</v>
      </c>
      <c r="K66" s="56" t="s">
        <v>181</v>
      </c>
      <c r="L66" s="68" t="s">
        <v>181</v>
      </c>
      <c r="M66" s="152" t="s">
        <v>181</v>
      </c>
      <c r="N66" s="152" t="s">
        <v>181</v>
      </c>
      <c r="O66" s="401" t="s">
        <v>181</v>
      </c>
      <c r="P66" s="152" t="s">
        <v>181</v>
      </c>
      <c r="Q66" s="68" t="s">
        <v>181</v>
      </c>
      <c r="R66" s="152" t="s">
        <v>181</v>
      </c>
      <c r="S66" s="152" t="s">
        <v>181</v>
      </c>
      <c r="T66" s="401" t="s">
        <v>181</v>
      </c>
      <c r="U66" s="152" t="s">
        <v>181</v>
      </c>
      <c r="V66" s="68" t="s">
        <v>181</v>
      </c>
      <c r="W66" s="152" t="s">
        <v>181</v>
      </c>
      <c r="X66" s="152" t="s">
        <v>181</v>
      </c>
      <c r="Y66" s="401" t="s">
        <v>181</v>
      </c>
      <c r="Z66" s="152" t="s">
        <v>181</v>
      </c>
      <c r="AA66" s="68" t="s">
        <v>181</v>
      </c>
      <c r="AB66" s="152" t="s">
        <v>181</v>
      </c>
      <c r="AC66" s="152" t="s">
        <v>181</v>
      </c>
      <c r="AD66" s="401" t="s">
        <v>181</v>
      </c>
      <c r="AE66" s="152" t="s">
        <v>181</v>
      </c>
      <c r="AF66" s="68" t="s">
        <v>181</v>
      </c>
      <c r="AG66" s="152" t="s">
        <v>181</v>
      </c>
      <c r="AH66" s="152" t="s">
        <v>181</v>
      </c>
      <c r="AI66" s="401" t="s">
        <v>181</v>
      </c>
      <c r="AJ66" s="152" t="s">
        <v>181</v>
      </c>
      <c r="AK66" s="68" t="s">
        <v>181</v>
      </c>
      <c r="AL66" s="152" t="s">
        <v>181</v>
      </c>
      <c r="AM66" s="152" t="s">
        <v>181</v>
      </c>
      <c r="AN66" s="401" t="s">
        <v>181</v>
      </c>
      <c r="AO66" s="85" t="s">
        <v>181</v>
      </c>
      <c r="AP66" s="187" t="s">
        <v>181</v>
      </c>
      <c r="AQ66" s="185" t="s">
        <v>181</v>
      </c>
      <c r="AR66" s="188" t="s">
        <v>181</v>
      </c>
      <c r="AS66" s="729"/>
      <c r="AT66" s="132" t="s">
        <v>181</v>
      </c>
      <c r="AU66" s="132" t="s">
        <v>181</v>
      </c>
      <c r="AV66" s="132" t="s">
        <v>181</v>
      </c>
      <c r="AW66" s="132" t="s">
        <v>181</v>
      </c>
      <c r="AX66" s="132" t="s">
        <v>181</v>
      </c>
      <c r="AY66" s="132" t="s">
        <v>181</v>
      </c>
      <c r="AZ66" s="132" t="s">
        <v>181</v>
      </c>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32" t="s">
        <v>181</v>
      </c>
      <c r="CW66" s="127"/>
      <c r="CX66" s="127"/>
      <c r="CY66" s="127"/>
      <c r="CZ66" s="127"/>
      <c r="DA66" s="127"/>
      <c r="DB66" s="132" t="s">
        <v>181</v>
      </c>
      <c r="DC66" s="127"/>
      <c r="DD66" s="127"/>
      <c r="DE66" s="127"/>
      <c r="DF66" s="127"/>
      <c r="DG66" s="127"/>
      <c r="DH66" s="132" t="s">
        <v>181</v>
      </c>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row>
    <row r="67" spans="1:144" s="58" customFormat="1" ht="20.100000000000001" customHeight="1">
      <c r="A67" s="55"/>
      <c r="B67" s="1347" t="s">
        <v>203</v>
      </c>
      <c r="C67" s="1347"/>
      <c r="D67" s="1347"/>
      <c r="E67" s="1347"/>
      <c r="F67" s="1347"/>
      <c r="G67" s="1348"/>
      <c r="H67" s="1348"/>
      <c r="I67" s="1348"/>
      <c r="J67" s="1348"/>
      <c r="K67" s="56" t="s">
        <v>181</v>
      </c>
      <c r="L67" s="68" t="s">
        <v>181</v>
      </c>
      <c r="M67" s="152" t="s">
        <v>181</v>
      </c>
      <c r="N67" s="152" t="s">
        <v>181</v>
      </c>
      <c r="O67" s="405" t="s">
        <v>181</v>
      </c>
      <c r="P67" s="72" t="s">
        <v>181</v>
      </c>
      <c r="Q67" s="152" t="s">
        <v>181</v>
      </c>
      <c r="R67" s="152" t="s">
        <v>181</v>
      </c>
      <c r="S67" s="152" t="s">
        <v>181</v>
      </c>
      <c r="T67" s="405" t="s">
        <v>181</v>
      </c>
      <c r="U67" s="72" t="s">
        <v>181</v>
      </c>
      <c r="V67" s="152" t="s">
        <v>181</v>
      </c>
      <c r="W67" s="152" t="s">
        <v>181</v>
      </c>
      <c r="X67" s="152" t="s">
        <v>181</v>
      </c>
      <c r="Y67" s="405" t="s">
        <v>181</v>
      </c>
      <c r="Z67" s="72" t="s">
        <v>181</v>
      </c>
      <c r="AA67" s="152" t="s">
        <v>181</v>
      </c>
      <c r="AB67" s="152" t="s">
        <v>181</v>
      </c>
      <c r="AC67" s="152" t="s">
        <v>181</v>
      </c>
      <c r="AD67" s="405" t="s">
        <v>181</v>
      </c>
      <c r="AE67" s="72" t="s">
        <v>181</v>
      </c>
      <c r="AF67" s="152" t="s">
        <v>181</v>
      </c>
      <c r="AG67" s="152" t="s">
        <v>181</v>
      </c>
      <c r="AH67" s="152" t="s">
        <v>181</v>
      </c>
      <c r="AI67" s="405" t="s">
        <v>181</v>
      </c>
      <c r="AJ67" s="72" t="s">
        <v>181</v>
      </c>
      <c r="AK67" s="152" t="s">
        <v>181</v>
      </c>
      <c r="AL67" s="152" t="s">
        <v>181</v>
      </c>
      <c r="AM67" s="152" t="s">
        <v>181</v>
      </c>
      <c r="AN67" s="405" t="s">
        <v>181</v>
      </c>
      <c r="AO67" s="89" t="s">
        <v>181</v>
      </c>
      <c r="AP67" s="192" t="s">
        <v>181</v>
      </c>
      <c r="AQ67" s="192" t="s">
        <v>181</v>
      </c>
      <c r="AR67" s="188" t="s">
        <v>181</v>
      </c>
      <c r="AS67" s="729"/>
      <c r="AT67" s="132" t="s">
        <v>181</v>
      </c>
      <c r="AU67" s="132" t="s">
        <v>181</v>
      </c>
      <c r="AV67" s="132" t="s">
        <v>181</v>
      </c>
      <c r="AW67" s="132" t="s">
        <v>181</v>
      </c>
      <c r="AX67" s="132" t="s">
        <v>181</v>
      </c>
      <c r="AY67" s="132" t="s">
        <v>181</v>
      </c>
      <c r="AZ67" s="132" t="s">
        <v>181</v>
      </c>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32" t="s">
        <v>181</v>
      </c>
      <c r="CW67" s="127"/>
      <c r="CX67" s="127"/>
      <c r="CY67" s="127"/>
      <c r="CZ67" s="127"/>
      <c r="DA67" s="127"/>
      <c r="DB67" s="132" t="s">
        <v>181</v>
      </c>
      <c r="DC67" s="127"/>
      <c r="DD67" s="127"/>
      <c r="DE67" s="127"/>
      <c r="DF67" s="127"/>
      <c r="DG67" s="127"/>
      <c r="DH67" s="132" t="s">
        <v>181</v>
      </c>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row>
    <row r="68" spans="1:144" s="58" customFormat="1" ht="20.25" customHeight="1">
      <c r="A68" s="55" t="s">
        <v>181</v>
      </c>
      <c r="B68" s="56">
        <v>1</v>
      </c>
      <c r="C68" s="1068" t="s">
        <v>43</v>
      </c>
      <c r="D68" s="966"/>
      <c r="E68" s="966"/>
      <c r="F68" s="966"/>
      <c r="G68" s="966"/>
      <c r="H68" s="966"/>
      <c r="I68" s="966"/>
      <c r="J68" s="966"/>
      <c r="K68" s="157" t="s">
        <v>181</v>
      </c>
      <c r="L68" s="90" t="s">
        <v>181</v>
      </c>
      <c r="M68" s="152" t="s">
        <v>181</v>
      </c>
      <c r="N68" s="152" t="s">
        <v>181</v>
      </c>
      <c r="O68" s="400">
        <f>ROUND((O27*$J27)+(O28*$J28)+(O29*$J29)+(O30*$J30)+(O31*$J31)+(O32*$J32)+(O33*$J33)+(O34*$J34)+(O35*$J35)+(O36*$J36),$AQ$257)</f>
        <v>0</v>
      </c>
      <c r="P68" s="69" t="s">
        <v>181</v>
      </c>
      <c r="Q68" s="158" t="s">
        <v>181</v>
      </c>
      <c r="R68" s="152" t="s">
        <v>181</v>
      </c>
      <c r="S68" s="152" t="s">
        <v>181</v>
      </c>
      <c r="T68" s="400">
        <f>ROUND((T27*$J27)+(T28*$J28)+(T29*$J29)+(T30*$J30)+(T31*$J31)+(T32*$J32)+(T33*$J33)+(T34*$J34)+(T35*$J35)+(T36*$J36),$AQ$257)</f>
        <v>0</v>
      </c>
      <c r="U68" s="69" t="s">
        <v>181</v>
      </c>
      <c r="V68" s="158" t="s">
        <v>181</v>
      </c>
      <c r="W68" s="152" t="s">
        <v>181</v>
      </c>
      <c r="X68" s="152" t="s">
        <v>181</v>
      </c>
      <c r="Y68" s="400">
        <f>ROUND((Y27*$J27)+(Y28*$J28)+(Y29*$J29)+(Y30*$J30)+(Y31*$J31)+(Y32*$J32)+(Y33*$J33)+(Y34*$J34)+(Y35*$J35)+(Y36*$J36),$AQ$257)</f>
        <v>0</v>
      </c>
      <c r="Z68" s="69" t="s">
        <v>181</v>
      </c>
      <c r="AA68" s="158" t="s">
        <v>181</v>
      </c>
      <c r="AB68" s="152" t="s">
        <v>181</v>
      </c>
      <c r="AC68" s="152" t="s">
        <v>181</v>
      </c>
      <c r="AD68" s="400">
        <f>ROUND((AD27*$J27)+(AD28*$J28)+(AD29*$J29)+(AD30*$J30)+(AD31*$J31)+(AD32*$J32)+(AD33*$J33)+(AD34*$J34)+(AD35*$J35)+(AD36*$J36),$AQ$257)</f>
        <v>0</v>
      </c>
      <c r="AE68" s="69" t="s">
        <v>181</v>
      </c>
      <c r="AF68" s="158" t="s">
        <v>181</v>
      </c>
      <c r="AG68" s="152" t="s">
        <v>181</v>
      </c>
      <c r="AH68" s="152" t="s">
        <v>181</v>
      </c>
      <c r="AI68" s="400">
        <f>ROUND((AI27*$J27)+(AI28*$J28)+(AI29*$J29)+(AI30*$J30)+(AI31*$J31)+(AI32*$J32)+(AI33*$J33)+(AI34*$J34)+(AI35*$J35)+(AI36*$J36),$AQ$257)</f>
        <v>0</v>
      </c>
      <c r="AJ68" s="69" t="s">
        <v>181</v>
      </c>
      <c r="AK68" s="158" t="s">
        <v>181</v>
      </c>
      <c r="AL68" s="152" t="s">
        <v>181</v>
      </c>
      <c r="AM68" s="152" t="s">
        <v>181</v>
      </c>
      <c r="AN68" s="400">
        <f>ROUND((AN27*$J27)+(AN28*$J28)+(AN29*$J29)+(AN30*$J30)+(AN31*$J31)+(AN32*$J32)+(AN33*$J33)+(AN34*$J34)+(AN35*$J35)+(AN36*$J36),$AQ$257)</f>
        <v>0</v>
      </c>
      <c r="AO68" s="75" t="s">
        <v>181</v>
      </c>
      <c r="AP68" s="185" t="s">
        <v>181</v>
      </c>
      <c r="AQ68" s="52">
        <f>SUM(O68+T68+Y68+AD68+AN68+AI68)</f>
        <v>0</v>
      </c>
      <c r="AR68" s="188" t="s">
        <v>181</v>
      </c>
      <c r="AS68" s="729"/>
      <c r="AT68" s="132" t="s">
        <v>181</v>
      </c>
      <c r="AU68" s="132" t="s">
        <v>181</v>
      </c>
      <c r="AV68" s="132" t="s">
        <v>181</v>
      </c>
      <c r="AW68" s="132" t="s">
        <v>181</v>
      </c>
      <c r="AX68" s="132" t="s">
        <v>181</v>
      </c>
      <c r="AY68" s="132" t="s">
        <v>181</v>
      </c>
      <c r="AZ68" s="132" t="s">
        <v>181</v>
      </c>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32" t="s">
        <v>181</v>
      </c>
      <c r="CW68" s="127"/>
      <c r="CX68" s="127"/>
      <c r="CY68" s="127"/>
      <c r="CZ68" s="127"/>
      <c r="DA68" s="127"/>
      <c r="DB68" s="132" t="s">
        <v>181</v>
      </c>
      <c r="DC68" s="127"/>
      <c r="DD68" s="127"/>
      <c r="DE68" s="127"/>
      <c r="DF68" s="127"/>
      <c r="DG68" s="127"/>
      <c r="DH68" s="132" t="s">
        <v>181</v>
      </c>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row>
    <row r="69" spans="1:144" s="58" customFormat="1" ht="20.25" customHeight="1">
      <c r="A69" s="55" t="s">
        <v>181</v>
      </c>
      <c r="B69" s="56">
        <v>2</v>
      </c>
      <c r="C69" s="1068" t="s">
        <v>204</v>
      </c>
      <c r="D69" s="966"/>
      <c r="E69" s="966"/>
      <c r="F69" s="966"/>
      <c r="G69" s="966"/>
      <c r="H69" s="966"/>
      <c r="I69" s="966"/>
      <c r="J69" s="966"/>
      <c r="K69" s="157" t="s">
        <v>181</v>
      </c>
      <c r="L69" s="68" t="s">
        <v>181</v>
      </c>
      <c r="M69" s="152" t="s">
        <v>181</v>
      </c>
      <c r="N69" s="152" t="s">
        <v>181</v>
      </c>
      <c r="O69" s="406">
        <f>ROUND((O41*$J41)+(O42*$J42)+(O43*$J43)+(O44*$J44)+(O45*$J45)+(O46*$J46)+(O47*$J47)+(O48*$J48)+(O49*$J49)+(O50*$J50)+(O51*$J51)+(O52*$J52)+(O53*$J53)+(O54*$J54)+(O55*$J55)+(O56*$J56)+(O57*$J57)+(O58*$J58)+(O59*$J59)+(O60*$J60),$AQ$257)</f>
        <v>0</v>
      </c>
      <c r="P69" s="69" t="s">
        <v>181</v>
      </c>
      <c r="Q69" s="152" t="s">
        <v>181</v>
      </c>
      <c r="R69" s="152" t="s">
        <v>181</v>
      </c>
      <c r="S69" s="152" t="s">
        <v>181</v>
      </c>
      <c r="T69" s="406">
        <f>ROUND((T41*$J41)+(T42*$J42)+(T43*$J43)+(T44*$J44)+(T45*$J45)+(T46*$J46)+(T47*$J47)+(T48*$J48)+(T49*$J49)+(T50*$J50)+(T51*$J51)+(T52*$J52)+(T53*$J53)+(T54*$J54)+(T55*$J55)+(T56*$J56)+(T57*$J57)+(T58*$J58)+(T59*$J59)+(T60*$J60),$AQ$257)</f>
        <v>0</v>
      </c>
      <c r="U69" s="69" t="s">
        <v>181</v>
      </c>
      <c r="V69" s="152" t="s">
        <v>181</v>
      </c>
      <c r="W69" s="152" t="s">
        <v>181</v>
      </c>
      <c r="X69" s="152" t="s">
        <v>181</v>
      </c>
      <c r="Y69" s="406">
        <f>ROUND((Y41*$J41)+(Y42*$J42)+(Y43*$J43)+(Y44*$J44)+(Y45*$J45)+(Y46*$J46)+(Y47*$J47)+(Y48*$J48)+(Y49*$J49)+(Y50*$J50)+(Y51*$J51)+(Y52*$J52)+(Y53*$J53)+(Y54*$J54)+(Y55*$J55)+(Y56*$J56)+(Y57*$J57)+(Y58*$J58)+(Y59*$J59)+(Y60*$J60),$AQ$257)</f>
        <v>0</v>
      </c>
      <c r="Z69" s="69" t="s">
        <v>181</v>
      </c>
      <c r="AA69" s="152" t="s">
        <v>181</v>
      </c>
      <c r="AB69" s="152" t="s">
        <v>181</v>
      </c>
      <c r="AC69" s="152" t="s">
        <v>181</v>
      </c>
      <c r="AD69" s="406">
        <f>ROUND((AD41*$J41)+(AD42*$J42)+(AD43*$J43)+(AD44*$J44)+(AD45*$J45)+(AD46*$J46)+(AD47*$J47)+(AD48*$J48)+(AD49*$J49)+(AD50*$J50)+(AD51*$J51)+(AD52*$J52)+(AD53*$J53)+(AD54*$J54)+(AD55*$J55)+(AD56*$J56)+(AD57*$J57)+(AD58*$J58)+(AD59*$J59)+(AD60*$J60),$AQ$257)</f>
        <v>0</v>
      </c>
      <c r="AE69" s="69" t="s">
        <v>181</v>
      </c>
      <c r="AF69" s="152" t="s">
        <v>181</v>
      </c>
      <c r="AG69" s="152" t="s">
        <v>181</v>
      </c>
      <c r="AH69" s="152" t="s">
        <v>181</v>
      </c>
      <c r="AI69" s="406">
        <f>ROUND((AI41*$J41)+(AI42*$J42)+(AI43*$J43)+(AI44*$J44)+(AI45*$J45)+(AI46*$J46)+(AI47*$J47)+(AI48*$J48)+(AI49*$J49)+(AI50*$J50)+(AI51*$J51)+(AI52*$J52)+(AI53*$J53)+(AI54*$J54)+(AI55*$J55)+(AI56*$J56)+(AI57*$J57)+(AI58*$J58)+(AI59*$J59)+(AI60*$J60),$AQ$257)</f>
        <v>0</v>
      </c>
      <c r="AJ69" s="69" t="s">
        <v>181</v>
      </c>
      <c r="AK69" s="152" t="s">
        <v>181</v>
      </c>
      <c r="AL69" s="152" t="s">
        <v>181</v>
      </c>
      <c r="AM69" s="152" t="s">
        <v>181</v>
      </c>
      <c r="AN69" s="406">
        <f>ROUND((AN41*$J41)+(AN42*$J42)+(AN43*$J43)+(AN44*$J44)+(AN45*$J45)+(AN46*$J46)+(AN47*$J47)+(AN48*$J48)+(AN49*$J49)+(AN50*$J50)+(AN51*$J51)+(AN52*$J52)+(AN53*$J53)+(AN54*$J54)+(AN55*$J55)+(AN56*$J56)+(AN57*$J57)+(AN58*$J58)+(AN59*$J59)+(AN60*$J60),$AQ$257)</f>
        <v>0</v>
      </c>
      <c r="AO69" s="75" t="s">
        <v>181</v>
      </c>
      <c r="AP69" s="185" t="s">
        <v>181</v>
      </c>
      <c r="AQ69" s="52">
        <f>SUM(O69+T69+Y69+AD69+AN69+AI69)</f>
        <v>0</v>
      </c>
      <c r="AR69" s="188" t="s">
        <v>181</v>
      </c>
      <c r="AS69" s="729"/>
      <c r="AT69" s="132" t="s">
        <v>181</v>
      </c>
      <c r="AU69" s="132" t="s">
        <v>181</v>
      </c>
      <c r="AV69" s="132" t="s">
        <v>181</v>
      </c>
      <c r="AW69" s="132" t="s">
        <v>181</v>
      </c>
      <c r="AX69" s="132" t="s">
        <v>181</v>
      </c>
      <c r="AY69" s="132" t="s">
        <v>181</v>
      </c>
      <c r="AZ69" s="132" t="s">
        <v>181</v>
      </c>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32" t="s">
        <v>181</v>
      </c>
      <c r="CW69" s="127"/>
      <c r="CX69" s="127"/>
      <c r="CY69" s="127"/>
      <c r="CZ69" s="127"/>
      <c r="DA69" s="127"/>
      <c r="DB69" s="132" t="s">
        <v>181</v>
      </c>
      <c r="DC69" s="127"/>
      <c r="DD69" s="127"/>
      <c r="DE69" s="127"/>
      <c r="DF69" s="127"/>
      <c r="DG69" s="127"/>
      <c r="DH69" s="132" t="s">
        <v>181</v>
      </c>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row>
    <row r="70" spans="1:144" s="58" customFormat="1" ht="9.9499999999999993" customHeight="1" thickBot="1">
      <c r="A70" s="55" t="s">
        <v>181</v>
      </c>
      <c r="B70" s="56" t="s">
        <v>181</v>
      </c>
      <c r="C70" s="56" t="s">
        <v>181</v>
      </c>
      <c r="D70" s="56" t="s">
        <v>181</v>
      </c>
      <c r="E70" s="56" t="s">
        <v>181</v>
      </c>
      <c r="F70" s="56" t="s">
        <v>181</v>
      </c>
      <c r="G70" s="56" t="s">
        <v>181</v>
      </c>
      <c r="H70" s="56" t="s">
        <v>181</v>
      </c>
      <c r="I70" s="56" t="s">
        <v>181</v>
      </c>
      <c r="J70" s="56" t="s">
        <v>181</v>
      </c>
      <c r="K70" s="56" t="s">
        <v>181</v>
      </c>
      <c r="L70" s="68" t="s">
        <v>181</v>
      </c>
      <c r="M70" s="152" t="s">
        <v>181</v>
      </c>
      <c r="N70" s="152" t="s">
        <v>181</v>
      </c>
      <c r="O70" s="401" t="s">
        <v>181</v>
      </c>
      <c r="P70" s="69" t="s">
        <v>181</v>
      </c>
      <c r="Q70" s="152" t="s">
        <v>181</v>
      </c>
      <c r="R70" s="152" t="s">
        <v>181</v>
      </c>
      <c r="S70" s="152" t="s">
        <v>181</v>
      </c>
      <c r="T70" s="401" t="s">
        <v>181</v>
      </c>
      <c r="U70" s="69" t="s">
        <v>181</v>
      </c>
      <c r="V70" s="152" t="s">
        <v>181</v>
      </c>
      <c r="W70" s="152" t="s">
        <v>181</v>
      </c>
      <c r="X70" s="152" t="s">
        <v>181</v>
      </c>
      <c r="Y70" s="401" t="s">
        <v>181</v>
      </c>
      <c r="Z70" s="69" t="s">
        <v>181</v>
      </c>
      <c r="AA70" s="152" t="s">
        <v>181</v>
      </c>
      <c r="AB70" s="152" t="s">
        <v>181</v>
      </c>
      <c r="AC70" s="152" t="s">
        <v>181</v>
      </c>
      <c r="AD70" s="401" t="s">
        <v>181</v>
      </c>
      <c r="AE70" s="69" t="s">
        <v>181</v>
      </c>
      <c r="AF70" s="152" t="s">
        <v>181</v>
      </c>
      <c r="AG70" s="152" t="s">
        <v>181</v>
      </c>
      <c r="AH70" s="152" t="s">
        <v>181</v>
      </c>
      <c r="AI70" s="401" t="s">
        <v>181</v>
      </c>
      <c r="AJ70" s="69" t="s">
        <v>181</v>
      </c>
      <c r="AK70" s="152" t="s">
        <v>181</v>
      </c>
      <c r="AL70" s="152" t="s">
        <v>181</v>
      </c>
      <c r="AM70" s="152" t="s">
        <v>181</v>
      </c>
      <c r="AN70" s="401" t="s">
        <v>181</v>
      </c>
      <c r="AO70" s="75" t="s">
        <v>181</v>
      </c>
      <c r="AP70" s="185" t="s">
        <v>181</v>
      </c>
      <c r="AQ70" s="185" t="s">
        <v>181</v>
      </c>
      <c r="AR70" s="188" t="s">
        <v>181</v>
      </c>
      <c r="AS70" s="729"/>
      <c r="AT70" s="132" t="s">
        <v>181</v>
      </c>
      <c r="AU70" s="132" t="s">
        <v>181</v>
      </c>
      <c r="AV70" s="132" t="s">
        <v>181</v>
      </c>
      <c r="AW70" s="132" t="s">
        <v>181</v>
      </c>
      <c r="AX70" s="132" t="s">
        <v>181</v>
      </c>
      <c r="AY70" s="132" t="s">
        <v>181</v>
      </c>
      <c r="AZ70" s="132" t="s">
        <v>181</v>
      </c>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32" t="s">
        <v>181</v>
      </c>
      <c r="CW70" s="127"/>
      <c r="CX70" s="127"/>
      <c r="CY70" s="127"/>
      <c r="CZ70" s="127"/>
      <c r="DA70" s="127"/>
      <c r="DB70" s="132" t="s">
        <v>181</v>
      </c>
      <c r="DC70" s="127"/>
      <c r="DD70" s="127"/>
      <c r="DE70" s="127"/>
      <c r="DF70" s="127"/>
      <c r="DG70" s="127"/>
      <c r="DH70" s="132" t="s">
        <v>181</v>
      </c>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row>
    <row r="71" spans="1:144" s="58" customFormat="1" ht="20.25" customHeight="1" thickBot="1">
      <c r="A71" s="55" t="s">
        <v>181</v>
      </c>
      <c r="B71" s="56" t="s">
        <v>181</v>
      </c>
      <c r="C71" s="1347" t="s">
        <v>205</v>
      </c>
      <c r="D71" s="1348"/>
      <c r="E71" s="1348"/>
      <c r="F71" s="1348"/>
      <c r="G71" s="1348"/>
      <c r="H71" s="1348"/>
      <c r="I71" s="1348"/>
      <c r="J71" s="1348"/>
      <c r="K71" s="157" t="s">
        <v>181</v>
      </c>
      <c r="L71" s="68" t="s">
        <v>181</v>
      </c>
      <c r="M71" s="152" t="s">
        <v>181</v>
      </c>
      <c r="N71" s="152" t="s">
        <v>181</v>
      </c>
      <c r="O71" s="404">
        <f>SUM(O68:O69)</f>
        <v>0</v>
      </c>
      <c r="P71" s="69" t="s">
        <v>181</v>
      </c>
      <c r="Q71" s="152" t="s">
        <v>181</v>
      </c>
      <c r="R71" s="152" t="s">
        <v>181</v>
      </c>
      <c r="S71" s="152" t="s">
        <v>181</v>
      </c>
      <c r="T71" s="404">
        <f>SUM(T68:T69)</f>
        <v>0</v>
      </c>
      <c r="U71" s="69" t="s">
        <v>181</v>
      </c>
      <c r="V71" s="152" t="s">
        <v>181</v>
      </c>
      <c r="W71" s="152" t="s">
        <v>181</v>
      </c>
      <c r="X71" s="152" t="s">
        <v>181</v>
      </c>
      <c r="Y71" s="404">
        <f>SUM(Y68:Y69)</f>
        <v>0</v>
      </c>
      <c r="Z71" s="69" t="s">
        <v>181</v>
      </c>
      <c r="AA71" s="152" t="s">
        <v>181</v>
      </c>
      <c r="AB71" s="152" t="s">
        <v>181</v>
      </c>
      <c r="AC71" s="152" t="s">
        <v>181</v>
      </c>
      <c r="AD71" s="404">
        <f>SUM(AD68:AD69)</f>
        <v>0</v>
      </c>
      <c r="AE71" s="69" t="s">
        <v>181</v>
      </c>
      <c r="AF71" s="152" t="s">
        <v>181</v>
      </c>
      <c r="AG71" s="152" t="s">
        <v>181</v>
      </c>
      <c r="AH71" s="152" t="s">
        <v>181</v>
      </c>
      <c r="AI71" s="404">
        <f>SUM(AI68:AI69)</f>
        <v>0</v>
      </c>
      <c r="AJ71" s="69" t="s">
        <v>181</v>
      </c>
      <c r="AK71" s="152" t="s">
        <v>181</v>
      </c>
      <c r="AL71" s="152" t="s">
        <v>181</v>
      </c>
      <c r="AM71" s="152" t="s">
        <v>181</v>
      </c>
      <c r="AN71" s="404">
        <f>SUM(AN68:AN69)</f>
        <v>0</v>
      </c>
      <c r="AO71" s="75" t="s">
        <v>181</v>
      </c>
      <c r="AP71" s="185" t="s">
        <v>181</v>
      </c>
      <c r="AQ71" s="190">
        <f>SUM(O71:AN71)</f>
        <v>0</v>
      </c>
      <c r="AR71" s="188" t="s">
        <v>181</v>
      </c>
      <c r="AS71" s="729"/>
      <c r="AT71" s="132" t="s">
        <v>181</v>
      </c>
      <c r="AU71" s="132" t="s">
        <v>181</v>
      </c>
      <c r="AV71" s="132" t="s">
        <v>181</v>
      </c>
      <c r="AW71" s="132" t="s">
        <v>181</v>
      </c>
      <c r="AX71" s="132" t="s">
        <v>181</v>
      </c>
      <c r="AY71" s="132" t="s">
        <v>181</v>
      </c>
      <c r="AZ71" s="132" t="s">
        <v>181</v>
      </c>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32" t="s">
        <v>181</v>
      </c>
      <c r="CW71" s="127"/>
      <c r="CX71" s="127"/>
      <c r="CY71" s="127"/>
      <c r="CZ71" s="127"/>
      <c r="DA71" s="127"/>
      <c r="DB71" s="132" t="s">
        <v>181</v>
      </c>
      <c r="DC71" s="127"/>
      <c r="DD71" s="127"/>
      <c r="DE71" s="127"/>
      <c r="DF71" s="127"/>
      <c r="DG71" s="127"/>
      <c r="DH71" s="132" t="s">
        <v>181</v>
      </c>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row>
    <row r="72" spans="1:144" s="58" customFormat="1" ht="9.9499999999999993" customHeight="1" thickBot="1">
      <c r="A72" s="55" t="s">
        <v>181</v>
      </c>
      <c r="B72" s="56" t="s">
        <v>181</v>
      </c>
      <c r="C72" s="56" t="s">
        <v>181</v>
      </c>
      <c r="D72" s="56" t="s">
        <v>181</v>
      </c>
      <c r="E72" s="56" t="s">
        <v>181</v>
      </c>
      <c r="F72" s="56" t="s">
        <v>181</v>
      </c>
      <c r="G72" s="56" t="s">
        <v>181</v>
      </c>
      <c r="H72" s="56" t="s">
        <v>181</v>
      </c>
      <c r="I72" s="56" t="s">
        <v>181</v>
      </c>
      <c r="J72" s="157" t="s">
        <v>181</v>
      </c>
      <c r="K72" s="157" t="s">
        <v>181</v>
      </c>
      <c r="L72" s="68" t="s">
        <v>181</v>
      </c>
      <c r="M72" s="152" t="s">
        <v>181</v>
      </c>
      <c r="N72" s="152" t="s">
        <v>181</v>
      </c>
      <c r="O72" s="401" t="s">
        <v>181</v>
      </c>
      <c r="P72" s="69" t="s">
        <v>181</v>
      </c>
      <c r="Q72" s="152" t="s">
        <v>181</v>
      </c>
      <c r="R72" s="152" t="s">
        <v>181</v>
      </c>
      <c r="S72" s="152" t="s">
        <v>181</v>
      </c>
      <c r="T72" s="401" t="s">
        <v>181</v>
      </c>
      <c r="U72" s="69" t="s">
        <v>181</v>
      </c>
      <c r="V72" s="152" t="s">
        <v>181</v>
      </c>
      <c r="W72" s="152" t="s">
        <v>181</v>
      </c>
      <c r="X72" s="152" t="s">
        <v>181</v>
      </c>
      <c r="Y72" s="401" t="s">
        <v>181</v>
      </c>
      <c r="Z72" s="69" t="s">
        <v>181</v>
      </c>
      <c r="AA72" s="152" t="s">
        <v>181</v>
      </c>
      <c r="AB72" s="152" t="s">
        <v>181</v>
      </c>
      <c r="AC72" s="152" t="s">
        <v>181</v>
      </c>
      <c r="AD72" s="401" t="s">
        <v>181</v>
      </c>
      <c r="AE72" s="69" t="s">
        <v>181</v>
      </c>
      <c r="AF72" s="152" t="s">
        <v>181</v>
      </c>
      <c r="AG72" s="152" t="s">
        <v>181</v>
      </c>
      <c r="AH72" s="152" t="s">
        <v>181</v>
      </c>
      <c r="AI72" s="401" t="s">
        <v>181</v>
      </c>
      <c r="AJ72" s="69" t="s">
        <v>181</v>
      </c>
      <c r="AK72" s="152" t="s">
        <v>181</v>
      </c>
      <c r="AL72" s="152" t="s">
        <v>181</v>
      </c>
      <c r="AM72" s="152" t="s">
        <v>181</v>
      </c>
      <c r="AN72" s="401" t="s">
        <v>181</v>
      </c>
      <c r="AO72" s="75" t="s">
        <v>181</v>
      </c>
      <c r="AP72" s="185" t="s">
        <v>181</v>
      </c>
      <c r="AQ72" s="185" t="s">
        <v>181</v>
      </c>
      <c r="AR72" s="188" t="s">
        <v>181</v>
      </c>
      <c r="AS72" s="729"/>
      <c r="AT72" s="132" t="s">
        <v>181</v>
      </c>
      <c r="AU72" s="132" t="s">
        <v>181</v>
      </c>
      <c r="AV72" s="132" t="s">
        <v>181</v>
      </c>
      <c r="AW72" s="132" t="s">
        <v>181</v>
      </c>
      <c r="AX72" s="132" t="s">
        <v>181</v>
      </c>
      <c r="AY72" s="132" t="s">
        <v>181</v>
      </c>
      <c r="AZ72" s="132" t="s">
        <v>181</v>
      </c>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32" t="s">
        <v>181</v>
      </c>
      <c r="CW72" s="127"/>
      <c r="CX72" s="127"/>
      <c r="CY72" s="127"/>
      <c r="CZ72" s="127"/>
      <c r="DA72" s="127"/>
      <c r="DB72" s="132" t="s">
        <v>181</v>
      </c>
      <c r="DC72" s="127"/>
      <c r="DD72" s="127"/>
      <c r="DE72" s="127"/>
      <c r="DF72" s="127"/>
      <c r="DG72" s="127"/>
      <c r="DH72" s="132" t="s">
        <v>181</v>
      </c>
      <c r="DI72" s="127"/>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row>
    <row r="73" spans="1:144" s="58" customFormat="1" ht="20.25" customHeight="1" thickBot="1">
      <c r="A73" s="55" t="s">
        <v>181</v>
      </c>
      <c r="B73" s="56" t="s">
        <v>181</v>
      </c>
      <c r="C73" s="1347" t="s">
        <v>240</v>
      </c>
      <c r="D73" s="1348"/>
      <c r="E73" s="1348"/>
      <c r="F73" s="1348"/>
      <c r="G73" s="1348"/>
      <c r="H73" s="1348"/>
      <c r="I73" s="1348"/>
      <c r="J73" s="1348"/>
      <c r="K73" s="56" t="s">
        <v>181</v>
      </c>
      <c r="L73" s="68" t="s">
        <v>181</v>
      </c>
      <c r="M73" s="152" t="s">
        <v>181</v>
      </c>
      <c r="N73" s="152" t="s">
        <v>181</v>
      </c>
      <c r="O73" s="407">
        <f>SUM(O64+O71)</f>
        <v>0</v>
      </c>
      <c r="P73" s="69" t="s">
        <v>181</v>
      </c>
      <c r="Q73" s="152" t="s">
        <v>181</v>
      </c>
      <c r="R73" s="152" t="s">
        <v>181</v>
      </c>
      <c r="S73" s="152" t="s">
        <v>181</v>
      </c>
      <c r="T73" s="407">
        <f>SUM(T64+T71)</f>
        <v>0</v>
      </c>
      <c r="U73" s="69" t="s">
        <v>181</v>
      </c>
      <c r="V73" s="152" t="s">
        <v>181</v>
      </c>
      <c r="W73" s="152" t="s">
        <v>181</v>
      </c>
      <c r="X73" s="152" t="s">
        <v>181</v>
      </c>
      <c r="Y73" s="407">
        <f>SUM(Y64+Y71)</f>
        <v>0</v>
      </c>
      <c r="Z73" s="69" t="s">
        <v>181</v>
      </c>
      <c r="AA73" s="152" t="s">
        <v>181</v>
      </c>
      <c r="AB73" s="152" t="s">
        <v>181</v>
      </c>
      <c r="AC73" s="152" t="s">
        <v>181</v>
      </c>
      <c r="AD73" s="407">
        <f>SUM(AD64+AD71)</f>
        <v>0</v>
      </c>
      <c r="AE73" s="69" t="s">
        <v>181</v>
      </c>
      <c r="AF73" s="152" t="s">
        <v>181</v>
      </c>
      <c r="AG73" s="152" t="s">
        <v>181</v>
      </c>
      <c r="AH73" s="152" t="s">
        <v>181</v>
      </c>
      <c r="AI73" s="407">
        <f>SUM(AI64+AI71)</f>
        <v>0</v>
      </c>
      <c r="AJ73" s="69" t="s">
        <v>181</v>
      </c>
      <c r="AK73" s="152" t="s">
        <v>181</v>
      </c>
      <c r="AL73" s="152" t="s">
        <v>181</v>
      </c>
      <c r="AM73" s="152" t="s">
        <v>181</v>
      </c>
      <c r="AN73" s="407">
        <f>SUM(AN64+AN71)</f>
        <v>0</v>
      </c>
      <c r="AO73" s="75" t="s">
        <v>181</v>
      </c>
      <c r="AP73" s="185" t="s">
        <v>181</v>
      </c>
      <c r="AQ73" s="191">
        <f>SUM(O73:AN73)</f>
        <v>0</v>
      </c>
      <c r="AR73" s="188" t="s">
        <v>181</v>
      </c>
      <c r="AS73" s="729"/>
      <c r="AT73" s="132" t="s">
        <v>181</v>
      </c>
      <c r="AU73" s="132" t="s">
        <v>181</v>
      </c>
      <c r="AV73" s="132" t="s">
        <v>181</v>
      </c>
      <c r="AW73" s="132" t="s">
        <v>181</v>
      </c>
      <c r="AX73" s="132" t="s">
        <v>181</v>
      </c>
      <c r="AY73" s="132" t="s">
        <v>181</v>
      </c>
      <c r="AZ73" s="132" t="s">
        <v>181</v>
      </c>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32" t="s">
        <v>181</v>
      </c>
      <c r="CW73" s="127"/>
      <c r="CX73" s="127"/>
      <c r="CY73" s="127"/>
      <c r="CZ73" s="127"/>
      <c r="DA73" s="127"/>
      <c r="DB73" s="132" t="s">
        <v>181</v>
      </c>
      <c r="DC73" s="127"/>
      <c r="DD73" s="127"/>
      <c r="DE73" s="127"/>
      <c r="DF73" s="127"/>
      <c r="DG73" s="127"/>
      <c r="DH73" s="132" t="s">
        <v>181</v>
      </c>
      <c r="DI73" s="127"/>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row>
    <row r="74" spans="1:144" s="58" customFormat="1" ht="9.9499999999999993" customHeight="1" thickBot="1">
      <c r="A74" s="61" t="s">
        <v>181</v>
      </c>
      <c r="B74" s="62" t="s">
        <v>181</v>
      </c>
      <c r="C74" s="62" t="s">
        <v>181</v>
      </c>
      <c r="D74" s="62" t="s">
        <v>181</v>
      </c>
      <c r="E74" s="62" t="s">
        <v>181</v>
      </c>
      <c r="F74" s="62" t="s">
        <v>181</v>
      </c>
      <c r="G74" s="62" t="s">
        <v>181</v>
      </c>
      <c r="H74" s="62" t="s">
        <v>181</v>
      </c>
      <c r="I74" s="62" t="s">
        <v>181</v>
      </c>
      <c r="J74" s="62" t="s">
        <v>181</v>
      </c>
      <c r="K74" s="62" t="s">
        <v>181</v>
      </c>
      <c r="L74" s="79" t="s">
        <v>181</v>
      </c>
      <c r="M74" s="80" t="s">
        <v>181</v>
      </c>
      <c r="N74" s="80" t="s">
        <v>181</v>
      </c>
      <c r="O74" s="403" t="s">
        <v>181</v>
      </c>
      <c r="P74" s="82" t="s">
        <v>181</v>
      </c>
      <c r="Q74" s="80" t="s">
        <v>181</v>
      </c>
      <c r="R74" s="80" t="s">
        <v>181</v>
      </c>
      <c r="S74" s="80" t="s">
        <v>181</v>
      </c>
      <c r="T74" s="403" t="s">
        <v>181</v>
      </c>
      <c r="U74" s="82" t="s">
        <v>181</v>
      </c>
      <c r="V74" s="80" t="s">
        <v>181</v>
      </c>
      <c r="W74" s="80" t="s">
        <v>181</v>
      </c>
      <c r="X74" s="80" t="s">
        <v>181</v>
      </c>
      <c r="Y74" s="403" t="s">
        <v>181</v>
      </c>
      <c r="Z74" s="82" t="s">
        <v>181</v>
      </c>
      <c r="AA74" s="80" t="s">
        <v>181</v>
      </c>
      <c r="AB74" s="80" t="s">
        <v>181</v>
      </c>
      <c r="AC74" s="80" t="s">
        <v>181</v>
      </c>
      <c r="AD74" s="403" t="s">
        <v>181</v>
      </c>
      <c r="AE74" s="82" t="s">
        <v>181</v>
      </c>
      <c r="AF74" s="80" t="s">
        <v>181</v>
      </c>
      <c r="AG74" s="80" t="s">
        <v>181</v>
      </c>
      <c r="AH74" s="80" t="s">
        <v>181</v>
      </c>
      <c r="AI74" s="403" t="s">
        <v>181</v>
      </c>
      <c r="AJ74" s="82" t="s">
        <v>181</v>
      </c>
      <c r="AK74" s="80" t="s">
        <v>181</v>
      </c>
      <c r="AL74" s="80" t="s">
        <v>181</v>
      </c>
      <c r="AM74" s="80" t="s">
        <v>181</v>
      </c>
      <c r="AN74" s="403" t="s">
        <v>181</v>
      </c>
      <c r="AO74" s="83" t="s">
        <v>181</v>
      </c>
      <c r="AP74" s="186" t="s">
        <v>181</v>
      </c>
      <c r="AQ74" s="186" t="s">
        <v>181</v>
      </c>
      <c r="AR74" s="189" t="s">
        <v>181</v>
      </c>
      <c r="AS74" s="729"/>
      <c r="AT74" s="132" t="s">
        <v>181</v>
      </c>
      <c r="AU74" s="132" t="s">
        <v>181</v>
      </c>
      <c r="AV74" s="132" t="s">
        <v>181</v>
      </c>
      <c r="AW74" s="132" t="s">
        <v>181</v>
      </c>
      <c r="AX74" s="132" t="s">
        <v>181</v>
      </c>
      <c r="AY74" s="132" t="s">
        <v>181</v>
      </c>
      <c r="AZ74" s="132" t="s">
        <v>181</v>
      </c>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32" t="s">
        <v>181</v>
      </c>
      <c r="CW74" s="127"/>
      <c r="CX74" s="127"/>
      <c r="CY74" s="127"/>
      <c r="CZ74" s="127"/>
      <c r="DA74" s="127"/>
      <c r="DB74" s="132" t="s">
        <v>181</v>
      </c>
      <c r="DC74" s="127"/>
      <c r="DD74" s="127"/>
      <c r="DE74" s="127"/>
      <c r="DF74" s="127"/>
      <c r="DG74" s="127"/>
      <c r="DH74" s="132" t="s">
        <v>181</v>
      </c>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row>
    <row r="75" spans="1:144" s="58" customFormat="1" ht="9.9499999999999993" customHeight="1">
      <c r="A75" s="55" t="s">
        <v>181</v>
      </c>
      <c r="B75" s="84" t="s">
        <v>181</v>
      </c>
      <c r="C75" s="84" t="s">
        <v>181</v>
      </c>
      <c r="D75" s="84" t="s">
        <v>181</v>
      </c>
      <c r="E75" s="56" t="s">
        <v>181</v>
      </c>
      <c r="F75" s="56" t="s">
        <v>181</v>
      </c>
      <c r="G75" s="56" t="s">
        <v>181</v>
      </c>
      <c r="H75" s="56" t="s">
        <v>181</v>
      </c>
      <c r="I75" s="56" t="s">
        <v>181</v>
      </c>
      <c r="J75" s="56" t="s">
        <v>181</v>
      </c>
      <c r="K75" s="56" t="s">
        <v>181</v>
      </c>
      <c r="L75" s="68" t="s">
        <v>181</v>
      </c>
      <c r="M75" s="152" t="s">
        <v>181</v>
      </c>
      <c r="N75" s="152" t="s">
        <v>181</v>
      </c>
      <c r="O75" s="401" t="s">
        <v>181</v>
      </c>
      <c r="P75" s="152" t="s">
        <v>181</v>
      </c>
      <c r="Q75" s="68" t="s">
        <v>181</v>
      </c>
      <c r="R75" s="152" t="s">
        <v>181</v>
      </c>
      <c r="S75" s="152" t="s">
        <v>181</v>
      </c>
      <c r="T75" s="401" t="s">
        <v>181</v>
      </c>
      <c r="U75" s="152" t="s">
        <v>181</v>
      </c>
      <c r="V75" s="68" t="s">
        <v>181</v>
      </c>
      <c r="W75" s="152" t="s">
        <v>181</v>
      </c>
      <c r="X75" s="152" t="s">
        <v>181</v>
      </c>
      <c r="Y75" s="401" t="s">
        <v>181</v>
      </c>
      <c r="Z75" s="152" t="s">
        <v>181</v>
      </c>
      <c r="AA75" s="68" t="s">
        <v>181</v>
      </c>
      <c r="AB75" s="152" t="s">
        <v>181</v>
      </c>
      <c r="AC75" s="152" t="s">
        <v>181</v>
      </c>
      <c r="AD75" s="401" t="s">
        <v>181</v>
      </c>
      <c r="AE75" s="152" t="s">
        <v>181</v>
      </c>
      <c r="AF75" s="68" t="s">
        <v>181</v>
      </c>
      <c r="AG75" s="152" t="s">
        <v>181</v>
      </c>
      <c r="AH75" s="152" t="s">
        <v>181</v>
      </c>
      <c r="AI75" s="401" t="s">
        <v>181</v>
      </c>
      <c r="AJ75" s="152" t="s">
        <v>181</v>
      </c>
      <c r="AK75" s="68" t="s">
        <v>181</v>
      </c>
      <c r="AL75" s="152" t="s">
        <v>181</v>
      </c>
      <c r="AM75" s="152" t="s">
        <v>181</v>
      </c>
      <c r="AN75" s="401" t="s">
        <v>181</v>
      </c>
      <c r="AO75" s="85" t="s">
        <v>181</v>
      </c>
      <c r="AP75" s="187" t="s">
        <v>181</v>
      </c>
      <c r="AQ75" s="185" t="s">
        <v>181</v>
      </c>
      <c r="AR75" s="188" t="s">
        <v>181</v>
      </c>
      <c r="AS75" s="729"/>
      <c r="AT75" s="132" t="s">
        <v>181</v>
      </c>
      <c r="AU75" s="132" t="s">
        <v>181</v>
      </c>
      <c r="AV75" s="132" t="s">
        <v>181</v>
      </c>
      <c r="AW75" s="132" t="s">
        <v>181</v>
      </c>
      <c r="AX75" s="132" t="s">
        <v>181</v>
      </c>
      <c r="AY75" s="132" t="s">
        <v>181</v>
      </c>
      <c r="AZ75" s="132" t="s">
        <v>181</v>
      </c>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32" t="s">
        <v>181</v>
      </c>
      <c r="CW75" s="127"/>
      <c r="CX75" s="127"/>
      <c r="CY75" s="127"/>
      <c r="CZ75" s="127"/>
      <c r="DA75" s="127"/>
      <c r="DB75" s="132" t="s">
        <v>181</v>
      </c>
      <c r="DC75" s="127"/>
      <c r="DD75" s="127"/>
      <c r="DE75" s="127"/>
      <c r="DF75" s="127"/>
      <c r="DG75" s="127"/>
      <c r="DH75" s="132" t="s">
        <v>181</v>
      </c>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row>
    <row r="76" spans="1:144" s="58" customFormat="1" ht="30" customHeight="1">
      <c r="A76" s="55"/>
      <c r="B76" s="1347" t="s">
        <v>390</v>
      </c>
      <c r="C76" s="1347"/>
      <c r="D76" s="1347"/>
      <c r="E76" s="1347"/>
      <c r="F76" s="1347"/>
      <c r="G76" s="1348"/>
      <c r="H76" s="1348"/>
      <c r="I76" s="1348"/>
      <c r="J76" s="1348"/>
      <c r="K76" s="56" t="s">
        <v>181</v>
      </c>
      <c r="L76" s="68" t="s">
        <v>181</v>
      </c>
      <c r="M76" s="152" t="s">
        <v>181</v>
      </c>
      <c r="N76" s="152" t="s">
        <v>181</v>
      </c>
      <c r="O76" s="405" t="s">
        <v>181</v>
      </c>
      <c r="P76" s="69" t="s">
        <v>181</v>
      </c>
      <c r="Q76" s="152" t="s">
        <v>181</v>
      </c>
      <c r="R76" s="152" t="s">
        <v>181</v>
      </c>
      <c r="S76" s="152" t="s">
        <v>181</v>
      </c>
      <c r="T76" s="405" t="s">
        <v>181</v>
      </c>
      <c r="U76" s="69" t="s">
        <v>181</v>
      </c>
      <c r="V76" s="152" t="s">
        <v>181</v>
      </c>
      <c r="W76" s="152" t="s">
        <v>181</v>
      </c>
      <c r="X76" s="152" t="s">
        <v>181</v>
      </c>
      <c r="Y76" s="405" t="s">
        <v>181</v>
      </c>
      <c r="Z76" s="69" t="s">
        <v>181</v>
      </c>
      <c r="AA76" s="152" t="s">
        <v>181</v>
      </c>
      <c r="AB76" s="152" t="s">
        <v>181</v>
      </c>
      <c r="AC76" s="152" t="s">
        <v>181</v>
      </c>
      <c r="AD76" s="405" t="s">
        <v>181</v>
      </c>
      <c r="AE76" s="69" t="s">
        <v>181</v>
      </c>
      <c r="AF76" s="152" t="s">
        <v>181</v>
      </c>
      <c r="AG76" s="152" t="s">
        <v>181</v>
      </c>
      <c r="AH76" s="152" t="s">
        <v>181</v>
      </c>
      <c r="AI76" s="405" t="s">
        <v>181</v>
      </c>
      <c r="AJ76" s="69" t="s">
        <v>181</v>
      </c>
      <c r="AK76" s="152" t="s">
        <v>181</v>
      </c>
      <c r="AL76" s="152" t="s">
        <v>181</v>
      </c>
      <c r="AM76" s="152" t="s">
        <v>181</v>
      </c>
      <c r="AN76" s="405" t="s">
        <v>181</v>
      </c>
      <c r="AO76" s="75" t="s">
        <v>181</v>
      </c>
      <c r="AP76" s="185" t="s">
        <v>181</v>
      </c>
      <c r="AQ76" s="192" t="s">
        <v>181</v>
      </c>
      <c r="AR76" s="188" t="s">
        <v>181</v>
      </c>
      <c r="AS76" s="729"/>
      <c r="AT76" s="132" t="s">
        <v>181</v>
      </c>
      <c r="AU76" s="132" t="s">
        <v>181</v>
      </c>
      <c r="AV76" s="132" t="s">
        <v>181</v>
      </c>
      <c r="AW76" s="132" t="s">
        <v>181</v>
      </c>
      <c r="AX76" s="132" t="s">
        <v>181</v>
      </c>
      <c r="AY76" s="132" t="s">
        <v>181</v>
      </c>
      <c r="AZ76" s="132" t="s">
        <v>181</v>
      </c>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32" t="s">
        <v>181</v>
      </c>
      <c r="CW76" s="127"/>
      <c r="CX76" s="127"/>
      <c r="CY76" s="127"/>
      <c r="CZ76" s="127"/>
      <c r="DA76" s="127"/>
      <c r="DB76" s="132" t="s">
        <v>181</v>
      </c>
      <c r="DC76" s="127"/>
      <c r="DD76" s="127"/>
      <c r="DE76" s="127"/>
      <c r="DF76" s="127"/>
      <c r="DG76" s="127"/>
      <c r="DH76" s="132" t="s">
        <v>181</v>
      </c>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row>
    <row r="77" spans="1:144" s="58" customFormat="1" ht="20.25" customHeight="1">
      <c r="A77" s="55" t="s">
        <v>181</v>
      </c>
      <c r="B77" s="59">
        <v>1</v>
      </c>
      <c r="C77" s="1092" t="s">
        <v>262</v>
      </c>
      <c r="D77" s="1093"/>
      <c r="E77" s="1093"/>
      <c r="F77" s="1093"/>
      <c r="G77" s="1093"/>
      <c r="H77" s="1093"/>
      <c r="I77" s="1093"/>
      <c r="J77" s="1093"/>
      <c r="K77" s="56" t="s">
        <v>181</v>
      </c>
      <c r="L77" s="68" t="s">
        <v>181</v>
      </c>
      <c r="M77" s="152" t="s">
        <v>181</v>
      </c>
      <c r="N77" s="152" t="s">
        <v>181</v>
      </c>
      <c r="O77" s="401" t="s">
        <v>181</v>
      </c>
      <c r="P77" s="152" t="s">
        <v>181</v>
      </c>
      <c r="Q77" s="68" t="s">
        <v>181</v>
      </c>
      <c r="R77" s="152" t="s">
        <v>181</v>
      </c>
      <c r="S77" s="152" t="s">
        <v>181</v>
      </c>
      <c r="T77" s="401" t="s">
        <v>181</v>
      </c>
      <c r="U77" s="152" t="s">
        <v>181</v>
      </c>
      <c r="V77" s="68" t="s">
        <v>181</v>
      </c>
      <c r="W77" s="152" t="s">
        <v>181</v>
      </c>
      <c r="X77" s="152" t="s">
        <v>181</v>
      </c>
      <c r="Y77" s="401" t="s">
        <v>181</v>
      </c>
      <c r="Z77" s="152" t="s">
        <v>181</v>
      </c>
      <c r="AA77" s="68" t="s">
        <v>181</v>
      </c>
      <c r="AB77" s="152" t="s">
        <v>181</v>
      </c>
      <c r="AC77" s="152" t="s">
        <v>181</v>
      </c>
      <c r="AD77" s="401" t="s">
        <v>181</v>
      </c>
      <c r="AE77" s="152" t="s">
        <v>181</v>
      </c>
      <c r="AF77" s="68" t="s">
        <v>181</v>
      </c>
      <c r="AG77" s="152" t="s">
        <v>181</v>
      </c>
      <c r="AH77" s="152" t="s">
        <v>181</v>
      </c>
      <c r="AI77" s="401" t="s">
        <v>181</v>
      </c>
      <c r="AJ77" s="152" t="s">
        <v>181</v>
      </c>
      <c r="AK77" s="68" t="s">
        <v>181</v>
      </c>
      <c r="AL77" s="152" t="s">
        <v>181</v>
      </c>
      <c r="AM77" s="152" t="s">
        <v>181</v>
      </c>
      <c r="AN77" s="401" t="s">
        <v>181</v>
      </c>
      <c r="AO77" s="85" t="s">
        <v>181</v>
      </c>
      <c r="AP77" s="187" t="s">
        <v>181</v>
      </c>
      <c r="AQ77" s="185" t="s">
        <v>181</v>
      </c>
      <c r="AR77" s="188" t="s">
        <v>181</v>
      </c>
      <c r="AS77" s="729"/>
      <c r="AT77" s="132" t="s">
        <v>181</v>
      </c>
      <c r="AU77" s="132" t="s">
        <v>181</v>
      </c>
      <c r="AV77" s="132" t="s">
        <v>181</v>
      </c>
      <c r="AW77" s="132" t="s">
        <v>181</v>
      </c>
      <c r="AX77" s="132" t="s">
        <v>181</v>
      </c>
      <c r="AY77" s="132" t="s">
        <v>181</v>
      </c>
      <c r="AZ77" s="132" t="s">
        <v>181</v>
      </c>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32" t="s">
        <v>181</v>
      </c>
      <c r="CW77" s="127"/>
      <c r="CX77" s="127"/>
      <c r="CY77" s="127"/>
      <c r="CZ77" s="127"/>
      <c r="DA77" s="127"/>
      <c r="DB77" s="132" t="s">
        <v>181</v>
      </c>
      <c r="DC77" s="127"/>
      <c r="DD77" s="127"/>
      <c r="DE77" s="127"/>
      <c r="DF77" s="127"/>
      <c r="DG77" s="127"/>
      <c r="DH77" s="132" t="s">
        <v>181</v>
      </c>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row>
    <row r="78" spans="1:144" s="58" customFormat="1" ht="20.25" customHeight="1">
      <c r="A78" s="55" t="s">
        <v>181</v>
      </c>
      <c r="B78" s="56" t="s">
        <v>181</v>
      </c>
      <c r="C78" s="56" t="s">
        <v>181</v>
      </c>
      <c r="D78" s="1090" t="s">
        <v>261</v>
      </c>
      <c r="E78" s="1091"/>
      <c r="F78" s="1091"/>
      <c r="G78" s="1091"/>
      <c r="H78" s="1091"/>
      <c r="I78" s="1091"/>
      <c r="J78" s="1091"/>
      <c r="K78" s="56" t="s">
        <v>181</v>
      </c>
      <c r="L78" s="68" t="s">
        <v>181</v>
      </c>
      <c r="M78" s="152" t="s">
        <v>181</v>
      </c>
      <c r="N78" s="152" t="s">
        <v>181</v>
      </c>
      <c r="O78" s="408"/>
      <c r="P78" s="152"/>
      <c r="Q78" s="68"/>
      <c r="R78" s="152"/>
      <c r="S78" s="152"/>
      <c r="T78" s="408"/>
      <c r="U78" s="152"/>
      <c r="V78" s="68"/>
      <c r="W78" s="152"/>
      <c r="X78" s="152"/>
      <c r="Y78" s="408"/>
      <c r="Z78" s="152"/>
      <c r="AA78" s="68"/>
      <c r="AB78" s="152"/>
      <c r="AC78" s="152"/>
      <c r="AD78" s="408"/>
      <c r="AE78" s="152"/>
      <c r="AF78" s="68"/>
      <c r="AG78" s="152"/>
      <c r="AH78" s="152"/>
      <c r="AI78" s="408"/>
      <c r="AJ78" s="152"/>
      <c r="AK78" s="68"/>
      <c r="AL78" s="152"/>
      <c r="AM78" s="152"/>
      <c r="AN78" s="408"/>
      <c r="AO78" s="85" t="s">
        <v>181</v>
      </c>
      <c r="AP78" s="187" t="s">
        <v>181</v>
      </c>
      <c r="AQ78" s="53">
        <f>SUM(O78:AN78)</f>
        <v>0</v>
      </c>
      <c r="AR78" s="188" t="s">
        <v>181</v>
      </c>
      <c r="AS78" s="729"/>
      <c r="AT78" s="132" t="s">
        <v>181</v>
      </c>
      <c r="AU78" s="132" t="s">
        <v>181</v>
      </c>
      <c r="AV78" s="132" t="s">
        <v>181</v>
      </c>
      <c r="AW78" s="132" t="s">
        <v>181</v>
      </c>
      <c r="AX78" s="132" t="s">
        <v>181</v>
      </c>
      <c r="AY78" s="132" t="s">
        <v>181</v>
      </c>
      <c r="AZ78" s="132" t="s">
        <v>181</v>
      </c>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32" t="s">
        <v>181</v>
      </c>
      <c r="CW78" s="127"/>
      <c r="CX78" s="127"/>
      <c r="CY78" s="127"/>
      <c r="CZ78" s="127"/>
      <c r="DA78" s="127"/>
      <c r="DB78" s="132" t="s">
        <v>181</v>
      </c>
      <c r="DC78" s="127"/>
      <c r="DD78" s="127"/>
      <c r="DE78" s="127"/>
      <c r="DF78" s="127"/>
      <c r="DG78" s="127"/>
      <c r="DH78" s="132" t="s">
        <v>181</v>
      </c>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row>
    <row r="79" spans="1:144" s="58" customFormat="1" ht="20.25" customHeight="1">
      <c r="A79" s="55"/>
      <c r="B79" s="56"/>
      <c r="C79" s="56"/>
      <c r="D79" s="1090" t="s">
        <v>261</v>
      </c>
      <c r="E79" s="1091"/>
      <c r="F79" s="1091"/>
      <c r="G79" s="1091"/>
      <c r="H79" s="1091"/>
      <c r="I79" s="1091"/>
      <c r="J79" s="1091"/>
      <c r="K79" s="56"/>
      <c r="L79" s="68"/>
      <c r="M79" s="152"/>
      <c r="N79" s="152"/>
      <c r="O79" s="408"/>
      <c r="P79" s="152"/>
      <c r="Q79" s="68"/>
      <c r="R79" s="152"/>
      <c r="S79" s="152"/>
      <c r="T79" s="408"/>
      <c r="U79" s="152"/>
      <c r="V79" s="68"/>
      <c r="W79" s="152"/>
      <c r="X79" s="152"/>
      <c r="Y79" s="408"/>
      <c r="Z79" s="152"/>
      <c r="AA79" s="68"/>
      <c r="AB79" s="152"/>
      <c r="AC79" s="152"/>
      <c r="AD79" s="408"/>
      <c r="AE79" s="152"/>
      <c r="AF79" s="68"/>
      <c r="AG79" s="152"/>
      <c r="AH79" s="152"/>
      <c r="AI79" s="408"/>
      <c r="AJ79" s="152"/>
      <c r="AK79" s="68"/>
      <c r="AL79" s="152"/>
      <c r="AM79" s="152"/>
      <c r="AN79" s="408"/>
      <c r="AO79" s="85"/>
      <c r="AP79" s="187"/>
      <c r="AQ79" s="53">
        <f>SUM(O79:AN79)</f>
        <v>0</v>
      </c>
      <c r="AR79" s="188"/>
      <c r="AS79" s="729"/>
      <c r="AT79" s="132" t="s">
        <v>181</v>
      </c>
      <c r="AU79" s="132" t="s">
        <v>181</v>
      </c>
      <c r="AV79" s="132" t="s">
        <v>181</v>
      </c>
      <c r="AW79" s="132" t="s">
        <v>181</v>
      </c>
      <c r="AX79" s="132" t="s">
        <v>181</v>
      </c>
      <c r="AY79" s="132" t="s">
        <v>181</v>
      </c>
      <c r="AZ79" s="132" t="s">
        <v>181</v>
      </c>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32" t="s">
        <v>181</v>
      </c>
      <c r="CW79" s="127"/>
      <c r="CX79" s="127"/>
      <c r="CY79" s="127"/>
      <c r="CZ79" s="127"/>
      <c r="DA79" s="127"/>
      <c r="DB79" s="132" t="s">
        <v>181</v>
      </c>
      <c r="DC79" s="127"/>
      <c r="DD79" s="127"/>
      <c r="DE79" s="127"/>
      <c r="DF79" s="127"/>
      <c r="DG79" s="127"/>
      <c r="DH79" s="132" t="s">
        <v>181</v>
      </c>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row>
    <row r="80" spans="1:144" s="58" customFormat="1" ht="20.25" customHeight="1">
      <c r="A80" s="55"/>
      <c r="B80" s="56"/>
      <c r="C80" s="56"/>
      <c r="D80" s="1090" t="s">
        <v>261</v>
      </c>
      <c r="E80" s="1091"/>
      <c r="F80" s="1091"/>
      <c r="G80" s="1091"/>
      <c r="H80" s="1091"/>
      <c r="I80" s="1091"/>
      <c r="J80" s="1091"/>
      <c r="K80" s="56"/>
      <c r="L80" s="68"/>
      <c r="M80" s="152"/>
      <c r="N80" s="152"/>
      <c r="O80" s="408"/>
      <c r="P80" s="152"/>
      <c r="Q80" s="68"/>
      <c r="R80" s="152"/>
      <c r="S80" s="152"/>
      <c r="T80" s="408"/>
      <c r="U80" s="152"/>
      <c r="V80" s="68"/>
      <c r="W80" s="152"/>
      <c r="X80" s="152"/>
      <c r="Y80" s="408"/>
      <c r="Z80" s="152"/>
      <c r="AA80" s="68"/>
      <c r="AB80" s="152"/>
      <c r="AC80" s="152"/>
      <c r="AD80" s="408"/>
      <c r="AE80" s="152"/>
      <c r="AF80" s="68"/>
      <c r="AG80" s="152"/>
      <c r="AH80" s="152"/>
      <c r="AI80" s="408"/>
      <c r="AJ80" s="152"/>
      <c r="AK80" s="68"/>
      <c r="AL80" s="152"/>
      <c r="AM80" s="152"/>
      <c r="AN80" s="408"/>
      <c r="AO80" s="85"/>
      <c r="AP80" s="187"/>
      <c r="AQ80" s="53">
        <f>SUM(O80:AN80)</f>
        <v>0</v>
      </c>
      <c r="AR80" s="188"/>
      <c r="AS80" s="729"/>
      <c r="AT80" s="132"/>
      <c r="AU80" s="132"/>
      <c r="AV80" s="132"/>
      <c r="AW80" s="132"/>
      <c r="AX80" s="132"/>
      <c r="AY80" s="132"/>
      <c r="AZ80" s="132"/>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32"/>
      <c r="CW80" s="127"/>
      <c r="CX80" s="127"/>
      <c r="CY80" s="127"/>
      <c r="CZ80" s="127"/>
      <c r="DA80" s="127"/>
      <c r="DB80" s="132"/>
      <c r="DC80" s="127"/>
      <c r="DD80" s="127"/>
      <c r="DE80" s="127"/>
      <c r="DF80" s="127"/>
      <c r="DG80" s="127"/>
      <c r="DH80" s="132"/>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row>
    <row r="81" spans="1:144" s="58" customFormat="1" ht="9.9499999999999993" customHeight="1">
      <c r="A81" s="55" t="s">
        <v>181</v>
      </c>
      <c r="B81" s="56" t="s">
        <v>181</v>
      </c>
      <c r="C81" s="56" t="s">
        <v>181</v>
      </c>
      <c r="D81" s="56" t="s">
        <v>181</v>
      </c>
      <c r="E81" s="56" t="s">
        <v>181</v>
      </c>
      <c r="F81" s="56" t="s">
        <v>181</v>
      </c>
      <c r="G81" s="56" t="s">
        <v>181</v>
      </c>
      <c r="H81" s="56" t="s">
        <v>181</v>
      </c>
      <c r="I81" s="56" t="s">
        <v>181</v>
      </c>
      <c r="J81" s="157" t="s">
        <v>181</v>
      </c>
      <c r="K81" s="157" t="s">
        <v>181</v>
      </c>
      <c r="L81" s="68" t="s">
        <v>181</v>
      </c>
      <c r="M81" s="152" t="s">
        <v>181</v>
      </c>
      <c r="N81" s="152" t="s">
        <v>181</v>
      </c>
      <c r="O81" s="401"/>
      <c r="P81" s="69"/>
      <c r="Q81" s="152"/>
      <c r="R81" s="152"/>
      <c r="S81" s="152"/>
      <c r="T81" s="401"/>
      <c r="U81" s="69"/>
      <c r="V81" s="152"/>
      <c r="W81" s="152"/>
      <c r="X81" s="152"/>
      <c r="Y81" s="401"/>
      <c r="Z81" s="69" t="s">
        <v>181</v>
      </c>
      <c r="AA81" s="152" t="s">
        <v>181</v>
      </c>
      <c r="AB81" s="152" t="s">
        <v>181</v>
      </c>
      <c r="AC81" s="152" t="s">
        <v>181</v>
      </c>
      <c r="AD81" s="401" t="s">
        <v>181</v>
      </c>
      <c r="AE81" s="69" t="s">
        <v>181</v>
      </c>
      <c r="AF81" s="152" t="s">
        <v>181</v>
      </c>
      <c r="AG81" s="152" t="s">
        <v>181</v>
      </c>
      <c r="AH81" s="152" t="s">
        <v>181</v>
      </c>
      <c r="AI81" s="401" t="s">
        <v>181</v>
      </c>
      <c r="AJ81" s="69" t="s">
        <v>181</v>
      </c>
      <c r="AK81" s="152" t="s">
        <v>181</v>
      </c>
      <c r="AL81" s="152" t="s">
        <v>181</v>
      </c>
      <c r="AM81" s="152" t="s">
        <v>181</v>
      </c>
      <c r="AN81" s="401" t="s">
        <v>181</v>
      </c>
      <c r="AO81" s="75" t="s">
        <v>181</v>
      </c>
      <c r="AP81" s="185" t="s">
        <v>181</v>
      </c>
      <c r="AQ81" s="185" t="s">
        <v>181</v>
      </c>
      <c r="AR81" s="188" t="s">
        <v>181</v>
      </c>
      <c r="AS81" s="729"/>
      <c r="AT81" s="132"/>
      <c r="AU81" s="132"/>
      <c r="AV81" s="132"/>
      <c r="AW81" s="132"/>
      <c r="AX81" s="132"/>
      <c r="AY81" s="132"/>
      <c r="AZ81" s="132"/>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32"/>
      <c r="CW81" s="127"/>
      <c r="CX81" s="127"/>
      <c r="CY81" s="127"/>
      <c r="CZ81" s="127"/>
      <c r="DA81" s="127"/>
      <c r="DB81" s="132"/>
      <c r="DC81" s="127"/>
      <c r="DD81" s="127"/>
      <c r="DE81" s="127"/>
      <c r="DF81" s="127"/>
      <c r="DG81" s="127"/>
      <c r="DH81" s="132"/>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row>
    <row r="82" spans="1:144" s="58" customFormat="1" ht="20.25" customHeight="1">
      <c r="A82" s="55" t="s">
        <v>181</v>
      </c>
      <c r="B82" s="59">
        <v>2</v>
      </c>
      <c r="C82" s="1092" t="s">
        <v>263</v>
      </c>
      <c r="D82" s="1093"/>
      <c r="E82" s="1093"/>
      <c r="F82" s="1093"/>
      <c r="G82" s="1093"/>
      <c r="H82" s="1093"/>
      <c r="I82" s="1093"/>
      <c r="J82" s="1093"/>
      <c r="K82" s="56" t="s">
        <v>181</v>
      </c>
      <c r="L82" s="68" t="s">
        <v>181</v>
      </c>
      <c r="M82" s="152" t="s">
        <v>181</v>
      </c>
      <c r="N82" s="152" t="s">
        <v>181</v>
      </c>
      <c r="O82" s="401"/>
      <c r="P82" s="152"/>
      <c r="Q82" s="68"/>
      <c r="R82" s="152"/>
      <c r="S82" s="152"/>
      <c r="T82" s="401"/>
      <c r="U82" s="152"/>
      <c r="V82" s="68"/>
      <c r="W82" s="152"/>
      <c r="X82" s="152"/>
      <c r="Y82" s="401"/>
      <c r="Z82" s="152" t="s">
        <v>181</v>
      </c>
      <c r="AA82" s="68" t="s">
        <v>181</v>
      </c>
      <c r="AB82" s="152" t="s">
        <v>181</v>
      </c>
      <c r="AC82" s="152" t="s">
        <v>181</v>
      </c>
      <c r="AD82" s="401" t="s">
        <v>181</v>
      </c>
      <c r="AE82" s="152" t="s">
        <v>181</v>
      </c>
      <c r="AF82" s="68" t="s">
        <v>181</v>
      </c>
      <c r="AG82" s="152" t="s">
        <v>181</v>
      </c>
      <c r="AH82" s="152" t="s">
        <v>181</v>
      </c>
      <c r="AI82" s="401" t="s">
        <v>181</v>
      </c>
      <c r="AJ82" s="152" t="s">
        <v>181</v>
      </c>
      <c r="AK82" s="68" t="s">
        <v>181</v>
      </c>
      <c r="AL82" s="152" t="s">
        <v>181</v>
      </c>
      <c r="AM82" s="152" t="s">
        <v>181</v>
      </c>
      <c r="AN82" s="401" t="s">
        <v>181</v>
      </c>
      <c r="AO82" s="85" t="s">
        <v>181</v>
      </c>
      <c r="AP82" s="187" t="s">
        <v>181</v>
      </c>
      <c r="AQ82" s="185" t="s">
        <v>181</v>
      </c>
      <c r="AR82" s="188" t="s">
        <v>181</v>
      </c>
      <c r="AS82" s="729"/>
      <c r="AT82" s="132" t="s">
        <v>181</v>
      </c>
      <c r="AU82" s="132" t="s">
        <v>181</v>
      </c>
      <c r="AV82" s="132" t="s">
        <v>181</v>
      </c>
      <c r="AW82" s="132" t="s">
        <v>181</v>
      </c>
      <c r="AX82" s="132" t="s">
        <v>181</v>
      </c>
      <c r="AY82" s="132" t="s">
        <v>181</v>
      </c>
      <c r="AZ82" s="132" t="s">
        <v>181</v>
      </c>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32" t="s">
        <v>181</v>
      </c>
      <c r="CW82" s="127"/>
      <c r="CX82" s="127"/>
      <c r="CY82" s="127"/>
      <c r="CZ82" s="127"/>
      <c r="DA82" s="127"/>
      <c r="DB82" s="132" t="s">
        <v>181</v>
      </c>
      <c r="DC82" s="127"/>
      <c r="DD82" s="127"/>
      <c r="DE82" s="127"/>
      <c r="DF82" s="127"/>
      <c r="DG82" s="127"/>
      <c r="DH82" s="132" t="s">
        <v>181</v>
      </c>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row>
    <row r="83" spans="1:144" s="58" customFormat="1" ht="20.25" customHeight="1">
      <c r="A83" s="55" t="s">
        <v>181</v>
      </c>
      <c r="B83" s="56" t="s">
        <v>181</v>
      </c>
      <c r="C83" s="56" t="s">
        <v>181</v>
      </c>
      <c r="D83" s="1090" t="s">
        <v>265</v>
      </c>
      <c r="E83" s="1091"/>
      <c r="F83" s="1091"/>
      <c r="G83" s="1091"/>
      <c r="H83" s="1091"/>
      <c r="I83" s="1091"/>
      <c r="J83" s="1091"/>
      <c r="K83" s="56" t="s">
        <v>181</v>
      </c>
      <c r="L83" s="68" t="s">
        <v>181</v>
      </c>
      <c r="M83" s="152" t="s">
        <v>181</v>
      </c>
      <c r="N83" s="152" t="s">
        <v>181</v>
      </c>
      <c r="O83" s="408"/>
      <c r="P83" s="152"/>
      <c r="Q83" s="68"/>
      <c r="R83" s="152"/>
      <c r="S83" s="152"/>
      <c r="T83" s="408"/>
      <c r="U83" s="152"/>
      <c r="V83" s="68"/>
      <c r="W83" s="152"/>
      <c r="X83" s="152"/>
      <c r="Y83" s="408"/>
      <c r="Z83" s="152"/>
      <c r="AA83" s="68"/>
      <c r="AB83" s="152"/>
      <c r="AC83" s="152"/>
      <c r="AD83" s="408"/>
      <c r="AE83" s="152"/>
      <c r="AF83" s="68"/>
      <c r="AG83" s="152"/>
      <c r="AH83" s="152"/>
      <c r="AI83" s="408"/>
      <c r="AJ83" s="152"/>
      <c r="AK83" s="68"/>
      <c r="AL83" s="152"/>
      <c r="AM83" s="152"/>
      <c r="AN83" s="408"/>
      <c r="AO83" s="85" t="s">
        <v>181</v>
      </c>
      <c r="AP83" s="187" t="s">
        <v>181</v>
      </c>
      <c r="AQ83" s="53">
        <f>SUM(O83:AN83)</f>
        <v>0</v>
      </c>
      <c r="AR83" s="188" t="s">
        <v>181</v>
      </c>
      <c r="AS83" s="729"/>
      <c r="AT83" s="132" t="s">
        <v>181</v>
      </c>
      <c r="AU83" s="132" t="s">
        <v>181</v>
      </c>
      <c r="AV83" s="132" t="s">
        <v>181</v>
      </c>
      <c r="AW83" s="132" t="s">
        <v>181</v>
      </c>
      <c r="AX83" s="132" t="s">
        <v>181</v>
      </c>
      <c r="AY83" s="132" t="s">
        <v>181</v>
      </c>
      <c r="AZ83" s="132" t="s">
        <v>181</v>
      </c>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32" t="s">
        <v>181</v>
      </c>
      <c r="CW83" s="127"/>
      <c r="CX83" s="127"/>
      <c r="CY83" s="127"/>
      <c r="CZ83" s="127"/>
      <c r="DA83" s="127"/>
      <c r="DB83" s="132" t="s">
        <v>181</v>
      </c>
      <c r="DC83" s="127"/>
      <c r="DD83" s="127"/>
      <c r="DE83" s="127"/>
      <c r="DF83" s="127"/>
      <c r="DG83" s="127"/>
      <c r="DH83" s="132" t="s">
        <v>181</v>
      </c>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row>
    <row r="84" spans="1:144" s="58" customFormat="1" ht="20.25" customHeight="1">
      <c r="A84" s="55"/>
      <c r="B84" s="56"/>
      <c r="C84" s="56"/>
      <c r="D84" s="1090" t="s">
        <v>265</v>
      </c>
      <c r="E84" s="1091"/>
      <c r="F84" s="1091"/>
      <c r="G84" s="1091"/>
      <c r="H84" s="1091"/>
      <c r="I84" s="1091"/>
      <c r="J84" s="1091"/>
      <c r="K84" s="56"/>
      <c r="L84" s="68"/>
      <c r="M84" s="152"/>
      <c r="N84" s="152"/>
      <c r="O84" s="408"/>
      <c r="P84" s="152"/>
      <c r="Q84" s="68"/>
      <c r="R84" s="152"/>
      <c r="S84" s="152"/>
      <c r="T84" s="408"/>
      <c r="U84" s="152"/>
      <c r="V84" s="68"/>
      <c r="W84" s="152"/>
      <c r="X84" s="152"/>
      <c r="Y84" s="408"/>
      <c r="Z84" s="152"/>
      <c r="AA84" s="68"/>
      <c r="AB84" s="152"/>
      <c r="AC84" s="152"/>
      <c r="AD84" s="408"/>
      <c r="AE84" s="152"/>
      <c r="AF84" s="68"/>
      <c r="AG84" s="152"/>
      <c r="AH84" s="152"/>
      <c r="AI84" s="408"/>
      <c r="AJ84" s="152"/>
      <c r="AK84" s="68"/>
      <c r="AL84" s="152"/>
      <c r="AM84" s="152"/>
      <c r="AN84" s="408"/>
      <c r="AO84" s="85"/>
      <c r="AP84" s="187"/>
      <c r="AQ84" s="53">
        <f>SUM(O84:AN84)</f>
        <v>0</v>
      </c>
      <c r="AR84" s="188"/>
      <c r="AS84" s="729"/>
      <c r="AT84" s="132" t="s">
        <v>181</v>
      </c>
      <c r="AU84" s="132" t="s">
        <v>181</v>
      </c>
      <c r="AV84" s="132" t="s">
        <v>181</v>
      </c>
      <c r="AW84" s="132" t="s">
        <v>181</v>
      </c>
      <c r="AX84" s="132" t="s">
        <v>181</v>
      </c>
      <c r="AY84" s="132" t="s">
        <v>181</v>
      </c>
      <c r="AZ84" s="132" t="s">
        <v>181</v>
      </c>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32" t="s">
        <v>181</v>
      </c>
      <c r="CW84" s="127"/>
      <c r="CX84" s="127"/>
      <c r="CY84" s="127"/>
      <c r="CZ84" s="127"/>
      <c r="DA84" s="127"/>
      <c r="DB84" s="132" t="s">
        <v>181</v>
      </c>
      <c r="DC84" s="127"/>
      <c r="DD84" s="127"/>
      <c r="DE84" s="127"/>
      <c r="DF84" s="127"/>
      <c r="DG84" s="127"/>
      <c r="DH84" s="132" t="s">
        <v>181</v>
      </c>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row>
    <row r="85" spans="1:144" s="58" customFormat="1" ht="20.25" customHeight="1">
      <c r="A85" s="55"/>
      <c r="B85" s="56"/>
      <c r="C85" s="56"/>
      <c r="D85" s="1090" t="s">
        <v>265</v>
      </c>
      <c r="E85" s="1091"/>
      <c r="F85" s="1091"/>
      <c r="G85" s="1091"/>
      <c r="H85" s="1091"/>
      <c r="I85" s="1091"/>
      <c r="J85" s="1091"/>
      <c r="K85" s="56"/>
      <c r="L85" s="68"/>
      <c r="M85" s="152"/>
      <c r="N85" s="152"/>
      <c r="O85" s="408"/>
      <c r="P85" s="152"/>
      <c r="Q85" s="68"/>
      <c r="R85" s="152"/>
      <c r="S85" s="152"/>
      <c r="T85" s="408"/>
      <c r="U85" s="152"/>
      <c r="V85" s="68"/>
      <c r="W85" s="152"/>
      <c r="X85" s="152"/>
      <c r="Y85" s="408"/>
      <c r="Z85" s="152"/>
      <c r="AA85" s="68"/>
      <c r="AB85" s="152"/>
      <c r="AC85" s="152"/>
      <c r="AD85" s="408"/>
      <c r="AE85" s="152"/>
      <c r="AF85" s="68"/>
      <c r="AG85" s="152"/>
      <c r="AH85" s="152"/>
      <c r="AI85" s="408"/>
      <c r="AJ85" s="152"/>
      <c r="AK85" s="68"/>
      <c r="AL85" s="152"/>
      <c r="AM85" s="152"/>
      <c r="AN85" s="408"/>
      <c r="AO85" s="85"/>
      <c r="AP85" s="187"/>
      <c r="AQ85" s="53">
        <f>SUM(O85:AN85)</f>
        <v>0</v>
      </c>
      <c r="AR85" s="188"/>
      <c r="AS85" s="729"/>
      <c r="AT85" s="132"/>
      <c r="AU85" s="132"/>
      <c r="AV85" s="132"/>
      <c r="AW85" s="132"/>
      <c r="AX85" s="132"/>
      <c r="AY85" s="132"/>
      <c r="AZ85" s="132"/>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32"/>
      <c r="CW85" s="127"/>
      <c r="CX85" s="127"/>
      <c r="CY85" s="127"/>
      <c r="CZ85" s="127"/>
      <c r="DA85" s="127"/>
      <c r="DB85" s="132"/>
      <c r="DC85" s="127"/>
      <c r="DD85" s="127"/>
      <c r="DE85" s="127"/>
      <c r="DF85" s="127"/>
      <c r="DG85" s="127"/>
      <c r="DH85" s="132"/>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row>
    <row r="86" spans="1:144" s="58" customFormat="1" ht="9.9499999999999993" customHeight="1">
      <c r="A86" s="55" t="s">
        <v>181</v>
      </c>
      <c r="B86" s="56" t="s">
        <v>181</v>
      </c>
      <c r="C86" s="56" t="s">
        <v>181</v>
      </c>
      <c r="D86" s="56" t="s">
        <v>181</v>
      </c>
      <c r="E86" s="56" t="s">
        <v>181</v>
      </c>
      <c r="F86" s="56" t="s">
        <v>181</v>
      </c>
      <c r="G86" s="56" t="s">
        <v>181</v>
      </c>
      <c r="H86" s="56" t="s">
        <v>181</v>
      </c>
      <c r="I86" s="56" t="s">
        <v>181</v>
      </c>
      <c r="J86" s="157" t="s">
        <v>181</v>
      </c>
      <c r="K86" s="157" t="s">
        <v>181</v>
      </c>
      <c r="L86" s="68" t="s">
        <v>181</v>
      </c>
      <c r="M86" s="152" t="s">
        <v>181</v>
      </c>
      <c r="N86" s="152" t="s">
        <v>181</v>
      </c>
      <c r="O86" s="401"/>
      <c r="P86" s="69"/>
      <c r="Q86" s="152"/>
      <c r="R86" s="152"/>
      <c r="S86" s="152"/>
      <c r="T86" s="401"/>
      <c r="U86" s="69"/>
      <c r="V86" s="152"/>
      <c r="W86" s="152"/>
      <c r="X86" s="152"/>
      <c r="Y86" s="401"/>
      <c r="Z86" s="69" t="s">
        <v>181</v>
      </c>
      <c r="AA86" s="152" t="s">
        <v>181</v>
      </c>
      <c r="AB86" s="152" t="s">
        <v>181</v>
      </c>
      <c r="AC86" s="152" t="s">
        <v>181</v>
      </c>
      <c r="AD86" s="401" t="s">
        <v>181</v>
      </c>
      <c r="AE86" s="69" t="s">
        <v>181</v>
      </c>
      <c r="AF86" s="152" t="s">
        <v>181</v>
      </c>
      <c r="AG86" s="152" t="s">
        <v>181</v>
      </c>
      <c r="AH86" s="152" t="s">
        <v>181</v>
      </c>
      <c r="AI86" s="401" t="s">
        <v>181</v>
      </c>
      <c r="AJ86" s="69" t="s">
        <v>181</v>
      </c>
      <c r="AK86" s="152" t="s">
        <v>181</v>
      </c>
      <c r="AL86" s="152" t="s">
        <v>181</v>
      </c>
      <c r="AM86" s="152" t="s">
        <v>181</v>
      </c>
      <c r="AN86" s="401" t="s">
        <v>181</v>
      </c>
      <c r="AO86" s="75" t="s">
        <v>181</v>
      </c>
      <c r="AP86" s="185" t="s">
        <v>181</v>
      </c>
      <c r="AQ86" s="185" t="s">
        <v>181</v>
      </c>
      <c r="AR86" s="188" t="s">
        <v>181</v>
      </c>
      <c r="AS86" s="729"/>
      <c r="AT86" s="132"/>
      <c r="AU86" s="132"/>
      <c r="AV86" s="132"/>
      <c r="AW86" s="132"/>
      <c r="AX86" s="132"/>
      <c r="AY86" s="132"/>
      <c r="AZ86" s="132"/>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32"/>
      <c r="CW86" s="127"/>
      <c r="CX86" s="127"/>
      <c r="CY86" s="127"/>
      <c r="CZ86" s="127"/>
      <c r="DA86" s="127"/>
      <c r="DB86" s="132"/>
      <c r="DC86" s="127"/>
      <c r="DD86" s="127"/>
      <c r="DE86" s="127"/>
      <c r="DF86" s="127"/>
      <c r="DG86" s="127"/>
      <c r="DH86" s="132"/>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row>
    <row r="87" spans="1:144" s="58" customFormat="1" ht="20.25" customHeight="1">
      <c r="A87" s="55" t="s">
        <v>181</v>
      </c>
      <c r="B87" s="59">
        <v>3</v>
      </c>
      <c r="C87" s="1092" t="s">
        <v>264</v>
      </c>
      <c r="D87" s="1093"/>
      <c r="E87" s="1093"/>
      <c r="F87" s="1093"/>
      <c r="G87" s="1093"/>
      <c r="H87" s="1093"/>
      <c r="I87" s="1093"/>
      <c r="J87" s="1093"/>
      <c r="K87" s="56" t="s">
        <v>181</v>
      </c>
      <c r="L87" s="68" t="s">
        <v>181</v>
      </c>
      <c r="M87" s="152" t="s">
        <v>181</v>
      </c>
      <c r="N87" s="152" t="s">
        <v>181</v>
      </c>
      <c r="O87" s="401"/>
      <c r="P87" s="152"/>
      <c r="Q87" s="68"/>
      <c r="R87" s="152"/>
      <c r="S87" s="152"/>
      <c r="T87" s="401"/>
      <c r="U87" s="152"/>
      <c r="V87" s="68"/>
      <c r="W87" s="152"/>
      <c r="X87" s="152"/>
      <c r="Y87" s="401"/>
      <c r="Z87" s="152" t="s">
        <v>181</v>
      </c>
      <c r="AA87" s="68" t="s">
        <v>181</v>
      </c>
      <c r="AB87" s="152" t="s">
        <v>181</v>
      </c>
      <c r="AC87" s="152" t="s">
        <v>181</v>
      </c>
      <c r="AD87" s="401" t="s">
        <v>181</v>
      </c>
      <c r="AE87" s="152" t="s">
        <v>181</v>
      </c>
      <c r="AF87" s="68" t="s">
        <v>181</v>
      </c>
      <c r="AG87" s="152" t="s">
        <v>181</v>
      </c>
      <c r="AH87" s="152" t="s">
        <v>181</v>
      </c>
      <c r="AI87" s="401" t="s">
        <v>181</v>
      </c>
      <c r="AJ87" s="152" t="s">
        <v>181</v>
      </c>
      <c r="AK87" s="68" t="s">
        <v>181</v>
      </c>
      <c r="AL87" s="152" t="s">
        <v>181</v>
      </c>
      <c r="AM87" s="152" t="s">
        <v>181</v>
      </c>
      <c r="AN87" s="401" t="s">
        <v>181</v>
      </c>
      <c r="AO87" s="85" t="s">
        <v>181</v>
      </c>
      <c r="AP87" s="187" t="s">
        <v>181</v>
      </c>
      <c r="AQ87" s="185" t="s">
        <v>181</v>
      </c>
      <c r="AR87" s="188" t="s">
        <v>181</v>
      </c>
      <c r="AS87" s="729"/>
      <c r="AT87" s="132" t="s">
        <v>181</v>
      </c>
      <c r="AU87" s="132" t="s">
        <v>181</v>
      </c>
      <c r="AV87" s="132" t="s">
        <v>181</v>
      </c>
      <c r="AW87" s="132" t="s">
        <v>181</v>
      </c>
      <c r="AX87" s="132" t="s">
        <v>181</v>
      </c>
      <c r="AY87" s="132" t="s">
        <v>181</v>
      </c>
      <c r="AZ87" s="132" t="s">
        <v>181</v>
      </c>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32" t="s">
        <v>181</v>
      </c>
      <c r="CW87" s="127"/>
      <c r="CX87" s="127"/>
      <c r="CY87" s="127"/>
      <c r="CZ87" s="127"/>
      <c r="DA87" s="127"/>
      <c r="DB87" s="132" t="s">
        <v>181</v>
      </c>
      <c r="DC87" s="127"/>
      <c r="DD87" s="127"/>
      <c r="DE87" s="127"/>
      <c r="DF87" s="127"/>
      <c r="DG87" s="127"/>
      <c r="DH87" s="132" t="s">
        <v>181</v>
      </c>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row>
    <row r="88" spans="1:144" s="58" customFormat="1" ht="20.25" customHeight="1">
      <c r="A88" s="55" t="s">
        <v>181</v>
      </c>
      <c r="B88" s="56" t="s">
        <v>181</v>
      </c>
      <c r="C88" s="56" t="s">
        <v>181</v>
      </c>
      <c r="D88" s="1090" t="s">
        <v>266</v>
      </c>
      <c r="E88" s="1091"/>
      <c r="F88" s="1091"/>
      <c r="G88" s="1091"/>
      <c r="H88" s="1091"/>
      <c r="I88" s="1091"/>
      <c r="J88" s="1091"/>
      <c r="K88" s="56" t="s">
        <v>181</v>
      </c>
      <c r="L88" s="68" t="s">
        <v>181</v>
      </c>
      <c r="M88" s="152" t="s">
        <v>181</v>
      </c>
      <c r="N88" s="152" t="s">
        <v>181</v>
      </c>
      <c r="O88" s="408"/>
      <c r="P88" s="152"/>
      <c r="Q88" s="68"/>
      <c r="R88" s="152"/>
      <c r="S88" s="152"/>
      <c r="T88" s="408"/>
      <c r="U88" s="152"/>
      <c r="V88" s="68"/>
      <c r="W88" s="152"/>
      <c r="X88" s="152"/>
      <c r="Y88" s="408"/>
      <c r="Z88" s="152"/>
      <c r="AA88" s="68"/>
      <c r="AB88" s="152"/>
      <c r="AC88" s="152"/>
      <c r="AD88" s="408"/>
      <c r="AE88" s="152"/>
      <c r="AF88" s="68"/>
      <c r="AG88" s="152"/>
      <c r="AH88" s="152"/>
      <c r="AI88" s="408"/>
      <c r="AJ88" s="152"/>
      <c r="AK88" s="68"/>
      <c r="AL88" s="152"/>
      <c r="AM88" s="152"/>
      <c r="AN88" s="408"/>
      <c r="AO88" s="85" t="s">
        <v>181</v>
      </c>
      <c r="AP88" s="187" t="s">
        <v>181</v>
      </c>
      <c r="AQ88" s="53">
        <f>SUM(O88:AN88)</f>
        <v>0</v>
      </c>
      <c r="AR88" s="188" t="s">
        <v>181</v>
      </c>
      <c r="AS88" s="729"/>
      <c r="AT88" s="132" t="s">
        <v>181</v>
      </c>
      <c r="AU88" s="132" t="s">
        <v>181</v>
      </c>
      <c r="AV88" s="132" t="s">
        <v>181</v>
      </c>
      <c r="AW88" s="132" t="s">
        <v>181</v>
      </c>
      <c r="AX88" s="132" t="s">
        <v>181</v>
      </c>
      <c r="AY88" s="132" t="s">
        <v>181</v>
      </c>
      <c r="AZ88" s="132" t="s">
        <v>181</v>
      </c>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32" t="s">
        <v>181</v>
      </c>
      <c r="CW88" s="127"/>
      <c r="CX88" s="127"/>
      <c r="CY88" s="127"/>
      <c r="CZ88" s="127"/>
      <c r="DA88" s="127"/>
      <c r="DB88" s="132" t="s">
        <v>181</v>
      </c>
      <c r="DC88" s="127"/>
      <c r="DD88" s="127"/>
      <c r="DE88" s="127"/>
      <c r="DF88" s="127"/>
      <c r="DG88" s="127"/>
      <c r="DH88" s="132" t="s">
        <v>181</v>
      </c>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row>
    <row r="89" spans="1:144" s="58" customFormat="1" ht="20.25" customHeight="1">
      <c r="A89" s="55"/>
      <c r="B89" s="56"/>
      <c r="C89" s="56"/>
      <c r="D89" s="1090" t="s">
        <v>266</v>
      </c>
      <c r="E89" s="1091"/>
      <c r="F89" s="1091"/>
      <c r="G89" s="1091"/>
      <c r="H89" s="1091"/>
      <c r="I89" s="1091"/>
      <c r="J89" s="1091"/>
      <c r="K89" s="56"/>
      <c r="L89" s="68"/>
      <c r="M89" s="152"/>
      <c r="N89" s="152"/>
      <c r="O89" s="408"/>
      <c r="P89" s="152"/>
      <c r="Q89" s="68"/>
      <c r="R89" s="152"/>
      <c r="S89" s="152"/>
      <c r="T89" s="408"/>
      <c r="U89" s="152"/>
      <c r="V89" s="68"/>
      <c r="W89" s="152"/>
      <c r="X89" s="152"/>
      <c r="Y89" s="408"/>
      <c r="Z89" s="152"/>
      <c r="AA89" s="68"/>
      <c r="AB89" s="152"/>
      <c r="AC89" s="152"/>
      <c r="AD89" s="408"/>
      <c r="AE89" s="152"/>
      <c r="AF89" s="68"/>
      <c r="AG89" s="152"/>
      <c r="AH89" s="152"/>
      <c r="AI89" s="408"/>
      <c r="AJ89" s="152"/>
      <c r="AK89" s="68"/>
      <c r="AL89" s="152"/>
      <c r="AM89" s="152"/>
      <c r="AN89" s="408"/>
      <c r="AO89" s="85"/>
      <c r="AP89" s="187"/>
      <c r="AQ89" s="53">
        <f>SUM(O89:AN89)</f>
        <v>0</v>
      </c>
      <c r="AR89" s="188"/>
      <c r="AS89" s="729"/>
      <c r="AT89" s="132" t="s">
        <v>181</v>
      </c>
      <c r="AU89" s="132" t="s">
        <v>181</v>
      </c>
      <c r="AV89" s="132" t="s">
        <v>181</v>
      </c>
      <c r="AW89" s="132" t="s">
        <v>181</v>
      </c>
      <c r="AX89" s="132" t="s">
        <v>181</v>
      </c>
      <c r="AY89" s="132" t="s">
        <v>181</v>
      </c>
      <c r="AZ89" s="132" t="s">
        <v>181</v>
      </c>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32" t="s">
        <v>181</v>
      </c>
      <c r="CW89" s="127"/>
      <c r="CX89" s="127"/>
      <c r="CY89" s="127"/>
      <c r="CZ89" s="127"/>
      <c r="DA89" s="127"/>
      <c r="DB89" s="132" t="s">
        <v>181</v>
      </c>
      <c r="DC89" s="127"/>
      <c r="DD89" s="127"/>
      <c r="DE89" s="127"/>
      <c r="DF89" s="127"/>
      <c r="DG89" s="127"/>
      <c r="DH89" s="132" t="s">
        <v>181</v>
      </c>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row>
    <row r="90" spans="1:144" s="58" customFormat="1" ht="20.25" customHeight="1">
      <c r="A90" s="55"/>
      <c r="B90" s="56"/>
      <c r="C90" s="56"/>
      <c r="D90" s="1090" t="s">
        <v>266</v>
      </c>
      <c r="E90" s="1091"/>
      <c r="F90" s="1091"/>
      <c r="G90" s="1091"/>
      <c r="H90" s="1091"/>
      <c r="I90" s="1091"/>
      <c r="J90" s="1091"/>
      <c r="K90" s="56"/>
      <c r="L90" s="68"/>
      <c r="M90" s="152"/>
      <c r="N90" s="152"/>
      <c r="O90" s="408"/>
      <c r="P90" s="152"/>
      <c r="Q90" s="68"/>
      <c r="R90" s="152"/>
      <c r="S90" s="152"/>
      <c r="T90" s="408"/>
      <c r="U90" s="152"/>
      <c r="V90" s="68"/>
      <c r="W90" s="152"/>
      <c r="X90" s="152"/>
      <c r="Y90" s="408"/>
      <c r="Z90" s="152"/>
      <c r="AA90" s="68"/>
      <c r="AB90" s="152"/>
      <c r="AC90" s="152"/>
      <c r="AD90" s="408"/>
      <c r="AE90" s="152"/>
      <c r="AF90" s="68"/>
      <c r="AG90" s="152"/>
      <c r="AH90" s="152"/>
      <c r="AI90" s="408"/>
      <c r="AJ90" s="152"/>
      <c r="AK90" s="68"/>
      <c r="AL90" s="152"/>
      <c r="AM90" s="152"/>
      <c r="AN90" s="408"/>
      <c r="AO90" s="85"/>
      <c r="AP90" s="187"/>
      <c r="AQ90" s="53">
        <f>SUM(O90:AN90)</f>
        <v>0</v>
      </c>
      <c r="AR90" s="188"/>
      <c r="AS90" s="729"/>
      <c r="AT90" s="132"/>
      <c r="AU90" s="132"/>
      <c r="AV90" s="132"/>
      <c r="AW90" s="132"/>
      <c r="AX90" s="132"/>
      <c r="AY90" s="132"/>
      <c r="AZ90" s="132"/>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32"/>
      <c r="CW90" s="127"/>
      <c r="CX90" s="127"/>
      <c r="CY90" s="127"/>
      <c r="CZ90" s="127"/>
      <c r="DA90" s="127"/>
      <c r="DB90" s="132"/>
      <c r="DC90" s="127"/>
      <c r="DD90" s="127"/>
      <c r="DE90" s="127"/>
      <c r="DF90" s="127"/>
      <c r="DG90" s="127"/>
      <c r="DH90" s="132"/>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row>
    <row r="91" spans="1:144" s="58" customFormat="1" ht="9.9499999999999993" customHeight="1">
      <c r="A91" s="55" t="s">
        <v>181</v>
      </c>
      <c r="B91" s="56" t="s">
        <v>181</v>
      </c>
      <c r="C91" s="56" t="s">
        <v>181</v>
      </c>
      <c r="D91" s="56" t="s">
        <v>181</v>
      </c>
      <c r="E91" s="56" t="s">
        <v>181</v>
      </c>
      <c r="F91" s="56" t="s">
        <v>181</v>
      </c>
      <c r="G91" s="56" t="s">
        <v>181</v>
      </c>
      <c r="H91" s="56" t="s">
        <v>181</v>
      </c>
      <c r="I91" s="56" t="s">
        <v>181</v>
      </c>
      <c r="J91" s="157" t="s">
        <v>181</v>
      </c>
      <c r="K91" s="157" t="s">
        <v>181</v>
      </c>
      <c r="L91" s="68" t="s">
        <v>181</v>
      </c>
      <c r="M91" s="152" t="s">
        <v>181</v>
      </c>
      <c r="N91" s="152" t="s">
        <v>181</v>
      </c>
      <c r="O91" s="401"/>
      <c r="P91" s="69"/>
      <c r="Q91" s="152"/>
      <c r="R91" s="152"/>
      <c r="S91" s="152"/>
      <c r="T91" s="401"/>
      <c r="U91" s="69"/>
      <c r="V91" s="152"/>
      <c r="W91" s="152"/>
      <c r="X91" s="152"/>
      <c r="Y91" s="401"/>
      <c r="Z91" s="69" t="s">
        <v>181</v>
      </c>
      <c r="AA91" s="152" t="s">
        <v>181</v>
      </c>
      <c r="AB91" s="152" t="s">
        <v>181</v>
      </c>
      <c r="AC91" s="152" t="s">
        <v>181</v>
      </c>
      <c r="AD91" s="401" t="s">
        <v>181</v>
      </c>
      <c r="AE91" s="69" t="s">
        <v>181</v>
      </c>
      <c r="AF91" s="152" t="s">
        <v>181</v>
      </c>
      <c r="AG91" s="152" t="s">
        <v>181</v>
      </c>
      <c r="AH91" s="152" t="s">
        <v>181</v>
      </c>
      <c r="AI91" s="401" t="s">
        <v>181</v>
      </c>
      <c r="AJ91" s="69" t="s">
        <v>181</v>
      </c>
      <c r="AK91" s="152" t="s">
        <v>181</v>
      </c>
      <c r="AL91" s="152" t="s">
        <v>181</v>
      </c>
      <c r="AM91" s="152" t="s">
        <v>181</v>
      </c>
      <c r="AN91" s="401" t="s">
        <v>181</v>
      </c>
      <c r="AO91" s="75" t="s">
        <v>181</v>
      </c>
      <c r="AP91" s="185" t="s">
        <v>181</v>
      </c>
      <c r="AQ91" s="185" t="s">
        <v>181</v>
      </c>
      <c r="AR91" s="188" t="s">
        <v>181</v>
      </c>
      <c r="AS91" s="729"/>
      <c r="AT91" s="132"/>
      <c r="AU91" s="132"/>
      <c r="AV91" s="132"/>
      <c r="AW91" s="132"/>
      <c r="AX91" s="132"/>
      <c r="AY91" s="132"/>
      <c r="AZ91" s="132"/>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32"/>
      <c r="CW91" s="127"/>
      <c r="CX91" s="127"/>
      <c r="CY91" s="127"/>
      <c r="CZ91" s="127"/>
      <c r="DA91" s="127"/>
      <c r="DB91" s="132"/>
      <c r="DC91" s="127"/>
      <c r="DD91" s="127"/>
      <c r="DE91" s="127"/>
      <c r="DF91" s="127"/>
      <c r="DG91" s="127"/>
      <c r="DH91" s="132"/>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row>
    <row r="92" spans="1:144" s="58" customFormat="1" ht="20.25" customHeight="1">
      <c r="A92" s="55" t="s">
        <v>181</v>
      </c>
      <c r="B92" s="59">
        <v>4</v>
      </c>
      <c r="C92" s="1092" t="s">
        <v>267</v>
      </c>
      <c r="D92" s="1093"/>
      <c r="E92" s="1093"/>
      <c r="F92" s="1093"/>
      <c r="G92" s="1093"/>
      <c r="H92" s="1093"/>
      <c r="I92" s="1093"/>
      <c r="J92" s="1093"/>
      <c r="K92" s="56" t="s">
        <v>181</v>
      </c>
      <c r="L92" s="68" t="s">
        <v>181</v>
      </c>
      <c r="M92" s="152" t="s">
        <v>181</v>
      </c>
      <c r="N92" s="152" t="s">
        <v>181</v>
      </c>
      <c r="O92" s="401"/>
      <c r="P92" s="152"/>
      <c r="Q92" s="68"/>
      <c r="R92" s="152"/>
      <c r="S92" s="152"/>
      <c r="T92" s="401"/>
      <c r="U92" s="152"/>
      <c r="V92" s="68"/>
      <c r="W92" s="152"/>
      <c r="X92" s="152"/>
      <c r="Y92" s="401"/>
      <c r="Z92" s="152" t="s">
        <v>181</v>
      </c>
      <c r="AA92" s="68" t="s">
        <v>181</v>
      </c>
      <c r="AB92" s="152" t="s">
        <v>181</v>
      </c>
      <c r="AC92" s="152" t="s">
        <v>181</v>
      </c>
      <c r="AD92" s="401" t="s">
        <v>181</v>
      </c>
      <c r="AE92" s="152" t="s">
        <v>181</v>
      </c>
      <c r="AF92" s="68" t="s">
        <v>181</v>
      </c>
      <c r="AG92" s="152" t="s">
        <v>181</v>
      </c>
      <c r="AH92" s="152" t="s">
        <v>181</v>
      </c>
      <c r="AI92" s="401" t="s">
        <v>181</v>
      </c>
      <c r="AJ92" s="152" t="s">
        <v>181</v>
      </c>
      <c r="AK92" s="68" t="s">
        <v>181</v>
      </c>
      <c r="AL92" s="152" t="s">
        <v>181</v>
      </c>
      <c r="AM92" s="152" t="s">
        <v>181</v>
      </c>
      <c r="AN92" s="401" t="s">
        <v>181</v>
      </c>
      <c r="AO92" s="85" t="s">
        <v>181</v>
      </c>
      <c r="AP92" s="187" t="s">
        <v>181</v>
      </c>
      <c r="AQ92" s="185" t="s">
        <v>181</v>
      </c>
      <c r="AR92" s="188" t="s">
        <v>181</v>
      </c>
      <c r="AS92" s="729"/>
      <c r="AT92" s="132" t="s">
        <v>181</v>
      </c>
      <c r="AU92" s="132" t="s">
        <v>181</v>
      </c>
      <c r="AV92" s="132" t="s">
        <v>181</v>
      </c>
      <c r="AW92" s="132" t="s">
        <v>181</v>
      </c>
      <c r="AX92" s="132" t="s">
        <v>181</v>
      </c>
      <c r="AY92" s="132" t="s">
        <v>181</v>
      </c>
      <c r="AZ92" s="132" t="s">
        <v>181</v>
      </c>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32" t="s">
        <v>181</v>
      </c>
      <c r="CW92" s="127"/>
      <c r="CX92" s="127"/>
      <c r="CY92" s="127"/>
      <c r="CZ92" s="127"/>
      <c r="DA92" s="127"/>
      <c r="DB92" s="132" t="s">
        <v>181</v>
      </c>
      <c r="DC92" s="127"/>
      <c r="DD92" s="127"/>
      <c r="DE92" s="127"/>
      <c r="DF92" s="127"/>
      <c r="DG92" s="127"/>
      <c r="DH92" s="132" t="s">
        <v>181</v>
      </c>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row>
    <row r="93" spans="1:144" s="58" customFormat="1" ht="20.25" customHeight="1">
      <c r="A93" s="55" t="s">
        <v>181</v>
      </c>
      <c r="B93" s="56" t="s">
        <v>181</v>
      </c>
      <c r="C93" s="56" t="s">
        <v>181</v>
      </c>
      <c r="D93" s="1090" t="s">
        <v>268</v>
      </c>
      <c r="E93" s="1091"/>
      <c r="F93" s="1091"/>
      <c r="G93" s="1091"/>
      <c r="H93" s="1091"/>
      <c r="I93" s="1091"/>
      <c r="J93" s="1091"/>
      <c r="K93" s="56" t="s">
        <v>181</v>
      </c>
      <c r="L93" s="68" t="s">
        <v>181</v>
      </c>
      <c r="M93" s="152" t="s">
        <v>181</v>
      </c>
      <c r="N93" s="152" t="s">
        <v>181</v>
      </c>
      <c r="O93" s="408"/>
      <c r="P93" s="152"/>
      <c r="Q93" s="68"/>
      <c r="R93" s="152"/>
      <c r="S93" s="152"/>
      <c r="T93" s="408"/>
      <c r="U93" s="152"/>
      <c r="V93" s="68"/>
      <c r="W93" s="152"/>
      <c r="X93" s="152"/>
      <c r="Y93" s="408"/>
      <c r="Z93" s="152"/>
      <c r="AA93" s="68"/>
      <c r="AB93" s="152"/>
      <c r="AC93" s="152"/>
      <c r="AD93" s="408"/>
      <c r="AE93" s="152"/>
      <c r="AF93" s="68"/>
      <c r="AG93" s="152"/>
      <c r="AH93" s="152"/>
      <c r="AI93" s="408"/>
      <c r="AJ93" s="152"/>
      <c r="AK93" s="68"/>
      <c r="AL93" s="152"/>
      <c r="AM93" s="152"/>
      <c r="AN93" s="408"/>
      <c r="AO93" s="85" t="s">
        <v>181</v>
      </c>
      <c r="AP93" s="187" t="s">
        <v>181</v>
      </c>
      <c r="AQ93" s="53">
        <f>SUM(O93:AN93)</f>
        <v>0</v>
      </c>
      <c r="AR93" s="188" t="s">
        <v>181</v>
      </c>
      <c r="AS93" s="729"/>
      <c r="AT93" s="132" t="s">
        <v>181</v>
      </c>
      <c r="AU93" s="132" t="s">
        <v>181</v>
      </c>
      <c r="AV93" s="132" t="s">
        <v>181</v>
      </c>
      <c r="AW93" s="132" t="s">
        <v>181</v>
      </c>
      <c r="AX93" s="132" t="s">
        <v>181</v>
      </c>
      <c r="AY93" s="132" t="s">
        <v>181</v>
      </c>
      <c r="AZ93" s="132" t="s">
        <v>181</v>
      </c>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32" t="s">
        <v>181</v>
      </c>
      <c r="CW93" s="127"/>
      <c r="CX93" s="127"/>
      <c r="CY93" s="127"/>
      <c r="CZ93" s="127"/>
      <c r="DA93" s="127"/>
      <c r="DB93" s="132" t="s">
        <v>181</v>
      </c>
      <c r="DC93" s="127"/>
      <c r="DD93" s="127"/>
      <c r="DE93" s="127"/>
      <c r="DF93" s="127"/>
      <c r="DG93" s="127"/>
      <c r="DH93" s="132" t="s">
        <v>181</v>
      </c>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row>
    <row r="94" spans="1:144" s="58" customFormat="1" ht="20.25" customHeight="1">
      <c r="A94" s="55"/>
      <c r="B94" s="56"/>
      <c r="C94" s="56"/>
      <c r="D94" s="1090" t="s">
        <v>268</v>
      </c>
      <c r="E94" s="1091"/>
      <c r="F94" s="1091"/>
      <c r="G94" s="1091"/>
      <c r="H94" s="1091"/>
      <c r="I94" s="1091"/>
      <c r="J94" s="1091"/>
      <c r="K94" s="56"/>
      <c r="L94" s="68"/>
      <c r="M94" s="152"/>
      <c r="N94" s="152"/>
      <c r="O94" s="408"/>
      <c r="P94" s="152"/>
      <c r="Q94" s="68"/>
      <c r="R94" s="152"/>
      <c r="S94" s="152"/>
      <c r="T94" s="408"/>
      <c r="U94" s="152"/>
      <c r="V94" s="68"/>
      <c r="W94" s="152"/>
      <c r="X94" s="152"/>
      <c r="Y94" s="408"/>
      <c r="Z94" s="152"/>
      <c r="AA94" s="68"/>
      <c r="AB94" s="152"/>
      <c r="AC94" s="152"/>
      <c r="AD94" s="408"/>
      <c r="AE94" s="152"/>
      <c r="AF94" s="68"/>
      <c r="AG94" s="152"/>
      <c r="AH94" s="152"/>
      <c r="AI94" s="408"/>
      <c r="AJ94" s="152"/>
      <c r="AK94" s="68"/>
      <c r="AL94" s="152"/>
      <c r="AM94" s="152"/>
      <c r="AN94" s="408"/>
      <c r="AO94" s="85"/>
      <c r="AP94" s="187"/>
      <c r="AQ94" s="53">
        <f>SUM(O94:AN94)</f>
        <v>0</v>
      </c>
      <c r="AR94" s="188"/>
      <c r="AS94" s="729"/>
      <c r="AT94" s="132" t="s">
        <v>181</v>
      </c>
      <c r="AU94" s="132" t="s">
        <v>181</v>
      </c>
      <c r="AV94" s="132" t="s">
        <v>181</v>
      </c>
      <c r="AW94" s="132" t="s">
        <v>181</v>
      </c>
      <c r="AX94" s="132" t="s">
        <v>181</v>
      </c>
      <c r="AY94" s="132" t="s">
        <v>181</v>
      </c>
      <c r="AZ94" s="132" t="s">
        <v>181</v>
      </c>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32" t="s">
        <v>181</v>
      </c>
      <c r="CW94" s="127"/>
      <c r="CX94" s="127"/>
      <c r="CY94" s="127"/>
      <c r="CZ94" s="127"/>
      <c r="DA94" s="127"/>
      <c r="DB94" s="132" t="s">
        <v>181</v>
      </c>
      <c r="DC94" s="127"/>
      <c r="DD94" s="127"/>
      <c r="DE94" s="127"/>
      <c r="DF94" s="127"/>
      <c r="DG94" s="127"/>
      <c r="DH94" s="132" t="s">
        <v>181</v>
      </c>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row>
    <row r="95" spans="1:144" s="58" customFormat="1" ht="20.25" customHeight="1">
      <c r="A95" s="55"/>
      <c r="B95" s="56"/>
      <c r="C95" s="56"/>
      <c r="D95" s="1090" t="s">
        <v>268</v>
      </c>
      <c r="E95" s="1091"/>
      <c r="F95" s="1091"/>
      <c r="G95" s="1091"/>
      <c r="H95" s="1091"/>
      <c r="I95" s="1091"/>
      <c r="J95" s="1091"/>
      <c r="K95" s="56"/>
      <c r="L95" s="68"/>
      <c r="M95" s="152"/>
      <c r="N95" s="152"/>
      <c r="O95" s="408"/>
      <c r="P95" s="152"/>
      <c r="Q95" s="68"/>
      <c r="R95" s="152"/>
      <c r="S95" s="152"/>
      <c r="T95" s="408"/>
      <c r="U95" s="152"/>
      <c r="V95" s="68"/>
      <c r="W95" s="152"/>
      <c r="X95" s="152"/>
      <c r="Y95" s="408"/>
      <c r="Z95" s="152"/>
      <c r="AA95" s="68"/>
      <c r="AB95" s="152"/>
      <c r="AC95" s="152"/>
      <c r="AD95" s="408"/>
      <c r="AE95" s="152"/>
      <c r="AF95" s="68"/>
      <c r="AG95" s="152"/>
      <c r="AH95" s="152"/>
      <c r="AI95" s="408"/>
      <c r="AJ95" s="152"/>
      <c r="AK95" s="68"/>
      <c r="AL95" s="152"/>
      <c r="AM95" s="152"/>
      <c r="AN95" s="408"/>
      <c r="AO95" s="85"/>
      <c r="AP95" s="187"/>
      <c r="AQ95" s="53">
        <f>SUM(O95:AN95)</f>
        <v>0</v>
      </c>
      <c r="AR95" s="188"/>
      <c r="AS95" s="729"/>
      <c r="AT95" s="132"/>
      <c r="AU95" s="132"/>
      <c r="AV95" s="132"/>
      <c r="AW95" s="132"/>
      <c r="AX95" s="132"/>
      <c r="AY95" s="132"/>
      <c r="AZ95" s="132"/>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32"/>
      <c r="CW95" s="127"/>
      <c r="CX95" s="127"/>
      <c r="CY95" s="127"/>
      <c r="CZ95" s="127"/>
      <c r="DA95" s="127"/>
      <c r="DB95" s="132"/>
      <c r="DC95" s="127"/>
      <c r="DD95" s="127"/>
      <c r="DE95" s="127"/>
      <c r="DF95" s="127"/>
      <c r="DG95" s="127"/>
      <c r="DH95" s="132"/>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row>
    <row r="96" spans="1:144" s="58" customFormat="1" ht="9.9499999999999993" customHeight="1" thickBot="1">
      <c r="A96" s="55" t="s">
        <v>181</v>
      </c>
      <c r="B96" s="56" t="s">
        <v>181</v>
      </c>
      <c r="C96" s="56" t="s">
        <v>181</v>
      </c>
      <c r="D96" s="56" t="s">
        <v>181</v>
      </c>
      <c r="E96" s="56" t="s">
        <v>181</v>
      </c>
      <c r="F96" s="56" t="s">
        <v>181</v>
      </c>
      <c r="G96" s="56" t="s">
        <v>181</v>
      </c>
      <c r="H96" s="56" t="s">
        <v>181</v>
      </c>
      <c r="I96" s="56" t="s">
        <v>181</v>
      </c>
      <c r="J96" s="157" t="s">
        <v>181</v>
      </c>
      <c r="K96" s="157" t="s">
        <v>181</v>
      </c>
      <c r="L96" s="68" t="s">
        <v>181</v>
      </c>
      <c r="M96" s="152" t="s">
        <v>181</v>
      </c>
      <c r="N96" s="152" t="s">
        <v>181</v>
      </c>
      <c r="O96" s="401" t="s">
        <v>181</v>
      </c>
      <c r="P96" s="69" t="s">
        <v>181</v>
      </c>
      <c r="Q96" s="152" t="s">
        <v>181</v>
      </c>
      <c r="R96" s="152" t="s">
        <v>181</v>
      </c>
      <c r="S96" s="152" t="s">
        <v>181</v>
      </c>
      <c r="T96" s="401" t="s">
        <v>181</v>
      </c>
      <c r="U96" s="69" t="s">
        <v>181</v>
      </c>
      <c r="V96" s="152" t="s">
        <v>181</v>
      </c>
      <c r="W96" s="152" t="s">
        <v>181</v>
      </c>
      <c r="X96" s="152" t="s">
        <v>181</v>
      </c>
      <c r="Y96" s="401" t="s">
        <v>181</v>
      </c>
      <c r="Z96" s="69" t="s">
        <v>181</v>
      </c>
      <c r="AA96" s="152" t="s">
        <v>181</v>
      </c>
      <c r="AB96" s="152" t="s">
        <v>181</v>
      </c>
      <c r="AC96" s="152" t="s">
        <v>181</v>
      </c>
      <c r="AD96" s="401" t="s">
        <v>181</v>
      </c>
      <c r="AE96" s="69" t="s">
        <v>181</v>
      </c>
      <c r="AF96" s="152" t="s">
        <v>181</v>
      </c>
      <c r="AG96" s="152" t="s">
        <v>181</v>
      </c>
      <c r="AH96" s="152" t="s">
        <v>181</v>
      </c>
      <c r="AI96" s="401" t="s">
        <v>181</v>
      </c>
      <c r="AJ96" s="69" t="s">
        <v>181</v>
      </c>
      <c r="AK96" s="152" t="s">
        <v>181</v>
      </c>
      <c r="AL96" s="152" t="s">
        <v>181</v>
      </c>
      <c r="AM96" s="152" t="s">
        <v>181</v>
      </c>
      <c r="AN96" s="401" t="s">
        <v>181</v>
      </c>
      <c r="AO96" s="75" t="s">
        <v>181</v>
      </c>
      <c r="AP96" s="185" t="s">
        <v>181</v>
      </c>
      <c r="AQ96" s="185" t="s">
        <v>181</v>
      </c>
      <c r="AR96" s="188" t="s">
        <v>181</v>
      </c>
      <c r="AS96" s="729"/>
      <c r="AT96" s="132"/>
      <c r="AU96" s="132"/>
      <c r="AV96" s="132"/>
      <c r="AW96" s="132"/>
      <c r="AX96" s="132"/>
      <c r="AY96" s="132"/>
      <c r="AZ96" s="132"/>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32"/>
      <c r="CW96" s="127"/>
      <c r="CX96" s="127"/>
      <c r="CY96" s="127"/>
      <c r="CZ96" s="127"/>
      <c r="DA96" s="127"/>
      <c r="DB96" s="132"/>
      <c r="DC96" s="127"/>
      <c r="DD96" s="127"/>
      <c r="DE96" s="127"/>
      <c r="DF96" s="127"/>
      <c r="DG96" s="127"/>
      <c r="DH96" s="132"/>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row>
    <row r="97" spans="1:144" s="58" customFormat="1" ht="20.25" customHeight="1" thickBot="1">
      <c r="A97" s="55" t="s">
        <v>181</v>
      </c>
      <c r="B97" s="56" t="s">
        <v>181</v>
      </c>
      <c r="C97" s="56" t="s">
        <v>206</v>
      </c>
      <c r="D97" s="56"/>
      <c r="E97" s="56" t="s">
        <v>181</v>
      </c>
      <c r="F97" s="56" t="s">
        <v>181</v>
      </c>
      <c r="G97" s="56" t="s">
        <v>181</v>
      </c>
      <c r="H97" s="56" t="s">
        <v>181</v>
      </c>
      <c r="I97" s="56" t="s">
        <v>181</v>
      </c>
      <c r="J97" s="56" t="s">
        <v>181</v>
      </c>
      <c r="K97" s="56" t="s">
        <v>181</v>
      </c>
      <c r="L97" s="68" t="s">
        <v>181</v>
      </c>
      <c r="M97" s="152" t="s">
        <v>181</v>
      </c>
      <c r="N97" s="152" t="s">
        <v>181</v>
      </c>
      <c r="O97" s="409">
        <f>SUM(O78:O95)</f>
        <v>0</v>
      </c>
      <c r="P97" s="69" t="s">
        <v>181</v>
      </c>
      <c r="Q97" s="152" t="s">
        <v>181</v>
      </c>
      <c r="R97" s="152" t="s">
        <v>181</v>
      </c>
      <c r="S97" s="152" t="s">
        <v>181</v>
      </c>
      <c r="T97" s="409">
        <f>SUM(T78:T95)</f>
        <v>0</v>
      </c>
      <c r="U97" s="69" t="s">
        <v>181</v>
      </c>
      <c r="V97" s="152" t="s">
        <v>181</v>
      </c>
      <c r="W97" s="152" t="s">
        <v>181</v>
      </c>
      <c r="X97" s="152" t="s">
        <v>181</v>
      </c>
      <c r="Y97" s="409">
        <f>SUM(Y78:Y95)</f>
        <v>0</v>
      </c>
      <c r="Z97" s="69" t="s">
        <v>181</v>
      </c>
      <c r="AA97" s="152" t="s">
        <v>181</v>
      </c>
      <c r="AB97" s="152" t="s">
        <v>181</v>
      </c>
      <c r="AC97" s="152" t="s">
        <v>181</v>
      </c>
      <c r="AD97" s="409">
        <f>SUM(AD78:AD95)</f>
        <v>0</v>
      </c>
      <c r="AE97" s="69" t="s">
        <v>181</v>
      </c>
      <c r="AF97" s="152" t="s">
        <v>181</v>
      </c>
      <c r="AG97" s="152" t="s">
        <v>181</v>
      </c>
      <c r="AH97" s="152" t="s">
        <v>181</v>
      </c>
      <c r="AI97" s="409">
        <f>SUM(AI78:AI95)</f>
        <v>0</v>
      </c>
      <c r="AJ97" s="69" t="s">
        <v>181</v>
      </c>
      <c r="AK97" s="152" t="s">
        <v>181</v>
      </c>
      <c r="AL97" s="152" t="s">
        <v>181</v>
      </c>
      <c r="AM97" s="152" t="s">
        <v>181</v>
      </c>
      <c r="AN97" s="409">
        <f>SUM(AN78:AN95)</f>
        <v>0</v>
      </c>
      <c r="AO97" s="75" t="s">
        <v>181</v>
      </c>
      <c r="AP97" s="185" t="s">
        <v>181</v>
      </c>
      <c r="AQ97" s="54">
        <f>SUM(O97:AN97)</f>
        <v>0</v>
      </c>
      <c r="AR97" s="188" t="s">
        <v>181</v>
      </c>
      <c r="AS97" s="729"/>
      <c r="AT97" s="132" t="s">
        <v>181</v>
      </c>
      <c r="AU97" s="132" t="s">
        <v>181</v>
      </c>
      <c r="AV97" s="132" t="s">
        <v>181</v>
      </c>
      <c r="AW97" s="132" t="s">
        <v>181</v>
      </c>
      <c r="AX97" s="132" t="s">
        <v>181</v>
      </c>
      <c r="AY97" s="132" t="s">
        <v>181</v>
      </c>
      <c r="AZ97" s="132" t="s">
        <v>181</v>
      </c>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32" t="s">
        <v>181</v>
      </c>
      <c r="CW97" s="127"/>
      <c r="CX97" s="127"/>
      <c r="CY97" s="127"/>
      <c r="CZ97" s="127"/>
      <c r="DA97" s="127"/>
      <c r="DB97" s="132" t="s">
        <v>181</v>
      </c>
      <c r="DC97" s="127"/>
      <c r="DD97" s="127"/>
      <c r="DE97" s="127"/>
      <c r="DF97" s="127"/>
      <c r="DG97" s="127"/>
      <c r="DH97" s="132" t="s">
        <v>181</v>
      </c>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row>
    <row r="98" spans="1:144" s="58" customFormat="1" ht="9.9499999999999993" customHeight="1" thickBot="1">
      <c r="A98" s="61" t="s">
        <v>181</v>
      </c>
      <c r="B98" s="62" t="s">
        <v>181</v>
      </c>
      <c r="C98" s="62" t="s">
        <v>181</v>
      </c>
      <c r="D98" s="62" t="s">
        <v>181</v>
      </c>
      <c r="E98" s="62" t="s">
        <v>181</v>
      </c>
      <c r="F98" s="62" t="s">
        <v>181</v>
      </c>
      <c r="G98" s="62" t="s">
        <v>181</v>
      </c>
      <c r="H98" s="62" t="s">
        <v>181</v>
      </c>
      <c r="I98" s="62" t="s">
        <v>181</v>
      </c>
      <c r="J98" s="62" t="s">
        <v>181</v>
      </c>
      <c r="K98" s="62" t="s">
        <v>181</v>
      </c>
      <c r="L98" s="79" t="s">
        <v>181</v>
      </c>
      <c r="M98" s="80" t="s">
        <v>181</v>
      </c>
      <c r="N98" s="80" t="s">
        <v>181</v>
      </c>
      <c r="O98" s="403" t="s">
        <v>181</v>
      </c>
      <c r="P98" s="82" t="s">
        <v>181</v>
      </c>
      <c r="Q98" s="80" t="s">
        <v>181</v>
      </c>
      <c r="R98" s="80" t="s">
        <v>181</v>
      </c>
      <c r="S98" s="80" t="s">
        <v>181</v>
      </c>
      <c r="T98" s="403" t="s">
        <v>181</v>
      </c>
      <c r="U98" s="82" t="s">
        <v>181</v>
      </c>
      <c r="V98" s="80" t="s">
        <v>181</v>
      </c>
      <c r="W98" s="80" t="s">
        <v>181</v>
      </c>
      <c r="X98" s="80" t="s">
        <v>181</v>
      </c>
      <c r="Y98" s="403" t="s">
        <v>181</v>
      </c>
      <c r="Z98" s="82" t="s">
        <v>181</v>
      </c>
      <c r="AA98" s="80" t="s">
        <v>181</v>
      </c>
      <c r="AB98" s="80" t="s">
        <v>181</v>
      </c>
      <c r="AC98" s="80" t="s">
        <v>181</v>
      </c>
      <c r="AD98" s="403" t="s">
        <v>181</v>
      </c>
      <c r="AE98" s="82" t="s">
        <v>181</v>
      </c>
      <c r="AF98" s="80" t="s">
        <v>181</v>
      </c>
      <c r="AG98" s="80" t="s">
        <v>181</v>
      </c>
      <c r="AH98" s="80" t="s">
        <v>181</v>
      </c>
      <c r="AI98" s="403" t="s">
        <v>181</v>
      </c>
      <c r="AJ98" s="82" t="s">
        <v>181</v>
      </c>
      <c r="AK98" s="80" t="s">
        <v>181</v>
      </c>
      <c r="AL98" s="80" t="s">
        <v>181</v>
      </c>
      <c r="AM98" s="80" t="s">
        <v>181</v>
      </c>
      <c r="AN98" s="403" t="s">
        <v>181</v>
      </c>
      <c r="AO98" s="83" t="s">
        <v>181</v>
      </c>
      <c r="AP98" s="186" t="s">
        <v>181</v>
      </c>
      <c r="AQ98" s="186" t="s">
        <v>181</v>
      </c>
      <c r="AR98" s="189" t="s">
        <v>181</v>
      </c>
      <c r="AS98" s="729"/>
      <c r="AT98" s="132" t="s">
        <v>181</v>
      </c>
      <c r="AU98" s="132" t="s">
        <v>181</v>
      </c>
      <c r="AV98" s="132" t="s">
        <v>181</v>
      </c>
      <c r="AW98" s="132" t="s">
        <v>181</v>
      </c>
      <c r="AX98" s="132" t="s">
        <v>181</v>
      </c>
      <c r="AY98" s="132" t="s">
        <v>181</v>
      </c>
      <c r="AZ98" s="132" t="s">
        <v>181</v>
      </c>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32" t="s">
        <v>181</v>
      </c>
      <c r="CW98" s="127"/>
      <c r="CX98" s="127"/>
      <c r="CY98" s="127"/>
      <c r="CZ98" s="127"/>
      <c r="DA98" s="127"/>
      <c r="DB98" s="132" t="s">
        <v>181</v>
      </c>
      <c r="DC98" s="127"/>
      <c r="DD98" s="127"/>
      <c r="DE98" s="127"/>
      <c r="DF98" s="127"/>
      <c r="DG98" s="127"/>
      <c r="DH98" s="132" t="s">
        <v>181</v>
      </c>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row>
    <row r="99" spans="1:144" s="58" customFormat="1" ht="9.9499999999999993" customHeight="1">
      <c r="A99" s="55" t="s">
        <v>181</v>
      </c>
      <c r="B99" s="84" t="s">
        <v>181</v>
      </c>
      <c r="C99" s="84" t="s">
        <v>181</v>
      </c>
      <c r="D99" s="84" t="s">
        <v>181</v>
      </c>
      <c r="E99" s="56" t="s">
        <v>181</v>
      </c>
      <c r="F99" s="56" t="s">
        <v>181</v>
      </c>
      <c r="G99" s="56" t="s">
        <v>181</v>
      </c>
      <c r="H99" s="56" t="s">
        <v>181</v>
      </c>
      <c r="I99" s="56" t="s">
        <v>181</v>
      </c>
      <c r="J99" s="56" t="s">
        <v>181</v>
      </c>
      <c r="K99" s="56" t="s">
        <v>181</v>
      </c>
      <c r="L99" s="68" t="s">
        <v>181</v>
      </c>
      <c r="M99" s="152" t="s">
        <v>181</v>
      </c>
      <c r="N99" s="152" t="s">
        <v>181</v>
      </c>
      <c r="O99" s="401" t="s">
        <v>181</v>
      </c>
      <c r="P99" s="152" t="s">
        <v>181</v>
      </c>
      <c r="Q99" s="68" t="s">
        <v>181</v>
      </c>
      <c r="R99" s="152" t="s">
        <v>181</v>
      </c>
      <c r="S99" s="152" t="s">
        <v>181</v>
      </c>
      <c r="T99" s="401" t="s">
        <v>181</v>
      </c>
      <c r="U99" s="152" t="s">
        <v>181</v>
      </c>
      <c r="V99" s="68" t="s">
        <v>181</v>
      </c>
      <c r="W99" s="152" t="s">
        <v>181</v>
      </c>
      <c r="X99" s="152" t="s">
        <v>181</v>
      </c>
      <c r="Y99" s="401" t="s">
        <v>181</v>
      </c>
      <c r="Z99" s="152" t="s">
        <v>181</v>
      </c>
      <c r="AA99" s="68" t="s">
        <v>181</v>
      </c>
      <c r="AB99" s="152" t="s">
        <v>181</v>
      </c>
      <c r="AC99" s="152" t="s">
        <v>181</v>
      </c>
      <c r="AD99" s="401" t="s">
        <v>181</v>
      </c>
      <c r="AE99" s="152" t="s">
        <v>181</v>
      </c>
      <c r="AF99" s="68" t="s">
        <v>181</v>
      </c>
      <c r="AG99" s="152" t="s">
        <v>181</v>
      </c>
      <c r="AH99" s="152" t="s">
        <v>181</v>
      </c>
      <c r="AI99" s="401" t="s">
        <v>181</v>
      </c>
      <c r="AJ99" s="152" t="s">
        <v>181</v>
      </c>
      <c r="AK99" s="68" t="s">
        <v>181</v>
      </c>
      <c r="AL99" s="152" t="s">
        <v>181</v>
      </c>
      <c r="AM99" s="152" t="s">
        <v>181</v>
      </c>
      <c r="AN99" s="401" t="s">
        <v>181</v>
      </c>
      <c r="AO99" s="85" t="s">
        <v>181</v>
      </c>
      <c r="AP99" s="187" t="s">
        <v>181</v>
      </c>
      <c r="AQ99" s="185" t="s">
        <v>181</v>
      </c>
      <c r="AR99" s="188" t="s">
        <v>181</v>
      </c>
      <c r="AS99" s="729"/>
      <c r="AT99" s="132" t="s">
        <v>181</v>
      </c>
      <c r="AU99" s="132" t="s">
        <v>181</v>
      </c>
      <c r="AV99" s="132" t="s">
        <v>181</v>
      </c>
      <c r="AW99" s="132" t="s">
        <v>181</v>
      </c>
      <c r="AX99" s="132" t="s">
        <v>181</v>
      </c>
      <c r="AY99" s="132" t="s">
        <v>181</v>
      </c>
      <c r="AZ99" s="132" t="s">
        <v>181</v>
      </c>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32" t="s">
        <v>181</v>
      </c>
      <c r="CW99" s="127"/>
      <c r="CX99" s="127"/>
      <c r="CY99" s="127"/>
      <c r="CZ99" s="127"/>
      <c r="DA99" s="127"/>
      <c r="DB99" s="132" t="s">
        <v>181</v>
      </c>
      <c r="DC99" s="127"/>
      <c r="DD99" s="127"/>
      <c r="DE99" s="127"/>
      <c r="DF99" s="127"/>
      <c r="DG99" s="127"/>
      <c r="DH99" s="132" t="s">
        <v>181</v>
      </c>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row>
    <row r="100" spans="1:144" s="58" customFormat="1" ht="20.25" customHeight="1">
      <c r="A100" s="55"/>
      <c r="B100" s="1347" t="s">
        <v>207</v>
      </c>
      <c r="C100" s="1348"/>
      <c r="D100" s="1348"/>
      <c r="E100" s="1348"/>
      <c r="F100" s="1348"/>
      <c r="G100" s="1348"/>
      <c r="H100" s="1348"/>
      <c r="I100" s="1348"/>
      <c r="J100" s="1348"/>
      <c r="K100" s="56" t="s">
        <v>181</v>
      </c>
      <c r="L100" s="68" t="s">
        <v>181</v>
      </c>
      <c r="M100" s="152" t="s">
        <v>181</v>
      </c>
      <c r="N100" s="152" t="s">
        <v>181</v>
      </c>
      <c r="O100" s="401" t="s">
        <v>181</v>
      </c>
      <c r="P100" s="69" t="s">
        <v>181</v>
      </c>
      <c r="Q100" s="152" t="s">
        <v>181</v>
      </c>
      <c r="R100" s="152" t="s">
        <v>181</v>
      </c>
      <c r="S100" s="152" t="s">
        <v>181</v>
      </c>
      <c r="T100" s="401" t="s">
        <v>181</v>
      </c>
      <c r="U100" s="69" t="s">
        <v>181</v>
      </c>
      <c r="V100" s="152" t="s">
        <v>181</v>
      </c>
      <c r="W100" s="152" t="s">
        <v>181</v>
      </c>
      <c r="X100" s="152" t="s">
        <v>181</v>
      </c>
      <c r="Y100" s="401" t="s">
        <v>181</v>
      </c>
      <c r="Z100" s="69" t="s">
        <v>181</v>
      </c>
      <c r="AA100" s="152" t="s">
        <v>181</v>
      </c>
      <c r="AB100" s="152" t="s">
        <v>181</v>
      </c>
      <c r="AC100" s="152" t="s">
        <v>181</v>
      </c>
      <c r="AD100" s="401" t="s">
        <v>181</v>
      </c>
      <c r="AE100" s="69" t="s">
        <v>181</v>
      </c>
      <c r="AF100" s="152" t="s">
        <v>181</v>
      </c>
      <c r="AG100" s="152" t="s">
        <v>181</v>
      </c>
      <c r="AH100" s="152" t="s">
        <v>181</v>
      </c>
      <c r="AI100" s="401" t="s">
        <v>181</v>
      </c>
      <c r="AJ100" s="69" t="s">
        <v>181</v>
      </c>
      <c r="AK100" s="152" t="s">
        <v>181</v>
      </c>
      <c r="AL100" s="152" t="s">
        <v>181</v>
      </c>
      <c r="AM100" s="152" t="s">
        <v>181</v>
      </c>
      <c r="AN100" s="401" t="s">
        <v>181</v>
      </c>
      <c r="AO100" s="75" t="s">
        <v>181</v>
      </c>
      <c r="AP100" s="185" t="s">
        <v>181</v>
      </c>
      <c r="AQ100" s="192" t="s">
        <v>181</v>
      </c>
      <c r="AR100" s="188" t="s">
        <v>181</v>
      </c>
      <c r="AS100" s="729"/>
      <c r="AT100" s="132" t="s">
        <v>181</v>
      </c>
      <c r="AU100" s="132" t="s">
        <v>181</v>
      </c>
      <c r="AV100" s="132" t="s">
        <v>181</v>
      </c>
      <c r="AW100" s="132" t="s">
        <v>181</v>
      </c>
      <c r="AX100" s="132" t="s">
        <v>181</v>
      </c>
      <c r="AY100" s="132" t="s">
        <v>181</v>
      </c>
      <c r="AZ100" s="132" t="s">
        <v>181</v>
      </c>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32" t="s">
        <v>181</v>
      </c>
      <c r="CW100" s="127"/>
      <c r="CX100" s="127"/>
      <c r="CY100" s="127"/>
      <c r="CZ100" s="127"/>
      <c r="DA100" s="127"/>
      <c r="DB100" s="132" t="s">
        <v>181</v>
      </c>
      <c r="DC100" s="127"/>
      <c r="DD100" s="127"/>
      <c r="DE100" s="127"/>
      <c r="DF100" s="127"/>
      <c r="DG100" s="127"/>
      <c r="DH100" s="132" t="s">
        <v>181</v>
      </c>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row>
    <row r="101" spans="1:144" s="58" customFormat="1" ht="20.25" customHeight="1">
      <c r="A101" s="55"/>
      <c r="B101" s="59">
        <v>1</v>
      </c>
      <c r="C101" s="1118" t="s">
        <v>275</v>
      </c>
      <c r="D101" s="1119"/>
      <c r="E101" s="1119"/>
      <c r="F101" s="1119"/>
      <c r="G101" s="1119"/>
      <c r="H101" s="1119"/>
      <c r="I101" s="1119"/>
      <c r="J101" s="1119"/>
      <c r="K101" s="157" t="s">
        <v>181</v>
      </c>
      <c r="L101" s="68" t="s">
        <v>181</v>
      </c>
      <c r="M101" s="152" t="s">
        <v>181</v>
      </c>
      <c r="N101" s="152" t="s">
        <v>181</v>
      </c>
      <c r="O101" s="401" t="s">
        <v>181</v>
      </c>
      <c r="P101" s="69" t="s">
        <v>181</v>
      </c>
      <c r="Q101" s="152" t="s">
        <v>181</v>
      </c>
      <c r="R101" s="152" t="s">
        <v>181</v>
      </c>
      <c r="S101" s="152" t="s">
        <v>181</v>
      </c>
      <c r="T101" s="401" t="s">
        <v>181</v>
      </c>
      <c r="U101" s="69" t="s">
        <v>181</v>
      </c>
      <c r="V101" s="152" t="s">
        <v>181</v>
      </c>
      <c r="W101" s="152" t="s">
        <v>181</v>
      </c>
      <c r="X101" s="152" t="s">
        <v>181</v>
      </c>
      <c r="Y101" s="401" t="s">
        <v>181</v>
      </c>
      <c r="Z101" s="69" t="s">
        <v>181</v>
      </c>
      <c r="AA101" s="152" t="s">
        <v>181</v>
      </c>
      <c r="AB101" s="152" t="s">
        <v>181</v>
      </c>
      <c r="AC101" s="152" t="s">
        <v>181</v>
      </c>
      <c r="AD101" s="401" t="s">
        <v>181</v>
      </c>
      <c r="AE101" s="69" t="s">
        <v>181</v>
      </c>
      <c r="AF101" s="152" t="s">
        <v>181</v>
      </c>
      <c r="AG101" s="152" t="s">
        <v>181</v>
      </c>
      <c r="AH101" s="152" t="s">
        <v>181</v>
      </c>
      <c r="AI101" s="401" t="s">
        <v>181</v>
      </c>
      <c r="AJ101" s="69" t="s">
        <v>181</v>
      </c>
      <c r="AK101" s="152" t="s">
        <v>181</v>
      </c>
      <c r="AL101" s="152" t="s">
        <v>181</v>
      </c>
      <c r="AM101" s="152" t="s">
        <v>181</v>
      </c>
      <c r="AN101" s="401" t="s">
        <v>181</v>
      </c>
      <c r="AO101" s="75" t="s">
        <v>181</v>
      </c>
      <c r="AP101" s="185" t="s">
        <v>181</v>
      </c>
      <c r="AQ101" s="185" t="s">
        <v>181</v>
      </c>
      <c r="AR101" s="188" t="s">
        <v>181</v>
      </c>
      <c r="AS101" s="729"/>
      <c r="AT101" s="132" t="s">
        <v>181</v>
      </c>
      <c r="AU101" s="132" t="s">
        <v>181</v>
      </c>
      <c r="AV101" s="132" t="s">
        <v>181</v>
      </c>
      <c r="AW101" s="132" t="s">
        <v>181</v>
      </c>
      <c r="AX101" s="132" t="s">
        <v>181</v>
      </c>
      <c r="AY101" s="132" t="s">
        <v>181</v>
      </c>
      <c r="AZ101" s="132" t="s">
        <v>181</v>
      </c>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32" t="s">
        <v>181</v>
      </c>
      <c r="CW101" s="127"/>
      <c r="CX101" s="127"/>
      <c r="CY101" s="127"/>
      <c r="CZ101" s="127"/>
      <c r="DA101" s="127"/>
      <c r="DB101" s="132" t="s">
        <v>181</v>
      </c>
      <c r="DC101" s="127"/>
      <c r="DD101" s="127"/>
      <c r="DE101" s="127"/>
      <c r="DF101" s="127"/>
      <c r="DG101" s="127"/>
      <c r="DH101" s="132" t="s">
        <v>181</v>
      </c>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row>
    <row r="102" spans="1:144" s="58" customFormat="1" ht="20.25" customHeight="1">
      <c r="A102" s="55"/>
      <c r="B102" s="56"/>
      <c r="C102" s="56"/>
      <c r="D102" s="1090" t="s">
        <v>279</v>
      </c>
      <c r="E102" s="1091"/>
      <c r="F102" s="1091"/>
      <c r="G102" s="1091"/>
      <c r="H102" s="1091"/>
      <c r="I102" s="1091"/>
      <c r="J102" s="1091"/>
      <c r="K102" s="56"/>
      <c r="L102" s="68"/>
      <c r="M102" s="152"/>
      <c r="N102" s="152"/>
      <c r="O102" s="410"/>
      <c r="P102" s="152"/>
      <c r="Q102" s="68"/>
      <c r="R102" s="152"/>
      <c r="S102" s="152"/>
      <c r="T102" s="410"/>
      <c r="U102" s="152"/>
      <c r="V102" s="68"/>
      <c r="W102" s="152"/>
      <c r="X102" s="152"/>
      <c r="Y102" s="410"/>
      <c r="Z102" s="152"/>
      <c r="AA102" s="68"/>
      <c r="AB102" s="152"/>
      <c r="AC102" s="152"/>
      <c r="AD102" s="410"/>
      <c r="AE102" s="152"/>
      <c r="AF102" s="68"/>
      <c r="AG102" s="152"/>
      <c r="AH102" s="152"/>
      <c r="AI102" s="410"/>
      <c r="AJ102" s="152"/>
      <c r="AK102" s="68"/>
      <c r="AL102" s="152"/>
      <c r="AM102" s="152"/>
      <c r="AN102" s="410"/>
      <c r="AO102" s="85"/>
      <c r="AP102" s="187"/>
      <c r="AQ102" s="52">
        <f>SUM(O102:AN102)</f>
        <v>0</v>
      </c>
      <c r="AR102" s="188"/>
      <c r="AS102" s="729"/>
      <c r="AT102" s="132" t="s">
        <v>181</v>
      </c>
      <c r="AU102" s="132" t="s">
        <v>181</v>
      </c>
      <c r="AV102" s="132" t="s">
        <v>181</v>
      </c>
      <c r="AW102" s="132" t="s">
        <v>181</v>
      </c>
      <c r="AX102" s="132" t="s">
        <v>181</v>
      </c>
      <c r="AY102" s="132" t="s">
        <v>181</v>
      </c>
      <c r="AZ102" s="132" t="s">
        <v>181</v>
      </c>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32" t="s">
        <v>181</v>
      </c>
      <c r="CW102" s="127"/>
      <c r="CX102" s="127"/>
      <c r="CY102" s="127"/>
      <c r="CZ102" s="127"/>
      <c r="DA102" s="127"/>
      <c r="DB102" s="132" t="s">
        <v>181</v>
      </c>
      <c r="DC102" s="127"/>
      <c r="DD102" s="127"/>
      <c r="DE102" s="127"/>
      <c r="DF102" s="127"/>
      <c r="DG102" s="127"/>
      <c r="DH102" s="132" t="s">
        <v>181</v>
      </c>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row>
    <row r="103" spans="1:144" s="58" customFormat="1" ht="20.25" customHeight="1">
      <c r="A103" s="55"/>
      <c r="B103" s="56"/>
      <c r="C103" s="56"/>
      <c r="D103" s="1090" t="s">
        <v>279</v>
      </c>
      <c r="E103" s="1091"/>
      <c r="F103" s="1091"/>
      <c r="G103" s="1091"/>
      <c r="H103" s="1091"/>
      <c r="I103" s="1091"/>
      <c r="J103" s="1091"/>
      <c r="K103" s="56"/>
      <c r="L103" s="68"/>
      <c r="M103" s="152"/>
      <c r="N103" s="152"/>
      <c r="O103" s="410"/>
      <c r="P103" s="152"/>
      <c r="Q103" s="68"/>
      <c r="R103" s="152"/>
      <c r="S103" s="152"/>
      <c r="T103" s="410"/>
      <c r="U103" s="152"/>
      <c r="V103" s="68"/>
      <c r="W103" s="152"/>
      <c r="X103" s="152"/>
      <c r="Y103" s="410"/>
      <c r="Z103" s="152"/>
      <c r="AA103" s="68"/>
      <c r="AB103" s="152"/>
      <c r="AC103" s="152"/>
      <c r="AD103" s="410"/>
      <c r="AE103" s="152"/>
      <c r="AF103" s="68"/>
      <c r="AG103" s="152"/>
      <c r="AH103" s="152"/>
      <c r="AI103" s="410"/>
      <c r="AJ103" s="152"/>
      <c r="AK103" s="68"/>
      <c r="AL103" s="152"/>
      <c r="AM103" s="152"/>
      <c r="AN103" s="410"/>
      <c r="AO103" s="85"/>
      <c r="AP103" s="187"/>
      <c r="AQ103" s="52">
        <f>SUM(O103:AN103)</f>
        <v>0</v>
      </c>
      <c r="AR103" s="188"/>
      <c r="AS103" s="729"/>
      <c r="AT103" s="132"/>
      <c r="AU103" s="132"/>
      <c r="AV103" s="132"/>
      <c r="AW103" s="132"/>
      <c r="AX103" s="132"/>
      <c r="AY103" s="132"/>
      <c r="AZ103" s="132"/>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32"/>
      <c r="CW103" s="127"/>
      <c r="CX103" s="127"/>
      <c r="CY103" s="127"/>
      <c r="CZ103" s="127"/>
      <c r="DA103" s="127"/>
      <c r="DB103" s="132"/>
      <c r="DC103" s="127"/>
      <c r="DD103" s="127"/>
      <c r="DE103" s="127"/>
      <c r="DF103" s="127"/>
      <c r="DG103" s="127"/>
      <c r="DH103" s="132"/>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row>
    <row r="104" spans="1:144" s="58" customFormat="1" ht="20.25" customHeight="1">
      <c r="A104" s="55"/>
      <c r="B104" s="56"/>
      <c r="C104" s="56"/>
      <c r="D104" s="1090" t="s">
        <v>279</v>
      </c>
      <c r="E104" s="1091"/>
      <c r="F104" s="1091"/>
      <c r="G104" s="1091"/>
      <c r="H104" s="1091"/>
      <c r="I104" s="1091"/>
      <c r="J104" s="1091"/>
      <c r="K104" s="56"/>
      <c r="L104" s="68"/>
      <c r="M104" s="152"/>
      <c r="N104" s="152"/>
      <c r="O104" s="410"/>
      <c r="P104" s="152"/>
      <c r="Q104" s="68"/>
      <c r="R104" s="152"/>
      <c r="S104" s="152"/>
      <c r="T104" s="410"/>
      <c r="U104" s="152"/>
      <c r="V104" s="68"/>
      <c r="W104" s="152"/>
      <c r="X104" s="152"/>
      <c r="Y104" s="410"/>
      <c r="Z104" s="152"/>
      <c r="AA104" s="68"/>
      <c r="AB104" s="152"/>
      <c r="AC104" s="152"/>
      <c r="AD104" s="410"/>
      <c r="AE104" s="152"/>
      <c r="AF104" s="68"/>
      <c r="AG104" s="152"/>
      <c r="AH104" s="152"/>
      <c r="AI104" s="410"/>
      <c r="AJ104" s="152"/>
      <c r="AK104" s="68"/>
      <c r="AL104" s="152"/>
      <c r="AM104" s="152"/>
      <c r="AN104" s="410"/>
      <c r="AO104" s="85"/>
      <c r="AP104" s="187"/>
      <c r="AQ104" s="52">
        <f>SUM(O104:AN104)</f>
        <v>0</v>
      </c>
      <c r="AR104" s="188"/>
      <c r="AS104" s="729"/>
      <c r="AT104" s="132"/>
      <c r="AU104" s="132"/>
      <c r="AV104" s="132"/>
      <c r="AW104" s="132"/>
      <c r="AX104" s="132"/>
      <c r="AY104" s="132"/>
      <c r="AZ104" s="132"/>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32"/>
      <c r="CW104" s="127"/>
      <c r="CX104" s="127"/>
      <c r="CY104" s="127"/>
      <c r="CZ104" s="127"/>
      <c r="DA104" s="127"/>
      <c r="DB104" s="132"/>
      <c r="DC104" s="127"/>
      <c r="DD104" s="127"/>
      <c r="DE104" s="127"/>
      <c r="DF104" s="127"/>
      <c r="DG104" s="127"/>
      <c r="DH104" s="132"/>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row>
    <row r="105" spans="1:144" s="58" customFormat="1" ht="9.9499999999999993" customHeight="1">
      <c r="A105" s="55" t="s">
        <v>181</v>
      </c>
      <c r="B105" s="56" t="s">
        <v>181</v>
      </c>
      <c r="C105" s="56" t="s">
        <v>181</v>
      </c>
      <c r="D105" s="56" t="s">
        <v>181</v>
      </c>
      <c r="E105" s="56" t="s">
        <v>181</v>
      </c>
      <c r="F105" s="56" t="s">
        <v>181</v>
      </c>
      <c r="G105" s="56" t="s">
        <v>181</v>
      </c>
      <c r="H105" s="56" t="s">
        <v>181</v>
      </c>
      <c r="I105" s="56" t="s">
        <v>181</v>
      </c>
      <c r="J105" s="157" t="s">
        <v>181</v>
      </c>
      <c r="K105" s="157" t="s">
        <v>181</v>
      </c>
      <c r="L105" s="68" t="s">
        <v>181</v>
      </c>
      <c r="M105" s="152" t="s">
        <v>181</v>
      </c>
      <c r="N105" s="152" t="s">
        <v>181</v>
      </c>
      <c r="O105" s="401"/>
      <c r="P105" s="69"/>
      <c r="Q105" s="152"/>
      <c r="R105" s="152"/>
      <c r="S105" s="152"/>
      <c r="T105" s="401"/>
      <c r="U105" s="69"/>
      <c r="V105" s="152"/>
      <c r="W105" s="152"/>
      <c r="X105" s="152"/>
      <c r="Y105" s="401"/>
      <c r="Z105" s="69" t="s">
        <v>181</v>
      </c>
      <c r="AA105" s="152" t="s">
        <v>181</v>
      </c>
      <c r="AB105" s="152" t="s">
        <v>181</v>
      </c>
      <c r="AC105" s="152" t="s">
        <v>181</v>
      </c>
      <c r="AD105" s="401"/>
      <c r="AE105" s="69"/>
      <c r="AF105" s="152"/>
      <c r="AG105" s="152"/>
      <c r="AH105" s="152"/>
      <c r="AI105" s="401"/>
      <c r="AJ105" s="69" t="s">
        <v>181</v>
      </c>
      <c r="AK105" s="152" t="s">
        <v>181</v>
      </c>
      <c r="AL105" s="152" t="s">
        <v>181</v>
      </c>
      <c r="AM105" s="152" t="s">
        <v>181</v>
      </c>
      <c r="AN105" s="401" t="s">
        <v>181</v>
      </c>
      <c r="AO105" s="75" t="s">
        <v>181</v>
      </c>
      <c r="AP105" s="185" t="s">
        <v>181</v>
      </c>
      <c r="AQ105" s="185" t="s">
        <v>181</v>
      </c>
      <c r="AR105" s="188" t="s">
        <v>181</v>
      </c>
      <c r="AS105" s="729"/>
      <c r="AT105" s="132"/>
      <c r="AU105" s="132"/>
      <c r="AV105" s="132"/>
      <c r="AW105" s="132"/>
      <c r="AX105" s="132"/>
      <c r="AY105" s="132"/>
      <c r="AZ105" s="132"/>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32"/>
      <c r="CW105" s="127"/>
      <c r="CX105" s="127"/>
      <c r="CY105" s="127"/>
      <c r="CZ105" s="127"/>
      <c r="DA105" s="127"/>
      <c r="DB105" s="132"/>
      <c r="DC105" s="127"/>
      <c r="DD105" s="127"/>
      <c r="DE105" s="127"/>
      <c r="DF105" s="127"/>
      <c r="DG105" s="127"/>
      <c r="DH105" s="132"/>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row>
    <row r="106" spans="1:144" s="58" customFormat="1" ht="20.25" customHeight="1">
      <c r="A106" s="55"/>
      <c r="B106" s="59">
        <v>2</v>
      </c>
      <c r="C106" s="1118" t="s">
        <v>276</v>
      </c>
      <c r="D106" s="1119"/>
      <c r="E106" s="1119"/>
      <c r="F106" s="1119"/>
      <c r="G106" s="1119"/>
      <c r="H106" s="1119"/>
      <c r="I106" s="1119"/>
      <c r="J106" s="1119"/>
      <c r="K106" s="157" t="s">
        <v>181</v>
      </c>
      <c r="L106" s="68" t="s">
        <v>181</v>
      </c>
      <c r="M106" s="152" t="s">
        <v>181</v>
      </c>
      <c r="N106" s="152" t="s">
        <v>181</v>
      </c>
      <c r="O106" s="401"/>
      <c r="P106" s="69"/>
      <c r="Q106" s="152"/>
      <c r="R106" s="152"/>
      <c r="S106" s="152"/>
      <c r="T106" s="401"/>
      <c r="U106" s="69"/>
      <c r="V106" s="152"/>
      <c r="W106" s="152"/>
      <c r="X106" s="152"/>
      <c r="Y106" s="401"/>
      <c r="Z106" s="69" t="s">
        <v>181</v>
      </c>
      <c r="AA106" s="152" t="s">
        <v>181</v>
      </c>
      <c r="AB106" s="152" t="s">
        <v>181</v>
      </c>
      <c r="AC106" s="152" t="s">
        <v>181</v>
      </c>
      <c r="AD106" s="401"/>
      <c r="AE106" s="69"/>
      <c r="AF106" s="152"/>
      <c r="AG106" s="152"/>
      <c r="AH106" s="152"/>
      <c r="AI106" s="401"/>
      <c r="AJ106" s="69" t="s">
        <v>181</v>
      </c>
      <c r="AK106" s="152" t="s">
        <v>181</v>
      </c>
      <c r="AL106" s="152" t="s">
        <v>181</v>
      </c>
      <c r="AM106" s="152" t="s">
        <v>181</v>
      </c>
      <c r="AN106" s="401" t="s">
        <v>181</v>
      </c>
      <c r="AO106" s="75" t="s">
        <v>181</v>
      </c>
      <c r="AP106" s="185" t="s">
        <v>181</v>
      </c>
      <c r="AQ106" s="185" t="s">
        <v>181</v>
      </c>
      <c r="AR106" s="188" t="s">
        <v>181</v>
      </c>
      <c r="AS106" s="729"/>
      <c r="AT106" s="132" t="s">
        <v>181</v>
      </c>
      <c r="AU106" s="132" t="s">
        <v>181</v>
      </c>
      <c r="AV106" s="132" t="s">
        <v>181</v>
      </c>
      <c r="AW106" s="132" t="s">
        <v>181</v>
      </c>
      <c r="AX106" s="132" t="s">
        <v>181</v>
      </c>
      <c r="AY106" s="132" t="s">
        <v>181</v>
      </c>
      <c r="AZ106" s="132" t="s">
        <v>181</v>
      </c>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32" t="s">
        <v>181</v>
      </c>
      <c r="CW106" s="127"/>
      <c r="CX106" s="127"/>
      <c r="CY106" s="127"/>
      <c r="CZ106" s="127"/>
      <c r="DA106" s="127"/>
      <c r="DB106" s="132" t="s">
        <v>181</v>
      </c>
      <c r="DC106" s="127"/>
      <c r="DD106" s="127"/>
      <c r="DE106" s="127"/>
      <c r="DF106" s="127"/>
      <c r="DG106" s="127"/>
      <c r="DH106" s="132" t="s">
        <v>181</v>
      </c>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row>
    <row r="107" spans="1:144" s="58" customFormat="1" ht="20.25" customHeight="1">
      <c r="A107" s="55"/>
      <c r="B107" s="56"/>
      <c r="C107" s="56"/>
      <c r="D107" s="1090" t="s">
        <v>279</v>
      </c>
      <c r="E107" s="1091"/>
      <c r="F107" s="1091"/>
      <c r="G107" s="1091"/>
      <c r="H107" s="1091"/>
      <c r="I107" s="1091"/>
      <c r="J107" s="1091"/>
      <c r="K107" s="56"/>
      <c r="L107" s="68"/>
      <c r="M107" s="152"/>
      <c r="N107" s="152"/>
      <c r="O107" s="410"/>
      <c r="P107" s="152"/>
      <c r="Q107" s="68"/>
      <c r="R107" s="152"/>
      <c r="S107" s="152"/>
      <c r="T107" s="410"/>
      <c r="U107" s="152"/>
      <c r="V107" s="68"/>
      <c r="W107" s="152"/>
      <c r="X107" s="152"/>
      <c r="Y107" s="410"/>
      <c r="Z107" s="152"/>
      <c r="AA107" s="68"/>
      <c r="AB107" s="152"/>
      <c r="AC107" s="152"/>
      <c r="AD107" s="410"/>
      <c r="AE107" s="152"/>
      <c r="AF107" s="68"/>
      <c r="AG107" s="152"/>
      <c r="AH107" s="152"/>
      <c r="AI107" s="410"/>
      <c r="AJ107" s="152"/>
      <c r="AK107" s="68"/>
      <c r="AL107" s="152"/>
      <c r="AM107" s="152"/>
      <c r="AN107" s="410"/>
      <c r="AO107" s="85"/>
      <c r="AP107" s="187"/>
      <c r="AQ107" s="52">
        <f>SUM(O107:AN107)</f>
        <v>0</v>
      </c>
      <c r="AR107" s="188"/>
      <c r="AS107" s="729"/>
      <c r="AT107" s="132" t="s">
        <v>181</v>
      </c>
      <c r="AU107" s="132" t="s">
        <v>181</v>
      </c>
      <c r="AV107" s="132" t="s">
        <v>181</v>
      </c>
      <c r="AW107" s="132" t="s">
        <v>181</v>
      </c>
      <c r="AX107" s="132" t="s">
        <v>181</v>
      </c>
      <c r="AY107" s="132" t="s">
        <v>181</v>
      </c>
      <c r="AZ107" s="132" t="s">
        <v>181</v>
      </c>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32" t="s">
        <v>181</v>
      </c>
      <c r="CW107" s="127"/>
      <c r="CX107" s="127"/>
      <c r="CY107" s="127"/>
      <c r="CZ107" s="127"/>
      <c r="DA107" s="127"/>
      <c r="DB107" s="132" t="s">
        <v>181</v>
      </c>
      <c r="DC107" s="127"/>
      <c r="DD107" s="127"/>
      <c r="DE107" s="127"/>
      <c r="DF107" s="127"/>
      <c r="DG107" s="127"/>
      <c r="DH107" s="132" t="s">
        <v>181</v>
      </c>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row>
    <row r="108" spans="1:144" s="58" customFormat="1" ht="20.25" customHeight="1">
      <c r="A108" s="55"/>
      <c r="B108" s="56"/>
      <c r="C108" s="56"/>
      <c r="D108" s="1090" t="s">
        <v>279</v>
      </c>
      <c r="E108" s="1091"/>
      <c r="F108" s="1091"/>
      <c r="G108" s="1091"/>
      <c r="H108" s="1091"/>
      <c r="I108" s="1091"/>
      <c r="J108" s="1091"/>
      <c r="K108" s="56"/>
      <c r="L108" s="68"/>
      <c r="M108" s="152"/>
      <c r="N108" s="152"/>
      <c r="O108" s="410"/>
      <c r="P108" s="152"/>
      <c r="Q108" s="68"/>
      <c r="R108" s="152"/>
      <c r="S108" s="152"/>
      <c r="T108" s="410"/>
      <c r="U108" s="152"/>
      <c r="V108" s="68"/>
      <c r="W108" s="152"/>
      <c r="X108" s="152"/>
      <c r="Y108" s="410"/>
      <c r="Z108" s="152"/>
      <c r="AA108" s="68"/>
      <c r="AB108" s="152"/>
      <c r="AC108" s="152"/>
      <c r="AD108" s="410"/>
      <c r="AE108" s="152"/>
      <c r="AF108" s="68"/>
      <c r="AG108" s="152"/>
      <c r="AH108" s="152"/>
      <c r="AI108" s="410"/>
      <c r="AJ108" s="152"/>
      <c r="AK108" s="68"/>
      <c r="AL108" s="152"/>
      <c r="AM108" s="152"/>
      <c r="AN108" s="410"/>
      <c r="AO108" s="85"/>
      <c r="AP108" s="187"/>
      <c r="AQ108" s="52">
        <f>SUM(O108:AN108)</f>
        <v>0</v>
      </c>
      <c r="AR108" s="188"/>
      <c r="AS108" s="729"/>
      <c r="AT108" s="132"/>
      <c r="AU108" s="132"/>
      <c r="AV108" s="132"/>
      <c r="AW108" s="132"/>
      <c r="AX108" s="132"/>
      <c r="AY108" s="132"/>
      <c r="AZ108" s="132"/>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32"/>
      <c r="CW108" s="127"/>
      <c r="CX108" s="127"/>
      <c r="CY108" s="127"/>
      <c r="CZ108" s="127"/>
      <c r="DA108" s="127"/>
      <c r="DB108" s="132"/>
      <c r="DC108" s="127"/>
      <c r="DD108" s="127"/>
      <c r="DE108" s="127"/>
      <c r="DF108" s="127"/>
      <c r="DG108" s="127"/>
      <c r="DH108" s="132"/>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row>
    <row r="109" spans="1:144" s="58" customFormat="1" ht="20.25" customHeight="1">
      <c r="A109" s="55"/>
      <c r="B109" s="56"/>
      <c r="C109" s="56"/>
      <c r="D109" s="1090" t="s">
        <v>279</v>
      </c>
      <c r="E109" s="1091"/>
      <c r="F109" s="1091"/>
      <c r="G109" s="1091"/>
      <c r="H109" s="1091"/>
      <c r="I109" s="1091"/>
      <c r="J109" s="1091"/>
      <c r="K109" s="56"/>
      <c r="L109" s="68"/>
      <c r="M109" s="152"/>
      <c r="N109" s="152"/>
      <c r="O109" s="410"/>
      <c r="P109" s="152"/>
      <c r="Q109" s="68"/>
      <c r="R109" s="152"/>
      <c r="S109" s="152"/>
      <c r="T109" s="410"/>
      <c r="U109" s="152"/>
      <c r="V109" s="68"/>
      <c r="W109" s="152"/>
      <c r="X109" s="152"/>
      <c r="Y109" s="410"/>
      <c r="Z109" s="152"/>
      <c r="AA109" s="68"/>
      <c r="AB109" s="152"/>
      <c r="AC109" s="152"/>
      <c r="AD109" s="410"/>
      <c r="AE109" s="152"/>
      <c r="AF109" s="68"/>
      <c r="AG109" s="152"/>
      <c r="AH109" s="152"/>
      <c r="AI109" s="410"/>
      <c r="AJ109" s="152"/>
      <c r="AK109" s="68"/>
      <c r="AL109" s="152"/>
      <c r="AM109" s="152"/>
      <c r="AN109" s="410"/>
      <c r="AO109" s="85"/>
      <c r="AP109" s="187"/>
      <c r="AQ109" s="52">
        <f>SUM(O109:AN109)</f>
        <v>0</v>
      </c>
      <c r="AR109" s="188"/>
      <c r="AS109" s="729"/>
      <c r="AT109" s="132"/>
      <c r="AU109" s="132"/>
      <c r="AV109" s="132"/>
      <c r="AW109" s="132"/>
      <c r="AX109" s="132"/>
      <c r="AY109" s="132"/>
      <c r="AZ109" s="132"/>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32"/>
      <c r="CW109" s="127"/>
      <c r="CX109" s="127"/>
      <c r="CY109" s="127"/>
      <c r="CZ109" s="127"/>
      <c r="DA109" s="127"/>
      <c r="DB109" s="132"/>
      <c r="DC109" s="127"/>
      <c r="DD109" s="127"/>
      <c r="DE109" s="127"/>
      <c r="DF109" s="127"/>
      <c r="DG109" s="127"/>
      <c r="DH109" s="132"/>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row>
    <row r="110" spans="1:144" s="58" customFormat="1" ht="9.9499999999999993" customHeight="1">
      <c r="A110" s="55" t="s">
        <v>181</v>
      </c>
      <c r="B110" s="56" t="s">
        <v>181</v>
      </c>
      <c r="C110" s="56" t="s">
        <v>181</v>
      </c>
      <c r="D110" s="56" t="s">
        <v>181</v>
      </c>
      <c r="E110" s="56" t="s">
        <v>181</v>
      </c>
      <c r="F110" s="56" t="s">
        <v>181</v>
      </c>
      <c r="G110" s="56" t="s">
        <v>181</v>
      </c>
      <c r="H110" s="56" t="s">
        <v>181</v>
      </c>
      <c r="I110" s="56" t="s">
        <v>181</v>
      </c>
      <c r="J110" s="157" t="s">
        <v>181</v>
      </c>
      <c r="K110" s="157" t="s">
        <v>181</v>
      </c>
      <c r="L110" s="68" t="s">
        <v>181</v>
      </c>
      <c r="M110" s="152" t="s">
        <v>181</v>
      </c>
      <c r="N110" s="152" t="s">
        <v>181</v>
      </c>
      <c r="O110" s="401"/>
      <c r="P110" s="69"/>
      <c r="Q110" s="152"/>
      <c r="R110" s="152"/>
      <c r="S110" s="152"/>
      <c r="T110" s="401"/>
      <c r="U110" s="69"/>
      <c r="V110" s="152"/>
      <c r="W110" s="152"/>
      <c r="X110" s="152"/>
      <c r="Y110" s="401"/>
      <c r="Z110" s="69" t="s">
        <v>181</v>
      </c>
      <c r="AA110" s="152" t="s">
        <v>181</v>
      </c>
      <c r="AB110" s="152" t="s">
        <v>181</v>
      </c>
      <c r="AC110" s="152" t="s">
        <v>181</v>
      </c>
      <c r="AD110" s="401" t="s">
        <v>181</v>
      </c>
      <c r="AE110" s="69" t="s">
        <v>181</v>
      </c>
      <c r="AF110" s="152" t="s">
        <v>181</v>
      </c>
      <c r="AG110" s="152" t="s">
        <v>181</v>
      </c>
      <c r="AH110" s="152" t="s">
        <v>181</v>
      </c>
      <c r="AI110" s="401" t="s">
        <v>181</v>
      </c>
      <c r="AJ110" s="69" t="s">
        <v>181</v>
      </c>
      <c r="AK110" s="152" t="s">
        <v>181</v>
      </c>
      <c r="AL110" s="152" t="s">
        <v>181</v>
      </c>
      <c r="AM110" s="152" t="s">
        <v>181</v>
      </c>
      <c r="AN110" s="401" t="s">
        <v>181</v>
      </c>
      <c r="AO110" s="75" t="s">
        <v>181</v>
      </c>
      <c r="AP110" s="185" t="s">
        <v>181</v>
      </c>
      <c r="AQ110" s="185" t="s">
        <v>181</v>
      </c>
      <c r="AR110" s="188" t="s">
        <v>181</v>
      </c>
      <c r="AS110" s="729"/>
      <c r="AT110" s="132"/>
      <c r="AU110" s="132"/>
      <c r="AV110" s="132"/>
      <c r="AW110" s="132"/>
      <c r="AX110" s="132"/>
      <c r="AY110" s="132"/>
      <c r="AZ110" s="132"/>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32"/>
      <c r="CW110" s="127"/>
      <c r="CX110" s="127"/>
      <c r="CY110" s="127"/>
      <c r="CZ110" s="127"/>
      <c r="DA110" s="127"/>
      <c r="DB110" s="132"/>
      <c r="DC110" s="127"/>
      <c r="DD110" s="127"/>
      <c r="DE110" s="127"/>
      <c r="DF110" s="127"/>
      <c r="DG110" s="127"/>
      <c r="DH110" s="132"/>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row>
    <row r="111" spans="1:144" s="58" customFormat="1" ht="20.25" customHeight="1">
      <c r="A111" s="55"/>
      <c r="B111" s="59">
        <v>3</v>
      </c>
      <c r="C111" s="1118" t="s">
        <v>208</v>
      </c>
      <c r="D111" s="1119"/>
      <c r="E111" s="1119"/>
      <c r="F111" s="1119"/>
      <c r="G111" s="1119"/>
      <c r="H111" s="1119"/>
      <c r="I111" s="1119"/>
      <c r="J111" s="1119"/>
      <c r="K111" s="157" t="s">
        <v>181</v>
      </c>
      <c r="L111" s="68" t="s">
        <v>181</v>
      </c>
      <c r="M111" s="152" t="s">
        <v>181</v>
      </c>
      <c r="N111" s="152" t="s">
        <v>181</v>
      </c>
      <c r="O111" s="401"/>
      <c r="P111" s="69"/>
      <c r="Q111" s="152"/>
      <c r="R111" s="152"/>
      <c r="S111" s="152"/>
      <c r="T111" s="401"/>
      <c r="U111" s="69"/>
      <c r="V111" s="152"/>
      <c r="W111" s="152"/>
      <c r="X111" s="152"/>
      <c r="Y111" s="401"/>
      <c r="Z111" s="69" t="s">
        <v>181</v>
      </c>
      <c r="AA111" s="152" t="s">
        <v>181</v>
      </c>
      <c r="AB111" s="152" t="s">
        <v>181</v>
      </c>
      <c r="AC111" s="152" t="s">
        <v>181</v>
      </c>
      <c r="AD111" s="401" t="s">
        <v>181</v>
      </c>
      <c r="AE111" s="69" t="s">
        <v>181</v>
      </c>
      <c r="AF111" s="152" t="s">
        <v>181</v>
      </c>
      <c r="AG111" s="152" t="s">
        <v>181</v>
      </c>
      <c r="AH111" s="152" t="s">
        <v>181</v>
      </c>
      <c r="AI111" s="401" t="s">
        <v>181</v>
      </c>
      <c r="AJ111" s="69" t="s">
        <v>181</v>
      </c>
      <c r="AK111" s="152" t="s">
        <v>181</v>
      </c>
      <c r="AL111" s="152" t="s">
        <v>181</v>
      </c>
      <c r="AM111" s="152" t="s">
        <v>181</v>
      </c>
      <c r="AN111" s="401" t="s">
        <v>181</v>
      </c>
      <c r="AO111" s="75" t="s">
        <v>181</v>
      </c>
      <c r="AP111" s="185" t="s">
        <v>181</v>
      </c>
      <c r="AQ111" s="185" t="s">
        <v>181</v>
      </c>
      <c r="AR111" s="188" t="s">
        <v>181</v>
      </c>
      <c r="AS111" s="729"/>
      <c r="AT111" s="132" t="s">
        <v>181</v>
      </c>
      <c r="AU111" s="132" t="s">
        <v>181</v>
      </c>
      <c r="AV111" s="132" t="s">
        <v>181</v>
      </c>
      <c r="AW111" s="132" t="s">
        <v>181</v>
      </c>
      <c r="AX111" s="132" t="s">
        <v>181</v>
      </c>
      <c r="AY111" s="132" t="s">
        <v>181</v>
      </c>
      <c r="AZ111" s="132" t="s">
        <v>181</v>
      </c>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32" t="s">
        <v>181</v>
      </c>
      <c r="CW111" s="127"/>
      <c r="CX111" s="127"/>
      <c r="CY111" s="127"/>
      <c r="CZ111" s="127"/>
      <c r="DA111" s="127"/>
      <c r="DB111" s="132" t="s">
        <v>181</v>
      </c>
      <c r="DC111" s="127"/>
      <c r="DD111" s="127"/>
      <c r="DE111" s="127"/>
      <c r="DF111" s="127"/>
      <c r="DG111" s="127"/>
      <c r="DH111" s="132" t="s">
        <v>181</v>
      </c>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row>
    <row r="112" spans="1:144" s="58" customFormat="1" ht="20.25" customHeight="1">
      <c r="A112" s="55"/>
      <c r="B112" s="56"/>
      <c r="C112" s="56"/>
      <c r="D112" s="1090" t="s">
        <v>279</v>
      </c>
      <c r="E112" s="1091"/>
      <c r="F112" s="1091"/>
      <c r="G112" s="1091"/>
      <c r="H112" s="1091"/>
      <c r="I112" s="1091"/>
      <c r="J112" s="1091"/>
      <c r="K112" s="56"/>
      <c r="L112" s="68"/>
      <c r="M112" s="152"/>
      <c r="N112" s="152"/>
      <c r="O112" s="410"/>
      <c r="P112" s="152"/>
      <c r="Q112" s="68"/>
      <c r="R112" s="152"/>
      <c r="S112" s="152"/>
      <c r="T112" s="410"/>
      <c r="U112" s="152"/>
      <c r="V112" s="68"/>
      <c r="W112" s="152"/>
      <c r="X112" s="152"/>
      <c r="Y112" s="410"/>
      <c r="Z112" s="152"/>
      <c r="AA112" s="68"/>
      <c r="AB112" s="152"/>
      <c r="AC112" s="152"/>
      <c r="AD112" s="410"/>
      <c r="AE112" s="152"/>
      <c r="AF112" s="68"/>
      <c r="AG112" s="152"/>
      <c r="AH112" s="152"/>
      <c r="AI112" s="410"/>
      <c r="AJ112" s="152"/>
      <c r="AK112" s="68"/>
      <c r="AL112" s="152"/>
      <c r="AM112" s="152"/>
      <c r="AN112" s="410"/>
      <c r="AO112" s="85"/>
      <c r="AP112" s="187"/>
      <c r="AQ112" s="52">
        <f>SUM(O112:AN112)</f>
        <v>0</v>
      </c>
      <c r="AR112" s="188"/>
      <c r="AS112" s="729"/>
      <c r="AT112" s="132" t="s">
        <v>181</v>
      </c>
      <c r="AU112" s="132" t="s">
        <v>181</v>
      </c>
      <c r="AV112" s="132" t="s">
        <v>181</v>
      </c>
      <c r="AW112" s="132" t="s">
        <v>181</v>
      </c>
      <c r="AX112" s="132" t="s">
        <v>181</v>
      </c>
      <c r="AY112" s="132" t="s">
        <v>181</v>
      </c>
      <c r="AZ112" s="132" t="s">
        <v>181</v>
      </c>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32" t="s">
        <v>181</v>
      </c>
      <c r="CW112" s="127"/>
      <c r="CX112" s="127"/>
      <c r="CY112" s="127"/>
      <c r="CZ112" s="127"/>
      <c r="DA112" s="127"/>
      <c r="DB112" s="132" t="s">
        <v>181</v>
      </c>
      <c r="DC112" s="127"/>
      <c r="DD112" s="127"/>
      <c r="DE112" s="127"/>
      <c r="DF112" s="127"/>
      <c r="DG112" s="127"/>
      <c r="DH112" s="132" t="s">
        <v>181</v>
      </c>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row>
    <row r="113" spans="1:144" s="58" customFormat="1" ht="20.25" customHeight="1">
      <c r="A113" s="55"/>
      <c r="B113" s="56"/>
      <c r="C113" s="56"/>
      <c r="D113" s="1090" t="s">
        <v>279</v>
      </c>
      <c r="E113" s="1091"/>
      <c r="F113" s="1091"/>
      <c r="G113" s="1091"/>
      <c r="H113" s="1091"/>
      <c r="I113" s="1091"/>
      <c r="J113" s="1091"/>
      <c r="K113" s="56"/>
      <c r="L113" s="68"/>
      <c r="M113" s="152"/>
      <c r="N113" s="152"/>
      <c r="O113" s="410"/>
      <c r="P113" s="152"/>
      <c r="Q113" s="68"/>
      <c r="R113" s="152"/>
      <c r="S113" s="152"/>
      <c r="T113" s="410"/>
      <c r="U113" s="152"/>
      <c r="V113" s="68"/>
      <c r="W113" s="152"/>
      <c r="X113" s="152"/>
      <c r="Y113" s="410"/>
      <c r="Z113" s="152"/>
      <c r="AA113" s="68"/>
      <c r="AB113" s="152"/>
      <c r="AC113" s="152"/>
      <c r="AD113" s="410"/>
      <c r="AE113" s="152"/>
      <c r="AF113" s="68"/>
      <c r="AG113" s="152"/>
      <c r="AH113" s="152"/>
      <c r="AI113" s="410"/>
      <c r="AJ113" s="152"/>
      <c r="AK113" s="68"/>
      <c r="AL113" s="152"/>
      <c r="AM113" s="152"/>
      <c r="AN113" s="410"/>
      <c r="AO113" s="85"/>
      <c r="AP113" s="187"/>
      <c r="AQ113" s="52">
        <f>SUM(O113:AN113)</f>
        <v>0</v>
      </c>
      <c r="AR113" s="188"/>
      <c r="AS113" s="729"/>
      <c r="AT113" s="132"/>
      <c r="AU113" s="132"/>
      <c r="AV113" s="132"/>
      <c r="AW113" s="132"/>
      <c r="AX113" s="132"/>
      <c r="AY113" s="132"/>
      <c r="AZ113" s="132"/>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32"/>
      <c r="CW113" s="127"/>
      <c r="CX113" s="127"/>
      <c r="CY113" s="127"/>
      <c r="CZ113" s="127"/>
      <c r="DA113" s="127"/>
      <c r="DB113" s="132"/>
      <c r="DC113" s="127"/>
      <c r="DD113" s="127"/>
      <c r="DE113" s="127"/>
      <c r="DF113" s="127"/>
      <c r="DG113" s="127"/>
      <c r="DH113" s="132"/>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row>
    <row r="114" spans="1:144" s="58" customFormat="1" ht="20.25" customHeight="1">
      <c r="A114" s="55"/>
      <c r="B114" s="56"/>
      <c r="C114" s="56"/>
      <c r="D114" s="1090" t="s">
        <v>279</v>
      </c>
      <c r="E114" s="1091"/>
      <c r="F114" s="1091"/>
      <c r="G114" s="1091"/>
      <c r="H114" s="1091"/>
      <c r="I114" s="1091"/>
      <c r="J114" s="1091"/>
      <c r="K114" s="56"/>
      <c r="L114" s="68"/>
      <c r="M114" s="152"/>
      <c r="N114" s="152"/>
      <c r="O114" s="410"/>
      <c r="P114" s="152"/>
      <c r="Q114" s="68"/>
      <c r="R114" s="152"/>
      <c r="S114" s="152"/>
      <c r="T114" s="410"/>
      <c r="U114" s="152"/>
      <c r="V114" s="68"/>
      <c r="W114" s="152"/>
      <c r="X114" s="152"/>
      <c r="Y114" s="410"/>
      <c r="Z114" s="152"/>
      <c r="AA114" s="68"/>
      <c r="AB114" s="152"/>
      <c r="AC114" s="152"/>
      <c r="AD114" s="410"/>
      <c r="AE114" s="152"/>
      <c r="AF114" s="68"/>
      <c r="AG114" s="152"/>
      <c r="AH114" s="152"/>
      <c r="AI114" s="410"/>
      <c r="AJ114" s="152"/>
      <c r="AK114" s="68"/>
      <c r="AL114" s="152"/>
      <c r="AM114" s="152"/>
      <c r="AN114" s="410"/>
      <c r="AO114" s="85"/>
      <c r="AP114" s="187"/>
      <c r="AQ114" s="52">
        <f>SUM(O114:AN114)</f>
        <v>0</v>
      </c>
      <c r="AR114" s="188"/>
      <c r="AS114" s="729"/>
      <c r="AT114" s="132"/>
      <c r="AU114" s="132"/>
      <c r="AV114" s="132"/>
      <c r="AW114" s="132"/>
      <c r="AX114" s="132"/>
      <c r="AY114" s="132"/>
      <c r="AZ114" s="132"/>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32"/>
      <c r="CW114" s="127"/>
      <c r="CX114" s="127"/>
      <c r="CY114" s="127"/>
      <c r="CZ114" s="127"/>
      <c r="DA114" s="127"/>
      <c r="DB114" s="132"/>
      <c r="DC114" s="127"/>
      <c r="DD114" s="127"/>
      <c r="DE114" s="127"/>
      <c r="DF114" s="127"/>
      <c r="DG114" s="127"/>
      <c r="DH114" s="132"/>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row>
    <row r="115" spans="1:144" s="58" customFormat="1" ht="9.9499999999999993" customHeight="1" thickBot="1">
      <c r="A115" s="55"/>
      <c r="B115" s="56" t="s">
        <v>181</v>
      </c>
      <c r="C115" s="56" t="s">
        <v>181</v>
      </c>
      <c r="D115" s="56" t="s">
        <v>181</v>
      </c>
      <c r="E115" s="56" t="s">
        <v>181</v>
      </c>
      <c r="F115" s="56" t="s">
        <v>181</v>
      </c>
      <c r="G115" s="56" t="s">
        <v>181</v>
      </c>
      <c r="H115" s="56" t="s">
        <v>181</v>
      </c>
      <c r="I115" s="56" t="s">
        <v>181</v>
      </c>
      <c r="J115" s="157" t="s">
        <v>181</v>
      </c>
      <c r="K115" s="157" t="s">
        <v>181</v>
      </c>
      <c r="L115" s="68" t="s">
        <v>181</v>
      </c>
      <c r="M115" s="152" t="s">
        <v>181</v>
      </c>
      <c r="N115" s="152" t="s">
        <v>181</v>
      </c>
      <c r="O115" s="401" t="s">
        <v>181</v>
      </c>
      <c r="P115" s="69" t="s">
        <v>181</v>
      </c>
      <c r="Q115" s="152" t="s">
        <v>181</v>
      </c>
      <c r="R115" s="152" t="s">
        <v>181</v>
      </c>
      <c r="S115" s="152" t="s">
        <v>181</v>
      </c>
      <c r="T115" s="401" t="s">
        <v>181</v>
      </c>
      <c r="U115" s="69" t="s">
        <v>181</v>
      </c>
      <c r="V115" s="152" t="s">
        <v>181</v>
      </c>
      <c r="W115" s="152" t="s">
        <v>181</v>
      </c>
      <c r="X115" s="152" t="s">
        <v>181</v>
      </c>
      <c r="Y115" s="401" t="s">
        <v>181</v>
      </c>
      <c r="Z115" s="69" t="s">
        <v>181</v>
      </c>
      <c r="AA115" s="152" t="s">
        <v>181</v>
      </c>
      <c r="AB115" s="152" t="s">
        <v>181</v>
      </c>
      <c r="AC115" s="152" t="s">
        <v>181</v>
      </c>
      <c r="AD115" s="401" t="s">
        <v>181</v>
      </c>
      <c r="AE115" s="69" t="s">
        <v>181</v>
      </c>
      <c r="AF115" s="152" t="s">
        <v>181</v>
      </c>
      <c r="AG115" s="152" t="s">
        <v>181</v>
      </c>
      <c r="AH115" s="152" t="s">
        <v>181</v>
      </c>
      <c r="AI115" s="401" t="s">
        <v>181</v>
      </c>
      <c r="AJ115" s="69" t="s">
        <v>181</v>
      </c>
      <c r="AK115" s="152" t="s">
        <v>181</v>
      </c>
      <c r="AL115" s="152" t="s">
        <v>181</v>
      </c>
      <c r="AM115" s="152" t="s">
        <v>181</v>
      </c>
      <c r="AN115" s="401" t="s">
        <v>181</v>
      </c>
      <c r="AO115" s="75" t="s">
        <v>181</v>
      </c>
      <c r="AP115" s="185" t="s">
        <v>181</v>
      </c>
      <c r="AQ115" s="185" t="s">
        <v>181</v>
      </c>
      <c r="AR115" s="188" t="s">
        <v>181</v>
      </c>
      <c r="AS115" s="729"/>
      <c r="AT115" s="132"/>
      <c r="AU115" s="132"/>
      <c r="AV115" s="132"/>
      <c r="AW115" s="132"/>
      <c r="AX115" s="132"/>
      <c r="AY115" s="132"/>
      <c r="AZ115" s="132"/>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32"/>
      <c r="CW115" s="127"/>
      <c r="CX115" s="127"/>
      <c r="CY115" s="127"/>
      <c r="CZ115" s="127"/>
      <c r="DA115" s="127"/>
      <c r="DB115" s="132"/>
      <c r="DC115" s="127"/>
      <c r="DD115" s="127"/>
      <c r="DE115" s="127"/>
      <c r="DF115" s="127"/>
      <c r="DG115" s="127"/>
      <c r="DH115" s="132"/>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row>
    <row r="116" spans="1:144" s="58" customFormat="1" ht="20.25" customHeight="1" thickBot="1">
      <c r="A116" s="55"/>
      <c r="B116" s="56" t="s">
        <v>181</v>
      </c>
      <c r="C116" s="56" t="s">
        <v>209</v>
      </c>
      <c r="D116" s="56"/>
      <c r="E116" s="56" t="s">
        <v>181</v>
      </c>
      <c r="F116" s="56" t="s">
        <v>181</v>
      </c>
      <c r="G116" s="56" t="s">
        <v>181</v>
      </c>
      <c r="H116" s="56" t="s">
        <v>181</v>
      </c>
      <c r="I116" s="56" t="s">
        <v>181</v>
      </c>
      <c r="J116" s="56" t="s">
        <v>181</v>
      </c>
      <c r="K116" s="56" t="s">
        <v>181</v>
      </c>
      <c r="L116" s="68" t="s">
        <v>181</v>
      </c>
      <c r="M116" s="152" t="s">
        <v>181</v>
      </c>
      <c r="N116" s="152" t="s">
        <v>181</v>
      </c>
      <c r="O116" s="407">
        <f>SUM(O101:O114)</f>
        <v>0</v>
      </c>
      <c r="P116" s="69" t="s">
        <v>181</v>
      </c>
      <c r="Q116" s="152" t="s">
        <v>181</v>
      </c>
      <c r="R116" s="152" t="s">
        <v>181</v>
      </c>
      <c r="S116" s="152" t="s">
        <v>181</v>
      </c>
      <c r="T116" s="407">
        <f>SUM(T101:T114)</f>
        <v>0</v>
      </c>
      <c r="U116" s="69" t="s">
        <v>181</v>
      </c>
      <c r="V116" s="152" t="s">
        <v>181</v>
      </c>
      <c r="W116" s="152" t="s">
        <v>181</v>
      </c>
      <c r="X116" s="152" t="s">
        <v>181</v>
      </c>
      <c r="Y116" s="407">
        <f>SUM(Y101:Y114)</f>
        <v>0</v>
      </c>
      <c r="Z116" s="69" t="s">
        <v>181</v>
      </c>
      <c r="AA116" s="152" t="s">
        <v>181</v>
      </c>
      <c r="AB116" s="152" t="s">
        <v>181</v>
      </c>
      <c r="AC116" s="152" t="s">
        <v>181</v>
      </c>
      <c r="AD116" s="407">
        <f>SUM(AD101:AD114)</f>
        <v>0</v>
      </c>
      <c r="AE116" s="69" t="s">
        <v>181</v>
      </c>
      <c r="AF116" s="152" t="s">
        <v>181</v>
      </c>
      <c r="AG116" s="152" t="s">
        <v>181</v>
      </c>
      <c r="AH116" s="152" t="s">
        <v>181</v>
      </c>
      <c r="AI116" s="407">
        <f>SUM(AI101:AI114)</f>
        <v>0</v>
      </c>
      <c r="AJ116" s="69" t="s">
        <v>181</v>
      </c>
      <c r="AK116" s="152" t="s">
        <v>181</v>
      </c>
      <c r="AL116" s="152" t="s">
        <v>181</v>
      </c>
      <c r="AM116" s="152" t="s">
        <v>181</v>
      </c>
      <c r="AN116" s="407">
        <f>SUM(AN101:AN114)</f>
        <v>0</v>
      </c>
      <c r="AO116" s="75" t="s">
        <v>181</v>
      </c>
      <c r="AP116" s="185" t="s">
        <v>181</v>
      </c>
      <c r="AQ116" s="191">
        <f>SUM(O116:AN116)</f>
        <v>0</v>
      </c>
      <c r="AR116" s="188" t="s">
        <v>181</v>
      </c>
      <c r="AS116" s="729"/>
      <c r="AT116" s="132" t="s">
        <v>181</v>
      </c>
      <c r="AU116" s="132" t="s">
        <v>181</v>
      </c>
      <c r="AV116" s="132" t="s">
        <v>181</v>
      </c>
      <c r="AW116" s="132" t="s">
        <v>181</v>
      </c>
      <c r="AX116" s="132" t="s">
        <v>181</v>
      </c>
      <c r="AY116" s="132" t="s">
        <v>181</v>
      </c>
      <c r="AZ116" s="132" t="s">
        <v>181</v>
      </c>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32" t="s">
        <v>181</v>
      </c>
      <c r="CW116" s="127"/>
      <c r="CX116" s="127"/>
      <c r="CY116" s="127"/>
      <c r="CZ116" s="127"/>
      <c r="DA116" s="127"/>
      <c r="DB116" s="132" t="s">
        <v>181</v>
      </c>
      <c r="DC116" s="127"/>
      <c r="DD116" s="127"/>
      <c r="DE116" s="127"/>
      <c r="DF116" s="127"/>
      <c r="DG116" s="127"/>
      <c r="DH116" s="132" t="s">
        <v>181</v>
      </c>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row>
    <row r="117" spans="1:144" s="58" customFormat="1" ht="9.9499999999999993" customHeight="1" thickBot="1">
      <c r="A117" s="61"/>
      <c r="B117" s="62" t="s">
        <v>181</v>
      </c>
      <c r="C117" s="62" t="s">
        <v>181</v>
      </c>
      <c r="D117" s="62" t="s">
        <v>181</v>
      </c>
      <c r="E117" s="62" t="s">
        <v>181</v>
      </c>
      <c r="F117" s="62" t="s">
        <v>181</v>
      </c>
      <c r="G117" s="62" t="s">
        <v>181</v>
      </c>
      <c r="H117" s="62" t="s">
        <v>181</v>
      </c>
      <c r="I117" s="62" t="s">
        <v>181</v>
      </c>
      <c r="J117" s="62" t="s">
        <v>181</v>
      </c>
      <c r="K117" s="62" t="s">
        <v>181</v>
      </c>
      <c r="L117" s="79" t="s">
        <v>181</v>
      </c>
      <c r="M117" s="80" t="s">
        <v>181</v>
      </c>
      <c r="N117" s="80" t="s">
        <v>181</v>
      </c>
      <c r="O117" s="403" t="s">
        <v>181</v>
      </c>
      <c r="P117" s="82" t="s">
        <v>181</v>
      </c>
      <c r="Q117" s="80" t="s">
        <v>181</v>
      </c>
      <c r="R117" s="80" t="s">
        <v>181</v>
      </c>
      <c r="S117" s="80" t="s">
        <v>181</v>
      </c>
      <c r="T117" s="403" t="s">
        <v>181</v>
      </c>
      <c r="U117" s="82" t="s">
        <v>181</v>
      </c>
      <c r="V117" s="80" t="s">
        <v>181</v>
      </c>
      <c r="W117" s="80" t="s">
        <v>181</v>
      </c>
      <c r="X117" s="80" t="s">
        <v>181</v>
      </c>
      <c r="Y117" s="403" t="s">
        <v>181</v>
      </c>
      <c r="Z117" s="82" t="s">
        <v>181</v>
      </c>
      <c r="AA117" s="80" t="s">
        <v>181</v>
      </c>
      <c r="AB117" s="80" t="s">
        <v>181</v>
      </c>
      <c r="AC117" s="80" t="s">
        <v>181</v>
      </c>
      <c r="AD117" s="403" t="s">
        <v>181</v>
      </c>
      <c r="AE117" s="82" t="s">
        <v>181</v>
      </c>
      <c r="AF117" s="80" t="s">
        <v>181</v>
      </c>
      <c r="AG117" s="80" t="s">
        <v>181</v>
      </c>
      <c r="AH117" s="80" t="s">
        <v>181</v>
      </c>
      <c r="AI117" s="403" t="s">
        <v>181</v>
      </c>
      <c r="AJ117" s="82" t="s">
        <v>181</v>
      </c>
      <c r="AK117" s="80" t="s">
        <v>181</v>
      </c>
      <c r="AL117" s="80" t="s">
        <v>181</v>
      </c>
      <c r="AM117" s="80" t="s">
        <v>181</v>
      </c>
      <c r="AN117" s="403" t="s">
        <v>181</v>
      </c>
      <c r="AO117" s="83" t="s">
        <v>181</v>
      </c>
      <c r="AP117" s="186" t="s">
        <v>181</v>
      </c>
      <c r="AQ117" s="186" t="s">
        <v>181</v>
      </c>
      <c r="AR117" s="189" t="s">
        <v>181</v>
      </c>
      <c r="AS117" s="729"/>
      <c r="AT117" s="132" t="s">
        <v>181</v>
      </c>
      <c r="AU117" s="132" t="s">
        <v>181</v>
      </c>
      <c r="AV117" s="132" t="s">
        <v>181</v>
      </c>
      <c r="AW117" s="132" t="s">
        <v>181</v>
      </c>
      <c r="AX117" s="132" t="s">
        <v>181</v>
      </c>
      <c r="AY117" s="132" t="s">
        <v>181</v>
      </c>
      <c r="AZ117" s="132" t="s">
        <v>181</v>
      </c>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32" t="s">
        <v>181</v>
      </c>
      <c r="CW117" s="127"/>
      <c r="CX117" s="127"/>
      <c r="CY117" s="127"/>
      <c r="CZ117" s="127"/>
      <c r="DA117" s="127"/>
      <c r="DB117" s="132" t="s">
        <v>181</v>
      </c>
      <c r="DC117" s="127"/>
      <c r="DD117" s="127"/>
      <c r="DE117" s="127"/>
      <c r="DF117" s="127"/>
      <c r="DG117" s="127"/>
      <c r="DH117" s="132" t="s">
        <v>181</v>
      </c>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row>
    <row r="118" spans="1:144" s="58" customFormat="1" ht="9.9499999999999993" customHeight="1">
      <c r="A118" s="55"/>
      <c r="B118" s="84" t="s">
        <v>181</v>
      </c>
      <c r="C118" s="84" t="s">
        <v>181</v>
      </c>
      <c r="D118" s="84" t="s">
        <v>181</v>
      </c>
      <c r="E118" s="56" t="s">
        <v>181</v>
      </c>
      <c r="F118" s="56" t="s">
        <v>181</v>
      </c>
      <c r="G118" s="56" t="s">
        <v>181</v>
      </c>
      <c r="H118" s="56" t="s">
        <v>181</v>
      </c>
      <c r="I118" s="56" t="s">
        <v>181</v>
      </c>
      <c r="J118" s="56" t="s">
        <v>181</v>
      </c>
      <c r="K118" s="56" t="s">
        <v>181</v>
      </c>
      <c r="L118" s="68" t="s">
        <v>181</v>
      </c>
      <c r="M118" s="152" t="s">
        <v>181</v>
      </c>
      <c r="N118" s="152" t="s">
        <v>181</v>
      </c>
      <c r="O118" s="401" t="s">
        <v>181</v>
      </c>
      <c r="P118" s="152" t="s">
        <v>181</v>
      </c>
      <c r="Q118" s="68" t="s">
        <v>181</v>
      </c>
      <c r="R118" s="152" t="s">
        <v>181</v>
      </c>
      <c r="S118" s="152" t="s">
        <v>181</v>
      </c>
      <c r="T118" s="401" t="s">
        <v>181</v>
      </c>
      <c r="U118" s="152" t="s">
        <v>181</v>
      </c>
      <c r="V118" s="68" t="s">
        <v>181</v>
      </c>
      <c r="W118" s="152" t="s">
        <v>181</v>
      </c>
      <c r="X118" s="152" t="s">
        <v>181</v>
      </c>
      <c r="Y118" s="401" t="s">
        <v>181</v>
      </c>
      <c r="Z118" s="152" t="s">
        <v>181</v>
      </c>
      <c r="AA118" s="68" t="s">
        <v>181</v>
      </c>
      <c r="AB118" s="152" t="s">
        <v>181</v>
      </c>
      <c r="AC118" s="152" t="s">
        <v>181</v>
      </c>
      <c r="AD118" s="401" t="s">
        <v>181</v>
      </c>
      <c r="AE118" s="152" t="s">
        <v>181</v>
      </c>
      <c r="AF118" s="68" t="s">
        <v>181</v>
      </c>
      <c r="AG118" s="152" t="s">
        <v>181</v>
      </c>
      <c r="AH118" s="152" t="s">
        <v>181</v>
      </c>
      <c r="AI118" s="401" t="s">
        <v>181</v>
      </c>
      <c r="AJ118" s="152" t="s">
        <v>181</v>
      </c>
      <c r="AK118" s="68" t="s">
        <v>181</v>
      </c>
      <c r="AL118" s="152" t="s">
        <v>181</v>
      </c>
      <c r="AM118" s="152" t="s">
        <v>181</v>
      </c>
      <c r="AN118" s="401" t="s">
        <v>181</v>
      </c>
      <c r="AO118" s="85" t="s">
        <v>181</v>
      </c>
      <c r="AP118" s="187" t="s">
        <v>181</v>
      </c>
      <c r="AQ118" s="185" t="s">
        <v>181</v>
      </c>
      <c r="AR118" s="188" t="s">
        <v>181</v>
      </c>
      <c r="AS118" s="729"/>
      <c r="AT118" s="132" t="s">
        <v>181</v>
      </c>
      <c r="AU118" s="132" t="s">
        <v>181</v>
      </c>
      <c r="AV118" s="132" t="s">
        <v>181</v>
      </c>
      <c r="AW118" s="132" t="s">
        <v>181</v>
      </c>
      <c r="AX118" s="132" t="s">
        <v>181</v>
      </c>
      <c r="AY118" s="132" t="s">
        <v>181</v>
      </c>
      <c r="AZ118" s="132" t="s">
        <v>181</v>
      </c>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32" t="s">
        <v>181</v>
      </c>
      <c r="CW118" s="127"/>
      <c r="CX118" s="127"/>
      <c r="CY118" s="127"/>
      <c r="CZ118" s="127"/>
      <c r="DA118" s="127"/>
      <c r="DB118" s="132" t="s">
        <v>181</v>
      </c>
      <c r="DC118" s="127"/>
      <c r="DD118" s="127"/>
      <c r="DE118" s="127"/>
      <c r="DF118" s="127"/>
      <c r="DG118" s="127"/>
      <c r="DH118" s="132" t="s">
        <v>181</v>
      </c>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row>
    <row r="119" spans="1:144" s="58" customFormat="1" ht="65.099999999999994" customHeight="1">
      <c r="A119" s="55"/>
      <c r="B119" s="1347" t="s">
        <v>280</v>
      </c>
      <c r="C119" s="993"/>
      <c r="D119" s="993"/>
      <c r="E119" s="993"/>
      <c r="F119" s="993"/>
      <c r="G119" s="993"/>
      <c r="H119" s="993"/>
      <c r="I119" s="993"/>
      <c r="J119" s="993"/>
      <c r="K119" s="56" t="s">
        <v>181</v>
      </c>
      <c r="L119" s="68" t="s">
        <v>181</v>
      </c>
      <c r="M119" s="152" t="s">
        <v>181</v>
      </c>
      <c r="N119" s="152" t="s">
        <v>181</v>
      </c>
      <c r="O119" s="411" t="s">
        <v>181</v>
      </c>
      <c r="P119" s="69" t="s">
        <v>181</v>
      </c>
      <c r="Q119" s="152" t="s">
        <v>181</v>
      </c>
      <c r="R119" s="152" t="s">
        <v>181</v>
      </c>
      <c r="S119" s="152" t="s">
        <v>181</v>
      </c>
      <c r="T119" s="411" t="s">
        <v>181</v>
      </c>
      <c r="U119" s="69" t="s">
        <v>181</v>
      </c>
      <c r="V119" s="152" t="s">
        <v>181</v>
      </c>
      <c r="W119" s="152" t="s">
        <v>181</v>
      </c>
      <c r="X119" s="152" t="s">
        <v>181</v>
      </c>
      <c r="Y119" s="411" t="s">
        <v>181</v>
      </c>
      <c r="Z119" s="69" t="s">
        <v>181</v>
      </c>
      <c r="AA119" s="152" t="s">
        <v>181</v>
      </c>
      <c r="AB119" s="152" t="s">
        <v>181</v>
      </c>
      <c r="AC119" s="152" t="s">
        <v>181</v>
      </c>
      <c r="AD119" s="411" t="s">
        <v>181</v>
      </c>
      <c r="AE119" s="69" t="s">
        <v>181</v>
      </c>
      <c r="AF119" s="152" t="s">
        <v>181</v>
      </c>
      <c r="AG119" s="152" t="s">
        <v>181</v>
      </c>
      <c r="AH119" s="152" t="s">
        <v>181</v>
      </c>
      <c r="AI119" s="411" t="s">
        <v>181</v>
      </c>
      <c r="AJ119" s="69" t="s">
        <v>181</v>
      </c>
      <c r="AK119" s="152" t="s">
        <v>181</v>
      </c>
      <c r="AL119" s="152" t="s">
        <v>181</v>
      </c>
      <c r="AM119" s="152" t="s">
        <v>181</v>
      </c>
      <c r="AN119" s="411" t="s">
        <v>181</v>
      </c>
      <c r="AO119" s="75" t="s">
        <v>181</v>
      </c>
      <c r="AP119" s="200" t="s">
        <v>181</v>
      </c>
      <c r="AQ119" s="201" t="s">
        <v>181</v>
      </c>
      <c r="AR119" s="188" t="s">
        <v>181</v>
      </c>
      <c r="AS119" s="729"/>
      <c r="AT119" s="132" t="s">
        <v>181</v>
      </c>
      <c r="AU119" s="132" t="s">
        <v>181</v>
      </c>
      <c r="AV119" s="132" t="s">
        <v>181</v>
      </c>
      <c r="AW119" s="132" t="s">
        <v>181</v>
      </c>
      <c r="AX119" s="132" t="s">
        <v>181</v>
      </c>
      <c r="AY119" s="132" t="s">
        <v>181</v>
      </c>
      <c r="AZ119" s="132" t="s">
        <v>181</v>
      </c>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32" t="s">
        <v>181</v>
      </c>
      <c r="CW119" s="127"/>
      <c r="CX119" s="127"/>
      <c r="CY119" s="127"/>
      <c r="CZ119" s="127"/>
      <c r="DA119" s="127"/>
      <c r="DB119" s="132" t="s">
        <v>181</v>
      </c>
      <c r="DC119" s="127"/>
      <c r="DD119" s="127"/>
      <c r="DE119" s="127"/>
      <c r="DF119" s="127"/>
      <c r="DG119" s="127"/>
      <c r="DH119" s="132" t="s">
        <v>181</v>
      </c>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row>
    <row r="120" spans="1:144" s="58" customFormat="1" ht="20.25" customHeight="1">
      <c r="A120" s="55" t="s">
        <v>181</v>
      </c>
      <c r="B120" s="59">
        <v>1</v>
      </c>
      <c r="C120" s="1092" t="s">
        <v>7</v>
      </c>
      <c r="D120" s="1093"/>
      <c r="E120" s="1093"/>
      <c r="F120" s="1093"/>
      <c r="G120" s="1093"/>
      <c r="H120" s="1093"/>
      <c r="I120" s="1093"/>
      <c r="J120" s="1093"/>
      <c r="K120" s="56" t="s">
        <v>181</v>
      </c>
      <c r="L120" s="68" t="s">
        <v>181</v>
      </c>
      <c r="M120" s="152" t="s">
        <v>181</v>
      </c>
      <c r="N120" s="152" t="s">
        <v>181</v>
      </c>
      <c r="O120" s="401" t="s">
        <v>181</v>
      </c>
      <c r="P120" s="152" t="s">
        <v>181</v>
      </c>
      <c r="Q120" s="68" t="s">
        <v>181</v>
      </c>
      <c r="R120" s="152" t="s">
        <v>181</v>
      </c>
      <c r="S120" s="152" t="s">
        <v>181</v>
      </c>
      <c r="T120" s="401" t="s">
        <v>181</v>
      </c>
      <c r="U120" s="152" t="s">
        <v>181</v>
      </c>
      <c r="V120" s="68" t="s">
        <v>181</v>
      </c>
      <c r="W120" s="152" t="s">
        <v>181</v>
      </c>
      <c r="X120" s="152" t="s">
        <v>181</v>
      </c>
      <c r="Y120" s="401" t="s">
        <v>181</v>
      </c>
      <c r="Z120" s="152" t="s">
        <v>181</v>
      </c>
      <c r="AA120" s="68" t="s">
        <v>181</v>
      </c>
      <c r="AB120" s="152" t="s">
        <v>181</v>
      </c>
      <c r="AC120" s="152" t="s">
        <v>181</v>
      </c>
      <c r="AD120" s="401" t="s">
        <v>181</v>
      </c>
      <c r="AE120" s="152" t="s">
        <v>181</v>
      </c>
      <c r="AF120" s="68" t="s">
        <v>181</v>
      </c>
      <c r="AG120" s="152" t="s">
        <v>181</v>
      </c>
      <c r="AH120" s="152" t="s">
        <v>181</v>
      </c>
      <c r="AI120" s="401" t="s">
        <v>181</v>
      </c>
      <c r="AJ120" s="152" t="s">
        <v>181</v>
      </c>
      <c r="AK120" s="68" t="s">
        <v>181</v>
      </c>
      <c r="AL120" s="152" t="s">
        <v>181</v>
      </c>
      <c r="AM120" s="152" t="s">
        <v>181</v>
      </c>
      <c r="AN120" s="401" t="s">
        <v>181</v>
      </c>
      <c r="AO120" s="85" t="s">
        <v>181</v>
      </c>
      <c r="AP120" s="187" t="s">
        <v>181</v>
      </c>
      <c r="AQ120" s="185" t="s">
        <v>181</v>
      </c>
      <c r="AR120" s="188" t="s">
        <v>181</v>
      </c>
      <c r="AS120" s="729"/>
      <c r="AT120" s="132" t="s">
        <v>181</v>
      </c>
      <c r="AU120" s="132" t="s">
        <v>181</v>
      </c>
      <c r="AV120" s="132" t="s">
        <v>181</v>
      </c>
      <c r="AW120" s="132" t="s">
        <v>181</v>
      </c>
      <c r="AX120" s="132" t="s">
        <v>181</v>
      </c>
      <c r="AY120" s="132" t="s">
        <v>181</v>
      </c>
      <c r="AZ120" s="132" t="s">
        <v>181</v>
      </c>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32" t="s">
        <v>181</v>
      </c>
      <c r="CW120" s="127"/>
      <c r="CX120" s="127"/>
      <c r="CY120" s="127"/>
      <c r="CZ120" s="127"/>
      <c r="DA120" s="127"/>
      <c r="DB120" s="132" t="s">
        <v>181</v>
      </c>
      <c r="DC120" s="127"/>
      <c r="DD120" s="127"/>
      <c r="DE120" s="127"/>
      <c r="DF120" s="127"/>
      <c r="DG120" s="127"/>
      <c r="DH120" s="132" t="s">
        <v>181</v>
      </c>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row>
    <row r="121" spans="1:144" s="58" customFormat="1" ht="20.25" customHeight="1">
      <c r="A121" s="55" t="s">
        <v>181</v>
      </c>
      <c r="B121" s="56" t="s">
        <v>181</v>
      </c>
      <c r="C121" s="56" t="s">
        <v>181</v>
      </c>
      <c r="D121" s="1090" t="s">
        <v>269</v>
      </c>
      <c r="E121" s="1091"/>
      <c r="F121" s="1091"/>
      <c r="G121" s="1091"/>
      <c r="H121" s="1091"/>
      <c r="I121" s="1091"/>
      <c r="J121" s="1091"/>
      <c r="K121" s="56" t="s">
        <v>181</v>
      </c>
      <c r="L121" s="68" t="s">
        <v>181</v>
      </c>
      <c r="M121" s="152" t="s">
        <v>181</v>
      </c>
      <c r="N121" s="152" t="s">
        <v>181</v>
      </c>
      <c r="O121" s="408"/>
      <c r="P121" s="152"/>
      <c r="Q121" s="68"/>
      <c r="R121" s="152"/>
      <c r="S121" s="152"/>
      <c r="T121" s="408"/>
      <c r="U121" s="152"/>
      <c r="V121" s="68"/>
      <c r="W121" s="152"/>
      <c r="X121" s="152"/>
      <c r="Y121" s="408"/>
      <c r="Z121" s="152"/>
      <c r="AA121" s="68"/>
      <c r="AB121" s="152"/>
      <c r="AC121" s="152"/>
      <c r="AD121" s="408"/>
      <c r="AE121" s="152"/>
      <c r="AF121" s="68"/>
      <c r="AG121" s="152"/>
      <c r="AH121" s="152"/>
      <c r="AI121" s="408"/>
      <c r="AJ121" s="152"/>
      <c r="AK121" s="68"/>
      <c r="AL121" s="152"/>
      <c r="AM121" s="152"/>
      <c r="AN121" s="408"/>
      <c r="AO121" s="85" t="s">
        <v>181</v>
      </c>
      <c r="AP121" s="187" t="s">
        <v>181</v>
      </c>
      <c r="AQ121" s="53">
        <f>SUM(O121:AN121)</f>
        <v>0</v>
      </c>
      <c r="AR121" s="188" t="s">
        <v>181</v>
      </c>
      <c r="AS121" s="729"/>
      <c r="AT121" s="132" t="s">
        <v>181</v>
      </c>
      <c r="AU121" s="132" t="s">
        <v>181</v>
      </c>
      <c r="AV121" s="132" t="s">
        <v>181</v>
      </c>
      <c r="AW121" s="132" t="s">
        <v>181</v>
      </c>
      <c r="AX121" s="132" t="s">
        <v>181</v>
      </c>
      <c r="AY121" s="132" t="s">
        <v>181</v>
      </c>
      <c r="AZ121" s="132" t="s">
        <v>181</v>
      </c>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32" t="s">
        <v>181</v>
      </c>
      <c r="CW121" s="127"/>
      <c r="CX121" s="127"/>
      <c r="CY121" s="127"/>
      <c r="CZ121" s="127"/>
      <c r="DA121" s="127"/>
      <c r="DB121" s="132" t="s">
        <v>181</v>
      </c>
      <c r="DC121" s="127"/>
      <c r="DD121" s="127"/>
      <c r="DE121" s="127"/>
      <c r="DF121" s="127"/>
      <c r="DG121" s="127"/>
      <c r="DH121" s="132" t="s">
        <v>181</v>
      </c>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row>
    <row r="122" spans="1:144" s="58" customFormat="1" ht="20.25" customHeight="1">
      <c r="A122" s="55"/>
      <c r="B122" s="56"/>
      <c r="C122" s="56"/>
      <c r="D122" s="1090" t="s">
        <v>269</v>
      </c>
      <c r="E122" s="1091"/>
      <c r="F122" s="1091"/>
      <c r="G122" s="1091"/>
      <c r="H122" s="1091"/>
      <c r="I122" s="1091"/>
      <c r="J122" s="1091"/>
      <c r="K122" s="56"/>
      <c r="L122" s="68"/>
      <c r="M122" s="152"/>
      <c r="N122" s="152"/>
      <c r="O122" s="408"/>
      <c r="P122" s="152"/>
      <c r="Q122" s="68"/>
      <c r="R122" s="152"/>
      <c r="S122" s="152"/>
      <c r="T122" s="408"/>
      <c r="U122" s="152"/>
      <c r="V122" s="68"/>
      <c r="W122" s="152"/>
      <c r="X122" s="152"/>
      <c r="Y122" s="408"/>
      <c r="Z122" s="152"/>
      <c r="AA122" s="68"/>
      <c r="AB122" s="152"/>
      <c r="AC122" s="152"/>
      <c r="AD122" s="408"/>
      <c r="AE122" s="152"/>
      <c r="AF122" s="68"/>
      <c r="AG122" s="152"/>
      <c r="AH122" s="152"/>
      <c r="AI122" s="408"/>
      <c r="AJ122" s="152"/>
      <c r="AK122" s="68"/>
      <c r="AL122" s="152"/>
      <c r="AM122" s="152"/>
      <c r="AN122" s="408"/>
      <c r="AO122" s="85"/>
      <c r="AP122" s="187"/>
      <c r="AQ122" s="53">
        <f>SUM(O122:AN122)</f>
        <v>0</v>
      </c>
      <c r="AR122" s="188"/>
      <c r="AS122" s="729"/>
      <c r="AT122" s="132" t="s">
        <v>181</v>
      </c>
      <c r="AU122" s="132" t="s">
        <v>181</v>
      </c>
      <c r="AV122" s="132" t="s">
        <v>181</v>
      </c>
      <c r="AW122" s="132" t="s">
        <v>181</v>
      </c>
      <c r="AX122" s="132" t="s">
        <v>181</v>
      </c>
      <c r="AY122" s="132" t="s">
        <v>181</v>
      </c>
      <c r="AZ122" s="132" t="s">
        <v>181</v>
      </c>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32" t="s">
        <v>181</v>
      </c>
      <c r="CW122" s="127"/>
      <c r="CX122" s="127"/>
      <c r="CY122" s="127"/>
      <c r="CZ122" s="127"/>
      <c r="DA122" s="127"/>
      <c r="DB122" s="132" t="s">
        <v>181</v>
      </c>
      <c r="DC122" s="127"/>
      <c r="DD122" s="127"/>
      <c r="DE122" s="127"/>
      <c r="DF122" s="127"/>
      <c r="DG122" s="127"/>
      <c r="DH122" s="132" t="s">
        <v>181</v>
      </c>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row>
    <row r="123" spans="1:144" s="58" customFormat="1" ht="20.25" customHeight="1">
      <c r="A123" s="55"/>
      <c r="B123" s="56"/>
      <c r="C123" s="56"/>
      <c r="D123" s="1090" t="s">
        <v>269</v>
      </c>
      <c r="E123" s="1091"/>
      <c r="F123" s="1091"/>
      <c r="G123" s="1091"/>
      <c r="H123" s="1091"/>
      <c r="I123" s="1091"/>
      <c r="J123" s="1091"/>
      <c r="K123" s="56"/>
      <c r="L123" s="68"/>
      <c r="M123" s="152"/>
      <c r="N123" s="152"/>
      <c r="O123" s="408"/>
      <c r="P123" s="152"/>
      <c r="Q123" s="68"/>
      <c r="R123" s="152"/>
      <c r="S123" s="152"/>
      <c r="T123" s="408"/>
      <c r="U123" s="152"/>
      <c r="V123" s="68"/>
      <c r="W123" s="152"/>
      <c r="X123" s="152"/>
      <c r="Y123" s="408"/>
      <c r="Z123" s="152"/>
      <c r="AA123" s="68"/>
      <c r="AB123" s="152"/>
      <c r="AC123" s="152"/>
      <c r="AD123" s="408"/>
      <c r="AE123" s="152"/>
      <c r="AF123" s="68"/>
      <c r="AG123" s="152"/>
      <c r="AH123" s="152"/>
      <c r="AI123" s="408"/>
      <c r="AJ123" s="152"/>
      <c r="AK123" s="68"/>
      <c r="AL123" s="152"/>
      <c r="AM123" s="152"/>
      <c r="AN123" s="408"/>
      <c r="AO123" s="85"/>
      <c r="AP123" s="187"/>
      <c r="AQ123" s="53">
        <f>SUM(O123:AN123)</f>
        <v>0</v>
      </c>
      <c r="AR123" s="188"/>
      <c r="AS123" s="729"/>
      <c r="AT123" s="132"/>
      <c r="AU123" s="132"/>
      <c r="AV123" s="132"/>
      <c r="AW123" s="132"/>
      <c r="AX123" s="132"/>
      <c r="AY123" s="132"/>
      <c r="AZ123" s="132"/>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32"/>
      <c r="CW123" s="127"/>
      <c r="CX123" s="127"/>
      <c r="CY123" s="127"/>
      <c r="CZ123" s="127"/>
      <c r="DA123" s="127"/>
      <c r="DB123" s="132"/>
      <c r="DC123" s="127"/>
      <c r="DD123" s="127"/>
      <c r="DE123" s="127"/>
      <c r="DF123" s="127"/>
      <c r="DG123" s="127"/>
      <c r="DH123" s="132"/>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row>
    <row r="124" spans="1:144" s="58" customFormat="1" ht="9.9499999999999993" customHeight="1">
      <c r="A124" s="55" t="s">
        <v>181</v>
      </c>
      <c r="B124" s="56" t="s">
        <v>181</v>
      </c>
      <c r="C124" s="56" t="s">
        <v>181</v>
      </c>
      <c r="D124" s="56" t="s">
        <v>181</v>
      </c>
      <c r="E124" s="56" t="s">
        <v>181</v>
      </c>
      <c r="F124" s="56" t="s">
        <v>181</v>
      </c>
      <c r="G124" s="56" t="s">
        <v>181</v>
      </c>
      <c r="H124" s="56" t="s">
        <v>181</v>
      </c>
      <c r="I124" s="56" t="s">
        <v>181</v>
      </c>
      <c r="J124" s="157" t="s">
        <v>181</v>
      </c>
      <c r="K124" s="157" t="s">
        <v>181</v>
      </c>
      <c r="L124" s="68" t="s">
        <v>181</v>
      </c>
      <c r="M124" s="152" t="s">
        <v>181</v>
      </c>
      <c r="N124" s="152" t="s">
        <v>181</v>
      </c>
      <c r="O124" s="401"/>
      <c r="P124" s="69"/>
      <c r="Q124" s="152"/>
      <c r="R124" s="152"/>
      <c r="S124" s="152"/>
      <c r="T124" s="401"/>
      <c r="U124" s="69"/>
      <c r="V124" s="152"/>
      <c r="W124" s="152"/>
      <c r="X124" s="152"/>
      <c r="Y124" s="401"/>
      <c r="Z124" s="69"/>
      <c r="AA124" s="152"/>
      <c r="AB124" s="152"/>
      <c r="AC124" s="152"/>
      <c r="AD124" s="401"/>
      <c r="AE124" s="69" t="s">
        <v>181</v>
      </c>
      <c r="AF124" s="152" t="s">
        <v>181</v>
      </c>
      <c r="AG124" s="152" t="s">
        <v>181</v>
      </c>
      <c r="AH124" s="152" t="s">
        <v>181</v>
      </c>
      <c r="AI124" s="401" t="s">
        <v>181</v>
      </c>
      <c r="AJ124" s="69" t="s">
        <v>181</v>
      </c>
      <c r="AK124" s="152" t="s">
        <v>181</v>
      </c>
      <c r="AL124" s="152" t="s">
        <v>181</v>
      </c>
      <c r="AM124" s="152" t="s">
        <v>181</v>
      </c>
      <c r="AN124" s="401" t="s">
        <v>181</v>
      </c>
      <c r="AO124" s="75" t="s">
        <v>181</v>
      </c>
      <c r="AP124" s="185" t="s">
        <v>181</v>
      </c>
      <c r="AQ124" s="185" t="s">
        <v>181</v>
      </c>
      <c r="AR124" s="188" t="s">
        <v>181</v>
      </c>
      <c r="AS124" s="729"/>
      <c r="AT124" s="132"/>
      <c r="AU124" s="132"/>
      <c r="AV124" s="132"/>
      <c r="AW124" s="132"/>
      <c r="AX124" s="132"/>
      <c r="AY124" s="132"/>
      <c r="AZ124" s="132"/>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32"/>
      <c r="CW124" s="127"/>
      <c r="CX124" s="127"/>
      <c r="CY124" s="127"/>
      <c r="CZ124" s="127"/>
      <c r="DA124" s="127"/>
      <c r="DB124" s="132"/>
      <c r="DC124" s="127"/>
      <c r="DD124" s="127"/>
      <c r="DE124" s="127"/>
      <c r="DF124" s="127"/>
      <c r="DG124" s="127"/>
      <c r="DH124" s="132"/>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row>
    <row r="125" spans="1:144" s="58" customFormat="1" ht="20.25" customHeight="1">
      <c r="A125" s="55" t="s">
        <v>181</v>
      </c>
      <c r="B125" s="59">
        <v>2</v>
      </c>
      <c r="C125" s="1092" t="s">
        <v>5</v>
      </c>
      <c r="D125" s="1093"/>
      <c r="E125" s="1093"/>
      <c r="F125" s="1093"/>
      <c r="G125" s="1093"/>
      <c r="H125" s="1093"/>
      <c r="I125" s="1093"/>
      <c r="J125" s="1093"/>
      <c r="K125" s="56" t="s">
        <v>181</v>
      </c>
      <c r="L125" s="68" t="s">
        <v>181</v>
      </c>
      <c r="M125" s="152" t="s">
        <v>181</v>
      </c>
      <c r="N125" s="152" t="s">
        <v>181</v>
      </c>
      <c r="O125" s="401"/>
      <c r="P125" s="152"/>
      <c r="Q125" s="68"/>
      <c r="R125" s="152"/>
      <c r="S125" s="152"/>
      <c r="T125" s="401"/>
      <c r="U125" s="152"/>
      <c r="V125" s="68"/>
      <c r="W125" s="152"/>
      <c r="X125" s="152"/>
      <c r="Y125" s="401"/>
      <c r="Z125" s="152"/>
      <c r="AA125" s="68"/>
      <c r="AB125" s="152"/>
      <c r="AC125" s="152"/>
      <c r="AD125" s="401"/>
      <c r="AE125" s="152" t="s">
        <v>181</v>
      </c>
      <c r="AF125" s="68" t="s">
        <v>181</v>
      </c>
      <c r="AG125" s="152" t="s">
        <v>181</v>
      </c>
      <c r="AH125" s="152" t="s">
        <v>181</v>
      </c>
      <c r="AI125" s="401" t="s">
        <v>181</v>
      </c>
      <c r="AJ125" s="152" t="s">
        <v>181</v>
      </c>
      <c r="AK125" s="68" t="s">
        <v>181</v>
      </c>
      <c r="AL125" s="152" t="s">
        <v>181</v>
      </c>
      <c r="AM125" s="152" t="s">
        <v>181</v>
      </c>
      <c r="AN125" s="401" t="s">
        <v>181</v>
      </c>
      <c r="AO125" s="85" t="s">
        <v>181</v>
      </c>
      <c r="AP125" s="187" t="s">
        <v>181</v>
      </c>
      <c r="AQ125" s="185" t="s">
        <v>181</v>
      </c>
      <c r="AR125" s="188" t="s">
        <v>181</v>
      </c>
      <c r="AS125" s="729"/>
      <c r="AT125" s="132" t="s">
        <v>181</v>
      </c>
      <c r="AU125" s="132" t="s">
        <v>181</v>
      </c>
      <c r="AV125" s="132" t="s">
        <v>181</v>
      </c>
      <c r="AW125" s="132" t="s">
        <v>181</v>
      </c>
      <c r="AX125" s="132" t="s">
        <v>181</v>
      </c>
      <c r="AY125" s="132" t="s">
        <v>181</v>
      </c>
      <c r="AZ125" s="132" t="s">
        <v>181</v>
      </c>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32" t="s">
        <v>181</v>
      </c>
      <c r="CW125" s="127"/>
      <c r="CX125" s="127"/>
      <c r="CY125" s="127"/>
      <c r="CZ125" s="127"/>
      <c r="DA125" s="127"/>
      <c r="DB125" s="132" t="s">
        <v>181</v>
      </c>
      <c r="DC125" s="127"/>
      <c r="DD125" s="127"/>
      <c r="DE125" s="127"/>
      <c r="DF125" s="127"/>
      <c r="DG125" s="127"/>
      <c r="DH125" s="132" t="s">
        <v>181</v>
      </c>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row>
    <row r="126" spans="1:144" s="58" customFormat="1" ht="20.25" customHeight="1">
      <c r="A126" s="55" t="s">
        <v>181</v>
      </c>
      <c r="B126" s="56" t="s">
        <v>181</v>
      </c>
      <c r="C126" s="56" t="s">
        <v>181</v>
      </c>
      <c r="D126" s="1090" t="s">
        <v>270</v>
      </c>
      <c r="E126" s="1091"/>
      <c r="F126" s="1091"/>
      <c r="G126" s="1091"/>
      <c r="H126" s="1091"/>
      <c r="I126" s="1091"/>
      <c r="J126" s="1091"/>
      <c r="K126" s="56" t="s">
        <v>181</v>
      </c>
      <c r="L126" s="68" t="s">
        <v>181</v>
      </c>
      <c r="M126" s="152" t="s">
        <v>181</v>
      </c>
      <c r="N126" s="152" t="s">
        <v>181</v>
      </c>
      <c r="O126" s="408"/>
      <c r="P126" s="152"/>
      <c r="Q126" s="68"/>
      <c r="R126" s="152"/>
      <c r="S126" s="152"/>
      <c r="T126" s="408"/>
      <c r="U126" s="152"/>
      <c r="V126" s="68"/>
      <c r="W126" s="152"/>
      <c r="X126" s="152"/>
      <c r="Y126" s="408"/>
      <c r="Z126" s="152"/>
      <c r="AA126" s="68"/>
      <c r="AB126" s="152"/>
      <c r="AC126" s="152"/>
      <c r="AD126" s="408"/>
      <c r="AE126" s="152"/>
      <c r="AF126" s="68"/>
      <c r="AG126" s="152"/>
      <c r="AH126" s="152"/>
      <c r="AI126" s="408"/>
      <c r="AJ126" s="152"/>
      <c r="AK126" s="68"/>
      <c r="AL126" s="152"/>
      <c r="AM126" s="152"/>
      <c r="AN126" s="408"/>
      <c r="AO126" s="85" t="s">
        <v>181</v>
      </c>
      <c r="AP126" s="187" t="s">
        <v>181</v>
      </c>
      <c r="AQ126" s="53">
        <f>SUM(O126:AN126)</f>
        <v>0</v>
      </c>
      <c r="AR126" s="188" t="s">
        <v>181</v>
      </c>
      <c r="AS126" s="729"/>
      <c r="AT126" s="132" t="s">
        <v>181</v>
      </c>
      <c r="AU126" s="132" t="s">
        <v>181</v>
      </c>
      <c r="AV126" s="132" t="s">
        <v>181</v>
      </c>
      <c r="AW126" s="132" t="s">
        <v>181</v>
      </c>
      <c r="AX126" s="132" t="s">
        <v>181</v>
      </c>
      <c r="AY126" s="132" t="s">
        <v>181</v>
      </c>
      <c r="AZ126" s="132" t="s">
        <v>181</v>
      </c>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32" t="s">
        <v>181</v>
      </c>
      <c r="CW126" s="127"/>
      <c r="CX126" s="127"/>
      <c r="CY126" s="127"/>
      <c r="CZ126" s="127"/>
      <c r="DA126" s="127"/>
      <c r="DB126" s="132" t="s">
        <v>181</v>
      </c>
      <c r="DC126" s="127"/>
      <c r="DD126" s="127"/>
      <c r="DE126" s="127"/>
      <c r="DF126" s="127"/>
      <c r="DG126" s="127"/>
      <c r="DH126" s="132" t="s">
        <v>181</v>
      </c>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row>
    <row r="127" spans="1:144" s="58" customFormat="1" ht="20.25" customHeight="1">
      <c r="A127" s="55"/>
      <c r="B127" s="56"/>
      <c r="C127" s="56"/>
      <c r="D127" s="1090" t="s">
        <v>270</v>
      </c>
      <c r="E127" s="1091"/>
      <c r="F127" s="1091"/>
      <c r="G127" s="1091"/>
      <c r="H127" s="1091"/>
      <c r="I127" s="1091"/>
      <c r="J127" s="1091"/>
      <c r="K127" s="56"/>
      <c r="L127" s="68"/>
      <c r="M127" s="152"/>
      <c r="N127" s="152"/>
      <c r="O127" s="408"/>
      <c r="P127" s="152"/>
      <c r="Q127" s="68"/>
      <c r="R127" s="152"/>
      <c r="S127" s="152"/>
      <c r="T127" s="408"/>
      <c r="U127" s="152"/>
      <c r="V127" s="68"/>
      <c r="W127" s="152"/>
      <c r="X127" s="152"/>
      <c r="Y127" s="408"/>
      <c r="Z127" s="152"/>
      <c r="AA127" s="68"/>
      <c r="AB127" s="152"/>
      <c r="AC127" s="152"/>
      <c r="AD127" s="408"/>
      <c r="AE127" s="152"/>
      <c r="AF127" s="68"/>
      <c r="AG127" s="152"/>
      <c r="AH127" s="152"/>
      <c r="AI127" s="408"/>
      <c r="AJ127" s="152"/>
      <c r="AK127" s="68"/>
      <c r="AL127" s="152"/>
      <c r="AM127" s="152"/>
      <c r="AN127" s="408"/>
      <c r="AO127" s="85"/>
      <c r="AP127" s="187"/>
      <c r="AQ127" s="53">
        <f>SUM(O127:AN127)</f>
        <v>0</v>
      </c>
      <c r="AR127" s="188"/>
      <c r="AS127" s="729"/>
      <c r="AT127" s="132" t="s">
        <v>181</v>
      </c>
      <c r="AU127" s="132" t="s">
        <v>181</v>
      </c>
      <c r="AV127" s="132" t="s">
        <v>181</v>
      </c>
      <c r="AW127" s="132" t="s">
        <v>181</v>
      </c>
      <c r="AX127" s="132" t="s">
        <v>181</v>
      </c>
      <c r="AY127" s="132" t="s">
        <v>181</v>
      </c>
      <c r="AZ127" s="132" t="s">
        <v>181</v>
      </c>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32" t="s">
        <v>181</v>
      </c>
      <c r="CW127" s="127"/>
      <c r="CX127" s="127"/>
      <c r="CY127" s="127"/>
      <c r="CZ127" s="127"/>
      <c r="DA127" s="127"/>
      <c r="DB127" s="132" t="s">
        <v>181</v>
      </c>
      <c r="DC127" s="127"/>
      <c r="DD127" s="127"/>
      <c r="DE127" s="127"/>
      <c r="DF127" s="127"/>
      <c r="DG127" s="127"/>
      <c r="DH127" s="132" t="s">
        <v>181</v>
      </c>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row>
    <row r="128" spans="1:144" s="58" customFormat="1" ht="20.25" customHeight="1">
      <c r="A128" s="55"/>
      <c r="B128" s="56"/>
      <c r="C128" s="56"/>
      <c r="D128" s="1090" t="s">
        <v>270</v>
      </c>
      <c r="E128" s="1091"/>
      <c r="F128" s="1091"/>
      <c r="G128" s="1091"/>
      <c r="H128" s="1091"/>
      <c r="I128" s="1091"/>
      <c r="J128" s="1091"/>
      <c r="K128" s="56"/>
      <c r="L128" s="68"/>
      <c r="M128" s="152"/>
      <c r="N128" s="152"/>
      <c r="O128" s="408"/>
      <c r="P128" s="152"/>
      <c r="Q128" s="68"/>
      <c r="R128" s="152"/>
      <c r="S128" s="152"/>
      <c r="T128" s="408"/>
      <c r="U128" s="152"/>
      <c r="V128" s="68"/>
      <c r="W128" s="152"/>
      <c r="X128" s="152"/>
      <c r="Y128" s="408"/>
      <c r="Z128" s="152"/>
      <c r="AA128" s="68"/>
      <c r="AB128" s="152"/>
      <c r="AC128" s="152"/>
      <c r="AD128" s="408"/>
      <c r="AE128" s="152"/>
      <c r="AF128" s="68"/>
      <c r="AG128" s="152"/>
      <c r="AH128" s="152"/>
      <c r="AI128" s="408"/>
      <c r="AJ128" s="152"/>
      <c r="AK128" s="68"/>
      <c r="AL128" s="152"/>
      <c r="AM128" s="152"/>
      <c r="AN128" s="408"/>
      <c r="AO128" s="85"/>
      <c r="AP128" s="187"/>
      <c r="AQ128" s="53">
        <f>SUM(O128:AN128)</f>
        <v>0</v>
      </c>
      <c r="AR128" s="188"/>
      <c r="AS128" s="729"/>
      <c r="AT128" s="132"/>
      <c r="AU128" s="132"/>
      <c r="AV128" s="132"/>
      <c r="AW128" s="132"/>
      <c r="AX128" s="132"/>
      <c r="AY128" s="132"/>
      <c r="AZ128" s="132"/>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32"/>
      <c r="CW128" s="127"/>
      <c r="CX128" s="127"/>
      <c r="CY128" s="127"/>
      <c r="CZ128" s="127"/>
      <c r="DA128" s="127"/>
      <c r="DB128" s="132"/>
      <c r="DC128" s="127"/>
      <c r="DD128" s="127"/>
      <c r="DE128" s="127"/>
      <c r="DF128" s="127"/>
      <c r="DG128" s="127"/>
      <c r="DH128" s="132"/>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row>
    <row r="129" spans="1:144" s="58" customFormat="1" ht="9.9499999999999993" customHeight="1">
      <c r="A129" s="55" t="s">
        <v>181</v>
      </c>
      <c r="B129" s="56" t="s">
        <v>181</v>
      </c>
      <c r="C129" s="56" t="s">
        <v>181</v>
      </c>
      <c r="D129" s="56" t="s">
        <v>181</v>
      </c>
      <c r="E129" s="56" t="s">
        <v>181</v>
      </c>
      <c r="F129" s="56" t="s">
        <v>181</v>
      </c>
      <c r="G129" s="56" t="s">
        <v>181</v>
      </c>
      <c r="H129" s="56" t="s">
        <v>181</v>
      </c>
      <c r="I129" s="56" t="s">
        <v>181</v>
      </c>
      <c r="J129" s="157" t="s">
        <v>181</v>
      </c>
      <c r="K129" s="157" t="s">
        <v>181</v>
      </c>
      <c r="L129" s="68" t="s">
        <v>181</v>
      </c>
      <c r="M129" s="152" t="s">
        <v>181</v>
      </c>
      <c r="N129" s="152" t="s">
        <v>181</v>
      </c>
      <c r="O129" s="401"/>
      <c r="P129" s="69"/>
      <c r="Q129" s="152"/>
      <c r="R129" s="152"/>
      <c r="S129" s="152"/>
      <c r="T129" s="401"/>
      <c r="U129" s="69"/>
      <c r="V129" s="152"/>
      <c r="W129" s="152"/>
      <c r="X129" s="152"/>
      <c r="Y129" s="401"/>
      <c r="Z129" s="69"/>
      <c r="AA129" s="152"/>
      <c r="AB129" s="152"/>
      <c r="AC129" s="152"/>
      <c r="AD129" s="401"/>
      <c r="AE129" s="69" t="s">
        <v>181</v>
      </c>
      <c r="AF129" s="152" t="s">
        <v>181</v>
      </c>
      <c r="AG129" s="152" t="s">
        <v>181</v>
      </c>
      <c r="AH129" s="152" t="s">
        <v>181</v>
      </c>
      <c r="AI129" s="401" t="s">
        <v>181</v>
      </c>
      <c r="AJ129" s="69" t="s">
        <v>181</v>
      </c>
      <c r="AK129" s="152" t="s">
        <v>181</v>
      </c>
      <c r="AL129" s="152" t="s">
        <v>181</v>
      </c>
      <c r="AM129" s="152" t="s">
        <v>181</v>
      </c>
      <c r="AN129" s="401" t="s">
        <v>181</v>
      </c>
      <c r="AO129" s="75" t="s">
        <v>181</v>
      </c>
      <c r="AP129" s="185" t="s">
        <v>181</v>
      </c>
      <c r="AQ129" s="185" t="s">
        <v>181</v>
      </c>
      <c r="AR129" s="188" t="s">
        <v>181</v>
      </c>
      <c r="AS129" s="729"/>
      <c r="AT129" s="132"/>
      <c r="AU129" s="132"/>
      <c r="AV129" s="132"/>
      <c r="AW129" s="132"/>
      <c r="AX129" s="132"/>
      <c r="AY129" s="132"/>
      <c r="AZ129" s="132"/>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32"/>
      <c r="CW129" s="127"/>
      <c r="CX129" s="127"/>
      <c r="CY129" s="127"/>
      <c r="CZ129" s="127"/>
      <c r="DA129" s="127"/>
      <c r="DB129" s="132"/>
      <c r="DC129" s="127"/>
      <c r="DD129" s="127"/>
      <c r="DE129" s="127"/>
      <c r="DF129" s="127"/>
      <c r="DG129" s="127"/>
      <c r="DH129" s="132"/>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row>
    <row r="130" spans="1:144" s="58" customFormat="1" ht="20.25" customHeight="1">
      <c r="A130" s="55" t="s">
        <v>181</v>
      </c>
      <c r="B130" s="59">
        <v>3</v>
      </c>
      <c r="C130" s="1092" t="s">
        <v>8</v>
      </c>
      <c r="D130" s="1093"/>
      <c r="E130" s="1093"/>
      <c r="F130" s="1093"/>
      <c r="G130" s="1093"/>
      <c r="H130" s="1093"/>
      <c r="I130" s="1093"/>
      <c r="J130" s="1093"/>
      <c r="K130" s="56" t="s">
        <v>181</v>
      </c>
      <c r="L130" s="68" t="s">
        <v>181</v>
      </c>
      <c r="M130" s="152" t="s">
        <v>181</v>
      </c>
      <c r="N130" s="152" t="s">
        <v>181</v>
      </c>
      <c r="O130" s="401"/>
      <c r="P130" s="152"/>
      <c r="Q130" s="68"/>
      <c r="R130" s="152"/>
      <c r="S130" s="152"/>
      <c r="T130" s="401"/>
      <c r="U130" s="152"/>
      <c r="V130" s="68"/>
      <c r="W130" s="152"/>
      <c r="X130" s="152"/>
      <c r="Y130" s="401"/>
      <c r="Z130" s="152"/>
      <c r="AA130" s="68"/>
      <c r="AB130" s="152"/>
      <c r="AC130" s="152"/>
      <c r="AD130" s="401"/>
      <c r="AE130" s="152" t="s">
        <v>181</v>
      </c>
      <c r="AF130" s="68" t="s">
        <v>181</v>
      </c>
      <c r="AG130" s="152" t="s">
        <v>181</v>
      </c>
      <c r="AH130" s="152" t="s">
        <v>181</v>
      </c>
      <c r="AI130" s="401" t="s">
        <v>181</v>
      </c>
      <c r="AJ130" s="152" t="s">
        <v>181</v>
      </c>
      <c r="AK130" s="68" t="s">
        <v>181</v>
      </c>
      <c r="AL130" s="152" t="s">
        <v>181</v>
      </c>
      <c r="AM130" s="152" t="s">
        <v>181</v>
      </c>
      <c r="AN130" s="401" t="s">
        <v>181</v>
      </c>
      <c r="AO130" s="85" t="s">
        <v>181</v>
      </c>
      <c r="AP130" s="187" t="s">
        <v>181</v>
      </c>
      <c r="AQ130" s="185" t="s">
        <v>181</v>
      </c>
      <c r="AR130" s="188" t="s">
        <v>181</v>
      </c>
      <c r="AS130" s="729"/>
      <c r="AT130" s="132" t="s">
        <v>181</v>
      </c>
      <c r="AU130" s="132" t="s">
        <v>181</v>
      </c>
      <c r="AV130" s="132" t="s">
        <v>181</v>
      </c>
      <c r="AW130" s="132" t="s">
        <v>181</v>
      </c>
      <c r="AX130" s="132" t="s">
        <v>181</v>
      </c>
      <c r="AY130" s="132" t="s">
        <v>181</v>
      </c>
      <c r="AZ130" s="132" t="s">
        <v>181</v>
      </c>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32" t="s">
        <v>181</v>
      </c>
      <c r="CW130" s="127"/>
      <c r="CX130" s="127"/>
      <c r="CY130" s="127"/>
      <c r="CZ130" s="127"/>
      <c r="DA130" s="127"/>
      <c r="DB130" s="132" t="s">
        <v>181</v>
      </c>
      <c r="DC130" s="127"/>
      <c r="DD130" s="127"/>
      <c r="DE130" s="127"/>
      <c r="DF130" s="127"/>
      <c r="DG130" s="127"/>
      <c r="DH130" s="132" t="s">
        <v>181</v>
      </c>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row>
    <row r="131" spans="1:144" s="58" customFormat="1" ht="20.25" customHeight="1">
      <c r="A131" s="55" t="s">
        <v>181</v>
      </c>
      <c r="B131" s="56" t="s">
        <v>181</v>
      </c>
      <c r="C131" s="56" t="s">
        <v>181</v>
      </c>
      <c r="D131" s="1090" t="s">
        <v>271</v>
      </c>
      <c r="E131" s="1091"/>
      <c r="F131" s="1091"/>
      <c r="G131" s="1091"/>
      <c r="H131" s="1091"/>
      <c r="I131" s="1091"/>
      <c r="J131" s="1091"/>
      <c r="K131" s="56" t="s">
        <v>181</v>
      </c>
      <c r="L131" s="68" t="s">
        <v>181</v>
      </c>
      <c r="M131" s="152" t="s">
        <v>181</v>
      </c>
      <c r="N131" s="152" t="s">
        <v>181</v>
      </c>
      <c r="O131" s="408"/>
      <c r="P131" s="152"/>
      <c r="Q131" s="68"/>
      <c r="R131" s="152"/>
      <c r="S131" s="152"/>
      <c r="T131" s="408"/>
      <c r="U131" s="152"/>
      <c r="V131" s="68"/>
      <c r="W131" s="152"/>
      <c r="X131" s="152"/>
      <c r="Y131" s="408"/>
      <c r="Z131" s="152"/>
      <c r="AA131" s="68"/>
      <c r="AB131" s="152"/>
      <c r="AC131" s="152"/>
      <c r="AD131" s="408"/>
      <c r="AE131" s="152"/>
      <c r="AF131" s="68"/>
      <c r="AG131" s="152"/>
      <c r="AH131" s="152"/>
      <c r="AI131" s="408"/>
      <c r="AJ131" s="152"/>
      <c r="AK131" s="68"/>
      <c r="AL131" s="152"/>
      <c r="AM131" s="152"/>
      <c r="AN131" s="408"/>
      <c r="AO131" s="85" t="s">
        <v>181</v>
      </c>
      <c r="AP131" s="187" t="s">
        <v>181</v>
      </c>
      <c r="AQ131" s="53">
        <f>SUM(O131:AN131)</f>
        <v>0</v>
      </c>
      <c r="AR131" s="188" t="s">
        <v>181</v>
      </c>
      <c r="AS131" s="729"/>
      <c r="AT131" s="132" t="s">
        <v>181</v>
      </c>
      <c r="AU131" s="132" t="s">
        <v>181</v>
      </c>
      <c r="AV131" s="132" t="s">
        <v>181</v>
      </c>
      <c r="AW131" s="132" t="s">
        <v>181</v>
      </c>
      <c r="AX131" s="132" t="s">
        <v>181</v>
      </c>
      <c r="AY131" s="132" t="s">
        <v>181</v>
      </c>
      <c r="AZ131" s="132" t="s">
        <v>181</v>
      </c>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32" t="s">
        <v>181</v>
      </c>
      <c r="CW131" s="127"/>
      <c r="CX131" s="127"/>
      <c r="CY131" s="127"/>
      <c r="CZ131" s="127"/>
      <c r="DA131" s="127"/>
      <c r="DB131" s="132" t="s">
        <v>181</v>
      </c>
      <c r="DC131" s="127"/>
      <c r="DD131" s="127"/>
      <c r="DE131" s="127"/>
      <c r="DF131" s="127"/>
      <c r="DG131" s="127"/>
      <c r="DH131" s="132" t="s">
        <v>181</v>
      </c>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row>
    <row r="132" spans="1:144" s="58" customFormat="1" ht="20.25" customHeight="1">
      <c r="A132" s="55"/>
      <c r="B132" s="56"/>
      <c r="C132" s="56"/>
      <c r="D132" s="1090" t="s">
        <v>271</v>
      </c>
      <c r="E132" s="1091"/>
      <c r="F132" s="1091"/>
      <c r="G132" s="1091"/>
      <c r="H132" s="1091"/>
      <c r="I132" s="1091"/>
      <c r="J132" s="1091"/>
      <c r="K132" s="56"/>
      <c r="L132" s="68"/>
      <c r="M132" s="152"/>
      <c r="N132" s="152"/>
      <c r="O132" s="408"/>
      <c r="P132" s="152"/>
      <c r="Q132" s="68"/>
      <c r="R132" s="152"/>
      <c r="S132" s="152"/>
      <c r="T132" s="408"/>
      <c r="U132" s="152"/>
      <c r="V132" s="68"/>
      <c r="W132" s="152"/>
      <c r="X132" s="152"/>
      <c r="Y132" s="408"/>
      <c r="Z132" s="152"/>
      <c r="AA132" s="68"/>
      <c r="AB132" s="152"/>
      <c r="AC132" s="152"/>
      <c r="AD132" s="408"/>
      <c r="AE132" s="152"/>
      <c r="AF132" s="68"/>
      <c r="AG132" s="152"/>
      <c r="AH132" s="152"/>
      <c r="AI132" s="408"/>
      <c r="AJ132" s="152"/>
      <c r="AK132" s="68"/>
      <c r="AL132" s="152"/>
      <c r="AM132" s="152"/>
      <c r="AN132" s="408"/>
      <c r="AO132" s="85"/>
      <c r="AP132" s="187"/>
      <c r="AQ132" s="53">
        <f>SUM(O132:AN132)</f>
        <v>0</v>
      </c>
      <c r="AR132" s="188"/>
      <c r="AS132" s="729"/>
      <c r="AT132" s="132" t="s">
        <v>181</v>
      </c>
      <c r="AU132" s="132" t="s">
        <v>181</v>
      </c>
      <c r="AV132" s="132" t="s">
        <v>181</v>
      </c>
      <c r="AW132" s="132" t="s">
        <v>181</v>
      </c>
      <c r="AX132" s="132" t="s">
        <v>181</v>
      </c>
      <c r="AY132" s="132" t="s">
        <v>181</v>
      </c>
      <c r="AZ132" s="132" t="s">
        <v>181</v>
      </c>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32" t="s">
        <v>181</v>
      </c>
      <c r="CW132" s="127"/>
      <c r="CX132" s="127"/>
      <c r="CY132" s="127"/>
      <c r="CZ132" s="127"/>
      <c r="DA132" s="127"/>
      <c r="DB132" s="132" t="s">
        <v>181</v>
      </c>
      <c r="DC132" s="127"/>
      <c r="DD132" s="127"/>
      <c r="DE132" s="127"/>
      <c r="DF132" s="127"/>
      <c r="DG132" s="127"/>
      <c r="DH132" s="132" t="s">
        <v>181</v>
      </c>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row>
    <row r="133" spans="1:144" s="58" customFormat="1" ht="20.25" customHeight="1">
      <c r="A133" s="55"/>
      <c r="B133" s="56"/>
      <c r="C133" s="56"/>
      <c r="D133" s="1090" t="s">
        <v>271</v>
      </c>
      <c r="E133" s="1091"/>
      <c r="F133" s="1091"/>
      <c r="G133" s="1091"/>
      <c r="H133" s="1091"/>
      <c r="I133" s="1091"/>
      <c r="J133" s="1091"/>
      <c r="K133" s="56"/>
      <c r="L133" s="68"/>
      <c r="M133" s="152"/>
      <c r="N133" s="152"/>
      <c r="O133" s="408"/>
      <c r="P133" s="152"/>
      <c r="Q133" s="68"/>
      <c r="R133" s="152"/>
      <c r="S133" s="152"/>
      <c r="T133" s="408"/>
      <c r="U133" s="152"/>
      <c r="V133" s="68"/>
      <c r="W133" s="152"/>
      <c r="X133" s="152"/>
      <c r="Y133" s="408"/>
      <c r="Z133" s="152"/>
      <c r="AA133" s="68"/>
      <c r="AB133" s="152"/>
      <c r="AC133" s="152"/>
      <c r="AD133" s="408"/>
      <c r="AE133" s="152"/>
      <c r="AF133" s="68"/>
      <c r="AG133" s="152"/>
      <c r="AH133" s="152"/>
      <c r="AI133" s="408"/>
      <c r="AJ133" s="152"/>
      <c r="AK133" s="68"/>
      <c r="AL133" s="152"/>
      <c r="AM133" s="152"/>
      <c r="AN133" s="408"/>
      <c r="AO133" s="85"/>
      <c r="AP133" s="187"/>
      <c r="AQ133" s="53">
        <f>SUM(O133:AN133)</f>
        <v>0</v>
      </c>
      <c r="AR133" s="188"/>
      <c r="AS133" s="729"/>
      <c r="AT133" s="132"/>
      <c r="AU133" s="132"/>
      <c r="AV133" s="132"/>
      <c r="AW133" s="132"/>
      <c r="AX133" s="132"/>
      <c r="AY133" s="132"/>
      <c r="AZ133" s="132"/>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32"/>
      <c r="CW133" s="127"/>
      <c r="CX133" s="127"/>
      <c r="CY133" s="127"/>
      <c r="CZ133" s="127"/>
      <c r="DA133" s="127"/>
      <c r="DB133" s="132"/>
      <c r="DC133" s="127"/>
      <c r="DD133" s="127"/>
      <c r="DE133" s="127"/>
      <c r="DF133" s="127"/>
      <c r="DG133" s="127"/>
      <c r="DH133" s="132"/>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row>
    <row r="134" spans="1:144" s="58" customFormat="1" ht="9.9499999999999993" customHeight="1">
      <c r="A134" s="55" t="s">
        <v>181</v>
      </c>
      <c r="B134" s="56" t="s">
        <v>181</v>
      </c>
      <c r="C134" s="56" t="s">
        <v>181</v>
      </c>
      <c r="D134" s="56" t="s">
        <v>181</v>
      </c>
      <c r="E134" s="56" t="s">
        <v>181</v>
      </c>
      <c r="F134" s="56" t="s">
        <v>181</v>
      </c>
      <c r="G134" s="56" t="s">
        <v>181</v>
      </c>
      <c r="H134" s="56" t="s">
        <v>181</v>
      </c>
      <c r="I134" s="56" t="s">
        <v>181</v>
      </c>
      <c r="J134" s="157" t="s">
        <v>181</v>
      </c>
      <c r="K134" s="157" t="s">
        <v>181</v>
      </c>
      <c r="L134" s="68" t="s">
        <v>181</v>
      </c>
      <c r="M134" s="152" t="s">
        <v>181</v>
      </c>
      <c r="N134" s="152" t="s">
        <v>181</v>
      </c>
      <c r="O134" s="401"/>
      <c r="P134" s="69"/>
      <c r="Q134" s="152"/>
      <c r="R134" s="152"/>
      <c r="S134" s="152"/>
      <c r="T134" s="401"/>
      <c r="U134" s="69"/>
      <c r="V134" s="152"/>
      <c r="W134" s="152"/>
      <c r="X134" s="152"/>
      <c r="Y134" s="401"/>
      <c r="Z134" s="69"/>
      <c r="AA134" s="152"/>
      <c r="AB134" s="152"/>
      <c r="AC134" s="152"/>
      <c r="AD134" s="401"/>
      <c r="AE134" s="69" t="s">
        <v>181</v>
      </c>
      <c r="AF134" s="152" t="s">
        <v>181</v>
      </c>
      <c r="AG134" s="152" t="s">
        <v>181</v>
      </c>
      <c r="AH134" s="152" t="s">
        <v>181</v>
      </c>
      <c r="AI134" s="401" t="s">
        <v>181</v>
      </c>
      <c r="AJ134" s="69" t="s">
        <v>181</v>
      </c>
      <c r="AK134" s="152" t="s">
        <v>181</v>
      </c>
      <c r="AL134" s="152" t="s">
        <v>181</v>
      </c>
      <c r="AM134" s="152" t="s">
        <v>181</v>
      </c>
      <c r="AN134" s="401" t="s">
        <v>181</v>
      </c>
      <c r="AO134" s="75" t="s">
        <v>181</v>
      </c>
      <c r="AP134" s="185" t="s">
        <v>181</v>
      </c>
      <c r="AQ134" s="185" t="s">
        <v>181</v>
      </c>
      <c r="AR134" s="188" t="s">
        <v>181</v>
      </c>
      <c r="AS134" s="729"/>
      <c r="AT134" s="132"/>
      <c r="AU134" s="132"/>
      <c r="AV134" s="132"/>
      <c r="AW134" s="132"/>
      <c r="AX134" s="132"/>
      <c r="AY134" s="132"/>
      <c r="AZ134" s="132"/>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32"/>
      <c r="CW134" s="127"/>
      <c r="CX134" s="127"/>
      <c r="CY134" s="127"/>
      <c r="CZ134" s="127"/>
      <c r="DA134" s="127"/>
      <c r="DB134" s="132"/>
      <c r="DC134" s="127"/>
      <c r="DD134" s="127"/>
      <c r="DE134" s="127"/>
      <c r="DF134" s="127"/>
      <c r="DG134" s="127"/>
      <c r="DH134" s="132"/>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row>
    <row r="135" spans="1:144" s="58" customFormat="1" ht="20.25" customHeight="1">
      <c r="A135" s="55" t="s">
        <v>181</v>
      </c>
      <c r="B135" s="59">
        <v>4</v>
      </c>
      <c r="C135" s="1092" t="s">
        <v>6</v>
      </c>
      <c r="D135" s="1093"/>
      <c r="E135" s="1093"/>
      <c r="F135" s="1093"/>
      <c r="G135" s="1093"/>
      <c r="H135" s="1093"/>
      <c r="I135" s="1093"/>
      <c r="J135" s="1093"/>
      <c r="K135" s="56" t="s">
        <v>181</v>
      </c>
      <c r="L135" s="68" t="s">
        <v>181</v>
      </c>
      <c r="M135" s="152" t="s">
        <v>181</v>
      </c>
      <c r="N135" s="152" t="s">
        <v>181</v>
      </c>
      <c r="O135" s="401"/>
      <c r="P135" s="152"/>
      <c r="Q135" s="68"/>
      <c r="R135" s="152"/>
      <c r="S135" s="152"/>
      <c r="T135" s="401"/>
      <c r="U135" s="152"/>
      <c r="V135" s="68"/>
      <c r="W135" s="152"/>
      <c r="X135" s="152"/>
      <c r="Y135" s="401"/>
      <c r="Z135" s="152"/>
      <c r="AA135" s="68"/>
      <c r="AB135" s="152"/>
      <c r="AC135" s="152"/>
      <c r="AD135" s="401"/>
      <c r="AE135" s="152" t="s">
        <v>181</v>
      </c>
      <c r="AF135" s="68" t="s">
        <v>181</v>
      </c>
      <c r="AG135" s="152" t="s">
        <v>181</v>
      </c>
      <c r="AH135" s="152" t="s">
        <v>181</v>
      </c>
      <c r="AI135" s="401" t="s">
        <v>181</v>
      </c>
      <c r="AJ135" s="152" t="s">
        <v>181</v>
      </c>
      <c r="AK135" s="68" t="s">
        <v>181</v>
      </c>
      <c r="AL135" s="152" t="s">
        <v>181</v>
      </c>
      <c r="AM135" s="152" t="s">
        <v>181</v>
      </c>
      <c r="AN135" s="401" t="s">
        <v>181</v>
      </c>
      <c r="AO135" s="85" t="s">
        <v>181</v>
      </c>
      <c r="AP135" s="187" t="s">
        <v>181</v>
      </c>
      <c r="AQ135" s="185" t="s">
        <v>181</v>
      </c>
      <c r="AR135" s="188" t="s">
        <v>181</v>
      </c>
      <c r="AS135" s="729"/>
      <c r="AT135" s="132" t="s">
        <v>181</v>
      </c>
      <c r="AU135" s="132" t="s">
        <v>181</v>
      </c>
      <c r="AV135" s="132" t="s">
        <v>181</v>
      </c>
      <c r="AW135" s="132" t="s">
        <v>181</v>
      </c>
      <c r="AX135" s="132" t="s">
        <v>181</v>
      </c>
      <c r="AY135" s="132" t="s">
        <v>181</v>
      </c>
      <c r="AZ135" s="132" t="s">
        <v>181</v>
      </c>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32" t="s">
        <v>181</v>
      </c>
      <c r="CW135" s="127"/>
      <c r="CX135" s="127"/>
      <c r="CY135" s="127"/>
      <c r="CZ135" s="127"/>
      <c r="DA135" s="127"/>
      <c r="DB135" s="132" t="s">
        <v>181</v>
      </c>
      <c r="DC135" s="127"/>
      <c r="DD135" s="127"/>
      <c r="DE135" s="127"/>
      <c r="DF135" s="127"/>
      <c r="DG135" s="127"/>
      <c r="DH135" s="132" t="s">
        <v>181</v>
      </c>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row>
    <row r="136" spans="1:144" s="58" customFormat="1" ht="20.25" customHeight="1">
      <c r="A136" s="55" t="s">
        <v>181</v>
      </c>
      <c r="B136" s="56" t="s">
        <v>181</v>
      </c>
      <c r="C136" s="56" t="s">
        <v>181</v>
      </c>
      <c r="D136" s="1090" t="s">
        <v>272</v>
      </c>
      <c r="E136" s="1091"/>
      <c r="F136" s="1091"/>
      <c r="G136" s="1091"/>
      <c r="H136" s="1091"/>
      <c r="I136" s="1091"/>
      <c r="J136" s="1091"/>
      <c r="K136" s="56" t="s">
        <v>181</v>
      </c>
      <c r="L136" s="68" t="s">
        <v>181</v>
      </c>
      <c r="M136" s="152" t="s">
        <v>181</v>
      </c>
      <c r="N136" s="152" t="s">
        <v>181</v>
      </c>
      <c r="O136" s="408"/>
      <c r="P136" s="152"/>
      <c r="Q136" s="68"/>
      <c r="R136" s="152"/>
      <c r="S136" s="152"/>
      <c r="T136" s="408"/>
      <c r="U136" s="152"/>
      <c r="V136" s="68"/>
      <c r="W136" s="152"/>
      <c r="X136" s="152"/>
      <c r="Y136" s="408"/>
      <c r="Z136" s="152"/>
      <c r="AA136" s="68"/>
      <c r="AB136" s="152"/>
      <c r="AC136" s="152"/>
      <c r="AD136" s="408"/>
      <c r="AE136" s="152"/>
      <c r="AF136" s="68"/>
      <c r="AG136" s="152"/>
      <c r="AH136" s="152"/>
      <c r="AI136" s="408"/>
      <c r="AJ136" s="152"/>
      <c r="AK136" s="68"/>
      <c r="AL136" s="152"/>
      <c r="AM136" s="152"/>
      <c r="AN136" s="408"/>
      <c r="AO136" s="85" t="s">
        <v>181</v>
      </c>
      <c r="AP136" s="187" t="s">
        <v>181</v>
      </c>
      <c r="AQ136" s="53">
        <f>SUM(O136:AN136)</f>
        <v>0</v>
      </c>
      <c r="AR136" s="188" t="s">
        <v>181</v>
      </c>
      <c r="AS136" s="729"/>
      <c r="AT136" s="132" t="s">
        <v>181</v>
      </c>
      <c r="AU136" s="132" t="s">
        <v>181</v>
      </c>
      <c r="AV136" s="132" t="s">
        <v>181</v>
      </c>
      <c r="AW136" s="132" t="s">
        <v>181</v>
      </c>
      <c r="AX136" s="132" t="s">
        <v>181</v>
      </c>
      <c r="AY136" s="132" t="s">
        <v>181</v>
      </c>
      <c r="AZ136" s="132" t="s">
        <v>181</v>
      </c>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32" t="s">
        <v>181</v>
      </c>
      <c r="CW136" s="127"/>
      <c r="CX136" s="127"/>
      <c r="CY136" s="127"/>
      <c r="CZ136" s="127"/>
      <c r="DA136" s="127"/>
      <c r="DB136" s="132" t="s">
        <v>181</v>
      </c>
      <c r="DC136" s="127"/>
      <c r="DD136" s="127"/>
      <c r="DE136" s="127"/>
      <c r="DF136" s="127"/>
      <c r="DG136" s="127"/>
      <c r="DH136" s="132" t="s">
        <v>181</v>
      </c>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row>
    <row r="137" spans="1:144" s="58" customFormat="1" ht="20.25" customHeight="1">
      <c r="A137" s="55"/>
      <c r="B137" s="56"/>
      <c r="C137" s="56"/>
      <c r="D137" s="1090" t="s">
        <v>273</v>
      </c>
      <c r="E137" s="1091"/>
      <c r="F137" s="1091"/>
      <c r="G137" s="1091"/>
      <c r="H137" s="1091"/>
      <c r="I137" s="1091"/>
      <c r="J137" s="1091"/>
      <c r="K137" s="56"/>
      <c r="L137" s="68"/>
      <c r="M137" s="152"/>
      <c r="N137" s="152"/>
      <c r="O137" s="408"/>
      <c r="P137" s="152"/>
      <c r="Q137" s="68"/>
      <c r="R137" s="152"/>
      <c r="S137" s="152"/>
      <c r="T137" s="408"/>
      <c r="U137" s="152"/>
      <c r="V137" s="68"/>
      <c r="W137" s="152"/>
      <c r="X137" s="152"/>
      <c r="Y137" s="408"/>
      <c r="Z137" s="152"/>
      <c r="AA137" s="68"/>
      <c r="AB137" s="152"/>
      <c r="AC137" s="152"/>
      <c r="AD137" s="408"/>
      <c r="AE137" s="152"/>
      <c r="AF137" s="68"/>
      <c r="AG137" s="152"/>
      <c r="AH137" s="152"/>
      <c r="AI137" s="408"/>
      <c r="AJ137" s="152"/>
      <c r="AK137" s="68"/>
      <c r="AL137" s="152"/>
      <c r="AM137" s="152"/>
      <c r="AN137" s="408"/>
      <c r="AO137" s="85"/>
      <c r="AP137" s="187"/>
      <c r="AQ137" s="53">
        <f>SUM(O137:AN137)</f>
        <v>0</v>
      </c>
      <c r="AR137" s="70"/>
      <c r="AS137" s="729"/>
      <c r="AT137" s="132" t="s">
        <v>181</v>
      </c>
      <c r="AU137" s="132" t="s">
        <v>181</v>
      </c>
      <c r="AV137" s="132" t="s">
        <v>181</v>
      </c>
      <c r="AW137" s="132" t="s">
        <v>181</v>
      </c>
      <c r="AX137" s="132" t="s">
        <v>181</v>
      </c>
      <c r="AY137" s="132" t="s">
        <v>181</v>
      </c>
      <c r="AZ137" s="132" t="s">
        <v>181</v>
      </c>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32" t="s">
        <v>181</v>
      </c>
      <c r="CW137" s="127"/>
      <c r="CX137" s="127"/>
      <c r="CY137" s="127"/>
      <c r="CZ137" s="127"/>
      <c r="DA137" s="127"/>
      <c r="DB137" s="132" t="s">
        <v>181</v>
      </c>
      <c r="DC137" s="127"/>
      <c r="DD137" s="127"/>
      <c r="DE137" s="127"/>
      <c r="DF137" s="127"/>
      <c r="DG137" s="127"/>
      <c r="DH137" s="132" t="s">
        <v>181</v>
      </c>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row>
    <row r="138" spans="1:144" s="58" customFormat="1" ht="20.25" customHeight="1">
      <c r="A138" s="55"/>
      <c r="B138" s="56"/>
      <c r="C138" s="56"/>
      <c r="D138" s="1090" t="s">
        <v>273</v>
      </c>
      <c r="E138" s="1091"/>
      <c r="F138" s="1091"/>
      <c r="G138" s="1091"/>
      <c r="H138" s="1091"/>
      <c r="I138" s="1091"/>
      <c r="J138" s="1091"/>
      <c r="K138" s="56"/>
      <c r="L138" s="68"/>
      <c r="M138" s="152"/>
      <c r="N138" s="152"/>
      <c r="O138" s="408"/>
      <c r="P138" s="152"/>
      <c r="Q138" s="68"/>
      <c r="R138" s="152"/>
      <c r="S138" s="152"/>
      <c r="T138" s="408"/>
      <c r="U138" s="152"/>
      <c r="V138" s="68"/>
      <c r="W138" s="152"/>
      <c r="X138" s="152"/>
      <c r="Y138" s="408"/>
      <c r="Z138" s="152"/>
      <c r="AA138" s="68"/>
      <c r="AB138" s="152"/>
      <c r="AC138" s="152"/>
      <c r="AD138" s="408"/>
      <c r="AE138" s="152"/>
      <c r="AF138" s="68"/>
      <c r="AG138" s="152"/>
      <c r="AH138" s="152"/>
      <c r="AI138" s="408"/>
      <c r="AJ138" s="152"/>
      <c r="AK138" s="68"/>
      <c r="AL138" s="152"/>
      <c r="AM138" s="152"/>
      <c r="AN138" s="408"/>
      <c r="AO138" s="85"/>
      <c r="AP138" s="187"/>
      <c r="AQ138" s="53">
        <f>SUM(O138:AN138)</f>
        <v>0</v>
      </c>
      <c r="AR138" s="70"/>
      <c r="AS138" s="729"/>
      <c r="AT138" s="132"/>
      <c r="AU138" s="132"/>
      <c r="AV138" s="132"/>
      <c r="AW138" s="132"/>
      <c r="AX138" s="132"/>
      <c r="AY138" s="132"/>
      <c r="AZ138" s="132"/>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32"/>
      <c r="CW138" s="127"/>
      <c r="CX138" s="127"/>
      <c r="CY138" s="127"/>
      <c r="CZ138" s="127"/>
      <c r="DA138" s="127"/>
      <c r="DB138" s="132"/>
      <c r="DC138" s="127"/>
      <c r="DD138" s="127"/>
      <c r="DE138" s="127"/>
      <c r="DF138" s="127"/>
      <c r="DG138" s="127"/>
      <c r="DH138" s="132"/>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row>
    <row r="139" spans="1:144" s="58" customFormat="1" ht="9.9499999999999993" customHeight="1" thickBot="1">
      <c r="A139" s="55"/>
      <c r="B139" s="56" t="s">
        <v>181</v>
      </c>
      <c r="C139" s="56" t="s">
        <v>181</v>
      </c>
      <c r="D139" s="56" t="s">
        <v>181</v>
      </c>
      <c r="E139" s="56" t="s">
        <v>181</v>
      </c>
      <c r="F139" s="56" t="s">
        <v>181</v>
      </c>
      <c r="G139" s="56" t="s">
        <v>181</v>
      </c>
      <c r="H139" s="56" t="s">
        <v>181</v>
      </c>
      <c r="I139" s="56" t="s">
        <v>181</v>
      </c>
      <c r="J139" s="157" t="s">
        <v>181</v>
      </c>
      <c r="K139" s="157" t="s">
        <v>181</v>
      </c>
      <c r="L139" s="68" t="s">
        <v>181</v>
      </c>
      <c r="M139" s="152" t="s">
        <v>181</v>
      </c>
      <c r="N139" s="152" t="s">
        <v>181</v>
      </c>
      <c r="O139" s="401" t="s">
        <v>181</v>
      </c>
      <c r="P139" s="69" t="s">
        <v>181</v>
      </c>
      <c r="Q139" s="152" t="s">
        <v>181</v>
      </c>
      <c r="R139" s="152" t="s">
        <v>181</v>
      </c>
      <c r="S139" s="152" t="s">
        <v>181</v>
      </c>
      <c r="T139" s="401" t="s">
        <v>181</v>
      </c>
      <c r="U139" s="69" t="s">
        <v>181</v>
      </c>
      <c r="V139" s="152" t="s">
        <v>181</v>
      </c>
      <c r="W139" s="152" t="s">
        <v>181</v>
      </c>
      <c r="X139" s="152" t="s">
        <v>181</v>
      </c>
      <c r="Y139" s="401" t="s">
        <v>181</v>
      </c>
      <c r="Z139" s="69" t="s">
        <v>181</v>
      </c>
      <c r="AA139" s="152" t="s">
        <v>181</v>
      </c>
      <c r="AB139" s="152" t="s">
        <v>181</v>
      </c>
      <c r="AC139" s="152" t="s">
        <v>181</v>
      </c>
      <c r="AD139" s="401" t="s">
        <v>181</v>
      </c>
      <c r="AE139" s="69" t="s">
        <v>181</v>
      </c>
      <c r="AF139" s="152" t="s">
        <v>181</v>
      </c>
      <c r="AG139" s="152" t="s">
        <v>181</v>
      </c>
      <c r="AH139" s="152" t="s">
        <v>181</v>
      </c>
      <c r="AI139" s="401" t="s">
        <v>181</v>
      </c>
      <c r="AJ139" s="69" t="s">
        <v>181</v>
      </c>
      <c r="AK139" s="152" t="s">
        <v>181</v>
      </c>
      <c r="AL139" s="152" t="s">
        <v>181</v>
      </c>
      <c r="AM139" s="152" t="s">
        <v>181</v>
      </c>
      <c r="AN139" s="401" t="s">
        <v>181</v>
      </c>
      <c r="AO139" s="75" t="s">
        <v>181</v>
      </c>
      <c r="AP139" s="185" t="s">
        <v>181</v>
      </c>
      <c r="AQ139" s="185" t="s">
        <v>181</v>
      </c>
      <c r="AR139" s="188" t="s">
        <v>181</v>
      </c>
      <c r="AS139" s="729"/>
      <c r="AT139" s="132"/>
      <c r="AU139" s="132"/>
      <c r="AV139" s="132"/>
      <c r="AW139" s="132"/>
      <c r="AX139" s="132"/>
      <c r="AY139" s="132"/>
      <c r="AZ139" s="132"/>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32"/>
      <c r="CW139" s="127"/>
      <c r="CX139" s="127"/>
      <c r="CY139" s="127"/>
      <c r="CZ139" s="127"/>
      <c r="DA139" s="127"/>
      <c r="DB139" s="132"/>
      <c r="DC139" s="127"/>
      <c r="DD139" s="127"/>
      <c r="DE139" s="127"/>
      <c r="DF139" s="127"/>
      <c r="DG139" s="127"/>
      <c r="DH139" s="132"/>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row>
    <row r="140" spans="1:144" s="58" customFormat="1" ht="20.25" customHeight="1" thickBot="1">
      <c r="A140" s="55"/>
      <c r="B140" s="56" t="s">
        <v>181</v>
      </c>
      <c r="C140" s="56" t="s">
        <v>181</v>
      </c>
      <c r="D140" s="56" t="s">
        <v>181</v>
      </c>
      <c r="E140" s="56" t="s">
        <v>181</v>
      </c>
      <c r="F140" s="56" t="s">
        <v>181</v>
      </c>
      <c r="G140" s="56" t="s">
        <v>181</v>
      </c>
      <c r="H140" s="56" t="s">
        <v>181</v>
      </c>
      <c r="I140" s="56" t="s">
        <v>181</v>
      </c>
      <c r="J140" s="56" t="s">
        <v>181</v>
      </c>
      <c r="K140" s="56" t="s">
        <v>181</v>
      </c>
      <c r="L140" s="68" t="s">
        <v>181</v>
      </c>
      <c r="M140" s="152" t="s">
        <v>181</v>
      </c>
      <c r="N140" s="152" t="s">
        <v>181</v>
      </c>
      <c r="O140" s="409">
        <f>SUM(O121:O138)</f>
        <v>0</v>
      </c>
      <c r="P140" s="152" t="s">
        <v>181</v>
      </c>
      <c r="Q140" s="68" t="s">
        <v>181</v>
      </c>
      <c r="R140" s="152" t="s">
        <v>181</v>
      </c>
      <c r="S140" s="152" t="s">
        <v>181</v>
      </c>
      <c r="T140" s="409">
        <f>SUM(T121:T138)</f>
        <v>0</v>
      </c>
      <c r="U140" s="152" t="s">
        <v>181</v>
      </c>
      <c r="V140" s="68" t="s">
        <v>181</v>
      </c>
      <c r="W140" s="152" t="s">
        <v>181</v>
      </c>
      <c r="X140" s="152" t="s">
        <v>181</v>
      </c>
      <c r="Y140" s="409">
        <f>SUM(Y121:Y138)</f>
        <v>0</v>
      </c>
      <c r="Z140" s="152" t="s">
        <v>181</v>
      </c>
      <c r="AA140" s="68" t="s">
        <v>181</v>
      </c>
      <c r="AB140" s="152" t="s">
        <v>181</v>
      </c>
      <c r="AC140" s="152" t="s">
        <v>181</v>
      </c>
      <c r="AD140" s="409">
        <f>SUM(AD121:AD138)</f>
        <v>0</v>
      </c>
      <c r="AE140" s="152" t="s">
        <v>181</v>
      </c>
      <c r="AF140" s="68" t="s">
        <v>181</v>
      </c>
      <c r="AG140" s="152" t="s">
        <v>181</v>
      </c>
      <c r="AH140" s="152" t="s">
        <v>181</v>
      </c>
      <c r="AI140" s="409">
        <f>SUM(AI121:AI138)</f>
        <v>0</v>
      </c>
      <c r="AJ140" s="152" t="s">
        <v>181</v>
      </c>
      <c r="AK140" s="68" t="s">
        <v>181</v>
      </c>
      <c r="AL140" s="152" t="s">
        <v>181</v>
      </c>
      <c r="AM140" s="152" t="s">
        <v>181</v>
      </c>
      <c r="AN140" s="409">
        <f>SUM(AN121:AN138)</f>
        <v>0</v>
      </c>
      <c r="AO140" s="85" t="s">
        <v>181</v>
      </c>
      <c r="AP140" s="187" t="s">
        <v>181</v>
      </c>
      <c r="AQ140" s="54">
        <f>SUM(O140:AN140)</f>
        <v>0</v>
      </c>
      <c r="AR140" s="188" t="s">
        <v>181</v>
      </c>
      <c r="AS140" s="729"/>
      <c r="AT140" s="132" t="s">
        <v>181</v>
      </c>
      <c r="AU140" s="132" t="s">
        <v>181</v>
      </c>
      <c r="AV140" s="132" t="s">
        <v>181</v>
      </c>
      <c r="AW140" s="132" t="s">
        <v>181</v>
      </c>
      <c r="AX140" s="132" t="s">
        <v>181</v>
      </c>
      <c r="AY140" s="132" t="s">
        <v>181</v>
      </c>
      <c r="AZ140" s="132" t="s">
        <v>181</v>
      </c>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32" t="s">
        <v>181</v>
      </c>
      <c r="CW140" s="127"/>
      <c r="CX140" s="127"/>
      <c r="CY140" s="127"/>
      <c r="CZ140" s="127"/>
      <c r="DA140" s="127"/>
      <c r="DB140" s="132" t="s">
        <v>181</v>
      </c>
      <c r="DC140" s="127"/>
      <c r="DD140" s="127"/>
      <c r="DE140" s="127"/>
      <c r="DF140" s="127"/>
      <c r="DG140" s="127"/>
      <c r="DH140" s="132" t="s">
        <v>181</v>
      </c>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row>
    <row r="141" spans="1:144" s="58" customFormat="1" ht="9.9499999999999993" customHeight="1" thickBot="1">
      <c r="A141" s="55"/>
      <c r="B141" s="56" t="s">
        <v>181</v>
      </c>
      <c r="C141" s="56" t="s">
        <v>181</v>
      </c>
      <c r="D141" s="56" t="s">
        <v>181</v>
      </c>
      <c r="E141" s="56" t="s">
        <v>181</v>
      </c>
      <c r="F141" s="56" t="s">
        <v>181</v>
      </c>
      <c r="G141" s="56" t="s">
        <v>181</v>
      </c>
      <c r="H141" s="56" t="s">
        <v>181</v>
      </c>
      <c r="I141" s="56" t="s">
        <v>181</v>
      </c>
      <c r="J141" s="56" t="s">
        <v>181</v>
      </c>
      <c r="K141" s="56" t="s">
        <v>181</v>
      </c>
      <c r="L141" s="68" t="s">
        <v>181</v>
      </c>
      <c r="M141" s="152" t="s">
        <v>181</v>
      </c>
      <c r="N141" s="152" t="s">
        <v>181</v>
      </c>
      <c r="O141" s="401" t="s">
        <v>181</v>
      </c>
      <c r="P141" s="152" t="s">
        <v>181</v>
      </c>
      <c r="Q141" s="68" t="s">
        <v>181</v>
      </c>
      <c r="R141" s="152" t="s">
        <v>181</v>
      </c>
      <c r="S141" s="152" t="s">
        <v>181</v>
      </c>
      <c r="T141" s="401" t="s">
        <v>181</v>
      </c>
      <c r="U141" s="152" t="s">
        <v>181</v>
      </c>
      <c r="V141" s="68" t="s">
        <v>181</v>
      </c>
      <c r="W141" s="152" t="s">
        <v>181</v>
      </c>
      <c r="X141" s="152" t="s">
        <v>181</v>
      </c>
      <c r="Y141" s="401" t="s">
        <v>181</v>
      </c>
      <c r="Z141" s="152" t="s">
        <v>181</v>
      </c>
      <c r="AA141" s="68" t="s">
        <v>181</v>
      </c>
      <c r="AB141" s="152" t="s">
        <v>181</v>
      </c>
      <c r="AC141" s="152" t="s">
        <v>181</v>
      </c>
      <c r="AD141" s="401" t="s">
        <v>181</v>
      </c>
      <c r="AE141" s="152" t="s">
        <v>181</v>
      </c>
      <c r="AF141" s="68" t="s">
        <v>181</v>
      </c>
      <c r="AG141" s="152" t="s">
        <v>181</v>
      </c>
      <c r="AH141" s="152" t="s">
        <v>181</v>
      </c>
      <c r="AI141" s="401" t="s">
        <v>181</v>
      </c>
      <c r="AJ141" s="152" t="s">
        <v>181</v>
      </c>
      <c r="AK141" s="68" t="s">
        <v>181</v>
      </c>
      <c r="AL141" s="152" t="s">
        <v>181</v>
      </c>
      <c r="AM141" s="152" t="s">
        <v>181</v>
      </c>
      <c r="AN141" s="401" t="s">
        <v>181</v>
      </c>
      <c r="AO141" s="85" t="s">
        <v>181</v>
      </c>
      <c r="AP141" s="187" t="s">
        <v>181</v>
      </c>
      <c r="AQ141" s="185" t="s">
        <v>181</v>
      </c>
      <c r="AR141" s="188" t="s">
        <v>181</v>
      </c>
      <c r="AS141" s="729"/>
      <c r="AT141" s="132" t="s">
        <v>181</v>
      </c>
      <c r="AU141" s="132" t="s">
        <v>181</v>
      </c>
      <c r="AV141" s="132" t="s">
        <v>181</v>
      </c>
      <c r="AW141" s="132" t="s">
        <v>181</v>
      </c>
      <c r="AX141" s="132" t="s">
        <v>181</v>
      </c>
      <c r="AY141" s="132" t="s">
        <v>181</v>
      </c>
      <c r="AZ141" s="132" t="s">
        <v>181</v>
      </c>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32" t="s">
        <v>181</v>
      </c>
      <c r="CW141" s="127"/>
      <c r="CX141" s="127"/>
      <c r="CY141" s="127"/>
      <c r="CZ141" s="127"/>
      <c r="DA141" s="127"/>
      <c r="DB141" s="132" t="s">
        <v>181</v>
      </c>
      <c r="DC141" s="127"/>
      <c r="DD141" s="127"/>
      <c r="DE141" s="127"/>
      <c r="DF141" s="127"/>
      <c r="DG141" s="127"/>
      <c r="DH141" s="132" t="s">
        <v>181</v>
      </c>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row>
    <row r="142" spans="1:144" s="58" customFormat="1" ht="20.25" customHeight="1" thickBot="1">
      <c r="A142" s="55"/>
      <c r="B142" s="56"/>
      <c r="C142" s="56" t="s">
        <v>181</v>
      </c>
      <c r="D142" s="56"/>
      <c r="E142" s="56"/>
      <c r="F142" s="1116" t="s">
        <v>249</v>
      </c>
      <c r="G142" s="1117"/>
      <c r="H142" s="1117"/>
      <c r="I142" s="1117"/>
      <c r="J142" s="1117"/>
      <c r="K142" s="56"/>
      <c r="L142" s="68"/>
      <c r="M142" s="152"/>
      <c r="N142" s="152"/>
      <c r="O142" s="417"/>
      <c r="P142" s="418"/>
      <c r="Q142" s="419"/>
      <c r="R142" s="418"/>
      <c r="S142" s="418"/>
      <c r="T142" s="417"/>
      <c r="U142" s="418"/>
      <c r="V142" s="419"/>
      <c r="W142" s="418"/>
      <c r="X142" s="418"/>
      <c r="Y142" s="417"/>
      <c r="Z142" s="418"/>
      <c r="AA142" s="419"/>
      <c r="AB142" s="418"/>
      <c r="AC142" s="418"/>
      <c r="AD142" s="417"/>
      <c r="AE142" s="418"/>
      <c r="AF142" s="419"/>
      <c r="AG142" s="418"/>
      <c r="AH142" s="418"/>
      <c r="AI142" s="417"/>
      <c r="AJ142" s="418"/>
      <c r="AK142" s="419"/>
      <c r="AL142" s="418"/>
      <c r="AM142" s="418"/>
      <c r="AN142" s="417">
        <v>0</v>
      </c>
      <c r="AO142" s="159"/>
      <c r="AP142" s="202"/>
      <c r="AQ142" s="107">
        <f>SUM(O142:AN142)</f>
        <v>0</v>
      </c>
      <c r="AR142" s="203"/>
      <c r="AS142" s="729"/>
      <c r="AT142" s="132" t="s">
        <v>181</v>
      </c>
      <c r="AU142" s="132" t="s">
        <v>181</v>
      </c>
      <c r="AV142" s="132" t="s">
        <v>181</v>
      </c>
      <c r="AW142" s="132" t="s">
        <v>181</v>
      </c>
      <c r="AX142" s="132" t="s">
        <v>181</v>
      </c>
      <c r="AY142" s="132" t="s">
        <v>181</v>
      </c>
      <c r="AZ142" s="132" t="s">
        <v>181</v>
      </c>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32" t="s">
        <v>181</v>
      </c>
      <c r="CW142" s="127"/>
      <c r="CX142" s="127"/>
      <c r="CY142" s="127"/>
      <c r="CZ142" s="127"/>
      <c r="DA142" s="127"/>
      <c r="DB142" s="132" t="s">
        <v>181</v>
      </c>
      <c r="DC142" s="127"/>
      <c r="DD142" s="127"/>
      <c r="DE142" s="127"/>
      <c r="DF142" s="127"/>
      <c r="DG142" s="127"/>
      <c r="DH142" s="132" t="s">
        <v>181</v>
      </c>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row>
    <row r="143" spans="1:144" s="58" customFormat="1" ht="9.9499999999999993" customHeight="1" thickBot="1">
      <c r="A143" s="61"/>
      <c r="B143" s="62" t="s">
        <v>181</v>
      </c>
      <c r="C143" s="62" t="s">
        <v>181</v>
      </c>
      <c r="D143" s="62" t="s">
        <v>181</v>
      </c>
      <c r="E143" s="62" t="s">
        <v>181</v>
      </c>
      <c r="F143" s="62" t="s">
        <v>181</v>
      </c>
      <c r="G143" s="62" t="s">
        <v>181</v>
      </c>
      <c r="H143" s="62" t="s">
        <v>181</v>
      </c>
      <c r="I143" s="62" t="s">
        <v>181</v>
      </c>
      <c r="J143" s="62" t="s">
        <v>181</v>
      </c>
      <c r="K143" s="62" t="s">
        <v>181</v>
      </c>
      <c r="L143" s="79" t="s">
        <v>181</v>
      </c>
      <c r="M143" s="80" t="s">
        <v>181</v>
      </c>
      <c r="N143" s="80" t="s">
        <v>181</v>
      </c>
      <c r="O143" s="403" t="s">
        <v>181</v>
      </c>
      <c r="P143" s="80" t="s">
        <v>181</v>
      </c>
      <c r="Q143" s="79" t="s">
        <v>181</v>
      </c>
      <c r="R143" s="80" t="s">
        <v>181</v>
      </c>
      <c r="S143" s="80" t="s">
        <v>181</v>
      </c>
      <c r="T143" s="403" t="s">
        <v>181</v>
      </c>
      <c r="U143" s="80" t="s">
        <v>181</v>
      </c>
      <c r="V143" s="79" t="s">
        <v>181</v>
      </c>
      <c r="W143" s="80" t="s">
        <v>181</v>
      </c>
      <c r="X143" s="80" t="s">
        <v>181</v>
      </c>
      <c r="Y143" s="403" t="s">
        <v>181</v>
      </c>
      <c r="Z143" s="80" t="s">
        <v>181</v>
      </c>
      <c r="AA143" s="79" t="s">
        <v>181</v>
      </c>
      <c r="AB143" s="80" t="s">
        <v>181</v>
      </c>
      <c r="AC143" s="80" t="s">
        <v>181</v>
      </c>
      <c r="AD143" s="403" t="s">
        <v>181</v>
      </c>
      <c r="AE143" s="80" t="s">
        <v>181</v>
      </c>
      <c r="AF143" s="79" t="s">
        <v>181</v>
      </c>
      <c r="AG143" s="80" t="s">
        <v>181</v>
      </c>
      <c r="AH143" s="80" t="s">
        <v>181</v>
      </c>
      <c r="AI143" s="403" t="s">
        <v>181</v>
      </c>
      <c r="AJ143" s="80" t="s">
        <v>181</v>
      </c>
      <c r="AK143" s="79" t="s">
        <v>181</v>
      </c>
      <c r="AL143" s="80" t="s">
        <v>181</v>
      </c>
      <c r="AM143" s="80" t="s">
        <v>181</v>
      </c>
      <c r="AN143" s="403" t="s">
        <v>181</v>
      </c>
      <c r="AO143" s="81" t="s">
        <v>181</v>
      </c>
      <c r="AP143" s="197" t="s">
        <v>181</v>
      </c>
      <c r="AQ143" s="186" t="s">
        <v>181</v>
      </c>
      <c r="AR143" s="189" t="s">
        <v>181</v>
      </c>
      <c r="AS143" s="732"/>
      <c r="AT143" s="172"/>
      <c r="AU143" s="172"/>
      <c r="AV143" s="172"/>
      <c r="AW143" s="172"/>
      <c r="AX143" s="172"/>
      <c r="AY143" s="132"/>
      <c r="AZ143" s="132"/>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32"/>
      <c r="CW143" s="127"/>
      <c r="CX143" s="127"/>
      <c r="CY143" s="127"/>
      <c r="CZ143" s="127"/>
      <c r="DA143" s="127"/>
      <c r="DB143" s="132"/>
      <c r="DC143" s="127"/>
      <c r="DD143" s="127"/>
      <c r="DE143" s="127"/>
      <c r="DF143" s="127"/>
      <c r="DG143" s="127"/>
      <c r="DH143" s="132"/>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row>
    <row r="144" spans="1:144" s="58" customFormat="1" ht="9.9499999999999993" customHeight="1">
      <c r="A144" s="55"/>
      <c r="B144" s="84" t="s">
        <v>181</v>
      </c>
      <c r="C144" s="84" t="s">
        <v>181</v>
      </c>
      <c r="D144" s="84" t="s">
        <v>181</v>
      </c>
      <c r="E144" s="56" t="s">
        <v>181</v>
      </c>
      <c r="F144" s="56" t="s">
        <v>181</v>
      </c>
      <c r="G144" s="56" t="s">
        <v>181</v>
      </c>
      <c r="H144" s="56" t="s">
        <v>181</v>
      </c>
      <c r="I144" s="56" t="s">
        <v>181</v>
      </c>
      <c r="J144" s="56" t="s">
        <v>181</v>
      </c>
      <c r="K144" s="56" t="s">
        <v>181</v>
      </c>
      <c r="L144" s="68" t="s">
        <v>181</v>
      </c>
      <c r="M144" s="152" t="s">
        <v>181</v>
      </c>
      <c r="N144" s="152" t="s">
        <v>181</v>
      </c>
      <c r="O144" s="401" t="s">
        <v>181</v>
      </c>
      <c r="P144" s="152" t="s">
        <v>181</v>
      </c>
      <c r="Q144" s="68" t="s">
        <v>181</v>
      </c>
      <c r="R144" s="152" t="s">
        <v>181</v>
      </c>
      <c r="S144" s="152" t="s">
        <v>181</v>
      </c>
      <c r="T144" s="401" t="s">
        <v>181</v>
      </c>
      <c r="U144" s="152" t="s">
        <v>181</v>
      </c>
      <c r="V144" s="68" t="s">
        <v>181</v>
      </c>
      <c r="W144" s="152" t="s">
        <v>181</v>
      </c>
      <c r="X144" s="152" t="s">
        <v>181</v>
      </c>
      <c r="Y144" s="401" t="s">
        <v>181</v>
      </c>
      <c r="Z144" s="152" t="s">
        <v>181</v>
      </c>
      <c r="AA144" s="68" t="s">
        <v>181</v>
      </c>
      <c r="AB144" s="152" t="s">
        <v>181</v>
      </c>
      <c r="AC144" s="152" t="s">
        <v>181</v>
      </c>
      <c r="AD144" s="401" t="s">
        <v>181</v>
      </c>
      <c r="AE144" s="152" t="s">
        <v>181</v>
      </c>
      <c r="AF144" s="68" t="s">
        <v>181</v>
      </c>
      <c r="AG144" s="152" t="s">
        <v>181</v>
      </c>
      <c r="AH144" s="152" t="s">
        <v>181</v>
      </c>
      <c r="AI144" s="401" t="s">
        <v>181</v>
      </c>
      <c r="AJ144" s="152" t="s">
        <v>181</v>
      </c>
      <c r="AK144" s="68" t="s">
        <v>181</v>
      </c>
      <c r="AL144" s="152" t="s">
        <v>181</v>
      </c>
      <c r="AM144" s="152" t="s">
        <v>181</v>
      </c>
      <c r="AN144" s="401" t="s">
        <v>181</v>
      </c>
      <c r="AO144" s="85" t="s">
        <v>181</v>
      </c>
      <c r="AP144" s="187" t="s">
        <v>181</v>
      </c>
      <c r="AQ144" s="185" t="s">
        <v>181</v>
      </c>
      <c r="AR144" s="188" t="s">
        <v>181</v>
      </c>
      <c r="AS144" s="729"/>
      <c r="AT144" s="132" t="s">
        <v>181</v>
      </c>
      <c r="AU144" s="132" t="s">
        <v>181</v>
      </c>
      <c r="AV144" s="132" t="s">
        <v>181</v>
      </c>
      <c r="AW144" s="132" t="s">
        <v>181</v>
      </c>
      <c r="AX144" s="132" t="s">
        <v>181</v>
      </c>
      <c r="AY144" s="132" t="s">
        <v>181</v>
      </c>
      <c r="AZ144" s="132" t="s">
        <v>181</v>
      </c>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32" t="s">
        <v>181</v>
      </c>
      <c r="CW144" s="127"/>
      <c r="CX144" s="127"/>
      <c r="CY144" s="127"/>
      <c r="CZ144" s="127"/>
      <c r="DA144" s="127"/>
      <c r="DB144" s="132" t="s">
        <v>181</v>
      </c>
      <c r="DC144" s="127"/>
      <c r="DD144" s="127"/>
      <c r="DE144" s="127"/>
      <c r="DF144" s="127"/>
      <c r="DG144" s="127"/>
      <c r="DH144" s="132" t="s">
        <v>181</v>
      </c>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row>
    <row r="145" spans="1:144" s="58" customFormat="1" ht="20.25" customHeight="1">
      <c r="A145" s="55"/>
      <c r="B145" s="56" t="s">
        <v>210</v>
      </c>
      <c r="C145" s="56"/>
      <c r="D145" s="56"/>
      <c r="E145" s="56" t="s">
        <v>181</v>
      </c>
      <c r="F145" s="56" t="s">
        <v>181</v>
      </c>
      <c r="G145" s="56" t="s">
        <v>181</v>
      </c>
      <c r="H145" s="56" t="s">
        <v>181</v>
      </c>
      <c r="I145" s="56" t="s">
        <v>181</v>
      </c>
      <c r="J145" s="56" t="s">
        <v>181</v>
      </c>
      <c r="K145" s="56" t="s">
        <v>181</v>
      </c>
      <c r="L145" s="68" t="s">
        <v>181</v>
      </c>
      <c r="M145" s="152" t="s">
        <v>181</v>
      </c>
      <c r="N145" s="152" t="s">
        <v>181</v>
      </c>
      <c r="O145" s="401" t="s">
        <v>181</v>
      </c>
      <c r="P145" s="152" t="s">
        <v>181</v>
      </c>
      <c r="Q145" s="68" t="s">
        <v>181</v>
      </c>
      <c r="R145" s="152" t="s">
        <v>181</v>
      </c>
      <c r="S145" s="152" t="s">
        <v>181</v>
      </c>
      <c r="T145" s="401" t="s">
        <v>181</v>
      </c>
      <c r="U145" s="152" t="s">
        <v>181</v>
      </c>
      <c r="V145" s="68" t="s">
        <v>181</v>
      </c>
      <c r="W145" s="152" t="s">
        <v>181</v>
      </c>
      <c r="X145" s="152" t="s">
        <v>181</v>
      </c>
      <c r="Y145" s="401" t="s">
        <v>181</v>
      </c>
      <c r="Z145" s="152" t="s">
        <v>181</v>
      </c>
      <c r="AA145" s="68" t="s">
        <v>181</v>
      </c>
      <c r="AB145" s="152" t="s">
        <v>181</v>
      </c>
      <c r="AC145" s="152" t="s">
        <v>181</v>
      </c>
      <c r="AD145" s="401" t="s">
        <v>181</v>
      </c>
      <c r="AE145" s="152" t="s">
        <v>181</v>
      </c>
      <c r="AF145" s="68" t="s">
        <v>181</v>
      </c>
      <c r="AG145" s="152" t="s">
        <v>181</v>
      </c>
      <c r="AH145" s="152" t="s">
        <v>181</v>
      </c>
      <c r="AI145" s="401" t="s">
        <v>181</v>
      </c>
      <c r="AJ145" s="152" t="s">
        <v>181</v>
      </c>
      <c r="AK145" s="68" t="s">
        <v>181</v>
      </c>
      <c r="AL145" s="152" t="s">
        <v>181</v>
      </c>
      <c r="AM145" s="152" t="s">
        <v>181</v>
      </c>
      <c r="AN145" s="401" t="s">
        <v>181</v>
      </c>
      <c r="AO145" s="85" t="s">
        <v>181</v>
      </c>
      <c r="AP145" s="187" t="s">
        <v>181</v>
      </c>
      <c r="AQ145" s="192" t="s">
        <v>181</v>
      </c>
      <c r="AR145" s="188" t="s">
        <v>181</v>
      </c>
      <c r="AS145" s="729"/>
      <c r="AT145" s="132" t="s">
        <v>181</v>
      </c>
      <c r="AU145" s="132" t="s">
        <v>181</v>
      </c>
      <c r="AV145" s="132" t="s">
        <v>181</v>
      </c>
      <c r="AW145" s="132" t="s">
        <v>181</v>
      </c>
      <c r="AX145" s="132" t="s">
        <v>181</v>
      </c>
      <c r="AY145" s="132" t="s">
        <v>181</v>
      </c>
      <c r="AZ145" s="132" t="s">
        <v>181</v>
      </c>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32" t="s">
        <v>181</v>
      </c>
      <c r="CW145" s="127"/>
      <c r="CX145" s="127"/>
      <c r="CY145" s="127"/>
      <c r="CZ145" s="127"/>
      <c r="DA145" s="127"/>
      <c r="DB145" s="132" t="s">
        <v>181</v>
      </c>
      <c r="DC145" s="127"/>
      <c r="DD145" s="127"/>
      <c r="DE145" s="127"/>
      <c r="DF145" s="127"/>
      <c r="DG145" s="127"/>
      <c r="DH145" s="132" t="s">
        <v>181</v>
      </c>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row>
    <row r="146" spans="1:144" s="58" customFormat="1" ht="20.25" customHeight="1">
      <c r="A146" s="55" t="s">
        <v>181</v>
      </c>
      <c r="B146" s="56">
        <v>1</v>
      </c>
      <c r="C146" s="1118" t="s">
        <v>9</v>
      </c>
      <c r="D146" s="1123"/>
      <c r="E146" s="1123"/>
      <c r="F146" s="1123"/>
      <c r="G146" s="1123"/>
      <c r="H146" s="1123"/>
      <c r="I146" s="1123"/>
      <c r="J146" s="1123"/>
      <c r="K146" s="56" t="s">
        <v>181</v>
      </c>
      <c r="L146" s="68" t="s">
        <v>181</v>
      </c>
      <c r="M146" s="152" t="s">
        <v>181</v>
      </c>
      <c r="N146" s="152" t="s">
        <v>181</v>
      </c>
      <c r="O146" s="401" t="s">
        <v>181</v>
      </c>
      <c r="P146" s="152" t="s">
        <v>181</v>
      </c>
      <c r="Q146" s="68" t="s">
        <v>181</v>
      </c>
      <c r="R146" s="152" t="s">
        <v>181</v>
      </c>
      <c r="S146" s="152" t="s">
        <v>181</v>
      </c>
      <c r="T146" s="401" t="s">
        <v>181</v>
      </c>
      <c r="U146" s="152" t="s">
        <v>181</v>
      </c>
      <c r="V146" s="68" t="s">
        <v>181</v>
      </c>
      <c r="W146" s="152" t="s">
        <v>181</v>
      </c>
      <c r="X146" s="152" t="s">
        <v>181</v>
      </c>
      <c r="Y146" s="401" t="s">
        <v>181</v>
      </c>
      <c r="Z146" s="152" t="s">
        <v>181</v>
      </c>
      <c r="AA146" s="68" t="s">
        <v>181</v>
      </c>
      <c r="AB146" s="152" t="s">
        <v>181</v>
      </c>
      <c r="AC146" s="152" t="s">
        <v>181</v>
      </c>
      <c r="AD146" s="401" t="s">
        <v>181</v>
      </c>
      <c r="AE146" s="152" t="s">
        <v>181</v>
      </c>
      <c r="AF146" s="68" t="s">
        <v>181</v>
      </c>
      <c r="AG146" s="152" t="s">
        <v>181</v>
      </c>
      <c r="AH146" s="152" t="s">
        <v>181</v>
      </c>
      <c r="AI146" s="401" t="s">
        <v>181</v>
      </c>
      <c r="AJ146" s="152" t="s">
        <v>181</v>
      </c>
      <c r="AK146" s="68" t="s">
        <v>181</v>
      </c>
      <c r="AL146" s="152" t="s">
        <v>181</v>
      </c>
      <c r="AM146" s="152" t="s">
        <v>181</v>
      </c>
      <c r="AN146" s="401" t="s">
        <v>181</v>
      </c>
      <c r="AO146" s="85" t="s">
        <v>181</v>
      </c>
      <c r="AP146" s="187" t="s">
        <v>181</v>
      </c>
      <c r="AQ146" s="185" t="s">
        <v>181</v>
      </c>
      <c r="AR146" s="188" t="s">
        <v>181</v>
      </c>
      <c r="AS146" s="729"/>
      <c r="AT146" s="132" t="s">
        <v>181</v>
      </c>
      <c r="AU146" s="132" t="s">
        <v>181</v>
      </c>
      <c r="AV146" s="132" t="s">
        <v>181</v>
      </c>
      <c r="AW146" s="132" t="s">
        <v>181</v>
      </c>
      <c r="AX146" s="132" t="s">
        <v>181</v>
      </c>
      <c r="AY146" s="132" t="s">
        <v>181</v>
      </c>
      <c r="AZ146" s="132" t="s">
        <v>181</v>
      </c>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32" t="s">
        <v>181</v>
      </c>
      <c r="CW146" s="127"/>
      <c r="CX146" s="127"/>
      <c r="CY146" s="127"/>
      <c r="CZ146" s="127"/>
      <c r="DA146" s="127"/>
      <c r="DB146" s="132" t="s">
        <v>181</v>
      </c>
      <c r="DC146" s="127"/>
      <c r="DD146" s="127"/>
      <c r="DE146" s="127"/>
      <c r="DF146" s="127"/>
      <c r="DG146" s="127"/>
      <c r="DH146" s="132" t="s">
        <v>181</v>
      </c>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row>
    <row r="147" spans="1:144" s="58" customFormat="1" ht="20.25" customHeight="1">
      <c r="A147" s="55" t="s">
        <v>181</v>
      </c>
      <c r="B147" s="56" t="s">
        <v>181</v>
      </c>
      <c r="C147" s="56" t="s">
        <v>181</v>
      </c>
      <c r="D147" s="1090" t="s">
        <v>211</v>
      </c>
      <c r="E147" s="1091"/>
      <c r="F147" s="1091"/>
      <c r="G147" s="1091"/>
      <c r="H147" s="1091"/>
      <c r="I147" s="1091"/>
      <c r="J147" s="1091"/>
      <c r="K147" s="56" t="s">
        <v>181</v>
      </c>
      <c r="L147" s="68" t="s">
        <v>181</v>
      </c>
      <c r="M147" s="152" t="s">
        <v>181</v>
      </c>
      <c r="N147" s="152" t="s">
        <v>181</v>
      </c>
      <c r="O147" s="410"/>
      <c r="P147" s="152"/>
      <c r="Q147" s="68"/>
      <c r="R147" s="152"/>
      <c r="S147" s="152"/>
      <c r="T147" s="410"/>
      <c r="U147" s="152"/>
      <c r="V147" s="68"/>
      <c r="W147" s="152"/>
      <c r="X147" s="152"/>
      <c r="Y147" s="410"/>
      <c r="Z147" s="152"/>
      <c r="AA147" s="68"/>
      <c r="AB147" s="152"/>
      <c r="AC147" s="152"/>
      <c r="AD147" s="410"/>
      <c r="AE147" s="152"/>
      <c r="AF147" s="68"/>
      <c r="AG147" s="152"/>
      <c r="AH147" s="152"/>
      <c r="AI147" s="410"/>
      <c r="AJ147" s="152"/>
      <c r="AK147" s="68"/>
      <c r="AL147" s="152"/>
      <c r="AM147" s="152"/>
      <c r="AN147" s="410"/>
      <c r="AO147" s="85" t="s">
        <v>181</v>
      </c>
      <c r="AP147" s="187" t="s">
        <v>181</v>
      </c>
      <c r="AQ147" s="52">
        <f>SUM(O147:AN147)</f>
        <v>0</v>
      </c>
      <c r="AR147" s="188" t="s">
        <v>181</v>
      </c>
      <c r="AS147" s="729"/>
      <c r="AT147" s="132" t="s">
        <v>181</v>
      </c>
      <c r="AU147" s="132" t="s">
        <v>181</v>
      </c>
      <c r="AV147" s="132" t="s">
        <v>181</v>
      </c>
      <c r="AW147" s="132" t="s">
        <v>181</v>
      </c>
      <c r="AX147" s="132" t="s">
        <v>181</v>
      </c>
      <c r="AY147" s="132" t="s">
        <v>181</v>
      </c>
      <c r="AZ147" s="132" t="s">
        <v>181</v>
      </c>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32" t="s">
        <v>181</v>
      </c>
      <c r="CW147" s="127"/>
      <c r="CX147" s="127"/>
      <c r="CY147" s="127"/>
      <c r="CZ147" s="127"/>
      <c r="DA147" s="127"/>
      <c r="DB147" s="132" t="s">
        <v>181</v>
      </c>
      <c r="DC147" s="127"/>
      <c r="DD147" s="127"/>
      <c r="DE147" s="127"/>
      <c r="DF147" s="127"/>
      <c r="DG147" s="127"/>
      <c r="DH147" s="132" t="s">
        <v>181</v>
      </c>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row>
    <row r="148" spans="1:144" s="58" customFormat="1" ht="20.25" customHeight="1">
      <c r="A148" s="55"/>
      <c r="B148" s="56"/>
      <c r="C148" s="56"/>
      <c r="D148" s="1068" t="s">
        <v>211</v>
      </c>
      <c r="E148" s="966"/>
      <c r="F148" s="966"/>
      <c r="G148" s="966"/>
      <c r="H148" s="966"/>
      <c r="I148" s="966"/>
      <c r="J148" s="966"/>
      <c r="K148" s="56"/>
      <c r="L148" s="68"/>
      <c r="M148" s="152"/>
      <c r="N148" s="152"/>
      <c r="O148" s="412"/>
      <c r="P148" s="152"/>
      <c r="Q148" s="68"/>
      <c r="R148" s="152"/>
      <c r="S148" s="152"/>
      <c r="T148" s="412"/>
      <c r="U148" s="152"/>
      <c r="V148" s="68"/>
      <c r="W148" s="152"/>
      <c r="X148" s="152"/>
      <c r="Y148" s="412"/>
      <c r="Z148" s="152"/>
      <c r="AA148" s="68"/>
      <c r="AB148" s="152"/>
      <c r="AC148" s="152"/>
      <c r="AD148" s="412"/>
      <c r="AE148" s="152"/>
      <c r="AF148" s="68"/>
      <c r="AG148" s="152"/>
      <c r="AH148" s="152"/>
      <c r="AI148" s="412"/>
      <c r="AJ148" s="152"/>
      <c r="AK148" s="68"/>
      <c r="AL148" s="152"/>
      <c r="AM148" s="152"/>
      <c r="AN148" s="412"/>
      <c r="AO148" s="85"/>
      <c r="AP148" s="187"/>
      <c r="AQ148" s="52">
        <f t="shared" ref="AQ148:AQ158" si="89">SUM(O148:AN148)</f>
        <v>0</v>
      </c>
      <c r="AR148" s="188"/>
      <c r="AS148" s="729"/>
      <c r="AT148" s="132" t="s">
        <v>181</v>
      </c>
      <c r="AU148" s="132" t="s">
        <v>181</v>
      </c>
      <c r="AV148" s="132" t="s">
        <v>181</v>
      </c>
      <c r="AW148" s="132" t="s">
        <v>181</v>
      </c>
      <c r="AX148" s="132" t="s">
        <v>181</v>
      </c>
      <c r="AY148" s="132" t="s">
        <v>181</v>
      </c>
      <c r="AZ148" s="132" t="s">
        <v>181</v>
      </c>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32" t="s">
        <v>181</v>
      </c>
      <c r="CW148" s="127"/>
      <c r="CX148" s="127"/>
      <c r="CY148" s="127"/>
      <c r="CZ148" s="127"/>
      <c r="DA148" s="127"/>
      <c r="DB148" s="132" t="s">
        <v>181</v>
      </c>
      <c r="DC148" s="127"/>
      <c r="DD148" s="127"/>
      <c r="DE148" s="127"/>
      <c r="DF148" s="127"/>
      <c r="DG148" s="127"/>
      <c r="DH148" s="132" t="s">
        <v>181</v>
      </c>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row>
    <row r="149" spans="1:144" s="58" customFormat="1" ht="20.25" customHeight="1">
      <c r="A149" s="55"/>
      <c r="B149" s="56"/>
      <c r="C149" s="56"/>
      <c r="D149" s="1068" t="s">
        <v>211</v>
      </c>
      <c r="E149" s="966"/>
      <c r="F149" s="966"/>
      <c r="G149" s="966"/>
      <c r="H149" s="966"/>
      <c r="I149" s="966"/>
      <c r="J149" s="966"/>
      <c r="K149" s="56"/>
      <c r="L149" s="68"/>
      <c r="M149" s="152"/>
      <c r="N149" s="152"/>
      <c r="O149" s="412"/>
      <c r="P149" s="152"/>
      <c r="Q149" s="68"/>
      <c r="R149" s="152"/>
      <c r="S149" s="152"/>
      <c r="T149" s="412"/>
      <c r="U149" s="152"/>
      <c r="V149" s="68"/>
      <c r="W149" s="152"/>
      <c r="X149" s="152"/>
      <c r="Y149" s="412"/>
      <c r="Z149" s="152"/>
      <c r="AA149" s="68"/>
      <c r="AB149" s="152"/>
      <c r="AC149" s="152"/>
      <c r="AD149" s="412"/>
      <c r="AE149" s="152"/>
      <c r="AF149" s="68"/>
      <c r="AG149" s="152"/>
      <c r="AH149" s="152"/>
      <c r="AI149" s="412"/>
      <c r="AJ149" s="152"/>
      <c r="AK149" s="68"/>
      <c r="AL149" s="152"/>
      <c r="AM149" s="152"/>
      <c r="AN149" s="412"/>
      <c r="AO149" s="85"/>
      <c r="AP149" s="187"/>
      <c r="AQ149" s="52">
        <f t="shared" si="89"/>
        <v>0</v>
      </c>
      <c r="AR149" s="188"/>
      <c r="AS149" s="729"/>
      <c r="AT149" s="132"/>
      <c r="AU149" s="132"/>
      <c r="AV149" s="132"/>
      <c r="AW149" s="132"/>
      <c r="AX149" s="132"/>
      <c r="AY149" s="132"/>
      <c r="AZ149" s="132"/>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32"/>
      <c r="CW149" s="127"/>
      <c r="CX149" s="127"/>
      <c r="CY149" s="127"/>
      <c r="CZ149" s="127"/>
      <c r="DA149" s="127"/>
      <c r="DB149" s="132"/>
      <c r="DC149" s="127"/>
      <c r="DD149" s="127"/>
      <c r="DE149" s="127"/>
      <c r="DF149" s="127"/>
      <c r="DG149" s="127"/>
      <c r="DH149" s="132"/>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row>
    <row r="150" spans="1:144" s="58" customFormat="1" ht="20.25" customHeight="1">
      <c r="A150" s="55"/>
      <c r="B150" s="56"/>
      <c r="C150" s="56"/>
      <c r="D150" s="1068" t="s">
        <v>211</v>
      </c>
      <c r="E150" s="966"/>
      <c r="F150" s="966"/>
      <c r="G150" s="966"/>
      <c r="H150" s="966"/>
      <c r="I150" s="966"/>
      <c r="J150" s="966"/>
      <c r="K150" s="56"/>
      <c r="L150" s="68"/>
      <c r="M150" s="152"/>
      <c r="N150" s="152"/>
      <c r="O150" s="412"/>
      <c r="P150" s="152"/>
      <c r="Q150" s="68"/>
      <c r="R150" s="152"/>
      <c r="S150" s="152"/>
      <c r="T150" s="412"/>
      <c r="U150" s="152"/>
      <c r="V150" s="68"/>
      <c r="W150" s="152"/>
      <c r="X150" s="152"/>
      <c r="Y150" s="412"/>
      <c r="Z150" s="152"/>
      <c r="AA150" s="68"/>
      <c r="AB150" s="152"/>
      <c r="AC150" s="152"/>
      <c r="AD150" s="412"/>
      <c r="AE150" s="152"/>
      <c r="AF150" s="68"/>
      <c r="AG150" s="152"/>
      <c r="AH150" s="152"/>
      <c r="AI150" s="412"/>
      <c r="AJ150" s="152"/>
      <c r="AK150" s="68"/>
      <c r="AL150" s="152"/>
      <c r="AM150" s="152"/>
      <c r="AN150" s="412"/>
      <c r="AO150" s="85"/>
      <c r="AP150" s="187"/>
      <c r="AQ150" s="52">
        <f t="shared" si="89"/>
        <v>0</v>
      </c>
      <c r="AR150" s="188"/>
      <c r="AS150" s="729"/>
      <c r="AT150" s="132"/>
      <c r="AU150" s="132"/>
      <c r="AV150" s="132"/>
      <c r="AW150" s="132"/>
      <c r="AX150" s="132"/>
      <c r="AY150" s="132"/>
      <c r="AZ150" s="132"/>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32"/>
      <c r="CW150" s="127"/>
      <c r="CX150" s="127"/>
      <c r="CY150" s="127"/>
      <c r="CZ150" s="127"/>
      <c r="DA150" s="127"/>
      <c r="DB150" s="132"/>
      <c r="DC150" s="127"/>
      <c r="DD150" s="127"/>
      <c r="DE150" s="127"/>
      <c r="DF150" s="127"/>
      <c r="DG150" s="127"/>
      <c r="DH150" s="132"/>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row>
    <row r="151" spans="1:144" s="58" customFormat="1" ht="20.25" customHeight="1">
      <c r="A151" s="55"/>
      <c r="B151" s="56"/>
      <c r="C151" s="56"/>
      <c r="D151" s="1068" t="s">
        <v>211</v>
      </c>
      <c r="E151" s="966"/>
      <c r="F151" s="966"/>
      <c r="G151" s="966"/>
      <c r="H151" s="966"/>
      <c r="I151" s="966"/>
      <c r="J151" s="966"/>
      <c r="K151" s="56"/>
      <c r="L151" s="68"/>
      <c r="M151" s="152"/>
      <c r="N151" s="152"/>
      <c r="O151" s="412"/>
      <c r="P151" s="152"/>
      <c r="Q151" s="68"/>
      <c r="R151" s="152"/>
      <c r="S151" s="152"/>
      <c r="T151" s="412"/>
      <c r="U151" s="152"/>
      <c r="V151" s="68"/>
      <c r="W151" s="152"/>
      <c r="X151" s="152"/>
      <c r="Y151" s="412"/>
      <c r="Z151" s="152"/>
      <c r="AA151" s="68"/>
      <c r="AB151" s="152"/>
      <c r="AC151" s="152"/>
      <c r="AD151" s="412"/>
      <c r="AE151" s="152"/>
      <c r="AF151" s="68"/>
      <c r="AG151" s="152"/>
      <c r="AH151" s="152"/>
      <c r="AI151" s="412"/>
      <c r="AJ151" s="152"/>
      <c r="AK151" s="68"/>
      <c r="AL151" s="152"/>
      <c r="AM151" s="152"/>
      <c r="AN151" s="412"/>
      <c r="AO151" s="85"/>
      <c r="AP151" s="187"/>
      <c r="AQ151" s="52">
        <f t="shared" si="89"/>
        <v>0</v>
      </c>
      <c r="AR151" s="188"/>
      <c r="AS151" s="729"/>
      <c r="AT151" s="132"/>
      <c r="AU151" s="132"/>
      <c r="AV151" s="132"/>
      <c r="AW151" s="132"/>
      <c r="AX151" s="132"/>
      <c r="AY151" s="132"/>
      <c r="AZ151" s="132"/>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32"/>
      <c r="CW151" s="127"/>
      <c r="CX151" s="127"/>
      <c r="CY151" s="127"/>
      <c r="CZ151" s="127"/>
      <c r="DA151" s="127"/>
      <c r="DB151" s="132"/>
      <c r="DC151" s="127"/>
      <c r="DD151" s="127"/>
      <c r="DE151" s="127"/>
      <c r="DF151" s="127"/>
      <c r="DG151" s="127"/>
      <c r="DH151" s="132"/>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row>
    <row r="152" spans="1:144" s="58" customFormat="1" ht="20.25" customHeight="1">
      <c r="A152" s="55"/>
      <c r="B152" s="56"/>
      <c r="C152" s="56"/>
      <c r="D152" s="1068" t="s">
        <v>211</v>
      </c>
      <c r="E152" s="966"/>
      <c r="F152" s="966"/>
      <c r="G152" s="966"/>
      <c r="H152" s="966"/>
      <c r="I152" s="966"/>
      <c r="J152" s="966"/>
      <c r="K152" s="56"/>
      <c r="L152" s="68"/>
      <c r="M152" s="152"/>
      <c r="N152" s="152"/>
      <c r="O152" s="412"/>
      <c r="P152" s="152"/>
      <c r="Q152" s="68"/>
      <c r="R152" s="152"/>
      <c r="S152" s="152"/>
      <c r="T152" s="412"/>
      <c r="U152" s="152"/>
      <c r="V152" s="68"/>
      <c r="W152" s="152"/>
      <c r="X152" s="152"/>
      <c r="Y152" s="412"/>
      <c r="Z152" s="152"/>
      <c r="AA152" s="68"/>
      <c r="AB152" s="152"/>
      <c r="AC152" s="152"/>
      <c r="AD152" s="412"/>
      <c r="AE152" s="152"/>
      <c r="AF152" s="68"/>
      <c r="AG152" s="152"/>
      <c r="AH152" s="152"/>
      <c r="AI152" s="412"/>
      <c r="AJ152" s="152"/>
      <c r="AK152" s="68"/>
      <c r="AL152" s="152"/>
      <c r="AM152" s="152"/>
      <c r="AN152" s="412"/>
      <c r="AO152" s="85"/>
      <c r="AP152" s="187"/>
      <c r="AQ152" s="52">
        <f t="shared" si="89"/>
        <v>0</v>
      </c>
      <c r="AR152" s="188"/>
      <c r="AS152" s="729"/>
      <c r="AT152" s="132"/>
      <c r="AU152" s="132"/>
      <c r="AV152" s="132"/>
      <c r="AW152" s="132"/>
      <c r="AX152" s="132"/>
      <c r="AY152" s="132"/>
      <c r="AZ152" s="132"/>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32"/>
      <c r="CW152" s="127"/>
      <c r="CX152" s="127"/>
      <c r="CY152" s="127"/>
      <c r="CZ152" s="127"/>
      <c r="DA152" s="127"/>
      <c r="DB152" s="132"/>
      <c r="DC152" s="127"/>
      <c r="DD152" s="127"/>
      <c r="DE152" s="127"/>
      <c r="DF152" s="127"/>
      <c r="DG152" s="127"/>
      <c r="DH152" s="132"/>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row>
    <row r="153" spans="1:144" s="58" customFormat="1" ht="20.25" customHeight="1">
      <c r="A153" s="55"/>
      <c r="B153" s="56"/>
      <c r="C153" s="56"/>
      <c r="D153" s="1068" t="s">
        <v>211</v>
      </c>
      <c r="E153" s="966"/>
      <c r="F153" s="966"/>
      <c r="G153" s="966"/>
      <c r="H153" s="966"/>
      <c r="I153" s="966"/>
      <c r="J153" s="966"/>
      <c r="K153" s="56"/>
      <c r="L153" s="68"/>
      <c r="M153" s="152"/>
      <c r="N153" s="152"/>
      <c r="O153" s="412"/>
      <c r="P153" s="152"/>
      <c r="Q153" s="68"/>
      <c r="R153" s="152"/>
      <c r="S153" s="152"/>
      <c r="T153" s="412"/>
      <c r="U153" s="152"/>
      <c r="V153" s="68"/>
      <c r="W153" s="152"/>
      <c r="X153" s="152"/>
      <c r="Y153" s="412"/>
      <c r="Z153" s="152"/>
      <c r="AA153" s="68"/>
      <c r="AB153" s="152"/>
      <c r="AC153" s="152"/>
      <c r="AD153" s="412"/>
      <c r="AE153" s="152"/>
      <c r="AF153" s="68"/>
      <c r="AG153" s="152"/>
      <c r="AH153" s="152"/>
      <c r="AI153" s="412"/>
      <c r="AJ153" s="152"/>
      <c r="AK153" s="68"/>
      <c r="AL153" s="152"/>
      <c r="AM153" s="152"/>
      <c r="AN153" s="412"/>
      <c r="AO153" s="85"/>
      <c r="AP153" s="187"/>
      <c r="AQ153" s="52">
        <f t="shared" si="89"/>
        <v>0</v>
      </c>
      <c r="AR153" s="188"/>
      <c r="AS153" s="729"/>
      <c r="AT153" s="132"/>
      <c r="AU153" s="132"/>
      <c r="AV153" s="132"/>
      <c r="AW153" s="132"/>
      <c r="AX153" s="132"/>
      <c r="AY153" s="132"/>
      <c r="AZ153" s="132"/>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32"/>
      <c r="CW153" s="127"/>
      <c r="CX153" s="127"/>
      <c r="CY153" s="127"/>
      <c r="CZ153" s="127"/>
      <c r="DA153" s="127"/>
      <c r="DB153" s="132"/>
      <c r="DC153" s="127"/>
      <c r="DD153" s="127"/>
      <c r="DE153" s="127"/>
      <c r="DF153" s="127"/>
      <c r="DG153" s="127"/>
      <c r="DH153" s="132"/>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row>
    <row r="154" spans="1:144" s="58" customFormat="1" ht="20.25" customHeight="1">
      <c r="A154" s="55"/>
      <c r="B154" s="56"/>
      <c r="C154" s="56"/>
      <c r="D154" s="1068" t="s">
        <v>211</v>
      </c>
      <c r="E154" s="966"/>
      <c r="F154" s="966"/>
      <c r="G154" s="966"/>
      <c r="H154" s="966"/>
      <c r="I154" s="966"/>
      <c r="J154" s="966"/>
      <c r="K154" s="56"/>
      <c r="L154" s="68"/>
      <c r="M154" s="152"/>
      <c r="N154" s="152"/>
      <c r="O154" s="412"/>
      <c r="P154" s="152"/>
      <c r="Q154" s="68"/>
      <c r="R154" s="152"/>
      <c r="S154" s="152"/>
      <c r="T154" s="412"/>
      <c r="U154" s="152"/>
      <c r="V154" s="68"/>
      <c r="W154" s="152"/>
      <c r="X154" s="152"/>
      <c r="Y154" s="412"/>
      <c r="Z154" s="152"/>
      <c r="AA154" s="68"/>
      <c r="AB154" s="152"/>
      <c r="AC154" s="152"/>
      <c r="AD154" s="412"/>
      <c r="AE154" s="152"/>
      <c r="AF154" s="68"/>
      <c r="AG154" s="152"/>
      <c r="AH154" s="152"/>
      <c r="AI154" s="412"/>
      <c r="AJ154" s="152"/>
      <c r="AK154" s="68"/>
      <c r="AL154" s="152"/>
      <c r="AM154" s="152"/>
      <c r="AN154" s="412"/>
      <c r="AO154" s="85"/>
      <c r="AP154" s="187"/>
      <c r="AQ154" s="52">
        <f t="shared" si="89"/>
        <v>0</v>
      </c>
      <c r="AR154" s="188"/>
      <c r="AS154" s="729"/>
      <c r="AT154" s="132"/>
      <c r="AU154" s="132"/>
      <c r="AV154" s="132"/>
      <c r="AW154" s="132"/>
      <c r="AX154" s="132"/>
      <c r="AY154" s="132"/>
      <c r="AZ154" s="132"/>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32"/>
      <c r="CW154" s="127"/>
      <c r="CX154" s="127"/>
      <c r="CY154" s="127"/>
      <c r="CZ154" s="127"/>
      <c r="DA154" s="127"/>
      <c r="DB154" s="132"/>
      <c r="DC154" s="127"/>
      <c r="DD154" s="127"/>
      <c r="DE154" s="127"/>
      <c r="DF154" s="127"/>
      <c r="DG154" s="127"/>
      <c r="DH154" s="132"/>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row>
    <row r="155" spans="1:144" s="58" customFormat="1" ht="20.25" customHeight="1">
      <c r="A155" s="55"/>
      <c r="B155" s="56"/>
      <c r="C155" s="56"/>
      <c r="D155" s="1068" t="s">
        <v>211</v>
      </c>
      <c r="E155" s="966"/>
      <c r="F155" s="966"/>
      <c r="G155" s="966"/>
      <c r="H155" s="966"/>
      <c r="I155" s="966"/>
      <c r="J155" s="966"/>
      <c r="K155" s="56"/>
      <c r="L155" s="68"/>
      <c r="M155" s="152"/>
      <c r="N155" s="152"/>
      <c r="O155" s="412"/>
      <c r="P155" s="152"/>
      <c r="Q155" s="68"/>
      <c r="R155" s="152"/>
      <c r="S155" s="152"/>
      <c r="T155" s="412"/>
      <c r="U155" s="152"/>
      <c r="V155" s="68"/>
      <c r="W155" s="152"/>
      <c r="X155" s="152"/>
      <c r="Y155" s="412"/>
      <c r="Z155" s="152"/>
      <c r="AA155" s="68"/>
      <c r="AB155" s="152"/>
      <c r="AC155" s="152"/>
      <c r="AD155" s="412"/>
      <c r="AE155" s="152"/>
      <c r="AF155" s="68"/>
      <c r="AG155" s="152"/>
      <c r="AH155" s="152"/>
      <c r="AI155" s="412"/>
      <c r="AJ155" s="152"/>
      <c r="AK155" s="68"/>
      <c r="AL155" s="152"/>
      <c r="AM155" s="152"/>
      <c r="AN155" s="412"/>
      <c r="AO155" s="85"/>
      <c r="AP155" s="187"/>
      <c r="AQ155" s="52">
        <f t="shared" si="89"/>
        <v>0</v>
      </c>
      <c r="AR155" s="188"/>
      <c r="AS155" s="729"/>
      <c r="AT155" s="132"/>
      <c r="AU155" s="132"/>
      <c r="AV155" s="132"/>
      <c r="AW155" s="132"/>
      <c r="AX155" s="132"/>
      <c r="AY155" s="132"/>
      <c r="AZ155" s="132"/>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32"/>
      <c r="CW155" s="127"/>
      <c r="CX155" s="127"/>
      <c r="CY155" s="127"/>
      <c r="CZ155" s="127"/>
      <c r="DA155" s="127"/>
      <c r="DB155" s="132"/>
      <c r="DC155" s="127"/>
      <c r="DD155" s="127"/>
      <c r="DE155" s="127"/>
      <c r="DF155" s="127"/>
      <c r="DG155" s="127"/>
      <c r="DH155" s="132"/>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row>
    <row r="156" spans="1:144" s="58" customFormat="1" ht="20.25" customHeight="1">
      <c r="A156" s="55" t="s">
        <v>181</v>
      </c>
      <c r="B156" s="56" t="s">
        <v>181</v>
      </c>
      <c r="C156" s="56" t="s">
        <v>181</v>
      </c>
      <c r="D156" s="1068" t="s">
        <v>211</v>
      </c>
      <c r="E156" s="966"/>
      <c r="F156" s="966"/>
      <c r="G156" s="966"/>
      <c r="H156" s="966"/>
      <c r="I156" s="966"/>
      <c r="J156" s="966"/>
      <c r="K156" s="56" t="s">
        <v>181</v>
      </c>
      <c r="L156" s="68" t="s">
        <v>181</v>
      </c>
      <c r="M156" s="152" t="s">
        <v>181</v>
      </c>
      <c r="N156" s="152" t="s">
        <v>181</v>
      </c>
      <c r="O156" s="412"/>
      <c r="P156" s="152"/>
      <c r="Q156" s="68"/>
      <c r="R156" s="152"/>
      <c r="S156" s="152"/>
      <c r="T156" s="412"/>
      <c r="U156" s="152"/>
      <c r="V156" s="68"/>
      <c r="W156" s="152"/>
      <c r="X156" s="152"/>
      <c r="Y156" s="412"/>
      <c r="Z156" s="152"/>
      <c r="AA156" s="68"/>
      <c r="AB156" s="152"/>
      <c r="AC156" s="152"/>
      <c r="AD156" s="412"/>
      <c r="AE156" s="152"/>
      <c r="AF156" s="68"/>
      <c r="AG156" s="152"/>
      <c r="AH156" s="152"/>
      <c r="AI156" s="412"/>
      <c r="AJ156" s="152"/>
      <c r="AK156" s="68"/>
      <c r="AL156" s="152"/>
      <c r="AM156" s="152"/>
      <c r="AN156" s="412"/>
      <c r="AO156" s="85" t="s">
        <v>181</v>
      </c>
      <c r="AP156" s="187" t="s">
        <v>181</v>
      </c>
      <c r="AQ156" s="52">
        <f t="shared" si="89"/>
        <v>0</v>
      </c>
      <c r="AR156" s="188" t="s">
        <v>181</v>
      </c>
      <c r="AS156" s="729"/>
      <c r="AT156" s="132"/>
      <c r="AU156" s="132"/>
      <c r="AV156" s="132"/>
      <c r="AW156" s="132"/>
      <c r="AX156" s="132"/>
      <c r="AY156" s="132"/>
      <c r="AZ156" s="132"/>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32"/>
      <c r="CW156" s="127"/>
      <c r="CX156" s="127"/>
      <c r="CY156" s="127"/>
      <c r="CZ156" s="127"/>
      <c r="DA156" s="127"/>
      <c r="DB156" s="132"/>
      <c r="DC156" s="127"/>
      <c r="DD156" s="127"/>
      <c r="DE156" s="127"/>
      <c r="DF156" s="127"/>
      <c r="DG156" s="127"/>
      <c r="DH156" s="132"/>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row>
    <row r="157" spans="1:144" s="58" customFormat="1" ht="9.9499999999999993" customHeight="1">
      <c r="A157" s="55" t="s">
        <v>181</v>
      </c>
      <c r="B157" s="56" t="s">
        <v>181</v>
      </c>
      <c r="C157" s="56" t="s">
        <v>181</v>
      </c>
      <c r="D157" s="56" t="s">
        <v>181</v>
      </c>
      <c r="E157" s="56" t="s">
        <v>181</v>
      </c>
      <c r="F157" s="56" t="s">
        <v>181</v>
      </c>
      <c r="G157" s="56" t="s">
        <v>181</v>
      </c>
      <c r="H157" s="56" t="s">
        <v>181</v>
      </c>
      <c r="I157" s="56" t="s">
        <v>181</v>
      </c>
      <c r="J157" s="56" t="s">
        <v>181</v>
      </c>
      <c r="K157" s="56" t="s">
        <v>181</v>
      </c>
      <c r="L157" s="68" t="s">
        <v>181</v>
      </c>
      <c r="M157" s="152" t="s">
        <v>181</v>
      </c>
      <c r="N157" s="152" t="s">
        <v>181</v>
      </c>
      <c r="O157" s="401"/>
      <c r="P157" s="152"/>
      <c r="Q157" s="68"/>
      <c r="R157" s="152"/>
      <c r="S157" s="152"/>
      <c r="T157" s="401"/>
      <c r="U157" s="152"/>
      <c r="V157" s="68"/>
      <c r="W157" s="152"/>
      <c r="X157" s="152"/>
      <c r="Y157" s="401"/>
      <c r="Z157" s="152"/>
      <c r="AA157" s="68"/>
      <c r="AB157" s="152"/>
      <c r="AC157" s="152"/>
      <c r="AD157" s="401"/>
      <c r="AE157" s="152"/>
      <c r="AF157" s="68"/>
      <c r="AG157" s="152"/>
      <c r="AH157" s="152"/>
      <c r="AI157" s="401"/>
      <c r="AJ157" s="152"/>
      <c r="AK157" s="68"/>
      <c r="AL157" s="152"/>
      <c r="AM157" s="152"/>
      <c r="AN157" s="401"/>
      <c r="AO157" s="85" t="s">
        <v>181</v>
      </c>
      <c r="AP157" s="187" t="s">
        <v>181</v>
      </c>
      <c r="AQ157" s="185" t="s">
        <v>181</v>
      </c>
      <c r="AR157" s="188" t="s">
        <v>181</v>
      </c>
      <c r="AS157" s="729"/>
      <c r="AT157" s="132" t="s">
        <v>181</v>
      </c>
      <c r="AU157" s="132" t="s">
        <v>181</v>
      </c>
      <c r="AV157" s="132" t="s">
        <v>181</v>
      </c>
      <c r="AW157" s="132" t="s">
        <v>181</v>
      </c>
      <c r="AX157" s="132" t="s">
        <v>181</v>
      </c>
      <c r="AY157" s="132" t="s">
        <v>181</v>
      </c>
      <c r="AZ157" s="132" t="s">
        <v>181</v>
      </c>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32" t="s">
        <v>181</v>
      </c>
      <c r="CW157" s="127"/>
      <c r="CX157" s="127"/>
      <c r="CY157" s="127"/>
      <c r="CZ157" s="127"/>
      <c r="DA157" s="127"/>
      <c r="DB157" s="132" t="s">
        <v>181</v>
      </c>
      <c r="DC157" s="127"/>
      <c r="DD157" s="127"/>
      <c r="DE157" s="127"/>
      <c r="DF157" s="127"/>
      <c r="DG157" s="127"/>
      <c r="DH157" s="132" t="s">
        <v>181</v>
      </c>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row>
    <row r="158" spans="1:144" s="58" customFormat="1" ht="20.25" customHeight="1">
      <c r="A158" s="55" t="s">
        <v>181</v>
      </c>
      <c r="B158" s="56">
        <v>2</v>
      </c>
      <c r="C158" s="1118" t="s">
        <v>212</v>
      </c>
      <c r="D158" s="1123"/>
      <c r="E158" s="1123"/>
      <c r="F158" s="1123"/>
      <c r="G158" s="1123"/>
      <c r="H158" s="1123"/>
      <c r="I158" s="1123"/>
      <c r="J158" s="1123"/>
      <c r="K158" s="56" t="s">
        <v>181</v>
      </c>
      <c r="L158" s="68" t="s">
        <v>181</v>
      </c>
      <c r="M158" s="152" t="s">
        <v>181</v>
      </c>
      <c r="N158" s="152" t="s">
        <v>181</v>
      </c>
      <c r="O158" s="410"/>
      <c r="P158" s="152"/>
      <c r="Q158" s="68"/>
      <c r="R158" s="152"/>
      <c r="S158" s="152"/>
      <c r="T158" s="410"/>
      <c r="U158" s="152"/>
      <c r="V158" s="68"/>
      <c r="W158" s="152"/>
      <c r="X158" s="152"/>
      <c r="Y158" s="410"/>
      <c r="Z158" s="152"/>
      <c r="AA158" s="68"/>
      <c r="AB158" s="152"/>
      <c r="AC158" s="152"/>
      <c r="AD158" s="410"/>
      <c r="AE158" s="152"/>
      <c r="AF158" s="68"/>
      <c r="AG158" s="152"/>
      <c r="AH158" s="152"/>
      <c r="AI158" s="410"/>
      <c r="AJ158" s="152"/>
      <c r="AK158" s="68"/>
      <c r="AL158" s="152"/>
      <c r="AM158" s="152"/>
      <c r="AN158" s="410"/>
      <c r="AO158" s="85" t="s">
        <v>181</v>
      </c>
      <c r="AP158" s="187" t="s">
        <v>181</v>
      </c>
      <c r="AQ158" s="52">
        <f t="shared" si="89"/>
        <v>0</v>
      </c>
      <c r="AR158" s="188" t="s">
        <v>181</v>
      </c>
      <c r="AS158" s="729"/>
      <c r="AT158" s="132" t="s">
        <v>181</v>
      </c>
      <c r="AU158" s="132" t="s">
        <v>181</v>
      </c>
      <c r="AV158" s="132" t="s">
        <v>181</v>
      </c>
      <c r="AW158" s="132" t="s">
        <v>181</v>
      </c>
      <c r="AX158" s="132" t="s">
        <v>181</v>
      </c>
      <c r="AY158" s="132" t="s">
        <v>181</v>
      </c>
      <c r="AZ158" s="132" t="s">
        <v>181</v>
      </c>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32" t="s">
        <v>181</v>
      </c>
      <c r="CW158" s="127"/>
      <c r="CX158" s="127"/>
      <c r="CY158" s="127"/>
      <c r="CZ158" s="127"/>
      <c r="DA158" s="127"/>
      <c r="DB158" s="132" t="s">
        <v>181</v>
      </c>
      <c r="DC158" s="127"/>
      <c r="DD158" s="127"/>
      <c r="DE158" s="127"/>
      <c r="DF158" s="127"/>
      <c r="DG158" s="127"/>
      <c r="DH158" s="132" t="s">
        <v>181</v>
      </c>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row>
    <row r="159" spans="1:144" s="58" customFormat="1" ht="9.9499999999999993" customHeight="1">
      <c r="A159" s="55" t="s">
        <v>181</v>
      </c>
      <c r="B159" s="56" t="s">
        <v>181</v>
      </c>
      <c r="C159" s="56" t="s">
        <v>181</v>
      </c>
      <c r="D159" s="56" t="s">
        <v>181</v>
      </c>
      <c r="E159" s="56" t="s">
        <v>181</v>
      </c>
      <c r="F159" s="56" t="s">
        <v>181</v>
      </c>
      <c r="G159" s="56" t="s">
        <v>181</v>
      </c>
      <c r="H159" s="56" t="s">
        <v>181</v>
      </c>
      <c r="I159" s="56" t="s">
        <v>181</v>
      </c>
      <c r="J159" s="56" t="s">
        <v>181</v>
      </c>
      <c r="K159" s="56" t="s">
        <v>181</v>
      </c>
      <c r="L159" s="68" t="s">
        <v>181</v>
      </c>
      <c r="M159" s="152" t="s">
        <v>181</v>
      </c>
      <c r="N159" s="152" t="s">
        <v>181</v>
      </c>
      <c r="O159" s="401"/>
      <c r="P159" s="152"/>
      <c r="Q159" s="68"/>
      <c r="R159" s="152"/>
      <c r="S159" s="152"/>
      <c r="T159" s="401"/>
      <c r="U159" s="152"/>
      <c r="V159" s="68"/>
      <c r="W159" s="152"/>
      <c r="X159" s="152"/>
      <c r="Y159" s="401"/>
      <c r="Z159" s="152"/>
      <c r="AA159" s="68"/>
      <c r="AB159" s="152"/>
      <c r="AC159" s="152"/>
      <c r="AD159" s="401"/>
      <c r="AE159" s="152"/>
      <c r="AF159" s="68"/>
      <c r="AG159" s="152"/>
      <c r="AH159" s="152"/>
      <c r="AI159" s="401"/>
      <c r="AJ159" s="152"/>
      <c r="AK159" s="68"/>
      <c r="AL159" s="152"/>
      <c r="AM159" s="152"/>
      <c r="AN159" s="401"/>
      <c r="AO159" s="85" t="s">
        <v>181</v>
      </c>
      <c r="AP159" s="187" t="s">
        <v>181</v>
      </c>
      <c r="AQ159" s="185" t="s">
        <v>181</v>
      </c>
      <c r="AR159" s="188" t="s">
        <v>181</v>
      </c>
      <c r="AS159" s="729"/>
      <c r="AT159" s="132" t="s">
        <v>181</v>
      </c>
      <c r="AU159" s="132" t="s">
        <v>181</v>
      </c>
      <c r="AV159" s="132" t="s">
        <v>181</v>
      </c>
      <c r="AW159" s="132" t="s">
        <v>181</v>
      </c>
      <c r="AX159" s="132" t="s">
        <v>181</v>
      </c>
      <c r="AY159" s="132" t="s">
        <v>181</v>
      </c>
      <c r="AZ159" s="132" t="s">
        <v>181</v>
      </c>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32" t="s">
        <v>181</v>
      </c>
      <c r="CW159" s="127"/>
      <c r="CX159" s="127"/>
      <c r="CY159" s="127"/>
      <c r="CZ159" s="127"/>
      <c r="DA159" s="127"/>
      <c r="DB159" s="132" t="s">
        <v>181</v>
      </c>
      <c r="DC159" s="127"/>
      <c r="DD159" s="127"/>
      <c r="DE159" s="127"/>
      <c r="DF159" s="127"/>
      <c r="DG159" s="127"/>
      <c r="DH159" s="132" t="s">
        <v>181</v>
      </c>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row>
    <row r="160" spans="1:144" s="58" customFormat="1" ht="20.25" customHeight="1">
      <c r="A160" s="55" t="s">
        <v>181</v>
      </c>
      <c r="B160" s="56">
        <v>3</v>
      </c>
      <c r="C160" s="1118" t="s">
        <v>241</v>
      </c>
      <c r="D160" s="1123"/>
      <c r="E160" s="1123"/>
      <c r="F160" s="1123"/>
      <c r="G160" s="1123"/>
      <c r="H160" s="1123"/>
      <c r="I160" s="1123"/>
      <c r="J160" s="1123"/>
      <c r="K160" s="56" t="s">
        <v>181</v>
      </c>
      <c r="L160" s="68" t="s">
        <v>181</v>
      </c>
      <c r="M160" s="152" t="s">
        <v>181</v>
      </c>
      <c r="N160" s="152" t="s">
        <v>181</v>
      </c>
      <c r="O160" s="401"/>
      <c r="P160" s="152"/>
      <c r="Q160" s="68"/>
      <c r="R160" s="152"/>
      <c r="S160" s="152"/>
      <c r="T160" s="401"/>
      <c r="U160" s="152"/>
      <c r="V160" s="68"/>
      <c r="W160" s="152"/>
      <c r="X160" s="152"/>
      <c r="Y160" s="401"/>
      <c r="Z160" s="152"/>
      <c r="AA160" s="68"/>
      <c r="AB160" s="152"/>
      <c r="AC160" s="152"/>
      <c r="AD160" s="401"/>
      <c r="AE160" s="152"/>
      <c r="AF160" s="68"/>
      <c r="AG160" s="152"/>
      <c r="AH160" s="152"/>
      <c r="AI160" s="401"/>
      <c r="AJ160" s="152"/>
      <c r="AK160" s="68"/>
      <c r="AL160" s="152"/>
      <c r="AM160" s="152"/>
      <c r="AN160" s="401"/>
      <c r="AO160" s="85" t="s">
        <v>181</v>
      </c>
      <c r="AP160" s="187" t="s">
        <v>181</v>
      </c>
      <c r="AQ160" s="185" t="s">
        <v>181</v>
      </c>
      <c r="AR160" s="188" t="s">
        <v>181</v>
      </c>
      <c r="AS160" s="729"/>
      <c r="AT160" s="132" t="s">
        <v>181</v>
      </c>
      <c r="AU160" s="132" t="s">
        <v>181</v>
      </c>
      <c r="AV160" s="132" t="s">
        <v>181</v>
      </c>
      <c r="AW160" s="132" t="s">
        <v>181</v>
      </c>
      <c r="AX160" s="132" t="s">
        <v>181</v>
      </c>
      <c r="AY160" s="132" t="s">
        <v>181</v>
      </c>
      <c r="AZ160" s="132" t="s">
        <v>181</v>
      </c>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32" t="s">
        <v>181</v>
      </c>
      <c r="CW160" s="127"/>
      <c r="CX160" s="127"/>
      <c r="CY160" s="127"/>
      <c r="CZ160" s="127"/>
      <c r="DA160" s="127"/>
      <c r="DB160" s="132" t="s">
        <v>181</v>
      </c>
      <c r="DC160" s="127"/>
      <c r="DD160" s="127"/>
      <c r="DE160" s="127"/>
      <c r="DF160" s="127"/>
      <c r="DG160" s="127"/>
      <c r="DH160" s="132" t="s">
        <v>181</v>
      </c>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row>
    <row r="161" spans="1:144" s="58" customFormat="1" ht="20.25" customHeight="1">
      <c r="A161" s="55" t="s">
        <v>181</v>
      </c>
      <c r="B161" s="56" t="s">
        <v>181</v>
      </c>
      <c r="C161" s="56" t="s">
        <v>181</v>
      </c>
      <c r="D161" s="1072" t="s">
        <v>213</v>
      </c>
      <c r="E161" s="1073"/>
      <c r="F161" s="1073"/>
      <c r="G161" s="1073"/>
      <c r="H161" s="1073"/>
      <c r="I161" s="1073"/>
      <c r="J161" s="1073"/>
      <c r="K161" s="56" t="s">
        <v>181</v>
      </c>
      <c r="L161" s="68" t="s">
        <v>181</v>
      </c>
      <c r="M161" s="152" t="s">
        <v>181</v>
      </c>
      <c r="N161" s="152" t="s">
        <v>181</v>
      </c>
      <c r="O161" s="410"/>
      <c r="P161" s="152"/>
      <c r="Q161" s="68"/>
      <c r="R161" s="152"/>
      <c r="S161" s="152"/>
      <c r="T161" s="410"/>
      <c r="U161" s="152"/>
      <c r="V161" s="68"/>
      <c r="W161" s="152"/>
      <c r="X161" s="152"/>
      <c r="Y161" s="410"/>
      <c r="Z161" s="152"/>
      <c r="AA161" s="68"/>
      <c r="AB161" s="152"/>
      <c r="AC161" s="152"/>
      <c r="AD161" s="410"/>
      <c r="AE161" s="152"/>
      <c r="AF161" s="68"/>
      <c r="AG161" s="152"/>
      <c r="AH161" s="152"/>
      <c r="AI161" s="410"/>
      <c r="AJ161" s="152"/>
      <c r="AK161" s="68"/>
      <c r="AL161" s="152"/>
      <c r="AM161" s="152"/>
      <c r="AN161" s="410"/>
      <c r="AO161" s="85" t="s">
        <v>181</v>
      </c>
      <c r="AP161" s="187" t="s">
        <v>181</v>
      </c>
      <c r="AQ161" s="52">
        <f>SUM(O161:AN161)</f>
        <v>0</v>
      </c>
      <c r="AR161" s="188" t="s">
        <v>181</v>
      </c>
      <c r="AS161" s="729"/>
      <c r="AT161" s="132" t="s">
        <v>181</v>
      </c>
      <c r="AU161" s="132" t="s">
        <v>181</v>
      </c>
      <c r="AV161" s="132" t="s">
        <v>181</v>
      </c>
      <c r="AW161" s="132" t="s">
        <v>181</v>
      </c>
      <c r="AX161" s="132" t="s">
        <v>181</v>
      </c>
      <c r="AY161" s="132" t="s">
        <v>181</v>
      </c>
      <c r="AZ161" s="132" t="s">
        <v>181</v>
      </c>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32" t="s">
        <v>181</v>
      </c>
      <c r="CW161" s="127"/>
      <c r="CX161" s="127"/>
      <c r="CY161" s="127"/>
      <c r="CZ161" s="127"/>
      <c r="DA161" s="127"/>
      <c r="DB161" s="132" t="s">
        <v>181</v>
      </c>
      <c r="DC161" s="127"/>
      <c r="DD161" s="127"/>
      <c r="DE161" s="127"/>
      <c r="DF161" s="127"/>
      <c r="DG161" s="127"/>
      <c r="DH161" s="132" t="s">
        <v>181</v>
      </c>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row>
    <row r="162" spans="1:144" s="58" customFormat="1" ht="20.25" customHeight="1">
      <c r="A162" s="55" t="s">
        <v>181</v>
      </c>
      <c r="B162" s="56" t="s">
        <v>181</v>
      </c>
      <c r="C162" s="56" t="s">
        <v>181</v>
      </c>
      <c r="D162" s="1072" t="s">
        <v>214</v>
      </c>
      <c r="E162" s="1073"/>
      <c r="F162" s="1073"/>
      <c r="G162" s="1073"/>
      <c r="H162" s="1073"/>
      <c r="I162" s="1073"/>
      <c r="J162" s="1073"/>
      <c r="K162" s="56" t="s">
        <v>181</v>
      </c>
      <c r="L162" s="68" t="s">
        <v>181</v>
      </c>
      <c r="M162" s="152" t="s">
        <v>181</v>
      </c>
      <c r="N162" s="152" t="s">
        <v>181</v>
      </c>
      <c r="O162" s="412"/>
      <c r="P162" s="152"/>
      <c r="Q162" s="68"/>
      <c r="R162" s="152"/>
      <c r="S162" s="152"/>
      <c r="T162" s="412"/>
      <c r="U162" s="152"/>
      <c r="V162" s="68"/>
      <c r="W162" s="152"/>
      <c r="X162" s="152"/>
      <c r="Y162" s="412"/>
      <c r="Z162" s="152"/>
      <c r="AA162" s="68"/>
      <c r="AB162" s="152"/>
      <c r="AC162" s="152"/>
      <c r="AD162" s="412"/>
      <c r="AE162" s="152"/>
      <c r="AF162" s="68"/>
      <c r="AG162" s="152"/>
      <c r="AH162" s="152"/>
      <c r="AI162" s="412"/>
      <c r="AJ162" s="152"/>
      <c r="AK162" s="68"/>
      <c r="AL162" s="152"/>
      <c r="AM162" s="152"/>
      <c r="AN162" s="412"/>
      <c r="AO162" s="85" t="s">
        <v>181</v>
      </c>
      <c r="AP162" s="187" t="s">
        <v>181</v>
      </c>
      <c r="AQ162" s="52">
        <f>SUM(O162:AN162)</f>
        <v>0</v>
      </c>
      <c r="AR162" s="188" t="s">
        <v>181</v>
      </c>
      <c r="AS162" s="729"/>
      <c r="AT162" s="132" t="s">
        <v>181</v>
      </c>
      <c r="AU162" s="132" t="s">
        <v>181</v>
      </c>
      <c r="AV162" s="132" t="s">
        <v>181</v>
      </c>
      <c r="AW162" s="132" t="s">
        <v>181</v>
      </c>
      <c r="AX162" s="132" t="s">
        <v>181</v>
      </c>
      <c r="AY162" s="132" t="s">
        <v>181</v>
      </c>
      <c r="AZ162" s="132" t="s">
        <v>181</v>
      </c>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32" t="s">
        <v>181</v>
      </c>
      <c r="CW162" s="127"/>
      <c r="CX162" s="127"/>
      <c r="CY162" s="127"/>
      <c r="CZ162" s="127"/>
      <c r="DA162" s="127"/>
      <c r="DB162" s="132" t="s">
        <v>181</v>
      </c>
      <c r="DC162" s="127"/>
      <c r="DD162" s="127"/>
      <c r="DE162" s="127"/>
      <c r="DF162" s="127"/>
      <c r="DG162" s="127"/>
      <c r="DH162" s="132" t="s">
        <v>181</v>
      </c>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row>
    <row r="163" spans="1:144" s="58" customFormat="1" ht="20.25" customHeight="1">
      <c r="A163" s="55" t="s">
        <v>181</v>
      </c>
      <c r="B163" s="56" t="s">
        <v>181</v>
      </c>
      <c r="C163" s="56" t="s">
        <v>181</v>
      </c>
      <c r="D163" s="1072" t="s">
        <v>215</v>
      </c>
      <c r="E163" s="1073"/>
      <c r="F163" s="1073"/>
      <c r="G163" s="1073"/>
      <c r="H163" s="1073"/>
      <c r="I163" s="1073"/>
      <c r="J163" s="1073"/>
      <c r="K163" s="56" t="s">
        <v>181</v>
      </c>
      <c r="L163" s="68" t="s">
        <v>181</v>
      </c>
      <c r="M163" s="152" t="s">
        <v>181</v>
      </c>
      <c r="N163" s="152" t="s">
        <v>181</v>
      </c>
      <c r="O163" s="412"/>
      <c r="P163" s="152"/>
      <c r="Q163" s="68"/>
      <c r="R163" s="152"/>
      <c r="S163" s="152"/>
      <c r="T163" s="412"/>
      <c r="U163" s="152"/>
      <c r="V163" s="68"/>
      <c r="W163" s="152"/>
      <c r="X163" s="152"/>
      <c r="Y163" s="412"/>
      <c r="Z163" s="152"/>
      <c r="AA163" s="68"/>
      <c r="AB163" s="152"/>
      <c r="AC163" s="152"/>
      <c r="AD163" s="412"/>
      <c r="AE163" s="152"/>
      <c r="AF163" s="68"/>
      <c r="AG163" s="152"/>
      <c r="AH163" s="152"/>
      <c r="AI163" s="412"/>
      <c r="AJ163" s="152"/>
      <c r="AK163" s="68"/>
      <c r="AL163" s="152"/>
      <c r="AM163" s="152"/>
      <c r="AN163" s="412"/>
      <c r="AO163" s="85" t="s">
        <v>181</v>
      </c>
      <c r="AP163" s="187" t="s">
        <v>181</v>
      </c>
      <c r="AQ163" s="52">
        <f>SUM(O163:AN163)</f>
        <v>0</v>
      </c>
      <c r="AR163" s="188" t="s">
        <v>181</v>
      </c>
      <c r="AS163" s="729"/>
      <c r="AT163" s="132" t="s">
        <v>181</v>
      </c>
      <c r="AU163" s="132" t="s">
        <v>181</v>
      </c>
      <c r="AV163" s="132" t="s">
        <v>181</v>
      </c>
      <c r="AW163" s="132" t="s">
        <v>181</v>
      </c>
      <c r="AX163" s="132" t="s">
        <v>181</v>
      </c>
      <c r="AY163" s="132" t="s">
        <v>181</v>
      </c>
      <c r="AZ163" s="132" t="s">
        <v>181</v>
      </c>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32" t="s">
        <v>181</v>
      </c>
      <c r="CW163" s="127"/>
      <c r="CX163" s="127"/>
      <c r="CY163" s="127"/>
      <c r="CZ163" s="127"/>
      <c r="DA163" s="127"/>
      <c r="DB163" s="132" t="s">
        <v>181</v>
      </c>
      <c r="DC163" s="127"/>
      <c r="DD163" s="127"/>
      <c r="DE163" s="127"/>
      <c r="DF163" s="127"/>
      <c r="DG163" s="127"/>
      <c r="DH163" s="132" t="s">
        <v>181</v>
      </c>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row>
    <row r="164" spans="1:144" s="58" customFormat="1" ht="20.25" customHeight="1">
      <c r="A164" s="55" t="s">
        <v>181</v>
      </c>
      <c r="B164" s="56" t="s">
        <v>181</v>
      </c>
      <c r="C164" s="56" t="s">
        <v>181</v>
      </c>
      <c r="D164" s="1072" t="s">
        <v>216</v>
      </c>
      <c r="E164" s="1073"/>
      <c r="F164" s="1073"/>
      <c r="G164" s="1073"/>
      <c r="H164" s="1073"/>
      <c r="I164" s="1073"/>
      <c r="J164" s="1073"/>
      <c r="K164" s="56" t="s">
        <v>181</v>
      </c>
      <c r="L164" s="68" t="s">
        <v>181</v>
      </c>
      <c r="M164" s="152" t="s">
        <v>181</v>
      </c>
      <c r="N164" s="152" t="s">
        <v>181</v>
      </c>
      <c r="O164" s="412"/>
      <c r="P164" s="152"/>
      <c r="Q164" s="68"/>
      <c r="R164" s="152"/>
      <c r="S164" s="152"/>
      <c r="T164" s="412"/>
      <c r="U164" s="152"/>
      <c r="V164" s="68"/>
      <c r="W164" s="152"/>
      <c r="X164" s="152"/>
      <c r="Y164" s="412"/>
      <c r="Z164" s="152"/>
      <c r="AA164" s="68"/>
      <c r="AB164" s="152"/>
      <c r="AC164" s="152"/>
      <c r="AD164" s="412"/>
      <c r="AE164" s="152"/>
      <c r="AF164" s="68"/>
      <c r="AG164" s="152"/>
      <c r="AH164" s="152"/>
      <c r="AI164" s="412"/>
      <c r="AJ164" s="152"/>
      <c r="AK164" s="68"/>
      <c r="AL164" s="152"/>
      <c r="AM164" s="152"/>
      <c r="AN164" s="412"/>
      <c r="AO164" s="85" t="s">
        <v>181</v>
      </c>
      <c r="AP164" s="187" t="s">
        <v>181</v>
      </c>
      <c r="AQ164" s="52">
        <f>SUM(O164:AN164)</f>
        <v>0</v>
      </c>
      <c r="AR164" s="188" t="s">
        <v>181</v>
      </c>
      <c r="AS164" s="729"/>
      <c r="AT164" s="132" t="s">
        <v>181</v>
      </c>
      <c r="AU164" s="132" t="s">
        <v>181</v>
      </c>
      <c r="AV164" s="132" t="s">
        <v>181</v>
      </c>
      <c r="AW164" s="132" t="s">
        <v>181</v>
      </c>
      <c r="AX164" s="132" t="s">
        <v>181</v>
      </c>
      <c r="AY164" s="132" t="s">
        <v>181</v>
      </c>
      <c r="AZ164" s="132" t="s">
        <v>181</v>
      </c>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32" t="s">
        <v>181</v>
      </c>
      <c r="CW164" s="127"/>
      <c r="CX164" s="127"/>
      <c r="CY164" s="127"/>
      <c r="CZ164" s="127"/>
      <c r="DA164" s="127"/>
      <c r="DB164" s="132" t="s">
        <v>181</v>
      </c>
      <c r="DC164" s="127"/>
      <c r="DD164" s="127"/>
      <c r="DE164" s="127"/>
      <c r="DF164" s="127"/>
      <c r="DG164" s="127"/>
      <c r="DH164" s="132" t="s">
        <v>181</v>
      </c>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row>
    <row r="165" spans="1:144" s="58" customFormat="1" ht="20.25" customHeight="1">
      <c r="A165" s="55" t="s">
        <v>181</v>
      </c>
      <c r="B165" s="56" t="s">
        <v>181</v>
      </c>
      <c r="C165" s="56" t="s">
        <v>181</v>
      </c>
      <c r="D165" s="1072" t="s">
        <v>217</v>
      </c>
      <c r="E165" s="1073"/>
      <c r="F165" s="1073"/>
      <c r="G165" s="1073"/>
      <c r="H165" s="1073"/>
      <c r="I165" s="1073"/>
      <c r="J165" s="1073"/>
      <c r="K165" s="56" t="s">
        <v>181</v>
      </c>
      <c r="L165" s="68" t="s">
        <v>181</v>
      </c>
      <c r="M165" s="152" t="s">
        <v>181</v>
      </c>
      <c r="N165" s="152" t="s">
        <v>181</v>
      </c>
      <c r="O165" s="412"/>
      <c r="P165" s="152"/>
      <c r="Q165" s="68"/>
      <c r="R165" s="152"/>
      <c r="S165" s="152"/>
      <c r="T165" s="412"/>
      <c r="U165" s="152"/>
      <c r="V165" s="68"/>
      <c r="W165" s="152"/>
      <c r="X165" s="152"/>
      <c r="Y165" s="412"/>
      <c r="Z165" s="152"/>
      <c r="AA165" s="68"/>
      <c r="AB165" s="152"/>
      <c r="AC165" s="152"/>
      <c r="AD165" s="412"/>
      <c r="AE165" s="152"/>
      <c r="AF165" s="68"/>
      <c r="AG165" s="152"/>
      <c r="AH165" s="152"/>
      <c r="AI165" s="412"/>
      <c r="AJ165" s="152"/>
      <c r="AK165" s="68"/>
      <c r="AL165" s="152"/>
      <c r="AM165" s="152"/>
      <c r="AN165" s="412"/>
      <c r="AO165" s="85" t="s">
        <v>181</v>
      </c>
      <c r="AP165" s="187" t="s">
        <v>181</v>
      </c>
      <c r="AQ165" s="52">
        <f>SUM(O165:AN165)</f>
        <v>0</v>
      </c>
      <c r="AR165" s="188" t="s">
        <v>181</v>
      </c>
      <c r="AS165" s="729"/>
      <c r="AT165" s="132" t="s">
        <v>181</v>
      </c>
      <c r="AU165" s="132" t="s">
        <v>181</v>
      </c>
      <c r="AV165" s="132" t="s">
        <v>181</v>
      </c>
      <c r="AW165" s="132" t="s">
        <v>181</v>
      </c>
      <c r="AX165" s="132" t="s">
        <v>181</v>
      </c>
      <c r="AY165" s="132" t="s">
        <v>181</v>
      </c>
      <c r="AZ165" s="132" t="s">
        <v>181</v>
      </c>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32" t="s">
        <v>181</v>
      </c>
      <c r="CW165" s="127"/>
      <c r="CX165" s="127"/>
      <c r="CY165" s="127"/>
      <c r="CZ165" s="127"/>
      <c r="DA165" s="127"/>
      <c r="DB165" s="132" t="s">
        <v>181</v>
      </c>
      <c r="DC165" s="127"/>
      <c r="DD165" s="127"/>
      <c r="DE165" s="127"/>
      <c r="DF165" s="127"/>
      <c r="DG165" s="127"/>
      <c r="DH165" s="132" t="s">
        <v>181</v>
      </c>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row>
    <row r="166" spans="1:144" s="58" customFormat="1" ht="9.9499999999999993" customHeight="1">
      <c r="A166" s="55" t="s">
        <v>181</v>
      </c>
      <c r="B166" s="56" t="s">
        <v>181</v>
      </c>
      <c r="C166" s="56" t="s">
        <v>181</v>
      </c>
      <c r="D166" s="56" t="s">
        <v>181</v>
      </c>
      <c r="E166" s="56" t="s">
        <v>181</v>
      </c>
      <c r="F166" s="56" t="s">
        <v>181</v>
      </c>
      <c r="G166" s="56" t="s">
        <v>181</v>
      </c>
      <c r="H166" s="56" t="s">
        <v>181</v>
      </c>
      <c r="I166" s="56" t="s">
        <v>181</v>
      </c>
      <c r="J166" s="56" t="s">
        <v>181</v>
      </c>
      <c r="K166" s="56"/>
      <c r="L166" s="68"/>
      <c r="M166" s="152"/>
      <c r="N166" s="152"/>
      <c r="O166" s="401"/>
      <c r="P166" s="152"/>
      <c r="Q166" s="68"/>
      <c r="R166" s="152"/>
      <c r="S166" s="152"/>
      <c r="T166" s="401"/>
      <c r="U166" s="152"/>
      <c r="V166" s="68"/>
      <c r="W166" s="152"/>
      <c r="X166" s="152"/>
      <c r="Y166" s="401"/>
      <c r="Z166" s="152"/>
      <c r="AA166" s="68"/>
      <c r="AB166" s="152"/>
      <c r="AC166" s="152"/>
      <c r="AD166" s="401"/>
      <c r="AE166" s="152"/>
      <c r="AF166" s="68"/>
      <c r="AG166" s="152"/>
      <c r="AH166" s="152"/>
      <c r="AI166" s="401"/>
      <c r="AJ166" s="152"/>
      <c r="AK166" s="68"/>
      <c r="AL166" s="152"/>
      <c r="AM166" s="152"/>
      <c r="AN166" s="401"/>
      <c r="AO166" s="85"/>
      <c r="AP166" s="187"/>
      <c r="AQ166" s="185"/>
      <c r="AR166" s="188"/>
      <c r="AS166" s="729"/>
      <c r="AT166" s="132" t="s">
        <v>181</v>
      </c>
      <c r="AU166" s="132" t="s">
        <v>181</v>
      </c>
      <c r="AV166" s="132" t="s">
        <v>181</v>
      </c>
      <c r="AW166" s="132" t="s">
        <v>181</v>
      </c>
      <c r="AX166" s="132" t="s">
        <v>181</v>
      </c>
      <c r="AY166" s="132" t="s">
        <v>181</v>
      </c>
      <c r="AZ166" s="132" t="s">
        <v>181</v>
      </c>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32" t="s">
        <v>181</v>
      </c>
      <c r="CW166" s="127"/>
      <c r="CX166" s="127"/>
      <c r="CY166" s="127"/>
      <c r="CZ166" s="127"/>
      <c r="DA166" s="127"/>
      <c r="DB166" s="132" t="s">
        <v>181</v>
      </c>
      <c r="DC166" s="127"/>
      <c r="DD166" s="127"/>
      <c r="DE166" s="127"/>
      <c r="DF166" s="127"/>
      <c r="DG166" s="127"/>
      <c r="DH166" s="132" t="s">
        <v>181</v>
      </c>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row>
    <row r="167" spans="1:144" s="58" customFormat="1" ht="20.25" customHeight="1">
      <c r="A167" s="55" t="s">
        <v>181</v>
      </c>
      <c r="B167" s="56">
        <v>4</v>
      </c>
      <c r="C167" s="1120" t="s">
        <v>218</v>
      </c>
      <c r="D167" s="1121"/>
      <c r="E167" s="1121"/>
      <c r="F167" s="1121"/>
      <c r="G167" s="1121"/>
      <c r="H167" s="1121"/>
      <c r="I167" s="1121"/>
      <c r="J167" s="1122"/>
      <c r="K167" s="56" t="s">
        <v>181</v>
      </c>
      <c r="L167" s="68" t="s">
        <v>181</v>
      </c>
      <c r="M167" s="152" t="s">
        <v>181</v>
      </c>
      <c r="N167" s="152" t="s">
        <v>181</v>
      </c>
      <c r="O167" s="410"/>
      <c r="P167" s="152"/>
      <c r="Q167" s="68"/>
      <c r="R167" s="152"/>
      <c r="S167" s="152"/>
      <c r="T167" s="410"/>
      <c r="U167" s="152"/>
      <c r="V167" s="68"/>
      <c r="W167" s="152"/>
      <c r="X167" s="152"/>
      <c r="Y167" s="410"/>
      <c r="Z167" s="152"/>
      <c r="AA167" s="68"/>
      <c r="AB167" s="152"/>
      <c r="AC167" s="152"/>
      <c r="AD167" s="410"/>
      <c r="AE167" s="152"/>
      <c r="AF167" s="68"/>
      <c r="AG167" s="152"/>
      <c r="AH167" s="152"/>
      <c r="AI167" s="410"/>
      <c r="AJ167" s="152"/>
      <c r="AK167" s="68"/>
      <c r="AL167" s="152"/>
      <c r="AM167" s="152"/>
      <c r="AN167" s="410"/>
      <c r="AO167" s="85" t="s">
        <v>181</v>
      </c>
      <c r="AP167" s="187" t="s">
        <v>181</v>
      </c>
      <c r="AQ167" s="52">
        <f>SUM(O167:AN167)</f>
        <v>0</v>
      </c>
      <c r="AR167" s="188" t="s">
        <v>181</v>
      </c>
      <c r="AS167" s="729"/>
      <c r="AT167" s="132"/>
      <c r="AU167" s="132"/>
      <c r="AV167" s="132"/>
      <c r="AW167" s="132"/>
      <c r="AX167" s="132"/>
      <c r="AY167" s="132"/>
      <c r="AZ167" s="132"/>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32"/>
      <c r="CW167" s="127"/>
      <c r="CX167" s="127"/>
      <c r="CY167" s="127"/>
      <c r="CZ167" s="127"/>
      <c r="DA167" s="127"/>
      <c r="DB167" s="132"/>
      <c r="DC167" s="127"/>
      <c r="DD167" s="127"/>
      <c r="DE167" s="127"/>
      <c r="DF167" s="127"/>
      <c r="DG167" s="127"/>
      <c r="DH167" s="132"/>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row>
    <row r="168" spans="1:144" s="58" customFormat="1" ht="9.9499999999999993" customHeight="1">
      <c r="A168" s="55" t="s">
        <v>181</v>
      </c>
      <c r="B168" s="56" t="s">
        <v>181</v>
      </c>
      <c r="C168" s="56" t="s">
        <v>181</v>
      </c>
      <c r="D168" s="56" t="s">
        <v>181</v>
      </c>
      <c r="E168" s="56" t="s">
        <v>181</v>
      </c>
      <c r="F168" s="56" t="s">
        <v>181</v>
      </c>
      <c r="G168" s="56" t="s">
        <v>181</v>
      </c>
      <c r="H168" s="56" t="s">
        <v>181</v>
      </c>
      <c r="I168" s="56" t="s">
        <v>181</v>
      </c>
      <c r="J168" s="56" t="s">
        <v>181</v>
      </c>
      <c r="K168" s="56" t="s">
        <v>181</v>
      </c>
      <c r="L168" s="68" t="s">
        <v>181</v>
      </c>
      <c r="M168" s="152" t="s">
        <v>181</v>
      </c>
      <c r="N168" s="152" t="s">
        <v>181</v>
      </c>
      <c r="O168" s="401" t="s">
        <v>181</v>
      </c>
      <c r="P168" s="152" t="s">
        <v>181</v>
      </c>
      <c r="Q168" s="68" t="s">
        <v>181</v>
      </c>
      <c r="R168" s="152" t="s">
        <v>181</v>
      </c>
      <c r="S168" s="152" t="s">
        <v>181</v>
      </c>
      <c r="T168" s="401" t="s">
        <v>181</v>
      </c>
      <c r="U168" s="152" t="s">
        <v>181</v>
      </c>
      <c r="V168" s="68" t="s">
        <v>181</v>
      </c>
      <c r="W168" s="152" t="s">
        <v>181</v>
      </c>
      <c r="X168" s="152" t="s">
        <v>181</v>
      </c>
      <c r="Y168" s="401" t="s">
        <v>181</v>
      </c>
      <c r="Z168" s="152" t="s">
        <v>181</v>
      </c>
      <c r="AA168" s="68" t="s">
        <v>181</v>
      </c>
      <c r="AB168" s="152" t="s">
        <v>181</v>
      </c>
      <c r="AC168" s="152" t="s">
        <v>181</v>
      </c>
      <c r="AD168" s="401" t="s">
        <v>181</v>
      </c>
      <c r="AE168" s="152" t="s">
        <v>181</v>
      </c>
      <c r="AF168" s="68" t="s">
        <v>181</v>
      </c>
      <c r="AG168" s="152" t="s">
        <v>181</v>
      </c>
      <c r="AH168" s="152" t="s">
        <v>181</v>
      </c>
      <c r="AI168" s="401" t="s">
        <v>181</v>
      </c>
      <c r="AJ168" s="152" t="s">
        <v>181</v>
      </c>
      <c r="AK168" s="68" t="s">
        <v>181</v>
      </c>
      <c r="AL168" s="152" t="s">
        <v>181</v>
      </c>
      <c r="AM168" s="152" t="s">
        <v>181</v>
      </c>
      <c r="AN168" s="401" t="s">
        <v>181</v>
      </c>
      <c r="AO168" s="85" t="s">
        <v>181</v>
      </c>
      <c r="AP168" s="187" t="s">
        <v>181</v>
      </c>
      <c r="AQ168" s="185" t="s">
        <v>181</v>
      </c>
      <c r="AR168" s="188" t="s">
        <v>181</v>
      </c>
      <c r="AS168" s="729"/>
      <c r="AT168" s="132" t="s">
        <v>181</v>
      </c>
      <c r="AU168" s="132" t="s">
        <v>181</v>
      </c>
      <c r="AV168" s="132" t="s">
        <v>181</v>
      </c>
      <c r="AW168" s="132" t="s">
        <v>181</v>
      </c>
      <c r="AX168" s="132" t="s">
        <v>181</v>
      </c>
      <c r="AY168" s="132" t="s">
        <v>181</v>
      </c>
      <c r="AZ168" s="132" t="s">
        <v>181</v>
      </c>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32" t="s">
        <v>181</v>
      </c>
      <c r="CW168" s="127"/>
      <c r="CX168" s="127"/>
      <c r="CY168" s="127"/>
      <c r="CZ168" s="127"/>
      <c r="DA168" s="127"/>
      <c r="DB168" s="132" t="s">
        <v>181</v>
      </c>
      <c r="DC168" s="127"/>
      <c r="DD168" s="127"/>
      <c r="DE168" s="127"/>
      <c r="DF168" s="127"/>
      <c r="DG168" s="127"/>
      <c r="DH168" s="132" t="s">
        <v>181</v>
      </c>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row>
    <row r="169" spans="1:144" s="58" customFormat="1" ht="49.9" customHeight="1">
      <c r="A169" s="55" t="s">
        <v>181</v>
      </c>
      <c r="B169" s="56">
        <v>5</v>
      </c>
      <c r="C169" s="1114" t="s">
        <v>328</v>
      </c>
      <c r="D169" s="1115"/>
      <c r="E169" s="1115"/>
      <c r="F169" s="1115"/>
      <c r="G169" s="1115"/>
      <c r="H169" s="1115"/>
      <c r="I169" s="1115"/>
      <c r="J169" s="1115"/>
      <c r="K169" s="56" t="s">
        <v>181</v>
      </c>
      <c r="L169" s="68" t="s">
        <v>181</v>
      </c>
      <c r="M169" s="152" t="s">
        <v>181</v>
      </c>
      <c r="N169" s="152" t="s">
        <v>181</v>
      </c>
      <c r="O169" s="401" t="s">
        <v>181</v>
      </c>
      <c r="P169" s="152" t="s">
        <v>181</v>
      </c>
      <c r="Q169" s="68" t="s">
        <v>181</v>
      </c>
      <c r="R169" s="152" t="s">
        <v>181</v>
      </c>
      <c r="S169" s="152" t="s">
        <v>181</v>
      </c>
      <c r="T169" s="401" t="s">
        <v>181</v>
      </c>
      <c r="U169" s="152" t="s">
        <v>181</v>
      </c>
      <c r="V169" s="68" t="s">
        <v>181</v>
      </c>
      <c r="W169" s="152" t="s">
        <v>181</v>
      </c>
      <c r="X169" s="152" t="s">
        <v>181</v>
      </c>
      <c r="Y169" s="401" t="s">
        <v>181</v>
      </c>
      <c r="Z169" s="152" t="s">
        <v>181</v>
      </c>
      <c r="AA169" s="68" t="s">
        <v>181</v>
      </c>
      <c r="AB169" s="152" t="s">
        <v>181</v>
      </c>
      <c r="AC169" s="152" t="s">
        <v>181</v>
      </c>
      <c r="AD169" s="401" t="s">
        <v>181</v>
      </c>
      <c r="AE169" s="152" t="s">
        <v>181</v>
      </c>
      <c r="AF169" s="68" t="s">
        <v>181</v>
      </c>
      <c r="AG169" s="152" t="s">
        <v>181</v>
      </c>
      <c r="AH169" s="152" t="s">
        <v>181</v>
      </c>
      <c r="AI169" s="401" t="s">
        <v>181</v>
      </c>
      <c r="AJ169" s="152" t="s">
        <v>181</v>
      </c>
      <c r="AK169" s="68" t="s">
        <v>181</v>
      </c>
      <c r="AL169" s="152" t="s">
        <v>181</v>
      </c>
      <c r="AM169" s="152" t="s">
        <v>181</v>
      </c>
      <c r="AN169" s="401" t="s">
        <v>181</v>
      </c>
      <c r="AO169" s="85" t="s">
        <v>181</v>
      </c>
      <c r="AP169" s="187" t="s">
        <v>181</v>
      </c>
      <c r="AQ169" s="185" t="s">
        <v>181</v>
      </c>
      <c r="AR169" s="188" t="s">
        <v>181</v>
      </c>
      <c r="AS169" s="729"/>
      <c r="AT169" s="132" t="s">
        <v>181</v>
      </c>
      <c r="AU169" s="132" t="s">
        <v>181</v>
      </c>
      <c r="AV169" s="132" t="s">
        <v>181</v>
      </c>
      <c r="AW169" s="132" t="s">
        <v>181</v>
      </c>
      <c r="AX169" s="132" t="s">
        <v>181</v>
      </c>
      <c r="AY169" s="132" t="s">
        <v>181</v>
      </c>
      <c r="AZ169" s="132" t="s">
        <v>181</v>
      </c>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32" t="s">
        <v>181</v>
      </c>
      <c r="CW169" s="127"/>
      <c r="CX169" s="127"/>
      <c r="CY169" s="127"/>
      <c r="CZ169" s="127"/>
      <c r="DA169" s="127"/>
      <c r="DB169" s="132" t="s">
        <v>181</v>
      </c>
      <c r="DC169" s="127"/>
      <c r="DD169" s="127"/>
      <c r="DE169" s="127"/>
      <c r="DF169" s="127"/>
      <c r="DG169" s="127"/>
      <c r="DH169" s="132" t="s">
        <v>181</v>
      </c>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row>
    <row r="170" spans="1:144" s="58" customFormat="1" ht="20.25" customHeight="1">
      <c r="A170" s="55" t="s">
        <v>181</v>
      </c>
      <c r="B170" s="56" t="s">
        <v>181</v>
      </c>
      <c r="C170" s="56" t="s">
        <v>220</v>
      </c>
      <c r="D170" s="1375" t="s">
        <v>1102</v>
      </c>
      <c r="E170" s="1376"/>
      <c r="F170" s="1376"/>
      <c r="G170" s="1376"/>
      <c r="H170" s="1376"/>
      <c r="I170" s="1376"/>
      <c r="J170" s="1376"/>
      <c r="K170" s="56" t="s">
        <v>181</v>
      </c>
      <c r="L170" s="68" t="s">
        <v>181</v>
      </c>
      <c r="M170" s="152" t="s">
        <v>181</v>
      </c>
      <c r="N170" s="152" t="s">
        <v>181</v>
      </c>
      <c r="O170" s="413" t="s">
        <v>181</v>
      </c>
      <c r="P170" s="152"/>
      <c r="Q170" s="68"/>
      <c r="R170" s="152"/>
      <c r="S170" s="152"/>
      <c r="T170" s="413" t="s">
        <v>181</v>
      </c>
      <c r="U170" s="152"/>
      <c r="V170" s="68"/>
      <c r="W170" s="152"/>
      <c r="X170" s="152"/>
      <c r="Y170" s="413" t="s">
        <v>181</v>
      </c>
      <c r="Z170" s="152"/>
      <c r="AA170" s="68"/>
      <c r="AB170" s="152"/>
      <c r="AC170" s="152"/>
      <c r="AD170" s="413" t="s">
        <v>181</v>
      </c>
      <c r="AE170" s="152"/>
      <c r="AF170" s="68"/>
      <c r="AG170" s="152"/>
      <c r="AH170" s="152"/>
      <c r="AI170" s="413" t="s">
        <v>181</v>
      </c>
      <c r="AJ170" s="152"/>
      <c r="AK170" s="68"/>
      <c r="AL170" s="152"/>
      <c r="AM170" s="152"/>
      <c r="AN170" s="413" t="s">
        <v>181</v>
      </c>
      <c r="AO170" s="85" t="s">
        <v>181</v>
      </c>
      <c r="AP170" s="187" t="s">
        <v>181</v>
      </c>
      <c r="AQ170" s="204" t="s">
        <v>181</v>
      </c>
      <c r="AR170" s="188" t="s">
        <v>181</v>
      </c>
      <c r="AS170" s="729"/>
      <c r="AT170" s="132" t="s">
        <v>181</v>
      </c>
      <c r="AU170" s="132" t="s">
        <v>181</v>
      </c>
      <c r="AV170" s="132" t="s">
        <v>181</v>
      </c>
      <c r="AW170" s="132" t="s">
        <v>181</v>
      </c>
      <c r="AX170" s="132" t="s">
        <v>181</v>
      </c>
      <c r="AY170" s="132" t="s">
        <v>181</v>
      </c>
      <c r="AZ170" s="132" t="s">
        <v>181</v>
      </c>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32" t="s">
        <v>181</v>
      </c>
      <c r="CW170" s="127"/>
      <c r="CX170" s="127"/>
      <c r="CY170" s="127"/>
      <c r="CZ170" s="127"/>
      <c r="DA170" s="127"/>
      <c r="DB170" s="132" t="s">
        <v>181</v>
      </c>
      <c r="DC170" s="127"/>
      <c r="DD170" s="127"/>
      <c r="DE170" s="127"/>
      <c r="DF170" s="127"/>
      <c r="DG170" s="127"/>
      <c r="DH170" s="132" t="s">
        <v>181</v>
      </c>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row>
    <row r="171" spans="1:144" s="58" customFormat="1" ht="20.25" customHeight="1">
      <c r="A171" s="55"/>
      <c r="B171" s="56"/>
      <c r="C171" s="56"/>
      <c r="D171" s="1112" t="s">
        <v>221</v>
      </c>
      <c r="E171" s="1004"/>
      <c r="F171" s="1004"/>
      <c r="G171" s="1004"/>
      <c r="H171" s="1004"/>
      <c r="I171" s="1004"/>
      <c r="J171" s="1113"/>
      <c r="K171" s="56"/>
      <c r="L171" s="68"/>
      <c r="M171" s="152"/>
      <c r="N171" s="152"/>
      <c r="O171" s="412"/>
      <c r="P171" s="152"/>
      <c r="Q171" s="68"/>
      <c r="R171" s="152"/>
      <c r="S171" s="152"/>
      <c r="T171" s="412"/>
      <c r="U171" s="152"/>
      <c r="V171" s="68"/>
      <c r="W171" s="152"/>
      <c r="X171" s="152"/>
      <c r="Y171" s="412"/>
      <c r="Z171" s="152"/>
      <c r="AA171" s="68"/>
      <c r="AB171" s="152"/>
      <c r="AC171" s="152"/>
      <c r="AD171" s="412"/>
      <c r="AE171" s="152"/>
      <c r="AF171" s="68"/>
      <c r="AG171" s="152"/>
      <c r="AH171" s="152"/>
      <c r="AI171" s="412"/>
      <c r="AJ171" s="152"/>
      <c r="AK171" s="68"/>
      <c r="AL171" s="152"/>
      <c r="AM171" s="152"/>
      <c r="AN171" s="412"/>
      <c r="AO171" s="85"/>
      <c r="AP171" s="187"/>
      <c r="AQ171" s="52">
        <f>SUM(O171:AN171)</f>
        <v>0</v>
      </c>
      <c r="AR171" s="188"/>
      <c r="AS171" s="729"/>
      <c r="AT171" s="132" t="s">
        <v>181</v>
      </c>
      <c r="AU171" s="132" t="s">
        <v>181</v>
      </c>
      <c r="AV171" s="132" t="s">
        <v>181</v>
      </c>
      <c r="AW171" s="132" t="s">
        <v>181</v>
      </c>
      <c r="AX171" s="132" t="s">
        <v>181</v>
      </c>
      <c r="AY171" s="132" t="s">
        <v>181</v>
      </c>
      <c r="AZ171" s="132" t="s">
        <v>181</v>
      </c>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32" t="s">
        <v>181</v>
      </c>
      <c r="CW171" s="127"/>
      <c r="CX171" s="127"/>
      <c r="CY171" s="127"/>
      <c r="CZ171" s="127"/>
      <c r="DA171" s="127"/>
      <c r="DB171" s="132" t="s">
        <v>181</v>
      </c>
      <c r="DC171" s="127"/>
      <c r="DD171" s="127"/>
      <c r="DE171" s="127"/>
      <c r="DF171" s="127"/>
      <c r="DG171" s="127"/>
      <c r="DH171" s="132" t="s">
        <v>181</v>
      </c>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row>
    <row r="172" spans="1:144" s="58" customFormat="1" ht="20.25" customHeight="1">
      <c r="A172" s="55"/>
      <c r="B172" s="56"/>
      <c r="C172" s="56"/>
      <c r="D172" s="1069" t="s">
        <v>125</v>
      </c>
      <c r="E172" s="1070"/>
      <c r="F172" s="1070"/>
      <c r="G172" s="1070"/>
      <c r="H172" s="1070"/>
      <c r="I172" s="1070"/>
      <c r="J172" s="1071"/>
      <c r="K172" s="56"/>
      <c r="L172" s="68"/>
      <c r="M172" s="152"/>
      <c r="N172" s="152"/>
      <c r="O172" s="414"/>
      <c r="P172" s="152"/>
      <c r="Q172" s="68"/>
      <c r="R172" s="152"/>
      <c r="S172" s="152"/>
      <c r="T172" s="414"/>
      <c r="U172" s="152"/>
      <c r="V172" s="68"/>
      <c r="W172" s="152"/>
      <c r="X172" s="152"/>
      <c r="Y172" s="414"/>
      <c r="Z172" s="152"/>
      <c r="AA172" s="68"/>
      <c r="AB172" s="152"/>
      <c r="AC172" s="152"/>
      <c r="AD172" s="414"/>
      <c r="AE172" s="152"/>
      <c r="AF172" s="68"/>
      <c r="AG172" s="152"/>
      <c r="AH172" s="152"/>
      <c r="AI172" s="414"/>
      <c r="AJ172" s="152"/>
      <c r="AK172" s="68"/>
      <c r="AL172" s="152"/>
      <c r="AM172" s="152"/>
      <c r="AN172" s="414"/>
      <c r="AO172" s="85"/>
      <c r="AP172" s="187"/>
      <c r="AQ172" s="53">
        <f>SUM(O172:AN172)</f>
        <v>0</v>
      </c>
      <c r="AR172" s="188"/>
      <c r="AS172" s="729"/>
      <c r="AT172" s="132"/>
      <c r="AU172" s="132"/>
      <c r="AV172" s="132"/>
      <c r="AW172" s="132"/>
      <c r="AX172" s="132"/>
      <c r="AY172" s="132"/>
      <c r="AZ172" s="132"/>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32"/>
      <c r="CW172" s="127"/>
      <c r="CX172" s="127"/>
      <c r="CY172" s="127"/>
      <c r="CZ172" s="127"/>
      <c r="DA172" s="127"/>
      <c r="DB172" s="132"/>
      <c r="DC172" s="127"/>
      <c r="DD172" s="127"/>
      <c r="DE172" s="127"/>
      <c r="DF172" s="127"/>
      <c r="DG172" s="127"/>
      <c r="DH172" s="132"/>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row>
    <row r="173" spans="1:144" s="58" customFormat="1" ht="9.9499999999999993" customHeight="1">
      <c r="A173" s="55"/>
      <c r="B173" s="56"/>
      <c r="C173" s="56"/>
      <c r="D173" s="1067"/>
      <c r="E173" s="1004"/>
      <c r="F173" s="1004"/>
      <c r="G173" s="1004"/>
      <c r="H173" s="1004"/>
      <c r="I173" s="1004"/>
      <c r="J173" s="1004"/>
      <c r="K173" s="56"/>
      <c r="L173" s="68"/>
      <c r="M173" s="152"/>
      <c r="N173" s="152"/>
      <c r="O173" s="401"/>
      <c r="P173" s="152"/>
      <c r="Q173" s="68"/>
      <c r="R173" s="152"/>
      <c r="S173" s="152"/>
      <c r="T173" s="401"/>
      <c r="U173" s="152"/>
      <c r="V173" s="68"/>
      <c r="W173" s="152"/>
      <c r="X173" s="152"/>
      <c r="Y173" s="401"/>
      <c r="Z173" s="152"/>
      <c r="AA173" s="68"/>
      <c r="AB173" s="152"/>
      <c r="AC173" s="152"/>
      <c r="AD173" s="401" t="s">
        <v>181</v>
      </c>
      <c r="AE173" s="152"/>
      <c r="AF173" s="68"/>
      <c r="AG173" s="152"/>
      <c r="AH173" s="152"/>
      <c r="AI173" s="401" t="s">
        <v>181</v>
      </c>
      <c r="AJ173" s="152"/>
      <c r="AK173" s="68"/>
      <c r="AL173" s="152"/>
      <c r="AM173" s="152"/>
      <c r="AN173" s="401" t="s">
        <v>181</v>
      </c>
      <c r="AO173" s="85"/>
      <c r="AP173" s="187"/>
      <c r="AQ173" s="185" t="s">
        <v>181</v>
      </c>
      <c r="AR173" s="188"/>
      <c r="AS173" s="729"/>
      <c r="AT173" s="132"/>
      <c r="AU173" s="132"/>
      <c r="AV173" s="132"/>
      <c r="AW173" s="132"/>
      <c r="AX173" s="132"/>
      <c r="AY173" s="132"/>
      <c r="AZ173" s="132"/>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32"/>
      <c r="CW173" s="127"/>
      <c r="CX173" s="127"/>
      <c r="CY173" s="127"/>
      <c r="CZ173" s="127"/>
      <c r="DA173" s="127"/>
      <c r="DB173" s="132"/>
      <c r="DC173" s="127"/>
      <c r="DD173" s="127"/>
      <c r="DE173" s="127"/>
      <c r="DF173" s="127"/>
      <c r="DG173" s="127"/>
      <c r="DH173" s="132"/>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row>
    <row r="174" spans="1:144" s="58" customFormat="1" ht="20.25" customHeight="1">
      <c r="A174" s="55" t="s">
        <v>181</v>
      </c>
      <c r="B174" s="56" t="s">
        <v>181</v>
      </c>
      <c r="C174" s="56" t="s">
        <v>222</v>
      </c>
      <c r="D174" s="1375" t="s">
        <v>1101</v>
      </c>
      <c r="E174" s="1376"/>
      <c r="F174" s="1376"/>
      <c r="G174" s="1376"/>
      <c r="H174" s="1376"/>
      <c r="I174" s="1376"/>
      <c r="J174" s="1376"/>
      <c r="K174" s="56" t="s">
        <v>181</v>
      </c>
      <c r="L174" s="68" t="s">
        <v>181</v>
      </c>
      <c r="M174" s="152" t="s">
        <v>181</v>
      </c>
      <c r="N174" s="152" t="s">
        <v>181</v>
      </c>
      <c r="O174" s="413"/>
      <c r="P174" s="152"/>
      <c r="Q174" s="68"/>
      <c r="R174" s="152"/>
      <c r="S174" s="152"/>
      <c r="T174" s="413"/>
      <c r="U174" s="152"/>
      <c r="V174" s="68"/>
      <c r="W174" s="152"/>
      <c r="X174" s="152"/>
      <c r="Y174" s="413"/>
      <c r="Z174" s="152"/>
      <c r="AA174" s="68"/>
      <c r="AB174" s="152"/>
      <c r="AC174" s="152"/>
      <c r="AD174" s="413" t="s">
        <v>181</v>
      </c>
      <c r="AE174" s="152"/>
      <c r="AF174" s="68"/>
      <c r="AG174" s="152"/>
      <c r="AH174" s="152"/>
      <c r="AI174" s="413" t="s">
        <v>181</v>
      </c>
      <c r="AJ174" s="152"/>
      <c r="AK174" s="68"/>
      <c r="AL174" s="152"/>
      <c r="AM174" s="152"/>
      <c r="AN174" s="413" t="s">
        <v>181</v>
      </c>
      <c r="AO174" s="85" t="s">
        <v>181</v>
      </c>
      <c r="AP174" s="187" t="s">
        <v>181</v>
      </c>
      <c r="AQ174" s="204" t="s">
        <v>181</v>
      </c>
      <c r="AR174" s="188" t="s">
        <v>181</v>
      </c>
      <c r="AS174" s="729"/>
      <c r="AT174" s="132"/>
      <c r="AU174" s="132"/>
      <c r="AV174" s="132"/>
      <c r="AW174" s="132"/>
      <c r="AX174" s="132"/>
      <c r="AY174" s="132"/>
      <c r="AZ174" s="132"/>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32"/>
      <c r="CW174" s="127"/>
      <c r="CX174" s="127"/>
      <c r="CY174" s="127"/>
      <c r="CZ174" s="127"/>
      <c r="DA174" s="127"/>
      <c r="DB174" s="132"/>
      <c r="DC174" s="127"/>
      <c r="DD174" s="127"/>
      <c r="DE174" s="127"/>
      <c r="DF174" s="127"/>
      <c r="DG174" s="127"/>
      <c r="DH174" s="132"/>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row>
    <row r="175" spans="1:144" s="58" customFormat="1" ht="20.25" customHeight="1">
      <c r="A175" s="55"/>
      <c r="B175" s="56"/>
      <c r="C175" s="56"/>
      <c r="D175" s="1112" t="s">
        <v>221</v>
      </c>
      <c r="E175" s="1004"/>
      <c r="F175" s="1004"/>
      <c r="G175" s="1004"/>
      <c r="H175" s="1004"/>
      <c r="I175" s="1004"/>
      <c r="J175" s="1113"/>
      <c r="K175" s="56"/>
      <c r="L175" s="68"/>
      <c r="M175" s="152"/>
      <c r="N175" s="152"/>
      <c r="O175" s="412"/>
      <c r="P175" s="152"/>
      <c r="Q175" s="68"/>
      <c r="R175" s="152"/>
      <c r="S175" s="152"/>
      <c r="T175" s="412"/>
      <c r="U175" s="152"/>
      <c r="V175" s="68"/>
      <c r="W175" s="152"/>
      <c r="X175" s="152"/>
      <c r="Y175" s="412"/>
      <c r="Z175" s="152"/>
      <c r="AA175" s="68"/>
      <c r="AB175" s="152"/>
      <c r="AC175" s="152"/>
      <c r="AD175" s="412"/>
      <c r="AE175" s="152"/>
      <c r="AF175" s="68"/>
      <c r="AG175" s="152"/>
      <c r="AH175" s="152"/>
      <c r="AI175" s="412"/>
      <c r="AJ175" s="152"/>
      <c r="AK175" s="68"/>
      <c r="AL175" s="152"/>
      <c r="AM175" s="152"/>
      <c r="AN175" s="412"/>
      <c r="AO175" s="85"/>
      <c r="AP175" s="187"/>
      <c r="AQ175" s="52">
        <f>SUM(O175:AN175)</f>
        <v>0</v>
      </c>
      <c r="AR175" s="188"/>
      <c r="AS175" s="729"/>
      <c r="AT175" s="132" t="s">
        <v>181</v>
      </c>
      <c r="AU175" s="132" t="s">
        <v>181</v>
      </c>
      <c r="AV175" s="132" t="s">
        <v>181</v>
      </c>
      <c r="AW175" s="132" t="s">
        <v>181</v>
      </c>
      <c r="AX175" s="132" t="s">
        <v>181</v>
      </c>
      <c r="AY175" s="132" t="s">
        <v>181</v>
      </c>
      <c r="AZ175" s="132" t="s">
        <v>181</v>
      </c>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32" t="s">
        <v>181</v>
      </c>
      <c r="CW175" s="127"/>
      <c r="CX175" s="127"/>
      <c r="CY175" s="127"/>
      <c r="CZ175" s="127"/>
      <c r="DA175" s="127"/>
      <c r="DB175" s="132" t="s">
        <v>181</v>
      </c>
      <c r="DC175" s="127"/>
      <c r="DD175" s="127"/>
      <c r="DE175" s="127"/>
      <c r="DF175" s="127"/>
      <c r="DG175" s="127"/>
      <c r="DH175" s="132" t="s">
        <v>181</v>
      </c>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row>
    <row r="176" spans="1:144" s="58" customFormat="1" ht="20.25" customHeight="1">
      <c r="A176" s="55"/>
      <c r="B176" s="56"/>
      <c r="C176" s="56"/>
      <c r="D176" s="1069" t="s">
        <v>125</v>
      </c>
      <c r="E176" s="1070"/>
      <c r="F176" s="1070"/>
      <c r="G176" s="1070"/>
      <c r="H176" s="1070"/>
      <c r="I176" s="1070"/>
      <c r="J176" s="1071"/>
      <c r="K176" s="56"/>
      <c r="L176" s="68"/>
      <c r="M176" s="152"/>
      <c r="N176" s="152"/>
      <c r="O176" s="414"/>
      <c r="P176" s="152"/>
      <c r="Q176" s="68"/>
      <c r="R176" s="152"/>
      <c r="S176" s="152"/>
      <c r="T176" s="414"/>
      <c r="U176" s="152"/>
      <c r="V176" s="68"/>
      <c r="W176" s="152"/>
      <c r="X176" s="152"/>
      <c r="Y176" s="414"/>
      <c r="Z176" s="152"/>
      <c r="AA176" s="68"/>
      <c r="AB176" s="152"/>
      <c r="AC176" s="152"/>
      <c r="AD176" s="414"/>
      <c r="AE176" s="152"/>
      <c r="AF176" s="68"/>
      <c r="AG176" s="152"/>
      <c r="AH176" s="152"/>
      <c r="AI176" s="414"/>
      <c r="AJ176" s="152"/>
      <c r="AK176" s="68"/>
      <c r="AL176" s="152"/>
      <c r="AM176" s="152"/>
      <c r="AN176" s="414"/>
      <c r="AO176" s="85"/>
      <c r="AP176" s="187"/>
      <c r="AQ176" s="53">
        <f>SUM(O176:AN176)</f>
        <v>0</v>
      </c>
      <c r="AR176" s="188"/>
      <c r="AS176" s="729"/>
      <c r="AT176" s="132"/>
      <c r="AU176" s="132"/>
      <c r="AV176" s="132"/>
      <c r="AW176" s="132"/>
      <c r="AX176" s="132"/>
      <c r="AY176" s="132"/>
      <c r="AZ176" s="132"/>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32"/>
      <c r="CW176" s="127"/>
      <c r="CX176" s="127"/>
      <c r="CY176" s="127"/>
      <c r="CZ176" s="127"/>
      <c r="DA176" s="127"/>
      <c r="DB176" s="132"/>
      <c r="DC176" s="127"/>
      <c r="DD176" s="127"/>
      <c r="DE176" s="127"/>
      <c r="DF176" s="127"/>
      <c r="DG176" s="127"/>
      <c r="DH176" s="132"/>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row>
    <row r="177" spans="1:144" s="58" customFormat="1" ht="9.9499999999999993" customHeight="1">
      <c r="A177" s="55"/>
      <c r="B177" s="56"/>
      <c r="C177" s="56"/>
      <c r="D177" s="1067"/>
      <c r="E177" s="1004"/>
      <c r="F177" s="1004"/>
      <c r="G177" s="1004"/>
      <c r="H177" s="1004"/>
      <c r="I177" s="1004"/>
      <c r="J177" s="1004"/>
      <c r="K177" s="56"/>
      <c r="L177" s="68"/>
      <c r="M177" s="152"/>
      <c r="N177" s="152"/>
      <c r="O177" s="401"/>
      <c r="P177" s="152"/>
      <c r="Q177" s="68"/>
      <c r="R177" s="152"/>
      <c r="S177" s="152"/>
      <c r="T177" s="401"/>
      <c r="U177" s="152"/>
      <c r="V177" s="68"/>
      <c r="W177" s="152"/>
      <c r="X177" s="152"/>
      <c r="Y177" s="401"/>
      <c r="Z177" s="152"/>
      <c r="AA177" s="68"/>
      <c r="AB177" s="152"/>
      <c r="AC177" s="152"/>
      <c r="AD177" s="401" t="s">
        <v>181</v>
      </c>
      <c r="AE177" s="152"/>
      <c r="AF177" s="68"/>
      <c r="AG177" s="152"/>
      <c r="AH177" s="152"/>
      <c r="AI177" s="401" t="s">
        <v>181</v>
      </c>
      <c r="AJ177" s="152"/>
      <c r="AK177" s="68"/>
      <c r="AL177" s="152"/>
      <c r="AM177" s="152"/>
      <c r="AN177" s="401" t="s">
        <v>181</v>
      </c>
      <c r="AO177" s="85"/>
      <c r="AP177" s="187"/>
      <c r="AQ177" s="185" t="s">
        <v>181</v>
      </c>
      <c r="AR177" s="188"/>
      <c r="AS177" s="729"/>
      <c r="AT177" s="132"/>
      <c r="AU177" s="132"/>
      <c r="AV177" s="132"/>
      <c r="AW177" s="132"/>
      <c r="AX177" s="132"/>
      <c r="AY177" s="132"/>
      <c r="AZ177" s="132"/>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32"/>
      <c r="CW177" s="127"/>
      <c r="CX177" s="127"/>
      <c r="CY177" s="127"/>
      <c r="CZ177" s="127"/>
      <c r="DA177" s="127"/>
      <c r="DB177" s="132"/>
      <c r="DC177" s="127"/>
      <c r="DD177" s="127"/>
      <c r="DE177" s="127"/>
      <c r="DF177" s="127"/>
      <c r="DG177" s="127"/>
      <c r="DH177" s="132"/>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row>
    <row r="178" spans="1:144" s="58" customFormat="1" ht="20.25" customHeight="1">
      <c r="A178" s="55" t="s">
        <v>181</v>
      </c>
      <c r="B178" s="56" t="s">
        <v>181</v>
      </c>
      <c r="C178" s="56" t="s">
        <v>223</v>
      </c>
      <c r="D178" s="1375" t="s">
        <v>1100</v>
      </c>
      <c r="E178" s="1376"/>
      <c r="F178" s="1376"/>
      <c r="G178" s="1376"/>
      <c r="H178" s="1376"/>
      <c r="I178" s="1376"/>
      <c r="J178" s="1376"/>
      <c r="K178" s="56" t="s">
        <v>181</v>
      </c>
      <c r="L178" s="68" t="s">
        <v>181</v>
      </c>
      <c r="M178" s="152" t="s">
        <v>181</v>
      </c>
      <c r="N178" s="152" t="s">
        <v>181</v>
      </c>
      <c r="O178" s="413"/>
      <c r="P178" s="152"/>
      <c r="Q178" s="68"/>
      <c r="R178" s="152"/>
      <c r="S178" s="152"/>
      <c r="T178" s="413"/>
      <c r="U178" s="152"/>
      <c r="V178" s="68"/>
      <c r="W178" s="152"/>
      <c r="X178" s="152"/>
      <c r="Y178" s="413"/>
      <c r="Z178" s="152"/>
      <c r="AA178" s="68"/>
      <c r="AB178" s="152"/>
      <c r="AC178" s="152"/>
      <c r="AD178" s="413" t="s">
        <v>181</v>
      </c>
      <c r="AE178" s="152"/>
      <c r="AF178" s="68"/>
      <c r="AG178" s="152"/>
      <c r="AH178" s="152"/>
      <c r="AI178" s="413" t="s">
        <v>181</v>
      </c>
      <c r="AJ178" s="152"/>
      <c r="AK178" s="68"/>
      <c r="AL178" s="152"/>
      <c r="AM178" s="152"/>
      <c r="AN178" s="413" t="s">
        <v>181</v>
      </c>
      <c r="AO178" s="85" t="s">
        <v>181</v>
      </c>
      <c r="AP178" s="187" t="s">
        <v>181</v>
      </c>
      <c r="AQ178" s="204" t="s">
        <v>181</v>
      </c>
      <c r="AR178" s="188" t="s">
        <v>181</v>
      </c>
      <c r="AS178" s="729"/>
      <c r="AT178" s="132"/>
      <c r="AU178" s="132"/>
      <c r="AV178" s="132"/>
      <c r="AW178" s="132"/>
      <c r="AX178" s="132"/>
      <c r="AY178" s="132"/>
      <c r="AZ178" s="132"/>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32"/>
      <c r="CW178" s="127"/>
      <c r="CX178" s="127"/>
      <c r="CY178" s="127"/>
      <c r="CZ178" s="127"/>
      <c r="DA178" s="127"/>
      <c r="DB178" s="132"/>
      <c r="DC178" s="127"/>
      <c r="DD178" s="127"/>
      <c r="DE178" s="127"/>
      <c r="DF178" s="127"/>
      <c r="DG178" s="127"/>
      <c r="DH178" s="132"/>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row>
    <row r="179" spans="1:144" s="58" customFormat="1" ht="20.25" customHeight="1">
      <c r="A179" s="55"/>
      <c r="B179" s="56"/>
      <c r="C179" s="56"/>
      <c r="D179" s="1076" t="s">
        <v>221</v>
      </c>
      <c r="E179" s="1077"/>
      <c r="F179" s="1077"/>
      <c r="G179" s="1077"/>
      <c r="H179" s="1077"/>
      <c r="I179" s="1077"/>
      <c r="J179" s="1078"/>
      <c r="K179" s="56"/>
      <c r="L179" s="68"/>
      <c r="M179" s="152"/>
      <c r="N179" s="152"/>
      <c r="O179" s="412"/>
      <c r="P179" s="152"/>
      <c r="Q179" s="68"/>
      <c r="R179" s="152"/>
      <c r="S179" s="152"/>
      <c r="T179" s="412"/>
      <c r="U179" s="152"/>
      <c r="V179" s="68"/>
      <c r="W179" s="152"/>
      <c r="X179" s="152"/>
      <c r="Y179" s="412"/>
      <c r="Z179" s="152"/>
      <c r="AA179" s="68"/>
      <c r="AB179" s="152"/>
      <c r="AC179" s="152"/>
      <c r="AD179" s="412"/>
      <c r="AE179" s="152"/>
      <c r="AF179" s="68"/>
      <c r="AG179" s="152"/>
      <c r="AH179" s="152"/>
      <c r="AI179" s="412"/>
      <c r="AJ179" s="152"/>
      <c r="AK179" s="68"/>
      <c r="AL179" s="152"/>
      <c r="AM179" s="152"/>
      <c r="AN179" s="412"/>
      <c r="AO179" s="85"/>
      <c r="AP179" s="187"/>
      <c r="AQ179" s="52">
        <f>SUM(O179:AN179)</f>
        <v>0</v>
      </c>
      <c r="AR179" s="188"/>
      <c r="AS179" s="729"/>
      <c r="AT179" s="132" t="s">
        <v>181</v>
      </c>
      <c r="AU179" s="132" t="s">
        <v>181</v>
      </c>
      <c r="AV179" s="132" t="s">
        <v>181</v>
      </c>
      <c r="AW179" s="132" t="s">
        <v>181</v>
      </c>
      <c r="AX179" s="132" t="s">
        <v>181</v>
      </c>
      <c r="AY179" s="132" t="s">
        <v>181</v>
      </c>
      <c r="AZ179" s="132" t="s">
        <v>181</v>
      </c>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32" t="s">
        <v>181</v>
      </c>
      <c r="CW179" s="127"/>
      <c r="CX179" s="127"/>
      <c r="CY179" s="127"/>
      <c r="CZ179" s="127"/>
      <c r="DA179" s="127"/>
      <c r="DB179" s="132" t="s">
        <v>181</v>
      </c>
      <c r="DC179" s="127"/>
      <c r="DD179" s="127"/>
      <c r="DE179" s="127"/>
      <c r="DF179" s="127"/>
      <c r="DG179" s="127"/>
      <c r="DH179" s="132" t="s">
        <v>181</v>
      </c>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row>
    <row r="180" spans="1:144" s="58" customFormat="1" ht="20.25" customHeight="1">
      <c r="A180" s="55"/>
      <c r="B180" s="56"/>
      <c r="C180" s="56"/>
      <c r="D180" s="1069" t="s">
        <v>125</v>
      </c>
      <c r="E180" s="1070"/>
      <c r="F180" s="1070"/>
      <c r="G180" s="1070"/>
      <c r="H180" s="1070"/>
      <c r="I180" s="1070"/>
      <c r="J180" s="1071"/>
      <c r="K180" s="56"/>
      <c r="L180" s="68"/>
      <c r="M180" s="152"/>
      <c r="N180" s="152"/>
      <c r="O180" s="414"/>
      <c r="P180" s="152"/>
      <c r="Q180" s="68"/>
      <c r="R180" s="152"/>
      <c r="S180" s="152"/>
      <c r="T180" s="414"/>
      <c r="U180" s="152"/>
      <c r="V180" s="68"/>
      <c r="W180" s="152"/>
      <c r="X180" s="152"/>
      <c r="Y180" s="414"/>
      <c r="Z180" s="152"/>
      <c r="AA180" s="68"/>
      <c r="AB180" s="152"/>
      <c r="AC180" s="152"/>
      <c r="AD180" s="414"/>
      <c r="AE180" s="152"/>
      <c r="AF180" s="68"/>
      <c r="AG180" s="152"/>
      <c r="AH180" s="152"/>
      <c r="AI180" s="414"/>
      <c r="AJ180" s="152"/>
      <c r="AK180" s="68"/>
      <c r="AL180" s="152"/>
      <c r="AM180" s="152"/>
      <c r="AN180" s="414"/>
      <c r="AO180" s="85"/>
      <c r="AP180" s="187"/>
      <c r="AQ180" s="53">
        <f>SUM(O180:AN180)</f>
        <v>0</v>
      </c>
      <c r="AR180" s="188"/>
      <c r="AS180" s="729"/>
      <c r="AT180" s="132"/>
      <c r="AU180" s="132"/>
      <c r="AV180" s="132"/>
      <c r="AW180" s="132"/>
      <c r="AX180" s="132"/>
      <c r="AY180" s="132"/>
      <c r="AZ180" s="132"/>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32"/>
      <c r="CW180" s="127"/>
      <c r="CX180" s="127"/>
      <c r="CY180" s="127"/>
      <c r="CZ180" s="127"/>
      <c r="DA180" s="127"/>
      <c r="DB180" s="132"/>
      <c r="DC180" s="127"/>
      <c r="DD180" s="127"/>
      <c r="DE180" s="127"/>
      <c r="DF180" s="127"/>
      <c r="DG180" s="127"/>
      <c r="DH180" s="132"/>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row>
    <row r="181" spans="1:144" s="58" customFormat="1" ht="9.9499999999999993" customHeight="1">
      <c r="A181" s="55"/>
      <c r="B181" s="56"/>
      <c r="C181" s="56"/>
      <c r="D181" s="1067"/>
      <c r="E181" s="1004"/>
      <c r="F181" s="1004"/>
      <c r="G181" s="1004"/>
      <c r="H181" s="1004"/>
      <c r="I181" s="1004"/>
      <c r="J181" s="1004"/>
      <c r="K181" s="56"/>
      <c r="L181" s="68"/>
      <c r="M181" s="152"/>
      <c r="N181" s="152"/>
      <c r="O181" s="401" t="s">
        <v>181</v>
      </c>
      <c r="P181" s="152"/>
      <c r="Q181" s="68"/>
      <c r="R181" s="152"/>
      <c r="S181" s="152"/>
      <c r="T181" s="401" t="s">
        <v>181</v>
      </c>
      <c r="U181" s="152"/>
      <c r="V181" s="68"/>
      <c r="W181" s="152"/>
      <c r="X181" s="152"/>
      <c r="Y181" s="401" t="s">
        <v>181</v>
      </c>
      <c r="Z181" s="152"/>
      <c r="AA181" s="68"/>
      <c r="AB181" s="152"/>
      <c r="AC181" s="152"/>
      <c r="AD181" s="401" t="s">
        <v>181</v>
      </c>
      <c r="AE181" s="152"/>
      <c r="AF181" s="68"/>
      <c r="AG181" s="152"/>
      <c r="AH181" s="152"/>
      <c r="AI181" s="401" t="s">
        <v>181</v>
      </c>
      <c r="AJ181" s="152"/>
      <c r="AK181" s="68"/>
      <c r="AL181" s="152"/>
      <c r="AM181" s="152"/>
      <c r="AN181" s="401" t="s">
        <v>181</v>
      </c>
      <c r="AO181" s="85"/>
      <c r="AP181" s="187"/>
      <c r="AQ181" s="185" t="s">
        <v>181</v>
      </c>
      <c r="AR181" s="188"/>
      <c r="AS181" s="729"/>
      <c r="AT181" s="132"/>
      <c r="AU181" s="132"/>
      <c r="AV181" s="132"/>
      <c r="AW181" s="132"/>
      <c r="AX181" s="132"/>
      <c r="AY181" s="132"/>
      <c r="AZ181" s="132"/>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32"/>
      <c r="CW181" s="127"/>
      <c r="CX181" s="127"/>
      <c r="CY181" s="127"/>
      <c r="CZ181" s="127"/>
      <c r="DA181" s="127"/>
      <c r="DB181" s="132"/>
      <c r="DC181" s="127"/>
      <c r="DD181" s="127"/>
      <c r="DE181" s="127"/>
      <c r="DF181" s="127"/>
      <c r="DG181" s="127"/>
      <c r="DH181" s="132"/>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row>
    <row r="182" spans="1:144" s="58" customFormat="1" ht="20.25" customHeight="1">
      <c r="A182" s="55" t="s">
        <v>181</v>
      </c>
      <c r="B182" s="56" t="s">
        <v>181</v>
      </c>
      <c r="C182" s="56" t="s">
        <v>224</v>
      </c>
      <c r="D182" s="1375" t="s">
        <v>1099</v>
      </c>
      <c r="E182" s="1376"/>
      <c r="F182" s="1376"/>
      <c r="G182" s="1376"/>
      <c r="H182" s="1376"/>
      <c r="I182" s="1376"/>
      <c r="J182" s="1376"/>
      <c r="K182" s="56" t="s">
        <v>181</v>
      </c>
      <c r="L182" s="68" t="s">
        <v>181</v>
      </c>
      <c r="M182" s="152" t="s">
        <v>181</v>
      </c>
      <c r="N182" s="152" t="s">
        <v>181</v>
      </c>
      <c r="O182" s="413" t="s">
        <v>181</v>
      </c>
      <c r="P182" s="152"/>
      <c r="Q182" s="68"/>
      <c r="R182" s="152"/>
      <c r="S182" s="152"/>
      <c r="T182" s="413" t="s">
        <v>181</v>
      </c>
      <c r="U182" s="152"/>
      <c r="V182" s="68"/>
      <c r="W182" s="152"/>
      <c r="X182" s="152"/>
      <c r="Y182" s="413" t="s">
        <v>181</v>
      </c>
      <c r="Z182" s="152"/>
      <c r="AA182" s="68"/>
      <c r="AB182" s="152"/>
      <c r="AC182" s="152"/>
      <c r="AD182" s="413" t="s">
        <v>181</v>
      </c>
      <c r="AE182" s="152"/>
      <c r="AF182" s="68"/>
      <c r="AG182" s="152"/>
      <c r="AH182" s="152"/>
      <c r="AI182" s="413" t="s">
        <v>181</v>
      </c>
      <c r="AJ182" s="152"/>
      <c r="AK182" s="68"/>
      <c r="AL182" s="152"/>
      <c r="AM182" s="152"/>
      <c r="AN182" s="413" t="s">
        <v>181</v>
      </c>
      <c r="AO182" s="85" t="s">
        <v>181</v>
      </c>
      <c r="AP182" s="187" t="s">
        <v>181</v>
      </c>
      <c r="AQ182" s="204" t="s">
        <v>181</v>
      </c>
      <c r="AR182" s="188" t="s">
        <v>181</v>
      </c>
      <c r="AS182" s="729"/>
      <c r="AT182" s="132"/>
      <c r="AU182" s="132"/>
      <c r="AV182" s="132"/>
      <c r="AW182" s="132"/>
      <c r="AX182" s="132"/>
      <c r="AY182" s="132"/>
      <c r="AZ182" s="132"/>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32"/>
      <c r="CW182" s="127"/>
      <c r="CX182" s="127"/>
      <c r="CY182" s="127"/>
      <c r="CZ182" s="127"/>
      <c r="DA182" s="127"/>
      <c r="DB182" s="132"/>
      <c r="DC182" s="127"/>
      <c r="DD182" s="127"/>
      <c r="DE182" s="127"/>
      <c r="DF182" s="127"/>
      <c r="DG182" s="127"/>
      <c r="DH182" s="132"/>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row>
    <row r="183" spans="1:144" s="58" customFormat="1" ht="20.25" customHeight="1">
      <c r="A183" s="55"/>
      <c r="B183" s="56"/>
      <c r="C183" s="56"/>
      <c r="D183" s="1076" t="s">
        <v>221</v>
      </c>
      <c r="E183" s="1077"/>
      <c r="F183" s="1077"/>
      <c r="G183" s="1077"/>
      <c r="H183" s="1077"/>
      <c r="I183" s="1077"/>
      <c r="J183" s="1078"/>
      <c r="K183" s="56"/>
      <c r="L183" s="68"/>
      <c r="M183" s="152"/>
      <c r="N183" s="152"/>
      <c r="O183" s="412"/>
      <c r="P183" s="152"/>
      <c r="Q183" s="68"/>
      <c r="R183" s="152"/>
      <c r="S183" s="152"/>
      <c r="T183" s="412"/>
      <c r="U183" s="152"/>
      <c r="V183" s="68"/>
      <c r="W183" s="152"/>
      <c r="X183" s="152"/>
      <c r="Y183" s="412"/>
      <c r="Z183" s="152"/>
      <c r="AA183" s="68"/>
      <c r="AB183" s="152"/>
      <c r="AC183" s="152"/>
      <c r="AD183" s="412"/>
      <c r="AE183" s="152"/>
      <c r="AF183" s="68"/>
      <c r="AG183" s="152"/>
      <c r="AH183" s="152"/>
      <c r="AI183" s="412"/>
      <c r="AJ183" s="152"/>
      <c r="AK183" s="68"/>
      <c r="AL183" s="152"/>
      <c r="AM183" s="152"/>
      <c r="AN183" s="412"/>
      <c r="AO183" s="85"/>
      <c r="AP183" s="187"/>
      <c r="AQ183" s="52">
        <f>SUM(O183:AN183)</f>
        <v>0</v>
      </c>
      <c r="AR183" s="188"/>
      <c r="AS183" s="729"/>
      <c r="AT183" s="132" t="s">
        <v>181</v>
      </c>
      <c r="AU183" s="132" t="s">
        <v>181</v>
      </c>
      <c r="AV183" s="132" t="s">
        <v>181</v>
      </c>
      <c r="AW183" s="132" t="s">
        <v>181</v>
      </c>
      <c r="AX183" s="132" t="s">
        <v>181</v>
      </c>
      <c r="AY183" s="132" t="s">
        <v>181</v>
      </c>
      <c r="AZ183" s="132" t="s">
        <v>181</v>
      </c>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32" t="s">
        <v>181</v>
      </c>
      <c r="CW183" s="127"/>
      <c r="CX183" s="127"/>
      <c r="CY183" s="127"/>
      <c r="CZ183" s="127"/>
      <c r="DA183" s="127"/>
      <c r="DB183" s="132" t="s">
        <v>181</v>
      </c>
      <c r="DC183" s="127"/>
      <c r="DD183" s="127"/>
      <c r="DE183" s="127"/>
      <c r="DF183" s="127"/>
      <c r="DG183" s="127"/>
      <c r="DH183" s="132" t="s">
        <v>181</v>
      </c>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row>
    <row r="184" spans="1:144" s="58" customFormat="1" ht="20.25" customHeight="1">
      <c r="A184" s="55"/>
      <c r="B184" s="56"/>
      <c r="C184" s="56"/>
      <c r="D184" s="1069" t="s">
        <v>125</v>
      </c>
      <c r="E184" s="1070"/>
      <c r="F184" s="1070"/>
      <c r="G184" s="1070"/>
      <c r="H184" s="1070"/>
      <c r="I184" s="1070"/>
      <c r="J184" s="1071"/>
      <c r="K184" s="56"/>
      <c r="L184" s="68"/>
      <c r="M184" s="152"/>
      <c r="N184" s="152"/>
      <c r="O184" s="414"/>
      <c r="P184" s="152"/>
      <c r="Q184" s="68"/>
      <c r="R184" s="152"/>
      <c r="S184" s="152"/>
      <c r="T184" s="414"/>
      <c r="U184" s="152"/>
      <c r="V184" s="68"/>
      <c r="W184" s="152"/>
      <c r="X184" s="152"/>
      <c r="Y184" s="414"/>
      <c r="Z184" s="152"/>
      <c r="AA184" s="68"/>
      <c r="AB184" s="152"/>
      <c r="AC184" s="152"/>
      <c r="AD184" s="414"/>
      <c r="AE184" s="152"/>
      <c r="AF184" s="68"/>
      <c r="AG184" s="152"/>
      <c r="AH184" s="152"/>
      <c r="AI184" s="414"/>
      <c r="AJ184" s="152"/>
      <c r="AK184" s="68"/>
      <c r="AL184" s="152"/>
      <c r="AM184" s="152"/>
      <c r="AN184" s="414"/>
      <c r="AO184" s="85"/>
      <c r="AP184" s="187"/>
      <c r="AQ184" s="53">
        <f>SUM(O184:AN184)</f>
        <v>0</v>
      </c>
      <c r="AR184" s="188"/>
      <c r="AS184" s="729"/>
      <c r="AT184" s="132"/>
      <c r="AU184" s="132"/>
      <c r="AV184" s="132"/>
      <c r="AW184" s="132"/>
      <c r="AX184" s="132"/>
      <c r="AY184" s="132"/>
      <c r="AZ184" s="132"/>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32"/>
      <c r="CW184" s="127"/>
      <c r="CX184" s="127"/>
      <c r="CY184" s="127"/>
      <c r="CZ184" s="127"/>
      <c r="DA184" s="127"/>
      <c r="DB184" s="132"/>
      <c r="DC184" s="127"/>
      <c r="DD184" s="127"/>
      <c r="DE184" s="127"/>
      <c r="DF184" s="127"/>
      <c r="DG184" s="127"/>
      <c r="DH184" s="132"/>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row>
    <row r="185" spans="1:144" s="58" customFormat="1" ht="9.9499999999999993" customHeight="1">
      <c r="A185" s="55"/>
      <c r="B185" s="56"/>
      <c r="C185" s="56"/>
      <c r="D185" s="1067"/>
      <c r="E185" s="1004"/>
      <c r="F185" s="1004"/>
      <c r="G185" s="1004"/>
      <c r="H185" s="1004"/>
      <c r="I185" s="1004"/>
      <c r="J185" s="1004"/>
      <c r="K185" s="56"/>
      <c r="L185" s="68"/>
      <c r="M185" s="152"/>
      <c r="N185" s="152"/>
      <c r="O185" s="401" t="s">
        <v>181</v>
      </c>
      <c r="P185" s="152"/>
      <c r="Q185" s="68"/>
      <c r="R185" s="152"/>
      <c r="S185" s="152"/>
      <c r="T185" s="401" t="s">
        <v>181</v>
      </c>
      <c r="U185" s="152"/>
      <c r="V185" s="68"/>
      <c r="W185" s="152"/>
      <c r="X185" s="152"/>
      <c r="Y185" s="401" t="s">
        <v>181</v>
      </c>
      <c r="Z185" s="152"/>
      <c r="AA185" s="68"/>
      <c r="AB185" s="152"/>
      <c r="AC185" s="152"/>
      <c r="AD185" s="401" t="s">
        <v>181</v>
      </c>
      <c r="AE185" s="152"/>
      <c r="AF185" s="68"/>
      <c r="AG185" s="152"/>
      <c r="AH185" s="152"/>
      <c r="AI185" s="401" t="s">
        <v>181</v>
      </c>
      <c r="AJ185" s="152"/>
      <c r="AK185" s="68"/>
      <c r="AL185" s="152"/>
      <c r="AM185" s="152"/>
      <c r="AN185" s="401" t="s">
        <v>181</v>
      </c>
      <c r="AO185" s="85"/>
      <c r="AP185" s="187"/>
      <c r="AQ185" s="185" t="s">
        <v>181</v>
      </c>
      <c r="AR185" s="188"/>
      <c r="AS185" s="729"/>
      <c r="AT185" s="132"/>
      <c r="AU185" s="132"/>
      <c r="AV185" s="132"/>
      <c r="AW185" s="132"/>
      <c r="AX185" s="132"/>
      <c r="AY185" s="132"/>
      <c r="AZ185" s="132"/>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32"/>
      <c r="CW185" s="127"/>
      <c r="CX185" s="127"/>
      <c r="CY185" s="127"/>
      <c r="CZ185" s="127"/>
      <c r="DA185" s="127"/>
      <c r="DB185" s="132"/>
      <c r="DC185" s="127"/>
      <c r="DD185" s="127"/>
      <c r="DE185" s="127"/>
      <c r="DF185" s="127"/>
      <c r="DG185" s="127"/>
      <c r="DH185" s="132"/>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row>
    <row r="186" spans="1:144" s="58" customFormat="1" ht="20.25" customHeight="1">
      <c r="A186" s="55" t="s">
        <v>181</v>
      </c>
      <c r="B186" s="56" t="s">
        <v>181</v>
      </c>
      <c r="C186" s="56" t="s">
        <v>225</v>
      </c>
      <c r="D186" s="1375" t="s">
        <v>1098</v>
      </c>
      <c r="E186" s="1376"/>
      <c r="F186" s="1376"/>
      <c r="G186" s="1376"/>
      <c r="H186" s="1376"/>
      <c r="I186" s="1376"/>
      <c r="J186" s="1376"/>
      <c r="K186" s="56" t="s">
        <v>181</v>
      </c>
      <c r="L186" s="68" t="s">
        <v>181</v>
      </c>
      <c r="M186" s="152" t="s">
        <v>181</v>
      </c>
      <c r="N186" s="152" t="s">
        <v>181</v>
      </c>
      <c r="O186" s="413" t="s">
        <v>181</v>
      </c>
      <c r="P186" s="152"/>
      <c r="Q186" s="68"/>
      <c r="R186" s="152"/>
      <c r="S186" s="152"/>
      <c r="T186" s="413" t="s">
        <v>181</v>
      </c>
      <c r="U186" s="152"/>
      <c r="V186" s="68"/>
      <c r="W186" s="152"/>
      <c r="X186" s="152"/>
      <c r="Y186" s="413" t="s">
        <v>181</v>
      </c>
      <c r="Z186" s="152"/>
      <c r="AA186" s="68"/>
      <c r="AB186" s="152"/>
      <c r="AC186" s="152"/>
      <c r="AD186" s="413" t="s">
        <v>181</v>
      </c>
      <c r="AE186" s="152"/>
      <c r="AF186" s="68"/>
      <c r="AG186" s="152"/>
      <c r="AH186" s="152"/>
      <c r="AI186" s="413" t="s">
        <v>181</v>
      </c>
      <c r="AJ186" s="152"/>
      <c r="AK186" s="68"/>
      <c r="AL186" s="152"/>
      <c r="AM186" s="152"/>
      <c r="AN186" s="413" t="s">
        <v>181</v>
      </c>
      <c r="AO186" s="85" t="s">
        <v>181</v>
      </c>
      <c r="AP186" s="187" t="s">
        <v>181</v>
      </c>
      <c r="AQ186" s="204" t="s">
        <v>181</v>
      </c>
      <c r="AR186" s="188" t="s">
        <v>181</v>
      </c>
      <c r="AS186" s="729"/>
      <c r="AT186" s="132"/>
      <c r="AU186" s="132"/>
      <c r="AV186" s="132"/>
      <c r="AW186" s="132"/>
      <c r="AX186" s="132"/>
      <c r="AY186" s="132"/>
      <c r="AZ186" s="132"/>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32"/>
      <c r="CW186" s="127"/>
      <c r="CX186" s="127"/>
      <c r="CY186" s="127"/>
      <c r="CZ186" s="127"/>
      <c r="DA186" s="127"/>
      <c r="DB186" s="132"/>
      <c r="DC186" s="127"/>
      <c r="DD186" s="127"/>
      <c r="DE186" s="127"/>
      <c r="DF186" s="127"/>
      <c r="DG186" s="127"/>
      <c r="DH186" s="132"/>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row>
    <row r="187" spans="1:144" s="58" customFormat="1" ht="20.25" customHeight="1">
      <c r="A187" s="55"/>
      <c r="B187" s="56"/>
      <c r="C187" s="56"/>
      <c r="D187" s="1076" t="s">
        <v>221</v>
      </c>
      <c r="E187" s="1077"/>
      <c r="F187" s="1077"/>
      <c r="G187" s="1077"/>
      <c r="H187" s="1077"/>
      <c r="I187" s="1077"/>
      <c r="J187" s="1078"/>
      <c r="K187" s="56"/>
      <c r="L187" s="68"/>
      <c r="M187" s="152"/>
      <c r="N187" s="152"/>
      <c r="O187" s="412"/>
      <c r="P187" s="152"/>
      <c r="Q187" s="68"/>
      <c r="R187" s="152"/>
      <c r="S187" s="152"/>
      <c r="T187" s="412"/>
      <c r="U187" s="152"/>
      <c r="V187" s="68"/>
      <c r="W187" s="152"/>
      <c r="X187" s="152"/>
      <c r="Y187" s="412"/>
      <c r="Z187" s="152"/>
      <c r="AA187" s="68"/>
      <c r="AB187" s="152"/>
      <c r="AC187" s="152"/>
      <c r="AD187" s="412"/>
      <c r="AE187" s="152"/>
      <c r="AF187" s="68"/>
      <c r="AG187" s="152"/>
      <c r="AH187" s="152"/>
      <c r="AI187" s="412"/>
      <c r="AJ187" s="152"/>
      <c r="AK187" s="68"/>
      <c r="AL187" s="152"/>
      <c r="AM187" s="152"/>
      <c r="AN187" s="412"/>
      <c r="AO187" s="85"/>
      <c r="AP187" s="187"/>
      <c r="AQ187" s="52">
        <f>SUM(O187:AN187)</f>
        <v>0</v>
      </c>
      <c r="AR187" s="188"/>
      <c r="AS187" s="729"/>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row>
    <row r="188" spans="1:144" s="58" customFormat="1" ht="20.25" customHeight="1">
      <c r="A188" s="55"/>
      <c r="B188" s="56"/>
      <c r="C188" s="56"/>
      <c r="D188" s="1069" t="s">
        <v>125</v>
      </c>
      <c r="E188" s="1070"/>
      <c r="F188" s="1070"/>
      <c r="G188" s="1070"/>
      <c r="H188" s="1070"/>
      <c r="I188" s="1070"/>
      <c r="J188" s="1071"/>
      <c r="K188" s="56"/>
      <c r="L188" s="68"/>
      <c r="M188" s="152"/>
      <c r="N188" s="152"/>
      <c r="O188" s="414"/>
      <c r="P188" s="152"/>
      <c r="Q188" s="68"/>
      <c r="R188" s="152"/>
      <c r="S188" s="152"/>
      <c r="T188" s="414"/>
      <c r="U188" s="152"/>
      <c r="V188" s="68"/>
      <c r="W188" s="152"/>
      <c r="X188" s="152"/>
      <c r="Y188" s="414"/>
      <c r="Z188" s="152"/>
      <c r="AA188" s="68"/>
      <c r="AB188" s="152"/>
      <c r="AC188" s="152"/>
      <c r="AD188" s="414"/>
      <c r="AE188" s="152"/>
      <c r="AF188" s="68"/>
      <c r="AG188" s="152"/>
      <c r="AH188" s="152"/>
      <c r="AI188" s="414"/>
      <c r="AJ188" s="152"/>
      <c r="AK188" s="68"/>
      <c r="AL188" s="152"/>
      <c r="AM188" s="152"/>
      <c r="AN188" s="414"/>
      <c r="AO188" s="85"/>
      <c r="AP188" s="187"/>
      <c r="AQ188" s="53">
        <f>SUM(O188:AN188)</f>
        <v>0</v>
      </c>
      <c r="AR188" s="188"/>
      <c r="AS188" s="729"/>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row>
    <row r="189" spans="1:144" s="58" customFormat="1" ht="9.9499999999999993" customHeight="1">
      <c r="A189" s="55"/>
      <c r="B189" s="56"/>
      <c r="C189" s="56"/>
      <c r="D189" s="1085"/>
      <c r="E189" s="1077"/>
      <c r="F189" s="1077"/>
      <c r="G189" s="1077"/>
      <c r="H189" s="1077"/>
      <c r="I189" s="1077"/>
      <c r="J189" s="1077"/>
      <c r="K189" s="56"/>
      <c r="L189" s="68"/>
      <c r="M189" s="152"/>
      <c r="N189" s="152"/>
      <c r="O189" s="401" t="s">
        <v>181</v>
      </c>
      <c r="P189" s="152"/>
      <c r="Q189" s="68"/>
      <c r="R189" s="152"/>
      <c r="S189" s="152"/>
      <c r="T189" s="401" t="s">
        <v>181</v>
      </c>
      <c r="U189" s="152"/>
      <c r="V189" s="68"/>
      <c r="W189" s="152"/>
      <c r="X189" s="152"/>
      <c r="Y189" s="401" t="s">
        <v>181</v>
      </c>
      <c r="Z189" s="152"/>
      <c r="AA189" s="68"/>
      <c r="AB189" s="152"/>
      <c r="AC189" s="152"/>
      <c r="AD189" s="401" t="s">
        <v>181</v>
      </c>
      <c r="AE189" s="152"/>
      <c r="AF189" s="68"/>
      <c r="AG189" s="152"/>
      <c r="AH189" s="152"/>
      <c r="AI189" s="401" t="s">
        <v>181</v>
      </c>
      <c r="AJ189" s="152"/>
      <c r="AK189" s="68"/>
      <c r="AL189" s="152"/>
      <c r="AM189" s="152"/>
      <c r="AN189" s="401" t="s">
        <v>181</v>
      </c>
      <c r="AO189" s="85"/>
      <c r="AP189" s="187"/>
      <c r="AQ189" s="185" t="s">
        <v>181</v>
      </c>
      <c r="AR189" s="188"/>
      <c r="AS189" s="729"/>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row>
    <row r="190" spans="1:144" s="58" customFormat="1" ht="20.25" customHeight="1">
      <c r="A190" s="55" t="s">
        <v>181</v>
      </c>
      <c r="B190" s="56" t="s">
        <v>181</v>
      </c>
      <c r="C190" s="56" t="s">
        <v>226</v>
      </c>
      <c r="D190" s="1375" t="s">
        <v>1097</v>
      </c>
      <c r="E190" s="1376"/>
      <c r="F190" s="1376"/>
      <c r="G190" s="1376"/>
      <c r="H190" s="1376"/>
      <c r="I190" s="1376"/>
      <c r="J190" s="1376"/>
      <c r="K190" s="56" t="s">
        <v>181</v>
      </c>
      <c r="L190" s="68" t="s">
        <v>181</v>
      </c>
      <c r="M190" s="152" t="s">
        <v>181</v>
      </c>
      <c r="N190" s="152" t="s">
        <v>181</v>
      </c>
      <c r="O190" s="413" t="s">
        <v>181</v>
      </c>
      <c r="P190" s="152"/>
      <c r="Q190" s="68"/>
      <c r="R190" s="152"/>
      <c r="S190" s="152"/>
      <c r="T190" s="413" t="s">
        <v>181</v>
      </c>
      <c r="U190" s="152"/>
      <c r="V190" s="68"/>
      <c r="W190" s="152"/>
      <c r="X190" s="152"/>
      <c r="Y190" s="413" t="s">
        <v>181</v>
      </c>
      <c r="Z190" s="152"/>
      <c r="AA190" s="68"/>
      <c r="AB190" s="152"/>
      <c r="AC190" s="152"/>
      <c r="AD190" s="413" t="s">
        <v>181</v>
      </c>
      <c r="AE190" s="152"/>
      <c r="AF190" s="68"/>
      <c r="AG190" s="152"/>
      <c r="AH190" s="152"/>
      <c r="AI190" s="413" t="s">
        <v>181</v>
      </c>
      <c r="AJ190" s="152"/>
      <c r="AK190" s="68"/>
      <c r="AL190" s="152"/>
      <c r="AM190" s="152"/>
      <c r="AN190" s="413" t="s">
        <v>181</v>
      </c>
      <c r="AO190" s="85" t="s">
        <v>181</v>
      </c>
      <c r="AP190" s="187" t="s">
        <v>181</v>
      </c>
      <c r="AQ190" s="204" t="s">
        <v>181</v>
      </c>
      <c r="AR190" s="188" t="s">
        <v>181</v>
      </c>
      <c r="AS190" s="729"/>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row>
    <row r="191" spans="1:144" s="58" customFormat="1" ht="20.25" customHeight="1">
      <c r="A191" s="55"/>
      <c r="B191" s="56"/>
      <c r="C191" s="56"/>
      <c r="D191" s="1076" t="s">
        <v>221</v>
      </c>
      <c r="E191" s="1077"/>
      <c r="F191" s="1077"/>
      <c r="G191" s="1077"/>
      <c r="H191" s="1077"/>
      <c r="I191" s="1077"/>
      <c r="J191" s="1078"/>
      <c r="K191" s="56"/>
      <c r="L191" s="68"/>
      <c r="M191" s="152"/>
      <c r="N191" s="152"/>
      <c r="O191" s="412"/>
      <c r="P191" s="152"/>
      <c r="Q191" s="68"/>
      <c r="R191" s="152"/>
      <c r="S191" s="152"/>
      <c r="T191" s="412"/>
      <c r="U191" s="152"/>
      <c r="V191" s="68"/>
      <c r="W191" s="152"/>
      <c r="X191" s="152"/>
      <c r="Y191" s="412"/>
      <c r="Z191" s="152"/>
      <c r="AA191" s="68"/>
      <c r="AB191" s="152"/>
      <c r="AC191" s="152"/>
      <c r="AD191" s="412"/>
      <c r="AE191" s="152"/>
      <c r="AF191" s="68"/>
      <c r="AG191" s="152"/>
      <c r="AH191" s="152"/>
      <c r="AI191" s="412"/>
      <c r="AJ191" s="152"/>
      <c r="AK191" s="68"/>
      <c r="AL191" s="152"/>
      <c r="AM191" s="152"/>
      <c r="AN191" s="412"/>
      <c r="AO191" s="85"/>
      <c r="AP191" s="187"/>
      <c r="AQ191" s="52">
        <f>SUM(O191:AN191)</f>
        <v>0</v>
      </c>
      <c r="AR191" s="188"/>
      <c r="AS191" s="729"/>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row>
    <row r="192" spans="1:144" s="58" customFormat="1" ht="20.25" customHeight="1">
      <c r="A192" s="55"/>
      <c r="B192" s="56"/>
      <c r="C192" s="56"/>
      <c r="D192" s="1069" t="s">
        <v>125</v>
      </c>
      <c r="E192" s="1070"/>
      <c r="F192" s="1070"/>
      <c r="G192" s="1070"/>
      <c r="H192" s="1070"/>
      <c r="I192" s="1070"/>
      <c r="J192" s="1071"/>
      <c r="K192" s="56"/>
      <c r="L192" s="68"/>
      <c r="M192" s="152"/>
      <c r="N192" s="152"/>
      <c r="O192" s="414"/>
      <c r="P192" s="152"/>
      <c r="Q192" s="68"/>
      <c r="R192" s="152"/>
      <c r="S192" s="152"/>
      <c r="T192" s="414"/>
      <c r="U192" s="152"/>
      <c r="V192" s="68"/>
      <c r="W192" s="152"/>
      <c r="X192" s="152"/>
      <c r="Y192" s="414"/>
      <c r="Z192" s="152"/>
      <c r="AA192" s="68"/>
      <c r="AB192" s="152"/>
      <c r="AC192" s="152"/>
      <c r="AD192" s="414"/>
      <c r="AE192" s="152"/>
      <c r="AF192" s="68"/>
      <c r="AG192" s="152"/>
      <c r="AH192" s="152"/>
      <c r="AI192" s="414"/>
      <c r="AJ192" s="152"/>
      <c r="AK192" s="68"/>
      <c r="AL192" s="152"/>
      <c r="AM192" s="152"/>
      <c r="AN192" s="414"/>
      <c r="AO192" s="85"/>
      <c r="AP192" s="187"/>
      <c r="AQ192" s="53">
        <f>SUM(O192:AN192)</f>
        <v>0</v>
      </c>
      <c r="AR192" s="188"/>
      <c r="AS192" s="729"/>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row>
    <row r="193" spans="1:144" s="58" customFormat="1" ht="9.9499999999999993" customHeight="1">
      <c r="A193" s="55"/>
      <c r="B193" s="56"/>
      <c r="C193" s="56"/>
      <c r="D193" s="1085"/>
      <c r="E193" s="1077"/>
      <c r="F193" s="1077"/>
      <c r="G193" s="1077"/>
      <c r="H193" s="1077"/>
      <c r="I193" s="1077"/>
      <c r="J193" s="1077"/>
      <c r="K193" s="56"/>
      <c r="L193" s="68"/>
      <c r="M193" s="152"/>
      <c r="N193" s="152"/>
      <c r="O193" s="401" t="s">
        <v>181</v>
      </c>
      <c r="P193" s="152"/>
      <c r="Q193" s="68"/>
      <c r="R193" s="152"/>
      <c r="S193" s="152"/>
      <c r="T193" s="401" t="s">
        <v>181</v>
      </c>
      <c r="U193" s="152"/>
      <c r="V193" s="68"/>
      <c r="W193" s="152"/>
      <c r="X193" s="152"/>
      <c r="Y193" s="401" t="s">
        <v>181</v>
      </c>
      <c r="Z193" s="152"/>
      <c r="AA193" s="68"/>
      <c r="AB193" s="152"/>
      <c r="AC193" s="152"/>
      <c r="AD193" s="401" t="s">
        <v>181</v>
      </c>
      <c r="AE193" s="152"/>
      <c r="AF193" s="68"/>
      <c r="AG193" s="152"/>
      <c r="AH193" s="152"/>
      <c r="AI193" s="401" t="s">
        <v>181</v>
      </c>
      <c r="AJ193" s="152"/>
      <c r="AK193" s="68"/>
      <c r="AL193" s="152"/>
      <c r="AM193" s="152"/>
      <c r="AN193" s="401" t="s">
        <v>181</v>
      </c>
      <c r="AO193" s="85"/>
      <c r="AP193" s="187"/>
      <c r="AQ193" s="185" t="s">
        <v>181</v>
      </c>
      <c r="AR193" s="188"/>
      <c r="AS193" s="729"/>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row>
    <row r="194" spans="1:144" s="58" customFormat="1" ht="20.25" customHeight="1">
      <c r="A194" s="55" t="s">
        <v>181</v>
      </c>
      <c r="B194" s="56" t="s">
        <v>181</v>
      </c>
      <c r="C194" s="56" t="s">
        <v>227</v>
      </c>
      <c r="D194" s="1375" t="s">
        <v>1096</v>
      </c>
      <c r="E194" s="1376"/>
      <c r="F194" s="1376"/>
      <c r="G194" s="1376"/>
      <c r="H194" s="1376"/>
      <c r="I194" s="1376"/>
      <c r="J194" s="1376"/>
      <c r="K194" s="56" t="s">
        <v>181</v>
      </c>
      <c r="L194" s="68" t="s">
        <v>181</v>
      </c>
      <c r="M194" s="152" t="s">
        <v>181</v>
      </c>
      <c r="N194" s="152" t="s">
        <v>181</v>
      </c>
      <c r="O194" s="413" t="s">
        <v>181</v>
      </c>
      <c r="P194" s="152"/>
      <c r="Q194" s="68"/>
      <c r="R194" s="152"/>
      <c r="S194" s="152"/>
      <c r="T194" s="413" t="s">
        <v>181</v>
      </c>
      <c r="U194" s="152"/>
      <c r="V194" s="68"/>
      <c r="W194" s="152"/>
      <c r="X194" s="152"/>
      <c r="Y194" s="413" t="s">
        <v>181</v>
      </c>
      <c r="Z194" s="152"/>
      <c r="AA194" s="68"/>
      <c r="AB194" s="152"/>
      <c r="AC194" s="152"/>
      <c r="AD194" s="413" t="s">
        <v>181</v>
      </c>
      <c r="AE194" s="152"/>
      <c r="AF194" s="68"/>
      <c r="AG194" s="152"/>
      <c r="AH194" s="152"/>
      <c r="AI194" s="413" t="s">
        <v>181</v>
      </c>
      <c r="AJ194" s="152"/>
      <c r="AK194" s="68"/>
      <c r="AL194" s="152"/>
      <c r="AM194" s="152"/>
      <c r="AN194" s="413" t="s">
        <v>181</v>
      </c>
      <c r="AO194" s="85" t="s">
        <v>181</v>
      </c>
      <c r="AP194" s="187" t="s">
        <v>181</v>
      </c>
      <c r="AQ194" s="204" t="s">
        <v>181</v>
      </c>
      <c r="AR194" s="188" t="s">
        <v>181</v>
      </c>
      <c r="AS194" s="729"/>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row>
    <row r="195" spans="1:144" s="58" customFormat="1" ht="20.25" customHeight="1">
      <c r="A195" s="55"/>
      <c r="B195" s="56"/>
      <c r="C195" s="56"/>
      <c r="D195" s="1076" t="s">
        <v>221</v>
      </c>
      <c r="E195" s="1077"/>
      <c r="F195" s="1077"/>
      <c r="G195" s="1077"/>
      <c r="H195" s="1077"/>
      <c r="I195" s="1077"/>
      <c r="J195" s="1078"/>
      <c r="K195" s="56"/>
      <c r="L195" s="68"/>
      <c r="M195" s="152"/>
      <c r="N195" s="152"/>
      <c r="O195" s="412"/>
      <c r="P195" s="152"/>
      <c r="Q195" s="68"/>
      <c r="R195" s="152"/>
      <c r="S195" s="152"/>
      <c r="T195" s="412"/>
      <c r="U195" s="152"/>
      <c r="V195" s="68"/>
      <c r="W195" s="152"/>
      <c r="X195" s="152"/>
      <c r="Y195" s="412"/>
      <c r="Z195" s="152"/>
      <c r="AA195" s="68"/>
      <c r="AB195" s="152"/>
      <c r="AC195" s="152"/>
      <c r="AD195" s="412"/>
      <c r="AE195" s="152"/>
      <c r="AF195" s="68"/>
      <c r="AG195" s="152"/>
      <c r="AH195" s="152"/>
      <c r="AI195" s="412"/>
      <c r="AJ195" s="152"/>
      <c r="AK195" s="68"/>
      <c r="AL195" s="152"/>
      <c r="AM195" s="152"/>
      <c r="AN195" s="412"/>
      <c r="AO195" s="85"/>
      <c r="AP195" s="187"/>
      <c r="AQ195" s="52">
        <f>SUM(O195:AN195)</f>
        <v>0</v>
      </c>
      <c r="AR195" s="188"/>
      <c r="AS195" s="729"/>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row>
    <row r="196" spans="1:144" s="58" customFormat="1" ht="20.25" customHeight="1">
      <c r="A196" s="55"/>
      <c r="B196" s="56"/>
      <c r="C196" s="56"/>
      <c r="D196" s="1069" t="s">
        <v>125</v>
      </c>
      <c r="E196" s="1070"/>
      <c r="F196" s="1070"/>
      <c r="G196" s="1070"/>
      <c r="H196" s="1070"/>
      <c r="I196" s="1070"/>
      <c r="J196" s="1071"/>
      <c r="K196" s="56"/>
      <c r="L196" s="68"/>
      <c r="M196" s="152"/>
      <c r="N196" s="152"/>
      <c r="O196" s="414"/>
      <c r="P196" s="152"/>
      <c r="Q196" s="68"/>
      <c r="R196" s="152"/>
      <c r="S196" s="152"/>
      <c r="T196" s="414"/>
      <c r="U196" s="152"/>
      <c r="V196" s="68"/>
      <c r="W196" s="152"/>
      <c r="X196" s="152"/>
      <c r="Y196" s="414"/>
      <c r="Z196" s="152"/>
      <c r="AA196" s="68"/>
      <c r="AB196" s="152"/>
      <c r="AC196" s="152"/>
      <c r="AD196" s="414"/>
      <c r="AE196" s="152"/>
      <c r="AF196" s="68"/>
      <c r="AG196" s="152"/>
      <c r="AH196" s="152"/>
      <c r="AI196" s="414"/>
      <c r="AJ196" s="152"/>
      <c r="AK196" s="68"/>
      <c r="AL196" s="152"/>
      <c r="AM196" s="152"/>
      <c r="AN196" s="414"/>
      <c r="AO196" s="85"/>
      <c r="AP196" s="187"/>
      <c r="AQ196" s="53">
        <f>SUM(O196:AN196)</f>
        <v>0</v>
      </c>
      <c r="AR196" s="188"/>
      <c r="AS196" s="729"/>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row>
    <row r="197" spans="1:144" s="58" customFormat="1" ht="9.9499999999999993" customHeight="1">
      <c r="A197" s="55"/>
      <c r="B197" s="56"/>
      <c r="C197" s="56"/>
      <c r="D197" s="1085"/>
      <c r="E197" s="1077"/>
      <c r="F197" s="1077"/>
      <c r="G197" s="1077"/>
      <c r="H197" s="1077"/>
      <c r="I197" s="1077"/>
      <c r="J197" s="1077"/>
      <c r="K197" s="56"/>
      <c r="L197" s="68"/>
      <c r="M197" s="152"/>
      <c r="N197" s="152"/>
      <c r="O197" s="401" t="s">
        <v>181</v>
      </c>
      <c r="P197" s="152"/>
      <c r="Q197" s="68"/>
      <c r="R197" s="152"/>
      <c r="S197" s="152"/>
      <c r="T197" s="401" t="s">
        <v>181</v>
      </c>
      <c r="U197" s="152"/>
      <c r="V197" s="68"/>
      <c r="W197" s="152"/>
      <c r="X197" s="152"/>
      <c r="Y197" s="401" t="s">
        <v>181</v>
      </c>
      <c r="Z197" s="152"/>
      <c r="AA197" s="68"/>
      <c r="AB197" s="152"/>
      <c r="AC197" s="152"/>
      <c r="AD197" s="401" t="s">
        <v>181</v>
      </c>
      <c r="AE197" s="152"/>
      <c r="AF197" s="68"/>
      <c r="AG197" s="152"/>
      <c r="AH197" s="152"/>
      <c r="AI197" s="401" t="s">
        <v>181</v>
      </c>
      <c r="AJ197" s="152"/>
      <c r="AK197" s="68"/>
      <c r="AL197" s="152"/>
      <c r="AM197" s="152"/>
      <c r="AN197" s="401" t="s">
        <v>181</v>
      </c>
      <c r="AO197" s="85"/>
      <c r="AP197" s="187"/>
      <c r="AQ197" s="185" t="s">
        <v>181</v>
      </c>
      <c r="AR197" s="188"/>
      <c r="AS197" s="729"/>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row>
    <row r="198" spans="1:144" s="58" customFormat="1" ht="20.25" customHeight="1">
      <c r="A198" s="55" t="s">
        <v>181</v>
      </c>
      <c r="B198" s="56" t="s">
        <v>181</v>
      </c>
      <c r="C198" s="56" t="s">
        <v>228</v>
      </c>
      <c r="D198" s="1375" t="s">
        <v>1095</v>
      </c>
      <c r="E198" s="1376"/>
      <c r="F198" s="1376"/>
      <c r="G198" s="1376"/>
      <c r="H198" s="1376"/>
      <c r="I198" s="1376"/>
      <c r="J198" s="1376"/>
      <c r="K198" s="56" t="s">
        <v>181</v>
      </c>
      <c r="L198" s="68" t="s">
        <v>181</v>
      </c>
      <c r="M198" s="152" t="s">
        <v>181</v>
      </c>
      <c r="N198" s="152" t="s">
        <v>181</v>
      </c>
      <c r="O198" s="413" t="s">
        <v>181</v>
      </c>
      <c r="P198" s="152"/>
      <c r="Q198" s="68"/>
      <c r="R198" s="152"/>
      <c r="S198" s="152"/>
      <c r="T198" s="413" t="s">
        <v>181</v>
      </c>
      <c r="U198" s="152"/>
      <c r="V198" s="68"/>
      <c r="W198" s="152"/>
      <c r="X198" s="152"/>
      <c r="Y198" s="413" t="s">
        <v>181</v>
      </c>
      <c r="Z198" s="152"/>
      <c r="AA198" s="68"/>
      <c r="AB198" s="152"/>
      <c r="AC198" s="152"/>
      <c r="AD198" s="413" t="s">
        <v>181</v>
      </c>
      <c r="AE198" s="152"/>
      <c r="AF198" s="68"/>
      <c r="AG198" s="152"/>
      <c r="AH198" s="152"/>
      <c r="AI198" s="413" t="s">
        <v>181</v>
      </c>
      <c r="AJ198" s="152"/>
      <c r="AK198" s="68"/>
      <c r="AL198" s="152"/>
      <c r="AM198" s="152"/>
      <c r="AN198" s="413" t="s">
        <v>181</v>
      </c>
      <c r="AO198" s="85" t="s">
        <v>181</v>
      </c>
      <c r="AP198" s="187" t="s">
        <v>181</v>
      </c>
      <c r="AQ198" s="204" t="s">
        <v>181</v>
      </c>
      <c r="AR198" s="188" t="s">
        <v>181</v>
      </c>
      <c r="AS198" s="729"/>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row>
    <row r="199" spans="1:144" s="58" customFormat="1" ht="20.25" customHeight="1">
      <c r="A199" s="55"/>
      <c r="B199" s="56"/>
      <c r="C199" s="56"/>
      <c r="D199" s="1076" t="s">
        <v>221</v>
      </c>
      <c r="E199" s="1077"/>
      <c r="F199" s="1077"/>
      <c r="G199" s="1077"/>
      <c r="H199" s="1077"/>
      <c r="I199" s="1077"/>
      <c r="J199" s="1078"/>
      <c r="K199" s="56"/>
      <c r="L199" s="68"/>
      <c r="M199" s="152"/>
      <c r="N199" s="152"/>
      <c r="O199" s="412"/>
      <c r="P199" s="152"/>
      <c r="Q199" s="68"/>
      <c r="R199" s="152"/>
      <c r="S199" s="152"/>
      <c r="T199" s="412"/>
      <c r="U199" s="152"/>
      <c r="V199" s="68"/>
      <c r="W199" s="152"/>
      <c r="X199" s="152"/>
      <c r="Y199" s="412"/>
      <c r="Z199" s="152"/>
      <c r="AA199" s="68"/>
      <c r="AB199" s="152"/>
      <c r="AC199" s="152"/>
      <c r="AD199" s="412"/>
      <c r="AE199" s="152"/>
      <c r="AF199" s="68"/>
      <c r="AG199" s="152"/>
      <c r="AH199" s="152"/>
      <c r="AI199" s="412"/>
      <c r="AJ199" s="152"/>
      <c r="AK199" s="68"/>
      <c r="AL199" s="152"/>
      <c r="AM199" s="152"/>
      <c r="AN199" s="412"/>
      <c r="AO199" s="85"/>
      <c r="AP199" s="187"/>
      <c r="AQ199" s="52">
        <f>SUM(O199:AN199)</f>
        <v>0</v>
      </c>
      <c r="AR199" s="188"/>
      <c r="AS199" s="729"/>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row>
    <row r="200" spans="1:144" s="58" customFormat="1" ht="20.25" customHeight="1">
      <c r="A200" s="55"/>
      <c r="B200" s="56"/>
      <c r="C200" s="56"/>
      <c r="D200" s="1069" t="s">
        <v>125</v>
      </c>
      <c r="E200" s="1070"/>
      <c r="F200" s="1070"/>
      <c r="G200" s="1070"/>
      <c r="H200" s="1070"/>
      <c r="I200" s="1070"/>
      <c r="J200" s="1071"/>
      <c r="K200" s="56"/>
      <c r="L200" s="68"/>
      <c r="M200" s="152"/>
      <c r="N200" s="152"/>
      <c r="O200" s="414"/>
      <c r="P200" s="152"/>
      <c r="Q200" s="68"/>
      <c r="R200" s="152"/>
      <c r="S200" s="152"/>
      <c r="T200" s="414"/>
      <c r="U200" s="152"/>
      <c r="V200" s="68"/>
      <c r="W200" s="152"/>
      <c r="X200" s="152"/>
      <c r="Y200" s="414"/>
      <c r="Z200" s="152"/>
      <c r="AA200" s="68"/>
      <c r="AB200" s="152"/>
      <c r="AC200" s="152"/>
      <c r="AD200" s="414"/>
      <c r="AE200" s="152"/>
      <c r="AF200" s="68"/>
      <c r="AG200" s="152"/>
      <c r="AH200" s="152"/>
      <c r="AI200" s="414"/>
      <c r="AJ200" s="152"/>
      <c r="AK200" s="68"/>
      <c r="AL200" s="152"/>
      <c r="AM200" s="152"/>
      <c r="AN200" s="414"/>
      <c r="AO200" s="85"/>
      <c r="AP200" s="187"/>
      <c r="AQ200" s="53">
        <f>SUM(O200:AN200)</f>
        <v>0</v>
      </c>
      <c r="AR200" s="188"/>
      <c r="AS200" s="729"/>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row>
    <row r="201" spans="1:144" s="58" customFormat="1" ht="9.9499999999999993" customHeight="1">
      <c r="A201" s="55"/>
      <c r="B201" s="56"/>
      <c r="C201" s="56"/>
      <c r="D201" s="1085"/>
      <c r="E201" s="1077"/>
      <c r="F201" s="1077"/>
      <c r="G201" s="1077"/>
      <c r="H201" s="1077"/>
      <c r="I201" s="1077"/>
      <c r="J201" s="1077"/>
      <c r="K201" s="56"/>
      <c r="L201" s="68"/>
      <c r="M201" s="152"/>
      <c r="N201" s="152"/>
      <c r="O201" s="401" t="s">
        <v>181</v>
      </c>
      <c r="P201" s="152"/>
      <c r="Q201" s="68"/>
      <c r="R201" s="152"/>
      <c r="S201" s="152"/>
      <c r="T201" s="401" t="s">
        <v>181</v>
      </c>
      <c r="U201" s="152"/>
      <c r="V201" s="68"/>
      <c r="W201" s="152"/>
      <c r="X201" s="152"/>
      <c r="Y201" s="401" t="s">
        <v>181</v>
      </c>
      <c r="Z201" s="152"/>
      <c r="AA201" s="68"/>
      <c r="AB201" s="152"/>
      <c r="AC201" s="152"/>
      <c r="AD201" s="401" t="s">
        <v>181</v>
      </c>
      <c r="AE201" s="152"/>
      <c r="AF201" s="68"/>
      <c r="AG201" s="152"/>
      <c r="AH201" s="152"/>
      <c r="AI201" s="401" t="s">
        <v>181</v>
      </c>
      <c r="AJ201" s="152"/>
      <c r="AK201" s="68"/>
      <c r="AL201" s="152"/>
      <c r="AM201" s="152"/>
      <c r="AN201" s="401" t="s">
        <v>181</v>
      </c>
      <c r="AO201" s="85"/>
      <c r="AP201" s="187"/>
      <c r="AQ201" s="185" t="s">
        <v>181</v>
      </c>
      <c r="AR201" s="188"/>
      <c r="AS201" s="729"/>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row>
    <row r="202" spans="1:144" s="58" customFormat="1" ht="20.25" customHeight="1">
      <c r="A202" s="55" t="s">
        <v>181</v>
      </c>
      <c r="B202" s="56" t="s">
        <v>181</v>
      </c>
      <c r="C202" s="56" t="s">
        <v>229</v>
      </c>
      <c r="D202" s="1375" t="s">
        <v>1094</v>
      </c>
      <c r="E202" s="1376"/>
      <c r="F202" s="1376"/>
      <c r="G202" s="1376"/>
      <c r="H202" s="1376"/>
      <c r="I202" s="1376"/>
      <c r="J202" s="1376"/>
      <c r="K202" s="56" t="s">
        <v>181</v>
      </c>
      <c r="L202" s="68" t="s">
        <v>181</v>
      </c>
      <c r="M202" s="152" t="s">
        <v>181</v>
      </c>
      <c r="N202" s="152" t="s">
        <v>181</v>
      </c>
      <c r="O202" s="413" t="s">
        <v>181</v>
      </c>
      <c r="P202" s="152"/>
      <c r="Q202" s="68"/>
      <c r="R202" s="152"/>
      <c r="S202" s="152"/>
      <c r="T202" s="413" t="s">
        <v>181</v>
      </c>
      <c r="U202" s="152"/>
      <c r="V202" s="68"/>
      <c r="W202" s="152"/>
      <c r="X202" s="152"/>
      <c r="Y202" s="413" t="s">
        <v>181</v>
      </c>
      <c r="Z202" s="152"/>
      <c r="AA202" s="68"/>
      <c r="AB202" s="152"/>
      <c r="AC202" s="152"/>
      <c r="AD202" s="413" t="s">
        <v>181</v>
      </c>
      <c r="AE202" s="152"/>
      <c r="AF202" s="68"/>
      <c r="AG202" s="152"/>
      <c r="AH202" s="152"/>
      <c r="AI202" s="413" t="s">
        <v>181</v>
      </c>
      <c r="AJ202" s="152"/>
      <c r="AK202" s="68"/>
      <c r="AL202" s="152"/>
      <c r="AM202" s="152"/>
      <c r="AN202" s="413" t="s">
        <v>181</v>
      </c>
      <c r="AO202" s="85" t="s">
        <v>181</v>
      </c>
      <c r="AP202" s="187" t="s">
        <v>181</v>
      </c>
      <c r="AQ202" s="204" t="s">
        <v>181</v>
      </c>
      <c r="AR202" s="188" t="s">
        <v>181</v>
      </c>
      <c r="AS202" s="729"/>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row>
    <row r="203" spans="1:144" s="58" customFormat="1" ht="20.25" customHeight="1">
      <c r="A203" s="55"/>
      <c r="B203" s="56"/>
      <c r="C203" s="56"/>
      <c r="D203" s="1076" t="s">
        <v>221</v>
      </c>
      <c r="E203" s="1077"/>
      <c r="F203" s="1077"/>
      <c r="G203" s="1077"/>
      <c r="H203" s="1077"/>
      <c r="I203" s="1077"/>
      <c r="J203" s="1078"/>
      <c r="K203" s="56"/>
      <c r="L203" s="68"/>
      <c r="M203" s="152"/>
      <c r="N203" s="152"/>
      <c r="O203" s="412"/>
      <c r="P203" s="152"/>
      <c r="Q203" s="68"/>
      <c r="R203" s="152"/>
      <c r="S203" s="152"/>
      <c r="T203" s="412"/>
      <c r="U203" s="152"/>
      <c r="V203" s="68"/>
      <c r="W203" s="152"/>
      <c r="X203" s="152"/>
      <c r="Y203" s="412"/>
      <c r="Z203" s="152"/>
      <c r="AA203" s="68"/>
      <c r="AB203" s="152"/>
      <c r="AC203" s="152"/>
      <c r="AD203" s="412"/>
      <c r="AE203" s="152"/>
      <c r="AF203" s="68"/>
      <c r="AG203" s="152"/>
      <c r="AH203" s="152"/>
      <c r="AI203" s="412"/>
      <c r="AJ203" s="152"/>
      <c r="AK203" s="68"/>
      <c r="AL203" s="152"/>
      <c r="AM203" s="152"/>
      <c r="AN203" s="412"/>
      <c r="AO203" s="85"/>
      <c r="AP203" s="187"/>
      <c r="AQ203" s="52">
        <f>SUM(O203:AN203)</f>
        <v>0</v>
      </c>
      <c r="AR203" s="188"/>
      <c r="AS203" s="729"/>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row>
    <row r="204" spans="1:144" s="58" customFormat="1" ht="20.25" customHeight="1">
      <c r="A204" s="55"/>
      <c r="B204" s="56"/>
      <c r="C204" s="56"/>
      <c r="D204" s="1069" t="s">
        <v>125</v>
      </c>
      <c r="E204" s="1070"/>
      <c r="F204" s="1070"/>
      <c r="G204" s="1070"/>
      <c r="H204" s="1070"/>
      <c r="I204" s="1070"/>
      <c r="J204" s="1071"/>
      <c r="K204" s="56"/>
      <c r="L204" s="68"/>
      <c r="M204" s="152"/>
      <c r="N204" s="152"/>
      <c r="O204" s="414"/>
      <c r="P204" s="152"/>
      <c r="Q204" s="68"/>
      <c r="R204" s="152"/>
      <c r="S204" s="152"/>
      <c r="T204" s="414"/>
      <c r="U204" s="152"/>
      <c r="V204" s="68"/>
      <c r="W204" s="152"/>
      <c r="X204" s="152"/>
      <c r="Y204" s="414"/>
      <c r="Z204" s="152"/>
      <c r="AA204" s="68"/>
      <c r="AB204" s="152"/>
      <c r="AC204" s="152"/>
      <c r="AD204" s="414"/>
      <c r="AE204" s="152"/>
      <c r="AF204" s="68"/>
      <c r="AG204" s="152"/>
      <c r="AH204" s="152"/>
      <c r="AI204" s="414"/>
      <c r="AJ204" s="152"/>
      <c r="AK204" s="68"/>
      <c r="AL204" s="152"/>
      <c r="AM204" s="152"/>
      <c r="AN204" s="414"/>
      <c r="AO204" s="85"/>
      <c r="AP204" s="187"/>
      <c r="AQ204" s="53">
        <f>SUM(O204:AN204)</f>
        <v>0</v>
      </c>
      <c r="AR204" s="188"/>
      <c r="AS204" s="729"/>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row>
    <row r="205" spans="1:144" s="58" customFormat="1" ht="9.9499999999999993" customHeight="1">
      <c r="A205" s="55"/>
      <c r="B205" s="56"/>
      <c r="C205" s="56"/>
      <c r="D205" s="1085"/>
      <c r="E205" s="1077"/>
      <c r="F205" s="1077"/>
      <c r="G205" s="1077"/>
      <c r="H205" s="1077"/>
      <c r="I205" s="1077"/>
      <c r="J205" s="1077"/>
      <c r="K205" s="56"/>
      <c r="L205" s="68"/>
      <c r="M205" s="152"/>
      <c r="N205" s="152"/>
      <c r="O205" s="401" t="s">
        <v>181</v>
      </c>
      <c r="P205" s="152"/>
      <c r="Q205" s="68"/>
      <c r="R205" s="152"/>
      <c r="S205" s="152"/>
      <c r="T205" s="401" t="s">
        <v>181</v>
      </c>
      <c r="U205" s="152"/>
      <c r="V205" s="68"/>
      <c r="W205" s="152"/>
      <c r="X205" s="152"/>
      <c r="Y205" s="401" t="s">
        <v>181</v>
      </c>
      <c r="Z205" s="152"/>
      <c r="AA205" s="68"/>
      <c r="AB205" s="152"/>
      <c r="AC205" s="152"/>
      <c r="AD205" s="401" t="s">
        <v>181</v>
      </c>
      <c r="AE205" s="152"/>
      <c r="AF205" s="68"/>
      <c r="AG205" s="152"/>
      <c r="AH205" s="152"/>
      <c r="AI205" s="401" t="s">
        <v>181</v>
      </c>
      <c r="AJ205" s="152"/>
      <c r="AK205" s="68"/>
      <c r="AL205" s="152"/>
      <c r="AM205" s="152"/>
      <c r="AN205" s="401" t="s">
        <v>181</v>
      </c>
      <c r="AO205" s="85"/>
      <c r="AP205" s="187"/>
      <c r="AQ205" s="185" t="s">
        <v>181</v>
      </c>
      <c r="AR205" s="188"/>
      <c r="AS205" s="729"/>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row>
    <row r="206" spans="1:144" s="58" customFormat="1" ht="20.25" customHeight="1">
      <c r="A206" s="55" t="s">
        <v>181</v>
      </c>
      <c r="B206" s="56" t="s">
        <v>181</v>
      </c>
      <c r="C206" s="56" t="s">
        <v>230</v>
      </c>
      <c r="D206" s="1375" t="s">
        <v>1093</v>
      </c>
      <c r="E206" s="1376"/>
      <c r="F206" s="1376"/>
      <c r="G206" s="1376"/>
      <c r="H206" s="1376"/>
      <c r="I206" s="1376"/>
      <c r="J206" s="1376"/>
      <c r="K206" s="56" t="s">
        <v>181</v>
      </c>
      <c r="L206" s="68" t="s">
        <v>181</v>
      </c>
      <c r="M206" s="152" t="s">
        <v>181</v>
      </c>
      <c r="N206" s="152" t="s">
        <v>181</v>
      </c>
      <c r="O206" s="413" t="s">
        <v>181</v>
      </c>
      <c r="P206" s="152"/>
      <c r="Q206" s="68"/>
      <c r="R206" s="152"/>
      <c r="S206" s="152"/>
      <c r="T206" s="413" t="s">
        <v>181</v>
      </c>
      <c r="U206" s="152"/>
      <c r="V206" s="68"/>
      <c r="W206" s="152"/>
      <c r="X206" s="152"/>
      <c r="Y206" s="413" t="s">
        <v>181</v>
      </c>
      <c r="Z206" s="152"/>
      <c r="AA206" s="68"/>
      <c r="AB206" s="152"/>
      <c r="AC206" s="152"/>
      <c r="AD206" s="413" t="s">
        <v>181</v>
      </c>
      <c r="AE206" s="152"/>
      <c r="AF206" s="68"/>
      <c r="AG206" s="152"/>
      <c r="AH206" s="152"/>
      <c r="AI206" s="413" t="s">
        <v>181</v>
      </c>
      <c r="AJ206" s="152"/>
      <c r="AK206" s="68"/>
      <c r="AL206" s="152"/>
      <c r="AM206" s="152"/>
      <c r="AN206" s="413" t="s">
        <v>181</v>
      </c>
      <c r="AO206" s="85" t="s">
        <v>181</v>
      </c>
      <c r="AP206" s="187" t="s">
        <v>181</v>
      </c>
      <c r="AQ206" s="204" t="s">
        <v>181</v>
      </c>
      <c r="AR206" s="188" t="s">
        <v>181</v>
      </c>
      <c r="AS206" s="729"/>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row>
    <row r="207" spans="1:144" s="58" customFormat="1" ht="20.25" customHeight="1">
      <c r="A207" s="55"/>
      <c r="B207" s="56"/>
      <c r="C207" s="56"/>
      <c r="D207" s="1076" t="s">
        <v>221</v>
      </c>
      <c r="E207" s="1077"/>
      <c r="F207" s="1077"/>
      <c r="G207" s="1077"/>
      <c r="H207" s="1077"/>
      <c r="I207" s="1077"/>
      <c r="J207" s="1078"/>
      <c r="K207" s="56"/>
      <c r="L207" s="68"/>
      <c r="M207" s="152"/>
      <c r="N207" s="152"/>
      <c r="O207" s="412"/>
      <c r="P207" s="152"/>
      <c r="Q207" s="68"/>
      <c r="R207" s="152"/>
      <c r="S207" s="152"/>
      <c r="T207" s="412"/>
      <c r="U207" s="152"/>
      <c r="V207" s="68"/>
      <c r="W207" s="152"/>
      <c r="X207" s="152"/>
      <c r="Y207" s="412"/>
      <c r="Z207" s="152"/>
      <c r="AA207" s="68"/>
      <c r="AB207" s="152"/>
      <c r="AC207" s="152"/>
      <c r="AD207" s="412"/>
      <c r="AE207" s="152"/>
      <c r="AF207" s="68"/>
      <c r="AG207" s="152"/>
      <c r="AH207" s="152"/>
      <c r="AI207" s="412"/>
      <c r="AJ207" s="152"/>
      <c r="AK207" s="68"/>
      <c r="AL207" s="152"/>
      <c r="AM207" s="152"/>
      <c r="AN207" s="412"/>
      <c r="AO207" s="85"/>
      <c r="AP207" s="187"/>
      <c r="AQ207" s="52">
        <f>SUM(O207:AN207)</f>
        <v>0</v>
      </c>
      <c r="AR207" s="188"/>
      <c r="AS207" s="729"/>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row>
    <row r="208" spans="1:144" s="58" customFormat="1" ht="20.25" customHeight="1">
      <c r="A208" s="55"/>
      <c r="B208" s="56"/>
      <c r="C208" s="56"/>
      <c r="D208" s="1069" t="s">
        <v>125</v>
      </c>
      <c r="E208" s="1070"/>
      <c r="F208" s="1070"/>
      <c r="G208" s="1070"/>
      <c r="H208" s="1070"/>
      <c r="I208" s="1070"/>
      <c r="J208" s="1071"/>
      <c r="K208" s="56"/>
      <c r="L208" s="68"/>
      <c r="M208" s="152"/>
      <c r="N208" s="152"/>
      <c r="O208" s="414"/>
      <c r="P208" s="152"/>
      <c r="Q208" s="68"/>
      <c r="R208" s="152"/>
      <c r="S208" s="152"/>
      <c r="T208" s="414"/>
      <c r="U208" s="152"/>
      <c r="V208" s="68"/>
      <c r="W208" s="152"/>
      <c r="X208" s="152"/>
      <c r="Y208" s="414"/>
      <c r="Z208" s="152"/>
      <c r="AA208" s="68"/>
      <c r="AB208" s="152"/>
      <c r="AC208" s="152"/>
      <c r="AD208" s="414"/>
      <c r="AE208" s="152"/>
      <c r="AF208" s="68"/>
      <c r="AG208" s="152"/>
      <c r="AH208" s="152"/>
      <c r="AI208" s="414"/>
      <c r="AJ208" s="152"/>
      <c r="AK208" s="68"/>
      <c r="AL208" s="152"/>
      <c r="AM208" s="152"/>
      <c r="AN208" s="414"/>
      <c r="AO208" s="85"/>
      <c r="AP208" s="187"/>
      <c r="AQ208" s="53">
        <f>SUM(O208:AN208)</f>
        <v>0</v>
      </c>
      <c r="AR208" s="188"/>
      <c r="AS208" s="729"/>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row>
    <row r="209" spans="1:144" s="58" customFormat="1" ht="9.9499999999999993" customHeight="1">
      <c r="A209" s="55" t="s">
        <v>181</v>
      </c>
      <c r="B209" s="56" t="s">
        <v>181</v>
      </c>
      <c r="C209" s="56" t="s">
        <v>181</v>
      </c>
      <c r="D209" s="56" t="s">
        <v>181</v>
      </c>
      <c r="E209" s="56" t="s">
        <v>181</v>
      </c>
      <c r="F209" s="56" t="s">
        <v>181</v>
      </c>
      <c r="G209" s="56" t="s">
        <v>181</v>
      </c>
      <c r="H209" s="56" t="s">
        <v>181</v>
      </c>
      <c r="I209" s="56" t="s">
        <v>181</v>
      </c>
      <c r="J209" s="56" t="s">
        <v>181</v>
      </c>
      <c r="K209" s="56" t="s">
        <v>181</v>
      </c>
      <c r="L209" s="68" t="s">
        <v>181</v>
      </c>
      <c r="M209" s="152" t="s">
        <v>181</v>
      </c>
      <c r="N209" s="152" t="s">
        <v>181</v>
      </c>
      <c r="O209" s="401"/>
      <c r="P209" s="152"/>
      <c r="Q209" s="68"/>
      <c r="R209" s="152"/>
      <c r="S209" s="152"/>
      <c r="T209" s="401"/>
      <c r="U209" s="152"/>
      <c r="V209" s="68"/>
      <c r="W209" s="152"/>
      <c r="X209" s="152"/>
      <c r="Y209" s="401"/>
      <c r="Z209" s="152"/>
      <c r="AA209" s="68"/>
      <c r="AB209" s="152"/>
      <c r="AC209" s="152"/>
      <c r="AD209" s="401"/>
      <c r="AE209" s="152"/>
      <c r="AF209" s="68"/>
      <c r="AG209" s="152"/>
      <c r="AH209" s="152"/>
      <c r="AI209" s="401"/>
      <c r="AJ209" s="152"/>
      <c r="AK209" s="68"/>
      <c r="AL209" s="152"/>
      <c r="AM209" s="152"/>
      <c r="AN209" s="401"/>
      <c r="AO209" s="85" t="s">
        <v>181</v>
      </c>
      <c r="AP209" s="187" t="s">
        <v>181</v>
      </c>
      <c r="AQ209" s="185"/>
      <c r="AR209" s="188" t="s">
        <v>181</v>
      </c>
      <c r="AS209" s="729"/>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row>
    <row r="210" spans="1:144" s="58" customFormat="1" ht="20.25" customHeight="1">
      <c r="A210" s="55" t="s">
        <v>181</v>
      </c>
      <c r="B210" s="56">
        <v>6</v>
      </c>
      <c r="C210" s="1128" t="s">
        <v>231</v>
      </c>
      <c r="D210" s="1129"/>
      <c r="E210" s="1129"/>
      <c r="F210" s="1129"/>
      <c r="G210" s="1129"/>
      <c r="H210" s="1129"/>
      <c r="I210" s="1129"/>
      <c r="J210" s="1129"/>
      <c r="K210" s="56" t="s">
        <v>181</v>
      </c>
      <c r="L210" s="68" t="s">
        <v>181</v>
      </c>
      <c r="M210" s="152" t="s">
        <v>181</v>
      </c>
      <c r="N210" s="152" t="s">
        <v>181</v>
      </c>
      <c r="O210" s="408"/>
      <c r="P210" s="152"/>
      <c r="Q210" s="68"/>
      <c r="R210" s="152"/>
      <c r="S210" s="152"/>
      <c r="T210" s="408"/>
      <c r="U210" s="152"/>
      <c r="V210" s="68"/>
      <c r="W210" s="152"/>
      <c r="X210" s="152"/>
      <c r="Y210" s="408"/>
      <c r="Z210" s="152"/>
      <c r="AA210" s="68"/>
      <c r="AB210" s="152"/>
      <c r="AC210" s="152"/>
      <c r="AD210" s="408"/>
      <c r="AE210" s="152"/>
      <c r="AF210" s="68"/>
      <c r="AG210" s="152"/>
      <c r="AH210" s="152"/>
      <c r="AI210" s="408"/>
      <c r="AJ210" s="152"/>
      <c r="AK210" s="68"/>
      <c r="AL210" s="152"/>
      <c r="AM210" s="152"/>
      <c r="AN210" s="408"/>
      <c r="AO210" s="85" t="s">
        <v>181</v>
      </c>
      <c r="AP210" s="187" t="s">
        <v>181</v>
      </c>
      <c r="AQ210" s="53">
        <f>SUM(O210:AN210)</f>
        <v>0</v>
      </c>
      <c r="AR210" s="188" t="s">
        <v>181</v>
      </c>
      <c r="AS210" s="729"/>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row>
    <row r="211" spans="1:144" s="58" customFormat="1" ht="9.9499999999999993" customHeight="1">
      <c r="A211" s="55" t="s">
        <v>181</v>
      </c>
      <c r="B211" s="56" t="s">
        <v>181</v>
      </c>
      <c r="C211" s="56" t="s">
        <v>181</v>
      </c>
      <c r="D211" s="56" t="s">
        <v>181</v>
      </c>
      <c r="E211" s="56" t="s">
        <v>181</v>
      </c>
      <c r="F211" s="56" t="s">
        <v>181</v>
      </c>
      <c r="G211" s="56" t="s">
        <v>181</v>
      </c>
      <c r="H211" s="56" t="s">
        <v>181</v>
      </c>
      <c r="I211" s="56" t="s">
        <v>181</v>
      </c>
      <c r="J211" s="56" t="s">
        <v>181</v>
      </c>
      <c r="K211" s="56" t="s">
        <v>181</v>
      </c>
      <c r="L211" s="68" t="s">
        <v>181</v>
      </c>
      <c r="M211" s="152" t="s">
        <v>181</v>
      </c>
      <c r="N211" s="152" t="s">
        <v>181</v>
      </c>
      <c r="O211" s="401"/>
      <c r="P211" s="152"/>
      <c r="Q211" s="68"/>
      <c r="R211" s="152"/>
      <c r="S211" s="152"/>
      <c r="T211" s="401"/>
      <c r="U211" s="152"/>
      <c r="V211" s="68"/>
      <c r="W211" s="152"/>
      <c r="X211" s="152"/>
      <c r="Y211" s="401"/>
      <c r="Z211" s="152"/>
      <c r="AA211" s="68"/>
      <c r="AB211" s="152"/>
      <c r="AC211" s="152"/>
      <c r="AD211" s="401"/>
      <c r="AE211" s="152"/>
      <c r="AF211" s="68"/>
      <c r="AG211" s="152"/>
      <c r="AH211" s="152"/>
      <c r="AI211" s="401"/>
      <c r="AJ211" s="152"/>
      <c r="AK211" s="68"/>
      <c r="AL211" s="152"/>
      <c r="AM211" s="152"/>
      <c r="AN211" s="401"/>
      <c r="AO211" s="85" t="s">
        <v>181</v>
      </c>
      <c r="AP211" s="187" t="s">
        <v>181</v>
      </c>
      <c r="AQ211" s="185" t="s">
        <v>181</v>
      </c>
      <c r="AR211" s="188" t="s">
        <v>181</v>
      </c>
      <c r="AS211" s="729"/>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row>
    <row r="212" spans="1:144" s="58" customFormat="1" ht="20.25" customHeight="1">
      <c r="A212" s="55" t="s">
        <v>181</v>
      </c>
      <c r="B212" s="56">
        <v>7</v>
      </c>
      <c r="C212" s="1347" t="s">
        <v>244</v>
      </c>
      <c r="D212" s="1348"/>
      <c r="E212" s="1348"/>
      <c r="F212" s="1348"/>
      <c r="G212" s="1348"/>
      <c r="H212" s="1348"/>
      <c r="I212" s="1348"/>
      <c r="J212" s="1348"/>
      <c r="K212" s="56" t="s">
        <v>181</v>
      </c>
      <c r="L212" s="68" t="s">
        <v>181</v>
      </c>
      <c r="M212" s="152" t="s">
        <v>181</v>
      </c>
      <c r="N212" s="152" t="s">
        <v>181</v>
      </c>
      <c r="O212" s="401"/>
      <c r="P212" s="152"/>
      <c r="Q212" s="68"/>
      <c r="R212" s="152"/>
      <c r="S212" s="152"/>
      <c r="T212" s="401"/>
      <c r="U212" s="152"/>
      <c r="V212" s="68"/>
      <c r="W212" s="152"/>
      <c r="X212" s="152"/>
      <c r="Y212" s="401"/>
      <c r="Z212" s="152"/>
      <c r="AA212" s="68"/>
      <c r="AB212" s="152"/>
      <c r="AC212" s="152"/>
      <c r="AD212" s="401"/>
      <c r="AE212" s="152"/>
      <c r="AF212" s="68"/>
      <c r="AG212" s="152"/>
      <c r="AH212" s="152"/>
      <c r="AI212" s="401" t="s">
        <v>181</v>
      </c>
      <c r="AJ212" s="152"/>
      <c r="AK212" s="68"/>
      <c r="AL212" s="152"/>
      <c r="AM212" s="152"/>
      <c r="AN212" s="401" t="s">
        <v>181</v>
      </c>
      <c r="AO212" s="85" t="s">
        <v>181</v>
      </c>
      <c r="AP212" s="187" t="s">
        <v>181</v>
      </c>
      <c r="AQ212" s="185" t="s">
        <v>181</v>
      </c>
      <c r="AR212" s="188" t="s">
        <v>181</v>
      </c>
      <c r="AS212" s="729"/>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row>
    <row r="213" spans="1:144" s="58" customFormat="1" ht="20.25" customHeight="1">
      <c r="A213" s="55"/>
      <c r="B213" s="56"/>
      <c r="C213" s="56"/>
      <c r="D213" s="1068" t="s">
        <v>242</v>
      </c>
      <c r="E213" s="966"/>
      <c r="F213" s="966"/>
      <c r="G213" s="966"/>
      <c r="H213" s="966"/>
      <c r="I213" s="966"/>
      <c r="J213" s="966"/>
      <c r="K213" s="56"/>
      <c r="L213" s="68"/>
      <c r="M213" s="152"/>
      <c r="N213" s="152"/>
      <c r="O213" s="410"/>
      <c r="P213" s="152"/>
      <c r="Q213" s="68"/>
      <c r="R213" s="152"/>
      <c r="S213" s="152"/>
      <c r="T213" s="410"/>
      <c r="U213" s="152"/>
      <c r="V213" s="68"/>
      <c r="W213" s="152"/>
      <c r="X213" s="152"/>
      <c r="Y213" s="410"/>
      <c r="Z213" s="152"/>
      <c r="AA213" s="68"/>
      <c r="AB213" s="152"/>
      <c r="AC213" s="152"/>
      <c r="AD213" s="410"/>
      <c r="AE213" s="152"/>
      <c r="AF213" s="68"/>
      <c r="AG213" s="152"/>
      <c r="AH213" s="152"/>
      <c r="AI213" s="410"/>
      <c r="AJ213" s="152"/>
      <c r="AK213" s="68"/>
      <c r="AL213" s="152"/>
      <c r="AM213" s="152"/>
      <c r="AN213" s="410"/>
      <c r="AO213" s="85"/>
      <c r="AP213" s="187"/>
      <c r="AQ213" s="52">
        <f>SUM(O213:AN213)</f>
        <v>0</v>
      </c>
      <c r="AR213" s="188"/>
      <c r="AS213" s="729"/>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row>
    <row r="214" spans="1:144" s="58" customFormat="1" ht="20.25" customHeight="1">
      <c r="A214" s="55" t="s">
        <v>181</v>
      </c>
      <c r="B214" s="56"/>
      <c r="C214" s="56"/>
      <c r="D214" s="1068" t="s">
        <v>242</v>
      </c>
      <c r="E214" s="966"/>
      <c r="F214" s="966"/>
      <c r="G214" s="966"/>
      <c r="H214" s="966"/>
      <c r="I214" s="966"/>
      <c r="J214" s="966"/>
      <c r="K214" s="56"/>
      <c r="L214" s="68"/>
      <c r="M214" s="152"/>
      <c r="N214" s="152"/>
      <c r="O214" s="410"/>
      <c r="P214" s="152"/>
      <c r="Q214" s="68"/>
      <c r="R214" s="152"/>
      <c r="S214" s="152"/>
      <c r="T214" s="410"/>
      <c r="U214" s="152"/>
      <c r="V214" s="68"/>
      <c r="W214" s="152"/>
      <c r="X214" s="152"/>
      <c r="Y214" s="410"/>
      <c r="Z214" s="152"/>
      <c r="AA214" s="68"/>
      <c r="AB214" s="152"/>
      <c r="AC214" s="152"/>
      <c r="AD214" s="410"/>
      <c r="AE214" s="152"/>
      <c r="AF214" s="68"/>
      <c r="AG214" s="152"/>
      <c r="AH214" s="152"/>
      <c r="AI214" s="410"/>
      <c r="AJ214" s="152"/>
      <c r="AK214" s="68"/>
      <c r="AL214" s="152"/>
      <c r="AM214" s="152"/>
      <c r="AN214" s="410"/>
      <c r="AO214" s="85"/>
      <c r="AP214" s="187"/>
      <c r="AQ214" s="52">
        <f>SUM(O214:AN214)</f>
        <v>0</v>
      </c>
      <c r="AR214" s="188"/>
      <c r="AS214" s="729"/>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row>
    <row r="215" spans="1:144" s="58" customFormat="1" ht="20.25" customHeight="1">
      <c r="A215" s="55" t="s">
        <v>181</v>
      </c>
      <c r="B215" s="56" t="s">
        <v>181</v>
      </c>
      <c r="C215" s="56" t="s">
        <v>181</v>
      </c>
      <c r="D215" s="1068" t="s">
        <v>242</v>
      </c>
      <c r="E215" s="966"/>
      <c r="F215" s="966"/>
      <c r="G215" s="966"/>
      <c r="H215" s="966"/>
      <c r="I215" s="966"/>
      <c r="J215" s="966"/>
      <c r="K215" s="56"/>
      <c r="L215" s="68"/>
      <c r="M215" s="152"/>
      <c r="N215" s="152"/>
      <c r="O215" s="410"/>
      <c r="P215" s="152"/>
      <c r="Q215" s="68"/>
      <c r="R215" s="152"/>
      <c r="S215" s="152"/>
      <c r="T215" s="410"/>
      <c r="U215" s="152"/>
      <c r="V215" s="68"/>
      <c r="W215" s="152"/>
      <c r="X215" s="152"/>
      <c r="Y215" s="410"/>
      <c r="Z215" s="152"/>
      <c r="AA215" s="68"/>
      <c r="AB215" s="152"/>
      <c r="AC215" s="152"/>
      <c r="AD215" s="410"/>
      <c r="AE215" s="152"/>
      <c r="AF215" s="68"/>
      <c r="AG215" s="152"/>
      <c r="AH215" s="152"/>
      <c r="AI215" s="410"/>
      <c r="AJ215" s="152"/>
      <c r="AK215" s="68"/>
      <c r="AL215" s="152"/>
      <c r="AM215" s="152"/>
      <c r="AN215" s="410"/>
      <c r="AO215" s="85"/>
      <c r="AP215" s="187"/>
      <c r="AQ215" s="52">
        <f>SUM(O215:AN215)</f>
        <v>0</v>
      </c>
      <c r="AR215" s="188"/>
      <c r="AS215" s="729"/>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row>
    <row r="216" spans="1:144" s="58" customFormat="1" ht="20.25" customHeight="1">
      <c r="A216" s="55"/>
      <c r="B216" s="56"/>
      <c r="C216" s="56"/>
      <c r="D216" s="1068" t="s">
        <v>242</v>
      </c>
      <c r="E216" s="966"/>
      <c r="F216" s="966"/>
      <c r="G216" s="966"/>
      <c r="H216" s="966"/>
      <c r="I216" s="966"/>
      <c r="J216" s="966"/>
      <c r="K216" s="56"/>
      <c r="L216" s="68"/>
      <c r="M216" s="152"/>
      <c r="N216" s="152"/>
      <c r="O216" s="410"/>
      <c r="P216" s="152"/>
      <c r="Q216" s="68"/>
      <c r="R216" s="152"/>
      <c r="S216" s="152"/>
      <c r="T216" s="410"/>
      <c r="U216" s="152"/>
      <c r="V216" s="68"/>
      <c r="W216" s="152"/>
      <c r="X216" s="152"/>
      <c r="Y216" s="410"/>
      <c r="Z216" s="152"/>
      <c r="AA216" s="68"/>
      <c r="AB216" s="152"/>
      <c r="AC216" s="152"/>
      <c r="AD216" s="410"/>
      <c r="AE216" s="152"/>
      <c r="AF216" s="68"/>
      <c r="AG216" s="152"/>
      <c r="AH216" s="152"/>
      <c r="AI216" s="410"/>
      <c r="AJ216" s="152"/>
      <c r="AK216" s="68"/>
      <c r="AL216" s="152"/>
      <c r="AM216" s="152"/>
      <c r="AN216" s="410"/>
      <c r="AO216" s="85"/>
      <c r="AP216" s="187"/>
      <c r="AQ216" s="52">
        <f t="shared" ref="AQ216:AQ222" si="90">SUM(O216:AN216)</f>
        <v>0</v>
      </c>
      <c r="AR216" s="188"/>
      <c r="AS216" s="729"/>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row>
    <row r="217" spans="1:144" s="58" customFormat="1" ht="20.25" customHeight="1">
      <c r="A217" s="55"/>
      <c r="B217" s="56"/>
      <c r="C217" s="56"/>
      <c r="D217" s="1068" t="s">
        <v>242</v>
      </c>
      <c r="E217" s="966"/>
      <c r="F217" s="966"/>
      <c r="G217" s="966"/>
      <c r="H217" s="966"/>
      <c r="I217" s="966"/>
      <c r="J217" s="966"/>
      <c r="K217" s="56"/>
      <c r="L217" s="68"/>
      <c r="M217" s="152"/>
      <c r="N217" s="152"/>
      <c r="O217" s="410"/>
      <c r="P217" s="152"/>
      <c r="Q217" s="68"/>
      <c r="R217" s="152"/>
      <c r="S217" s="152"/>
      <c r="T217" s="410"/>
      <c r="U217" s="152"/>
      <c r="V217" s="68"/>
      <c r="W217" s="152"/>
      <c r="X217" s="152"/>
      <c r="Y217" s="410"/>
      <c r="Z217" s="152"/>
      <c r="AA217" s="68"/>
      <c r="AB217" s="152"/>
      <c r="AC217" s="152"/>
      <c r="AD217" s="410"/>
      <c r="AE217" s="152"/>
      <c r="AF217" s="68"/>
      <c r="AG217" s="152"/>
      <c r="AH217" s="152"/>
      <c r="AI217" s="410"/>
      <c r="AJ217" s="152"/>
      <c r="AK217" s="68"/>
      <c r="AL217" s="152"/>
      <c r="AM217" s="152"/>
      <c r="AN217" s="410"/>
      <c r="AO217" s="85"/>
      <c r="AP217" s="187"/>
      <c r="AQ217" s="52">
        <f t="shared" si="90"/>
        <v>0</v>
      </c>
      <c r="AR217" s="188"/>
      <c r="AS217" s="729"/>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row>
    <row r="218" spans="1:144" s="58" customFormat="1" ht="20.25" customHeight="1">
      <c r="A218" s="55"/>
      <c r="B218" s="56"/>
      <c r="C218" s="56"/>
      <c r="D218" s="1068" t="s">
        <v>242</v>
      </c>
      <c r="E218" s="966"/>
      <c r="F218" s="966"/>
      <c r="G218" s="966"/>
      <c r="H218" s="966"/>
      <c r="I218" s="966"/>
      <c r="J218" s="966"/>
      <c r="K218" s="56"/>
      <c r="L218" s="68"/>
      <c r="M218" s="152"/>
      <c r="N218" s="152"/>
      <c r="O218" s="410"/>
      <c r="P218" s="152"/>
      <c r="Q218" s="68"/>
      <c r="R218" s="152"/>
      <c r="S218" s="152"/>
      <c r="T218" s="410"/>
      <c r="U218" s="152"/>
      <c r="V218" s="68"/>
      <c r="W218" s="152"/>
      <c r="X218" s="152"/>
      <c r="Y218" s="410"/>
      <c r="Z218" s="152"/>
      <c r="AA218" s="68"/>
      <c r="AB218" s="152"/>
      <c r="AC218" s="152"/>
      <c r="AD218" s="410"/>
      <c r="AE218" s="152"/>
      <c r="AF218" s="68"/>
      <c r="AG218" s="152"/>
      <c r="AH218" s="152"/>
      <c r="AI218" s="410"/>
      <c r="AJ218" s="152"/>
      <c r="AK218" s="68"/>
      <c r="AL218" s="152"/>
      <c r="AM218" s="152"/>
      <c r="AN218" s="410"/>
      <c r="AO218" s="85"/>
      <c r="AP218" s="187"/>
      <c r="AQ218" s="52">
        <f t="shared" si="90"/>
        <v>0</v>
      </c>
      <c r="AR218" s="188"/>
      <c r="AS218" s="729"/>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row>
    <row r="219" spans="1:144" s="58" customFormat="1" ht="20.25" customHeight="1">
      <c r="A219" s="55"/>
      <c r="B219" s="56"/>
      <c r="C219" s="56"/>
      <c r="D219" s="1068" t="s">
        <v>242</v>
      </c>
      <c r="E219" s="966"/>
      <c r="F219" s="966"/>
      <c r="G219" s="966"/>
      <c r="H219" s="966"/>
      <c r="I219" s="966"/>
      <c r="J219" s="966"/>
      <c r="K219" s="56"/>
      <c r="L219" s="68"/>
      <c r="M219" s="152"/>
      <c r="N219" s="152"/>
      <c r="O219" s="410"/>
      <c r="P219" s="152"/>
      <c r="Q219" s="68"/>
      <c r="R219" s="152"/>
      <c r="S219" s="152"/>
      <c r="T219" s="410"/>
      <c r="U219" s="152"/>
      <c r="V219" s="68"/>
      <c r="W219" s="152"/>
      <c r="X219" s="152"/>
      <c r="Y219" s="410"/>
      <c r="Z219" s="152"/>
      <c r="AA219" s="68"/>
      <c r="AB219" s="152"/>
      <c r="AC219" s="152"/>
      <c r="AD219" s="410"/>
      <c r="AE219" s="152"/>
      <c r="AF219" s="68"/>
      <c r="AG219" s="152"/>
      <c r="AH219" s="152"/>
      <c r="AI219" s="410"/>
      <c r="AJ219" s="152"/>
      <c r="AK219" s="68"/>
      <c r="AL219" s="152"/>
      <c r="AM219" s="152"/>
      <c r="AN219" s="410"/>
      <c r="AO219" s="85"/>
      <c r="AP219" s="187"/>
      <c r="AQ219" s="52">
        <f t="shared" si="90"/>
        <v>0</v>
      </c>
      <c r="AR219" s="188"/>
      <c r="AS219" s="729"/>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row>
    <row r="220" spans="1:144" s="58" customFormat="1" ht="20.25" customHeight="1">
      <c r="A220" s="55"/>
      <c r="B220" s="56"/>
      <c r="C220" s="56"/>
      <c r="D220" s="1068" t="s">
        <v>242</v>
      </c>
      <c r="E220" s="966"/>
      <c r="F220" s="966"/>
      <c r="G220" s="966"/>
      <c r="H220" s="966"/>
      <c r="I220" s="966"/>
      <c r="J220" s="966"/>
      <c r="K220" s="56"/>
      <c r="L220" s="68"/>
      <c r="M220" s="152"/>
      <c r="N220" s="152"/>
      <c r="O220" s="410"/>
      <c r="P220" s="152"/>
      <c r="Q220" s="68"/>
      <c r="R220" s="152"/>
      <c r="S220" s="152"/>
      <c r="T220" s="410"/>
      <c r="U220" s="152"/>
      <c r="V220" s="68"/>
      <c r="W220" s="152"/>
      <c r="X220" s="152"/>
      <c r="Y220" s="410"/>
      <c r="Z220" s="152"/>
      <c r="AA220" s="68"/>
      <c r="AB220" s="152"/>
      <c r="AC220" s="152"/>
      <c r="AD220" s="410"/>
      <c r="AE220" s="152"/>
      <c r="AF220" s="68"/>
      <c r="AG220" s="152"/>
      <c r="AH220" s="152"/>
      <c r="AI220" s="410"/>
      <c r="AJ220" s="152"/>
      <c r="AK220" s="68"/>
      <c r="AL220" s="152"/>
      <c r="AM220" s="152"/>
      <c r="AN220" s="410"/>
      <c r="AO220" s="85"/>
      <c r="AP220" s="187"/>
      <c r="AQ220" s="52">
        <f t="shared" si="90"/>
        <v>0</v>
      </c>
      <c r="AR220" s="188"/>
      <c r="AS220" s="729"/>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row>
    <row r="221" spans="1:144" s="58" customFormat="1" ht="20.25" customHeight="1">
      <c r="A221" s="55"/>
      <c r="B221" s="56"/>
      <c r="C221" s="56"/>
      <c r="D221" s="1068" t="s">
        <v>242</v>
      </c>
      <c r="E221" s="966"/>
      <c r="F221" s="966"/>
      <c r="G221" s="966"/>
      <c r="H221" s="966"/>
      <c r="I221" s="966"/>
      <c r="J221" s="966"/>
      <c r="K221" s="56"/>
      <c r="L221" s="68"/>
      <c r="M221" s="152"/>
      <c r="N221" s="152"/>
      <c r="O221" s="410"/>
      <c r="P221" s="152"/>
      <c r="Q221" s="68"/>
      <c r="R221" s="152"/>
      <c r="S221" s="152"/>
      <c r="T221" s="410"/>
      <c r="U221" s="152"/>
      <c r="V221" s="68"/>
      <c r="W221" s="152"/>
      <c r="X221" s="152"/>
      <c r="Y221" s="410"/>
      <c r="Z221" s="152"/>
      <c r="AA221" s="68"/>
      <c r="AB221" s="152"/>
      <c r="AC221" s="152"/>
      <c r="AD221" s="410"/>
      <c r="AE221" s="152"/>
      <c r="AF221" s="68"/>
      <c r="AG221" s="152"/>
      <c r="AH221" s="152"/>
      <c r="AI221" s="410"/>
      <c r="AJ221" s="152"/>
      <c r="AK221" s="68"/>
      <c r="AL221" s="152"/>
      <c r="AM221" s="152"/>
      <c r="AN221" s="410"/>
      <c r="AO221" s="85"/>
      <c r="AP221" s="187"/>
      <c r="AQ221" s="52">
        <f t="shared" si="90"/>
        <v>0</v>
      </c>
      <c r="AR221" s="188"/>
      <c r="AS221" s="729"/>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row>
    <row r="222" spans="1:144" s="58" customFormat="1" ht="20.25" customHeight="1">
      <c r="A222" s="55"/>
      <c r="B222" s="56"/>
      <c r="C222" s="56"/>
      <c r="D222" s="1068" t="s">
        <v>242</v>
      </c>
      <c r="E222" s="966"/>
      <c r="F222" s="966"/>
      <c r="G222" s="966"/>
      <c r="H222" s="966"/>
      <c r="I222" s="966"/>
      <c r="J222" s="966"/>
      <c r="K222" s="56" t="s">
        <v>181</v>
      </c>
      <c r="L222" s="68" t="s">
        <v>181</v>
      </c>
      <c r="M222" s="152" t="s">
        <v>181</v>
      </c>
      <c r="N222" s="152" t="s">
        <v>181</v>
      </c>
      <c r="O222" s="410"/>
      <c r="P222" s="152"/>
      <c r="Q222" s="68"/>
      <c r="R222" s="152"/>
      <c r="S222" s="152"/>
      <c r="T222" s="410"/>
      <c r="U222" s="152"/>
      <c r="V222" s="68"/>
      <c r="W222" s="152"/>
      <c r="X222" s="152"/>
      <c r="Y222" s="410"/>
      <c r="Z222" s="152"/>
      <c r="AA222" s="68"/>
      <c r="AB222" s="152"/>
      <c r="AC222" s="152"/>
      <c r="AD222" s="410"/>
      <c r="AE222" s="152" t="s">
        <v>181</v>
      </c>
      <c r="AF222" s="68" t="s">
        <v>181</v>
      </c>
      <c r="AG222" s="152" t="s">
        <v>181</v>
      </c>
      <c r="AH222" s="152" t="s">
        <v>181</v>
      </c>
      <c r="AI222" s="410"/>
      <c r="AJ222" s="152" t="s">
        <v>181</v>
      </c>
      <c r="AK222" s="68" t="s">
        <v>181</v>
      </c>
      <c r="AL222" s="152" t="s">
        <v>181</v>
      </c>
      <c r="AM222" s="152" t="s">
        <v>181</v>
      </c>
      <c r="AN222" s="410"/>
      <c r="AO222" s="85" t="s">
        <v>181</v>
      </c>
      <c r="AP222" s="187" t="s">
        <v>181</v>
      </c>
      <c r="AQ222" s="52">
        <f t="shared" si="90"/>
        <v>0</v>
      </c>
      <c r="AR222" s="188" t="s">
        <v>181</v>
      </c>
      <c r="AS222" s="729"/>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row>
    <row r="223" spans="1:144" s="58" customFormat="1" ht="9.9499999999999993" customHeight="1">
      <c r="A223" s="55" t="s">
        <v>181</v>
      </c>
      <c r="B223" s="56" t="s">
        <v>181</v>
      </c>
      <c r="C223" s="56" t="s">
        <v>181</v>
      </c>
      <c r="D223" s="56" t="s">
        <v>181</v>
      </c>
      <c r="E223" s="56" t="s">
        <v>181</v>
      </c>
      <c r="F223" s="56" t="s">
        <v>181</v>
      </c>
      <c r="G223" s="56" t="s">
        <v>181</v>
      </c>
      <c r="H223" s="56" t="s">
        <v>181</v>
      </c>
      <c r="I223" s="56" t="s">
        <v>181</v>
      </c>
      <c r="J223" s="56" t="s">
        <v>181</v>
      </c>
      <c r="K223" s="56"/>
      <c r="L223" s="68"/>
      <c r="M223" s="152"/>
      <c r="N223" s="152"/>
      <c r="O223" s="401"/>
      <c r="P223" s="152"/>
      <c r="Q223" s="68"/>
      <c r="R223" s="152"/>
      <c r="S223" s="152"/>
      <c r="T223" s="401"/>
      <c r="U223" s="152"/>
      <c r="V223" s="68"/>
      <c r="W223" s="152"/>
      <c r="X223" s="152"/>
      <c r="Y223" s="401"/>
      <c r="Z223" s="152"/>
      <c r="AA223" s="68"/>
      <c r="AB223" s="152"/>
      <c r="AC223" s="152"/>
      <c r="AD223" s="401"/>
      <c r="AE223" s="152"/>
      <c r="AF223" s="68"/>
      <c r="AG223" s="152"/>
      <c r="AH223" s="152"/>
      <c r="AI223" s="401"/>
      <c r="AJ223" s="152"/>
      <c r="AK223" s="68"/>
      <c r="AL223" s="152"/>
      <c r="AM223" s="152"/>
      <c r="AN223" s="401"/>
      <c r="AO223" s="85"/>
      <c r="AP223" s="187"/>
      <c r="AQ223" s="185" t="s">
        <v>181</v>
      </c>
      <c r="AR223" s="188"/>
      <c r="AS223" s="729"/>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row>
    <row r="224" spans="1:144" s="58" customFormat="1" ht="20.25" customHeight="1">
      <c r="A224" s="55" t="s">
        <v>181</v>
      </c>
      <c r="B224" s="56">
        <v>8</v>
      </c>
      <c r="C224" s="1347" t="s">
        <v>245</v>
      </c>
      <c r="D224" s="1348"/>
      <c r="E224" s="1348"/>
      <c r="F224" s="1348"/>
      <c r="G224" s="1348"/>
      <c r="H224" s="1348"/>
      <c r="I224" s="1348"/>
      <c r="J224" s="1348"/>
      <c r="K224" s="56" t="s">
        <v>181</v>
      </c>
      <c r="L224" s="68" t="s">
        <v>181</v>
      </c>
      <c r="M224" s="152" t="s">
        <v>181</v>
      </c>
      <c r="N224" s="152" t="s">
        <v>181</v>
      </c>
      <c r="O224" s="401"/>
      <c r="P224" s="152"/>
      <c r="Q224" s="68"/>
      <c r="R224" s="152"/>
      <c r="S224" s="152"/>
      <c r="T224" s="401" t="s">
        <v>181</v>
      </c>
      <c r="U224" s="152"/>
      <c r="V224" s="68"/>
      <c r="W224" s="152"/>
      <c r="X224" s="152"/>
      <c r="Y224" s="401" t="s">
        <v>181</v>
      </c>
      <c r="Z224" s="152"/>
      <c r="AA224" s="68"/>
      <c r="AB224" s="152"/>
      <c r="AC224" s="152"/>
      <c r="AD224" s="401" t="s">
        <v>181</v>
      </c>
      <c r="AE224" s="152"/>
      <c r="AF224" s="68"/>
      <c r="AG224" s="152"/>
      <c r="AH224" s="152"/>
      <c r="AI224" s="401" t="s">
        <v>181</v>
      </c>
      <c r="AJ224" s="152"/>
      <c r="AK224" s="68"/>
      <c r="AL224" s="152"/>
      <c r="AM224" s="152"/>
      <c r="AN224" s="401" t="s">
        <v>181</v>
      </c>
      <c r="AO224" s="85" t="s">
        <v>181</v>
      </c>
      <c r="AP224" s="187" t="s">
        <v>181</v>
      </c>
      <c r="AQ224" s="185" t="s">
        <v>181</v>
      </c>
      <c r="AR224" s="188" t="s">
        <v>181</v>
      </c>
      <c r="AS224" s="729"/>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row>
    <row r="225" spans="1:144" s="58" customFormat="1" ht="20.25" customHeight="1">
      <c r="A225" s="55"/>
      <c r="B225" s="56"/>
      <c r="C225" s="56"/>
      <c r="D225" s="1092" t="s">
        <v>242</v>
      </c>
      <c r="E225" s="1093"/>
      <c r="F225" s="1093"/>
      <c r="G225" s="1093"/>
      <c r="H225" s="1093"/>
      <c r="I225" s="1093"/>
      <c r="J225" s="1093"/>
      <c r="K225" s="56"/>
      <c r="L225" s="68"/>
      <c r="M225" s="152"/>
      <c r="N225" s="152"/>
      <c r="O225" s="408"/>
      <c r="P225" s="152"/>
      <c r="Q225" s="68"/>
      <c r="R225" s="152"/>
      <c r="S225" s="152"/>
      <c r="T225" s="408"/>
      <c r="U225" s="152"/>
      <c r="V225" s="68"/>
      <c r="W225" s="152"/>
      <c r="X225" s="152"/>
      <c r="Y225" s="408"/>
      <c r="Z225" s="152"/>
      <c r="AA225" s="68"/>
      <c r="AB225" s="152"/>
      <c r="AC225" s="152"/>
      <c r="AD225" s="408"/>
      <c r="AE225" s="152"/>
      <c r="AF225" s="68"/>
      <c r="AG225" s="152"/>
      <c r="AH225" s="152"/>
      <c r="AI225" s="408"/>
      <c r="AJ225" s="152"/>
      <c r="AK225" s="68"/>
      <c r="AL225" s="152"/>
      <c r="AM225" s="152"/>
      <c r="AN225" s="408"/>
      <c r="AO225" s="85"/>
      <c r="AP225" s="187"/>
      <c r="AQ225" s="53">
        <f>SUM(O225:AN225)</f>
        <v>0</v>
      </c>
      <c r="AR225" s="188"/>
      <c r="AS225" s="729"/>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row>
    <row r="226" spans="1:144" s="58" customFormat="1" ht="20.25" customHeight="1">
      <c r="A226" s="55" t="s">
        <v>181</v>
      </c>
      <c r="B226" s="56"/>
      <c r="C226" s="56"/>
      <c r="D226" s="1092" t="s">
        <v>242</v>
      </c>
      <c r="E226" s="1093"/>
      <c r="F226" s="1093"/>
      <c r="G226" s="1093"/>
      <c r="H226" s="1093"/>
      <c r="I226" s="1093"/>
      <c r="J226" s="1093"/>
      <c r="K226" s="56"/>
      <c r="L226" s="68"/>
      <c r="M226" s="152"/>
      <c r="N226" s="152"/>
      <c r="O226" s="408"/>
      <c r="P226" s="152"/>
      <c r="Q226" s="68"/>
      <c r="R226" s="152"/>
      <c r="S226" s="152"/>
      <c r="T226" s="408"/>
      <c r="U226" s="152"/>
      <c r="V226" s="68"/>
      <c r="W226" s="152"/>
      <c r="X226" s="152"/>
      <c r="Y226" s="408"/>
      <c r="Z226" s="152"/>
      <c r="AA226" s="68"/>
      <c r="AB226" s="152"/>
      <c r="AC226" s="152"/>
      <c r="AD226" s="408"/>
      <c r="AE226" s="152"/>
      <c r="AF226" s="68"/>
      <c r="AG226" s="152"/>
      <c r="AH226" s="152"/>
      <c r="AI226" s="408"/>
      <c r="AJ226" s="152"/>
      <c r="AK226" s="68"/>
      <c r="AL226" s="152"/>
      <c r="AM226" s="152"/>
      <c r="AN226" s="408"/>
      <c r="AO226" s="85"/>
      <c r="AP226" s="187"/>
      <c r="AQ226" s="53">
        <f>SUM(O226:AN226)</f>
        <v>0</v>
      </c>
      <c r="AR226" s="188"/>
      <c r="AS226" s="729"/>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row>
    <row r="227" spans="1:144" s="58" customFormat="1" ht="20.25" customHeight="1">
      <c r="A227" s="55" t="s">
        <v>181</v>
      </c>
      <c r="B227" s="56" t="s">
        <v>181</v>
      </c>
      <c r="C227" s="56" t="s">
        <v>181</v>
      </c>
      <c r="D227" s="1092" t="s">
        <v>242</v>
      </c>
      <c r="E227" s="1093"/>
      <c r="F227" s="1093"/>
      <c r="G227" s="1093"/>
      <c r="H227" s="1093"/>
      <c r="I227" s="1093"/>
      <c r="J227" s="1093"/>
      <c r="K227" s="56"/>
      <c r="L227" s="68"/>
      <c r="M227" s="152"/>
      <c r="N227" s="152"/>
      <c r="O227" s="408"/>
      <c r="P227" s="152"/>
      <c r="Q227" s="68"/>
      <c r="R227" s="152"/>
      <c r="S227" s="152"/>
      <c r="T227" s="408"/>
      <c r="U227" s="152"/>
      <c r="V227" s="68"/>
      <c r="W227" s="152"/>
      <c r="X227" s="152"/>
      <c r="Y227" s="408"/>
      <c r="Z227" s="152"/>
      <c r="AA227" s="68"/>
      <c r="AB227" s="152"/>
      <c r="AC227" s="152"/>
      <c r="AD227" s="408"/>
      <c r="AE227" s="152"/>
      <c r="AF227" s="68"/>
      <c r="AG227" s="152"/>
      <c r="AH227" s="152"/>
      <c r="AI227" s="408"/>
      <c r="AJ227" s="152"/>
      <c r="AK227" s="68"/>
      <c r="AL227" s="152"/>
      <c r="AM227" s="152"/>
      <c r="AN227" s="408"/>
      <c r="AO227" s="85"/>
      <c r="AP227" s="187"/>
      <c r="AQ227" s="53">
        <f>SUM(O227:AN227)</f>
        <v>0</v>
      </c>
      <c r="AR227" s="188"/>
      <c r="AS227" s="729"/>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row>
    <row r="228" spans="1:144" s="58" customFormat="1" ht="20.25" customHeight="1">
      <c r="A228" s="55"/>
      <c r="B228" s="56"/>
      <c r="C228" s="56"/>
      <c r="D228" s="1092" t="s">
        <v>242</v>
      </c>
      <c r="E228" s="1093"/>
      <c r="F228" s="1093"/>
      <c r="G228" s="1093"/>
      <c r="H228" s="1093"/>
      <c r="I228" s="1093"/>
      <c r="J228" s="1093"/>
      <c r="K228" s="56"/>
      <c r="L228" s="68"/>
      <c r="M228" s="152"/>
      <c r="N228" s="152"/>
      <c r="O228" s="408"/>
      <c r="P228" s="152"/>
      <c r="Q228" s="68"/>
      <c r="R228" s="152"/>
      <c r="S228" s="152"/>
      <c r="T228" s="408"/>
      <c r="U228" s="152"/>
      <c r="V228" s="68"/>
      <c r="W228" s="152"/>
      <c r="X228" s="152"/>
      <c r="Y228" s="408"/>
      <c r="Z228" s="152"/>
      <c r="AA228" s="68"/>
      <c r="AB228" s="152"/>
      <c r="AC228" s="152"/>
      <c r="AD228" s="408"/>
      <c r="AE228" s="152"/>
      <c r="AF228" s="68"/>
      <c r="AG228" s="152"/>
      <c r="AH228" s="152"/>
      <c r="AI228" s="408"/>
      <c r="AJ228" s="152"/>
      <c r="AK228" s="68"/>
      <c r="AL228" s="152"/>
      <c r="AM228" s="152"/>
      <c r="AN228" s="408"/>
      <c r="AO228" s="85"/>
      <c r="AP228" s="187"/>
      <c r="AQ228" s="53">
        <f t="shared" ref="AQ228:AQ234" si="91">SUM(O228:AN228)</f>
        <v>0</v>
      </c>
      <c r="AR228" s="188"/>
      <c r="AS228" s="729"/>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row>
    <row r="229" spans="1:144" s="58" customFormat="1" ht="20.25" customHeight="1">
      <c r="A229" s="55"/>
      <c r="B229" s="56"/>
      <c r="C229" s="56"/>
      <c r="D229" s="1092" t="s">
        <v>242</v>
      </c>
      <c r="E229" s="1093"/>
      <c r="F229" s="1093"/>
      <c r="G229" s="1093"/>
      <c r="H229" s="1093"/>
      <c r="I229" s="1093"/>
      <c r="J229" s="1093"/>
      <c r="K229" s="56"/>
      <c r="L229" s="68"/>
      <c r="M229" s="152"/>
      <c r="N229" s="152"/>
      <c r="O229" s="408"/>
      <c r="P229" s="152"/>
      <c r="Q229" s="68"/>
      <c r="R229" s="152"/>
      <c r="S229" s="152"/>
      <c r="T229" s="408"/>
      <c r="U229" s="152"/>
      <c r="V229" s="68"/>
      <c r="W229" s="152"/>
      <c r="X229" s="152"/>
      <c r="Y229" s="408"/>
      <c r="Z229" s="152"/>
      <c r="AA229" s="68"/>
      <c r="AB229" s="152"/>
      <c r="AC229" s="152"/>
      <c r="AD229" s="408"/>
      <c r="AE229" s="152"/>
      <c r="AF229" s="68"/>
      <c r="AG229" s="152"/>
      <c r="AH229" s="152"/>
      <c r="AI229" s="408"/>
      <c r="AJ229" s="152"/>
      <c r="AK229" s="68"/>
      <c r="AL229" s="152"/>
      <c r="AM229" s="152"/>
      <c r="AN229" s="408"/>
      <c r="AO229" s="85"/>
      <c r="AP229" s="187"/>
      <c r="AQ229" s="53">
        <f t="shared" si="91"/>
        <v>0</v>
      </c>
      <c r="AR229" s="188"/>
      <c r="AS229" s="729"/>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row>
    <row r="230" spans="1:144" s="58" customFormat="1" ht="20.25" customHeight="1">
      <c r="A230" s="55"/>
      <c r="B230" s="56"/>
      <c r="C230" s="56"/>
      <c r="D230" s="1092" t="s">
        <v>242</v>
      </c>
      <c r="E230" s="1093"/>
      <c r="F230" s="1093"/>
      <c r="G230" s="1093"/>
      <c r="H230" s="1093"/>
      <c r="I230" s="1093"/>
      <c r="J230" s="1093"/>
      <c r="K230" s="56"/>
      <c r="L230" s="68"/>
      <c r="M230" s="152"/>
      <c r="N230" s="152"/>
      <c r="O230" s="408"/>
      <c r="P230" s="152"/>
      <c r="Q230" s="68"/>
      <c r="R230" s="152"/>
      <c r="S230" s="152"/>
      <c r="T230" s="408"/>
      <c r="U230" s="152"/>
      <c r="V230" s="68"/>
      <c r="W230" s="152"/>
      <c r="X230" s="152"/>
      <c r="Y230" s="408"/>
      <c r="Z230" s="152"/>
      <c r="AA230" s="68"/>
      <c r="AB230" s="152"/>
      <c r="AC230" s="152"/>
      <c r="AD230" s="408"/>
      <c r="AE230" s="152"/>
      <c r="AF230" s="68"/>
      <c r="AG230" s="152"/>
      <c r="AH230" s="152"/>
      <c r="AI230" s="408"/>
      <c r="AJ230" s="152"/>
      <c r="AK230" s="68"/>
      <c r="AL230" s="152"/>
      <c r="AM230" s="152"/>
      <c r="AN230" s="408"/>
      <c r="AO230" s="85"/>
      <c r="AP230" s="187"/>
      <c r="AQ230" s="53">
        <f t="shared" si="91"/>
        <v>0</v>
      </c>
      <c r="AR230" s="188"/>
      <c r="AS230" s="729"/>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row>
    <row r="231" spans="1:144" s="58" customFormat="1" ht="20.25" customHeight="1">
      <c r="A231" s="55"/>
      <c r="B231" s="56"/>
      <c r="C231" s="56"/>
      <c r="D231" s="1092" t="s">
        <v>242</v>
      </c>
      <c r="E231" s="1093"/>
      <c r="F231" s="1093"/>
      <c r="G231" s="1093"/>
      <c r="H231" s="1093"/>
      <c r="I231" s="1093"/>
      <c r="J231" s="1093"/>
      <c r="K231" s="56"/>
      <c r="L231" s="68"/>
      <c r="M231" s="152"/>
      <c r="N231" s="152"/>
      <c r="O231" s="408"/>
      <c r="P231" s="152"/>
      <c r="Q231" s="68"/>
      <c r="R231" s="152"/>
      <c r="S231" s="152"/>
      <c r="T231" s="408"/>
      <c r="U231" s="152"/>
      <c r="V231" s="68"/>
      <c r="W231" s="152"/>
      <c r="X231" s="152"/>
      <c r="Y231" s="408"/>
      <c r="Z231" s="152"/>
      <c r="AA231" s="68"/>
      <c r="AB231" s="152"/>
      <c r="AC231" s="152"/>
      <c r="AD231" s="408"/>
      <c r="AE231" s="152"/>
      <c r="AF231" s="68"/>
      <c r="AG231" s="152"/>
      <c r="AH231" s="152"/>
      <c r="AI231" s="408"/>
      <c r="AJ231" s="152"/>
      <c r="AK231" s="68"/>
      <c r="AL231" s="152"/>
      <c r="AM231" s="152"/>
      <c r="AN231" s="408"/>
      <c r="AO231" s="85"/>
      <c r="AP231" s="187"/>
      <c r="AQ231" s="53">
        <f t="shared" si="91"/>
        <v>0</v>
      </c>
      <c r="AR231" s="188"/>
      <c r="AS231" s="729"/>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row>
    <row r="232" spans="1:144" s="58" customFormat="1" ht="20.25" customHeight="1">
      <c r="A232" s="55"/>
      <c r="B232" s="56"/>
      <c r="C232" s="56"/>
      <c r="D232" s="1092" t="s">
        <v>242</v>
      </c>
      <c r="E232" s="1093"/>
      <c r="F232" s="1093"/>
      <c r="G232" s="1093"/>
      <c r="H232" s="1093"/>
      <c r="I232" s="1093"/>
      <c r="J232" s="1093"/>
      <c r="K232" s="56"/>
      <c r="L232" s="68"/>
      <c r="M232" s="152"/>
      <c r="N232" s="152"/>
      <c r="O232" s="408"/>
      <c r="P232" s="152"/>
      <c r="Q232" s="68"/>
      <c r="R232" s="152"/>
      <c r="S232" s="152"/>
      <c r="T232" s="408"/>
      <c r="U232" s="152"/>
      <c r="V232" s="68"/>
      <c r="W232" s="152"/>
      <c r="X232" s="152"/>
      <c r="Y232" s="408"/>
      <c r="Z232" s="152"/>
      <c r="AA232" s="68"/>
      <c r="AB232" s="152"/>
      <c r="AC232" s="152"/>
      <c r="AD232" s="408"/>
      <c r="AE232" s="152"/>
      <c r="AF232" s="68"/>
      <c r="AG232" s="152"/>
      <c r="AH232" s="152"/>
      <c r="AI232" s="408"/>
      <c r="AJ232" s="152"/>
      <c r="AK232" s="68"/>
      <c r="AL232" s="152"/>
      <c r="AM232" s="152"/>
      <c r="AN232" s="408"/>
      <c r="AO232" s="85"/>
      <c r="AP232" s="187"/>
      <c r="AQ232" s="53">
        <f t="shared" si="91"/>
        <v>0</v>
      </c>
      <c r="AR232" s="188"/>
      <c r="AS232" s="729"/>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row>
    <row r="233" spans="1:144" s="58" customFormat="1" ht="20.25" customHeight="1">
      <c r="A233" s="55"/>
      <c r="B233" s="56"/>
      <c r="C233" s="56"/>
      <c r="D233" s="1092" t="s">
        <v>242</v>
      </c>
      <c r="E233" s="1093"/>
      <c r="F233" s="1093"/>
      <c r="G233" s="1093"/>
      <c r="H233" s="1093"/>
      <c r="I233" s="1093"/>
      <c r="J233" s="1093"/>
      <c r="K233" s="56"/>
      <c r="L233" s="68"/>
      <c r="M233" s="152"/>
      <c r="N233" s="152"/>
      <c r="O233" s="408"/>
      <c r="P233" s="152"/>
      <c r="Q233" s="68"/>
      <c r="R233" s="152"/>
      <c r="S233" s="152"/>
      <c r="T233" s="408"/>
      <c r="U233" s="152"/>
      <c r="V233" s="68"/>
      <c r="W233" s="152"/>
      <c r="X233" s="152"/>
      <c r="Y233" s="408"/>
      <c r="Z233" s="152"/>
      <c r="AA233" s="68"/>
      <c r="AB233" s="152"/>
      <c r="AC233" s="152"/>
      <c r="AD233" s="408"/>
      <c r="AE233" s="152"/>
      <c r="AF233" s="68"/>
      <c r="AG233" s="152"/>
      <c r="AH233" s="152"/>
      <c r="AI233" s="408"/>
      <c r="AJ233" s="152"/>
      <c r="AK233" s="68"/>
      <c r="AL233" s="152"/>
      <c r="AM233" s="152"/>
      <c r="AN233" s="408"/>
      <c r="AO233" s="85"/>
      <c r="AP233" s="187"/>
      <c r="AQ233" s="53">
        <f t="shared" si="91"/>
        <v>0</v>
      </c>
      <c r="AR233" s="188"/>
      <c r="AS233" s="729"/>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row>
    <row r="234" spans="1:144" s="58" customFormat="1" ht="20.25" customHeight="1">
      <c r="A234" s="55"/>
      <c r="B234" s="56"/>
      <c r="C234" s="56"/>
      <c r="D234" s="1092" t="s">
        <v>242</v>
      </c>
      <c r="E234" s="1093"/>
      <c r="F234" s="1093"/>
      <c r="G234" s="1093"/>
      <c r="H234" s="1093"/>
      <c r="I234" s="1093"/>
      <c r="J234" s="1093"/>
      <c r="K234" s="56" t="s">
        <v>181</v>
      </c>
      <c r="L234" s="68" t="s">
        <v>181</v>
      </c>
      <c r="M234" s="152" t="s">
        <v>181</v>
      </c>
      <c r="N234" s="152" t="s">
        <v>181</v>
      </c>
      <c r="O234" s="408"/>
      <c r="P234" s="152"/>
      <c r="Q234" s="68"/>
      <c r="R234" s="152"/>
      <c r="S234" s="152"/>
      <c r="T234" s="408"/>
      <c r="U234" s="152"/>
      <c r="V234" s="68"/>
      <c r="W234" s="152"/>
      <c r="X234" s="152"/>
      <c r="Y234" s="408"/>
      <c r="Z234" s="152"/>
      <c r="AA234" s="68"/>
      <c r="AB234" s="152"/>
      <c r="AC234" s="152"/>
      <c r="AD234" s="408"/>
      <c r="AE234" s="152"/>
      <c r="AF234" s="68"/>
      <c r="AG234" s="152"/>
      <c r="AH234" s="152"/>
      <c r="AI234" s="408"/>
      <c r="AJ234" s="152" t="s">
        <v>181</v>
      </c>
      <c r="AK234" s="68" t="s">
        <v>181</v>
      </c>
      <c r="AL234" s="152" t="s">
        <v>181</v>
      </c>
      <c r="AM234" s="152" t="s">
        <v>181</v>
      </c>
      <c r="AN234" s="408"/>
      <c r="AO234" s="85" t="s">
        <v>181</v>
      </c>
      <c r="AP234" s="187" t="s">
        <v>181</v>
      </c>
      <c r="AQ234" s="53">
        <f t="shared" si="91"/>
        <v>0</v>
      </c>
      <c r="AR234" s="188" t="s">
        <v>181</v>
      </c>
      <c r="AS234" s="729"/>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row>
    <row r="235" spans="1:144" s="58" customFormat="1" ht="9.9499999999999993" customHeight="1" thickBot="1">
      <c r="A235" s="55" t="s">
        <v>181</v>
      </c>
      <c r="B235" s="56" t="s">
        <v>181</v>
      </c>
      <c r="C235" s="56" t="s">
        <v>181</v>
      </c>
      <c r="D235" s="56" t="s">
        <v>181</v>
      </c>
      <c r="E235" s="56" t="s">
        <v>181</v>
      </c>
      <c r="F235" s="56" t="s">
        <v>181</v>
      </c>
      <c r="G235" s="56" t="s">
        <v>181</v>
      </c>
      <c r="H235" s="56" t="s">
        <v>181</v>
      </c>
      <c r="I235" s="56" t="s">
        <v>181</v>
      </c>
      <c r="J235" s="56" t="s">
        <v>181</v>
      </c>
      <c r="K235" s="56"/>
      <c r="L235" s="68"/>
      <c r="M235" s="152"/>
      <c r="N235" s="152"/>
      <c r="O235" s="401"/>
      <c r="P235" s="152"/>
      <c r="Q235" s="68"/>
      <c r="R235" s="152"/>
      <c r="S235" s="152"/>
      <c r="T235" s="401"/>
      <c r="U235" s="152"/>
      <c r="V235" s="68"/>
      <c r="W235" s="152"/>
      <c r="X235" s="152"/>
      <c r="Y235" s="401"/>
      <c r="Z235" s="152"/>
      <c r="AA235" s="68"/>
      <c r="AB235" s="152"/>
      <c r="AC235" s="152"/>
      <c r="AD235" s="401"/>
      <c r="AE235" s="152"/>
      <c r="AF235" s="68"/>
      <c r="AG235" s="152"/>
      <c r="AH235" s="152"/>
      <c r="AI235" s="401"/>
      <c r="AJ235" s="152"/>
      <c r="AK235" s="68"/>
      <c r="AL235" s="152"/>
      <c r="AM235" s="152"/>
      <c r="AN235" s="401"/>
      <c r="AO235" s="85"/>
      <c r="AP235" s="187"/>
      <c r="AQ235" s="185" t="s">
        <v>181</v>
      </c>
      <c r="AR235" s="188"/>
      <c r="AS235" s="729"/>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row>
    <row r="236" spans="1:144" s="58" customFormat="1" ht="20.25" customHeight="1" thickBot="1">
      <c r="A236" s="55" t="s">
        <v>181</v>
      </c>
      <c r="B236" s="56" t="s">
        <v>181</v>
      </c>
      <c r="C236" s="56" t="s">
        <v>232</v>
      </c>
      <c r="D236" s="56"/>
      <c r="E236" s="56"/>
      <c r="F236" s="56"/>
      <c r="G236" s="56" t="s">
        <v>181</v>
      </c>
      <c r="H236" s="56" t="s">
        <v>181</v>
      </c>
      <c r="I236" s="56" t="s">
        <v>181</v>
      </c>
      <c r="J236" s="56" t="s">
        <v>181</v>
      </c>
      <c r="K236" s="56" t="s">
        <v>181</v>
      </c>
      <c r="L236" s="68" t="s">
        <v>181</v>
      </c>
      <c r="M236" s="152" t="s">
        <v>181</v>
      </c>
      <c r="N236" s="152" t="s">
        <v>181</v>
      </c>
      <c r="O236" s="407">
        <f>SUM(O146:O234)</f>
        <v>0</v>
      </c>
      <c r="P236" s="152" t="s">
        <v>181</v>
      </c>
      <c r="Q236" s="68" t="s">
        <v>181</v>
      </c>
      <c r="R236" s="152" t="s">
        <v>181</v>
      </c>
      <c r="S236" s="152" t="s">
        <v>181</v>
      </c>
      <c r="T236" s="407">
        <f>SUM(T146:T234)</f>
        <v>0</v>
      </c>
      <c r="U236" s="152" t="s">
        <v>181</v>
      </c>
      <c r="V236" s="68" t="s">
        <v>181</v>
      </c>
      <c r="W236" s="152" t="s">
        <v>181</v>
      </c>
      <c r="X236" s="152" t="s">
        <v>181</v>
      </c>
      <c r="Y236" s="407">
        <f>SUM(Y146:Y234)</f>
        <v>0</v>
      </c>
      <c r="Z236" s="152" t="s">
        <v>181</v>
      </c>
      <c r="AA236" s="68" t="s">
        <v>181</v>
      </c>
      <c r="AB236" s="152" t="s">
        <v>181</v>
      </c>
      <c r="AC236" s="152" t="s">
        <v>181</v>
      </c>
      <c r="AD236" s="407">
        <f>SUM(AD146:AD234)</f>
        <v>0</v>
      </c>
      <c r="AE236" s="152" t="s">
        <v>181</v>
      </c>
      <c r="AF236" s="68" t="s">
        <v>181</v>
      </c>
      <c r="AG236" s="152" t="s">
        <v>181</v>
      </c>
      <c r="AH236" s="152" t="s">
        <v>181</v>
      </c>
      <c r="AI236" s="407">
        <f>SUM(AI146:AI234)</f>
        <v>0</v>
      </c>
      <c r="AJ236" s="152" t="s">
        <v>181</v>
      </c>
      <c r="AK236" s="68" t="s">
        <v>181</v>
      </c>
      <c r="AL236" s="152" t="s">
        <v>181</v>
      </c>
      <c r="AM236" s="152" t="s">
        <v>181</v>
      </c>
      <c r="AN236" s="407">
        <f>SUM(AN146:AN234)</f>
        <v>0</v>
      </c>
      <c r="AO236" s="85" t="s">
        <v>181</v>
      </c>
      <c r="AP236" s="187" t="s">
        <v>181</v>
      </c>
      <c r="AQ236" s="191">
        <f>SUM(O236:AN236)</f>
        <v>0</v>
      </c>
      <c r="AR236" s="188" t="s">
        <v>181</v>
      </c>
      <c r="AS236" s="729"/>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row>
    <row r="237" spans="1:144" s="58" customFormat="1" ht="9.9499999999999993" customHeight="1" thickBot="1">
      <c r="A237" s="61" t="s">
        <v>181</v>
      </c>
      <c r="B237" s="62" t="s">
        <v>181</v>
      </c>
      <c r="C237" s="62" t="s">
        <v>181</v>
      </c>
      <c r="D237" s="62" t="s">
        <v>181</v>
      </c>
      <c r="E237" s="62" t="s">
        <v>181</v>
      </c>
      <c r="F237" s="62" t="s">
        <v>181</v>
      </c>
      <c r="G237" s="62" t="s">
        <v>181</v>
      </c>
      <c r="H237" s="62" t="s">
        <v>181</v>
      </c>
      <c r="I237" s="62" t="s">
        <v>181</v>
      </c>
      <c r="J237" s="62" t="s">
        <v>181</v>
      </c>
      <c r="K237" s="62" t="s">
        <v>181</v>
      </c>
      <c r="L237" s="79" t="s">
        <v>181</v>
      </c>
      <c r="M237" s="80" t="s">
        <v>181</v>
      </c>
      <c r="N237" s="80" t="s">
        <v>181</v>
      </c>
      <c r="O237" s="403" t="s">
        <v>181</v>
      </c>
      <c r="P237" s="80" t="s">
        <v>181</v>
      </c>
      <c r="Q237" s="79" t="s">
        <v>181</v>
      </c>
      <c r="R237" s="80" t="s">
        <v>181</v>
      </c>
      <c r="S237" s="80" t="s">
        <v>181</v>
      </c>
      <c r="T237" s="403" t="s">
        <v>181</v>
      </c>
      <c r="U237" s="80" t="s">
        <v>181</v>
      </c>
      <c r="V237" s="79" t="s">
        <v>181</v>
      </c>
      <c r="W237" s="80" t="s">
        <v>181</v>
      </c>
      <c r="X237" s="80" t="s">
        <v>181</v>
      </c>
      <c r="Y237" s="403" t="s">
        <v>181</v>
      </c>
      <c r="Z237" s="80" t="s">
        <v>181</v>
      </c>
      <c r="AA237" s="79" t="s">
        <v>181</v>
      </c>
      <c r="AB237" s="80" t="s">
        <v>181</v>
      </c>
      <c r="AC237" s="80" t="s">
        <v>181</v>
      </c>
      <c r="AD237" s="403" t="s">
        <v>181</v>
      </c>
      <c r="AE237" s="80" t="s">
        <v>181</v>
      </c>
      <c r="AF237" s="79" t="s">
        <v>181</v>
      </c>
      <c r="AG237" s="80" t="s">
        <v>181</v>
      </c>
      <c r="AH237" s="80" t="s">
        <v>181</v>
      </c>
      <c r="AI237" s="403" t="s">
        <v>181</v>
      </c>
      <c r="AJ237" s="80" t="s">
        <v>181</v>
      </c>
      <c r="AK237" s="79" t="s">
        <v>181</v>
      </c>
      <c r="AL237" s="80" t="s">
        <v>181</v>
      </c>
      <c r="AM237" s="80" t="s">
        <v>181</v>
      </c>
      <c r="AN237" s="403" t="s">
        <v>181</v>
      </c>
      <c r="AO237" s="81" t="s">
        <v>181</v>
      </c>
      <c r="AP237" s="197" t="s">
        <v>181</v>
      </c>
      <c r="AQ237" s="186" t="s">
        <v>181</v>
      </c>
      <c r="AR237" s="189" t="s">
        <v>181</v>
      </c>
      <c r="AS237" s="729"/>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row>
    <row r="238" spans="1:144" s="58" customFormat="1" ht="9.9499999999999993" customHeight="1" thickBot="1">
      <c r="A238" s="55" t="s">
        <v>181</v>
      </c>
      <c r="B238" s="56" t="s">
        <v>181</v>
      </c>
      <c r="C238" s="56" t="s">
        <v>181</v>
      </c>
      <c r="D238" s="56" t="s">
        <v>181</v>
      </c>
      <c r="E238" s="56" t="s">
        <v>181</v>
      </c>
      <c r="F238" s="56" t="s">
        <v>181</v>
      </c>
      <c r="G238" s="56" t="s">
        <v>181</v>
      </c>
      <c r="H238" s="56" t="s">
        <v>181</v>
      </c>
      <c r="I238" s="56" t="s">
        <v>181</v>
      </c>
      <c r="J238" s="56" t="s">
        <v>181</v>
      </c>
      <c r="K238" s="56" t="s">
        <v>181</v>
      </c>
      <c r="L238" s="68" t="s">
        <v>181</v>
      </c>
      <c r="M238" s="152" t="s">
        <v>181</v>
      </c>
      <c r="N238" s="152" t="s">
        <v>181</v>
      </c>
      <c r="O238" s="401" t="s">
        <v>181</v>
      </c>
      <c r="P238" s="152" t="s">
        <v>181</v>
      </c>
      <c r="Q238" s="68" t="s">
        <v>181</v>
      </c>
      <c r="R238" s="152" t="s">
        <v>181</v>
      </c>
      <c r="S238" s="152" t="s">
        <v>181</v>
      </c>
      <c r="T238" s="401" t="s">
        <v>181</v>
      </c>
      <c r="U238" s="152" t="s">
        <v>181</v>
      </c>
      <c r="V238" s="68" t="s">
        <v>181</v>
      </c>
      <c r="W238" s="152" t="s">
        <v>181</v>
      </c>
      <c r="X238" s="152" t="s">
        <v>181</v>
      </c>
      <c r="Y238" s="401" t="s">
        <v>181</v>
      </c>
      <c r="Z238" s="152" t="s">
        <v>181</v>
      </c>
      <c r="AA238" s="68" t="s">
        <v>181</v>
      </c>
      <c r="AB238" s="152" t="s">
        <v>181</v>
      </c>
      <c r="AC238" s="152" t="s">
        <v>181</v>
      </c>
      <c r="AD238" s="401" t="s">
        <v>181</v>
      </c>
      <c r="AE238" s="152" t="s">
        <v>181</v>
      </c>
      <c r="AF238" s="68" t="s">
        <v>181</v>
      </c>
      <c r="AG238" s="152" t="s">
        <v>181</v>
      </c>
      <c r="AH238" s="152" t="s">
        <v>181</v>
      </c>
      <c r="AI238" s="401" t="s">
        <v>181</v>
      </c>
      <c r="AJ238" s="152" t="s">
        <v>181</v>
      </c>
      <c r="AK238" s="68" t="s">
        <v>181</v>
      </c>
      <c r="AL238" s="152" t="s">
        <v>181</v>
      </c>
      <c r="AM238" s="152" t="s">
        <v>181</v>
      </c>
      <c r="AN238" s="401" t="s">
        <v>181</v>
      </c>
      <c r="AO238" s="85" t="s">
        <v>181</v>
      </c>
      <c r="AP238" s="187" t="s">
        <v>181</v>
      </c>
      <c r="AQ238" s="185" t="s">
        <v>181</v>
      </c>
      <c r="AR238" s="188" t="s">
        <v>181</v>
      </c>
      <c r="AS238" s="729"/>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row>
    <row r="239" spans="1:144" s="58" customFormat="1" ht="20.25" customHeight="1" thickBot="1">
      <c r="A239" s="55"/>
      <c r="B239" s="1347" t="s">
        <v>259</v>
      </c>
      <c r="C239" s="993"/>
      <c r="D239" s="993"/>
      <c r="E239" s="993"/>
      <c r="F239" s="993"/>
      <c r="G239" s="993"/>
      <c r="H239" s="993"/>
      <c r="I239" s="993"/>
      <c r="J239" s="993"/>
      <c r="K239" s="56" t="s">
        <v>181</v>
      </c>
      <c r="L239" s="68" t="s">
        <v>181</v>
      </c>
      <c r="M239" s="152" t="s">
        <v>181</v>
      </c>
      <c r="N239" s="152" t="s">
        <v>181</v>
      </c>
      <c r="O239" s="415">
        <f>O236+O140+O116+O97+O73</f>
        <v>0</v>
      </c>
      <c r="P239" s="69" t="s">
        <v>181</v>
      </c>
      <c r="Q239" s="152" t="s">
        <v>181</v>
      </c>
      <c r="R239" s="152" t="s">
        <v>181</v>
      </c>
      <c r="S239" s="152" t="s">
        <v>181</v>
      </c>
      <c r="T239" s="415">
        <f>T236+T140+T116+T97+T73</f>
        <v>0</v>
      </c>
      <c r="U239" s="69" t="s">
        <v>181</v>
      </c>
      <c r="V239" s="152" t="s">
        <v>181</v>
      </c>
      <c r="W239" s="152" t="s">
        <v>181</v>
      </c>
      <c r="X239" s="152" t="s">
        <v>181</v>
      </c>
      <c r="Y239" s="415">
        <f>Y236+Y140+Y116+Y97+Y73</f>
        <v>0</v>
      </c>
      <c r="Z239" s="69" t="s">
        <v>181</v>
      </c>
      <c r="AA239" s="152" t="s">
        <v>181</v>
      </c>
      <c r="AB239" s="152" t="s">
        <v>181</v>
      </c>
      <c r="AC239" s="152" t="s">
        <v>181</v>
      </c>
      <c r="AD239" s="415">
        <f>AD236+AD140+AD116+AD97+AD73</f>
        <v>0</v>
      </c>
      <c r="AE239" s="69" t="s">
        <v>181</v>
      </c>
      <c r="AF239" s="152" t="s">
        <v>181</v>
      </c>
      <c r="AG239" s="152" t="s">
        <v>181</v>
      </c>
      <c r="AH239" s="152" t="s">
        <v>181</v>
      </c>
      <c r="AI239" s="415">
        <f>AI236+AI140+AI116+AI97+AI73</f>
        <v>0</v>
      </c>
      <c r="AJ239" s="69" t="s">
        <v>181</v>
      </c>
      <c r="AK239" s="152" t="s">
        <v>181</v>
      </c>
      <c r="AL239" s="152" t="s">
        <v>181</v>
      </c>
      <c r="AM239" s="152" t="s">
        <v>181</v>
      </c>
      <c r="AN239" s="415">
        <f>AN236+AN140+AN116+AN97+AN73</f>
        <v>0</v>
      </c>
      <c r="AO239" s="75" t="s">
        <v>181</v>
      </c>
      <c r="AP239" s="185" t="s">
        <v>181</v>
      </c>
      <c r="AQ239" s="194">
        <f>SUM(O239:AN239)</f>
        <v>0</v>
      </c>
      <c r="AR239" s="188" t="s">
        <v>181</v>
      </c>
      <c r="AS239" s="729"/>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row>
    <row r="240" spans="1:144" s="58" customFormat="1" ht="9.9499999999999993" customHeight="1">
      <c r="A240" s="55"/>
      <c r="B240" s="56" t="s">
        <v>181</v>
      </c>
      <c r="C240" s="56" t="s">
        <v>181</v>
      </c>
      <c r="D240" s="56" t="s">
        <v>181</v>
      </c>
      <c r="E240" s="56" t="s">
        <v>181</v>
      </c>
      <c r="F240" s="56" t="s">
        <v>181</v>
      </c>
      <c r="G240" s="56" t="s">
        <v>181</v>
      </c>
      <c r="H240" s="56" t="s">
        <v>181</v>
      </c>
      <c r="I240" s="56" t="s">
        <v>181</v>
      </c>
      <c r="J240" s="56" t="s">
        <v>181</v>
      </c>
      <c r="K240" s="56" t="s">
        <v>181</v>
      </c>
      <c r="L240" s="68" t="s">
        <v>181</v>
      </c>
      <c r="M240" s="152" t="s">
        <v>181</v>
      </c>
      <c r="N240" s="152" t="s">
        <v>181</v>
      </c>
      <c r="O240" s="401" t="s">
        <v>181</v>
      </c>
      <c r="P240" s="69" t="s">
        <v>181</v>
      </c>
      <c r="Q240" s="152" t="s">
        <v>181</v>
      </c>
      <c r="R240" s="152" t="s">
        <v>181</v>
      </c>
      <c r="S240" s="152" t="s">
        <v>181</v>
      </c>
      <c r="T240" s="401" t="s">
        <v>181</v>
      </c>
      <c r="U240" s="69" t="s">
        <v>181</v>
      </c>
      <c r="V240" s="152" t="s">
        <v>181</v>
      </c>
      <c r="W240" s="152" t="s">
        <v>181</v>
      </c>
      <c r="X240" s="152" t="s">
        <v>181</v>
      </c>
      <c r="Y240" s="401" t="s">
        <v>181</v>
      </c>
      <c r="Z240" s="69" t="s">
        <v>181</v>
      </c>
      <c r="AA240" s="152" t="s">
        <v>181</v>
      </c>
      <c r="AB240" s="152" t="s">
        <v>181</v>
      </c>
      <c r="AC240" s="152" t="s">
        <v>181</v>
      </c>
      <c r="AD240" s="401" t="s">
        <v>181</v>
      </c>
      <c r="AE240" s="69" t="s">
        <v>181</v>
      </c>
      <c r="AF240" s="152" t="s">
        <v>181</v>
      </c>
      <c r="AG240" s="152" t="s">
        <v>181</v>
      </c>
      <c r="AH240" s="152" t="s">
        <v>181</v>
      </c>
      <c r="AI240" s="401" t="s">
        <v>181</v>
      </c>
      <c r="AJ240" s="69" t="s">
        <v>181</v>
      </c>
      <c r="AK240" s="152" t="s">
        <v>181</v>
      </c>
      <c r="AL240" s="152" t="s">
        <v>181</v>
      </c>
      <c r="AM240" s="152" t="s">
        <v>181</v>
      </c>
      <c r="AN240" s="401" t="s">
        <v>181</v>
      </c>
      <c r="AO240" s="75" t="s">
        <v>181</v>
      </c>
      <c r="AP240" s="185" t="s">
        <v>181</v>
      </c>
      <c r="AQ240" s="185" t="s">
        <v>181</v>
      </c>
      <c r="AR240" s="188" t="s">
        <v>181</v>
      </c>
      <c r="AS240" s="729"/>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row>
    <row r="241" spans="1:144" s="58" customFormat="1" ht="20.25" customHeight="1">
      <c r="A241" s="55"/>
      <c r="B241" s="56" t="s">
        <v>233</v>
      </c>
      <c r="C241" s="56"/>
      <c r="D241" s="56"/>
      <c r="E241" s="56" t="s">
        <v>181</v>
      </c>
      <c r="F241" s="56" t="s">
        <v>181</v>
      </c>
      <c r="G241" s="56" t="s">
        <v>181</v>
      </c>
      <c r="H241" s="56" t="s">
        <v>181</v>
      </c>
      <c r="I241" s="56" t="s">
        <v>181</v>
      </c>
      <c r="J241" s="160"/>
      <c r="K241" s="56" t="s">
        <v>181</v>
      </c>
      <c r="L241" s="68" t="s">
        <v>181</v>
      </c>
      <c r="M241" s="152" t="s">
        <v>181</v>
      </c>
      <c r="N241" s="152" t="s">
        <v>181</v>
      </c>
      <c r="O241" s="401" t="s">
        <v>181</v>
      </c>
      <c r="P241" s="69" t="s">
        <v>181</v>
      </c>
      <c r="Q241" s="152" t="s">
        <v>181</v>
      </c>
      <c r="R241" s="152" t="s">
        <v>181</v>
      </c>
      <c r="S241" s="152" t="s">
        <v>181</v>
      </c>
      <c r="T241" s="401" t="s">
        <v>181</v>
      </c>
      <c r="U241" s="69" t="s">
        <v>181</v>
      </c>
      <c r="V241" s="152" t="s">
        <v>181</v>
      </c>
      <c r="W241" s="152" t="s">
        <v>181</v>
      </c>
      <c r="X241" s="152" t="s">
        <v>181</v>
      </c>
      <c r="Y241" s="401" t="s">
        <v>181</v>
      </c>
      <c r="Z241" s="69" t="s">
        <v>181</v>
      </c>
      <c r="AA241" s="152" t="s">
        <v>181</v>
      </c>
      <c r="AB241" s="152" t="s">
        <v>181</v>
      </c>
      <c r="AC241" s="152" t="s">
        <v>181</v>
      </c>
      <c r="AD241" s="401" t="s">
        <v>181</v>
      </c>
      <c r="AE241" s="69" t="s">
        <v>181</v>
      </c>
      <c r="AF241" s="152" t="s">
        <v>181</v>
      </c>
      <c r="AG241" s="152" t="s">
        <v>181</v>
      </c>
      <c r="AH241" s="152" t="s">
        <v>181</v>
      </c>
      <c r="AI241" s="401" t="s">
        <v>181</v>
      </c>
      <c r="AJ241" s="69" t="s">
        <v>181</v>
      </c>
      <c r="AK241" s="152" t="s">
        <v>181</v>
      </c>
      <c r="AL241" s="152" t="s">
        <v>181</v>
      </c>
      <c r="AM241" s="152" t="s">
        <v>181</v>
      </c>
      <c r="AN241" s="401" t="s">
        <v>181</v>
      </c>
      <c r="AO241" s="75" t="s">
        <v>181</v>
      </c>
      <c r="AP241" s="185" t="s">
        <v>181</v>
      </c>
      <c r="AQ241" s="185" t="s">
        <v>181</v>
      </c>
      <c r="AR241" s="188" t="s">
        <v>181</v>
      </c>
      <c r="AS241" s="729"/>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row>
    <row r="242" spans="1:144" s="58" customFormat="1" ht="20.25" customHeight="1">
      <c r="A242" s="55"/>
      <c r="B242" s="56" t="s">
        <v>181</v>
      </c>
      <c r="C242" s="56" t="s">
        <v>181</v>
      </c>
      <c r="D242" s="56" t="s">
        <v>181</v>
      </c>
      <c r="E242" s="56" t="s">
        <v>181</v>
      </c>
      <c r="F242" s="1323" t="s">
        <v>234</v>
      </c>
      <c r="G242" s="1353"/>
      <c r="H242" s="1353"/>
      <c r="I242" s="56" t="s">
        <v>181</v>
      </c>
      <c r="J242" s="77">
        <f>E18</f>
        <v>0.26</v>
      </c>
      <c r="K242" s="56" t="s">
        <v>181</v>
      </c>
      <c r="L242" s="68" t="s">
        <v>181</v>
      </c>
      <c r="M242" s="152" t="s">
        <v>136</v>
      </c>
      <c r="N242" s="152" t="s">
        <v>181</v>
      </c>
      <c r="O242" s="400">
        <f>O239-SUM(O225:O234)-O208-O204-O200-O196-O192-O188-O184-O180-O176-O172-O140-O97-O210</f>
        <v>0</v>
      </c>
      <c r="P242" s="69" t="s">
        <v>181</v>
      </c>
      <c r="Q242" s="152" t="s">
        <v>181</v>
      </c>
      <c r="R242" s="152" t="s">
        <v>181</v>
      </c>
      <c r="S242" s="152" t="s">
        <v>181</v>
      </c>
      <c r="T242" s="400">
        <f>T239-SUM(T225:T234)-T208-T204-T200-T196-T192-T188-T184-T180-T176-T172-T140-T97-T210</f>
        <v>0</v>
      </c>
      <c r="U242" s="69" t="s">
        <v>181</v>
      </c>
      <c r="V242" s="152" t="s">
        <v>181</v>
      </c>
      <c r="W242" s="152" t="s">
        <v>181</v>
      </c>
      <c r="X242" s="152" t="s">
        <v>181</v>
      </c>
      <c r="Y242" s="400">
        <f>Y239-SUM(Y225:Y234)-Y208-Y204-Y200-Y196-Y192-Y188-Y184-Y180-Y176-Y172-Y140-Y97-Y210</f>
        <v>0</v>
      </c>
      <c r="Z242" s="69" t="s">
        <v>181</v>
      </c>
      <c r="AA242" s="152" t="s">
        <v>181</v>
      </c>
      <c r="AB242" s="152" t="s">
        <v>181</v>
      </c>
      <c r="AC242" s="152" t="s">
        <v>181</v>
      </c>
      <c r="AD242" s="400">
        <f>AD239-SUM(AD225:AD234)-AD208-AD204-AD200-AD196-AD192-AD188-AD184-AD180-AD176-AD172-AD140-AD97-AD210</f>
        <v>0</v>
      </c>
      <c r="AE242" s="69" t="s">
        <v>181</v>
      </c>
      <c r="AF242" s="152" t="s">
        <v>181</v>
      </c>
      <c r="AG242" s="152" t="s">
        <v>181</v>
      </c>
      <c r="AH242" s="152" t="s">
        <v>181</v>
      </c>
      <c r="AI242" s="400">
        <f>AI239-SUM(AI225:AI234)-AI208-AI204-AI200-AI196-AI192-AI188-AI184-AI180-AI176-AI172-AI140-AI97-AI210</f>
        <v>0</v>
      </c>
      <c r="AJ242" s="69" t="s">
        <v>181</v>
      </c>
      <c r="AK242" s="152" t="s">
        <v>181</v>
      </c>
      <c r="AL242" s="152" t="s">
        <v>181</v>
      </c>
      <c r="AM242" s="152" t="s">
        <v>181</v>
      </c>
      <c r="AN242" s="400">
        <f>AN239-SUM(AN225:AN234)-AN208-AN204-AN200-AN196-AN192-AN188-AN184-AN180-AN176-AN172-AN140-AN97-AN210</f>
        <v>0</v>
      </c>
      <c r="AO242" s="75" t="s">
        <v>181</v>
      </c>
      <c r="AP242" s="185" t="s">
        <v>181</v>
      </c>
      <c r="AQ242" s="52">
        <f>SUM(O242:AN242)</f>
        <v>0</v>
      </c>
      <c r="AR242" s="188" t="s">
        <v>181</v>
      </c>
      <c r="AS242" s="729"/>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row>
    <row r="243" spans="1:144" s="58" customFormat="1" ht="20.25" hidden="1" customHeight="1">
      <c r="A243" s="55"/>
      <c r="B243" s="56" t="s">
        <v>181</v>
      </c>
      <c r="C243" s="56" t="s">
        <v>181</v>
      </c>
      <c r="D243" s="56" t="s">
        <v>181</v>
      </c>
      <c r="E243" s="56" t="s">
        <v>181</v>
      </c>
      <c r="F243" s="1323" t="s">
        <v>235</v>
      </c>
      <c r="G243" s="1353"/>
      <c r="H243" s="1353"/>
      <c r="I243" s="56" t="s">
        <v>181</v>
      </c>
      <c r="J243" s="91">
        <v>0</v>
      </c>
      <c r="K243" s="56" t="s">
        <v>181</v>
      </c>
      <c r="L243" s="68" t="s">
        <v>181</v>
      </c>
      <c r="M243" s="152" t="s">
        <v>181</v>
      </c>
      <c r="N243" s="152" t="s">
        <v>181</v>
      </c>
      <c r="O243" s="406">
        <f>O239</f>
        <v>0</v>
      </c>
      <c r="P243" s="69"/>
      <c r="Q243" s="152"/>
      <c r="R243" s="152"/>
      <c r="S243" s="152"/>
      <c r="T243" s="406">
        <f>T239</f>
        <v>0</v>
      </c>
      <c r="U243" s="69"/>
      <c r="V243" s="152"/>
      <c r="W243" s="152"/>
      <c r="X243" s="152"/>
      <c r="Y243" s="406">
        <f>Y239</f>
        <v>0</v>
      </c>
      <c r="Z243" s="69"/>
      <c r="AA243" s="152"/>
      <c r="AB243" s="152"/>
      <c r="AC243" s="152"/>
      <c r="AD243" s="406">
        <f>AD239</f>
        <v>0</v>
      </c>
      <c r="AE243" s="69"/>
      <c r="AF243" s="152"/>
      <c r="AG243" s="152"/>
      <c r="AH243" s="152"/>
      <c r="AI243" s="406">
        <f>AI239</f>
        <v>0</v>
      </c>
      <c r="AJ243" s="69"/>
      <c r="AK243" s="152"/>
      <c r="AL243" s="152"/>
      <c r="AM243" s="152"/>
      <c r="AN243" s="406">
        <f>AN239</f>
        <v>0</v>
      </c>
      <c r="AO243" s="75" t="s">
        <v>181</v>
      </c>
      <c r="AP243" s="185" t="s">
        <v>181</v>
      </c>
      <c r="AQ243" s="52">
        <f>SUM(O243:AN243)</f>
        <v>0</v>
      </c>
      <c r="AR243" s="188" t="s">
        <v>181</v>
      </c>
      <c r="AS243" s="729"/>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row>
    <row r="244" spans="1:144" s="58" customFormat="1" ht="20.25" customHeight="1">
      <c r="A244" s="55" t="s">
        <v>181</v>
      </c>
      <c r="B244" s="56" t="s">
        <v>243</v>
      </c>
      <c r="C244" s="56"/>
      <c r="D244" s="56"/>
      <c r="E244" s="56"/>
      <c r="F244" s="56"/>
      <c r="G244" s="56"/>
      <c r="H244" s="56"/>
      <c r="I244" s="56"/>
      <c r="J244" s="56"/>
      <c r="K244" s="56"/>
      <c r="L244" s="68" t="s">
        <v>181</v>
      </c>
      <c r="M244" s="152" t="s">
        <v>181</v>
      </c>
      <c r="N244" s="152" t="s">
        <v>181</v>
      </c>
      <c r="O244" s="406">
        <f>ROUND((O242*$J242)+(O243*$J243),$AQ$257)</f>
        <v>0</v>
      </c>
      <c r="P244" s="69" t="s">
        <v>181</v>
      </c>
      <c r="Q244" s="152" t="s">
        <v>181</v>
      </c>
      <c r="R244" s="152" t="s">
        <v>181</v>
      </c>
      <c r="S244" s="152" t="s">
        <v>181</v>
      </c>
      <c r="T244" s="406">
        <f>ROUND((T242*$J242)+(T243*$J243),$AQ$257)</f>
        <v>0</v>
      </c>
      <c r="U244" s="69" t="s">
        <v>181</v>
      </c>
      <c r="V244" s="152" t="s">
        <v>181</v>
      </c>
      <c r="W244" s="152" t="s">
        <v>181</v>
      </c>
      <c r="X244" s="152" t="s">
        <v>181</v>
      </c>
      <c r="Y244" s="406">
        <f>ROUND((Y242*$J242)+(Y243*$J243),$AQ$257)</f>
        <v>0</v>
      </c>
      <c r="Z244" s="69" t="s">
        <v>181</v>
      </c>
      <c r="AA244" s="152" t="s">
        <v>181</v>
      </c>
      <c r="AB244" s="152" t="s">
        <v>181</v>
      </c>
      <c r="AC244" s="152" t="s">
        <v>181</v>
      </c>
      <c r="AD244" s="406">
        <f>ROUND((AD242*$J242)+(AD243*$J243),$AQ$257)</f>
        <v>0</v>
      </c>
      <c r="AE244" s="69" t="s">
        <v>181</v>
      </c>
      <c r="AF244" s="152" t="s">
        <v>181</v>
      </c>
      <c r="AG244" s="152" t="s">
        <v>181</v>
      </c>
      <c r="AH244" s="152" t="s">
        <v>181</v>
      </c>
      <c r="AI244" s="406">
        <f>ROUND((AI242*$J242)+(AI243*$J243),$AQ$257)</f>
        <v>0</v>
      </c>
      <c r="AJ244" s="69" t="s">
        <v>181</v>
      </c>
      <c r="AK244" s="152" t="s">
        <v>181</v>
      </c>
      <c r="AL244" s="152" t="s">
        <v>181</v>
      </c>
      <c r="AM244" s="152" t="s">
        <v>181</v>
      </c>
      <c r="AN244" s="406">
        <f>ROUND((AN242*$J242)+(AN243*$J243),$AQ$257)</f>
        <v>0</v>
      </c>
      <c r="AO244" s="75" t="s">
        <v>181</v>
      </c>
      <c r="AP244" s="185" t="s">
        <v>181</v>
      </c>
      <c r="AQ244" s="52">
        <f>SUM(O244:AN244)</f>
        <v>0</v>
      </c>
      <c r="AR244" s="188" t="s">
        <v>181</v>
      </c>
      <c r="AS244" s="729"/>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row>
    <row r="245" spans="1:144" s="58" customFormat="1" ht="9.9499999999999993" customHeight="1" thickBot="1">
      <c r="A245" s="61"/>
      <c r="B245" s="62" t="s">
        <v>181</v>
      </c>
      <c r="C245" s="62" t="s">
        <v>181</v>
      </c>
      <c r="D245" s="62" t="s">
        <v>181</v>
      </c>
      <c r="E245" s="62" t="s">
        <v>181</v>
      </c>
      <c r="F245" s="62" t="s">
        <v>181</v>
      </c>
      <c r="G245" s="62" t="s">
        <v>181</v>
      </c>
      <c r="H245" s="62" t="s">
        <v>181</v>
      </c>
      <c r="I245" s="62" t="s">
        <v>181</v>
      </c>
      <c r="J245" s="62" t="s">
        <v>181</v>
      </c>
      <c r="K245" s="62" t="s">
        <v>181</v>
      </c>
      <c r="L245" s="79" t="s">
        <v>181</v>
      </c>
      <c r="M245" s="80" t="s">
        <v>181</v>
      </c>
      <c r="N245" s="80" t="s">
        <v>181</v>
      </c>
      <c r="O245" s="403" t="s">
        <v>181</v>
      </c>
      <c r="P245" s="80" t="s">
        <v>181</v>
      </c>
      <c r="Q245" s="79" t="s">
        <v>181</v>
      </c>
      <c r="R245" s="80" t="s">
        <v>181</v>
      </c>
      <c r="S245" s="80" t="s">
        <v>181</v>
      </c>
      <c r="T245" s="403" t="s">
        <v>181</v>
      </c>
      <c r="U245" s="80" t="s">
        <v>181</v>
      </c>
      <c r="V245" s="79" t="s">
        <v>181</v>
      </c>
      <c r="W245" s="80" t="s">
        <v>181</v>
      </c>
      <c r="X245" s="80" t="s">
        <v>181</v>
      </c>
      <c r="Y245" s="403" t="s">
        <v>181</v>
      </c>
      <c r="Z245" s="80" t="s">
        <v>181</v>
      </c>
      <c r="AA245" s="79" t="s">
        <v>181</v>
      </c>
      <c r="AB245" s="80" t="s">
        <v>181</v>
      </c>
      <c r="AC245" s="80" t="s">
        <v>181</v>
      </c>
      <c r="AD245" s="403" t="s">
        <v>181</v>
      </c>
      <c r="AE245" s="80" t="s">
        <v>181</v>
      </c>
      <c r="AF245" s="79" t="s">
        <v>181</v>
      </c>
      <c r="AG245" s="80" t="s">
        <v>181</v>
      </c>
      <c r="AH245" s="80" t="s">
        <v>181</v>
      </c>
      <c r="AI245" s="403" t="s">
        <v>181</v>
      </c>
      <c r="AJ245" s="80" t="s">
        <v>181</v>
      </c>
      <c r="AK245" s="79" t="s">
        <v>181</v>
      </c>
      <c r="AL245" s="80" t="s">
        <v>181</v>
      </c>
      <c r="AM245" s="80" t="s">
        <v>181</v>
      </c>
      <c r="AN245" s="403" t="s">
        <v>181</v>
      </c>
      <c r="AO245" s="81" t="s">
        <v>181</v>
      </c>
      <c r="AP245" s="197" t="s">
        <v>181</v>
      </c>
      <c r="AQ245" s="186" t="s">
        <v>181</v>
      </c>
      <c r="AR245" s="189" t="s">
        <v>181</v>
      </c>
      <c r="AS245" s="729"/>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row>
    <row r="246" spans="1:144" s="58" customFormat="1" ht="9.9499999999999993" customHeight="1" thickBot="1">
      <c r="A246" s="55"/>
      <c r="B246" s="56" t="s">
        <v>181</v>
      </c>
      <c r="C246" s="56" t="s">
        <v>181</v>
      </c>
      <c r="D246" s="56" t="s">
        <v>181</v>
      </c>
      <c r="E246" s="56" t="s">
        <v>181</v>
      </c>
      <c r="F246" s="56" t="s">
        <v>181</v>
      </c>
      <c r="G246" s="56" t="s">
        <v>181</v>
      </c>
      <c r="H246" s="56" t="s">
        <v>181</v>
      </c>
      <c r="I246" s="56" t="s">
        <v>181</v>
      </c>
      <c r="J246" s="56" t="s">
        <v>181</v>
      </c>
      <c r="K246" s="56" t="s">
        <v>181</v>
      </c>
      <c r="L246" s="68" t="s">
        <v>181</v>
      </c>
      <c r="M246" s="152" t="s">
        <v>181</v>
      </c>
      <c r="N246" s="152" t="s">
        <v>181</v>
      </c>
      <c r="O246" s="401" t="s">
        <v>181</v>
      </c>
      <c r="P246" s="69" t="s">
        <v>181</v>
      </c>
      <c r="Q246" s="152" t="s">
        <v>181</v>
      </c>
      <c r="R246" s="152" t="s">
        <v>181</v>
      </c>
      <c r="S246" s="152" t="s">
        <v>181</v>
      </c>
      <c r="T246" s="401" t="s">
        <v>181</v>
      </c>
      <c r="U246" s="69" t="s">
        <v>181</v>
      </c>
      <c r="V246" s="152" t="s">
        <v>181</v>
      </c>
      <c r="W246" s="152" t="s">
        <v>181</v>
      </c>
      <c r="X246" s="152" t="s">
        <v>181</v>
      </c>
      <c r="Y246" s="401" t="s">
        <v>181</v>
      </c>
      <c r="Z246" s="69" t="s">
        <v>181</v>
      </c>
      <c r="AA246" s="152" t="s">
        <v>181</v>
      </c>
      <c r="AB246" s="152" t="s">
        <v>181</v>
      </c>
      <c r="AC246" s="152" t="s">
        <v>181</v>
      </c>
      <c r="AD246" s="401" t="s">
        <v>181</v>
      </c>
      <c r="AE246" s="69" t="s">
        <v>181</v>
      </c>
      <c r="AF246" s="152" t="s">
        <v>181</v>
      </c>
      <c r="AG246" s="152" t="s">
        <v>181</v>
      </c>
      <c r="AH246" s="152" t="s">
        <v>181</v>
      </c>
      <c r="AI246" s="401" t="s">
        <v>181</v>
      </c>
      <c r="AJ246" s="69" t="s">
        <v>181</v>
      </c>
      <c r="AK246" s="152" t="s">
        <v>181</v>
      </c>
      <c r="AL246" s="152" t="s">
        <v>181</v>
      </c>
      <c r="AM246" s="152" t="s">
        <v>181</v>
      </c>
      <c r="AN246" s="401" t="s">
        <v>181</v>
      </c>
      <c r="AO246" s="75" t="s">
        <v>181</v>
      </c>
      <c r="AP246" s="185" t="s">
        <v>181</v>
      </c>
      <c r="AQ246" s="185" t="s">
        <v>181</v>
      </c>
      <c r="AR246" s="188" t="s">
        <v>181</v>
      </c>
      <c r="AS246" s="729"/>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row>
    <row r="247" spans="1:144" s="58" customFormat="1" ht="20.25" customHeight="1" thickBot="1">
      <c r="A247" s="55"/>
      <c r="B247" s="56" t="s">
        <v>236</v>
      </c>
      <c r="C247" s="56"/>
      <c r="D247" s="56"/>
      <c r="E247" s="56" t="s">
        <v>181</v>
      </c>
      <c r="F247" s="56" t="s">
        <v>181</v>
      </c>
      <c r="G247" s="56" t="s">
        <v>181</v>
      </c>
      <c r="H247" s="56" t="s">
        <v>181</v>
      </c>
      <c r="I247" s="56" t="s">
        <v>181</v>
      </c>
      <c r="J247" s="56" t="s">
        <v>181</v>
      </c>
      <c r="K247" s="56" t="s">
        <v>181</v>
      </c>
      <c r="L247" s="68" t="s">
        <v>181</v>
      </c>
      <c r="M247" s="152" t="s">
        <v>181</v>
      </c>
      <c r="N247" s="152" t="s">
        <v>181</v>
      </c>
      <c r="O247" s="416">
        <f>O244+O239</f>
        <v>0</v>
      </c>
      <c r="P247" s="92" t="s">
        <v>181</v>
      </c>
      <c r="Q247" s="152" t="s">
        <v>181</v>
      </c>
      <c r="R247" s="152" t="s">
        <v>181</v>
      </c>
      <c r="S247" s="152" t="s">
        <v>181</v>
      </c>
      <c r="T247" s="416">
        <f>T244+T239</f>
        <v>0</v>
      </c>
      <c r="U247" s="92" t="s">
        <v>181</v>
      </c>
      <c r="V247" s="152" t="s">
        <v>181</v>
      </c>
      <c r="W247" s="152" t="s">
        <v>181</v>
      </c>
      <c r="X247" s="152" t="s">
        <v>181</v>
      </c>
      <c r="Y247" s="416">
        <f>Y244+Y239</f>
        <v>0</v>
      </c>
      <c r="Z247" s="92" t="s">
        <v>181</v>
      </c>
      <c r="AA247" s="152" t="s">
        <v>181</v>
      </c>
      <c r="AB247" s="152" t="s">
        <v>181</v>
      </c>
      <c r="AC247" s="152" t="s">
        <v>181</v>
      </c>
      <c r="AD247" s="416">
        <f>AD244+AD239</f>
        <v>0</v>
      </c>
      <c r="AE247" s="92" t="s">
        <v>181</v>
      </c>
      <c r="AF247" s="152" t="s">
        <v>181</v>
      </c>
      <c r="AG247" s="152" t="s">
        <v>181</v>
      </c>
      <c r="AH247" s="152" t="s">
        <v>181</v>
      </c>
      <c r="AI247" s="416">
        <f>AI244+AI239</f>
        <v>0</v>
      </c>
      <c r="AJ247" s="92" t="s">
        <v>181</v>
      </c>
      <c r="AK247" s="152" t="s">
        <v>181</v>
      </c>
      <c r="AL247" s="152" t="s">
        <v>181</v>
      </c>
      <c r="AM247" s="152" t="s">
        <v>181</v>
      </c>
      <c r="AN247" s="416">
        <f>AN244+AN239</f>
        <v>0</v>
      </c>
      <c r="AO247" s="93" t="s">
        <v>181</v>
      </c>
      <c r="AP247" s="198" t="s">
        <v>181</v>
      </c>
      <c r="AQ247" s="195">
        <f>SUM(O247:AN247)</f>
        <v>0</v>
      </c>
      <c r="AR247" s="188" t="s">
        <v>181</v>
      </c>
      <c r="AS247" s="729"/>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row>
    <row r="248" spans="1:144" s="58" customFormat="1" ht="9.9499999999999993" customHeight="1" thickBot="1">
      <c r="A248" s="61"/>
      <c r="B248" s="62" t="s">
        <v>181</v>
      </c>
      <c r="C248" s="62" t="s">
        <v>138</v>
      </c>
      <c r="D248" s="62" t="s">
        <v>181</v>
      </c>
      <c r="E248" s="62" t="s">
        <v>181</v>
      </c>
      <c r="F248" s="62" t="s">
        <v>181</v>
      </c>
      <c r="G248" s="62" t="s">
        <v>181</v>
      </c>
      <c r="H248" s="62" t="s">
        <v>181</v>
      </c>
      <c r="I248" s="62" t="s">
        <v>181</v>
      </c>
      <c r="J248" s="62" t="s">
        <v>181</v>
      </c>
      <c r="K248" s="62" t="s">
        <v>181</v>
      </c>
      <c r="L248" s="79" t="s">
        <v>181</v>
      </c>
      <c r="M248" s="80" t="s">
        <v>181</v>
      </c>
      <c r="N248" s="80" t="s">
        <v>181</v>
      </c>
      <c r="O248" s="403" t="s">
        <v>181</v>
      </c>
      <c r="P248" s="80" t="s">
        <v>181</v>
      </c>
      <c r="Q248" s="79" t="s">
        <v>181</v>
      </c>
      <c r="R248" s="80" t="s">
        <v>181</v>
      </c>
      <c r="S248" s="80" t="s">
        <v>181</v>
      </c>
      <c r="T248" s="80" t="s">
        <v>181</v>
      </c>
      <c r="U248" s="80" t="s">
        <v>181</v>
      </c>
      <c r="V248" s="79" t="s">
        <v>181</v>
      </c>
      <c r="W248" s="80" t="s">
        <v>181</v>
      </c>
      <c r="X248" s="80" t="s">
        <v>181</v>
      </c>
      <c r="Y248" s="80" t="s">
        <v>181</v>
      </c>
      <c r="Z248" s="80" t="s">
        <v>181</v>
      </c>
      <c r="AA248" s="79" t="s">
        <v>181</v>
      </c>
      <c r="AB248" s="80" t="s">
        <v>181</v>
      </c>
      <c r="AC248" s="80" t="s">
        <v>181</v>
      </c>
      <c r="AD248" s="80" t="s">
        <v>181</v>
      </c>
      <c r="AE248" s="80" t="s">
        <v>181</v>
      </c>
      <c r="AF248" s="79" t="s">
        <v>181</v>
      </c>
      <c r="AG248" s="80" t="s">
        <v>181</v>
      </c>
      <c r="AH248" s="80" t="s">
        <v>181</v>
      </c>
      <c r="AI248" s="81" t="s">
        <v>181</v>
      </c>
      <c r="AJ248" s="80" t="s">
        <v>181</v>
      </c>
      <c r="AK248" s="79" t="s">
        <v>181</v>
      </c>
      <c r="AL248" s="80" t="s">
        <v>181</v>
      </c>
      <c r="AM248" s="80" t="s">
        <v>181</v>
      </c>
      <c r="AN248" s="80" t="s">
        <v>181</v>
      </c>
      <c r="AO248" s="80" t="s">
        <v>181</v>
      </c>
      <c r="AP248" s="199" t="s">
        <v>181</v>
      </c>
      <c r="AQ248" s="196" t="s">
        <v>181</v>
      </c>
      <c r="AR248" s="189" t="s">
        <v>181</v>
      </c>
      <c r="AS248" s="729"/>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row>
    <row r="249" spans="1:144" s="58" customFormat="1" ht="10.15" customHeight="1" thickBot="1">
      <c r="A249" s="127"/>
      <c r="B249" s="127"/>
      <c r="C249" s="127"/>
      <c r="D249" s="127"/>
      <c r="E249" s="127"/>
      <c r="F249" s="127"/>
      <c r="G249" s="127"/>
      <c r="H249" s="127"/>
      <c r="I249" s="127"/>
      <c r="J249" s="127"/>
      <c r="K249" s="127"/>
      <c r="L249" s="127"/>
      <c r="M249" s="127"/>
      <c r="N249" s="127"/>
      <c r="O249" s="174"/>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32"/>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27"/>
      <c r="ED249" s="127"/>
      <c r="EE249" s="127"/>
      <c r="EF249" s="127"/>
      <c r="EG249" s="127"/>
      <c r="EH249" s="127"/>
      <c r="EI249" s="127"/>
      <c r="EJ249" s="127"/>
      <c r="EK249" s="127"/>
      <c r="EL249" s="127"/>
      <c r="EM249" s="127"/>
      <c r="EN249" s="127"/>
    </row>
    <row r="250" spans="1:144" s="58" customFormat="1" ht="20.25" customHeight="1">
      <c r="A250" s="127"/>
      <c r="B250" s="127"/>
      <c r="C250" s="127"/>
      <c r="D250" s="127"/>
      <c r="E250" s="127"/>
      <c r="F250" s="127"/>
      <c r="G250" s="127"/>
      <c r="H250" s="127"/>
      <c r="I250" s="127"/>
      <c r="J250" s="127"/>
      <c r="K250" s="127"/>
      <c r="L250" s="127"/>
      <c r="M250" s="127"/>
      <c r="N250" s="127"/>
      <c r="O250" s="174"/>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75" t="s">
        <v>254</v>
      </c>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27"/>
      <c r="ED250" s="127"/>
      <c r="EE250" s="127"/>
      <c r="EF250" s="127"/>
      <c r="EG250" s="127"/>
      <c r="EH250" s="127"/>
      <c r="EI250" s="127"/>
      <c r="EJ250" s="127"/>
      <c r="EK250" s="127"/>
      <c r="EL250" s="127"/>
      <c r="EM250" s="127"/>
      <c r="EN250" s="127"/>
    </row>
    <row r="251" spans="1:144" s="58" customFormat="1" ht="20.25" customHeight="1" thickBot="1">
      <c r="A251" s="1352"/>
      <c r="B251" s="1377"/>
      <c r="C251" s="1377"/>
      <c r="D251" s="137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76">
        <f>'Initial Information'!E16</f>
        <v>0</v>
      </c>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27"/>
      <c r="ED251" s="127"/>
      <c r="EE251" s="127"/>
      <c r="EF251" s="127"/>
      <c r="EG251" s="127"/>
      <c r="EH251" s="127"/>
      <c r="EI251" s="127"/>
      <c r="EJ251" s="127"/>
      <c r="EK251" s="127"/>
      <c r="EL251" s="127"/>
      <c r="EM251" s="127"/>
      <c r="EN251" s="127"/>
    </row>
    <row r="252" spans="1:144" s="58" customFormat="1" ht="10.15" customHeight="1" thickBo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27"/>
      <c r="ED252" s="127"/>
      <c r="EE252" s="127"/>
      <c r="EF252" s="127"/>
      <c r="EG252" s="127"/>
      <c r="EH252" s="127"/>
      <c r="EI252" s="127"/>
      <c r="EJ252" s="127"/>
      <c r="EK252" s="127"/>
      <c r="EL252" s="127"/>
      <c r="EM252" s="127"/>
      <c r="EN252" s="127"/>
    </row>
    <row r="253" spans="1:144" s="58" customFormat="1" ht="39.950000000000003" customHeight="1">
      <c r="A253" s="1378"/>
      <c r="B253" s="1379"/>
      <c r="C253" s="1379"/>
      <c r="D253" s="1379"/>
      <c r="E253" s="281"/>
      <c r="F253" s="509"/>
      <c r="G253" s="177"/>
      <c r="H253" s="177"/>
      <c r="I253" s="177"/>
      <c r="J253" s="510"/>
      <c r="K253" s="177"/>
      <c r="L253" s="177"/>
      <c r="M253" s="177"/>
      <c r="N253" s="177"/>
      <c r="O253" s="12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O253" s="127"/>
      <c r="AP253" s="127"/>
      <c r="AQ253" s="175" t="s">
        <v>255</v>
      </c>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27"/>
      <c r="ED253" s="127"/>
      <c r="EE253" s="127"/>
      <c r="EF253" s="127"/>
      <c r="EG253" s="127"/>
      <c r="EH253" s="127"/>
      <c r="EI253" s="127"/>
      <c r="EJ253" s="127"/>
      <c r="EK253" s="127"/>
      <c r="EL253" s="127"/>
      <c r="EM253" s="127"/>
      <c r="EN253" s="127"/>
    </row>
    <row r="254" spans="1:144" s="58" customFormat="1" ht="40.15" customHeight="1" thickBot="1">
      <c r="A254" s="273"/>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127"/>
      <c r="AP254" s="127"/>
      <c r="AQ254" s="176">
        <f>AQ251-AQ247</f>
        <v>0</v>
      </c>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27"/>
      <c r="ED254" s="127"/>
      <c r="EE254" s="127"/>
      <c r="EF254" s="127"/>
      <c r="EG254" s="127"/>
      <c r="EH254" s="127"/>
      <c r="EI254" s="127"/>
      <c r="EJ254" s="127"/>
      <c r="EK254" s="127"/>
      <c r="EL254" s="127"/>
      <c r="EM254" s="127"/>
      <c r="EN254" s="127"/>
    </row>
    <row r="255" spans="1:144" s="127" customFormat="1" ht="10.15" customHeight="1">
      <c r="A255" s="178"/>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Q255" s="180"/>
    </row>
    <row r="256" spans="1:144" s="345" customFormat="1" ht="15" hidden="1"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t="s">
        <v>1034</v>
      </c>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27"/>
      <c r="ED256" s="127"/>
      <c r="EE256" s="127"/>
      <c r="EF256" s="127"/>
      <c r="EG256" s="127"/>
      <c r="EH256" s="127"/>
      <c r="EI256" s="127"/>
      <c r="EJ256" s="127"/>
    </row>
    <row r="257" spans="1:45" s="345" customFormat="1" ht="15" hidden="1"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f>'Initial Information'!B27</f>
        <v>0</v>
      </c>
      <c r="AR257" s="127"/>
      <c r="AS257" s="127"/>
    </row>
    <row r="258" spans="1:45" s="345" customFormat="1" ht="15" hidden="1"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row>
    <row r="259" spans="1:45" s="345" customFormat="1">
      <c r="A259" s="127"/>
      <c r="B259" s="127"/>
      <c r="C259" s="127"/>
      <c r="D259" s="127"/>
      <c r="E259" s="127"/>
      <c r="F259" s="127"/>
      <c r="G259" s="127"/>
      <c r="H259" s="511"/>
      <c r="I259" s="511"/>
      <c r="J259" s="511"/>
      <c r="K259" s="511"/>
      <c r="L259" s="511"/>
      <c r="M259" s="511"/>
      <c r="N259" s="511"/>
      <c r="O259" s="512"/>
      <c r="P259" s="511"/>
      <c r="Q259" s="511"/>
      <c r="R259" s="511"/>
      <c r="S259" s="511"/>
      <c r="T259" s="512"/>
      <c r="U259" s="511"/>
      <c r="V259" s="511"/>
      <c r="W259" s="511"/>
      <c r="X259" s="511"/>
      <c r="Y259" s="512"/>
      <c r="Z259" s="511"/>
      <c r="AA259" s="511"/>
      <c r="AB259" s="511"/>
      <c r="AC259" s="511"/>
      <c r="AD259" s="512"/>
      <c r="AE259" s="511"/>
      <c r="AF259" s="511"/>
      <c r="AG259" s="511"/>
      <c r="AH259" s="511"/>
      <c r="AI259" s="512"/>
      <c r="AJ259" s="511"/>
      <c r="AK259" s="511"/>
      <c r="AL259" s="511"/>
      <c r="AM259" s="511"/>
      <c r="AN259" s="512"/>
      <c r="AO259" s="511"/>
      <c r="AP259" s="511"/>
      <c r="AQ259" s="512"/>
      <c r="AR259" s="127"/>
      <c r="AS259" s="127"/>
    </row>
    <row r="260" spans="1:45" s="345" customFormat="1">
      <c r="A260" s="127"/>
      <c r="B260" s="127"/>
      <c r="C260" s="127"/>
      <c r="D260" s="127"/>
      <c r="E260" s="127"/>
      <c r="F260" s="127"/>
      <c r="G260" s="127"/>
      <c r="H260" s="513"/>
      <c r="I260" s="511"/>
      <c r="J260" s="514"/>
      <c r="K260" s="511"/>
      <c r="L260" s="511"/>
      <c r="M260" s="511"/>
      <c r="N260" s="511"/>
      <c r="O260" s="511"/>
      <c r="P260" s="511"/>
      <c r="Q260" s="511"/>
      <c r="R260" s="511"/>
      <c r="S260" s="511"/>
      <c r="T260" s="511"/>
      <c r="U260" s="511"/>
      <c r="V260" s="511"/>
      <c r="W260" s="511"/>
      <c r="X260" s="511"/>
      <c r="Y260" s="511"/>
      <c r="Z260" s="511"/>
      <c r="AA260" s="511"/>
      <c r="AB260" s="511"/>
      <c r="AC260" s="511"/>
      <c r="AD260" s="511"/>
      <c r="AE260" s="511"/>
      <c r="AF260" s="511"/>
      <c r="AG260" s="511"/>
      <c r="AH260" s="511"/>
      <c r="AI260" s="511"/>
      <c r="AJ260" s="511"/>
      <c r="AK260" s="511"/>
      <c r="AL260" s="511"/>
      <c r="AM260" s="511"/>
      <c r="AN260" s="511"/>
      <c r="AO260" s="511"/>
      <c r="AP260" s="511"/>
      <c r="AQ260" s="511"/>
      <c r="AR260" s="127"/>
      <c r="AS260" s="127"/>
    </row>
    <row r="261" spans="1:45" s="345" customForma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row>
    <row r="262" spans="1:45" s="345" customForma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row>
    <row r="263" spans="1:45" s="345" customForma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row>
    <row r="264" spans="1:45" s="345" customForma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row>
    <row r="265" spans="1:45" s="345" customForma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row>
    <row r="266" spans="1:45" s="345" customForma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row>
    <row r="267" spans="1:45" s="345" customForma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row>
    <row r="268" spans="1:45" s="345" customForma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row>
    <row r="269" spans="1:45" s="345" customForma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row>
    <row r="270" spans="1:45" s="345" customForma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row>
    <row r="271" spans="1:45" s="345" customForma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row>
    <row r="272" spans="1:45" s="345" customForma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row>
    <row r="273" spans="1:45" s="345" customForma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row>
    <row r="274" spans="1:45" s="345" customForma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row>
    <row r="275" spans="1:45" s="345" customForma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row>
    <row r="276" spans="1:45" s="345" customForma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row>
    <row r="277" spans="1:45" s="345" customForma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row>
    <row r="278" spans="1:45" s="345" customForma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row>
    <row r="279" spans="1:45" s="345" customForma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row>
    <row r="280" spans="1:45" s="345" customForma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row>
    <row r="281" spans="1:45" s="345" customForma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row>
    <row r="282" spans="1:45" s="345" customForma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row>
    <row r="283" spans="1:45" s="345" customForma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row>
    <row r="284" spans="1:45" s="345" customForma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row>
    <row r="285" spans="1:45" s="345" customForma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row>
    <row r="286" spans="1:45" s="345" customForma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row>
    <row r="287" spans="1:45" s="345" customForma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row>
    <row r="288" spans="1:45" s="345" customForma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row>
    <row r="289" spans="1:45" s="345" customForma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row>
    <row r="290" spans="1:45" s="345" customForma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row>
    <row r="291" spans="1:45" s="345" customForma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row>
    <row r="292" spans="1:45" s="345" customForma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row>
    <row r="293" spans="1:45" s="345" customForma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row>
    <row r="294" spans="1:45" s="345" customForma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row>
    <row r="295" spans="1:45" s="345" customForma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row>
    <row r="296" spans="1:45" s="345" customForma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row>
    <row r="297" spans="1:45" s="345" customForma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row>
    <row r="298" spans="1:45" s="345" customForma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row>
    <row r="299" spans="1:45" s="345" customForma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row>
    <row r="300" spans="1:45" s="345" customForma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row>
    <row r="301" spans="1:45" s="345" customForma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row>
    <row r="302" spans="1:45" s="345" customForma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row>
    <row r="303" spans="1:45" s="345" customForma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row>
    <row r="304" spans="1:45" s="345" customForma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row>
    <row r="305" spans="1:45" s="345" customForma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row>
    <row r="306" spans="1:45" s="345" customForma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row>
    <row r="307" spans="1:45" s="345" customForma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row>
    <row r="308" spans="1:45" s="345" customForma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row>
    <row r="309" spans="1:45" s="345" customForma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row>
    <row r="310" spans="1:45" s="345" customForma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row>
    <row r="311" spans="1:45" s="345" customForma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row>
    <row r="312" spans="1:45" s="345" customForma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row>
    <row r="313" spans="1:45" s="345" customForma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row>
    <row r="314" spans="1:45" s="345" customForma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row>
    <row r="315" spans="1:45" s="345" customForma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row>
    <row r="316" spans="1:45" s="345" customForma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row>
    <row r="317" spans="1:45" s="345" customForma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row>
    <row r="318" spans="1:45" s="345" customForma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row>
    <row r="319" spans="1:45" s="345" customForma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row>
    <row r="320" spans="1:45" s="345" customForma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row>
    <row r="321" spans="1:117" s="345" customForma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row>
    <row r="322" spans="1:117" s="345" customForma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row>
    <row r="323" spans="1:117" s="345" customForma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row>
    <row r="324" spans="1:117" s="345" customForma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row>
    <row r="325" spans="1:117" s="345" customForma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row>
    <row r="326" spans="1:117" s="345" customForma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row>
    <row r="327" spans="1:117" s="345" customForma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row>
    <row r="328" spans="1:117" s="345" customForma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row>
    <row r="329" spans="1:117" s="345" customForma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row>
    <row r="330" spans="1:117" s="345" customForma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58"/>
      <c r="AS330" s="127"/>
    </row>
    <row r="331" spans="1:117" s="345" customForma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58"/>
      <c r="AS331" s="127"/>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row>
    <row r="332" spans="1:117" s="345" customForma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58"/>
      <c r="AS332" s="127"/>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row>
  </sheetData>
  <sheetProtection algorithmName="SHA-512" hashValue="UhaB/oqNRhXHs7/O6AEmXDDwTa4lkmdO1N3RKEtArGssvdFa0JXr+hebHBHP6mHpVP7sr16gkrGl83EkDUPOAA==" saltValue="3wvQ7zvlHpRi7tO9pIdkJg==" spinCount="100000" sheet="1" formatCells="0" formatColumns="0" formatRows="0" insertColumns="0" insertRows="0"/>
  <mergeCells count="221">
    <mergeCell ref="A251:D251"/>
    <mergeCell ref="A253:D253"/>
    <mergeCell ref="D232:J232"/>
    <mergeCell ref="D233:J233"/>
    <mergeCell ref="D234:J234"/>
    <mergeCell ref="B239:J239"/>
    <mergeCell ref="F242:H242"/>
    <mergeCell ref="F243:H243"/>
    <mergeCell ref="D226:J226"/>
    <mergeCell ref="D227:J227"/>
    <mergeCell ref="D228:J228"/>
    <mergeCell ref="D229:J229"/>
    <mergeCell ref="D230:J230"/>
    <mergeCell ref="D231:J231"/>
    <mergeCell ref="D219:J219"/>
    <mergeCell ref="D220:J220"/>
    <mergeCell ref="D221:J221"/>
    <mergeCell ref="D222:J222"/>
    <mergeCell ref="C224:J224"/>
    <mergeCell ref="D225:J225"/>
    <mergeCell ref="D213:J213"/>
    <mergeCell ref="D214:J214"/>
    <mergeCell ref="D215:J215"/>
    <mergeCell ref="D216:J216"/>
    <mergeCell ref="D217:J217"/>
    <mergeCell ref="D218:J218"/>
    <mergeCell ref="D205:J205"/>
    <mergeCell ref="D206:J206"/>
    <mergeCell ref="D207:J207"/>
    <mergeCell ref="D208:J208"/>
    <mergeCell ref="C210:J210"/>
    <mergeCell ref="C212:J212"/>
    <mergeCell ref="D199:J199"/>
    <mergeCell ref="D200:J200"/>
    <mergeCell ref="D201:J201"/>
    <mergeCell ref="D202:J202"/>
    <mergeCell ref="D203:J203"/>
    <mergeCell ref="D204:J204"/>
    <mergeCell ref="D193:J193"/>
    <mergeCell ref="D194:J194"/>
    <mergeCell ref="D195:J195"/>
    <mergeCell ref="D196:J196"/>
    <mergeCell ref="D197:J197"/>
    <mergeCell ref="D198:J198"/>
    <mergeCell ref="D187:J187"/>
    <mergeCell ref="D188:J188"/>
    <mergeCell ref="D189:J189"/>
    <mergeCell ref="D190:J190"/>
    <mergeCell ref="D191:J191"/>
    <mergeCell ref="D192:J192"/>
    <mergeCell ref="D181:J181"/>
    <mergeCell ref="D182:J182"/>
    <mergeCell ref="D183:J183"/>
    <mergeCell ref="D184:J184"/>
    <mergeCell ref="D185:J185"/>
    <mergeCell ref="D186:J186"/>
    <mergeCell ref="D175:J175"/>
    <mergeCell ref="D176:J176"/>
    <mergeCell ref="D177:J177"/>
    <mergeCell ref="D178:J178"/>
    <mergeCell ref="D179:J179"/>
    <mergeCell ref="D180:J180"/>
    <mergeCell ref="C169:J169"/>
    <mergeCell ref="D170:J170"/>
    <mergeCell ref="D171:J171"/>
    <mergeCell ref="D172:J172"/>
    <mergeCell ref="D173:J173"/>
    <mergeCell ref="D174:J174"/>
    <mergeCell ref="D161:J161"/>
    <mergeCell ref="D162:J162"/>
    <mergeCell ref="D163:J163"/>
    <mergeCell ref="D164:J164"/>
    <mergeCell ref="D165:J165"/>
    <mergeCell ref="C167:J167"/>
    <mergeCell ref="D153:J153"/>
    <mergeCell ref="D154:J154"/>
    <mergeCell ref="D155:J155"/>
    <mergeCell ref="D156:J156"/>
    <mergeCell ref="C158:J158"/>
    <mergeCell ref="C160:J160"/>
    <mergeCell ref="D147:J147"/>
    <mergeCell ref="D148:J148"/>
    <mergeCell ref="D149:J149"/>
    <mergeCell ref="D150:J150"/>
    <mergeCell ref="D151:J151"/>
    <mergeCell ref="D152:J152"/>
    <mergeCell ref="C135:J135"/>
    <mergeCell ref="D136:J136"/>
    <mergeCell ref="D137:J137"/>
    <mergeCell ref="D138:J138"/>
    <mergeCell ref="F142:J142"/>
    <mergeCell ref="C146:J146"/>
    <mergeCell ref="D127:J127"/>
    <mergeCell ref="D128:J128"/>
    <mergeCell ref="C130:J130"/>
    <mergeCell ref="D131:J131"/>
    <mergeCell ref="D132:J132"/>
    <mergeCell ref="D133:J133"/>
    <mergeCell ref="C120:J120"/>
    <mergeCell ref="D121:J121"/>
    <mergeCell ref="D122:J122"/>
    <mergeCell ref="D123:J123"/>
    <mergeCell ref="C125:J125"/>
    <mergeCell ref="D126:J126"/>
    <mergeCell ref="D109:J109"/>
    <mergeCell ref="C111:J111"/>
    <mergeCell ref="D112:J112"/>
    <mergeCell ref="D113:J113"/>
    <mergeCell ref="D114:J114"/>
    <mergeCell ref="B119:J119"/>
    <mergeCell ref="D102:J102"/>
    <mergeCell ref="D103:J103"/>
    <mergeCell ref="D104:J104"/>
    <mergeCell ref="C106:J106"/>
    <mergeCell ref="D107:J107"/>
    <mergeCell ref="D108:J108"/>
    <mergeCell ref="C92:J92"/>
    <mergeCell ref="D93:J93"/>
    <mergeCell ref="D94:J94"/>
    <mergeCell ref="D95:J95"/>
    <mergeCell ref="B100:J100"/>
    <mergeCell ref="C101:J101"/>
    <mergeCell ref="D84:J84"/>
    <mergeCell ref="D85:J85"/>
    <mergeCell ref="C87:J87"/>
    <mergeCell ref="D88:J88"/>
    <mergeCell ref="D89:J89"/>
    <mergeCell ref="D90:J90"/>
    <mergeCell ref="C77:J77"/>
    <mergeCell ref="D78:J78"/>
    <mergeCell ref="D79:J79"/>
    <mergeCell ref="D80:J80"/>
    <mergeCell ref="C82:J82"/>
    <mergeCell ref="D83:J83"/>
    <mergeCell ref="B67:J67"/>
    <mergeCell ref="C68:J68"/>
    <mergeCell ref="C69:J69"/>
    <mergeCell ref="C71:J71"/>
    <mergeCell ref="C73:J73"/>
    <mergeCell ref="B76:J76"/>
    <mergeCell ref="D53:F53"/>
    <mergeCell ref="D54:F54"/>
    <mergeCell ref="D55:F55"/>
    <mergeCell ref="D56:F56"/>
    <mergeCell ref="D57:F57"/>
    <mergeCell ref="C64:J64"/>
    <mergeCell ref="D47:F47"/>
    <mergeCell ref="D48:F48"/>
    <mergeCell ref="D49:F49"/>
    <mergeCell ref="D50:F50"/>
    <mergeCell ref="D51:F51"/>
    <mergeCell ref="D52:F52"/>
    <mergeCell ref="D41:F41"/>
    <mergeCell ref="D42:F42"/>
    <mergeCell ref="D43:F43"/>
    <mergeCell ref="D44:F44"/>
    <mergeCell ref="D45:F45"/>
    <mergeCell ref="D46:F46"/>
    <mergeCell ref="C35:D35"/>
    <mergeCell ref="C36:D36"/>
    <mergeCell ref="B40:F40"/>
    <mergeCell ref="G40:I40"/>
    <mergeCell ref="L40:N40"/>
    <mergeCell ref="C29:D29"/>
    <mergeCell ref="C30:D30"/>
    <mergeCell ref="C31:D31"/>
    <mergeCell ref="C32:D32"/>
    <mergeCell ref="C33:D33"/>
    <mergeCell ref="C34:D34"/>
    <mergeCell ref="C38:F38"/>
    <mergeCell ref="AQ25:AQ26"/>
    <mergeCell ref="C26:D26"/>
    <mergeCell ref="L26:N26"/>
    <mergeCell ref="C27:D27"/>
    <mergeCell ref="C28:D28"/>
    <mergeCell ref="M22:O22"/>
    <mergeCell ref="R22:T22"/>
    <mergeCell ref="W22:Y22"/>
    <mergeCell ref="AB22:AD22"/>
    <mergeCell ref="AG22:AI22"/>
    <mergeCell ref="AL22:AN22"/>
    <mergeCell ref="AQ22:AQ23"/>
    <mergeCell ref="E14:F14"/>
    <mergeCell ref="I14:M14"/>
    <mergeCell ref="T14:AD14"/>
    <mergeCell ref="E16:F16"/>
    <mergeCell ref="T16:AB16"/>
    <mergeCell ref="E18:F18"/>
    <mergeCell ref="H18:J18"/>
    <mergeCell ref="E20:F20"/>
    <mergeCell ref="C25:J25"/>
    <mergeCell ref="B20:D20"/>
    <mergeCell ref="B12:D12"/>
    <mergeCell ref="E12:O12"/>
    <mergeCell ref="E6:O6"/>
    <mergeCell ref="B8:D8"/>
    <mergeCell ref="E8:O8"/>
    <mergeCell ref="A1:AR1"/>
    <mergeCell ref="A2:AR2"/>
    <mergeCell ref="A3:D3"/>
    <mergeCell ref="C4:D4"/>
    <mergeCell ref="E4:O4"/>
    <mergeCell ref="T4:AA4"/>
    <mergeCell ref="AB4:AR4"/>
    <mergeCell ref="B10:D10"/>
    <mergeCell ref="E10:O10"/>
    <mergeCell ref="AT1:DM1"/>
    <mergeCell ref="AT14:CO14"/>
    <mergeCell ref="AT16:CO16"/>
    <mergeCell ref="AT21:AY22"/>
    <mergeCell ref="AZ21:BE22"/>
    <mergeCell ref="BF21:BK22"/>
    <mergeCell ref="BL21:BQ22"/>
    <mergeCell ref="BR21:BW22"/>
    <mergeCell ref="BX21:CC22"/>
    <mergeCell ref="CD21:CI22"/>
    <mergeCell ref="CJ21:CO22"/>
    <mergeCell ref="CP21:CU22"/>
    <mergeCell ref="CV21:DA22"/>
    <mergeCell ref="DB21:DG22"/>
    <mergeCell ref="DH21:DM22"/>
  </mergeCells>
  <printOptions horizontalCentered="1" verticalCentered="1"/>
  <pageMargins left="0.25" right="0.25" top="0.25" bottom="0.25" header="0.3" footer="0.3"/>
  <pageSetup scale="17"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F21F9-A54B-424C-8F9E-185A7A3E8085}">
  <sheetPr codeName="Sheet7">
    <pageSetUpPr fitToPage="1"/>
  </sheetPr>
  <dimension ref="A1:ES332"/>
  <sheetViews>
    <sheetView zoomScaleNormal="100" workbookViewId="0">
      <selection activeCell="E12" sqref="E12:O12"/>
    </sheetView>
  </sheetViews>
  <sheetFormatPr defaultColWidth="8.85546875"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2.28515625" style="58" customWidth="1"/>
    <col min="11" max="12" width="1.140625" style="58" customWidth="1"/>
    <col min="13" max="13" width="12.7109375" style="58" customWidth="1"/>
    <col min="14" max="14" width="1.140625" style="58" customWidth="1"/>
    <col min="15" max="15" width="15.7109375" style="58" customWidth="1"/>
    <col min="16" max="17" width="1.140625" style="58" customWidth="1"/>
    <col min="18" max="18" width="12.7109375" style="58" customWidth="1"/>
    <col min="19" max="19" width="1.140625" style="58" customWidth="1"/>
    <col min="20" max="20" width="15.7109375" style="58" customWidth="1"/>
    <col min="21" max="22" width="1.140625" style="58" customWidth="1"/>
    <col min="23" max="23" width="12.7109375" style="58" customWidth="1"/>
    <col min="24" max="24" width="1.140625" style="58" customWidth="1"/>
    <col min="25" max="25" width="15.7109375" style="58" customWidth="1"/>
    <col min="26" max="27" width="1.140625" style="58" customWidth="1"/>
    <col min="28" max="28" width="12.7109375" style="58" customWidth="1"/>
    <col min="29" max="29" width="1.140625" style="58" customWidth="1"/>
    <col min="30" max="30" width="15.7109375" style="58" customWidth="1"/>
    <col min="31" max="32" width="1.140625" style="58" customWidth="1"/>
    <col min="33" max="33" width="12.7109375" style="58" customWidth="1"/>
    <col min="34" max="34" width="1.140625" style="58" customWidth="1"/>
    <col min="35" max="35" width="15.7109375" style="58" customWidth="1"/>
    <col min="36" max="37" width="1.140625" style="58" customWidth="1"/>
    <col min="38" max="38" width="12.7109375" style="58" customWidth="1"/>
    <col min="39" max="39" width="1.140625" style="58" customWidth="1"/>
    <col min="40" max="40" width="15.7109375" style="58" customWidth="1"/>
    <col min="41" max="42" width="1.140625" style="58" customWidth="1"/>
    <col min="43" max="43" width="15.7109375" style="58" customWidth="1"/>
    <col min="44" max="44" width="1.140625" style="58" customWidth="1"/>
    <col min="45" max="45" width="1.140625" style="127" customWidth="1"/>
    <col min="46" max="46" width="16.7109375" style="9" customWidth="1"/>
    <col min="47" max="51" width="8.85546875" style="9" customWidth="1"/>
    <col min="52" max="52" width="25.7109375" style="9" customWidth="1"/>
    <col min="53" max="57" width="10.7109375" style="9" customWidth="1"/>
    <col min="58" max="58" width="19.7109375" style="9" customWidth="1"/>
    <col min="59" max="63" width="10.7109375" style="9" customWidth="1"/>
    <col min="64" max="64" width="16.7109375" style="9" customWidth="1"/>
    <col min="65" max="69" width="8.85546875" style="9" customWidth="1"/>
    <col min="70" max="75" width="12.7109375" style="9" customWidth="1"/>
    <col min="76" max="87" width="13.7109375" style="9" customWidth="1"/>
    <col min="88" max="93" width="50.7109375" style="9" customWidth="1"/>
    <col min="94" max="94" width="20.7109375" style="9" customWidth="1"/>
    <col min="95" max="99" width="10.7109375" style="9" customWidth="1"/>
    <col min="100" max="105" width="12.7109375" style="9" customWidth="1"/>
    <col min="106" max="106" width="18.42578125" style="9" customWidth="1"/>
    <col min="107" max="117" width="12.7109375" style="9" customWidth="1"/>
    <col min="118" max="142" width="8.85546875" style="345"/>
    <col min="143" max="16384" width="8.85546875" style="9"/>
  </cols>
  <sheetData>
    <row r="1" spans="1:149" s="94" customFormat="1" ht="20.25" customHeight="1" thickBot="1">
      <c r="A1" s="1380" t="str">
        <f>'Initial Information'!E21</f>
        <v>Enter name of subaward institution #5</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70"/>
      <c r="AS1" s="725"/>
      <c r="AT1" s="1187" t="s">
        <v>123</v>
      </c>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9"/>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row>
    <row r="2" spans="1:149" s="94" customFormat="1" ht="20.25" customHeight="1">
      <c r="A2" s="1171">
        <f>'DetailedBudget---TXST'!A2</f>
        <v>0</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3"/>
      <c r="AS2" s="726"/>
      <c r="AT2" s="161" t="s">
        <v>181</v>
      </c>
      <c r="AU2" s="161" t="s">
        <v>181</v>
      </c>
      <c r="AV2" s="161" t="s">
        <v>181</v>
      </c>
      <c r="AW2" s="161" t="s">
        <v>181</v>
      </c>
      <c r="AX2" s="161" t="s">
        <v>181</v>
      </c>
      <c r="AY2" s="161" t="s">
        <v>181</v>
      </c>
      <c r="AZ2" s="161" t="s">
        <v>181</v>
      </c>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1" t="s">
        <v>181</v>
      </c>
      <c r="CW2" s="162"/>
      <c r="CX2" s="162"/>
      <c r="CY2" s="162"/>
      <c r="CZ2" s="162"/>
      <c r="DA2" s="162"/>
      <c r="DB2" s="161" t="s">
        <v>181</v>
      </c>
      <c r="DC2" s="162"/>
      <c r="DD2" s="162"/>
      <c r="DE2" s="162"/>
      <c r="DF2" s="162"/>
      <c r="DG2" s="162"/>
      <c r="DH2" s="161" t="s">
        <v>181</v>
      </c>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row>
    <row r="3" spans="1:149" s="58" customFormat="1" ht="20.25" customHeight="1" thickBot="1">
      <c r="A3" s="1174" t="s">
        <v>182</v>
      </c>
      <c r="B3" s="1175"/>
      <c r="C3" s="1175"/>
      <c r="D3" s="1176"/>
      <c r="E3" s="95" t="s">
        <v>181</v>
      </c>
      <c r="F3" s="420">
        <f>AQ247</f>
        <v>0</v>
      </c>
      <c r="G3" s="95" t="s">
        <v>181</v>
      </c>
      <c r="H3" s="95" t="s">
        <v>181</v>
      </c>
      <c r="I3" s="95" t="s">
        <v>181</v>
      </c>
      <c r="J3" s="95" t="s">
        <v>181</v>
      </c>
      <c r="K3" s="95" t="s">
        <v>181</v>
      </c>
      <c r="L3" s="95" t="s">
        <v>181</v>
      </c>
      <c r="M3" s="95" t="s">
        <v>181</v>
      </c>
      <c r="N3" s="95" t="s">
        <v>181</v>
      </c>
      <c r="O3" s="95" t="s">
        <v>181</v>
      </c>
      <c r="P3" s="95" t="s">
        <v>181</v>
      </c>
      <c r="Q3" s="95" t="s">
        <v>181</v>
      </c>
      <c r="R3" s="95" t="s">
        <v>181</v>
      </c>
      <c r="S3" s="95" t="s">
        <v>181</v>
      </c>
      <c r="T3" s="127"/>
      <c r="U3" s="127"/>
      <c r="V3" s="127"/>
      <c r="W3" s="127"/>
      <c r="X3" s="95" t="s">
        <v>181</v>
      </c>
      <c r="Y3" s="95" t="s">
        <v>181</v>
      </c>
      <c r="Z3" s="95" t="s">
        <v>181</v>
      </c>
      <c r="AA3" s="95" t="s">
        <v>181</v>
      </c>
      <c r="AB3" s="95" t="s">
        <v>181</v>
      </c>
      <c r="AC3" s="95" t="s">
        <v>181</v>
      </c>
      <c r="AD3" s="95" t="s">
        <v>181</v>
      </c>
      <c r="AE3" s="95" t="s">
        <v>181</v>
      </c>
      <c r="AF3" s="95" t="s">
        <v>181</v>
      </c>
      <c r="AG3" s="95" t="s">
        <v>181</v>
      </c>
      <c r="AH3" s="95" t="s">
        <v>181</v>
      </c>
      <c r="AI3" s="95" t="s">
        <v>181</v>
      </c>
      <c r="AJ3" s="95" t="s">
        <v>181</v>
      </c>
      <c r="AK3" s="95" t="s">
        <v>181</v>
      </c>
      <c r="AL3" s="95" t="s">
        <v>181</v>
      </c>
      <c r="AM3" s="95" t="s">
        <v>181</v>
      </c>
      <c r="AN3" s="95" t="s">
        <v>181</v>
      </c>
      <c r="AO3" s="95" t="s">
        <v>181</v>
      </c>
      <c r="AP3" s="95" t="s">
        <v>181</v>
      </c>
      <c r="AQ3" s="95" t="s">
        <v>181</v>
      </c>
      <c r="AR3" s="57"/>
      <c r="AS3" s="728"/>
      <c r="AT3" s="132"/>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row>
    <row r="4" spans="1:149" s="58" customFormat="1" ht="20.25" customHeight="1">
      <c r="A4" s="55" t="s">
        <v>181</v>
      </c>
      <c r="B4" s="128" t="s">
        <v>181</v>
      </c>
      <c r="C4" s="1364" t="s">
        <v>152</v>
      </c>
      <c r="D4" s="1364"/>
      <c r="E4" s="1141" t="str">
        <f>C27</f>
        <v>Enter PI from Sub 10 into Cell D20</v>
      </c>
      <c r="F4" s="1141"/>
      <c r="G4" s="1141"/>
      <c r="H4" s="1141"/>
      <c r="I4" s="1141"/>
      <c r="J4" s="1141"/>
      <c r="K4" s="1141"/>
      <c r="L4" s="1141"/>
      <c r="M4" s="1141"/>
      <c r="N4" s="1141"/>
      <c r="O4" s="1141"/>
      <c r="P4" s="128" t="s">
        <v>181</v>
      </c>
      <c r="Q4" s="128" t="s">
        <v>181</v>
      </c>
      <c r="R4" s="128" t="s">
        <v>181</v>
      </c>
      <c r="S4" s="128" t="s">
        <v>181</v>
      </c>
      <c r="T4" s="1365"/>
      <c r="U4" s="1365"/>
      <c r="V4" s="1365"/>
      <c r="W4" s="1365"/>
      <c r="X4" s="1365"/>
      <c r="Y4" s="1365"/>
      <c r="Z4" s="1365"/>
      <c r="AA4" s="1365"/>
      <c r="AB4" s="1366"/>
      <c r="AC4" s="1366"/>
      <c r="AD4" s="1366"/>
      <c r="AE4" s="1366"/>
      <c r="AF4" s="1366"/>
      <c r="AG4" s="1366"/>
      <c r="AH4" s="1366"/>
      <c r="AI4" s="1366"/>
      <c r="AJ4" s="1366"/>
      <c r="AK4" s="1366"/>
      <c r="AL4" s="1366"/>
      <c r="AM4" s="1366"/>
      <c r="AN4" s="1366"/>
      <c r="AO4" s="1366"/>
      <c r="AP4" s="1366"/>
      <c r="AQ4" s="1366"/>
      <c r="AR4" s="1367"/>
      <c r="AS4" s="728"/>
      <c r="AT4" s="265"/>
      <c r="AU4" s="127"/>
      <c r="AV4" s="127"/>
      <c r="AW4" s="280"/>
      <c r="AX4" s="132"/>
      <c r="AY4" s="132"/>
      <c r="AZ4" s="132"/>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32"/>
      <c r="CW4" s="127"/>
      <c r="CX4" s="127"/>
      <c r="CY4" s="127"/>
      <c r="CZ4" s="127"/>
      <c r="DA4" s="127"/>
      <c r="DB4" s="132"/>
      <c r="DC4" s="127"/>
      <c r="DD4" s="127"/>
      <c r="DE4" s="127"/>
      <c r="DF4" s="127"/>
      <c r="DG4" s="127"/>
      <c r="DH4" s="132"/>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row>
    <row r="5" spans="1:149" s="58" customFormat="1" ht="4.9000000000000004" customHeight="1">
      <c r="A5" s="55"/>
      <c r="B5" s="128"/>
      <c r="C5" s="56"/>
      <c r="D5" s="129"/>
      <c r="E5" s="97"/>
      <c r="F5" s="98"/>
      <c r="G5" s="130"/>
      <c r="H5" s="131"/>
      <c r="I5" s="56"/>
      <c r="J5" s="132"/>
      <c r="K5" s="133"/>
      <c r="L5" s="132"/>
      <c r="M5" s="127"/>
      <c r="N5" s="134"/>
      <c r="O5" s="129"/>
      <c r="P5" s="135"/>
      <c r="Q5" s="135"/>
      <c r="R5" s="127"/>
      <c r="S5" s="128"/>
      <c r="U5" s="136"/>
      <c r="V5" s="136"/>
      <c r="W5" s="127"/>
      <c r="X5" s="137"/>
      <c r="Y5" s="137"/>
      <c r="Z5" s="56"/>
      <c r="AA5" s="56"/>
      <c r="AB5" s="56"/>
      <c r="AC5" s="56"/>
      <c r="AD5" s="128"/>
      <c r="AE5" s="128"/>
      <c r="AF5" s="128"/>
      <c r="AG5" s="128"/>
      <c r="AH5" s="128"/>
      <c r="AI5" s="128"/>
      <c r="AJ5" s="128"/>
      <c r="AK5" s="128"/>
      <c r="AL5" s="128"/>
      <c r="AM5" s="128"/>
      <c r="AN5" s="128"/>
      <c r="AO5" s="128"/>
      <c r="AP5" s="128"/>
      <c r="AQ5" s="128"/>
      <c r="AR5" s="57"/>
      <c r="AS5" s="728"/>
      <c r="AT5" s="132"/>
      <c r="AU5" s="132"/>
      <c r="AV5" s="132"/>
      <c r="AW5" s="132"/>
      <c r="AX5" s="132"/>
      <c r="AY5" s="132"/>
      <c r="AZ5" s="132"/>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32"/>
      <c r="CW5" s="127"/>
      <c r="CX5" s="127"/>
      <c r="CY5" s="127"/>
      <c r="CZ5" s="127"/>
      <c r="DA5" s="127"/>
      <c r="DB5" s="132"/>
      <c r="DC5" s="127"/>
      <c r="DD5" s="127"/>
      <c r="DE5" s="127"/>
      <c r="DF5" s="127"/>
      <c r="DG5" s="127"/>
      <c r="DH5" s="132"/>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row>
    <row r="6" spans="1:149" s="58" customFormat="1" ht="20.25" customHeight="1">
      <c r="A6" s="55" t="s">
        <v>181</v>
      </c>
      <c r="B6" s="128" t="s">
        <v>181</v>
      </c>
      <c r="C6" s="138" t="s">
        <v>181</v>
      </c>
      <c r="D6" s="134" t="s">
        <v>151</v>
      </c>
      <c r="E6" s="1140" t="str">
        <f>'DetailedBudget---TXST'!A1</f>
        <v>Texas State University</v>
      </c>
      <c r="F6" s="1106"/>
      <c r="G6" s="1106"/>
      <c r="H6" s="1106"/>
      <c r="I6" s="1106"/>
      <c r="J6" s="1106"/>
      <c r="K6" s="1106"/>
      <c r="L6" s="1106"/>
      <c r="M6" s="1106"/>
      <c r="N6" s="1106"/>
      <c r="O6" s="1106"/>
      <c r="P6" s="139"/>
      <c r="Q6" s="139"/>
      <c r="R6" s="139"/>
      <c r="S6" s="139"/>
      <c r="T6" s="139"/>
      <c r="U6" s="139" t="s">
        <v>181</v>
      </c>
      <c r="V6" s="128" t="s">
        <v>181</v>
      </c>
      <c r="W6" s="128" t="s">
        <v>181</v>
      </c>
      <c r="X6" s="128" t="s">
        <v>181</v>
      </c>
      <c r="Y6" s="56" t="s">
        <v>181</v>
      </c>
      <c r="Z6" s="128" t="s">
        <v>181</v>
      </c>
      <c r="AA6" s="140" t="s">
        <v>181</v>
      </c>
      <c r="AB6" s="128" t="s">
        <v>181</v>
      </c>
      <c r="AC6" s="128" t="s">
        <v>181</v>
      </c>
      <c r="AD6" s="128" t="s">
        <v>181</v>
      </c>
      <c r="AE6" s="128" t="s">
        <v>181</v>
      </c>
      <c r="AF6" s="128" t="s">
        <v>181</v>
      </c>
      <c r="AG6" s="128" t="s">
        <v>181</v>
      </c>
      <c r="AH6" s="128" t="s">
        <v>181</v>
      </c>
      <c r="AI6" s="128" t="s">
        <v>181</v>
      </c>
      <c r="AJ6" s="128" t="s">
        <v>181</v>
      </c>
      <c r="AK6" s="128" t="s">
        <v>181</v>
      </c>
      <c r="AL6" s="128" t="s">
        <v>181</v>
      </c>
      <c r="AM6" s="128" t="s">
        <v>181</v>
      </c>
      <c r="AN6" s="128" t="s">
        <v>181</v>
      </c>
      <c r="AO6" s="128" t="s">
        <v>181</v>
      </c>
      <c r="AP6" s="128" t="s">
        <v>181</v>
      </c>
      <c r="AQ6" s="128" t="s">
        <v>181</v>
      </c>
      <c r="AR6" s="57"/>
      <c r="AS6" s="728"/>
      <c r="AT6" s="132"/>
      <c r="AU6" s="281"/>
      <c r="AV6" s="132"/>
      <c r="AW6" s="132"/>
      <c r="AX6" s="132"/>
      <c r="AY6" s="132"/>
      <c r="AZ6" s="132"/>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32"/>
      <c r="CW6" s="127"/>
      <c r="CX6" s="127"/>
      <c r="CY6" s="127"/>
      <c r="CZ6" s="127"/>
      <c r="DA6" s="127"/>
      <c r="DB6" s="132"/>
      <c r="DC6" s="127"/>
      <c r="DD6" s="127"/>
      <c r="DE6" s="127"/>
      <c r="DF6" s="127"/>
      <c r="DG6" s="127"/>
      <c r="DH6" s="132"/>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row>
    <row r="7" spans="1:149" s="58" customFormat="1" ht="4.9000000000000004" customHeight="1">
      <c r="A7" s="55"/>
      <c r="B7" s="128"/>
      <c r="C7" s="56"/>
      <c r="D7" s="129"/>
      <c r="E7" s="97"/>
      <c r="F7" s="98"/>
      <c r="G7" s="130"/>
      <c r="H7" s="131"/>
      <c r="I7" s="56"/>
      <c r="J7" s="132"/>
      <c r="K7" s="133"/>
      <c r="L7" s="132"/>
      <c r="M7" s="127"/>
      <c r="N7" s="134"/>
      <c r="O7" s="129"/>
      <c r="P7" s="135"/>
      <c r="Q7" s="135"/>
      <c r="R7" s="127"/>
      <c r="S7" s="128"/>
      <c r="U7" s="136"/>
      <c r="V7" s="136"/>
      <c r="W7" s="127"/>
      <c r="X7" s="137"/>
      <c r="Y7" s="137"/>
      <c r="Z7" s="56"/>
      <c r="AA7" s="56"/>
      <c r="AB7" s="56"/>
      <c r="AC7" s="56"/>
      <c r="AD7" s="128"/>
      <c r="AE7" s="128"/>
      <c r="AF7" s="128"/>
      <c r="AG7" s="128"/>
      <c r="AH7" s="128"/>
      <c r="AI7" s="128"/>
      <c r="AJ7" s="128"/>
      <c r="AK7" s="128"/>
      <c r="AL7" s="128"/>
      <c r="AM7" s="128"/>
      <c r="AN7" s="128"/>
      <c r="AO7" s="128"/>
      <c r="AP7" s="128"/>
      <c r="AQ7" s="128"/>
      <c r="AR7" s="57"/>
      <c r="AS7" s="728"/>
      <c r="AT7" s="132"/>
      <c r="AU7" s="132"/>
      <c r="AV7" s="132"/>
      <c r="AW7" s="132"/>
      <c r="AX7" s="132"/>
      <c r="AY7" s="132"/>
      <c r="AZ7" s="132"/>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32"/>
      <c r="CW7" s="127"/>
      <c r="CX7" s="127"/>
      <c r="CY7" s="127"/>
      <c r="CZ7" s="127"/>
      <c r="DA7" s="127"/>
      <c r="DB7" s="132"/>
      <c r="DC7" s="127"/>
      <c r="DD7" s="127"/>
      <c r="DE7" s="127"/>
      <c r="DF7" s="127"/>
      <c r="DG7" s="127"/>
      <c r="DH7" s="132"/>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row>
    <row r="8" spans="1:149" s="58" customFormat="1" ht="20.25" customHeight="1">
      <c r="A8" s="55" t="s">
        <v>181</v>
      </c>
      <c r="B8" s="1299" t="s">
        <v>1192</v>
      </c>
      <c r="C8" s="1300"/>
      <c r="D8" s="1300"/>
      <c r="E8" s="1140">
        <f>'DetailedBudget---TXST'!E8</f>
        <v>0</v>
      </c>
      <c r="F8" s="1106"/>
      <c r="G8" s="1106"/>
      <c r="H8" s="1106"/>
      <c r="I8" s="1106"/>
      <c r="J8" s="1106"/>
      <c r="K8" s="1106"/>
      <c r="L8" s="1106"/>
      <c r="M8" s="1106"/>
      <c r="N8" s="1106"/>
      <c r="O8" s="1106"/>
      <c r="P8" s="139"/>
      <c r="Q8" s="139"/>
      <c r="R8" s="139"/>
      <c r="S8" s="139"/>
      <c r="T8" s="139"/>
      <c r="U8" s="139" t="s">
        <v>181</v>
      </c>
      <c r="V8" s="128" t="s">
        <v>181</v>
      </c>
      <c r="W8" s="128" t="s">
        <v>181</v>
      </c>
      <c r="X8" s="128" t="s">
        <v>181</v>
      </c>
      <c r="Y8" s="56" t="s">
        <v>181</v>
      </c>
      <c r="Z8" s="128" t="s">
        <v>181</v>
      </c>
      <c r="AA8" s="140" t="s">
        <v>181</v>
      </c>
      <c r="AB8" s="128" t="s">
        <v>181</v>
      </c>
      <c r="AC8" s="128" t="s">
        <v>181</v>
      </c>
      <c r="AD8" s="128" t="s">
        <v>181</v>
      </c>
      <c r="AE8" s="128" t="s">
        <v>181</v>
      </c>
      <c r="AF8" s="128" t="s">
        <v>181</v>
      </c>
      <c r="AG8" s="128" t="s">
        <v>181</v>
      </c>
      <c r="AH8" s="128" t="s">
        <v>181</v>
      </c>
      <c r="AI8" s="128" t="s">
        <v>181</v>
      </c>
      <c r="AJ8" s="128" t="s">
        <v>181</v>
      </c>
      <c r="AK8" s="128" t="s">
        <v>181</v>
      </c>
      <c r="AL8" s="128" t="s">
        <v>181</v>
      </c>
      <c r="AM8" s="128" t="s">
        <v>181</v>
      </c>
      <c r="AN8" s="128" t="s">
        <v>181</v>
      </c>
      <c r="AO8" s="128" t="s">
        <v>181</v>
      </c>
      <c r="AP8" s="128" t="s">
        <v>181</v>
      </c>
      <c r="AQ8" s="128" t="s">
        <v>181</v>
      </c>
      <c r="AR8" s="57"/>
      <c r="AS8" s="728"/>
      <c r="AT8" s="132" t="s">
        <v>181</v>
      </c>
      <c r="AU8" s="132" t="s">
        <v>181</v>
      </c>
      <c r="AV8" s="132" t="s">
        <v>181</v>
      </c>
      <c r="AW8" s="132" t="s">
        <v>181</v>
      </c>
      <c r="AX8" s="132" t="s">
        <v>181</v>
      </c>
      <c r="AY8" s="132" t="s">
        <v>181</v>
      </c>
      <c r="AZ8" s="132" t="s">
        <v>181</v>
      </c>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32" t="s">
        <v>181</v>
      </c>
      <c r="CW8" s="127"/>
      <c r="CX8" s="127"/>
      <c r="CY8" s="127"/>
      <c r="CZ8" s="127"/>
      <c r="DA8" s="127"/>
      <c r="DB8" s="132" t="s">
        <v>181</v>
      </c>
      <c r="DC8" s="127"/>
      <c r="DD8" s="127"/>
      <c r="DE8" s="127"/>
      <c r="DF8" s="127"/>
      <c r="DG8" s="127"/>
      <c r="DH8" s="132" t="s">
        <v>181</v>
      </c>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row>
    <row r="9" spans="1:149" s="58" customFormat="1" ht="4.9000000000000004" customHeight="1">
      <c r="A9" s="55"/>
      <c r="B9" s="128"/>
      <c r="C9" s="56"/>
      <c r="D9" s="129"/>
      <c r="E9" s="97"/>
      <c r="F9" s="98"/>
      <c r="G9" s="130"/>
      <c r="H9" s="131"/>
      <c r="I9" s="56"/>
      <c r="J9" s="132"/>
      <c r="K9" s="133"/>
      <c r="L9" s="132"/>
      <c r="M9" s="127"/>
      <c r="N9" s="134"/>
      <c r="O9" s="129"/>
      <c r="P9" s="135"/>
      <c r="Q9" s="135"/>
      <c r="R9" s="127"/>
      <c r="S9" s="128"/>
      <c r="U9" s="136"/>
      <c r="V9" s="136"/>
      <c r="W9" s="127"/>
      <c r="X9" s="137"/>
      <c r="Y9" s="137"/>
      <c r="Z9" s="56"/>
      <c r="AA9" s="56"/>
      <c r="AB9" s="56"/>
      <c r="AC9" s="56"/>
      <c r="AD9" s="128"/>
      <c r="AE9" s="128"/>
      <c r="AF9" s="128"/>
      <c r="AG9" s="128"/>
      <c r="AH9" s="128"/>
      <c r="AI9" s="128"/>
      <c r="AJ9" s="128"/>
      <c r="AK9" s="128"/>
      <c r="AL9" s="128"/>
      <c r="AM9" s="128"/>
      <c r="AN9" s="128"/>
      <c r="AO9" s="128"/>
      <c r="AP9" s="128"/>
      <c r="AQ9" s="128"/>
      <c r="AR9" s="57"/>
      <c r="AS9" s="728"/>
      <c r="AT9" s="132"/>
      <c r="AU9" s="132"/>
      <c r="AV9" s="132"/>
      <c r="AW9" s="132"/>
      <c r="AX9" s="132"/>
      <c r="AY9" s="132"/>
      <c r="AZ9" s="132"/>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32"/>
      <c r="CW9" s="127"/>
      <c r="CX9" s="127"/>
      <c r="CY9" s="127"/>
      <c r="CZ9" s="127"/>
      <c r="DA9" s="127"/>
      <c r="DB9" s="132"/>
      <c r="DC9" s="127"/>
      <c r="DD9" s="127"/>
      <c r="DE9" s="127"/>
      <c r="DF9" s="127"/>
      <c r="DG9" s="127"/>
      <c r="DH9" s="132"/>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row>
    <row r="10" spans="1:149" s="58" customFormat="1" ht="20.25" customHeight="1">
      <c r="A10" s="55" t="s">
        <v>181</v>
      </c>
      <c r="B10" s="1299" t="s">
        <v>1191</v>
      </c>
      <c r="C10" s="1300"/>
      <c r="D10" s="1300"/>
      <c r="E10" s="1140" t="str">
        <f>'DetailedBudget---TXST'!E10</f>
        <v xml:space="preserve"> </v>
      </c>
      <c r="F10" s="1106"/>
      <c r="G10" s="1106"/>
      <c r="H10" s="1106"/>
      <c r="I10" s="1106"/>
      <c r="J10" s="1106"/>
      <c r="K10" s="1106"/>
      <c r="L10" s="1106"/>
      <c r="M10" s="1106"/>
      <c r="N10" s="1106"/>
      <c r="O10" s="1106"/>
      <c r="P10" s="139"/>
      <c r="Q10" s="139"/>
      <c r="R10" s="139"/>
      <c r="S10" s="139"/>
      <c r="T10" s="139"/>
      <c r="U10" s="139" t="s">
        <v>181</v>
      </c>
      <c r="V10" s="128" t="s">
        <v>181</v>
      </c>
      <c r="W10" s="128" t="s">
        <v>181</v>
      </c>
      <c r="X10" s="128" t="s">
        <v>181</v>
      </c>
      <c r="Y10" s="56" t="s">
        <v>181</v>
      </c>
      <c r="Z10" s="128" t="s">
        <v>181</v>
      </c>
      <c r="AA10" s="140" t="s">
        <v>181</v>
      </c>
      <c r="AB10" s="128" t="s">
        <v>181</v>
      </c>
      <c r="AC10" s="128" t="s">
        <v>181</v>
      </c>
      <c r="AD10" s="128" t="s">
        <v>181</v>
      </c>
      <c r="AE10" s="128" t="s">
        <v>181</v>
      </c>
      <c r="AF10" s="128" t="s">
        <v>181</v>
      </c>
      <c r="AG10" s="128" t="s">
        <v>181</v>
      </c>
      <c r="AH10" s="128" t="s">
        <v>181</v>
      </c>
      <c r="AI10" s="128" t="s">
        <v>181</v>
      </c>
      <c r="AJ10" s="128" t="s">
        <v>181</v>
      </c>
      <c r="AK10" s="128" t="s">
        <v>181</v>
      </c>
      <c r="AL10" s="128" t="s">
        <v>181</v>
      </c>
      <c r="AM10" s="128" t="s">
        <v>181</v>
      </c>
      <c r="AN10" s="128" t="s">
        <v>181</v>
      </c>
      <c r="AO10" s="128" t="s">
        <v>181</v>
      </c>
      <c r="AP10" s="128" t="s">
        <v>181</v>
      </c>
      <c r="AQ10" s="128" t="s">
        <v>181</v>
      </c>
      <c r="AR10" s="57"/>
      <c r="AS10" s="728"/>
      <c r="AT10" s="132" t="s">
        <v>181</v>
      </c>
      <c r="AU10" s="132" t="s">
        <v>181</v>
      </c>
      <c r="AV10" s="132" t="s">
        <v>181</v>
      </c>
      <c r="AW10" s="132" t="s">
        <v>181</v>
      </c>
      <c r="AX10" s="132" t="s">
        <v>181</v>
      </c>
      <c r="AY10" s="132" t="s">
        <v>181</v>
      </c>
      <c r="AZ10" s="132" t="s">
        <v>181</v>
      </c>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32" t="s">
        <v>181</v>
      </c>
      <c r="CW10" s="127"/>
      <c r="CX10" s="127"/>
      <c r="CY10" s="127"/>
      <c r="CZ10" s="127"/>
      <c r="DA10" s="127"/>
      <c r="DB10" s="132" t="s">
        <v>181</v>
      </c>
      <c r="DC10" s="127"/>
      <c r="DD10" s="127"/>
      <c r="DE10" s="127"/>
      <c r="DF10" s="127"/>
      <c r="DG10" s="127"/>
      <c r="DH10" s="132" t="s">
        <v>181</v>
      </c>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row>
    <row r="11" spans="1:149" s="58" customFormat="1" ht="4.9000000000000004" customHeight="1">
      <c r="A11" s="55"/>
      <c r="B11" s="128"/>
      <c r="C11" s="56"/>
      <c r="D11" s="129"/>
      <c r="E11" s="97"/>
      <c r="F11" s="98"/>
      <c r="G11" s="130"/>
      <c r="H11" s="131"/>
      <c r="I11" s="56"/>
      <c r="J11" s="132"/>
      <c r="K11" s="133"/>
      <c r="L11" s="132"/>
      <c r="M11" s="127"/>
      <c r="N11" s="134"/>
      <c r="O11" s="129"/>
      <c r="P11" s="135"/>
      <c r="Q11" s="135"/>
      <c r="R11" s="127"/>
      <c r="S11" s="128"/>
      <c r="U11" s="136"/>
      <c r="V11" s="136"/>
      <c r="W11" s="127"/>
      <c r="X11" s="137"/>
      <c r="Y11" s="137"/>
      <c r="Z11" s="56"/>
      <c r="AA11" s="56"/>
      <c r="AB11" s="56"/>
      <c r="AC11" s="56"/>
      <c r="AD11" s="128"/>
      <c r="AE11" s="128"/>
      <c r="AF11" s="128"/>
      <c r="AG11" s="128"/>
      <c r="AH11" s="128"/>
      <c r="AI11" s="128"/>
      <c r="AJ11" s="128"/>
      <c r="AK11" s="128"/>
      <c r="AL11" s="128"/>
      <c r="AM11" s="128"/>
      <c r="AN11" s="128"/>
      <c r="AO11" s="128"/>
      <c r="AP11" s="128"/>
      <c r="AQ11" s="128"/>
      <c r="AR11" s="57"/>
      <c r="AS11" s="728"/>
      <c r="AT11" s="132"/>
      <c r="AU11" s="132"/>
      <c r="AV11" s="132"/>
      <c r="AW11" s="132"/>
      <c r="AX11" s="132"/>
      <c r="AY11" s="132"/>
      <c r="AZ11" s="132"/>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32"/>
      <c r="CW11" s="127"/>
      <c r="CX11" s="127"/>
      <c r="CY11" s="127"/>
      <c r="CZ11" s="127"/>
      <c r="DA11" s="127"/>
      <c r="DB11" s="132"/>
      <c r="DC11" s="127"/>
      <c r="DD11" s="127"/>
      <c r="DE11" s="127"/>
      <c r="DF11" s="127"/>
      <c r="DG11" s="127"/>
      <c r="DH11" s="132"/>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row>
    <row r="12" spans="1:149" s="58" customFormat="1" ht="20.25" customHeight="1">
      <c r="A12" s="55" t="s">
        <v>181</v>
      </c>
      <c r="B12" s="1299" t="s">
        <v>1195</v>
      </c>
      <c r="C12" s="1300"/>
      <c r="D12" s="1300"/>
      <c r="E12" s="1104">
        <f>'DetailedBudget---TXST'!E12</f>
        <v>0</v>
      </c>
      <c r="F12" s="1301"/>
      <c r="G12" s="1301"/>
      <c r="H12" s="1301"/>
      <c r="I12" s="1301"/>
      <c r="J12" s="1301"/>
      <c r="K12" s="1301"/>
      <c r="L12" s="1301"/>
      <c r="M12" s="1301"/>
      <c r="N12" s="1301"/>
      <c r="O12" s="1301"/>
      <c r="P12" s="139"/>
      <c r="Q12" s="139"/>
      <c r="R12" s="139"/>
      <c r="S12" s="139"/>
      <c r="T12" s="139"/>
      <c r="U12" s="139" t="s">
        <v>181</v>
      </c>
      <c r="V12" s="128" t="s">
        <v>181</v>
      </c>
      <c r="W12" s="128" t="s">
        <v>181</v>
      </c>
      <c r="X12" s="128" t="s">
        <v>181</v>
      </c>
      <c r="Y12" s="56" t="s">
        <v>181</v>
      </c>
      <c r="Z12" s="128" t="s">
        <v>181</v>
      </c>
      <c r="AA12" s="140" t="s">
        <v>181</v>
      </c>
      <c r="AB12" s="128" t="s">
        <v>181</v>
      </c>
      <c r="AC12" s="128" t="s">
        <v>181</v>
      </c>
      <c r="AD12" s="128" t="s">
        <v>181</v>
      </c>
      <c r="AE12" s="128" t="s">
        <v>181</v>
      </c>
      <c r="AF12" s="128" t="s">
        <v>181</v>
      </c>
      <c r="AG12" s="128" t="s">
        <v>181</v>
      </c>
      <c r="AH12" s="128" t="s">
        <v>181</v>
      </c>
      <c r="AI12" s="128" t="s">
        <v>181</v>
      </c>
      <c r="AJ12" s="128" t="s">
        <v>181</v>
      </c>
      <c r="AK12" s="128" t="s">
        <v>181</v>
      </c>
      <c r="AL12" s="128" t="s">
        <v>181</v>
      </c>
      <c r="AM12" s="128" t="s">
        <v>181</v>
      </c>
      <c r="AN12" s="128" t="s">
        <v>181</v>
      </c>
      <c r="AO12" s="128" t="s">
        <v>181</v>
      </c>
      <c r="AP12" s="128" t="s">
        <v>181</v>
      </c>
      <c r="AQ12" s="128" t="s">
        <v>181</v>
      </c>
      <c r="AR12" s="57"/>
      <c r="AS12" s="728"/>
      <c r="AT12" s="132" t="s">
        <v>181</v>
      </c>
      <c r="AU12" s="132" t="s">
        <v>181</v>
      </c>
      <c r="AV12" s="132" t="s">
        <v>181</v>
      </c>
      <c r="AW12" s="132" t="s">
        <v>181</v>
      </c>
      <c r="AX12" s="132" t="s">
        <v>181</v>
      </c>
      <c r="AY12" s="132" t="s">
        <v>181</v>
      </c>
      <c r="AZ12" s="132" t="s">
        <v>181</v>
      </c>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32" t="s">
        <v>181</v>
      </c>
      <c r="CW12" s="127"/>
      <c r="CX12" s="127"/>
      <c r="CY12" s="127"/>
      <c r="CZ12" s="127"/>
      <c r="DA12" s="127"/>
      <c r="DB12" s="132" t="s">
        <v>181</v>
      </c>
      <c r="DC12" s="127"/>
      <c r="DD12" s="127"/>
      <c r="DE12" s="127"/>
      <c r="DF12" s="127"/>
      <c r="DG12" s="127"/>
      <c r="DH12" s="132" t="s">
        <v>181</v>
      </c>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row>
    <row r="13" spans="1:149" s="58" customFormat="1" ht="4.9000000000000004" customHeight="1">
      <c r="A13" s="55"/>
      <c r="B13" s="128"/>
      <c r="C13" s="56"/>
      <c r="D13" s="129"/>
      <c r="E13" s="135"/>
      <c r="F13" s="127"/>
      <c r="G13" s="130"/>
      <c r="H13" s="131"/>
      <c r="I13" s="56"/>
      <c r="J13" s="132"/>
      <c r="K13" s="133"/>
      <c r="L13" s="132"/>
      <c r="M13" s="127"/>
      <c r="N13" s="134"/>
      <c r="O13" s="129"/>
      <c r="P13" s="135"/>
      <c r="Q13" s="135"/>
      <c r="R13" s="127"/>
      <c r="S13" s="139"/>
      <c r="T13" s="127"/>
      <c r="U13" s="146"/>
      <c r="V13" s="146"/>
      <c r="W13" s="127"/>
      <c r="X13" s="137"/>
      <c r="Y13" s="137"/>
      <c r="Z13" s="56"/>
      <c r="AA13" s="56"/>
      <c r="AB13" s="56"/>
      <c r="AC13" s="56"/>
      <c r="AD13" s="128"/>
      <c r="AE13" s="128"/>
      <c r="AF13" s="128"/>
      <c r="AG13" s="128"/>
      <c r="AH13" s="128"/>
      <c r="AI13" s="128"/>
      <c r="AJ13" s="128"/>
      <c r="AK13" s="128"/>
      <c r="AL13" s="128"/>
      <c r="AM13" s="128"/>
      <c r="AN13" s="128"/>
      <c r="AO13" s="128"/>
      <c r="AP13" s="128"/>
      <c r="AQ13" s="128"/>
      <c r="AR13" s="57"/>
      <c r="AS13" s="728"/>
      <c r="AT13" s="132"/>
      <c r="AU13" s="132"/>
      <c r="AV13" s="132"/>
      <c r="AW13" s="132"/>
      <c r="AX13" s="132"/>
      <c r="AY13" s="132"/>
      <c r="AZ13" s="132"/>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32"/>
      <c r="CW13" s="127"/>
      <c r="CX13" s="127"/>
      <c r="CY13" s="127"/>
      <c r="CZ13" s="127"/>
      <c r="DA13" s="127"/>
      <c r="DB13" s="132"/>
      <c r="DC13" s="127"/>
      <c r="DD13" s="127"/>
      <c r="DE13" s="127"/>
      <c r="DF13" s="127"/>
      <c r="DG13" s="127"/>
      <c r="DH13" s="132"/>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row>
    <row r="14" spans="1:149" s="58" customFormat="1" ht="20.25" customHeight="1">
      <c r="A14" s="55" t="s">
        <v>181</v>
      </c>
      <c r="B14" s="128" t="s">
        <v>181</v>
      </c>
      <c r="D14" s="134" t="s">
        <v>183</v>
      </c>
      <c r="E14" s="1182">
        <f>'DetailedBudget---TXST'!E14</f>
        <v>45536</v>
      </c>
      <c r="F14" s="1182"/>
      <c r="G14" s="141"/>
      <c r="H14" s="142" t="s">
        <v>184</v>
      </c>
      <c r="I14" s="1359">
        <f>'DetailedBudget---TXST'!I14</f>
        <v>45900</v>
      </c>
      <c r="J14" s="1359"/>
      <c r="K14" s="1359"/>
      <c r="L14" s="1359"/>
      <c r="M14" s="1359"/>
      <c r="N14" s="127"/>
      <c r="O14" s="127"/>
      <c r="P14" s="127"/>
      <c r="Q14" s="127"/>
      <c r="R14" s="127"/>
      <c r="S14" s="127"/>
      <c r="T14" s="1360"/>
      <c r="U14" s="1360"/>
      <c r="V14" s="1360"/>
      <c r="W14" s="1360"/>
      <c r="X14" s="1360"/>
      <c r="Y14" s="1360"/>
      <c r="Z14" s="1360"/>
      <c r="AA14" s="1360"/>
      <c r="AB14" s="1360"/>
      <c r="AC14" s="1360"/>
      <c r="AD14" s="1360"/>
      <c r="AE14" s="127"/>
      <c r="AF14" s="127"/>
      <c r="AG14" s="127"/>
      <c r="AH14" s="127"/>
      <c r="AI14" s="127"/>
      <c r="AJ14" s="127"/>
      <c r="AK14" s="127"/>
      <c r="AL14" s="127"/>
      <c r="AM14" s="128"/>
      <c r="AN14" s="128"/>
      <c r="AO14" s="128" t="s">
        <v>181</v>
      </c>
      <c r="AP14" s="128" t="s">
        <v>181</v>
      </c>
      <c r="AQ14" s="128" t="s">
        <v>181</v>
      </c>
      <c r="AR14" s="99" t="s">
        <v>181</v>
      </c>
      <c r="AS14" s="727"/>
      <c r="AT14" s="1351"/>
      <c r="AU14" s="1351"/>
      <c r="AV14" s="1351"/>
      <c r="AW14" s="1351"/>
      <c r="AX14" s="1351"/>
      <c r="AY14" s="1351"/>
      <c r="AZ14" s="1351"/>
      <c r="BA14" s="1351"/>
      <c r="BB14" s="1351"/>
      <c r="BC14" s="1351"/>
      <c r="BD14" s="1351"/>
      <c r="BE14" s="1351"/>
      <c r="BF14" s="1351"/>
      <c r="BG14" s="1351"/>
      <c r="BH14" s="1351"/>
      <c r="BI14" s="1351"/>
      <c r="BJ14" s="1351"/>
      <c r="BK14" s="1351"/>
      <c r="BL14" s="1351"/>
      <c r="BM14" s="1351"/>
      <c r="BN14" s="1351"/>
      <c r="BO14" s="1351"/>
      <c r="BP14" s="1351"/>
      <c r="BQ14" s="1351"/>
      <c r="BR14" s="1351"/>
      <c r="BS14" s="1351"/>
      <c r="BT14" s="1351"/>
      <c r="BU14" s="1351"/>
      <c r="BV14" s="1351"/>
      <c r="BW14" s="1351"/>
      <c r="BX14" s="1351"/>
      <c r="BY14" s="1351"/>
      <c r="BZ14" s="1351"/>
      <c r="CA14" s="1351"/>
      <c r="CB14" s="1351"/>
      <c r="CC14" s="1351"/>
      <c r="CD14" s="1351"/>
      <c r="CE14" s="1351"/>
      <c r="CF14" s="1351"/>
      <c r="CG14" s="1351"/>
      <c r="CH14" s="1351"/>
      <c r="CI14" s="1351"/>
      <c r="CJ14" s="1351"/>
      <c r="CK14" s="1351"/>
      <c r="CL14" s="1351"/>
      <c r="CM14" s="1351"/>
      <c r="CN14" s="1351"/>
      <c r="CO14" s="1351"/>
      <c r="CP14" s="771"/>
      <c r="CQ14" s="771"/>
      <c r="CR14" s="771"/>
      <c r="CS14" s="771"/>
      <c r="CT14" s="771"/>
      <c r="CU14" s="771"/>
      <c r="CV14" s="771"/>
      <c r="CW14" s="771"/>
      <c r="CX14" s="771"/>
      <c r="CY14" s="771"/>
      <c r="CZ14" s="771"/>
      <c r="DA14" s="771"/>
      <c r="DB14" s="771"/>
      <c r="DC14" s="771"/>
      <c r="DD14" s="771"/>
      <c r="DE14" s="771"/>
      <c r="DF14" s="771"/>
      <c r="DG14" s="771"/>
      <c r="DH14" s="771"/>
      <c r="DI14" s="771"/>
      <c r="DJ14" s="771"/>
      <c r="DK14" s="771"/>
      <c r="DL14" s="771"/>
      <c r="DM14" s="771"/>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row>
    <row r="15" spans="1:149" s="58" customFormat="1" ht="4.9000000000000004" customHeight="1">
      <c r="A15" s="55" t="s">
        <v>181</v>
      </c>
      <c r="B15" s="128" t="s">
        <v>181</v>
      </c>
      <c r="C15" s="56" t="s">
        <v>181</v>
      </c>
      <c r="D15" s="140" t="s">
        <v>181</v>
      </c>
      <c r="E15" s="128" t="s">
        <v>181</v>
      </c>
      <c r="F15" s="128" t="s">
        <v>181</v>
      </c>
      <c r="G15" s="128" t="s">
        <v>181</v>
      </c>
      <c r="H15" s="128" t="s">
        <v>181</v>
      </c>
      <c r="I15" s="128" t="s">
        <v>181</v>
      </c>
      <c r="J15" s="128" t="s">
        <v>181</v>
      </c>
      <c r="K15" s="128" t="s">
        <v>181</v>
      </c>
      <c r="L15" s="128" t="s">
        <v>181</v>
      </c>
      <c r="M15" s="128" t="s">
        <v>181</v>
      </c>
      <c r="N15" s="128" t="s">
        <v>181</v>
      </c>
      <c r="O15" s="128" t="s">
        <v>181</v>
      </c>
      <c r="P15" s="143" t="s">
        <v>181</v>
      </c>
      <c r="Q15" s="143" t="s">
        <v>181</v>
      </c>
      <c r="R15" s="144" t="s">
        <v>181</v>
      </c>
      <c r="S15" s="144" t="s">
        <v>181</v>
      </c>
      <c r="T15" s="144"/>
      <c r="U15" s="139" t="s">
        <v>181</v>
      </c>
      <c r="V15" s="139" t="s">
        <v>181</v>
      </c>
      <c r="W15" s="139" t="s">
        <v>181</v>
      </c>
      <c r="X15" s="139" t="s">
        <v>181</v>
      </c>
      <c r="Y15" s="132" t="s">
        <v>181</v>
      </c>
      <c r="Z15" s="128" t="s">
        <v>181</v>
      </c>
      <c r="AA15" s="140" t="s">
        <v>181</v>
      </c>
      <c r="AB15" s="128" t="s">
        <v>181</v>
      </c>
      <c r="AC15" s="128" t="s">
        <v>181</v>
      </c>
      <c r="AD15" s="128" t="s">
        <v>181</v>
      </c>
      <c r="AE15" s="128" t="s">
        <v>181</v>
      </c>
      <c r="AF15" s="128" t="s">
        <v>181</v>
      </c>
      <c r="AG15" s="128" t="s">
        <v>181</v>
      </c>
      <c r="AH15" s="128" t="s">
        <v>181</v>
      </c>
      <c r="AI15" s="128" t="s">
        <v>181</v>
      </c>
      <c r="AJ15" s="128" t="s">
        <v>181</v>
      </c>
      <c r="AK15" s="128" t="s">
        <v>181</v>
      </c>
      <c r="AL15" s="128" t="s">
        <v>181</v>
      </c>
      <c r="AM15" s="128" t="s">
        <v>181</v>
      </c>
      <c r="AN15" s="128" t="s">
        <v>181</v>
      </c>
      <c r="AO15" s="128" t="s">
        <v>181</v>
      </c>
      <c r="AP15" s="128" t="s">
        <v>181</v>
      </c>
      <c r="AQ15" s="128" t="s">
        <v>181</v>
      </c>
      <c r="AR15" s="99" t="s">
        <v>181</v>
      </c>
      <c r="AS15" s="727"/>
      <c r="AT15" s="132" t="s">
        <v>181</v>
      </c>
      <c r="AU15" s="132" t="s">
        <v>181</v>
      </c>
      <c r="AV15" s="132" t="s">
        <v>181</v>
      </c>
      <c r="AW15" s="132" t="s">
        <v>181</v>
      </c>
      <c r="AX15" s="132" t="s">
        <v>181</v>
      </c>
      <c r="AY15" s="132" t="s">
        <v>181</v>
      </c>
      <c r="AZ15" s="132" t="s">
        <v>181</v>
      </c>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32" t="s">
        <v>181</v>
      </c>
      <c r="CW15" s="127"/>
      <c r="CX15" s="127"/>
      <c r="CY15" s="127"/>
      <c r="CZ15" s="127"/>
      <c r="DA15" s="127"/>
      <c r="DB15" s="132" t="s">
        <v>181</v>
      </c>
      <c r="DC15" s="127"/>
      <c r="DD15" s="127"/>
      <c r="DE15" s="127"/>
      <c r="DF15" s="127"/>
      <c r="DG15" s="127"/>
      <c r="DH15" s="132" t="s">
        <v>181</v>
      </c>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row>
    <row r="16" spans="1:149" s="58" customFormat="1" ht="20.25" customHeight="1">
      <c r="A16" s="55" t="s">
        <v>181</v>
      </c>
      <c r="B16" s="128" t="s">
        <v>181</v>
      </c>
      <c r="C16" s="56" t="s">
        <v>181</v>
      </c>
      <c r="D16" s="134" t="s">
        <v>185</v>
      </c>
      <c r="E16" s="1185" t="e">
        <f>WORKDAY('Initial Information'!E11,-3,Holidays!A:A)</f>
        <v>#NUM!</v>
      </c>
      <c r="F16" s="1186"/>
      <c r="G16" s="130"/>
      <c r="H16" s="145"/>
      <c r="I16" s="56" t="s">
        <v>181</v>
      </c>
      <c r="J16" s="132" t="s">
        <v>181</v>
      </c>
      <c r="K16" s="133"/>
      <c r="L16" s="132" t="s">
        <v>181</v>
      </c>
      <c r="M16" s="127"/>
      <c r="N16" s="134"/>
      <c r="O16" s="129"/>
      <c r="P16" s="135"/>
      <c r="Q16" s="135"/>
      <c r="R16" s="127"/>
      <c r="S16" s="139" t="s">
        <v>181</v>
      </c>
      <c r="T16" s="1352"/>
      <c r="U16" s="1353"/>
      <c r="V16" s="1353"/>
      <c r="W16" s="1353"/>
      <c r="X16" s="1353"/>
      <c r="Y16" s="1353"/>
      <c r="Z16" s="1353"/>
      <c r="AA16" s="1353"/>
      <c r="AB16" s="1353"/>
      <c r="AC16" s="56" t="s">
        <v>181</v>
      </c>
      <c r="AD16" s="128" t="s">
        <v>181</v>
      </c>
      <c r="AE16" s="128" t="s">
        <v>181</v>
      </c>
      <c r="AF16" s="128" t="s">
        <v>181</v>
      </c>
      <c r="AG16" s="128" t="s">
        <v>181</v>
      </c>
      <c r="AH16" s="128" t="s">
        <v>181</v>
      </c>
      <c r="AI16" s="128" t="s">
        <v>181</v>
      </c>
      <c r="AJ16" s="128" t="s">
        <v>181</v>
      </c>
      <c r="AK16" s="128" t="s">
        <v>181</v>
      </c>
      <c r="AL16" s="128" t="s">
        <v>181</v>
      </c>
      <c r="AM16" s="128" t="s">
        <v>181</v>
      </c>
      <c r="AN16" s="128" t="s">
        <v>181</v>
      </c>
      <c r="AO16" s="128" t="s">
        <v>181</v>
      </c>
      <c r="AP16" s="128" t="s">
        <v>181</v>
      </c>
      <c r="AQ16" s="128" t="s">
        <v>181</v>
      </c>
      <c r="AR16" s="99" t="s">
        <v>181</v>
      </c>
      <c r="AS16" s="727"/>
      <c r="AT16" s="1024"/>
      <c r="AU16" s="1024"/>
      <c r="AV16" s="1024"/>
      <c r="AW16" s="1024"/>
      <c r="AX16" s="1024"/>
      <c r="AY16" s="1024"/>
      <c r="AZ16" s="1024"/>
      <c r="BA16" s="1024"/>
      <c r="BB16" s="1024"/>
      <c r="BC16" s="1024"/>
      <c r="BD16" s="1024"/>
      <c r="BE16" s="1024"/>
      <c r="BF16" s="1024"/>
      <c r="BG16" s="1024"/>
      <c r="BH16" s="1024"/>
      <c r="BI16" s="1024"/>
      <c r="BJ16" s="1024"/>
      <c r="BK16" s="1024"/>
      <c r="BL16" s="1024"/>
      <c r="BM16" s="1024"/>
      <c r="BN16" s="1024"/>
      <c r="BO16" s="1024"/>
      <c r="BP16" s="1024"/>
      <c r="BQ16" s="1024"/>
      <c r="BR16" s="1024"/>
      <c r="BS16" s="1024"/>
      <c r="BT16" s="1024"/>
      <c r="BU16" s="1024"/>
      <c r="BV16" s="1024"/>
      <c r="BW16" s="1024"/>
      <c r="BX16" s="1024"/>
      <c r="BY16" s="1024"/>
      <c r="BZ16" s="1024"/>
      <c r="CA16" s="1024"/>
      <c r="CB16" s="1024"/>
      <c r="CC16" s="1024"/>
      <c r="CD16" s="1024"/>
      <c r="CE16" s="1024"/>
      <c r="CF16" s="1024"/>
      <c r="CG16" s="1024"/>
      <c r="CH16" s="1024"/>
      <c r="CI16" s="1024"/>
      <c r="CJ16" s="1024"/>
      <c r="CK16" s="1024"/>
      <c r="CL16" s="1024"/>
      <c r="CM16" s="1024"/>
      <c r="CN16" s="1024"/>
      <c r="CO16" s="1024"/>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row>
    <row r="17" spans="1:149" s="58" customFormat="1" ht="4.9000000000000004" customHeight="1">
      <c r="A17" s="55"/>
      <c r="B17" s="128"/>
      <c r="C17" s="56"/>
      <c r="D17" s="129"/>
      <c r="E17" s="135"/>
      <c r="F17" s="127"/>
      <c r="G17" s="130"/>
      <c r="H17" s="131"/>
      <c r="I17" s="132"/>
      <c r="J17" s="132"/>
      <c r="K17" s="751"/>
      <c r="L17" s="132"/>
      <c r="M17" s="177"/>
      <c r="N17" s="134"/>
      <c r="O17" s="129"/>
      <c r="P17" s="135"/>
      <c r="Q17" s="135"/>
      <c r="R17" s="127"/>
      <c r="S17" s="139"/>
      <c r="T17" s="127"/>
      <c r="U17" s="146"/>
      <c r="V17" s="146"/>
      <c r="W17" s="127"/>
      <c r="X17" s="137"/>
      <c r="Y17" s="137"/>
      <c r="Z17" s="56"/>
      <c r="AA17" s="56"/>
      <c r="AB17" s="56"/>
      <c r="AC17" s="56"/>
      <c r="AD17" s="128"/>
      <c r="AE17" s="128"/>
      <c r="AF17" s="128"/>
      <c r="AG17" s="128"/>
      <c r="AH17" s="128"/>
      <c r="AI17" s="128"/>
      <c r="AJ17" s="128"/>
      <c r="AK17" s="128"/>
      <c r="AL17" s="128"/>
      <c r="AM17" s="128"/>
      <c r="AN17" s="128"/>
      <c r="AO17" s="128"/>
      <c r="AP17" s="128"/>
      <c r="AQ17" s="128"/>
      <c r="AR17" s="99" t="s">
        <v>181</v>
      </c>
      <c r="AS17" s="727"/>
      <c r="AT17" s="132"/>
      <c r="AU17" s="132"/>
      <c r="AV17" s="132"/>
      <c r="AW17" s="132"/>
      <c r="AX17" s="132"/>
      <c r="AY17" s="132"/>
      <c r="AZ17" s="132"/>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32"/>
      <c r="CW17" s="127"/>
      <c r="CX17" s="127"/>
      <c r="CY17" s="127"/>
      <c r="CZ17" s="127"/>
      <c r="DA17" s="127"/>
      <c r="DB17" s="132"/>
      <c r="DC17" s="127"/>
      <c r="DD17" s="127"/>
      <c r="DE17" s="127"/>
      <c r="DF17" s="127"/>
      <c r="DG17" s="127"/>
      <c r="DH17" s="132"/>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row>
    <row r="18" spans="1:149" s="58" customFormat="1" ht="20.25" customHeight="1">
      <c r="A18" s="55"/>
      <c r="B18" s="128"/>
      <c r="C18" s="56"/>
      <c r="D18" s="134" t="s">
        <v>1115</v>
      </c>
      <c r="E18" s="1354">
        <v>0.26</v>
      </c>
      <c r="F18" s="1355"/>
      <c r="G18" s="148"/>
      <c r="H18" s="1356"/>
      <c r="I18" s="1357"/>
      <c r="J18" s="1357"/>
      <c r="K18" s="751"/>
      <c r="L18" s="177"/>
      <c r="M18" s="177"/>
      <c r="N18" s="134"/>
      <c r="O18" s="134"/>
      <c r="P18" s="148"/>
      <c r="Q18" s="148"/>
      <c r="R18" s="130"/>
      <c r="S18" s="139"/>
      <c r="T18" s="149"/>
      <c r="U18" s="149"/>
      <c r="V18" s="149"/>
      <c r="W18" s="130"/>
      <c r="X18" s="130"/>
      <c r="Y18" s="130"/>
      <c r="Z18" s="56"/>
      <c r="AA18" s="56"/>
      <c r="AB18" s="56"/>
      <c r="AC18" s="56"/>
      <c r="AD18" s="128"/>
      <c r="AE18" s="128"/>
      <c r="AF18" s="128"/>
      <c r="AG18" s="128"/>
      <c r="AH18" s="128"/>
      <c r="AI18" s="128"/>
      <c r="AJ18" s="128"/>
      <c r="AK18" s="128"/>
      <c r="AL18" s="128"/>
      <c r="AM18" s="128"/>
      <c r="AN18" s="128"/>
      <c r="AO18" s="128"/>
      <c r="AP18" s="128"/>
      <c r="AQ18" s="128"/>
      <c r="AR18" s="99" t="s">
        <v>181</v>
      </c>
      <c r="AS18" s="7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row>
    <row r="19" spans="1:149" s="58" customFormat="1" ht="4.9000000000000004" customHeight="1">
      <c r="A19" s="55"/>
      <c r="B19" s="128"/>
      <c r="C19" s="56"/>
      <c r="D19" s="129"/>
      <c r="E19" s="135"/>
      <c r="F19" s="127"/>
      <c r="G19" s="130"/>
      <c r="H19" s="131"/>
      <c r="I19" s="132"/>
      <c r="J19" s="132"/>
      <c r="K19" s="751"/>
      <c r="L19" s="132"/>
      <c r="M19" s="177"/>
      <c r="N19" s="134"/>
      <c r="O19" s="129"/>
      <c r="P19" s="135"/>
      <c r="Q19" s="135"/>
      <c r="R19" s="127"/>
      <c r="S19" s="139"/>
      <c r="T19" s="127"/>
      <c r="U19" s="146"/>
      <c r="V19" s="146"/>
      <c r="W19" s="127"/>
      <c r="X19" s="137"/>
      <c r="Y19" s="137"/>
      <c r="Z19" s="56"/>
      <c r="AA19" s="56"/>
      <c r="AB19" s="56"/>
      <c r="AC19" s="56"/>
      <c r="AD19" s="128"/>
      <c r="AE19" s="128"/>
      <c r="AF19" s="128"/>
      <c r="AG19" s="128"/>
      <c r="AH19" s="128"/>
      <c r="AI19" s="128"/>
      <c r="AJ19" s="128"/>
      <c r="AK19" s="128"/>
      <c r="AL19" s="128"/>
      <c r="AM19" s="128"/>
      <c r="AN19" s="128"/>
      <c r="AO19" s="128"/>
      <c r="AP19" s="128"/>
      <c r="AQ19" s="128"/>
      <c r="AR19" s="57"/>
      <c r="AS19" s="729"/>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row>
    <row r="20" spans="1:149" s="58" customFormat="1" ht="20.25" customHeight="1">
      <c r="A20" s="55"/>
      <c r="B20" s="1358" t="s">
        <v>1083</v>
      </c>
      <c r="C20" s="993"/>
      <c r="D20" s="993"/>
      <c r="E20" s="1134" t="e">
        <f ca="1">WORKDAY('Initial Information'!E12, -5, Holidays!A:A)</f>
        <v>#NUM!</v>
      </c>
      <c r="F20" s="1135"/>
      <c r="G20" s="148"/>
      <c r="H20" s="149"/>
      <c r="I20" s="752"/>
      <c r="J20" s="752"/>
      <c r="K20" s="751"/>
      <c r="L20" s="749"/>
      <c r="M20" s="750"/>
      <c r="N20" s="134"/>
      <c r="O20" s="134"/>
      <c r="P20" s="148"/>
      <c r="Q20" s="148"/>
      <c r="R20" s="130"/>
      <c r="S20" s="139"/>
      <c r="T20" s="149"/>
      <c r="U20" s="149"/>
      <c r="V20" s="149"/>
      <c r="W20" s="130"/>
      <c r="X20" s="130"/>
      <c r="Y20" s="130"/>
      <c r="Z20" s="56"/>
      <c r="AA20" s="56"/>
      <c r="AB20" s="56"/>
      <c r="AC20" s="56"/>
      <c r="AD20" s="128"/>
      <c r="AE20" s="128"/>
      <c r="AF20" s="128"/>
      <c r="AG20" s="128"/>
      <c r="AH20" s="128"/>
      <c r="AI20" s="128"/>
      <c r="AJ20" s="128"/>
      <c r="AK20" s="128"/>
      <c r="AL20" s="128"/>
      <c r="AM20" s="128"/>
      <c r="AN20" s="128"/>
      <c r="AO20" s="128"/>
      <c r="AP20" s="128"/>
      <c r="AQ20" s="128"/>
      <c r="AR20" s="57"/>
      <c r="AS20" s="729"/>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row>
    <row r="21" spans="1:149" s="58" customFormat="1" ht="4.9000000000000004" customHeight="1">
      <c r="A21" s="55"/>
      <c r="B21" s="128"/>
      <c r="C21" s="56"/>
      <c r="D21" s="129"/>
      <c r="E21" s="135"/>
      <c r="F21" s="127"/>
      <c r="G21" s="130"/>
      <c r="H21" s="131"/>
      <c r="I21" s="132"/>
      <c r="J21" s="132"/>
      <c r="K21" s="751"/>
      <c r="L21" s="132"/>
      <c r="M21" s="177"/>
      <c r="N21" s="134"/>
      <c r="O21" s="129"/>
      <c r="P21" s="135"/>
      <c r="Q21" s="135"/>
      <c r="R21" s="127"/>
      <c r="S21" s="139"/>
      <c r="T21" s="127"/>
      <c r="U21" s="146"/>
      <c r="V21" s="146"/>
      <c r="W21" s="127"/>
      <c r="X21" s="137"/>
      <c r="Y21" s="137"/>
      <c r="Z21" s="56"/>
      <c r="AA21" s="56"/>
      <c r="AB21" s="56"/>
      <c r="AC21" s="56"/>
      <c r="AD21" s="128"/>
      <c r="AE21" s="128"/>
      <c r="AF21" s="128"/>
      <c r="AG21" s="128"/>
      <c r="AH21" s="128"/>
      <c r="AI21" s="128"/>
      <c r="AJ21" s="128"/>
      <c r="AK21" s="128"/>
      <c r="AL21" s="128"/>
      <c r="AM21" s="128"/>
      <c r="AN21" s="128"/>
      <c r="AO21" s="128"/>
      <c r="AP21" s="128"/>
      <c r="AQ21" s="128"/>
      <c r="AR21" s="57"/>
      <c r="AS21" s="729"/>
      <c r="AT21" s="1324" t="s">
        <v>115</v>
      </c>
      <c r="AU21" s="1325"/>
      <c r="AV21" s="1325"/>
      <c r="AW21" s="1325"/>
      <c r="AX21" s="1325"/>
      <c r="AY21" s="1326"/>
      <c r="AZ21" s="1031" t="s">
        <v>106</v>
      </c>
      <c r="BA21" s="1330"/>
      <c r="BB21" s="1330"/>
      <c r="BC21" s="1330"/>
      <c r="BD21" s="1330"/>
      <c r="BE21" s="1331"/>
      <c r="BF21" s="1032" t="s">
        <v>107</v>
      </c>
      <c r="BG21" s="1033"/>
      <c r="BH21" s="1033"/>
      <c r="BI21" s="1033"/>
      <c r="BJ21" s="1033"/>
      <c r="BK21" s="1034"/>
      <c r="BL21" s="1337" t="s">
        <v>108</v>
      </c>
      <c r="BM21" s="1338"/>
      <c r="BN21" s="1338"/>
      <c r="BO21" s="1338"/>
      <c r="BP21" s="1338"/>
      <c r="BQ21" s="1339"/>
      <c r="BR21" s="1055" t="s">
        <v>109</v>
      </c>
      <c r="BS21" s="1056"/>
      <c r="BT21" s="1056"/>
      <c r="BU21" s="1056"/>
      <c r="BV21" s="1056"/>
      <c r="BW21" s="1057"/>
      <c r="BX21" s="1061" t="s">
        <v>1206</v>
      </c>
      <c r="BY21" s="1062"/>
      <c r="BZ21" s="1062"/>
      <c r="CA21" s="1062"/>
      <c r="CB21" s="1062"/>
      <c r="CC21" s="1063"/>
      <c r="CD21" s="1055" t="s">
        <v>1207</v>
      </c>
      <c r="CE21" s="1056"/>
      <c r="CF21" s="1056"/>
      <c r="CG21" s="1056"/>
      <c r="CH21" s="1056"/>
      <c r="CI21" s="1057"/>
      <c r="CJ21" s="1044" t="s">
        <v>386</v>
      </c>
      <c r="CK21" s="1045"/>
      <c r="CL21" s="1045"/>
      <c r="CM21" s="1045"/>
      <c r="CN21" s="1045"/>
      <c r="CO21" s="1046"/>
      <c r="CP21" s="1162" t="s">
        <v>1058</v>
      </c>
      <c r="CQ21" s="1163"/>
      <c r="CR21" s="1163"/>
      <c r="CS21" s="1163"/>
      <c r="CT21" s="1163"/>
      <c r="CU21" s="1164"/>
      <c r="CV21" s="1308" t="s">
        <v>1059</v>
      </c>
      <c r="CW21" s="1309"/>
      <c r="CX21" s="1309"/>
      <c r="CY21" s="1309"/>
      <c r="CZ21" s="1309"/>
      <c r="DA21" s="1310"/>
      <c r="DB21" s="1190" t="s">
        <v>1060</v>
      </c>
      <c r="DC21" s="1191"/>
      <c r="DD21" s="1191"/>
      <c r="DE21" s="1191"/>
      <c r="DF21" s="1191"/>
      <c r="DG21" s="1192"/>
      <c r="DH21" s="1317" t="s">
        <v>388</v>
      </c>
      <c r="DI21" s="1318"/>
      <c r="DJ21" s="1318"/>
      <c r="DK21" s="1318"/>
      <c r="DL21" s="1318"/>
      <c r="DM21" s="1319"/>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row>
    <row r="22" spans="1:149" s="58" customFormat="1" ht="20.25" customHeight="1">
      <c r="A22" s="55"/>
      <c r="B22" s="128"/>
      <c r="C22" s="56"/>
      <c r="D22" s="147"/>
      <c r="E22" s="150"/>
      <c r="F22" s="151"/>
      <c r="G22" s="148"/>
      <c r="H22" s="148"/>
      <c r="I22" s="56"/>
      <c r="J22" s="132"/>
      <c r="K22" s="133"/>
      <c r="L22" s="132"/>
      <c r="M22" s="1350" t="s">
        <v>0</v>
      </c>
      <c r="N22" s="1350"/>
      <c r="O22" s="1350"/>
      <c r="P22" s="56" t="s">
        <v>181</v>
      </c>
      <c r="Q22" s="56" t="s">
        <v>181</v>
      </c>
      <c r="R22" s="1350" t="s">
        <v>1</v>
      </c>
      <c r="S22" s="1350"/>
      <c r="T22" s="1350"/>
      <c r="U22" s="56" t="s">
        <v>181</v>
      </c>
      <c r="V22" s="56" t="s">
        <v>181</v>
      </c>
      <c r="W22" s="1350" t="s">
        <v>2</v>
      </c>
      <c r="X22" s="1350"/>
      <c r="Y22" s="1350"/>
      <c r="Z22" s="59" t="s">
        <v>181</v>
      </c>
      <c r="AA22" s="59" t="s">
        <v>181</v>
      </c>
      <c r="AB22" s="1350" t="s">
        <v>3</v>
      </c>
      <c r="AC22" s="1350"/>
      <c r="AD22" s="1350"/>
      <c r="AE22" s="59" t="s">
        <v>181</v>
      </c>
      <c r="AF22" s="59" t="s">
        <v>181</v>
      </c>
      <c r="AG22" s="1350" t="s">
        <v>4</v>
      </c>
      <c r="AH22" s="1350"/>
      <c r="AI22" s="1350"/>
      <c r="AJ22" s="59" t="s">
        <v>181</v>
      </c>
      <c r="AK22" s="59" t="s">
        <v>181</v>
      </c>
      <c r="AL22" s="1350" t="s">
        <v>187</v>
      </c>
      <c r="AM22" s="1350"/>
      <c r="AN22" s="1350"/>
      <c r="AO22" s="56" t="s">
        <v>181</v>
      </c>
      <c r="AP22" s="56" t="s">
        <v>181</v>
      </c>
      <c r="AQ22" s="1051" t="s">
        <v>281</v>
      </c>
      <c r="AR22" s="60" t="s">
        <v>181</v>
      </c>
      <c r="AS22" s="729"/>
      <c r="AT22" s="1327"/>
      <c r="AU22" s="1328"/>
      <c r="AV22" s="1328"/>
      <c r="AW22" s="1328"/>
      <c r="AX22" s="1328"/>
      <c r="AY22" s="1329"/>
      <c r="AZ22" s="1332"/>
      <c r="BA22" s="1333"/>
      <c r="BB22" s="1333"/>
      <c r="BC22" s="1333"/>
      <c r="BD22" s="1333"/>
      <c r="BE22" s="1334"/>
      <c r="BF22" s="1335"/>
      <c r="BG22" s="1252"/>
      <c r="BH22" s="1252"/>
      <c r="BI22" s="1252"/>
      <c r="BJ22" s="1252"/>
      <c r="BK22" s="1336"/>
      <c r="BL22" s="1340"/>
      <c r="BM22" s="1341"/>
      <c r="BN22" s="1341"/>
      <c r="BO22" s="1341"/>
      <c r="BP22" s="1341"/>
      <c r="BQ22" s="1342"/>
      <c r="BR22" s="1343"/>
      <c r="BS22" s="1248"/>
      <c r="BT22" s="1248"/>
      <c r="BU22" s="1248"/>
      <c r="BV22" s="1248"/>
      <c r="BW22" s="1344"/>
      <c r="BX22" s="1345"/>
      <c r="BY22" s="1250"/>
      <c r="BZ22" s="1250"/>
      <c r="CA22" s="1250"/>
      <c r="CB22" s="1250"/>
      <c r="CC22" s="1346"/>
      <c r="CD22" s="1343"/>
      <c r="CE22" s="1248"/>
      <c r="CF22" s="1248"/>
      <c r="CG22" s="1248"/>
      <c r="CH22" s="1248"/>
      <c r="CI22" s="1344"/>
      <c r="CJ22" s="1302"/>
      <c r="CK22" s="1303"/>
      <c r="CL22" s="1303"/>
      <c r="CM22" s="1303"/>
      <c r="CN22" s="1303"/>
      <c r="CO22" s="1304"/>
      <c r="CP22" s="1305"/>
      <c r="CQ22" s="1306"/>
      <c r="CR22" s="1306"/>
      <c r="CS22" s="1306"/>
      <c r="CT22" s="1306"/>
      <c r="CU22" s="1307"/>
      <c r="CV22" s="1311"/>
      <c r="CW22" s="1312"/>
      <c r="CX22" s="1312"/>
      <c r="CY22" s="1312"/>
      <c r="CZ22" s="1312"/>
      <c r="DA22" s="1313"/>
      <c r="DB22" s="1314"/>
      <c r="DC22" s="1315"/>
      <c r="DD22" s="1315"/>
      <c r="DE22" s="1315"/>
      <c r="DF22" s="1315"/>
      <c r="DG22" s="1316"/>
      <c r="DH22" s="1320"/>
      <c r="DI22" s="1321"/>
      <c r="DJ22" s="1321"/>
      <c r="DK22" s="1321"/>
      <c r="DL22" s="1321"/>
      <c r="DM22" s="1322"/>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row>
    <row r="23" spans="1:149" s="58" customFormat="1" ht="20.25" customHeight="1" thickBot="1">
      <c r="A23" s="61" t="s">
        <v>181</v>
      </c>
      <c r="B23" s="62" t="s">
        <v>181</v>
      </c>
      <c r="C23" s="62" t="s">
        <v>181</v>
      </c>
      <c r="D23" s="62" t="s">
        <v>181</v>
      </c>
      <c r="E23" s="62" t="s">
        <v>181</v>
      </c>
      <c r="F23" s="62" t="s">
        <v>181</v>
      </c>
      <c r="G23" s="62" t="s">
        <v>181</v>
      </c>
      <c r="H23" s="62" t="s">
        <v>181</v>
      </c>
      <c r="I23" s="62" t="s">
        <v>181</v>
      </c>
      <c r="J23" s="62" t="s">
        <v>181</v>
      </c>
      <c r="K23" s="62" t="s">
        <v>181</v>
      </c>
      <c r="L23" s="62" t="s">
        <v>181</v>
      </c>
      <c r="M23" s="63">
        <f>'DetailedBudget---TXST'!M20</f>
        <v>45536</v>
      </c>
      <c r="N23" s="64" t="s">
        <v>237</v>
      </c>
      <c r="O23" s="65">
        <f>'DetailedBudget---TXST'!O20</f>
        <v>45900</v>
      </c>
      <c r="P23" s="66" t="s">
        <v>181</v>
      </c>
      <c r="Q23" s="66" t="s">
        <v>181</v>
      </c>
      <c r="R23" s="63">
        <f>'DetailedBudget---TXST'!R20</f>
        <v>45901</v>
      </c>
      <c r="S23" s="64" t="s">
        <v>237</v>
      </c>
      <c r="T23" s="65">
        <f>'DetailedBudget---TXST'!T20</f>
        <v>46265</v>
      </c>
      <c r="U23" s="66" t="s">
        <v>181</v>
      </c>
      <c r="V23" s="66" t="s">
        <v>181</v>
      </c>
      <c r="W23" s="63">
        <f>'DetailedBudget---TXST'!W20</f>
        <v>46266</v>
      </c>
      <c r="X23" s="64" t="s">
        <v>237</v>
      </c>
      <c r="Y23" s="65">
        <f>'DetailedBudget---TXST'!Y20</f>
        <v>46630</v>
      </c>
      <c r="Z23" s="66" t="s">
        <v>181</v>
      </c>
      <c r="AA23" s="66" t="s">
        <v>181</v>
      </c>
      <c r="AB23" s="63">
        <f>'DetailedBudget---TXST'!AB20</f>
        <v>46631</v>
      </c>
      <c r="AC23" s="64" t="s">
        <v>237</v>
      </c>
      <c r="AD23" s="65">
        <f>'DetailedBudget---TXST'!AD20</f>
        <v>46996</v>
      </c>
      <c r="AE23" s="66" t="s">
        <v>181</v>
      </c>
      <c r="AF23" s="66" t="s">
        <v>181</v>
      </c>
      <c r="AG23" s="63">
        <f>'DetailedBudget---TXST'!AG20</f>
        <v>46997</v>
      </c>
      <c r="AH23" s="64" t="s">
        <v>237</v>
      </c>
      <c r="AI23" s="65">
        <f>'DetailedBudget---TXST'!AI20</f>
        <v>47361</v>
      </c>
      <c r="AJ23" s="66" t="s">
        <v>181</v>
      </c>
      <c r="AK23" s="66" t="s">
        <v>181</v>
      </c>
      <c r="AL23" s="63">
        <f>'DetailedBudget---TXST'!AL20</f>
        <v>47362</v>
      </c>
      <c r="AM23" s="64" t="s">
        <v>237</v>
      </c>
      <c r="AN23" s="65">
        <f>'DetailedBudget---TXST'!AN20</f>
        <v>47726</v>
      </c>
      <c r="AO23" s="62" t="s">
        <v>181</v>
      </c>
      <c r="AP23" s="62" t="s">
        <v>181</v>
      </c>
      <c r="AQ23" s="1052"/>
      <c r="AR23" s="67" t="s">
        <v>181</v>
      </c>
      <c r="AS23" s="729"/>
      <c r="AT23" s="754" t="str">
        <f>M22</f>
        <v>Year 1</v>
      </c>
      <c r="AU23" s="754" t="str">
        <f>R22</f>
        <v>Year 2</v>
      </c>
      <c r="AV23" s="754" t="str">
        <f>W22</f>
        <v>Year 3</v>
      </c>
      <c r="AW23" s="754" t="str">
        <f>AB22</f>
        <v>Year 4</v>
      </c>
      <c r="AX23" s="754" t="str">
        <f>AG22</f>
        <v>Year 5</v>
      </c>
      <c r="AY23" s="754" t="str">
        <f>AL22</f>
        <v>Year 6</v>
      </c>
      <c r="AZ23" s="755" t="str">
        <f t="shared" ref="AZ23:CE23" si="0">AT23</f>
        <v>Year 1</v>
      </c>
      <c r="BA23" s="755" t="str">
        <f t="shared" si="0"/>
        <v>Year 2</v>
      </c>
      <c r="BB23" s="755" t="str">
        <f t="shared" si="0"/>
        <v>Year 3</v>
      </c>
      <c r="BC23" s="755" t="str">
        <f t="shared" si="0"/>
        <v>Year 4</v>
      </c>
      <c r="BD23" s="755" t="str">
        <f t="shared" si="0"/>
        <v>Year 5</v>
      </c>
      <c r="BE23" s="755" t="str">
        <f t="shared" si="0"/>
        <v>Year 6</v>
      </c>
      <c r="BF23" s="756" t="str">
        <f t="shared" si="0"/>
        <v>Year 1</v>
      </c>
      <c r="BG23" s="756" t="str">
        <f t="shared" si="0"/>
        <v>Year 2</v>
      </c>
      <c r="BH23" s="756" t="str">
        <f t="shared" si="0"/>
        <v>Year 3</v>
      </c>
      <c r="BI23" s="756" t="str">
        <f t="shared" si="0"/>
        <v>Year 4</v>
      </c>
      <c r="BJ23" s="756" t="str">
        <f t="shared" si="0"/>
        <v>Year 5</v>
      </c>
      <c r="BK23" s="756" t="str">
        <f t="shared" si="0"/>
        <v>Year 6</v>
      </c>
      <c r="BL23" s="758" t="str">
        <f t="shared" si="0"/>
        <v>Year 1</v>
      </c>
      <c r="BM23" s="758" t="str">
        <f t="shared" si="0"/>
        <v>Year 2</v>
      </c>
      <c r="BN23" s="758" t="str">
        <f t="shared" si="0"/>
        <v>Year 3</v>
      </c>
      <c r="BO23" s="758" t="str">
        <f t="shared" si="0"/>
        <v>Year 4</v>
      </c>
      <c r="BP23" s="758" t="str">
        <f t="shared" si="0"/>
        <v>Year 5</v>
      </c>
      <c r="BQ23" s="758" t="str">
        <f t="shared" si="0"/>
        <v>Year 6</v>
      </c>
      <c r="BR23" s="759" t="str">
        <f t="shared" si="0"/>
        <v>Year 1</v>
      </c>
      <c r="BS23" s="759" t="str">
        <f t="shared" si="0"/>
        <v>Year 2</v>
      </c>
      <c r="BT23" s="759" t="str">
        <f t="shared" si="0"/>
        <v>Year 3</v>
      </c>
      <c r="BU23" s="759" t="str">
        <f t="shared" si="0"/>
        <v>Year 4</v>
      </c>
      <c r="BV23" s="759" t="str">
        <f t="shared" si="0"/>
        <v>Year 5</v>
      </c>
      <c r="BW23" s="759" t="str">
        <f t="shared" si="0"/>
        <v>Year 6</v>
      </c>
      <c r="BX23" s="760" t="str">
        <f t="shared" si="0"/>
        <v>Year 1</v>
      </c>
      <c r="BY23" s="760" t="str">
        <f t="shared" si="0"/>
        <v>Year 2</v>
      </c>
      <c r="BZ23" s="760" t="str">
        <f t="shared" si="0"/>
        <v>Year 3</v>
      </c>
      <c r="CA23" s="760" t="str">
        <f t="shared" si="0"/>
        <v>Year 4</v>
      </c>
      <c r="CB23" s="760" t="str">
        <f t="shared" si="0"/>
        <v>Year 5</v>
      </c>
      <c r="CC23" s="760" t="str">
        <f t="shared" si="0"/>
        <v>Year 6</v>
      </c>
      <c r="CD23" s="759" t="str">
        <f t="shared" si="0"/>
        <v>Year 1</v>
      </c>
      <c r="CE23" s="759" t="str">
        <f t="shared" si="0"/>
        <v>Year 2</v>
      </c>
      <c r="CF23" s="759" t="str">
        <f t="shared" ref="CF23:DK23" si="1">BZ23</f>
        <v>Year 3</v>
      </c>
      <c r="CG23" s="759" t="str">
        <f t="shared" si="1"/>
        <v>Year 4</v>
      </c>
      <c r="CH23" s="759" t="str">
        <f t="shared" si="1"/>
        <v>Year 5</v>
      </c>
      <c r="CI23" s="759" t="str">
        <f t="shared" si="1"/>
        <v>Year 6</v>
      </c>
      <c r="CJ23" s="761" t="str">
        <f t="shared" si="1"/>
        <v>Year 1</v>
      </c>
      <c r="CK23" s="761" t="str">
        <f t="shared" si="1"/>
        <v>Year 2</v>
      </c>
      <c r="CL23" s="761" t="str">
        <f t="shared" si="1"/>
        <v>Year 3</v>
      </c>
      <c r="CM23" s="761" t="str">
        <f t="shared" si="1"/>
        <v>Year 4</v>
      </c>
      <c r="CN23" s="761" t="str">
        <f t="shared" si="1"/>
        <v>Year 5</v>
      </c>
      <c r="CO23" s="761" t="str">
        <f t="shared" si="1"/>
        <v>Year 6</v>
      </c>
      <c r="CP23" s="762" t="str">
        <f t="shared" si="1"/>
        <v>Year 1</v>
      </c>
      <c r="CQ23" s="762" t="str">
        <f t="shared" si="1"/>
        <v>Year 2</v>
      </c>
      <c r="CR23" s="762" t="str">
        <f t="shared" si="1"/>
        <v>Year 3</v>
      </c>
      <c r="CS23" s="762" t="str">
        <f t="shared" si="1"/>
        <v>Year 4</v>
      </c>
      <c r="CT23" s="762" t="str">
        <f t="shared" si="1"/>
        <v>Year 5</v>
      </c>
      <c r="CU23" s="762" t="str">
        <f t="shared" si="1"/>
        <v>Year 6</v>
      </c>
      <c r="CV23" s="763" t="str">
        <f t="shared" si="1"/>
        <v>Year 1</v>
      </c>
      <c r="CW23" s="763" t="str">
        <f t="shared" si="1"/>
        <v>Year 2</v>
      </c>
      <c r="CX23" s="763" t="str">
        <f t="shared" si="1"/>
        <v>Year 3</v>
      </c>
      <c r="CY23" s="763" t="str">
        <f t="shared" si="1"/>
        <v>Year 4</v>
      </c>
      <c r="CZ23" s="763" t="str">
        <f t="shared" si="1"/>
        <v>Year 5</v>
      </c>
      <c r="DA23" s="763" t="str">
        <f t="shared" si="1"/>
        <v>Year 6</v>
      </c>
      <c r="DB23" s="765" t="str">
        <f t="shared" si="1"/>
        <v>Year 1</v>
      </c>
      <c r="DC23" s="765" t="str">
        <f t="shared" si="1"/>
        <v>Year 2</v>
      </c>
      <c r="DD23" s="765" t="str">
        <f t="shared" si="1"/>
        <v>Year 3</v>
      </c>
      <c r="DE23" s="765" t="str">
        <f t="shared" si="1"/>
        <v>Year 4</v>
      </c>
      <c r="DF23" s="765" t="str">
        <f t="shared" si="1"/>
        <v>Year 5</v>
      </c>
      <c r="DG23" s="765" t="str">
        <f t="shared" si="1"/>
        <v>Year 6</v>
      </c>
      <c r="DH23" s="757" t="str">
        <f t="shared" si="1"/>
        <v>Year 1</v>
      </c>
      <c r="DI23" s="757" t="str">
        <f t="shared" si="1"/>
        <v>Year 2</v>
      </c>
      <c r="DJ23" s="757" t="str">
        <f t="shared" si="1"/>
        <v>Year 3</v>
      </c>
      <c r="DK23" s="757" t="str">
        <f t="shared" si="1"/>
        <v>Year 4</v>
      </c>
      <c r="DL23" s="757" t="str">
        <f t="shared" ref="DL23:DM23" si="2">DF23</f>
        <v>Year 5</v>
      </c>
      <c r="DM23" s="757" t="str">
        <f t="shared" si="2"/>
        <v>Year 6</v>
      </c>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row>
    <row r="24" spans="1:149" s="58" customFormat="1" ht="9.9499999999999993" customHeight="1">
      <c r="A24" s="55" t="s">
        <v>181</v>
      </c>
      <c r="B24" s="56" t="s">
        <v>181</v>
      </c>
      <c r="C24" s="56" t="s">
        <v>181</v>
      </c>
      <c r="D24" s="56" t="s">
        <v>181</v>
      </c>
      <c r="E24" s="56" t="s">
        <v>181</v>
      </c>
      <c r="F24" s="56" t="s">
        <v>181</v>
      </c>
      <c r="G24" s="56" t="s">
        <v>181</v>
      </c>
      <c r="H24" s="56" t="s">
        <v>181</v>
      </c>
      <c r="I24" s="56" t="s">
        <v>181</v>
      </c>
      <c r="J24" s="56" t="s">
        <v>181</v>
      </c>
      <c r="K24" s="56" t="s">
        <v>181</v>
      </c>
      <c r="L24" s="68" t="s">
        <v>181</v>
      </c>
      <c r="M24" s="152" t="s">
        <v>181</v>
      </c>
      <c r="N24" s="152" t="s">
        <v>181</v>
      </c>
      <c r="O24" s="152" t="s">
        <v>181</v>
      </c>
      <c r="P24" s="69" t="s">
        <v>181</v>
      </c>
      <c r="Q24" s="152" t="s">
        <v>181</v>
      </c>
      <c r="R24" s="152" t="s">
        <v>181</v>
      </c>
      <c r="S24" s="152" t="s">
        <v>181</v>
      </c>
      <c r="T24" s="152" t="s">
        <v>181</v>
      </c>
      <c r="U24" s="69" t="s">
        <v>181</v>
      </c>
      <c r="V24" s="152" t="s">
        <v>181</v>
      </c>
      <c r="W24" s="152" t="s">
        <v>181</v>
      </c>
      <c r="X24" s="152" t="s">
        <v>181</v>
      </c>
      <c r="Y24" s="152" t="s">
        <v>181</v>
      </c>
      <c r="Z24" s="69" t="s">
        <v>181</v>
      </c>
      <c r="AA24" s="152" t="s">
        <v>181</v>
      </c>
      <c r="AB24" s="152" t="s">
        <v>181</v>
      </c>
      <c r="AC24" s="152" t="s">
        <v>181</v>
      </c>
      <c r="AD24" s="152" t="s">
        <v>181</v>
      </c>
      <c r="AE24" s="69" t="s">
        <v>181</v>
      </c>
      <c r="AF24" s="152" t="s">
        <v>181</v>
      </c>
      <c r="AG24" s="152" t="s">
        <v>181</v>
      </c>
      <c r="AH24" s="152" t="s">
        <v>181</v>
      </c>
      <c r="AI24" s="152" t="s">
        <v>181</v>
      </c>
      <c r="AJ24" s="69" t="s">
        <v>181</v>
      </c>
      <c r="AK24" s="152" t="s">
        <v>181</v>
      </c>
      <c r="AL24" s="152" t="s">
        <v>181</v>
      </c>
      <c r="AM24" s="152" t="s">
        <v>181</v>
      </c>
      <c r="AN24" s="152" t="s">
        <v>181</v>
      </c>
      <c r="AO24" s="69" t="s">
        <v>181</v>
      </c>
      <c r="AP24" s="182" t="s">
        <v>181</v>
      </c>
      <c r="AQ24" s="182" t="s">
        <v>181</v>
      </c>
      <c r="AR24" s="188" t="s">
        <v>181</v>
      </c>
      <c r="AS24" s="729"/>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row>
    <row r="25" spans="1:149" s="58" customFormat="1" ht="20.100000000000001" customHeight="1">
      <c r="A25" s="55"/>
      <c r="B25" s="56"/>
      <c r="C25" s="1347" t="s">
        <v>188</v>
      </c>
      <c r="D25" s="1347"/>
      <c r="E25" s="1347"/>
      <c r="F25" s="1347"/>
      <c r="G25" s="1348"/>
      <c r="H25" s="1348"/>
      <c r="I25" s="1348"/>
      <c r="J25" s="1348"/>
      <c r="K25" s="153" t="s">
        <v>181</v>
      </c>
      <c r="L25" s="71" t="s">
        <v>181</v>
      </c>
      <c r="M25" s="152" t="s">
        <v>181</v>
      </c>
      <c r="N25" s="152" t="s">
        <v>181</v>
      </c>
      <c r="O25" s="152" t="s">
        <v>181</v>
      </c>
      <c r="P25" s="72" t="s">
        <v>181</v>
      </c>
      <c r="Q25" s="154" t="s">
        <v>181</v>
      </c>
      <c r="R25" s="152" t="s">
        <v>181</v>
      </c>
      <c r="S25" s="152" t="s">
        <v>181</v>
      </c>
      <c r="T25" s="152" t="s">
        <v>181</v>
      </c>
      <c r="U25" s="72" t="s">
        <v>181</v>
      </c>
      <c r="V25" s="154" t="s">
        <v>181</v>
      </c>
      <c r="W25" s="152" t="s">
        <v>181</v>
      </c>
      <c r="X25" s="152" t="s">
        <v>181</v>
      </c>
      <c r="Y25" s="152" t="s">
        <v>181</v>
      </c>
      <c r="Z25" s="72" t="s">
        <v>181</v>
      </c>
      <c r="AA25" s="154" t="s">
        <v>181</v>
      </c>
      <c r="AB25" s="152" t="s">
        <v>181</v>
      </c>
      <c r="AC25" s="152" t="s">
        <v>181</v>
      </c>
      <c r="AD25" s="152" t="s">
        <v>181</v>
      </c>
      <c r="AE25" s="72" t="s">
        <v>181</v>
      </c>
      <c r="AF25" s="154" t="s">
        <v>181</v>
      </c>
      <c r="AG25" s="152" t="s">
        <v>181</v>
      </c>
      <c r="AH25" s="152" t="s">
        <v>181</v>
      </c>
      <c r="AI25" s="152" t="s">
        <v>181</v>
      </c>
      <c r="AJ25" s="72" t="s">
        <v>181</v>
      </c>
      <c r="AK25" s="154" t="s">
        <v>181</v>
      </c>
      <c r="AL25" s="152" t="s">
        <v>181</v>
      </c>
      <c r="AM25" s="152" t="s">
        <v>181</v>
      </c>
      <c r="AN25" s="152" t="s">
        <v>181</v>
      </c>
      <c r="AO25" s="72" t="s">
        <v>181</v>
      </c>
      <c r="AP25" s="184" t="s">
        <v>181</v>
      </c>
      <c r="AQ25" s="1181"/>
      <c r="AR25" s="188" t="s">
        <v>181</v>
      </c>
      <c r="AS25" s="729"/>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row>
    <row r="26" spans="1:149" s="58" customFormat="1" ht="30" customHeight="1">
      <c r="A26" s="55" t="s">
        <v>181</v>
      </c>
      <c r="B26" s="56" t="s">
        <v>181</v>
      </c>
      <c r="C26" s="1349" t="s">
        <v>274</v>
      </c>
      <c r="D26" s="1029"/>
      <c r="E26" s="56" t="s">
        <v>181</v>
      </c>
      <c r="F26" s="153" t="s">
        <v>189</v>
      </c>
      <c r="G26" s="153" t="s">
        <v>181</v>
      </c>
      <c r="H26" s="155" t="s">
        <v>248</v>
      </c>
      <c r="I26" s="153" t="s">
        <v>181</v>
      </c>
      <c r="J26" s="106" t="s">
        <v>190</v>
      </c>
      <c r="K26" s="56" t="s">
        <v>181</v>
      </c>
      <c r="L26" s="1136" t="s">
        <v>194</v>
      </c>
      <c r="M26" s="1137"/>
      <c r="N26" s="1137"/>
      <c r="O26" s="154"/>
      <c r="P26" s="73"/>
      <c r="Q26" s="154"/>
      <c r="R26" s="156"/>
      <c r="S26" s="154"/>
      <c r="T26" s="154"/>
      <c r="U26" s="73"/>
      <c r="V26" s="154"/>
      <c r="W26" s="156"/>
      <c r="X26" s="154"/>
      <c r="Y26" s="154"/>
      <c r="Z26" s="73"/>
      <c r="AA26" s="154"/>
      <c r="AB26" s="156"/>
      <c r="AC26" s="154"/>
      <c r="AD26" s="154"/>
      <c r="AE26" s="73"/>
      <c r="AF26" s="154"/>
      <c r="AG26" s="156"/>
      <c r="AH26" s="154"/>
      <c r="AI26" s="154"/>
      <c r="AJ26" s="73"/>
      <c r="AK26" s="154"/>
      <c r="AL26" s="156"/>
      <c r="AM26" s="154" t="s">
        <v>181</v>
      </c>
      <c r="AN26" s="154"/>
      <c r="AO26" s="73" t="s">
        <v>181</v>
      </c>
      <c r="AP26" s="183" t="s">
        <v>181</v>
      </c>
      <c r="AQ26" s="1181"/>
      <c r="AR26" s="188" t="s">
        <v>181</v>
      </c>
      <c r="AS26" s="729"/>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row>
    <row r="27" spans="1:149" s="58" customFormat="1" ht="20.25" customHeight="1">
      <c r="A27" s="55" t="s">
        <v>181</v>
      </c>
      <c r="B27" s="56">
        <v>1</v>
      </c>
      <c r="C27" s="1138" t="s">
        <v>1062</v>
      </c>
      <c r="D27" s="1139"/>
      <c r="E27" s="157"/>
      <c r="F27" s="103" t="s">
        <v>191</v>
      </c>
      <c r="G27" s="56" t="s">
        <v>181</v>
      </c>
      <c r="H27" s="100"/>
      <c r="I27" s="56" t="s">
        <v>181</v>
      </c>
      <c r="J27" s="105">
        <v>0.28000000000000003</v>
      </c>
      <c r="K27" s="56" t="s">
        <v>181</v>
      </c>
      <c r="L27" s="68" t="s">
        <v>181</v>
      </c>
      <c r="M27" s="74"/>
      <c r="N27" s="154" t="s">
        <v>181</v>
      </c>
      <c r="O27" s="400">
        <f t="shared" ref="O27:O36" si="3">ROUND(H27*AT27*M27,$AQ$257)</f>
        <v>0</v>
      </c>
      <c r="P27" s="69" t="s">
        <v>181</v>
      </c>
      <c r="Q27" s="152" t="s">
        <v>181</v>
      </c>
      <c r="R27" s="74"/>
      <c r="S27" s="154" t="s">
        <v>181</v>
      </c>
      <c r="T27" s="400">
        <f t="shared" ref="T27:T36" si="4">ROUND($H27*AU27*R27,$AQ$257)</f>
        <v>0</v>
      </c>
      <c r="U27" s="69" t="s">
        <v>181</v>
      </c>
      <c r="V27" s="152" t="s">
        <v>181</v>
      </c>
      <c r="W27" s="74"/>
      <c r="X27" s="154" t="s">
        <v>181</v>
      </c>
      <c r="Y27" s="400">
        <f t="shared" ref="Y27:Y36" si="5">ROUND($H27*AV27*W27,$AQ$257)</f>
        <v>0</v>
      </c>
      <c r="Z27" s="69" t="s">
        <v>181</v>
      </c>
      <c r="AA27" s="152" t="s">
        <v>181</v>
      </c>
      <c r="AB27" s="74"/>
      <c r="AC27" s="154" t="s">
        <v>181</v>
      </c>
      <c r="AD27" s="400">
        <f t="shared" ref="AD27:AD36" si="6">ROUND($H27*AW27*AB27,$AQ$257)</f>
        <v>0</v>
      </c>
      <c r="AE27" s="69" t="s">
        <v>181</v>
      </c>
      <c r="AF27" s="152" t="s">
        <v>181</v>
      </c>
      <c r="AG27" s="74"/>
      <c r="AH27" s="154" t="s">
        <v>181</v>
      </c>
      <c r="AI27" s="400">
        <f t="shared" ref="AI27:AI36" si="7">ROUND($H27*AX27*AG27,$AQ$257)</f>
        <v>0</v>
      </c>
      <c r="AJ27" s="69" t="s">
        <v>181</v>
      </c>
      <c r="AK27" s="152" t="s">
        <v>181</v>
      </c>
      <c r="AL27" s="74"/>
      <c r="AM27" s="154" t="s">
        <v>181</v>
      </c>
      <c r="AN27" s="400">
        <f t="shared" ref="AN27:AN36" si="8">ROUND($H27*AY27*AL27,$AQ$257)</f>
        <v>0</v>
      </c>
      <c r="AO27" s="75" t="s">
        <v>181</v>
      </c>
      <c r="AP27" s="185" t="s">
        <v>181</v>
      </c>
      <c r="AQ27" s="52">
        <f t="shared" ref="AQ27:AQ36" si="9">SUM(O27+T27+Y27+AD27+AN27+AI27)</f>
        <v>0</v>
      </c>
      <c r="AR27" s="188" t="s">
        <v>181</v>
      </c>
      <c r="AS27" s="729"/>
      <c r="AT27" s="76">
        <v>1.03</v>
      </c>
      <c r="AU27" s="76">
        <f t="shared" ref="AU27:AY36" si="10">1.03*AT27</f>
        <v>1.0609</v>
      </c>
      <c r="AV27" s="76">
        <f t="shared" si="10"/>
        <v>1.092727</v>
      </c>
      <c r="AW27" s="76">
        <f t="shared" si="10"/>
        <v>1.1255088100000001</v>
      </c>
      <c r="AX27" s="76">
        <f t="shared" si="10"/>
        <v>1.1592740743000001</v>
      </c>
      <c r="AY27" s="76">
        <f t="shared" si="10"/>
        <v>1.1940522965290001</v>
      </c>
      <c r="AZ27" s="51">
        <f t="shared" ref="AZ27:AZ36" si="11">ROUND((2080/12)*M27,2)</f>
        <v>0</v>
      </c>
      <c r="BA27" s="51">
        <f t="shared" ref="BA27:BA36" si="12">ROUND((2080/12)*R27,2)</f>
        <v>0</v>
      </c>
      <c r="BB27" s="51">
        <f t="shared" ref="BB27:BB36" si="13">ROUND((2080/12)*W27,2)</f>
        <v>0</v>
      </c>
      <c r="BC27" s="51">
        <f t="shared" ref="BC27:BC36" si="14">ROUND((2080/12)*AB27,2)</f>
        <v>0</v>
      </c>
      <c r="BD27" s="51">
        <f t="shared" ref="BD27:BD36" si="15">ROUND((2080/12)*AG27,2)</f>
        <v>0</v>
      </c>
      <c r="BE27" s="51">
        <f t="shared" ref="BE27:BE36" si="16">ROUND((2080/12)*AL27,2)</f>
        <v>0</v>
      </c>
      <c r="BF27" s="735">
        <f t="shared" ref="BF27:BF36" si="17">ROUND((M27/9),3)</f>
        <v>0</v>
      </c>
      <c r="BG27" s="735">
        <f t="shared" ref="BG27:BG36" si="18">ROUND((R27/9),3)</f>
        <v>0</v>
      </c>
      <c r="BH27" s="735">
        <f t="shared" ref="BH27:BH36" si="19">ROUND((W27/9),3)</f>
        <v>0</v>
      </c>
      <c r="BI27" s="735">
        <f t="shared" ref="BI27:BI36" si="20">ROUND((AB27/9),3)</f>
        <v>0</v>
      </c>
      <c r="BJ27" s="735">
        <f t="shared" ref="BJ27:BJ36" si="21">ROUND((AG27/9),3)</f>
        <v>0</v>
      </c>
      <c r="BK27" s="735">
        <f t="shared" ref="BK27:BK36" si="22">ROUND((AL27/9),3)</f>
        <v>0</v>
      </c>
      <c r="BL27" s="739">
        <f t="shared" ref="BL27:BL36" si="23">ROUND((M27/12),3)</f>
        <v>0</v>
      </c>
      <c r="BM27" s="739">
        <f t="shared" ref="BM27:BM36" si="24">ROUND((R27/12),3)</f>
        <v>0</v>
      </c>
      <c r="BN27" s="739">
        <f t="shared" ref="BN27:BN36" si="25">ROUND((W27/12),3)</f>
        <v>0</v>
      </c>
      <c r="BO27" s="739">
        <f t="shared" ref="BO27:BO36" si="26">ROUND((AB27/12),3)</f>
        <v>0</v>
      </c>
      <c r="BP27" s="739">
        <f t="shared" ref="BP27:BP36" si="27">ROUND((AG27/12),3)</f>
        <v>0</v>
      </c>
      <c r="BQ27" s="739">
        <f t="shared" ref="BQ27:BQ36" si="28">ROUND((AL27/12),3)</f>
        <v>0</v>
      </c>
      <c r="BR27" s="741">
        <f t="shared" ref="BR27:BW27" si="29">ROUND(AT27*$H27,2)</f>
        <v>0</v>
      </c>
      <c r="BS27" s="741">
        <f t="shared" si="29"/>
        <v>0</v>
      </c>
      <c r="BT27" s="741">
        <f t="shared" si="29"/>
        <v>0</v>
      </c>
      <c r="BU27" s="741">
        <f t="shared" si="29"/>
        <v>0</v>
      </c>
      <c r="BV27" s="741">
        <f t="shared" si="29"/>
        <v>0</v>
      </c>
      <c r="BW27" s="741">
        <f t="shared" si="29"/>
        <v>0</v>
      </c>
      <c r="BX27" s="743">
        <f t="shared" ref="BX27:CC27" si="30">BR27*9</f>
        <v>0</v>
      </c>
      <c r="BY27" s="743">
        <f t="shared" si="30"/>
        <v>0</v>
      </c>
      <c r="BZ27" s="743">
        <f t="shared" si="30"/>
        <v>0</v>
      </c>
      <c r="CA27" s="743">
        <f t="shared" si="30"/>
        <v>0</v>
      </c>
      <c r="CB27" s="743">
        <f t="shared" si="30"/>
        <v>0</v>
      </c>
      <c r="CC27" s="743">
        <f t="shared" si="30"/>
        <v>0</v>
      </c>
      <c r="CD27" s="740">
        <f t="shared" ref="CD27:CI27" si="31">BR27*12</f>
        <v>0</v>
      </c>
      <c r="CE27" s="740">
        <f t="shared" si="31"/>
        <v>0</v>
      </c>
      <c r="CF27" s="740">
        <f t="shared" si="31"/>
        <v>0</v>
      </c>
      <c r="CG27" s="740">
        <f t="shared" si="31"/>
        <v>0</v>
      </c>
      <c r="CH27" s="740">
        <f t="shared" si="31"/>
        <v>0</v>
      </c>
      <c r="CI27" s="740">
        <f t="shared" si="31"/>
        <v>0</v>
      </c>
      <c r="CJ27" s="753" t="s">
        <v>1208</v>
      </c>
      <c r="CK27" s="753" t="s">
        <v>1208</v>
      </c>
      <c r="CL27" s="753" t="s">
        <v>1208</v>
      </c>
      <c r="CM27" s="753" t="s">
        <v>1208</v>
      </c>
      <c r="CN27" s="753" t="s">
        <v>1208</v>
      </c>
      <c r="CO27" s="753" t="s">
        <v>1208</v>
      </c>
      <c r="CP27" s="677" t="e">
        <f t="shared" ref="CP27:CP36" si="32">ROUND(O27/M27/173.33,2)</f>
        <v>#DIV/0!</v>
      </c>
      <c r="CQ27" s="677" t="e">
        <f t="shared" ref="CQ27:CQ36" si="33">ROUND(T27/R27/173.33,2)</f>
        <v>#DIV/0!</v>
      </c>
      <c r="CR27" s="677" t="e">
        <f t="shared" ref="CR27:CR36" si="34">ROUND(Y27/W27/173.33,2)</f>
        <v>#DIV/0!</v>
      </c>
      <c r="CS27" s="677" t="e">
        <f t="shared" ref="CS27:CS36" si="35">ROUND(AD27/AB27/173.33,2)</f>
        <v>#DIV/0!</v>
      </c>
      <c r="CT27" s="677" t="e">
        <f t="shared" ref="CT27:CT36" si="36">ROUND(AI27/AG27/173.33,2)</f>
        <v>#DIV/0!</v>
      </c>
      <c r="CU27" s="677" t="e">
        <f t="shared" ref="CU27:CU36" si="37">ROUND(AN27/AL27/173.33,2)</f>
        <v>#DIV/0!</v>
      </c>
      <c r="CV27" s="764" t="e">
        <f t="shared" ref="CV27:DA27" si="38">ROUND(CP27+(CP27*$J27),2)</f>
        <v>#DIV/0!</v>
      </c>
      <c r="CW27" s="764" t="e">
        <f t="shared" si="38"/>
        <v>#DIV/0!</v>
      </c>
      <c r="CX27" s="764" t="e">
        <f t="shared" si="38"/>
        <v>#DIV/0!</v>
      </c>
      <c r="CY27" s="764" t="e">
        <f t="shared" si="38"/>
        <v>#DIV/0!</v>
      </c>
      <c r="CZ27" s="764" t="e">
        <f t="shared" si="38"/>
        <v>#DIV/0!</v>
      </c>
      <c r="DA27" s="764" t="e">
        <f t="shared" si="38"/>
        <v>#DIV/0!</v>
      </c>
      <c r="DB27" s="680" t="e">
        <f t="shared" ref="DB27:DB36" si="39">ROUND(CV27+(CV27*($J$243+$J$242)),2)</f>
        <v>#DIV/0!</v>
      </c>
      <c r="DC27" s="680" t="e">
        <f t="shared" ref="DC27:DC36" si="40">ROUND(CW27+(CW27*($J$243+$J$242)),2)</f>
        <v>#DIV/0!</v>
      </c>
      <c r="DD27" s="680" t="e">
        <f t="shared" ref="DD27:DD36" si="41">ROUND(CX27+(CX27*($J$243+$J$242)),2)</f>
        <v>#DIV/0!</v>
      </c>
      <c r="DE27" s="680" t="e">
        <f t="shared" ref="DE27:DE36" si="42">ROUND(CY27+(CY27*($J$243+$J$242)),2)</f>
        <v>#DIV/0!</v>
      </c>
      <c r="DF27" s="680" t="e">
        <f t="shared" ref="DF27:DF36" si="43">ROUND(CZ27+(CZ27*($J$243+$J$242)),2)</f>
        <v>#DIV/0!</v>
      </c>
      <c r="DG27" s="680" t="e">
        <f t="shared" ref="DG27:DG36" si="44">ROUND(DA27+(DA27*($J$243+$J$242)),2)</f>
        <v>#DIV/0!</v>
      </c>
      <c r="DH27" s="766">
        <f>ROUND($J27*O27, 'Initial Information'!B27)</f>
        <v>0</v>
      </c>
      <c r="DI27" s="766">
        <f>ROUND($J27*T27, 'Initial Information'!C27)</f>
        <v>0</v>
      </c>
      <c r="DJ27" s="766">
        <f>ROUND($J27*Y27, 'Initial Information'!D27)</f>
        <v>0</v>
      </c>
      <c r="DK27" s="766">
        <f>ROUND($J27*AD27, 'Initial Information'!E27)</f>
        <v>0</v>
      </c>
      <c r="DL27" s="766">
        <f>ROUND($J27*AI27, 'Initial Information'!F27)</f>
        <v>0</v>
      </c>
      <c r="DM27" s="766">
        <f>ROUND($J27*AN27, 'Initial Information'!G27)</f>
        <v>0</v>
      </c>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row>
    <row r="28" spans="1:149" s="58" customFormat="1" ht="20.25" customHeight="1">
      <c r="A28" s="55" t="s">
        <v>181</v>
      </c>
      <c r="B28" s="56">
        <v>2</v>
      </c>
      <c r="C28" s="1138"/>
      <c r="D28" s="1139"/>
      <c r="E28" s="157"/>
      <c r="F28" s="104"/>
      <c r="G28" s="56" t="s">
        <v>181</v>
      </c>
      <c r="H28" s="100"/>
      <c r="I28" s="56" t="s">
        <v>181</v>
      </c>
      <c r="J28" s="105">
        <v>0.28000000000000003</v>
      </c>
      <c r="K28" s="56" t="s">
        <v>181</v>
      </c>
      <c r="L28" s="68" t="s">
        <v>181</v>
      </c>
      <c r="M28" s="74"/>
      <c r="N28" s="152" t="s">
        <v>181</v>
      </c>
      <c r="O28" s="400">
        <f t="shared" si="3"/>
        <v>0</v>
      </c>
      <c r="P28" s="69" t="s">
        <v>181</v>
      </c>
      <c r="Q28" s="152" t="s">
        <v>181</v>
      </c>
      <c r="R28" s="74"/>
      <c r="S28" s="152" t="s">
        <v>181</v>
      </c>
      <c r="T28" s="400">
        <f t="shared" si="4"/>
        <v>0</v>
      </c>
      <c r="U28" s="69" t="s">
        <v>181</v>
      </c>
      <c r="V28" s="152" t="s">
        <v>181</v>
      </c>
      <c r="W28" s="74"/>
      <c r="X28" s="152" t="s">
        <v>181</v>
      </c>
      <c r="Y28" s="400">
        <f t="shared" si="5"/>
        <v>0</v>
      </c>
      <c r="Z28" s="69" t="s">
        <v>181</v>
      </c>
      <c r="AA28" s="152" t="s">
        <v>181</v>
      </c>
      <c r="AB28" s="74"/>
      <c r="AC28" s="152" t="s">
        <v>181</v>
      </c>
      <c r="AD28" s="400">
        <f t="shared" si="6"/>
        <v>0</v>
      </c>
      <c r="AE28" s="69" t="s">
        <v>181</v>
      </c>
      <c r="AF28" s="152" t="s">
        <v>181</v>
      </c>
      <c r="AG28" s="74"/>
      <c r="AH28" s="152" t="s">
        <v>181</v>
      </c>
      <c r="AI28" s="400">
        <f t="shared" si="7"/>
        <v>0</v>
      </c>
      <c r="AJ28" s="69" t="s">
        <v>181</v>
      </c>
      <c r="AK28" s="152" t="s">
        <v>181</v>
      </c>
      <c r="AL28" s="74"/>
      <c r="AM28" s="152" t="s">
        <v>181</v>
      </c>
      <c r="AN28" s="400">
        <f t="shared" si="8"/>
        <v>0</v>
      </c>
      <c r="AO28" s="75" t="s">
        <v>181</v>
      </c>
      <c r="AP28" s="185" t="s">
        <v>181</v>
      </c>
      <c r="AQ28" s="52">
        <f t="shared" si="9"/>
        <v>0</v>
      </c>
      <c r="AR28" s="188" t="s">
        <v>181</v>
      </c>
      <c r="AS28" s="729"/>
      <c r="AT28" s="76">
        <v>1.03</v>
      </c>
      <c r="AU28" s="76">
        <f t="shared" si="10"/>
        <v>1.0609</v>
      </c>
      <c r="AV28" s="76">
        <f t="shared" si="10"/>
        <v>1.092727</v>
      </c>
      <c r="AW28" s="76">
        <f t="shared" si="10"/>
        <v>1.1255088100000001</v>
      </c>
      <c r="AX28" s="76">
        <f t="shared" si="10"/>
        <v>1.1592740743000001</v>
      </c>
      <c r="AY28" s="76">
        <f t="shared" si="10"/>
        <v>1.1940522965290001</v>
      </c>
      <c r="AZ28" s="51">
        <f t="shared" si="11"/>
        <v>0</v>
      </c>
      <c r="BA28" s="51">
        <f t="shared" si="12"/>
        <v>0</v>
      </c>
      <c r="BB28" s="51">
        <f t="shared" si="13"/>
        <v>0</v>
      </c>
      <c r="BC28" s="51">
        <f t="shared" si="14"/>
        <v>0</v>
      </c>
      <c r="BD28" s="51">
        <f t="shared" si="15"/>
        <v>0</v>
      </c>
      <c r="BE28" s="51">
        <f t="shared" si="16"/>
        <v>0</v>
      </c>
      <c r="BF28" s="735">
        <f t="shared" si="17"/>
        <v>0</v>
      </c>
      <c r="BG28" s="735">
        <f t="shared" si="18"/>
        <v>0</v>
      </c>
      <c r="BH28" s="735">
        <f t="shared" si="19"/>
        <v>0</v>
      </c>
      <c r="BI28" s="735">
        <f t="shared" si="20"/>
        <v>0</v>
      </c>
      <c r="BJ28" s="735">
        <f t="shared" si="21"/>
        <v>0</v>
      </c>
      <c r="BK28" s="735">
        <f t="shared" si="22"/>
        <v>0</v>
      </c>
      <c r="BL28" s="739">
        <f t="shared" si="23"/>
        <v>0</v>
      </c>
      <c r="BM28" s="739">
        <f t="shared" si="24"/>
        <v>0</v>
      </c>
      <c r="BN28" s="739">
        <f t="shared" si="25"/>
        <v>0</v>
      </c>
      <c r="BO28" s="739">
        <f t="shared" si="26"/>
        <v>0</v>
      </c>
      <c r="BP28" s="739">
        <f t="shared" si="27"/>
        <v>0</v>
      </c>
      <c r="BQ28" s="739">
        <f t="shared" si="28"/>
        <v>0</v>
      </c>
      <c r="BR28" s="741">
        <f t="shared" ref="BR28:BW36" si="45">ROUND(AT28*$H28,2)</f>
        <v>0</v>
      </c>
      <c r="BS28" s="741">
        <f t="shared" si="45"/>
        <v>0</v>
      </c>
      <c r="BT28" s="741">
        <f t="shared" si="45"/>
        <v>0</v>
      </c>
      <c r="BU28" s="741">
        <f t="shared" si="45"/>
        <v>0</v>
      </c>
      <c r="BV28" s="741">
        <f t="shared" si="45"/>
        <v>0</v>
      </c>
      <c r="BW28" s="741">
        <f t="shared" si="45"/>
        <v>0</v>
      </c>
      <c r="BX28" s="743">
        <f t="shared" ref="BX28:CC35" si="46">BR28*9</f>
        <v>0</v>
      </c>
      <c r="BY28" s="743">
        <f t="shared" si="46"/>
        <v>0</v>
      </c>
      <c r="BZ28" s="743">
        <f t="shared" si="46"/>
        <v>0</v>
      </c>
      <c r="CA28" s="743">
        <f t="shared" si="46"/>
        <v>0</v>
      </c>
      <c r="CB28" s="743">
        <f t="shared" si="46"/>
        <v>0</v>
      </c>
      <c r="CC28" s="743">
        <f t="shared" si="46"/>
        <v>0</v>
      </c>
      <c r="CD28" s="740">
        <f t="shared" ref="CD28:CI35" si="47">BR28*12</f>
        <v>0</v>
      </c>
      <c r="CE28" s="740">
        <f t="shared" si="47"/>
        <v>0</v>
      </c>
      <c r="CF28" s="740">
        <f t="shared" si="47"/>
        <v>0</v>
      </c>
      <c r="CG28" s="740">
        <f t="shared" si="47"/>
        <v>0</v>
      </c>
      <c r="CH28" s="740">
        <f t="shared" si="47"/>
        <v>0</v>
      </c>
      <c r="CI28" s="740">
        <f t="shared" si="47"/>
        <v>0</v>
      </c>
      <c r="CJ28" s="746" t="s">
        <v>1208</v>
      </c>
      <c r="CK28" s="746" t="s">
        <v>1208</v>
      </c>
      <c r="CL28" s="746" t="s">
        <v>1208</v>
      </c>
      <c r="CM28" s="746" t="s">
        <v>1208</v>
      </c>
      <c r="CN28" s="746" t="s">
        <v>1208</v>
      </c>
      <c r="CO28" s="746" t="s">
        <v>1208</v>
      </c>
      <c r="CP28" s="677" t="e">
        <f t="shared" si="32"/>
        <v>#DIV/0!</v>
      </c>
      <c r="CQ28" s="677" t="e">
        <f t="shared" si="33"/>
        <v>#DIV/0!</v>
      </c>
      <c r="CR28" s="677" t="e">
        <f t="shared" si="34"/>
        <v>#DIV/0!</v>
      </c>
      <c r="CS28" s="677" t="e">
        <f t="shared" si="35"/>
        <v>#DIV/0!</v>
      </c>
      <c r="CT28" s="677" t="e">
        <f t="shared" si="36"/>
        <v>#DIV/0!</v>
      </c>
      <c r="CU28" s="677" t="e">
        <f t="shared" si="37"/>
        <v>#DIV/0!</v>
      </c>
      <c r="CV28" s="764" t="e">
        <f t="shared" ref="CV28:DA36" si="48">ROUND(CP28+(CP28*$J28),2)</f>
        <v>#DIV/0!</v>
      </c>
      <c r="CW28" s="764" t="e">
        <f t="shared" si="48"/>
        <v>#DIV/0!</v>
      </c>
      <c r="CX28" s="764" t="e">
        <f t="shared" si="48"/>
        <v>#DIV/0!</v>
      </c>
      <c r="CY28" s="764" t="e">
        <f t="shared" si="48"/>
        <v>#DIV/0!</v>
      </c>
      <c r="CZ28" s="764" t="e">
        <f t="shared" si="48"/>
        <v>#DIV/0!</v>
      </c>
      <c r="DA28" s="764" t="e">
        <f t="shared" si="48"/>
        <v>#DIV/0!</v>
      </c>
      <c r="DB28" s="680" t="e">
        <f t="shared" si="39"/>
        <v>#DIV/0!</v>
      </c>
      <c r="DC28" s="680" t="e">
        <f t="shared" si="40"/>
        <v>#DIV/0!</v>
      </c>
      <c r="DD28" s="680" t="e">
        <f t="shared" si="41"/>
        <v>#DIV/0!</v>
      </c>
      <c r="DE28" s="680" t="e">
        <f t="shared" si="42"/>
        <v>#DIV/0!</v>
      </c>
      <c r="DF28" s="680" t="e">
        <f t="shared" si="43"/>
        <v>#DIV/0!</v>
      </c>
      <c r="DG28" s="680" t="e">
        <f t="shared" si="44"/>
        <v>#DIV/0!</v>
      </c>
      <c r="DH28" s="766">
        <f>ROUND($J28*O28, 'Initial Information'!B28)</f>
        <v>0</v>
      </c>
      <c r="DI28" s="766">
        <f>ROUND($J28*T28, 'Initial Information'!C28)</f>
        <v>0</v>
      </c>
      <c r="DJ28" s="766">
        <f>ROUND($J28*Y28, 'Initial Information'!D28)</f>
        <v>0</v>
      </c>
      <c r="DK28" s="766">
        <f>ROUND($J28*AD28, 'Initial Information'!E28)</f>
        <v>0</v>
      </c>
      <c r="DL28" s="766">
        <f>ROUND($J28*AI28, 'Initial Information'!F28)</f>
        <v>0</v>
      </c>
      <c r="DM28" s="766">
        <f>ROUND($J28*AN28, 'Initial Information'!G28)</f>
        <v>0</v>
      </c>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row>
    <row r="29" spans="1:149" s="58" customFormat="1" ht="20.25" customHeight="1">
      <c r="A29" s="55" t="s">
        <v>181</v>
      </c>
      <c r="B29" s="56">
        <v>3</v>
      </c>
      <c r="C29" s="1138"/>
      <c r="D29" s="1139"/>
      <c r="E29" s="157"/>
      <c r="F29" s="104"/>
      <c r="G29" s="56" t="s">
        <v>181</v>
      </c>
      <c r="H29" s="100"/>
      <c r="I29" s="56" t="s">
        <v>181</v>
      </c>
      <c r="J29" s="105">
        <v>0.28000000000000003</v>
      </c>
      <c r="K29" s="56" t="s">
        <v>181</v>
      </c>
      <c r="L29" s="68" t="s">
        <v>181</v>
      </c>
      <c r="M29" s="74"/>
      <c r="N29" s="152" t="s">
        <v>181</v>
      </c>
      <c r="O29" s="400">
        <f t="shared" si="3"/>
        <v>0</v>
      </c>
      <c r="P29" s="69" t="s">
        <v>181</v>
      </c>
      <c r="Q29" s="152" t="s">
        <v>181</v>
      </c>
      <c r="R29" s="74"/>
      <c r="S29" s="152" t="s">
        <v>181</v>
      </c>
      <c r="T29" s="400">
        <f t="shared" si="4"/>
        <v>0</v>
      </c>
      <c r="U29" s="69" t="s">
        <v>181</v>
      </c>
      <c r="V29" s="152" t="s">
        <v>181</v>
      </c>
      <c r="W29" s="74"/>
      <c r="X29" s="152" t="s">
        <v>181</v>
      </c>
      <c r="Y29" s="400">
        <f t="shared" si="5"/>
        <v>0</v>
      </c>
      <c r="Z29" s="69" t="s">
        <v>181</v>
      </c>
      <c r="AA29" s="152" t="s">
        <v>181</v>
      </c>
      <c r="AB29" s="74"/>
      <c r="AC29" s="152" t="s">
        <v>181</v>
      </c>
      <c r="AD29" s="400">
        <f t="shared" si="6"/>
        <v>0</v>
      </c>
      <c r="AE29" s="69" t="s">
        <v>181</v>
      </c>
      <c r="AF29" s="152" t="s">
        <v>181</v>
      </c>
      <c r="AG29" s="74"/>
      <c r="AH29" s="152" t="s">
        <v>181</v>
      </c>
      <c r="AI29" s="400">
        <f t="shared" si="7"/>
        <v>0</v>
      </c>
      <c r="AJ29" s="69" t="s">
        <v>181</v>
      </c>
      <c r="AK29" s="152" t="s">
        <v>181</v>
      </c>
      <c r="AL29" s="74"/>
      <c r="AM29" s="152" t="s">
        <v>181</v>
      </c>
      <c r="AN29" s="400">
        <f t="shared" si="8"/>
        <v>0</v>
      </c>
      <c r="AO29" s="75" t="s">
        <v>181</v>
      </c>
      <c r="AP29" s="185" t="s">
        <v>181</v>
      </c>
      <c r="AQ29" s="52">
        <f t="shared" si="9"/>
        <v>0</v>
      </c>
      <c r="AR29" s="188" t="s">
        <v>181</v>
      </c>
      <c r="AS29" s="729"/>
      <c r="AT29" s="76">
        <v>1.03</v>
      </c>
      <c r="AU29" s="76">
        <f t="shared" si="10"/>
        <v>1.0609</v>
      </c>
      <c r="AV29" s="76">
        <f t="shared" si="10"/>
        <v>1.092727</v>
      </c>
      <c r="AW29" s="76">
        <f t="shared" si="10"/>
        <v>1.1255088100000001</v>
      </c>
      <c r="AX29" s="76">
        <f t="shared" si="10"/>
        <v>1.1592740743000001</v>
      </c>
      <c r="AY29" s="76">
        <f t="shared" si="10"/>
        <v>1.1940522965290001</v>
      </c>
      <c r="AZ29" s="51">
        <f t="shared" si="11"/>
        <v>0</v>
      </c>
      <c r="BA29" s="51">
        <f t="shared" si="12"/>
        <v>0</v>
      </c>
      <c r="BB29" s="51">
        <f t="shared" si="13"/>
        <v>0</v>
      </c>
      <c r="BC29" s="51">
        <f t="shared" si="14"/>
        <v>0</v>
      </c>
      <c r="BD29" s="51">
        <f t="shared" si="15"/>
        <v>0</v>
      </c>
      <c r="BE29" s="51">
        <f t="shared" si="16"/>
        <v>0</v>
      </c>
      <c r="BF29" s="735">
        <f t="shared" si="17"/>
        <v>0</v>
      </c>
      <c r="BG29" s="735">
        <f t="shared" si="18"/>
        <v>0</v>
      </c>
      <c r="BH29" s="735">
        <f t="shared" si="19"/>
        <v>0</v>
      </c>
      <c r="BI29" s="735">
        <f t="shared" si="20"/>
        <v>0</v>
      </c>
      <c r="BJ29" s="735">
        <f t="shared" si="21"/>
        <v>0</v>
      </c>
      <c r="BK29" s="735">
        <f t="shared" si="22"/>
        <v>0</v>
      </c>
      <c r="BL29" s="739">
        <f t="shared" si="23"/>
        <v>0</v>
      </c>
      <c r="BM29" s="739">
        <f t="shared" si="24"/>
        <v>0</v>
      </c>
      <c r="BN29" s="739">
        <f t="shared" si="25"/>
        <v>0</v>
      </c>
      <c r="BO29" s="739">
        <f t="shared" si="26"/>
        <v>0</v>
      </c>
      <c r="BP29" s="739">
        <f t="shared" si="27"/>
        <v>0</v>
      </c>
      <c r="BQ29" s="739">
        <f t="shared" si="28"/>
        <v>0</v>
      </c>
      <c r="BR29" s="741">
        <f t="shared" si="45"/>
        <v>0</v>
      </c>
      <c r="BS29" s="741">
        <f t="shared" si="45"/>
        <v>0</v>
      </c>
      <c r="BT29" s="741">
        <f t="shared" si="45"/>
        <v>0</v>
      </c>
      <c r="BU29" s="741">
        <f t="shared" si="45"/>
        <v>0</v>
      </c>
      <c r="BV29" s="741">
        <f t="shared" si="45"/>
        <v>0</v>
      </c>
      <c r="BW29" s="741">
        <f t="shared" si="45"/>
        <v>0</v>
      </c>
      <c r="BX29" s="743">
        <f t="shared" si="46"/>
        <v>0</v>
      </c>
      <c r="BY29" s="743">
        <f t="shared" si="46"/>
        <v>0</v>
      </c>
      <c r="BZ29" s="743">
        <f t="shared" si="46"/>
        <v>0</v>
      </c>
      <c r="CA29" s="743">
        <f t="shared" si="46"/>
        <v>0</v>
      </c>
      <c r="CB29" s="743">
        <f t="shared" si="46"/>
        <v>0</v>
      </c>
      <c r="CC29" s="743">
        <f t="shared" si="46"/>
        <v>0</v>
      </c>
      <c r="CD29" s="740">
        <f t="shared" si="47"/>
        <v>0</v>
      </c>
      <c r="CE29" s="740">
        <f t="shared" si="47"/>
        <v>0</v>
      </c>
      <c r="CF29" s="740">
        <f t="shared" si="47"/>
        <v>0</v>
      </c>
      <c r="CG29" s="740">
        <f t="shared" si="47"/>
        <v>0</v>
      </c>
      <c r="CH29" s="740">
        <f t="shared" si="47"/>
        <v>0</v>
      </c>
      <c r="CI29" s="740">
        <f t="shared" si="47"/>
        <v>0</v>
      </c>
      <c r="CJ29" s="746" t="s">
        <v>1208</v>
      </c>
      <c r="CK29" s="746" t="s">
        <v>1208</v>
      </c>
      <c r="CL29" s="746" t="s">
        <v>1208</v>
      </c>
      <c r="CM29" s="746" t="s">
        <v>1208</v>
      </c>
      <c r="CN29" s="746" t="s">
        <v>1208</v>
      </c>
      <c r="CO29" s="746" t="s">
        <v>1208</v>
      </c>
      <c r="CP29" s="677" t="e">
        <f t="shared" si="32"/>
        <v>#DIV/0!</v>
      </c>
      <c r="CQ29" s="677" t="e">
        <f t="shared" si="33"/>
        <v>#DIV/0!</v>
      </c>
      <c r="CR29" s="677" t="e">
        <f t="shared" si="34"/>
        <v>#DIV/0!</v>
      </c>
      <c r="CS29" s="677" t="e">
        <f t="shared" si="35"/>
        <v>#DIV/0!</v>
      </c>
      <c r="CT29" s="677" t="e">
        <f t="shared" si="36"/>
        <v>#DIV/0!</v>
      </c>
      <c r="CU29" s="677" t="e">
        <f t="shared" si="37"/>
        <v>#DIV/0!</v>
      </c>
      <c r="CV29" s="764" t="e">
        <f t="shared" si="48"/>
        <v>#DIV/0!</v>
      </c>
      <c r="CW29" s="764" t="e">
        <f t="shared" si="48"/>
        <v>#DIV/0!</v>
      </c>
      <c r="CX29" s="764" t="e">
        <f t="shared" si="48"/>
        <v>#DIV/0!</v>
      </c>
      <c r="CY29" s="764" t="e">
        <f t="shared" si="48"/>
        <v>#DIV/0!</v>
      </c>
      <c r="CZ29" s="764" t="e">
        <f t="shared" si="48"/>
        <v>#DIV/0!</v>
      </c>
      <c r="DA29" s="764" t="e">
        <f t="shared" si="48"/>
        <v>#DIV/0!</v>
      </c>
      <c r="DB29" s="680" t="e">
        <f t="shared" si="39"/>
        <v>#DIV/0!</v>
      </c>
      <c r="DC29" s="680" t="e">
        <f t="shared" si="40"/>
        <v>#DIV/0!</v>
      </c>
      <c r="DD29" s="680" t="e">
        <f t="shared" si="41"/>
        <v>#DIV/0!</v>
      </c>
      <c r="DE29" s="680" t="e">
        <f t="shared" si="42"/>
        <v>#DIV/0!</v>
      </c>
      <c r="DF29" s="680" t="e">
        <f t="shared" si="43"/>
        <v>#DIV/0!</v>
      </c>
      <c r="DG29" s="680" t="e">
        <f t="shared" si="44"/>
        <v>#DIV/0!</v>
      </c>
      <c r="DH29" s="766">
        <f>ROUND($J29*O29, 'Initial Information'!B29)</f>
        <v>0</v>
      </c>
      <c r="DI29" s="766">
        <f>ROUND($J29*T29, 'Initial Information'!C29)</f>
        <v>0</v>
      </c>
      <c r="DJ29" s="766">
        <f>ROUND($J29*Y29, 'Initial Information'!D29)</f>
        <v>0</v>
      </c>
      <c r="DK29" s="766">
        <f>ROUND($J29*AD29, 'Initial Information'!E29)</f>
        <v>0</v>
      </c>
      <c r="DL29" s="766">
        <f>ROUND($J29*AI29, 'Initial Information'!F29)</f>
        <v>0</v>
      </c>
      <c r="DM29" s="766">
        <f>ROUND($J29*AN29, 'Initial Information'!G29)</f>
        <v>0</v>
      </c>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row>
    <row r="30" spans="1:149" s="58" customFormat="1" ht="20.25" customHeight="1">
      <c r="A30" s="55" t="s">
        <v>181</v>
      </c>
      <c r="B30" s="56">
        <v>4</v>
      </c>
      <c r="C30" s="1138"/>
      <c r="D30" s="1139"/>
      <c r="E30" s="157"/>
      <c r="F30" s="104"/>
      <c r="G30" s="56" t="s">
        <v>181</v>
      </c>
      <c r="H30" s="100"/>
      <c r="I30" s="56" t="s">
        <v>181</v>
      </c>
      <c r="J30" s="105">
        <v>0.28000000000000003</v>
      </c>
      <c r="K30" s="56" t="s">
        <v>181</v>
      </c>
      <c r="L30" s="68" t="s">
        <v>181</v>
      </c>
      <c r="M30" s="74"/>
      <c r="N30" s="152" t="s">
        <v>181</v>
      </c>
      <c r="O30" s="400">
        <f t="shared" si="3"/>
        <v>0</v>
      </c>
      <c r="P30" s="69" t="s">
        <v>181</v>
      </c>
      <c r="Q30" s="152" t="s">
        <v>181</v>
      </c>
      <c r="R30" s="74"/>
      <c r="S30" s="152" t="s">
        <v>181</v>
      </c>
      <c r="T30" s="400">
        <f t="shared" si="4"/>
        <v>0</v>
      </c>
      <c r="U30" s="69" t="s">
        <v>181</v>
      </c>
      <c r="V30" s="152" t="s">
        <v>181</v>
      </c>
      <c r="W30" s="74"/>
      <c r="X30" s="152" t="s">
        <v>181</v>
      </c>
      <c r="Y30" s="400">
        <f t="shared" si="5"/>
        <v>0</v>
      </c>
      <c r="Z30" s="69" t="s">
        <v>181</v>
      </c>
      <c r="AA30" s="152" t="s">
        <v>181</v>
      </c>
      <c r="AB30" s="74"/>
      <c r="AC30" s="152" t="s">
        <v>181</v>
      </c>
      <c r="AD30" s="400">
        <f t="shared" si="6"/>
        <v>0</v>
      </c>
      <c r="AE30" s="69" t="s">
        <v>181</v>
      </c>
      <c r="AF30" s="152" t="s">
        <v>181</v>
      </c>
      <c r="AG30" s="74"/>
      <c r="AH30" s="152" t="s">
        <v>181</v>
      </c>
      <c r="AI30" s="400">
        <f t="shared" si="7"/>
        <v>0</v>
      </c>
      <c r="AJ30" s="69" t="s">
        <v>181</v>
      </c>
      <c r="AK30" s="152" t="s">
        <v>181</v>
      </c>
      <c r="AL30" s="74"/>
      <c r="AM30" s="152" t="s">
        <v>181</v>
      </c>
      <c r="AN30" s="400">
        <f t="shared" si="8"/>
        <v>0</v>
      </c>
      <c r="AO30" s="75" t="s">
        <v>181</v>
      </c>
      <c r="AP30" s="185" t="s">
        <v>181</v>
      </c>
      <c r="AQ30" s="52">
        <f t="shared" si="9"/>
        <v>0</v>
      </c>
      <c r="AR30" s="188" t="s">
        <v>181</v>
      </c>
      <c r="AS30" s="729"/>
      <c r="AT30" s="76">
        <v>1.03</v>
      </c>
      <c r="AU30" s="76">
        <f t="shared" si="10"/>
        <v>1.0609</v>
      </c>
      <c r="AV30" s="76">
        <f t="shared" si="10"/>
        <v>1.092727</v>
      </c>
      <c r="AW30" s="76">
        <f t="shared" si="10"/>
        <v>1.1255088100000001</v>
      </c>
      <c r="AX30" s="76">
        <f t="shared" si="10"/>
        <v>1.1592740743000001</v>
      </c>
      <c r="AY30" s="76">
        <f t="shared" si="10"/>
        <v>1.1940522965290001</v>
      </c>
      <c r="AZ30" s="51">
        <f t="shared" si="11"/>
        <v>0</v>
      </c>
      <c r="BA30" s="51">
        <f t="shared" si="12"/>
        <v>0</v>
      </c>
      <c r="BB30" s="51">
        <f t="shared" si="13"/>
        <v>0</v>
      </c>
      <c r="BC30" s="51">
        <f t="shared" si="14"/>
        <v>0</v>
      </c>
      <c r="BD30" s="51">
        <f t="shared" si="15"/>
        <v>0</v>
      </c>
      <c r="BE30" s="51">
        <f t="shared" si="16"/>
        <v>0</v>
      </c>
      <c r="BF30" s="735">
        <f t="shared" si="17"/>
        <v>0</v>
      </c>
      <c r="BG30" s="735">
        <f t="shared" si="18"/>
        <v>0</v>
      </c>
      <c r="BH30" s="735">
        <f t="shared" si="19"/>
        <v>0</v>
      </c>
      <c r="BI30" s="735">
        <f t="shared" si="20"/>
        <v>0</v>
      </c>
      <c r="BJ30" s="735">
        <f t="shared" si="21"/>
        <v>0</v>
      </c>
      <c r="BK30" s="735">
        <f t="shared" si="22"/>
        <v>0</v>
      </c>
      <c r="BL30" s="739">
        <f t="shared" si="23"/>
        <v>0</v>
      </c>
      <c r="BM30" s="739">
        <f t="shared" si="24"/>
        <v>0</v>
      </c>
      <c r="BN30" s="739">
        <f t="shared" si="25"/>
        <v>0</v>
      </c>
      <c r="BO30" s="739">
        <f t="shared" si="26"/>
        <v>0</v>
      </c>
      <c r="BP30" s="739">
        <f t="shared" si="27"/>
        <v>0</v>
      </c>
      <c r="BQ30" s="739">
        <f t="shared" si="28"/>
        <v>0</v>
      </c>
      <c r="BR30" s="741">
        <f t="shared" si="45"/>
        <v>0</v>
      </c>
      <c r="BS30" s="741">
        <f t="shared" si="45"/>
        <v>0</v>
      </c>
      <c r="BT30" s="741">
        <f t="shared" si="45"/>
        <v>0</v>
      </c>
      <c r="BU30" s="741">
        <f t="shared" si="45"/>
        <v>0</v>
      </c>
      <c r="BV30" s="741">
        <f t="shared" si="45"/>
        <v>0</v>
      </c>
      <c r="BW30" s="741">
        <f t="shared" si="45"/>
        <v>0</v>
      </c>
      <c r="BX30" s="743">
        <f t="shared" si="46"/>
        <v>0</v>
      </c>
      <c r="BY30" s="743">
        <f t="shared" si="46"/>
        <v>0</v>
      </c>
      <c r="BZ30" s="743">
        <f t="shared" si="46"/>
        <v>0</v>
      </c>
      <c r="CA30" s="743">
        <f t="shared" si="46"/>
        <v>0</v>
      </c>
      <c r="CB30" s="743">
        <f t="shared" si="46"/>
        <v>0</v>
      </c>
      <c r="CC30" s="743">
        <f t="shared" si="46"/>
        <v>0</v>
      </c>
      <c r="CD30" s="740">
        <f t="shared" si="47"/>
        <v>0</v>
      </c>
      <c r="CE30" s="740">
        <f t="shared" si="47"/>
        <v>0</v>
      </c>
      <c r="CF30" s="740">
        <f t="shared" si="47"/>
        <v>0</v>
      </c>
      <c r="CG30" s="740">
        <f t="shared" si="47"/>
        <v>0</v>
      </c>
      <c r="CH30" s="740">
        <f t="shared" si="47"/>
        <v>0</v>
      </c>
      <c r="CI30" s="740">
        <f t="shared" si="47"/>
        <v>0</v>
      </c>
      <c r="CJ30" s="746" t="s">
        <v>1208</v>
      </c>
      <c r="CK30" s="746" t="s">
        <v>1208</v>
      </c>
      <c r="CL30" s="746" t="s">
        <v>1208</v>
      </c>
      <c r="CM30" s="746" t="s">
        <v>1208</v>
      </c>
      <c r="CN30" s="746" t="s">
        <v>1208</v>
      </c>
      <c r="CO30" s="746" t="s">
        <v>1208</v>
      </c>
      <c r="CP30" s="677" t="e">
        <f t="shared" si="32"/>
        <v>#DIV/0!</v>
      </c>
      <c r="CQ30" s="677" t="e">
        <f t="shared" si="33"/>
        <v>#DIV/0!</v>
      </c>
      <c r="CR30" s="677" t="e">
        <f t="shared" si="34"/>
        <v>#DIV/0!</v>
      </c>
      <c r="CS30" s="677" t="e">
        <f t="shared" si="35"/>
        <v>#DIV/0!</v>
      </c>
      <c r="CT30" s="677" t="e">
        <f t="shared" si="36"/>
        <v>#DIV/0!</v>
      </c>
      <c r="CU30" s="677" t="e">
        <f t="shared" si="37"/>
        <v>#DIV/0!</v>
      </c>
      <c r="CV30" s="764" t="e">
        <f t="shared" si="48"/>
        <v>#DIV/0!</v>
      </c>
      <c r="CW30" s="764" t="e">
        <f t="shared" si="48"/>
        <v>#DIV/0!</v>
      </c>
      <c r="CX30" s="764" t="e">
        <f t="shared" si="48"/>
        <v>#DIV/0!</v>
      </c>
      <c r="CY30" s="764" t="e">
        <f t="shared" si="48"/>
        <v>#DIV/0!</v>
      </c>
      <c r="CZ30" s="764" t="e">
        <f t="shared" si="48"/>
        <v>#DIV/0!</v>
      </c>
      <c r="DA30" s="764" t="e">
        <f t="shared" si="48"/>
        <v>#DIV/0!</v>
      </c>
      <c r="DB30" s="680" t="e">
        <f t="shared" si="39"/>
        <v>#DIV/0!</v>
      </c>
      <c r="DC30" s="680" t="e">
        <f t="shared" si="40"/>
        <v>#DIV/0!</v>
      </c>
      <c r="DD30" s="680" t="e">
        <f t="shared" si="41"/>
        <v>#DIV/0!</v>
      </c>
      <c r="DE30" s="680" t="e">
        <f t="shared" si="42"/>
        <v>#DIV/0!</v>
      </c>
      <c r="DF30" s="680" t="e">
        <f t="shared" si="43"/>
        <v>#DIV/0!</v>
      </c>
      <c r="DG30" s="680" t="e">
        <f t="shared" si="44"/>
        <v>#DIV/0!</v>
      </c>
      <c r="DH30" s="766">
        <f>ROUND($J30*O30, 'Initial Information'!B30)</f>
        <v>0</v>
      </c>
      <c r="DI30" s="766">
        <f>ROUND($J30*T30, 'Initial Information'!C30)</f>
        <v>0</v>
      </c>
      <c r="DJ30" s="766">
        <f>ROUND($J30*Y30, 'Initial Information'!D30)</f>
        <v>0</v>
      </c>
      <c r="DK30" s="766">
        <f>ROUND($J30*AD30, 'Initial Information'!E30)</f>
        <v>0</v>
      </c>
      <c r="DL30" s="766">
        <f>ROUND($J30*AI30, 'Initial Information'!F30)</f>
        <v>0</v>
      </c>
      <c r="DM30" s="766">
        <f>ROUND($J30*AN30, 'Initial Information'!G30)</f>
        <v>0</v>
      </c>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row>
    <row r="31" spans="1:149" s="58" customFormat="1" ht="20.25" customHeight="1">
      <c r="A31" s="55" t="s">
        <v>181</v>
      </c>
      <c r="B31" s="56">
        <v>5</v>
      </c>
      <c r="C31" s="1138"/>
      <c r="D31" s="1139"/>
      <c r="E31" s="157"/>
      <c r="F31" s="104"/>
      <c r="G31" s="56" t="s">
        <v>181</v>
      </c>
      <c r="H31" s="100"/>
      <c r="I31" s="56" t="s">
        <v>181</v>
      </c>
      <c r="J31" s="105">
        <v>0.28000000000000003</v>
      </c>
      <c r="K31" s="56" t="s">
        <v>181</v>
      </c>
      <c r="L31" s="68" t="s">
        <v>181</v>
      </c>
      <c r="M31" s="74"/>
      <c r="N31" s="152" t="s">
        <v>181</v>
      </c>
      <c r="O31" s="400">
        <f t="shared" si="3"/>
        <v>0</v>
      </c>
      <c r="P31" s="69" t="s">
        <v>181</v>
      </c>
      <c r="Q31" s="152" t="s">
        <v>181</v>
      </c>
      <c r="R31" s="74"/>
      <c r="S31" s="152" t="s">
        <v>181</v>
      </c>
      <c r="T31" s="400">
        <f t="shared" si="4"/>
        <v>0</v>
      </c>
      <c r="U31" s="69" t="s">
        <v>181</v>
      </c>
      <c r="V31" s="152" t="s">
        <v>181</v>
      </c>
      <c r="W31" s="74"/>
      <c r="X31" s="152" t="s">
        <v>181</v>
      </c>
      <c r="Y31" s="400">
        <f t="shared" si="5"/>
        <v>0</v>
      </c>
      <c r="Z31" s="69" t="s">
        <v>181</v>
      </c>
      <c r="AA31" s="152" t="s">
        <v>181</v>
      </c>
      <c r="AB31" s="74"/>
      <c r="AC31" s="152" t="s">
        <v>181</v>
      </c>
      <c r="AD31" s="400">
        <f t="shared" si="6"/>
        <v>0</v>
      </c>
      <c r="AE31" s="69" t="s">
        <v>181</v>
      </c>
      <c r="AF31" s="152" t="s">
        <v>181</v>
      </c>
      <c r="AG31" s="74"/>
      <c r="AH31" s="152" t="s">
        <v>181</v>
      </c>
      <c r="AI31" s="400">
        <f t="shared" si="7"/>
        <v>0</v>
      </c>
      <c r="AJ31" s="69" t="s">
        <v>181</v>
      </c>
      <c r="AK31" s="152" t="s">
        <v>181</v>
      </c>
      <c r="AL31" s="74"/>
      <c r="AM31" s="152" t="s">
        <v>181</v>
      </c>
      <c r="AN31" s="400">
        <f t="shared" si="8"/>
        <v>0</v>
      </c>
      <c r="AO31" s="75" t="s">
        <v>181</v>
      </c>
      <c r="AP31" s="185" t="s">
        <v>181</v>
      </c>
      <c r="AQ31" s="52">
        <f t="shared" si="9"/>
        <v>0</v>
      </c>
      <c r="AR31" s="188" t="s">
        <v>181</v>
      </c>
      <c r="AS31" s="729"/>
      <c r="AT31" s="76">
        <v>1.03</v>
      </c>
      <c r="AU31" s="76">
        <f t="shared" si="10"/>
        <v>1.0609</v>
      </c>
      <c r="AV31" s="76">
        <f t="shared" si="10"/>
        <v>1.092727</v>
      </c>
      <c r="AW31" s="76">
        <f t="shared" si="10"/>
        <v>1.1255088100000001</v>
      </c>
      <c r="AX31" s="76">
        <f t="shared" si="10"/>
        <v>1.1592740743000001</v>
      </c>
      <c r="AY31" s="76">
        <f t="shared" si="10"/>
        <v>1.1940522965290001</v>
      </c>
      <c r="AZ31" s="51">
        <f t="shared" si="11"/>
        <v>0</v>
      </c>
      <c r="BA31" s="51">
        <f t="shared" si="12"/>
        <v>0</v>
      </c>
      <c r="BB31" s="51">
        <f t="shared" si="13"/>
        <v>0</v>
      </c>
      <c r="BC31" s="51">
        <f t="shared" si="14"/>
        <v>0</v>
      </c>
      <c r="BD31" s="51">
        <f t="shared" si="15"/>
        <v>0</v>
      </c>
      <c r="BE31" s="51">
        <f t="shared" si="16"/>
        <v>0</v>
      </c>
      <c r="BF31" s="735">
        <f t="shared" si="17"/>
        <v>0</v>
      </c>
      <c r="BG31" s="735">
        <f t="shared" si="18"/>
        <v>0</v>
      </c>
      <c r="BH31" s="735">
        <f t="shared" si="19"/>
        <v>0</v>
      </c>
      <c r="BI31" s="735">
        <f t="shared" si="20"/>
        <v>0</v>
      </c>
      <c r="BJ31" s="735">
        <f t="shared" si="21"/>
        <v>0</v>
      </c>
      <c r="BK31" s="735">
        <f t="shared" si="22"/>
        <v>0</v>
      </c>
      <c r="BL31" s="739">
        <f t="shared" si="23"/>
        <v>0</v>
      </c>
      <c r="BM31" s="739">
        <f t="shared" si="24"/>
        <v>0</v>
      </c>
      <c r="BN31" s="739">
        <f t="shared" si="25"/>
        <v>0</v>
      </c>
      <c r="BO31" s="739">
        <f t="shared" si="26"/>
        <v>0</v>
      </c>
      <c r="BP31" s="739">
        <f t="shared" si="27"/>
        <v>0</v>
      </c>
      <c r="BQ31" s="739">
        <f t="shared" si="28"/>
        <v>0</v>
      </c>
      <c r="BR31" s="741">
        <f t="shared" si="45"/>
        <v>0</v>
      </c>
      <c r="BS31" s="741">
        <f t="shared" si="45"/>
        <v>0</v>
      </c>
      <c r="BT31" s="741">
        <f t="shared" si="45"/>
        <v>0</v>
      </c>
      <c r="BU31" s="741">
        <f t="shared" si="45"/>
        <v>0</v>
      </c>
      <c r="BV31" s="741">
        <f t="shared" si="45"/>
        <v>0</v>
      </c>
      <c r="BW31" s="741">
        <f t="shared" si="45"/>
        <v>0</v>
      </c>
      <c r="BX31" s="743">
        <f t="shared" si="46"/>
        <v>0</v>
      </c>
      <c r="BY31" s="743">
        <f t="shared" si="46"/>
        <v>0</v>
      </c>
      <c r="BZ31" s="743">
        <f t="shared" si="46"/>
        <v>0</v>
      </c>
      <c r="CA31" s="743">
        <f t="shared" si="46"/>
        <v>0</v>
      </c>
      <c r="CB31" s="743">
        <f t="shared" si="46"/>
        <v>0</v>
      </c>
      <c r="CC31" s="743">
        <f t="shared" si="46"/>
        <v>0</v>
      </c>
      <c r="CD31" s="740">
        <f t="shared" si="47"/>
        <v>0</v>
      </c>
      <c r="CE31" s="740">
        <f t="shared" si="47"/>
        <v>0</v>
      </c>
      <c r="CF31" s="740">
        <f t="shared" si="47"/>
        <v>0</v>
      </c>
      <c r="CG31" s="740">
        <f t="shared" si="47"/>
        <v>0</v>
      </c>
      <c r="CH31" s="740">
        <f t="shared" si="47"/>
        <v>0</v>
      </c>
      <c r="CI31" s="740">
        <f t="shared" si="47"/>
        <v>0</v>
      </c>
      <c r="CJ31" s="746" t="s">
        <v>1208</v>
      </c>
      <c r="CK31" s="746" t="s">
        <v>1208</v>
      </c>
      <c r="CL31" s="746" t="s">
        <v>1208</v>
      </c>
      <c r="CM31" s="746" t="s">
        <v>1208</v>
      </c>
      <c r="CN31" s="746" t="s">
        <v>1208</v>
      </c>
      <c r="CO31" s="746" t="s">
        <v>1208</v>
      </c>
      <c r="CP31" s="677" t="e">
        <f t="shared" si="32"/>
        <v>#DIV/0!</v>
      </c>
      <c r="CQ31" s="677" t="e">
        <f t="shared" si="33"/>
        <v>#DIV/0!</v>
      </c>
      <c r="CR31" s="677" t="e">
        <f t="shared" si="34"/>
        <v>#DIV/0!</v>
      </c>
      <c r="CS31" s="677" t="e">
        <f t="shared" si="35"/>
        <v>#DIV/0!</v>
      </c>
      <c r="CT31" s="677" t="e">
        <f t="shared" si="36"/>
        <v>#DIV/0!</v>
      </c>
      <c r="CU31" s="677" t="e">
        <f t="shared" si="37"/>
        <v>#DIV/0!</v>
      </c>
      <c r="CV31" s="764" t="e">
        <f t="shared" si="48"/>
        <v>#DIV/0!</v>
      </c>
      <c r="CW31" s="764" t="e">
        <f t="shared" si="48"/>
        <v>#DIV/0!</v>
      </c>
      <c r="CX31" s="764" t="e">
        <f t="shared" si="48"/>
        <v>#DIV/0!</v>
      </c>
      <c r="CY31" s="764" t="e">
        <f t="shared" si="48"/>
        <v>#DIV/0!</v>
      </c>
      <c r="CZ31" s="764" t="e">
        <f t="shared" si="48"/>
        <v>#DIV/0!</v>
      </c>
      <c r="DA31" s="764" t="e">
        <f t="shared" si="48"/>
        <v>#DIV/0!</v>
      </c>
      <c r="DB31" s="680" t="e">
        <f t="shared" si="39"/>
        <v>#DIV/0!</v>
      </c>
      <c r="DC31" s="680" t="e">
        <f t="shared" si="40"/>
        <v>#DIV/0!</v>
      </c>
      <c r="DD31" s="680" t="e">
        <f t="shared" si="41"/>
        <v>#DIV/0!</v>
      </c>
      <c r="DE31" s="680" t="e">
        <f t="shared" si="42"/>
        <v>#DIV/0!</v>
      </c>
      <c r="DF31" s="680" t="e">
        <f t="shared" si="43"/>
        <v>#DIV/0!</v>
      </c>
      <c r="DG31" s="680" t="e">
        <f t="shared" si="44"/>
        <v>#DIV/0!</v>
      </c>
      <c r="DH31" s="766">
        <f>ROUND($J31*O31, 'Initial Information'!B31)</f>
        <v>0</v>
      </c>
      <c r="DI31" s="766">
        <f>ROUND($J31*T31, 'Initial Information'!C31)</f>
        <v>0</v>
      </c>
      <c r="DJ31" s="766">
        <f>ROUND($J31*Y31, 'Initial Information'!D31)</f>
        <v>0</v>
      </c>
      <c r="DK31" s="766">
        <f>ROUND($J31*AD31, 'Initial Information'!E31)</f>
        <v>0</v>
      </c>
      <c r="DL31" s="766">
        <f>ROUND($J31*AI31, 'Initial Information'!F31)</f>
        <v>0</v>
      </c>
      <c r="DM31" s="766">
        <f>ROUND($J31*AN31, 'Initial Information'!G31)</f>
        <v>0</v>
      </c>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row>
    <row r="32" spans="1:149" s="58" customFormat="1" ht="20.25" customHeight="1">
      <c r="A32" s="55" t="s">
        <v>181</v>
      </c>
      <c r="B32" s="56">
        <v>6</v>
      </c>
      <c r="C32" s="1138" t="s">
        <v>181</v>
      </c>
      <c r="D32" s="1139"/>
      <c r="E32" s="157" t="s">
        <v>181</v>
      </c>
      <c r="F32" s="104" t="s">
        <v>181</v>
      </c>
      <c r="G32" s="56" t="s">
        <v>181</v>
      </c>
      <c r="H32" s="100"/>
      <c r="I32" s="56" t="s">
        <v>181</v>
      </c>
      <c r="J32" s="105">
        <v>0.28000000000000003</v>
      </c>
      <c r="K32" s="56" t="s">
        <v>181</v>
      </c>
      <c r="L32" s="68" t="s">
        <v>181</v>
      </c>
      <c r="M32" s="74"/>
      <c r="N32" s="152" t="s">
        <v>181</v>
      </c>
      <c r="O32" s="400">
        <f t="shared" si="3"/>
        <v>0</v>
      </c>
      <c r="P32" s="69" t="s">
        <v>181</v>
      </c>
      <c r="Q32" s="152" t="s">
        <v>181</v>
      </c>
      <c r="R32" s="74"/>
      <c r="S32" s="152" t="s">
        <v>181</v>
      </c>
      <c r="T32" s="400">
        <f t="shared" si="4"/>
        <v>0</v>
      </c>
      <c r="U32" s="69" t="s">
        <v>181</v>
      </c>
      <c r="V32" s="152" t="s">
        <v>181</v>
      </c>
      <c r="W32" s="74"/>
      <c r="X32" s="152" t="s">
        <v>181</v>
      </c>
      <c r="Y32" s="400">
        <f t="shared" si="5"/>
        <v>0</v>
      </c>
      <c r="Z32" s="69" t="s">
        <v>181</v>
      </c>
      <c r="AA32" s="152" t="s">
        <v>181</v>
      </c>
      <c r="AB32" s="74"/>
      <c r="AC32" s="152" t="s">
        <v>181</v>
      </c>
      <c r="AD32" s="400">
        <f t="shared" si="6"/>
        <v>0</v>
      </c>
      <c r="AE32" s="69" t="s">
        <v>181</v>
      </c>
      <c r="AF32" s="152" t="s">
        <v>181</v>
      </c>
      <c r="AG32" s="74"/>
      <c r="AH32" s="152" t="s">
        <v>181</v>
      </c>
      <c r="AI32" s="400">
        <f t="shared" si="7"/>
        <v>0</v>
      </c>
      <c r="AJ32" s="69" t="s">
        <v>181</v>
      </c>
      <c r="AK32" s="152" t="s">
        <v>181</v>
      </c>
      <c r="AL32" s="74"/>
      <c r="AM32" s="152" t="s">
        <v>181</v>
      </c>
      <c r="AN32" s="400">
        <f t="shared" si="8"/>
        <v>0</v>
      </c>
      <c r="AO32" s="75" t="s">
        <v>181</v>
      </c>
      <c r="AP32" s="185" t="s">
        <v>181</v>
      </c>
      <c r="AQ32" s="52">
        <f t="shared" si="9"/>
        <v>0</v>
      </c>
      <c r="AR32" s="188" t="s">
        <v>181</v>
      </c>
      <c r="AS32" s="729"/>
      <c r="AT32" s="76">
        <v>1.03</v>
      </c>
      <c r="AU32" s="76">
        <f t="shared" si="10"/>
        <v>1.0609</v>
      </c>
      <c r="AV32" s="76">
        <f t="shared" si="10"/>
        <v>1.092727</v>
      </c>
      <c r="AW32" s="76">
        <f t="shared" si="10"/>
        <v>1.1255088100000001</v>
      </c>
      <c r="AX32" s="76">
        <f t="shared" si="10"/>
        <v>1.1592740743000001</v>
      </c>
      <c r="AY32" s="76">
        <f t="shared" si="10"/>
        <v>1.1940522965290001</v>
      </c>
      <c r="AZ32" s="51">
        <f t="shared" si="11"/>
        <v>0</v>
      </c>
      <c r="BA32" s="51">
        <f t="shared" si="12"/>
        <v>0</v>
      </c>
      <c r="BB32" s="51">
        <f t="shared" si="13"/>
        <v>0</v>
      </c>
      <c r="BC32" s="51">
        <f t="shared" si="14"/>
        <v>0</v>
      </c>
      <c r="BD32" s="51">
        <f t="shared" si="15"/>
        <v>0</v>
      </c>
      <c r="BE32" s="51">
        <f t="shared" si="16"/>
        <v>0</v>
      </c>
      <c r="BF32" s="735">
        <f t="shared" si="17"/>
        <v>0</v>
      </c>
      <c r="BG32" s="735">
        <f t="shared" si="18"/>
        <v>0</v>
      </c>
      <c r="BH32" s="735">
        <f t="shared" si="19"/>
        <v>0</v>
      </c>
      <c r="BI32" s="735">
        <f t="shared" si="20"/>
        <v>0</v>
      </c>
      <c r="BJ32" s="735">
        <f t="shared" si="21"/>
        <v>0</v>
      </c>
      <c r="BK32" s="735">
        <f t="shared" si="22"/>
        <v>0</v>
      </c>
      <c r="BL32" s="739">
        <f t="shared" si="23"/>
        <v>0</v>
      </c>
      <c r="BM32" s="739">
        <f t="shared" si="24"/>
        <v>0</v>
      </c>
      <c r="BN32" s="739">
        <f t="shared" si="25"/>
        <v>0</v>
      </c>
      <c r="BO32" s="739">
        <f t="shared" si="26"/>
        <v>0</v>
      </c>
      <c r="BP32" s="739">
        <f t="shared" si="27"/>
        <v>0</v>
      </c>
      <c r="BQ32" s="739">
        <f t="shared" si="28"/>
        <v>0</v>
      </c>
      <c r="BR32" s="741">
        <f t="shared" si="45"/>
        <v>0</v>
      </c>
      <c r="BS32" s="741">
        <f t="shared" si="45"/>
        <v>0</v>
      </c>
      <c r="BT32" s="741">
        <f t="shared" si="45"/>
        <v>0</v>
      </c>
      <c r="BU32" s="741">
        <f t="shared" si="45"/>
        <v>0</v>
      </c>
      <c r="BV32" s="741">
        <f t="shared" si="45"/>
        <v>0</v>
      </c>
      <c r="BW32" s="741">
        <f t="shared" si="45"/>
        <v>0</v>
      </c>
      <c r="BX32" s="743">
        <f t="shared" si="46"/>
        <v>0</v>
      </c>
      <c r="BY32" s="743">
        <f t="shared" si="46"/>
        <v>0</v>
      </c>
      <c r="BZ32" s="743">
        <f t="shared" si="46"/>
        <v>0</v>
      </c>
      <c r="CA32" s="743">
        <f t="shared" si="46"/>
        <v>0</v>
      </c>
      <c r="CB32" s="743">
        <f t="shared" si="46"/>
        <v>0</v>
      </c>
      <c r="CC32" s="743">
        <f t="shared" si="46"/>
        <v>0</v>
      </c>
      <c r="CD32" s="740">
        <f t="shared" si="47"/>
        <v>0</v>
      </c>
      <c r="CE32" s="740">
        <f t="shared" si="47"/>
        <v>0</v>
      </c>
      <c r="CF32" s="740">
        <f t="shared" si="47"/>
        <v>0</v>
      </c>
      <c r="CG32" s="740">
        <f t="shared" si="47"/>
        <v>0</v>
      </c>
      <c r="CH32" s="740">
        <f t="shared" si="47"/>
        <v>0</v>
      </c>
      <c r="CI32" s="740">
        <f t="shared" si="47"/>
        <v>0</v>
      </c>
      <c r="CJ32" s="746" t="s">
        <v>1208</v>
      </c>
      <c r="CK32" s="746" t="s">
        <v>1208</v>
      </c>
      <c r="CL32" s="746" t="s">
        <v>1208</v>
      </c>
      <c r="CM32" s="746" t="s">
        <v>1208</v>
      </c>
      <c r="CN32" s="746" t="s">
        <v>1208</v>
      </c>
      <c r="CO32" s="746" t="s">
        <v>1208</v>
      </c>
      <c r="CP32" s="677" t="e">
        <f t="shared" si="32"/>
        <v>#DIV/0!</v>
      </c>
      <c r="CQ32" s="677" t="e">
        <f t="shared" si="33"/>
        <v>#DIV/0!</v>
      </c>
      <c r="CR32" s="677" t="e">
        <f t="shared" si="34"/>
        <v>#DIV/0!</v>
      </c>
      <c r="CS32" s="677" t="e">
        <f t="shared" si="35"/>
        <v>#DIV/0!</v>
      </c>
      <c r="CT32" s="677" t="e">
        <f t="shared" si="36"/>
        <v>#DIV/0!</v>
      </c>
      <c r="CU32" s="677" t="e">
        <f t="shared" si="37"/>
        <v>#DIV/0!</v>
      </c>
      <c r="CV32" s="764" t="e">
        <f t="shared" si="48"/>
        <v>#DIV/0!</v>
      </c>
      <c r="CW32" s="764" t="e">
        <f t="shared" si="48"/>
        <v>#DIV/0!</v>
      </c>
      <c r="CX32" s="764" t="e">
        <f t="shared" si="48"/>
        <v>#DIV/0!</v>
      </c>
      <c r="CY32" s="764" t="e">
        <f t="shared" si="48"/>
        <v>#DIV/0!</v>
      </c>
      <c r="CZ32" s="764" t="e">
        <f t="shared" si="48"/>
        <v>#DIV/0!</v>
      </c>
      <c r="DA32" s="764" t="e">
        <f t="shared" si="48"/>
        <v>#DIV/0!</v>
      </c>
      <c r="DB32" s="680" t="e">
        <f t="shared" si="39"/>
        <v>#DIV/0!</v>
      </c>
      <c r="DC32" s="680" t="e">
        <f t="shared" si="40"/>
        <v>#DIV/0!</v>
      </c>
      <c r="DD32" s="680" t="e">
        <f t="shared" si="41"/>
        <v>#DIV/0!</v>
      </c>
      <c r="DE32" s="680" t="e">
        <f t="shared" si="42"/>
        <v>#DIV/0!</v>
      </c>
      <c r="DF32" s="680" t="e">
        <f t="shared" si="43"/>
        <v>#DIV/0!</v>
      </c>
      <c r="DG32" s="680" t="e">
        <f t="shared" si="44"/>
        <v>#DIV/0!</v>
      </c>
      <c r="DH32" s="766">
        <f>ROUND($J32*O32, 'Initial Information'!B32)</f>
        <v>0</v>
      </c>
      <c r="DI32" s="766">
        <f>ROUND($J32*T32, 'Initial Information'!C32)</f>
        <v>0</v>
      </c>
      <c r="DJ32" s="766">
        <f>ROUND($J32*Y32, 'Initial Information'!D32)</f>
        <v>0</v>
      </c>
      <c r="DK32" s="766">
        <f>ROUND($J32*AD32, 'Initial Information'!E32)</f>
        <v>0</v>
      </c>
      <c r="DL32" s="766">
        <f>ROUND($J32*AI32, 'Initial Information'!F32)</f>
        <v>0</v>
      </c>
      <c r="DM32" s="766">
        <f>ROUND($J32*AN32, 'Initial Information'!G32)</f>
        <v>0</v>
      </c>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row>
    <row r="33" spans="1:144" s="58" customFormat="1" ht="20.25" customHeight="1">
      <c r="A33" s="55" t="s">
        <v>181</v>
      </c>
      <c r="B33" s="56">
        <v>7</v>
      </c>
      <c r="C33" s="1138" t="s">
        <v>181</v>
      </c>
      <c r="D33" s="1139"/>
      <c r="E33" s="157" t="s">
        <v>181</v>
      </c>
      <c r="F33" s="104" t="s">
        <v>181</v>
      </c>
      <c r="G33" s="56" t="s">
        <v>181</v>
      </c>
      <c r="H33" s="100"/>
      <c r="I33" s="56" t="s">
        <v>181</v>
      </c>
      <c r="J33" s="105">
        <v>0.28000000000000003</v>
      </c>
      <c r="K33" s="56" t="s">
        <v>181</v>
      </c>
      <c r="L33" s="68" t="s">
        <v>181</v>
      </c>
      <c r="M33" s="74"/>
      <c r="N33" s="152" t="s">
        <v>181</v>
      </c>
      <c r="O33" s="400">
        <f t="shared" si="3"/>
        <v>0</v>
      </c>
      <c r="P33" s="69" t="s">
        <v>181</v>
      </c>
      <c r="Q33" s="152" t="s">
        <v>181</v>
      </c>
      <c r="R33" s="74"/>
      <c r="S33" s="152" t="s">
        <v>181</v>
      </c>
      <c r="T33" s="400">
        <f t="shared" si="4"/>
        <v>0</v>
      </c>
      <c r="U33" s="69" t="s">
        <v>181</v>
      </c>
      <c r="V33" s="152" t="s">
        <v>181</v>
      </c>
      <c r="W33" s="74"/>
      <c r="X33" s="152" t="s">
        <v>181</v>
      </c>
      <c r="Y33" s="400">
        <f t="shared" si="5"/>
        <v>0</v>
      </c>
      <c r="Z33" s="69" t="s">
        <v>181</v>
      </c>
      <c r="AA33" s="152" t="s">
        <v>181</v>
      </c>
      <c r="AB33" s="74"/>
      <c r="AC33" s="152" t="s">
        <v>181</v>
      </c>
      <c r="AD33" s="400">
        <f t="shared" si="6"/>
        <v>0</v>
      </c>
      <c r="AE33" s="69" t="s">
        <v>181</v>
      </c>
      <c r="AF33" s="152" t="s">
        <v>181</v>
      </c>
      <c r="AG33" s="74"/>
      <c r="AH33" s="152" t="s">
        <v>181</v>
      </c>
      <c r="AI33" s="400">
        <f t="shared" si="7"/>
        <v>0</v>
      </c>
      <c r="AJ33" s="69" t="s">
        <v>181</v>
      </c>
      <c r="AK33" s="152" t="s">
        <v>181</v>
      </c>
      <c r="AL33" s="74"/>
      <c r="AM33" s="152" t="s">
        <v>181</v>
      </c>
      <c r="AN33" s="400">
        <f t="shared" si="8"/>
        <v>0</v>
      </c>
      <c r="AO33" s="75" t="s">
        <v>181</v>
      </c>
      <c r="AP33" s="185" t="s">
        <v>181</v>
      </c>
      <c r="AQ33" s="52">
        <f t="shared" si="9"/>
        <v>0</v>
      </c>
      <c r="AR33" s="188" t="s">
        <v>181</v>
      </c>
      <c r="AS33" s="729"/>
      <c r="AT33" s="76">
        <v>1.03</v>
      </c>
      <c r="AU33" s="76">
        <f t="shared" si="10"/>
        <v>1.0609</v>
      </c>
      <c r="AV33" s="76">
        <f t="shared" si="10"/>
        <v>1.092727</v>
      </c>
      <c r="AW33" s="76">
        <f t="shared" si="10"/>
        <v>1.1255088100000001</v>
      </c>
      <c r="AX33" s="76">
        <f t="shared" si="10"/>
        <v>1.1592740743000001</v>
      </c>
      <c r="AY33" s="76">
        <f t="shared" si="10"/>
        <v>1.1940522965290001</v>
      </c>
      <c r="AZ33" s="51">
        <f t="shared" si="11"/>
        <v>0</v>
      </c>
      <c r="BA33" s="51">
        <f t="shared" si="12"/>
        <v>0</v>
      </c>
      <c r="BB33" s="51">
        <f t="shared" si="13"/>
        <v>0</v>
      </c>
      <c r="BC33" s="51">
        <f t="shared" si="14"/>
        <v>0</v>
      </c>
      <c r="BD33" s="51">
        <f t="shared" si="15"/>
        <v>0</v>
      </c>
      <c r="BE33" s="51">
        <f t="shared" si="16"/>
        <v>0</v>
      </c>
      <c r="BF33" s="735">
        <f t="shared" si="17"/>
        <v>0</v>
      </c>
      <c r="BG33" s="735">
        <f t="shared" si="18"/>
        <v>0</v>
      </c>
      <c r="BH33" s="735">
        <f t="shared" si="19"/>
        <v>0</v>
      </c>
      <c r="BI33" s="735">
        <f t="shared" si="20"/>
        <v>0</v>
      </c>
      <c r="BJ33" s="735">
        <f t="shared" si="21"/>
        <v>0</v>
      </c>
      <c r="BK33" s="735">
        <f t="shared" si="22"/>
        <v>0</v>
      </c>
      <c r="BL33" s="739">
        <f t="shared" si="23"/>
        <v>0</v>
      </c>
      <c r="BM33" s="739">
        <f t="shared" si="24"/>
        <v>0</v>
      </c>
      <c r="BN33" s="739">
        <f t="shared" si="25"/>
        <v>0</v>
      </c>
      <c r="BO33" s="739">
        <f t="shared" si="26"/>
        <v>0</v>
      </c>
      <c r="BP33" s="739">
        <f t="shared" si="27"/>
        <v>0</v>
      </c>
      <c r="BQ33" s="739">
        <f t="shared" si="28"/>
        <v>0</v>
      </c>
      <c r="BR33" s="741">
        <f t="shared" si="45"/>
        <v>0</v>
      </c>
      <c r="BS33" s="741">
        <f t="shared" si="45"/>
        <v>0</v>
      </c>
      <c r="BT33" s="741">
        <f t="shared" si="45"/>
        <v>0</v>
      </c>
      <c r="BU33" s="741">
        <f t="shared" si="45"/>
        <v>0</v>
      </c>
      <c r="BV33" s="741">
        <f t="shared" si="45"/>
        <v>0</v>
      </c>
      <c r="BW33" s="741">
        <f t="shared" si="45"/>
        <v>0</v>
      </c>
      <c r="BX33" s="743">
        <f t="shared" si="46"/>
        <v>0</v>
      </c>
      <c r="BY33" s="743">
        <f t="shared" si="46"/>
        <v>0</v>
      </c>
      <c r="BZ33" s="743">
        <f t="shared" si="46"/>
        <v>0</v>
      </c>
      <c r="CA33" s="743">
        <f t="shared" si="46"/>
        <v>0</v>
      </c>
      <c r="CB33" s="743">
        <f t="shared" si="46"/>
        <v>0</v>
      </c>
      <c r="CC33" s="743">
        <f t="shared" si="46"/>
        <v>0</v>
      </c>
      <c r="CD33" s="740">
        <f t="shared" si="47"/>
        <v>0</v>
      </c>
      <c r="CE33" s="740">
        <f t="shared" si="47"/>
        <v>0</v>
      </c>
      <c r="CF33" s="740">
        <f t="shared" si="47"/>
        <v>0</v>
      </c>
      <c r="CG33" s="740">
        <f t="shared" si="47"/>
        <v>0</v>
      </c>
      <c r="CH33" s="740">
        <f t="shared" si="47"/>
        <v>0</v>
      </c>
      <c r="CI33" s="740">
        <f t="shared" si="47"/>
        <v>0</v>
      </c>
      <c r="CJ33" s="746" t="s">
        <v>1208</v>
      </c>
      <c r="CK33" s="746" t="s">
        <v>1208</v>
      </c>
      <c r="CL33" s="746" t="s">
        <v>1208</v>
      </c>
      <c r="CM33" s="746" t="s">
        <v>1208</v>
      </c>
      <c r="CN33" s="746" t="s">
        <v>1208</v>
      </c>
      <c r="CO33" s="746" t="s">
        <v>1208</v>
      </c>
      <c r="CP33" s="677" t="e">
        <f t="shared" si="32"/>
        <v>#DIV/0!</v>
      </c>
      <c r="CQ33" s="677" t="e">
        <f t="shared" si="33"/>
        <v>#DIV/0!</v>
      </c>
      <c r="CR33" s="677" t="e">
        <f t="shared" si="34"/>
        <v>#DIV/0!</v>
      </c>
      <c r="CS33" s="677" t="e">
        <f t="shared" si="35"/>
        <v>#DIV/0!</v>
      </c>
      <c r="CT33" s="677" t="e">
        <f t="shared" si="36"/>
        <v>#DIV/0!</v>
      </c>
      <c r="CU33" s="677" t="e">
        <f t="shared" si="37"/>
        <v>#DIV/0!</v>
      </c>
      <c r="CV33" s="764" t="e">
        <f t="shared" si="48"/>
        <v>#DIV/0!</v>
      </c>
      <c r="CW33" s="764" t="e">
        <f t="shared" si="48"/>
        <v>#DIV/0!</v>
      </c>
      <c r="CX33" s="764" t="e">
        <f t="shared" si="48"/>
        <v>#DIV/0!</v>
      </c>
      <c r="CY33" s="764" t="e">
        <f t="shared" si="48"/>
        <v>#DIV/0!</v>
      </c>
      <c r="CZ33" s="764" t="e">
        <f t="shared" si="48"/>
        <v>#DIV/0!</v>
      </c>
      <c r="DA33" s="764" t="e">
        <f t="shared" si="48"/>
        <v>#DIV/0!</v>
      </c>
      <c r="DB33" s="680" t="e">
        <f t="shared" si="39"/>
        <v>#DIV/0!</v>
      </c>
      <c r="DC33" s="680" t="e">
        <f t="shared" si="40"/>
        <v>#DIV/0!</v>
      </c>
      <c r="DD33" s="680" t="e">
        <f t="shared" si="41"/>
        <v>#DIV/0!</v>
      </c>
      <c r="DE33" s="680" t="e">
        <f t="shared" si="42"/>
        <v>#DIV/0!</v>
      </c>
      <c r="DF33" s="680" t="e">
        <f t="shared" si="43"/>
        <v>#DIV/0!</v>
      </c>
      <c r="DG33" s="680" t="e">
        <f t="shared" si="44"/>
        <v>#DIV/0!</v>
      </c>
      <c r="DH33" s="766">
        <f>ROUND($J33*O33, 'Initial Information'!B33)</f>
        <v>0</v>
      </c>
      <c r="DI33" s="766">
        <f>ROUND($J33*T33, 'Initial Information'!C33)</f>
        <v>0</v>
      </c>
      <c r="DJ33" s="766">
        <f>ROUND($J33*Y33, 'Initial Information'!D33)</f>
        <v>0</v>
      </c>
      <c r="DK33" s="766">
        <f>ROUND($J33*AD33, 'Initial Information'!E33)</f>
        <v>0</v>
      </c>
      <c r="DL33" s="766">
        <f>ROUND($J33*AI33, 'Initial Information'!F33)</f>
        <v>0</v>
      </c>
      <c r="DM33" s="766">
        <f>ROUND($J33*AN33, 'Initial Information'!G33)</f>
        <v>0</v>
      </c>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row>
    <row r="34" spans="1:144" s="58" customFormat="1" ht="20.25" customHeight="1">
      <c r="A34" s="55" t="s">
        <v>181</v>
      </c>
      <c r="B34" s="56">
        <v>8</v>
      </c>
      <c r="C34" s="1138" t="s">
        <v>181</v>
      </c>
      <c r="D34" s="1139"/>
      <c r="E34" s="157" t="s">
        <v>181</v>
      </c>
      <c r="F34" s="104" t="s">
        <v>181</v>
      </c>
      <c r="G34" s="56" t="s">
        <v>181</v>
      </c>
      <c r="H34" s="100"/>
      <c r="I34" s="56" t="s">
        <v>181</v>
      </c>
      <c r="J34" s="105">
        <v>0.28000000000000003</v>
      </c>
      <c r="K34" s="56" t="s">
        <v>181</v>
      </c>
      <c r="L34" s="68" t="s">
        <v>181</v>
      </c>
      <c r="M34" s="74"/>
      <c r="N34" s="152" t="s">
        <v>181</v>
      </c>
      <c r="O34" s="400">
        <f t="shared" si="3"/>
        <v>0</v>
      </c>
      <c r="P34" s="69" t="s">
        <v>181</v>
      </c>
      <c r="Q34" s="152" t="s">
        <v>181</v>
      </c>
      <c r="R34" s="74"/>
      <c r="S34" s="152" t="s">
        <v>181</v>
      </c>
      <c r="T34" s="400">
        <f t="shared" si="4"/>
        <v>0</v>
      </c>
      <c r="U34" s="69" t="s">
        <v>181</v>
      </c>
      <c r="V34" s="152" t="s">
        <v>181</v>
      </c>
      <c r="W34" s="74"/>
      <c r="X34" s="152" t="s">
        <v>181</v>
      </c>
      <c r="Y34" s="400">
        <f t="shared" si="5"/>
        <v>0</v>
      </c>
      <c r="Z34" s="69" t="s">
        <v>181</v>
      </c>
      <c r="AA34" s="152" t="s">
        <v>181</v>
      </c>
      <c r="AB34" s="74"/>
      <c r="AC34" s="152" t="s">
        <v>181</v>
      </c>
      <c r="AD34" s="400">
        <f t="shared" si="6"/>
        <v>0</v>
      </c>
      <c r="AE34" s="69" t="s">
        <v>181</v>
      </c>
      <c r="AF34" s="152" t="s">
        <v>181</v>
      </c>
      <c r="AG34" s="74"/>
      <c r="AH34" s="152" t="s">
        <v>181</v>
      </c>
      <c r="AI34" s="400">
        <f t="shared" si="7"/>
        <v>0</v>
      </c>
      <c r="AJ34" s="69" t="s">
        <v>181</v>
      </c>
      <c r="AK34" s="152" t="s">
        <v>181</v>
      </c>
      <c r="AL34" s="74"/>
      <c r="AM34" s="152" t="s">
        <v>181</v>
      </c>
      <c r="AN34" s="400">
        <f t="shared" si="8"/>
        <v>0</v>
      </c>
      <c r="AO34" s="75" t="s">
        <v>181</v>
      </c>
      <c r="AP34" s="185" t="s">
        <v>181</v>
      </c>
      <c r="AQ34" s="52">
        <f t="shared" si="9"/>
        <v>0</v>
      </c>
      <c r="AR34" s="188" t="s">
        <v>181</v>
      </c>
      <c r="AS34" s="729"/>
      <c r="AT34" s="170">
        <v>1.03</v>
      </c>
      <c r="AU34" s="170">
        <f t="shared" si="10"/>
        <v>1.0609</v>
      </c>
      <c r="AV34" s="170">
        <f t="shared" si="10"/>
        <v>1.092727</v>
      </c>
      <c r="AW34" s="170">
        <f t="shared" si="10"/>
        <v>1.1255088100000001</v>
      </c>
      <c r="AX34" s="170">
        <f t="shared" si="10"/>
        <v>1.1592740743000001</v>
      </c>
      <c r="AY34" s="170">
        <f t="shared" si="10"/>
        <v>1.1940522965290001</v>
      </c>
      <c r="AZ34" s="51">
        <f t="shared" si="11"/>
        <v>0</v>
      </c>
      <c r="BA34" s="51">
        <f t="shared" si="12"/>
        <v>0</v>
      </c>
      <c r="BB34" s="51">
        <f t="shared" si="13"/>
        <v>0</v>
      </c>
      <c r="BC34" s="51">
        <f t="shared" si="14"/>
        <v>0</v>
      </c>
      <c r="BD34" s="51">
        <f t="shared" si="15"/>
        <v>0</v>
      </c>
      <c r="BE34" s="51">
        <f t="shared" si="16"/>
        <v>0</v>
      </c>
      <c r="BF34" s="735">
        <f t="shared" si="17"/>
        <v>0</v>
      </c>
      <c r="BG34" s="735">
        <f t="shared" si="18"/>
        <v>0</v>
      </c>
      <c r="BH34" s="735">
        <f t="shared" si="19"/>
        <v>0</v>
      </c>
      <c r="BI34" s="735">
        <f t="shared" si="20"/>
        <v>0</v>
      </c>
      <c r="BJ34" s="735">
        <f t="shared" si="21"/>
        <v>0</v>
      </c>
      <c r="BK34" s="735">
        <f t="shared" si="22"/>
        <v>0</v>
      </c>
      <c r="BL34" s="739">
        <f t="shared" si="23"/>
        <v>0</v>
      </c>
      <c r="BM34" s="739">
        <f t="shared" si="24"/>
        <v>0</v>
      </c>
      <c r="BN34" s="739">
        <f t="shared" si="25"/>
        <v>0</v>
      </c>
      <c r="BO34" s="739">
        <f t="shared" si="26"/>
        <v>0</v>
      </c>
      <c r="BP34" s="739">
        <f t="shared" si="27"/>
        <v>0</v>
      </c>
      <c r="BQ34" s="739">
        <f t="shared" si="28"/>
        <v>0</v>
      </c>
      <c r="BR34" s="741">
        <f t="shared" si="45"/>
        <v>0</v>
      </c>
      <c r="BS34" s="741">
        <f t="shared" si="45"/>
        <v>0</v>
      </c>
      <c r="BT34" s="741">
        <f t="shared" si="45"/>
        <v>0</v>
      </c>
      <c r="BU34" s="741">
        <f t="shared" si="45"/>
        <v>0</v>
      </c>
      <c r="BV34" s="741">
        <f t="shared" si="45"/>
        <v>0</v>
      </c>
      <c r="BW34" s="741">
        <f t="shared" si="45"/>
        <v>0</v>
      </c>
      <c r="BX34" s="743">
        <f t="shared" si="46"/>
        <v>0</v>
      </c>
      <c r="BY34" s="743">
        <f t="shared" si="46"/>
        <v>0</v>
      </c>
      <c r="BZ34" s="743">
        <f t="shared" si="46"/>
        <v>0</v>
      </c>
      <c r="CA34" s="743">
        <f t="shared" si="46"/>
        <v>0</v>
      </c>
      <c r="CB34" s="743">
        <f t="shared" si="46"/>
        <v>0</v>
      </c>
      <c r="CC34" s="743">
        <f t="shared" si="46"/>
        <v>0</v>
      </c>
      <c r="CD34" s="740">
        <f t="shared" si="47"/>
        <v>0</v>
      </c>
      <c r="CE34" s="740">
        <f t="shared" si="47"/>
        <v>0</v>
      </c>
      <c r="CF34" s="740">
        <f t="shared" si="47"/>
        <v>0</v>
      </c>
      <c r="CG34" s="740">
        <f t="shared" si="47"/>
        <v>0</v>
      </c>
      <c r="CH34" s="740">
        <f t="shared" si="47"/>
        <v>0</v>
      </c>
      <c r="CI34" s="740">
        <f t="shared" si="47"/>
        <v>0</v>
      </c>
      <c r="CJ34" s="746" t="s">
        <v>1208</v>
      </c>
      <c r="CK34" s="746" t="s">
        <v>1208</v>
      </c>
      <c r="CL34" s="746" t="s">
        <v>1208</v>
      </c>
      <c r="CM34" s="746" t="s">
        <v>1208</v>
      </c>
      <c r="CN34" s="746" t="s">
        <v>1208</v>
      </c>
      <c r="CO34" s="746" t="s">
        <v>1208</v>
      </c>
      <c r="CP34" s="677" t="e">
        <f t="shared" si="32"/>
        <v>#DIV/0!</v>
      </c>
      <c r="CQ34" s="677" t="e">
        <f t="shared" si="33"/>
        <v>#DIV/0!</v>
      </c>
      <c r="CR34" s="677" t="e">
        <f t="shared" si="34"/>
        <v>#DIV/0!</v>
      </c>
      <c r="CS34" s="677" t="e">
        <f t="shared" si="35"/>
        <v>#DIV/0!</v>
      </c>
      <c r="CT34" s="677" t="e">
        <f t="shared" si="36"/>
        <v>#DIV/0!</v>
      </c>
      <c r="CU34" s="677" t="e">
        <f t="shared" si="37"/>
        <v>#DIV/0!</v>
      </c>
      <c r="CV34" s="764" t="e">
        <f t="shared" si="48"/>
        <v>#DIV/0!</v>
      </c>
      <c r="CW34" s="764" t="e">
        <f t="shared" si="48"/>
        <v>#DIV/0!</v>
      </c>
      <c r="CX34" s="764" t="e">
        <f t="shared" si="48"/>
        <v>#DIV/0!</v>
      </c>
      <c r="CY34" s="764" t="e">
        <f t="shared" si="48"/>
        <v>#DIV/0!</v>
      </c>
      <c r="CZ34" s="764" t="e">
        <f t="shared" si="48"/>
        <v>#DIV/0!</v>
      </c>
      <c r="DA34" s="764" t="e">
        <f t="shared" si="48"/>
        <v>#DIV/0!</v>
      </c>
      <c r="DB34" s="680" t="e">
        <f t="shared" si="39"/>
        <v>#DIV/0!</v>
      </c>
      <c r="DC34" s="680" t="e">
        <f t="shared" si="40"/>
        <v>#DIV/0!</v>
      </c>
      <c r="DD34" s="680" t="e">
        <f t="shared" si="41"/>
        <v>#DIV/0!</v>
      </c>
      <c r="DE34" s="680" t="e">
        <f t="shared" si="42"/>
        <v>#DIV/0!</v>
      </c>
      <c r="DF34" s="680" t="e">
        <f t="shared" si="43"/>
        <v>#DIV/0!</v>
      </c>
      <c r="DG34" s="680" t="e">
        <f t="shared" si="44"/>
        <v>#DIV/0!</v>
      </c>
      <c r="DH34" s="766">
        <f>ROUND($J34*O34, 'Initial Information'!B34)</f>
        <v>0</v>
      </c>
      <c r="DI34" s="766">
        <f>ROUND($J34*T34, 'Initial Information'!C34)</f>
        <v>0</v>
      </c>
      <c r="DJ34" s="766">
        <f>ROUND($J34*Y34, 'Initial Information'!D34)</f>
        <v>0</v>
      </c>
      <c r="DK34" s="766">
        <f>ROUND($J34*AD34, 'Initial Information'!E34)</f>
        <v>0</v>
      </c>
      <c r="DL34" s="766">
        <f>ROUND($J34*AI34, 'Initial Information'!F34)</f>
        <v>0</v>
      </c>
      <c r="DM34" s="766">
        <f>ROUND($J34*AN34, 'Initial Information'!G34)</f>
        <v>0</v>
      </c>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row>
    <row r="35" spans="1:144" s="58" customFormat="1" ht="20.25" customHeight="1">
      <c r="A35" s="55" t="s">
        <v>181</v>
      </c>
      <c r="B35" s="56">
        <v>9</v>
      </c>
      <c r="C35" s="1138" t="s">
        <v>181</v>
      </c>
      <c r="D35" s="1139"/>
      <c r="E35" s="157" t="s">
        <v>181</v>
      </c>
      <c r="F35" s="104" t="s">
        <v>181</v>
      </c>
      <c r="G35" s="56" t="s">
        <v>181</v>
      </c>
      <c r="H35" s="100"/>
      <c r="I35" s="56" t="s">
        <v>181</v>
      </c>
      <c r="J35" s="105">
        <v>0.28000000000000003</v>
      </c>
      <c r="K35" s="56" t="s">
        <v>181</v>
      </c>
      <c r="L35" s="68" t="s">
        <v>181</v>
      </c>
      <c r="M35" s="74"/>
      <c r="N35" s="152" t="s">
        <v>181</v>
      </c>
      <c r="O35" s="400">
        <f t="shared" si="3"/>
        <v>0</v>
      </c>
      <c r="P35" s="69" t="s">
        <v>181</v>
      </c>
      <c r="Q35" s="152" t="s">
        <v>181</v>
      </c>
      <c r="R35" s="74"/>
      <c r="S35" s="152" t="s">
        <v>181</v>
      </c>
      <c r="T35" s="400">
        <f t="shared" si="4"/>
        <v>0</v>
      </c>
      <c r="U35" s="69" t="s">
        <v>181</v>
      </c>
      <c r="V35" s="152" t="s">
        <v>181</v>
      </c>
      <c r="W35" s="74"/>
      <c r="X35" s="152" t="s">
        <v>181</v>
      </c>
      <c r="Y35" s="400">
        <f t="shared" si="5"/>
        <v>0</v>
      </c>
      <c r="Z35" s="69" t="s">
        <v>181</v>
      </c>
      <c r="AA35" s="152" t="s">
        <v>181</v>
      </c>
      <c r="AB35" s="74"/>
      <c r="AC35" s="152" t="s">
        <v>181</v>
      </c>
      <c r="AD35" s="400">
        <f t="shared" si="6"/>
        <v>0</v>
      </c>
      <c r="AE35" s="69" t="s">
        <v>181</v>
      </c>
      <c r="AF35" s="152" t="s">
        <v>181</v>
      </c>
      <c r="AG35" s="74"/>
      <c r="AH35" s="152" t="s">
        <v>181</v>
      </c>
      <c r="AI35" s="400">
        <f t="shared" si="7"/>
        <v>0</v>
      </c>
      <c r="AJ35" s="69" t="s">
        <v>181</v>
      </c>
      <c r="AK35" s="152" t="s">
        <v>181</v>
      </c>
      <c r="AL35" s="74"/>
      <c r="AM35" s="152" t="s">
        <v>181</v>
      </c>
      <c r="AN35" s="400">
        <f t="shared" si="8"/>
        <v>0</v>
      </c>
      <c r="AO35" s="75" t="s">
        <v>181</v>
      </c>
      <c r="AP35" s="185" t="s">
        <v>181</v>
      </c>
      <c r="AQ35" s="52">
        <f t="shared" si="9"/>
        <v>0</v>
      </c>
      <c r="AR35" s="188" t="s">
        <v>181</v>
      </c>
      <c r="AS35" s="729"/>
      <c r="AT35" s="170">
        <v>1.03</v>
      </c>
      <c r="AU35" s="170">
        <f t="shared" si="10"/>
        <v>1.0609</v>
      </c>
      <c r="AV35" s="170">
        <f t="shared" si="10"/>
        <v>1.092727</v>
      </c>
      <c r="AW35" s="170">
        <f t="shared" si="10"/>
        <v>1.1255088100000001</v>
      </c>
      <c r="AX35" s="170">
        <f t="shared" si="10"/>
        <v>1.1592740743000001</v>
      </c>
      <c r="AY35" s="170">
        <f t="shared" si="10"/>
        <v>1.1940522965290001</v>
      </c>
      <c r="AZ35" s="51">
        <f t="shared" si="11"/>
        <v>0</v>
      </c>
      <c r="BA35" s="51">
        <f t="shared" si="12"/>
        <v>0</v>
      </c>
      <c r="BB35" s="51">
        <f t="shared" si="13"/>
        <v>0</v>
      </c>
      <c r="BC35" s="51">
        <f t="shared" si="14"/>
        <v>0</v>
      </c>
      <c r="BD35" s="51">
        <f t="shared" si="15"/>
        <v>0</v>
      </c>
      <c r="BE35" s="51">
        <f t="shared" si="16"/>
        <v>0</v>
      </c>
      <c r="BF35" s="735">
        <f t="shared" si="17"/>
        <v>0</v>
      </c>
      <c r="BG35" s="735">
        <f t="shared" si="18"/>
        <v>0</v>
      </c>
      <c r="BH35" s="735">
        <f t="shared" si="19"/>
        <v>0</v>
      </c>
      <c r="BI35" s="735">
        <f t="shared" si="20"/>
        <v>0</v>
      </c>
      <c r="BJ35" s="735">
        <f t="shared" si="21"/>
        <v>0</v>
      </c>
      <c r="BK35" s="735">
        <f t="shared" si="22"/>
        <v>0</v>
      </c>
      <c r="BL35" s="739">
        <f t="shared" si="23"/>
        <v>0</v>
      </c>
      <c r="BM35" s="739">
        <f t="shared" si="24"/>
        <v>0</v>
      </c>
      <c r="BN35" s="739">
        <f t="shared" si="25"/>
        <v>0</v>
      </c>
      <c r="BO35" s="739">
        <f t="shared" si="26"/>
        <v>0</v>
      </c>
      <c r="BP35" s="739">
        <f t="shared" si="27"/>
        <v>0</v>
      </c>
      <c r="BQ35" s="739">
        <f t="shared" si="28"/>
        <v>0</v>
      </c>
      <c r="BR35" s="741">
        <f t="shared" si="45"/>
        <v>0</v>
      </c>
      <c r="BS35" s="741">
        <f t="shared" si="45"/>
        <v>0</v>
      </c>
      <c r="BT35" s="741">
        <f t="shared" si="45"/>
        <v>0</v>
      </c>
      <c r="BU35" s="741">
        <f t="shared" si="45"/>
        <v>0</v>
      </c>
      <c r="BV35" s="741">
        <f t="shared" si="45"/>
        <v>0</v>
      </c>
      <c r="BW35" s="741">
        <f t="shared" si="45"/>
        <v>0</v>
      </c>
      <c r="BX35" s="743">
        <f t="shared" si="46"/>
        <v>0</v>
      </c>
      <c r="BY35" s="743">
        <f t="shared" si="46"/>
        <v>0</v>
      </c>
      <c r="BZ35" s="743">
        <f t="shared" si="46"/>
        <v>0</v>
      </c>
      <c r="CA35" s="743">
        <f t="shared" si="46"/>
        <v>0</v>
      </c>
      <c r="CB35" s="743">
        <f t="shared" si="46"/>
        <v>0</v>
      </c>
      <c r="CC35" s="743">
        <f t="shared" si="46"/>
        <v>0</v>
      </c>
      <c r="CD35" s="740">
        <f t="shared" si="47"/>
        <v>0</v>
      </c>
      <c r="CE35" s="740">
        <f t="shared" si="47"/>
        <v>0</v>
      </c>
      <c r="CF35" s="740">
        <f t="shared" si="47"/>
        <v>0</v>
      </c>
      <c r="CG35" s="740">
        <f t="shared" si="47"/>
        <v>0</v>
      </c>
      <c r="CH35" s="740">
        <f t="shared" si="47"/>
        <v>0</v>
      </c>
      <c r="CI35" s="740">
        <f t="shared" si="47"/>
        <v>0</v>
      </c>
      <c r="CJ35" s="746" t="s">
        <v>1208</v>
      </c>
      <c r="CK35" s="746" t="s">
        <v>1208</v>
      </c>
      <c r="CL35" s="746" t="s">
        <v>1208</v>
      </c>
      <c r="CM35" s="746" t="s">
        <v>1208</v>
      </c>
      <c r="CN35" s="746" t="s">
        <v>1208</v>
      </c>
      <c r="CO35" s="746" t="s">
        <v>1208</v>
      </c>
      <c r="CP35" s="677" t="e">
        <f t="shared" si="32"/>
        <v>#DIV/0!</v>
      </c>
      <c r="CQ35" s="677" t="e">
        <f t="shared" si="33"/>
        <v>#DIV/0!</v>
      </c>
      <c r="CR35" s="677" t="e">
        <f t="shared" si="34"/>
        <v>#DIV/0!</v>
      </c>
      <c r="CS35" s="677" t="e">
        <f t="shared" si="35"/>
        <v>#DIV/0!</v>
      </c>
      <c r="CT35" s="677" t="e">
        <f t="shared" si="36"/>
        <v>#DIV/0!</v>
      </c>
      <c r="CU35" s="677" t="e">
        <f t="shared" si="37"/>
        <v>#DIV/0!</v>
      </c>
      <c r="CV35" s="764" t="e">
        <f t="shared" si="48"/>
        <v>#DIV/0!</v>
      </c>
      <c r="CW35" s="764" t="e">
        <f t="shared" si="48"/>
        <v>#DIV/0!</v>
      </c>
      <c r="CX35" s="764" t="e">
        <f t="shared" si="48"/>
        <v>#DIV/0!</v>
      </c>
      <c r="CY35" s="764" t="e">
        <f t="shared" si="48"/>
        <v>#DIV/0!</v>
      </c>
      <c r="CZ35" s="764" t="e">
        <f t="shared" si="48"/>
        <v>#DIV/0!</v>
      </c>
      <c r="DA35" s="764" t="e">
        <f t="shared" si="48"/>
        <v>#DIV/0!</v>
      </c>
      <c r="DB35" s="680" t="e">
        <f t="shared" si="39"/>
        <v>#DIV/0!</v>
      </c>
      <c r="DC35" s="680" t="e">
        <f t="shared" si="40"/>
        <v>#DIV/0!</v>
      </c>
      <c r="DD35" s="680" t="e">
        <f t="shared" si="41"/>
        <v>#DIV/0!</v>
      </c>
      <c r="DE35" s="680" t="e">
        <f t="shared" si="42"/>
        <v>#DIV/0!</v>
      </c>
      <c r="DF35" s="680" t="e">
        <f t="shared" si="43"/>
        <v>#DIV/0!</v>
      </c>
      <c r="DG35" s="680" t="e">
        <f t="shared" si="44"/>
        <v>#DIV/0!</v>
      </c>
      <c r="DH35" s="766">
        <f>ROUND($J35*O35, 'Initial Information'!B35)</f>
        <v>0</v>
      </c>
      <c r="DI35" s="766">
        <f>ROUND($J35*T35, 'Initial Information'!C35)</f>
        <v>0</v>
      </c>
      <c r="DJ35" s="766">
        <f>ROUND($J35*Y35, 'Initial Information'!D35)</f>
        <v>0</v>
      </c>
      <c r="DK35" s="766">
        <f>ROUND($J35*AD35, 'Initial Information'!E35)</f>
        <v>0</v>
      </c>
      <c r="DL35" s="766">
        <f>ROUND($J35*AI35, 'Initial Information'!F35)</f>
        <v>0</v>
      </c>
      <c r="DM35" s="766">
        <f>ROUND($J35*AN35, 'Initial Information'!G35)</f>
        <v>0</v>
      </c>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row>
    <row r="36" spans="1:144" s="58" customFormat="1" ht="20.25" customHeight="1">
      <c r="A36" s="55" t="s">
        <v>181</v>
      </c>
      <c r="B36" s="56">
        <v>10</v>
      </c>
      <c r="C36" s="1368" t="s">
        <v>181</v>
      </c>
      <c r="D36" s="1369"/>
      <c r="E36" s="157" t="s">
        <v>181</v>
      </c>
      <c r="F36" s="104" t="s">
        <v>181</v>
      </c>
      <c r="G36" s="56" t="s">
        <v>181</v>
      </c>
      <c r="H36" s="100"/>
      <c r="I36" s="56" t="s">
        <v>181</v>
      </c>
      <c r="J36" s="105">
        <v>0.28000000000000003</v>
      </c>
      <c r="K36" s="56" t="s">
        <v>181</v>
      </c>
      <c r="L36" s="78" t="s">
        <v>181</v>
      </c>
      <c r="M36" s="74"/>
      <c r="N36" s="152" t="s">
        <v>181</v>
      </c>
      <c r="O36" s="400">
        <f t="shared" si="3"/>
        <v>0</v>
      </c>
      <c r="P36" s="69" t="s">
        <v>181</v>
      </c>
      <c r="Q36" s="69" t="s">
        <v>181</v>
      </c>
      <c r="R36" s="74"/>
      <c r="S36" s="152" t="s">
        <v>181</v>
      </c>
      <c r="T36" s="400">
        <f t="shared" si="4"/>
        <v>0</v>
      </c>
      <c r="U36" s="69" t="s">
        <v>181</v>
      </c>
      <c r="V36" s="69" t="s">
        <v>181</v>
      </c>
      <c r="W36" s="74"/>
      <c r="X36" s="152" t="s">
        <v>181</v>
      </c>
      <c r="Y36" s="400">
        <f t="shared" si="5"/>
        <v>0</v>
      </c>
      <c r="Z36" s="69" t="s">
        <v>181</v>
      </c>
      <c r="AA36" s="69" t="s">
        <v>181</v>
      </c>
      <c r="AB36" s="74"/>
      <c r="AC36" s="152" t="s">
        <v>181</v>
      </c>
      <c r="AD36" s="400">
        <f t="shared" si="6"/>
        <v>0</v>
      </c>
      <c r="AE36" s="69" t="s">
        <v>181</v>
      </c>
      <c r="AF36" s="69" t="s">
        <v>181</v>
      </c>
      <c r="AG36" s="74"/>
      <c r="AH36" s="152" t="s">
        <v>181</v>
      </c>
      <c r="AI36" s="400">
        <f t="shared" si="7"/>
        <v>0</v>
      </c>
      <c r="AJ36" s="69" t="s">
        <v>181</v>
      </c>
      <c r="AK36" s="69" t="s">
        <v>181</v>
      </c>
      <c r="AL36" s="74"/>
      <c r="AM36" s="152" t="s">
        <v>181</v>
      </c>
      <c r="AN36" s="400">
        <f t="shared" si="8"/>
        <v>0</v>
      </c>
      <c r="AO36" s="75" t="s">
        <v>181</v>
      </c>
      <c r="AP36" s="185" t="s">
        <v>181</v>
      </c>
      <c r="AQ36" s="52">
        <f t="shared" si="9"/>
        <v>0</v>
      </c>
      <c r="AR36" s="188" t="s">
        <v>181</v>
      </c>
      <c r="AS36" s="729"/>
      <c r="AT36" s="170">
        <v>1.03</v>
      </c>
      <c r="AU36" s="170">
        <f t="shared" si="10"/>
        <v>1.0609</v>
      </c>
      <c r="AV36" s="170">
        <f t="shared" si="10"/>
        <v>1.092727</v>
      </c>
      <c r="AW36" s="170">
        <f t="shared" si="10"/>
        <v>1.1255088100000001</v>
      </c>
      <c r="AX36" s="170">
        <f t="shared" si="10"/>
        <v>1.1592740743000001</v>
      </c>
      <c r="AY36" s="170">
        <f t="shared" si="10"/>
        <v>1.1940522965290001</v>
      </c>
      <c r="AZ36" s="51">
        <f t="shared" si="11"/>
        <v>0</v>
      </c>
      <c r="BA36" s="51">
        <f t="shared" si="12"/>
        <v>0</v>
      </c>
      <c r="BB36" s="51">
        <f t="shared" si="13"/>
        <v>0</v>
      </c>
      <c r="BC36" s="51">
        <f t="shared" si="14"/>
        <v>0</v>
      </c>
      <c r="BD36" s="51">
        <f t="shared" si="15"/>
        <v>0</v>
      </c>
      <c r="BE36" s="51">
        <f t="shared" si="16"/>
        <v>0</v>
      </c>
      <c r="BF36" s="735">
        <f t="shared" si="17"/>
        <v>0</v>
      </c>
      <c r="BG36" s="735">
        <f t="shared" si="18"/>
        <v>0</v>
      </c>
      <c r="BH36" s="735">
        <f t="shared" si="19"/>
        <v>0</v>
      </c>
      <c r="BI36" s="735">
        <f t="shared" si="20"/>
        <v>0</v>
      </c>
      <c r="BJ36" s="735">
        <f t="shared" si="21"/>
        <v>0</v>
      </c>
      <c r="BK36" s="735">
        <f t="shared" si="22"/>
        <v>0</v>
      </c>
      <c r="BL36" s="739">
        <f t="shared" si="23"/>
        <v>0</v>
      </c>
      <c r="BM36" s="739">
        <f t="shared" si="24"/>
        <v>0</v>
      </c>
      <c r="BN36" s="739">
        <f t="shared" si="25"/>
        <v>0</v>
      </c>
      <c r="BO36" s="739">
        <f t="shared" si="26"/>
        <v>0</v>
      </c>
      <c r="BP36" s="739">
        <f t="shared" si="27"/>
        <v>0</v>
      </c>
      <c r="BQ36" s="739">
        <f t="shared" si="28"/>
        <v>0</v>
      </c>
      <c r="BR36" s="741">
        <f t="shared" si="45"/>
        <v>0</v>
      </c>
      <c r="BS36" s="741">
        <f t="shared" si="45"/>
        <v>0</v>
      </c>
      <c r="BT36" s="741">
        <f t="shared" si="45"/>
        <v>0</v>
      </c>
      <c r="BU36" s="741">
        <f t="shared" si="45"/>
        <v>0</v>
      </c>
      <c r="BV36" s="741">
        <f t="shared" si="45"/>
        <v>0</v>
      </c>
      <c r="BW36" s="741">
        <f t="shared" si="45"/>
        <v>0</v>
      </c>
      <c r="BX36" s="743">
        <f t="shared" ref="BX36:CC36" si="49">BR36*9</f>
        <v>0</v>
      </c>
      <c r="BY36" s="743">
        <f t="shared" si="49"/>
        <v>0</v>
      </c>
      <c r="BZ36" s="743">
        <f t="shared" si="49"/>
        <v>0</v>
      </c>
      <c r="CA36" s="743">
        <f t="shared" si="49"/>
        <v>0</v>
      </c>
      <c r="CB36" s="743">
        <f t="shared" si="49"/>
        <v>0</v>
      </c>
      <c r="CC36" s="743">
        <f t="shared" si="49"/>
        <v>0</v>
      </c>
      <c r="CD36" s="740">
        <f t="shared" ref="CD36:CI36" si="50">BR36*12</f>
        <v>0</v>
      </c>
      <c r="CE36" s="740">
        <f t="shared" si="50"/>
        <v>0</v>
      </c>
      <c r="CF36" s="740">
        <f t="shared" si="50"/>
        <v>0</v>
      </c>
      <c r="CG36" s="740">
        <f t="shared" si="50"/>
        <v>0</v>
      </c>
      <c r="CH36" s="740">
        <f t="shared" si="50"/>
        <v>0</v>
      </c>
      <c r="CI36" s="740">
        <f t="shared" si="50"/>
        <v>0</v>
      </c>
      <c r="CJ36" s="746" t="s">
        <v>1208</v>
      </c>
      <c r="CK36" s="746" t="s">
        <v>1208</v>
      </c>
      <c r="CL36" s="746" t="s">
        <v>1208</v>
      </c>
      <c r="CM36" s="746" t="s">
        <v>1208</v>
      </c>
      <c r="CN36" s="746" t="s">
        <v>1208</v>
      </c>
      <c r="CO36" s="746" t="s">
        <v>1208</v>
      </c>
      <c r="CP36" s="677" t="e">
        <f t="shared" si="32"/>
        <v>#DIV/0!</v>
      </c>
      <c r="CQ36" s="677" t="e">
        <f t="shared" si="33"/>
        <v>#DIV/0!</v>
      </c>
      <c r="CR36" s="677" t="e">
        <f t="shared" si="34"/>
        <v>#DIV/0!</v>
      </c>
      <c r="CS36" s="677" t="e">
        <f t="shared" si="35"/>
        <v>#DIV/0!</v>
      </c>
      <c r="CT36" s="677" t="e">
        <f t="shared" si="36"/>
        <v>#DIV/0!</v>
      </c>
      <c r="CU36" s="677" t="e">
        <f t="shared" si="37"/>
        <v>#DIV/0!</v>
      </c>
      <c r="CV36" s="764" t="e">
        <f t="shared" si="48"/>
        <v>#DIV/0!</v>
      </c>
      <c r="CW36" s="764" t="e">
        <f t="shared" si="48"/>
        <v>#DIV/0!</v>
      </c>
      <c r="CX36" s="764" t="e">
        <f t="shared" si="48"/>
        <v>#DIV/0!</v>
      </c>
      <c r="CY36" s="764" t="e">
        <f t="shared" si="48"/>
        <v>#DIV/0!</v>
      </c>
      <c r="CZ36" s="764" t="e">
        <f t="shared" si="48"/>
        <v>#DIV/0!</v>
      </c>
      <c r="DA36" s="764" t="e">
        <f t="shared" si="48"/>
        <v>#DIV/0!</v>
      </c>
      <c r="DB36" s="680" t="e">
        <f t="shared" si="39"/>
        <v>#DIV/0!</v>
      </c>
      <c r="DC36" s="680" t="e">
        <f t="shared" si="40"/>
        <v>#DIV/0!</v>
      </c>
      <c r="DD36" s="680" t="e">
        <f t="shared" si="41"/>
        <v>#DIV/0!</v>
      </c>
      <c r="DE36" s="680" t="e">
        <f t="shared" si="42"/>
        <v>#DIV/0!</v>
      </c>
      <c r="DF36" s="680" t="e">
        <f t="shared" si="43"/>
        <v>#DIV/0!</v>
      </c>
      <c r="DG36" s="680" t="e">
        <f t="shared" si="44"/>
        <v>#DIV/0!</v>
      </c>
      <c r="DH36" s="766">
        <f>ROUND($J36*O36, 'Initial Information'!B36)</f>
        <v>0</v>
      </c>
      <c r="DI36" s="766">
        <f>ROUND($J36*T36, 'Initial Information'!C36)</f>
        <v>0</v>
      </c>
      <c r="DJ36" s="766">
        <f>ROUND($J36*Y36, 'Initial Information'!D36)</f>
        <v>0</v>
      </c>
      <c r="DK36" s="766">
        <f>ROUND($J36*AD36, 'Initial Information'!E36)</f>
        <v>0</v>
      </c>
      <c r="DL36" s="766">
        <f>ROUND($J36*AI36, 'Initial Information'!F36)</f>
        <v>0</v>
      </c>
      <c r="DM36" s="766">
        <f>ROUND($J36*AN36, 'Initial Information'!G36)</f>
        <v>0</v>
      </c>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row>
    <row r="37" spans="1:144" s="58" customFormat="1" ht="9.9499999999999993" customHeight="1" thickBot="1">
      <c r="A37" s="55" t="s">
        <v>181</v>
      </c>
      <c r="B37" s="56" t="s">
        <v>181</v>
      </c>
      <c r="C37" s="56" t="s">
        <v>181</v>
      </c>
      <c r="D37" s="56" t="s">
        <v>181</v>
      </c>
      <c r="E37" s="56" t="s">
        <v>181</v>
      </c>
      <c r="F37" s="56" t="s">
        <v>181</v>
      </c>
      <c r="G37" s="56" t="s">
        <v>181</v>
      </c>
      <c r="H37" s="56" t="s">
        <v>181</v>
      </c>
      <c r="I37" s="56" t="s">
        <v>181</v>
      </c>
      <c r="J37" s="56" t="s">
        <v>181</v>
      </c>
      <c r="K37" s="56" t="s">
        <v>181</v>
      </c>
      <c r="L37" s="68" t="s">
        <v>181</v>
      </c>
      <c r="M37" s="152" t="s">
        <v>181</v>
      </c>
      <c r="N37" s="152" t="s">
        <v>181</v>
      </c>
      <c r="O37" s="401" t="s">
        <v>181</v>
      </c>
      <c r="P37" s="69" t="s">
        <v>181</v>
      </c>
      <c r="Q37" s="152" t="s">
        <v>181</v>
      </c>
      <c r="R37" s="152" t="s">
        <v>181</v>
      </c>
      <c r="S37" s="152" t="s">
        <v>181</v>
      </c>
      <c r="T37" s="401" t="s">
        <v>181</v>
      </c>
      <c r="U37" s="69" t="s">
        <v>181</v>
      </c>
      <c r="V37" s="152" t="s">
        <v>181</v>
      </c>
      <c r="W37" s="152" t="s">
        <v>181</v>
      </c>
      <c r="X37" s="152" t="s">
        <v>181</v>
      </c>
      <c r="Y37" s="401" t="s">
        <v>181</v>
      </c>
      <c r="Z37" s="69" t="s">
        <v>181</v>
      </c>
      <c r="AA37" s="152" t="s">
        <v>181</v>
      </c>
      <c r="AB37" s="152" t="s">
        <v>181</v>
      </c>
      <c r="AC37" s="152" t="s">
        <v>181</v>
      </c>
      <c r="AD37" s="401" t="s">
        <v>181</v>
      </c>
      <c r="AE37" s="69" t="s">
        <v>181</v>
      </c>
      <c r="AF37" s="152" t="s">
        <v>181</v>
      </c>
      <c r="AG37" s="152" t="s">
        <v>181</v>
      </c>
      <c r="AH37" s="152" t="s">
        <v>181</v>
      </c>
      <c r="AI37" s="401" t="s">
        <v>181</v>
      </c>
      <c r="AJ37" s="69" t="s">
        <v>181</v>
      </c>
      <c r="AK37" s="152" t="s">
        <v>181</v>
      </c>
      <c r="AL37" s="152" t="s">
        <v>181</v>
      </c>
      <c r="AM37" s="152" t="s">
        <v>181</v>
      </c>
      <c r="AN37" s="401" t="s">
        <v>181</v>
      </c>
      <c r="AO37" s="75" t="s">
        <v>181</v>
      </c>
      <c r="AP37" s="185" t="s">
        <v>181</v>
      </c>
      <c r="AQ37" s="185" t="s">
        <v>181</v>
      </c>
      <c r="AR37" s="188" t="s">
        <v>181</v>
      </c>
      <c r="AS37" s="730"/>
      <c r="AT37" s="553"/>
      <c r="AU37" s="553"/>
      <c r="AV37" s="553"/>
      <c r="AW37" s="553"/>
      <c r="AX37" s="553"/>
      <c r="AY37" s="553"/>
      <c r="AZ37" s="553"/>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3"/>
      <c r="CW37" s="553"/>
      <c r="CX37" s="553"/>
      <c r="CY37" s="553"/>
      <c r="CZ37" s="553"/>
      <c r="DA37" s="553"/>
      <c r="DB37" s="553"/>
      <c r="DC37" s="553"/>
      <c r="DD37" s="553"/>
      <c r="DE37" s="553"/>
      <c r="DF37" s="553"/>
      <c r="DG37" s="553"/>
      <c r="DH37" s="553"/>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127"/>
      <c r="EL37" s="127"/>
      <c r="EM37" s="127"/>
      <c r="EN37" s="127"/>
    </row>
    <row r="38" spans="1:144" s="58" customFormat="1" ht="20.25" customHeight="1" thickBot="1">
      <c r="A38" s="55" t="s">
        <v>181</v>
      </c>
      <c r="B38" s="56" t="s">
        <v>181</v>
      </c>
      <c r="C38" s="1323" t="s">
        <v>192</v>
      </c>
      <c r="D38" s="1020"/>
      <c r="E38" s="1020"/>
      <c r="F38" s="1020"/>
      <c r="G38" s="56" t="s">
        <v>181</v>
      </c>
      <c r="H38" s="56" t="s">
        <v>181</v>
      </c>
      <c r="I38" s="56" t="s">
        <v>181</v>
      </c>
      <c r="J38" s="56" t="s">
        <v>181</v>
      </c>
      <c r="K38" s="56" t="s">
        <v>181</v>
      </c>
      <c r="L38" s="68" t="s">
        <v>181</v>
      </c>
      <c r="M38" s="152" t="s">
        <v>181</v>
      </c>
      <c r="N38" s="152" t="s">
        <v>181</v>
      </c>
      <c r="O38" s="402">
        <f>SUM(O27:O36)</f>
        <v>0</v>
      </c>
      <c r="P38" s="69" t="s">
        <v>181</v>
      </c>
      <c r="Q38" s="152" t="s">
        <v>181</v>
      </c>
      <c r="R38" s="152" t="s">
        <v>181</v>
      </c>
      <c r="S38" s="152" t="s">
        <v>181</v>
      </c>
      <c r="T38" s="402">
        <f>SUM(T27:T36)</f>
        <v>0</v>
      </c>
      <c r="U38" s="69" t="s">
        <v>181</v>
      </c>
      <c r="V38" s="152" t="s">
        <v>181</v>
      </c>
      <c r="W38" s="152" t="s">
        <v>181</v>
      </c>
      <c r="X38" s="152" t="s">
        <v>181</v>
      </c>
      <c r="Y38" s="402">
        <f>SUM(Y27:Y36)</f>
        <v>0</v>
      </c>
      <c r="Z38" s="69" t="s">
        <v>181</v>
      </c>
      <c r="AA38" s="152" t="s">
        <v>181</v>
      </c>
      <c r="AB38" s="152" t="s">
        <v>181</v>
      </c>
      <c r="AC38" s="152" t="s">
        <v>181</v>
      </c>
      <c r="AD38" s="402">
        <f>SUM(AD27:AD36)</f>
        <v>0</v>
      </c>
      <c r="AE38" s="69" t="s">
        <v>181</v>
      </c>
      <c r="AF38" s="152" t="s">
        <v>181</v>
      </c>
      <c r="AG38" s="152" t="s">
        <v>181</v>
      </c>
      <c r="AH38" s="152" t="s">
        <v>181</v>
      </c>
      <c r="AI38" s="402">
        <f>SUM(AI27:AI36)</f>
        <v>0</v>
      </c>
      <c r="AJ38" s="69" t="s">
        <v>181</v>
      </c>
      <c r="AK38" s="152" t="s">
        <v>181</v>
      </c>
      <c r="AL38" s="152" t="s">
        <v>181</v>
      </c>
      <c r="AM38" s="152" t="s">
        <v>181</v>
      </c>
      <c r="AN38" s="402">
        <f>SUM(AN27:AN36)</f>
        <v>0</v>
      </c>
      <c r="AO38" s="75" t="s">
        <v>181</v>
      </c>
      <c r="AP38" s="185" t="s">
        <v>181</v>
      </c>
      <c r="AQ38" s="193">
        <f>SUM(O38:AN38)</f>
        <v>0</v>
      </c>
      <c r="AR38" s="188" t="s">
        <v>181</v>
      </c>
      <c r="AS38" s="731"/>
      <c r="AT38" s="553"/>
      <c r="AU38" s="553"/>
      <c r="AV38" s="553"/>
      <c r="AW38" s="553"/>
      <c r="AX38" s="553"/>
      <c r="AY38" s="553"/>
      <c r="AZ38" s="553"/>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3"/>
      <c r="CW38" s="553"/>
      <c r="CX38" s="553"/>
      <c r="CY38" s="553"/>
      <c r="CZ38" s="553"/>
      <c r="DA38" s="553"/>
      <c r="DB38" s="553"/>
      <c r="DC38" s="553"/>
      <c r="DD38" s="553"/>
      <c r="DE38" s="553"/>
      <c r="DF38" s="553"/>
      <c r="DG38" s="553"/>
      <c r="DH38" s="553"/>
      <c r="DI38" s="554"/>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127"/>
      <c r="EL38" s="127"/>
      <c r="EM38" s="127"/>
      <c r="EN38" s="127"/>
    </row>
    <row r="39" spans="1:144" s="58" customFormat="1" ht="9.9499999999999993" customHeight="1" thickBot="1">
      <c r="A39" s="55" t="s">
        <v>181</v>
      </c>
      <c r="B39" s="56" t="s">
        <v>138</v>
      </c>
      <c r="C39" s="56" t="s">
        <v>181</v>
      </c>
      <c r="D39" s="56" t="s">
        <v>181</v>
      </c>
      <c r="E39" s="56" t="s">
        <v>181</v>
      </c>
      <c r="F39" s="56" t="s">
        <v>181</v>
      </c>
      <c r="G39" s="56" t="s">
        <v>181</v>
      </c>
      <c r="H39" s="56" t="s">
        <v>181</v>
      </c>
      <c r="I39" s="56" t="s">
        <v>181</v>
      </c>
      <c r="J39" s="56" t="s">
        <v>181</v>
      </c>
      <c r="K39" s="56" t="s">
        <v>181</v>
      </c>
      <c r="L39" s="68" t="s">
        <v>181</v>
      </c>
      <c r="M39" s="152" t="s">
        <v>181</v>
      </c>
      <c r="N39" s="152" t="s">
        <v>181</v>
      </c>
      <c r="O39" s="401" t="s">
        <v>181</v>
      </c>
      <c r="P39" s="152" t="s">
        <v>181</v>
      </c>
      <c r="Q39" s="68" t="s">
        <v>181</v>
      </c>
      <c r="R39" s="152" t="s">
        <v>181</v>
      </c>
      <c r="S39" s="152" t="s">
        <v>181</v>
      </c>
      <c r="T39" s="401" t="s">
        <v>181</v>
      </c>
      <c r="U39" s="152" t="s">
        <v>181</v>
      </c>
      <c r="V39" s="68" t="s">
        <v>181</v>
      </c>
      <c r="W39" s="152" t="s">
        <v>181</v>
      </c>
      <c r="X39" s="152" t="s">
        <v>181</v>
      </c>
      <c r="Y39" s="401" t="s">
        <v>181</v>
      </c>
      <c r="Z39" s="152" t="s">
        <v>181</v>
      </c>
      <c r="AA39" s="68" t="s">
        <v>181</v>
      </c>
      <c r="AB39" s="152" t="s">
        <v>181</v>
      </c>
      <c r="AC39" s="152" t="s">
        <v>181</v>
      </c>
      <c r="AD39" s="401" t="s">
        <v>181</v>
      </c>
      <c r="AE39" s="152" t="s">
        <v>181</v>
      </c>
      <c r="AF39" s="68" t="s">
        <v>181</v>
      </c>
      <c r="AG39" s="152" t="s">
        <v>181</v>
      </c>
      <c r="AH39" s="152" t="s">
        <v>181</v>
      </c>
      <c r="AI39" s="401" t="s">
        <v>181</v>
      </c>
      <c r="AJ39" s="152" t="s">
        <v>181</v>
      </c>
      <c r="AK39" s="68" t="s">
        <v>181</v>
      </c>
      <c r="AL39" s="152" t="s">
        <v>181</v>
      </c>
      <c r="AM39" s="152" t="s">
        <v>181</v>
      </c>
      <c r="AN39" s="401" t="s">
        <v>181</v>
      </c>
      <c r="AO39" s="85" t="s">
        <v>181</v>
      </c>
      <c r="AP39" s="187" t="s">
        <v>181</v>
      </c>
      <c r="AQ39" s="185" t="s">
        <v>181</v>
      </c>
      <c r="AR39" s="188" t="s">
        <v>181</v>
      </c>
      <c r="AS39" s="731"/>
      <c r="AT39" s="553"/>
      <c r="AU39" s="553"/>
      <c r="AV39" s="553"/>
      <c r="AW39" s="553"/>
      <c r="AX39" s="553"/>
      <c r="AY39" s="553"/>
      <c r="AZ39" s="553"/>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3"/>
      <c r="CW39" s="553"/>
      <c r="CX39" s="553"/>
      <c r="CY39" s="553"/>
      <c r="CZ39" s="553"/>
      <c r="DA39" s="553"/>
      <c r="DB39" s="553"/>
      <c r="DC39" s="553"/>
      <c r="DD39" s="553"/>
      <c r="DE39" s="553"/>
      <c r="DF39" s="553"/>
      <c r="DG39" s="553"/>
      <c r="DH39" s="553"/>
      <c r="DI39" s="554"/>
      <c r="DJ39" s="554"/>
      <c r="DK39" s="554"/>
      <c r="DL39" s="554"/>
      <c r="DM39" s="554"/>
      <c r="DN39" s="554"/>
      <c r="DO39" s="554"/>
      <c r="DP39" s="554"/>
      <c r="DQ39" s="554"/>
      <c r="DR39" s="554"/>
      <c r="DS39" s="554"/>
      <c r="DT39" s="554"/>
      <c r="DU39" s="554"/>
      <c r="DV39" s="554"/>
      <c r="DW39" s="554"/>
      <c r="DX39" s="554"/>
      <c r="DY39" s="554"/>
      <c r="DZ39" s="554"/>
      <c r="EA39" s="554"/>
      <c r="EB39" s="554"/>
      <c r="EC39" s="554"/>
      <c r="ED39" s="554"/>
      <c r="EE39" s="554"/>
      <c r="EF39" s="554"/>
      <c r="EG39" s="554"/>
      <c r="EH39" s="554"/>
      <c r="EI39" s="554"/>
      <c r="EJ39" s="554"/>
      <c r="EK39" s="127"/>
      <c r="EL39" s="127"/>
      <c r="EM39" s="127"/>
      <c r="EN39" s="127"/>
    </row>
    <row r="40" spans="1:144" s="58" customFormat="1" ht="30" customHeight="1">
      <c r="A40" s="518"/>
      <c r="B40" s="1370" t="s">
        <v>193</v>
      </c>
      <c r="C40" s="1371"/>
      <c r="D40" s="1371"/>
      <c r="E40" s="1371"/>
      <c r="F40" s="1371"/>
      <c r="G40" s="1372" t="s">
        <v>389</v>
      </c>
      <c r="H40" s="1372"/>
      <c r="I40" s="1372"/>
      <c r="J40" s="768"/>
      <c r="K40" s="84" t="s">
        <v>181</v>
      </c>
      <c r="L40" s="1373"/>
      <c r="M40" s="1374"/>
      <c r="N40" s="1374"/>
      <c r="O40" s="521" t="s">
        <v>181</v>
      </c>
      <c r="P40" s="769" t="s">
        <v>181</v>
      </c>
      <c r="Q40" s="520" t="s">
        <v>181</v>
      </c>
      <c r="R40" s="520" t="s">
        <v>181</v>
      </c>
      <c r="S40" s="520" t="s">
        <v>181</v>
      </c>
      <c r="T40" s="521" t="s">
        <v>181</v>
      </c>
      <c r="U40" s="769" t="s">
        <v>181</v>
      </c>
      <c r="V40" s="520" t="s">
        <v>181</v>
      </c>
      <c r="W40" s="520" t="s">
        <v>181</v>
      </c>
      <c r="X40" s="520" t="s">
        <v>181</v>
      </c>
      <c r="Y40" s="521" t="s">
        <v>181</v>
      </c>
      <c r="Z40" s="769" t="s">
        <v>181</v>
      </c>
      <c r="AA40" s="520" t="s">
        <v>181</v>
      </c>
      <c r="AB40" s="520" t="s">
        <v>181</v>
      </c>
      <c r="AC40" s="520" t="s">
        <v>181</v>
      </c>
      <c r="AD40" s="521" t="s">
        <v>181</v>
      </c>
      <c r="AE40" s="769" t="s">
        <v>181</v>
      </c>
      <c r="AF40" s="520" t="s">
        <v>181</v>
      </c>
      <c r="AG40" s="520" t="s">
        <v>181</v>
      </c>
      <c r="AH40" s="520" t="s">
        <v>181</v>
      </c>
      <c r="AI40" s="521" t="s">
        <v>181</v>
      </c>
      <c r="AJ40" s="769" t="s">
        <v>181</v>
      </c>
      <c r="AK40" s="520" t="s">
        <v>181</v>
      </c>
      <c r="AL40" s="520" t="s">
        <v>181</v>
      </c>
      <c r="AM40" s="520" t="s">
        <v>181</v>
      </c>
      <c r="AN40" s="521" t="s">
        <v>181</v>
      </c>
      <c r="AO40" s="770" t="s">
        <v>181</v>
      </c>
      <c r="AP40" s="524" t="s">
        <v>181</v>
      </c>
      <c r="AQ40" s="524" t="s">
        <v>181</v>
      </c>
      <c r="AR40" s="525" t="s">
        <v>181</v>
      </c>
      <c r="AS40" s="729"/>
      <c r="AT40" s="56" t="s">
        <v>181</v>
      </c>
      <c r="AU40" s="56" t="s">
        <v>181</v>
      </c>
      <c r="AV40" s="56" t="s">
        <v>181</v>
      </c>
      <c r="AW40" s="56" t="s">
        <v>181</v>
      </c>
      <c r="AX40" s="56" t="s">
        <v>181</v>
      </c>
      <c r="AY40" s="56" t="s">
        <v>181</v>
      </c>
      <c r="AZ40" s="56" t="s">
        <v>181</v>
      </c>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56" t="s">
        <v>181</v>
      </c>
      <c r="CW40" s="56" t="s">
        <v>181</v>
      </c>
      <c r="CX40" s="56" t="s">
        <v>181</v>
      </c>
      <c r="CY40" s="56" t="s">
        <v>181</v>
      </c>
      <c r="CZ40" s="56" t="s">
        <v>181</v>
      </c>
      <c r="DA40" s="56" t="s">
        <v>181</v>
      </c>
      <c r="DB40" s="56" t="s">
        <v>181</v>
      </c>
      <c r="DC40" s="56" t="s">
        <v>181</v>
      </c>
      <c r="DD40" s="56" t="s">
        <v>181</v>
      </c>
      <c r="DE40" s="56" t="s">
        <v>181</v>
      </c>
      <c r="DF40" s="56" t="s">
        <v>181</v>
      </c>
      <c r="DG40" s="56" t="s">
        <v>181</v>
      </c>
      <c r="DH40" s="56" t="s">
        <v>181</v>
      </c>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row>
    <row r="41" spans="1:144" s="58" customFormat="1" ht="20.25" customHeight="1">
      <c r="A41" s="55" t="s">
        <v>181</v>
      </c>
      <c r="B41" s="56">
        <v>1</v>
      </c>
      <c r="C41" s="74">
        <v>0</v>
      </c>
      <c r="D41" s="1068" t="s">
        <v>195</v>
      </c>
      <c r="E41" s="966"/>
      <c r="F41" s="966"/>
      <c r="G41" s="56" t="s">
        <v>181</v>
      </c>
      <c r="H41" s="101"/>
      <c r="I41" s="56" t="s">
        <v>181</v>
      </c>
      <c r="J41" s="105">
        <v>0.28000000000000003</v>
      </c>
      <c r="K41" s="56" t="s">
        <v>181</v>
      </c>
      <c r="L41" s="68" t="s">
        <v>181</v>
      </c>
      <c r="M41" s="74"/>
      <c r="N41" s="152" t="s">
        <v>181</v>
      </c>
      <c r="O41" s="400">
        <f t="shared" ref="O41:O60" si="51">ROUND(H41*AT41*M41,$AQ$257)</f>
        <v>0</v>
      </c>
      <c r="P41" s="69" t="s">
        <v>181</v>
      </c>
      <c r="Q41" s="152" t="s">
        <v>181</v>
      </c>
      <c r="R41" s="74"/>
      <c r="S41" s="152" t="s">
        <v>181</v>
      </c>
      <c r="T41" s="400">
        <f t="shared" ref="T41:T60" si="52">ROUND($H41*AU41*R41,$AQ$257)</f>
        <v>0</v>
      </c>
      <c r="U41" s="69" t="s">
        <v>181</v>
      </c>
      <c r="V41" s="152" t="s">
        <v>181</v>
      </c>
      <c r="W41" s="74"/>
      <c r="X41" s="152" t="s">
        <v>181</v>
      </c>
      <c r="Y41" s="400">
        <f t="shared" ref="Y41:Y60" si="53">ROUND($H41*AV41*W41,$AQ$257)</f>
        <v>0</v>
      </c>
      <c r="Z41" s="69" t="s">
        <v>181</v>
      </c>
      <c r="AA41" s="152" t="s">
        <v>181</v>
      </c>
      <c r="AB41" s="74"/>
      <c r="AC41" s="152" t="s">
        <v>181</v>
      </c>
      <c r="AD41" s="400">
        <f t="shared" ref="AD41:AD60" si="54">ROUND($H41*AW41*AB41,$AQ$257)</f>
        <v>0</v>
      </c>
      <c r="AE41" s="69" t="s">
        <v>181</v>
      </c>
      <c r="AF41" s="152" t="s">
        <v>181</v>
      </c>
      <c r="AG41" s="74"/>
      <c r="AH41" s="152" t="s">
        <v>181</v>
      </c>
      <c r="AI41" s="400">
        <f t="shared" ref="AI41:AI60" si="55">ROUND($H41*AX41*AG41,$AQ$257)</f>
        <v>0</v>
      </c>
      <c r="AJ41" s="69" t="s">
        <v>181</v>
      </c>
      <c r="AK41" s="152" t="s">
        <v>181</v>
      </c>
      <c r="AL41" s="74"/>
      <c r="AM41" s="152" t="s">
        <v>181</v>
      </c>
      <c r="AN41" s="400">
        <f t="shared" ref="AN41:AN60" si="56">ROUND($H41*AY41*AL41,$AQ$257)</f>
        <v>0</v>
      </c>
      <c r="AO41" s="75" t="s">
        <v>181</v>
      </c>
      <c r="AP41" s="185" t="s">
        <v>181</v>
      </c>
      <c r="AQ41" s="52">
        <f>SUM(O41+T41+Y41+AD41+AN41+AI41)</f>
        <v>0</v>
      </c>
      <c r="AR41" s="188" t="s">
        <v>181</v>
      </c>
      <c r="AS41" s="729"/>
      <c r="AT41" s="76">
        <v>1.03</v>
      </c>
      <c r="AU41" s="76">
        <f t="shared" ref="AU41:AY56" si="57">1.03*AT41</f>
        <v>1.0609</v>
      </c>
      <c r="AV41" s="76">
        <f t="shared" si="57"/>
        <v>1.092727</v>
      </c>
      <c r="AW41" s="76">
        <f t="shared" si="57"/>
        <v>1.1255088100000001</v>
      </c>
      <c r="AX41" s="76">
        <f t="shared" si="57"/>
        <v>1.1592740743000001</v>
      </c>
      <c r="AY41" s="76">
        <f t="shared" si="57"/>
        <v>1.1940522965290001</v>
      </c>
      <c r="AZ41" s="51">
        <f t="shared" ref="AZ41:AZ60" si="58">ROUND((2080/12)*M41,2)</f>
        <v>0</v>
      </c>
      <c r="BA41" s="51">
        <f t="shared" ref="BA41:BA60" si="59">ROUND((2080/12)*R41,2)</f>
        <v>0</v>
      </c>
      <c r="BB41" s="51">
        <f t="shared" ref="BB41:BB60" si="60">ROUND((2080/12)*W41,2)</f>
        <v>0</v>
      </c>
      <c r="BC41" s="51">
        <f t="shared" ref="BC41:BC60" si="61">ROUND((2080/12)*AB41,2)</f>
        <v>0</v>
      </c>
      <c r="BD41" s="51">
        <f t="shared" ref="BD41:BD60" si="62">ROUND((2080/12)*AG41,2)</f>
        <v>0</v>
      </c>
      <c r="BE41" s="51">
        <f t="shared" ref="BE41:BE60" si="63">ROUND((2080/12)*AL41,2)</f>
        <v>0</v>
      </c>
      <c r="BF41" s="127"/>
      <c r="BG41" s="127"/>
      <c r="BH41" s="127"/>
      <c r="BI41" s="127"/>
      <c r="BJ41" s="127"/>
      <c r="BK41" s="127"/>
      <c r="BL41" s="738">
        <f t="shared" ref="BL41:BL60" si="64">ROUND((M41/12),3)</f>
        <v>0</v>
      </c>
      <c r="BM41" s="738">
        <f t="shared" ref="BM41:BM60" si="65">ROUND((R41/12),3)</f>
        <v>0</v>
      </c>
      <c r="BN41" s="738">
        <f t="shared" ref="BN41:BN60" si="66">ROUND((W41/12),3)</f>
        <v>0</v>
      </c>
      <c r="BO41" s="738">
        <f t="shared" ref="BO41:BO60" si="67">ROUND((AB41/12),3)</f>
        <v>0</v>
      </c>
      <c r="BP41" s="738">
        <f t="shared" ref="BP41:BP60" si="68">ROUND((AG41/12),3)</f>
        <v>0</v>
      </c>
      <c r="BQ41" s="738">
        <f t="shared" ref="BQ41:BQ60" si="69">ROUND((AL41/12),3)</f>
        <v>0</v>
      </c>
      <c r="BR41" s="741">
        <f t="shared" ref="BR41:BW41" si="70">ROUND(AT41*$H41,2)</f>
        <v>0</v>
      </c>
      <c r="BS41" s="741">
        <f t="shared" si="70"/>
        <v>0</v>
      </c>
      <c r="BT41" s="741">
        <f t="shared" si="70"/>
        <v>0</v>
      </c>
      <c r="BU41" s="741">
        <f t="shared" si="70"/>
        <v>0</v>
      </c>
      <c r="BV41" s="741">
        <f t="shared" si="70"/>
        <v>0</v>
      </c>
      <c r="BW41" s="741">
        <f t="shared" si="70"/>
        <v>0</v>
      </c>
      <c r="BX41" s="742">
        <f t="shared" ref="BX41:CC41" si="71">BR41</f>
        <v>0</v>
      </c>
      <c r="BY41" s="742">
        <f t="shared" si="71"/>
        <v>0</v>
      </c>
      <c r="BZ41" s="742">
        <f t="shared" si="71"/>
        <v>0</v>
      </c>
      <c r="CA41" s="742">
        <f t="shared" si="71"/>
        <v>0</v>
      </c>
      <c r="CB41" s="742">
        <f t="shared" si="71"/>
        <v>0</v>
      </c>
      <c r="CC41" s="742">
        <f t="shared" si="71"/>
        <v>0</v>
      </c>
      <c r="CD41" s="736">
        <f t="shared" ref="CD41:CI41" si="72">BR41</f>
        <v>0</v>
      </c>
      <c r="CE41" s="736">
        <f t="shared" si="72"/>
        <v>0</v>
      </c>
      <c r="CF41" s="736">
        <f t="shared" si="72"/>
        <v>0</v>
      </c>
      <c r="CG41" s="736">
        <f t="shared" si="72"/>
        <v>0</v>
      </c>
      <c r="CH41" s="736">
        <f t="shared" si="72"/>
        <v>0</v>
      </c>
      <c r="CI41" s="736">
        <f t="shared" si="72"/>
        <v>0</v>
      </c>
      <c r="CJ41" s="745">
        <f t="shared" ref="CJ41:CO41" si="73">AZ41</f>
        <v>0</v>
      </c>
      <c r="CK41" s="745">
        <f t="shared" si="73"/>
        <v>0</v>
      </c>
      <c r="CL41" s="745">
        <f t="shared" si="73"/>
        <v>0</v>
      </c>
      <c r="CM41" s="745">
        <f t="shared" si="73"/>
        <v>0</v>
      </c>
      <c r="CN41" s="745">
        <f t="shared" si="73"/>
        <v>0</v>
      </c>
      <c r="CO41" s="745">
        <f t="shared" si="73"/>
        <v>0</v>
      </c>
      <c r="CP41" s="677" t="e">
        <f t="shared" ref="CP41:CP60" si="74">ROUND(O41/M41/173.33,2)</f>
        <v>#DIV/0!</v>
      </c>
      <c r="CQ41" s="677" t="e">
        <f t="shared" ref="CQ41:CQ60" si="75">ROUND(T41/R41/173.33,2)</f>
        <v>#DIV/0!</v>
      </c>
      <c r="CR41" s="677" t="e">
        <f t="shared" ref="CR41:CR60" si="76">ROUND(Y41/W41/173.33,2)</f>
        <v>#DIV/0!</v>
      </c>
      <c r="CS41" s="677" t="e">
        <f t="shared" ref="CS41:CS60" si="77">ROUND(AD41/AB41/173.33,2)</f>
        <v>#DIV/0!</v>
      </c>
      <c r="CT41" s="677" t="e">
        <f t="shared" ref="CT41:CT60" si="78">ROUND(AI41/AG41/173.33,2)</f>
        <v>#DIV/0!</v>
      </c>
      <c r="CU41" s="677" t="e">
        <f t="shared" ref="CU41:CU60" si="79">ROUND(AN41/AL41/173.33,2)</f>
        <v>#DIV/0!</v>
      </c>
      <c r="CV41" s="764" t="e">
        <f t="shared" ref="CV41:DA41" si="80">ROUND(CP41+(CP41*$J41),2)</f>
        <v>#DIV/0!</v>
      </c>
      <c r="CW41" s="764" t="e">
        <f t="shared" si="80"/>
        <v>#DIV/0!</v>
      </c>
      <c r="CX41" s="764" t="e">
        <f t="shared" si="80"/>
        <v>#DIV/0!</v>
      </c>
      <c r="CY41" s="764" t="e">
        <f t="shared" si="80"/>
        <v>#DIV/0!</v>
      </c>
      <c r="CZ41" s="764" t="e">
        <f t="shared" si="80"/>
        <v>#DIV/0!</v>
      </c>
      <c r="DA41" s="764" t="e">
        <f t="shared" si="80"/>
        <v>#DIV/0!</v>
      </c>
      <c r="DB41" s="680" t="e">
        <f t="shared" ref="DB41:DG41" si="81">ROUND(CV41+(CV41*($J$243+$J$242)),2)</f>
        <v>#DIV/0!</v>
      </c>
      <c r="DC41" s="680" t="e">
        <f t="shared" si="81"/>
        <v>#DIV/0!</v>
      </c>
      <c r="DD41" s="680" t="e">
        <f t="shared" si="81"/>
        <v>#DIV/0!</v>
      </c>
      <c r="DE41" s="680" t="e">
        <f t="shared" si="81"/>
        <v>#DIV/0!</v>
      </c>
      <c r="DF41" s="680" t="e">
        <f t="shared" si="81"/>
        <v>#DIV/0!</v>
      </c>
      <c r="DG41" s="680" t="e">
        <f t="shared" si="81"/>
        <v>#DIV/0!</v>
      </c>
      <c r="DH41" s="766">
        <f>ROUND($J41*O41, 'Initial Information'!B44)</f>
        <v>0</v>
      </c>
      <c r="DI41" s="766">
        <f>ROUND($J41*T41, 'Initial Information'!C44)</f>
        <v>0</v>
      </c>
      <c r="DJ41" s="766">
        <f>ROUND($J41*Y41, 'Initial Information'!D44)</f>
        <v>0</v>
      </c>
      <c r="DK41" s="766">
        <f>ROUND($J41*AD41, 'Initial Information'!E44)</f>
        <v>0</v>
      </c>
      <c r="DL41" s="766">
        <f>ROUND($J41*AI41, 'Initial Information'!F44)</f>
        <v>0</v>
      </c>
      <c r="DM41" s="766">
        <f>ROUND($J41*AN41, 'Initial Information'!G44)</f>
        <v>0</v>
      </c>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row>
    <row r="42" spans="1:144" s="58" customFormat="1" ht="20.25" customHeight="1">
      <c r="A42" s="55" t="s">
        <v>181</v>
      </c>
      <c r="B42" s="56">
        <v>2</v>
      </c>
      <c r="C42" s="74">
        <v>0</v>
      </c>
      <c r="D42" s="1068" t="s">
        <v>195</v>
      </c>
      <c r="E42" s="966"/>
      <c r="F42" s="966"/>
      <c r="G42" s="56" t="s">
        <v>181</v>
      </c>
      <c r="H42" s="101"/>
      <c r="I42" s="56" t="s">
        <v>181</v>
      </c>
      <c r="J42" s="105">
        <v>0.28000000000000003</v>
      </c>
      <c r="K42" s="56" t="s">
        <v>181</v>
      </c>
      <c r="L42" s="68" t="s">
        <v>181</v>
      </c>
      <c r="M42" s="74"/>
      <c r="N42" s="152" t="s">
        <v>181</v>
      </c>
      <c r="O42" s="400">
        <f t="shared" si="51"/>
        <v>0</v>
      </c>
      <c r="P42" s="69" t="s">
        <v>181</v>
      </c>
      <c r="Q42" s="152" t="s">
        <v>181</v>
      </c>
      <c r="R42" s="74"/>
      <c r="S42" s="152" t="s">
        <v>181</v>
      </c>
      <c r="T42" s="400">
        <f t="shared" si="52"/>
        <v>0</v>
      </c>
      <c r="U42" s="69" t="s">
        <v>181</v>
      </c>
      <c r="V42" s="152" t="s">
        <v>181</v>
      </c>
      <c r="W42" s="74"/>
      <c r="X42" s="152" t="s">
        <v>181</v>
      </c>
      <c r="Y42" s="400">
        <f t="shared" si="53"/>
        <v>0</v>
      </c>
      <c r="Z42" s="69" t="s">
        <v>181</v>
      </c>
      <c r="AA42" s="152" t="s">
        <v>181</v>
      </c>
      <c r="AB42" s="74"/>
      <c r="AC42" s="152" t="s">
        <v>181</v>
      </c>
      <c r="AD42" s="400">
        <f t="shared" si="54"/>
        <v>0</v>
      </c>
      <c r="AE42" s="69" t="s">
        <v>181</v>
      </c>
      <c r="AF42" s="152" t="s">
        <v>181</v>
      </c>
      <c r="AG42" s="74"/>
      <c r="AH42" s="152" t="s">
        <v>181</v>
      </c>
      <c r="AI42" s="400">
        <f t="shared" si="55"/>
        <v>0</v>
      </c>
      <c r="AJ42" s="69" t="s">
        <v>181</v>
      </c>
      <c r="AK42" s="152" t="s">
        <v>181</v>
      </c>
      <c r="AL42" s="74"/>
      <c r="AM42" s="152" t="s">
        <v>181</v>
      </c>
      <c r="AN42" s="400">
        <f t="shared" si="56"/>
        <v>0</v>
      </c>
      <c r="AO42" s="75" t="s">
        <v>181</v>
      </c>
      <c r="AP42" s="185" t="s">
        <v>181</v>
      </c>
      <c r="AQ42" s="52">
        <f t="shared" ref="AQ42:AQ60" si="82">SUM(O42+T42+Y42+AD42+AN42+AI42)</f>
        <v>0</v>
      </c>
      <c r="AR42" s="188" t="s">
        <v>181</v>
      </c>
      <c r="AS42" s="729"/>
      <c r="AT42" s="76">
        <v>1.03</v>
      </c>
      <c r="AU42" s="76">
        <f t="shared" si="57"/>
        <v>1.0609</v>
      </c>
      <c r="AV42" s="76">
        <f t="shared" si="57"/>
        <v>1.092727</v>
      </c>
      <c r="AW42" s="76">
        <f t="shared" si="57"/>
        <v>1.1255088100000001</v>
      </c>
      <c r="AX42" s="76">
        <f t="shared" si="57"/>
        <v>1.1592740743000001</v>
      </c>
      <c r="AY42" s="76">
        <f t="shared" si="57"/>
        <v>1.1940522965290001</v>
      </c>
      <c r="AZ42" s="51">
        <f t="shared" si="58"/>
        <v>0</v>
      </c>
      <c r="BA42" s="51">
        <f t="shared" si="59"/>
        <v>0</v>
      </c>
      <c r="BB42" s="51">
        <f t="shared" si="60"/>
        <v>0</v>
      </c>
      <c r="BC42" s="51">
        <f t="shared" si="61"/>
        <v>0</v>
      </c>
      <c r="BD42" s="51">
        <f t="shared" si="62"/>
        <v>0</v>
      </c>
      <c r="BE42" s="51">
        <f t="shared" si="63"/>
        <v>0</v>
      </c>
      <c r="BF42" s="127"/>
      <c r="BG42" s="127"/>
      <c r="BH42" s="127"/>
      <c r="BI42" s="127"/>
      <c r="BJ42" s="127"/>
      <c r="BK42" s="127"/>
      <c r="BL42" s="738">
        <f t="shared" si="64"/>
        <v>0</v>
      </c>
      <c r="BM42" s="738">
        <f t="shared" si="65"/>
        <v>0</v>
      </c>
      <c r="BN42" s="738">
        <f t="shared" si="66"/>
        <v>0</v>
      </c>
      <c r="BO42" s="738">
        <f t="shared" si="67"/>
        <v>0</v>
      </c>
      <c r="BP42" s="738">
        <f t="shared" si="68"/>
        <v>0</v>
      </c>
      <c r="BQ42" s="738">
        <f t="shared" si="69"/>
        <v>0</v>
      </c>
      <c r="BR42" s="741">
        <f t="shared" ref="BR42:BW60" si="83">ROUND(AT42*$H42,2)</f>
        <v>0</v>
      </c>
      <c r="BS42" s="741">
        <f t="shared" si="83"/>
        <v>0</v>
      </c>
      <c r="BT42" s="741">
        <f t="shared" si="83"/>
        <v>0</v>
      </c>
      <c r="BU42" s="741">
        <f t="shared" si="83"/>
        <v>0</v>
      </c>
      <c r="BV42" s="741">
        <f t="shared" si="83"/>
        <v>0</v>
      </c>
      <c r="BW42" s="741">
        <f t="shared" si="83"/>
        <v>0</v>
      </c>
      <c r="BX42" s="744"/>
      <c r="BY42" s="744"/>
      <c r="BZ42" s="744"/>
      <c r="CA42" s="744"/>
      <c r="CB42" s="744"/>
      <c r="CC42" s="744"/>
      <c r="CD42" s="740">
        <f t="shared" ref="CD42:CI57" si="84">BR42*12</f>
        <v>0</v>
      </c>
      <c r="CE42" s="740">
        <f t="shared" si="84"/>
        <v>0</v>
      </c>
      <c r="CF42" s="740">
        <f t="shared" si="84"/>
        <v>0</v>
      </c>
      <c r="CG42" s="740">
        <f t="shared" si="84"/>
        <v>0</v>
      </c>
      <c r="CH42" s="740">
        <f t="shared" si="84"/>
        <v>0</v>
      </c>
      <c r="CI42" s="740">
        <f t="shared" si="84"/>
        <v>0</v>
      </c>
      <c r="CJ42" s="746" t="s">
        <v>1208</v>
      </c>
      <c r="CK42" s="746" t="s">
        <v>1208</v>
      </c>
      <c r="CL42" s="746" t="s">
        <v>1208</v>
      </c>
      <c r="CM42" s="746" t="s">
        <v>1208</v>
      </c>
      <c r="CN42" s="746" t="s">
        <v>1208</v>
      </c>
      <c r="CO42" s="746" t="s">
        <v>1208</v>
      </c>
      <c r="CP42" s="677" t="e">
        <f t="shared" si="74"/>
        <v>#DIV/0!</v>
      </c>
      <c r="CQ42" s="677" t="e">
        <f t="shared" si="75"/>
        <v>#DIV/0!</v>
      </c>
      <c r="CR42" s="677" t="e">
        <f t="shared" si="76"/>
        <v>#DIV/0!</v>
      </c>
      <c r="CS42" s="677" t="e">
        <f t="shared" si="77"/>
        <v>#DIV/0!</v>
      </c>
      <c r="CT42" s="677" t="e">
        <f t="shared" si="78"/>
        <v>#DIV/0!</v>
      </c>
      <c r="CU42" s="677" t="e">
        <f t="shared" si="79"/>
        <v>#DIV/0!</v>
      </c>
      <c r="CV42" s="764" t="e">
        <f t="shared" ref="CV42:DA60" si="85">ROUND(CP42+(CP42*$J42),2)</f>
        <v>#DIV/0!</v>
      </c>
      <c r="CW42" s="764" t="e">
        <f t="shared" si="85"/>
        <v>#DIV/0!</v>
      </c>
      <c r="CX42" s="764" t="e">
        <f t="shared" si="85"/>
        <v>#DIV/0!</v>
      </c>
      <c r="CY42" s="764" t="e">
        <f t="shared" si="85"/>
        <v>#DIV/0!</v>
      </c>
      <c r="CZ42" s="764" t="e">
        <f t="shared" si="85"/>
        <v>#DIV/0!</v>
      </c>
      <c r="DA42" s="764" t="e">
        <f t="shared" si="85"/>
        <v>#DIV/0!</v>
      </c>
      <c r="DB42" s="680" t="e">
        <f t="shared" ref="DB42:DG60" si="86">ROUND(CV42+(CV42*($J$243+$J$242)),2)</f>
        <v>#DIV/0!</v>
      </c>
      <c r="DC42" s="680" t="e">
        <f t="shared" si="86"/>
        <v>#DIV/0!</v>
      </c>
      <c r="DD42" s="680" t="e">
        <f t="shared" si="86"/>
        <v>#DIV/0!</v>
      </c>
      <c r="DE42" s="680" t="e">
        <f t="shared" si="86"/>
        <v>#DIV/0!</v>
      </c>
      <c r="DF42" s="680" t="e">
        <f t="shared" si="86"/>
        <v>#DIV/0!</v>
      </c>
      <c r="DG42" s="680" t="e">
        <f t="shared" si="86"/>
        <v>#DIV/0!</v>
      </c>
      <c r="DH42" s="766">
        <f>ROUND($J42*O42, 'Initial Information'!B45)</f>
        <v>0</v>
      </c>
      <c r="DI42" s="766">
        <f>ROUND($J42*T42, 'Initial Information'!C45)</f>
        <v>0</v>
      </c>
      <c r="DJ42" s="766">
        <f>ROUND($J42*Y42, 'Initial Information'!D45)</f>
        <v>0</v>
      </c>
      <c r="DK42" s="766">
        <f>ROUND($J42*AD42, 'Initial Information'!E45)</f>
        <v>0</v>
      </c>
      <c r="DL42" s="766">
        <f>ROUND($J42*AI42, 'Initial Information'!F45)</f>
        <v>0</v>
      </c>
      <c r="DM42" s="766">
        <f>ROUND($J42*AN42, 'Initial Information'!G45)</f>
        <v>0</v>
      </c>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row>
    <row r="43" spans="1:144" s="58" customFormat="1" ht="20.25" customHeight="1">
      <c r="A43" s="55" t="s">
        <v>181</v>
      </c>
      <c r="B43" s="56">
        <v>3</v>
      </c>
      <c r="C43" s="74">
        <v>0</v>
      </c>
      <c r="D43" s="1068" t="s">
        <v>195</v>
      </c>
      <c r="E43" s="966"/>
      <c r="F43" s="966"/>
      <c r="G43" s="56" t="s">
        <v>181</v>
      </c>
      <c r="H43" s="101"/>
      <c r="I43" s="56" t="s">
        <v>181</v>
      </c>
      <c r="J43" s="105">
        <v>0.28000000000000003</v>
      </c>
      <c r="K43" s="56" t="s">
        <v>181</v>
      </c>
      <c r="L43" s="68" t="s">
        <v>181</v>
      </c>
      <c r="M43" s="74"/>
      <c r="N43" s="152" t="s">
        <v>181</v>
      </c>
      <c r="O43" s="400">
        <f t="shared" si="51"/>
        <v>0</v>
      </c>
      <c r="P43" s="69" t="s">
        <v>181</v>
      </c>
      <c r="Q43" s="152" t="s">
        <v>181</v>
      </c>
      <c r="R43" s="74"/>
      <c r="S43" s="152" t="s">
        <v>181</v>
      </c>
      <c r="T43" s="400">
        <f t="shared" si="52"/>
        <v>0</v>
      </c>
      <c r="U43" s="69" t="s">
        <v>181</v>
      </c>
      <c r="V43" s="152" t="s">
        <v>181</v>
      </c>
      <c r="W43" s="74"/>
      <c r="X43" s="152" t="s">
        <v>181</v>
      </c>
      <c r="Y43" s="400">
        <f t="shared" si="53"/>
        <v>0</v>
      </c>
      <c r="Z43" s="69" t="s">
        <v>181</v>
      </c>
      <c r="AA43" s="152" t="s">
        <v>181</v>
      </c>
      <c r="AB43" s="74"/>
      <c r="AC43" s="152" t="s">
        <v>181</v>
      </c>
      <c r="AD43" s="400">
        <f t="shared" si="54"/>
        <v>0</v>
      </c>
      <c r="AE43" s="69" t="s">
        <v>181</v>
      </c>
      <c r="AF43" s="152" t="s">
        <v>181</v>
      </c>
      <c r="AG43" s="74"/>
      <c r="AH43" s="152" t="s">
        <v>181</v>
      </c>
      <c r="AI43" s="400">
        <f t="shared" si="55"/>
        <v>0</v>
      </c>
      <c r="AJ43" s="69" t="s">
        <v>181</v>
      </c>
      <c r="AK43" s="152" t="s">
        <v>181</v>
      </c>
      <c r="AL43" s="74"/>
      <c r="AM43" s="152" t="s">
        <v>181</v>
      </c>
      <c r="AN43" s="400">
        <f t="shared" si="56"/>
        <v>0</v>
      </c>
      <c r="AO43" s="75" t="s">
        <v>181</v>
      </c>
      <c r="AP43" s="185" t="s">
        <v>181</v>
      </c>
      <c r="AQ43" s="52">
        <f t="shared" si="82"/>
        <v>0</v>
      </c>
      <c r="AR43" s="188" t="s">
        <v>181</v>
      </c>
      <c r="AS43" s="729"/>
      <c r="AT43" s="76">
        <v>1.03</v>
      </c>
      <c r="AU43" s="76">
        <f t="shared" si="57"/>
        <v>1.0609</v>
      </c>
      <c r="AV43" s="76">
        <f t="shared" si="57"/>
        <v>1.092727</v>
      </c>
      <c r="AW43" s="76">
        <f t="shared" si="57"/>
        <v>1.1255088100000001</v>
      </c>
      <c r="AX43" s="76">
        <f t="shared" si="57"/>
        <v>1.1592740743000001</v>
      </c>
      <c r="AY43" s="76">
        <f t="shared" si="57"/>
        <v>1.1940522965290001</v>
      </c>
      <c r="AZ43" s="51">
        <f t="shared" si="58"/>
        <v>0</v>
      </c>
      <c r="BA43" s="51">
        <f t="shared" si="59"/>
        <v>0</v>
      </c>
      <c r="BB43" s="51">
        <f t="shared" si="60"/>
        <v>0</v>
      </c>
      <c r="BC43" s="51">
        <f t="shared" si="61"/>
        <v>0</v>
      </c>
      <c r="BD43" s="51">
        <f t="shared" si="62"/>
        <v>0</v>
      </c>
      <c r="BE43" s="51">
        <f t="shared" si="63"/>
        <v>0</v>
      </c>
      <c r="BF43" s="127"/>
      <c r="BG43" s="127"/>
      <c r="BH43" s="127"/>
      <c r="BI43" s="127"/>
      <c r="BJ43" s="127"/>
      <c r="BK43" s="127"/>
      <c r="BL43" s="738">
        <f t="shared" si="64"/>
        <v>0</v>
      </c>
      <c r="BM43" s="738">
        <f t="shared" si="65"/>
        <v>0</v>
      </c>
      <c r="BN43" s="738">
        <f t="shared" si="66"/>
        <v>0</v>
      </c>
      <c r="BO43" s="738">
        <f t="shared" si="67"/>
        <v>0</v>
      </c>
      <c r="BP43" s="738">
        <f t="shared" si="68"/>
        <v>0</v>
      </c>
      <c r="BQ43" s="738">
        <f t="shared" si="69"/>
        <v>0</v>
      </c>
      <c r="BR43" s="741">
        <f t="shared" si="83"/>
        <v>0</v>
      </c>
      <c r="BS43" s="741">
        <f t="shared" si="83"/>
        <v>0</v>
      </c>
      <c r="BT43" s="741">
        <f t="shared" si="83"/>
        <v>0</v>
      </c>
      <c r="BU43" s="741">
        <f t="shared" si="83"/>
        <v>0</v>
      </c>
      <c r="BV43" s="741">
        <f t="shared" si="83"/>
        <v>0</v>
      </c>
      <c r="BW43" s="741">
        <f t="shared" si="83"/>
        <v>0</v>
      </c>
      <c r="BX43" s="744"/>
      <c r="BY43" s="744"/>
      <c r="BZ43" s="744"/>
      <c r="CA43" s="744"/>
      <c r="CB43" s="744"/>
      <c r="CC43" s="744"/>
      <c r="CD43" s="740">
        <f t="shared" si="84"/>
        <v>0</v>
      </c>
      <c r="CE43" s="740">
        <f t="shared" si="84"/>
        <v>0</v>
      </c>
      <c r="CF43" s="740">
        <f t="shared" si="84"/>
        <v>0</v>
      </c>
      <c r="CG43" s="740">
        <f t="shared" si="84"/>
        <v>0</v>
      </c>
      <c r="CH43" s="740">
        <f t="shared" si="84"/>
        <v>0</v>
      </c>
      <c r="CI43" s="740">
        <f t="shared" si="84"/>
        <v>0</v>
      </c>
      <c r="CJ43" s="746" t="s">
        <v>1208</v>
      </c>
      <c r="CK43" s="746" t="s">
        <v>1208</v>
      </c>
      <c r="CL43" s="746" t="s">
        <v>1208</v>
      </c>
      <c r="CM43" s="746" t="s">
        <v>1208</v>
      </c>
      <c r="CN43" s="746" t="s">
        <v>1208</v>
      </c>
      <c r="CO43" s="746" t="s">
        <v>1208</v>
      </c>
      <c r="CP43" s="677" t="e">
        <f t="shared" si="74"/>
        <v>#DIV/0!</v>
      </c>
      <c r="CQ43" s="677" t="e">
        <f t="shared" si="75"/>
        <v>#DIV/0!</v>
      </c>
      <c r="CR43" s="677" t="e">
        <f t="shared" si="76"/>
        <v>#DIV/0!</v>
      </c>
      <c r="CS43" s="677" t="e">
        <f t="shared" si="77"/>
        <v>#DIV/0!</v>
      </c>
      <c r="CT43" s="677" t="e">
        <f t="shared" si="78"/>
        <v>#DIV/0!</v>
      </c>
      <c r="CU43" s="677" t="e">
        <f t="shared" si="79"/>
        <v>#DIV/0!</v>
      </c>
      <c r="CV43" s="764" t="e">
        <f t="shared" si="85"/>
        <v>#DIV/0!</v>
      </c>
      <c r="CW43" s="764" t="e">
        <f t="shared" si="85"/>
        <v>#DIV/0!</v>
      </c>
      <c r="CX43" s="764" t="e">
        <f t="shared" si="85"/>
        <v>#DIV/0!</v>
      </c>
      <c r="CY43" s="764" t="e">
        <f t="shared" si="85"/>
        <v>#DIV/0!</v>
      </c>
      <c r="CZ43" s="764" t="e">
        <f t="shared" si="85"/>
        <v>#DIV/0!</v>
      </c>
      <c r="DA43" s="764" t="e">
        <f t="shared" si="85"/>
        <v>#DIV/0!</v>
      </c>
      <c r="DB43" s="680" t="e">
        <f t="shared" si="86"/>
        <v>#DIV/0!</v>
      </c>
      <c r="DC43" s="680" t="e">
        <f t="shared" si="86"/>
        <v>#DIV/0!</v>
      </c>
      <c r="DD43" s="680" t="e">
        <f t="shared" si="86"/>
        <v>#DIV/0!</v>
      </c>
      <c r="DE43" s="680" t="e">
        <f t="shared" si="86"/>
        <v>#DIV/0!</v>
      </c>
      <c r="DF43" s="680" t="e">
        <f t="shared" si="86"/>
        <v>#DIV/0!</v>
      </c>
      <c r="DG43" s="680" t="e">
        <f t="shared" si="86"/>
        <v>#DIV/0!</v>
      </c>
      <c r="DH43" s="766">
        <f>ROUND($J43*O43, 'Initial Information'!B46)</f>
        <v>0</v>
      </c>
      <c r="DI43" s="766">
        <f>ROUND($J43*T43, 'Initial Information'!C46)</f>
        <v>0</v>
      </c>
      <c r="DJ43" s="766">
        <f>ROUND($J43*Y43, 'Initial Information'!D46)</f>
        <v>0</v>
      </c>
      <c r="DK43" s="766">
        <f>ROUND($J43*AD43, 'Initial Information'!E46)</f>
        <v>0</v>
      </c>
      <c r="DL43" s="766">
        <f>ROUND($J43*AI43, 'Initial Information'!F46)</f>
        <v>0</v>
      </c>
      <c r="DM43" s="766">
        <f>ROUND($J43*AN43, 'Initial Information'!G46)</f>
        <v>0</v>
      </c>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row>
    <row r="44" spans="1:144" s="58" customFormat="1" ht="20.25" customHeight="1">
      <c r="A44" s="55" t="s">
        <v>181</v>
      </c>
      <c r="B44" s="56">
        <v>4</v>
      </c>
      <c r="C44" s="74">
        <v>0</v>
      </c>
      <c r="D44" s="1068" t="s">
        <v>195</v>
      </c>
      <c r="E44" s="966"/>
      <c r="F44" s="966"/>
      <c r="G44" s="56" t="s">
        <v>181</v>
      </c>
      <c r="H44" s="101"/>
      <c r="I44" s="56" t="s">
        <v>181</v>
      </c>
      <c r="J44" s="105">
        <v>0.28000000000000003</v>
      </c>
      <c r="K44" s="56" t="s">
        <v>181</v>
      </c>
      <c r="L44" s="68" t="s">
        <v>181</v>
      </c>
      <c r="M44" s="74"/>
      <c r="N44" s="152" t="s">
        <v>181</v>
      </c>
      <c r="O44" s="400">
        <f t="shared" si="51"/>
        <v>0</v>
      </c>
      <c r="P44" s="69" t="s">
        <v>181</v>
      </c>
      <c r="Q44" s="152" t="s">
        <v>181</v>
      </c>
      <c r="R44" s="74"/>
      <c r="S44" s="152" t="s">
        <v>181</v>
      </c>
      <c r="T44" s="400">
        <f t="shared" si="52"/>
        <v>0</v>
      </c>
      <c r="U44" s="69" t="s">
        <v>181</v>
      </c>
      <c r="V44" s="152" t="s">
        <v>181</v>
      </c>
      <c r="W44" s="74"/>
      <c r="X44" s="152" t="s">
        <v>181</v>
      </c>
      <c r="Y44" s="400">
        <f t="shared" si="53"/>
        <v>0</v>
      </c>
      <c r="Z44" s="69" t="s">
        <v>181</v>
      </c>
      <c r="AA44" s="152" t="s">
        <v>181</v>
      </c>
      <c r="AB44" s="74"/>
      <c r="AC44" s="152" t="s">
        <v>181</v>
      </c>
      <c r="AD44" s="400">
        <f t="shared" si="54"/>
        <v>0</v>
      </c>
      <c r="AE44" s="69" t="s">
        <v>181</v>
      </c>
      <c r="AF44" s="152" t="s">
        <v>181</v>
      </c>
      <c r="AG44" s="74"/>
      <c r="AH44" s="152" t="s">
        <v>181</v>
      </c>
      <c r="AI44" s="400">
        <f t="shared" si="55"/>
        <v>0</v>
      </c>
      <c r="AJ44" s="69" t="s">
        <v>181</v>
      </c>
      <c r="AK44" s="152" t="s">
        <v>181</v>
      </c>
      <c r="AL44" s="74"/>
      <c r="AM44" s="152" t="s">
        <v>181</v>
      </c>
      <c r="AN44" s="400">
        <f t="shared" si="56"/>
        <v>0</v>
      </c>
      <c r="AO44" s="75" t="s">
        <v>181</v>
      </c>
      <c r="AP44" s="185" t="s">
        <v>181</v>
      </c>
      <c r="AQ44" s="52">
        <f t="shared" si="82"/>
        <v>0</v>
      </c>
      <c r="AR44" s="188" t="s">
        <v>181</v>
      </c>
      <c r="AS44" s="729"/>
      <c r="AT44" s="76">
        <v>1.03</v>
      </c>
      <c r="AU44" s="76">
        <f t="shared" si="57"/>
        <v>1.0609</v>
      </c>
      <c r="AV44" s="76">
        <f t="shared" si="57"/>
        <v>1.092727</v>
      </c>
      <c r="AW44" s="76">
        <f t="shared" si="57"/>
        <v>1.1255088100000001</v>
      </c>
      <c r="AX44" s="76">
        <f t="shared" si="57"/>
        <v>1.1592740743000001</v>
      </c>
      <c r="AY44" s="76">
        <f t="shared" si="57"/>
        <v>1.1940522965290001</v>
      </c>
      <c r="AZ44" s="51">
        <f t="shared" si="58"/>
        <v>0</v>
      </c>
      <c r="BA44" s="51">
        <f t="shared" si="59"/>
        <v>0</v>
      </c>
      <c r="BB44" s="51">
        <f t="shared" si="60"/>
        <v>0</v>
      </c>
      <c r="BC44" s="51">
        <f t="shared" si="61"/>
        <v>0</v>
      </c>
      <c r="BD44" s="51">
        <f t="shared" si="62"/>
        <v>0</v>
      </c>
      <c r="BE44" s="51">
        <f t="shared" si="63"/>
        <v>0</v>
      </c>
      <c r="BF44" s="127"/>
      <c r="BG44" s="127"/>
      <c r="BH44" s="127"/>
      <c r="BI44" s="127"/>
      <c r="BJ44" s="127"/>
      <c r="BK44" s="127"/>
      <c r="BL44" s="738">
        <f t="shared" si="64"/>
        <v>0</v>
      </c>
      <c r="BM44" s="738">
        <f t="shared" si="65"/>
        <v>0</v>
      </c>
      <c r="BN44" s="738">
        <f t="shared" si="66"/>
        <v>0</v>
      </c>
      <c r="BO44" s="738">
        <f t="shared" si="67"/>
        <v>0</v>
      </c>
      <c r="BP44" s="738">
        <f t="shared" si="68"/>
        <v>0</v>
      </c>
      <c r="BQ44" s="738">
        <f t="shared" si="69"/>
        <v>0</v>
      </c>
      <c r="BR44" s="741">
        <f t="shared" si="83"/>
        <v>0</v>
      </c>
      <c r="BS44" s="741">
        <f t="shared" si="83"/>
        <v>0</v>
      </c>
      <c r="BT44" s="741">
        <f t="shared" si="83"/>
        <v>0</v>
      </c>
      <c r="BU44" s="741">
        <f t="shared" si="83"/>
        <v>0</v>
      </c>
      <c r="BV44" s="741">
        <f t="shared" si="83"/>
        <v>0</v>
      </c>
      <c r="BW44" s="741">
        <f t="shared" si="83"/>
        <v>0</v>
      </c>
      <c r="BX44" s="744"/>
      <c r="BY44" s="744"/>
      <c r="BZ44" s="744"/>
      <c r="CA44" s="744"/>
      <c r="CB44" s="744"/>
      <c r="CC44" s="744"/>
      <c r="CD44" s="740">
        <f t="shared" si="84"/>
        <v>0</v>
      </c>
      <c r="CE44" s="740">
        <f t="shared" si="84"/>
        <v>0</v>
      </c>
      <c r="CF44" s="740">
        <f t="shared" si="84"/>
        <v>0</v>
      </c>
      <c r="CG44" s="740">
        <f t="shared" si="84"/>
        <v>0</v>
      </c>
      <c r="CH44" s="740">
        <f t="shared" si="84"/>
        <v>0</v>
      </c>
      <c r="CI44" s="740">
        <f t="shared" si="84"/>
        <v>0</v>
      </c>
      <c r="CJ44" s="746" t="s">
        <v>1208</v>
      </c>
      <c r="CK44" s="746" t="s">
        <v>1208</v>
      </c>
      <c r="CL44" s="746" t="s">
        <v>1208</v>
      </c>
      <c r="CM44" s="746" t="s">
        <v>1208</v>
      </c>
      <c r="CN44" s="746" t="s">
        <v>1208</v>
      </c>
      <c r="CO44" s="746" t="s">
        <v>1208</v>
      </c>
      <c r="CP44" s="677" t="e">
        <f t="shared" si="74"/>
        <v>#DIV/0!</v>
      </c>
      <c r="CQ44" s="677" t="e">
        <f t="shared" si="75"/>
        <v>#DIV/0!</v>
      </c>
      <c r="CR44" s="677" t="e">
        <f t="shared" si="76"/>
        <v>#DIV/0!</v>
      </c>
      <c r="CS44" s="677" t="e">
        <f t="shared" si="77"/>
        <v>#DIV/0!</v>
      </c>
      <c r="CT44" s="677" t="e">
        <f t="shared" si="78"/>
        <v>#DIV/0!</v>
      </c>
      <c r="CU44" s="677" t="e">
        <f t="shared" si="79"/>
        <v>#DIV/0!</v>
      </c>
      <c r="CV44" s="764" t="e">
        <f t="shared" si="85"/>
        <v>#DIV/0!</v>
      </c>
      <c r="CW44" s="764" t="e">
        <f t="shared" si="85"/>
        <v>#DIV/0!</v>
      </c>
      <c r="CX44" s="764" t="e">
        <f t="shared" si="85"/>
        <v>#DIV/0!</v>
      </c>
      <c r="CY44" s="764" t="e">
        <f t="shared" si="85"/>
        <v>#DIV/0!</v>
      </c>
      <c r="CZ44" s="764" t="e">
        <f t="shared" si="85"/>
        <v>#DIV/0!</v>
      </c>
      <c r="DA44" s="764" t="e">
        <f t="shared" si="85"/>
        <v>#DIV/0!</v>
      </c>
      <c r="DB44" s="680" t="e">
        <f t="shared" si="86"/>
        <v>#DIV/0!</v>
      </c>
      <c r="DC44" s="680" t="e">
        <f t="shared" si="86"/>
        <v>#DIV/0!</v>
      </c>
      <c r="DD44" s="680" t="e">
        <f t="shared" si="86"/>
        <v>#DIV/0!</v>
      </c>
      <c r="DE44" s="680" t="e">
        <f t="shared" si="86"/>
        <v>#DIV/0!</v>
      </c>
      <c r="DF44" s="680" t="e">
        <f t="shared" si="86"/>
        <v>#DIV/0!</v>
      </c>
      <c r="DG44" s="680" t="e">
        <f t="shared" si="86"/>
        <v>#DIV/0!</v>
      </c>
      <c r="DH44" s="766">
        <f>ROUND($J44*O44, 'Initial Information'!B47)</f>
        <v>0</v>
      </c>
      <c r="DI44" s="766">
        <f>ROUND($J44*T44, 'Initial Information'!C47)</f>
        <v>0</v>
      </c>
      <c r="DJ44" s="766">
        <f>ROUND($J44*Y44, 'Initial Information'!D47)</f>
        <v>0</v>
      </c>
      <c r="DK44" s="766">
        <f>ROUND($J44*AD44, 'Initial Information'!E47)</f>
        <v>0</v>
      </c>
      <c r="DL44" s="766">
        <f>ROUND($J44*AI44, 'Initial Information'!F47)</f>
        <v>0</v>
      </c>
      <c r="DM44" s="766">
        <f>ROUND($J44*AN44, 'Initial Information'!G47)</f>
        <v>0</v>
      </c>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row>
    <row r="45" spans="1:144" s="58" customFormat="1" ht="20.25" customHeight="1">
      <c r="A45" s="55" t="s">
        <v>181</v>
      </c>
      <c r="B45" s="56">
        <v>5</v>
      </c>
      <c r="C45" s="74">
        <v>0</v>
      </c>
      <c r="D45" s="1068" t="s">
        <v>196</v>
      </c>
      <c r="E45" s="966"/>
      <c r="F45" s="966"/>
      <c r="G45" s="56" t="s">
        <v>181</v>
      </c>
      <c r="H45" s="101"/>
      <c r="I45" s="56" t="s">
        <v>181</v>
      </c>
      <c r="J45" s="105">
        <v>0.28000000000000003</v>
      </c>
      <c r="K45" s="56" t="s">
        <v>181</v>
      </c>
      <c r="L45" s="68" t="s">
        <v>181</v>
      </c>
      <c r="M45" s="74"/>
      <c r="N45" s="152" t="s">
        <v>181</v>
      </c>
      <c r="O45" s="400">
        <f t="shared" si="51"/>
        <v>0</v>
      </c>
      <c r="P45" s="69" t="s">
        <v>181</v>
      </c>
      <c r="Q45" s="152" t="s">
        <v>181</v>
      </c>
      <c r="R45" s="74"/>
      <c r="S45" s="152" t="s">
        <v>181</v>
      </c>
      <c r="T45" s="400">
        <f t="shared" si="52"/>
        <v>0</v>
      </c>
      <c r="U45" s="69" t="s">
        <v>181</v>
      </c>
      <c r="V45" s="152" t="s">
        <v>181</v>
      </c>
      <c r="W45" s="74"/>
      <c r="X45" s="152" t="s">
        <v>181</v>
      </c>
      <c r="Y45" s="400">
        <f t="shared" si="53"/>
        <v>0</v>
      </c>
      <c r="Z45" s="69" t="s">
        <v>181</v>
      </c>
      <c r="AA45" s="152" t="s">
        <v>181</v>
      </c>
      <c r="AB45" s="74"/>
      <c r="AC45" s="152" t="s">
        <v>181</v>
      </c>
      <c r="AD45" s="400">
        <f t="shared" si="54"/>
        <v>0</v>
      </c>
      <c r="AE45" s="69" t="s">
        <v>181</v>
      </c>
      <c r="AF45" s="152" t="s">
        <v>181</v>
      </c>
      <c r="AG45" s="74"/>
      <c r="AH45" s="152" t="s">
        <v>181</v>
      </c>
      <c r="AI45" s="400">
        <f t="shared" si="55"/>
        <v>0</v>
      </c>
      <c r="AJ45" s="69" t="s">
        <v>181</v>
      </c>
      <c r="AK45" s="152" t="s">
        <v>181</v>
      </c>
      <c r="AL45" s="74"/>
      <c r="AM45" s="152" t="s">
        <v>181</v>
      </c>
      <c r="AN45" s="400">
        <f t="shared" si="56"/>
        <v>0</v>
      </c>
      <c r="AO45" s="75" t="s">
        <v>181</v>
      </c>
      <c r="AP45" s="185" t="s">
        <v>181</v>
      </c>
      <c r="AQ45" s="52">
        <f t="shared" si="82"/>
        <v>0</v>
      </c>
      <c r="AR45" s="188" t="s">
        <v>181</v>
      </c>
      <c r="AS45" s="729"/>
      <c r="AT45" s="76">
        <v>1.03</v>
      </c>
      <c r="AU45" s="76">
        <f t="shared" si="57"/>
        <v>1.0609</v>
      </c>
      <c r="AV45" s="76">
        <f t="shared" si="57"/>
        <v>1.092727</v>
      </c>
      <c r="AW45" s="76">
        <f t="shared" si="57"/>
        <v>1.1255088100000001</v>
      </c>
      <c r="AX45" s="76">
        <f t="shared" si="57"/>
        <v>1.1592740743000001</v>
      </c>
      <c r="AY45" s="76">
        <f t="shared" si="57"/>
        <v>1.1940522965290001</v>
      </c>
      <c r="AZ45" s="51">
        <f t="shared" si="58"/>
        <v>0</v>
      </c>
      <c r="BA45" s="51">
        <f t="shared" si="59"/>
        <v>0</v>
      </c>
      <c r="BB45" s="51">
        <f t="shared" si="60"/>
        <v>0</v>
      </c>
      <c r="BC45" s="51">
        <f t="shared" si="61"/>
        <v>0</v>
      </c>
      <c r="BD45" s="51">
        <f t="shared" si="62"/>
        <v>0</v>
      </c>
      <c r="BE45" s="51">
        <f t="shared" si="63"/>
        <v>0</v>
      </c>
      <c r="BF45" s="127"/>
      <c r="BG45" s="127"/>
      <c r="BH45" s="127"/>
      <c r="BI45" s="127"/>
      <c r="BJ45" s="127"/>
      <c r="BK45" s="127"/>
      <c r="BL45" s="738">
        <f t="shared" si="64"/>
        <v>0</v>
      </c>
      <c r="BM45" s="738">
        <f t="shared" si="65"/>
        <v>0</v>
      </c>
      <c r="BN45" s="738">
        <f t="shared" si="66"/>
        <v>0</v>
      </c>
      <c r="BO45" s="738">
        <f t="shared" si="67"/>
        <v>0</v>
      </c>
      <c r="BP45" s="738">
        <f t="shared" si="68"/>
        <v>0</v>
      </c>
      <c r="BQ45" s="738">
        <f t="shared" si="69"/>
        <v>0</v>
      </c>
      <c r="BR45" s="741">
        <f t="shared" si="83"/>
        <v>0</v>
      </c>
      <c r="BS45" s="741">
        <f t="shared" si="83"/>
        <v>0</v>
      </c>
      <c r="BT45" s="741">
        <f t="shared" si="83"/>
        <v>0</v>
      </c>
      <c r="BU45" s="741">
        <f t="shared" si="83"/>
        <v>0</v>
      </c>
      <c r="BV45" s="741">
        <f t="shared" si="83"/>
        <v>0</v>
      </c>
      <c r="BW45" s="741">
        <f t="shared" si="83"/>
        <v>0</v>
      </c>
      <c r="BX45" s="744"/>
      <c r="BY45" s="744"/>
      <c r="BZ45" s="744"/>
      <c r="CA45" s="744"/>
      <c r="CB45" s="744"/>
      <c r="CC45" s="744"/>
      <c r="CD45" s="740">
        <f t="shared" si="84"/>
        <v>0</v>
      </c>
      <c r="CE45" s="740">
        <f t="shared" si="84"/>
        <v>0</v>
      </c>
      <c r="CF45" s="740">
        <f t="shared" si="84"/>
        <v>0</v>
      </c>
      <c r="CG45" s="740">
        <f t="shared" si="84"/>
        <v>0</v>
      </c>
      <c r="CH45" s="740">
        <f t="shared" si="84"/>
        <v>0</v>
      </c>
      <c r="CI45" s="740">
        <f t="shared" si="84"/>
        <v>0</v>
      </c>
      <c r="CJ45" s="746" t="s">
        <v>1208</v>
      </c>
      <c r="CK45" s="746" t="s">
        <v>1208</v>
      </c>
      <c r="CL45" s="746" t="s">
        <v>1208</v>
      </c>
      <c r="CM45" s="746" t="s">
        <v>1208</v>
      </c>
      <c r="CN45" s="746" t="s">
        <v>1208</v>
      </c>
      <c r="CO45" s="746" t="s">
        <v>1208</v>
      </c>
      <c r="CP45" s="677" t="e">
        <f t="shared" si="74"/>
        <v>#DIV/0!</v>
      </c>
      <c r="CQ45" s="677" t="e">
        <f t="shared" si="75"/>
        <v>#DIV/0!</v>
      </c>
      <c r="CR45" s="677" t="e">
        <f t="shared" si="76"/>
        <v>#DIV/0!</v>
      </c>
      <c r="CS45" s="677" t="e">
        <f t="shared" si="77"/>
        <v>#DIV/0!</v>
      </c>
      <c r="CT45" s="677" t="e">
        <f t="shared" si="78"/>
        <v>#DIV/0!</v>
      </c>
      <c r="CU45" s="677" t="e">
        <f t="shared" si="79"/>
        <v>#DIV/0!</v>
      </c>
      <c r="CV45" s="764" t="e">
        <f t="shared" si="85"/>
        <v>#DIV/0!</v>
      </c>
      <c r="CW45" s="764" t="e">
        <f t="shared" si="85"/>
        <v>#DIV/0!</v>
      </c>
      <c r="CX45" s="764" t="e">
        <f t="shared" si="85"/>
        <v>#DIV/0!</v>
      </c>
      <c r="CY45" s="764" t="e">
        <f t="shared" si="85"/>
        <v>#DIV/0!</v>
      </c>
      <c r="CZ45" s="764" t="e">
        <f t="shared" si="85"/>
        <v>#DIV/0!</v>
      </c>
      <c r="DA45" s="764" t="e">
        <f t="shared" si="85"/>
        <v>#DIV/0!</v>
      </c>
      <c r="DB45" s="680" t="e">
        <f t="shared" si="86"/>
        <v>#DIV/0!</v>
      </c>
      <c r="DC45" s="680" t="e">
        <f t="shared" si="86"/>
        <v>#DIV/0!</v>
      </c>
      <c r="DD45" s="680" t="e">
        <f t="shared" si="86"/>
        <v>#DIV/0!</v>
      </c>
      <c r="DE45" s="680" t="e">
        <f t="shared" si="86"/>
        <v>#DIV/0!</v>
      </c>
      <c r="DF45" s="680" t="e">
        <f t="shared" si="86"/>
        <v>#DIV/0!</v>
      </c>
      <c r="DG45" s="680" t="e">
        <f t="shared" si="86"/>
        <v>#DIV/0!</v>
      </c>
      <c r="DH45" s="766">
        <f>ROUND($J45*O45, 'Initial Information'!B48)</f>
        <v>0</v>
      </c>
      <c r="DI45" s="766">
        <f>ROUND($J45*T45, 'Initial Information'!C48)</f>
        <v>0</v>
      </c>
      <c r="DJ45" s="766">
        <f>ROUND($J45*Y45, 'Initial Information'!D48)</f>
        <v>0</v>
      </c>
      <c r="DK45" s="766">
        <f>ROUND($J45*AD45, 'Initial Information'!E48)</f>
        <v>0</v>
      </c>
      <c r="DL45" s="766">
        <f>ROUND($J45*AI45, 'Initial Information'!F48)</f>
        <v>0</v>
      </c>
      <c r="DM45" s="766">
        <f>ROUND($J45*AN45, 'Initial Information'!G48)</f>
        <v>0</v>
      </c>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row>
    <row r="46" spans="1:144" s="58" customFormat="1" ht="20.25" customHeight="1">
      <c r="A46" s="55" t="s">
        <v>181</v>
      </c>
      <c r="B46" s="56">
        <v>6</v>
      </c>
      <c r="C46" s="74">
        <v>0</v>
      </c>
      <c r="D46" s="1068" t="s">
        <v>196</v>
      </c>
      <c r="E46" s="966"/>
      <c r="F46" s="966"/>
      <c r="G46" s="56" t="s">
        <v>181</v>
      </c>
      <c r="H46" s="101"/>
      <c r="I46" s="56" t="s">
        <v>181</v>
      </c>
      <c r="J46" s="105">
        <v>0.28000000000000003</v>
      </c>
      <c r="K46" s="56" t="s">
        <v>181</v>
      </c>
      <c r="L46" s="68" t="s">
        <v>181</v>
      </c>
      <c r="M46" s="74"/>
      <c r="N46" s="152" t="s">
        <v>181</v>
      </c>
      <c r="O46" s="400">
        <f t="shared" si="51"/>
        <v>0</v>
      </c>
      <c r="P46" s="69" t="s">
        <v>181</v>
      </c>
      <c r="Q46" s="152" t="s">
        <v>181</v>
      </c>
      <c r="R46" s="74"/>
      <c r="S46" s="152" t="s">
        <v>181</v>
      </c>
      <c r="T46" s="400">
        <f t="shared" si="52"/>
        <v>0</v>
      </c>
      <c r="U46" s="69" t="s">
        <v>181</v>
      </c>
      <c r="V46" s="152" t="s">
        <v>181</v>
      </c>
      <c r="W46" s="74"/>
      <c r="X46" s="152" t="s">
        <v>181</v>
      </c>
      <c r="Y46" s="400">
        <f t="shared" si="53"/>
        <v>0</v>
      </c>
      <c r="Z46" s="69" t="s">
        <v>181</v>
      </c>
      <c r="AA46" s="152" t="s">
        <v>181</v>
      </c>
      <c r="AB46" s="74"/>
      <c r="AC46" s="152" t="s">
        <v>181</v>
      </c>
      <c r="AD46" s="400">
        <f t="shared" si="54"/>
        <v>0</v>
      </c>
      <c r="AE46" s="69" t="s">
        <v>181</v>
      </c>
      <c r="AF46" s="152" t="s">
        <v>181</v>
      </c>
      <c r="AG46" s="74"/>
      <c r="AH46" s="152" t="s">
        <v>181</v>
      </c>
      <c r="AI46" s="400">
        <f t="shared" si="55"/>
        <v>0</v>
      </c>
      <c r="AJ46" s="69" t="s">
        <v>181</v>
      </c>
      <c r="AK46" s="152" t="s">
        <v>181</v>
      </c>
      <c r="AL46" s="74"/>
      <c r="AM46" s="152" t="s">
        <v>181</v>
      </c>
      <c r="AN46" s="400">
        <f t="shared" si="56"/>
        <v>0</v>
      </c>
      <c r="AO46" s="75" t="s">
        <v>181</v>
      </c>
      <c r="AP46" s="185" t="s">
        <v>181</v>
      </c>
      <c r="AQ46" s="52">
        <f t="shared" si="82"/>
        <v>0</v>
      </c>
      <c r="AR46" s="188" t="s">
        <v>181</v>
      </c>
      <c r="AS46" s="729"/>
      <c r="AT46" s="76">
        <v>1.03</v>
      </c>
      <c r="AU46" s="76">
        <f t="shared" si="57"/>
        <v>1.0609</v>
      </c>
      <c r="AV46" s="76">
        <f t="shared" si="57"/>
        <v>1.092727</v>
      </c>
      <c r="AW46" s="76">
        <f t="shared" si="57"/>
        <v>1.1255088100000001</v>
      </c>
      <c r="AX46" s="76">
        <f t="shared" si="57"/>
        <v>1.1592740743000001</v>
      </c>
      <c r="AY46" s="76">
        <f t="shared" si="57"/>
        <v>1.1940522965290001</v>
      </c>
      <c r="AZ46" s="51">
        <f t="shared" si="58"/>
        <v>0</v>
      </c>
      <c r="BA46" s="51">
        <f t="shared" si="59"/>
        <v>0</v>
      </c>
      <c r="BB46" s="51">
        <f t="shared" si="60"/>
        <v>0</v>
      </c>
      <c r="BC46" s="51">
        <f t="shared" si="61"/>
        <v>0</v>
      </c>
      <c r="BD46" s="51">
        <f t="shared" si="62"/>
        <v>0</v>
      </c>
      <c r="BE46" s="51">
        <f t="shared" si="63"/>
        <v>0</v>
      </c>
      <c r="BF46" s="127"/>
      <c r="BG46" s="127"/>
      <c r="BH46" s="127"/>
      <c r="BI46" s="127"/>
      <c r="BJ46" s="127"/>
      <c r="BK46" s="127"/>
      <c r="BL46" s="738">
        <f t="shared" si="64"/>
        <v>0</v>
      </c>
      <c r="BM46" s="738">
        <f t="shared" si="65"/>
        <v>0</v>
      </c>
      <c r="BN46" s="738">
        <f t="shared" si="66"/>
        <v>0</v>
      </c>
      <c r="BO46" s="738">
        <f t="shared" si="67"/>
        <v>0</v>
      </c>
      <c r="BP46" s="738">
        <f t="shared" si="68"/>
        <v>0</v>
      </c>
      <c r="BQ46" s="738">
        <f t="shared" si="69"/>
        <v>0</v>
      </c>
      <c r="BR46" s="741">
        <f t="shared" si="83"/>
        <v>0</v>
      </c>
      <c r="BS46" s="741">
        <f t="shared" si="83"/>
        <v>0</v>
      </c>
      <c r="BT46" s="741">
        <f t="shared" si="83"/>
        <v>0</v>
      </c>
      <c r="BU46" s="741">
        <f t="shared" si="83"/>
        <v>0</v>
      </c>
      <c r="BV46" s="741">
        <f t="shared" si="83"/>
        <v>0</v>
      </c>
      <c r="BW46" s="741">
        <f t="shared" si="83"/>
        <v>0</v>
      </c>
      <c r="BX46" s="744"/>
      <c r="BY46" s="744"/>
      <c r="BZ46" s="744"/>
      <c r="CA46" s="744"/>
      <c r="CB46" s="744"/>
      <c r="CC46" s="744"/>
      <c r="CD46" s="740">
        <f t="shared" si="84"/>
        <v>0</v>
      </c>
      <c r="CE46" s="740">
        <f t="shared" si="84"/>
        <v>0</v>
      </c>
      <c r="CF46" s="740">
        <f t="shared" si="84"/>
        <v>0</v>
      </c>
      <c r="CG46" s="740">
        <f t="shared" si="84"/>
        <v>0</v>
      </c>
      <c r="CH46" s="740">
        <f t="shared" si="84"/>
        <v>0</v>
      </c>
      <c r="CI46" s="740">
        <f t="shared" si="84"/>
        <v>0</v>
      </c>
      <c r="CJ46" s="746" t="s">
        <v>1208</v>
      </c>
      <c r="CK46" s="746" t="s">
        <v>1208</v>
      </c>
      <c r="CL46" s="746" t="s">
        <v>1208</v>
      </c>
      <c r="CM46" s="746" t="s">
        <v>1208</v>
      </c>
      <c r="CN46" s="746" t="s">
        <v>1208</v>
      </c>
      <c r="CO46" s="746" t="s">
        <v>1208</v>
      </c>
      <c r="CP46" s="677" t="e">
        <f t="shared" si="74"/>
        <v>#DIV/0!</v>
      </c>
      <c r="CQ46" s="677" t="e">
        <f t="shared" si="75"/>
        <v>#DIV/0!</v>
      </c>
      <c r="CR46" s="677" t="e">
        <f t="shared" si="76"/>
        <v>#DIV/0!</v>
      </c>
      <c r="CS46" s="677" t="e">
        <f t="shared" si="77"/>
        <v>#DIV/0!</v>
      </c>
      <c r="CT46" s="677" t="e">
        <f t="shared" si="78"/>
        <v>#DIV/0!</v>
      </c>
      <c r="CU46" s="677" t="e">
        <f t="shared" si="79"/>
        <v>#DIV/0!</v>
      </c>
      <c r="CV46" s="764" t="e">
        <f t="shared" si="85"/>
        <v>#DIV/0!</v>
      </c>
      <c r="CW46" s="764" t="e">
        <f t="shared" si="85"/>
        <v>#DIV/0!</v>
      </c>
      <c r="CX46" s="764" t="e">
        <f t="shared" si="85"/>
        <v>#DIV/0!</v>
      </c>
      <c r="CY46" s="764" t="e">
        <f t="shared" si="85"/>
        <v>#DIV/0!</v>
      </c>
      <c r="CZ46" s="764" t="e">
        <f t="shared" si="85"/>
        <v>#DIV/0!</v>
      </c>
      <c r="DA46" s="764" t="e">
        <f t="shared" si="85"/>
        <v>#DIV/0!</v>
      </c>
      <c r="DB46" s="680" t="e">
        <f t="shared" si="86"/>
        <v>#DIV/0!</v>
      </c>
      <c r="DC46" s="680" t="e">
        <f t="shared" si="86"/>
        <v>#DIV/0!</v>
      </c>
      <c r="DD46" s="680" t="e">
        <f t="shared" si="86"/>
        <v>#DIV/0!</v>
      </c>
      <c r="DE46" s="680" t="e">
        <f t="shared" si="86"/>
        <v>#DIV/0!</v>
      </c>
      <c r="DF46" s="680" t="e">
        <f t="shared" si="86"/>
        <v>#DIV/0!</v>
      </c>
      <c r="DG46" s="680" t="e">
        <f t="shared" si="86"/>
        <v>#DIV/0!</v>
      </c>
      <c r="DH46" s="766">
        <f>ROUND($J46*O46, 'Initial Information'!B49)</f>
        <v>0</v>
      </c>
      <c r="DI46" s="766">
        <f>ROUND($J46*T46, 'Initial Information'!C49)</f>
        <v>0</v>
      </c>
      <c r="DJ46" s="766">
        <f>ROUND($J46*Y46, 'Initial Information'!D49)</f>
        <v>0</v>
      </c>
      <c r="DK46" s="766">
        <f>ROUND($J46*AD46, 'Initial Information'!E49)</f>
        <v>0</v>
      </c>
      <c r="DL46" s="766">
        <f>ROUND($J46*AI46, 'Initial Information'!F49)</f>
        <v>0</v>
      </c>
      <c r="DM46" s="766">
        <f>ROUND($J46*AN46, 'Initial Information'!G49)</f>
        <v>0</v>
      </c>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row>
    <row r="47" spans="1:144" s="58" customFormat="1" ht="20.25" customHeight="1">
      <c r="A47" s="55" t="s">
        <v>181</v>
      </c>
      <c r="B47" s="56">
        <v>7</v>
      </c>
      <c r="C47" s="74">
        <v>0</v>
      </c>
      <c r="D47" s="1068" t="s">
        <v>197</v>
      </c>
      <c r="E47" s="966"/>
      <c r="F47" s="966"/>
      <c r="G47" s="56" t="s">
        <v>181</v>
      </c>
      <c r="H47" s="101"/>
      <c r="I47" s="56" t="s">
        <v>181</v>
      </c>
      <c r="J47" s="105">
        <v>0.28000000000000003</v>
      </c>
      <c r="K47" s="56" t="s">
        <v>181</v>
      </c>
      <c r="L47" s="68" t="s">
        <v>181</v>
      </c>
      <c r="M47" s="74"/>
      <c r="N47" s="152" t="s">
        <v>181</v>
      </c>
      <c r="O47" s="400">
        <f t="shared" si="51"/>
        <v>0</v>
      </c>
      <c r="P47" s="69" t="s">
        <v>181</v>
      </c>
      <c r="Q47" s="152" t="s">
        <v>181</v>
      </c>
      <c r="R47" s="74"/>
      <c r="S47" s="152" t="s">
        <v>181</v>
      </c>
      <c r="T47" s="400">
        <f t="shared" si="52"/>
        <v>0</v>
      </c>
      <c r="U47" s="69" t="s">
        <v>181</v>
      </c>
      <c r="V47" s="152" t="s">
        <v>181</v>
      </c>
      <c r="W47" s="74"/>
      <c r="X47" s="152" t="s">
        <v>181</v>
      </c>
      <c r="Y47" s="400">
        <f t="shared" si="53"/>
        <v>0</v>
      </c>
      <c r="Z47" s="69" t="s">
        <v>181</v>
      </c>
      <c r="AA47" s="152" t="s">
        <v>181</v>
      </c>
      <c r="AB47" s="74"/>
      <c r="AC47" s="152" t="s">
        <v>181</v>
      </c>
      <c r="AD47" s="400">
        <f t="shared" si="54"/>
        <v>0</v>
      </c>
      <c r="AE47" s="69" t="s">
        <v>181</v>
      </c>
      <c r="AF47" s="152" t="s">
        <v>181</v>
      </c>
      <c r="AG47" s="74"/>
      <c r="AH47" s="152" t="s">
        <v>181</v>
      </c>
      <c r="AI47" s="400">
        <f t="shared" si="55"/>
        <v>0</v>
      </c>
      <c r="AJ47" s="69" t="s">
        <v>181</v>
      </c>
      <c r="AK47" s="152" t="s">
        <v>181</v>
      </c>
      <c r="AL47" s="74"/>
      <c r="AM47" s="152" t="s">
        <v>181</v>
      </c>
      <c r="AN47" s="400">
        <f t="shared" si="56"/>
        <v>0</v>
      </c>
      <c r="AO47" s="75" t="s">
        <v>181</v>
      </c>
      <c r="AP47" s="185" t="s">
        <v>181</v>
      </c>
      <c r="AQ47" s="52">
        <f t="shared" si="82"/>
        <v>0</v>
      </c>
      <c r="AR47" s="188" t="s">
        <v>181</v>
      </c>
      <c r="AS47" s="729"/>
      <c r="AT47" s="76">
        <v>1.03</v>
      </c>
      <c r="AU47" s="76">
        <f t="shared" si="57"/>
        <v>1.0609</v>
      </c>
      <c r="AV47" s="76">
        <f t="shared" si="57"/>
        <v>1.092727</v>
      </c>
      <c r="AW47" s="76">
        <f t="shared" si="57"/>
        <v>1.1255088100000001</v>
      </c>
      <c r="AX47" s="76">
        <f t="shared" si="57"/>
        <v>1.1592740743000001</v>
      </c>
      <c r="AY47" s="76">
        <f t="shared" si="57"/>
        <v>1.1940522965290001</v>
      </c>
      <c r="AZ47" s="51">
        <f t="shared" si="58"/>
        <v>0</v>
      </c>
      <c r="BA47" s="51">
        <f t="shared" si="59"/>
        <v>0</v>
      </c>
      <c r="BB47" s="51">
        <f t="shared" si="60"/>
        <v>0</v>
      </c>
      <c r="BC47" s="51">
        <f t="shared" si="61"/>
        <v>0</v>
      </c>
      <c r="BD47" s="51">
        <f t="shared" si="62"/>
        <v>0</v>
      </c>
      <c r="BE47" s="51">
        <f t="shared" si="63"/>
        <v>0</v>
      </c>
      <c r="BF47" s="127"/>
      <c r="BG47" s="127"/>
      <c r="BH47" s="127"/>
      <c r="BI47" s="127"/>
      <c r="BJ47" s="127"/>
      <c r="BK47" s="127"/>
      <c r="BL47" s="738">
        <f t="shared" si="64"/>
        <v>0</v>
      </c>
      <c r="BM47" s="738">
        <f t="shared" si="65"/>
        <v>0</v>
      </c>
      <c r="BN47" s="738">
        <f t="shared" si="66"/>
        <v>0</v>
      </c>
      <c r="BO47" s="738">
        <f t="shared" si="67"/>
        <v>0</v>
      </c>
      <c r="BP47" s="738">
        <f t="shared" si="68"/>
        <v>0</v>
      </c>
      <c r="BQ47" s="738">
        <f t="shared" si="69"/>
        <v>0</v>
      </c>
      <c r="BR47" s="741">
        <f t="shared" si="83"/>
        <v>0</v>
      </c>
      <c r="BS47" s="741">
        <f t="shared" si="83"/>
        <v>0</v>
      </c>
      <c r="BT47" s="741">
        <f t="shared" si="83"/>
        <v>0</v>
      </c>
      <c r="BU47" s="741">
        <f t="shared" si="83"/>
        <v>0</v>
      </c>
      <c r="BV47" s="741">
        <f t="shared" si="83"/>
        <v>0</v>
      </c>
      <c r="BW47" s="741">
        <f t="shared" si="83"/>
        <v>0</v>
      </c>
      <c r="BX47" s="744"/>
      <c r="BY47" s="744"/>
      <c r="BZ47" s="744"/>
      <c r="CA47" s="744"/>
      <c r="CB47" s="744"/>
      <c r="CC47" s="744"/>
      <c r="CD47" s="740">
        <f t="shared" si="84"/>
        <v>0</v>
      </c>
      <c r="CE47" s="740">
        <f t="shared" si="84"/>
        <v>0</v>
      </c>
      <c r="CF47" s="740">
        <f t="shared" si="84"/>
        <v>0</v>
      </c>
      <c r="CG47" s="740">
        <f t="shared" si="84"/>
        <v>0</v>
      </c>
      <c r="CH47" s="740">
        <f t="shared" si="84"/>
        <v>0</v>
      </c>
      <c r="CI47" s="740">
        <f t="shared" si="84"/>
        <v>0</v>
      </c>
      <c r="CJ47" s="746" t="s">
        <v>1208</v>
      </c>
      <c r="CK47" s="746" t="s">
        <v>1208</v>
      </c>
      <c r="CL47" s="746" t="s">
        <v>1208</v>
      </c>
      <c r="CM47" s="746" t="s">
        <v>1208</v>
      </c>
      <c r="CN47" s="746" t="s">
        <v>1208</v>
      </c>
      <c r="CO47" s="746" t="s">
        <v>1208</v>
      </c>
      <c r="CP47" s="677" t="e">
        <f t="shared" si="74"/>
        <v>#DIV/0!</v>
      </c>
      <c r="CQ47" s="677" t="e">
        <f t="shared" si="75"/>
        <v>#DIV/0!</v>
      </c>
      <c r="CR47" s="677" t="e">
        <f t="shared" si="76"/>
        <v>#DIV/0!</v>
      </c>
      <c r="CS47" s="677" t="e">
        <f t="shared" si="77"/>
        <v>#DIV/0!</v>
      </c>
      <c r="CT47" s="677" t="e">
        <f t="shared" si="78"/>
        <v>#DIV/0!</v>
      </c>
      <c r="CU47" s="677" t="e">
        <f t="shared" si="79"/>
        <v>#DIV/0!</v>
      </c>
      <c r="CV47" s="764" t="e">
        <f t="shared" si="85"/>
        <v>#DIV/0!</v>
      </c>
      <c r="CW47" s="764" t="e">
        <f t="shared" si="85"/>
        <v>#DIV/0!</v>
      </c>
      <c r="CX47" s="764" t="e">
        <f t="shared" si="85"/>
        <v>#DIV/0!</v>
      </c>
      <c r="CY47" s="764" t="e">
        <f t="shared" si="85"/>
        <v>#DIV/0!</v>
      </c>
      <c r="CZ47" s="764" t="e">
        <f t="shared" si="85"/>
        <v>#DIV/0!</v>
      </c>
      <c r="DA47" s="764" t="e">
        <f t="shared" si="85"/>
        <v>#DIV/0!</v>
      </c>
      <c r="DB47" s="680" t="e">
        <f t="shared" si="86"/>
        <v>#DIV/0!</v>
      </c>
      <c r="DC47" s="680" t="e">
        <f t="shared" si="86"/>
        <v>#DIV/0!</v>
      </c>
      <c r="DD47" s="680" t="e">
        <f t="shared" si="86"/>
        <v>#DIV/0!</v>
      </c>
      <c r="DE47" s="680" t="e">
        <f t="shared" si="86"/>
        <v>#DIV/0!</v>
      </c>
      <c r="DF47" s="680" t="e">
        <f t="shared" si="86"/>
        <v>#DIV/0!</v>
      </c>
      <c r="DG47" s="680" t="e">
        <f t="shared" si="86"/>
        <v>#DIV/0!</v>
      </c>
      <c r="DH47" s="766">
        <f>ROUND($J47*O47, 'Initial Information'!B50)</f>
        <v>0</v>
      </c>
      <c r="DI47" s="766">
        <f>ROUND($J47*T47, 'Initial Information'!C50)</f>
        <v>0</v>
      </c>
      <c r="DJ47" s="766">
        <f>ROUND($J47*Y47, 'Initial Information'!D50)</f>
        <v>0</v>
      </c>
      <c r="DK47" s="766">
        <f>ROUND($J47*AD47, 'Initial Information'!E50)</f>
        <v>0</v>
      </c>
      <c r="DL47" s="766">
        <f>ROUND($J47*AI47, 'Initial Information'!F50)</f>
        <v>0</v>
      </c>
      <c r="DM47" s="766">
        <f>ROUND($J47*AN47, 'Initial Information'!G50)</f>
        <v>0</v>
      </c>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row>
    <row r="48" spans="1:144" s="58" customFormat="1" ht="20.25" customHeight="1">
      <c r="A48" s="55" t="s">
        <v>181</v>
      </c>
      <c r="B48" s="56">
        <v>8</v>
      </c>
      <c r="C48" s="74">
        <v>0</v>
      </c>
      <c r="D48" s="1068" t="s">
        <v>197</v>
      </c>
      <c r="E48" s="966"/>
      <c r="F48" s="966"/>
      <c r="G48" s="56" t="s">
        <v>181</v>
      </c>
      <c r="H48" s="101"/>
      <c r="I48" s="56" t="s">
        <v>181</v>
      </c>
      <c r="J48" s="105">
        <v>0.28000000000000003</v>
      </c>
      <c r="K48" s="56" t="s">
        <v>181</v>
      </c>
      <c r="L48" s="68" t="s">
        <v>181</v>
      </c>
      <c r="M48" s="74"/>
      <c r="N48" s="152" t="s">
        <v>181</v>
      </c>
      <c r="O48" s="400">
        <f t="shared" si="51"/>
        <v>0</v>
      </c>
      <c r="P48" s="69" t="s">
        <v>181</v>
      </c>
      <c r="Q48" s="152" t="s">
        <v>181</v>
      </c>
      <c r="R48" s="74"/>
      <c r="S48" s="152" t="s">
        <v>181</v>
      </c>
      <c r="T48" s="400">
        <f t="shared" si="52"/>
        <v>0</v>
      </c>
      <c r="U48" s="69" t="s">
        <v>181</v>
      </c>
      <c r="V48" s="152" t="s">
        <v>181</v>
      </c>
      <c r="W48" s="74"/>
      <c r="X48" s="152" t="s">
        <v>181</v>
      </c>
      <c r="Y48" s="400">
        <f t="shared" si="53"/>
        <v>0</v>
      </c>
      <c r="Z48" s="69" t="s">
        <v>181</v>
      </c>
      <c r="AA48" s="152" t="s">
        <v>181</v>
      </c>
      <c r="AB48" s="74"/>
      <c r="AC48" s="152" t="s">
        <v>181</v>
      </c>
      <c r="AD48" s="400">
        <f t="shared" si="54"/>
        <v>0</v>
      </c>
      <c r="AE48" s="69" t="s">
        <v>181</v>
      </c>
      <c r="AF48" s="152" t="s">
        <v>181</v>
      </c>
      <c r="AG48" s="74"/>
      <c r="AH48" s="152" t="s">
        <v>181</v>
      </c>
      <c r="AI48" s="400">
        <f t="shared" si="55"/>
        <v>0</v>
      </c>
      <c r="AJ48" s="69" t="s">
        <v>181</v>
      </c>
      <c r="AK48" s="152" t="s">
        <v>181</v>
      </c>
      <c r="AL48" s="74"/>
      <c r="AM48" s="152" t="s">
        <v>181</v>
      </c>
      <c r="AN48" s="400">
        <f t="shared" si="56"/>
        <v>0</v>
      </c>
      <c r="AO48" s="75" t="s">
        <v>181</v>
      </c>
      <c r="AP48" s="185" t="s">
        <v>181</v>
      </c>
      <c r="AQ48" s="52">
        <f t="shared" si="82"/>
        <v>0</v>
      </c>
      <c r="AR48" s="188" t="s">
        <v>181</v>
      </c>
      <c r="AS48" s="729"/>
      <c r="AT48" s="76">
        <v>1.03</v>
      </c>
      <c r="AU48" s="76">
        <f t="shared" si="57"/>
        <v>1.0609</v>
      </c>
      <c r="AV48" s="76">
        <f t="shared" si="57"/>
        <v>1.092727</v>
      </c>
      <c r="AW48" s="76">
        <f t="shared" si="57"/>
        <v>1.1255088100000001</v>
      </c>
      <c r="AX48" s="76">
        <f t="shared" si="57"/>
        <v>1.1592740743000001</v>
      </c>
      <c r="AY48" s="76">
        <f t="shared" si="57"/>
        <v>1.1940522965290001</v>
      </c>
      <c r="AZ48" s="51">
        <f t="shared" si="58"/>
        <v>0</v>
      </c>
      <c r="BA48" s="51">
        <f t="shared" si="59"/>
        <v>0</v>
      </c>
      <c r="BB48" s="51">
        <f t="shared" si="60"/>
        <v>0</v>
      </c>
      <c r="BC48" s="51">
        <f t="shared" si="61"/>
        <v>0</v>
      </c>
      <c r="BD48" s="51">
        <f t="shared" si="62"/>
        <v>0</v>
      </c>
      <c r="BE48" s="51">
        <f t="shared" si="63"/>
        <v>0</v>
      </c>
      <c r="BF48" s="127"/>
      <c r="BG48" s="127"/>
      <c r="BH48" s="127"/>
      <c r="BI48" s="127"/>
      <c r="BJ48" s="127"/>
      <c r="BK48" s="127"/>
      <c r="BL48" s="738">
        <f t="shared" si="64"/>
        <v>0</v>
      </c>
      <c r="BM48" s="738">
        <f t="shared" si="65"/>
        <v>0</v>
      </c>
      <c r="BN48" s="738">
        <f t="shared" si="66"/>
        <v>0</v>
      </c>
      <c r="BO48" s="738">
        <f t="shared" si="67"/>
        <v>0</v>
      </c>
      <c r="BP48" s="738">
        <f t="shared" si="68"/>
        <v>0</v>
      </c>
      <c r="BQ48" s="738">
        <f t="shared" si="69"/>
        <v>0</v>
      </c>
      <c r="BR48" s="741">
        <f t="shared" si="83"/>
        <v>0</v>
      </c>
      <c r="BS48" s="741">
        <f t="shared" si="83"/>
        <v>0</v>
      </c>
      <c r="BT48" s="741">
        <f t="shared" si="83"/>
        <v>0</v>
      </c>
      <c r="BU48" s="741">
        <f t="shared" si="83"/>
        <v>0</v>
      </c>
      <c r="BV48" s="741">
        <f t="shared" si="83"/>
        <v>0</v>
      </c>
      <c r="BW48" s="741">
        <f t="shared" si="83"/>
        <v>0</v>
      </c>
      <c r="BX48" s="744"/>
      <c r="BY48" s="744"/>
      <c r="BZ48" s="744"/>
      <c r="CA48" s="744"/>
      <c r="CB48" s="744"/>
      <c r="CC48" s="744"/>
      <c r="CD48" s="740">
        <f t="shared" si="84"/>
        <v>0</v>
      </c>
      <c r="CE48" s="740">
        <f t="shared" si="84"/>
        <v>0</v>
      </c>
      <c r="CF48" s="740">
        <f t="shared" si="84"/>
        <v>0</v>
      </c>
      <c r="CG48" s="740">
        <f t="shared" si="84"/>
        <v>0</v>
      </c>
      <c r="CH48" s="740">
        <f t="shared" si="84"/>
        <v>0</v>
      </c>
      <c r="CI48" s="740">
        <f t="shared" si="84"/>
        <v>0</v>
      </c>
      <c r="CJ48" s="746" t="s">
        <v>1208</v>
      </c>
      <c r="CK48" s="746" t="s">
        <v>1208</v>
      </c>
      <c r="CL48" s="746" t="s">
        <v>1208</v>
      </c>
      <c r="CM48" s="746" t="s">
        <v>1208</v>
      </c>
      <c r="CN48" s="746" t="s">
        <v>1208</v>
      </c>
      <c r="CO48" s="746" t="s">
        <v>1208</v>
      </c>
      <c r="CP48" s="677" t="e">
        <f t="shared" si="74"/>
        <v>#DIV/0!</v>
      </c>
      <c r="CQ48" s="677" t="e">
        <f t="shared" si="75"/>
        <v>#DIV/0!</v>
      </c>
      <c r="CR48" s="677" t="e">
        <f t="shared" si="76"/>
        <v>#DIV/0!</v>
      </c>
      <c r="CS48" s="677" t="e">
        <f t="shared" si="77"/>
        <v>#DIV/0!</v>
      </c>
      <c r="CT48" s="677" t="e">
        <f t="shared" si="78"/>
        <v>#DIV/0!</v>
      </c>
      <c r="CU48" s="677" t="e">
        <f t="shared" si="79"/>
        <v>#DIV/0!</v>
      </c>
      <c r="CV48" s="764" t="e">
        <f t="shared" si="85"/>
        <v>#DIV/0!</v>
      </c>
      <c r="CW48" s="764" t="e">
        <f t="shared" si="85"/>
        <v>#DIV/0!</v>
      </c>
      <c r="CX48" s="764" t="e">
        <f t="shared" si="85"/>
        <v>#DIV/0!</v>
      </c>
      <c r="CY48" s="764" t="e">
        <f t="shared" si="85"/>
        <v>#DIV/0!</v>
      </c>
      <c r="CZ48" s="764" t="e">
        <f t="shared" si="85"/>
        <v>#DIV/0!</v>
      </c>
      <c r="DA48" s="764" t="e">
        <f t="shared" si="85"/>
        <v>#DIV/0!</v>
      </c>
      <c r="DB48" s="680" t="e">
        <f t="shared" si="86"/>
        <v>#DIV/0!</v>
      </c>
      <c r="DC48" s="680" t="e">
        <f t="shared" si="86"/>
        <v>#DIV/0!</v>
      </c>
      <c r="DD48" s="680" t="e">
        <f t="shared" si="86"/>
        <v>#DIV/0!</v>
      </c>
      <c r="DE48" s="680" t="e">
        <f t="shared" si="86"/>
        <v>#DIV/0!</v>
      </c>
      <c r="DF48" s="680" t="e">
        <f t="shared" si="86"/>
        <v>#DIV/0!</v>
      </c>
      <c r="DG48" s="680" t="e">
        <f t="shared" si="86"/>
        <v>#DIV/0!</v>
      </c>
      <c r="DH48" s="766">
        <f>ROUND($J48*O48, 'Initial Information'!B51)</f>
        <v>0</v>
      </c>
      <c r="DI48" s="766">
        <f>ROUND($J48*T48, 'Initial Information'!C51)</f>
        <v>0</v>
      </c>
      <c r="DJ48" s="766">
        <f>ROUND($J48*Y48, 'Initial Information'!D51)</f>
        <v>0</v>
      </c>
      <c r="DK48" s="766">
        <f>ROUND($J48*AD48, 'Initial Information'!E51)</f>
        <v>0</v>
      </c>
      <c r="DL48" s="766">
        <f>ROUND($J48*AI48, 'Initial Information'!F51)</f>
        <v>0</v>
      </c>
      <c r="DM48" s="766">
        <f>ROUND($J48*AN48, 'Initial Information'!G51)</f>
        <v>0</v>
      </c>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row>
    <row r="49" spans="1:144" s="58" customFormat="1" ht="20.25" customHeight="1">
      <c r="A49" s="55" t="s">
        <v>181</v>
      </c>
      <c r="B49" s="56">
        <v>9</v>
      </c>
      <c r="C49" s="74">
        <v>0</v>
      </c>
      <c r="D49" s="1068" t="s">
        <v>198</v>
      </c>
      <c r="E49" s="966"/>
      <c r="F49" s="966"/>
      <c r="G49" s="56" t="s">
        <v>181</v>
      </c>
      <c r="H49" s="101">
        <v>4500</v>
      </c>
      <c r="I49" s="56" t="s">
        <v>181</v>
      </c>
      <c r="J49" s="105">
        <v>0.28000000000000003</v>
      </c>
      <c r="K49" s="56" t="s">
        <v>181</v>
      </c>
      <c r="L49" s="68" t="s">
        <v>181</v>
      </c>
      <c r="M49" s="74"/>
      <c r="N49" s="152" t="s">
        <v>181</v>
      </c>
      <c r="O49" s="400">
        <f t="shared" si="51"/>
        <v>0</v>
      </c>
      <c r="P49" s="69" t="s">
        <v>181</v>
      </c>
      <c r="Q49" s="152" t="s">
        <v>181</v>
      </c>
      <c r="R49" s="74"/>
      <c r="S49" s="152" t="s">
        <v>181</v>
      </c>
      <c r="T49" s="400">
        <f t="shared" si="52"/>
        <v>0</v>
      </c>
      <c r="U49" s="69" t="s">
        <v>181</v>
      </c>
      <c r="V49" s="152" t="s">
        <v>181</v>
      </c>
      <c r="W49" s="74"/>
      <c r="X49" s="152" t="s">
        <v>181</v>
      </c>
      <c r="Y49" s="400">
        <f t="shared" si="53"/>
        <v>0</v>
      </c>
      <c r="Z49" s="69" t="s">
        <v>181</v>
      </c>
      <c r="AA49" s="152" t="s">
        <v>181</v>
      </c>
      <c r="AB49" s="74"/>
      <c r="AC49" s="152" t="s">
        <v>181</v>
      </c>
      <c r="AD49" s="400">
        <f t="shared" si="54"/>
        <v>0</v>
      </c>
      <c r="AE49" s="69" t="s">
        <v>181</v>
      </c>
      <c r="AF49" s="152" t="s">
        <v>181</v>
      </c>
      <c r="AG49" s="74"/>
      <c r="AH49" s="152" t="s">
        <v>181</v>
      </c>
      <c r="AI49" s="400">
        <f t="shared" si="55"/>
        <v>0</v>
      </c>
      <c r="AJ49" s="69" t="s">
        <v>181</v>
      </c>
      <c r="AK49" s="152" t="s">
        <v>181</v>
      </c>
      <c r="AL49" s="74"/>
      <c r="AM49" s="152" t="s">
        <v>181</v>
      </c>
      <c r="AN49" s="400">
        <f t="shared" si="56"/>
        <v>0</v>
      </c>
      <c r="AO49" s="75" t="s">
        <v>181</v>
      </c>
      <c r="AP49" s="185" t="s">
        <v>181</v>
      </c>
      <c r="AQ49" s="52">
        <f t="shared" si="82"/>
        <v>0</v>
      </c>
      <c r="AR49" s="188" t="s">
        <v>181</v>
      </c>
      <c r="AS49" s="729"/>
      <c r="AT49" s="76">
        <v>1.03</v>
      </c>
      <c r="AU49" s="76">
        <f t="shared" si="57"/>
        <v>1.0609</v>
      </c>
      <c r="AV49" s="76">
        <f t="shared" si="57"/>
        <v>1.092727</v>
      </c>
      <c r="AW49" s="76">
        <f t="shared" si="57"/>
        <v>1.1255088100000001</v>
      </c>
      <c r="AX49" s="76">
        <f t="shared" si="57"/>
        <v>1.1592740743000001</v>
      </c>
      <c r="AY49" s="76">
        <f t="shared" si="57"/>
        <v>1.1940522965290001</v>
      </c>
      <c r="AZ49" s="51">
        <f t="shared" si="58"/>
        <v>0</v>
      </c>
      <c r="BA49" s="51">
        <f t="shared" si="59"/>
        <v>0</v>
      </c>
      <c r="BB49" s="51">
        <f t="shared" si="60"/>
        <v>0</v>
      </c>
      <c r="BC49" s="51">
        <f t="shared" si="61"/>
        <v>0</v>
      </c>
      <c r="BD49" s="51">
        <f t="shared" si="62"/>
        <v>0</v>
      </c>
      <c r="BE49" s="51">
        <f t="shared" si="63"/>
        <v>0</v>
      </c>
      <c r="BF49" s="127"/>
      <c r="BG49" s="127"/>
      <c r="BH49" s="127"/>
      <c r="BI49" s="127"/>
      <c r="BJ49" s="127"/>
      <c r="BK49" s="127"/>
      <c r="BL49" s="738">
        <f t="shared" si="64"/>
        <v>0</v>
      </c>
      <c r="BM49" s="738">
        <f t="shared" si="65"/>
        <v>0</v>
      </c>
      <c r="BN49" s="738">
        <f t="shared" si="66"/>
        <v>0</v>
      </c>
      <c r="BO49" s="738">
        <f t="shared" si="67"/>
        <v>0</v>
      </c>
      <c r="BP49" s="738">
        <f t="shared" si="68"/>
        <v>0</v>
      </c>
      <c r="BQ49" s="738">
        <f t="shared" si="69"/>
        <v>0</v>
      </c>
      <c r="BR49" s="741">
        <f t="shared" si="83"/>
        <v>4635</v>
      </c>
      <c r="BS49" s="741">
        <f t="shared" si="83"/>
        <v>4774.05</v>
      </c>
      <c r="BT49" s="741">
        <f t="shared" si="83"/>
        <v>4917.2700000000004</v>
      </c>
      <c r="BU49" s="741">
        <f t="shared" si="83"/>
        <v>5064.79</v>
      </c>
      <c r="BV49" s="741">
        <f t="shared" si="83"/>
        <v>5216.7299999999996</v>
      </c>
      <c r="BW49" s="741">
        <f t="shared" si="83"/>
        <v>5373.24</v>
      </c>
      <c r="BX49" s="744"/>
      <c r="BY49" s="744"/>
      <c r="BZ49" s="744"/>
      <c r="CA49" s="744"/>
      <c r="CB49" s="744"/>
      <c r="CC49" s="744"/>
      <c r="CD49" s="740">
        <f t="shared" si="84"/>
        <v>55620</v>
      </c>
      <c r="CE49" s="740">
        <f t="shared" si="84"/>
        <v>57288.600000000006</v>
      </c>
      <c r="CF49" s="740">
        <f t="shared" si="84"/>
        <v>59007.240000000005</v>
      </c>
      <c r="CG49" s="740">
        <f t="shared" si="84"/>
        <v>60777.479999999996</v>
      </c>
      <c r="CH49" s="740">
        <f t="shared" si="84"/>
        <v>62600.759999999995</v>
      </c>
      <c r="CI49" s="740">
        <f t="shared" si="84"/>
        <v>64478.879999999997</v>
      </c>
      <c r="CJ49" s="746" t="s">
        <v>1208</v>
      </c>
      <c r="CK49" s="746" t="s">
        <v>1208</v>
      </c>
      <c r="CL49" s="746" t="s">
        <v>1208</v>
      </c>
      <c r="CM49" s="746" t="s">
        <v>1208</v>
      </c>
      <c r="CN49" s="746" t="s">
        <v>1208</v>
      </c>
      <c r="CO49" s="746" t="s">
        <v>1208</v>
      </c>
      <c r="CP49" s="677" t="e">
        <f t="shared" si="74"/>
        <v>#DIV/0!</v>
      </c>
      <c r="CQ49" s="677" t="e">
        <f t="shared" si="75"/>
        <v>#DIV/0!</v>
      </c>
      <c r="CR49" s="677" t="e">
        <f t="shared" si="76"/>
        <v>#DIV/0!</v>
      </c>
      <c r="CS49" s="677" t="e">
        <f t="shared" si="77"/>
        <v>#DIV/0!</v>
      </c>
      <c r="CT49" s="677" t="e">
        <f t="shared" si="78"/>
        <v>#DIV/0!</v>
      </c>
      <c r="CU49" s="677" t="e">
        <f t="shared" si="79"/>
        <v>#DIV/0!</v>
      </c>
      <c r="CV49" s="764" t="e">
        <f t="shared" si="85"/>
        <v>#DIV/0!</v>
      </c>
      <c r="CW49" s="764" t="e">
        <f t="shared" si="85"/>
        <v>#DIV/0!</v>
      </c>
      <c r="CX49" s="764" t="e">
        <f t="shared" si="85"/>
        <v>#DIV/0!</v>
      </c>
      <c r="CY49" s="764" t="e">
        <f t="shared" si="85"/>
        <v>#DIV/0!</v>
      </c>
      <c r="CZ49" s="764" t="e">
        <f t="shared" si="85"/>
        <v>#DIV/0!</v>
      </c>
      <c r="DA49" s="764" t="e">
        <f t="shared" si="85"/>
        <v>#DIV/0!</v>
      </c>
      <c r="DB49" s="680" t="e">
        <f t="shared" si="86"/>
        <v>#DIV/0!</v>
      </c>
      <c r="DC49" s="680" t="e">
        <f t="shared" si="86"/>
        <v>#DIV/0!</v>
      </c>
      <c r="DD49" s="680" t="e">
        <f t="shared" si="86"/>
        <v>#DIV/0!</v>
      </c>
      <c r="DE49" s="680" t="e">
        <f t="shared" si="86"/>
        <v>#DIV/0!</v>
      </c>
      <c r="DF49" s="680" t="e">
        <f t="shared" si="86"/>
        <v>#DIV/0!</v>
      </c>
      <c r="DG49" s="680" t="e">
        <f t="shared" si="86"/>
        <v>#DIV/0!</v>
      </c>
      <c r="DH49" s="766">
        <f>ROUND($J49*O49, 'Initial Information'!B52)</f>
        <v>0</v>
      </c>
      <c r="DI49" s="766">
        <f>ROUND($J49*T49, 'Initial Information'!C52)</f>
        <v>0</v>
      </c>
      <c r="DJ49" s="766">
        <f>ROUND($J49*Y49, 'Initial Information'!D52)</f>
        <v>0</v>
      </c>
      <c r="DK49" s="766">
        <f>ROUND($J49*AD49, 'Initial Information'!E52)</f>
        <v>0</v>
      </c>
      <c r="DL49" s="766">
        <f>ROUND($J49*AI49, 'Initial Information'!F52)</f>
        <v>0</v>
      </c>
      <c r="DM49" s="766">
        <f>ROUND($J49*AN49, 'Initial Information'!G52)</f>
        <v>0</v>
      </c>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row>
    <row r="50" spans="1:144" s="58" customFormat="1" ht="20.25" customHeight="1">
      <c r="A50" s="55" t="s">
        <v>181</v>
      </c>
      <c r="B50" s="56">
        <v>10</v>
      </c>
      <c r="C50" s="74">
        <v>0</v>
      </c>
      <c r="D50" s="1068" t="s">
        <v>198</v>
      </c>
      <c r="E50" s="966"/>
      <c r="F50" s="966"/>
      <c r="G50" s="56" t="s">
        <v>181</v>
      </c>
      <c r="H50" s="101">
        <v>4500</v>
      </c>
      <c r="I50" s="56" t="s">
        <v>181</v>
      </c>
      <c r="J50" s="105">
        <v>0.28000000000000003</v>
      </c>
      <c r="K50" s="56" t="s">
        <v>181</v>
      </c>
      <c r="L50" s="68" t="s">
        <v>181</v>
      </c>
      <c r="M50" s="74"/>
      <c r="N50" s="152" t="s">
        <v>181</v>
      </c>
      <c r="O50" s="400">
        <f t="shared" si="51"/>
        <v>0</v>
      </c>
      <c r="P50" s="69" t="s">
        <v>181</v>
      </c>
      <c r="Q50" s="152" t="s">
        <v>181</v>
      </c>
      <c r="R50" s="74"/>
      <c r="S50" s="152" t="s">
        <v>181</v>
      </c>
      <c r="T50" s="400">
        <f t="shared" si="52"/>
        <v>0</v>
      </c>
      <c r="U50" s="69" t="s">
        <v>181</v>
      </c>
      <c r="V50" s="152" t="s">
        <v>181</v>
      </c>
      <c r="W50" s="74"/>
      <c r="X50" s="152" t="s">
        <v>181</v>
      </c>
      <c r="Y50" s="400">
        <f t="shared" si="53"/>
        <v>0</v>
      </c>
      <c r="Z50" s="69" t="s">
        <v>181</v>
      </c>
      <c r="AA50" s="152" t="s">
        <v>181</v>
      </c>
      <c r="AB50" s="74"/>
      <c r="AC50" s="152" t="s">
        <v>181</v>
      </c>
      <c r="AD50" s="400">
        <f t="shared" si="54"/>
        <v>0</v>
      </c>
      <c r="AE50" s="69" t="s">
        <v>181</v>
      </c>
      <c r="AF50" s="152" t="s">
        <v>181</v>
      </c>
      <c r="AG50" s="74"/>
      <c r="AH50" s="152" t="s">
        <v>181</v>
      </c>
      <c r="AI50" s="400">
        <f t="shared" si="55"/>
        <v>0</v>
      </c>
      <c r="AJ50" s="69" t="s">
        <v>181</v>
      </c>
      <c r="AK50" s="152" t="s">
        <v>181</v>
      </c>
      <c r="AL50" s="74"/>
      <c r="AM50" s="152" t="s">
        <v>181</v>
      </c>
      <c r="AN50" s="400">
        <f t="shared" si="56"/>
        <v>0</v>
      </c>
      <c r="AO50" s="75" t="s">
        <v>181</v>
      </c>
      <c r="AP50" s="185" t="s">
        <v>181</v>
      </c>
      <c r="AQ50" s="52">
        <f t="shared" si="82"/>
        <v>0</v>
      </c>
      <c r="AR50" s="188" t="s">
        <v>181</v>
      </c>
      <c r="AS50" s="729"/>
      <c r="AT50" s="76">
        <v>1.03</v>
      </c>
      <c r="AU50" s="76">
        <f t="shared" si="57"/>
        <v>1.0609</v>
      </c>
      <c r="AV50" s="76">
        <f t="shared" si="57"/>
        <v>1.092727</v>
      </c>
      <c r="AW50" s="76">
        <f t="shared" si="57"/>
        <v>1.1255088100000001</v>
      </c>
      <c r="AX50" s="76">
        <f t="shared" si="57"/>
        <v>1.1592740743000001</v>
      </c>
      <c r="AY50" s="76">
        <f t="shared" si="57"/>
        <v>1.1940522965290001</v>
      </c>
      <c r="AZ50" s="51">
        <f t="shared" si="58"/>
        <v>0</v>
      </c>
      <c r="BA50" s="51">
        <f t="shared" si="59"/>
        <v>0</v>
      </c>
      <c r="BB50" s="51">
        <f t="shared" si="60"/>
        <v>0</v>
      </c>
      <c r="BC50" s="51">
        <f t="shared" si="61"/>
        <v>0</v>
      </c>
      <c r="BD50" s="51">
        <f t="shared" si="62"/>
        <v>0</v>
      </c>
      <c r="BE50" s="51">
        <f t="shared" si="63"/>
        <v>0</v>
      </c>
      <c r="BF50" s="127"/>
      <c r="BG50" s="127"/>
      <c r="BH50" s="127"/>
      <c r="BI50" s="127"/>
      <c r="BJ50" s="127"/>
      <c r="BK50" s="127"/>
      <c r="BL50" s="738">
        <f t="shared" si="64"/>
        <v>0</v>
      </c>
      <c r="BM50" s="738">
        <f t="shared" si="65"/>
        <v>0</v>
      </c>
      <c r="BN50" s="738">
        <f t="shared" si="66"/>
        <v>0</v>
      </c>
      <c r="BO50" s="738">
        <f t="shared" si="67"/>
        <v>0</v>
      </c>
      <c r="BP50" s="738">
        <f t="shared" si="68"/>
        <v>0</v>
      </c>
      <c r="BQ50" s="738">
        <f t="shared" si="69"/>
        <v>0</v>
      </c>
      <c r="BR50" s="741">
        <f t="shared" si="83"/>
        <v>4635</v>
      </c>
      <c r="BS50" s="741">
        <f t="shared" si="83"/>
        <v>4774.05</v>
      </c>
      <c r="BT50" s="741">
        <f t="shared" si="83"/>
        <v>4917.2700000000004</v>
      </c>
      <c r="BU50" s="741">
        <f t="shared" si="83"/>
        <v>5064.79</v>
      </c>
      <c r="BV50" s="741">
        <f t="shared" si="83"/>
        <v>5216.7299999999996</v>
      </c>
      <c r="BW50" s="741">
        <f t="shared" si="83"/>
        <v>5373.24</v>
      </c>
      <c r="BX50" s="744"/>
      <c r="BY50" s="744"/>
      <c r="BZ50" s="744"/>
      <c r="CA50" s="744"/>
      <c r="CB50" s="744"/>
      <c r="CC50" s="744"/>
      <c r="CD50" s="740">
        <f t="shared" si="84"/>
        <v>55620</v>
      </c>
      <c r="CE50" s="740">
        <f t="shared" si="84"/>
        <v>57288.600000000006</v>
      </c>
      <c r="CF50" s="740">
        <f t="shared" si="84"/>
        <v>59007.240000000005</v>
      </c>
      <c r="CG50" s="740">
        <f t="shared" si="84"/>
        <v>60777.479999999996</v>
      </c>
      <c r="CH50" s="740">
        <f t="shared" si="84"/>
        <v>62600.759999999995</v>
      </c>
      <c r="CI50" s="740">
        <f t="shared" si="84"/>
        <v>64478.879999999997</v>
      </c>
      <c r="CJ50" s="746" t="s">
        <v>1208</v>
      </c>
      <c r="CK50" s="746" t="s">
        <v>1208</v>
      </c>
      <c r="CL50" s="746" t="s">
        <v>1208</v>
      </c>
      <c r="CM50" s="746" t="s">
        <v>1208</v>
      </c>
      <c r="CN50" s="746" t="s">
        <v>1208</v>
      </c>
      <c r="CO50" s="746" t="s">
        <v>1208</v>
      </c>
      <c r="CP50" s="677" t="e">
        <f t="shared" si="74"/>
        <v>#DIV/0!</v>
      </c>
      <c r="CQ50" s="677" t="e">
        <f t="shared" si="75"/>
        <v>#DIV/0!</v>
      </c>
      <c r="CR50" s="677" t="e">
        <f t="shared" si="76"/>
        <v>#DIV/0!</v>
      </c>
      <c r="CS50" s="677" t="e">
        <f t="shared" si="77"/>
        <v>#DIV/0!</v>
      </c>
      <c r="CT50" s="677" t="e">
        <f t="shared" si="78"/>
        <v>#DIV/0!</v>
      </c>
      <c r="CU50" s="677" t="e">
        <f t="shared" si="79"/>
        <v>#DIV/0!</v>
      </c>
      <c r="CV50" s="764" t="e">
        <f t="shared" si="85"/>
        <v>#DIV/0!</v>
      </c>
      <c r="CW50" s="764" t="e">
        <f t="shared" si="85"/>
        <v>#DIV/0!</v>
      </c>
      <c r="CX50" s="764" t="e">
        <f t="shared" si="85"/>
        <v>#DIV/0!</v>
      </c>
      <c r="CY50" s="764" t="e">
        <f t="shared" si="85"/>
        <v>#DIV/0!</v>
      </c>
      <c r="CZ50" s="764" t="e">
        <f t="shared" si="85"/>
        <v>#DIV/0!</v>
      </c>
      <c r="DA50" s="764" t="e">
        <f t="shared" si="85"/>
        <v>#DIV/0!</v>
      </c>
      <c r="DB50" s="680" t="e">
        <f t="shared" si="86"/>
        <v>#DIV/0!</v>
      </c>
      <c r="DC50" s="680" t="e">
        <f t="shared" si="86"/>
        <v>#DIV/0!</v>
      </c>
      <c r="DD50" s="680" t="e">
        <f t="shared" si="86"/>
        <v>#DIV/0!</v>
      </c>
      <c r="DE50" s="680" t="e">
        <f t="shared" si="86"/>
        <v>#DIV/0!</v>
      </c>
      <c r="DF50" s="680" t="e">
        <f t="shared" si="86"/>
        <v>#DIV/0!</v>
      </c>
      <c r="DG50" s="680" t="e">
        <f t="shared" si="86"/>
        <v>#DIV/0!</v>
      </c>
      <c r="DH50" s="766">
        <f>ROUND($J50*O50, 'Initial Information'!B53)</f>
        <v>0</v>
      </c>
      <c r="DI50" s="766">
        <f>ROUND($J50*T50, 'Initial Information'!C53)</f>
        <v>0</v>
      </c>
      <c r="DJ50" s="766">
        <f>ROUND($J50*Y50, 'Initial Information'!D53)</f>
        <v>0</v>
      </c>
      <c r="DK50" s="766">
        <f>ROUND($J50*AD50, 'Initial Information'!E53)</f>
        <v>0</v>
      </c>
      <c r="DL50" s="766">
        <f>ROUND($J50*AI50, 'Initial Information'!F53)</f>
        <v>0</v>
      </c>
      <c r="DM50" s="766">
        <f>ROUND($J50*AN50, 'Initial Information'!G53)</f>
        <v>0</v>
      </c>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row>
    <row r="51" spans="1:144" s="58" customFormat="1" ht="20.25" customHeight="1">
      <c r="A51" s="55" t="s">
        <v>181</v>
      </c>
      <c r="B51" s="56">
        <v>11</v>
      </c>
      <c r="C51" s="74">
        <v>0</v>
      </c>
      <c r="D51" s="1068" t="s">
        <v>198</v>
      </c>
      <c r="E51" s="966"/>
      <c r="F51" s="966"/>
      <c r="G51" s="56" t="s">
        <v>181</v>
      </c>
      <c r="H51" s="101">
        <v>4500</v>
      </c>
      <c r="I51" s="56" t="s">
        <v>181</v>
      </c>
      <c r="J51" s="105">
        <v>0.28000000000000003</v>
      </c>
      <c r="K51" s="56" t="s">
        <v>181</v>
      </c>
      <c r="L51" s="68" t="s">
        <v>181</v>
      </c>
      <c r="M51" s="74"/>
      <c r="N51" s="152" t="s">
        <v>181</v>
      </c>
      <c r="O51" s="400">
        <f t="shared" si="51"/>
        <v>0</v>
      </c>
      <c r="P51" s="69" t="s">
        <v>181</v>
      </c>
      <c r="Q51" s="152" t="s">
        <v>181</v>
      </c>
      <c r="R51" s="74"/>
      <c r="S51" s="152" t="s">
        <v>181</v>
      </c>
      <c r="T51" s="400">
        <f t="shared" si="52"/>
        <v>0</v>
      </c>
      <c r="U51" s="69" t="s">
        <v>181</v>
      </c>
      <c r="V51" s="152" t="s">
        <v>181</v>
      </c>
      <c r="W51" s="74"/>
      <c r="X51" s="152" t="s">
        <v>181</v>
      </c>
      <c r="Y51" s="400">
        <f t="shared" si="53"/>
        <v>0</v>
      </c>
      <c r="Z51" s="69" t="s">
        <v>181</v>
      </c>
      <c r="AA51" s="152" t="s">
        <v>181</v>
      </c>
      <c r="AB51" s="74"/>
      <c r="AC51" s="152" t="s">
        <v>181</v>
      </c>
      <c r="AD51" s="400">
        <f t="shared" si="54"/>
        <v>0</v>
      </c>
      <c r="AE51" s="69" t="s">
        <v>181</v>
      </c>
      <c r="AF51" s="152" t="s">
        <v>181</v>
      </c>
      <c r="AG51" s="74"/>
      <c r="AH51" s="152" t="s">
        <v>181</v>
      </c>
      <c r="AI51" s="400">
        <f t="shared" si="55"/>
        <v>0</v>
      </c>
      <c r="AJ51" s="69" t="s">
        <v>181</v>
      </c>
      <c r="AK51" s="152" t="s">
        <v>181</v>
      </c>
      <c r="AL51" s="74"/>
      <c r="AM51" s="152" t="s">
        <v>181</v>
      </c>
      <c r="AN51" s="400">
        <f t="shared" si="56"/>
        <v>0</v>
      </c>
      <c r="AO51" s="75" t="s">
        <v>181</v>
      </c>
      <c r="AP51" s="185" t="s">
        <v>181</v>
      </c>
      <c r="AQ51" s="52">
        <f t="shared" si="82"/>
        <v>0</v>
      </c>
      <c r="AR51" s="188" t="s">
        <v>181</v>
      </c>
      <c r="AS51" s="729"/>
      <c r="AT51" s="76">
        <v>1.03</v>
      </c>
      <c r="AU51" s="76">
        <f t="shared" si="57"/>
        <v>1.0609</v>
      </c>
      <c r="AV51" s="76">
        <f t="shared" si="57"/>
        <v>1.092727</v>
      </c>
      <c r="AW51" s="76">
        <f t="shared" si="57"/>
        <v>1.1255088100000001</v>
      </c>
      <c r="AX51" s="76">
        <f t="shared" si="57"/>
        <v>1.1592740743000001</v>
      </c>
      <c r="AY51" s="76">
        <f t="shared" si="57"/>
        <v>1.1940522965290001</v>
      </c>
      <c r="AZ51" s="51">
        <f t="shared" si="58"/>
        <v>0</v>
      </c>
      <c r="BA51" s="51">
        <f t="shared" si="59"/>
        <v>0</v>
      </c>
      <c r="BB51" s="51">
        <f t="shared" si="60"/>
        <v>0</v>
      </c>
      <c r="BC51" s="51">
        <f t="shared" si="61"/>
        <v>0</v>
      </c>
      <c r="BD51" s="51">
        <f t="shared" si="62"/>
        <v>0</v>
      </c>
      <c r="BE51" s="51">
        <f t="shared" si="63"/>
        <v>0</v>
      </c>
      <c r="BF51" s="127"/>
      <c r="BG51" s="127"/>
      <c r="BH51" s="127"/>
      <c r="BI51" s="127"/>
      <c r="BJ51" s="127"/>
      <c r="BK51" s="127"/>
      <c r="BL51" s="738">
        <f t="shared" si="64"/>
        <v>0</v>
      </c>
      <c r="BM51" s="738">
        <f t="shared" si="65"/>
        <v>0</v>
      </c>
      <c r="BN51" s="738">
        <f t="shared" si="66"/>
        <v>0</v>
      </c>
      <c r="BO51" s="738">
        <f t="shared" si="67"/>
        <v>0</v>
      </c>
      <c r="BP51" s="738">
        <f t="shared" si="68"/>
        <v>0</v>
      </c>
      <c r="BQ51" s="738">
        <f t="shared" si="69"/>
        <v>0</v>
      </c>
      <c r="BR51" s="741">
        <f t="shared" si="83"/>
        <v>4635</v>
      </c>
      <c r="BS51" s="741">
        <f t="shared" si="83"/>
        <v>4774.05</v>
      </c>
      <c r="BT51" s="741">
        <f t="shared" si="83"/>
        <v>4917.2700000000004</v>
      </c>
      <c r="BU51" s="741">
        <f t="shared" si="83"/>
        <v>5064.79</v>
      </c>
      <c r="BV51" s="741">
        <f t="shared" si="83"/>
        <v>5216.7299999999996</v>
      </c>
      <c r="BW51" s="741">
        <f t="shared" si="83"/>
        <v>5373.24</v>
      </c>
      <c r="BX51" s="744"/>
      <c r="BY51" s="744"/>
      <c r="BZ51" s="744"/>
      <c r="CA51" s="744"/>
      <c r="CB51" s="744"/>
      <c r="CC51" s="744"/>
      <c r="CD51" s="740">
        <f t="shared" si="84"/>
        <v>55620</v>
      </c>
      <c r="CE51" s="740">
        <f t="shared" si="84"/>
        <v>57288.600000000006</v>
      </c>
      <c r="CF51" s="740">
        <f t="shared" si="84"/>
        <v>59007.240000000005</v>
      </c>
      <c r="CG51" s="740">
        <f t="shared" si="84"/>
        <v>60777.479999999996</v>
      </c>
      <c r="CH51" s="740">
        <f t="shared" si="84"/>
        <v>62600.759999999995</v>
      </c>
      <c r="CI51" s="740">
        <f t="shared" si="84"/>
        <v>64478.879999999997</v>
      </c>
      <c r="CJ51" s="746" t="s">
        <v>1208</v>
      </c>
      <c r="CK51" s="746" t="s">
        <v>1208</v>
      </c>
      <c r="CL51" s="746" t="s">
        <v>1208</v>
      </c>
      <c r="CM51" s="746" t="s">
        <v>1208</v>
      </c>
      <c r="CN51" s="746" t="s">
        <v>1208</v>
      </c>
      <c r="CO51" s="746" t="s">
        <v>1208</v>
      </c>
      <c r="CP51" s="677" t="e">
        <f t="shared" si="74"/>
        <v>#DIV/0!</v>
      </c>
      <c r="CQ51" s="677" t="e">
        <f t="shared" si="75"/>
        <v>#DIV/0!</v>
      </c>
      <c r="CR51" s="677" t="e">
        <f t="shared" si="76"/>
        <v>#DIV/0!</v>
      </c>
      <c r="CS51" s="677" t="e">
        <f t="shared" si="77"/>
        <v>#DIV/0!</v>
      </c>
      <c r="CT51" s="677" t="e">
        <f t="shared" si="78"/>
        <v>#DIV/0!</v>
      </c>
      <c r="CU51" s="677" t="e">
        <f t="shared" si="79"/>
        <v>#DIV/0!</v>
      </c>
      <c r="CV51" s="764" t="e">
        <f t="shared" si="85"/>
        <v>#DIV/0!</v>
      </c>
      <c r="CW51" s="764" t="e">
        <f t="shared" si="85"/>
        <v>#DIV/0!</v>
      </c>
      <c r="CX51" s="764" t="e">
        <f t="shared" si="85"/>
        <v>#DIV/0!</v>
      </c>
      <c r="CY51" s="764" t="e">
        <f t="shared" si="85"/>
        <v>#DIV/0!</v>
      </c>
      <c r="CZ51" s="764" t="e">
        <f t="shared" si="85"/>
        <v>#DIV/0!</v>
      </c>
      <c r="DA51" s="764" t="e">
        <f t="shared" si="85"/>
        <v>#DIV/0!</v>
      </c>
      <c r="DB51" s="680" t="e">
        <f t="shared" si="86"/>
        <v>#DIV/0!</v>
      </c>
      <c r="DC51" s="680" t="e">
        <f t="shared" si="86"/>
        <v>#DIV/0!</v>
      </c>
      <c r="DD51" s="680" t="e">
        <f t="shared" si="86"/>
        <v>#DIV/0!</v>
      </c>
      <c r="DE51" s="680" t="e">
        <f t="shared" si="86"/>
        <v>#DIV/0!</v>
      </c>
      <c r="DF51" s="680" t="e">
        <f t="shared" si="86"/>
        <v>#DIV/0!</v>
      </c>
      <c r="DG51" s="680" t="e">
        <f t="shared" si="86"/>
        <v>#DIV/0!</v>
      </c>
      <c r="DH51" s="766">
        <f>ROUND($J51*O51, 'Initial Information'!B54)</f>
        <v>0</v>
      </c>
      <c r="DI51" s="766">
        <f>ROUND($J51*T51, 'Initial Information'!C54)</f>
        <v>0</v>
      </c>
      <c r="DJ51" s="766">
        <f>ROUND($J51*Y51, 'Initial Information'!D54)</f>
        <v>0</v>
      </c>
      <c r="DK51" s="766">
        <f>ROUND($J51*AD51, 'Initial Information'!E54)</f>
        <v>0</v>
      </c>
      <c r="DL51" s="766">
        <f>ROUND($J51*AI51, 'Initial Information'!F54)</f>
        <v>0</v>
      </c>
      <c r="DM51" s="766">
        <f>ROUND($J51*AN51, 'Initial Information'!G54)</f>
        <v>0</v>
      </c>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row>
    <row r="52" spans="1:144" s="58" customFormat="1" ht="20.25" customHeight="1">
      <c r="A52" s="55" t="s">
        <v>181</v>
      </c>
      <c r="B52" s="56">
        <v>12</v>
      </c>
      <c r="C52" s="74">
        <v>0</v>
      </c>
      <c r="D52" s="1068" t="s">
        <v>199</v>
      </c>
      <c r="E52" s="966"/>
      <c r="F52" s="966"/>
      <c r="G52" s="56" t="s">
        <v>181</v>
      </c>
      <c r="H52" s="101">
        <v>3540</v>
      </c>
      <c r="I52" s="56" t="s">
        <v>181</v>
      </c>
      <c r="J52" s="105">
        <v>0.17</v>
      </c>
      <c r="K52" s="56" t="s">
        <v>181</v>
      </c>
      <c r="L52" s="68" t="s">
        <v>181</v>
      </c>
      <c r="M52" s="74"/>
      <c r="N52" s="152" t="s">
        <v>181</v>
      </c>
      <c r="O52" s="400">
        <f t="shared" si="51"/>
        <v>0</v>
      </c>
      <c r="P52" s="69" t="s">
        <v>181</v>
      </c>
      <c r="Q52" s="152" t="s">
        <v>181</v>
      </c>
      <c r="R52" s="74"/>
      <c r="S52" s="152" t="s">
        <v>181</v>
      </c>
      <c r="T52" s="400">
        <f t="shared" si="52"/>
        <v>0</v>
      </c>
      <c r="U52" s="69" t="s">
        <v>181</v>
      </c>
      <c r="V52" s="152" t="s">
        <v>181</v>
      </c>
      <c r="W52" s="74"/>
      <c r="X52" s="152" t="s">
        <v>181</v>
      </c>
      <c r="Y52" s="400">
        <f t="shared" si="53"/>
        <v>0</v>
      </c>
      <c r="Z52" s="69" t="s">
        <v>181</v>
      </c>
      <c r="AA52" s="152" t="s">
        <v>181</v>
      </c>
      <c r="AB52" s="74"/>
      <c r="AC52" s="152" t="s">
        <v>181</v>
      </c>
      <c r="AD52" s="400">
        <f t="shared" si="54"/>
        <v>0</v>
      </c>
      <c r="AE52" s="69" t="s">
        <v>181</v>
      </c>
      <c r="AF52" s="152" t="s">
        <v>181</v>
      </c>
      <c r="AG52" s="74"/>
      <c r="AH52" s="152" t="s">
        <v>181</v>
      </c>
      <c r="AI52" s="400">
        <f t="shared" si="55"/>
        <v>0</v>
      </c>
      <c r="AJ52" s="69" t="s">
        <v>181</v>
      </c>
      <c r="AK52" s="152" t="s">
        <v>181</v>
      </c>
      <c r="AL52" s="74"/>
      <c r="AM52" s="152" t="s">
        <v>181</v>
      </c>
      <c r="AN52" s="400">
        <f t="shared" si="56"/>
        <v>0</v>
      </c>
      <c r="AO52" s="75" t="s">
        <v>181</v>
      </c>
      <c r="AP52" s="185" t="s">
        <v>181</v>
      </c>
      <c r="AQ52" s="52">
        <f t="shared" si="82"/>
        <v>0</v>
      </c>
      <c r="AR52" s="188" t="s">
        <v>181</v>
      </c>
      <c r="AS52" s="729"/>
      <c r="AT52" s="76">
        <v>1.03</v>
      </c>
      <c r="AU52" s="76">
        <f t="shared" si="57"/>
        <v>1.0609</v>
      </c>
      <c r="AV52" s="76">
        <f t="shared" si="57"/>
        <v>1.092727</v>
      </c>
      <c r="AW52" s="76">
        <f t="shared" si="57"/>
        <v>1.1255088100000001</v>
      </c>
      <c r="AX52" s="76">
        <f t="shared" si="57"/>
        <v>1.1592740743000001</v>
      </c>
      <c r="AY52" s="76">
        <f t="shared" si="57"/>
        <v>1.1940522965290001</v>
      </c>
      <c r="AZ52" s="51">
        <f t="shared" si="58"/>
        <v>0</v>
      </c>
      <c r="BA52" s="51">
        <f t="shared" si="59"/>
        <v>0</v>
      </c>
      <c r="BB52" s="51">
        <f t="shared" si="60"/>
        <v>0</v>
      </c>
      <c r="BC52" s="51">
        <f t="shared" si="61"/>
        <v>0</v>
      </c>
      <c r="BD52" s="51">
        <f t="shared" si="62"/>
        <v>0</v>
      </c>
      <c r="BE52" s="51">
        <f t="shared" si="63"/>
        <v>0</v>
      </c>
      <c r="BF52" s="127"/>
      <c r="BG52" s="127"/>
      <c r="BH52" s="127"/>
      <c r="BI52" s="127"/>
      <c r="BJ52" s="127"/>
      <c r="BK52" s="127"/>
      <c r="BL52" s="738">
        <f t="shared" si="64"/>
        <v>0</v>
      </c>
      <c r="BM52" s="738">
        <f t="shared" si="65"/>
        <v>0</v>
      </c>
      <c r="BN52" s="738">
        <f t="shared" si="66"/>
        <v>0</v>
      </c>
      <c r="BO52" s="738">
        <f t="shared" si="67"/>
        <v>0</v>
      </c>
      <c r="BP52" s="738">
        <f t="shared" si="68"/>
        <v>0</v>
      </c>
      <c r="BQ52" s="738">
        <f t="shared" si="69"/>
        <v>0</v>
      </c>
      <c r="BR52" s="741">
        <f t="shared" si="83"/>
        <v>3646.2</v>
      </c>
      <c r="BS52" s="741">
        <f t="shared" si="83"/>
        <v>3755.59</v>
      </c>
      <c r="BT52" s="741">
        <f t="shared" si="83"/>
        <v>3868.25</v>
      </c>
      <c r="BU52" s="741">
        <f t="shared" si="83"/>
        <v>3984.3</v>
      </c>
      <c r="BV52" s="741">
        <f t="shared" si="83"/>
        <v>4103.83</v>
      </c>
      <c r="BW52" s="741">
        <f t="shared" si="83"/>
        <v>4226.95</v>
      </c>
      <c r="BX52" s="744"/>
      <c r="BY52" s="744"/>
      <c r="BZ52" s="744"/>
      <c r="CA52" s="744"/>
      <c r="CB52" s="744"/>
      <c r="CC52" s="744"/>
      <c r="CD52" s="740">
        <f t="shared" si="84"/>
        <v>43754.399999999994</v>
      </c>
      <c r="CE52" s="740">
        <f t="shared" si="84"/>
        <v>45067.08</v>
      </c>
      <c r="CF52" s="740">
        <f t="shared" si="84"/>
        <v>46419</v>
      </c>
      <c r="CG52" s="740">
        <f t="shared" si="84"/>
        <v>47811.600000000006</v>
      </c>
      <c r="CH52" s="740">
        <f t="shared" si="84"/>
        <v>49245.96</v>
      </c>
      <c r="CI52" s="740">
        <f t="shared" si="84"/>
        <v>50723.399999999994</v>
      </c>
      <c r="CJ52" s="746" t="s">
        <v>1208</v>
      </c>
      <c r="CK52" s="746" t="s">
        <v>1208</v>
      </c>
      <c r="CL52" s="746" t="s">
        <v>1208</v>
      </c>
      <c r="CM52" s="746" t="s">
        <v>1208</v>
      </c>
      <c r="CN52" s="746" t="s">
        <v>1208</v>
      </c>
      <c r="CO52" s="746" t="s">
        <v>1208</v>
      </c>
      <c r="CP52" s="677" t="e">
        <f t="shared" si="74"/>
        <v>#DIV/0!</v>
      </c>
      <c r="CQ52" s="677" t="e">
        <f t="shared" si="75"/>
        <v>#DIV/0!</v>
      </c>
      <c r="CR52" s="677" t="e">
        <f t="shared" si="76"/>
        <v>#DIV/0!</v>
      </c>
      <c r="CS52" s="677" t="e">
        <f t="shared" si="77"/>
        <v>#DIV/0!</v>
      </c>
      <c r="CT52" s="677" t="e">
        <f t="shared" si="78"/>
        <v>#DIV/0!</v>
      </c>
      <c r="CU52" s="677" t="e">
        <f t="shared" si="79"/>
        <v>#DIV/0!</v>
      </c>
      <c r="CV52" s="764" t="e">
        <f t="shared" si="85"/>
        <v>#DIV/0!</v>
      </c>
      <c r="CW52" s="764" t="e">
        <f t="shared" si="85"/>
        <v>#DIV/0!</v>
      </c>
      <c r="CX52" s="764" t="e">
        <f t="shared" si="85"/>
        <v>#DIV/0!</v>
      </c>
      <c r="CY52" s="764" t="e">
        <f t="shared" si="85"/>
        <v>#DIV/0!</v>
      </c>
      <c r="CZ52" s="764" t="e">
        <f t="shared" si="85"/>
        <v>#DIV/0!</v>
      </c>
      <c r="DA52" s="764" t="e">
        <f t="shared" si="85"/>
        <v>#DIV/0!</v>
      </c>
      <c r="DB52" s="680" t="e">
        <f t="shared" si="86"/>
        <v>#DIV/0!</v>
      </c>
      <c r="DC52" s="680" t="e">
        <f t="shared" si="86"/>
        <v>#DIV/0!</v>
      </c>
      <c r="DD52" s="680" t="e">
        <f t="shared" si="86"/>
        <v>#DIV/0!</v>
      </c>
      <c r="DE52" s="680" t="e">
        <f t="shared" si="86"/>
        <v>#DIV/0!</v>
      </c>
      <c r="DF52" s="680" t="e">
        <f t="shared" si="86"/>
        <v>#DIV/0!</v>
      </c>
      <c r="DG52" s="680" t="e">
        <f t="shared" si="86"/>
        <v>#DIV/0!</v>
      </c>
      <c r="DH52" s="766">
        <f>ROUND($J52*O52, 'Initial Information'!B55)</f>
        <v>0</v>
      </c>
      <c r="DI52" s="766">
        <f>ROUND($J52*T52, 'Initial Information'!C55)</f>
        <v>0</v>
      </c>
      <c r="DJ52" s="766">
        <f>ROUND($J52*Y52, 'Initial Information'!D55)</f>
        <v>0</v>
      </c>
      <c r="DK52" s="766">
        <f>ROUND($J52*AD52, 'Initial Information'!E55)</f>
        <v>0</v>
      </c>
      <c r="DL52" s="766">
        <f>ROUND($J52*AI52, 'Initial Information'!F55)</f>
        <v>0</v>
      </c>
      <c r="DM52" s="766">
        <f>ROUND($J52*AN52, 'Initial Information'!G55)</f>
        <v>0</v>
      </c>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row>
    <row r="53" spans="1:144" s="58" customFormat="1" ht="20.25" customHeight="1">
      <c r="A53" s="55" t="s">
        <v>181</v>
      </c>
      <c r="B53" s="56">
        <v>13</v>
      </c>
      <c r="C53" s="74">
        <v>0</v>
      </c>
      <c r="D53" s="1068" t="s">
        <v>199</v>
      </c>
      <c r="E53" s="966"/>
      <c r="F53" s="966"/>
      <c r="G53" s="56" t="s">
        <v>181</v>
      </c>
      <c r="H53" s="101">
        <v>3540</v>
      </c>
      <c r="I53" s="56" t="s">
        <v>181</v>
      </c>
      <c r="J53" s="105">
        <v>0.17</v>
      </c>
      <c r="K53" s="56" t="s">
        <v>181</v>
      </c>
      <c r="L53" s="68" t="s">
        <v>181</v>
      </c>
      <c r="M53" s="74"/>
      <c r="N53" s="152" t="s">
        <v>181</v>
      </c>
      <c r="O53" s="400">
        <f t="shared" si="51"/>
        <v>0</v>
      </c>
      <c r="P53" s="69" t="s">
        <v>181</v>
      </c>
      <c r="Q53" s="152" t="s">
        <v>181</v>
      </c>
      <c r="R53" s="74"/>
      <c r="S53" s="152" t="s">
        <v>181</v>
      </c>
      <c r="T53" s="400">
        <f t="shared" si="52"/>
        <v>0</v>
      </c>
      <c r="U53" s="69" t="s">
        <v>181</v>
      </c>
      <c r="V53" s="152" t="s">
        <v>181</v>
      </c>
      <c r="W53" s="74"/>
      <c r="X53" s="152" t="s">
        <v>181</v>
      </c>
      <c r="Y53" s="400">
        <f t="shared" si="53"/>
        <v>0</v>
      </c>
      <c r="Z53" s="69" t="s">
        <v>181</v>
      </c>
      <c r="AA53" s="152" t="s">
        <v>181</v>
      </c>
      <c r="AB53" s="74"/>
      <c r="AC53" s="152" t="s">
        <v>181</v>
      </c>
      <c r="AD53" s="400">
        <f t="shared" si="54"/>
        <v>0</v>
      </c>
      <c r="AE53" s="69" t="s">
        <v>181</v>
      </c>
      <c r="AF53" s="152" t="s">
        <v>181</v>
      </c>
      <c r="AG53" s="74"/>
      <c r="AH53" s="152" t="s">
        <v>181</v>
      </c>
      <c r="AI53" s="400">
        <f t="shared" si="55"/>
        <v>0</v>
      </c>
      <c r="AJ53" s="69" t="s">
        <v>181</v>
      </c>
      <c r="AK53" s="152" t="s">
        <v>181</v>
      </c>
      <c r="AL53" s="74"/>
      <c r="AM53" s="152" t="s">
        <v>181</v>
      </c>
      <c r="AN53" s="400">
        <f t="shared" si="56"/>
        <v>0</v>
      </c>
      <c r="AO53" s="75" t="s">
        <v>181</v>
      </c>
      <c r="AP53" s="185" t="s">
        <v>181</v>
      </c>
      <c r="AQ53" s="52">
        <f t="shared" si="82"/>
        <v>0</v>
      </c>
      <c r="AR53" s="188" t="s">
        <v>181</v>
      </c>
      <c r="AS53" s="729"/>
      <c r="AT53" s="76">
        <v>1.03</v>
      </c>
      <c r="AU53" s="76">
        <f t="shared" si="57"/>
        <v>1.0609</v>
      </c>
      <c r="AV53" s="76">
        <f t="shared" si="57"/>
        <v>1.092727</v>
      </c>
      <c r="AW53" s="76">
        <f t="shared" si="57"/>
        <v>1.1255088100000001</v>
      </c>
      <c r="AX53" s="76">
        <f t="shared" si="57"/>
        <v>1.1592740743000001</v>
      </c>
      <c r="AY53" s="76">
        <f t="shared" si="57"/>
        <v>1.1940522965290001</v>
      </c>
      <c r="AZ53" s="51">
        <f t="shared" si="58"/>
        <v>0</v>
      </c>
      <c r="BA53" s="51">
        <f t="shared" si="59"/>
        <v>0</v>
      </c>
      <c r="BB53" s="51">
        <f t="shared" si="60"/>
        <v>0</v>
      </c>
      <c r="BC53" s="51">
        <f t="shared" si="61"/>
        <v>0</v>
      </c>
      <c r="BD53" s="51">
        <f t="shared" si="62"/>
        <v>0</v>
      </c>
      <c r="BE53" s="51">
        <f t="shared" si="63"/>
        <v>0</v>
      </c>
      <c r="BF53" s="127"/>
      <c r="BG53" s="127"/>
      <c r="BH53" s="127"/>
      <c r="BI53" s="127"/>
      <c r="BJ53" s="127"/>
      <c r="BK53" s="127"/>
      <c r="BL53" s="738">
        <f t="shared" si="64"/>
        <v>0</v>
      </c>
      <c r="BM53" s="738">
        <f t="shared" si="65"/>
        <v>0</v>
      </c>
      <c r="BN53" s="738">
        <f t="shared" si="66"/>
        <v>0</v>
      </c>
      <c r="BO53" s="738">
        <f t="shared" si="67"/>
        <v>0</v>
      </c>
      <c r="BP53" s="738">
        <f t="shared" si="68"/>
        <v>0</v>
      </c>
      <c r="BQ53" s="738">
        <f t="shared" si="69"/>
        <v>0</v>
      </c>
      <c r="BR53" s="741">
        <f t="shared" si="83"/>
        <v>3646.2</v>
      </c>
      <c r="BS53" s="741">
        <f t="shared" si="83"/>
        <v>3755.59</v>
      </c>
      <c r="BT53" s="741">
        <f t="shared" si="83"/>
        <v>3868.25</v>
      </c>
      <c r="BU53" s="741">
        <f t="shared" si="83"/>
        <v>3984.3</v>
      </c>
      <c r="BV53" s="741">
        <f t="shared" si="83"/>
        <v>4103.83</v>
      </c>
      <c r="BW53" s="741">
        <f t="shared" si="83"/>
        <v>4226.95</v>
      </c>
      <c r="BX53" s="744"/>
      <c r="BY53" s="744"/>
      <c r="BZ53" s="744"/>
      <c r="CA53" s="744"/>
      <c r="CB53" s="744"/>
      <c r="CC53" s="744"/>
      <c r="CD53" s="740">
        <f t="shared" si="84"/>
        <v>43754.399999999994</v>
      </c>
      <c r="CE53" s="740">
        <f t="shared" si="84"/>
        <v>45067.08</v>
      </c>
      <c r="CF53" s="740">
        <f t="shared" si="84"/>
        <v>46419</v>
      </c>
      <c r="CG53" s="740">
        <f t="shared" si="84"/>
        <v>47811.600000000006</v>
      </c>
      <c r="CH53" s="740">
        <f t="shared" si="84"/>
        <v>49245.96</v>
      </c>
      <c r="CI53" s="740">
        <f t="shared" si="84"/>
        <v>50723.399999999994</v>
      </c>
      <c r="CJ53" s="746" t="s">
        <v>1208</v>
      </c>
      <c r="CK53" s="746" t="s">
        <v>1208</v>
      </c>
      <c r="CL53" s="746" t="s">
        <v>1208</v>
      </c>
      <c r="CM53" s="746" t="s">
        <v>1208</v>
      </c>
      <c r="CN53" s="746" t="s">
        <v>1208</v>
      </c>
      <c r="CO53" s="746" t="s">
        <v>1208</v>
      </c>
      <c r="CP53" s="677" t="e">
        <f t="shared" si="74"/>
        <v>#DIV/0!</v>
      </c>
      <c r="CQ53" s="677" t="e">
        <f t="shared" si="75"/>
        <v>#DIV/0!</v>
      </c>
      <c r="CR53" s="677" t="e">
        <f t="shared" si="76"/>
        <v>#DIV/0!</v>
      </c>
      <c r="CS53" s="677" t="e">
        <f t="shared" si="77"/>
        <v>#DIV/0!</v>
      </c>
      <c r="CT53" s="677" t="e">
        <f t="shared" si="78"/>
        <v>#DIV/0!</v>
      </c>
      <c r="CU53" s="677" t="e">
        <f t="shared" si="79"/>
        <v>#DIV/0!</v>
      </c>
      <c r="CV53" s="764" t="e">
        <f t="shared" si="85"/>
        <v>#DIV/0!</v>
      </c>
      <c r="CW53" s="764" t="e">
        <f t="shared" si="85"/>
        <v>#DIV/0!</v>
      </c>
      <c r="CX53" s="764" t="e">
        <f t="shared" si="85"/>
        <v>#DIV/0!</v>
      </c>
      <c r="CY53" s="764" t="e">
        <f t="shared" si="85"/>
        <v>#DIV/0!</v>
      </c>
      <c r="CZ53" s="764" t="e">
        <f t="shared" si="85"/>
        <v>#DIV/0!</v>
      </c>
      <c r="DA53" s="764" t="e">
        <f t="shared" si="85"/>
        <v>#DIV/0!</v>
      </c>
      <c r="DB53" s="680" t="e">
        <f t="shared" si="86"/>
        <v>#DIV/0!</v>
      </c>
      <c r="DC53" s="680" t="e">
        <f t="shared" si="86"/>
        <v>#DIV/0!</v>
      </c>
      <c r="DD53" s="680" t="e">
        <f t="shared" si="86"/>
        <v>#DIV/0!</v>
      </c>
      <c r="DE53" s="680" t="e">
        <f t="shared" si="86"/>
        <v>#DIV/0!</v>
      </c>
      <c r="DF53" s="680" t="e">
        <f t="shared" si="86"/>
        <v>#DIV/0!</v>
      </c>
      <c r="DG53" s="680" t="e">
        <f t="shared" si="86"/>
        <v>#DIV/0!</v>
      </c>
      <c r="DH53" s="766">
        <f>ROUND($J53*O53, 'Initial Information'!B56)</f>
        <v>0</v>
      </c>
      <c r="DI53" s="766">
        <f>ROUND($J53*T53, 'Initial Information'!C56)</f>
        <v>0</v>
      </c>
      <c r="DJ53" s="766">
        <f>ROUND($J53*Y53, 'Initial Information'!D56)</f>
        <v>0</v>
      </c>
      <c r="DK53" s="766">
        <f>ROUND($J53*AD53, 'Initial Information'!E56)</f>
        <v>0</v>
      </c>
      <c r="DL53" s="766">
        <f>ROUND($J53*AI53, 'Initial Information'!F56)</f>
        <v>0</v>
      </c>
      <c r="DM53" s="766">
        <f>ROUND($J53*AN53, 'Initial Information'!G56)</f>
        <v>0</v>
      </c>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row>
    <row r="54" spans="1:144" s="58" customFormat="1" ht="20.25" customHeight="1">
      <c r="A54" s="55" t="s">
        <v>181</v>
      </c>
      <c r="B54" s="56">
        <v>14</v>
      </c>
      <c r="C54" s="74">
        <v>0</v>
      </c>
      <c r="D54" s="1068" t="s">
        <v>199</v>
      </c>
      <c r="E54" s="966"/>
      <c r="F54" s="966"/>
      <c r="G54" s="56" t="s">
        <v>181</v>
      </c>
      <c r="H54" s="101">
        <v>3540</v>
      </c>
      <c r="I54" s="56" t="s">
        <v>181</v>
      </c>
      <c r="J54" s="105">
        <v>0.17</v>
      </c>
      <c r="K54" s="56" t="s">
        <v>181</v>
      </c>
      <c r="L54" s="68" t="s">
        <v>181</v>
      </c>
      <c r="M54" s="74"/>
      <c r="N54" s="152" t="s">
        <v>181</v>
      </c>
      <c r="O54" s="400">
        <f t="shared" si="51"/>
        <v>0</v>
      </c>
      <c r="P54" s="69" t="s">
        <v>181</v>
      </c>
      <c r="Q54" s="152" t="s">
        <v>181</v>
      </c>
      <c r="R54" s="74"/>
      <c r="S54" s="152" t="s">
        <v>181</v>
      </c>
      <c r="T54" s="400">
        <f t="shared" si="52"/>
        <v>0</v>
      </c>
      <c r="U54" s="69" t="s">
        <v>181</v>
      </c>
      <c r="V54" s="152" t="s">
        <v>181</v>
      </c>
      <c r="W54" s="74"/>
      <c r="X54" s="152" t="s">
        <v>181</v>
      </c>
      <c r="Y54" s="400">
        <f t="shared" si="53"/>
        <v>0</v>
      </c>
      <c r="Z54" s="69" t="s">
        <v>181</v>
      </c>
      <c r="AA54" s="152" t="s">
        <v>181</v>
      </c>
      <c r="AB54" s="74"/>
      <c r="AC54" s="152" t="s">
        <v>181</v>
      </c>
      <c r="AD54" s="400">
        <f t="shared" si="54"/>
        <v>0</v>
      </c>
      <c r="AE54" s="69" t="s">
        <v>181</v>
      </c>
      <c r="AF54" s="152" t="s">
        <v>181</v>
      </c>
      <c r="AG54" s="74"/>
      <c r="AH54" s="152" t="s">
        <v>181</v>
      </c>
      <c r="AI54" s="400">
        <f t="shared" si="55"/>
        <v>0</v>
      </c>
      <c r="AJ54" s="69" t="s">
        <v>181</v>
      </c>
      <c r="AK54" s="152" t="s">
        <v>181</v>
      </c>
      <c r="AL54" s="74"/>
      <c r="AM54" s="152" t="s">
        <v>181</v>
      </c>
      <c r="AN54" s="400">
        <f t="shared" si="56"/>
        <v>0</v>
      </c>
      <c r="AO54" s="75" t="s">
        <v>181</v>
      </c>
      <c r="AP54" s="185" t="s">
        <v>181</v>
      </c>
      <c r="AQ54" s="52">
        <f t="shared" si="82"/>
        <v>0</v>
      </c>
      <c r="AR54" s="188" t="s">
        <v>181</v>
      </c>
      <c r="AS54" s="729"/>
      <c r="AT54" s="76">
        <v>1.03</v>
      </c>
      <c r="AU54" s="76">
        <f t="shared" si="57"/>
        <v>1.0609</v>
      </c>
      <c r="AV54" s="76">
        <f t="shared" si="57"/>
        <v>1.092727</v>
      </c>
      <c r="AW54" s="76">
        <f t="shared" si="57"/>
        <v>1.1255088100000001</v>
      </c>
      <c r="AX54" s="76">
        <f t="shared" si="57"/>
        <v>1.1592740743000001</v>
      </c>
      <c r="AY54" s="76">
        <f t="shared" si="57"/>
        <v>1.1940522965290001</v>
      </c>
      <c r="AZ54" s="51">
        <f t="shared" si="58"/>
        <v>0</v>
      </c>
      <c r="BA54" s="51">
        <f t="shared" si="59"/>
        <v>0</v>
      </c>
      <c r="BB54" s="51">
        <f t="shared" si="60"/>
        <v>0</v>
      </c>
      <c r="BC54" s="51">
        <f t="shared" si="61"/>
        <v>0</v>
      </c>
      <c r="BD54" s="51">
        <f t="shared" si="62"/>
        <v>0</v>
      </c>
      <c r="BE54" s="51">
        <f t="shared" si="63"/>
        <v>0</v>
      </c>
      <c r="BF54" s="127"/>
      <c r="BG54" s="127"/>
      <c r="BH54" s="127"/>
      <c r="BI54" s="127"/>
      <c r="BJ54" s="127"/>
      <c r="BK54" s="127"/>
      <c r="BL54" s="738">
        <f t="shared" si="64"/>
        <v>0</v>
      </c>
      <c r="BM54" s="738">
        <f t="shared" si="65"/>
        <v>0</v>
      </c>
      <c r="BN54" s="738">
        <f t="shared" si="66"/>
        <v>0</v>
      </c>
      <c r="BO54" s="738">
        <f t="shared" si="67"/>
        <v>0</v>
      </c>
      <c r="BP54" s="738">
        <f t="shared" si="68"/>
        <v>0</v>
      </c>
      <c r="BQ54" s="738">
        <f t="shared" si="69"/>
        <v>0</v>
      </c>
      <c r="BR54" s="741">
        <f t="shared" si="83"/>
        <v>3646.2</v>
      </c>
      <c r="BS54" s="741">
        <f t="shared" si="83"/>
        <v>3755.59</v>
      </c>
      <c r="BT54" s="741">
        <f t="shared" si="83"/>
        <v>3868.25</v>
      </c>
      <c r="BU54" s="741">
        <f t="shared" si="83"/>
        <v>3984.3</v>
      </c>
      <c r="BV54" s="741">
        <f t="shared" si="83"/>
        <v>4103.83</v>
      </c>
      <c r="BW54" s="741">
        <f t="shared" si="83"/>
        <v>4226.95</v>
      </c>
      <c r="BX54" s="744"/>
      <c r="BY54" s="744"/>
      <c r="BZ54" s="744"/>
      <c r="CA54" s="744"/>
      <c r="CB54" s="744"/>
      <c r="CC54" s="744"/>
      <c r="CD54" s="740">
        <f t="shared" si="84"/>
        <v>43754.399999999994</v>
      </c>
      <c r="CE54" s="740">
        <f t="shared" si="84"/>
        <v>45067.08</v>
      </c>
      <c r="CF54" s="740">
        <f t="shared" si="84"/>
        <v>46419</v>
      </c>
      <c r="CG54" s="740">
        <f t="shared" si="84"/>
        <v>47811.600000000006</v>
      </c>
      <c r="CH54" s="740">
        <f t="shared" si="84"/>
        <v>49245.96</v>
      </c>
      <c r="CI54" s="740">
        <f t="shared" si="84"/>
        <v>50723.399999999994</v>
      </c>
      <c r="CJ54" s="746" t="s">
        <v>1208</v>
      </c>
      <c r="CK54" s="746" t="s">
        <v>1208</v>
      </c>
      <c r="CL54" s="746" t="s">
        <v>1208</v>
      </c>
      <c r="CM54" s="746" t="s">
        <v>1208</v>
      </c>
      <c r="CN54" s="746" t="s">
        <v>1208</v>
      </c>
      <c r="CO54" s="746" t="s">
        <v>1208</v>
      </c>
      <c r="CP54" s="677" t="e">
        <f t="shared" si="74"/>
        <v>#DIV/0!</v>
      </c>
      <c r="CQ54" s="677" t="e">
        <f t="shared" si="75"/>
        <v>#DIV/0!</v>
      </c>
      <c r="CR54" s="677" t="e">
        <f t="shared" si="76"/>
        <v>#DIV/0!</v>
      </c>
      <c r="CS54" s="677" t="e">
        <f t="shared" si="77"/>
        <v>#DIV/0!</v>
      </c>
      <c r="CT54" s="677" t="e">
        <f t="shared" si="78"/>
        <v>#DIV/0!</v>
      </c>
      <c r="CU54" s="677" t="e">
        <f t="shared" si="79"/>
        <v>#DIV/0!</v>
      </c>
      <c r="CV54" s="764" t="e">
        <f t="shared" si="85"/>
        <v>#DIV/0!</v>
      </c>
      <c r="CW54" s="764" t="e">
        <f t="shared" si="85"/>
        <v>#DIV/0!</v>
      </c>
      <c r="CX54" s="764" t="e">
        <f t="shared" si="85"/>
        <v>#DIV/0!</v>
      </c>
      <c r="CY54" s="764" t="e">
        <f t="shared" si="85"/>
        <v>#DIV/0!</v>
      </c>
      <c r="CZ54" s="764" t="e">
        <f t="shared" si="85"/>
        <v>#DIV/0!</v>
      </c>
      <c r="DA54" s="764" t="e">
        <f t="shared" si="85"/>
        <v>#DIV/0!</v>
      </c>
      <c r="DB54" s="680" t="e">
        <f t="shared" si="86"/>
        <v>#DIV/0!</v>
      </c>
      <c r="DC54" s="680" t="e">
        <f t="shared" si="86"/>
        <v>#DIV/0!</v>
      </c>
      <c r="DD54" s="680" t="e">
        <f t="shared" si="86"/>
        <v>#DIV/0!</v>
      </c>
      <c r="DE54" s="680" t="e">
        <f t="shared" si="86"/>
        <v>#DIV/0!</v>
      </c>
      <c r="DF54" s="680" t="e">
        <f t="shared" si="86"/>
        <v>#DIV/0!</v>
      </c>
      <c r="DG54" s="680" t="e">
        <f t="shared" si="86"/>
        <v>#DIV/0!</v>
      </c>
      <c r="DH54" s="766">
        <f>ROUND($J54*O54, 'Initial Information'!B57)</f>
        <v>0</v>
      </c>
      <c r="DI54" s="766">
        <f>ROUND($J54*T54, 'Initial Information'!C57)</f>
        <v>0</v>
      </c>
      <c r="DJ54" s="766">
        <f>ROUND($J54*Y54, 'Initial Information'!D57)</f>
        <v>0</v>
      </c>
      <c r="DK54" s="766">
        <f>ROUND($J54*AD54, 'Initial Information'!E57)</f>
        <v>0</v>
      </c>
      <c r="DL54" s="766">
        <f>ROUND($J54*AI54, 'Initial Information'!F57)</f>
        <v>0</v>
      </c>
      <c r="DM54" s="766">
        <f>ROUND($J54*AN54, 'Initial Information'!G57)</f>
        <v>0</v>
      </c>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row>
    <row r="55" spans="1:144" s="58" customFormat="1" ht="20.25" customHeight="1">
      <c r="A55" s="55" t="s">
        <v>181</v>
      </c>
      <c r="B55" s="56">
        <v>15</v>
      </c>
      <c r="C55" s="74">
        <v>0</v>
      </c>
      <c r="D55" s="1068" t="s">
        <v>200</v>
      </c>
      <c r="E55" s="966"/>
      <c r="F55" s="966"/>
      <c r="G55" s="56" t="s">
        <v>181</v>
      </c>
      <c r="H55" s="101">
        <v>3270</v>
      </c>
      <c r="I55" s="56" t="s">
        <v>181</v>
      </c>
      <c r="J55" s="105">
        <v>0.17</v>
      </c>
      <c r="K55" s="56" t="s">
        <v>181</v>
      </c>
      <c r="L55" s="68" t="s">
        <v>181</v>
      </c>
      <c r="M55" s="74"/>
      <c r="N55" s="152" t="s">
        <v>181</v>
      </c>
      <c r="O55" s="400">
        <f t="shared" si="51"/>
        <v>0</v>
      </c>
      <c r="P55" s="69" t="s">
        <v>181</v>
      </c>
      <c r="Q55" s="152" t="s">
        <v>181</v>
      </c>
      <c r="R55" s="74"/>
      <c r="S55" s="152" t="s">
        <v>181</v>
      </c>
      <c r="T55" s="400">
        <f t="shared" si="52"/>
        <v>0</v>
      </c>
      <c r="U55" s="69" t="s">
        <v>181</v>
      </c>
      <c r="V55" s="152" t="s">
        <v>181</v>
      </c>
      <c r="W55" s="74"/>
      <c r="X55" s="152" t="s">
        <v>181</v>
      </c>
      <c r="Y55" s="400">
        <f t="shared" si="53"/>
        <v>0</v>
      </c>
      <c r="Z55" s="69" t="s">
        <v>181</v>
      </c>
      <c r="AA55" s="152" t="s">
        <v>181</v>
      </c>
      <c r="AB55" s="74"/>
      <c r="AC55" s="152" t="s">
        <v>181</v>
      </c>
      <c r="AD55" s="400">
        <f t="shared" si="54"/>
        <v>0</v>
      </c>
      <c r="AE55" s="69" t="s">
        <v>181</v>
      </c>
      <c r="AF55" s="152" t="s">
        <v>181</v>
      </c>
      <c r="AG55" s="74"/>
      <c r="AH55" s="152" t="s">
        <v>181</v>
      </c>
      <c r="AI55" s="400">
        <f t="shared" si="55"/>
        <v>0</v>
      </c>
      <c r="AJ55" s="69" t="s">
        <v>181</v>
      </c>
      <c r="AK55" s="152" t="s">
        <v>181</v>
      </c>
      <c r="AL55" s="74"/>
      <c r="AM55" s="152" t="s">
        <v>181</v>
      </c>
      <c r="AN55" s="400">
        <f t="shared" si="56"/>
        <v>0</v>
      </c>
      <c r="AO55" s="75" t="s">
        <v>181</v>
      </c>
      <c r="AP55" s="185" t="s">
        <v>181</v>
      </c>
      <c r="AQ55" s="52">
        <f t="shared" si="82"/>
        <v>0</v>
      </c>
      <c r="AR55" s="188" t="s">
        <v>181</v>
      </c>
      <c r="AS55" s="729"/>
      <c r="AT55" s="76">
        <v>1.03</v>
      </c>
      <c r="AU55" s="76">
        <f t="shared" si="57"/>
        <v>1.0609</v>
      </c>
      <c r="AV55" s="76">
        <f t="shared" si="57"/>
        <v>1.092727</v>
      </c>
      <c r="AW55" s="76">
        <f t="shared" si="57"/>
        <v>1.1255088100000001</v>
      </c>
      <c r="AX55" s="76">
        <f t="shared" si="57"/>
        <v>1.1592740743000001</v>
      </c>
      <c r="AY55" s="76">
        <f t="shared" si="57"/>
        <v>1.1940522965290001</v>
      </c>
      <c r="AZ55" s="51">
        <f t="shared" si="58"/>
        <v>0</v>
      </c>
      <c r="BA55" s="51">
        <f t="shared" si="59"/>
        <v>0</v>
      </c>
      <c r="BB55" s="51">
        <f t="shared" si="60"/>
        <v>0</v>
      </c>
      <c r="BC55" s="51">
        <f t="shared" si="61"/>
        <v>0</v>
      </c>
      <c r="BD55" s="51">
        <f t="shared" si="62"/>
        <v>0</v>
      </c>
      <c r="BE55" s="51">
        <f t="shared" si="63"/>
        <v>0</v>
      </c>
      <c r="BF55" s="127"/>
      <c r="BG55" s="127"/>
      <c r="BH55" s="127"/>
      <c r="BI55" s="127"/>
      <c r="BJ55" s="127"/>
      <c r="BK55" s="127"/>
      <c r="BL55" s="738">
        <f t="shared" si="64"/>
        <v>0</v>
      </c>
      <c r="BM55" s="738">
        <f t="shared" si="65"/>
        <v>0</v>
      </c>
      <c r="BN55" s="738">
        <f t="shared" si="66"/>
        <v>0</v>
      </c>
      <c r="BO55" s="738">
        <f t="shared" si="67"/>
        <v>0</v>
      </c>
      <c r="BP55" s="738">
        <f t="shared" si="68"/>
        <v>0</v>
      </c>
      <c r="BQ55" s="738">
        <f t="shared" si="69"/>
        <v>0</v>
      </c>
      <c r="BR55" s="741">
        <f t="shared" si="83"/>
        <v>3368.1</v>
      </c>
      <c r="BS55" s="741">
        <f t="shared" si="83"/>
        <v>3469.14</v>
      </c>
      <c r="BT55" s="741">
        <f t="shared" si="83"/>
        <v>3573.22</v>
      </c>
      <c r="BU55" s="741">
        <f t="shared" si="83"/>
        <v>3680.41</v>
      </c>
      <c r="BV55" s="741">
        <f t="shared" si="83"/>
        <v>3790.83</v>
      </c>
      <c r="BW55" s="741">
        <f t="shared" si="83"/>
        <v>3904.55</v>
      </c>
      <c r="BX55" s="744"/>
      <c r="BY55" s="744"/>
      <c r="BZ55" s="744"/>
      <c r="CA55" s="744"/>
      <c r="CB55" s="744"/>
      <c r="CC55" s="744"/>
      <c r="CD55" s="740">
        <f t="shared" si="84"/>
        <v>40417.199999999997</v>
      </c>
      <c r="CE55" s="740">
        <f t="shared" si="84"/>
        <v>41629.68</v>
      </c>
      <c r="CF55" s="740">
        <f t="shared" si="84"/>
        <v>42878.64</v>
      </c>
      <c r="CG55" s="740">
        <f t="shared" si="84"/>
        <v>44164.92</v>
      </c>
      <c r="CH55" s="740">
        <f t="shared" si="84"/>
        <v>45489.96</v>
      </c>
      <c r="CI55" s="740">
        <f t="shared" si="84"/>
        <v>46854.600000000006</v>
      </c>
      <c r="CJ55" s="746" t="s">
        <v>1208</v>
      </c>
      <c r="CK55" s="746" t="s">
        <v>1208</v>
      </c>
      <c r="CL55" s="746" t="s">
        <v>1208</v>
      </c>
      <c r="CM55" s="746" t="s">
        <v>1208</v>
      </c>
      <c r="CN55" s="746" t="s">
        <v>1208</v>
      </c>
      <c r="CO55" s="746" t="s">
        <v>1208</v>
      </c>
      <c r="CP55" s="677" t="e">
        <f t="shared" si="74"/>
        <v>#DIV/0!</v>
      </c>
      <c r="CQ55" s="677" t="e">
        <f t="shared" si="75"/>
        <v>#DIV/0!</v>
      </c>
      <c r="CR55" s="677" t="e">
        <f t="shared" si="76"/>
        <v>#DIV/0!</v>
      </c>
      <c r="CS55" s="677" t="e">
        <f t="shared" si="77"/>
        <v>#DIV/0!</v>
      </c>
      <c r="CT55" s="677" t="e">
        <f t="shared" si="78"/>
        <v>#DIV/0!</v>
      </c>
      <c r="CU55" s="677" t="e">
        <f t="shared" si="79"/>
        <v>#DIV/0!</v>
      </c>
      <c r="CV55" s="764" t="e">
        <f t="shared" si="85"/>
        <v>#DIV/0!</v>
      </c>
      <c r="CW55" s="764" t="e">
        <f t="shared" si="85"/>
        <v>#DIV/0!</v>
      </c>
      <c r="CX55" s="764" t="e">
        <f t="shared" si="85"/>
        <v>#DIV/0!</v>
      </c>
      <c r="CY55" s="764" t="e">
        <f t="shared" si="85"/>
        <v>#DIV/0!</v>
      </c>
      <c r="CZ55" s="764" t="e">
        <f t="shared" si="85"/>
        <v>#DIV/0!</v>
      </c>
      <c r="DA55" s="764" t="e">
        <f t="shared" si="85"/>
        <v>#DIV/0!</v>
      </c>
      <c r="DB55" s="680" t="e">
        <f t="shared" si="86"/>
        <v>#DIV/0!</v>
      </c>
      <c r="DC55" s="680" t="e">
        <f t="shared" si="86"/>
        <v>#DIV/0!</v>
      </c>
      <c r="DD55" s="680" t="e">
        <f t="shared" si="86"/>
        <v>#DIV/0!</v>
      </c>
      <c r="DE55" s="680" t="e">
        <f t="shared" si="86"/>
        <v>#DIV/0!</v>
      </c>
      <c r="DF55" s="680" t="e">
        <f t="shared" si="86"/>
        <v>#DIV/0!</v>
      </c>
      <c r="DG55" s="680" t="e">
        <f t="shared" si="86"/>
        <v>#DIV/0!</v>
      </c>
      <c r="DH55" s="766">
        <f>ROUND($J55*O55, 'Initial Information'!B58)</f>
        <v>0</v>
      </c>
      <c r="DI55" s="766">
        <f>ROUND($J55*T55, 'Initial Information'!C58)</f>
        <v>0</v>
      </c>
      <c r="DJ55" s="766">
        <f>ROUND($J55*Y55, 'Initial Information'!D58)</f>
        <v>0</v>
      </c>
      <c r="DK55" s="766">
        <f>ROUND($J55*AD55, 'Initial Information'!E58)</f>
        <v>0</v>
      </c>
      <c r="DL55" s="766">
        <f>ROUND($J55*AI55, 'Initial Information'!F58)</f>
        <v>0</v>
      </c>
      <c r="DM55" s="766">
        <f>ROUND($J55*AN55, 'Initial Information'!G58)</f>
        <v>0</v>
      </c>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row>
    <row r="56" spans="1:144" s="58" customFormat="1" ht="20.25" customHeight="1">
      <c r="A56" s="55" t="s">
        <v>181</v>
      </c>
      <c r="B56" s="56">
        <v>16</v>
      </c>
      <c r="C56" s="74">
        <v>0</v>
      </c>
      <c r="D56" s="1068" t="s">
        <v>200</v>
      </c>
      <c r="E56" s="966"/>
      <c r="F56" s="966"/>
      <c r="G56" s="56" t="s">
        <v>181</v>
      </c>
      <c r="H56" s="101">
        <v>3270</v>
      </c>
      <c r="I56" s="56" t="s">
        <v>181</v>
      </c>
      <c r="J56" s="105">
        <v>0.17</v>
      </c>
      <c r="K56" s="56" t="s">
        <v>181</v>
      </c>
      <c r="L56" s="68" t="s">
        <v>181</v>
      </c>
      <c r="M56" s="74"/>
      <c r="N56" s="152" t="s">
        <v>181</v>
      </c>
      <c r="O56" s="400">
        <f t="shared" si="51"/>
        <v>0</v>
      </c>
      <c r="P56" s="69" t="s">
        <v>181</v>
      </c>
      <c r="Q56" s="152" t="s">
        <v>181</v>
      </c>
      <c r="R56" s="74"/>
      <c r="S56" s="152" t="s">
        <v>181</v>
      </c>
      <c r="T56" s="400">
        <f t="shared" si="52"/>
        <v>0</v>
      </c>
      <c r="U56" s="69" t="s">
        <v>181</v>
      </c>
      <c r="V56" s="152" t="s">
        <v>181</v>
      </c>
      <c r="W56" s="74"/>
      <c r="X56" s="152" t="s">
        <v>181</v>
      </c>
      <c r="Y56" s="400">
        <f t="shared" si="53"/>
        <v>0</v>
      </c>
      <c r="Z56" s="69" t="s">
        <v>181</v>
      </c>
      <c r="AA56" s="152" t="s">
        <v>181</v>
      </c>
      <c r="AB56" s="74"/>
      <c r="AC56" s="152" t="s">
        <v>181</v>
      </c>
      <c r="AD56" s="400">
        <f t="shared" si="54"/>
        <v>0</v>
      </c>
      <c r="AE56" s="69" t="s">
        <v>181</v>
      </c>
      <c r="AF56" s="152" t="s">
        <v>181</v>
      </c>
      <c r="AG56" s="74"/>
      <c r="AH56" s="152" t="s">
        <v>181</v>
      </c>
      <c r="AI56" s="400">
        <f t="shared" si="55"/>
        <v>0</v>
      </c>
      <c r="AJ56" s="69" t="s">
        <v>181</v>
      </c>
      <c r="AK56" s="152" t="s">
        <v>181</v>
      </c>
      <c r="AL56" s="74"/>
      <c r="AM56" s="152" t="s">
        <v>181</v>
      </c>
      <c r="AN56" s="400">
        <f t="shared" si="56"/>
        <v>0</v>
      </c>
      <c r="AO56" s="75" t="s">
        <v>181</v>
      </c>
      <c r="AP56" s="185" t="s">
        <v>181</v>
      </c>
      <c r="AQ56" s="52">
        <f t="shared" si="82"/>
        <v>0</v>
      </c>
      <c r="AR56" s="188" t="s">
        <v>181</v>
      </c>
      <c r="AS56" s="729"/>
      <c r="AT56" s="76">
        <v>1.03</v>
      </c>
      <c r="AU56" s="76">
        <f t="shared" si="57"/>
        <v>1.0609</v>
      </c>
      <c r="AV56" s="76">
        <f t="shared" si="57"/>
        <v>1.092727</v>
      </c>
      <c r="AW56" s="76">
        <f t="shared" si="57"/>
        <v>1.1255088100000001</v>
      </c>
      <c r="AX56" s="76">
        <f t="shared" si="57"/>
        <v>1.1592740743000001</v>
      </c>
      <c r="AY56" s="76">
        <f t="shared" si="57"/>
        <v>1.1940522965290001</v>
      </c>
      <c r="AZ56" s="51">
        <f t="shared" si="58"/>
        <v>0</v>
      </c>
      <c r="BA56" s="51">
        <f t="shared" si="59"/>
        <v>0</v>
      </c>
      <c r="BB56" s="51">
        <f t="shared" si="60"/>
        <v>0</v>
      </c>
      <c r="BC56" s="51">
        <f t="shared" si="61"/>
        <v>0</v>
      </c>
      <c r="BD56" s="51">
        <f t="shared" si="62"/>
        <v>0</v>
      </c>
      <c r="BE56" s="51">
        <f t="shared" si="63"/>
        <v>0</v>
      </c>
      <c r="BF56" s="127"/>
      <c r="BG56" s="127"/>
      <c r="BH56" s="127"/>
      <c r="BI56" s="127"/>
      <c r="BJ56" s="127"/>
      <c r="BK56" s="127"/>
      <c r="BL56" s="738">
        <f t="shared" si="64"/>
        <v>0</v>
      </c>
      <c r="BM56" s="738">
        <f t="shared" si="65"/>
        <v>0</v>
      </c>
      <c r="BN56" s="738">
        <f t="shared" si="66"/>
        <v>0</v>
      </c>
      <c r="BO56" s="738">
        <f t="shared" si="67"/>
        <v>0</v>
      </c>
      <c r="BP56" s="738">
        <f t="shared" si="68"/>
        <v>0</v>
      </c>
      <c r="BQ56" s="738">
        <f t="shared" si="69"/>
        <v>0</v>
      </c>
      <c r="BR56" s="741">
        <f t="shared" si="83"/>
        <v>3368.1</v>
      </c>
      <c r="BS56" s="741">
        <f t="shared" si="83"/>
        <v>3469.14</v>
      </c>
      <c r="BT56" s="741">
        <f t="shared" si="83"/>
        <v>3573.22</v>
      </c>
      <c r="BU56" s="741">
        <f t="shared" si="83"/>
        <v>3680.41</v>
      </c>
      <c r="BV56" s="741">
        <f t="shared" si="83"/>
        <v>3790.83</v>
      </c>
      <c r="BW56" s="741">
        <f t="shared" si="83"/>
        <v>3904.55</v>
      </c>
      <c r="BX56" s="744"/>
      <c r="BY56" s="744"/>
      <c r="BZ56" s="744"/>
      <c r="CA56" s="744"/>
      <c r="CB56" s="744"/>
      <c r="CC56" s="744"/>
      <c r="CD56" s="740">
        <f t="shared" si="84"/>
        <v>40417.199999999997</v>
      </c>
      <c r="CE56" s="740">
        <f t="shared" si="84"/>
        <v>41629.68</v>
      </c>
      <c r="CF56" s="740">
        <f t="shared" si="84"/>
        <v>42878.64</v>
      </c>
      <c r="CG56" s="740">
        <f t="shared" si="84"/>
        <v>44164.92</v>
      </c>
      <c r="CH56" s="740">
        <f t="shared" si="84"/>
        <v>45489.96</v>
      </c>
      <c r="CI56" s="740">
        <f t="shared" si="84"/>
        <v>46854.600000000006</v>
      </c>
      <c r="CJ56" s="746" t="s">
        <v>1208</v>
      </c>
      <c r="CK56" s="746" t="s">
        <v>1208</v>
      </c>
      <c r="CL56" s="746" t="s">
        <v>1208</v>
      </c>
      <c r="CM56" s="746" t="s">
        <v>1208</v>
      </c>
      <c r="CN56" s="746" t="s">
        <v>1208</v>
      </c>
      <c r="CO56" s="746" t="s">
        <v>1208</v>
      </c>
      <c r="CP56" s="677" t="e">
        <f t="shared" si="74"/>
        <v>#DIV/0!</v>
      </c>
      <c r="CQ56" s="677" t="e">
        <f t="shared" si="75"/>
        <v>#DIV/0!</v>
      </c>
      <c r="CR56" s="677" t="e">
        <f t="shared" si="76"/>
        <v>#DIV/0!</v>
      </c>
      <c r="CS56" s="677" t="e">
        <f t="shared" si="77"/>
        <v>#DIV/0!</v>
      </c>
      <c r="CT56" s="677" t="e">
        <f t="shared" si="78"/>
        <v>#DIV/0!</v>
      </c>
      <c r="CU56" s="677" t="e">
        <f t="shared" si="79"/>
        <v>#DIV/0!</v>
      </c>
      <c r="CV56" s="764" t="e">
        <f t="shared" si="85"/>
        <v>#DIV/0!</v>
      </c>
      <c r="CW56" s="764" t="e">
        <f t="shared" si="85"/>
        <v>#DIV/0!</v>
      </c>
      <c r="CX56" s="764" t="e">
        <f t="shared" si="85"/>
        <v>#DIV/0!</v>
      </c>
      <c r="CY56" s="764" t="e">
        <f t="shared" si="85"/>
        <v>#DIV/0!</v>
      </c>
      <c r="CZ56" s="764" t="e">
        <f t="shared" si="85"/>
        <v>#DIV/0!</v>
      </c>
      <c r="DA56" s="764" t="e">
        <f t="shared" si="85"/>
        <v>#DIV/0!</v>
      </c>
      <c r="DB56" s="680" t="e">
        <f t="shared" si="86"/>
        <v>#DIV/0!</v>
      </c>
      <c r="DC56" s="680" t="e">
        <f t="shared" si="86"/>
        <v>#DIV/0!</v>
      </c>
      <c r="DD56" s="680" t="e">
        <f t="shared" si="86"/>
        <v>#DIV/0!</v>
      </c>
      <c r="DE56" s="680" t="e">
        <f t="shared" si="86"/>
        <v>#DIV/0!</v>
      </c>
      <c r="DF56" s="680" t="e">
        <f t="shared" si="86"/>
        <v>#DIV/0!</v>
      </c>
      <c r="DG56" s="680" t="e">
        <f t="shared" si="86"/>
        <v>#DIV/0!</v>
      </c>
      <c r="DH56" s="766">
        <f>ROUND($J56*O56, 'Initial Information'!B59)</f>
        <v>0</v>
      </c>
      <c r="DI56" s="766">
        <f>ROUND($J56*T56, 'Initial Information'!C59)</f>
        <v>0</v>
      </c>
      <c r="DJ56" s="766">
        <f>ROUND($J56*Y56, 'Initial Information'!D59)</f>
        <v>0</v>
      </c>
      <c r="DK56" s="766">
        <f>ROUND($J56*AD56, 'Initial Information'!E59)</f>
        <v>0</v>
      </c>
      <c r="DL56" s="766">
        <f>ROUND($J56*AI56, 'Initial Information'!F59)</f>
        <v>0</v>
      </c>
      <c r="DM56" s="766">
        <f>ROUND($J56*AN56, 'Initial Information'!G59)</f>
        <v>0</v>
      </c>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row>
    <row r="57" spans="1:144" s="58" customFormat="1" ht="20.25" customHeight="1">
      <c r="A57" s="55" t="s">
        <v>181</v>
      </c>
      <c r="B57" s="56">
        <v>17</v>
      </c>
      <c r="C57" s="74">
        <v>0</v>
      </c>
      <c r="D57" s="1068" t="s">
        <v>200</v>
      </c>
      <c r="E57" s="966"/>
      <c r="F57" s="966"/>
      <c r="G57" s="56" t="s">
        <v>181</v>
      </c>
      <c r="H57" s="101">
        <v>3270</v>
      </c>
      <c r="I57" s="56" t="s">
        <v>181</v>
      </c>
      <c r="J57" s="105">
        <v>0.17</v>
      </c>
      <c r="K57" s="56" t="s">
        <v>181</v>
      </c>
      <c r="L57" s="68" t="s">
        <v>181</v>
      </c>
      <c r="M57" s="74"/>
      <c r="N57" s="152" t="s">
        <v>181</v>
      </c>
      <c r="O57" s="400">
        <f t="shared" si="51"/>
        <v>0</v>
      </c>
      <c r="P57" s="69" t="s">
        <v>181</v>
      </c>
      <c r="Q57" s="152" t="s">
        <v>181</v>
      </c>
      <c r="R57" s="74"/>
      <c r="S57" s="152" t="s">
        <v>181</v>
      </c>
      <c r="T57" s="400">
        <f t="shared" si="52"/>
        <v>0</v>
      </c>
      <c r="U57" s="69" t="s">
        <v>181</v>
      </c>
      <c r="V57" s="152" t="s">
        <v>181</v>
      </c>
      <c r="W57" s="74"/>
      <c r="X57" s="152" t="s">
        <v>181</v>
      </c>
      <c r="Y57" s="400">
        <f t="shared" si="53"/>
        <v>0</v>
      </c>
      <c r="Z57" s="69" t="s">
        <v>181</v>
      </c>
      <c r="AA57" s="152" t="s">
        <v>181</v>
      </c>
      <c r="AB57" s="74"/>
      <c r="AC57" s="152" t="s">
        <v>181</v>
      </c>
      <c r="AD57" s="400">
        <f t="shared" si="54"/>
        <v>0</v>
      </c>
      <c r="AE57" s="69" t="s">
        <v>181</v>
      </c>
      <c r="AF57" s="152" t="s">
        <v>181</v>
      </c>
      <c r="AG57" s="74"/>
      <c r="AH57" s="152" t="s">
        <v>181</v>
      </c>
      <c r="AI57" s="400">
        <f t="shared" si="55"/>
        <v>0</v>
      </c>
      <c r="AJ57" s="69" t="s">
        <v>181</v>
      </c>
      <c r="AK57" s="152" t="s">
        <v>181</v>
      </c>
      <c r="AL57" s="74"/>
      <c r="AM57" s="152" t="s">
        <v>181</v>
      </c>
      <c r="AN57" s="400">
        <f t="shared" si="56"/>
        <v>0</v>
      </c>
      <c r="AO57" s="75" t="s">
        <v>181</v>
      </c>
      <c r="AP57" s="185" t="s">
        <v>181</v>
      </c>
      <c r="AQ57" s="52">
        <f t="shared" si="82"/>
        <v>0</v>
      </c>
      <c r="AR57" s="188" t="s">
        <v>181</v>
      </c>
      <c r="AS57" s="729"/>
      <c r="AT57" s="76">
        <v>1.03</v>
      </c>
      <c r="AU57" s="76">
        <f t="shared" ref="AU57:AY60" si="87">1.03*AT57</f>
        <v>1.0609</v>
      </c>
      <c r="AV57" s="76">
        <f t="shared" si="87"/>
        <v>1.092727</v>
      </c>
      <c r="AW57" s="76">
        <f t="shared" si="87"/>
        <v>1.1255088100000001</v>
      </c>
      <c r="AX57" s="76">
        <f t="shared" si="87"/>
        <v>1.1592740743000001</v>
      </c>
      <c r="AY57" s="76">
        <f t="shared" si="87"/>
        <v>1.1940522965290001</v>
      </c>
      <c r="AZ57" s="51">
        <f t="shared" si="58"/>
        <v>0</v>
      </c>
      <c r="BA57" s="51">
        <f t="shared" si="59"/>
        <v>0</v>
      </c>
      <c r="BB57" s="51">
        <f t="shared" si="60"/>
        <v>0</v>
      </c>
      <c r="BC57" s="51">
        <f t="shared" si="61"/>
        <v>0</v>
      </c>
      <c r="BD57" s="51">
        <f t="shared" si="62"/>
        <v>0</v>
      </c>
      <c r="BE57" s="51">
        <f t="shared" si="63"/>
        <v>0</v>
      </c>
      <c r="BF57" s="127"/>
      <c r="BG57" s="127"/>
      <c r="BH57" s="127"/>
      <c r="BI57" s="127"/>
      <c r="BJ57" s="127"/>
      <c r="BK57" s="127"/>
      <c r="BL57" s="738">
        <f t="shared" si="64"/>
        <v>0</v>
      </c>
      <c r="BM57" s="738">
        <f t="shared" si="65"/>
        <v>0</v>
      </c>
      <c r="BN57" s="738">
        <f t="shared" si="66"/>
        <v>0</v>
      </c>
      <c r="BO57" s="738">
        <f t="shared" si="67"/>
        <v>0</v>
      </c>
      <c r="BP57" s="738">
        <f t="shared" si="68"/>
        <v>0</v>
      </c>
      <c r="BQ57" s="738">
        <f t="shared" si="69"/>
        <v>0</v>
      </c>
      <c r="BR57" s="741">
        <f t="shared" si="83"/>
        <v>3368.1</v>
      </c>
      <c r="BS57" s="741">
        <f t="shared" si="83"/>
        <v>3469.14</v>
      </c>
      <c r="BT57" s="741">
        <f t="shared" si="83"/>
        <v>3573.22</v>
      </c>
      <c r="BU57" s="741">
        <f t="shared" si="83"/>
        <v>3680.41</v>
      </c>
      <c r="BV57" s="741">
        <f t="shared" si="83"/>
        <v>3790.83</v>
      </c>
      <c r="BW57" s="741">
        <f t="shared" si="83"/>
        <v>3904.55</v>
      </c>
      <c r="BX57" s="744"/>
      <c r="BY57" s="744"/>
      <c r="BZ57" s="744"/>
      <c r="CA57" s="744"/>
      <c r="CB57" s="744"/>
      <c r="CC57" s="744"/>
      <c r="CD57" s="740">
        <f t="shared" si="84"/>
        <v>40417.199999999997</v>
      </c>
      <c r="CE57" s="740">
        <f t="shared" si="84"/>
        <v>41629.68</v>
      </c>
      <c r="CF57" s="740">
        <f t="shared" si="84"/>
        <v>42878.64</v>
      </c>
      <c r="CG57" s="740">
        <f t="shared" si="84"/>
        <v>44164.92</v>
      </c>
      <c r="CH57" s="740">
        <f t="shared" si="84"/>
        <v>45489.96</v>
      </c>
      <c r="CI57" s="740">
        <f t="shared" si="84"/>
        <v>46854.600000000006</v>
      </c>
      <c r="CJ57" s="746" t="s">
        <v>1208</v>
      </c>
      <c r="CK57" s="746" t="s">
        <v>1208</v>
      </c>
      <c r="CL57" s="746" t="s">
        <v>1208</v>
      </c>
      <c r="CM57" s="746" t="s">
        <v>1208</v>
      </c>
      <c r="CN57" s="746" t="s">
        <v>1208</v>
      </c>
      <c r="CO57" s="746" t="s">
        <v>1208</v>
      </c>
      <c r="CP57" s="677" t="e">
        <f t="shared" si="74"/>
        <v>#DIV/0!</v>
      </c>
      <c r="CQ57" s="677" t="e">
        <f t="shared" si="75"/>
        <v>#DIV/0!</v>
      </c>
      <c r="CR57" s="677" t="e">
        <f t="shared" si="76"/>
        <v>#DIV/0!</v>
      </c>
      <c r="CS57" s="677" t="e">
        <f t="shared" si="77"/>
        <v>#DIV/0!</v>
      </c>
      <c r="CT57" s="677" t="e">
        <f t="shared" si="78"/>
        <v>#DIV/0!</v>
      </c>
      <c r="CU57" s="677" t="e">
        <f t="shared" si="79"/>
        <v>#DIV/0!</v>
      </c>
      <c r="CV57" s="764" t="e">
        <f t="shared" si="85"/>
        <v>#DIV/0!</v>
      </c>
      <c r="CW57" s="764" t="e">
        <f t="shared" si="85"/>
        <v>#DIV/0!</v>
      </c>
      <c r="CX57" s="764" t="e">
        <f t="shared" si="85"/>
        <v>#DIV/0!</v>
      </c>
      <c r="CY57" s="764" t="e">
        <f t="shared" si="85"/>
        <v>#DIV/0!</v>
      </c>
      <c r="CZ57" s="764" t="e">
        <f t="shared" si="85"/>
        <v>#DIV/0!</v>
      </c>
      <c r="DA57" s="764" t="e">
        <f t="shared" si="85"/>
        <v>#DIV/0!</v>
      </c>
      <c r="DB57" s="680" t="e">
        <f t="shared" si="86"/>
        <v>#DIV/0!</v>
      </c>
      <c r="DC57" s="680" t="e">
        <f t="shared" si="86"/>
        <v>#DIV/0!</v>
      </c>
      <c r="DD57" s="680" t="e">
        <f t="shared" si="86"/>
        <v>#DIV/0!</v>
      </c>
      <c r="DE57" s="680" t="e">
        <f t="shared" si="86"/>
        <v>#DIV/0!</v>
      </c>
      <c r="DF57" s="680" t="e">
        <f t="shared" si="86"/>
        <v>#DIV/0!</v>
      </c>
      <c r="DG57" s="680" t="e">
        <f t="shared" si="86"/>
        <v>#DIV/0!</v>
      </c>
      <c r="DH57" s="766">
        <f>ROUND($J57*O57, 'Initial Information'!B60)</f>
        <v>0</v>
      </c>
      <c r="DI57" s="766">
        <f>ROUND($J57*T57, 'Initial Information'!C60)</f>
        <v>0</v>
      </c>
      <c r="DJ57" s="766">
        <f>ROUND($J57*Y57, 'Initial Information'!D60)</f>
        <v>0</v>
      </c>
      <c r="DK57" s="766">
        <f>ROUND($J57*AD57, 'Initial Information'!E60)</f>
        <v>0</v>
      </c>
      <c r="DL57" s="766">
        <f>ROUND($J57*AI57, 'Initial Information'!F60)</f>
        <v>0</v>
      </c>
      <c r="DM57" s="766">
        <f>ROUND($J57*AN57, 'Initial Information'!G60)</f>
        <v>0</v>
      </c>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row>
    <row r="58" spans="1:144" s="58" customFormat="1" ht="20.25" customHeight="1">
      <c r="A58" s="55" t="s">
        <v>181</v>
      </c>
      <c r="B58" s="56">
        <v>18</v>
      </c>
      <c r="C58" s="74">
        <v>0</v>
      </c>
      <c r="D58" s="86" t="s">
        <v>239</v>
      </c>
      <c r="E58" s="87"/>
      <c r="F58" s="88">
        <v>7.25</v>
      </c>
      <c r="G58" s="56" t="s">
        <v>181</v>
      </c>
      <c r="H58" s="102">
        <f>ROUND(F$58*173.3333,2)</f>
        <v>1256.67</v>
      </c>
      <c r="I58" s="56" t="s">
        <v>181</v>
      </c>
      <c r="J58" s="105">
        <v>1.2500000000000001E-2</v>
      </c>
      <c r="K58" s="56" t="s">
        <v>181</v>
      </c>
      <c r="L58" s="68" t="s">
        <v>181</v>
      </c>
      <c r="M58" s="74"/>
      <c r="N58" s="152" t="s">
        <v>181</v>
      </c>
      <c r="O58" s="400">
        <f t="shared" si="51"/>
        <v>0</v>
      </c>
      <c r="P58" s="69" t="s">
        <v>181</v>
      </c>
      <c r="Q58" s="152" t="s">
        <v>181</v>
      </c>
      <c r="R58" s="74"/>
      <c r="S58" s="152" t="s">
        <v>181</v>
      </c>
      <c r="T58" s="400">
        <f t="shared" si="52"/>
        <v>0</v>
      </c>
      <c r="U58" s="69" t="s">
        <v>181</v>
      </c>
      <c r="V58" s="152" t="s">
        <v>181</v>
      </c>
      <c r="W58" s="74"/>
      <c r="X58" s="152" t="s">
        <v>181</v>
      </c>
      <c r="Y58" s="400">
        <f t="shared" si="53"/>
        <v>0</v>
      </c>
      <c r="Z58" s="69" t="s">
        <v>181</v>
      </c>
      <c r="AA58" s="152" t="s">
        <v>181</v>
      </c>
      <c r="AB58" s="74"/>
      <c r="AC58" s="152" t="s">
        <v>181</v>
      </c>
      <c r="AD58" s="400">
        <f t="shared" si="54"/>
        <v>0</v>
      </c>
      <c r="AE58" s="69" t="s">
        <v>181</v>
      </c>
      <c r="AF58" s="152" t="s">
        <v>181</v>
      </c>
      <c r="AG58" s="74"/>
      <c r="AH58" s="152" t="s">
        <v>181</v>
      </c>
      <c r="AI58" s="400">
        <f t="shared" si="55"/>
        <v>0</v>
      </c>
      <c r="AJ58" s="69" t="s">
        <v>181</v>
      </c>
      <c r="AK58" s="152" t="s">
        <v>181</v>
      </c>
      <c r="AL58" s="74"/>
      <c r="AM58" s="152" t="s">
        <v>181</v>
      </c>
      <c r="AN58" s="400">
        <f t="shared" si="56"/>
        <v>0</v>
      </c>
      <c r="AO58" s="75" t="s">
        <v>181</v>
      </c>
      <c r="AP58" s="185" t="s">
        <v>181</v>
      </c>
      <c r="AQ58" s="52">
        <f t="shared" si="82"/>
        <v>0</v>
      </c>
      <c r="AR58" s="188" t="s">
        <v>181</v>
      </c>
      <c r="AS58" s="729"/>
      <c r="AT58" s="76">
        <v>1.03</v>
      </c>
      <c r="AU58" s="76">
        <f t="shared" si="87"/>
        <v>1.0609</v>
      </c>
      <c r="AV58" s="76">
        <f t="shared" si="87"/>
        <v>1.092727</v>
      </c>
      <c r="AW58" s="76">
        <f t="shared" si="87"/>
        <v>1.1255088100000001</v>
      </c>
      <c r="AX58" s="76">
        <f t="shared" si="87"/>
        <v>1.1592740743000001</v>
      </c>
      <c r="AY58" s="76">
        <f t="shared" si="87"/>
        <v>1.1940522965290001</v>
      </c>
      <c r="AZ58" s="51">
        <f t="shared" si="58"/>
        <v>0</v>
      </c>
      <c r="BA58" s="51">
        <f t="shared" si="59"/>
        <v>0</v>
      </c>
      <c r="BB58" s="51">
        <f t="shared" si="60"/>
        <v>0</v>
      </c>
      <c r="BC58" s="51">
        <f t="shared" si="61"/>
        <v>0</v>
      </c>
      <c r="BD58" s="51">
        <f t="shared" si="62"/>
        <v>0</v>
      </c>
      <c r="BE58" s="51">
        <f t="shared" si="63"/>
        <v>0</v>
      </c>
      <c r="BF58" s="127"/>
      <c r="BG58" s="127"/>
      <c r="BH58" s="127"/>
      <c r="BI58" s="127"/>
      <c r="BJ58" s="127"/>
      <c r="BK58" s="127"/>
      <c r="BL58" s="738">
        <f t="shared" si="64"/>
        <v>0</v>
      </c>
      <c r="BM58" s="738">
        <f t="shared" si="65"/>
        <v>0</v>
      </c>
      <c r="BN58" s="738">
        <f t="shared" si="66"/>
        <v>0</v>
      </c>
      <c r="BO58" s="738">
        <f t="shared" si="67"/>
        <v>0</v>
      </c>
      <c r="BP58" s="738">
        <f t="shared" si="68"/>
        <v>0</v>
      </c>
      <c r="BQ58" s="738">
        <f t="shared" si="69"/>
        <v>0</v>
      </c>
      <c r="BR58" s="741">
        <f t="shared" si="83"/>
        <v>1294.3699999999999</v>
      </c>
      <c r="BS58" s="741">
        <f t="shared" si="83"/>
        <v>1333.2</v>
      </c>
      <c r="BT58" s="741">
        <f t="shared" si="83"/>
        <v>1373.2</v>
      </c>
      <c r="BU58" s="741">
        <f t="shared" si="83"/>
        <v>1414.39</v>
      </c>
      <c r="BV58" s="741">
        <f t="shared" si="83"/>
        <v>1456.82</v>
      </c>
      <c r="BW58" s="741">
        <f t="shared" si="83"/>
        <v>1500.53</v>
      </c>
      <c r="BX58" s="744"/>
      <c r="BY58" s="744"/>
      <c r="BZ58" s="744"/>
      <c r="CA58" s="744"/>
      <c r="CB58" s="744"/>
      <c r="CC58" s="744"/>
      <c r="CD58" s="740">
        <f t="shared" ref="CD58:CI60" si="88">BR58*12</f>
        <v>15532.439999999999</v>
      </c>
      <c r="CE58" s="740">
        <f t="shared" si="88"/>
        <v>15998.400000000001</v>
      </c>
      <c r="CF58" s="740">
        <f t="shared" si="88"/>
        <v>16478.400000000001</v>
      </c>
      <c r="CG58" s="740">
        <f t="shared" si="88"/>
        <v>16972.68</v>
      </c>
      <c r="CH58" s="740">
        <f t="shared" si="88"/>
        <v>17481.84</v>
      </c>
      <c r="CI58" s="740">
        <f t="shared" si="88"/>
        <v>18006.36</v>
      </c>
      <c r="CJ58" s="746" t="s">
        <v>1208</v>
      </c>
      <c r="CK58" s="746" t="s">
        <v>1208</v>
      </c>
      <c r="CL58" s="746" t="s">
        <v>1208</v>
      </c>
      <c r="CM58" s="746" t="s">
        <v>1208</v>
      </c>
      <c r="CN58" s="746" t="s">
        <v>1208</v>
      </c>
      <c r="CO58" s="746" t="s">
        <v>1208</v>
      </c>
      <c r="CP58" s="677" t="e">
        <f t="shared" si="74"/>
        <v>#DIV/0!</v>
      </c>
      <c r="CQ58" s="677" t="e">
        <f t="shared" si="75"/>
        <v>#DIV/0!</v>
      </c>
      <c r="CR58" s="677" t="e">
        <f t="shared" si="76"/>
        <v>#DIV/0!</v>
      </c>
      <c r="CS58" s="677" t="e">
        <f t="shared" si="77"/>
        <v>#DIV/0!</v>
      </c>
      <c r="CT58" s="677" t="e">
        <f t="shared" si="78"/>
        <v>#DIV/0!</v>
      </c>
      <c r="CU58" s="677" t="e">
        <f t="shared" si="79"/>
        <v>#DIV/0!</v>
      </c>
      <c r="CV58" s="764" t="e">
        <f t="shared" si="85"/>
        <v>#DIV/0!</v>
      </c>
      <c r="CW58" s="764" t="e">
        <f t="shared" si="85"/>
        <v>#DIV/0!</v>
      </c>
      <c r="CX58" s="764" t="e">
        <f t="shared" si="85"/>
        <v>#DIV/0!</v>
      </c>
      <c r="CY58" s="764" t="e">
        <f t="shared" si="85"/>
        <v>#DIV/0!</v>
      </c>
      <c r="CZ58" s="764" t="e">
        <f t="shared" si="85"/>
        <v>#DIV/0!</v>
      </c>
      <c r="DA58" s="764" t="e">
        <f t="shared" si="85"/>
        <v>#DIV/0!</v>
      </c>
      <c r="DB58" s="680" t="e">
        <f t="shared" si="86"/>
        <v>#DIV/0!</v>
      </c>
      <c r="DC58" s="680" t="e">
        <f t="shared" si="86"/>
        <v>#DIV/0!</v>
      </c>
      <c r="DD58" s="680" t="e">
        <f t="shared" si="86"/>
        <v>#DIV/0!</v>
      </c>
      <c r="DE58" s="680" t="e">
        <f t="shared" si="86"/>
        <v>#DIV/0!</v>
      </c>
      <c r="DF58" s="680" t="e">
        <f t="shared" si="86"/>
        <v>#DIV/0!</v>
      </c>
      <c r="DG58" s="680" t="e">
        <f t="shared" si="86"/>
        <v>#DIV/0!</v>
      </c>
      <c r="DH58" s="766">
        <f>ROUND($J58*O58, 'Initial Information'!B61)</f>
        <v>0</v>
      </c>
      <c r="DI58" s="766">
        <f>ROUND($J58*T58, 'Initial Information'!C61)</f>
        <v>0</v>
      </c>
      <c r="DJ58" s="766">
        <f>ROUND($J58*Y58, 'Initial Information'!D61)</f>
        <v>0</v>
      </c>
      <c r="DK58" s="766">
        <f>ROUND($J58*AD58, 'Initial Information'!E61)</f>
        <v>0</v>
      </c>
      <c r="DL58" s="766">
        <f>ROUND($J58*AI58, 'Initial Information'!F61)</f>
        <v>0</v>
      </c>
      <c r="DM58" s="766">
        <f>ROUND($J58*AN58, 'Initial Information'!G61)</f>
        <v>0</v>
      </c>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row>
    <row r="59" spans="1:144" s="58" customFormat="1" ht="20.25" customHeight="1">
      <c r="A59" s="55" t="s">
        <v>181</v>
      </c>
      <c r="B59" s="56">
        <v>19</v>
      </c>
      <c r="C59" s="74">
        <v>0</v>
      </c>
      <c r="D59" s="86" t="s">
        <v>201</v>
      </c>
      <c r="E59" s="87" t="s">
        <v>181</v>
      </c>
      <c r="F59" s="88">
        <v>7.25</v>
      </c>
      <c r="G59" s="56" t="s">
        <v>181</v>
      </c>
      <c r="H59" s="102">
        <f>ROUND(F$59*173.3333,2)</f>
        <v>1256.67</v>
      </c>
      <c r="I59" s="56" t="s">
        <v>181</v>
      </c>
      <c r="J59" s="105">
        <v>1.2500000000000001E-2</v>
      </c>
      <c r="K59" s="56" t="s">
        <v>181</v>
      </c>
      <c r="L59" s="68" t="s">
        <v>181</v>
      </c>
      <c r="M59" s="74"/>
      <c r="N59" s="152" t="s">
        <v>181</v>
      </c>
      <c r="O59" s="400">
        <f t="shared" si="51"/>
        <v>0</v>
      </c>
      <c r="P59" s="69" t="s">
        <v>181</v>
      </c>
      <c r="Q59" s="152" t="s">
        <v>181</v>
      </c>
      <c r="R59" s="74"/>
      <c r="S59" s="152" t="s">
        <v>181</v>
      </c>
      <c r="T59" s="400">
        <f t="shared" si="52"/>
        <v>0</v>
      </c>
      <c r="U59" s="69" t="s">
        <v>181</v>
      </c>
      <c r="V59" s="152" t="s">
        <v>181</v>
      </c>
      <c r="W59" s="74"/>
      <c r="X59" s="152" t="s">
        <v>181</v>
      </c>
      <c r="Y59" s="400">
        <f t="shared" si="53"/>
        <v>0</v>
      </c>
      <c r="Z59" s="69" t="s">
        <v>181</v>
      </c>
      <c r="AA59" s="152" t="s">
        <v>181</v>
      </c>
      <c r="AB59" s="74"/>
      <c r="AC59" s="152" t="s">
        <v>181</v>
      </c>
      <c r="AD59" s="400">
        <f t="shared" si="54"/>
        <v>0</v>
      </c>
      <c r="AE59" s="69" t="s">
        <v>181</v>
      </c>
      <c r="AF59" s="152" t="s">
        <v>181</v>
      </c>
      <c r="AG59" s="74"/>
      <c r="AH59" s="152" t="s">
        <v>181</v>
      </c>
      <c r="AI59" s="400">
        <f t="shared" si="55"/>
        <v>0</v>
      </c>
      <c r="AJ59" s="69" t="s">
        <v>181</v>
      </c>
      <c r="AK59" s="152" t="s">
        <v>181</v>
      </c>
      <c r="AL59" s="74"/>
      <c r="AM59" s="152" t="s">
        <v>181</v>
      </c>
      <c r="AN59" s="400">
        <f t="shared" si="56"/>
        <v>0</v>
      </c>
      <c r="AO59" s="75" t="s">
        <v>181</v>
      </c>
      <c r="AP59" s="185" t="s">
        <v>181</v>
      </c>
      <c r="AQ59" s="52">
        <f t="shared" si="82"/>
        <v>0</v>
      </c>
      <c r="AR59" s="188" t="s">
        <v>181</v>
      </c>
      <c r="AS59" s="729"/>
      <c r="AT59" s="76">
        <v>1.03</v>
      </c>
      <c r="AU59" s="76">
        <f t="shared" si="87"/>
        <v>1.0609</v>
      </c>
      <c r="AV59" s="76">
        <f t="shared" si="87"/>
        <v>1.092727</v>
      </c>
      <c r="AW59" s="76">
        <f t="shared" si="87"/>
        <v>1.1255088100000001</v>
      </c>
      <c r="AX59" s="76">
        <f t="shared" si="87"/>
        <v>1.1592740743000001</v>
      </c>
      <c r="AY59" s="76">
        <f t="shared" si="87"/>
        <v>1.1940522965290001</v>
      </c>
      <c r="AZ59" s="51">
        <f t="shared" si="58"/>
        <v>0</v>
      </c>
      <c r="BA59" s="51">
        <f t="shared" si="59"/>
        <v>0</v>
      </c>
      <c r="BB59" s="51">
        <f t="shared" si="60"/>
        <v>0</v>
      </c>
      <c r="BC59" s="51">
        <f t="shared" si="61"/>
        <v>0</v>
      </c>
      <c r="BD59" s="51">
        <f t="shared" si="62"/>
        <v>0</v>
      </c>
      <c r="BE59" s="51">
        <f t="shared" si="63"/>
        <v>0</v>
      </c>
      <c r="BF59" s="127"/>
      <c r="BG59" s="127"/>
      <c r="BH59" s="127"/>
      <c r="BI59" s="127"/>
      <c r="BJ59" s="127"/>
      <c r="BK59" s="127"/>
      <c r="BL59" s="738">
        <f t="shared" si="64"/>
        <v>0</v>
      </c>
      <c r="BM59" s="738">
        <f t="shared" si="65"/>
        <v>0</v>
      </c>
      <c r="BN59" s="738">
        <f t="shared" si="66"/>
        <v>0</v>
      </c>
      <c r="BO59" s="738">
        <f t="shared" si="67"/>
        <v>0</v>
      </c>
      <c r="BP59" s="738">
        <f t="shared" si="68"/>
        <v>0</v>
      </c>
      <c r="BQ59" s="738">
        <f t="shared" si="69"/>
        <v>0</v>
      </c>
      <c r="BR59" s="741">
        <f t="shared" si="83"/>
        <v>1294.3699999999999</v>
      </c>
      <c r="BS59" s="741">
        <f t="shared" si="83"/>
        <v>1333.2</v>
      </c>
      <c r="BT59" s="741">
        <f t="shared" si="83"/>
        <v>1373.2</v>
      </c>
      <c r="BU59" s="741">
        <f t="shared" si="83"/>
        <v>1414.39</v>
      </c>
      <c r="BV59" s="741">
        <f t="shared" si="83"/>
        <v>1456.82</v>
      </c>
      <c r="BW59" s="741">
        <f t="shared" si="83"/>
        <v>1500.53</v>
      </c>
      <c r="BX59" s="744"/>
      <c r="BY59" s="744"/>
      <c r="BZ59" s="744"/>
      <c r="CA59" s="744"/>
      <c r="CB59" s="744"/>
      <c r="CC59" s="744"/>
      <c r="CD59" s="740">
        <f t="shared" si="88"/>
        <v>15532.439999999999</v>
      </c>
      <c r="CE59" s="740">
        <f t="shared" si="88"/>
        <v>15998.400000000001</v>
      </c>
      <c r="CF59" s="740">
        <f t="shared" si="88"/>
        <v>16478.400000000001</v>
      </c>
      <c r="CG59" s="740">
        <f t="shared" si="88"/>
        <v>16972.68</v>
      </c>
      <c r="CH59" s="740">
        <f t="shared" si="88"/>
        <v>17481.84</v>
      </c>
      <c r="CI59" s="740">
        <f t="shared" si="88"/>
        <v>18006.36</v>
      </c>
      <c r="CJ59" s="746" t="s">
        <v>1208</v>
      </c>
      <c r="CK59" s="746" t="s">
        <v>1208</v>
      </c>
      <c r="CL59" s="746" t="s">
        <v>1208</v>
      </c>
      <c r="CM59" s="746" t="s">
        <v>1208</v>
      </c>
      <c r="CN59" s="746" t="s">
        <v>1208</v>
      </c>
      <c r="CO59" s="746" t="s">
        <v>1208</v>
      </c>
      <c r="CP59" s="677" t="e">
        <f t="shared" si="74"/>
        <v>#DIV/0!</v>
      </c>
      <c r="CQ59" s="677" t="e">
        <f t="shared" si="75"/>
        <v>#DIV/0!</v>
      </c>
      <c r="CR59" s="677" t="e">
        <f t="shared" si="76"/>
        <v>#DIV/0!</v>
      </c>
      <c r="CS59" s="677" t="e">
        <f t="shared" si="77"/>
        <v>#DIV/0!</v>
      </c>
      <c r="CT59" s="677" t="e">
        <f t="shared" si="78"/>
        <v>#DIV/0!</v>
      </c>
      <c r="CU59" s="677" t="e">
        <f t="shared" si="79"/>
        <v>#DIV/0!</v>
      </c>
      <c r="CV59" s="764" t="e">
        <f t="shared" si="85"/>
        <v>#DIV/0!</v>
      </c>
      <c r="CW59" s="764" t="e">
        <f t="shared" si="85"/>
        <v>#DIV/0!</v>
      </c>
      <c r="CX59" s="764" t="e">
        <f t="shared" si="85"/>
        <v>#DIV/0!</v>
      </c>
      <c r="CY59" s="764" t="e">
        <f t="shared" si="85"/>
        <v>#DIV/0!</v>
      </c>
      <c r="CZ59" s="764" t="e">
        <f t="shared" si="85"/>
        <v>#DIV/0!</v>
      </c>
      <c r="DA59" s="764" t="e">
        <f t="shared" si="85"/>
        <v>#DIV/0!</v>
      </c>
      <c r="DB59" s="680" t="e">
        <f t="shared" si="86"/>
        <v>#DIV/0!</v>
      </c>
      <c r="DC59" s="680" t="e">
        <f t="shared" si="86"/>
        <v>#DIV/0!</v>
      </c>
      <c r="DD59" s="680" t="e">
        <f t="shared" si="86"/>
        <v>#DIV/0!</v>
      </c>
      <c r="DE59" s="680" t="e">
        <f t="shared" si="86"/>
        <v>#DIV/0!</v>
      </c>
      <c r="DF59" s="680" t="e">
        <f t="shared" si="86"/>
        <v>#DIV/0!</v>
      </c>
      <c r="DG59" s="680" t="e">
        <f t="shared" si="86"/>
        <v>#DIV/0!</v>
      </c>
      <c r="DH59" s="766">
        <f>ROUND($J59*O59, 'Initial Information'!B62)</f>
        <v>0</v>
      </c>
      <c r="DI59" s="766">
        <f>ROUND($J59*T59, 'Initial Information'!C62)</f>
        <v>0</v>
      </c>
      <c r="DJ59" s="766">
        <f>ROUND($J59*Y59, 'Initial Information'!D62)</f>
        <v>0</v>
      </c>
      <c r="DK59" s="766">
        <f>ROUND($J59*AD59, 'Initial Information'!E62)</f>
        <v>0</v>
      </c>
      <c r="DL59" s="766">
        <f>ROUND($J59*AI59, 'Initial Information'!F62)</f>
        <v>0</v>
      </c>
      <c r="DM59" s="766">
        <f>ROUND($J59*AN59, 'Initial Information'!G62)</f>
        <v>0</v>
      </c>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row>
    <row r="60" spans="1:144" s="58" customFormat="1" ht="20.25" customHeight="1">
      <c r="A60" s="55" t="s">
        <v>181</v>
      </c>
      <c r="B60" s="56">
        <v>20</v>
      </c>
      <c r="C60" s="74">
        <v>0</v>
      </c>
      <c r="D60" s="86" t="s">
        <v>201</v>
      </c>
      <c r="E60" s="87" t="s">
        <v>181</v>
      </c>
      <c r="F60" s="88">
        <v>7.25</v>
      </c>
      <c r="G60" s="56" t="s">
        <v>181</v>
      </c>
      <c r="H60" s="102">
        <f>ROUND(F$60*173.3333,2)</f>
        <v>1256.67</v>
      </c>
      <c r="I60" s="56" t="s">
        <v>181</v>
      </c>
      <c r="J60" s="105">
        <v>1.2500000000000001E-2</v>
      </c>
      <c r="K60" s="56" t="s">
        <v>181</v>
      </c>
      <c r="L60" s="68" t="s">
        <v>181</v>
      </c>
      <c r="M60" s="74"/>
      <c r="N60" s="152" t="s">
        <v>181</v>
      </c>
      <c r="O60" s="400">
        <f t="shared" si="51"/>
        <v>0</v>
      </c>
      <c r="P60" s="69" t="s">
        <v>181</v>
      </c>
      <c r="Q60" s="152" t="s">
        <v>181</v>
      </c>
      <c r="R60" s="74"/>
      <c r="S60" s="152" t="s">
        <v>181</v>
      </c>
      <c r="T60" s="400">
        <f t="shared" si="52"/>
        <v>0</v>
      </c>
      <c r="U60" s="69" t="s">
        <v>181</v>
      </c>
      <c r="V60" s="152" t="s">
        <v>181</v>
      </c>
      <c r="W60" s="74"/>
      <c r="X60" s="152" t="s">
        <v>181</v>
      </c>
      <c r="Y60" s="400">
        <f t="shared" si="53"/>
        <v>0</v>
      </c>
      <c r="Z60" s="69" t="s">
        <v>181</v>
      </c>
      <c r="AA60" s="152" t="s">
        <v>181</v>
      </c>
      <c r="AB60" s="74"/>
      <c r="AC60" s="152" t="s">
        <v>181</v>
      </c>
      <c r="AD60" s="400">
        <f t="shared" si="54"/>
        <v>0</v>
      </c>
      <c r="AE60" s="69" t="s">
        <v>181</v>
      </c>
      <c r="AF60" s="152" t="s">
        <v>181</v>
      </c>
      <c r="AG60" s="74"/>
      <c r="AH60" s="152" t="s">
        <v>181</v>
      </c>
      <c r="AI60" s="400">
        <f t="shared" si="55"/>
        <v>0</v>
      </c>
      <c r="AJ60" s="69" t="s">
        <v>181</v>
      </c>
      <c r="AK60" s="152" t="s">
        <v>181</v>
      </c>
      <c r="AL60" s="74"/>
      <c r="AM60" s="152" t="s">
        <v>181</v>
      </c>
      <c r="AN60" s="400">
        <f t="shared" si="56"/>
        <v>0</v>
      </c>
      <c r="AO60" s="75" t="s">
        <v>181</v>
      </c>
      <c r="AP60" s="185" t="s">
        <v>181</v>
      </c>
      <c r="AQ60" s="52">
        <f t="shared" si="82"/>
        <v>0</v>
      </c>
      <c r="AR60" s="188" t="s">
        <v>181</v>
      </c>
      <c r="AS60" s="729"/>
      <c r="AT60" s="76">
        <v>1.03</v>
      </c>
      <c r="AU60" s="76">
        <f t="shared" si="87"/>
        <v>1.0609</v>
      </c>
      <c r="AV60" s="76">
        <f t="shared" si="87"/>
        <v>1.092727</v>
      </c>
      <c r="AW60" s="76">
        <f t="shared" si="87"/>
        <v>1.1255088100000001</v>
      </c>
      <c r="AX60" s="76">
        <f t="shared" si="87"/>
        <v>1.1592740743000001</v>
      </c>
      <c r="AY60" s="76">
        <f t="shared" si="87"/>
        <v>1.1940522965290001</v>
      </c>
      <c r="AZ60" s="51">
        <f t="shared" si="58"/>
        <v>0</v>
      </c>
      <c r="BA60" s="51">
        <f t="shared" si="59"/>
        <v>0</v>
      </c>
      <c r="BB60" s="51">
        <f t="shared" si="60"/>
        <v>0</v>
      </c>
      <c r="BC60" s="51">
        <f t="shared" si="61"/>
        <v>0</v>
      </c>
      <c r="BD60" s="51">
        <f t="shared" si="62"/>
        <v>0</v>
      </c>
      <c r="BE60" s="51">
        <f t="shared" si="63"/>
        <v>0</v>
      </c>
      <c r="BF60" s="127"/>
      <c r="BG60" s="127"/>
      <c r="BH60" s="127"/>
      <c r="BI60" s="127"/>
      <c r="BJ60" s="127"/>
      <c r="BK60" s="127"/>
      <c r="BL60" s="738">
        <f t="shared" si="64"/>
        <v>0</v>
      </c>
      <c r="BM60" s="738">
        <f t="shared" si="65"/>
        <v>0</v>
      </c>
      <c r="BN60" s="738">
        <f t="shared" si="66"/>
        <v>0</v>
      </c>
      <c r="BO60" s="738">
        <f t="shared" si="67"/>
        <v>0</v>
      </c>
      <c r="BP60" s="738">
        <f t="shared" si="68"/>
        <v>0</v>
      </c>
      <c r="BQ60" s="738">
        <f t="shared" si="69"/>
        <v>0</v>
      </c>
      <c r="BR60" s="741">
        <f t="shared" si="83"/>
        <v>1294.3699999999999</v>
      </c>
      <c r="BS60" s="741">
        <f t="shared" si="83"/>
        <v>1333.2</v>
      </c>
      <c r="BT60" s="741">
        <f t="shared" si="83"/>
        <v>1373.2</v>
      </c>
      <c r="BU60" s="741">
        <f t="shared" si="83"/>
        <v>1414.39</v>
      </c>
      <c r="BV60" s="741">
        <f t="shared" si="83"/>
        <v>1456.82</v>
      </c>
      <c r="BW60" s="741">
        <f t="shared" si="83"/>
        <v>1500.53</v>
      </c>
      <c r="BX60" s="744"/>
      <c r="BY60" s="744"/>
      <c r="BZ60" s="744"/>
      <c r="CA60" s="744"/>
      <c r="CB60" s="744"/>
      <c r="CC60" s="744"/>
      <c r="CD60" s="740">
        <f t="shared" si="88"/>
        <v>15532.439999999999</v>
      </c>
      <c r="CE60" s="740">
        <f t="shared" si="88"/>
        <v>15998.400000000001</v>
      </c>
      <c r="CF60" s="740">
        <f t="shared" si="88"/>
        <v>16478.400000000001</v>
      </c>
      <c r="CG60" s="740">
        <f t="shared" si="88"/>
        <v>16972.68</v>
      </c>
      <c r="CH60" s="740">
        <f t="shared" si="88"/>
        <v>17481.84</v>
      </c>
      <c r="CI60" s="740">
        <f t="shared" si="88"/>
        <v>18006.36</v>
      </c>
      <c r="CJ60" s="746" t="s">
        <v>1208</v>
      </c>
      <c r="CK60" s="746" t="s">
        <v>1208</v>
      </c>
      <c r="CL60" s="746" t="s">
        <v>1208</v>
      </c>
      <c r="CM60" s="746" t="s">
        <v>1208</v>
      </c>
      <c r="CN60" s="746" t="s">
        <v>1208</v>
      </c>
      <c r="CO60" s="746" t="s">
        <v>1208</v>
      </c>
      <c r="CP60" s="677" t="e">
        <f t="shared" si="74"/>
        <v>#DIV/0!</v>
      </c>
      <c r="CQ60" s="677" t="e">
        <f t="shared" si="75"/>
        <v>#DIV/0!</v>
      </c>
      <c r="CR60" s="677" t="e">
        <f t="shared" si="76"/>
        <v>#DIV/0!</v>
      </c>
      <c r="CS60" s="677" t="e">
        <f t="shared" si="77"/>
        <v>#DIV/0!</v>
      </c>
      <c r="CT60" s="677" t="e">
        <f t="shared" si="78"/>
        <v>#DIV/0!</v>
      </c>
      <c r="CU60" s="677" t="e">
        <f t="shared" si="79"/>
        <v>#DIV/0!</v>
      </c>
      <c r="CV60" s="764" t="e">
        <f t="shared" si="85"/>
        <v>#DIV/0!</v>
      </c>
      <c r="CW60" s="764" t="e">
        <f t="shared" si="85"/>
        <v>#DIV/0!</v>
      </c>
      <c r="CX60" s="764" t="e">
        <f t="shared" si="85"/>
        <v>#DIV/0!</v>
      </c>
      <c r="CY60" s="764" t="e">
        <f t="shared" si="85"/>
        <v>#DIV/0!</v>
      </c>
      <c r="CZ60" s="764" t="e">
        <f t="shared" si="85"/>
        <v>#DIV/0!</v>
      </c>
      <c r="DA60" s="764" t="e">
        <f t="shared" si="85"/>
        <v>#DIV/0!</v>
      </c>
      <c r="DB60" s="680" t="e">
        <f t="shared" si="86"/>
        <v>#DIV/0!</v>
      </c>
      <c r="DC60" s="680" t="e">
        <f t="shared" si="86"/>
        <v>#DIV/0!</v>
      </c>
      <c r="DD60" s="680" t="e">
        <f t="shared" si="86"/>
        <v>#DIV/0!</v>
      </c>
      <c r="DE60" s="680" t="e">
        <f t="shared" si="86"/>
        <v>#DIV/0!</v>
      </c>
      <c r="DF60" s="680" t="e">
        <f t="shared" si="86"/>
        <v>#DIV/0!</v>
      </c>
      <c r="DG60" s="680" t="e">
        <f t="shared" si="86"/>
        <v>#DIV/0!</v>
      </c>
      <c r="DH60" s="766">
        <f>ROUND($J60*O60, 'Initial Information'!B63)</f>
        <v>0</v>
      </c>
      <c r="DI60" s="766">
        <f>ROUND($J60*T60, 'Initial Information'!C63)</f>
        <v>0</v>
      </c>
      <c r="DJ60" s="766">
        <f>ROUND($J60*Y60, 'Initial Information'!D63)</f>
        <v>0</v>
      </c>
      <c r="DK60" s="766">
        <f>ROUND($J60*AD60, 'Initial Information'!E63)</f>
        <v>0</v>
      </c>
      <c r="DL60" s="766">
        <f>ROUND($J60*AI60, 'Initial Information'!F63)</f>
        <v>0</v>
      </c>
      <c r="DM60" s="766">
        <f>ROUND($J60*AN60, 'Initial Information'!G63)</f>
        <v>0</v>
      </c>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row>
    <row r="61" spans="1:144" s="58" customFormat="1" ht="9.9499999999999993" customHeight="1" thickBot="1">
      <c r="A61" s="55" t="s">
        <v>181</v>
      </c>
      <c r="B61" s="56" t="s">
        <v>181</v>
      </c>
      <c r="C61" s="56" t="s">
        <v>181</v>
      </c>
      <c r="D61" s="56" t="s">
        <v>181</v>
      </c>
      <c r="E61" s="56" t="s">
        <v>181</v>
      </c>
      <c r="F61" s="56" t="s">
        <v>181</v>
      </c>
      <c r="G61" s="56" t="s">
        <v>181</v>
      </c>
      <c r="H61" s="56" t="s">
        <v>181</v>
      </c>
      <c r="I61" s="56" t="s">
        <v>181</v>
      </c>
      <c r="J61" s="56" t="s">
        <v>181</v>
      </c>
      <c r="K61" s="56" t="s">
        <v>181</v>
      </c>
      <c r="L61" s="68" t="s">
        <v>181</v>
      </c>
      <c r="M61" s="152" t="s">
        <v>181</v>
      </c>
      <c r="N61" s="152" t="s">
        <v>181</v>
      </c>
      <c r="O61" s="401" t="s">
        <v>181</v>
      </c>
      <c r="P61" s="69" t="s">
        <v>181</v>
      </c>
      <c r="Q61" s="152" t="s">
        <v>181</v>
      </c>
      <c r="R61" s="152" t="s">
        <v>181</v>
      </c>
      <c r="S61" s="152" t="s">
        <v>181</v>
      </c>
      <c r="T61" s="401" t="s">
        <v>181</v>
      </c>
      <c r="U61" s="69" t="s">
        <v>181</v>
      </c>
      <c r="V61" s="152" t="s">
        <v>181</v>
      </c>
      <c r="W61" s="152" t="s">
        <v>181</v>
      </c>
      <c r="X61" s="152" t="s">
        <v>181</v>
      </c>
      <c r="Y61" s="401" t="s">
        <v>181</v>
      </c>
      <c r="Z61" s="69" t="s">
        <v>181</v>
      </c>
      <c r="AA61" s="152" t="s">
        <v>181</v>
      </c>
      <c r="AB61" s="152" t="s">
        <v>181</v>
      </c>
      <c r="AC61" s="152" t="s">
        <v>181</v>
      </c>
      <c r="AD61" s="401" t="s">
        <v>181</v>
      </c>
      <c r="AE61" s="69" t="s">
        <v>181</v>
      </c>
      <c r="AF61" s="152" t="s">
        <v>181</v>
      </c>
      <c r="AG61" s="152" t="s">
        <v>181</v>
      </c>
      <c r="AH61" s="152" t="s">
        <v>181</v>
      </c>
      <c r="AI61" s="401" t="s">
        <v>181</v>
      </c>
      <c r="AJ61" s="69" t="s">
        <v>181</v>
      </c>
      <c r="AK61" s="152" t="s">
        <v>181</v>
      </c>
      <c r="AL61" s="152" t="s">
        <v>181</v>
      </c>
      <c r="AM61" s="152" t="s">
        <v>181</v>
      </c>
      <c r="AN61" s="401" t="s">
        <v>181</v>
      </c>
      <c r="AO61" s="75" t="s">
        <v>181</v>
      </c>
      <c r="AP61" s="185" t="s">
        <v>181</v>
      </c>
      <c r="AQ61" s="185" t="s">
        <v>181</v>
      </c>
      <c r="AR61" s="188" t="s">
        <v>181</v>
      </c>
      <c r="AS61" s="729"/>
      <c r="AT61" s="132" t="s">
        <v>181</v>
      </c>
      <c r="AU61" s="132" t="s">
        <v>181</v>
      </c>
      <c r="AV61" s="132" t="s">
        <v>181</v>
      </c>
      <c r="AW61" s="132" t="s">
        <v>181</v>
      </c>
      <c r="AX61" s="132" t="s">
        <v>181</v>
      </c>
      <c r="AY61" s="132" t="s">
        <v>181</v>
      </c>
      <c r="AZ61" s="132" t="s">
        <v>181</v>
      </c>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32" t="s">
        <v>181</v>
      </c>
      <c r="CW61" s="127"/>
      <c r="CX61" s="127"/>
      <c r="CY61" s="127"/>
      <c r="CZ61" s="127"/>
      <c r="DA61" s="127"/>
      <c r="DB61" s="132" t="s">
        <v>181</v>
      </c>
      <c r="DC61" s="127"/>
      <c r="DD61" s="127"/>
      <c r="DE61" s="127"/>
      <c r="DF61" s="127"/>
      <c r="DG61" s="127"/>
      <c r="DH61" s="132" t="s">
        <v>181</v>
      </c>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row>
    <row r="62" spans="1:144" s="58" customFormat="1" ht="20.25" customHeight="1" thickBot="1">
      <c r="A62" s="55" t="s">
        <v>181</v>
      </c>
      <c r="B62" s="56" t="s">
        <v>181</v>
      </c>
      <c r="C62" s="56" t="s">
        <v>202</v>
      </c>
      <c r="D62" s="56"/>
      <c r="E62" s="56"/>
      <c r="F62" s="56"/>
      <c r="G62" s="56" t="s">
        <v>181</v>
      </c>
      <c r="H62" s="56" t="s">
        <v>181</v>
      </c>
      <c r="I62" s="56" t="s">
        <v>181</v>
      </c>
      <c r="J62" s="56" t="s">
        <v>181</v>
      </c>
      <c r="K62" s="56" t="s">
        <v>181</v>
      </c>
      <c r="L62" s="68" t="s">
        <v>181</v>
      </c>
      <c r="M62" s="152" t="s">
        <v>181</v>
      </c>
      <c r="N62" s="152" t="s">
        <v>181</v>
      </c>
      <c r="O62" s="402">
        <f>SUM(O41:O60)</f>
        <v>0</v>
      </c>
      <c r="P62" s="69" t="s">
        <v>181</v>
      </c>
      <c r="Q62" s="152" t="s">
        <v>181</v>
      </c>
      <c r="R62" s="152" t="s">
        <v>181</v>
      </c>
      <c r="S62" s="152" t="s">
        <v>181</v>
      </c>
      <c r="T62" s="402">
        <f>SUM(T41:T60)</f>
        <v>0</v>
      </c>
      <c r="U62" s="69" t="s">
        <v>181</v>
      </c>
      <c r="V62" s="152" t="s">
        <v>181</v>
      </c>
      <c r="W62" s="152" t="s">
        <v>181</v>
      </c>
      <c r="X62" s="152" t="s">
        <v>181</v>
      </c>
      <c r="Y62" s="402">
        <f>SUM(Y41:Y60)</f>
        <v>0</v>
      </c>
      <c r="Z62" s="69" t="s">
        <v>181</v>
      </c>
      <c r="AA62" s="152" t="s">
        <v>181</v>
      </c>
      <c r="AB62" s="152" t="s">
        <v>181</v>
      </c>
      <c r="AC62" s="152" t="s">
        <v>181</v>
      </c>
      <c r="AD62" s="402">
        <f>SUM(AD41:AD60)</f>
        <v>0</v>
      </c>
      <c r="AE62" s="69" t="s">
        <v>181</v>
      </c>
      <c r="AF62" s="152" t="s">
        <v>181</v>
      </c>
      <c r="AG62" s="152" t="s">
        <v>181</v>
      </c>
      <c r="AH62" s="152" t="s">
        <v>181</v>
      </c>
      <c r="AI62" s="402">
        <f>SUM(AI41:AI60)</f>
        <v>0</v>
      </c>
      <c r="AJ62" s="69" t="s">
        <v>181</v>
      </c>
      <c r="AK62" s="152" t="s">
        <v>181</v>
      </c>
      <c r="AL62" s="152" t="s">
        <v>181</v>
      </c>
      <c r="AM62" s="152" t="s">
        <v>181</v>
      </c>
      <c r="AN62" s="402">
        <f>SUM(AN41:AN60)</f>
        <v>0</v>
      </c>
      <c r="AO62" s="75" t="s">
        <v>181</v>
      </c>
      <c r="AP62" s="185" t="s">
        <v>181</v>
      </c>
      <c r="AQ62" s="193">
        <f>SUM(O62:AN62)</f>
        <v>0</v>
      </c>
      <c r="AR62" s="188" t="s">
        <v>181</v>
      </c>
      <c r="AS62" s="729"/>
      <c r="AT62" s="132" t="s">
        <v>181</v>
      </c>
      <c r="AU62" s="132" t="s">
        <v>181</v>
      </c>
      <c r="AV62" s="132" t="s">
        <v>181</v>
      </c>
      <c r="AW62" s="132" t="s">
        <v>181</v>
      </c>
      <c r="AX62" s="132" t="s">
        <v>181</v>
      </c>
      <c r="AY62" s="132" t="s">
        <v>181</v>
      </c>
      <c r="AZ62" s="132" t="s">
        <v>181</v>
      </c>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32" t="s">
        <v>181</v>
      </c>
      <c r="CW62" s="127"/>
      <c r="CX62" s="127"/>
      <c r="CY62" s="127"/>
      <c r="CZ62" s="127"/>
      <c r="DA62" s="127"/>
      <c r="DB62" s="132" t="s">
        <v>181</v>
      </c>
      <c r="DC62" s="127"/>
      <c r="DD62" s="127"/>
      <c r="DE62" s="127"/>
      <c r="DF62" s="127"/>
      <c r="DG62" s="127"/>
      <c r="DH62" s="132" t="s">
        <v>181</v>
      </c>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row>
    <row r="63" spans="1:144" s="58" customFormat="1" ht="9.9499999999999993" customHeight="1" thickBot="1">
      <c r="A63" s="55" t="s">
        <v>181</v>
      </c>
      <c r="B63" s="56" t="s">
        <v>181</v>
      </c>
      <c r="C63" s="56" t="s">
        <v>181</v>
      </c>
      <c r="D63" s="56" t="s">
        <v>181</v>
      </c>
      <c r="E63" s="56" t="s">
        <v>181</v>
      </c>
      <c r="F63" s="56" t="s">
        <v>181</v>
      </c>
      <c r="G63" s="56" t="s">
        <v>181</v>
      </c>
      <c r="H63" s="56" t="s">
        <v>181</v>
      </c>
      <c r="I63" s="56" t="s">
        <v>181</v>
      </c>
      <c r="J63" s="56" t="s">
        <v>181</v>
      </c>
      <c r="K63" s="56" t="s">
        <v>181</v>
      </c>
      <c r="L63" s="68" t="s">
        <v>181</v>
      </c>
      <c r="M63" s="152" t="s">
        <v>181</v>
      </c>
      <c r="N63" s="152" t="s">
        <v>181</v>
      </c>
      <c r="O63" s="401" t="s">
        <v>181</v>
      </c>
      <c r="P63" s="69" t="s">
        <v>181</v>
      </c>
      <c r="Q63" s="152" t="s">
        <v>181</v>
      </c>
      <c r="R63" s="152" t="s">
        <v>181</v>
      </c>
      <c r="S63" s="152" t="s">
        <v>181</v>
      </c>
      <c r="T63" s="401" t="s">
        <v>181</v>
      </c>
      <c r="U63" s="69" t="s">
        <v>181</v>
      </c>
      <c r="V63" s="152" t="s">
        <v>181</v>
      </c>
      <c r="W63" s="152" t="s">
        <v>181</v>
      </c>
      <c r="X63" s="152" t="s">
        <v>181</v>
      </c>
      <c r="Y63" s="401" t="s">
        <v>181</v>
      </c>
      <c r="Z63" s="69" t="s">
        <v>181</v>
      </c>
      <c r="AA63" s="152" t="s">
        <v>181</v>
      </c>
      <c r="AB63" s="152" t="s">
        <v>181</v>
      </c>
      <c r="AC63" s="152" t="s">
        <v>181</v>
      </c>
      <c r="AD63" s="401" t="s">
        <v>181</v>
      </c>
      <c r="AE63" s="69" t="s">
        <v>181</v>
      </c>
      <c r="AF63" s="152" t="s">
        <v>181</v>
      </c>
      <c r="AG63" s="152" t="s">
        <v>181</v>
      </c>
      <c r="AH63" s="152" t="s">
        <v>181</v>
      </c>
      <c r="AI63" s="401" t="s">
        <v>181</v>
      </c>
      <c r="AJ63" s="69" t="s">
        <v>181</v>
      </c>
      <c r="AK63" s="152" t="s">
        <v>181</v>
      </c>
      <c r="AL63" s="152" t="s">
        <v>181</v>
      </c>
      <c r="AM63" s="152" t="s">
        <v>181</v>
      </c>
      <c r="AN63" s="401" t="s">
        <v>181</v>
      </c>
      <c r="AO63" s="75" t="s">
        <v>181</v>
      </c>
      <c r="AP63" s="185" t="s">
        <v>181</v>
      </c>
      <c r="AQ63" s="185" t="s">
        <v>181</v>
      </c>
      <c r="AR63" s="188" t="s">
        <v>181</v>
      </c>
      <c r="AS63" s="729"/>
      <c r="AT63" s="132" t="s">
        <v>181</v>
      </c>
      <c r="AU63" s="132" t="s">
        <v>181</v>
      </c>
      <c r="AV63" s="132" t="s">
        <v>181</v>
      </c>
      <c r="AW63" s="132" t="s">
        <v>181</v>
      </c>
      <c r="AX63" s="132" t="s">
        <v>181</v>
      </c>
      <c r="AY63" s="132" t="s">
        <v>181</v>
      </c>
      <c r="AZ63" s="132" t="s">
        <v>181</v>
      </c>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32" t="s">
        <v>181</v>
      </c>
      <c r="CW63" s="127"/>
      <c r="CX63" s="127"/>
      <c r="CY63" s="127"/>
      <c r="CZ63" s="127"/>
      <c r="DA63" s="127"/>
      <c r="DB63" s="132" t="s">
        <v>181</v>
      </c>
      <c r="DC63" s="127"/>
      <c r="DD63" s="127"/>
      <c r="DE63" s="127"/>
      <c r="DF63" s="127"/>
      <c r="DG63" s="127"/>
      <c r="DH63" s="132" t="s">
        <v>181</v>
      </c>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row>
    <row r="64" spans="1:144" s="58" customFormat="1" ht="20.25" customHeight="1" thickBot="1">
      <c r="A64" s="55" t="s">
        <v>181</v>
      </c>
      <c r="B64" s="56" t="s">
        <v>181</v>
      </c>
      <c r="C64" s="1347" t="s">
        <v>260</v>
      </c>
      <c r="D64" s="993"/>
      <c r="E64" s="993"/>
      <c r="F64" s="993"/>
      <c r="G64" s="993"/>
      <c r="H64" s="993"/>
      <c r="I64" s="993"/>
      <c r="J64" s="993"/>
      <c r="K64" s="56" t="s">
        <v>181</v>
      </c>
      <c r="L64" s="68" t="s">
        <v>181</v>
      </c>
      <c r="M64" s="152" t="s">
        <v>181</v>
      </c>
      <c r="N64" s="152" t="s">
        <v>181</v>
      </c>
      <c r="O64" s="404">
        <f>O62+O38</f>
        <v>0</v>
      </c>
      <c r="P64" s="69" t="s">
        <v>181</v>
      </c>
      <c r="Q64" s="152" t="s">
        <v>181</v>
      </c>
      <c r="R64" s="152" t="s">
        <v>181</v>
      </c>
      <c r="S64" s="152" t="s">
        <v>181</v>
      </c>
      <c r="T64" s="404">
        <f>T62+T38</f>
        <v>0</v>
      </c>
      <c r="U64" s="69" t="s">
        <v>181</v>
      </c>
      <c r="V64" s="152" t="s">
        <v>181</v>
      </c>
      <c r="W64" s="152" t="s">
        <v>181</v>
      </c>
      <c r="X64" s="152" t="s">
        <v>181</v>
      </c>
      <c r="Y64" s="404">
        <f>Y62+Y38</f>
        <v>0</v>
      </c>
      <c r="Z64" s="69" t="s">
        <v>181</v>
      </c>
      <c r="AA64" s="152" t="s">
        <v>181</v>
      </c>
      <c r="AB64" s="152" t="s">
        <v>181</v>
      </c>
      <c r="AC64" s="152" t="s">
        <v>181</v>
      </c>
      <c r="AD64" s="404">
        <f>AD62+AD38</f>
        <v>0</v>
      </c>
      <c r="AE64" s="69" t="s">
        <v>181</v>
      </c>
      <c r="AF64" s="152" t="s">
        <v>181</v>
      </c>
      <c r="AG64" s="152" t="s">
        <v>181</v>
      </c>
      <c r="AH64" s="152" t="s">
        <v>181</v>
      </c>
      <c r="AI64" s="404">
        <f>AI62+AI38</f>
        <v>0</v>
      </c>
      <c r="AJ64" s="69" t="s">
        <v>181</v>
      </c>
      <c r="AK64" s="152" t="s">
        <v>181</v>
      </c>
      <c r="AL64" s="152" t="s">
        <v>181</v>
      </c>
      <c r="AM64" s="152" t="s">
        <v>181</v>
      </c>
      <c r="AN64" s="404">
        <f>AN62+AN38</f>
        <v>0</v>
      </c>
      <c r="AO64" s="75" t="s">
        <v>181</v>
      </c>
      <c r="AP64" s="185" t="s">
        <v>181</v>
      </c>
      <c r="AQ64" s="190">
        <f>SUM(O64:AN64)</f>
        <v>0</v>
      </c>
      <c r="AR64" s="188" t="s">
        <v>181</v>
      </c>
      <c r="AS64" s="729"/>
      <c r="AT64" s="132" t="s">
        <v>181</v>
      </c>
      <c r="AU64" s="132" t="s">
        <v>181</v>
      </c>
      <c r="AV64" s="132" t="s">
        <v>181</v>
      </c>
      <c r="AW64" s="132" t="s">
        <v>181</v>
      </c>
      <c r="AX64" s="132" t="s">
        <v>181</v>
      </c>
      <c r="AY64" s="132" t="s">
        <v>181</v>
      </c>
      <c r="AZ64" s="132" t="s">
        <v>181</v>
      </c>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32" t="s">
        <v>181</v>
      </c>
      <c r="CW64" s="127"/>
      <c r="CX64" s="127"/>
      <c r="CY64" s="127"/>
      <c r="CZ64" s="127"/>
      <c r="DA64" s="127"/>
      <c r="DB64" s="767"/>
      <c r="DC64" s="127"/>
      <c r="DD64" s="127"/>
      <c r="DE64" s="127"/>
      <c r="DF64" s="127"/>
      <c r="DG64" s="127"/>
      <c r="DH64" s="132" t="s">
        <v>181</v>
      </c>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row>
    <row r="65" spans="1:144" s="58" customFormat="1" ht="9.9499999999999993" customHeight="1" thickBot="1">
      <c r="A65" s="61" t="s">
        <v>181</v>
      </c>
      <c r="B65" s="62" t="s">
        <v>181</v>
      </c>
      <c r="C65" s="62" t="s">
        <v>181</v>
      </c>
      <c r="D65" s="62" t="s">
        <v>181</v>
      </c>
      <c r="E65" s="62" t="s">
        <v>181</v>
      </c>
      <c r="F65" s="62" t="s">
        <v>181</v>
      </c>
      <c r="G65" s="62" t="s">
        <v>181</v>
      </c>
      <c r="H65" s="62" t="s">
        <v>181</v>
      </c>
      <c r="I65" s="62" t="s">
        <v>181</v>
      </c>
      <c r="J65" s="62" t="s">
        <v>181</v>
      </c>
      <c r="K65" s="62" t="s">
        <v>181</v>
      </c>
      <c r="L65" s="79" t="s">
        <v>181</v>
      </c>
      <c r="M65" s="80" t="s">
        <v>181</v>
      </c>
      <c r="N65" s="80" t="s">
        <v>181</v>
      </c>
      <c r="O65" s="403" t="s">
        <v>181</v>
      </c>
      <c r="P65" s="82" t="s">
        <v>181</v>
      </c>
      <c r="Q65" s="80" t="s">
        <v>181</v>
      </c>
      <c r="R65" s="80" t="s">
        <v>181</v>
      </c>
      <c r="S65" s="80" t="s">
        <v>181</v>
      </c>
      <c r="T65" s="403" t="s">
        <v>181</v>
      </c>
      <c r="U65" s="82" t="s">
        <v>181</v>
      </c>
      <c r="V65" s="80" t="s">
        <v>181</v>
      </c>
      <c r="W65" s="80" t="s">
        <v>181</v>
      </c>
      <c r="X65" s="80" t="s">
        <v>181</v>
      </c>
      <c r="Y65" s="403" t="s">
        <v>181</v>
      </c>
      <c r="Z65" s="82" t="s">
        <v>181</v>
      </c>
      <c r="AA65" s="80" t="s">
        <v>181</v>
      </c>
      <c r="AB65" s="80" t="s">
        <v>181</v>
      </c>
      <c r="AC65" s="80" t="s">
        <v>181</v>
      </c>
      <c r="AD65" s="403" t="s">
        <v>181</v>
      </c>
      <c r="AE65" s="82" t="s">
        <v>181</v>
      </c>
      <c r="AF65" s="80" t="s">
        <v>181</v>
      </c>
      <c r="AG65" s="80" t="s">
        <v>181</v>
      </c>
      <c r="AH65" s="80" t="s">
        <v>181</v>
      </c>
      <c r="AI65" s="403" t="s">
        <v>181</v>
      </c>
      <c r="AJ65" s="82" t="s">
        <v>181</v>
      </c>
      <c r="AK65" s="80" t="s">
        <v>181</v>
      </c>
      <c r="AL65" s="80" t="s">
        <v>181</v>
      </c>
      <c r="AM65" s="80" t="s">
        <v>181</v>
      </c>
      <c r="AN65" s="403" t="s">
        <v>181</v>
      </c>
      <c r="AO65" s="83" t="s">
        <v>181</v>
      </c>
      <c r="AP65" s="186" t="s">
        <v>181</v>
      </c>
      <c r="AQ65" s="186" t="s">
        <v>181</v>
      </c>
      <c r="AR65" s="189" t="s">
        <v>181</v>
      </c>
      <c r="AS65" s="729"/>
      <c r="AT65" s="132" t="s">
        <v>181</v>
      </c>
      <c r="AU65" s="132" t="s">
        <v>181</v>
      </c>
      <c r="AV65" s="132" t="s">
        <v>181</v>
      </c>
      <c r="AW65" s="132" t="s">
        <v>181</v>
      </c>
      <c r="AX65" s="132" t="s">
        <v>181</v>
      </c>
      <c r="AY65" s="132" t="s">
        <v>181</v>
      </c>
      <c r="AZ65" s="132" t="s">
        <v>181</v>
      </c>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32" t="s">
        <v>181</v>
      </c>
      <c r="CW65" s="127"/>
      <c r="CX65" s="127"/>
      <c r="CY65" s="127"/>
      <c r="CZ65" s="127"/>
      <c r="DA65" s="127"/>
      <c r="DB65" s="132" t="s">
        <v>181</v>
      </c>
      <c r="DC65" s="127"/>
      <c r="DD65" s="127"/>
      <c r="DE65" s="127"/>
      <c r="DF65" s="127"/>
      <c r="DG65" s="127"/>
      <c r="DH65" s="132" t="s">
        <v>181</v>
      </c>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row>
    <row r="66" spans="1:144" s="58" customFormat="1" ht="9.9499999999999993" customHeight="1">
      <c r="A66" s="55" t="s">
        <v>181</v>
      </c>
      <c r="B66" s="84" t="s">
        <v>181</v>
      </c>
      <c r="C66" s="84" t="s">
        <v>181</v>
      </c>
      <c r="D66" s="84" t="s">
        <v>181</v>
      </c>
      <c r="E66" s="84" t="s">
        <v>181</v>
      </c>
      <c r="F66" s="84" t="s">
        <v>181</v>
      </c>
      <c r="G66" s="56" t="s">
        <v>181</v>
      </c>
      <c r="H66" s="56" t="s">
        <v>181</v>
      </c>
      <c r="I66" s="56" t="s">
        <v>181</v>
      </c>
      <c r="J66" s="56" t="s">
        <v>181</v>
      </c>
      <c r="K66" s="56" t="s">
        <v>181</v>
      </c>
      <c r="L66" s="68" t="s">
        <v>181</v>
      </c>
      <c r="M66" s="152" t="s">
        <v>181</v>
      </c>
      <c r="N66" s="152" t="s">
        <v>181</v>
      </c>
      <c r="O66" s="401" t="s">
        <v>181</v>
      </c>
      <c r="P66" s="152" t="s">
        <v>181</v>
      </c>
      <c r="Q66" s="68" t="s">
        <v>181</v>
      </c>
      <c r="R66" s="152" t="s">
        <v>181</v>
      </c>
      <c r="S66" s="152" t="s">
        <v>181</v>
      </c>
      <c r="T66" s="401" t="s">
        <v>181</v>
      </c>
      <c r="U66" s="152" t="s">
        <v>181</v>
      </c>
      <c r="V66" s="68" t="s">
        <v>181</v>
      </c>
      <c r="W66" s="152" t="s">
        <v>181</v>
      </c>
      <c r="X66" s="152" t="s">
        <v>181</v>
      </c>
      <c r="Y66" s="401" t="s">
        <v>181</v>
      </c>
      <c r="Z66" s="152" t="s">
        <v>181</v>
      </c>
      <c r="AA66" s="68" t="s">
        <v>181</v>
      </c>
      <c r="AB66" s="152" t="s">
        <v>181</v>
      </c>
      <c r="AC66" s="152" t="s">
        <v>181</v>
      </c>
      <c r="AD66" s="401" t="s">
        <v>181</v>
      </c>
      <c r="AE66" s="152" t="s">
        <v>181</v>
      </c>
      <c r="AF66" s="68" t="s">
        <v>181</v>
      </c>
      <c r="AG66" s="152" t="s">
        <v>181</v>
      </c>
      <c r="AH66" s="152" t="s">
        <v>181</v>
      </c>
      <c r="AI66" s="401" t="s">
        <v>181</v>
      </c>
      <c r="AJ66" s="152" t="s">
        <v>181</v>
      </c>
      <c r="AK66" s="68" t="s">
        <v>181</v>
      </c>
      <c r="AL66" s="152" t="s">
        <v>181</v>
      </c>
      <c r="AM66" s="152" t="s">
        <v>181</v>
      </c>
      <c r="AN66" s="401" t="s">
        <v>181</v>
      </c>
      <c r="AO66" s="85" t="s">
        <v>181</v>
      </c>
      <c r="AP66" s="187" t="s">
        <v>181</v>
      </c>
      <c r="AQ66" s="185" t="s">
        <v>181</v>
      </c>
      <c r="AR66" s="188" t="s">
        <v>181</v>
      </c>
      <c r="AS66" s="729"/>
      <c r="AT66" s="132" t="s">
        <v>181</v>
      </c>
      <c r="AU66" s="132" t="s">
        <v>181</v>
      </c>
      <c r="AV66" s="132" t="s">
        <v>181</v>
      </c>
      <c r="AW66" s="132" t="s">
        <v>181</v>
      </c>
      <c r="AX66" s="132" t="s">
        <v>181</v>
      </c>
      <c r="AY66" s="132" t="s">
        <v>181</v>
      </c>
      <c r="AZ66" s="132" t="s">
        <v>181</v>
      </c>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32" t="s">
        <v>181</v>
      </c>
      <c r="CW66" s="127"/>
      <c r="CX66" s="127"/>
      <c r="CY66" s="127"/>
      <c r="CZ66" s="127"/>
      <c r="DA66" s="127"/>
      <c r="DB66" s="132" t="s">
        <v>181</v>
      </c>
      <c r="DC66" s="127"/>
      <c r="DD66" s="127"/>
      <c r="DE66" s="127"/>
      <c r="DF66" s="127"/>
      <c r="DG66" s="127"/>
      <c r="DH66" s="132" t="s">
        <v>181</v>
      </c>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row>
    <row r="67" spans="1:144" s="58" customFormat="1" ht="20.100000000000001" customHeight="1">
      <c r="A67" s="55"/>
      <c r="B67" s="1347" t="s">
        <v>203</v>
      </c>
      <c r="C67" s="1347"/>
      <c r="D67" s="1347"/>
      <c r="E67" s="1347"/>
      <c r="F67" s="1347"/>
      <c r="G67" s="1348"/>
      <c r="H67" s="1348"/>
      <c r="I67" s="1348"/>
      <c r="J67" s="1348"/>
      <c r="K67" s="56" t="s">
        <v>181</v>
      </c>
      <c r="L67" s="68" t="s">
        <v>181</v>
      </c>
      <c r="M67" s="152" t="s">
        <v>181</v>
      </c>
      <c r="N67" s="152" t="s">
        <v>181</v>
      </c>
      <c r="O67" s="405" t="s">
        <v>181</v>
      </c>
      <c r="P67" s="72" t="s">
        <v>181</v>
      </c>
      <c r="Q67" s="152" t="s">
        <v>181</v>
      </c>
      <c r="R67" s="152" t="s">
        <v>181</v>
      </c>
      <c r="S67" s="152" t="s">
        <v>181</v>
      </c>
      <c r="T67" s="405" t="s">
        <v>181</v>
      </c>
      <c r="U67" s="72" t="s">
        <v>181</v>
      </c>
      <c r="V67" s="152" t="s">
        <v>181</v>
      </c>
      <c r="W67" s="152" t="s">
        <v>181</v>
      </c>
      <c r="X67" s="152" t="s">
        <v>181</v>
      </c>
      <c r="Y67" s="405" t="s">
        <v>181</v>
      </c>
      <c r="Z67" s="72" t="s">
        <v>181</v>
      </c>
      <c r="AA67" s="152" t="s">
        <v>181</v>
      </c>
      <c r="AB67" s="152" t="s">
        <v>181</v>
      </c>
      <c r="AC67" s="152" t="s">
        <v>181</v>
      </c>
      <c r="AD67" s="405" t="s">
        <v>181</v>
      </c>
      <c r="AE67" s="72" t="s">
        <v>181</v>
      </c>
      <c r="AF67" s="152" t="s">
        <v>181</v>
      </c>
      <c r="AG67" s="152" t="s">
        <v>181</v>
      </c>
      <c r="AH67" s="152" t="s">
        <v>181</v>
      </c>
      <c r="AI67" s="405" t="s">
        <v>181</v>
      </c>
      <c r="AJ67" s="72" t="s">
        <v>181</v>
      </c>
      <c r="AK67" s="152" t="s">
        <v>181</v>
      </c>
      <c r="AL67" s="152" t="s">
        <v>181</v>
      </c>
      <c r="AM67" s="152" t="s">
        <v>181</v>
      </c>
      <c r="AN67" s="405" t="s">
        <v>181</v>
      </c>
      <c r="AO67" s="89" t="s">
        <v>181</v>
      </c>
      <c r="AP67" s="192" t="s">
        <v>181</v>
      </c>
      <c r="AQ67" s="192" t="s">
        <v>181</v>
      </c>
      <c r="AR67" s="188" t="s">
        <v>181</v>
      </c>
      <c r="AS67" s="729"/>
      <c r="AT67" s="132" t="s">
        <v>181</v>
      </c>
      <c r="AU67" s="132" t="s">
        <v>181</v>
      </c>
      <c r="AV67" s="132" t="s">
        <v>181</v>
      </c>
      <c r="AW67" s="132" t="s">
        <v>181</v>
      </c>
      <c r="AX67" s="132" t="s">
        <v>181</v>
      </c>
      <c r="AY67" s="132" t="s">
        <v>181</v>
      </c>
      <c r="AZ67" s="132" t="s">
        <v>181</v>
      </c>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32" t="s">
        <v>181</v>
      </c>
      <c r="CW67" s="127"/>
      <c r="CX67" s="127"/>
      <c r="CY67" s="127"/>
      <c r="CZ67" s="127"/>
      <c r="DA67" s="127"/>
      <c r="DB67" s="132" t="s">
        <v>181</v>
      </c>
      <c r="DC67" s="127"/>
      <c r="DD67" s="127"/>
      <c r="DE67" s="127"/>
      <c r="DF67" s="127"/>
      <c r="DG67" s="127"/>
      <c r="DH67" s="132" t="s">
        <v>181</v>
      </c>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row>
    <row r="68" spans="1:144" s="58" customFormat="1" ht="20.25" customHeight="1">
      <c r="A68" s="55" t="s">
        <v>181</v>
      </c>
      <c r="B68" s="56">
        <v>1</v>
      </c>
      <c r="C68" s="1068" t="s">
        <v>43</v>
      </c>
      <c r="D68" s="966"/>
      <c r="E68" s="966"/>
      <c r="F68" s="966"/>
      <c r="G68" s="966"/>
      <c r="H68" s="966"/>
      <c r="I68" s="966"/>
      <c r="J68" s="966"/>
      <c r="K68" s="157" t="s">
        <v>181</v>
      </c>
      <c r="L68" s="90" t="s">
        <v>181</v>
      </c>
      <c r="M68" s="152" t="s">
        <v>181</v>
      </c>
      <c r="N68" s="152" t="s">
        <v>181</v>
      </c>
      <c r="O68" s="400">
        <f>ROUND((O27*$J27)+(O28*$J28)+(O29*$J29)+(O30*$J30)+(O31*$J31)+(O32*$J32)+(O33*$J33)+(O34*$J34)+(O35*$J35)+(O36*$J36),$AQ$257)</f>
        <v>0</v>
      </c>
      <c r="P68" s="69" t="s">
        <v>181</v>
      </c>
      <c r="Q68" s="158" t="s">
        <v>181</v>
      </c>
      <c r="R68" s="152" t="s">
        <v>181</v>
      </c>
      <c r="S68" s="152" t="s">
        <v>181</v>
      </c>
      <c r="T68" s="400">
        <f>ROUND((T27*$J27)+(T28*$J28)+(T29*$J29)+(T30*$J30)+(T31*$J31)+(T32*$J32)+(T33*$J33)+(T34*$J34)+(T35*$J35)+(T36*$J36),$AQ$257)</f>
        <v>0</v>
      </c>
      <c r="U68" s="69" t="s">
        <v>181</v>
      </c>
      <c r="V68" s="158" t="s">
        <v>181</v>
      </c>
      <c r="W68" s="152" t="s">
        <v>181</v>
      </c>
      <c r="X68" s="152" t="s">
        <v>181</v>
      </c>
      <c r="Y68" s="400">
        <f>ROUND((Y27*$J27)+(Y28*$J28)+(Y29*$J29)+(Y30*$J30)+(Y31*$J31)+(Y32*$J32)+(Y33*$J33)+(Y34*$J34)+(Y35*$J35)+(Y36*$J36),$AQ$257)</f>
        <v>0</v>
      </c>
      <c r="Z68" s="69" t="s">
        <v>181</v>
      </c>
      <c r="AA68" s="158" t="s">
        <v>181</v>
      </c>
      <c r="AB68" s="152" t="s">
        <v>181</v>
      </c>
      <c r="AC68" s="152" t="s">
        <v>181</v>
      </c>
      <c r="AD68" s="400">
        <f>ROUND((AD27*$J27)+(AD28*$J28)+(AD29*$J29)+(AD30*$J30)+(AD31*$J31)+(AD32*$J32)+(AD33*$J33)+(AD34*$J34)+(AD35*$J35)+(AD36*$J36),$AQ$257)</f>
        <v>0</v>
      </c>
      <c r="AE68" s="69" t="s">
        <v>181</v>
      </c>
      <c r="AF68" s="158" t="s">
        <v>181</v>
      </c>
      <c r="AG68" s="152" t="s">
        <v>181</v>
      </c>
      <c r="AH68" s="152" t="s">
        <v>181</v>
      </c>
      <c r="AI68" s="400">
        <f>ROUND((AI27*$J27)+(AI28*$J28)+(AI29*$J29)+(AI30*$J30)+(AI31*$J31)+(AI32*$J32)+(AI33*$J33)+(AI34*$J34)+(AI35*$J35)+(AI36*$J36),$AQ$257)</f>
        <v>0</v>
      </c>
      <c r="AJ68" s="69" t="s">
        <v>181</v>
      </c>
      <c r="AK68" s="158" t="s">
        <v>181</v>
      </c>
      <c r="AL68" s="152" t="s">
        <v>181</v>
      </c>
      <c r="AM68" s="152" t="s">
        <v>181</v>
      </c>
      <c r="AN68" s="400">
        <f>ROUND((AN27*$J27)+(AN28*$J28)+(AN29*$J29)+(AN30*$J30)+(AN31*$J31)+(AN32*$J32)+(AN33*$J33)+(AN34*$J34)+(AN35*$J35)+(AN36*$J36),$AQ$257)</f>
        <v>0</v>
      </c>
      <c r="AO68" s="75" t="s">
        <v>181</v>
      </c>
      <c r="AP68" s="185" t="s">
        <v>181</v>
      </c>
      <c r="AQ68" s="52">
        <f>SUM(O68+T68+Y68+AD68+AN68+AI68)</f>
        <v>0</v>
      </c>
      <c r="AR68" s="188" t="s">
        <v>181</v>
      </c>
      <c r="AS68" s="729"/>
      <c r="AT68" s="132" t="s">
        <v>181</v>
      </c>
      <c r="AU68" s="132" t="s">
        <v>181</v>
      </c>
      <c r="AV68" s="132" t="s">
        <v>181</v>
      </c>
      <c r="AW68" s="132" t="s">
        <v>181</v>
      </c>
      <c r="AX68" s="132" t="s">
        <v>181</v>
      </c>
      <c r="AY68" s="132" t="s">
        <v>181</v>
      </c>
      <c r="AZ68" s="132" t="s">
        <v>181</v>
      </c>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32" t="s">
        <v>181</v>
      </c>
      <c r="CW68" s="127"/>
      <c r="CX68" s="127"/>
      <c r="CY68" s="127"/>
      <c r="CZ68" s="127"/>
      <c r="DA68" s="127"/>
      <c r="DB68" s="132" t="s">
        <v>181</v>
      </c>
      <c r="DC68" s="127"/>
      <c r="DD68" s="127"/>
      <c r="DE68" s="127"/>
      <c r="DF68" s="127"/>
      <c r="DG68" s="127"/>
      <c r="DH68" s="132" t="s">
        <v>181</v>
      </c>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row>
    <row r="69" spans="1:144" s="58" customFormat="1" ht="20.25" customHeight="1">
      <c r="A69" s="55" t="s">
        <v>181</v>
      </c>
      <c r="B69" s="56">
        <v>2</v>
      </c>
      <c r="C69" s="1068" t="s">
        <v>204</v>
      </c>
      <c r="D69" s="966"/>
      <c r="E69" s="966"/>
      <c r="F69" s="966"/>
      <c r="G69" s="966"/>
      <c r="H69" s="966"/>
      <c r="I69" s="966"/>
      <c r="J69" s="966"/>
      <c r="K69" s="157" t="s">
        <v>181</v>
      </c>
      <c r="L69" s="68" t="s">
        <v>181</v>
      </c>
      <c r="M69" s="152" t="s">
        <v>181</v>
      </c>
      <c r="N69" s="152" t="s">
        <v>181</v>
      </c>
      <c r="O69" s="406">
        <f>ROUND((O41*$J41)+(O42*$J42)+(O43*$J43)+(O44*$J44)+(O45*$J45)+(O46*$J46)+(O47*$J47)+(O48*$J48)+(O49*$J49)+(O50*$J50)+(O51*$J51)+(O52*$J52)+(O53*$J53)+(O54*$J54)+(O55*$J55)+(O56*$J56)+(O57*$J57)+(O58*$J58)+(O59*$J59)+(O60*$J60),$AQ$257)</f>
        <v>0</v>
      </c>
      <c r="P69" s="69" t="s">
        <v>181</v>
      </c>
      <c r="Q69" s="152" t="s">
        <v>181</v>
      </c>
      <c r="R69" s="152" t="s">
        <v>181</v>
      </c>
      <c r="S69" s="152" t="s">
        <v>181</v>
      </c>
      <c r="T69" s="406">
        <f>ROUND((T41*$J41)+(T42*$J42)+(T43*$J43)+(T44*$J44)+(T45*$J45)+(T46*$J46)+(T47*$J47)+(T48*$J48)+(T49*$J49)+(T50*$J50)+(T51*$J51)+(T52*$J52)+(T53*$J53)+(T54*$J54)+(T55*$J55)+(T56*$J56)+(T57*$J57)+(T58*$J58)+(T59*$J59)+(T60*$J60),$AQ$257)</f>
        <v>0</v>
      </c>
      <c r="U69" s="69" t="s">
        <v>181</v>
      </c>
      <c r="V69" s="152" t="s">
        <v>181</v>
      </c>
      <c r="W69" s="152" t="s">
        <v>181</v>
      </c>
      <c r="X69" s="152" t="s">
        <v>181</v>
      </c>
      <c r="Y69" s="406">
        <f>ROUND((Y41*$J41)+(Y42*$J42)+(Y43*$J43)+(Y44*$J44)+(Y45*$J45)+(Y46*$J46)+(Y47*$J47)+(Y48*$J48)+(Y49*$J49)+(Y50*$J50)+(Y51*$J51)+(Y52*$J52)+(Y53*$J53)+(Y54*$J54)+(Y55*$J55)+(Y56*$J56)+(Y57*$J57)+(Y58*$J58)+(Y59*$J59)+(Y60*$J60),$AQ$257)</f>
        <v>0</v>
      </c>
      <c r="Z69" s="69" t="s">
        <v>181</v>
      </c>
      <c r="AA69" s="152" t="s">
        <v>181</v>
      </c>
      <c r="AB69" s="152" t="s">
        <v>181</v>
      </c>
      <c r="AC69" s="152" t="s">
        <v>181</v>
      </c>
      <c r="AD69" s="406">
        <f>ROUND((AD41*$J41)+(AD42*$J42)+(AD43*$J43)+(AD44*$J44)+(AD45*$J45)+(AD46*$J46)+(AD47*$J47)+(AD48*$J48)+(AD49*$J49)+(AD50*$J50)+(AD51*$J51)+(AD52*$J52)+(AD53*$J53)+(AD54*$J54)+(AD55*$J55)+(AD56*$J56)+(AD57*$J57)+(AD58*$J58)+(AD59*$J59)+(AD60*$J60),$AQ$257)</f>
        <v>0</v>
      </c>
      <c r="AE69" s="69" t="s">
        <v>181</v>
      </c>
      <c r="AF69" s="152" t="s">
        <v>181</v>
      </c>
      <c r="AG69" s="152" t="s">
        <v>181</v>
      </c>
      <c r="AH69" s="152" t="s">
        <v>181</v>
      </c>
      <c r="AI69" s="406">
        <f>ROUND((AI41*$J41)+(AI42*$J42)+(AI43*$J43)+(AI44*$J44)+(AI45*$J45)+(AI46*$J46)+(AI47*$J47)+(AI48*$J48)+(AI49*$J49)+(AI50*$J50)+(AI51*$J51)+(AI52*$J52)+(AI53*$J53)+(AI54*$J54)+(AI55*$J55)+(AI56*$J56)+(AI57*$J57)+(AI58*$J58)+(AI59*$J59)+(AI60*$J60),$AQ$257)</f>
        <v>0</v>
      </c>
      <c r="AJ69" s="69" t="s">
        <v>181</v>
      </c>
      <c r="AK69" s="152" t="s">
        <v>181</v>
      </c>
      <c r="AL69" s="152" t="s">
        <v>181</v>
      </c>
      <c r="AM69" s="152" t="s">
        <v>181</v>
      </c>
      <c r="AN69" s="406">
        <f>ROUND((AN41*$J41)+(AN42*$J42)+(AN43*$J43)+(AN44*$J44)+(AN45*$J45)+(AN46*$J46)+(AN47*$J47)+(AN48*$J48)+(AN49*$J49)+(AN50*$J50)+(AN51*$J51)+(AN52*$J52)+(AN53*$J53)+(AN54*$J54)+(AN55*$J55)+(AN56*$J56)+(AN57*$J57)+(AN58*$J58)+(AN59*$J59)+(AN60*$J60),$AQ$257)</f>
        <v>0</v>
      </c>
      <c r="AO69" s="75" t="s">
        <v>181</v>
      </c>
      <c r="AP69" s="185" t="s">
        <v>181</v>
      </c>
      <c r="AQ69" s="52">
        <f>SUM(O69+T69+Y69+AD69+AN69+AI69)</f>
        <v>0</v>
      </c>
      <c r="AR69" s="188" t="s">
        <v>181</v>
      </c>
      <c r="AS69" s="729"/>
      <c r="AT69" s="132" t="s">
        <v>181</v>
      </c>
      <c r="AU69" s="132" t="s">
        <v>181</v>
      </c>
      <c r="AV69" s="132" t="s">
        <v>181</v>
      </c>
      <c r="AW69" s="132" t="s">
        <v>181</v>
      </c>
      <c r="AX69" s="132" t="s">
        <v>181</v>
      </c>
      <c r="AY69" s="132" t="s">
        <v>181</v>
      </c>
      <c r="AZ69" s="132" t="s">
        <v>181</v>
      </c>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32" t="s">
        <v>181</v>
      </c>
      <c r="CW69" s="127"/>
      <c r="CX69" s="127"/>
      <c r="CY69" s="127"/>
      <c r="CZ69" s="127"/>
      <c r="DA69" s="127"/>
      <c r="DB69" s="132" t="s">
        <v>181</v>
      </c>
      <c r="DC69" s="127"/>
      <c r="DD69" s="127"/>
      <c r="DE69" s="127"/>
      <c r="DF69" s="127"/>
      <c r="DG69" s="127"/>
      <c r="DH69" s="132" t="s">
        <v>181</v>
      </c>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row>
    <row r="70" spans="1:144" s="58" customFormat="1" ht="9.9499999999999993" customHeight="1" thickBot="1">
      <c r="A70" s="55" t="s">
        <v>181</v>
      </c>
      <c r="B70" s="56" t="s">
        <v>181</v>
      </c>
      <c r="C70" s="56" t="s">
        <v>181</v>
      </c>
      <c r="D70" s="56" t="s">
        <v>181</v>
      </c>
      <c r="E70" s="56" t="s">
        <v>181</v>
      </c>
      <c r="F70" s="56" t="s">
        <v>181</v>
      </c>
      <c r="G70" s="56" t="s">
        <v>181</v>
      </c>
      <c r="H70" s="56" t="s">
        <v>181</v>
      </c>
      <c r="I70" s="56" t="s">
        <v>181</v>
      </c>
      <c r="J70" s="56" t="s">
        <v>181</v>
      </c>
      <c r="K70" s="56" t="s">
        <v>181</v>
      </c>
      <c r="L70" s="68" t="s">
        <v>181</v>
      </c>
      <c r="M70" s="152" t="s">
        <v>181</v>
      </c>
      <c r="N70" s="152" t="s">
        <v>181</v>
      </c>
      <c r="O70" s="401" t="s">
        <v>181</v>
      </c>
      <c r="P70" s="69" t="s">
        <v>181</v>
      </c>
      <c r="Q70" s="152" t="s">
        <v>181</v>
      </c>
      <c r="R70" s="152" t="s">
        <v>181</v>
      </c>
      <c r="S70" s="152" t="s">
        <v>181</v>
      </c>
      <c r="T70" s="401" t="s">
        <v>181</v>
      </c>
      <c r="U70" s="69" t="s">
        <v>181</v>
      </c>
      <c r="V70" s="152" t="s">
        <v>181</v>
      </c>
      <c r="W70" s="152" t="s">
        <v>181</v>
      </c>
      <c r="X70" s="152" t="s">
        <v>181</v>
      </c>
      <c r="Y70" s="401" t="s">
        <v>181</v>
      </c>
      <c r="Z70" s="69" t="s">
        <v>181</v>
      </c>
      <c r="AA70" s="152" t="s">
        <v>181</v>
      </c>
      <c r="AB70" s="152" t="s">
        <v>181</v>
      </c>
      <c r="AC70" s="152" t="s">
        <v>181</v>
      </c>
      <c r="AD70" s="401" t="s">
        <v>181</v>
      </c>
      <c r="AE70" s="69" t="s">
        <v>181</v>
      </c>
      <c r="AF70" s="152" t="s">
        <v>181</v>
      </c>
      <c r="AG70" s="152" t="s">
        <v>181</v>
      </c>
      <c r="AH70" s="152" t="s">
        <v>181</v>
      </c>
      <c r="AI70" s="401" t="s">
        <v>181</v>
      </c>
      <c r="AJ70" s="69" t="s">
        <v>181</v>
      </c>
      <c r="AK70" s="152" t="s">
        <v>181</v>
      </c>
      <c r="AL70" s="152" t="s">
        <v>181</v>
      </c>
      <c r="AM70" s="152" t="s">
        <v>181</v>
      </c>
      <c r="AN70" s="401" t="s">
        <v>181</v>
      </c>
      <c r="AO70" s="75" t="s">
        <v>181</v>
      </c>
      <c r="AP70" s="185" t="s">
        <v>181</v>
      </c>
      <c r="AQ70" s="185" t="s">
        <v>181</v>
      </c>
      <c r="AR70" s="188" t="s">
        <v>181</v>
      </c>
      <c r="AS70" s="729"/>
      <c r="AT70" s="132" t="s">
        <v>181</v>
      </c>
      <c r="AU70" s="132" t="s">
        <v>181</v>
      </c>
      <c r="AV70" s="132" t="s">
        <v>181</v>
      </c>
      <c r="AW70" s="132" t="s">
        <v>181</v>
      </c>
      <c r="AX70" s="132" t="s">
        <v>181</v>
      </c>
      <c r="AY70" s="132" t="s">
        <v>181</v>
      </c>
      <c r="AZ70" s="132" t="s">
        <v>181</v>
      </c>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32" t="s">
        <v>181</v>
      </c>
      <c r="CW70" s="127"/>
      <c r="CX70" s="127"/>
      <c r="CY70" s="127"/>
      <c r="CZ70" s="127"/>
      <c r="DA70" s="127"/>
      <c r="DB70" s="132" t="s">
        <v>181</v>
      </c>
      <c r="DC70" s="127"/>
      <c r="DD70" s="127"/>
      <c r="DE70" s="127"/>
      <c r="DF70" s="127"/>
      <c r="DG70" s="127"/>
      <c r="DH70" s="132" t="s">
        <v>181</v>
      </c>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row>
    <row r="71" spans="1:144" s="58" customFormat="1" ht="20.25" customHeight="1" thickBot="1">
      <c r="A71" s="55" t="s">
        <v>181</v>
      </c>
      <c r="B71" s="56" t="s">
        <v>181</v>
      </c>
      <c r="C71" s="1347" t="s">
        <v>205</v>
      </c>
      <c r="D71" s="1348"/>
      <c r="E71" s="1348"/>
      <c r="F71" s="1348"/>
      <c r="G71" s="1348"/>
      <c r="H71" s="1348"/>
      <c r="I71" s="1348"/>
      <c r="J71" s="1348"/>
      <c r="K71" s="157" t="s">
        <v>181</v>
      </c>
      <c r="L71" s="68" t="s">
        <v>181</v>
      </c>
      <c r="M71" s="152" t="s">
        <v>181</v>
      </c>
      <c r="N71" s="152" t="s">
        <v>181</v>
      </c>
      <c r="O71" s="404">
        <f>SUM(O68:O69)</f>
        <v>0</v>
      </c>
      <c r="P71" s="69" t="s">
        <v>181</v>
      </c>
      <c r="Q71" s="152" t="s">
        <v>181</v>
      </c>
      <c r="R71" s="152" t="s">
        <v>181</v>
      </c>
      <c r="S71" s="152" t="s">
        <v>181</v>
      </c>
      <c r="T71" s="404">
        <f>SUM(T68:T69)</f>
        <v>0</v>
      </c>
      <c r="U71" s="69" t="s">
        <v>181</v>
      </c>
      <c r="V71" s="152" t="s">
        <v>181</v>
      </c>
      <c r="W71" s="152" t="s">
        <v>181</v>
      </c>
      <c r="X71" s="152" t="s">
        <v>181</v>
      </c>
      <c r="Y71" s="404">
        <f>SUM(Y68:Y69)</f>
        <v>0</v>
      </c>
      <c r="Z71" s="69" t="s">
        <v>181</v>
      </c>
      <c r="AA71" s="152" t="s">
        <v>181</v>
      </c>
      <c r="AB71" s="152" t="s">
        <v>181</v>
      </c>
      <c r="AC71" s="152" t="s">
        <v>181</v>
      </c>
      <c r="AD71" s="404">
        <f>SUM(AD68:AD69)</f>
        <v>0</v>
      </c>
      <c r="AE71" s="69" t="s">
        <v>181</v>
      </c>
      <c r="AF71" s="152" t="s">
        <v>181</v>
      </c>
      <c r="AG71" s="152" t="s">
        <v>181</v>
      </c>
      <c r="AH71" s="152" t="s">
        <v>181</v>
      </c>
      <c r="AI71" s="404">
        <f>SUM(AI68:AI69)</f>
        <v>0</v>
      </c>
      <c r="AJ71" s="69" t="s">
        <v>181</v>
      </c>
      <c r="AK71" s="152" t="s">
        <v>181</v>
      </c>
      <c r="AL71" s="152" t="s">
        <v>181</v>
      </c>
      <c r="AM71" s="152" t="s">
        <v>181</v>
      </c>
      <c r="AN71" s="404">
        <f>SUM(AN68:AN69)</f>
        <v>0</v>
      </c>
      <c r="AO71" s="75" t="s">
        <v>181</v>
      </c>
      <c r="AP71" s="185" t="s">
        <v>181</v>
      </c>
      <c r="AQ71" s="190">
        <f>SUM(O71:AN71)</f>
        <v>0</v>
      </c>
      <c r="AR71" s="188" t="s">
        <v>181</v>
      </c>
      <c r="AS71" s="729"/>
      <c r="AT71" s="132" t="s">
        <v>181</v>
      </c>
      <c r="AU71" s="132" t="s">
        <v>181</v>
      </c>
      <c r="AV71" s="132" t="s">
        <v>181</v>
      </c>
      <c r="AW71" s="132" t="s">
        <v>181</v>
      </c>
      <c r="AX71" s="132" t="s">
        <v>181</v>
      </c>
      <c r="AY71" s="132" t="s">
        <v>181</v>
      </c>
      <c r="AZ71" s="132" t="s">
        <v>181</v>
      </c>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32" t="s">
        <v>181</v>
      </c>
      <c r="CW71" s="127"/>
      <c r="CX71" s="127"/>
      <c r="CY71" s="127"/>
      <c r="CZ71" s="127"/>
      <c r="DA71" s="127"/>
      <c r="DB71" s="132" t="s">
        <v>181</v>
      </c>
      <c r="DC71" s="127"/>
      <c r="DD71" s="127"/>
      <c r="DE71" s="127"/>
      <c r="DF71" s="127"/>
      <c r="DG71" s="127"/>
      <c r="DH71" s="132" t="s">
        <v>181</v>
      </c>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row>
    <row r="72" spans="1:144" s="58" customFormat="1" ht="9.9499999999999993" customHeight="1" thickBot="1">
      <c r="A72" s="55" t="s">
        <v>181</v>
      </c>
      <c r="B72" s="56" t="s">
        <v>181</v>
      </c>
      <c r="C72" s="56" t="s">
        <v>181</v>
      </c>
      <c r="D72" s="56" t="s">
        <v>181</v>
      </c>
      <c r="E72" s="56" t="s">
        <v>181</v>
      </c>
      <c r="F72" s="56" t="s">
        <v>181</v>
      </c>
      <c r="G72" s="56" t="s">
        <v>181</v>
      </c>
      <c r="H72" s="56" t="s">
        <v>181</v>
      </c>
      <c r="I72" s="56" t="s">
        <v>181</v>
      </c>
      <c r="J72" s="157" t="s">
        <v>181</v>
      </c>
      <c r="K72" s="157" t="s">
        <v>181</v>
      </c>
      <c r="L72" s="68" t="s">
        <v>181</v>
      </c>
      <c r="M72" s="152" t="s">
        <v>181</v>
      </c>
      <c r="N72" s="152" t="s">
        <v>181</v>
      </c>
      <c r="O72" s="401" t="s">
        <v>181</v>
      </c>
      <c r="P72" s="69" t="s">
        <v>181</v>
      </c>
      <c r="Q72" s="152" t="s">
        <v>181</v>
      </c>
      <c r="R72" s="152" t="s">
        <v>181</v>
      </c>
      <c r="S72" s="152" t="s">
        <v>181</v>
      </c>
      <c r="T72" s="401" t="s">
        <v>181</v>
      </c>
      <c r="U72" s="69" t="s">
        <v>181</v>
      </c>
      <c r="V72" s="152" t="s">
        <v>181</v>
      </c>
      <c r="W72" s="152" t="s">
        <v>181</v>
      </c>
      <c r="X72" s="152" t="s">
        <v>181</v>
      </c>
      <c r="Y72" s="401" t="s">
        <v>181</v>
      </c>
      <c r="Z72" s="69" t="s">
        <v>181</v>
      </c>
      <c r="AA72" s="152" t="s">
        <v>181</v>
      </c>
      <c r="AB72" s="152" t="s">
        <v>181</v>
      </c>
      <c r="AC72" s="152" t="s">
        <v>181</v>
      </c>
      <c r="AD72" s="401" t="s">
        <v>181</v>
      </c>
      <c r="AE72" s="69" t="s">
        <v>181</v>
      </c>
      <c r="AF72" s="152" t="s">
        <v>181</v>
      </c>
      <c r="AG72" s="152" t="s">
        <v>181</v>
      </c>
      <c r="AH72" s="152" t="s">
        <v>181</v>
      </c>
      <c r="AI72" s="401" t="s">
        <v>181</v>
      </c>
      <c r="AJ72" s="69" t="s">
        <v>181</v>
      </c>
      <c r="AK72" s="152" t="s">
        <v>181</v>
      </c>
      <c r="AL72" s="152" t="s">
        <v>181</v>
      </c>
      <c r="AM72" s="152" t="s">
        <v>181</v>
      </c>
      <c r="AN72" s="401" t="s">
        <v>181</v>
      </c>
      <c r="AO72" s="75" t="s">
        <v>181</v>
      </c>
      <c r="AP72" s="185" t="s">
        <v>181</v>
      </c>
      <c r="AQ72" s="185" t="s">
        <v>181</v>
      </c>
      <c r="AR72" s="188" t="s">
        <v>181</v>
      </c>
      <c r="AS72" s="729"/>
      <c r="AT72" s="132" t="s">
        <v>181</v>
      </c>
      <c r="AU72" s="132" t="s">
        <v>181</v>
      </c>
      <c r="AV72" s="132" t="s">
        <v>181</v>
      </c>
      <c r="AW72" s="132" t="s">
        <v>181</v>
      </c>
      <c r="AX72" s="132" t="s">
        <v>181</v>
      </c>
      <c r="AY72" s="132" t="s">
        <v>181</v>
      </c>
      <c r="AZ72" s="132" t="s">
        <v>181</v>
      </c>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32" t="s">
        <v>181</v>
      </c>
      <c r="CW72" s="127"/>
      <c r="CX72" s="127"/>
      <c r="CY72" s="127"/>
      <c r="CZ72" s="127"/>
      <c r="DA72" s="127"/>
      <c r="DB72" s="132" t="s">
        <v>181</v>
      </c>
      <c r="DC72" s="127"/>
      <c r="DD72" s="127"/>
      <c r="DE72" s="127"/>
      <c r="DF72" s="127"/>
      <c r="DG72" s="127"/>
      <c r="DH72" s="132" t="s">
        <v>181</v>
      </c>
      <c r="DI72" s="127"/>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row>
    <row r="73" spans="1:144" s="58" customFormat="1" ht="20.25" customHeight="1" thickBot="1">
      <c r="A73" s="55" t="s">
        <v>181</v>
      </c>
      <c r="B73" s="56" t="s">
        <v>181</v>
      </c>
      <c r="C73" s="1347" t="s">
        <v>240</v>
      </c>
      <c r="D73" s="1348"/>
      <c r="E73" s="1348"/>
      <c r="F73" s="1348"/>
      <c r="G73" s="1348"/>
      <c r="H73" s="1348"/>
      <c r="I73" s="1348"/>
      <c r="J73" s="1348"/>
      <c r="K73" s="56" t="s">
        <v>181</v>
      </c>
      <c r="L73" s="68" t="s">
        <v>181</v>
      </c>
      <c r="M73" s="152" t="s">
        <v>181</v>
      </c>
      <c r="N73" s="152" t="s">
        <v>181</v>
      </c>
      <c r="O73" s="407">
        <f>SUM(O64+O71)</f>
        <v>0</v>
      </c>
      <c r="P73" s="69" t="s">
        <v>181</v>
      </c>
      <c r="Q73" s="152" t="s">
        <v>181</v>
      </c>
      <c r="R73" s="152" t="s">
        <v>181</v>
      </c>
      <c r="S73" s="152" t="s">
        <v>181</v>
      </c>
      <c r="T73" s="407">
        <f>SUM(T64+T71)</f>
        <v>0</v>
      </c>
      <c r="U73" s="69" t="s">
        <v>181</v>
      </c>
      <c r="V73" s="152" t="s">
        <v>181</v>
      </c>
      <c r="W73" s="152" t="s">
        <v>181</v>
      </c>
      <c r="X73" s="152" t="s">
        <v>181</v>
      </c>
      <c r="Y73" s="407">
        <f>SUM(Y64+Y71)</f>
        <v>0</v>
      </c>
      <c r="Z73" s="69" t="s">
        <v>181</v>
      </c>
      <c r="AA73" s="152" t="s">
        <v>181</v>
      </c>
      <c r="AB73" s="152" t="s">
        <v>181</v>
      </c>
      <c r="AC73" s="152" t="s">
        <v>181</v>
      </c>
      <c r="AD73" s="407">
        <f>SUM(AD64+AD71)</f>
        <v>0</v>
      </c>
      <c r="AE73" s="69" t="s">
        <v>181</v>
      </c>
      <c r="AF73" s="152" t="s">
        <v>181</v>
      </c>
      <c r="AG73" s="152" t="s">
        <v>181</v>
      </c>
      <c r="AH73" s="152" t="s">
        <v>181</v>
      </c>
      <c r="AI73" s="407">
        <f>SUM(AI64+AI71)</f>
        <v>0</v>
      </c>
      <c r="AJ73" s="69" t="s">
        <v>181</v>
      </c>
      <c r="AK73" s="152" t="s">
        <v>181</v>
      </c>
      <c r="AL73" s="152" t="s">
        <v>181</v>
      </c>
      <c r="AM73" s="152" t="s">
        <v>181</v>
      </c>
      <c r="AN73" s="407">
        <f>SUM(AN64+AN71)</f>
        <v>0</v>
      </c>
      <c r="AO73" s="75" t="s">
        <v>181</v>
      </c>
      <c r="AP73" s="185" t="s">
        <v>181</v>
      </c>
      <c r="AQ73" s="191">
        <f>SUM(O73:AN73)</f>
        <v>0</v>
      </c>
      <c r="AR73" s="188" t="s">
        <v>181</v>
      </c>
      <c r="AS73" s="729"/>
      <c r="AT73" s="132" t="s">
        <v>181</v>
      </c>
      <c r="AU73" s="132" t="s">
        <v>181</v>
      </c>
      <c r="AV73" s="132" t="s">
        <v>181</v>
      </c>
      <c r="AW73" s="132" t="s">
        <v>181</v>
      </c>
      <c r="AX73" s="132" t="s">
        <v>181</v>
      </c>
      <c r="AY73" s="132" t="s">
        <v>181</v>
      </c>
      <c r="AZ73" s="132" t="s">
        <v>181</v>
      </c>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32" t="s">
        <v>181</v>
      </c>
      <c r="CW73" s="127"/>
      <c r="CX73" s="127"/>
      <c r="CY73" s="127"/>
      <c r="CZ73" s="127"/>
      <c r="DA73" s="127"/>
      <c r="DB73" s="132" t="s">
        <v>181</v>
      </c>
      <c r="DC73" s="127"/>
      <c r="DD73" s="127"/>
      <c r="DE73" s="127"/>
      <c r="DF73" s="127"/>
      <c r="DG73" s="127"/>
      <c r="DH73" s="132" t="s">
        <v>181</v>
      </c>
      <c r="DI73" s="127"/>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row>
    <row r="74" spans="1:144" s="58" customFormat="1" ht="9.9499999999999993" customHeight="1" thickBot="1">
      <c r="A74" s="61" t="s">
        <v>181</v>
      </c>
      <c r="B74" s="62" t="s">
        <v>181</v>
      </c>
      <c r="C74" s="62" t="s">
        <v>181</v>
      </c>
      <c r="D74" s="62" t="s">
        <v>181</v>
      </c>
      <c r="E74" s="62" t="s">
        <v>181</v>
      </c>
      <c r="F74" s="62" t="s">
        <v>181</v>
      </c>
      <c r="G74" s="62" t="s">
        <v>181</v>
      </c>
      <c r="H74" s="62" t="s">
        <v>181</v>
      </c>
      <c r="I74" s="62" t="s">
        <v>181</v>
      </c>
      <c r="J74" s="62" t="s">
        <v>181</v>
      </c>
      <c r="K74" s="62" t="s">
        <v>181</v>
      </c>
      <c r="L74" s="79" t="s">
        <v>181</v>
      </c>
      <c r="M74" s="80" t="s">
        <v>181</v>
      </c>
      <c r="N74" s="80" t="s">
        <v>181</v>
      </c>
      <c r="O74" s="403" t="s">
        <v>181</v>
      </c>
      <c r="P74" s="82" t="s">
        <v>181</v>
      </c>
      <c r="Q74" s="80" t="s">
        <v>181</v>
      </c>
      <c r="R74" s="80" t="s">
        <v>181</v>
      </c>
      <c r="S74" s="80" t="s">
        <v>181</v>
      </c>
      <c r="T74" s="403" t="s">
        <v>181</v>
      </c>
      <c r="U74" s="82" t="s">
        <v>181</v>
      </c>
      <c r="V74" s="80" t="s">
        <v>181</v>
      </c>
      <c r="W74" s="80" t="s">
        <v>181</v>
      </c>
      <c r="X74" s="80" t="s">
        <v>181</v>
      </c>
      <c r="Y74" s="403" t="s">
        <v>181</v>
      </c>
      <c r="Z74" s="82" t="s">
        <v>181</v>
      </c>
      <c r="AA74" s="80" t="s">
        <v>181</v>
      </c>
      <c r="AB74" s="80" t="s">
        <v>181</v>
      </c>
      <c r="AC74" s="80" t="s">
        <v>181</v>
      </c>
      <c r="AD74" s="403" t="s">
        <v>181</v>
      </c>
      <c r="AE74" s="82" t="s">
        <v>181</v>
      </c>
      <c r="AF74" s="80" t="s">
        <v>181</v>
      </c>
      <c r="AG74" s="80" t="s">
        <v>181</v>
      </c>
      <c r="AH74" s="80" t="s">
        <v>181</v>
      </c>
      <c r="AI74" s="403" t="s">
        <v>181</v>
      </c>
      <c r="AJ74" s="82" t="s">
        <v>181</v>
      </c>
      <c r="AK74" s="80" t="s">
        <v>181</v>
      </c>
      <c r="AL74" s="80" t="s">
        <v>181</v>
      </c>
      <c r="AM74" s="80" t="s">
        <v>181</v>
      </c>
      <c r="AN74" s="403" t="s">
        <v>181</v>
      </c>
      <c r="AO74" s="83" t="s">
        <v>181</v>
      </c>
      <c r="AP74" s="186" t="s">
        <v>181</v>
      </c>
      <c r="AQ74" s="186" t="s">
        <v>181</v>
      </c>
      <c r="AR74" s="189" t="s">
        <v>181</v>
      </c>
      <c r="AS74" s="729"/>
      <c r="AT74" s="132" t="s">
        <v>181</v>
      </c>
      <c r="AU74" s="132" t="s">
        <v>181</v>
      </c>
      <c r="AV74" s="132" t="s">
        <v>181</v>
      </c>
      <c r="AW74" s="132" t="s">
        <v>181</v>
      </c>
      <c r="AX74" s="132" t="s">
        <v>181</v>
      </c>
      <c r="AY74" s="132" t="s">
        <v>181</v>
      </c>
      <c r="AZ74" s="132" t="s">
        <v>181</v>
      </c>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32" t="s">
        <v>181</v>
      </c>
      <c r="CW74" s="127"/>
      <c r="CX74" s="127"/>
      <c r="CY74" s="127"/>
      <c r="CZ74" s="127"/>
      <c r="DA74" s="127"/>
      <c r="DB74" s="132" t="s">
        <v>181</v>
      </c>
      <c r="DC74" s="127"/>
      <c r="DD74" s="127"/>
      <c r="DE74" s="127"/>
      <c r="DF74" s="127"/>
      <c r="DG74" s="127"/>
      <c r="DH74" s="132" t="s">
        <v>181</v>
      </c>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row>
    <row r="75" spans="1:144" s="58" customFormat="1" ht="9.9499999999999993" customHeight="1">
      <c r="A75" s="55" t="s">
        <v>181</v>
      </c>
      <c r="B75" s="84" t="s">
        <v>181</v>
      </c>
      <c r="C75" s="84" t="s">
        <v>181</v>
      </c>
      <c r="D75" s="84" t="s">
        <v>181</v>
      </c>
      <c r="E75" s="56" t="s">
        <v>181</v>
      </c>
      <c r="F75" s="56" t="s">
        <v>181</v>
      </c>
      <c r="G75" s="56" t="s">
        <v>181</v>
      </c>
      <c r="H75" s="56" t="s">
        <v>181</v>
      </c>
      <c r="I75" s="56" t="s">
        <v>181</v>
      </c>
      <c r="J75" s="56" t="s">
        <v>181</v>
      </c>
      <c r="K75" s="56" t="s">
        <v>181</v>
      </c>
      <c r="L75" s="68" t="s">
        <v>181</v>
      </c>
      <c r="M75" s="152" t="s">
        <v>181</v>
      </c>
      <c r="N75" s="152" t="s">
        <v>181</v>
      </c>
      <c r="O75" s="401" t="s">
        <v>181</v>
      </c>
      <c r="P75" s="152" t="s">
        <v>181</v>
      </c>
      <c r="Q75" s="68" t="s">
        <v>181</v>
      </c>
      <c r="R75" s="152" t="s">
        <v>181</v>
      </c>
      <c r="S75" s="152" t="s">
        <v>181</v>
      </c>
      <c r="T75" s="401" t="s">
        <v>181</v>
      </c>
      <c r="U75" s="152" t="s">
        <v>181</v>
      </c>
      <c r="V75" s="68" t="s">
        <v>181</v>
      </c>
      <c r="W75" s="152" t="s">
        <v>181</v>
      </c>
      <c r="X75" s="152" t="s">
        <v>181</v>
      </c>
      <c r="Y75" s="401" t="s">
        <v>181</v>
      </c>
      <c r="Z75" s="152" t="s">
        <v>181</v>
      </c>
      <c r="AA75" s="68" t="s">
        <v>181</v>
      </c>
      <c r="AB75" s="152" t="s">
        <v>181</v>
      </c>
      <c r="AC75" s="152" t="s">
        <v>181</v>
      </c>
      <c r="AD75" s="401" t="s">
        <v>181</v>
      </c>
      <c r="AE75" s="152" t="s">
        <v>181</v>
      </c>
      <c r="AF75" s="68" t="s">
        <v>181</v>
      </c>
      <c r="AG75" s="152" t="s">
        <v>181</v>
      </c>
      <c r="AH75" s="152" t="s">
        <v>181</v>
      </c>
      <c r="AI75" s="401" t="s">
        <v>181</v>
      </c>
      <c r="AJ75" s="152" t="s">
        <v>181</v>
      </c>
      <c r="AK75" s="68" t="s">
        <v>181</v>
      </c>
      <c r="AL75" s="152" t="s">
        <v>181</v>
      </c>
      <c r="AM75" s="152" t="s">
        <v>181</v>
      </c>
      <c r="AN75" s="401" t="s">
        <v>181</v>
      </c>
      <c r="AO75" s="85" t="s">
        <v>181</v>
      </c>
      <c r="AP75" s="187" t="s">
        <v>181</v>
      </c>
      <c r="AQ75" s="185" t="s">
        <v>181</v>
      </c>
      <c r="AR75" s="188" t="s">
        <v>181</v>
      </c>
      <c r="AS75" s="729"/>
      <c r="AT75" s="132" t="s">
        <v>181</v>
      </c>
      <c r="AU75" s="132" t="s">
        <v>181</v>
      </c>
      <c r="AV75" s="132" t="s">
        <v>181</v>
      </c>
      <c r="AW75" s="132" t="s">
        <v>181</v>
      </c>
      <c r="AX75" s="132" t="s">
        <v>181</v>
      </c>
      <c r="AY75" s="132" t="s">
        <v>181</v>
      </c>
      <c r="AZ75" s="132" t="s">
        <v>181</v>
      </c>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32" t="s">
        <v>181</v>
      </c>
      <c r="CW75" s="127"/>
      <c r="CX75" s="127"/>
      <c r="CY75" s="127"/>
      <c r="CZ75" s="127"/>
      <c r="DA75" s="127"/>
      <c r="DB75" s="132" t="s">
        <v>181</v>
      </c>
      <c r="DC75" s="127"/>
      <c r="DD75" s="127"/>
      <c r="DE75" s="127"/>
      <c r="DF75" s="127"/>
      <c r="DG75" s="127"/>
      <c r="DH75" s="132" t="s">
        <v>181</v>
      </c>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row>
    <row r="76" spans="1:144" s="58" customFormat="1" ht="30" customHeight="1">
      <c r="A76" s="55"/>
      <c r="B76" s="1347" t="s">
        <v>390</v>
      </c>
      <c r="C76" s="1347"/>
      <c r="D76" s="1347"/>
      <c r="E76" s="1347"/>
      <c r="F76" s="1347"/>
      <c r="G76" s="1348"/>
      <c r="H76" s="1348"/>
      <c r="I76" s="1348"/>
      <c r="J76" s="1348"/>
      <c r="K76" s="56" t="s">
        <v>181</v>
      </c>
      <c r="L76" s="68" t="s">
        <v>181</v>
      </c>
      <c r="M76" s="152" t="s">
        <v>181</v>
      </c>
      <c r="N76" s="152" t="s">
        <v>181</v>
      </c>
      <c r="O76" s="405" t="s">
        <v>181</v>
      </c>
      <c r="P76" s="69" t="s">
        <v>181</v>
      </c>
      <c r="Q76" s="152" t="s">
        <v>181</v>
      </c>
      <c r="R76" s="152" t="s">
        <v>181</v>
      </c>
      <c r="S76" s="152" t="s">
        <v>181</v>
      </c>
      <c r="T76" s="405" t="s">
        <v>181</v>
      </c>
      <c r="U76" s="69" t="s">
        <v>181</v>
      </c>
      <c r="V76" s="152" t="s">
        <v>181</v>
      </c>
      <c r="W76" s="152" t="s">
        <v>181</v>
      </c>
      <c r="X76" s="152" t="s">
        <v>181</v>
      </c>
      <c r="Y76" s="405" t="s">
        <v>181</v>
      </c>
      <c r="Z76" s="69" t="s">
        <v>181</v>
      </c>
      <c r="AA76" s="152" t="s">
        <v>181</v>
      </c>
      <c r="AB76" s="152" t="s">
        <v>181</v>
      </c>
      <c r="AC76" s="152" t="s">
        <v>181</v>
      </c>
      <c r="AD76" s="405" t="s">
        <v>181</v>
      </c>
      <c r="AE76" s="69" t="s">
        <v>181</v>
      </c>
      <c r="AF76" s="152" t="s">
        <v>181</v>
      </c>
      <c r="AG76" s="152" t="s">
        <v>181</v>
      </c>
      <c r="AH76" s="152" t="s">
        <v>181</v>
      </c>
      <c r="AI76" s="405" t="s">
        <v>181</v>
      </c>
      <c r="AJ76" s="69" t="s">
        <v>181</v>
      </c>
      <c r="AK76" s="152" t="s">
        <v>181</v>
      </c>
      <c r="AL76" s="152" t="s">
        <v>181</v>
      </c>
      <c r="AM76" s="152" t="s">
        <v>181</v>
      </c>
      <c r="AN76" s="405" t="s">
        <v>181</v>
      </c>
      <c r="AO76" s="75" t="s">
        <v>181</v>
      </c>
      <c r="AP76" s="185" t="s">
        <v>181</v>
      </c>
      <c r="AQ76" s="192" t="s">
        <v>181</v>
      </c>
      <c r="AR76" s="188" t="s">
        <v>181</v>
      </c>
      <c r="AS76" s="729"/>
      <c r="AT76" s="132" t="s">
        <v>181</v>
      </c>
      <c r="AU76" s="132" t="s">
        <v>181</v>
      </c>
      <c r="AV76" s="132" t="s">
        <v>181</v>
      </c>
      <c r="AW76" s="132" t="s">
        <v>181</v>
      </c>
      <c r="AX76" s="132" t="s">
        <v>181</v>
      </c>
      <c r="AY76" s="132" t="s">
        <v>181</v>
      </c>
      <c r="AZ76" s="132" t="s">
        <v>181</v>
      </c>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32" t="s">
        <v>181</v>
      </c>
      <c r="CW76" s="127"/>
      <c r="CX76" s="127"/>
      <c r="CY76" s="127"/>
      <c r="CZ76" s="127"/>
      <c r="DA76" s="127"/>
      <c r="DB76" s="132" t="s">
        <v>181</v>
      </c>
      <c r="DC76" s="127"/>
      <c r="DD76" s="127"/>
      <c r="DE76" s="127"/>
      <c r="DF76" s="127"/>
      <c r="DG76" s="127"/>
      <c r="DH76" s="132" t="s">
        <v>181</v>
      </c>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row>
    <row r="77" spans="1:144" s="58" customFormat="1" ht="20.25" customHeight="1">
      <c r="A77" s="55" t="s">
        <v>181</v>
      </c>
      <c r="B77" s="59">
        <v>1</v>
      </c>
      <c r="C77" s="1092" t="s">
        <v>262</v>
      </c>
      <c r="D77" s="1093"/>
      <c r="E77" s="1093"/>
      <c r="F77" s="1093"/>
      <c r="G77" s="1093"/>
      <c r="H77" s="1093"/>
      <c r="I77" s="1093"/>
      <c r="J77" s="1093"/>
      <c r="K77" s="56" t="s">
        <v>181</v>
      </c>
      <c r="L77" s="68" t="s">
        <v>181</v>
      </c>
      <c r="M77" s="152" t="s">
        <v>181</v>
      </c>
      <c r="N77" s="152" t="s">
        <v>181</v>
      </c>
      <c r="O77" s="401" t="s">
        <v>181</v>
      </c>
      <c r="P77" s="152" t="s">
        <v>181</v>
      </c>
      <c r="Q77" s="68" t="s">
        <v>181</v>
      </c>
      <c r="R77" s="152" t="s">
        <v>181</v>
      </c>
      <c r="S77" s="152" t="s">
        <v>181</v>
      </c>
      <c r="T77" s="401" t="s">
        <v>181</v>
      </c>
      <c r="U77" s="152" t="s">
        <v>181</v>
      </c>
      <c r="V77" s="68" t="s">
        <v>181</v>
      </c>
      <c r="W77" s="152" t="s">
        <v>181</v>
      </c>
      <c r="X77" s="152" t="s">
        <v>181</v>
      </c>
      <c r="Y77" s="401" t="s">
        <v>181</v>
      </c>
      <c r="Z77" s="152" t="s">
        <v>181</v>
      </c>
      <c r="AA77" s="68" t="s">
        <v>181</v>
      </c>
      <c r="AB77" s="152" t="s">
        <v>181</v>
      </c>
      <c r="AC77" s="152" t="s">
        <v>181</v>
      </c>
      <c r="AD77" s="401" t="s">
        <v>181</v>
      </c>
      <c r="AE77" s="152" t="s">
        <v>181</v>
      </c>
      <c r="AF77" s="68" t="s">
        <v>181</v>
      </c>
      <c r="AG77" s="152" t="s">
        <v>181</v>
      </c>
      <c r="AH77" s="152" t="s">
        <v>181</v>
      </c>
      <c r="AI77" s="401" t="s">
        <v>181</v>
      </c>
      <c r="AJ77" s="152" t="s">
        <v>181</v>
      </c>
      <c r="AK77" s="68" t="s">
        <v>181</v>
      </c>
      <c r="AL77" s="152" t="s">
        <v>181</v>
      </c>
      <c r="AM77" s="152" t="s">
        <v>181</v>
      </c>
      <c r="AN77" s="401" t="s">
        <v>181</v>
      </c>
      <c r="AO77" s="85" t="s">
        <v>181</v>
      </c>
      <c r="AP77" s="187" t="s">
        <v>181</v>
      </c>
      <c r="AQ77" s="185" t="s">
        <v>181</v>
      </c>
      <c r="AR77" s="188" t="s">
        <v>181</v>
      </c>
      <c r="AS77" s="729"/>
      <c r="AT77" s="132" t="s">
        <v>181</v>
      </c>
      <c r="AU77" s="132" t="s">
        <v>181</v>
      </c>
      <c r="AV77" s="132" t="s">
        <v>181</v>
      </c>
      <c r="AW77" s="132" t="s">
        <v>181</v>
      </c>
      <c r="AX77" s="132" t="s">
        <v>181</v>
      </c>
      <c r="AY77" s="132" t="s">
        <v>181</v>
      </c>
      <c r="AZ77" s="132" t="s">
        <v>181</v>
      </c>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32" t="s">
        <v>181</v>
      </c>
      <c r="CW77" s="127"/>
      <c r="CX77" s="127"/>
      <c r="CY77" s="127"/>
      <c r="CZ77" s="127"/>
      <c r="DA77" s="127"/>
      <c r="DB77" s="132" t="s">
        <v>181</v>
      </c>
      <c r="DC77" s="127"/>
      <c r="DD77" s="127"/>
      <c r="DE77" s="127"/>
      <c r="DF77" s="127"/>
      <c r="DG77" s="127"/>
      <c r="DH77" s="132" t="s">
        <v>181</v>
      </c>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row>
    <row r="78" spans="1:144" s="58" customFormat="1" ht="20.25" customHeight="1">
      <c r="A78" s="55" t="s">
        <v>181</v>
      </c>
      <c r="B78" s="56" t="s">
        <v>181</v>
      </c>
      <c r="C78" s="56" t="s">
        <v>181</v>
      </c>
      <c r="D78" s="1090" t="s">
        <v>261</v>
      </c>
      <c r="E78" s="1091"/>
      <c r="F78" s="1091"/>
      <c r="G78" s="1091"/>
      <c r="H78" s="1091"/>
      <c r="I78" s="1091"/>
      <c r="J78" s="1091"/>
      <c r="K78" s="56" t="s">
        <v>181</v>
      </c>
      <c r="L78" s="68" t="s">
        <v>181</v>
      </c>
      <c r="M78" s="152" t="s">
        <v>181</v>
      </c>
      <c r="N78" s="152" t="s">
        <v>181</v>
      </c>
      <c r="O78" s="408"/>
      <c r="P78" s="152"/>
      <c r="Q78" s="68"/>
      <c r="R78" s="152"/>
      <c r="S78" s="152"/>
      <c r="T78" s="408"/>
      <c r="U78" s="152"/>
      <c r="V78" s="68"/>
      <c r="W78" s="152"/>
      <c r="X78" s="152"/>
      <c r="Y78" s="408"/>
      <c r="Z78" s="152"/>
      <c r="AA78" s="68"/>
      <c r="AB78" s="152"/>
      <c r="AC78" s="152"/>
      <c r="AD78" s="408"/>
      <c r="AE78" s="152"/>
      <c r="AF78" s="68"/>
      <c r="AG78" s="152"/>
      <c r="AH78" s="152"/>
      <c r="AI78" s="408"/>
      <c r="AJ78" s="152"/>
      <c r="AK78" s="68"/>
      <c r="AL78" s="152"/>
      <c r="AM78" s="152"/>
      <c r="AN78" s="408"/>
      <c r="AO78" s="85" t="s">
        <v>181</v>
      </c>
      <c r="AP78" s="187" t="s">
        <v>181</v>
      </c>
      <c r="AQ78" s="53">
        <f>SUM(O78:AN78)</f>
        <v>0</v>
      </c>
      <c r="AR78" s="188" t="s">
        <v>181</v>
      </c>
      <c r="AS78" s="729"/>
      <c r="AT78" s="132" t="s">
        <v>181</v>
      </c>
      <c r="AU78" s="132" t="s">
        <v>181</v>
      </c>
      <c r="AV78" s="132" t="s">
        <v>181</v>
      </c>
      <c r="AW78" s="132" t="s">
        <v>181</v>
      </c>
      <c r="AX78" s="132" t="s">
        <v>181</v>
      </c>
      <c r="AY78" s="132" t="s">
        <v>181</v>
      </c>
      <c r="AZ78" s="132" t="s">
        <v>181</v>
      </c>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32" t="s">
        <v>181</v>
      </c>
      <c r="CW78" s="127"/>
      <c r="CX78" s="127"/>
      <c r="CY78" s="127"/>
      <c r="CZ78" s="127"/>
      <c r="DA78" s="127"/>
      <c r="DB78" s="132" t="s">
        <v>181</v>
      </c>
      <c r="DC78" s="127"/>
      <c r="DD78" s="127"/>
      <c r="DE78" s="127"/>
      <c r="DF78" s="127"/>
      <c r="DG78" s="127"/>
      <c r="DH78" s="132" t="s">
        <v>181</v>
      </c>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row>
    <row r="79" spans="1:144" s="58" customFormat="1" ht="20.25" customHeight="1">
      <c r="A79" s="55"/>
      <c r="B79" s="56"/>
      <c r="C79" s="56"/>
      <c r="D79" s="1090" t="s">
        <v>261</v>
      </c>
      <c r="E79" s="1091"/>
      <c r="F79" s="1091"/>
      <c r="G79" s="1091"/>
      <c r="H79" s="1091"/>
      <c r="I79" s="1091"/>
      <c r="J79" s="1091"/>
      <c r="K79" s="56"/>
      <c r="L79" s="68"/>
      <c r="M79" s="152"/>
      <c r="N79" s="152"/>
      <c r="O79" s="408"/>
      <c r="P79" s="152"/>
      <c r="Q79" s="68"/>
      <c r="R79" s="152"/>
      <c r="S79" s="152"/>
      <c r="T79" s="408"/>
      <c r="U79" s="152"/>
      <c r="V79" s="68"/>
      <c r="W79" s="152"/>
      <c r="X79" s="152"/>
      <c r="Y79" s="408"/>
      <c r="Z79" s="152"/>
      <c r="AA79" s="68"/>
      <c r="AB79" s="152"/>
      <c r="AC79" s="152"/>
      <c r="AD79" s="408"/>
      <c r="AE79" s="152"/>
      <c r="AF79" s="68"/>
      <c r="AG79" s="152"/>
      <c r="AH79" s="152"/>
      <c r="AI79" s="408"/>
      <c r="AJ79" s="152"/>
      <c r="AK79" s="68"/>
      <c r="AL79" s="152"/>
      <c r="AM79" s="152"/>
      <c r="AN79" s="408"/>
      <c r="AO79" s="85"/>
      <c r="AP79" s="187"/>
      <c r="AQ79" s="53">
        <f>SUM(O79:AN79)</f>
        <v>0</v>
      </c>
      <c r="AR79" s="188"/>
      <c r="AS79" s="729"/>
      <c r="AT79" s="132" t="s">
        <v>181</v>
      </c>
      <c r="AU79" s="132" t="s">
        <v>181</v>
      </c>
      <c r="AV79" s="132" t="s">
        <v>181</v>
      </c>
      <c r="AW79" s="132" t="s">
        <v>181</v>
      </c>
      <c r="AX79" s="132" t="s">
        <v>181</v>
      </c>
      <c r="AY79" s="132" t="s">
        <v>181</v>
      </c>
      <c r="AZ79" s="132" t="s">
        <v>181</v>
      </c>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32" t="s">
        <v>181</v>
      </c>
      <c r="CW79" s="127"/>
      <c r="CX79" s="127"/>
      <c r="CY79" s="127"/>
      <c r="CZ79" s="127"/>
      <c r="DA79" s="127"/>
      <c r="DB79" s="132" t="s">
        <v>181</v>
      </c>
      <c r="DC79" s="127"/>
      <c r="DD79" s="127"/>
      <c r="DE79" s="127"/>
      <c r="DF79" s="127"/>
      <c r="DG79" s="127"/>
      <c r="DH79" s="132" t="s">
        <v>181</v>
      </c>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row>
    <row r="80" spans="1:144" s="58" customFormat="1" ht="20.25" customHeight="1">
      <c r="A80" s="55"/>
      <c r="B80" s="56"/>
      <c r="C80" s="56"/>
      <c r="D80" s="1090" t="s">
        <v>261</v>
      </c>
      <c r="E80" s="1091"/>
      <c r="F80" s="1091"/>
      <c r="G80" s="1091"/>
      <c r="H80" s="1091"/>
      <c r="I80" s="1091"/>
      <c r="J80" s="1091"/>
      <c r="K80" s="56"/>
      <c r="L80" s="68"/>
      <c r="M80" s="152"/>
      <c r="N80" s="152"/>
      <c r="O80" s="408"/>
      <c r="P80" s="152"/>
      <c r="Q80" s="68"/>
      <c r="R80" s="152"/>
      <c r="S80" s="152"/>
      <c r="T80" s="408"/>
      <c r="U80" s="152"/>
      <c r="V80" s="68"/>
      <c r="W80" s="152"/>
      <c r="X80" s="152"/>
      <c r="Y80" s="408"/>
      <c r="Z80" s="152"/>
      <c r="AA80" s="68"/>
      <c r="AB80" s="152"/>
      <c r="AC80" s="152"/>
      <c r="AD80" s="408"/>
      <c r="AE80" s="152"/>
      <c r="AF80" s="68"/>
      <c r="AG80" s="152"/>
      <c r="AH80" s="152"/>
      <c r="AI80" s="408"/>
      <c r="AJ80" s="152"/>
      <c r="AK80" s="68"/>
      <c r="AL80" s="152"/>
      <c r="AM80" s="152"/>
      <c r="AN80" s="408"/>
      <c r="AO80" s="85"/>
      <c r="AP80" s="187"/>
      <c r="AQ80" s="53">
        <f>SUM(O80:AN80)</f>
        <v>0</v>
      </c>
      <c r="AR80" s="188"/>
      <c r="AS80" s="729"/>
      <c r="AT80" s="132"/>
      <c r="AU80" s="132"/>
      <c r="AV80" s="132"/>
      <c r="AW80" s="132"/>
      <c r="AX80" s="132"/>
      <c r="AY80" s="132"/>
      <c r="AZ80" s="132"/>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32"/>
      <c r="CW80" s="127"/>
      <c r="CX80" s="127"/>
      <c r="CY80" s="127"/>
      <c r="CZ80" s="127"/>
      <c r="DA80" s="127"/>
      <c r="DB80" s="132"/>
      <c r="DC80" s="127"/>
      <c r="DD80" s="127"/>
      <c r="DE80" s="127"/>
      <c r="DF80" s="127"/>
      <c r="DG80" s="127"/>
      <c r="DH80" s="132"/>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row>
    <row r="81" spans="1:144" s="58" customFormat="1" ht="9.9499999999999993" customHeight="1">
      <c r="A81" s="55" t="s">
        <v>181</v>
      </c>
      <c r="B81" s="56" t="s">
        <v>181</v>
      </c>
      <c r="C81" s="56" t="s">
        <v>181</v>
      </c>
      <c r="D81" s="56" t="s">
        <v>181</v>
      </c>
      <c r="E81" s="56" t="s">
        <v>181</v>
      </c>
      <c r="F81" s="56" t="s">
        <v>181</v>
      </c>
      <c r="G81" s="56" t="s">
        <v>181</v>
      </c>
      <c r="H81" s="56" t="s">
        <v>181</v>
      </c>
      <c r="I81" s="56" t="s">
        <v>181</v>
      </c>
      <c r="J81" s="157" t="s">
        <v>181</v>
      </c>
      <c r="K81" s="157" t="s">
        <v>181</v>
      </c>
      <c r="L81" s="68" t="s">
        <v>181</v>
      </c>
      <c r="M81" s="152" t="s">
        <v>181</v>
      </c>
      <c r="N81" s="152" t="s">
        <v>181</v>
      </c>
      <c r="O81" s="401"/>
      <c r="P81" s="69"/>
      <c r="Q81" s="152"/>
      <c r="R81" s="152"/>
      <c r="S81" s="152"/>
      <c r="T81" s="401"/>
      <c r="U81" s="69"/>
      <c r="V81" s="152"/>
      <c r="W81" s="152"/>
      <c r="X81" s="152"/>
      <c r="Y81" s="401"/>
      <c r="Z81" s="69" t="s">
        <v>181</v>
      </c>
      <c r="AA81" s="152" t="s">
        <v>181</v>
      </c>
      <c r="AB81" s="152" t="s">
        <v>181</v>
      </c>
      <c r="AC81" s="152" t="s">
        <v>181</v>
      </c>
      <c r="AD81" s="401" t="s">
        <v>181</v>
      </c>
      <c r="AE81" s="69" t="s">
        <v>181</v>
      </c>
      <c r="AF81" s="152" t="s">
        <v>181</v>
      </c>
      <c r="AG81" s="152" t="s">
        <v>181</v>
      </c>
      <c r="AH81" s="152" t="s">
        <v>181</v>
      </c>
      <c r="AI81" s="401" t="s">
        <v>181</v>
      </c>
      <c r="AJ81" s="69" t="s">
        <v>181</v>
      </c>
      <c r="AK81" s="152" t="s">
        <v>181</v>
      </c>
      <c r="AL81" s="152" t="s">
        <v>181</v>
      </c>
      <c r="AM81" s="152" t="s">
        <v>181</v>
      </c>
      <c r="AN81" s="401" t="s">
        <v>181</v>
      </c>
      <c r="AO81" s="75" t="s">
        <v>181</v>
      </c>
      <c r="AP81" s="185" t="s">
        <v>181</v>
      </c>
      <c r="AQ81" s="185" t="s">
        <v>181</v>
      </c>
      <c r="AR81" s="188" t="s">
        <v>181</v>
      </c>
      <c r="AS81" s="729"/>
      <c r="AT81" s="132"/>
      <c r="AU81" s="132"/>
      <c r="AV81" s="132"/>
      <c r="AW81" s="132"/>
      <c r="AX81" s="132"/>
      <c r="AY81" s="132"/>
      <c r="AZ81" s="132"/>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32"/>
      <c r="CW81" s="127"/>
      <c r="CX81" s="127"/>
      <c r="CY81" s="127"/>
      <c r="CZ81" s="127"/>
      <c r="DA81" s="127"/>
      <c r="DB81" s="132"/>
      <c r="DC81" s="127"/>
      <c r="DD81" s="127"/>
      <c r="DE81" s="127"/>
      <c r="DF81" s="127"/>
      <c r="DG81" s="127"/>
      <c r="DH81" s="132"/>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row>
    <row r="82" spans="1:144" s="58" customFormat="1" ht="20.25" customHeight="1">
      <c r="A82" s="55" t="s">
        <v>181</v>
      </c>
      <c r="B82" s="59">
        <v>2</v>
      </c>
      <c r="C82" s="1092" t="s">
        <v>263</v>
      </c>
      <c r="D82" s="1093"/>
      <c r="E82" s="1093"/>
      <c r="F82" s="1093"/>
      <c r="G82" s="1093"/>
      <c r="H82" s="1093"/>
      <c r="I82" s="1093"/>
      <c r="J82" s="1093"/>
      <c r="K82" s="56" t="s">
        <v>181</v>
      </c>
      <c r="L82" s="68" t="s">
        <v>181</v>
      </c>
      <c r="M82" s="152" t="s">
        <v>181</v>
      </c>
      <c r="N82" s="152" t="s">
        <v>181</v>
      </c>
      <c r="O82" s="401"/>
      <c r="P82" s="152"/>
      <c r="Q82" s="68"/>
      <c r="R82" s="152"/>
      <c r="S82" s="152"/>
      <c r="T82" s="401"/>
      <c r="U82" s="152"/>
      <c r="V82" s="68"/>
      <c r="W82" s="152"/>
      <c r="X82" s="152"/>
      <c r="Y82" s="401"/>
      <c r="Z82" s="152" t="s">
        <v>181</v>
      </c>
      <c r="AA82" s="68" t="s">
        <v>181</v>
      </c>
      <c r="AB82" s="152" t="s">
        <v>181</v>
      </c>
      <c r="AC82" s="152" t="s">
        <v>181</v>
      </c>
      <c r="AD82" s="401" t="s">
        <v>181</v>
      </c>
      <c r="AE82" s="152" t="s">
        <v>181</v>
      </c>
      <c r="AF82" s="68" t="s">
        <v>181</v>
      </c>
      <c r="AG82" s="152" t="s">
        <v>181</v>
      </c>
      <c r="AH82" s="152" t="s">
        <v>181</v>
      </c>
      <c r="AI82" s="401" t="s">
        <v>181</v>
      </c>
      <c r="AJ82" s="152" t="s">
        <v>181</v>
      </c>
      <c r="AK82" s="68" t="s">
        <v>181</v>
      </c>
      <c r="AL82" s="152" t="s">
        <v>181</v>
      </c>
      <c r="AM82" s="152" t="s">
        <v>181</v>
      </c>
      <c r="AN82" s="401" t="s">
        <v>181</v>
      </c>
      <c r="AO82" s="85" t="s">
        <v>181</v>
      </c>
      <c r="AP82" s="187" t="s">
        <v>181</v>
      </c>
      <c r="AQ82" s="185" t="s">
        <v>181</v>
      </c>
      <c r="AR82" s="188" t="s">
        <v>181</v>
      </c>
      <c r="AS82" s="729"/>
      <c r="AT82" s="132" t="s">
        <v>181</v>
      </c>
      <c r="AU82" s="132" t="s">
        <v>181</v>
      </c>
      <c r="AV82" s="132" t="s">
        <v>181</v>
      </c>
      <c r="AW82" s="132" t="s">
        <v>181</v>
      </c>
      <c r="AX82" s="132" t="s">
        <v>181</v>
      </c>
      <c r="AY82" s="132" t="s">
        <v>181</v>
      </c>
      <c r="AZ82" s="132" t="s">
        <v>181</v>
      </c>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32" t="s">
        <v>181</v>
      </c>
      <c r="CW82" s="127"/>
      <c r="CX82" s="127"/>
      <c r="CY82" s="127"/>
      <c r="CZ82" s="127"/>
      <c r="DA82" s="127"/>
      <c r="DB82" s="132" t="s">
        <v>181</v>
      </c>
      <c r="DC82" s="127"/>
      <c r="DD82" s="127"/>
      <c r="DE82" s="127"/>
      <c r="DF82" s="127"/>
      <c r="DG82" s="127"/>
      <c r="DH82" s="132" t="s">
        <v>181</v>
      </c>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row>
    <row r="83" spans="1:144" s="58" customFormat="1" ht="20.25" customHeight="1">
      <c r="A83" s="55" t="s">
        <v>181</v>
      </c>
      <c r="B83" s="56" t="s">
        <v>181</v>
      </c>
      <c r="C83" s="56" t="s">
        <v>181</v>
      </c>
      <c r="D83" s="1090" t="s">
        <v>265</v>
      </c>
      <c r="E83" s="1091"/>
      <c r="F83" s="1091"/>
      <c r="G83" s="1091"/>
      <c r="H83" s="1091"/>
      <c r="I83" s="1091"/>
      <c r="J83" s="1091"/>
      <c r="K83" s="56" t="s">
        <v>181</v>
      </c>
      <c r="L83" s="68" t="s">
        <v>181</v>
      </c>
      <c r="M83" s="152" t="s">
        <v>181</v>
      </c>
      <c r="N83" s="152" t="s">
        <v>181</v>
      </c>
      <c r="O83" s="408"/>
      <c r="P83" s="152"/>
      <c r="Q83" s="68"/>
      <c r="R83" s="152"/>
      <c r="S83" s="152"/>
      <c r="T83" s="408"/>
      <c r="U83" s="152"/>
      <c r="V83" s="68"/>
      <c r="W83" s="152"/>
      <c r="X83" s="152"/>
      <c r="Y83" s="408"/>
      <c r="Z83" s="152"/>
      <c r="AA83" s="68"/>
      <c r="AB83" s="152"/>
      <c r="AC83" s="152"/>
      <c r="AD83" s="408"/>
      <c r="AE83" s="152"/>
      <c r="AF83" s="68"/>
      <c r="AG83" s="152"/>
      <c r="AH83" s="152"/>
      <c r="AI83" s="408"/>
      <c r="AJ83" s="152"/>
      <c r="AK83" s="68"/>
      <c r="AL83" s="152"/>
      <c r="AM83" s="152"/>
      <c r="AN83" s="408"/>
      <c r="AO83" s="85" t="s">
        <v>181</v>
      </c>
      <c r="AP83" s="187" t="s">
        <v>181</v>
      </c>
      <c r="AQ83" s="53">
        <f>SUM(O83:AN83)</f>
        <v>0</v>
      </c>
      <c r="AR83" s="188" t="s">
        <v>181</v>
      </c>
      <c r="AS83" s="729"/>
      <c r="AT83" s="132" t="s">
        <v>181</v>
      </c>
      <c r="AU83" s="132" t="s">
        <v>181</v>
      </c>
      <c r="AV83" s="132" t="s">
        <v>181</v>
      </c>
      <c r="AW83" s="132" t="s">
        <v>181</v>
      </c>
      <c r="AX83" s="132" t="s">
        <v>181</v>
      </c>
      <c r="AY83" s="132" t="s">
        <v>181</v>
      </c>
      <c r="AZ83" s="132" t="s">
        <v>181</v>
      </c>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32" t="s">
        <v>181</v>
      </c>
      <c r="CW83" s="127"/>
      <c r="CX83" s="127"/>
      <c r="CY83" s="127"/>
      <c r="CZ83" s="127"/>
      <c r="DA83" s="127"/>
      <c r="DB83" s="132" t="s">
        <v>181</v>
      </c>
      <c r="DC83" s="127"/>
      <c r="DD83" s="127"/>
      <c r="DE83" s="127"/>
      <c r="DF83" s="127"/>
      <c r="DG83" s="127"/>
      <c r="DH83" s="132" t="s">
        <v>181</v>
      </c>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row>
    <row r="84" spans="1:144" s="58" customFormat="1" ht="20.25" customHeight="1">
      <c r="A84" s="55"/>
      <c r="B84" s="56"/>
      <c r="C84" s="56"/>
      <c r="D84" s="1090" t="s">
        <v>265</v>
      </c>
      <c r="E84" s="1091"/>
      <c r="F84" s="1091"/>
      <c r="G84" s="1091"/>
      <c r="H84" s="1091"/>
      <c r="I84" s="1091"/>
      <c r="J84" s="1091"/>
      <c r="K84" s="56"/>
      <c r="L84" s="68"/>
      <c r="M84" s="152"/>
      <c r="N84" s="152"/>
      <c r="O84" s="408"/>
      <c r="P84" s="152"/>
      <c r="Q84" s="68"/>
      <c r="R84" s="152"/>
      <c r="S84" s="152"/>
      <c r="T84" s="408"/>
      <c r="U84" s="152"/>
      <c r="V84" s="68"/>
      <c r="W84" s="152"/>
      <c r="X84" s="152"/>
      <c r="Y84" s="408"/>
      <c r="Z84" s="152"/>
      <c r="AA84" s="68"/>
      <c r="AB84" s="152"/>
      <c r="AC84" s="152"/>
      <c r="AD84" s="408"/>
      <c r="AE84" s="152"/>
      <c r="AF84" s="68"/>
      <c r="AG84" s="152"/>
      <c r="AH84" s="152"/>
      <c r="AI84" s="408"/>
      <c r="AJ84" s="152"/>
      <c r="AK84" s="68"/>
      <c r="AL84" s="152"/>
      <c r="AM84" s="152"/>
      <c r="AN84" s="408"/>
      <c r="AO84" s="85"/>
      <c r="AP84" s="187"/>
      <c r="AQ84" s="53">
        <f>SUM(O84:AN84)</f>
        <v>0</v>
      </c>
      <c r="AR84" s="188"/>
      <c r="AS84" s="729"/>
      <c r="AT84" s="132" t="s">
        <v>181</v>
      </c>
      <c r="AU84" s="132" t="s">
        <v>181</v>
      </c>
      <c r="AV84" s="132" t="s">
        <v>181</v>
      </c>
      <c r="AW84" s="132" t="s">
        <v>181</v>
      </c>
      <c r="AX84" s="132" t="s">
        <v>181</v>
      </c>
      <c r="AY84" s="132" t="s">
        <v>181</v>
      </c>
      <c r="AZ84" s="132" t="s">
        <v>181</v>
      </c>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32" t="s">
        <v>181</v>
      </c>
      <c r="CW84" s="127"/>
      <c r="CX84" s="127"/>
      <c r="CY84" s="127"/>
      <c r="CZ84" s="127"/>
      <c r="DA84" s="127"/>
      <c r="DB84" s="132" t="s">
        <v>181</v>
      </c>
      <c r="DC84" s="127"/>
      <c r="DD84" s="127"/>
      <c r="DE84" s="127"/>
      <c r="DF84" s="127"/>
      <c r="DG84" s="127"/>
      <c r="DH84" s="132" t="s">
        <v>181</v>
      </c>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row>
    <row r="85" spans="1:144" s="58" customFormat="1" ht="20.25" customHeight="1">
      <c r="A85" s="55"/>
      <c r="B85" s="56"/>
      <c r="C85" s="56"/>
      <c r="D85" s="1090" t="s">
        <v>265</v>
      </c>
      <c r="E85" s="1091"/>
      <c r="F85" s="1091"/>
      <c r="G85" s="1091"/>
      <c r="H85" s="1091"/>
      <c r="I85" s="1091"/>
      <c r="J85" s="1091"/>
      <c r="K85" s="56"/>
      <c r="L85" s="68"/>
      <c r="M85" s="152"/>
      <c r="N85" s="152"/>
      <c r="O85" s="408"/>
      <c r="P85" s="152"/>
      <c r="Q85" s="68"/>
      <c r="R85" s="152"/>
      <c r="S85" s="152"/>
      <c r="T85" s="408"/>
      <c r="U85" s="152"/>
      <c r="V85" s="68"/>
      <c r="W85" s="152"/>
      <c r="X85" s="152"/>
      <c r="Y85" s="408"/>
      <c r="Z85" s="152"/>
      <c r="AA85" s="68"/>
      <c r="AB85" s="152"/>
      <c r="AC85" s="152"/>
      <c r="AD85" s="408"/>
      <c r="AE85" s="152"/>
      <c r="AF85" s="68"/>
      <c r="AG85" s="152"/>
      <c r="AH85" s="152"/>
      <c r="AI85" s="408"/>
      <c r="AJ85" s="152"/>
      <c r="AK85" s="68"/>
      <c r="AL85" s="152"/>
      <c r="AM85" s="152"/>
      <c r="AN85" s="408"/>
      <c r="AO85" s="85"/>
      <c r="AP85" s="187"/>
      <c r="AQ85" s="53">
        <f>SUM(O85:AN85)</f>
        <v>0</v>
      </c>
      <c r="AR85" s="188"/>
      <c r="AS85" s="729"/>
      <c r="AT85" s="132"/>
      <c r="AU85" s="132"/>
      <c r="AV85" s="132"/>
      <c r="AW85" s="132"/>
      <c r="AX85" s="132"/>
      <c r="AY85" s="132"/>
      <c r="AZ85" s="132"/>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32"/>
      <c r="CW85" s="127"/>
      <c r="CX85" s="127"/>
      <c r="CY85" s="127"/>
      <c r="CZ85" s="127"/>
      <c r="DA85" s="127"/>
      <c r="DB85" s="132"/>
      <c r="DC85" s="127"/>
      <c r="DD85" s="127"/>
      <c r="DE85" s="127"/>
      <c r="DF85" s="127"/>
      <c r="DG85" s="127"/>
      <c r="DH85" s="132"/>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row>
    <row r="86" spans="1:144" s="58" customFormat="1" ht="9.9499999999999993" customHeight="1">
      <c r="A86" s="55" t="s">
        <v>181</v>
      </c>
      <c r="B86" s="56" t="s">
        <v>181</v>
      </c>
      <c r="C86" s="56" t="s">
        <v>181</v>
      </c>
      <c r="D86" s="56" t="s">
        <v>181</v>
      </c>
      <c r="E86" s="56" t="s">
        <v>181</v>
      </c>
      <c r="F86" s="56" t="s">
        <v>181</v>
      </c>
      <c r="G86" s="56" t="s">
        <v>181</v>
      </c>
      <c r="H86" s="56" t="s">
        <v>181</v>
      </c>
      <c r="I86" s="56" t="s">
        <v>181</v>
      </c>
      <c r="J86" s="157" t="s">
        <v>181</v>
      </c>
      <c r="K86" s="157" t="s">
        <v>181</v>
      </c>
      <c r="L86" s="68" t="s">
        <v>181</v>
      </c>
      <c r="M86" s="152" t="s">
        <v>181</v>
      </c>
      <c r="N86" s="152" t="s">
        <v>181</v>
      </c>
      <c r="O86" s="401"/>
      <c r="P86" s="69"/>
      <c r="Q86" s="152"/>
      <c r="R86" s="152"/>
      <c r="S86" s="152"/>
      <c r="T86" s="401"/>
      <c r="U86" s="69"/>
      <c r="V86" s="152"/>
      <c r="W86" s="152"/>
      <c r="X86" s="152"/>
      <c r="Y86" s="401"/>
      <c r="Z86" s="69" t="s">
        <v>181</v>
      </c>
      <c r="AA86" s="152" t="s">
        <v>181</v>
      </c>
      <c r="AB86" s="152" t="s">
        <v>181</v>
      </c>
      <c r="AC86" s="152" t="s">
        <v>181</v>
      </c>
      <c r="AD86" s="401" t="s">
        <v>181</v>
      </c>
      <c r="AE86" s="69" t="s">
        <v>181</v>
      </c>
      <c r="AF86" s="152" t="s">
        <v>181</v>
      </c>
      <c r="AG86" s="152" t="s">
        <v>181</v>
      </c>
      <c r="AH86" s="152" t="s">
        <v>181</v>
      </c>
      <c r="AI86" s="401" t="s">
        <v>181</v>
      </c>
      <c r="AJ86" s="69" t="s">
        <v>181</v>
      </c>
      <c r="AK86" s="152" t="s">
        <v>181</v>
      </c>
      <c r="AL86" s="152" t="s">
        <v>181</v>
      </c>
      <c r="AM86" s="152" t="s">
        <v>181</v>
      </c>
      <c r="AN86" s="401" t="s">
        <v>181</v>
      </c>
      <c r="AO86" s="75" t="s">
        <v>181</v>
      </c>
      <c r="AP86" s="185" t="s">
        <v>181</v>
      </c>
      <c r="AQ86" s="185" t="s">
        <v>181</v>
      </c>
      <c r="AR86" s="188" t="s">
        <v>181</v>
      </c>
      <c r="AS86" s="729"/>
      <c r="AT86" s="132"/>
      <c r="AU86" s="132"/>
      <c r="AV86" s="132"/>
      <c r="AW86" s="132"/>
      <c r="AX86" s="132"/>
      <c r="AY86" s="132"/>
      <c r="AZ86" s="132"/>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32"/>
      <c r="CW86" s="127"/>
      <c r="CX86" s="127"/>
      <c r="CY86" s="127"/>
      <c r="CZ86" s="127"/>
      <c r="DA86" s="127"/>
      <c r="DB86" s="132"/>
      <c r="DC86" s="127"/>
      <c r="DD86" s="127"/>
      <c r="DE86" s="127"/>
      <c r="DF86" s="127"/>
      <c r="DG86" s="127"/>
      <c r="DH86" s="132"/>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row>
    <row r="87" spans="1:144" s="58" customFormat="1" ht="20.25" customHeight="1">
      <c r="A87" s="55" t="s">
        <v>181</v>
      </c>
      <c r="B87" s="59">
        <v>3</v>
      </c>
      <c r="C87" s="1092" t="s">
        <v>264</v>
      </c>
      <c r="D87" s="1093"/>
      <c r="E87" s="1093"/>
      <c r="F87" s="1093"/>
      <c r="G87" s="1093"/>
      <c r="H87" s="1093"/>
      <c r="I87" s="1093"/>
      <c r="J87" s="1093"/>
      <c r="K87" s="56" t="s">
        <v>181</v>
      </c>
      <c r="L87" s="68" t="s">
        <v>181</v>
      </c>
      <c r="M87" s="152" t="s">
        <v>181</v>
      </c>
      <c r="N87" s="152" t="s">
        <v>181</v>
      </c>
      <c r="O87" s="401"/>
      <c r="P87" s="152"/>
      <c r="Q87" s="68"/>
      <c r="R87" s="152"/>
      <c r="S87" s="152"/>
      <c r="T87" s="401"/>
      <c r="U87" s="152"/>
      <c r="V87" s="68"/>
      <c r="W87" s="152"/>
      <c r="X87" s="152"/>
      <c r="Y87" s="401"/>
      <c r="Z87" s="152" t="s">
        <v>181</v>
      </c>
      <c r="AA87" s="68" t="s">
        <v>181</v>
      </c>
      <c r="AB87" s="152" t="s">
        <v>181</v>
      </c>
      <c r="AC87" s="152" t="s">
        <v>181</v>
      </c>
      <c r="AD87" s="401" t="s">
        <v>181</v>
      </c>
      <c r="AE87" s="152" t="s">
        <v>181</v>
      </c>
      <c r="AF87" s="68" t="s">
        <v>181</v>
      </c>
      <c r="AG87" s="152" t="s">
        <v>181</v>
      </c>
      <c r="AH87" s="152" t="s">
        <v>181</v>
      </c>
      <c r="AI87" s="401" t="s">
        <v>181</v>
      </c>
      <c r="AJ87" s="152" t="s">
        <v>181</v>
      </c>
      <c r="AK87" s="68" t="s">
        <v>181</v>
      </c>
      <c r="AL87" s="152" t="s">
        <v>181</v>
      </c>
      <c r="AM87" s="152" t="s">
        <v>181</v>
      </c>
      <c r="AN87" s="401" t="s">
        <v>181</v>
      </c>
      <c r="AO87" s="85" t="s">
        <v>181</v>
      </c>
      <c r="AP87" s="187" t="s">
        <v>181</v>
      </c>
      <c r="AQ87" s="185" t="s">
        <v>181</v>
      </c>
      <c r="AR87" s="188" t="s">
        <v>181</v>
      </c>
      <c r="AS87" s="729"/>
      <c r="AT87" s="132" t="s">
        <v>181</v>
      </c>
      <c r="AU87" s="132" t="s">
        <v>181</v>
      </c>
      <c r="AV87" s="132" t="s">
        <v>181</v>
      </c>
      <c r="AW87" s="132" t="s">
        <v>181</v>
      </c>
      <c r="AX87" s="132" t="s">
        <v>181</v>
      </c>
      <c r="AY87" s="132" t="s">
        <v>181</v>
      </c>
      <c r="AZ87" s="132" t="s">
        <v>181</v>
      </c>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32" t="s">
        <v>181</v>
      </c>
      <c r="CW87" s="127"/>
      <c r="CX87" s="127"/>
      <c r="CY87" s="127"/>
      <c r="CZ87" s="127"/>
      <c r="DA87" s="127"/>
      <c r="DB87" s="132" t="s">
        <v>181</v>
      </c>
      <c r="DC87" s="127"/>
      <c r="DD87" s="127"/>
      <c r="DE87" s="127"/>
      <c r="DF87" s="127"/>
      <c r="DG87" s="127"/>
      <c r="DH87" s="132" t="s">
        <v>181</v>
      </c>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row>
    <row r="88" spans="1:144" s="58" customFormat="1" ht="20.25" customHeight="1">
      <c r="A88" s="55" t="s">
        <v>181</v>
      </c>
      <c r="B88" s="56" t="s">
        <v>181</v>
      </c>
      <c r="C88" s="56" t="s">
        <v>181</v>
      </c>
      <c r="D88" s="1090" t="s">
        <v>266</v>
      </c>
      <c r="E88" s="1091"/>
      <c r="F88" s="1091"/>
      <c r="G88" s="1091"/>
      <c r="H88" s="1091"/>
      <c r="I88" s="1091"/>
      <c r="J88" s="1091"/>
      <c r="K88" s="56" t="s">
        <v>181</v>
      </c>
      <c r="L88" s="68" t="s">
        <v>181</v>
      </c>
      <c r="M88" s="152" t="s">
        <v>181</v>
      </c>
      <c r="N88" s="152" t="s">
        <v>181</v>
      </c>
      <c r="O88" s="408"/>
      <c r="P88" s="152"/>
      <c r="Q88" s="68"/>
      <c r="R88" s="152"/>
      <c r="S88" s="152"/>
      <c r="T88" s="408"/>
      <c r="U88" s="152"/>
      <c r="V88" s="68"/>
      <c r="W88" s="152"/>
      <c r="X88" s="152"/>
      <c r="Y88" s="408"/>
      <c r="Z88" s="152"/>
      <c r="AA88" s="68"/>
      <c r="AB88" s="152"/>
      <c r="AC88" s="152"/>
      <c r="AD88" s="408"/>
      <c r="AE88" s="152"/>
      <c r="AF88" s="68"/>
      <c r="AG88" s="152"/>
      <c r="AH88" s="152"/>
      <c r="AI88" s="408"/>
      <c r="AJ88" s="152"/>
      <c r="AK88" s="68"/>
      <c r="AL88" s="152"/>
      <c r="AM88" s="152"/>
      <c r="AN88" s="408"/>
      <c r="AO88" s="85" t="s">
        <v>181</v>
      </c>
      <c r="AP88" s="187" t="s">
        <v>181</v>
      </c>
      <c r="AQ88" s="53">
        <f>SUM(O88:AN88)</f>
        <v>0</v>
      </c>
      <c r="AR88" s="188" t="s">
        <v>181</v>
      </c>
      <c r="AS88" s="729"/>
      <c r="AT88" s="132" t="s">
        <v>181</v>
      </c>
      <c r="AU88" s="132" t="s">
        <v>181</v>
      </c>
      <c r="AV88" s="132" t="s">
        <v>181</v>
      </c>
      <c r="AW88" s="132" t="s">
        <v>181</v>
      </c>
      <c r="AX88" s="132" t="s">
        <v>181</v>
      </c>
      <c r="AY88" s="132" t="s">
        <v>181</v>
      </c>
      <c r="AZ88" s="132" t="s">
        <v>181</v>
      </c>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32" t="s">
        <v>181</v>
      </c>
      <c r="CW88" s="127"/>
      <c r="CX88" s="127"/>
      <c r="CY88" s="127"/>
      <c r="CZ88" s="127"/>
      <c r="DA88" s="127"/>
      <c r="DB88" s="132" t="s">
        <v>181</v>
      </c>
      <c r="DC88" s="127"/>
      <c r="DD88" s="127"/>
      <c r="DE88" s="127"/>
      <c r="DF88" s="127"/>
      <c r="DG88" s="127"/>
      <c r="DH88" s="132" t="s">
        <v>181</v>
      </c>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row>
    <row r="89" spans="1:144" s="58" customFormat="1" ht="20.25" customHeight="1">
      <c r="A89" s="55"/>
      <c r="B89" s="56"/>
      <c r="C89" s="56"/>
      <c r="D89" s="1090" t="s">
        <v>266</v>
      </c>
      <c r="E89" s="1091"/>
      <c r="F89" s="1091"/>
      <c r="G89" s="1091"/>
      <c r="H89" s="1091"/>
      <c r="I89" s="1091"/>
      <c r="J89" s="1091"/>
      <c r="K89" s="56"/>
      <c r="L89" s="68"/>
      <c r="M89" s="152"/>
      <c r="N89" s="152"/>
      <c r="O89" s="408"/>
      <c r="P89" s="152"/>
      <c r="Q89" s="68"/>
      <c r="R89" s="152"/>
      <c r="S89" s="152"/>
      <c r="T89" s="408"/>
      <c r="U89" s="152"/>
      <c r="V89" s="68"/>
      <c r="W89" s="152"/>
      <c r="X89" s="152"/>
      <c r="Y89" s="408"/>
      <c r="Z89" s="152"/>
      <c r="AA89" s="68"/>
      <c r="AB89" s="152"/>
      <c r="AC89" s="152"/>
      <c r="AD89" s="408"/>
      <c r="AE89" s="152"/>
      <c r="AF89" s="68"/>
      <c r="AG89" s="152"/>
      <c r="AH89" s="152"/>
      <c r="AI89" s="408"/>
      <c r="AJ89" s="152"/>
      <c r="AK89" s="68"/>
      <c r="AL89" s="152"/>
      <c r="AM89" s="152"/>
      <c r="AN89" s="408"/>
      <c r="AO89" s="85"/>
      <c r="AP89" s="187"/>
      <c r="AQ89" s="53">
        <f>SUM(O89:AN89)</f>
        <v>0</v>
      </c>
      <c r="AR89" s="188"/>
      <c r="AS89" s="729"/>
      <c r="AT89" s="132" t="s">
        <v>181</v>
      </c>
      <c r="AU89" s="132" t="s">
        <v>181</v>
      </c>
      <c r="AV89" s="132" t="s">
        <v>181</v>
      </c>
      <c r="AW89" s="132" t="s">
        <v>181</v>
      </c>
      <c r="AX89" s="132" t="s">
        <v>181</v>
      </c>
      <c r="AY89" s="132" t="s">
        <v>181</v>
      </c>
      <c r="AZ89" s="132" t="s">
        <v>181</v>
      </c>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32" t="s">
        <v>181</v>
      </c>
      <c r="CW89" s="127"/>
      <c r="CX89" s="127"/>
      <c r="CY89" s="127"/>
      <c r="CZ89" s="127"/>
      <c r="DA89" s="127"/>
      <c r="DB89" s="132" t="s">
        <v>181</v>
      </c>
      <c r="DC89" s="127"/>
      <c r="DD89" s="127"/>
      <c r="DE89" s="127"/>
      <c r="DF89" s="127"/>
      <c r="DG89" s="127"/>
      <c r="DH89" s="132" t="s">
        <v>181</v>
      </c>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row>
    <row r="90" spans="1:144" s="58" customFormat="1" ht="20.25" customHeight="1">
      <c r="A90" s="55"/>
      <c r="B90" s="56"/>
      <c r="C90" s="56"/>
      <c r="D90" s="1090" t="s">
        <v>266</v>
      </c>
      <c r="E90" s="1091"/>
      <c r="F90" s="1091"/>
      <c r="G90" s="1091"/>
      <c r="H90" s="1091"/>
      <c r="I90" s="1091"/>
      <c r="J90" s="1091"/>
      <c r="K90" s="56"/>
      <c r="L90" s="68"/>
      <c r="M90" s="152"/>
      <c r="N90" s="152"/>
      <c r="O90" s="408"/>
      <c r="P90" s="152"/>
      <c r="Q90" s="68"/>
      <c r="R90" s="152"/>
      <c r="S90" s="152"/>
      <c r="T90" s="408"/>
      <c r="U90" s="152"/>
      <c r="V90" s="68"/>
      <c r="W90" s="152"/>
      <c r="X90" s="152"/>
      <c r="Y90" s="408"/>
      <c r="Z90" s="152"/>
      <c r="AA90" s="68"/>
      <c r="AB90" s="152"/>
      <c r="AC90" s="152"/>
      <c r="AD90" s="408"/>
      <c r="AE90" s="152"/>
      <c r="AF90" s="68"/>
      <c r="AG90" s="152"/>
      <c r="AH90" s="152"/>
      <c r="AI90" s="408"/>
      <c r="AJ90" s="152"/>
      <c r="AK90" s="68"/>
      <c r="AL90" s="152"/>
      <c r="AM90" s="152"/>
      <c r="AN90" s="408"/>
      <c r="AO90" s="85"/>
      <c r="AP90" s="187"/>
      <c r="AQ90" s="53">
        <f>SUM(O90:AN90)</f>
        <v>0</v>
      </c>
      <c r="AR90" s="188"/>
      <c r="AS90" s="729"/>
      <c r="AT90" s="132"/>
      <c r="AU90" s="132"/>
      <c r="AV90" s="132"/>
      <c r="AW90" s="132"/>
      <c r="AX90" s="132"/>
      <c r="AY90" s="132"/>
      <c r="AZ90" s="132"/>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32"/>
      <c r="CW90" s="127"/>
      <c r="CX90" s="127"/>
      <c r="CY90" s="127"/>
      <c r="CZ90" s="127"/>
      <c r="DA90" s="127"/>
      <c r="DB90" s="132"/>
      <c r="DC90" s="127"/>
      <c r="DD90" s="127"/>
      <c r="DE90" s="127"/>
      <c r="DF90" s="127"/>
      <c r="DG90" s="127"/>
      <c r="DH90" s="132"/>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row>
    <row r="91" spans="1:144" s="58" customFormat="1" ht="9.9499999999999993" customHeight="1">
      <c r="A91" s="55" t="s">
        <v>181</v>
      </c>
      <c r="B91" s="56" t="s">
        <v>181</v>
      </c>
      <c r="C91" s="56" t="s">
        <v>181</v>
      </c>
      <c r="D91" s="56" t="s">
        <v>181</v>
      </c>
      <c r="E91" s="56" t="s">
        <v>181</v>
      </c>
      <c r="F91" s="56" t="s">
        <v>181</v>
      </c>
      <c r="G91" s="56" t="s">
        <v>181</v>
      </c>
      <c r="H91" s="56" t="s">
        <v>181</v>
      </c>
      <c r="I91" s="56" t="s">
        <v>181</v>
      </c>
      <c r="J91" s="157" t="s">
        <v>181</v>
      </c>
      <c r="K91" s="157" t="s">
        <v>181</v>
      </c>
      <c r="L91" s="68" t="s">
        <v>181</v>
      </c>
      <c r="M91" s="152" t="s">
        <v>181</v>
      </c>
      <c r="N91" s="152" t="s">
        <v>181</v>
      </c>
      <c r="O91" s="401"/>
      <c r="P91" s="69"/>
      <c r="Q91" s="152"/>
      <c r="R91" s="152"/>
      <c r="S91" s="152"/>
      <c r="T91" s="401"/>
      <c r="U91" s="69"/>
      <c r="V91" s="152"/>
      <c r="W91" s="152"/>
      <c r="X91" s="152"/>
      <c r="Y91" s="401"/>
      <c r="Z91" s="69" t="s">
        <v>181</v>
      </c>
      <c r="AA91" s="152" t="s">
        <v>181</v>
      </c>
      <c r="AB91" s="152" t="s">
        <v>181</v>
      </c>
      <c r="AC91" s="152" t="s">
        <v>181</v>
      </c>
      <c r="AD91" s="401" t="s">
        <v>181</v>
      </c>
      <c r="AE91" s="69" t="s">
        <v>181</v>
      </c>
      <c r="AF91" s="152" t="s">
        <v>181</v>
      </c>
      <c r="AG91" s="152" t="s">
        <v>181</v>
      </c>
      <c r="AH91" s="152" t="s">
        <v>181</v>
      </c>
      <c r="AI91" s="401" t="s">
        <v>181</v>
      </c>
      <c r="AJ91" s="69" t="s">
        <v>181</v>
      </c>
      <c r="AK91" s="152" t="s">
        <v>181</v>
      </c>
      <c r="AL91" s="152" t="s">
        <v>181</v>
      </c>
      <c r="AM91" s="152" t="s">
        <v>181</v>
      </c>
      <c r="AN91" s="401" t="s">
        <v>181</v>
      </c>
      <c r="AO91" s="75" t="s">
        <v>181</v>
      </c>
      <c r="AP91" s="185" t="s">
        <v>181</v>
      </c>
      <c r="AQ91" s="185" t="s">
        <v>181</v>
      </c>
      <c r="AR91" s="188" t="s">
        <v>181</v>
      </c>
      <c r="AS91" s="729"/>
      <c r="AT91" s="132"/>
      <c r="AU91" s="132"/>
      <c r="AV91" s="132"/>
      <c r="AW91" s="132"/>
      <c r="AX91" s="132"/>
      <c r="AY91" s="132"/>
      <c r="AZ91" s="132"/>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32"/>
      <c r="CW91" s="127"/>
      <c r="CX91" s="127"/>
      <c r="CY91" s="127"/>
      <c r="CZ91" s="127"/>
      <c r="DA91" s="127"/>
      <c r="DB91" s="132"/>
      <c r="DC91" s="127"/>
      <c r="DD91" s="127"/>
      <c r="DE91" s="127"/>
      <c r="DF91" s="127"/>
      <c r="DG91" s="127"/>
      <c r="DH91" s="132"/>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row>
    <row r="92" spans="1:144" s="58" customFormat="1" ht="20.25" customHeight="1">
      <c r="A92" s="55" t="s">
        <v>181</v>
      </c>
      <c r="B92" s="59">
        <v>4</v>
      </c>
      <c r="C92" s="1092" t="s">
        <v>267</v>
      </c>
      <c r="D92" s="1093"/>
      <c r="E92" s="1093"/>
      <c r="F92" s="1093"/>
      <c r="G92" s="1093"/>
      <c r="H92" s="1093"/>
      <c r="I92" s="1093"/>
      <c r="J92" s="1093"/>
      <c r="K92" s="56" t="s">
        <v>181</v>
      </c>
      <c r="L92" s="68" t="s">
        <v>181</v>
      </c>
      <c r="M92" s="152" t="s">
        <v>181</v>
      </c>
      <c r="N92" s="152" t="s">
        <v>181</v>
      </c>
      <c r="O92" s="401"/>
      <c r="P92" s="152"/>
      <c r="Q92" s="68"/>
      <c r="R92" s="152"/>
      <c r="S92" s="152"/>
      <c r="T92" s="401"/>
      <c r="U92" s="152"/>
      <c r="V92" s="68"/>
      <c r="W92" s="152"/>
      <c r="X92" s="152"/>
      <c r="Y92" s="401"/>
      <c r="Z92" s="152" t="s">
        <v>181</v>
      </c>
      <c r="AA92" s="68" t="s">
        <v>181</v>
      </c>
      <c r="AB92" s="152" t="s">
        <v>181</v>
      </c>
      <c r="AC92" s="152" t="s">
        <v>181</v>
      </c>
      <c r="AD92" s="401" t="s">
        <v>181</v>
      </c>
      <c r="AE92" s="152" t="s">
        <v>181</v>
      </c>
      <c r="AF92" s="68" t="s">
        <v>181</v>
      </c>
      <c r="AG92" s="152" t="s">
        <v>181</v>
      </c>
      <c r="AH92" s="152" t="s">
        <v>181</v>
      </c>
      <c r="AI92" s="401" t="s">
        <v>181</v>
      </c>
      <c r="AJ92" s="152" t="s">
        <v>181</v>
      </c>
      <c r="AK92" s="68" t="s">
        <v>181</v>
      </c>
      <c r="AL92" s="152" t="s">
        <v>181</v>
      </c>
      <c r="AM92" s="152" t="s">
        <v>181</v>
      </c>
      <c r="AN92" s="401" t="s">
        <v>181</v>
      </c>
      <c r="AO92" s="85" t="s">
        <v>181</v>
      </c>
      <c r="AP92" s="187" t="s">
        <v>181</v>
      </c>
      <c r="AQ92" s="185" t="s">
        <v>181</v>
      </c>
      <c r="AR92" s="188" t="s">
        <v>181</v>
      </c>
      <c r="AS92" s="729"/>
      <c r="AT92" s="132" t="s">
        <v>181</v>
      </c>
      <c r="AU92" s="132" t="s">
        <v>181</v>
      </c>
      <c r="AV92" s="132" t="s">
        <v>181</v>
      </c>
      <c r="AW92" s="132" t="s">
        <v>181</v>
      </c>
      <c r="AX92" s="132" t="s">
        <v>181</v>
      </c>
      <c r="AY92" s="132" t="s">
        <v>181</v>
      </c>
      <c r="AZ92" s="132" t="s">
        <v>181</v>
      </c>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32" t="s">
        <v>181</v>
      </c>
      <c r="CW92" s="127"/>
      <c r="CX92" s="127"/>
      <c r="CY92" s="127"/>
      <c r="CZ92" s="127"/>
      <c r="DA92" s="127"/>
      <c r="DB92" s="132" t="s">
        <v>181</v>
      </c>
      <c r="DC92" s="127"/>
      <c r="DD92" s="127"/>
      <c r="DE92" s="127"/>
      <c r="DF92" s="127"/>
      <c r="DG92" s="127"/>
      <c r="DH92" s="132" t="s">
        <v>181</v>
      </c>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row>
    <row r="93" spans="1:144" s="58" customFormat="1" ht="20.25" customHeight="1">
      <c r="A93" s="55" t="s">
        <v>181</v>
      </c>
      <c r="B93" s="56" t="s">
        <v>181</v>
      </c>
      <c r="C93" s="56" t="s">
        <v>181</v>
      </c>
      <c r="D93" s="1090" t="s">
        <v>268</v>
      </c>
      <c r="E93" s="1091"/>
      <c r="F93" s="1091"/>
      <c r="G93" s="1091"/>
      <c r="H93" s="1091"/>
      <c r="I93" s="1091"/>
      <c r="J93" s="1091"/>
      <c r="K93" s="56" t="s">
        <v>181</v>
      </c>
      <c r="L93" s="68" t="s">
        <v>181</v>
      </c>
      <c r="M93" s="152" t="s">
        <v>181</v>
      </c>
      <c r="N93" s="152" t="s">
        <v>181</v>
      </c>
      <c r="O93" s="408"/>
      <c r="P93" s="152"/>
      <c r="Q93" s="68"/>
      <c r="R93" s="152"/>
      <c r="S93" s="152"/>
      <c r="T93" s="408"/>
      <c r="U93" s="152"/>
      <c r="V93" s="68"/>
      <c r="W93" s="152"/>
      <c r="X93" s="152"/>
      <c r="Y93" s="408"/>
      <c r="Z93" s="152"/>
      <c r="AA93" s="68"/>
      <c r="AB93" s="152"/>
      <c r="AC93" s="152"/>
      <c r="AD93" s="408"/>
      <c r="AE93" s="152"/>
      <c r="AF93" s="68"/>
      <c r="AG93" s="152"/>
      <c r="AH93" s="152"/>
      <c r="AI93" s="408"/>
      <c r="AJ93" s="152"/>
      <c r="AK93" s="68"/>
      <c r="AL93" s="152"/>
      <c r="AM93" s="152"/>
      <c r="AN93" s="408"/>
      <c r="AO93" s="85" t="s">
        <v>181</v>
      </c>
      <c r="AP93" s="187" t="s">
        <v>181</v>
      </c>
      <c r="AQ93" s="53">
        <f>SUM(O93:AN93)</f>
        <v>0</v>
      </c>
      <c r="AR93" s="188" t="s">
        <v>181</v>
      </c>
      <c r="AS93" s="729"/>
      <c r="AT93" s="132" t="s">
        <v>181</v>
      </c>
      <c r="AU93" s="132" t="s">
        <v>181</v>
      </c>
      <c r="AV93" s="132" t="s">
        <v>181</v>
      </c>
      <c r="AW93" s="132" t="s">
        <v>181</v>
      </c>
      <c r="AX93" s="132" t="s">
        <v>181</v>
      </c>
      <c r="AY93" s="132" t="s">
        <v>181</v>
      </c>
      <c r="AZ93" s="132" t="s">
        <v>181</v>
      </c>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32" t="s">
        <v>181</v>
      </c>
      <c r="CW93" s="127"/>
      <c r="CX93" s="127"/>
      <c r="CY93" s="127"/>
      <c r="CZ93" s="127"/>
      <c r="DA93" s="127"/>
      <c r="DB93" s="132" t="s">
        <v>181</v>
      </c>
      <c r="DC93" s="127"/>
      <c r="DD93" s="127"/>
      <c r="DE93" s="127"/>
      <c r="DF93" s="127"/>
      <c r="DG93" s="127"/>
      <c r="DH93" s="132" t="s">
        <v>181</v>
      </c>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row>
    <row r="94" spans="1:144" s="58" customFormat="1" ht="20.25" customHeight="1">
      <c r="A94" s="55"/>
      <c r="B94" s="56"/>
      <c r="C94" s="56"/>
      <c r="D94" s="1090" t="s">
        <v>268</v>
      </c>
      <c r="E94" s="1091"/>
      <c r="F94" s="1091"/>
      <c r="G94" s="1091"/>
      <c r="H94" s="1091"/>
      <c r="I94" s="1091"/>
      <c r="J94" s="1091"/>
      <c r="K94" s="56"/>
      <c r="L94" s="68"/>
      <c r="M94" s="152"/>
      <c r="N94" s="152"/>
      <c r="O94" s="408"/>
      <c r="P94" s="152"/>
      <c r="Q94" s="68"/>
      <c r="R94" s="152"/>
      <c r="S94" s="152"/>
      <c r="T94" s="408"/>
      <c r="U94" s="152"/>
      <c r="V94" s="68"/>
      <c r="W94" s="152"/>
      <c r="X94" s="152"/>
      <c r="Y94" s="408"/>
      <c r="Z94" s="152"/>
      <c r="AA94" s="68"/>
      <c r="AB94" s="152"/>
      <c r="AC94" s="152"/>
      <c r="AD94" s="408"/>
      <c r="AE94" s="152"/>
      <c r="AF94" s="68"/>
      <c r="AG94" s="152"/>
      <c r="AH94" s="152"/>
      <c r="AI94" s="408"/>
      <c r="AJ94" s="152"/>
      <c r="AK94" s="68"/>
      <c r="AL94" s="152"/>
      <c r="AM94" s="152"/>
      <c r="AN94" s="408"/>
      <c r="AO94" s="85"/>
      <c r="AP94" s="187"/>
      <c r="AQ94" s="53">
        <f>SUM(O94:AN94)</f>
        <v>0</v>
      </c>
      <c r="AR94" s="188"/>
      <c r="AS94" s="729"/>
      <c r="AT94" s="132" t="s">
        <v>181</v>
      </c>
      <c r="AU94" s="132" t="s">
        <v>181</v>
      </c>
      <c r="AV94" s="132" t="s">
        <v>181</v>
      </c>
      <c r="AW94" s="132" t="s">
        <v>181</v>
      </c>
      <c r="AX94" s="132" t="s">
        <v>181</v>
      </c>
      <c r="AY94" s="132" t="s">
        <v>181</v>
      </c>
      <c r="AZ94" s="132" t="s">
        <v>181</v>
      </c>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32" t="s">
        <v>181</v>
      </c>
      <c r="CW94" s="127"/>
      <c r="CX94" s="127"/>
      <c r="CY94" s="127"/>
      <c r="CZ94" s="127"/>
      <c r="DA94" s="127"/>
      <c r="DB94" s="132" t="s">
        <v>181</v>
      </c>
      <c r="DC94" s="127"/>
      <c r="DD94" s="127"/>
      <c r="DE94" s="127"/>
      <c r="DF94" s="127"/>
      <c r="DG94" s="127"/>
      <c r="DH94" s="132" t="s">
        <v>181</v>
      </c>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row>
    <row r="95" spans="1:144" s="58" customFormat="1" ht="20.25" customHeight="1">
      <c r="A95" s="55"/>
      <c r="B95" s="56"/>
      <c r="C95" s="56"/>
      <c r="D95" s="1090" t="s">
        <v>268</v>
      </c>
      <c r="E95" s="1091"/>
      <c r="F95" s="1091"/>
      <c r="G95" s="1091"/>
      <c r="H95" s="1091"/>
      <c r="I95" s="1091"/>
      <c r="J95" s="1091"/>
      <c r="K95" s="56"/>
      <c r="L95" s="68"/>
      <c r="M95" s="152"/>
      <c r="N95" s="152"/>
      <c r="O95" s="408"/>
      <c r="P95" s="152"/>
      <c r="Q95" s="68"/>
      <c r="R95" s="152"/>
      <c r="S95" s="152"/>
      <c r="T95" s="408"/>
      <c r="U95" s="152"/>
      <c r="V95" s="68"/>
      <c r="W95" s="152"/>
      <c r="X95" s="152"/>
      <c r="Y95" s="408"/>
      <c r="Z95" s="152"/>
      <c r="AA95" s="68"/>
      <c r="AB95" s="152"/>
      <c r="AC95" s="152"/>
      <c r="AD95" s="408"/>
      <c r="AE95" s="152"/>
      <c r="AF95" s="68"/>
      <c r="AG95" s="152"/>
      <c r="AH95" s="152"/>
      <c r="AI95" s="408"/>
      <c r="AJ95" s="152"/>
      <c r="AK95" s="68"/>
      <c r="AL95" s="152"/>
      <c r="AM95" s="152"/>
      <c r="AN95" s="408"/>
      <c r="AO95" s="85"/>
      <c r="AP95" s="187"/>
      <c r="AQ95" s="53">
        <f>SUM(O95:AN95)</f>
        <v>0</v>
      </c>
      <c r="AR95" s="188"/>
      <c r="AS95" s="729"/>
      <c r="AT95" s="132"/>
      <c r="AU95" s="132"/>
      <c r="AV95" s="132"/>
      <c r="AW95" s="132"/>
      <c r="AX95" s="132"/>
      <c r="AY95" s="132"/>
      <c r="AZ95" s="132"/>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32"/>
      <c r="CW95" s="127"/>
      <c r="CX95" s="127"/>
      <c r="CY95" s="127"/>
      <c r="CZ95" s="127"/>
      <c r="DA95" s="127"/>
      <c r="DB95" s="132"/>
      <c r="DC95" s="127"/>
      <c r="DD95" s="127"/>
      <c r="DE95" s="127"/>
      <c r="DF95" s="127"/>
      <c r="DG95" s="127"/>
      <c r="DH95" s="132"/>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row>
    <row r="96" spans="1:144" s="58" customFormat="1" ht="9.9499999999999993" customHeight="1" thickBot="1">
      <c r="A96" s="55" t="s">
        <v>181</v>
      </c>
      <c r="B96" s="56" t="s">
        <v>181</v>
      </c>
      <c r="C96" s="56" t="s">
        <v>181</v>
      </c>
      <c r="D96" s="56" t="s">
        <v>181</v>
      </c>
      <c r="E96" s="56" t="s">
        <v>181</v>
      </c>
      <c r="F96" s="56" t="s">
        <v>181</v>
      </c>
      <c r="G96" s="56" t="s">
        <v>181</v>
      </c>
      <c r="H96" s="56" t="s">
        <v>181</v>
      </c>
      <c r="I96" s="56" t="s">
        <v>181</v>
      </c>
      <c r="J96" s="157" t="s">
        <v>181</v>
      </c>
      <c r="K96" s="157" t="s">
        <v>181</v>
      </c>
      <c r="L96" s="68" t="s">
        <v>181</v>
      </c>
      <c r="M96" s="152" t="s">
        <v>181</v>
      </c>
      <c r="N96" s="152" t="s">
        <v>181</v>
      </c>
      <c r="O96" s="401" t="s">
        <v>181</v>
      </c>
      <c r="P96" s="69" t="s">
        <v>181</v>
      </c>
      <c r="Q96" s="152" t="s">
        <v>181</v>
      </c>
      <c r="R96" s="152" t="s">
        <v>181</v>
      </c>
      <c r="S96" s="152" t="s">
        <v>181</v>
      </c>
      <c r="T96" s="401" t="s">
        <v>181</v>
      </c>
      <c r="U96" s="69" t="s">
        <v>181</v>
      </c>
      <c r="V96" s="152" t="s">
        <v>181</v>
      </c>
      <c r="W96" s="152" t="s">
        <v>181</v>
      </c>
      <c r="X96" s="152" t="s">
        <v>181</v>
      </c>
      <c r="Y96" s="401" t="s">
        <v>181</v>
      </c>
      <c r="Z96" s="69" t="s">
        <v>181</v>
      </c>
      <c r="AA96" s="152" t="s">
        <v>181</v>
      </c>
      <c r="AB96" s="152" t="s">
        <v>181</v>
      </c>
      <c r="AC96" s="152" t="s">
        <v>181</v>
      </c>
      <c r="AD96" s="401" t="s">
        <v>181</v>
      </c>
      <c r="AE96" s="69" t="s">
        <v>181</v>
      </c>
      <c r="AF96" s="152" t="s">
        <v>181</v>
      </c>
      <c r="AG96" s="152" t="s">
        <v>181</v>
      </c>
      <c r="AH96" s="152" t="s">
        <v>181</v>
      </c>
      <c r="AI96" s="401" t="s">
        <v>181</v>
      </c>
      <c r="AJ96" s="69" t="s">
        <v>181</v>
      </c>
      <c r="AK96" s="152" t="s">
        <v>181</v>
      </c>
      <c r="AL96" s="152" t="s">
        <v>181</v>
      </c>
      <c r="AM96" s="152" t="s">
        <v>181</v>
      </c>
      <c r="AN96" s="401" t="s">
        <v>181</v>
      </c>
      <c r="AO96" s="75" t="s">
        <v>181</v>
      </c>
      <c r="AP96" s="185" t="s">
        <v>181</v>
      </c>
      <c r="AQ96" s="185" t="s">
        <v>181</v>
      </c>
      <c r="AR96" s="188" t="s">
        <v>181</v>
      </c>
      <c r="AS96" s="729"/>
      <c r="AT96" s="132"/>
      <c r="AU96" s="132"/>
      <c r="AV96" s="132"/>
      <c r="AW96" s="132"/>
      <c r="AX96" s="132"/>
      <c r="AY96" s="132"/>
      <c r="AZ96" s="132"/>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32"/>
      <c r="CW96" s="127"/>
      <c r="CX96" s="127"/>
      <c r="CY96" s="127"/>
      <c r="CZ96" s="127"/>
      <c r="DA96" s="127"/>
      <c r="DB96" s="132"/>
      <c r="DC96" s="127"/>
      <c r="DD96" s="127"/>
      <c r="DE96" s="127"/>
      <c r="DF96" s="127"/>
      <c r="DG96" s="127"/>
      <c r="DH96" s="132"/>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row>
    <row r="97" spans="1:144" s="58" customFormat="1" ht="20.25" customHeight="1" thickBot="1">
      <c r="A97" s="55" t="s">
        <v>181</v>
      </c>
      <c r="B97" s="56" t="s">
        <v>181</v>
      </c>
      <c r="C97" s="56" t="s">
        <v>206</v>
      </c>
      <c r="D97" s="56"/>
      <c r="E97" s="56" t="s">
        <v>181</v>
      </c>
      <c r="F97" s="56" t="s">
        <v>181</v>
      </c>
      <c r="G97" s="56" t="s">
        <v>181</v>
      </c>
      <c r="H97" s="56" t="s">
        <v>181</v>
      </c>
      <c r="I97" s="56" t="s">
        <v>181</v>
      </c>
      <c r="J97" s="56" t="s">
        <v>181</v>
      </c>
      <c r="K97" s="56" t="s">
        <v>181</v>
      </c>
      <c r="L97" s="68" t="s">
        <v>181</v>
      </c>
      <c r="M97" s="152" t="s">
        <v>181</v>
      </c>
      <c r="N97" s="152" t="s">
        <v>181</v>
      </c>
      <c r="O97" s="409">
        <f>SUM(O78:O95)</f>
        <v>0</v>
      </c>
      <c r="P97" s="69" t="s">
        <v>181</v>
      </c>
      <c r="Q97" s="152" t="s">
        <v>181</v>
      </c>
      <c r="R97" s="152" t="s">
        <v>181</v>
      </c>
      <c r="S97" s="152" t="s">
        <v>181</v>
      </c>
      <c r="T97" s="409">
        <f>SUM(T78:T95)</f>
        <v>0</v>
      </c>
      <c r="U97" s="69" t="s">
        <v>181</v>
      </c>
      <c r="V97" s="152" t="s">
        <v>181</v>
      </c>
      <c r="W97" s="152" t="s">
        <v>181</v>
      </c>
      <c r="X97" s="152" t="s">
        <v>181</v>
      </c>
      <c r="Y97" s="409">
        <f>SUM(Y78:Y95)</f>
        <v>0</v>
      </c>
      <c r="Z97" s="69" t="s">
        <v>181</v>
      </c>
      <c r="AA97" s="152" t="s">
        <v>181</v>
      </c>
      <c r="AB97" s="152" t="s">
        <v>181</v>
      </c>
      <c r="AC97" s="152" t="s">
        <v>181</v>
      </c>
      <c r="AD97" s="409">
        <f>SUM(AD78:AD95)</f>
        <v>0</v>
      </c>
      <c r="AE97" s="69" t="s">
        <v>181</v>
      </c>
      <c r="AF97" s="152" t="s">
        <v>181</v>
      </c>
      <c r="AG97" s="152" t="s">
        <v>181</v>
      </c>
      <c r="AH97" s="152" t="s">
        <v>181</v>
      </c>
      <c r="AI97" s="409">
        <f>SUM(AI78:AI95)</f>
        <v>0</v>
      </c>
      <c r="AJ97" s="69" t="s">
        <v>181</v>
      </c>
      <c r="AK97" s="152" t="s">
        <v>181</v>
      </c>
      <c r="AL97" s="152" t="s">
        <v>181</v>
      </c>
      <c r="AM97" s="152" t="s">
        <v>181</v>
      </c>
      <c r="AN97" s="409">
        <f>SUM(AN78:AN95)</f>
        <v>0</v>
      </c>
      <c r="AO97" s="75" t="s">
        <v>181</v>
      </c>
      <c r="AP97" s="185" t="s">
        <v>181</v>
      </c>
      <c r="AQ97" s="54">
        <f>SUM(O97:AN97)</f>
        <v>0</v>
      </c>
      <c r="AR97" s="188" t="s">
        <v>181</v>
      </c>
      <c r="AS97" s="729"/>
      <c r="AT97" s="132" t="s">
        <v>181</v>
      </c>
      <c r="AU97" s="132" t="s">
        <v>181</v>
      </c>
      <c r="AV97" s="132" t="s">
        <v>181</v>
      </c>
      <c r="AW97" s="132" t="s">
        <v>181</v>
      </c>
      <c r="AX97" s="132" t="s">
        <v>181</v>
      </c>
      <c r="AY97" s="132" t="s">
        <v>181</v>
      </c>
      <c r="AZ97" s="132" t="s">
        <v>181</v>
      </c>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32" t="s">
        <v>181</v>
      </c>
      <c r="CW97" s="127"/>
      <c r="CX97" s="127"/>
      <c r="CY97" s="127"/>
      <c r="CZ97" s="127"/>
      <c r="DA97" s="127"/>
      <c r="DB97" s="132" t="s">
        <v>181</v>
      </c>
      <c r="DC97" s="127"/>
      <c r="DD97" s="127"/>
      <c r="DE97" s="127"/>
      <c r="DF97" s="127"/>
      <c r="DG97" s="127"/>
      <c r="DH97" s="132" t="s">
        <v>181</v>
      </c>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row>
    <row r="98" spans="1:144" s="58" customFormat="1" ht="9.9499999999999993" customHeight="1" thickBot="1">
      <c r="A98" s="61" t="s">
        <v>181</v>
      </c>
      <c r="B98" s="62" t="s">
        <v>181</v>
      </c>
      <c r="C98" s="62" t="s">
        <v>181</v>
      </c>
      <c r="D98" s="62" t="s">
        <v>181</v>
      </c>
      <c r="E98" s="62" t="s">
        <v>181</v>
      </c>
      <c r="F98" s="62" t="s">
        <v>181</v>
      </c>
      <c r="G98" s="62" t="s">
        <v>181</v>
      </c>
      <c r="H98" s="62" t="s">
        <v>181</v>
      </c>
      <c r="I98" s="62" t="s">
        <v>181</v>
      </c>
      <c r="J98" s="62" t="s">
        <v>181</v>
      </c>
      <c r="K98" s="62" t="s">
        <v>181</v>
      </c>
      <c r="L98" s="79" t="s">
        <v>181</v>
      </c>
      <c r="M98" s="80" t="s">
        <v>181</v>
      </c>
      <c r="N98" s="80" t="s">
        <v>181</v>
      </c>
      <c r="O98" s="403" t="s">
        <v>181</v>
      </c>
      <c r="P98" s="82" t="s">
        <v>181</v>
      </c>
      <c r="Q98" s="80" t="s">
        <v>181</v>
      </c>
      <c r="R98" s="80" t="s">
        <v>181</v>
      </c>
      <c r="S98" s="80" t="s">
        <v>181</v>
      </c>
      <c r="T98" s="403" t="s">
        <v>181</v>
      </c>
      <c r="U98" s="82" t="s">
        <v>181</v>
      </c>
      <c r="V98" s="80" t="s">
        <v>181</v>
      </c>
      <c r="W98" s="80" t="s">
        <v>181</v>
      </c>
      <c r="X98" s="80" t="s">
        <v>181</v>
      </c>
      <c r="Y98" s="403" t="s">
        <v>181</v>
      </c>
      <c r="Z98" s="82" t="s">
        <v>181</v>
      </c>
      <c r="AA98" s="80" t="s">
        <v>181</v>
      </c>
      <c r="AB98" s="80" t="s">
        <v>181</v>
      </c>
      <c r="AC98" s="80" t="s">
        <v>181</v>
      </c>
      <c r="AD98" s="403" t="s">
        <v>181</v>
      </c>
      <c r="AE98" s="82" t="s">
        <v>181</v>
      </c>
      <c r="AF98" s="80" t="s">
        <v>181</v>
      </c>
      <c r="AG98" s="80" t="s">
        <v>181</v>
      </c>
      <c r="AH98" s="80" t="s">
        <v>181</v>
      </c>
      <c r="AI98" s="403" t="s">
        <v>181</v>
      </c>
      <c r="AJ98" s="82" t="s">
        <v>181</v>
      </c>
      <c r="AK98" s="80" t="s">
        <v>181</v>
      </c>
      <c r="AL98" s="80" t="s">
        <v>181</v>
      </c>
      <c r="AM98" s="80" t="s">
        <v>181</v>
      </c>
      <c r="AN98" s="403" t="s">
        <v>181</v>
      </c>
      <c r="AO98" s="83" t="s">
        <v>181</v>
      </c>
      <c r="AP98" s="186" t="s">
        <v>181</v>
      </c>
      <c r="AQ98" s="186" t="s">
        <v>181</v>
      </c>
      <c r="AR98" s="189" t="s">
        <v>181</v>
      </c>
      <c r="AS98" s="729"/>
      <c r="AT98" s="132" t="s">
        <v>181</v>
      </c>
      <c r="AU98" s="132" t="s">
        <v>181</v>
      </c>
      <c r="AV98" s="132" t="s">
        <v>181</v>
      </c>
      <c r="AW98" s="132" t="s">
        <v>181</v>
      </c>
      <c r="AX98" s="132" t="s">
        <v>181</v>
      </c>
      <c r="AY98" s="132" t="s">
        <v>181</v>
      </c>
      <c r="AZ98" s="132" t="s">
        <v>181</v>
      </c>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32" t="s">
        <v>181</v>
      </c>
      <c r="CW98" s="127"/>
      <c r="CX98" s="127"/>
      <c r="CY98" s="127"/>
      <c r="CZ98" s="127"/>
      <c r="DA98" s="127"/>
      <c r="DB98" s="132" t="s">
        <v>181</v>
      </c>
      <c r="DC98" s="127"/>
      <c r="DD98" s="127"/>
      <c r="DE98" s="127"/>
      <c r="DF98" s="127"/>
      <c r="DG98" s="127"/>
      <c r="DH98" s="132" t="s">
        <v>181</v>
      </c>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row>
    <row r="99" spans="1:144" s="58" customFormat="1" ht="9.9499999999999993" customHeight="1">
      <c r="A99" s="55" t="s">
        <v>181</v>
      </c>
      <c r="B99" s="84" t="s">
        <v>181</v>
      </c>
      <c r="C99" s="84" t="s">
        <v>181</v>
      </c>
      <c r="D99" s="84" t="s">
        <v>181</v>
      </c>
      <c r="E99" s="56" t="s">
        <v>181</v>
      </c>
      <c r="F99" s="56" t="s">
        <v>181</v>
      </c>
      <c r="G99" s="56" t="s">
        <v>181</v>
      </c>
      <c r="H99" s="56" t="s">
        <v>181</v>
      </c>
      <c r="I99" s="56" t="s">
        <v>181</v>
      </c>
      <c r="J99" s="56" t="s">
        <v>181</v>
      </c>
      <c r="K99" s="56" t="s">
        <v>181</v>
      </c>
      <c r="L99" s="68" t="s">
        <v>181</v>
      </c>
      <c r="M99" s="152" t="s">
        <v>181</v>
      </c>
      <c r="N99" s="152" t="s">
        <v>181</v>
      </c>
      <c r="O99" s="401" t="s">
        <v>181</v>
      </c>
      <c r="P99" s="152" t="s">
        <v>181</v>
      </c>
      <c r="Q99" s="68" t="s">
        <v>181</v>
      </c>
      <c r="R99" s="152" t="s">
        <v>181</v>
      </c>
      <c r="S99" s="152" t="s">
        <v>181</v>
      </c>
      <c r="T99" s="401" t="s">
        <v>181</v>
      </c>
      <c r="U99" s="152" t="s">
        <v>181</v>
      </c>
      <c r="V99" s="68" t="s">
        <v>181</v>
      </c>
      <c r="W99" s="152" t="s">
        <v>181</v>
      </c>
      <c r="X99" s="152" t="s">
        <v>181</v>
      </c>
      <c r="Y99" s="401" t="s">
        <v>181</v>
      </c>
      <c r="Z99" s="152" t="s">
        <v>181</v>
      </c>
      <c r="AA99" s="68" t="s">
        <v>181</v>
      </c>
      <c r="AB99" s="152" t="s">
        <v>181</v>
      </c>
      <c r="AC99" s="152" t="s">
        <v>181</v>
      </c>
      <c r="AD99" s="401" t="s">
        <v>181</v>
      </c>
      <c r="AE99" s="152" t="s">
        <v>181</v>
      </c>
      <c r="AF99" s="68" t="s">
        <v>181</v>
      </c>
      <c r="AG99" s="152" t="s">
        <v>181</v>
      </c>
      <c r="AH99" s="152" t="s">
        <v>181</v>
      </c>
      <c r="AI99" s="401" t="s">
        <v>181</v>
      </c>
      <c r="AJ99" s="152" t="s">
        <v>181</v>
      </c>
      <c r="AK99" s="68" t="s">
        <v>181</v>
      </c>
      <c r="AL99" s="152" t="s">
        <v>181</v>
      </c>
      <c r="AM99" s="152" t="s">
        <v>181</v>
      </c>
      <c r="AN99" s="401" t="s">
        <v>181</v>
      </c>
      <c r="AO99" s="85" t="s">
        <v>181</v>
      </c>
      <c r="AP99" s="187" t="s">
        <v>181</v>
      </c>
      <c r="AQ99" s="185" t="s">
        <v>181</v>
      </c>
      <c r="AR99" s="188" t="s">
        <v>181</v>
      </c>
      <c r="AS99" s="729"/>
      <c r="AT99" s="132" t="s">
        <v>181</v>
      </c>
      <c r="AU99" s="132" t="s">
        <v>181</v>
      </c>
      <c r="AV99" s="132" t="s">
        <v>181</v>
      </c>
      <c r="AW99" s="132" t="s">
        <v>181</v>
      </c>
      <c r="AX99" s="132" t="s">
        <v>181</v>
      </c>
      <c r="AY99" s="132" t="s">
        <v>181</v>
      </c>
      <c r="AZ99" s="132" t="s">
        <v>181</v>
      </c>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32" t="s">
        <v>181</v>
      </c>
      <c r="CW99" s="127"/>
      <c r="CX99" s="127"/>
      <c r="CY99" s="127"/>
      <c r="CZ99" s="127"/>
      <c r="DA99" s="127"/>
      <c r="DB99" s="132" t="s">
        <v>181</v>
      </c>
      <c r="DC99" s="127"/>
      <c r="DD99" s="127"/>
      <c r="DE99" s="127"/>
      <c r="DF99" s="127"/>
      <c r="DG99" s="127"/>
      <c r="DH99" s="132" t="s">
        <v>181</v>
      </c>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row>
    <row r="100" spans="1:144" s="58" customFormat="1" ht="20.25" customHeight="1">
      <c r="A100" s="55"/>
      <c r="B100" s="1347" t="s">
        <v>207</v>
      </c>
      <c r="C100" s="1348"/>
      <c r="D100" s="1348"/>
      <c r="E100" s="1348"/>
      <c r="F100" s="1348"/>
      <c r="G100" s="1348"/>
      <c r="H100" s="1348"/>
      <c r="I100" s="1348"/>
      <c r="J100" s="1348"/>
      <c r="K100" s="56" t="s">
        <v>181</v>
      </c>
      <c r="L100" s="68" t="s">
        <v>181</v>
      </c>
      <c r="M100" s="152" t="s">
        <v>181</v>
      </c>
      <c r="N100" s="152" t="s">
        <v>181</v>
      </c>
      <c r="O100" s="401" t="s">
        <v>181</v>
      </c>
      <c r="P100" s="69" t="s">
        <v>181</v>
      </c>
      <c r="Q100" s="152" t="s">
        <v>181</v>
      </c>
      <c r="R100" s="152" t="s">
        <v>181</v>
      </c>
      <c r="S100" s="152" t="s">
        <v>181</v>
      </c>
      <c r="T100" s="401" t="s">
        <v>181</v>
      </c>
      <c r="U100" s="69" t="s">
        <v>181</v>
      </c>
      <c r="V100" s="152" t="s">
        <v>181</v>
      </c>
      <c r="W100" s="152" t="s">
        <v>181</v>
      </c>
      <c r="X100" s="152" t="s">
        <v>181</v>
      </c>
      <c r="Y100" s="401" t="s">
        <v>181</v>
      </c>
      <c r="Z100" s="69" t="s">
        <v>181</v>
      </c>
      <c r="AA100" s="152" t="s">
        <v>181</v>
      </c>
      <c r="AB100" s="152" t="s">
        <v>181</v>
      </c>
      <c r="AC100" s="152" t="s">
        <v>181</v>
      </c>
      <c r="AD100" s="401" t="s">
        <v>181</v>
      </c>
      <c r="AE100" s="69" t="s">
        <v>181</v>
      </c>
      <c r="AF100" s="152" t="s">
        <v>181</v>
      </c>
      <c r="AG100" s="152" t="s">
        <v>181</v>
      </c>
      <c r="AH100" s="152" t="s">
        <v>181</v>
      </c>
      <c r="AI100" s="401" t="s">
        <v>181</v>
      </c>
      <c r="AJ100" s="69" t="s">
        <v>181</v>
      </c>
      <c r="AK100" s="152" t="s">
        <v>181</v>
      </c>
      <c r="AL100" s="152" t="s">
        <v>181</v>
      </c>
      <c r="AM100" s="152" t="s">
        <v>181</v>
      </c>
      <c r="AN100" s="401" t="s">
        <v>181</v>
      </c>
      <c r="AO100" s="75" t="s">
        <v>181</v>
      </c>
      <c r="AP100" s="185" t="s">
        <v>181</v>
      </c>
      <c r="AQ100" s="192" t="s">
        <v>181</v>
      </c>
      <c r="AR100" s="188" t="s">
        <v>181</v>
      </c>
      <c r="AS100" s="729"/>
      <c r="AT100" s="132" t="s">
        <v>181</v>
      </c>
      <c r="AU100" s="132" t="s">
        <v>181</v>
      </c>
      <c r="AV100" s="132" t="s">
        <v>181</v>
      </c>
      <c r="AW100" s="132" t="s">
        <v>181</v>
      </c>
      <c r="AX100" s="132" t="s">
        <v>181</v>
      </c>
      <c r="AY100" s="132" t="s">
        <v>181</v>
      </c>
      <c r="AZ100" s="132" t="s">
        <v>181</v>
      </c>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32" t="s">
        <v>181</v>
      </c>
      <c r="CW100" s="127"/>
      <c r="CX100" s="127"/>
      <c r="CY100" s="127"/>
      <c r="CZ100" s="127"/>
      <c r="DA100" s="127"/>
      <c r="DB100" s="132" t="s">
        <v>181</v>
      </c>
      <c r="DC100" s="127"/>
      <c r="DD100" s="127"/>
      <c r="DE100" s="127"/>
      <c r="DF100" s="127"/>
      <c r="DG100" s="127"/>
      <c r="DH100" s="132" t="s">
        <v>181</v>
      </c>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row>
    <row r="101" spans="1:144" s="58" customFormat="1" ht="20.25" customHeight="1">
      <c r="A101" s="55"/>
      <c r="B101" s="59">
        <v>1</v>
      </c>
      <c r="C101" s="1118" t="s">
        <v>275</v>
      </c>
      <c r="D101" s="1119"/>
      <c r="E101" s="1119"/>
      <c r="F101" s="1119"/>
      <c r="G101" s="1119"/>
      <c r="H101" s="1119"/>
      <c r="I101" s="1119"/>
      <c r="J101" s="1119"/>
      <c r="K101" s="157" t="s">
        <v>181</v>
      </c>
      <c r="L101" s="68" t="s">
        <v>181</v>
      </c>
      <c r="M101" s="152" t="s">
        <v>181</v>
      </c>
      <c r="N101" s="152" t="s">
        <v>181</v>
      </c>
      <c r="O101" s="401" t="s">
        <v>181</v>
      </c>
      <c r="P101" s="69" t="s">
        <v>181</v>
      </c>
      <c r="Q101" s="152" t="s">
        <v>181</v>
      </c>
      <c r="R101" s="152" t="s">
        <v>181</v>
      </c>
      <c r="S101" s="152" t="s">
        <v>181</v>
      </c>
      <c r="T101" s="401" t="s">
        <v>181</v>
      </c>
      <c r="U101" s="69" t="s">
        <v>181</v>
      </c>
      <c r="V101" s="152" t="s">
        <v>181</v>
      </c>
      <c r="W101" s="152" t="s">
        <v>181</v>
      </c>
      <c r="X101" s="152" t="s">
        <v>181</v>
      </c>
      <c r="Y101" s="401" t="s">
        <v>181</v>
      </c>
      <c r="Z101" s="69" t="s">
        <v>181</v>
      </c>
      <c r="AA101" s="152" t="s">
        <v>181</v>
      </c>
      <c r="AB101" s="152" t="s">
        <v>181</v>
      </c>
      <c r="AC101" s="152" t="s">
        <v>181</v>
      </c>
      <c r="AD101" s="401" t="s">
        <v>181</v>
      </c>
      <c r="AE101" s="69" t="s">
        <v>181</v>
      </c>
      <c r="AF101" s="152" t="s">
        <v>181</v>
      </c>
      <c r="AG101" s="152" t="s">
        <v>181</v>
      </c>
      <c r="AH101" s="152" t="s">
        <v>181</v>
      </c>
      <c r="AI101" s="401" t="s">
        <v>181</v>
      </c>
      <c r="AJ101" s="69" t="s">
        <v>181</v>
      </c>
      <c r="AK101" s="152" t="s">
        <v>181</v>
      </c>
      <c r="AL101" s="152" t="s">
        <v>181</v>
      </c>
      <c r="AM101" s="152" t="s">
        <v>181</v>
      </c>
      <c r="AN101" s="401" t="s">
        <v>181</v>
      </c>
      <c r="AO101" s="75" t="s">
        <v>181</v>
      </c>
      <c r="AP101" s="185" t="s">
        <v>181</v>
      </c>
      <c r="AQ101" s="185" t="s">
        <v>181</v>
      </c>
      <c r="AR101" s="188" t="s">
        <v>181</v>
      </c>
      <c r="AS101" s="729"/>
      <c r="AT101" s="132" t="s">
        <v>181</v>
      </c>
      <c r="AU101" s="132" t="s">
        <v>181</v>
      </c>
      <c r="AV101" s="132" t="s">
        <v>181</v>
      </c>
      <c r="AW101" s="132" t="s">
        <v>181</v>
      </c>
      <c r="AX101" s="132" t="s">
        <v>181</v>
      </c>
      <c r="AY101" s="132" t="s">
        <v>181</v>
      </c>
      <c r="AZ101" s="132" t="s">
        <v>181</v>
      </c>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32" t="s">
        <v>181</v>
      </c>
      <c r="CW101" s="127"/>
      <c r="CX101" s="127"/>
      <c r="CY101" s="127"/>
      <c r="CZ101" s="127"/>
      <c r="DA101" s="127"/>
      <c r="DB101" s="132" t="s">
        <v>181</v>
      </c>
      <c r="DC101" s="127"/>
      <c r="DD101" s="127"/>
      <c r="DE101" s="127"/>
      <c r="DF101" s="127"/>
      <c r="DG101" s="127"/>
      <c r="DH101" s="132" t="s">
        <v>181</v>
      </c>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row>
    <row r="102" spans="1:144" s="58" customFormat="1" ht="20.25" customHeight="1">
      <c r="A102" s="55"/>
      <c r="B102" s="56"/>
      <c r="C102" s="56"/>
      <c r="D102" s="1090" t="s">
        <v>279</v>
      </c>
      <c r="E102" s="1091"/>
      <c r="F102" s="1091"/>
      <c r="G102" s="1091"/>
      <c r="H102" s="1091"/>
      <c r="I102" s="1091"/>
      <c r="J102" s="1091"/>
      <c r="K102" s="56"/>
      <c r="L102" s="68"/>
      <c r="M102" s="152"/>
      <c r="N102" s="152"/>
      <c r="O102" s="410"/>
      <c r="P102" s="152"/>
      <c r="Q102" s="68"/>
      <c r="R102" s="152"/>
      <c r="S102" s="152"/>
      <c r="T102" s="410"/>
      <c r="U102" s="152"/>
      <c r="V102" s="68"/>
      <c r="W102" s="152"/>
      <c r="X102" s="152"/>
      <c r="Y102" s="410"/>
      <c r="Z102" s="152"/>
      <c r="AA102" s="68"/>
      <c r="AB102" s="152"/>
      <c r="AC102" s="152"/>
      <c r="AD102" s="410"/>
      <c r="AE102" s="152"/>
      <c r="AF102" s="68"/>
      <c r="AG102" s="152"/>
      <c r="AH102" s="152"/>
      <c r="AI102" s="410"/>
      <c r="AJ102" s="152"/>
      <c r="AK102" s="68"/>
      <c r="AL102" s="152"/>
      <c r="AM102" s="152"/>
      <c r="AN102" s="410"/>
      <c r="AO102" s="85"/>
      <c r="AP102" s="187"/>
      <c r="AQ102" s="52">
        <f>SUM(O102:AN102)</f>
        <v>0</v>
      </c>
      <c r="AR102" s="188"/>
      <c r="AS102" s="729"/>
      <c r="AT102" s="132" t="s">
        <v>181</v>
      </c>
      <c r="AU102" s="132" t="s">
        <v>181</v>
      </c>
      <c r="AV102" s="132" t="s">
        <v>181</v>
      </c>
      <c r="AW102" s="132" t="s">
        <v>181</v>
      </c>
      <c r="AX102" s="132" t="s">
        <v>181</v>
      </c>
      <c r="AY102" s="132" t="s">
        <v>181</v>
      </c>
      <c r="AZ102" s="132" t="s">
        <v>181</v>
      </c>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32" t="s">
        <v>181</v>
      </c>
      <c r="CW102" s="127"/>
      <c r="CX102" s="127"/>
      <c r="CY102" s="127"/>
      <c r="CZ102" s="127"/>
      <c r="DA102" s="127"/>
      <c r="DB102" s="132" t="s">
        <v>181</v>
      </c>
      <c r="DC102" s="127"/>
      <c r="DD102" s="127"/>
      <c r="DE102" s="127"/>
      <c r="DF102" s="127"/>
      <c r="DG102" s="127"/>
      <c r="DH102" s="132" t="s">
        <v>181</v>
      </c>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row>
    <row r="103" spans="1:144" s="58" customFormat="1" ht="20.25" customHeight="1">
      <c r="A103" s="55"/>
      <c r="B103" s="56"/>
      <c r="C103" s="56"/>
      <c r="D103" s="1090" t="s">
        <v>279</v>
      </c>
      <c r="E103" s="1091"/>
      <c r="F103" s="1091"/>
      <c r="G103" s="1091"/>
      <c r="H103" s="1091"/>
      <c r="I103" s="1091"/>
      <c r="J103" s="1091"/>
      <c r="K103" s="56"/>
      <c r="L103" s="68"/>
      <c r="M103" s="152"/>
      <c r="N103" s="152"/>
      <c r="O103" s="410"/>
      <c r="P103" s="152"/>
      <c r="Q103" s="68"/>
      <c r="R103" s="152"/>
      <c r="S103" s="152"/>
      <c r="T103" s="410"/>
      <c r="U103" s="152"/>
      <c r="V103" s="68"/>
      <c r="W103" s="152"/>
      <c r="X103" s="152"/>
      <c r="Y103" s="410"/>
      <c r="Z103" s="152"/>
      <c r="AA103" s="68"/>
      <c r="AB103" s="152"/>
      <c r="AC103" s="152"/>
      <c r="AD103" s="410"/>
      <c r="AE103" s="152"/>
      <c r="AF103" s="68"/>
      <c r="AG103" s="152"/>
      <c r="AH103" s="152"/>
      <c r="AI103" s="410"/>
      <c r="AJ103" s="152"/>
      <c r="AK103" s="68"/>
      <c r="AL103" s="152"/>
      <c r="AM103" s="152"/>
      <c r="AN103" s="410"/>
      <c r="AO103" s="85"/>
      <c r="AP103" s="187"/>
      <c r="AQ103" s="52">
        <f>SUM(O103:AN103)</f>
        <v>0</v>
      </c>
      <c r="AR103" s="188"/>
      <c r="AS103" s="729"/>
      <c r="AT103" s="132"/>
      <c r="AU103" s="132"/>
      <c r="AV103" s="132"/>
      <c r="AW103" s="132"/>
      <c r="AX103" s="132"/>
      <c r="AY103" s="132"/>
      <c r="AZ103" s="132"/>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32"/>
      <c r="CW103" s="127"/>
      <c r="CX103" s="127"/>
      <c r="CY103" s="127"/>
      <c r="CZ103" s="127"/>
      <c r="DA103" s="127"/>
      <c r="DB103" s="132"/>
      <c r="DC103" s="127"/>
      <c r="DD103" s="127"/>
      <c r="DE103" s="127"/>
      <c r="DF103" s="127"/>
      <c r="DG103" s="127"/>
      <c r="DH103" s="132"/>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row>
    <row r="104" spans="1:144" s="58" customFormat="1" ht="20.25" customHeight="1">
      <c r="A104" s="55"/>
      <c r="B104" s="56"/>
      <c r="C104" s="56"/>
      <c r="D104" s="1090" t="s">
        <v>279</v>
      </c>
      <c r="E104" s="1091"/>
      <c r="F104" s="1091"/>
      <c r="G104" s="1091"/>
      <c r="H104" s="1091"/>
      <c r="I104" s="1091"/>
      <c r="J104" s="1091"/>
      <c r="K104" s="56"/>
      <c r="L104" s="68"/>
      <c r="M104" s="152"/>
      <c r="N104" s="152"/>
      <c r="O104" s="410"/>
      <c r="P104" s="152"/>
      <c r="Q104" s="68"/>
      <c r="R104" s="152"/>
      <c r="S104" s="152"/>
      <c r="T104" s="410"/>
      <c r="U104" s="152"/>
      <c r="V104" s="68"/>
      <c r="W104" s="152"/>
      <c r="X104" s="152"/>
      <c r="Y104" s="410"/>
      <c r="Z104" s="152"/>
      <c r="AA104" s="68"/>
      <c r="AB104" s="152"/>
      <c r="AC104" s="152"/>
      <c r="AD104" s="410"/>
      <c r="AE104" s="152"/>
      <c r="AF104" s="68"/>
      <c r="AG104" s="152"/>
      <c r="AH104" s="152"/>
      <c r="AI104" s="410"/>
      <c r="AJ104" s="152"/>
      <c r="AK104" s="68"/>
      <c r="AL104" s="152"/>
      <c r="AM104" s="152"/>
      <c r="AN104" s="410"/>
      <c r="AO104" s="85"/>
      <c r="AP104" s="187"/>
      <c r="AQ104" s="52">
        <f>SUM(O104:AN104)</f>
        <v>0</v>
      </c>
      <c r="AR104" s="188"/>
      <c r="AS104" s="729"/>
      <c r="AT104" s="132"/>
      <c r="AU104" s="132"/>
      <c r="AV104" s="132"/>
      <c r="AW104" s="132"/>
      <c r="AX104" s="132"/>
      <c r="AY104" s="132"/>
      <c r="AZ104" s="132"/>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32"/>
      <c r="CW104" s="127"/>
      <c r="CX104" s="127"/>
      <c r="CY104" s="127"/>
      <c r="CZ104" s="127"/>
      <c r="DA104" s="127"/>
      <c r="DB104" s="132"/>
      <c r="DC104" s="127"/>
      <c r="DD104" s="127"/>
      <c r="DE104" s="127"/>
      <c r="DF104" s="127"/>
      <c r="DG104" s="127"/>
      <c r="DH104" s="132"/>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row>
    <row r="105" spans="1:144" s="58" customFormat="1" ht="9.9499999999999993" customHeight="1">
      <c r="A105" s="55" t="s">
        <v>181</v>
      </c>
      <c r="B105" s="56" t="s">
        <v>181</v>
      </c>
      <c r="C105" s="56" t="s">
        <v>181</v>
      </c>
      <c r="D105" s="56" t="s">
        <v>181</v>
      </c>
      <c r="E105" s="56" t="s">
        <v>181</v>
      </c>
      <c r="F105" s="56" t="s">
        <v>181</v>
      </c>
      <c r="G105" s="56" t="s">
        <v>181</v>
      </c>
      <c r="H105" s="56" t="s">
        <v>181</v>
      </c>
      <c r="I105" s="56" t="s">
        <v>181</v>
      </c>
      <c r="J105" s="157" t="s">
        <v>181</v>
      </c>
      <c r="K105" s="157" t="s">
        <v>181</v>
      </c>
      <c r="L105" s="68" t="s">
        <v>181</v>
      </c>
      <c r="M105" s="152" t="s">
        <v>181</v>
      </c>
      <c r="N105" s="152" t="s">
        <v>181</v>
      </c>
      <c r="O105" s="401"/>
      <c r="P105" s="69"/>
      <c r="Q105" s="152"/>
      <c r="R105" s="152"/>
      <c r="S105" s="152"/>
      <c r="T105" s="401"/>
      <c r="U105" s="69"/>
      <c r="V105" s="152"/>
      <c r="W105" s="152"/>
      <c r="X105" s="152"/>
      <c r="Y105" s="401"/>
      <c r="Z105" s="69" t="s">
        <v>181</v>
      </c>
      <c r="AA105" s="152" t="s">
        <v>181</v>
      </c>
      <c r="AB105" s="152" t="s">
        <v>181</v>
      </c>
      <c r="AC105" s="152" t="s">
        <v>181</v>
      </c>
      <c r="AD105" s="401"/>
      <c r="AE105" s="69"/>
      <c r="AF105" s="152"/>
      <c r="AG105" s="152"/>
      <c r="AH105" s="152"/>
      <c r="AI105" s="401"/>
      <c r="AJ105" s="69" t="s">
        <v>181</v>
      </c>
      <c r="AK105" s="152" t="s">
        <v>181</v>
      </c>
      <c r="AL105" s="152" t="s">
        <v>181</v>
      </c>
      <c r="AM105" s="152" t="s">
        <v>181</v>
      </c>
      <c r="AN105" s="401" t="s">
        <v>181</v>
      </c>
      <c r="AO105" s="75" t="s">
        <v>181</v>
      </c>
      <c r="AP105" s="185" t="s">
        <v>181</v>
      </c>
      <c r="AQ105" s="185" t="s">
        <v>181</v>
      </c>
      <c r="AR105" s="188" t="s">
        <v>181</v>
      </c>
      <c r="AS105" s="729"/>
      <c r="AT105" s="132"/>
      <c r="AU105" s="132"/>
      <c r="AV105" s="132"/>
      <c r="AW105" s="132"/>
      <c r="AX105" s="132"/>
      <c r="AY105" s="132"/>
      <c r="AZ105" s="132"/>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32"/>
      <c r="CW105" s="127"/>
      <c r="CX105" s="127"/>
      <c r="CY105" s="127"/>
      <c r="CZ105" s="127"/>
      <c r="DA105" s="127"/>
      <c r="DB105" s="132"/>
      <c r="DC105" s="127"/>
      <c r="DD105" s="127"/>
      <c r="DE105" s="127"/>
      <c r="DF105" s="127"/>
      <c r="DG105" s="127"/>
      <c r="DH105" s="132"/>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row>
    <row r="106" spans="1:144" s="58" customFormat="1" ht="20.25" customHeight="1">
      <c r="A106" s="55"/>
      <c r="B106" s="59">
        <v>2</v>
      </c>
      <c r="C106" s="1118" t="s">
        <v>276</v>
      </c>
      <c r="D106" s="1119"/>
      <c r="E106" s="1119"/>
      <c r="F106" s="1119"/>
      <c r="G106" s="1119"/>
      <c r="H106" s="1119"/>
      <c r="I106" s="1119"/>
      <c r="J106" s="1119"/>
      <c r="K106" s="157" t="s">
        <v>181</v>
      </c>
      <c r="L106" s="68" t="s">
        <v>181</v>
      </c>
      <c r="M106" s="152" t="s">
        <v>181</v>
      </c>
      <c r="N106" s="152" t="s">
        <v>181</v>
      </c>
      <c r="O106" s="401"/>
      <c r="P106" s="69"/>
      <c r="Q106" s="152"/>
      <c r="R106" s="152"/>
      <c r="S106" s="152"/>
      <c r="T106" s="401"/>
      <c r="U106" s="69"/>
      <c r="V106" s="152"/>
      <c r="W106" s="152"/>
      <c r="X106" s="152"/>
      <c r="Y106" s="401"/>
      <c r="Z106" s="69" t="s">
        <v>181</v>
      </c>
      <c r="AA106" s="152" t="s">
        <v>181</v>
      </c>
      <c r="AB106" s="152" t="s">
        <v>181</v>
      </c>
      <c r="AC106" s="152" t="s">
        <v>181</v>
      </c>
      <c r="AD106" s="401"/>
      <c r="AE106" s="69"/>
      <c r="AF106" s="152"/>
      <c r="AG106" s="152"/>
      <c r="AH106" s="152"/>
      <c r="AI106" s="401"/>
      <c r="AJ106" s="69" t="s">
        <v>181</v>
      </c>
      <c r="AK106" s="152" t="s">
        <v>181</v>
      </c>
      <c r="AL106" s="152" t="s">
        <v>181</v>
      </c>
      <c r="AM106" s="152" t="s">
        <v>181</v>
      </c>
      <c r="AN106" s="401" t="s">
        <v>181</v>
      </c>
      <c r="AO106" s="75" t="s">
        <v>181</v>
      </c>
      <c r="AP106" s="185" t="s">
        <v>181</v>
      </c>
      <c r="AQ106" s="185" t="s">
        <v>181</v>
      </c>
      <c r="AR106" s="188" t="s">
        <v>181</v>
      </c>
      <c r="AS106" s="729"/>
      <c r="AT106" s="132" t="s">
        <v>181</v>
      </c>
      <c r="AU106" s="132" t="s">
        <v>181</v>
      </c>
      <c r="AV106" s="132" t="s">
        <v>181</v>
      </c>
      <c r="AW106" s="132" t="s">
        <v>181</v>
      </c>
      <c r="AX106" s="132" t="s">
        <v>181</v>
      </c>
      <c r="AY106" s="132" t="s">
        <v>181</v>
      </c>
      <c r="AZ106" s="132" t="s">
        <v>181</v>
      </c>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32" t="s">
        <v>181</v>
      </c>
      <c r="CW106" s="127"/>
      <c r="CX106" s="127"/>
      <c r="CY106" s="127"/>
      <c r="CZ106" s="127"/>
      <c r="DA106" s="127"/>
      <c r="DB106" s="132" t="s">
        <v>181</v>
      </c>
      <c r="DC106" s="127"/>
      <c r="DD106" s="127"/>
      <c r="DE106" s="127"/>
      <c r="DF106" s="127"/>
      <c r="DG106" s="127"/>
      <c r="DH106" s="132" t="s">
        <v>181</v>
      </c>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row>
    <row r="107" spans="1:144" s="58" customFormat="1" ht="20.25" customHeight="1">
      <c r="A107" s="55"/>
      <c r="B107" s="56"/>
      <c r="C107" s="56"/>
      <c r="D107" s="1090" t="s">
        <v>279</v>
      </c>
      <c r="E107" s="1091"/>
      <c r="F107" s="1091"/>
      <c r="G107" s="1091"/>
      <c r="H107" s="1091"/>
      <c r="I107" s="1091"/>
      <c r="J107" s="1091"/>
      <c r="K107" s="56"/>
      <c r="L107" s="68"/>
      <c r="M107" s="152"/>
      <c r="N107" s="152"/>
      <c r="O107" s="410"/>
      <c r="P107" s="152"/>
      <c r="Q107" s="68"/>
      <c r="R107" s="152"/>
      <c r="S107" s="152"/>
      <c r="T107" s="410"/>
      <c r="U107" s="152"/>
      <c r="V107" s="68"/>
      <c r="W107" s="152"/>
      <c r="X107" s="152"/>
      <c r="Y107" s="410"/>
      <c r="Z107" s="152"/>
      <c r="AA107" s="68"/>
      <c r="AB107" s="152"/>
      <c r="AC107" s="152"/>
      <c r="AD107" s="410"/>
      <c r="AE107" s="152"/>
      <c r="AF107" s="68"/>
      <c r="AG107" s="152"/>
      <c r="AH107" s="152"/>
      <c r="AI107" s="410"/>
      <c r="AJ107" s="152"/>
      <c r="AK107" s="68"/>
      <c r="AL107" s="152"/>
      <c r="AM107" s="152"/>
      <c r="AN107" s="410"/>
      <c r="AO107" s="85"/>
      <c r="AP107" s="187"/>
      <c r="AQ107" s="52">
        <f>SUM(O107:AN107)</f>
        <v>0</v>
      </c>
      <c r="AR107" s="188"/>
      <c r="AS107" s="729"/>
      <c r="AT107" s="132" t="s">
        <v>181</v>
      </c>
      <c r="AU107" s="132" t="s">
        <v>181</v>
      </c>
      <c r="AV107" s="132" t="s">
        <v>181</v>
      </c>
      <c r="AW107" s="132" t="s">
        <v>181</v>
      </c>
      <c r="AX107" s="132" t="s">
        <v>181</v>
      </c>
      <c r="AY107" s="132" t="s">
        <v>181</v>
      </c>
      <c r="AZ107" s="132" t="s">
        <v>181</v>
      </c>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32" t="s">
        <v>181</v>
      </c>
      <c r="CW107" s="127"/>
      <c r="CX107" s="127"/>
      <c r="CY107" s="127"/>
      <c r="CZ107" s="127"/>
      <c r="DA107" s="127"/>
      <c r="DB107" s="132" t="s">
        <v>181</v>
      </c>
      <c r="DC107" s="127"/>
      <c r="DD107" s="127"/>
      <c r="DE107" s="127"/>
      <c r="DF107" s="127"/>
      <c r="DG107" s="127"/>
      <c r="DH107" s="132" t="s">
        <v>181</v>
      </c>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row>
    <row r="108" spans="1:144" s="58" customFormat="1" ht="20.25" customHeight="1">
      <c r="A108" s="55"/>
      <c r="B108" s="56"/>
      <c r="C108" s="56"/>
      <c r="D108" s="1090" t="s">
        <v>279</v>
      </c>
      <c r="E108" s="1091"/>
      <c r="F108" s="1091"/>
      <c r="G108" s="1091"/>
      <c r="H108" s="1091"/>
      <c r="I108" s="1091"/>
      <c r="J108" s="1091"/>
      <c r="K108" s="56"/>
      <c r="L108" s="68"/>
      <c r="M108" s="152"/>
      <c r="N108" s="152"/>
      <c r="O108" s="410"/>
      <c r="P108" s="152"/>
      <c r="Q108" s="68"/>
      <c r="R108" s="152"/>
      <c r="S108" s="152"/>
      <c r="T108" s="410"/>
      <c r="U108" s="152"/>
      <c r="V108" s="68"/>
      <c r="W108" s="152"/>
      <c r="X108" s="152"/>
      <c r="Y108" s="410"/>
      <c r="Z108" s="152"/>
      <c r="AA108" s="68"/>
      <c r="AB108" s="152"/>
      <c r="AC108" s="152"/>
      <c r="AD108" s="410"/>
      <c r="AE108" s="152"/>
      <c r="AF108" s="68"/>
      <c r="AG108" s="152"/>
      <c r="AH108" s="152"/>
      <c r="AI108" s="410"/>
      <c r="AJ108" s="152"/>
      <c r="AK108" s="68"/>
      <c r="AL108" s="152"/>
      <c r="AM108" s="152"/>
      <c r="AN108" s="410"/>
      <c r="AO108" s="85"/>
      <c r="AP108" s="187"/>
      <c r="AQ108" s="52">
        <f>SUM(O108:AN108)</f>
        <v>0</v>
      </c>
      <c r="AR108" s="188"/>
      <c r="AS108" s="729"/>
      <c r="AT108" s="132"/>
      <c r="AU108" s="132"/>
      <c r="AV108" s="132"/>
      <c r="AW108" s="132"/>
      <c r="AX108" s="132"/>
      <c r="AY108" s="132"/>
      <c r="AZ108" s="132"/>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32"/>
      <c r="CW108" s="127"/>
      <c r="CX108" s="127"/>
      <c r="CY108" s="127"/>
      <c r="CZ108" s="127"/>
      <c r="DA108" s="127"/>
      <c r="DB108" s="132"/>
      <c r="DC108" s="127"/>
      <c r="DD108" s="127"/>
      <c r="DE108" s="127"/>
      <c r="DF108" s="127"/>
      <c r="DG108" s="127"/>
      <c r="DH108" s="132"/>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row>
    <row r="109" spans="1:144" s="58" customFormat="1" ht="20.25" customHeight="1">
      <c r="A109" s="55"/>
      <c r="B109" s="56"/>
      <c r="C109" s="56"/>
      <c r="D109" s="1090" t="s">
        <v>279</v>
      </c>
      <c r="E109" s="1091"/>
      <c r="F109" s="1091"/>
      <c r="G109" s="1091"/>
      <c r="H109" s="1091"/>
      <c r="I109" s="1091"/>
      <c r="J109" s="1091"/>
      <c r="K109" s="56"/>
      <c r="L109" s="68"/>
      <c r="M109" s="152"/>
      <c r="N109" s="152"/>
      <c r="O109" s="410"/>
      <c r="P109" s="152"/>
      <c r="Q109" s="68"/>
      <c r="R109" s="152"/>
      <c r="S109" s="152"/>
      <c r="T109" s="410"/>
      <c r="U109" s="152"/>
      <c r="V109" s="68"/>
      <c r="W109" s="152"/>
      <c r="X109" s="152"/>
      <c r="Y109" s="410"/>
      <c r="Z109" s="152"/>
      <c r="AA109" s="68"/>
      <c r="AB109" s="152"/>
      <c r="AC109" s="152"/>
      <c r="AD109" s="410"/>
      <c r="AE109" s="152"/>
      <c r="AF109" s="68"/>
      <c r="AG109" s="152"/>
      <c r="AH109" s="152"/>
      <c r="AI109" s="410"/>
      <c r="AJ109" s="152"/>
      <c r="AK109" s="68"/>
      <c r="AL109" s="152"/>
      <c r="AM109" s="152"/>
      <c r="AN109" s="410"/>
      <c r="AO109" s="85"/>
      <c r="AP109" s="187"/>
      <c r="AQ109" s="52">
        <f>SUM(O109:AN109)</f>
        <v>0</v>
      </c>
      <c r="AR109" s="188"/>
      <c r="AS109" s="729"/>
      <c r="AT109" s="132"/>
      <c r="AU109" s="132"/>
      <c r="AV109" s="132"/>
      <c r="AW109" s="132"/>
      <c r="AX109" s="132"/>
      <c r="AY109" s="132"/>
      <c r="AZ109" s="132"/>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32"/>
      <c r="CW109" s="127"/>
      <c r="CX109" s="127"/>
      <c r="CY109" s="127"/>
      <c r="CZ109" s="127"/>
      <c r="DA109" s="127"/>
      <c r="DB109" s="132"/>
      <c r="DC109" s="127"/>
      <c r="DD109" s="127"/>
      <c r="DE109" s="127"/>
      <c r="DF109" s="127"/>
      <c r="DG109" s="127"/>
      <c r="DH109" s="132"/>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row>
    <row r="110" spans="1:144" s="58" customFormat="1" ht="9.9499999999999993" customHeight="1">
      <c r="A110" s="55" t="s">
        <v>181</v>
      </c>
      <c r="B110" s="56" t="s">
        <v>181</v>
      </c>
      <c r="C110" s="56" t="s">
        <v>181</v>
      </c>
      <c r="D110" s="56" t="s">
        <v>181</v>
      </c>
      <c r="E110" s="56" t="s">
        <v>181</v>
      </c>
      <c r="F110" s="56" t="s">
        <v>181</v>
      </c>
      <c r="G110" s="56" t="s">
        <v>181</v>
      </c>
      <c r="H110" s="56" t="s">
        <v>181</v>
      </c>
      <c r="I110" s="56" t="s">
        <v>181</v>
      </c>
      <c r="J110" s="157" t="s">
        <v>181</v>
      </c>
      <c r="K110" s="157" t="s">
        <v>181</v>
      </c>
      <c r="L110" s="68" t="s">
        <v>181</v>
      </c>
      <c r="M110" s="152" t="s">
        <v>181</v>
      </c>
      <c r="N110" s="152" t="s">
        <v>181</v>
      </c>
      <c r="O110" s="401"/>
      <c r="P110" s="69"/>
      <c r="Q110" s="152"/>
      <c r="R110" s="152"/>
      <c r="S110" s="152"/>
      <c r="T110" s="401"/>
      <c r="U110" s="69"/>
      <c r="V110" s="152"/>
      <c r="W110" s="152"/>
      <c r="X110" s="152"/>
      <c r="Y110" s="401"/>
      <c r="Z110" s="69" t="s">
        <v>181</v>
      </c>
      <c r="AA110" s="152" t="s">
        <v>181</v>
      </c>
      <c r="AB110" s="152" t="s">
        <v>181</v>
      </c>
      <c r="AC110" s="152" t="s">
        <v>181</v>
      </c>
      <c r="AD110" s="401" t="s">
        <v>181</v>
      </c>
      <c r="AE110" s="69" t="s">
        <v>181</v>
      </c>
      <c r="AF110" s="152" t="s">
        <v>181</v>
      </c>
      <c r="AG110" s="152" t="s">
        <v>181</v>
      </c>
      <c r="AH110" s="152" t="s">
        <v>181</v>
      </c>
      <c r="AI110" s="401" t="s">
        <v>181</v>
      </c>
      <c r="AJ110" s="69" t="s">
        <v>181</v>
      </c>
      <c r="AK110" s="152" t="s">
        <v>181</v>
      </c>
      <c r="AL110" s="152" t="s">
        <v>181</v>
      </c>
      <c r="AM110" s="152" t="s">
        <v>181</v>
      </c>
      <c r="AN110" s="401" t="s">
        <v>181</v>
      </c>
      <c r="AO110" s="75" t="s">
        <v>181</v>
      </c>
      <c r="AP110" s="185" t="s">
        <v>181</v>
      </c>
      <c r="AQ110" s="185" t="s">
        <v>181</v>
      </c>
      <c r="AR110" s="188" t="s">
        <v>181</v>
      </c>
      <c r="AS110" s="729"/>
      <c r="AT110" s="132"/>
      <c r="AU110" s="132"/>
      <c r="AV110" s="132"/>
      <c r="AW110" s="132"/>
      <c r="AX110" s="132"/>
      <c r="AY110" s="132"/>
      <c r="AZ110" s="132"/>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32"/>
      <c r="CW110" s="127"/>
      <c r="CX110" s="127"/>
      <c r="CY110" s="127"/>
      <c r="CZ110" s="127"/>
      <c r="DA110" s="127"/>
      <c r="DB110" s="132"/>
      <c r="DC110" s="127"/>
      <c r="DD110" s="127"/>
      <c r="DE110" s="127"/>
      <c r="DF110" s="127"/>
      <c r="DG110" s="127"/>
      <c r="DH110" s="132"/>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row>
    <row r="111" spans="1:144" s="58" customFormat="1" ht="20.25" customHeight="1">
      <c r="A111" s="55"/>
      <c r="B111" s="59">
        <v>3</v>
      </c>
      <c r="C111" s="1118" t="s">
        <v>208</v>
      </c>
      <c r="D111" s="1119"/>
      <c r="E111" s="1119"/>
      <c r="F111" s="1119"/>
      <c r="G111" s="1119"/>
      <c r="H111" s="1119"/>
      <c r="I111" s="1119"/>
      <c r="J111" s="1119"/>
      <c r="K111" s="157" t="s">
        <v>181</v>
      </c>
      <c r="L111" s="68" t="s">
        <v>181</v>
      </c>
      <c r="M111" s="152" t="s">
        <v>181</v>
      </c>
      <c r="N111" s="152" t="s">
        <v>181</v>
      </c>
      <c r="O111" s="401"/>
      <c r="P111" s="69"/>
      <c r="Q111" s="152"/>
      <c r="R111" s="152"/>
      <c r="S111" s="152"/>
      <c r="T111" s="401"/>
      <c r="U111" s="69"/>
      <c r="V111" s="152"/>
      <c r="W111" s="152"/>
      <c r="X111" s="152"/>
      <c r="Y111" s="401"/>
      <c r="Z111" s="69" t="s">
        <v>181</v>
      </c>
      <c r="AA111" s="152" t="s">
        <v>181</v>
      </c>
      <c r="AB111" s="152" t="s">
        <v>181</v>
      </c>
      <c r="AC111" s="152" t="s">
        <v>181</v>
      </c>
      <c r="AD111" s="401" t="s">
        <v>181</v>
      </c>
      <c r="AE111" s="69" t="s">
        <v>181</v>
      </c>
      <c r="AF111" s="152" t="s">
        <v>181</v>
      </c>
      <c r="AG111" s="152" t="s">
        <v>181</v>
      </c>
      <c r="AH111" s="152" t="s">
        <v>181</v>
      </c>
      <c r="AI111" s="401" t="s">
        <v>181</v>
      </c>
      <c r="AJ111" s="69" t="s">
        <v>181</v>
      </c>
      <c r="AK111" s="152" t="s">
        <v>181</v>
      </c>
      <c r="AL111" s="152" t="s">
        <v>181</v>
      </c>
      <c r="AM111" s="152" t="s">
        <v>181</v>
      </c>
      <c r="AN111" s="401" t="s">
        <v>181</v>
      </c>
      <c r="AO111" s="75" t="s">
        <v>181</v>
      </c>
      <c r="AP111" s="185" t="s">
        <v>181</v>
      </c>
      <c r="AQ111" s="185" t="s">
        <v>181</v>
      </c>
      <c r="AR111" s="188" t="s">
        <v>181</v>
      </c>
      <c r="AS111" s="729"/>
      <c r="AT111" s="132" t="s">
        <v>181</v>
      </c>
      <c r="AU111" s="132" t="s">
        <v>181</v>
      </c>
      <c r="AV111" s="132" t="s">
        <v>181</v>
      </c>
      <c r="AW111" s="132" t="s">
        <v>181</v>
      </c>
      <c r="AX111" s="132" t="s">
        <v>181</v>
      </c>
      <c r="AY111" s="132" t="s">
        <v>181</v>
      </c>
      <c r="AZ111" s="132" t="s">
        <v>181</v>
      </c>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32" t="s">
        <v>181</v>
      </c>
      <c r="CW111" s="127"/>
      <c r="CX111" s="127"/>
      <c r="CY111" s="127"/>
      <c r="CZ111" s="127"/>
      <c r="DA111" s="127"/>
      <c r="DB111" s="132" t="s">
        <v>181</v>
      </c>
      <c r="DC111" s="127"/>
      <c r="DD111" s="127"/>
      <c r="DE111" s="127"/>
      <c r="DF111" s="127"/>
      <c r="DG111" s="127"/>
      <c r="DH111" s="132" t="s">
        <v>181</v>
      </c>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row>
    <row r="112" spans="1:144" s="58" customFormat="1" ht="20.25" customHeight="1">
      <c r="A112" s="55"/>
      <c r="B112" s="56"/>
      <c r="C112" s="56"/>
      <c r="D112" s="1090" t="s">
        <v>279</v>
      </c>
      <c r="E112" s="1091"/>
      <c r="F112" s="1091"/>
      <c r="G112" s="1091"/>
      <c r="H112" s="1091"/>
      <c r="I112" s="1091"/>
      <c r="J112" s="1091"/>
      <c r="K112" s="56"/>
      <c r="L112" s="68"/>
      <c r="M112" s="152"/>
      <c r="N112" s="152"/>
      <c r="O112" s="410"/>
      <c r="P112" s="152"/>
      <c r="Q112" s="68"/>
      <c r="R112" s="152"/>
      <c r="S112" s="152"/>
      <c r="T112" s="410"/>
      <c r="U112" s="152"/>
      <c r="V112" s="68"/>
      <c r="W112" s="152"/>
      <c r="X112" s="152"/>
      <c r="Y112" s="410"/>
      <c r="Z112" s="152"/>
      <c r="AA112" s="68"/>
      <c r="AB112" s="152"/>
      <c r="AC112" s="152"/>
      <c r="AD112" s="410"/>
      <c r="AE112" s="152"/>
      <c r="AF112" s="68"/>
      <c r="AG112" s="152"/>
      <c r="AH112" s="152"/>
      <c r="AI112" s="410"/>
      <c r="AJ112" s="152"/>
      <c r="AK112" s="68"/>
      <c r="AL112" s="152"/>
      <c r="AM112" s="152"/>
      <c r="AN112" s="410"/>
      <c r="AO112" s="85"/>
      <c r="AP112" s="187"/>
      <c r="AQ112" s="52">
        <f>SUM(O112:AN112)</f>
        <v>0</v>
      </c>
      <c r="AR112" s="188"/>
      <c r="AS112" s="729"/>
      <c r="AT112" s="132" t="s">
        <v>181</v>
      </c>
      <c r="AU112" s="132" t="s">
        <v>181</v>
      </c>
      <c r="AV112" s="132" t="s">
        <v>181</v>
      </c>
      <c r="AW112" s="132" t="s">
        <v>181</v>
      </c>
      <c r="AX112" s="132" t="s">
        <v>181</v>
      </c>
      <c r="AY112" s="132" t="s">
        <v>181</v>
      </c>
      <c r="AZ112" s="132" t="s">
        <v>181</v>
      </c>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32" t="s">
        <v>181</v>
      </c>
      <c r="CW112" s="127"/>
      <c r="CX112" s="127"/>
      <c r="CY112" s="127"/>
      <c r="CZ112" s="127"/>
      <c r="DA112" s="127"/>
      <c r="DB112" s="132" t="s">
        <v>181</v>
      </c>
      <c r="DC112" s="127"/>
      <c r="DD112" s="127"/>
      <c r="DE112" s="127"/>
      <c r="DF112" s="127"/>
      <c r="DG112" s="127"/>
      <c r="DH112" s="132" t="s">
        <v>181</v>
      </c>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row>
    <row r="113" spans="1:144" s="58" customFormat="1" ht="20.25" customHeight="1">
      <c r="A113" s="55"/>
      <c r="B113" s="56"/>
      <c r="C113" s="56"/>
      <c r="D113" s="1090" t="s">
        <v>279</v>
      </c>
      <c r="E113" s="1091"/>
      <c r="F113" s="1091"/>
      <c r="G113" s="1091"/>
      <c r="H113" s="1091"/>
      <c r="I113" s="1091"/>
      <c r="J113" s="1091"/>
      <c r="K113" s="56"/>
      <c r="L113" s="68"/>
      <c r="M113" s="152"/>
      <c r="N113" s="152"/>
      <c r="O113" s="410"/>
      <c r="P113" s="152"/>
      <c r="Q113" s="68"/>
      <c r="R113" s="152"/>
      <c r="S113" s="152"/>
      <c r="T113" s="410"/>
      <c r="U113" s="152"/>
      <c r="V113" s="68"/>
      <c r="W113" s="152"/>
      <c r="X113" s="152"/>
      <c r="Y113" s="410"/>
      <c r="Z113" s="152"/>
      <c r="AA113" s="68"/>
      <c r="AB113" s="152"/>
      <c r="AC113" s="152"/>
      <c r="AD113" s="410"/>
      <c r="AE113" s="152"/>
      <c r="AF113" s="68"/>
      <c r="AG113" s="152"/>
      <c r="AH113" s="152"/>
      <c r="AI113" s="410"/>
      <c r="AJ113" s="152"/>
      <c r="AK113" s="68"/>
      <c r="AL113" s="152"/>
      <c r="AM113" s="152"/>
      <c r="AN113" s="410"/>
      <c r="AO113" s="85"/>
      <c r="AP113" s="187"/>
      <c r="AQ113" s="52">
        <f>SUM(O113:AN113)</f>
        <v>0</v>
      </c>
      <c r="AR113" s="188"/>
      <c r="AS113" s="729"/>
      <c r="AT113" s="132"/>
      <c r="AU113" s="132"/>
      <c r="AV113" s="132"/>
      <c r="AW113" s="132"/>
      <c r="AX113" s="132"/>
      <c r="AY113" s="132"/>
      <c r="AZ113" s="132"/>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32"/>
      <c r="CW113" s="127"/>
      <c r="CX113" s="127"/>
      <c r="CY113" s="127"/>
      <c r="CZ113" s="127"/>
      <c r="DA113" s="127"/>
      <c r="DB113" s="132"/>
      <c r="DC113" s="127"/>
      <c r="DD113" s="127"/>
      <c r="DE113" s="127"/>
      <c r="DF113" s="127"/>
      <c r="DG113" s="127"/>
      <c r="DH113" s="132"/>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row>
    <row r="114" spans="1:144" s="58" customFormat="1" ht="20.25" customHeight="1">
      <c r="A114" s="55"/>
      <c r="B114" s="56"/>
      <c r="C114" s="56"/>
      <c r="D114" s="1090" t="s">
        <v>279</v>
      </c>
      <c r="E114" s="1091"/>
      <c r="F114" s="1091"/>
      <c r="G114" s="1091"/>
      <c r="H114" s="1091"/>
      <c r="I114" s="1091"/>
      <c r="J114" s="1091"/>
      <c r="K114" s="56"/>
      <c r="L114" s="68"/>
      <c r="M114" s="152"/>
      <c r="N114" s="152"/>
      <c r="O114" s="410"/>
      <c r="P114" s="152"/>
      <c r="Q114" s="68"/>
      <c r="R114" s="152"/>
      <c r="S114" s="152"/>
      <c r="T114" s="410"/>
      <c r="U114" s="152"/>
      <c r="V114" s="68"/>
      <c r="W114" s="152"/>
      <c r="X114" s="152"/>
      <c r="Y114" s="410"/>
      <c r="Z114" s="152"/>
      <c r="AA114" s="68"/>
      <c r="AB114" s="152"/>
      <c r="AC114" s="152"/>
      <c r="AD114" s="410"/>
      <c r="AE114" s="152"/>
      <c r="AF114" s="68"/>
      <c r="AG114" s="152"/>
      <c r="AH114" s="152"/>
      <c r="AI114" s="410"/>
      <c r="AJ114" s="152"/>
      <c r="AK114" s="68"/>
      <c r="AL114" s="152"/>
      <c r="AM114" s="152"/>
      <c r="AN114" s="410"/>
      <c r="AO114" s="85"/>
      <c r="AP114" s="187"/>
      <c r="AQ114" s="52">
        <f>SUM(O114:AN114)</f>
        <v>0</v>
      </c>
      <c r="AR114" s="188"/>
      <c r="AS114" s="729"/>
      <c r="AT114" s="132"/>
      <c r="AU114" s="132"/>
      <c r="AV114" s="132"/>
      <c r="AW114" s="132"/>
      <c r="AX114" s="132"/>
      <c r="AY114" s="132"/>
      <c r="AZ114" s="132"/>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32"/>
      <c r="CW114" s="127"/>
      <c r="CX114" s="127"/>
      <c r="CY114" s="127"/>
      <c r="CZ114" s="127"/>
      <c r="DA114" s="127"/>
      <c r="DB114" s="132"/>
      <c r="DC114" s="127"/>
      <c r="DD114" s="127"/>
      <c r="DE114" s="127"/>
      <c r="DF114" s="127"/>
      <c r="DG114" s="127"/>
      <c r="DH114" s="132"/>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row>
    <row r="115" spans="1:144" s="58" customFormat="1" ht="9.9499999999999993" customHeight="1" thickBot="1">
      <c r="A115" s="55"/>
      <c r="B115" s="56" t="s">
        <v>181</v>
      </c>
      <c r="C115" s="56" t="s">
        <v>181</v>
      </c>
      <c r="D115" s="56" t="s">
        <v>181</v>
      </c>
      <c r="E115" s="56" t="s">
        <v>181</v>
      </c>
      <c r="F115" s="56" t="s">
        <v>181</v>
      </c>
      <c r="G115" s="56" t="s">
        <v>181</v>
      </c>
      <c r="H115" s="56" t="s">
        <v>181</v>
      </c>
      <c r="I115" s="56" t="s">
        <v>181</v>
      </c>
      <c r="J115" s="157" t="s">
        <v>181</v>
      </c>
      <c r="K115" s="157" t="s">
        <v>181</v>
      </c>
      <c r="L115" s="68" t="s">
        <v>181</v>
      </c>
      <c r="M115" s="152" t="s">
        <v>181</v>
      </c>
      <c r="N115" s="152" t="s">
        <v>181</v>
      </c>
      <c r="O115" s="401" t="s">
        <v>181</v>
      </c>
      <c r="P115" s="69" t="s">
        <v>181</v>
      </c>
      <c r="Q115" s="152" t="s">
        <v>181</v>
      </c>
      <c r="R115" s="152" t="s">
        <v>181</v>
      </c>
      <c r="S115" s="152" t="s">
        <v>181</v>
      </c>
      <c r="T115" s="401" t="s">
        <v>181</v>
      </c>
      <c r="U115" s="69" t="s">
        <v>181</v>
      </c>
      <c r="V115" s="152" t="s">
        <v>181</v>
      </c>
      <c r="W115" s="152" t="s">
        <v>181</v>
      </c>
      <c r="X115" s="152" t="s">
        <v>181</v>
      </c>
      <c r="Y115" s="401" t="s">
        <v>181</v>
      </c>
      <c r="Z115" s="69" t="s">
        <v>181</v>
      </c>
      <c r="AA115" s="152" t="s">
        <v>181</v>
      </c>
      <c r="AB115" s="152" t="s">
        <v>181</v>
      </c>
      <c r="AC115" s="152" t="s">
        <v>181</v>
      </c>
      <c r="AD115" s="401" t="s">
        <v>181</v>
      </c>
      <c r="AE115" s="69" t="s">
        <v>181</v>
      </c>
      <c r="AF115" s="152" t="s">
        <v>181</v>
      </c>
      <c r="AG115" s="152" t="s">
        <v>181</v>
      </c>
      <c r="AH115" s="152" t="s">
        <v>181</v>
      </c>
      <c r="AI115" s="401" t="s">
        <v>181</v>
      </c>
      <c r="AJ115" s="69" t="s">
        <v>181</v>
      </c>
      <c r="AK115" s="152" t="s">
        <v>181</v>
      </c>
      <c r="AL115" s="152" t="s">
        <v>181</v>
      </c>
      <c r="AM115" s="152" t="s">
        <v>181</v>
      </c>
      <c r="AN115" s="401" t="s">
        <v>181</v>
      </c>
      <c r="AO115" s="75" t="s">
        <v>181</v>
      </c>
      <c r="AP115" s="185" t="s">
        <v>181</v>
      </c>
      <c r="AQ115" s="185" t="s">
        <v>181</v>
      </c>
      <c r="AR115" s="188" t="s">
        <v>181</v>
      </c>
      <c r="AS115" s="729"/>
      <c r="AT115" s="132"/>
      <c r="AU115" s="132"/>
      <c r="AV115" s="132"/>
      <c r="AW115" s="132"/>
      <c r="AX115" s="132"/>
      <c r="AY115" s="132"/>
      <c r="AZ115" s="132"/>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32"/>
      <c r="CW115" s="127"/>
      <c r="CX115" s="127"/>
      <c r="CY115" s="127"/>
      <c r="CZ115" s="127"/>
      <c r="DA115" s="127"/>
      <c r="DB115" s="132"/>
      <c r="DC115" s="127"/>
      <c r="DD115" s="127"/>
      <c r="DE115" s="127"/>
      <c r="DF115" s="127"/>
      <c r="DG115" s="127"/>
      <c r="DH115" s="132"/>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row>
    <row r="116" spans="1:144" s="58" customFormat="1" ht="20.25" customHeight="1" thickBot="1">
      <c r="A116" s="55"/>
      <c r="B116" s="56" t="s">
        <v>181</v>
      </c>
      <c r="C116" s="56" t="s">
        <v>209</v>
      </c>
      <c r="D116" s="56"/>
      <c r="E116" s="56" t="s">
        <v>181</v>
      </c>
      <c r="F116" s="56" t="s">
        <v>181</v>
      </c>
      <c r="G116" s="56" t="s">
        <v>181</v>
      </c>
      <c r="H116" s="56" t="s">
        <v>181</v>
      </c>
      <c r="I116" s="56" t="s">
        <v>181</v>
      </c>
      <c r="J116" s="56" t="s">
        <v>181</v>
      </c>
      <c r="K116" s="56" t="s">
        <v>181</v>
      </c>
      <c r="L116" s="68" t="s">
        <v>181</v>
      </c>
      <c r="M116" s="152" t="s">
        <v>181</v>
      </c>
      <c r="N116" s="152" t="s">
        <v>181</v>
      </c>
      <c r="O116" s="407">
        <f>SUM(O101:O114)</f>
        <v>0</v>
      </c>
      <c r="P116" s="69" t="s">
        <v>181</v>
      </c>
      <c r="Q116" s="152" t="s">
        <v>181</v>
      </c>
      <c r="R116" s="152" t="s">
        <v>181</v>
      </c>
      <c r="S116" s="152" t="s">
        <v>181</v>
      </c>
      <c r="T116" s="407">
        <f>SUM(T101:T114)</f>
        <v>0</v>
      </c>
      <c r="U116" s="69" t="s">
        <v>181</v>
      </c>
      <c r="V116" s="152" t="s">
        <v>181</v>
      </c>
      <c r="W116" s="152" t="s">
        <v>181</v>
      </c>
      <c r="X116" s="152" t="s">
        <v>181</v>
      </c>
      <c r="Y116" s="407">
        <f>SUM(Y101:Y114)</f>
        <v>0</v>
      </c>
      <c r="Z116" s="69" t="s">
        <v>181</v>
      </c>
      <c r="AA116" s="152" t="s">
        <v>181</v>
      </c>
      <c r="AB116" s="152" t="s">
        <v>181</v>
      </c>
      <c r="AC116" s="152" t="s">
        <v>181</v>
      </c>
      <c r="AD116" s="407">
        <f>SUM(AD101:AD114)</f>
        <v>0</v>
      </c>
      <c r="AE116" s="69" t="s">
        <v>181</v>
      </c>
      <c r="AF116" s="152" t="s">
        <v>181</v>
      </c>
      <c r="AG116" s="152" t="s">
        <v>181</v>
      </c>
      <c r="AH116" s="152" t="s">
        <v>181</v>
      </c>
      <c r="AI116" s="407">
        <f>SUM(AI101:AI114)</f>
        <v>0</v>
      </c>
      <c r="AJ116" s="69" t="s">
        <v>181</v>
      </c>
      <c r="AK116" s="152" t="s">
        <v>181</v>
      </c>
      <c r="AL116" s="152" t="s">
        <v>181</v>
      </c>
      <c r="AM116" s="152" t="s">
        <v>181</v>
      </c>
      <c r="AN116" s="407">
        <f>SUM(AN101:AN114)</f>
        <v>0</v>
      </c>
      <c r="AO116" s="75" t="s">
        <v>181</v>
      </c>
      <c r="AP116" s="185" t="s">
        <v>181</v>
      </c>
      <c r="AQ116" s="191">
        <f>SUM(O116:AN116)</f>
        <v>0</v>
      </c>
      <c r="AR116" s="188" t="s">
        <v>181</v>
      </c>
      <c r="AS116" s="729"/>
      <c r="AT116" s="132" t="s">
        <v>181</v>
      </c>
      <c r="AU116" s="132" t="s">
        <v>181</v>
      </c>
      <c r="AV116" s="132" t="s">
        <v>181</v>
      </c>
      <c r="AW116" s="132" t="s">
        <v>181</v>
      </c>
      <c r="AX116" s="132" t="s">
        <v>181</v>
      </c>
      <c r="AY116" s="132" t="s">
        <v>181</v>
      </c>
      <c r="AZ116" s="132" t="s">
        <v>181</v>
      </c>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32" t="s">
        <v>181</v>
      </c>
      <c r="CW116" s="127"/>
      <c r="CX116" s="127"/>
      <c r="CY116" s="127"/>
      <c r="CZ116" s="127"/>
      <c r="DA116" s="127"/>
      <c r="DB116" s="132" t="s">
        <v>181</v>
      </c>
      <c r="DC116" s="127"/>
      <c r="DD116" s="127"/>
      <c r="DE116" s="127"/>
      <c r="DF116" s="127"/>
      <c r="DG116" s="127"/>
      <c r="DH116" s="132" t="s">
        <v>181</v>
      </c>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row>
    <row r="117" spans="1:144" s="58" customFormat="1" ht="9.9499999999999993" customHeight="1" thickBot="1">
      <c r="A117" s="61"/>
      <c r="B117" s="62" t="s">
        <v>181</v>
      </c>
      <c r="C117" s="62" t="s">
        <v>181</v>
      </c>
      <c r="D117" s="62" t="s">
        <v>181</v>
      </c>
      <c r="E117" s="62" t="s">
        <v>181</v>
      </c>
      <c r="F117" s="62" t="s">
        <v>181</v>
      </c>
      <c r="G117" s="62" t="s">
        <v>181</v>
      </c>
      <c r="H117" s="62" t="s">
        <v>181</v>
      </c>
      <c r="I117" s="62" t="s">
        <v>181</v>
      </c>
      <c r="J117" s="62" t="s">
        <v>181</v>
      </c>
      <c r="K117" s="62" t="s">
        <v>181</v>
      </c>
      <c r="L117" s="79" t="s">
        <v>181</v>
      </c>
      <c r="M117" s="80" t="s">
        <v>181</v>
      </c>
      <c r="N117" s="80" t="s">
        <v>181</v>
      </c>
      <c r="O117" s="403" t="s">
        <v>181</v>
      </c>
      <c r="P117" s="82" t="s">
        <v>181</v>
      </c>
      <c r="Q117" s="80" t="s">
        <v>181</v>
      </c>
      <c r="R117" s="80" t="s">
        <v>181</v>
      </c>
      <c r="S117" s="80" t="s">
        <v>181</v>
      </c>
      <c r="T117" s="403" t="s">
        <v>181</v>
      </c>
      <c r="U117" s="82" t="s">
        <v>181</v>
      </c>
      <c r="V117" s="80" t="s">
        <v>181</v>
      </c>
      <c r="W117" s="80" t="s">
        <v>181</v>
      </c>
      <c r="X117" s="80" t="s">
        <v>181</v>
      </c>
      <c r="Y117" s="403" t="s">
        <v>181</v>
      </c>
      <c r="Z117" s="82" t="s">
        <v>181</v>
      </c>
      <c r="AA117" s="80" t="s">
        <v>181</v>
      </c>
      <c r="AB117" s="80" t="s">
        <v>181</v>
      </c>
      <c r="AC117" s="80" t="s">
        <v>181</v>
      </c>
      <c r="AD117" s="403" t="s">
        <v>181</v>
      </c>
      <c r="AE117" s="82" t="s">
        <v>181</v>
      </c>
      <c r="AF117" s="80" t="s">
        <v>181</v>
      </c>
      <c r="AG117" s="80" t="s">
        <v>181</v>
      </c>
      <c r="AH117" s="80" t="s">
        <v>181</v>
      </c>
      <c r="AI117" s="403" t="s">
        <v>181</v>
      </c>
      <c r="AJ117" s="82" t="s">
        <v>181</v>
      </c>
      <c r="AK117" s="80" t="s">
        <v>181</v>
      </c>
      <c r="AL117" s="80" t="s">
        <v>181</v>
      </c>
      <c r="AM117" s="80" t="s">
        <v>181</v>
      </c>
      <c r="AN117" s="403" t="s">
        <v>181</v>
      </c>
      <c r="AO117" s="83" t="s">
        <v>181</v>
      </c>
      <c r="AP117" s="186" t="s">
        <v>181</v>
      </c>
      <c r="AQ117" s="186" t="s">
        <v>181</v>
      </c>
      <c r="AR117" s="189" t="s">
        <v>181</v>
      </c>
      <c r="AS117" s="729"/>
      <c r="AT117" s="132" t="s">
        <v>181</v>
      </c>
      <c r="AU117" s="132" t="s">
        <v>181</v>
      </c>
      <c r="AV117" s="132" t="s">
        <v>181</v>
      </c>
      <c r="AW117" s="132" t="s">
        <v>181</v>
      </c>
      <c r="AX117" s="132" t="s">
        <v>181</v>
      </c>
      <c r="AY117" s="132" t="s">
        <v>181</v>
      </c>
      <c r="AZ117" s="132" t="s">
        <v>181</v>
      </c>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32" t="s">
        <v>181</v>
      </c>
      <c r="CW117" s="127"/>
      <c r="CX117" s="127"/>
      <c r="CY117" s="127"/>
      <c r="CZ117" s="127"/>
      <c r="DA117" s="127"/>
      <c r="DB117" s="132" t="s">
        <v>181</v>
      </c>
      <c r="DC117" s="127"/>
      <c r="DD117" s="127"/>
      <c r="DE117" s="127"/>
      <c r="DF117" s="127"/>
      <c r="DG117" s="127"/>
      <c r="DH117" s="132" t="s">
        <v>181</v>
      </c>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row>
    <row r="118" spans="1:144" s="58" customFormat="1" ht="9.9499999999999993" customHeight="1">
      <c r="A118" s="55"/>
      <c r="B118" s="84" t="s">
        <v>181</v>
      </c>
      <c r="C118" s="84" t="s">
        <v>181</v>
      </c>
      <c r="D118" s="84" t="s">
        <v>181</v>
      </c>
      <c r="E118" s="56" t="s">
        <v>181</v>
      </c>
      <c r="F118" s="56" t="s">
        <v>181</v>
      </c>
      <c r="G118" s="56" t="s">
        <v>181</v>
      </c>
      <c r="H118" s="56" t="s">
        <v>181</v>
      </c>
      <c r="I118" s="56" t="s">
        <v>181</v>
      </c>
      <c r="J118" s="56" t="s">
        <v>181</v>
      </c>
      <c r="K118" s="56" t="s">
        <v>181</v>
      </c>
      <c r="L118" s="68" t="s">
        <v>181</v>
      </c>
      <c r="M118" s="152" t="s">
        <v>181</v>
      </c>
      <c r="N118" s="152" t="s">
        <v>181</v>
      </c>
      <c r="O118" s="401" t="s">
        <v>181</v>
      </c>
      <c r="P118" s="152" t="s">
        <v>181</v>
      </c>
      <c r="Q118" s="68" t="s">
        <v>181</v>
      </c>
      <c r="R118" s="152" t="s">
        <v>181</v>
      </c>
      <c r="S118" s="152" t="s">
        <v>181</v>
      </c>
      <c r="T118" s="401" t="s">
        <v>181</v>
      </c>
      <c r="U118" s="152" t="s">
        <v>181</v>
      </c>
      <c r="V118" s="68" t="s">
        <v>181</v>
      </c>
      <c r="W118" s="152" t="s">
        <v>181</v>
      </c>
      <c r="X118" s="152" t="s">
        <v>181</v>
      </c>
      <c r="Y118" s="401" t="s">
        <v>181</v>
      </c>
      <c r="Z118" s="152" t="s">
        <v>181</v>
      </c>
      <c r="AA118" s="68" t="s">
        <v>181</v>
      </c>
      <c r="AB118" s="152" t="s">
        <v>181</v>
      </c>
      <c r="AC118" s="152" t="s">
        <v>181</v>
      </c>
      <c r="AD118" s="401" t="s">
        <v>181</v>
      </c>
      <c r="AE118" s="152" t="s">
        <v>181</v>
      </c>
      <c r="AF118" s="68" t="s">
        <v>181</v>
      </c>
      <c r="AG118" s="152" t="s">
        <v>181</v>
      </c>
      <c r="AH118" s="152" t="s">
        <v>181</v>
      </c>
      <c r="AI118" s="401" t="s">
        <v>181</v>
      </c>
      <c r="AJ118" s="152" t="s">
        <v>181</v>
      </c>
      <c r="AK118" s="68" t="s">
        <v>181</v>
      </c>
      <c r="AL118" s="152" t="s">
        <v>181</v>
      </c>
      <c r="AM118" s="152" t="s">
        <v>181</v>
      </c>
      <c r="AN118" s="401" t="s">
        <v>181</v>
      </c>
      <c r="AO118" s="85" t="s">
        <v>181</v>
      </c>
      <c r="AP118" s="187" t="s">
        <v>181</v>
      </c>
      <c r="AQ118" s="185" t="s">
        <v>181</v>
      </c>
      <c r="AR118" s="188" t="s">
        <v>181</v>
      </c>
      <c r="AS118" s="729"/>
      <c r="AT118" s="132" t="s">
        <v>181</v>
      </c>
      <c r="AU118" s="132" t="s">
        <v>181</v>
      </c>
      <c r="AV118" s="132" t="s">
        <v>181</v>
      </c>
      <c r="AW118" s="132" t="s">
        <v>181</v>
      </c>
      <c r="AX118" s="132" t="s">
        <v>181</v>
      </c>
      <c r="AY118" s="132" t="s">
        <v>181</v>
      </c>
      <c r="AZ118" s="132" t="s">
        <v>181</v>
      </c>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32" t="s">
        <v>181</v>
      </c>
      <c r="CW118" s="127"/>
      <c r="CX118" s="127"/>
      <c r="CY118" s="127"/>
      <c r="CZ118" s="127"/>
      <c r="DA118" s="127"/>
      <c r="DB118" s="132" t="s">
        <v>181</v>
      </c>
      <c r="DC118" s="127"/>
      <c r="DD118" s="127"/>
      <c r="DE118" s="127"/>
      <c r="DF118" s="127"/>
      <c r="DG118" s="127"/>
      <c r="DH118" s="132" t="s">
        <v>181</v>
      </c>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row>
    <row r="119" spans="1:144" s="58" customFormat="1" ht="65.099999999999994" customHeight="1">
      <c r="A119" s="55"/>
      <c r="B119" s="1347" t="s">
        <v>280</v>
      </c>
      <c r="C119" s="993"/>
      <c r="D119" s="993"/>
      <c r="E119" s="993"/>
      <c r="F119" s="993"/>
      <c r="G119" s="993"/>
      <c r="H119" s="993"/>
      <c r="I119" s="993"/>
      <c r="J119" s="993"/>
      <c r="K119" s="56" t="s">
        <v>181</v>
      </c>
      <c r="L119" s="68" t="s">
        <v>181</v>
      </c>
      <c r="M119" s="152" t="s">
        <v>181</v>
      </c>
      <c r="N119" s="152" t="s">
        <v>181</v>
      </c>
      <c r="O119" s="411" t="s">
        <v>181</v>
      </c>
      <c r="P119" s="69" t="s">
        <v>181</v>
      </c>
      <c r="Q119" s="152" t="s">
        <v>181</v>
      </c>
      <c r="R119" s="152" t="s">
        <v>181</v>
      </c>
      <c r="S119" s="152" t="s">
        <v>181</v>
      </c>
      <c r="T119" s="411" t="s">
        <v>181</v>
      </c>
      <c r="U119" s="69" t="s">
        <v>181</v>
      </c>
      <c r="V119" s="152" t="s">
        <v>181</v>
      </c>
      <c r="W119" s="152" t="s">
        <v>181</v>
      </c>
      <c r="X119" s="152" t="s">
        <v>181</v>
      </c>
      <c r="Y119" s="411" t="s">
        <v>181</v>
      </c>
      <c r="Z119" s="69" t="s">
        <v>181</v>
      </c>
      <c r="AA119" s="152" t="s">
        <v>181</v>
      </c>
      <c r="AB119" s="152" t="s">
        <v>181</v>
      </c>
      <c r="AC119" s="152" t="s">
        <v>181</v>
      </c>
      <c r="AD119" s="411" t="s">
        <v>181</v>
      </c>
      <c r="AE119" s="69" t="s">
        <v>181</v>
      </c>
      <c r="AF119" s="152" t="s">
        <v>181</v>
      </c>
      <c r="AG119" s="152" t="s">
        <v>181</v>
      </c>
      <c r="AH119" s="152" t="s">
        <v>181</v>
      </c>
      <c r="AI119" s="411" t="s">
        <v>181</v>
      </c>
      <c r="AJ119" s="69" t="s">
        <v>181</v>
      </c>
      <c r="AK119" s="152" t="s">
        <v>181</v>
      </c>
      <c r="AL119" s="152" t="s">
        <v>181</v>
      </c>
      <c r="AM119" s="152" t="s">
        <v>181</v>
      </c>
      <c r="AN119" s="411" t="s">
        <v>181</v>
      </c>
      <c r="AO119" s="75" t="s">
        <v>181</v>
      </c>
      <c r="AP119" s="200" t="s">
        <v>181</v>
      </c>
      <c r="AQ119" s="201" t="s">
        <v>181</v>
      </c>
      <c r="AR119" s="188" t="s">
        <v>181</v>
      </c>
      <c r="AS119" s="729"/>
      <c r="AT119" s="132" t="s">
        <v>181</v>
      </c>
      <c r="AU119" s="132" t="s">
        <v>181</v>
      </c>
      <c r="AV119" s="132" t="s">
        <v>181</v>
      </c>
      <c r="AW119" s="132" t="s">
        <v>181</v>
      </c>
      <c r="AX119" s="132" t="s">
        <v>181</v>
      </c>
      <c r="AY119" s="132" t="s">
        <v>181</v>
      </c>
      <c r="AZ119" s="132" t="s">
        <v>181</v>
      </c>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32" t="s">
        <v>181</v>
      </c>
      <c r="CW119" s="127"/>
      <c r="CX119" s="127"/>
      <c r="CY119" s="127"/>
      <c r="CZ119" s="127"/>
      <c r="DA119" s="127"/>
      <c r="DB119" s="132" t="s">
        <v>181</v>
      </c>
      <c r="DC119" s="127"/>
      <c r="DD119" s="127"/>
      <c r="DE119" s="127"/>
      <c r="DF119" s="127"/>
      <c r="DG119" s="127"/>
      <c r="DH119" s="132" t="s">
        <v>181</v>
      </c>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row>
    <row r="120" spans="1:144" s="58" customFormat="1" ht="20.25" customHeight="1">
      <c r="A120" s="55" t="s">
        <v>181</v>
      </c>
      <c r="B120" s="59">
        <v>1</v>
      </c>
      <c r="C120" s="1092" t="s">
        <v>7</v>
      </c>
      <c r="D120" s="1093"/>
      <c r="E120" s="1093"/>
      <c r="F120" s="1093"/>
      <c r="G120" s="1093"/>
      <c r="H120" s="1093"/>
      <c r="I120" s="1093"/>
      <c r="J120" s="1093"/>
      <c r="K120" s="56" t="s">
        <v>181</v>
      </c>
      <c r="L120" s="68" t="s">
        <v>181</v>
      </c>
      <c r="M120" s="152" t="s">
        <v>181</v>
      </c>
      <c r="N120" s="152" t="s">
        <v>181</v>
      </c>
      <c r="O120" s="401" t="s">
        <v>181</v>
      </c>
      <c r="P120" s="152" t="s">
        <v>181</v>
      </c>
      <c r="Q120" s="68" t="s">
        <v>181</v>
      </c>
      <c r="R120" s="152" t="s">
        <v>181</v>
      </c>
      <c r="S120" s="152" t="s">
        <v>181</v>
      </c>
      <c r="T120" s="401" t="s">
        <v>181</v>
      </c>
      <c r="U120" s="152" t="s">
        <v>181</v>
      </c>
      <c r="V120" s="68" t="s">
        <v>181</v>
      </c>
      <c r="W120" s="152" t="s">
        <v>181</v>
      </c>
      <c r="X120" s="152" t="s">
        <v>181</v>
      </c>
      <c r="Y120" s="401" t="s">
        <v>181</v>
      </c>
      <c r="Z120" s="152" t="s">
        <v>181</v>
      </c>
      <c r="AA120" s="68" t="s">
        <v>181</v>
      </c>
      <c r="AB120" s="152" t="s">
        <v>181</v>
      </c>
      <c r="AC120" s="152" t="s">
        <v>181</v>
      </c>
      <c r="AD120" s="401" t="s">
        <v>181</v>
      </c>
      <c r="AE120" s="152" t="s">
        <v>181</v>
      </c>
      <c r="AF120" s="68" t="s">
        <v>181</v>
      </c>
      <c r="AG120" s="152" t="s">
        <v>181</v>
      </c>
      <c r="AH120" s="152" t="s">
        <v>181</v>
      </c>
      <c r="AI120" s="401" t="s">
        <v>181</v>
      </c>
      <c r="AJ120" s="152" t="s">
        <v>181</v>
      </c>
      <c r="AK120" s="68" t="s">
        <v>181</v>
      </c>
      <c r="AL120" s="152" t="s">
        <v>181</v>
      </c>
      <c r="AM120" s="152" t="s">
        <v>181</v>
      </c>
      <c r="AN120" s="401" t="s">
        <v>181</v>
      </c>
      <c r="AO120" s="85" t="s">
        <v>181</v>
      </c>
      <c r="AP120" s="187" t="s">
        <v>181</v>
      </c>
      <c r="AQ120" s="185" t="s">
        <v>181</v>
      </c>
      <c r="AR120" s="188" t="s">
        <v>181</v>
      </c>
      <c r="AS120" s="729"/>
      <c r="AT120" s="132" t="s">
        <v>181</v>
      </c>
      <c r="AU120" s="132" t="s">
        <v>181</v>
      </c>
      <c r="AV120" s="132" t="s">
        <v>181</v>
      </c>
      <c r="AW120" s="132" t="s">
        <v>181</v>
      </c>
      <c r="AX120" s="132" t="s">
        <v>181</v>
      </c>
      <c r="AY120" s="132" t="s">
        <v>181</v>
      </c>
      <c r="AZ120" s="132" t="s">
        <v>181</v>
      </c>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32" t="s">
        <v>181</v>
      </c>
      <c r="CW120" s="127"/>
      <c r="CX120" s="127"/>
      <c r="CY120" s="127"/>
      <c r="CZ120" s="127"/>
      <c r="DA120" s="127"/>
      <c r="DB120" s="132" t="s">
        <v>181</v>
      </c>
      <c r="DC120" s="127"/>
      <c r="DD120" s="127"/>
      <c r="DE120" s="127"/>
      <c r="DF120" s="127"/>
      <c r="DG120" s="127"/>
      <c r="DH120" s="132" t="s">
        <v>181</v>
      </c>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row>
    <row r="121" spans="1:144" s="58" customFormat="1" ht="20.25" customHeight="1">
      <c r="A121" s="55" t="s">
        <v>181</v>
      </c>
      <c r="B121" s="56" t="s">
        <v>181</v>
      </c>
      <c r="C121" s="56" t="s">
        <v>181</v>
      </c>
      <c r="D121" s="1090" t="s">
        <v>269</v>
      </c>
      <c r="E121" s="1091"/>
      <c r="F121" s="1091"/>
      <c r="G121" s="1091"/>
      <c r="H121" s="1091"/>
      <c r="I121" s="1091"/>
      <c r="J121" s="1091"/>
      <c r="K121" s="56" t="s">
        <v>181</v>
      </c>
      <c r="L121" s="68" t="s">
        <v>181</v>
      </c>
      <c r="M121" s="152" t="s">
        <v>181</v>
      </c>
      <c r="N121" s="152" t="s">
        <v>181</v>
      </c>
      <c r="O121" s="408"/>
      <c r="P121" s="152"/>
      <c r="Q121" s="68"/>
      <c r="R121" s="152"/>
      <c r="S121" s="152"/>
      <c r="T121" s="408"/>
      <c r="U121" s="152"/>
      <c r="V121" s="68"/>
      <c r="W121" s="152"/>
      <c r="X121" s="152"/>
      <c r="Y121" s="408"/>
      <c r="Z121" s="152"/>
      <c r="AA121" s="68"/>
      <c r="AB121" s="152"/>
      <c r="AC121" s="152"/>
      <c r="AD121" s="408"/>
      <c r="AE121" s="152"/>
      <c r="AF121" s="68"/>
      <c r="AG121" s="152"/>
      <c r="AH121" s="152"/>
      <c r="AI121" s="408"/>
      <c r="AJ121" s="152"/>
      <c r="AK121" s="68"/>
      <c r="AL121" s="152"/>
      <c r="AM121" s="152"/>
      <c r="AN121" s="408"/>
      <c r="AO121" s="85" t="s">
        <v>181</v>
      </c>
      <c r="AP121" s="187" t="s">
        <v>181</v>
      </c>
      <c r="AQ121" s="53">
        <f>SUM(O121:AN121)</f>
        <v>0</v>
      </c>
      <c r="AR121" s="188" t="s">
        <v>181</v>
      </c>
      <c r="AS121" s="729"/>
      <c r="AT121" s="132" t="s">
        <v>181</v>
      </c>
      <c r="AU121" s="132" t="s">
        <v>181</v>
      </c>
      <c r="AV121" s="132" t="s">
        <v>181</v>
      </c>
      <c r="AW121" s="132" t="s">
        <v>181</v>
      </c>
      <c r="AX121" s="132" t="s">
        <v>181</v>
      </c>
      <c r="AY121" s="132" t="s">
        <v>181</v>
      </c>
      <c r="AZ121" s="132" t="s">
        <v>181</v>
      </c>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32" t="s">
        <v>181</v>
      </c>
      <c r="CW121" s="127"/>
      <c r="CX121" s="127"/>
      <c r="CY121" s="127"/>
      <c r="CZ121" s="127"/>
      <c r="DA121" s="127"/>
      <c r="DB121" s="132" t="s">
        <v>181</v>
      </c>
      <c r="DC121" s="127"/>
      <c r="DD121" s="127"/>
      <c r="DE121" s="127"/>
      <c r="DF121" s="127"/>
      <c r="DG121" s="127"/>
      <c r="DH121" s="132" t="s">
        <v>181</v>
      </c>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row>
    <row r="122" spans="1:144" s="58" customFormat="1" ht="20.25" customHeight="1">
      <c r="A122" s="55"/>
      <c r="B122" s="56"/>
      <c r="C122" s="56"/>
      <c r="D122" s="1090" t="s">
        <v>269</v>
      </c>
      <c r="E122" s="1091"/>
      <c r="F122" s="1091"/>
      <c r="G122" s="1091"/>
      <c r="H122" s="1091"/>
      <c r="I122" s="1091"/>
      <c r="J122" s="1091"/>
      <c r="K122" s="56"/>
      <c r="L122" s="68"/>
      <c r="M122" s="152"/>
      <c r="N122" s="152"/>
      <c r="O122" s="408"/>
      <c r="P122" s="152"/>
      <c r="Q122" s="68"/>
      <c r="R122" s="152"/>
      <c r="S122" s="152"/>
      <c r="T122" s="408"/>
      <c r="U122" s="152"/>
      <c r="V122" s="68"/>
      <c r="W122" s="152"/>
      <c r="X122" s="152"/>
      <c r="Y122" s="408"/>
      <c r="Z122" s="152"/>
      <c r="AA122" s="68"/>
      <c r="AB122" s="152"/>
      <c r="AC122" s="152"/>
      <c r="AD122" s="408"/>
      <c r="AE122" s="152"/>
      <c r="AF122" s="68"/>
      <c r="AG122" s="152"/>
      <c r="AH122" s="152"/>
      <c r="AI122" s="408"/>
      <c r="AJ122" s="152"/>
      <c r="AK122" s="68"/>
      <c r="AL122" s="152"/>
      <c r="AM122" s="152"/>
      <c r="AN122" s="408"/>
      <c r="AO122" s="85"/>
      <c r="AP122" s="187"/>
      <c r="AQ122" s="53">
        <f>SUM(O122:AN122)</f>
        <v>0</v>
      </c>
      <c r="AR122" s="188"/>
      <c r="AS122" s="729"/>
      <c r="AT122" s="132" t="s">
        <v>181</v>
      </c>
      <c r="AU122" s="132" t="s">
        <v>181</v>
      </c>
      <c r="AV122" s="132" t="s">
        <v>181</v>
      </c>
      <c r="AW122" s="132" t="s">
        <v>181</v>
      </c>
      <c r="AX122" s="132" t="s">
        <v>181</v>
      </c>
      <c r="AY122" s="132" t="s">
        <v>181</v>
      </c>
      <c r="AZ122" s="132" t="s">
        <v>181</v>
      </c>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32" t="s">
        <v>181</v>
      </c>
      <c r="CW122" s="127"/>
      <c r="CX122" s="127"/>
      <c r="CY122" s="127"/>
      <c r="CZ122" s="127"/>
      <c r="DA122" s="127"/>
      <c r="DB122" s="132" t="s">
        <v>181</v>
      </c>
      <c r="DC122" s="127"/>
      <c r="DD122" s="127"/>
      <c r="DE122" s="127"/>
      <c r="DF122" s="127"/>
      <c r="DG122" s="127"/>
      <c r="DH122" s="132" t="s">
        <v>181</v>
      </c>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row>
    <row r="123" spans="1:144" s="58" customFormat="1" ht="20.25" customHeight="1">
      <c r="A123" s="55"/>
      <c r="B123" s="56"/>
      <c r="C123" s="56"/>
      <c r="D123" s="1090" t="s">
        <v>269</v>
      </c>
      <c r="E123" s="1091"/>
      <c r="F123" s="1091"/>
      <c r="G123" s="1091"/>
      <c r="H123" s="1091"/>
      <c r="I123" s="1091"/>
      <c r="J123" s="1091"/>
      <c r="K123" s="56"/>
      <c r="L123" s="68"/>
      <c r="M123" s="152"/>
      <c r="N123" s="152"/>
      <c r="O123" s="408"/>
      <c r="P123" s="152"/>
      <c r="Q123" s="68"/>
      <c r="R123" s="152"/>
      <c r="S123" s="152"/>
      <c r="T123" s="408"/>
      <c r="U123" s="152"/>
      <c r="V123" s="68"/>
      <c r="W123" s="152"/>
      <c r="X123" s="152"/>
      <c r="Y123" s="408"/>
      <c r="Z123" s="152"/>
      <c r="AA123" s="68"/>
      <c r="AB123" s="152"/>
      <c r="AC123" s="152"/>
      <c r="AD123" s="408"/>
      <c r="AE123" s="152"/>
      <c r="AF123" s="68"/>
      <c r="AG123" s="152"/>
      <c r="AH123" s="152"/>
      <c r="AI123" s="408"/>
      <c r="AJ123" s="152"/>
      <c r="AK123" s="68"/>
      <c r="AL123" s="152"/>
      <c r="AM123" s="152"/>
      <c r="AN123" s="408"/>
      <c r="AO123" s="85"/>
      <c r="AP123" s="187"/>
      <c r="AQ123" s="53">
        <f>SUM(O123:AN123)</f>
        <v>0</v>
      </c>
      <c r="AR123" s="188"/>
      <c r="AS123" s="729"/>
      <c r="AT123" s="132"/>
      <c r="AU123" s="132"/>
      <c r="AV123" s="132"/>
      <c r="AW123" s="132"/>
      <c r="AX123" s="132"/>
      <c r="AY123" s="132"/>
      <c r="AZ123" s="132"/>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32"/>
      <c r="CW123" s="127"/>
      <c r="CX123" s="127"/>
      <c r="CY123" s="127"/>
      <c r="CZ123" s="127"/>
      <c r="DA123" s="127"/>
      <c r="DB123" s="132"/>
      <c r="DC123" s="127"/>
      <c r="DD123" s="127"/>
      <c r="DE123" s="127"/>
      <c r="DF123" s="127"/>
      <c r="DG123" s="127"/>
      <c r="DH123" s="132"/>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row>
    <row r="124" spans="1:144" s="58" customFormat="1" ht="9.9499999999999993" customHeight="1">
      <c r="A124" s="55" t="s">
        <v>181</v>
      </c>
      <c r="B124" s="56" t="s">
        <v>181</v>
      </c>
      <c r="C124" s="56" t="s">
        <v>181</v>
      </c>
      <c r="D124" s="56" t="s">
        <v>181</v>
      </c>
      <c r="E124" s="56" t="s">
        <v>181</v>
      </c>
      <c r="F124" s="56" t="s">
        <v>181</v>
      </c>
      <c r="G124" s="56" t="s">
        <v>181</v>
      </c>
      <c r="H124" s="56" t="s">
        <v>181</v>
      </c>
      <c r="I124" s="56" t="s">
        <v>181</v>
      </c>
      <c r="J124" s="157" t="s">
        <v>181</v>
      </c>
      <c r="K124" s="157" t="s">
        <v>181</v>
      </c>
      <c r="L124" s="68" t="s">
        <v>181</v>
      </c>
      <c r="M124" s="152" t="s">
        <v>181</v>
      </c>
      <c r="N124" s="152" t="s">
        <v>181</v>
      </c>
      <c r="O124" s="401"/>
      <c r="P124" s="69"/>
      <c r="Q124" s="152"/>
      <c r="R124" s="152"/>
      <c r="S124" s="152"/>
      <c r="T124" s="401"/>
      <c r="U124" s="69"/>
      <c r="V124" s="152"/>
      <c r="W124" s="152"/>
      <c r="X124" s="152"/>
      <c r="Y124" s="401"/>
      <c r="Z124" s="69"/>
      <c r="AA124" s="152"/>
      <c r="AB124" s="152"/>
      <c r="AC124" s="152"/>
      <c r="AD124" s="401"/>
      <c r="AE124" s="69" t="s">
        <v>181</v>
      </c>
      <c r="AF124" s="152" t="s">
        <v>181</v>
      </c>
      <c r="AG124" s="152" t="s">
        <v>181</v>
      </c>
      <c r="AH124" s="152" t="s">
        <v>181</v>
      </c>
      <c r="AI124" s="401" t="s">
        <v>181</v>
      </c>
      <c r="AJ124" s="69" t="s">
        <v>181</v>
      </c>
      <c r="AK124" s="152" t="s">
        <v>181</v>
      </c>
      <c r="AL124" s="152" t="s">
        <v>181</v>
      </c>
      <c r="AM124" s="152" t="s">
        <v>181</v>
      </c>
      <c r="AN124" s="401" t="s">
        <v>181</v>
      </c>
      <c r="AO124" s="75" t="s">
        <v>181</v>
      </c>
      <c r="AP124" s="185" t="s">
        <v>181</v>
      </c>
      <c r="AQ124" s="185" t="s">
        <v>181</v>
      </c>
      <c r="AR124" s="188" t="s">
        <v>181</v>
      </c>
      <c r="AS124" s="729"/>
      <c r="AT124" s="132"/>
      <c r="AU124" s="132"/>
      <c r="AV124" s="132"/>
      <c r="AW124" s="132"/>
      <c r="AX124" s="132"/>
      <c r="AY124" s="132"/>
      <c r="AZ124" s="132"/>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32"/>
      <c r="CW124" s="127"/>
      <c r="CX124" s="127"/>
      <c r="CY124" s="127"/>
      <c r="CZ124" s="127"/>
      <c r="DA124" s="127"/>
      <c r="DB124" s="132"/>
      <c r="DC124" s="127"/>
      <c r="DD124" s="127"/>
      <c r="DE124" s="127"/>
      <c r="DF124" s="127"/>
      <c r="DG124" s="127"/>
      <c r="DH124" s="132"/>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row>
    <row r="125" spans="1:144" s="58" customFormat="1" ht="20.25" customHeight="1">
      <c r="A125" s="55" t="s">
        <v>181</v>
      </c>
      <c r="B125" s="59">
        <v>2</v>
      </c>
      <c r="C125" s="1092" t="s">
        <v>5</v>
      </c>
      <c r="D125" s="1093"/>
      <c r="E125" s="1093"/>
      <c r="F125" s="1093"/>
      <c r="G125" s="1093"/>
      <c r="H125" s="1093"/>
      <c r="I125" s="1093"/>
      <c r="J125" s="1093"/>
      <c r="K125" s="56" t="s">
        <v>181</v>
      </c>
      <c r="L125" s="68" t="s">
        <v>181</v>
      </c>
      <c r="M125" s="152" t="s">
        <v>181</v>
      </c>
      <c r="N125" s="152" t="s">
        <v>181</v>
      </c>
      <c r="O125" s="401"/>
      <c r="P125" s="152"/>
      <c r="Q125" s="68"/>
      <c r="R125" s="152"/>
      <c r="S125" s="152"/>
      <c r="T125" s="401"/>
      <c r="U125" s="152"/>
      <c r="V125" s="68"/>
      <c r="W125" s="152"/>
      <c r="X125" s="152"/>
      <c r="Y125" s="401"/>
      <c r="Z125" s="152"/>
      <c r="AA125" s="68"/>
      <c r="AB125" s="152"/>
      <c r="AC125" s="152"/>
      <c r="AD125" s="401"/>
      <c r="AE125" s="152" t="s">
        <v>181</v>
      </c>
      <c r="AF125" s="68" t="s">
        <v>181</v>
      </c>
      <c r="AG125" s="152" t="s">
        <v>181</v>
      </c>
      <c r="AH125" s="152" t="s">
        <v>181</v>
      </c>
      <c r="AI125" s="401" t="s">
        <v>181</v>
      </c>
      <c r="AJ125" s="152" t="s">
        <v>181</v>
      </c>
      <c r="AK125" s="68" t="s">
        <v>181</v>
      </c>
      <c r="AL125" s="152" t="s">
        <v>181</v>
      </c>
      <c r="AM125" s="152" t="s">
        <v>181</v>
      </c>
      <c r="AN125" s="401" t="s">
        <v>181</v>
      </c>
      <c r="AO125" s="85" t="s">
        <v>181</v>
      </c>
      <c r="AP125" s="187" t="s">
        <v>181</v>
      </c>
      <c r="AQ125" s="185" t="s">
        <v>181</v>
      </c>
      <c r="AR125" s="188" t="s">
        <v>181</v>
      </c>
      <c r="AS125" s="729"/>
      <c r="AT125" s="132" t="s">
        <v>181</v>
      </c>
      <c r="AU125" s="132" t="s">
        <v>181</v>
      </c>
      <c r="AV125" s="132" t="s">
        <v>181</v>
      </c>
      <c r="AW125" s="132" t="s">
        <v>181</v>
      </c>
      <c r="AX125" s="132" t="s">
        <v>181</v>
      </c>
      <c r="AY125" s="132" t="s">
        <v>181</v>
      </c>
      <c r="AZ125" s="132" t="s">
        <v>181</v>
      </c>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32" t="s">
        <v>181</v>
      </c>
      <c r="CW125" s="127"/>
      <c r="CX125" s="127"/>
      <c r="CY125" s="127"/>
      <c r="CZ125" s="127"/>
      <c r="DA125" s="127"/>
      <c r="DB125" s="132" t="s">
        <v>181</v>
      </c>
      <c r="DC125" s="127"/>
      <c r="DD125" s="127"/>
      <c r="DE125" s="127"/>
      <c r="DF125" s="127"/>
      <c r="DG125" s="127"/>
      <c r="DH125" s="132" t="s">
        <v>181</v>
      </c>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row>
    <row r="126" spans="1:144" s="58" customFormat="1" ht="20.25" customHeight="1">
      <c r="A126" s="55" t="s">
        <v>181</v>
      </c>
      <c r="B126" s="56" t="s">
        <v>181</v>
      </c>
      <c r="C126" s="56" t="s">
        <v>181</v>
      </c>
      <c r="D126" s="1090" t="s">
        <v>270</v>
      </c>
      <c r="E126" s="1091"/>
      <c r="F126" s="1091"/>
      <c r="G126" s="1091"/>
      <c r="H126" s="1091"/>
      <c r="I126" s="1091"/>
      <c r="J126" s="1091"/>
      <c r="K126" s="56" t="s">
        <v>181</v>
      </c>
      <c r="L126" s="68" t="s">
        <v>181</v>
      </c>
      <c r="M126" s="152" t="s">
        <v>181</v>
      </c>
      <c r="N126" s="152" t="s">
        <v>181</v>
      </c>
      <c r="O126" s="408"/>
      <c r="P126" s="152"/>
      <c r="Q126" s="68"/>
      <c r="R126" s="152"/>
      <c r="S126" s="152"/>
      <c r="T126" s="408"/>
      <c r="U126" s="152"/>
      <c r="V126" s="68"/>
      <c r="W126" s="152"/>
      <c r="X126" s="152"/>
      <c r="Y126" s="408"/>
      <c r="Z126" s="152"/>
      <c r="AA126" s="68"/>
      <c r="AB126" s="152"/>
      <c r="AC126" s="152"/>
      <c r="AD126" s="408"/>
      <c r="AE126" s="152"/>
      <c r="AF126" s="68"/>
      <c r="AG126" s="152"/>
      <c r="AH126" s="152"/>
      <c r="AI126" s="408"/>
      <c r="AJ126" s="152"/>
      <c r="AK126" s="68"/>
      <c r="AL126" s="152"/>
      <c r="AM126" s="152"/>
      <c r="AN126" s="408"/>
      <c r="AO126" s="85" t="s">
        <v>181</v>
      </c>
      <c r="AP126" s="187" t="s">
        <v>181</v>
      </c>
      <c r="AQ126" s="53">
        <f>SUM(O126:AN126)</f>
        <v>0</v>
      </c>
      <c r="AR126" s="188" t="s">
        <v>181</v>
      </c>
      <c r="AS126" s="729"/>
      <c r="AT126" s="132" t="s">
        <v>181</v>
      </c>
      <c r="AU126" s="132" t="s">
        <v>181</v>
      </c>
      <c r="AV126" s="132" t="s">
        <v>181</v>
      </c>
      <c r="AW126" s="132" t="s">
        <v>181</v>
      </c>
      <c r="AX126" s="132" t="s">
        <v>181</v>
      </c>
      <c r="AY126" s="132" t="s">
        <v>181</v>
      </c>
      <c r="AZ126" s="132" t="s">
        <v>181</v>
      </c>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32" t="s">
        <v>181</v>
      </c>
      <c r="CW126" s="127"/>
      <c r="CX126" s="127"/>
      <c r="CY126" s="127"/>
      <c r="CZ126" s="127"/>
      <c r="DA126" s="127"/>
      <c r="DB126" s="132" t="s">
        <v>181</v>
      </c>
      <c r="DC126" s="127"/>
      <c r="DD126" s="127"/>
      <c r="DE126" s="127"/>
      <c r="DF126" s="127"/>
      <c r="DG126" s="127"/>
      <c r="DH126" s="132" t="s">
        <v>181</v>
      </c>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row>
    <row r="127" spans="1:144" s="58" customFormat="1" ht="20.25" customHeight="1">
      <c r="A127" s="55"/>
      <c r="B127" s="56"/>
      <c r="C127" s="56"/>
      <c r="D127" s="1090" t="s">
        <v>270</v>
      </c>
      <c r="E127" s="1091"/>
      <c r="F127" s="1091"/>
      <c r="G127" s="1091"/>
      <c r="H127" s="1091"/>
      <c r="I127" s="1091"/>
      <c r="J127" s="1091"/>
      <c r="K127" s="56"/>
      <c r="L127" s="68"/>
      <c r="M127" s="152"/>
      <c r="N127" s="152"/>
      <c r="O127" s="408"/>
      <c r="P127" s="152"/>
      <c r="Q127" s="68"/>
      <c r="R127" s="152"/>
      <c r="S127" s="152"/>
      <c r="T127" s="408"/>
      <c r="U127" s="152"/>
      <c r="V127" s="68"/>
      <c r="W127" s="152"/>
      <c r="X127" s="152"/>
      <c r="Y127" s="408"/>
      <c r="Z127" s="152"/>
      <c r="AA127" s="68"/>
      <c r="AB127" s="152"/>
      <c r="AC127" s="152"/>
      <c r="AD127" s="408"/>
      <c r="AE127" s="152"/>
      <c r="AF127" s="68"/>
      <c r="AG127" s="152"/>
      <c r="AH127" s="152"/>
      <c r="AI127" s="408"/>
      <c r="AJ127" s="152"/>
      <c r="AK127" s="68"/>
      <c r="AL127" s="152"/>
      <c r="AM127" s="152"/>
      <c r="AN127" s="408"/>
      <c r="AO127" s="85"/>
      <c r="AP127" s="187"/>
      <c r="AQ127" s="53">
        <f>SUM(O127:AN127)</f>
        <v>0</v>
      </c>
      <c r="AR127" s="188"/>
      <c r="AS127" s="729"/>
      <c r="AT127" s="132" t="s">
        <v>181</v>
      </c>
      <c r="AU127" s="132" t="s">
        <v>181</v>
      </c>
      <c r="AV127" s="132" t="s">
        <v>181</v>
      </c>
      <c r="AW127" s="132" t="s">
        <v>181</v>
      </c>
      <c r="AX127" s="132" t="s">
        <v>181</v>
      </c>
      <c r="AY127" s="132" t="s">
        <v>181</v>
      </c>
      <c r="AZ127" s="132" t="s">
        <v>181</v>
      </c>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32" t="s">
        <v>181</v>
      </c>
      <c r="CW127" s="127"/>
      <c r="CX127" s="127"/>
      <c r="CY127" s="127"/>
      <c r="CZ127" s="127"/>
      <c r="DA127" s="127"/>
      <c r="DB127" s="132" t="s">
        <v>181</v>
      </c>
      <c r="DC127" s="127"/>
      <c r="DD127" s="127"/>
      <c r="DE127" s="127"/>
      <c r="DF127" s="127"/>
      <c r="DG127" s="127"/>
      <c r="DH127" s="132" t="s">
        <v>181</v>
      </c>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row>
    <row r="128" spans="1:144" s="58" customFormat="1" ht="20.25" customHeight="1">
      <c r="A128" s="55"/>
      <c r="B128" s="56"/>
      <c r="C128" s="56"/>
      <c r="D128" s="1090" t="s">
        <v>270</v>
      </c>
      <c r="E128" s="1091"/>
      <c r="F128" s="1091"/>
      <c r="G128" s="1091"/>
      <c r="H128" s="1091"/>
      <c r="I128" s="1091"/>
      <c r="J128" s="1091"/>
      <c r="K128" s="56"/>
      <c r="L128" s="68"/>
      <c r="M128" s="152"/>
      <c r="N128" s="152"/>
      <c r="O128" s="408"/>
      <c r="P128" s="152"/>
      <c r="Q128" s="68"/>
      <c r="R128" s="152"/>
      <c r="S128" s="152"/>
      <c r="T128" s="408"/>
      <c r="U128" s="152"/>
      <c r="V128" s="68"/>
      <c r="W128" s="152"/>
      <c r="X128" s="152"/>
      <c r="Y128" s="408"/>
      <c r="Z128" s="152"/>
      <c r="AA128" s="68"/>
      <c r="AB128" s="152"/>
      <c r="AC128" s="152"/>
      <c r="AD128" s="408"/>
      <c r="AE128" s="152"/>
      <c r="AF128" s="68"/>
      <c r="AG128" s="152"/>
      <c r="AH128" s="152"/>
      <c r="AI128" s="408"/>
      <c r="AJ128" s="152"/>
      <c r="AK128" s="68"/>
      <c r="AL128" s="152"/>
      <c r="AM128" s="152"/>
      <c r="AN128" s="408"/>
      <c r="AO128" s="85"/>
      <c r="AP128" s="187"/>
      <c r="AQ128" s="53">
        <f>SUM(O128:AN128)</f>
        <v>0</v>
      </c>
      <c r="AR128" s="188"/>
      <c r="AS128" s="729"/>
      <c r="AT128" s="132"/>
      <c r="AU128" s="132"/>
      <c r="AV128" s="132"/>
      <c r="AW128" s="132"/>
      <c r="AX128" s="132"/>
      <c r="AY128" s="132"/>
      <c r="AZ128" s="132"/>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32"/>
      <c r="CW128" s="127"/>
      <c r="CX128" s="127"/>
      <c r="CY128" s="127"/>
      <c r="CZ128" s="127"/>
      <c r="DA128" s="127"/>
      <c r="DB128" s="132"/>
      <c r="DC128" s="127"/>
      <c r="DD128" s="127"/>
      <c r="DE128" s="127"/>
      <c r="DF128" s="127"/>
      <c r="DG128" s="127"/>
      <c r="DH128" s="132"/>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row>
    <row r="129" spans="1:144" s="58" customFormat="1" ht="9.9499999999999993" customHeight="1">
      <c r="A129" s="55" t="s">
        <v>181</v>
      </c>
      <c r="B129" s="56" t="s">
        <v>181</v>
      </c>
      <c r="C129" s="56" t="s">
        <v>181</v>
      </c>
      <c r="D129" s="56" t="s">
        <v>181</v>
      </c>
      <c r="E129" s="56" t="s">
        <v>181</v>
      </c>
      <c r="F129" s="56" t="s">
        <v>181</v>
      </c>
      <c r="G129" s="56" t="s">
        <v>181</v>
      </c>
      <c r="H129" s="56" t="s">
        <v>181</v>
      </c>
      <c r="I129" s="56" t="s">
        <v>181</v>
      </c>
      <c r="J129" s="157" t="s">
        <v>181</v>
      </c>
      <c r="K129" s="157" t="s">
        <v>181</v>
      </c>
      <c r="L129" s="68" t="s">
        <v>181</v>
      </c>
      <c r="M129" s="152" t="s">
        <v>181</v>
      </c>
      <c r="N129" s="152" t="s">
        <v>181</v>
      </c>
      <c r="O129" s="401"/>
      <c r="P129" s="69"/>
      <c r="Q129" s="152"/>
      <c r="R129" s="152"/>
      <c r="S129" s="152"/>
      <c r="T129" s="401"/>
      <c r="U129" s="69"/>
      <c r="V129" s="152"/>
      <c r="W129" s="152"/>
      <c r="X129" s="152"/>
      <c r="Y129" s="401"/>
      <c r="Z129" s="69"/>
      <c r="AA129" s="152"/>
      <c r="AB129" s="152"/>
      <c r="AC129" s="152"/>
      <c r="AD129" s="401"/>
      <c r="AE129" s="69" t="s">
        <v>181</v>
      </c>
      <c r="AF129" s="152" t="s">
        <v>181</v>
      </c>
      <c r="AG129" s="152" t="s">
        <v>181</v>
      </c>
      <c r="AH129" s="152" t="s">
        <v>181</v>
      </c>
      <c r="AI129" s="401" t="s">
        <v>181</v>
      </c>
      <c r="AJ129" s="69" t="s">
        <v>181</v>
      </c>
      <c r="AK129" s="152" t="s">
        <v>181</v>
      </c>
      <c r="AL129" s="152" t="s">
        <v>181</v>
      </c>
      <c r="AM129" s="152" t="s">
        <v>181</v>
      </c>
      <c r="AN129" s="401" t="s">
        <v>181</v>
      </c>
      <c r="AO129" s="75" t="s">
        <v>181</v>
      </c>
      <c r="AP129" s="185" t="s">
        <v>181</v>
      </c>
      <c r="AQ129" s="185" t="s">
        <v>181</v>
      </c>
      <c r="AR129" s="188" t="s">
        <v>181</v>
      </c>
      <c r="AS129" s="729"/>
      <c r="AT129" s="132"/>
      <c r="AU129" s="132"/>
      <c r="AV129" s="132"/>
      <c r="AW129" s="132"/>
      <c r="AX129" s="132"/>
      <c r="AY129" s="132"/>
      <c r="AZ129" s="132"/>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32"/>
      <c r="CW129" s="127"/>
      <c r="CX129" s="127"/>
      <c r="CY129" s="127"/>
      <c r="CZ129" s="127"/>
      <c r="DA129" s="127"/>
      <c r="DB129" s="132"/>
      <c r="DC129" s="127"/>
      <c r="DD129" s="127"/>
      <c r="DE129" s="127"/>
      <c r="DF129" s="127"/>
      <c r="DG129" s="127"/>
      <c r="DH129" s="132"/>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row>
    <row r="130" spans="1:144" s="58" customFormat="1" ht="20.25" customHeight="1">
      <c r="A130" s="55" t="s">
        <v>181</v>
      </c>
      <c r="B130" s="59">
        <v>3</v>
      </c>
      <c r="C130" s="1092" t="s">
        <v>8</v>
      </c>
      <c r="D130" s="1093"/>
      <c r="E130" s="1093"/>
      <c r="F130" s="1093"/>
      <c r="G130" s="1093"/>
      <c r="H130" s="1093"/>
      <c r="I130" s="1093"/>
      <c r="J130" s="1093"/>
      <c r="K130" s="56" t="s">
        <v>181</v>
      </c>
      <c r="L130" s="68" t="s">
        <v>181</v>
      </c>
      <c r="M130" s="152" t="s">
        <v>181</v>
      </c>
      <c r="N130" s="152" t="s">
        <v>181</v>
      </c>
      <c r="O130" s="401"/>
      <c r="P130" s="152"/>
      <c r="Q130" s="68"/>
      <c r="R130" s="152"/>
      <c r="S130" s="152"/>
      <c r="T130" s="401"/>
      <c r="U130" s="152"/>
      <c r="V130" s="68"/>
      <c r="W130" s="152"/>
      <c r="X130" s="152"/>
      <c r="Y130" s="401"/>
      <c r="Z130" s="152"/>
      <c r="AA130" s="68"/>
      <c r="AB130" s="152"/>
      <c r="AC130" s="152"/>
      <c r="AD130" s="401"/>
      <c r="AE130" s="152" t="s">
        <v>181</v>
      </c>
      <c r="AF130" s="68" t="s">
        <v>181</v>
      </c>
      <c r="AG130" s="152" t="s">
        <v>181</v>
      </c>
      <c r="AH130" s="152" t="s">
        <v>181</v>
      </c>
      <c r="AI130" s="401" t="s">
        <v>181</v>
      </c>
      <c r="AJ130" s="152" t="s">
        <v>181</v>
      </c>
      <c r="AK130" s="68" t="s">
        <v>181</v>
      </c>
      <c r="AL130" s="152" t="s">
        <v>181</v>
      </c>
      <c r="AM130" s="152" t="s">
        <v>181</v>
      </c>
      <c r="AN130" s="401" t="s">
        <v>181</v>
      </c>
      <c r="AO130" s="85" t="s">
        <v>181</v>
      </c>
      <c r="AP130" s="187" t="s">
        <v>181</v>
      </c>
      <c r="AQ130" s="185" t="s">
        <v>181</v>
      </c>
      <c r="AR130" s="188" t="s">
        <v>181</v>
      </c>
      <c r="AS130" s="729"/>
      <c r="AT130" s="132" t="s">
        <v>181</v>
      </c>
      <c r="AU130" s="132" t="s">
        <v>181</v>
      </c>
      <c r="AV130" s="132" t="s">
        <v>181</v>
      </c>
      <c r="AW130" s="132" t="s">
        <v>181</v>
      </c>
      <c r="AX130" s="132" t="s">
        <v>181</v>
      </c>
      <c r="AY130" s="132" t="s">
        <v>181</v>
      </c>
      <c r="AZ130" s="132" t="s">
        <v>181</v>
      </c>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32" t="s">
        <v>181</v>
      </c>
      <c r="CW130" s="127"/>
      <c r="CX130" s="127"/>
      <c r="CY130" s="127"/>
      <c r="CZ130" s="127"/>
      <c r="DA130" s="127"/>
      <c r="DB130" s="132" t="s">
        <v>181</v>
      </c>
      <c r="DC130" s="127"/>
      <c r="DD130" s="127"/>
      <c r="DE130" s="127"/>
      <c r="DF130" s="127"/>
      <c r="DG130" s="127"/>
      <c r="DH130" s="132" t="s">
        <v>181</v>
      </c>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row>
    <row r="131" spans="1:144" s="58" customFormat="1" ht="20.25" customHeight="1">
      <c r="A131" s="55" t="s">
        <v>181</v>
      </c>
      <c r="B131" s="56" t="s">
        <v>181</v>
      </c>
      <c r="C131" s="56" t="s">
        <v>181</v>
      </c>
      <c r="D131" s="1090" t="s">
        <v>271</v>
      </c>
      <c r="E131" s="1091"/>
      <c r="F131" s="1091"/>
      <c r="G131" s="1091"/>
      <c r="H131" s="1091"/>
      <c r="I131" s="1091"/>
      <c r="J131" s="1091"/>
      <c r="K131" s="56" t="s">
        <v>181</v>
      </c>
      <c r="L131" s="68" t="s">
        <v>181</v>
      </c>
      <c r="M131" s="152" t="s">
        <v>181</v>
      </c>
      <c r="N131" s="152" t="s">
        <v>181</v>
      </c>
      <c r="O131" s="408"/>
      <c r="P131" s="152"/>
      <c r="Q131" s="68"/>
      <c r="R131" s="152"/>
      <c r="S131" s="152"/>
      <c r="T131" s="408"/>
      <c r="U131" s="152"/>
      <c r="V131" s="68"/>
      <c r="W131" s="152"/>
      <c r="X131" s="152"/>
      <c r="Y131" s="408"/>
      <c r="Z131" s="152"/>
      <c r="AA131" s="68"/>
      <c r="AB131" s="152"/>
      <c r="AC131" s="152"/>
      <c r="AD131" s="408"/>
      <c r="AE131" s="152"/>
      <c r="AF131" s="68"/>
      <c r="AG131" s="152"/>
      <c r="AH131" s="152"/>
      <c r="AI131" s="408"/>
      <c r="AJ131" s="152"/>
      <c r="AK131" s="68"/>
      <c r="AL131" s="152"/>
      <c r="AM131" s="152"/>
      <c r="AN131" s="408"/>
      <c r="AO131" s="85" t="s">
        <v>181</v>
      </c>
      <c r="AP131" s="187" t="s">
        <v>181</v>
      </c>
      <c r="AQ131" s="53">
        <f>SUM(O131:AN131)</f>
        <v>0</v>
      </c>
      <c r="AR131" s="188" t="s">
        <v>181</v>
      </c>
      <c r="AS131" s="729"/>
      <c r="AT131" s="132" t="s">
        <v>181</v>
      </c>
      <c r="AU131" s="132" t="s">
        <v>181</v>
      </c>
      <c r="AV131" s="132" t="s">
        <v>181</v>
      </c>
      <c r="AW131" s="132" t="s">
        <v>181</v>
      </c>
      <c r="AX131" s="132" t="s">
        <v>181</v>
      </c>
      <c r="AY131" s="132" t="s">
        <v>181</v>
      </c>
      <c r="AZ131" s="132" t="s">
        <v>181</v>
      </c>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32" t="s">
        <v>181</v>
      </c>
      <c r="CW131" s="127"/>
      <c r="CX131" s="127"/>
      <c r="CY131" s="127"/>
      <c r="CZ131" s="127"/>
      <c r="DA131" s="127"/>
      <c r="DB131" s="132" t="s">
        <v>181</v>
      </c>
      <c r="DC131" s="127"/>
      <c r="DD131" s="127"/>
      <c r="DE131" s="127"/>
      <c r="DF131" s="127"/>
      <c r="DG131" s="127"/>
      <c r="DH131" s="132" t="s">
        <v>181</v>
      </c>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row>
    <row r="132" spans="1:144" s="58" customFormat="1" ht="20.25" customHeight="1">
      <c r="A132" s="55"/>
      <c r="B132" s="56"/>
      <c r="C132" s="56"/>
      <c r="D132" s="1090" t="s">
        <v>271</v>
      </c>
      <c r="E132" s="1091"/>
      <c r="F132" s="1091"/>
      <c r="G132" s="1091"/>
      <c r="H132" s="1091"/>
      <c r="I132" s="1091"/>
      <c r="J132" s="1091"/>
      <c r="K132" s="56"/>
      <c r="L132" s="68"/>
      <c r="M132" s="152"/>
      <c r="N132" s="152"/>
      <c r="O132" s="408"/>
      <c r="P132" s="152"/>
      <c r="Q132" s="68"/>
      <c r="R132" s="152"/>
      <c r="S132" s="152"/>
      <c r="T132" s="408"/>
      <c r="U132" s="152"/>
      <c r="V132" s="68"/>
      <c r="W132" s="152"/>
      <c r="X132" s="152"/>
      <c r="Y132" s="408"/>
      <c r="Z132" s="152"/>
      <c r="AA132" s="68"/>
      <c r="AB132" s="152"/>
      <c r="AC132" s="152"/>
      <c r="AD132" s="408"/>
      <c r="AE132" s="152"/>
      <c r="AF132" s="68"/>
      <c r="AG132" s="152"/>
      <c r="AH132" s="152"/>
      <c r="AI132" s="408"/>
      <c r="AJ132" s="152"/>
      <c r="AK132" s="68"/>
      <c r="AL132" s="152"/>
      <c r="AM132" s="152"/>
      <c r="AN132" s="408"/>
      <c r="AO132" s="85"/>
      <c r="AP132" s="187"/>
      <c r="AQ132" s="53">
        <f>SUM(O132:AN132)</f>
        <v>0</v>
      </c>
      <c r="AR132" s="188"/>
      <c r="AS132" s="729"/>
      <c r="AT132" s="132" t="s">
        <v>181</v>
      </c>
      <c r="AU132" s="132" t="s">
        <v>181</v>
      </c>
      <c r="AV132" s="132" t="s">
        <v>181</v>
      </c>
      <c r="AW132" s="132" t="s">
        <v>181</v>
      </c>
      <c r="AX132" s="132" t="s">
        <v>181</v>
      </c>
      <c r="AY132" s="132" t="s">
        <v>181</v>
      </c>
      <c r="AZ132" s="132" t="s">
        <v>181</v>
      </c>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32" t="s">
        <v>181</v>
      </c>
      <c r="CW132" s="127"/>
      <c r="CX132" s="127"/>
      <c r="CY132" s="127"/>
      <c r="CZ132" s="127"/>
      <c r="DA132" s="127"/>
      <c r="DB132" s="132" t="s">
        <v>181</v>
      </c>
      <c r="DC132" s="127"/>
      <c r="DD132" s="127"/>
      <c r="DE132" s="127"/>
      <c r="DF132" s="127"/>
      <c r="DG132" s="127"/>
      <c r="DH132" s="132" t="s">
        <v>181</v>
      </c>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row>
    <row r="133" spans="1:144" s="58" customFormat="1" ht="20.25" customHeight="1">
      <c r="A133" s="55"/>
      <c r="B133" s="56"/>
      <c r="C133" s="56"/>
      <c r="D133" s="1090" t="s">
        <v>271</v>
      </c>
      <c r="E133" s="1091"/>
      <c r="F133" s="1091"/>
      <c r="G133" s="1091"/>
      <c r="H133" s="1091"/>
      <c r="I133" s="1091"/>
      <c r="J133" s="1091"/>
      <c r="K133" s="56"/>
      <c r="L133" s="68"/>
      <c r="M133" s="152"/>
      <c r="N133" s="152"/>
      <c r="O133" s="408"/>
      <c r="P133" s="152"/>
      <c r="Q133" s="68"/>
      <c r="R133" s="152"/>
      <c r="S133" s="152"/>
      <c r="T133" s="408"/>
      <c r="U133" s="152"/>
      <c r="V133" s="68"/>
      <c r="W133" s="152"/>
      <c r="X133" s="152"/>
      <c r="Y133" s="408"/>
      <c r="Z133" s="152"/>
      <c r="AA133" s="68"/>
      <c r="AB133" s="152"/>
      <c r="AC133" s="152"/>
      <c r="AD133" s="408"/>
      <c r="AE133" s="152"/>
      <c r="AF133" s="68"/>
      <c r="AG133" s="152"/>
      <c r="AH133" s="152"/>
      <c r="AI133" s="408"/>
      <c r="AJ133" s="152"/>
      <c r="AK133" s="68"/>
      <c r="AL133" s="152"/>
      <c r="AM133" s="152"/>
      <c r="AN133" s="408"/>
      <c r="AO133" s="85"/>
      <c r="AP133" s="187"/>
      <c r="AQ133" s="53">
        <f>SUM(O133:AN133)</f>
        <v>0</v>
      </c>
      <c r="AR133" s="188"/>
      <c r="AS133" s="729"/>
      <c r="AT133" s="132"/>
      <c r="AU133" s="132"/>
      <c r="AV133" s="132"/>
      <c r="AW133" s="132"/>
      <c r="AX133" s="132"/>
      <c r="AY133" s="132"/>
      <c r="AZ133" s="132"/>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32"/>
      <c r="CW133" s="127"/>
      <c r="CX133" s="127"/>
      <c r="CY133" s="127"/>
      <c r="CZ133" s="127"/>
      <c r="DA133" s="127"/>
      <c r="DB133" s="132"/>
      <c r="DC133" s="127"/>
      <c r="DD133" s="127"/>
      <c r="DE133" s="127"/>
      <c r="DF133" s="127"/>
      <c r="DG133" s="127"/>
      <c r="DH133" s="132"/>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row>
    <row r="134" spans="1:144" s="58" customFormat="1" ht="9.9499999999999993" customHeight="1">
      <c r="A134" s="55" t="s">
        <v>181</v>
      </c>
      <c r="B134" s="56" t="s">
        <v>181</v>
      </c>
      <c r="C134" s="56" t="s">
        <v>181</v>
      </c>
      <c r="D134" s="56" t="s">
        <v>181</v>
      </c>
      <c r="E134" s="56" t="s">
        <v>181</v>
      </c>
      <c r="F134" s="56" t="s">
        <v>181</v>
      </c>
      <c r="G134" s="56" t="s">
        <v>181</v>
      </c>
      <c r="H134" s="56" t="s">
        <v>181</v>
      </c>
      <c r="I134" s="56" t="s">
        <v>181</v>
      </c>
      <c r="J134" s="157" t="s">
        <v>181</v>
      </c>
      <c r="K134" s="157" t="s">
        <v>181</v>
      </c>
      <c r="L134" s="68" t="s">
        <v>181</v>
      </c>
      <c r="M134" s="152" t="s">
        <v>181</v>
      </c>
      <c r="N134" s="152" t="s">
        <v>181</v>
      </c>
      <c r="O134" s="401"/>
      <c r="P134" s="69"/>
      <c r="Q134" s="152"/>
      <c r="R134" s="152"/>
      <c r="S134" s="152"/>
      <c r="T134" s="401"/>
      <c r="U134" s="69"/>
      <c r="V134" s="152"/>
      <c r="W134" s="152"/>
      <c r="X134" s="152"/>
      <c r="Y134" s="401"/>
      <c r="Z134" s="69"/>
      <c r="AA134" s="152"/>
      <c r="AB134" s="152"/>
      <c r="AC134" s="152"/>
      <c r="AD134" s="401"/>
      <c r="AE134" s="69" t="s">
        <v>181</v>
      </c>
      <c r="AF134" s="152" t="s">
        <v>181</v>
      </c>
      <c r="AG134" s="152" t="s">
        <v>181</v>
      </c>
      <c r="AH134" s="152" t="s">
        <v>181</v>
      </c>
      <c r="AI134" s="401" t="s">
        <v>181</v>
      </c>
      <c r="AJ134" s="69" t="s">
        <v>181</v>
      </c>
      <c r="AK134" s="152" t="s">
        <v>181</v>
      </c>
      <c r="AL134" s="152" t="s">
        <v>181</v>
      </c>
      <c r="AM134" s="152" t="s">
        <v>181</v>
      </c>
      <c r="AN134" s="401" t="s">
        <v>181</v>
      </c>
      <c r="AO134" s="75" t="s">
        <v>181</v>
      </c>
      <c r="AP134" s="185" t="s">
        <v>181</v>
      </c>
      <c r="AQ134" s="185" t="s">
        <v>181</v>
      </c>
      <c r="AR134" s="188" t="s">
        <v>181</v>
      </c>
      <c r="AS134" s="729"/>
      <c r="AT134" s="132"/>
      <c r="AU134" s="132"/>
      <c r="AV134" s="132"/>
      <c r="AW134" s="132"/>
      <c r="AX134" s="132"/>
      <c r="AY134" s="132"/>
      <c r="AZ134" s="132"/>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32"/>
      <c r="CW134" s="127"/>
      <c r="CX134" s="127"/>
      <c r="CY134" s="127"/>
      <c r="CZ134" s="127"/>
      <c r="DA134" s="127"/>
      <c r="DB134" s="132"/>
      <c r="DC134" s="127"/>
      <c r="DD134" s="127"/>
      <c r="DE134" s="127"/>
      <c r="DF134" s="127"/>
      <c r="DG134" s="127"/>
      <c r="DH134" s="132"/>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row>
    <row r="135" spans="1:144" s="58" customFormat="1" ht="20.25" customHeight="1">
      <c r="A135" s="55" t="s">
        <v>181</v>
      </c>
      <c r="B135" s="59">
        <v>4</v>
      </c>
      <c r="C135" s="1092" t="s">
        <v>6</v>
      </c>
      <c r="D135" s="1093"/>
      <c r="E135" s="1093"/>
      <c r="F135" s="1093"/>
      <c r="G135" s="1093"/>
      <c r="H135" s="1093"/>
      <c r="I135" s="1093"/>
      <c r="J135" s="1093"/>
      <c r="K135" s="56" t="s">
        <v>181</v>
      </c>
      <c r="L135" s="68" t="s">
        <v>181</v>
      </c>
      <c r="M135" s="152" t="s">
        <v>181</v>
      </c>
      <c r="N135" s="152" t="s">
        <v>181</v>
      </c>
      <c r="O135" s="401"/>
      <c r="P135" s="152"/>
      <c r="Q135" s="68"/>
      <c r="R135" s="152"/>
      <c r="S135" s="152"/>
      <c r="T135" s="401"/>
      <c r="U135" s="152"/>
      <c r="V135" s="68"/>
      <c r="W135" s="152"/>
      <c r="X135" s="152"/>
      <c r="Y135" s="401"/>
      <c r="Z135" s="152"/>
      <c r="AA135" s="68"/>
      <c r="AB135" s="152"/>
      <c r="AC135" s="152"/>
      <c r="AD135" s="401"/>
      <c r="AE135" s="152" t="s">
        <v>181</v>
      </c>
      <c r="AF135" s="68" t="s">
        <v>181</v>
      </c>
      <c r="AG135" s="152" t="s">
        <v>181</v>
      </c>
      <c r="AH135" s="152" t="s">
        <v>181</v>
      </c>
      <c r="AI135" s="401" t="s">
        <v>181</v>
      </c>
      <c r="AJ135" s="152" t="s">
        <v>181</v>
      </c>
      <c r="AK135" s="68" t="s">
        <v>181</v>
      </c>
      <c r="AL135" s="152" t="s">
        <v>181</v>
      </c>
      <c r="AM135" s="152" t="s">
        <v>181</v>
      </c>
      <c r="AN135" s="401" t="s">
        <v>181</v>
      </c>
      <c r="AO135" s="85" t="s">
        <v>181</v>
      </c>
      <c r="AP135" s="187" t="s">
        <v>181</v>
      </c>
      <c r="AQ135" s="185" t="s">
        <v>181</v>
      </c>
      <c r="AR135" s="188" t="s">
        <v>181</v>
      </c>
      <c r="AS135" s="729"/>
      <c r="AT135" s="132" t="s">
        <v>181</v>
      </c>
      <c r="AU135" s="132" t="s">
        <v>181</v>
      </c>
      <c r="AV135" s="132" t="s">
        <v>181</v>
      </c>
      <c r="AW135" s="132" t="s">
        <v>181</v>
      </c>
      <c r="AX135" s="132" t="s">
        <v>181</v>
      </c>
      <c r="AY135" s="132" t="s">
        <v>181</v>
      </c>
      <c r="AZ135" s="132" t="s">
        <v>181</v>
      </c>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32" t="s">
        <v>181</v>
      </c>
      <c r="CW135" s="127"/>
      <c r="CX135" s="127"/>
      <c r="CY135" s="127"/>
      <c r="CZ135" s="127"/>
      <c r="DA135" s="127"/>
      <c r="DB135" s="132" t="s">
        <v>181</v>
      </c>
      <c r="DC135" s="127"/>
      <c r="DD135" s="127"/>
      <c r="DE135" s="127"/>
      <c r="DF135" s="127"/>
      <c r="DG135" s="127"/>
      <c r="DH135" s="132" t="s">
        <v>181</v>
      </c>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row>
    <row r="136" spans="1:144" s="58" customFormat="1" ht="20.25" customHeight="1">
      <c r="A136" s="55" t="s">
        <v>181</v>
      </c>
      <c r="B136" s="56" t="s">
        <v>181</v>
      </c>
      <c r="C136" s="56" t="s">
        <v>181</v>
      </c>
      <c r="D136" s="1090" t="s">
        <v>272</v>
      </c>
      <c r="E136" s="1091"/>
      <c r="F136" s="1091"/>
      <c r="G136" s="1091"/>
      <c r="H136" s="1091"/>
      <c r="I136" s="1091"/>
      <c r="J136" s="1091"/>
      <c r="K136" s="56" t="s">
        <v>181</v>
      </c>
      <c r="L136" s="68" t="s">
        <v>181</v>
      </c>
      <c r="M136" s="152" t="s">
        <v>181</v>
      </c>
      <c r="N136" s="152" t="s">
        <v>181</v>
      </c>
      <c r="O136" s="408"/>
      <c r="P136" s="152"/>
      <c r="Q136" s="68"/>
      <c r="R136" s="152"/>
      <c r="S136" s="152"/>
      <c r="T136" s="408"/>
      <c r="U136" s="152"/>
      <c r="V136" s="68"/>
      <c r="W136" s="152"/>
      <c r="X136" s="152"/>
      <c r="Y136" s="408"/>
      <c r="Z136" s="152"/>
      <c r="AA136" s="68"/>
      <c r="AB136" s="152"/>
      <c r="AC136" s="152"/>
      <c r="AD136" s="408"/>
      <c r="AE136" s="152"/>
      <c r="AF136" s="68"/>
      <c r="AG136" s="152"/>
      <c r="AH136" s="152"/>
      <c r="AI136" s="408"/>
      <c r="AJ136" s="152"/>
      <c r="AK136" s="68"/>
      <c r="AL136" s="152"/>
      <c r="AM136" s="152"/>
      <c r="AN136" s="408"/>
      <c r="AO136" s="85" t="s">
        <v>181</v>
      </c>
      <c r="AP136" s="187" t="s">
        <v>181</v>
      </c>
      <c r="AQ136" s="53">
        <f>SUM(O136:AN136)</f>
        <v>0</v>
      </c>
      <c r="AR136" s="188" t="s">
        <v>181</v>
      </c>
      <c r="AS136" s="729"/>
      <c r="AT136" s="132" t="s">
        <v>181</v>
      </c>
      <c r="AU136" s="132" t="s">
        <v>181</v>
      </c>
      <c r="AV136" s="132" t="s">
        <v>181</v>
      </c>
      <c r="AW136" s="132" t="s">
        <v>181</v>
      </c>
      <c r="AX136" s="132" t="s">
        <v>181</v>
      </c>
      <c r="AY136" s="132" t="s">
        <v>181</v>
      </c>
      <c r="AZ136" s="132" t="s">
        <v>181</v>
      </c>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32" t="s">
        <v>181</v>
      </c>
      <c r="CW136" s="127"/>
      <c r="CX136" s="127"/>
      <c r="CY136" s="127"/>
      <c r="CZ136" s="127"/>
      <c r="DA136" s="127"/>
      <c r="DB136" s="132" t="s">
        <v>181</v>
      </c>
      <c r="DC136" s="127"/>
      <c r="DD136" s="127"/>
      <c r="DE136" s="127"/>
      <c r="DF136" s="127"/>
      <c r="DG136" s="127"/>
      <c r="DH136" s="132" t="s">
        <v>181</v>
      </c>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row>
    <row r="137" spans="1:144" s="58" customFormat="1" ht="20.25" customHeight="1">
      <c r="A137" s="55"/>
      <c r="B137" s="56"/>
      <c r="C137" s="56"/>
      <c r="D137" s="1090" t="s">
        <v>273</v>
      </c>
      <c r="E137" s="1091"/>
      <c r="F137" s="1091"/>
      <c r="G137" s="1091"/>
      <c r="H137" s="1091"/>
      <c r="I137" s="1091"/>
      <c r="J137" s="1091"/>
      <c r="K137" s="56"/>
      <c r="L137" s="68"/>
      <c r="M137" s="152"/>
      <c r="N137" s="152"/>
      <c r="O137" s="408"/>
      <c r="P137" s="152"/>
      <c r="Q137" s="68"/>
      <c r="R137" s="152"/>
      <c r="S137" s="152"/>
      <c r="T137" s="408"/>
      <c r="U137" s="152"/>
      <c r="V137" s="68"/>
      <c r="W137" s="152"/>
      <c r="X137" s="152"/>
      <c r="Y137" s="408"/>
      <c r="Z137" s="152"/>
      <c r="AA137" s="68"/>
      <c r="AB137" s="152"/>
      <c r="AC137" s="152"/>
      <c r="AD137" s="408"/>
      <c r="AE137" s="152"/>
      <c r="AF137" s="68"/>
      <c r="AG137" s="152"/>
      <c r="AH137" s="152"/>
      <c r="AI137" s="408"/>
      <c r="AJ137" s="152"/>
      <c r="AK137" s="68"/>
      <c r="AL137" s="152"/>
      <c r="AM137" s="152"/>
      <c r="AN137" s="408"/>
      <c r="AO137" s="85"/>
      <c r="AP137" s="187"/>
      <c r="AQ137" s="53">
        <f>SUM(O137:AN137)</f>
        <v>0</v>
      </c>
      <c r="AR137" s="70"/>
      <c r="AS137" s="729"/>
      <c r="AT137" s="132" t="s">
        <v>181</v>
      </c>
      <c r="AU137" s="132" t="s">
        <v>181</v>
      </c>
      <c r="AV137" s="132" t="s">
        <v>181</v>
      </c>
      <c r="AW137" s="132" t="s">
        <v>181</v>
      </c>
      <c r="AX137" s="132" t="s">
        <v>181</v>
      </c>
      <c r="AY137" s="132" t="s">
        <v>181</v>
      </c>
      <c r="AZ137" s="132" t="s">
        <v>181</v>
      </c>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32" t="s">
        <v>181</v>
      </c>
      <c r="CW137" s="127"/>
      <c r="CX137" s="127"/>
      <c r="CY137" s="127"/>
      <c r="CZ137" s="127"/>
      <c r="DA137" s="127"/>
      <c r="DB137" s="132" t="s">
        <v>181</v>
      </c>
      <c r="DC137" s="127"/>
      <c r="DD137" s="127"/>
      <c r="DE137" s="127"/>
      <c r="DF137" s="127"/>
      <c r="DG137" s="127"/>
      <c r="DH137" s="132" t="s">
        <v>181</v>
      </c>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row>
    <row r="138" spans="1:144" s="58" customFormat="1" ht="20.25" customHeight="1">
      <c r="A138" s="55"/>
      <c r="B138" s="56"/>
      <c r="C138" s="56"/>
      <c r="D138" s="1090" t="s">
        <v>273</v>
      </c>
      <c r="E138" s="1091"/>
      <c r="F138" s="1091"/>
      <c r="G138" s="1091"/>
      <c r="H138" s="1091"/>
      <c r="I138" s="1091"/>
      <c r="J138" s="1091"/>
      <c r="K138" s="56"/>
      <c r="L138" s="68"/>
      <c r="M138" s="152"/>
      <c r="N138" s="152"/>
      <c r="O138" s="408"/>
      <c r="P138" s="152"/>
      <c r="Q138" s="68"/>
      <c r="R138" s="152"/>
      <c r="S138" s="152"/>
      <c r="T138" s="408"/>
      <c r="U138" s="152"/>
      <c r="V138" s="68"/>
      <c r="W138" s="152"/>
      <c r="X138" s="152"/>
      <c r="Y138" s="408"/>
      <c r="Z138" s="152"/>
      <c r="AA138" s="68"/>
      <c r="AB138" s="152"/>
      <c r="AC138" s="152"/>
      <c r="AD138" s="408"/>
      <c r="AE138" s="152"/>
      <c r="AF138" s="68"/>
      <c r="AG138" s="152"/>
      <c r="AH138" s="152"/>
      <c r="AI138" s="408"/>
      <c r="AJ138" s="152"/>
      <c r="AK138" s="68"/>
      <c r="AL138" s="152"/>
      <c r="AM138" s="152"/>
      <c r="AN138" s="408"/>
      <c r="AO138" s="85"/>
      <c r="AP138" s="187"/>
      <c r="AQ138" s="53">
        <f>SUM(O138:AN138)</f>
        <v>0</v>
      </c>
      <c r="AR138" s="70"/>
      <c r="AS138" s="729"/>
      <c r="AT138" s="132"/>
      <c r="AU138" s="132"/>
      <c r="AV138" s="132"/>
      <c r="AW138" s="132"/>
      <c r="AX138" s="132"/>
      <c r="AY138" s="132"/>
      <c r="AZ138" s="132"/>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32"/>
      <c r="CW138" s="127"/>
      <c r="CX138" s="127"/>
      <c r="CY138" s="127"/>
      <c r="CZ138" s="127"/>
      <c r="DA138" s="127"/>
      <c r="DB138" s="132"/>
      <c r="DC138" s="127"/>
      <c r="DD138" s="127"/>
      <c r="DE138" s="127"/>
      <c r="DF138" s="127"/>
      <c r="DG138" s="127"/>
      <c r="DH138" s="132"/>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row>
    <row r="139" spans="1:144" s="58" customFormat="1" ht="9.9499999999999993" customHeight="1" thickBot="1">
      <c r="A139" s="55"/>
      <c r="B139" s="56" t="s">
        <v>181</v>
      </c>
      <c r="C139" s="56" t="s">
        <v>181</v>
      </c>
      <c r="D139" s="56" t="s">
        <v>181</v>
      </c>
      <c r="E139" s="56" t="s">
        <v>181</v>
      </c>
      <c r="F139" s="56" t="s">
        <v>181</v>
      </c>
      <c r="G139" s="56" t="s">
        <v>181</v>
      </c>
      <c r="H139" s="56" t="s">
        <v>181</v>
      </c>
      <c r="I139" s="56" t="s">
        <v>181</v>
      </c>
      <c r="J139" s="157" t="s">
        <v>181</v>
      </c>
      <c r="K139" s="157" t="s">
        <v>181</v>
      </c>
      <c r="L139" s="68" t="s">
        <v>181</v>
      </c>
      <c r="M139" s="152" t="s">
        <v>181</v>
      </c>
      <c r="N139" s="152" t="s">
        <v>181</v>
      </c>
      <c r="O139" s="401" t="s">
        <v>181</v>
      </c>
      <c r="P139" s="69" t="s">
        <v>181</v>
      </c>
      <c r="Q139" s="152" t="s">
        <v>181</v>
      </c>
      <c r="R139" s="152" t="s">
        <v>181</v>
      </c>
      <c r="S139" s="152" t="s">
        <v>181</v>
      </c>
      <c r="T139" s="401" t="s">
        <v>181</v>
      </c>
      <c r="U139" s="69" t="s">
        <v>181</v>
      </c>
      <c r="V139" s="152" t="s">
        <v>181</v>
      </c>
      <c r="W139" s="152" t="s">
        <v>181</v>
      </c>
      <c r="X139" s="152" t="s">
        <v>181</v>
      </c>
      <c r="Y139" s="401" t="s">
        <v>181</v>
      </c>
      <c r="Z139" s="69" t="s">
        <v>181</v>
      </c>
      <c r="AA139" s="152" t="s">
        <v>181</v>
      </c>
      <c r="AB139" s="152" t="s">
        <v>181</v>
      </c>
      <c r="AC139" s="152" t="s">
        <v>181</v>
      </c>
      <c r="AD139" s="401" t="s">
        <v>181</v>
      </c>
      <c r="AE139" s="69" t="s">
        <v>181</v>
      </c>
      <c r="AF139" s="152" t="s">
        <v>181</v>
      </c>
      <c r="AG139" s="152" t="s">
        <v>181</v>
      </c>
      <c r="AH139" s="152" t="s">
        <v>181</v>
      </c>
      <c r="AI139" s="401" t="s">
        <v>181</v>
      </c>
      <c r="AJ139" s="69" t="s">
        <v>181</v>
      </c>
      <c r="AK139" s="152" t="s">
        <v>181</v>
      </c>
      <c r="AL139" s="152" t="s">
        <v>181</v>
      </c>
      <c r="AM139" s="152" t="s">
        <v>181</v>
      </c>
      <c r="AN139" s="401" t="s">
        <v>181</v>
      </c>
      <c r="AO139" s="75" t="s">
        <v>181</v>
      </c>
      <c r="AP139" s="185" t="s">
        <v>181</v>
      </c>
      <c r="AQ139" s="185" t="s">
        <v>181</v>
      </c>
      <c r="AR139" s="188" t="s">
        <v>181</v>
      </c>
      <c r="AS139" s="729"/>
      <c r="AT139" s="132"/>
      <c r="AU139" s="132"/>
      <c r="AV139" s="132"/>
      <c r="AW139" s="132"/>
      <c r="AX139" s="132"/>
      <c r="AY139" s="132"/>
      <c r="AZ139" s="132"/>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32"/>
      <c r="CW139" s="127"/>
      <c r="CX139" s="127"/>
      <c r="CY139" s="127"/>
      <c r="CZ139" s="127"/>
      <c r="DA139" s="127"/>
      <c r="DB139" s="132"/>
      <c r="DC139" s="127"/>
      <c r="DD139" s="127"/>
      <c r="DE139" s="127"/>
      <c r="DF139" s="127"/>
      <c r="DG139" s="127"/>
      <c r="DH139" s="132"/>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row>
    <row r="140" spans="1:144" s="58" customFormat="1" ht="20.25" customHeight="1" thickBot="1">
      <c r="A140" s="55"/>
      <c r="B140" s="56" t="s">
        <v>181</v>
      </c>
      <c r="C140" s="56" t="s">
        <v>181</v>
      </c>
      <c r="D140" s="56" t="s">
        <v>181</v>
      </c>
      <c r="E140" s="56" t="s">
        <v>181</v>
      </c>
      <c r="F140" s="56" t="s">
        <v>181</v>
      </c>
      <c r="G140" s="56" t="s">
        <v>181</v>
      </c>
      <c r="H140" s="56" t="s">
        <v>181</v>
      </c>
      <c r="I140" s="56" t="s">
        <v>181</v>
      </c>
      <c r="J140" s="56" t="s">
        <v>181</v>
      </c>
      <c r="K140" s="56" t="s">
        <v>181</v>
      </c>
      <c r="L140" s="68" t="s">
        <v>181</v>
      </c>
      <c r="M140" s="152" t="s">
        <v>181</v>
      </c>
      <c r="N140" s="152" t="s">
        <v>181</v>
      </c>
      <c r="O140" s="409">
        <f>SUM(O121:O138)</f>
        <v>0</v>
      </c>
      <c r="P140" s="152" t="s">
        <v>181</v>
      </c>
      <c r="Q140" s="68" t="s">
        <v>181</v>
      </c>
      <c r="R140" s="152" t="s">
        <v>181</v>
      </c>
      <c r="S140" s="152" t="s">
        <v>181</v>
      </c>
      <c r="T140" s="409">
        <f>SUM(T121:T138)</f>
        <v>0</v>
      </c>
      <c r="U140" s="152" t="s">
        <v>181</v>
      </c>
      <c r="V140" s="68" t="s">
        <v>181</v>
      </c>
      <c r="W140" s="152" t="s">
        <v>181</v>
      </c>
      <c r="X140" s="152" t="s">
        <v>181</v>
      </c>
      <c r="Y140" s="409">
        <f>SUM(Y121:Y138)</f>
        <v>0</v>
      </c>
      <c r="Z140" s="152" t="s">
        <v>181</v>
      </c>
      <c r="AA140" s="68" t="s">
        <v>181</v>
      </c>
      <c r="AB140" s="152" t="s">
        <v>181</v>
      </c>
      <c r="AC140" s="152" t="s">
        <v>181</v>
      </c>
      <c r="AD140" s="409">
        <f>SUM(AD121:AD138)</f>
        <v>0</v>
      </c>
      <c r="AE140" s="152" t="s">
        <v>181</v>
      </c>
      <c r="AF140" s="68" t="s">
        <v>181</v>
      </c>
      <c r="AG140" s="152" t="s">
        <v>181</v>
      </c>
      <c r="AH140" s="152" t="s">
        <v>181</v>
      </c>
      <c r="AI140" s="409">
        <f>SUM(AI121:AI138)</f>
        <v>0</v>
      </c>
      <c r="AJ140" s="152" t="s">
        <v>181</v>
      </c>
      <c r="AK140" s="68" t="s">
        <v>181</v>
      </c>
      <c r="AL140" s="152" t="s">
        <v>181</v>
      </c>
      <c r="AM140" s="152" t="s">
        <v>181</v>
      </c>
      <c r="AN140" s="409">
        <f>SUM(AN121:AN138)</f>
        <v>0</v>
      </c>
      <c r="AO140" s="85" t="s">
        <v>181</v>
      </c>
      <c r="AP140" s="187" t="s">
        <v>181</v>
      </c>
      <c r="AQ140" s="54">
        <f>SUM(O140:AN140)</f>
        <v>0</v>
      </c>
      <c r="AR140" s="188" t="s">
        <v>181</v>
      </c>
      <c r="AS140" s="729"/>
      <c r="AT140" s="132" t="s">
        <v>181</v>
      </c>
      <c r="AU140" s="132" t="s">
        <v>181</v>
      </c>
      <c r="AV140" s="132" t="s">
        <v>181</v>
      </c>
      <c r="AW140" s="132" t="s">
        <v>181</v>
      </c>
      <c r="AX140" s="132" t="s">
        <v>181</v>
      </c>
      <c r="AY140" s="132" t="s">
        <v>181</v>
      </c>
      <c r="AZ140" s="132" t="s">
        <v>181</v>
      </c>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32" t="s">
        <v>181</v>
      </c>
      <c r="CW140" s="127"/>
      <c r="CX140" s="127"/>
      <c r="CY140" s="127"/>
      <c r="CZ140" s="127"/>
      <c r="DA140" s="127"/>
      <c r="DB140" s="132" t="s">
        <v>181</v>
      </c>
      <c r="DC140" s="127"/>
      <c r="DD140" s="127"/>
      <c r="DE140" s="127"/>
      <c r="DF140" s="127"/>
      <c r="DG140" s="127"/>
      <c r="DH140" s="132" t="s">
        <v>181</v>
      </c>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row>
    <row r="141" spans="1:144" s="58" customFormat="1" ht="9.9499999999999993" customHeight="1" thickBot="1">
      <c r="A141" s="55"/>
      <c r="B141" s="56" t="s">
        <v>181</v>
      </c>
      <c r="C141" s="56" t="s">
        <v>181</v>
      </c>
      <c r="D141" s="56" t="s">
        <v>181</v>
      </c>
      <c r="E141" s="56" t="s">
        <v>181</v>
      </c>
      <c r="F141" s="56" t="s">
        <v>181</v>
      </c>
      <c r="G141" s="56" t="s">
        <v>181</v>
      </c>
      <c r="H141" s="56" t="s">
        <v>181</v>
      </c>
      <c r="I141" s="56" t="s">
        <v>181</v>
      </c>
      <c r="J141" s="56" t="s">
        <v>181</v>
      </c>
      <c r="K141" s="56" t="s">
        <v>181</v>
      </c>
      <c r="L141" s="68" t="s">
        <v>181</v>
      </c>
      <c r="M141" s="152" t="s">
        <v>181</v>
      </c>
      <c r="N141" s="152" t="s">
        <v>181</v>
      </c>
      <c r="O141" s="401" t="s">
        <v>181</v>
      </c>
      <c r="P141" s="152" t="s">
        <v>181</v>
      </c>
      <c r="Q141" s="68" t="s">
        <v>181</v>
      </c>
      <c r="R141" s="152" t="s">
        <v>181</v>
      </c>
      <c r="S141" s="152" t="s">
        <v>181</v>
      </c>
      <c r="T141" s="401" t="s">
        <v>181</v>
      </c>
      <c r="U141" s="152" t="s">
        <v>181</v>
      </c>
      <c r="V141" s="68" t="s">
        <v>181</v>
      </c>
      <c r="W141" s="152" t="s">
        <v>181</v>
      </c>
      <c r="X141" s="152" t="s">
        <v>181</v>
      </c>
      <c r="Y141" s="401" t="s">
        <v>181</v>
      </c>
      <c r="Z141" s="152" t="s">
        <v>181</v>
      </c>
      <c r="AA141" s="68" t="s">
        <v>181</v>
      </c>
      <c r="AB141" s="152" t="s">
        <v>181</v>
      </c>
      <c r="AC141" s="152" t="s">
        <v>181</v>
      </c>
      <c r="AD141" s="401" t="s">
        <v>181</v>
      </c>
      <c r="AE141" s="152" t="s">
        <v>181</v>
      </c>
      <c r="AF141" s="68" t="s">
        <v>181</v>
      </c>
      <c r="AG141" s="152" t="s">
        <v>181</v>
      </c>
      <c r="AH141" s="152" t="s">
        <v>181</v>
      </c>
      <c r="AI141" s="401" t="s">
        <v>181</v>
      </c>
      <c r="AJ141" s="152" t="s">
        <v>181</v>
      </c>
      <c r="AK141" s="68" t="s">
        <v>181</v>
      </c>
      <c r="AL141" s="152" t="s">
        <v>181</v>
      </c>
      <c r="AM141" s="152" t="s">
        <v>181</v>
      </c>
      <c r="AN141" s="401" t="s">
        <v>181</v>
      </c>
      <c r="AO141" s="85" t="s">
        <v>181</v>
      </c>
      <c r="AP141" s="187" t="s">
        <v>181</v>
      </c>
      <c r="AQ141" s="185" t="s">
        <v>181</v>
      </c>
      <c r="AR141" s="188" t="s">
        <v>181</v>
      </c>
      <c r="AS141" s="729"/>
      <c r="AT141" s="132" t="s">
        <v>181</v>
      </c>
      <c r="AU141" s="132" t="s">
        <v>181</v>
      </c>
      <c r="AV141" s="132" t="s">
        <v>181</v>
      </c>
      <c r="AW141" s="132" t="s">
        <v>181</v>
      </c>
      <c r="AX141" s="132" t="s">
        <v>181</v>
      </c>
      <c r="AY141" s="132" t="s">
        <v>181</v>
      </c>
      <c r="AZ141" s="132" t="s">
        <v>181</v>
      </c>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32" t="s">
        <v>181</v>
      </c>
      <c r="CW141" s="127"/>
      <c r="CX141" s="127"/>
      <c r="CY141" s="127"/>
      <c r="CZ141" s="127"/>
      <c r="DA141" s="127"/>
      <c r="DB141" s="132" t="s">
        <v>181</v>
      </c>
      <c r="DC141" s="127"/>
      <c r="DD141" s="127"/>
      <c r="DE141" s="127"/>
      <c r="DF141" s="127"/>
      <c r="DG141" s="127"/>
      <c r="DH141" s="132" t="s">
        <v>181</v>
      </c>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row>
    <row r="142" spans="1:144" s="58" customFormat="1" ht="20.25" customHeight="1" thickBot="1">
      <c r="A142" s="55"/>
      <c r="B142" s="56"/>
      <c r="C142" s="56" t="s">
        <v>181</v>
      </c>
      <c r="D142" s="56"/>
      <c r="E142" s="56"/>
      <c r="F142" s="1116" t="s">
        <v>249</v>
      </c>
      <c r="G142" s="1117"/>
      <c r="H142" s="1117"/>
      <c r="I142" s="1117"/>
      <c r="J142" s="1117"/>
      <c r="K142" s="56"/>
      <c r="L142" s="68"/>
      <c r="M142" s="152"/>
      <c r="N142" s="152"/>
      <c r="O142" s="417"/>
      <c r="P142" s="418"/>
      <c r="Q142" s="419"/>
      <c r="R142" s="418"/>
      <c r="S142" s="418"/>
      <c r="T142" s="417"/>
      <c r="U142" s="418"/>
      <c r="V142" s="419"/>
      <c r="W142" s="418"/>
      <c r="X142" s="418"/>
      <c r="Y142" s="417"/>
      <c r="Z142" s="418"/>
      <c r="AA142" s="419"/>
      <c r="AB142" s="418"/>
      <c r="AC142" s="418"/>
      <c r="AD142" s="417"/>
      <c r="AE142" s="418"/>
      <c r="AF142" s="419"/>
      <c r="AG142" s="418"/>
      <c r="AH142" s="418"/>
      <c r="AI142" s="417"/>
      <c r="AJ142" s="418"/>
      <c r="AK142" s="419"/>
      <c r="AL142" s="418"/>
      <c r="AM142" s="418"/>
      <c r="AN142" s="417">
        <v>0</v>
      </c>
      <c r="AO142" s="159"/>
      <c r="AP142" s="202"/>
      <c r="AQ142" s="107">
        <f>SUM(O142:AN142)</f>
        <v>0</v>
      </c>
      <c r="AR142" s="203"/>
      <c r="AS142" s="729"/>
      <c r="AT142" s="132" t="s">
        <v>181</v>
      </c>
      <c r="AU142" s="132" t="s">
        <v>181</v>
      </c>
      <c r="AV142" s="132" t="s">
        <v>181</v>
      </c>
      <c r="AW142" s="132" t="s">
        <v>181</v>
      </c>
      <c r="AX142" s="132" t="s">
        <v>181</v>
      </c>
      <c r="AY142" s="132" t="s">
        <v>181</v>
      </c>
      <c r="AZ142" s="132" t="s">
        <v>181</v>
      </c>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32" t="s">
        <v>181</v>
      </c>
      <c r="CW142" s="127"/>
      <c r="CX142" s="127"/>
      <c r="CY142" s="127"/>
      <c r="CZ142" s="127"/>
      <c r="DA142" s="127"/>
      <c r="DB142" s="132" t="s">
        <v>181</v>
      </c>
      <c r="DC142" s="127"/>
      <c r="DD142" s="127"/>
      <c r="DE142" s="127"/>
      <c r="DF142" s="127"/>
      <c r="DG142" s="127"/>
      <c r="DH142" s="132" t="s">
        <v>181</v>
      </c>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row>
    <row r="143" spans="1:144" s="58" customFormat="1" ht="9.9499999999999993" customHeight="1" thickBot="1">
      <c r="A143" s="61"/>
      <c r="B143" s="62" t="s">
        <v>181</v>
      </c>
      <c r="C143" s="62" t="s">
        <v>181</v>
      </c>
      <c r="D143" s="62" t="s">
        <v>181</v>
      </c>
      <c r="E143" s="62" t="s">
        <v>181</v>
      </c>
      <c r="F143" s="62" t="s">
        <v>181</v>
      </c>
      <c r="G143" s="62" t="s">
        <v>181</v>
      </c>
      <c r="H143" s="62" t="s">
        <v>181</v>
      </c>
      <c r="I143" s="62" t="s">
        <v>181</v>
      </c>
      <c r="J143" s="62" t="s">
        <v>181</v>
      </c>
      <c r="K143" s="62" t="s">
        <v>181</v>
      </c>
      <c r="L143" s="79" t="s">
        <v>181</v>
      </c>
      <c r="M143" s="80" t="s">
        <v>181</v>
      </c>
      <c r="N143" s="80" t="s">
        <v>181</v>
      </c>
      <c r="O143" s="403" t="s">
        <v>181</v>
      </c>
      <c r="P143" s="80" t="s">
        <v>181</v>
      </c>
      <c r="Q143" s="79" t="s">
        <v>181</v>
      </c>
      <c r="R143" s="80" t="s">
        <v>181</v>
      </c>
      <c r="S143" s="80" t="s">
        <v>181</v>
      </c>
      <c r="T143" s="403" t="s">
        <v>181</v>
      </c>
      <c r="U143" s="80" t="s">
        <v>181</v>
      </c>
      <c r="V143" s="79" t="s">
        <v>181</v>
      </c>
      <c r="W143" s="80" t="s">
        <v>181</v>
      </c>
      <c r="X143" s="80" t="s">
        <v>181</v>
      </c>
      <c r="Y143" s="403" t="s">
        <v>181</v>
      </c>
      <c r="Z143" s="80" t="s">
        <v>181</v>
      </c>
      <c r="AA143" s="79" t="s">
        <v>181</v>
      </c>
      <c r="AB143" s="80" t="s">
        <v>181</v>
      </c>
      <c r="AC143" s="80" t="s">
        <v>181</v>
      </c>
      <c r="AD143" s="403" t="s">
        <v>181</v>
      </c>
      <c r="AE143" s="80" t="s">
        <v>181</v>
      </c>
      <c r="AF143" s="79" t="s">
        <v>181</v>
      </c>
      <c r="AG143" s="80" t="s">
        <v>181</v>
      </c>
      <c r="AH143" s="80" t="s">
        <v>181</v>
      </c>
      <c r="AI143" s="403" t="s">
        <v>181</v>
      </c>
      <c r="AJ143" s="80" t="s">
        <v>181</v>
      </c>
      <c r="AK143" s="79" t="s">
        <v>181</v>
      </c>
      <c r="AL143" s="80" t="s">
        <v>181</v>
      </c>
      <c r="AM143" s="80" t="s">
        <v>181</v>
      </c>
      <c r="AN143" s="403" t="s">
        <v>181</v>
      </c>
      <c r="AO143" s="81" t="s">
        <v>181</v>
      </c>
      <c r="AP143" s="197" t="s">
        <v>181</v>
      </c>
      <c r="AQ143" s="186" t="s">
        <v>181</v>
      </c>
      <c r="AR143" s="189" t="s">
        <v>181</v>
      </c>
      <c r="AS143" s="732"/>
      <c r="AT143" s="172"/>
      <c r="AU143" s="172"/>
      <c r="AV143" s="172"/>
      <c r="AW143" s="172"/>
      <c r="AX143" s="172"/>
      <c r="AY143" s="132"/>
      <c r="AZ143" s="132"/>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32"/>
      <c r="CW143" s="127"/>
      <c r="CX143" s="127"/>
      <c r="CY143" s="127"/>
      <c r="CZ143" s="127"/>
      <c r="DA143" s="127"/>
      <c r="DB143" s="132"/>
      <c r="DC143" s="127"/>
      <c r="DD143" s="127"/>
      <c r="DE143" s="127"/>
      <c r="DF143" s="127"/>
      <c r="DG143" s="127"/>
      <c r="DH143" s="132"/>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row>
    <row r="144" spans="1:144" s="58" customFormat="1" ht="9.9499999999999993" customHeight="1">
      <c r="A144" s="55"/>
      <c r="B144" s="84" t="s">
        <v>181</v>
      </c>
      <c r="C144" s="84" t="s">
        <v>181</v>
      </c>
      <c r="D144" s="84" t="s">
        <v>181</v>
      </c>
      <c r="E144" s="56" t="s">
        <v>181</v>
      </c>
      <c r="F144" s="56" t="s">
        <v>181</v>
      </c>
      <c r="G144" s="56" t="s">
        <v>181</v>
      </c>
      <c r="H144" s="56" t="s">
        <v>181</v>
      </c>
      <c r="I144" s="56" t="s">
        <v>181</v>
      </c>
      <c r="J144" s="56" t="s">
        <v>181</v>
      </c>
      <c r="K144" s="56" t="s">
        <v>181</v>
      </c>
      <c r="L144" s="68" t="s">
        <v>181</v>
      </c>
      <c r="M144" s="152" t="s">
        <v>181</v>
      </c>
      <c r="N144" s="152" t="s">
        <v>181</v>
      </c>
      <c r="O144" s="401" t="s">
        <v>181</v>
      </c>
      <c r="P144" s="152" t="s">
        <v>181</v>
      </c>
      <c r="Q144" s="68" t="s">
        <v>181</v>
      </c>
      <c r="R144" s="152" t="s">
        <v>181</v>
      </c>
      <c r="S144" s="152" t="s">
        <v>181</v>
      </c>
      <c r="T144" s="401" t="s">
        <v>181</v>
      </c>
      <c r="U144" s="152" t="s">
        <v>181</v>
      </c>
      <c r="V144" s="68" t="s">
        <v>181</v>
      </c>
      <c r="W144" s="152" t="s">
        <v>181</v>
      </c>
      <c r="X144" s="152" t="s">
        <v>181</v>
      </c>
      <c r="Y144" s="401" t="s">
        <v>181</v>
      </c>
      <c r="Z144" s="152" t="s">
        <v>181</v>
      </c>
      <c r="AA144" s="68" t="s">
        <v>181</v>
      </c>
      <c r="AB144" s="152" t="s">
        <v>181</v>
      </c>
      <c r="AC144" s="152" t="s">
        <v>181</v>
      </c>
      <c r="AD144" s="401" t="s">
        <v>181</v>
      </c>
      <c r="AE144" s="152" t="s">
        <v>181</v>
      </c>
      <c r="AF144" s="68" t="s">
        <v>181</v>
      </c>
      <c r="AG144" s="152" t="s">
        <v>181</v>
      </c>
      <c r="AH144" s="152" t="s">
        <v>181</v>
      </c>
      <c r="AI144" s="401" t="s">
        <v>181</v>
      </c>
      <c r="AJ144" s="152" t="s">
        <v>181</v>
      </c>
      <c r="AK144" s="68" t="s">
        <v>181</v>
      </c>
      <c r="AL144" s="152" t="s">
        <v>181</v>
      </c>
      <c r="AM144" s="152" t="s">
        <v>181</v>
      </c>
      <c r="AN144" s="401" t="s">
        <v>181</v>
      </c>
      <c r="AO144" s="85" t="s">
        <v>181</v>
      </c>
      <c r="AP144" s="187" t="s">
        <v>181</v>
      </c>
      <c r="AQ144" s="185" t="s">
        <v>181</v>
      </c>
      <c r="AR144" s="188" t="s">
        <v>181</v>
      </c>
      <c r="AS144" s="729"/>
      <c r="AT144" s="132" t="s">
        <v>181</v>
      </c>
      <c r="AU144" s="132" t="s">
        <v>181</v>
      </c>
      <c r="AV144" s="132" t="s">
        <v>181</v>
      </c>
      <c r="AW144" s="132" t="s">
        <v>181</v>
      </c>
      <c r="AX144" s="132" t="s">
        <v>181</v>
      </c>
      <c r="AY144" s="132" t="s">
        <v>181</v>
      </c>
      <c r="AZ144" s="132" t="s">
        <v>181</v>
      </c>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32" t="s">
        <v>181</v>
      </c>
      <c r="CW144" s="127"/>
      <c r="CX144" s="127"/>
      <c r="CY144" s="127"/>
      <c r="CZ144" s="127"/>
      <c r="DA144" s="127"/>
      <c r="DB144" s="132" t="s">
        <v>181</v>
      </c>
      <c r="DC144" s="127"/>
      <c r="DD144" s="127"/>
      <c r="DE144" s="127"/>
      <c r="DF144" s="127"/>
      <c r="DG144" s="127"/>
      <c r="DH144" s="132" t="s">
        <v>181</v>
      </c>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row>
    <row r="145" spans="1:144" s="58" customFormat="1" ht="20.25" customHeight="1">
      <c r="A145" s="55"/>
      <c r="B145" s="56" t="s">
        <v>210</v>
      </c>
      <c r="C145" s="56"/>
      <c r="D145" s="56"/>
      <c r="E145" s="56" t="s">
        <v>181</v>
      </c>
      <c r="F145" s="56" t="s">
        <v>181</v>
      </c>
      <c r="G145" s="56" t="s">
        <v>181</v>
      </c>
      <c r="H145" s="56" t="s">
        <v>181</v>
      </c>
      <c r="I145" s="56" t="s">
        <v>181</v>
      </c>
      <c r="J145" s="56" t="s">
        <v>181</v>
      </c>
      <c r="K145" s="56" t="s">
        <v>181</v>
      </c>
      <c r="L145" s="68" t="s">
        <v>181</v>
      </c>
      <c r="M145" s="152" t="s">
        <v>181</v>
      </c>
      <c r="N145" s="152" t="s">
        <v>181</v>
      </c>
      <c r="O145" s="401" t="s">
        <v>181</v>
      </c>
      <c r="P145" s="152" t="s">
        <v>181</v>
      </c>
      <c r="Q145" s="68" t="s">
        <v>181</v>
      </c>
      <c r="R145" s="152" t="s">
        <v>181</v>
      </c>
      <c r="S145" s="152" t="s">
        <v>181</v>
      </c>
      <c r="T145" s="401" t="s">
        <v>181</v>
      </c>
      <c r="U145" s="152" t="s">
        <v>181</v>
      </c>
      <c r="V145" s="68" t="s">
        <v>181</v>
      </c>
      <c r="W145" s="152" t="s">
        <v>181</v>
      </c>
      <c r="X145" s="152" t="s">
        <v>181</v>
      </c>
      <c r="Y145" s="401" t="s">
        <v>181</v>
      </c>
      <c r="Z145" s="152" t="s">
        <v>181</v>
      </c>
      <c r="AA145" s="68" t="s">
        <v>181</v>
      </c>
      <c r="AB145" s="152" t="s">
        <v>181</v>
      </c>
      <c r="AC145" s="152" t="s">
        <v>181</v>
      </c>
      <c r="AD145" s="401" t="s">
        <v>181</v>
      </c>
      <c r="AE145" s="152" t="s">
        <v>181</v>
      </c>
      <c r="AF145" s="68" t="s">
        <v>181</v>
      </c>
      <c r="AG145" s="152" t="s">
        <v>181</v>
      </c>
      <c r="AH145" s="152" t="s">
        <v>181</v>
      </c>
      <c r="AI145" s="401" t="s">
        <v>181</v>
      </c>
      <c r="AJ145" s="152" t="s">
        <v>181</v>
      </c>
      <c r="AK145" s="68" t="s">
        <v>181</v>
      </c>
      <c r="AL145" s="152" t="s">
        <v>181</v>
      </c>
      <c r="AM145" s="152" t="s">
        <v>181</v>
      </c>
      <c r="AN145" s="401" t="s">
        <v>181</v>
      </c>
      <c r="AO145" s="85" t="s">
        <v>181</v>
      </c>
      <c r="AP145" s="187" t="s">
        <v>181</v>
      </c>
      <c r="AQ145" s="192" t="s">
        <v>181</v>
      </c>
      <c r="AR145" s="188" t="s">
        <v>181</v>
      </c>
      <c r="AS145" s="729"/>
      <c r="AT145" s="132" t="s">
        <v>181</v>
      </c>
      <c r="AU145" s="132" t="s">
        <v>181</v>
      </c>
      <c r="AV145" s="132" t="s">
        <v>181</v>
      </c>
      <c r="AW145" s="132" t="s">
        <v>181</v>
      </c>
      <c r="AX145" s="132" t="s">
        <v>181</v>
      </c>
      <c r="AY145" s="132" t="s">
        <v>181</v>
      </c>
      <c r="AZ145" s="132" t="s">
        <v>181</v>
      </c>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32" t="s">
        <v>181</v>
      </c>
      <c r="CW145" s="127"/>
      <c r="CX145" s="127"/>
      <c r="CY145" s="127"/>
      <c r="CZ145" s="127"/>
      <c r="DA145" s="127"/>
      <c r="DB145" s="132" t="s">
        <v>181</v>
      </c>
      <c r="DC145" s="127"/>
      <c r="DD145" s="127"/>
      <c r="DE145" s="127"/>
      <c r="DF145" s="127"/>
      <c r="DG145" s="127"/>
      <c r="DH145" s="132" t="s">
        <v>181</v>
      </c>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row>
    <row r="146" spans="1:144" s="58" customFormat="1" ht="20.25" customHeight="1">
      <c r="A146" s="55" t="s">
        <v>181</v>
      </c>
      <c r="B146" s="56">
        <v>1</v>
      </c>
      <c r="C146" s="1118" t="s">
        <v>9</v>
      </c>
      <c r="D146" s="1123"/>
      <c r="E146" s="1123"/>
      <c r="F146" s="1123"/>
      <c r="G146" s="1123"/>
      <c r="H146" s="1123"/>
      <c r="I146" s="1123"/>
      <c r="J146" s="1123"/>
      <c r="K146" s="56" t="s">
        <v>181</v>
      </c>
      <c r="L146" s="68" t="s">
        <v>181</v>
      </c>
      <c r="M146" s="152" t="s">
        <v>181</v>
      </c>
      <c r="N146" s="152" t="s">
        <v>181</v>
      </c>
      <c r="O146" s="401" t="s">
        <v>181</v>
      </c>
      <c r="P146" s="152" t="s">
        <v>181</v>
      </c>
      <c r="Q146" s="68" t="s">
        <v>181</v>
      </c>
      <c r="R146" s="152" t="s">
        <v>181</v>
      </c>
      <c r="S146" s="152" t="s">
        <v>181</v>
      </c>
      <c r="T146" s="401" t="s">
        <v>181</v>
      </c>
      <c r="U146" s="152" t="s">
        <v>181</v>
      </c>
      <c r="V146" s="68" t="s">
        <v>181</v>
      </c>
      <c r="W146" s="152" t="s">
        <v>181</v>
      </c>
      <c r="X146" s="152" t="s">
        <v>181</v>
      </c>
      <c r="Y146" s="401" t="s">
        <v>181</v>
      </c>
      <c r="Z146" s="152" t="s">
        <v>181</v>
      </c>
      <c r="AA146" s="68" t="s">
        <v>181</v>
      </c>
      <c r="AB146" s="152" t="s">
        <v>181</v>
      </c>
      <c r="AC146" s="152" t="s">
        <v>181</v>
      </c>
      <c r="AD146" s="401" t="s">
        <v>181</v>
      </c>
      <c r="AE146" s="152" t="s">
        <v>181</v>
      </c>
      <c r="AF146" s="68" t="s">
        <v>181</v>
      </c>
      <c r="AG146" s="152" t="s">
        <v>181</v>
      </c>
      <c r="AH146" s="152" t="s">
        <v>181</v>
      </c>
      <c r="AI146" s="401" t="s">
        <v>181</v>
      </c>
      <c r="AJ146" s="152" t="s">
        <v>181</v>
      </c>
      <c r="AK146" s="68" t="s">
        <v>181</v>
      </c>
      <c r="AL146" s="152" t="s">
        <v>181</v>
      </c>
      <c r="AM146" s="152" t="s">
        <v>181</v>
      </c>
      <c r="AN146" s="401" t="s">
        <v>181</v>
      </c>
      <c r="AO146" s="85" t="s">
        <v>181</v>
      </c>
      <c r="AP146" s="187" t="s">
        <v>181</v>
      </c>
      <c r="AQ146" s="185" t="s">
        <v>181</v>
      </c>
      <c r="AR146" s="188" t="s">
        <v>181</v>
      </c>
      <c r="AS146" s="729"/>
      <c r="AT146" s="132" t="s">
        <v>181</v>
      </c>
      <c r="AU146" s="132" t="s">
        <v>181</v>
      </c>
      <c r="AV146" s="132" t="s">
        <v>181</v>
      </c>
      <c r="AW146" s="132" t="s">
        <v>181</v>
      </c>
      <c r="AX146" s="132" t="s">
        <v>181</v>
      </c>
      <c r="AY146" s="132" t="s">
        <v>181</v>
      </c>
      <c r="AZ146" s="132" t="s">
        <v>181</v>
      </c>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32" t="s">
        <v>181</v>
      </c>
      <c r="CW146" s="127"/>
      <c r="CX146" s="127"/>
      <c r="CY146" s="127"/>
      <c r="CZ146" s="127"/>
      <c r="DA146" s="127"/>
      <c r="DB146" s="132" t="s">
        <v>181</v>
      </c>
      <c r="DC146" s="127"/>
      <c r="DD146" s="127"/>
      <c r="DE146" s="127"/>
      <c r="DF146" s="127"/>
      <c r="DG146" s="127"/>
      <c r="DH146" s="132" t="s">
        <v>181</v>
      </c>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row>
    <row r="147" spans="1:144" s="58" customFormat="1" ht="20.25" customHeight="1">
      <c r="A147" s="55" t="s">
        <v>181</v>
      </c>
      <c r="B147" s="56" t="s">
        <v>181</v>
      </c>
      <c r="C147" s="56" t="s">
        <v>181</v>
      </c>
      <c r="D147" s="1090" t="s">
        <v>211</v>
      </c>
      <c r="E147" s="1091"/>
      <c r="F147" s="1091"/>
      <c r="G147" s="1091"/>
      <c r="H147" s="1091"/>
      <c r="I147" s="1091"/>
      <c r="J147" s="1091"/>
      <c r="K147" s="56" t="s">
        <v>181</v>
      </c>
      <c r="L147" s="68" t="s">
        <v>181</v>
      </c>
      <c r="M147" s="152" t="s">
        <v>181</v>
      </c>
      <c r="N147" s="152" t="s">
        <v>181</v>
      </c>
      <c r="O147" s="410"/>
      <c r="P147" s="152"/>
      <c r="Q147" s="68"/>
      <c r="R147" s="152"/>
      <c r="S147" s="152"/>
      <c r="T147" s="410"/>
      <c r="U147" s="152"/>
      <c r="V147" s="68"/>
      <c r="W147" s="152"/>
      <c r="X147" s="152"/>
      <c r="Y147" s="410"/>
      <c r="Z147" s="152"/>
      <c r="AA147" s="68"/>
      <c r="AB147" s="152"/>
      <c r="AC147" s="152"/>
      <c r="AD147" s="410"/>
      <c r="AE147" s="152"/>
      <c r="AF147" s="68"/>
      <c r="AG147" s="152"/>
      <c r="AH147" s="152"/>
      <c r="AI147" s="410"/>
      <c r="AJ147" s="152"/>
      <c r="AK147" s="68"/>
      <c r="AL147" s="152"/>
      <c r="AM147" s="152"/>
      <c r="AN147" s="410"/>
      <c r="AO147" s="85" t="s">
        <v>181</v>
      </c>
      <c r="AP147" s="187" t="s">
        <v>181</v>
      </c>
      <c r="AQ147" s="52">
        <f>SUM(O147:AN147)</f>
        <v>0</v>
      </c>
      <c r="AR147" s="188" t="s">
        <v>181</v>
      </c>
      <c r="AS147" s="729"/>
      <c r="AT147" s="132" t="s">
        <v>181</v>
      </c>
      <c r="AU147" s="132" t="s">
        <v>181</v>
      </c>
      <c r="AV147" s="132" t="s">
        <v>181</v>
      </c>
      <c r="AW147" s="132" t="s">
        <v>181</v>
      </c>
      <c r="AX147" s="132" t="s">
        <v>181</v>
      </c>
      <c r="AY147" s="132" t="s">
        <v>181</v>
      </c>
      <c r="AZ147" s="132" t="s">
        <v>181</v>
      </c>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32" t="s">
        <v>181</v>
      </c>
      <c r="CW147" s="127"/>
      <c r="CX147" s="127"/>
      <c r="CY147" s="127"/>
      <c r="CZ147" s="127"/>
      <c r="DA147" s="127"/>
      <c r="DB147" s="132" t="s">
        <v>181</v>
      </c>
      <c r="DC147" s="127"/>
      <c r="DD147" s="127"/>
      <c r="DE147" s="127"/>
      <c r="DF147" s="127"/>
      <c r="DG147" s="127"/>
      <c r="DH147" s="132" t="s">
        <v>181</v>
      </c>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row>
    <row r="148" spans="1:144" s="58" customFormat="1" ht="20.25" customHeight="1">
      <c r="A148" s="55"/>
      <c r="B148" s="56"/>
      <c r="C148" s="56"/>
      <c r="D148" s="1068" t="s">
        <v>211</v>
      </c>
      <c r="E148" s="966"/>
      <c r="F148" s="966"/>
      <c r="G148" s="966"/>
      <c r="H148" s="966"/>
      <c r="I148" s="966"/>
      <c r="J148" s="966"/>
      <c r="K148" s="56"/>
      <c r="L148" s="68"/>
      <c r="M148" s="152"/>
      <c r="N148" s="152"/>
      <c r="O148" s="412"/>
      <c r="P148" s="152"/>
      <c r="Q148" s="68"/>
      <c r="R148" s="152"/>
      <c r="S148" s="152"/>
      <c r="T148" s="412"/>
      <c r="U148" s="152"/>
      <c r="V148" s="68"/>
      <c r="W148" s="152"/>
      <c r="X148" s="152"/>
      <c r="Y148" s="412"/>
      <c r="Z148" s="152"/>
      <c r="AA148" s="68"/>
      <c r="AB148" s="152"/>
      <c r="AC148" s="152"/>
      <c r="AD148" s="412"/>
      <c r="AE148" s="152"/>
      <c r="AF148" s="68"/>
      <c r="AG148" s="152"/>
      <c r="AH148" s="152"/>
      <c r="AI148" s="412"/>
      <c r="AJ148" s="152"/>
      <c r="AK148" s="68"/>
      <c r="AL148" s="152"/>
      <c r="AM148" s="152"/>
      <c r="AN148" s="412"/>
      <c r="AO148" s="85"/>
      <c r="AP148" s="187"/>
      <c r="AQ148" s="52">
        <f t="shared" ref="AQ148:AQ158" si="89">SUM(O148:AN148)</f>
        <v>0</v>
      </c>
      <c r="AR148" s="188"/>
      <c r="AS148" s="729"/>
      <c r="AT148" s="132" t="s">
        <v>181</v>
      </c>
      <c r="AU148" s="132" t="s">
        <v>181</v>
      </c>
      <c r="AV148" s="132" t="s">
        <v>181</v>
      </c>
      <c r="AW148" s="132" t="s">
        <v>181</v>
      </c>
      <c r="AX148" s="132" t="s">
        <v>181</v>
      </c>
      <c r="AY148" s="132" t="s">
        <v>181</v>
      </c>
      <c r="AZ148" s="132" t="s">
        <v>181</v>
      </c>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32" t="s">
        <v>181</v>
      </c>
      <c r="CW148" s="127"/>
      <c r="CX148" s="127"/>
      <c r="CY148" s="127"/>
      <c r="CZ148" s="127"/>
      <c r="DA148" s="127"/>
      <c r="DB148" s="132" t="s">
        <v>181</v>
      </c>
      <c r="DC148" s="127"/>
      <c r="DD148" s="127"/>
      <c r="DE148" s="127"/>
      <c r="DF148" s="127"/>
      <c r="DG148" s="127"/>
      <c r="DH148" s="132" t="s">
        <v>181</v>
      </c>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row>
    <row r="149" spans="1:144" s="58" customFormat="1" ht="20.25" customHeight="1">
      <c r="A149" s="55"/>
      <c r="B149" s="56"/>
      <c r="C149" s="56"/>
      <c r="D149" s="1068" t="s">
        <v>211</v>
      </c>
      <c r="E149" s="966"/>
      <c r="F149" s="966"/>
      <c r="G149" s="966"/>
      <c r="H149" s="966"/>
      <c r="I149" s="966"/>
      <c r="J149" s="966"/>
      <c r="K149" s="56"/>
      <c r="L149" s="68"/>
      <c r="M149" s="152"/>
      <c r="N149" s="152"/>
      <c r="O149" s="412"/>
      <c r="P149" s="152"/>
      <c r="Q149" s="68"/>
      <c r="R149" s="152"/>
      <c r="S149" s="152"/>
      <c r="T149" s="412"/>
      <c r="U149" s="152"/>
      <c r="V149" s="68"/>
      <c r="W149" s="152"/>
      <c r="X149" s="152"/>
      <c r="Y149" s="412"/>
      <c r="Z149" s="152"/>
      <c r="AA149" s="68"/>
      <c r="AB149" s="152"/>
      <c r="AC149" s="152"/>
      <c r="AD149" s="412"/>
      <c r="AE149" s="152"/>
      <c r="AF149" s="68"/>
      <c r="AG149" s="152"/>
      <c r="AH149" s="152"/>
      <c r="AI149" s="412"/>
      <c r="AJ149" s="152"/>
      <c r="AK149" s="68"/>
      <c r="AL149" s="152"/>
      <c r="AM149" s="152"/>
      <c r="AN149" s="412"/>
      <c r="AO149" s="85"/>
      <c r="AP149" s="187"/>
      <c r="AQ149" s="52">
        <f t="shared" si="89"/>
        <v>0</v>
      </c>
      <c r="AR149" s="188"/>
      <c r="AS149" s="729"/>
      <c r="AT149" s="132"/>
      <c r="AU149" s="132"/>
      <c r="AV149" s="132"/>
      <c r="AW149" s="132"/>
      <c r="AX149" s="132"/>
      <c r="AY149" s="132"/>
      <c r="AZ149" s="132"/>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32"/>
      <c r="CW149" s="127"/>
      <c r="CX149" s="127"/>
      <c r="CY149" s="127"/>
      <c r="CZ149" s="127"/>
      <c r="DA149" s="127"/>
      <c r="DB149" s="132"/>
      <c r="DC149" s="127"/>
      <c r="DD149" s="127"/>
      <c r="DE149" s="127"/>
      <c r="DF149" s="127"/>
      <c r="DG149" s="127"/>
      <c r="DH149" s="132"/>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row>
    <row r="150" spans="1:144" s="58" customFormat="1" ht="20.25" customHeight="1">
      <c r="A150" s="55"/>
      <c r="B150" s="56"/>
      <c r="C150" s="56"/>
      <c r="D150" s="1068" t="s">
        <v>211</v>
      </c>
      <c r="E150" s="966"/>
      <c r="F150" s="966"/>
      <c r="G150" s="966"/>
      <c r="H150" s="966"/>
      <c r="I150" s="966"/>
      <c r="J150" s="966"/>
      <c r="K150" s="56"/>
      <c r="L150" s="68"/>
      <c r="M150" s="152"/>
      <c r="N150" s="152"/>
      <c r="O150" s="412"/>
      <c r="P150" s="152"/>
      <c r="Q150" s="68"/>
      <c r="R150" s="152"/>
      <c r="S150" s="152"/>
      <c r="T150" s="412"/>
      <c r="U150" s="152"/>
      <c r="V150" s="68"/>
      <c r="W150" s="152"/>
      <c r="X150" s="152"/>
      <c r="Y150" s="412"/>
      <c r="Z150" s="152"/>
      <c r="AA150" s="68"/>
      <c r="AB150" s="152"/>
      <c r="AC150" s="152"/>
      <c r="AD150" s="412"/>
      <c r="AE150" s="152"/>
      <c r="AF150" s="68"/>
      <c r="AG150" s="152"/>
      <c r="AH150" s="152"/>
      <c r="AI150" s="412"/>
      <c r="AJ150" s="152"/>
      <c r="AK150" s="68"/>
      <c r="AL150" s="152"/>
      <c r="AM150" s="152"/>
      <c r="AN150" s="412"/>
      <c r="AO150" s="85"/>
      <c r="AP150" s="187"/>
      <c r="AQ150" s="52">
        <f t="shared" si="89"/>
        <v>0</v>
      </c>
      <c r="AR150" s="188"/>
      <c r="AS150" s="729"/>
      <c r="AT150" s="132"/>
      <c r="AU150" s="132"/>
      <c r="AV150" s="132"/>
      <c r="AW150" s="132"/>
      <c r="AX150" s="132"/>
      <c r="AY150" s="132"/>
      <c r="AZ150" s="132"/>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32"/>
      <c r="CW150" s="127"/>
      <c r="CX150" s="127"/>
      <c r="CY150" s="127"/>
      <c r="CZ150" s="127"/>
      <c r="DA150" s="127"/>
      <c r="DB150" s="132"/>
      <c r="DC150" s="127"/>
      <c r="DD150" s="127"/>
      <c r="DE150" s="127"/>
      <c r="DF150" s="127"/>
      <c r="DG150" s="127"/>
      <c r="DH150" s="132"/>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row>
    <row r="151" spans="1:144" s="58" customFormat="1" ht="20.25" customHeight="1">
      <c r="A151" s="55"/>
      <c r="B151" s="56"/>
      <c r="C151" s="56"/>
      <c r="D151" s="1068" t="s">
        <v>211</v>
      </c>
      <c r="E151" s="966"/>
      <c r="F151" s="966"/>
      <c r="G151" s="966"/>
      <c r="H151" s="966"/>
      <c r="I151" s="966"/>
      <c r="J151" s="966"/>
      <c r="K151" s="56"/>
      <c r="L151" s="68"/>
      <c r="M151" s="152"/>
      <c r="N151" s="152"/>
      <c r="O151" s="412"/>
      <c r="P151" s="152"/>
      <c r="Q151" s="68"/>
      <c r="R151" s="152"/>
      <c r="S151" s="152"/>
      <c r="T151" s="412"/>
      <c r="U151" s="152"/>
      <c r="V151" s="68"/>
      <c r="W151" s="152"/>
      <c r="X151" s="152"/>
      <c r="Y151" s="412"/>
      <c r="Z151" s="152"/>
      <c r="AA151" s="68"/>
      <c r="AB151" s="152"/>
      <c r="AC151" s="152"/>
      <c r="AD151" s="412"/>
      <c r="AE151" s="152"/>
      <c r="AF151" s="68"/>
      <c r="AG151" s="152"/>
      <c r="AH151" s="152"/>
      <c r="AI151" s="412"/>
      <c r="AJ151" s="152"/>
      <c r="AK151" s="68"/>
      <c r="AL151" s="152"/>
      <c r="AM151" s="152"/>
      <c r="AN151" s="412"/>
      <c r="AO151" s="85"/>
      <c r="AP151" s="187"/>
      <c r="AQ151" s="52">
        <f t="shared" si="89"/>
        <v>0</v>
      </c>
      <c r="AR151" s="188"/>
      <c r="AS151" s="729"/>
      <c r="AT151" s="132"/>
      <c r="AU151" s="132"/>
      <c r="AV151" s="132"/>
      <c r="AW151" s="132"/>
      <c r="AX151" s="132"/>
      <c r="AY151" s="132"/>
      <c r="AZ151" s="132"/>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32"/>
      <c r="CW151" s="127"/>
      <c r="CX151" s="127"/>
      <c r="CY151" s="127"/>
      <c r="CZ151" s="127"/>
      <c r="DA151" s="127"/>
      <c r="DB151" s="132"/>
      <c r="DC151" s="127"/>
      <c r="DD151" s="127"/>
      <c r="DE151" s="127"/>
      <c r="DF151" s="127"/>
      <c r="DG151" s="127"/>
      <c r="DH151" s="132"/>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row>
    <row r="152" spans="1:144" s="58" customFormat="1" ht="20.25" customHeight="1">
      <c r="A152" s="55"/>
      <c r="B152" s="56"/>
      <c r="C152" s="56"/>
      <c r="D152" s="1068" t="s">
        <v>211</v>
      </c>
      <c r="E152" s="966"/>
      <c r="F152" s="966"/>
      <c r="G152" s="966"/>
      <c r="H152" s="966"/>
      <c r="I152" s="966"/>
      <c r="J152" s="966"/>
      <c r="K152" s="56"/>
      <c r="L152" s="68"/>
      <c r="M152" s="152"/>
      <c r="N152" s="152"/>
      <c r="O152" s="412"/>
      <c r="P152" s="152"/>
      <c r="Q152" s="68"/>
      <c r="R152" s="152"/>
      <c r="S152" s="152"/>
      <c r="T152" s="412"/>
      <c r="U152" s="152"/>
      <c r="V152" s="68"/>
      <c r="W152" s="152"/>
      <c r="X152" s="152"/>
      <c r="Y152" s="412"/>
      <c r="Z152" s="152"/>
      <c r="AA152" s="68"/>
      <c r="AB152" s="152"/>
      <c r="AC152" s="152"/>
      <c r="AD152" s="412"/>
      <c r="AE152" s="152"/>
      <c r="AF152" s="68"/>
      <c r="AG152" s="152"/>
      <c r="AH152" s="152"/>
      <c r="AI152" s="412"/>
      <c r="AJ152" s="152"/>
      <c r="AK152" s="68"/>
      <c r="AL152" s="152"/>
      <c r="AM152" s="152"/>
      <c r="AN152" s="412"/>
      <c r="AO152" s="85"/>
      <c r="AP152" s="187"/>
      <c r="AQ152" s="52">
        <f t="shared" si="89"/>
        <v>0</v>
      </c>
      <c r="AR152" s="188"/>
      <c r="AS152" s="729"/>
      <c r="AT152" s="132"/>
      <c r="AU152" s="132"/>
      <c r="AV152" s="132"/>
      <c r="AW152" s="132"/>
      <c r="AX152" s="132"/>
      <c r="AY152" s="132"/>
      <c r="AZ152" s="132"/>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32"/>
      <c r="CW152" s="127"/>
      <c r="CX152" s="127"/>
      <c r="CY152" s="127"/>
      <c r="CZ152" s="127"/>
      <c r="DA152" s="127"/>
      <c r="DB152" s="132"/>
      <c r="DC152" s="127"/>
      <c r="DD152" s="127"/>
      <c r="DE152" s="127"/>
      <c r="DF152" s="127"/>
      <c r="DG152" s="127"/>
      <c r="DH152" s="132"/>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row>
    <row r="153" spans="1:144" s="58" customFormat="1" ht="20.25" customHeight="1">
      <c r="A153" s="55"/>
      <c r="B153" s="56"/>
      <c r="C153" s="56"/>
      <c r="D153" s="1068" t="s">
        <v>211</v>
      </c>
      <c r="E153" s="966"/>
      <c r="F153" s="966"/>
      <c r="G153" s="966"/>
      <c r="H153" s="966"/>
      <c r="I153" s="966"/>
      <c r="J153" s="966"/>
      <c r="K153" s="56"/>
      <c r="L153" s="68"/>
      <c r="M153" s="152"/>
      <c r="N153" s="152"/>
      <c r="O153" s="412"/>
      <c r="P153" s="152"/>
      <c r="Q153" s="68"/>
      <c r="R153" s="152"/>
      <c r="S153" s="152"/>
      <c r="T153" s="412"/>
      <c r="U153" s="152"/>
      <c r="V153" s="68"/>
      <c r="W153" s="152"/>
      <c r="X153" s="152"/>
      <c r="Y153" s="412"/>
      <c r="Z153" s="152"/>
      <c r="AA153" s="68"/>
      <c r="AB153" s="152"/>
      <c r="AC153" s="152"/>
      <c r="AD153" s="412"/>
      <c r="AE153" s="152"/>
      <c r="AF153" s="68"/>
      <c r="AG153" s="152"/>
      <c r="AH153" s="152"/>
      <c r="AI153" s="412"/>
      <c r="AJ153" s="152"/>
      <c r="AK153" s="68"/>
      <c r="AL153" s="152"/>
      <c r="AM153" s="152"/>
      <c r="AN153" s="412"/>
      <c r="AO153" s="85"/>
      <c r="AP153" s="187"/>
      <c r="AQ153" s="52">
        <f t="shared" si="89"/>
        <v>0</v>
      </c>
      <c r="AR153" s="188"/>
      <c r="AS153" s="729"/>
      <c r="AT153" s="132"/>
      <c r="AU153" s="132"/>
      <c r="AV153" s="132"/>
      <c r="AW153" s="132"/>
      <c r="AX153" s="132"/>
      <c r="AY153" s="132"/>
      <c r="AZ153" s="132"/>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32"/>
      <c r="CW153" s="127"/>
      <c r="CX153" s="127"/>
      <c r="CY153" s="127"/>
      <c r="CZ153" s="127"/>
      <c r="DA153" s="127"/>
      <c r="DB153" s="132"/>
      <c r="DC153" s="127"/>
      <c r="DD153" s="127"/>
      <c r="DE153" s="127"/>
      <c r="DF153" s="127"/>
      <c r="DG153" s="127"/>
      <c r="DH153" s="132"/>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row>
    <row r="154" spans="1:144" s="58" customFormat="1" ht="20.25" customHeight="1">
      <c r="A154" s="55"/>
      <c r="B154" s="56"/>
      <c r="C154" s="56"/>
      <c r="D154" s="1068" t="s">
        <v>211</v>
      </c>
      <c r="E154" s="966"/>
      <c r="F154" s="966"/>
      <c r="G154" s="966"/>
      <c r="H154" s="966"/>
      <c r="I154" s="966"/>
      <c r="J154" s="966"/>
      <c r="K154" s="56"/>
      <c r="L154" s="68"/>
      <c r="M154" s="152"/>
      <c r="N154" s="152"/>
      <c r="O154" s="412"/>
      <c r="P154" s="152"/>
      <c r="Q154" s="68"/>
      <c r="R154" s="152"/>
      <c r="S154" s="152"/>
      <c r="T154" s="412"/>
      <c r="U154" s="152"/>
      <c r="V154" s="68"/>
      <c r="W154" s="152"/>
      <c r="X154" s="152"/>
      <c r="Y154" s="412"/>
      <c r="Z154" s="152"/>
      <c r="AA154" s="68"/>
      <c r="AB154" s="152"/>
      <c r="AC154" s="152"/>
      <c r="AD154" s="412"/>
      <c r="AE154" s="152"/>
      <c r="AF154" s="68"/>
      <c r="AG154" s="152"/>
      <c r="AH154" s="152"/>
      <c r="AI154" s="412"/>
      <c r="AJ154" s="152"/>
      <c r="AK154" s="68"/>
      <c r="AL154" s="152"/>
      <c r="AM154" s="152"/>
      <c r="AN154" s="412"/>
      <c r="AO154" s="85"/>
      <c r="AP154" s="187"/>
      <c r="AQ154" s="52">
        <f t="shared" si="89"/>
        <v>0</v>
      </c>
      <c r="AR154" s="188"/>
      <c r="AS154" s="729"/>
      <c r="AT154" s="132"/>
      <c r="AU154" s="132"/>
      <c r="AV154" s="132"/>
      <c r="AW154" s="132"/>
      <c r="AX154" s="132"/>
      <c r="AY154" s="132"/>
      <c r="AZ154" s="132"/>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32"/>
      <c r="CW154" s="127"/>
      <c r="CX154" s="127"/>
      <c r="CY154" s="127"/>
      <c r="CZ154" s="127"/>
      <c r="DA154" s="127"/>
      <c r="DB154" s="132"/>
      <c r="DC154" s="127"/>
      <c r="DD154" s="127"/>
      <c r="DE154" s="127"/>
      <c r="DF154" s="127"/>
      <c r="DG154" s="127"/>
      <c r="DH154" s="132"/>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row>
    <row r="155" spans="1:144" s="58" customFormat="1" ht="20.25" customHeight="1">
      <c r="A155" s="55"/>
      <c r="B155" s="56"/>
      <c r="C155" s="56"/>
      <c r="D155" s="1068" t="s">
        <v>211</v>
      </c>
      <c r="E155" s="966"/>
      <c r="F155" s="966"/>
      <c r="G155" s="966"/>
      <c r="H155" s="966"/>
      <c r="I155" s="966"/>
      <c r="J155" s="966"/>
      <c r="K155" s="56"/>
      <c r="L155" s="68"/>
      <c r="M155" s="152"/>
      <c r="N155" s="152"/>
      <c r="O155" s="412"/>
      <c r="P155" s="152"/>
      <c r="Q155" s="68"/>
      <c r="R155" s="152"/>
      <c r="S155" s="152"/>
      <c r="T155" s="412"/>
      <c r="U155" s="152"/>
      <c r="V155" s="68"/>
      <c r="W155" s="152"/>
      <c r="X155" s="152"/>
      <c r="Y155" s="412"/>
      <c r="Z155" s="152"/>
      <c r="AA155" s="68"/>
      <c r="AB155" s="152"/>
      <c r="AC155" s="152"/>
      <c r="AD155" s="412"/>
      <c r="AE155" s="152"/>
      <c r="AF155" s="68"/>
      <c r="AG155" s="152"/>
      <c r="AH155" s="152"/>
      <c r="AI155" s="412"/>
      <c r="AJ155" s="152"/>
      <c r="AK155" s="68"/>
      <c r="AL155" s="152"/>
      <c r="AM155" s="152"/>
      <c r="AN155" s="412"/>
      <c r="AO155" s="85"/>
      <c r="AP155" s="187"/>
      <c r="AQ155" s="52">
        <f t="shared" si="89"/>
        <v>0</v>
      </c>
      <c r="AR155" s="188"/>
      <c r="AS155" s="729"/>
      <c r="AT155" s="132"/>
      <c r="AU155" s="132"/>
      <c r="AV155" s="132"/>
      <c r="AW155" s="132"/>
      <c r="AX155" s="132"/>
      <c r="AY155" s="132"/>
      <c r="AZ155" s="132"/>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32"/>
      <c r="CW155" s="127"/>
      <c r="CX155" s="127"/>
      <c r="CY155" s="127"/>
      <c r="CZ155" s="127"/>
      <c r="DA155" s="127"/>
      <c r="DB155" s="132"/>
      <c r="DC155" s="127"/>
      <c r="DD155" s="127"/>
      <c r="DE155" s="127"/>
      <c r="DF155" s="127"/>
      <c r="DG155" s="127"/>
      <c r="DH155" s="132"/>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row>
    <row r="156" spans="1:144" s="58" customFormat="1" ht="20.25" customHeight="1">
      <c r="A156" s="55" t="s">
        <v>181</v>
      </c>
      <c r="B156" s="56" t="s">
        <v>181</v>
      </c>
      <c r="C156" s="56" t="s">
        <v>181</v>
      </c>
      <c r="D156" s="1068" t="s">
        <v>211</v>
      </c>
      <c r="E156" s="966"/>
      <c r="F156" s="966"/>
      <c r="G156" s="966"/>
      <c r="H156" s="966"/>
      <c r="I156" s="966"/>
      <c r="J156" s="966"/>
      <c r="K156" s="56" t="s">
        <v>181</v>
      </c>
      <c r="L156" s="68" t="s">
        <v>181</v>
      </c>
      <c r="M156" s="152" t="s">
        <v>181</v>
      </c>
      <c r="N156" s="152" t="s">
        <v>181</v>
      </c>
      <c r="O156" s="412"/>
      <c r="P156" s="152"/>
      <c r="Q156" s="68"/>
      <c r="R156" s="152"/>
      <c r="S156" s="152"/>
      <c r="T156" s="412"/>
      <c r="U156" s="152"/>
      <c r="V156" s="68"/>
      <c r="W156" s="152"/>
      <c r="X156" s="152"/>
      <c r="Y156" s="412"/>
      <c r="Z156" s="152"/>
      <c r="AA156" s="68"/>
      <c r="AB156" s="152"/>
      <c r="AC156" s="152"/>
      <c r="AD156" s="412"/>
      <c r="AE156" s="152"/>
      <c r="AF156" s="68"/>
      <c r="AG156" s="152"/>
      <c r="AH156" s="152"/>
      <c r="AI156" s="412"/>
      <c r="AJ156" s="152"/>
      <c r="AK156" s="68"/>
      <c r="AL156" s="152"/>
      <c r="AM156" s="152"/>
      <c r="AN156" s="412"/>
      <c r="AO156" s="85" t="s">
        <v>181</v>
      </c>
      <c r="AP156" s="187" t="s">
        <v>181</v>
      </c>
      <c r="AQ156" s="52">
        <f t="shared" si="89"/>
        <v>0</v>
      </c>
      <c r="AR156" s="188" t="s">
        <v>181</v>
      </c>
      <c r="AS156" s="729"/>
      <c r="AT156" s="132"/>
      <c r="AU156" s="132"/>
      <c r="AV156" s="132"/>
      <c r="AW156" s="132"/>
      <c r="AX156" s="132"/>
      <c r="AY156" s="132"/>
      <c r="AZ156" s="132"/>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32"/>
      <c r="CW156" s="127"/>
      <c r="CX156" s="127"/>
      <c r="CY156" s="127"/>
      <c r="CZ156" s="127"/>
      <c r="DA156" s="127"/>
      <c r="DB156" s="132"/>
      <c r="DC156" s="127"/>
      <c r="DD156" s="127"/>
      <c r="DE156" s="127"/>
      <c r="DF156" s="127"/>
      <c r="DG156" s="127"/>
      <c r="DH156" s="132"/>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row>
    <row r="157" spans="1:144" s="58" customFormat="1" ht="9.9499999999999993" customHeight="1">
      <c r="A157" s="55" t="s">
        <v>181</v>
      </c>
      <c r="B157" s="56" t="s">
        <v>181</v>
      </c>
      <c r="C157" s="56" t="s">
        <v>181</v>
      </c>
      <c r="D157" s="56" t="s">
        <v>181</v>
      </c>
      <c r="E157" s="56" t="s">
        <v>181</v>
      </c>
      <c r="F157" s="56" t="s">
        <v>181</v>
      </c>
      <c r="G157" s="56" t="s">
        <v>181</v>
      </c>
      <c r="H157" s="56" t="s">
        <v>181</v>
      </c>
      <c r="I157" s="56" t="s">
        <v>181</v>
      </c>
      <c r="J157" s="56" t="s">
        <v>181</v>
      </c>
      <c r="K157" s="56" t="s">
        <v>181</v>
      </c>
      <c r="L157" s="68" t="s">
        <v>181</v>
      </c>
      <c r="M157" s="152" t="s">
        <v>181</v>
      </c>
      <c r="N157" s="152" t="s">
        <v>181</v>
      </c>
      <c r="O157" s="401"/>
      <c r="P157" s="152"/>
      <c r="Q157" s="68"/>
      <c r="R157" s="152"/>
      <c r="S157" s="152"/>
      <c r="T157" s="401"/>
      <c r="U157" s="152"/>
      <c r="V157" s="68"/>
      <c r="W157" s="152"/>
      <c r="X157" s="152"/>
      <c r="Y157" s="401"/>
      <c r="Z157" s="152"/>
      <c r="AA157" s="68"/>
      <c r="AB157" s="152"/>
      <c r="AC157" s="152"/>
      <c r="AD157" s="401"/>
      <c r="AE157" s="152"/>
      <c r="AF157" s="68"/>
      <c r="AG157" s="152"/>
      <c r="AH157" s="152"/>
      <c r="AI157" s="401"/>
      <c r="AJ157" s="152"/>
      <c r="AK157" s="68"/>
      <c r="AL157" s="152"/>
      <c r="AM157" s="152"/>
      <c r="AN157" s="401"/>
      <c r="AO157" s="85" t="s">
        <v>181</v>
      </c>
      <c r="AP157" s="187" t="s">
        <v>181</v>
      </c>
      <c r="AQ157" s="185" t="s">
        <v>181</v>
      </c>
      <c r="AR157" s="188" t="s">
        <v>181</v>
      </c>
      <c r="AS157" s="729"/>
      <c r="AT157" s="132" t="s">
        <v>181</v>
      </c>
      <c r="AU157" s="132" t="s">
        <v>181</v>
      </c>
      <c r="AV157" s="132" t="s">
        <v>181</v>
      </c>
      <c r="AW157" s="132" t="s">
        <v>181</v>
      </c>
      <c r="AX157" s="132" t="s">
        <v>181</v>
      </c>
      <c r="AY157" s="132" t="s">
        <v>181</v>
      </c>
      <c r="AZ157" s="132" t="s">
        <v>181</v>
      </c>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32" t="s">
        <v>181</v>
      </c>
      <c r="CW157" s="127"/>
      <c r="CX157" s="127"/>
      <c r="CY157" s="127"/>
      <c r="CZ157" s="127"/>
      <c r="DA157" s="127"/>
      <c r="DB157" s="132" t="s">
        <v>181</v>
      </c>
      <c r="DC157" s="127"/>
      <c r="DD157" s="127"/>
      <c r="DE157" s="127"/>
      <c r="DF157" s="127"/>
      <c r="DG157" s="127"/>
      <c r="DH157" s="132" t="s">
        <v>181</v>
      </c>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row>
    <row r="158" spans="1:144" s="58" customFormat="1" ht="20.25" customHeight="1">
      <c r="A158" s="55" t="s">
        <v>181</v>
      </c>
      <c r="B158" s="56">
        <v>2</v>
      </c>
      <c r="C158" s="1118" t="s">
        <v>212</v>
      </c>
      <c r="D158" s="1123"/>
      <c r="E158" s="1123"/>
      <c r="F158" s="1123"/>
      <c r="G158" s="1123"/>
      <c r="H158" s="1123"/>
      <c r="I158" s="1123"/>
      <c r="J158" s="1123"/>
      <c r="K158" s="56" t="s">
        <v>181</v>
      </c>
      <c r="L158" s="68" t="s">
        <v>181</v>
      </c>
      <c r="M158" s="152" t="s">
        <v>181</v>
      </c>
      <c r="N158" s="152" t="s">
        <v>181</v>
      </c>
      <c r="O158" s="410"/>
      <c r="P158" s="152"/>
      <c r="Q158" s="68"/>
      <c r="R158" s="152"/>
      <c r="S158" s="152"/>
      <c r="T158" s="410"/>
      <c r="U158" s="152"/>
      <c r="V158" s="68"/>
      <c r="W158" s="152"/>
      <c r="X158" s="152"/>
      <c r="Y158" s="410"/>
      <c r="Z158" s="152"/>
      <c r="AA158" s="68"/>
      <c r="AB158" s="152"/>
      <c r="AC158" s="152"/>
      <c r="AD158" s="410"/>
      <c r="AE158" s="152"/>
      <c r="AF158" s="68"/>
      <c r="AG158" s="152"/>
      <c r="AH158" s="152"/>
      <c r="AI158" s="410"/>
      <c r="AJ158" s="152"/>
      <c r="AK158" s="68"/>
      <c r="AL158" s="152"/>
      <c r="AM158" s="152"/>
      <c r="AN158" s="410"/>
      <c r="AO158" s="85" t="s">
        <v>181</v>
      </c>
      <c r="AP158" s="187" t="s">
        <v>181</v>
      </c>
      <c r="AQ158" s="52">
        <f t="shared" si="89"/>
        <v>0</v>
      </c>
      <c r="AR158" s="188" t="s">
        <v>181</v>
      </c>
      <c r="AS158" s="729"/>
      <c r="AT158" s="132" t="s">
        <v>181</v>
      </c>
      <c r="AU158" s="132" t="s">
        <v>181</v>
      </c>
      <c r="AV158" s="132" t="s">
        <v>181</v>
      </c>
      <c r="AW158" s="132" t="s">
        <v>181</v>
      </c>
      <c r="AX158" s="132" t="s">
        <v>181</v>
      </c>
      <c r="AY158" s="132" t="s">
        <v>181</v>
      </c>
      <c r="AZ158" s="132" t="s">
        <v>181</v>
      </c>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32" t="s">
        <v>181</v>
      </c>
      <c r="CW158" s="127"/>
      <c r="CX158" s="127"/>
      <c r="CY158" s="127"/>
      <c r="CZ158" s="127"/>
      <c r="DA158" s="127"/>
      <c r="DB158" s="132" t="s">
        <v>181</v>
      </c>
      <c r="DC158" s="127"/>
      <c r="DD158" s="127"/>
      <c r="DE158" s="127"/>
      <c r="DF158" s="127"/>
      <c r="DG158" s="127"/>
      <c r="DH158" s="132" t="s">
        <v>181</v>
      </c>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row>
    <row r="159" spans="1:144" s="58" customFormat="1" ht="9.9499999999999993" customHeight="1">
      <c r="A159" s="55" t="s">
        <v>181</v>
      </c>
      <c r="B159" s="56" t="s">
        <v>181</v>
      </c>
      <c r="C159" s="56" t="s">
        <v>181</v>
      </c>
      <c r="D159" s="56" t="s">
        <v>181</v>
      </c>
      <c r="E159" s="56" t="s">
        <v>181</v>
      </c>
      <c r="F159" s="56" t="s">
        <v>181</v>
      </c>
      <c r="G159" s="56" t="s">
        <v>181</v>
      </c>
      <c r="H159" s="56" t="s">
        <v>181</v>
      </c>
      <c r="I159" s="56" t="s">
        <v>181</v>
      </c>
      <c r="J159" s="56" t="s">
        <v>181</v>
      </c>
      <c r="K159" s="56" t="s">
        <v>181</v>
      </c>
      <c r="L159" s="68" t="s">
        <v>181</v>
      </c>
      <c r="M159" s="152" t="s">
        <v>181</v>
      </c>
      <c r="N159" s="152" t="s">
        <v>181</v>
      </c>
      <c r="O159" s="401"/>
      <c r="P159" s="152"/>
      <c r="Q159" s="68"/>
      <c r="R159" s="152"/>
      <c r="S159" s="152"/>
      <c r="T159" s="401"/>
      <c r="U159" s="152"/>
      <c r="V159" s="68"/>
      <c r="W159" s="152"/>
      <c r="X159" s="152"/>
      <c r="Y159" s="401"/>
      <c r="Z159" s="152"/>
      <c r="AA159" s="68"/>
      <c r="AB159" s="152"/>
      <c r="AC159" s="152"/>
      <c r="AD159" s="401"/>
      <c r="AE159" s="152"/>
      <c r="AF159" s="68"/>
      <c r="AG159" s="152"/>
      <c r="AH159" s="152"/>
      <c r="AI159" s="401"/>
      <c r="AJ159" s="152"/>
      <c r="AK159" s="68"/>
      <c r="AL159" s="152"/>
      <c r="AM159" s="152"/>
      <c r="AN159" s="401"/>
      <c r="AO159" s="85" t="s">
        <v>181</v>
      </c>
      <c r="AP159" s="187" t="s">
        <v>181</v>
      </c>
      <c r="AQ159" s="185" t="s">
        <v>181</v>
      </c>
      <c r="AR159" s="188" t="s">
        <v>181</v>
      </c>
      <c r="AS159" s="729"/>
      <c r="AT159" s="132" t="s">
        <v>181</v>
      </c>
      <c r="AU159" s="132" t="s">
        <v>181</v>
      </c>
      <c r="AV159" s="132" t="s">
        <v>181</v>
      </c>
      <c r="AW159" s="132" t="s">
        <v>181</v>
      </c>
      <c r="AX159" s="132" t="s">
        <v>181</v>
      </c>
      <c r="AY159" s="132" t="s">
        <v>181</v>
      </c>
      <c r="AZ159" s="132" t="s">
        <v>181</v>
      </c>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32" t="s">
        <v>181</v>
      </c>
      <c r="CW159" s="127"/>
      <c r="CX159" s="127"/>
      <c r="CY159" s="127"/>
      <c r="CZ159" s="127"/>
      <c r="DA159" s="127"/>
      <c r="DB159" s="132" t="s">
        <v>181</v>
      </c>
      <c r="DC159" s="127"/>
      <c r="DD159" s="127"/>
      <c r="DE159" s="127"/>
      <c r="DF159" s="127"/>
      <c r="DG159" s="127"/>
      <c r="DH159" s="132" t="s">
        <v>181</v>
      </c>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row>
    <row r="160" spans="1:144" s="58" customFormat="1" ht="20.25" customHeight="1">
      <c r="A160" s="55" t="s">
        <v>181</v>
      </c>
      <c r="B160" s="56">
        <v>3</v>
      </c>
      <c r="C160" s="1118" t="s">
        <v>241</v>
      </c>
      <c r="D160" s="1123"/>
      <c r="E160" s="1123"/>
      <c r="F160" s="1123"/>
      <c r="G160" s="1123"/>
      <c r="H160" s="1123"/>
      <c r="I160" s="1123"/>
      <c r="J160" s="1123"/>
      <c r="K160" s="56" t="s">
        <v>181</v>
      </c>
      <c r="L160" s="68" t="s">
        <v>181</v>
      </c>
      <c r="M160" s="152" t="s">
        <v>181</v>
      </c>
      <c r="N160" s="152" t="s">
        <v>181</v>
      </c>
      <c r="O160" s="401"/>
      <c r="P160" s="152"/>
      <c r="Q160" s="68"/>
      <c r="R160" s="152"/>
      <c r="S160" s="152"/>
      <c r="T160" s="401"/>
      <c r="U160" s="152"/>
      <c r="V160" s="68"/>
      <c r="W160" s="152"/>
      <c r="X160" s="152"/>
      <c r="Y160" s="401"/>
      <c r="Z160" s="152"/>
      <c r="AA160" s="68"/>
      <c r="AB160" s="152"/>
      <c r="AC160" s="152"/>
      <c r="AD160" s="401"/>
      <c r="AE160" s="152"/>
      <c r="AF160" s="68"/>
      <c r="AG160" s="152"/>
      <c r="AH160" s="152"/>
      <c r="AI160" s="401"/>
      <c r="AJ160" s="152"/>
      <c r="AK160" s="68"/>
      <c r="AL160" s="152"/>
      <c r="AM160" s="152"/>
      <c r="AN160" s="401"/>
      <c r="AO160" s="85" t="s">
        <v>181</v>
      </c>
      <c r="AP160" s="187" t="s">
        <v>181</v>
      </c>
      <c r="AQ160" s="185" t="s">
        <v>181</v>
      </c>
      <c r="AR160" s="188" t="s">
        <v>181</v>
      </c>
      <c r="AS160" s="729"/>
      <c r="AT160" s="132" t="s">
        <v>181</v>
      </c>
      <c r="AU160" s="132" t="s">
        <v>181</v>
      </c>
      <c r="AV160" s="132" t="s">
        <v>181</v>
      </c>
      <c r="AW160" s="132" t="s">
        <v>181</v>
      </c>
      <c r="AX160" s="132" t="s">
        <v>181</v>
      </c>
      <c r="AY160" s="132" t="s">
        <v>181</v>
      </c>
      <c r="AZ160" s="132" t="s">
        <v>181</v>
      </c>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32" t="s">
        <v>181</v>
      </c>
      <c r="CW160" s="127"/>
      <c r="CX160" s="127"/>
      <c r="CY160" s="127"/>
      <c r="CZ160" s="127"/>
      <c r="DA160" s="127"/>
      <c r="DB160" s="132" t="s">
        <v>181</v>
      </c>
      <c r="DC160" s="127"/>
      <c r="DD160" s="127"/>
      <c r="DE160" s="127"/>
      <c r="DF160" s="127"/>
      <c r="DG160" s="127"/>
      <c r="DH160" s="132" t="s">
        <v>181</v>
      </c>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row>
    <row r="161" spans="1:144" s="58" customFormat="1" ht="20.25" customHeight="1">
      <c r="A161" s="55" t="s">
        <v>181</v>
      </c>
      <c r="B161" s="56" t="s">
        <v>181</v>
      </c>
      <c r="C161" s="56" t="s">
        <v>181</v>
      </c>
      <c r="D161" s="1072" t="s">
        <v>213</v>
      </c>
      <c r="E161" s="1073"/>
      <c r="F161" s="1073"/>
      <c r="G161" s="1073"/>
      <c r="H161" s="1073"/>
      <c r="I161" s="1073"/>
      <c r="J161" s="1073"/>
      <c r="K161" s="56" t="s">
        <v>181</v>
      </c>
      <c r="L161" s="68" t="s">
        <v>181</v>
      </c>
      <c r="M161" s="152" t="s">
        <v>181</v>
      </c>
      <c r="N161" s="152" t="s">
        <v>181</v>
      </c>
      <c r="O161" s="410"/>
      <c r="P161" s="152"/>
      <c r="Q161" s="68"/>
      <c r="R161" s="152"/>
      <c r="S161" s="152"/>
      <c r="T161" s="410"/>
      <c r="U161" s="152"/>
      <c r="V161" s="68"/>
      <c r="W161" s="152"/>
      <c r="X161" s="152"/>
      <c r="Y161" s="410"/>
      <c r="Z161" s="152"/>
      <c r="AA161" s="68"/>
      <c r="AB161" s="152"/>
      <c r="AC161" s="152"/>
      <c r="AD161" s="410"/>
      <c r="AE161" s="152"/>
      <c r="AF161" s="68"/>
      <c r="AG161" s="152"/>
      <c r="AH161" s="152"/>
      <c r="AI161" s="410"/>
      <c r="AJ161" s="152"/>
      <c r="AK161" s="68"/>
      <c r="AL161" s="152"/>
      <c r="AM161" s="152"/>
      <c r="AN161" s="410"/>
      <c r="AO161" s="85" t="s">
        <v>181</v>
      </c>
      <c r="AP161" s="187" t="s">
        <v>181</v>
      </c>
      <c r="AQ161" s="52">
        <f>SUM(O161:AN161)</f>
        <v>0</v>
      </c>
      <c r="AR161" s="188" t="s">
        <v>181</v>
      </c>
      <c r="AS161" s="729"/>
      <c r="AT161" s="132" t="s">
        <v>181</v>
      </c>
      <c r="AU161" s="132" t="s">
        <v>181</v>
      </c>
      <c r="AV161" s="132" t="s">
        <v>181</v>
      </c>
      <c r="AW161" s="132" t="s">
        <v>181</v>
      </c>
      <c r="AX161" s="132" t="s">
        <v>181</v>
      </c>
      <c r="AY161" s="132" t="s">
        <v>181</v>
      </c>
      <c r="AZ161" s="132" t="s">
        <v>181</v>
      </c>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32" t="s">
        <v>181</v>
      </c>
      <c r="CW161" s="127"/>
      <c r="CX161" s="127"/>
      <c r="CY161" s="127"/>
      <c r="CZ161" s="127"/>
      <c r="DA161" s="127"/>
      <c r="DB161" s="132" t="s">
        <v>181</v>
      </c>
      <c r="DC161" s="127"/>
      <c r="DD161" s="127"/>
      <c r="DE161" s="127"/>
      <c r="DF161" s="127"/>
      <c r="DG161" s="127"/>
      <c r="DH161" s="132" t="s">
        <v>181</v>
      </c>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row>
    <row r="162" spans="1:144" s="58" customFormat="1" ht="20.25" customHeight="1">
      <c r="A162" s="55" t="s">
        <v>181</v>
      </c>
      <c r="B162" s="56" t="s">
        <v>181</v>
      </c>
      <c r="C162" s="56" t="s">
        <v>181</v>
      </c>
      <c r="D162" s="1072" t="s">
        <v>214</v>
      </c>
      <c r="E162" s="1073"/>
      <c r="F162" s="1073"/>
      <c r="G162" s="1073"/>
      <c r="H162" s="1073"/>
      <c r="I162" s="1073"/>
      <c r="J162" s="1073"/>
      <c r="K162" s="56" t="s">
        <v>181</v>
      </c>
      <c r="L162" s="68" t="s">
        <v>181</v>
      </c>
      <c r="M162" s="152" t="s">
        <v>181</v>
      </c>
      <c r="N162" s="152" t="s">
        <v>181</v>
      </c>
      <c r="O162" s="412"/>
      <c r="P162" s="152"/>
      <c r="Q162" s="68"/>
      <c r="R162" s="152"/>
      <c r="S162" s="152"/>
      <c r="T162" s="412"/>
      <c r="U162" s="152"/>
      <c r="V162" s="68"/>
      <c r="W162" s="152"/>
      <c r="X162" s="152"/>
      <c r="Y162" s="412"/>
      <c r="Z162" s="152"/>
      <c r="AA162" s="68"/>
      <c r="AB162" s="152"/>
      <c r="AC162" s="152"/>
      <c r="AD162" s="412"/>
      <c r="AE162" s="152"/>
      <c r="AF162" s="68"/>
      <c r="AG162" s="152"/>
      <c r="AH162" s="152"/>
      <c r="AI162" s="412"/>
      <c r="AJ162" s="152"/>
      <c r="AK162" s="68"/>
      <c r="AL162" s="152"/>
      <c r="AM162" s="152"/>
      <c r="AN162" s="412"/>
      <c r="AO162" s="85" t="s">
        <v>181</v>
      </c>
      <c r="AP162" s="187" t="s">
        <v>181</v>
      </c>
      <c r="AQ162" s="52">
        <f>SUM(O162:AN162)</f>
        <v>0</v>
      </c>
      <c r="AR162" s="188" t="s">
        <v>181</v>
      </c>
      <c r="AS162" s="729"/>
      <c r="AT162" s="132" t="s">
        <v>181</v>
      </c>
      <c r="AU162" s="132" t="s">
        <v>181</v>
      </c>
      <c r="AV162" s="132" t="s">
        <v>181</v>
      </c>
      <c r="AW162" s="132" t="s">
        <v>181</v>
      </c>
      <c r="AX162" s="132" t="s">
        <v>181</v>
      </c>
      <c r="AY162" s="132" t="s">
        <v>181</v>
      </c>
      <c r="AZ162" s="132" t="s">
        <v>181</v>
      </c>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32" t="s">
        <v>181</v>
      </c>
      <c r="CW162" s="127"/>
      <c r="CX162" s="127"/>
      <c r="CY162" s="127"/>
      <c r="CZ162" s="127"/>
      <c r="DA162" s="127"/>
      <c r="DB162" s="132" t="s">
        <v>181</v>
      </c>
      <c r="DC162" s="127"/>
      <c r="DD162" s="127"/>
      <c r="DE162" s="127"/>
      <c r="DF162" s="127"/>
      <c r="DG162" s="127"/>
      <c r="DH162" s="132" t="s">
        <v>181</v>
      </c>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row>
    <row r="163" spans="1:144" s="58" customFormat="1" ht="20.25" customHeight="1">
      <c r="A163" s="55" t="s">
        <v>181</v>
      </c>
      <c r="B163" s="56" t="s">
        <v>181</v>
      </c>
      <c r="C163" s="56" t="s">
        <v>181</v>
      </c>
      <c r="D163" s="1072" t="s">
        <v>215</v>
      </c>
      <c r="E163" s="1073"/>
      <c r="F163" s="1073"/>
      <c r="G163" s="1073"/>
      <c r="H163" s="1073"/>
      <c r="I163" s="1073"/>
      <c r="J163" s="1073"/>
      <c r="K163" s="56" t="s">
        <v>181</v>
      </c>
      <c r="L163" s="68" t="s">
        <v>181</v>
      </c>
      <c r="M163" s="152" t="s">
        <v>181</v>
      </c>
      <c r="N163" s="152" t="s">
        <v>181</v>
      </c>
      <c r="O163" s="412"/>
      <c r="P163" s="152"/>
      <c r="Q163" s="68"/>
      <c r="R163" s="152"/>
      <c r="S163" s="152"/>
      <c r="T163" s="412"/>
      <c r="U163" s="152"/>
      <c r="V163" s="68"/>
      <c r="W163" s="152"/>
      <c r="X163" s="152"/>
      <c r="Y163" s="412"/>
      <c r="Z163" s="152"/>
      <c r="AA163" s="68"/>
      <c r="AB163" s="152"/>
      <c r="AC163" s="152"/>
      <c r="AD163" s="412"/>
      <c r="AE163" s="152"/>
      <c r="AF163" s="68"/>
      <c r="AG163" s="152"/>
      <c r="AH163" s="152"/>
      <c r="AI163" s="412"/>
      <c r="AJ163" s="152"/>
      <c r="AK163" s="68"/>
      <c r="AL163" s="152"/>
      <c r="AM163" s="152"/>
      <c r="AN163" s="412"/>
      <c r="AO163" s="85" t="s">
        <v>181</v>
      </c>
      <c r="AP163" s="187" t="s">
        <v>181</v>
      </c>
      <c r="AQ163" s="52">
        <f>SUM(O163:AN163)</f>
        <v>0</v>
      </c>
      <c r="AR163" s="188" t="s">
        <v>181</v>
      </c>
      <c r="AS163" s="729"/>
      <c r="AT163" s="132" t="s">
        <v>181</v>
      </c>
      <c r="AU163" s="132" t="s">
        <v>181</v>
      </c>
      <c r="AV163" s="132" t="s">
        <v>181</v>
      </c>
      <c r="AW163" s="132" t="s">
        <v>181</v>
      </c>
      <c r="AX163" s="132" t="s">
        <v>181</v>
      </c>
      <c r="AY163" s="132" t="s">
        <v>181</v>
      </c>
      <c r="AZ163" s="132" t="s">
        <v>181</v>
      </c>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32" t="s">
        <v>181</v>
      </c>
      <c r="CW163" s="127"/>
      <c r="CX163" s="127"/>
      <c r="CY163" s="127"/>
      <c r="CZ163" s="127"/>
      <c r="DA163" s="127"/>
      <c r="DB163" s="132" t="s">
        <v>181</v>
      </c>
      <c r="DC163" s="127"/>
      <c r="DD163" s="127"/>
      <c r="DE163" s="127"/>
      <c r="DF163" s="127"/>
      <c r="DG163" s="127"/>
      <c r="DH163" s="132" t="s">
        <v>181</v>
      </c>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row>
    <row r="164" spans="1:144" s="58" customFormat="1" ht="20.25" customHeight="1">
      <c r="A164" s="55" t="s">
        <v>181</v>
      </c>
      <c r="B164" s="56" t="s">
        <v>181</v>
      </c>
      <c r="C164" s="56" t="s">
        <v>181</v>
      </c>
      <c r="D164" s="1072" t="s">
        <v>216</v>
      </c>
      <c r="E164" s="1073"/>
      <c r="F164" s="1073"/>
      <c r="G164" s="1073"/>
      <c r="H164" s="1073"/>
      <c r="I164" s="1073"/>
      <c r="J164" s="1073"/>
      <c r="K164" s="56" t="s">
        <v>181</v>
      </c>
      <c r="L164" s="68" t="s">
        <v>181</v>
      </c>
      <c r="M164" s="152" t="s">
        <v>181</v>
      </c>
      <c r="N164" s="152" t="s">
        <v>181</v>
      </c>
      <c r="O164" s="412"/>
      <c r="P164" s="152"/>
      <c r="Q164" s="68"/>
      <c r="R164" s="152"/>
      <c r="S164" s="152"/>
      <c r="T164" s="412"/>
      <c r="U164" s="152"/>
      <c r="V164" s="68"/>
      <c r="W164" s="152"/>
      <c r="X164" s="152"/>
      <c r="Y164" s="412"/>
      <c r="Z164" s="152"/>
      <c r="AA164" s="68"/>
      <c r="AB164" s="152"/>
      <c r="AC164" s="152"/>
      <c r="AD164" s="412"/>
      <c r="AE164" s="152"/>
      <c r="AF164" s="68"/>
      <c r="AG164" s="152"/>
      <c r="AH164" s="152"/>
      <c r="AI164" s="412"/>
      <c r="AJ164" s="152"/>
      <c r="AK164" s="68"/>
      <c r="AL164" s="152"/>
      <c r="AM164" s="152"/>
      <c r="AN164" s="412"/>
      <c r="AO164" s="85" t="s">
        <v>181</v>
      </c>
      <c r="AP164" s="187" t="s">
        <v>181</v>
      </c>
      <c r="AQ164" s="52">
        <f>SUM(O164:AN164)</f>
        <v>0</v>
      </c>
      <c r="AR164" s="188" t="s">
        <v>181</v>
      </c>
      <c r="AS164" s="729"/>
      <c r="AT164" s="132" t="s">
        <v>181</v>
      </c>
      <c r="AU164" s="132" t="s">
        <v>181</v>
      </c>
      <c r="AV164" s="132" t="s">
        <v>181</v>
      </c>
      <c r="AW164" s="132" t="s">
        <v>181</v>
      </c>
      <c r="AX164" s="132" t="s">
        <v>181</v>
      </c>
      <c r="AY164" s="132" t="s">
        <v>181</v>
      </c>
      <c r="AZ164" s="132" t="s">
        <v>181</v>
      </c>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32" t="s">
        <v>181</v>
      </c>
      <c r="CW164" s="127"/>
      <c r="CX164" s="127"/>
      <c r="CY164" s="127"/>
      <c r="CZ164" s="127"/>
      <c r="DA164" s="127"/>
      <c r="DB164" s="132" t="s">
        <v>181</v>
      </c>
      <c r="DC164" s="127"/>
      <c r="DD164" s="127"/>
      <c r="DE164" s="127"/>
      <c r="DF164" s="127"/>
      <c r="DG164" s="127"/>
      <c r="DH164" s="132" t="s">
        <v>181</v>
      </c>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row>
    <row r="165" spans="1:144" s="58" customFormat="1" ht="20.25" customHeight="1">
      <c r="A165" s="55" t="s">
        <v>181</v>
      </c>
      <c r="B165" s="56" t="s">
        <v>181</v>
      </c>
      <c r="C165" s="56" t="s">
        <v>181</v>
      </c>
      <c r="D165" s="1072" t="s">
        <v>217</v>
      </c>
      <c r="E165" s="1073"/>
      <c r="F165" s="1073"/>
      <c r="G165" s="1073"/>
      <c r="H165" s="1073"/>
      <c r="I165" s="1073"/>
      <c r="J165" s="1073"/>
      <c r="K165" s="56" t="s">
        <v>181</v>
      </c>
      <c r="L165" s="68" t="s">
        <v>181</v>
      </c>
      <c r="M165" s="152" t="s">
        <v>181</v>
      </c>
      <c r="N165" s="152" t="s">
        <v>181</v>
      </c>
      <c r="O165" s="412"/>
      <c r="P165" s="152"/>
      <c r="Q165" s="68"/>
      <c r="R165" s="152"/>
      <c r="S165" s="152"/>
      <c r="T165" s="412"/>
      <c r="U165" s="152"/>
      <c r="V165" s="68"/>
      <c r="W165" s="152"/>
      <c r="X165" s="152"/>
      <c r="Y165" s="412"/>
      <c r="Z165" s="152"/>
      <c r="AA165" s="68"/>
      <c r="AB165" s="152"/>
      <c r="AC165" s="152"/>
      <c r="AD165" s="412"/>
      <c r="AE165" s="152"/>
      <c r="AF165" s="68"/>
      <c r="AG165" s="152"/>
      <c r="AH165" s="152"/>
      <c r="AI165" s="412"/>
      <c r="AJ165" s="152"/>
      <c r="AK165" s="68"/>
      <c r="AL165" s="152"/>
      <c r="AM165" s="152"/>
      <c r="AN165" s="412"/>
      <c r="AO165" s="85" t="s">
        <v>181</v>
      </c>
      <c r="AP165" s="187" t="s">
        <v>181</v>
      </c>
      <c r="AQ165" s="52">
        <f>SUM(O165:AN165)</f>
        <v>0</v>
      </c>
      <c r="AR165" s="188" t="s">
        <v>181</v>
      </c>
      <c r="AS165" s="729"/>
      <c r="AT165" s="132" t="s">
        <v>181</v>
      </c>
      <c r="AU165" s="132" t="s">
        <v>181</v>
      </c>
      <c r="AV165" s="132" t="s">
        <v>181</v>
      </c>
      <c r="AW165" s="132" t="s">
        <v>181</v>
      </c>
      <c r="AX165" s="132" t="s">
        <v>181</v>
      </c>
      <c r="AY165" s="132" t="s">
        <v>181</v>
      </c>
      <c r="AZ165" s="132" t="s">
        <v>181</v>
      </c>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32" t="s">
        <v>181</v>
      </c>
      <c r="CW165" s="127"/>
      <c r="CX165" s="127"/>
      <c r="CY165" s="127"/>
      <c r="CZ165" s="127"/>
      <c r="DA165" s="127"/>
      <c r="DB165" s="132" t="s">
        <v>181</v>
      </c>
      <c r="DC165" s="127"/>
      <c r="DD165" s="127"/>
      <c r="DE165" s="127"/>
      <c r="DF165" s="127"/>
      <c r="DG165" s="127"/>
      <c r="DH165" s="132" t="s">
        <v>181</v>
      </c>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row>
    <row r="166" spans="1:144" s="58" customFormat="1" ht="9.9499999999999993" customHeight="1">
      <c r="A166" s="55" t="s">
        <v>181</v>
      </c>
      <c r="B166" s="56" t="s">
        <v>181</v>
      </c>
      <c r="C166" s="56" t="s">
        <v>181</v>
      </c>
      <c r="D166" s="56" t="s">
        <v>181</v>
      </c>
      <c r="E166" s="56" t="s">
        <v>181</v>
      </c>
      <c r="F166" s="56" t="s">
        <v>181</v>
      </c>
      <c r="G166" s="56" t="s">
        <v>181</v>
      </c>
      <c r="H166" s="56" t="s">
        <v>181</v>
      </c>
      <c r="I166" s="56" t="s">
        <v>181</v>
      </c>
      <c r="J166" s="56" t="s">
        <v>181</v>
      </c>
      <c r="K166" s="56"/>
      <c r="L166" s="68"/>
      <c r="M166" s="152"/>
      <c r="N166" s="152"/>
      <c r="O166" s="401"/>
      <c r="P166" s="152"/>
      <c r="Q166" s="68"/>
      <c r="R166" s="152"/>
      <c r="S166" s="152"/>
      <c r="T166" s="401"/>
      <c r="U166" s="152"/>
      <c r="V166" s="68"/>
      <c r="W166" s="152"/>
      <c r="X166" s="152"/>
      <c r="Y166" s="401"/>
      <c r="Z166" s="152"/>
      <c r="AA166" s="68"/>
      <c r="AB166" s="152"/>
      <c r="AC166" s="152"/>
      <c r="AD166" s="401"/>
      <c r="AE166" s="152"/>
      <c r="AF166" s="68"/>
      <c r="AG166" s="152"/>
      <c r="AH166" s="152"/>
      <c r="AI166" s="401"/>
      <c r="AJ166" s="152"/>
      <c r="AK166" s="68"/>
      <c r="AL166" s="152"/>
      <c r="AM166" s="152"/>
      <c r="AN166" s="401"/>
      <c r="AO166" s="85"/>
      <c r="AP166" s="187"/>
      <c r="AQ166" s="185"/>
      <c r="AR166" s="188"/>
      <c r="AS166" s="729"/>
      <c r="AT166" s="132" t="s">
        <v>181</v>
      </c>
      <c r="AU166" s="132" t="s">
        <v>181</v>
      </c>
      <c r="AV166" s="132" t="s">
        <v>181</v>
      </c>
      <c r="AW166" s="132" t="s">
        <v>181</v>
      </c>
      <c r="AX166" s="132" t="s">
        <v>181</v>
      </c>
      <c r="AY166" s="132" t="s">
        <v>181</v>
      </c>
      <c r="AZ166" s="132" t="s">
        <v>181</v>
      </c>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32" t="s">
        <v>181</v>
      </c>
      <c r="CW166" s="127"/>
      <c r="CX166" s="127"/>
      <c r="CY166" s="127"/>
      <c r="CZ166" s="127"/>
      <c r="DA166" s="127"/>
      <c r="DB166" s="132" t="s">
        <v>181</v>
      </c>
      <c r="DC166" s="127"/>
      <c r="DD166" s="127"/>
      <c r="DE166" s="127"/>
      <c r="DF166" s="127"/>
      <c r="DG166" s="127"/>
      <c r="DH166" s="132" t="s">
        <v>181</v>
      </c>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row>
    <row r="167" spans="1:144" s="58" customFormat="1" ht="20.25" customHeight="1">
      <c r="A167" s="55" t="s">
        <v>181</v>
      </c>
      <c r="B167" s="56">
        <v>4</v>
      </c>
      <c r="C167" s="1120" t="s">
        <v>218</v>
      </c>
      <c r="D167" s="1121"/>
      <c r="E167" s="1121"/>
      <c r="F167" s="1121"/>
      <c r="G167" s="1121"/>
      <c r="H167" s="1121"/>
      <c r="I167" s="1121"/>
      <c r="J167" s="1122"/>
      <c r="K167" s="56" t="s">
        <v>181</v>
      </c>
      <c r="L167" s="68" t="s">
        <v>181</v>
      </c>
      <c r="M167" s="152" t="s">
        <v>181</v>
      </c>
      <c r="N167" s="152" t="s">
        <v>181</v>
      </c>
      <c r="O167" s="410"/>
      <c r="P167" s="152"/>
      <c r="Q167" s="68"/>
      <c r="R167" s="152"/>
      <c r="S167" s="152"/>
      <c r="T167" s="410"/>
      <c r="U167" s="152"/>
      <c r="V167" s="68"/>
      <c r="W167" s="152"/>
      <c r="X167" s="152"/>
      <c r="Y167" s="410"/>
      <c r="Z167" s="152"/>
      <c r="AA167" s="68"/>
      <c r="AB167" s="152"/>
      <c r="AC167" s="152"/>
      <c r="AD167" s="410"/>
      <c r="AE167" s="152"/>
      <c r="AF167" s="68"/>
      <c r="AG167" s="152"/>
      <c r="AH167" s="152"/>
      <c r="AI167" s="410"/>
      <c r="AJ167" s="152"/>
      <c r="AK167" s="68"/>
      <c r="AL167" s="152"/>
      <c r="AM167" s="152"/>
      <c r="AN167" s="410"/>
      <c r="AO167" s="85" t="s">
        <v>181</v>
      </c>
      <c r="AP167" s="187" t="s">
        <v>181</v>
      </c>
      <c r="AQ167" s="52">
        <f>SUM(O167:AN167)</f>
        <v>0</v>
      </c>
      <c r="AR167" s="188" t="s">
        <v>181</v>
      </c>
      <c r="AS167" s="729"/>
      <c r="AT167" s="132"/>
      <c r="AU167" s="132"/>
      <c r="AV167" s="132"/>
      <c r="AW167" s="132"/>
      <c r="AX167" s="132"/>
      <c r="AY167" s="132"/>
      <c r="AZ167" s="132"/>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32"/>
      <c r="CW167" s="127"/>
      <c r="CX167" s="127"/>
      <c r="CY167" s="127"/>
      <c r="CZ167" s="127"/>
      <c r="DA167" s="127"/>
      <c r="DB167" s="132"/>
      <c r="DC167" s="127"/>
      <c r="DD167" s="127"/>
      <c r="DE167" s="127"/>
      <c r="DF167" s="127"/>
      <c r="DG167" s="127"/>
      <c r="DH167" s="132"/>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row>
    <row r="168" spans="1:144" s="58" customFormat="1" ht="9.9499999999999993" customHeight="1">
      <c r="A168" s="55" t="s">
        <v>181</v>
      </c>
      <c r="B168" s="56" t="s">
        <v>181</v>
      </c>
      <c r="C168" s="56" t="s">
        <v>181</v>
      </c>
      <c r="D168" s="56" t="s">
        <v>181</v>
      </c>
      <c r="E168" s="56" t="s">
        <v>181</v>
      </c>
      <c r="F168" s="56" t="s">
        <v>181</v>
      </c>
      <c r="G168" s="56" t="s">
        <v>181</v>
      </c>
      <c r="H168" s="56" t="s">
        <v>181</v>
      </c>
      <c r="I168" s="56" t="s">
        <v>181</v>
      </c>
      <c r="J168" s="56" t="s">
        <v>181</v>
      </c>
      <c r="K168" s="56" t="s">
        <v>181</v>
      </c>
      <c r="L168" s="68" t="s">
        <v>181</v>
      </c>
      <c r="M168" s="152" t="s">
        <v>181</v>
      </c>
      <c r="N168" s="152" t="s">
        <v>181</v>
      </c>
      <c r="O168" s="401" t="s">
        <v>181</v>
      </c>
      <c r="P168" s="152" t="s">
        <v>181</v>
      </c>
      <c r="Q168" s="68" t="s">
        <v>181</v>
      </c>
      <c r="R168" s="152" t="s">
        <v>181</v>
      </c>
      <c r="S168" s="152" t="s">
        <v>181</v>
      </c>
      <c r="T168" s="401" t="s">
        <v>181</v>
      </c>
      <c r="U168" s="152" t="s">
        <v>181</v>
      </c>
      <c r="V168" s="68" t="s">
        <v>181</v>
      </c>
      <c r="W168" s="152" t="s">
        <v>181</v>
      </c>
      <c r="X168" s="152" t="s">
        <v>181</v>
      </c>
      <c r="Y168" s="401" t="s">
        <v>181</v>
      </c>
      <c r="Z168" s="152" t="s">
        <v>181</v>
      </c>
      <c r="AA168" s="68" t="s">
        <v>181</v>
      </c>
      <c r="AB168" s="152" t="s">
        <v>181</v>
      </c>
      <c r="AC168" s="152" t="s">
        <v>181</v>
      </c>
      <c r="AD168" s="401" t="s">
        <v>181</v>
      </c>
      <c r="AE168" s="152" t="s">
        <v>181</v>
      </c>
      <c r="AF168" s="68" t="s">
        <v>181</v>
      </c>
      <c r="AG168" s="152" t="s">
        <v>181</v>
      </c>
      <c r="AH168" s="152" t="s">
        <v>181</v>
      </c>
      <c r="AI168" s="401" t="s">
        <v>181</v>
      </c>
      <c r="AJ168" s="152" t="s">
        <v>181</v>
      </c>
      <c r="AK168" s="68" t="s">
        <v>181</v>
      </c>
      <c r="AL168" s="152" t="s">
        <v>181</v>
      </c>
      <c r="AM168" s="152" t="s">
        <v>181</v>
      </c>
      <c r="AN168" s="401" t="s">
        <v>181</v>
      </c>
      <c r="AO168" s="85" t="s">
        <v>181</v>
      </c>
      <c r="AP168" s="187" t="s">
        <v>181</v>
      </c>
      <c r="AQ168" s="185" t="s">
        <v>181</v>
      </c>
      <c r="AR168" s="188" t="s">
        <v>181</v>
      </c>
      <c r="AS168" s="729"/>
      <c r="AT168" s="132" t="s">
        <v>181</v>
      </c>
      <c r="AU168" s="132" t="s">
        <v>181</v>
      </c>
      <c r="AV168" s="132" t="s">
        <v>181</v>
      </c>
      <c r="AW168" s="132" t="s">
        <v>181</v>
      </c>
      <c r="AX168" s="132" t="s">
        <v>181</v>
      </c>
      <c r="AY168" s="132" t="s">
        <v>181</v>
      </c>
      <c r="AZ168" s="132" t="s">
        <v>181</v>
      </c>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32" t="s">
        <v>181</v>
      </c>
      <c r="CW168" s="127"/>
      <c r="CX168" s="127"/>
      <c r="CY168" s="127"/>
      <c r="CZ168" s="127"/>
      <c r="DA168" s="127"/>
      <c r="DB168" s="132" t="s">
        <v>181</v>
      </c>
      <c r="DC168" s="127"/>
      <c r="DD168" s="127"/>
      <c r="DE168" s="127"/>
      <c r="DF168" s="127"/>
      <c r="DG168" s="127"/>
      <c r="DH168" s="132" t="s">
        <v>181</v>
      </c>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row>
    <row r="169" spans="1:144" s="58" customFormat="1" ht="49.9" customHeight="1">
      <c r="A169" s="55" t="s">
        <v>181</v>
      </c>
      <c r="B169" s="56">
        <v>5</v>
      </c>
      <c r="C169" s="1114" t="s">
        <v>328</v>
      </c>
      <c r="D169" s="1115"/>
      <c r="E169" s="1115"/>
      <c r="F169" s="1115"/>
      <c r="G169" s="1115"/>
      <c r="H169" s="1115"/>
      <c r="I169" s="1115"/>
      <c r="J169" s="1115"/>
      <c r="K169" s="56" t="s">
        <v>181</v>
      </c>
      <c r="L169" s="68" t="s">
        <v>181</v>
      </c>
      <c r="M169" s="152" t="s">
        <v>181</v>
      </c>
      <c r="N169" s="152" t="s">
        <v>181</v>
      </c>
      <c r="O169" s="401" t="s">
        <v>181</v>
      </c>
      <c r="P169" s="152" t="s">
        <v>181</v>
      </c>
      <c r="Q169" s="68" t="s">
        <v>181</v>
      </c>
      <c r="R169" s="152" t="s">
        <v>181</v>
      </c>
      <c r="S169" s="152" t="s">
        <v>181</v>
      </c>
      <c r="T169" s="401" t="s">
        <v>181</v>
      </c>
      <c r="U169" s="152" t="s">
        <v>181</v>
      </c>
      <c r="V169" s="68" t="s">
        <v>181</v>
      </c>
      <c r="W169" s="152" t="s">
        <v>181</v>
      </c>
      <c r="X169" s="152" t="s">
        <v>181</v>
      </c>
      <c r="Y169" s="401" t="s">
        <v>181</v>
      </c>
      <c r="Z169" s="152" t="s">
        <v>181</v>
      </c>
      <c r="AA169" s="68" t="s">
        <v>181</v>
      </c>
      <c r="AB169" s="152" t="s">
        <v>181</v>
      </c>
      <c r="AC169" s="152" t="s">
        <v>181</v>
      </c>
      <c r="AD169" s="401" t="s">
        <v>181</v>
      </c>
      <c r="AE169" s="152" t="s">
        <v>181</v>
      </c>
      <c r="AF169" s="68" t="s">
        <v>181</v>
      </c>
      <c r="AG169" s="152" t="s">
        <v>181</v>
      </c>
      <c r="AH169" s="152" t="s">
        <v>181</v>
      </c>
      <c r="AI169" s="401" t="s">
        <v>181</v>
      </c>
      <c r="AJ169" s="152" t="s">
        <v>181</v>
      </c>
      <c r="AK169" s="68" t="s">
        <v>181</v>
      </c>
      <c r="AL169" s="152" t="s">
        <v>181</v>
      </c>
      <c r="AM169" s="152" t="s">
        <v>181</v>
      </c>
      <c r="AN169" s="401" t="s">
        <v>181</v>
      </c>
      <c r="AO169" s="85" t="s">
        <v>181</v>
      </c>
      <c r="AP169" s="187" t="s">
        <v>181</v>
      </c>
      <c r="AQ169" s="185" t="s">
        <v>181</v>
      </c>
      <c r="AR169" s="188" t="s">
        <v>181</v>
      </c>
      <c r="AS169" s="729"/>
      <c r="AT169" s="132" t="s">
        <v>181</v>
      </c>
      <c r="AU169" s="132" t="s">
        <v>181</v>
      </c>
      <c r="AV169" s="132" t="s">
        <v>181</v>
      </c>
      <c r="AW169" s="132" t="s">
        <v>181</v>
      </c>
      <c r="AX169" s="132" t="s">
        <v>181</v>
      </c>
      <c r="AY169" s="132" t="s">
        <v>181</v>
      </c>
      <c r="AZ169" s="132" t="s">
        <v>181</v>
      </c>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32" t="s">
        <v>181</v>
      </c>
      <c r="CW169" s="127"/>
      <c r="CX169" s="127"/>
      <c r="CY169" s="127"/>
      <c r="CZ169" s="127"/>
      <c r="DA169" s="127"/>
      <c r="DB169" s="132" t="s">
        <v>181</v>
      </c>
      <c r="DC169" s="127"/>
      <c r="DD169" s="127"/>
      <c r="DE169" s="127"/>
      <c r="DF169" s="127"/>
      <c r="DG169" s="127"/>
      <c r="DH169" s="132" t="s">
        <v>181</v>
      </c>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row>
    <row r="170" spans="1:144" s="58" customFormat="1" ht="20.25" customHeight="1">
      <c r="A170" s="55" t="s">
        <v>181</v>
      </c>
      <c r="B170" s="56" t="s">
        <v>181</v>
      </c>
      <c r="C170" s="56" t="s">
        <v>220</v>
      </c>
      <c r="D170" s="1375" t="s">
        <v>1102</v>
      </c>
      <c r="E170" s="1376"/>
      <c r="F170" s="1376"/>
      <c r="G170" s="1376"/>
      <c r="H170" s="1376"/>
      <c r="I170" s="1376"/>
      <c r="J170" s="1376"/>
      <c r="K170" s="56" t="s">
        <v>181</v>
      </c>
      <c r="L170" s="68" t="s">
        <v>181</v>
      </c>
      <c r="M170" s="152" t="s">
        <v>181</v>
      </c>
      <c r="N170" s="152" t="s">
        <v>181</v>
      </c>
      <c r="O170" s="413" t="s">
        <v>181</v>
      </c>
      <c r="P170" s="152"/>
      <c r="Q170" s="68"/>
      <c r="R170" s="152"/>
      <c r="S170" s="152"/>
      <c r="T170" s="413" t="s">
        <v>181</v>
      </c>
      <c r="U170" s="152"/>
      <c r="V170" s="68"/>
      <c r="W170" s="152"/>
      <c r="X170" s="152"/>
      <c r="Y170" s="413" t="s">
        <v>181</v>
      </c>
      <c r="Z170" s="152"/>
      <c r="AA170" s="68"/>
      <c r="AB170" s="152"/>
      <c r="AC170" s="152"/>
      <c r="AD170" s="413" t="s">
        <v>181</v>
      </c>
      <c r="AE170" s="152"/>
      <c r="AF170" s="68"/>
      <c r="AG170" s="152"/>
      <c r="AH170" s="152"/>
      <c r="AI170" s="413" t="s">
        <v>181</v>
      </c>
      <c r="AJ170" s="152"/>
      <c r="AK170" s="68"/>
      <c r="AL170" s="152"/>
      <c r="AM170" s="152"/>
      <c r="AN170" s="413" t="s">
        <v>181</v>
      </c>
      <c r="AO170" s="85" t="s">
        <v>181</v>
      </c>
      <c r="AP170" s="187" t="s">
        <v>181</v>
      </c>
      <c r="AQ170" s="204" t="s">
        <v>181</v>
      </c>
      <c r="AR170" s="188" t="s">
        <v>181</v>
      </c>
      <c r="AS170" s="729"/>
      <c r="AT170" s="132" t="s">
        <v>181</v>
      </c>
      <c r="AU170" s="132" t="s">
        <v>181</v>
      </c>
      <c r="AV170" s="132" t="s">
        <v>181</v>
      </c>
      <c r="AW170" s="132" t="s">
        <v>181</v>
      </c>
      <c r="AX170" s="132" t="s">
        <v>181</v>
      </c>
      <c r="AY170" s="132" t="s">
        <v>181</v>
      </c>
      <c r="AZ170" s="132" t="s">
        <v>181</v>
      </c>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32" t="s">
        <v>181</v>
      </c>
      <c r="CW170" s="127"/>
      <c r="CX170" s="127"/>
      <c r="CY170" s="127"/>
      <c r="CZ170" s="127"/>
      <c r="DA170" s="127"/>
      <c r="DB170" s="132" t="s">
        <v>181</v>
      </c>
      <c r="DC170" s="127"/>
      <c r="DD170" s="127"/>
      <c r="DE170" s="127"/>
      <c r="DF170" s="127"/>
      <c r="DG170" s="127"/>
      <c r="DH170" s="132" t="s">
        <v>181</v>
      </c>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row>
    <row r="171" spans="1:144" s="58" customFormat="1" ht="20.25" customHeight="1">
      <c r="A171" s="55"/>
      <c r="B171" s="56"/>
      <c r="C171" s="56"/>
      <c r="D171" s="1112" t="s">
        <v>221</v>
      </c>
      <c r="E171" s="1004"/>
      <c r="F171" s="1004"/>
      <c r="G171" s="1004"/>
      <c r="H171" s="1004"/>
      <c r="I171" s="1004"/>
      <c r="J171" s="1113"/>
      <c r="K171" s="56"/>
      <c r="L171" s="68"/>
      <c r="M171" s="152"/>
      <c r="N171" s="152"/>
      <c r="O171" s="412"/>
      <c r="P171" s="152"/>
      <c r="Q171" s="68"/>
      <c r="R171" s="152"/>
      <c r="S171" s="152"/>
      <c r="T171" s="412"/>
      <c r="U171" s="152"/>
      <c r="V171" s="68"/>
      <c r="W171" s="152"/>
      <c r="X171" s="152"/>
      <c r="Y171" s="412"/>
      <c r="Z171" s="152"/>
      <c r="AA171" s="68"/>
      <c r="AB171" s="152"/>
      <c r="AC171" s="152"/>
      <c r="AD171" s="412"/>
      <c r="AE171" s="152"/>
      <c r="AF171" s="68"/>
      <c r="AG171" s="152"/>
      <c r="AH171" s="152"/>
      <c r="AI171" s="412"/>
      <c r="AJ171" s="152"/>
      <c r="AK171" s="68"/>
      <c r="AL171" s="152"/>
      <c r="AM171" s="152"/>
      <c r="AN171" s="412"/>
      <c r="AO171" s="85"/>
      <c r="AP171" s="187"/>
      <c r="AQ171" s="52">
        <f>SUM(O171:AN171)</f>
        <v>0</v>
      </c>
      <c r="AR171" s="188"/>
      <c r="AS171" s="729"/>
      <c r="AT171" s="132" t="s">
        <v>181</v>
      </c>
      <c r="AU171" s="132" t="s">
        <v>181</v>
      </c>
      <c r="AV171" s="132" t="s">
        <v>181</v>
      </c>
      <c r="AW171" s="132" t="s">
        <v>181</v>
      </c>
      <c r="AX171" s="132" t="s">
        <v>181</v>
      </c>
      <c r="AY171" s="132" t="s">
        <v>181</v>
      </c>
      <c r="AZ171" s="132" t="s">
        <v>181</v>
      </c>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32" t="s">
        <v>181</v>
      </c>
      <c r="CW171" s="127"/>
      <c r="CX171" s="127"/>
      <c r="CY171" s="127"/>
      <c r="CZ171" s="127"/>
      <c r="DA171" s="127"/>
      <c r="DB171" s="132" t="s">
        <v>181</v>
      </c>
      <c r="DC171" s="127"/>
      <c r="DD171" s="127"/>
      <c r="DE171" s="127"/>
      <c r="DF171" s="127"/>
      <c r="DG171" s="127"/>
      <c r="DH171" s="132" t="s">
        <v>181</v>
      </c>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row>
    <row r="172" spans="1:144" s="58" customFormat="1" ht="20.25" customHeight="1">
      <c r="A172" s="55"/>
      <c r="B172" s="56"/>
      <c r="C172" s="56"/>
      <c r="D172" s="1069" t="s">
        <v>125</v>
      </c>
      <c r="E172" s="1070"/>
      <c r="F172" s="1070"/>
      <c r="G172" s="1070"/>
      <c r="H172" s="1070"/>
      <c r="I172" s="1070"/>
      <c r="J172" s="1071"/>
      <c r="K172" s="56"/>
      <c r="L172" s="68"/>
      <c r="M172" s="152"/>
      <c r="N172" s="152"/>
      <c r="O172" s="414"/>
      <c r="P172" s="152"/>
      <c r="Q172" s="68"/>
      <c r="R172" s="152"/>
      <c r="S172" s="152"/>
      <c r="T172" s="414"/>
      <c r="U172" s="152"/>
      <c r="V172" s="68"/>
      <c r="W172" s="152"/>
      <c r="X172" s="152"/>
      <c r="Y172" s="414"/>
      <c r="Z172" s="152"/>
      <c r="AA172" s="68"/>
      <c r="AB172" s="152"/>
      <c r="AC172" s="152"/>
      <c r="AD172" s="414"/>
      <c r="AE172" s="152"/>
      <c r="AF172" s="68"/>
      <c r="AG172" s="152"/>
      <c r="AH172" s="152"/>
      <c r="AI172" s="414"/>
      <c r="AJ172" s="152"/>
      <c r="AK172" s="68"/>
      <c r="AL172" s="152"/>
      <c r="AM172" s="152"/>
      <c r="AN172" s="414"/>
      <c r="AO172" s="85"/>
      <c r="AP172" s="187"/>
      <c r="AQ172" s="53">
        <f>SUM(O172:AN172)</f>
        <v>0</v>
      </c>
      <c r="AR172" s="188"/>
      <c r="AS172" s="729"/>
      <c r="AT172" s="132"/>
      <c r="AU172" s="132"/>
      <c r="AV172" s="132"/>
      <c r="AW172" s="132"/>
      <c r="AX172" s="132"/>
      <c r="AY172" s="132"/>
      <c r="AZ172" s="132"/>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32"/>
      <c r="CW172" s="127"/>
      <c r="CX172" s="127"/>
      <c r="CY172" s="127"/>
      <c r="CZ172" s="127"/>
      <c r="DA172" s="127"/>
      <c r="DB172" s="132"/>
      <c r="DC172" s="127"/>
      <c r="DD172" s="127"/>
      <c r="DE172" s="127"/>
      <c r="DF172" s="127"/>
      <c r="DG172" s="127"/>
      <c r="DH172" s="132"/>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row>
    <row r="173" spans="1:144" s="58" customFormat="1" ht="9.9499999999999993" customHeight="1">
      <c r="A173" s="55"/>
      <c r="B173" s="56"/>
      <c r="C173" s="56"/>
      <c r="D173" s="1067"/>
      <c r="E173" s="1004"/>
      <c r="F173" s="1004"/>
      <c r="G173" s="1004"/>
      <c r="H173" s="1004"/>
      <c r="I173" s="1004"/>
      <c r="J173" s="1004"/>
      <c r="K173" s="56"/>
      <c r="L173" s="68"/>
      <c r="M173" s="152"/>
      <c r="N173" s="152"/>
      <c r="O173" s="401"/>
      <c r="P173" s="152"/>
      <c r="Q173" s="68"/>
      <c r="R173" s="152"/>
      <c r="S173" s="152"/>
      <c r="T173" s="401"/>
      <c r="U173" s="152"/>
      <c r="V173" s="68"/>
      <c r="W173" s="152"/>
      <c r="X173" s="152"/>
      <c r="Y173" s="401"/>
      <c r="Z173" s="152"/>
      <c r="AA173" s="68"/>
      <c r="AB173" s="152"/>
      <c r="AC173" s="152"/>
      <c r="AD173" s="401" t="s">
        <v>181</v>
      </c>
      <c r="AE173" s="152"/>
      <c r="AF173" s="68"/>
      <c r="AG173" s="152"/>
      <c r="AH173" s="152"/>
      <c r="AI173" s="401" t="s">
        <v>181</v>
      </c>
      <c r="AJ173" s="152"/>
      <c r="AK173" s="68"/>
      <c r="AL173" s="152"/>
      <c r="AM173" s="152"/>
      <c r="AN173" s="401" t="s">
        <v>181</v>
      </c>
      <c r="AO173" s="85"/>
      <c r="AP173" s="187"/>
      <c r="AQ173" s="185" t="s">
        <v>181</v>
      </c>
      <c r="AR173" s="188"/>
      <c r="AS173" s="729"/>
      <c r="AT173" s="132"/>
      <c r="AU173" s="132"/>
      <c r="AV173" s="132"/>
      <c r="AW173" s="132"/>
      <c r="AX173" s="132"/>
      <c r="AY173" s="132"/>
      <c r="AZ173" s="132"/>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32"/>
      <c r="CW173" s="127"/>
      <c r="CX173" s="127"/>
      <c r="CY173" s="127"/>
      <c r="CZ173" s="127"/>
      <c r="DA173" s="127"/>
      <c r="DB173" s="132"/>
      <c r="DC173" s="127"/>
      <c r="DD173" s="127"/>
      <c r="DE173" s="127"/>
      <c r="DF173" s="127"/>
      <c r="DG173" s="127"/>
      <c r="DH173" s="132"/>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row>
    <row r="174" spans="1:144" s="58" customFormat="1" ht="20.25" customHeight="1">
      <c r="A174" s="55" t="s">
        <v>181</v>
      </c>
      <c r="B174" s="56" t="s">
        <v>181</v>
      </c>
      <c r="C174" s="56" t="s">
        <v>222</v>
      </c>
      <c r="D174" s="1375" t="s">
        <v>1101</v>
      </c>
      <c r="E174" s="1376"/>
      <c r="F174" s="1376"/>
      <c r="G174" s="1376"/>
      <c r="H174" s="1376"/>
      <c r="I174" s="1376"/>
      <c r="J174" s="1376"/>
      <c r="K174" s="56" t="s">
        <v>181</v>
      </c>
      <c r="L174" s="68" t="s">
        <v>181</v>
      </c>
      <c r="M174" s="152" t="s">
        <v>181</v>
      </c>
      <c r="N174" s="152" t="s">
        <v>181</v>
      </c>
      <c r="O174" s="413"/>
      <c r="P174" s="152"/>
      <c r="Q174" s="68"/>
      <c r="R174" s="152"/>
      <c r="S174" s="152"/>
      <c r="T174" s="413"/>
      <c r="U174" s="152"/>
      <c r="V174" s="68"/>
      <c r="W174" s="152"/>
      <c r="X174" s="152"/>
      <c r="Y174" s="413"/>
      <c r="Z174" s="152"/>
      <c r="AA174" s="68"/>
      <c r="AB174" s="152"/>
      <c r="AC174" s="152"/>
      <c r="AD174" s="413" t="s">
        <v>181</v>
      </c>
      <c r="AE174" s="152"/>
      <c r="AF174" s="68"/>
      <c r="AG174" s="152"/>
      <c r="AH174" s="152"/>
      <c r="AI174" s="413" t="s">
        <v>181</v>
      </c>
      <c r="AJ174" s="152"/>
      <c r="AK174" s="68"/>
      <c r="AL174" s="152"/>
      <c r="AM174" s="152"/>
      <c r="AN174" s="413" t="s">
        <v>181</v>
      </c>
      <c r="AO174" s="85" t="s">
        <v>181</v>
      </c>
      <c r="AP174" s="187" t="s">
        <v>181</v>
      </c>
      <c r="AQ174" s="204" t="s">
        <v>181</v>
      </c>
      <c r="AR174" s="188" t="s">
        <v>181</v>
      </c>
      <c r="AS174" s="729"/>
      <c r="AT174" s="132"/>
      <c r="AU174" s="132"/>
      <c r="AV174" s="132"/>
      <c r="AW174" s="132"/>
      <c r="AX174" s="132"/>
      <c r="AY174" s="132"/>
      <c r="AZ174" s="132"/>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32"/>
      <c r="CW174" s="127"/>
      <c r="CX174" s="127"/>
      <c r="CY174" s="127"/>
      <c r="CZ174" s="127"/>
      <c r="DA174" s="127"/>
      <c r="DB174" s="132"/>
      <c r="DC174" s="127"/>
      <c r="DD174" s="127"/>
      <c r="DE174" s="127"/>
      <c r="DF174" s="127"/>
      <c r="DG174" s="127"/>
      <c r="DH174" s="132"/>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row>
    <row r="175" spans="1:144" s="58" customFormat="1" ht="20.25" customHeight="1">
      <c r="A175" s="55"/>
      <c r="B175" s="56"/>
      <c r="C175" s="56"/>
      <c r="D175" s="1112" t="s">
        <v>221</v>
      </c>
      <c r="E175" s="1004"/>
      <c r="F175" s="1004"/>
      <c r="G175" s="1004"/>
      <c r="H175" s="1004"/>
      <c r="I175" s="1004"/>
      <c r="J175" s="1113"/>
      <c r="K175" s="56"/>
      <c r="L175" s="68"/>
      <c r="M175" s="152"/>
      <c r="N175" s="152"/>
      <c r="O175" s="412"/>
      <c r="P175" s="152"/>
      <c r="Q175" s="68"/>
      <c r="R175" s="152"/>
      <c r="S175" s="152"/>
      <c r="T175" s="412"/>
      <c r="U175" s="152"/>
      <c r="V175" s="68"/>
      <c r="W175" s="152"/>
      <c r="X175" s="152"/>
      <c r="Y175" s="412"/>
      <c r="Z175" s="152"/>
      <c r="AA175" s="68"/>
      <c r="AB175" s="152"/>
      <c r="AC175" s="152"/>
      <c r="AD175" s="412"/>
      <c r="AE175" s="152"/>
      <c r="AF175" s="68"/>
      <c r="AG175" s="152"/>
      <c r="AH175" s="152"/>
      <c r="AI175" s="412"/>
      <c r="AJ175" s="152"/>
      <c r="AK175" s="68"/>
      <c r="AL175" s="152"/>
      <c r="AM175" s="152"/>
      <c r="AN175" s="412"/>
      <c r="AO175" s="85"/>
      <c r="AP175" s="187"/>
      <c r="AQ175" s="52">
        <f>SUM(O175:AN175)</f>
        <v>0</v>
      </c>
      <c r="AR175" s="188"/>
      <c r="AS175" s="729"/>
      <c r="AT175" s="132" t="s">
        <v>181</v>
      </c>
      <c r="AU175" s="132" t="s">
        <v>181</v>
      </c>
      <c r="AV175" s="132" t="s">
        <v>181</v>
      </c>
      <c r="AW175" s="132" t="s">
        <v>181</v>
      </c>
      <c r="AX175" s="132" t="s">
        <v>181</v>
      </c>
      <c r="AY175" s="132" t="s">
        <v>181</v>
      </c>
      <c r="AZ175" s="132" t="s">
        <v>181</v>
      </c>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32" t="s">
        <v>181</v>
      </c>
      <c r="CW175" s="127"/>
      <c r="CX175" s="127"/>
      <c r="CY175" s="127"/>
      <c r="CZ175" s="127"/>
      <c r="DA175" s="127"/>
      <c r="DB175" s="132" t="s">
        <v>181</v>
      </c>
      <c r="DC175" s="127"/>
      <c r="DD175" s="127"/>
      <c r="DE175" s="127"/>
      <c r="DF175" s="127"/>
      <c r="DG175" s="127"/>
      <c r="DH175" s="132" t="s">
        <v>181</v>
      </c>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row>
    <row r="176" spans="1:144" s="58" customFormat="1" ht="20.25" customHeight="1">
      <c r="A176" s="55"/>
      <c r="B176" s="56"/>
      <c r="C176" s="56"/>
      <c r="D176" s="1069" t="s">
        <v>125</v>
      </c>
      <c r="E176" s="1070"/>
      <c r="F176" s="1070"/>
      <c r="G176" s="1070"/>
      <c r="H176" s="1070"/>
      <c r="I176" s="1070"/>
      <c r="J176" s="1071"/>
      <c r="K176" s="56"/>
      <c r="L176" s="68"/>
      <c r="M176" s="152"/>
      <c r="N176" s="152"/>
      <c r="O176" s="414"/>
      <c r="P176" s="152"/>
      <c r="Q176" s="68"/>
      <c r="R176" s="152"/>
      <c r="S176" s="152"/>
      <c r="T176" s="414"/>
      <c r="U176" s="152"/>
      <c r="V176" s="68"/>
      <c r="W176" s="152"/>
      <c r="X176" s="152"/>
      <c r="Y176" s="414"/>
      <c r="Z176" s="152"/>
      <c r="AA176" s="68"/>
      <c r="AB176" s="152"/>
      <c r="AC176" s="152"/>
      <c r="AD176" s="414"/>
      <c r="AE176" s="152"/>
      <c r="AF176" s="68"/>
      <c r="AG176" s="152"/>
      <c r="AH176" s="152"/>
      <c r="AI176" s="414"/>
      <c r="AJ176" s="152"/>
      <c r="AK176" s="68"/>
      <c r="AL176" s="152"/>
      <c r="AM176" s="152"/>
      <c r="AN176" s="414"/>
      <c r="AO176" s="85"/>
      <c r="AP176" s="187"/>
      <c r="AQ176" s="53">
        <f>SUM(O176:AN176)</f>
        <v>0</v>
      </c>
      <c r="AR176" s="188"/>
      <c r="AS176" s="729"/>
      <c r="AT176" s="132"/>
      <c r="AU176" s="132"/>
      <c r="AV176" s="132"/>
      <c r="AW176" s="132"/>
      <c r="AX176" s="132"/>
      <c r="AY176" s="132"/>
      <c r="AZ176" s="132"/>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32"/>
      <c r="CW176" s="127"/>
      <c r="CX176" s="127"/>
      <c r="CY176" s="127"/>
      <c r="CZ176" s="127"/>
      <c r="DA176" s="127"/>
      <c r="DB176" s="132"/>
      <c r="DC176" s="127"/>
      <c r="DD176" s="127"/>
      <c r="DE176" s="127"/>
      <c r="DF176" s="127"/>
      <c r="DG176" s="127"/>
      <c r="DH176" s="132"/>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row>
    <row r="177" spans="1:144" s="58" customFormat="1" ht="9.9499999999999993" customHeight="1">
      <c r="A177" s="55"/>
      <c r="B177" s="56"/>
      <c r="C177" s="56"/>
      <c r="D177" s="1067"/>
      <c r="E177" s="1004"/>
      <c r="F177" s="1004"/>
      <c r="G177" s="1004"/>
      <c r="H177" s="1004"/>
      <c r="I177" s="1004"/>
      <c r="J177" s="1004"/>
      <c r="K177" s="56"/>
      <c r="L177" s="68"/>
      <c r="M177" s="152"/>
      <c r="N177" s="152"/>
      <c r="O177" s="401"/>
      <c r="P177" s="152"/>
      <c r="Q177" s="68"/>
      <c r="R177" s="152"/>
      <c r="S177" s="152"/>
      <c r="T177" s="401"/>
      <c r="U177" s="152"/>
      <c r="V177" s="68"/>
      <c r="W177" s="152"/>
      <c r="X177" s="152"/>
      <c r="Y177" s="401"/>
      <c r="Z177" s="152"/>
      <c r="AA177" s="68"/>
      <c r="AB177" s="152"/>
      <c r="AC177" s="152"/>
      <c r="AD177" s="401" t="s">
        <v>181</v>
      </c>
      <c r="AE177" s="152"/>
      <c r="AF177" s="68"/>
      <c r="AG177" s="152"/>
      <c r="AH177" s="152"/>
      <c r="AI177" s="401" t="s">
        <v>181</v>
      </c>
      <c r="AJ177" s="152"/>
      <c r="AK177" s="68"/>
      <c r="AL177" s="152"/>
      <c r="AM177" s="152"/>
      <c r="AN177" s="401" t="s">
        <v>181</v>
      </c>
      <c r="AO177" s="85"/>
      <c r="AP177" s="187"/>
      <c r="AQ177" s="185" t="s">
        <v>181</v>
      </c>
      <c r="AR177" s="188"/>
      <c r="AS177" s="729"/>
      <c r="AT177" s="132"/>
      <c r="AU177" s="132"/>
      <c r="AV177" s="132"/>
      <c r="AW177" s="132"/>
      <c r="AX177" s="132"/>
      <c r="AY177" s="132"/>
      <c r="AZ177" s="132"/>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32"/>
      <c r="CW177" s="127"/>
      <c r="CX177" s="127"/>
      <c r="CY177" s="127"/>
      <c r="CZ177" s="127"/>
      <c r="DA177" s="127"/>
      <c r="DB177" s="132"/>
      <c r="DC177" s="127"/>
      <c r="DD177" s="127"/>
      <c r="DE177" s="127"/>
      <c r="DF177" s="127"/>
      <c r="DG177" s="127"/>
      <c r="DH177" s="132"/>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row>
    <row r="178" spans="1:144" s="58" customFormat="1" ht="20.25" customHeight="1">
      <c r="A178" s="55" t="s">
        <v>181</v>
      </c>
      <c r="B178" s="56" t="s">
        <v>181</v>
      </c>
      <c r="C178" s="56" t="s">
        <v>223</v>
      </c>
      <c r="D178" s="1375" t="s">
        <v>1100</v>
      </c>
      <c r="E178" s="1376"/>
      <c r="F178" s="1376"/>
      <c r="G178" s="1376"/>
      <c r="H178" s="1376"/>
      <c r="I178" s="1376"/>
      <c r="J178" s="1376"/>
      <c r="K178" s="56" t="s">
        <v>181</v>
      </c>
      <c r="L178" s="68" t="s">
        <v>181</v>
      </c>
      <c r="M178" s="152" t="s">
        <v>181</v>
      </c>
      <c r="N178" s="152" t="s">
        <v>181</v>
      </c>
      <c r="O178" s="413"/>
      <c r="P178" s="152"/>
      <c r="Q178" s="68"/>
      <c r="R178" s="152"/>
      <c r="S178" s="152"/>
      <c r="T178" s="413"/>
      <c r="U178" s="152"/>
      <c r="V178" s="68"/>
      <c r="W178" s="152"/>
      <c r="X178" s="152"/>
      <c r="Y178" s="413"/>
      <c r="Z178" s="152"/>
      <c r="AA178" s="68"/>
      <c r="AB178" s="152"/>
      <c r="AC178" s="152"/>
      <c r="AD178" s="413" t="s">
        <v>181</v>
      </c>
      <c r="AE178" s="152"/>
      <c r="AF178" s="68"/>
      <c r="AG178" s="152"/>
      <c r="AH178" s="152"/>
      <c r="AI178" s="413" t="s">
        <v>181</v>
      </c>
      <c r="AJ178" s="152"/>
      <c r="AK178" s="68"/>
      <c r="AL178" s="152"/>
      <c r="AM178" s="152"/>
      <c r="AN178" s="413" t="s">
        <v>181</v>
      </c>
      <c r="AO178" s="85" t="s">
        <v>181</v>
      </c>
      <c r="AP178" s="187" t="s">
        <v>181</v>
      </c>
      <c r="AQ178" s="204" t="s">
        <v>181</v>
      </c>
      <c r="AR178" s="188" t="s">
        <v>181</v>
      </c>
      <c r="AS178" s="729"/>
      <c r="AT178" s="132"/>
      <c r="AU178" s="132"/>
      <c r="AV178" s="132"/>
      <c r="AW178" s="132"/>
      <c r="AX178" s="132"/>
      <c r="AY178" s="132"/>
      <c r="AZ178" s="132"/>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32"/>
      <c r="CW178" s="127"/>
      <c r="CX178" s="127"/>
      <c r="CY178" s="127"/>
      <c r="CZ178" s="127"/>
      <c r="DA178" s="127"/>
      <c r="DB178" s="132"/>
      <c r="DC178" s="127"/>
      <c r="DD178" s="127"/>
      <c r="DE178" s="127"/>
      <c r="DF178" s="127"/>
      <c r="DG178" s="127"/>
      <c r="DH178" s="132"/>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row>
    <row r="179" spans="1:144" s="58" customFormat="1" ht="20.25" customHeight="1">
      <c r="A179" s="55"/>
      <c r="B179" s="56"/>
      <c r="C179" s="56"/>
      <c r="D179" s="1076" t="s">
        <v>221</v>
      </c>
      <c r="E179" s="1077"/>
      <c r="F179" s="1077"/>
      <c r="G179" s="1077"/>
      <c r="H179" s="1077"/>
      <c r="I179" s="1077"/>
      <c r="J179" s="1078"/>
      <c r="K179" s="56"/>
      <c r="L179" s="68"/>
      <c r="M179" s="152"/>
      <c r="N179" s="152"/>
      <c r="O179" s="412"/>
      <c r="P179" s="152"/>
      <c r="Q179" s="68"/>
      <c r="R179" s="152"/>
      <c r="S179" s="152"/>
      <c r="T179" s="412"/>
      <c r="U179" s="152"/>
      <c r="V179" s="68"/>
      <c r="W179" s="152"/>
      <c r="X179" s="152"/>
      <c r="Y179" s="412"/>
      <c r="Z179" s="152"/>
      <c r="AA179" s="68"/>
      <c r="AB179" s="152"/>
      <c r="AC179" s="152"/>
      <c r="AD179" s="412"/>
      <c r="AE179" s="152"/>
      <c r="AF179" s="68"/>
      <c r="AG179" s="152"/>
      <c r="AH179" s="152"/>
      <c r="AI179" s="412"/>
      <c r="AJ179" s="152"/>
      <c r="AK179" s="68"/>
      <c r="AL179" s="152"/>
      <c r="AM179" s="152"/>
      <c r="AN179" s="412"/>
      <c r="AO179" s="85"/>
      <c r="AP179" s="187"/>
      <c r="AQ179" s="52">
        <f>SUM(O179:AN179)</f>
        <v>0</v>
      </c>
      <c r="AR179" s="188"/>
      <c r="AS179" s="729"/>
      <c r="AT179" s="132" t="s">
        <v>181</v>
      </c>
      <c r="AU179" s="132" t="s">
        <v>181</v>
      </c>
      <c r="AV179" s="132" t="s">
        <v>181</v>
      </c>
      <c r="AW179" s="132" t="s">
        <v>181</v>
      </c>
      <c r="AX179" s="132" t="s">
        <v>181</v>
      </c>
      <c r="AY179" s="132" t="s">
        <v>181</v>
      </c>
      <c r="AZ179" s="132" t="s">
        <v>181</v>
      </c>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32" t="s">
        <v>181</v>
      </c>
      <c r="CW179" s="127"/>
      <c r="CX179" s="127"/>
      <c r="CY179" s="127"/>
      <c r="CZ179" s="127"/>
      <c r="DA179" s="127"/>
      <c r="DB179" s="132" t="s">
        <v>181</v>
      </c>
      <c r="DC179" s="127"/>
      <c r="DD179" s="127"/>
      <c r="DE179" s="127"/>
      <c r="DF179" s="127"/>
      <c r="DG179" s="127"/>
      <c r="DH179" s="132" t="s">
        <v>181</v>
      </c>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row>
    <row r="180" spans="1:144" s="58" customFormat="1" ht="20.25" customHeight="1">
      <c r="A180" s="55"/>
      <c r="B180" s="56"/>
      <c r="C180" s="56"/>
      <c r="D180" s="1069" t="s">
        <v>125</v>
      </c>
      <c r="E180" s="1070"/>
      <c r="F180" s="1070"/>
      <c r="G180" s="1070"/>
      <c r="H180" s="1070"/>
      <c r="I180" s="1070"/>
      <c r="J180" s="1071"/>
      <c r="K180" s="56"/>
      <c r="L180" s="68"/>
      <c r="M180" s="152"/>
      <c r="N180" s="152"/>
      <c r="O180" s="414"/>
      <c r="P180" s="152"/>
      <c r="Q180" s="68"/>
      <c r="R180" s="152"/>
      <c r="S180" s="152"/>
      <c r="T180" s="414"/>
      <c r="U180" s="152"/>
      <c r="V180" s="68"/>
      <c r="W180" s="152"/>
      <c r="X180" s="152"/>
      <c r="Y180" s="414"/>
      <c r="Z180" s="152"/>
      <c r="AA180" s="68"/>
      <c r="AB180" s="152"/>
      <c r="AC180" s="152"/>
      <c r="AD180" s="414"/>
      <c r="AE180" s="152"/>
      <c r="AF180" s="68"/>
      <c r="AG180" s="152"/>
      <c r="AH180" s="152"/>
      <c r="AI180" s="414"/>
      <c r="AJ180" s="152"/>
      <c r="AK180" s="68"/>
      <c r="AL180" s="152"/>
      <c r="AM180" s="152"/>
      <c r="AN180" s="414"/>
      <c r="AO180" s="85"/>
      <c r="AP180" s="187"/>
      <c r="AQ180" s="53">
        <f>SUM(O180:AN180)</f>
        <v>0</v>
      </c>
      <c r="AR180" s="188"/>
      <c r="AS180" s="729"/>
      <c r="AT180" s="132"/>
      <c r="AU180" s="132"/>
      <c r="AV180" s="132"/>
      <c r="AW180" s="132"/>
      <c r="AX180" s="132"/>
      <c r="AY180" s="132"/>
      <c r="AZ180" s="132"/>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32"/>
      <c r="CW180" s="127"/>
      <c r="CX180" s="127"/>
      <c r="CY180" s="127"/>
      <c r="CZ180" s="127"/>
      <c r="DA180" s="127"/>
      <c r="DB180" s="132"/>
      <c r="DC180" s="127"/>
      <c r="DD180" s="127"/>
      <c r="DE180" s="127"/>
      <c r="DF180" s="127"/>
      <c r="DG180" s="127"/>
      <c r="DH180" s="132"/>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row>
    <row r="181" spans="1:144" s="58" customFormat="1" ht="9.9499999999999993" customHeight="1">
      <c r="A181" s="55"/>
      <c r="B181" s="56"/>
      <c r="C181" s="56"/>
      <c r="D181" s="1067"/>
      <c r="E181" s="1004"/>
      <c r="F181" s="1004"/>
      <c r="G181" s="1004"/>
      <c r="H181" s="1004"/>
      <c r="I181" s="1004"/>
      <c r="J181" s="1004"/>
      <c r="K181" s="56"/>
      <c r="L181" s="68"/>
      <c r="M181" s="152"/>
      <c r="N181" s="152"/>
      <c r="O181" s="401" t="s">
        <v>181</v>
      </c>
      <c r="P181" s="152"/>
      <c r="Q181" s="68"/>
      <c r="R181" s="152"/>
      <c r="S181" s="152"/>
      <c r="T181" s="401" t="s">
        <v>181</v>
      </c>
      <c r="U181" s="152"/>
      <c r="V181" s="68"/>
      <c r="W181" s="152"/>
      <c r="X181" s="152"/>
      <c r="Y181" s="401" t="s">
        <v>181</v>
      </c>
      <c r="Z181" s="152"/>
      <c r="AA181" s="68"/>
      <c r="AB181" s="152"/>
      <c r="AC181" s="152"/>
      <c r="AD181" s="401" t="s">
        <v>181</v>
      </c>
      <c r="AE181" s="152"/>
      <c r="AF181" s="68"/>
      <c r="AG181" s="152"/>
      <c r="AH181" s="152"/>
      <c r="AI181" s="401" t="s">
        <v>181</v>
      </c>
      <c r="AJ181" s="152"/>
      <c r="AK181" s="68"/>
      <c r="AL181" s="152"/>
      <c r="AM181" s="152"/>
      <c r="AN181" s="401" t="s">
        <v>181</v>
      </c>
      <c r="AO181" s="85"/>
      <c r="AP181" s="187"/>
      <c r="AQ181" s="185" t="s">
        <v>181</v>
      </c>
      <c r="AR181" s="188"/>
      <c r="AS181" s="729"/>
      <c r="AT181" s="132"/>
      <c r="AU181" s="132"/>
      <c r="AV181" s="132"/>
      <c r="AW181" s="132"/>
      <c r="AX181" s="132"/>
      <c r="AY181" s="132"/>
      <c r="AZ181" s="132"/>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32"/>
      <c r="CW181" s="127"/>
      <c r="CX181" s="127"/>
      <c r="CY181" s="127"/>
      <c r="CZ181" s="127"/>
      <c r="DA181" s="127"/>
      <c r="DB181" s="132"/>
      <c r="DC181" s="127"/>
      <c r="DD181" s="127"/>
      <c r="DE181" s="127"/>
      <c r="DF181" s="127"/>
      <c r="DG181" s="127"/>
      <c r="DH181" s="132"/>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row>
    <row r="182" spans="1:144" s="58" customFormat="1" ht="20.25" customHeight="1">
      <c r="A182" s="55" t="s">
        <v>181</v>
      </c>
      <c r="B182" s="56" t="s">
        <v>181</v>
      </c>
      <c r="C182" s="56" t="s">
        <v>224</v>
      </c>
      <c r="D182" s="1375" t="s">
        <v>1099</v>
      </c>
      <c r="E182" s="1376"/>
      <c r="F182" s="1376"/>
      <c r="G182" s="1376"/>
      <c r="H182" s="1376"/>
      <c r="I182" s="1376"/>
      <c r="J182" s="1376"/>
      <c r="K182" s="56" t="s">
        <v>181</v>
      </c>
      <c r="L182" s="68" t="s">
        <v>181</v>
      </c>
      <c r="M182" s="152" t="s">
        <v>181</v>
      </c>
      <c r="N182" s="152" t="s">
        <v>181</v>
      </c>
      <c r="O182" s="413" t="s">
        <v>181</v>
      </c>
      <c r="P182" s="152"/>
      <c r="Q182" s="68"/>
      <c r="R182" s="152"/>
      <c r="S182" s="152"/>
      <c r="T182" s="413" t="s">
        <v>181</v>
      </c>
      <c r="U182" s="152"/>
      <c r="V182" s="68"/>
      <c r="W182" s="152"/>
      <c r="X182" s="152"/>
      <c r="Y182" s="413" t="s">
        <v>181</v>
      </c>
      <c r="Z182" s="152"/>
      <c r="AA182" s="68"/>
      <c r="AB182" s="152"/>
      <c r="AC182" s="152"/>
      <c r="AD182" s="413" t="s">
        <v>181</v>
      </c>
      <c r="AE182" s="152"/>
      <c r="AF182" s="68"/>
      <c r="AG182" s="152"/>
      <c r="AH182" s="152"/>
      <c r="AI182" s="413" t="s">
        <v>181</v>
      </c>
      <c r="AJ182" s="152"/>
      <c r="AK182" s="68"/>
      <c r="AL182" s="152"/>
      <c r="AM182" s="152"/>
      <c r="AN182" s="413" t="s">
        <v>181</v>
      </c>
      <c r="AO182" s="85" t="s">
        <v>181</v>
      </c>
      <c r="AP182" s="187" t="s">
        <v>181</v>
      </c>
      <c r="AQ182" s="204" t="s">
        <v>181</v>
      </c>
      <c r="AR182" s="188" t="s">
        <v>181</v>
      </c>
      <c r="AS182" s="729"/>
      <c r="AT182" s="132"/>
      <c r="AU182" s="132"/>
      <c r="AV182" s="132"/>
      <c r="AW182" s="132"/>
      <c r="AX182" s="132"/>
      <c r="AY182" s="132"/>
      <c r="AZ182" s="132"/>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32"/>
      <c r="CW182" s="127"/>
      <c r="CX182" s="127"/>
      <c r="CY182" s="127"/>
      <c r="CZ182" s="127"/>
      <c r="DA182" s="127"/>
      <c r="DB182" s="132"/>
      <c r="DC182" s="127"/>
      <c r="DD182" s="127"/>
      <c r="DE182" s="127"/>
      <c r="DF182" s="127"/>
      <c r="DG182" s="127"/>
      <c r="DH182" s="132"/>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row>
    <row r="183" spans="1:144" s="58" customFormat="1" ht="20.25" customHeight="1">
      <c r="A183" s="55"/>
      <c r="B183" s="56"/>
      <c r="C183" s="56"/>
      <c r="D183" s="1076" t="s">
        <v>221</v>
      </c>
      <c r="E183" s="1077"/>
      <c r="F183" s="1077"/>
      <c r="G183" s="1077"/>
      <c r="H183" s="1077"/>
      <c r="I183" s="1077"/>
      <c r="J183" s="1078"/>
      <c r="K183" s="56"/>
      <c r="L183" s="68"/>
      <c r="M183" s="152"/>
      <c r="N183" s="152"/>
      <c r="O183" s="412"/>
      <c r="P183" s="152"/>
      <c r="Q183" s="68"/>
      <c r="R183" s="152"/>
      <c r="S183" s="152"/>
      <c r="T183" s="412"/>
      <c r="U183" s="152"/>
      <c r="V183" s="68"/>
      <c r="W183" s="152"/>
      <c r="X183" s="152"/>
      <c r="Y183" s="412"/>
      <c r="Z183" s="152"/>
      <c r="AA183" s="68"/>
      <c r="AB183" s="152"/>
      <c r="AC183" s="152"/>
      <c r="AD183" s="412"/>
      <c r="AE183" s="152"/>
      <c r="AF183" s="68"/>
      <c r="AG183" s="152"/>
      <c r="AH183" s="152"/>
      <c r="AI183" s="412"/>
      <c r="AJ183" s="152"/>
      <c r="AK183" s="68"/>
      <c r="AL183" s="152"/>
      <c r="AM183" s="152"/>
      <c r="AN183" s="412"/>
      <c r="AO183" s="85"/>
      <c r="AP183" s="187"/>
      <c r="AQ183" s="52">
        <f>SUM(O183:AN183)</f>
        <v>0</v>
      </c>
      <c r="AR183" s="188"/>
      <c r="AS183" s="729"/>
      <c r="AT183" s="132" t="s">
        <v>181</v>
      </c>
      <c r="AU183" s="132" t="s">
        <v>181</v>
      </c>
      <c r="AV183" s="132" t="s">
        <v>181</v>
      </c>
      <c r="AW183" s="132" t="s">
        <v>181</v>
      </c>
      <c r="AX183" s="132" t="s">
        <v>181</v>
      </c>
      <c r="AY183" s="132" t="s">
        <v>181</v>
      </c>
      <c r="AZ183" s="132" t="s">
        <v>181</v>
      </c>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32" t="s">
        <v>181</v>
      </c>
      <c r="CW183" s="127"/>
      <c r="CX183" s="127"/>
      <c r="CY183" s="127"/>
      <c r="CZ183" s="127"/>
      <c r="DA183" s="127"/>
      <c r="DB183" s="132" t="s">
        <v>181</v>
      </c>
      <c r="DC183" s="127"/>
      <c r="DD183" s="127"/>
      <c r="DE183" s="127"/>
      <c r="DF183" s="127"/>
      <c r="DG183" s="127"/>
      <c r="DH183" s="132" t="s">
        <v>181</v>
      </c>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row>
    <row r="184" spans="1:144" s="58" customFormat="1" ht="20.25" customHeight="1">
      <c r="A184" s="55"/>
      <c r="B184" s="56"/>
      <c r="C184" s="56"/>
      <c r="D184" s="1069" t="s">
        <v>125</v>
      </c>
      <c r="E184" s="1070"/>
      <c r="F184" s="1070"/>
      <c r="G184" s="1070"/>
      <c r="H184" s="1070"/>
      <c r="I184" s="1070"/>
      <c r="J184" s="1071"/>
      <c r="K184" s="56"/>
      <c r="L184" s="68"/>
      <c r="M184" s="152"/>
      <c r="N184" s="152"/>
      <c r="O184" s="414"/>
      <c r="P184" s="152"/>
      <c r="Q184" s="68"/>
      <c r="R184" s="152"/>
      <c r="S184" s="152"/>
      <c r="T184" s="414"/>
      <c r="U184" s="152"/>
      <c r="V184" s="68"/>
      <c r="W184" s="152"/>
      <c r="X184" s="152"/>
      <c r="Y184" s="414"/>
      <c r="Z184" s="152"/>
      <c r="AA184" s="68"/>
      <c r="AB184" s="152"/>
      <c r="AC184" s="152"/>
      <c r="AD184" s="414"/>
      <c r="AE184" s="152"/>
      <c r="AF184" s="68"/>
      <c r="AG184" s="152"/>
      <c r="AH184" s="152"/>
      <c r="AI184" s="414"/>
      <c r="AJ184" s="152"/>
      <c r="AK184" s="68"/>
      <c r="AL184" s="152"/>
      <c r="AM184" s="152"/>
      <c r="AN184" s="414"/>
      <c r="AO184" s="85"/>
      <c r="AP184" s="187"/>
      <c r="AQ184" s="53">
        <f>SUM(O184:AN184)</f>
        <v>0</v>
      </c>
      <c r="AR184" s="188"/>
      <c r="AS184" s="729"/>
      <c r="AT184" s="132"/>
      <c r="AU184" s="132"/>
      <c r="AV184" s="132"/>
      <c r="AW184" s="132"/>
      <c r="AX184" s="132"/>
      <c r="AY184" s="132"/>
      <c r="AZ184" s="132"/>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32"/>
      <c r="CW184" s="127"/>
      <c r="CX184" s="127"/>
      <c r="CY184" s="127"/>
      <c r="CZ184" s="127"/>
      <c r="DA184" s="127"/>
      <c r="DB184" s="132"/>
      <c r="DC184" s="127"/>
      <c r="DD184" s="127"/>
      <c r="DE184" s="127"/>
      <c r="DF184" s="127"/>
      <c r="DG184" s="127"/>
      <c r="DH184" s="132"/>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row>
    <row r="185" spans="1:144" s="58" customFormat="1" ht="9.9499999999999993" customHeight="1">
      <c r="A185" s="55"/>
      <c r="B185" s="56"/>
      <c r="C185" s="56"/>
      <c r="D185" s="1067"/>
      <c r="E185" s="1004"/>
      <c r="F185" s="1004"/>
      <c r="G185" s="1004"/>
      <c r="H185" s="1004"/>
      <c r="I185" s="1004"/>
      <c r="J185" s="1004"/>
      <c r="K185" s="56"/>
      <c r="L185" s="68"/>
      <c r="M185" s="152"/>
      <c r="N185" s="152"/>
      <c r="O185" s="401" t="s">
        <v>181</v>
      </c>
      <c r="P185" s="152"/>
      <c r="Q185" s="68"/>
      <c r="R185" s="152"/>
      <c r="S185" s="152"/>
      <c r="T185" s="401" t="s">
        <v>181</v>
      </c>
      <c r="U185" s="152"/>
      <c r="V185" s="68"/>
      <c r="W185" s="152"/>
      <c r="X185" s="152"/>
      <c r="Y185" s="401" t="s">
        <v>181</v>
      </c>
      <c r="Z185" s="152"/>
      <c r="AA185" s="68"/>
      <c r="AB185" s="152"/>
      <c r="AC185" s="152"/>
      <c r="AD185" s="401" t="s">
        <v>181</v>
      </c>
      <c r="AE185" s="152"/>
      <c r="AF185" s="68"/>
      <c r="AG185" s="152"/>
      <c r="AH185" s="152"/>
      <c r="AI185" s="401" t="s">
        <v>181</v>
      </c>
      <c r="AJ185" s="152"/>
      <c r="AK185" s="68"/>
      <c r="AL185" s="152"/>
      <c r="AM185" s="152"/>
      <c r="AN185" s="401" t="s">
        <v>181</v>
      </c>
      <c r="AO185" s="85"/>
      <c r="AP185" s="187"/>
      <c r="AQ185" s="185" t="s">
        <v>181</v>
      </c>
      <c r="AR185" s="188"/>
      <c r="AS185" s="729"/>
      <c r="AT185" s="132"/>
      <c r="AU185" s="132"/>
      <c r="AV185" s="132"/>
      <c r="AW185" s="132"/>
      <c r="AX185" s="132"/>
      <c r="AY185" s="132"/>
      <c r="AZ185" s="132"/>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32"/>
      <c r="CW185" s="127"/>
      <c r="CX185" s="127"/>
      <c r="CY185" s="127"/>
      <c r="CZ185" s="127"/>
      <c r="DA185" s="127"/>
      <c r="DB185" s="132"/>
      <c r="DC185" s="127"/>
      <c r="DD185" s="127"/>
      <c r="DE185" s="127"/>
      <c r="DF185" s="127"/>
      <c r="DG185" s="127"/>
      <c r="DH185" s="132"/>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row>
    <row r="186" spans="1:144" s="58" customFormat="1" ht="20.25" customHeight="1">
      <c r="A186" s="55" t="s">
        <v>181</v>
      </c>
      <c r="B186" s="56" t="s">
        <v>181</v>
      </c>
      <c r="C186" s="56" t="s">
        <v>225</v>
      </c>
      <c r="D186" s="1375" t="s">
        <v>1098</v>
      </c>
      <c r="E186" s="1376"/>
      <c r="F186" s="1376"/>
      <c r="G186" s="1376"/>
      <c r="H186" s="1376"/>
      <c r="I186" s="1376"/>
      <c r="J186" s="1376"/>
      <c r="K186" s="56" t="s">
        <v>181</v>
      </c>
      <c r="L186" s="68" t="s">
        <v>181</v>
      </c>
      <c r="M186" s="152" t="s">
        <v>181</v>
      </c>
      <c r="N186" s="152" t="s">
        <v>181</v>
      </c>
      <c r="O186" s="413" t="s">
        <v>181</v>
      </c>
      <c r="P186" s="152"/>
      <c r="Q186" s="68"/>
      <c r="R186" s="152"/>
      <c r="S186" s="152"/>
      <c r="T186" s="413" t="s">
        <v>181</v>
      </c>
      <c r="U186" s="152"/>
      <c r="V186" s="68"/>
      <c r="W186" s="152"/>
      <c r="X186" s="152"/>
      <c r="Y186" s="413" t="s">
        <v>181</v>
      </c>
      <c r="Z186" s="152"/>
      <c r="AA186" s="68"/>
      <c r="AB186" s="152"/>
      <c r="AC186" s="152"/>
      <c r="AD186" s="413" t="s">
        <v>181</v>
      </c>
      <c r="AE186" s="152"/>
      <c r="AF186" s="68"/>
      <c r="AG186" s="152"/>
      <c r="AH186" s="152"/>
      <c r="AI186" s="413" t="s">
        <v>181</v>
      </c>
      <c r="AJ186" s="152"/>
      <c r="AK186" s="68"/>
      <c r="AL186" s="152"/>
      <c r="AM186" s="152"/>
      <c r="AN186" s="413" t="s">
        <v>181</v>
      </c>
      <c r="AO186" s="85" t="s">
        <v>181</v>
      </c>
      <c r="AP186" s="187" t="s">
        <v>181</v>
      </c>
      <c r="AQ186" s="204" t="s">
        <v>181</v>
      </c>
      <c r="AR186" s="188" t="s">
        <v>181</v>
      </c>
      <c r="AS186" s="729"/>
      <c r="AT186" s="132"/>
      <c r="AU186" s="132"/>
      <c r="AV186" s="132"/>
      <c r="AW186" s="132"/>
      <c r="AX186" s="132"/>
      <c r="AY186" s="132"/>
      <c r="AZ186" s="132"/>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32"/>
      <c r="CW186" s="127"/>
      <c r="CX186" s="127"/>
      <c r="CY186" s="127"/>
      <c r="CZ186" s="127"/>
      <c r="DA186" s="127"/>
      <c r="DB186" s="132"/>
      <c r="DC186" s="127"/>
      <c r="DD186" s="127"/>
      <c r="DE186" s="127"/>
      <c r="DF186" s="127"/>
      <c r="DG186" s="127"/>
      <c r="DH186" s="132"/>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row>
    <row r="187" spans="1:144" s="58" customFormat="1" ht="20.25" customHeight="1">
      <c r="A187" s="55"/>
      <c r="B187" s="56"/>
      <c r="C187" s="56"/>
      <c r="D187" s="1076" t="s">
        <v>221</v>
      </c>
      <c r="E187" s="1077"/>
      <c r="F187" s="1077"/>
      <c r="G187" s="1077"/>
      <c r="H187" s="1077"/>
      <c r="I187" s="1077"/>
      <c r="J187" s="1078"/>
      <c r="K187" s="56"/>
      <c r="L187" s="68"/>
      <c r="M187" s="152"/>
      <c r="N187" s="152"/>
      <c r="O187" s="412"/>
      <c r="P187" s="152"/>
      <c r="Q187" s="68"/>
      <c r="R187" s="152"/>
      <c r="S187" s="152"/>
      <c r="T187" s="412"/>
      <c r="U187" s="152"/>
      <c r="V187" s="68"/>
      <c r="W187" s="152"/>
      <c r="X187" s="152"/>
      <c r="Y187" s="412"/>
      <c r="Z187" s="152"/>
      <c r="AA187" s="68"/>
      <c r="AB187" s="152"/>
      <c r="AC187" s="152"/>
      <c r="AD187" s="412"/>
      <c r="AE187" s="152"/>
      <c r="AF187" s="68"/>
      <c r="AG187" s="152"/>
      <c r="AH187" s="152"/>
      <c r="AI187" s="412"/>
      <c r="AJ187" s="152"/>
      <c r="AK187" s="68"/>
      <c r="AL187" s="152"/>
      <c r="AM187" s="152"/>
      <c r="AN187" s="412"/>
      <c r="AO187" s="85"/>
      <c r="AP187" s="187"/>
      <c r="AQ187" s="52">
        <f>SUM(O187:AN187)</f>
        <v>0</v>
      </c>
      <c r="AR187" s="188"/>
      <c r="AS187" s="729"/>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row>
    <row r="188" spans="1:144" s="58" customFormat="1" ht="20.25" customHeight="1">
      <c r="A188" s="55"/>
      <c r="B188" s="56"/>
      <c r="C188" s="56"/>
      <c r="D188" s="1069" t="s">
        <v>125</v>
      </c>
      <c r="E188" s="1070"/>
      <c r="F188" s="1070"/>
      <c r="G188" s="1070"/>
      <c r="H188" s="1070"/>
      <c r="I188" s="1070"/>
      <c r="J188" s="1071"/>
      <c r="K188" s="56"/>
      <c r="L188" s="68"/>
      <c r="M188" s="152"/>
      <c r="N188" s="152"/>
      <c r="O188" s="414"/>
      <c r="P188" s="152"/>
      <c r="Q188" s="68"/>
      <c r="R188" s="152"/>
      <c r="S188" s="152"/>
      <c r="T188" s="414"/>
      <c r="U188" s="152"/>
      <c r="V188" s="68"/>
      <c r="W188" s="152"/>
      <c r="X188" s="152"/>
      <c r="Y188" s="414"/>
      <c r="Z188" s="152"/>
      <c r="AA188" s="68"/>
      <c r="AB188" s="152"/>
      <c r="AC188" s="152"/>
      <c r="AD188" s="414"/>
      <c r="AE188" s="152"/>
      <c r="AF188" s="68"/>
      <c r="AG188" s="152"/>
      <c r="AH188" s="152"/>
      <c r="AI188" s="414"/>
      <c r="AJ188" s="152"/>
      <c r="AK188" s="68"/>
      <c r="AL188" s="152"/>
      <c r="AM188" s="152"/>
      <c r="AN188" s="414"/>
      <c r="AO188" s="85"/>
      <c r="AP188" s="187"/>
      <c r="AQ188" s="53">
        <f>SUM(O188:AN188)</f>
        <v>0</v>
      </c>
      <c r="AR188" s="188"/>
      <c r="AS188" s="729"/>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row>
    <row r="189" spans="1:144" s="58" customFormat="1" ht="9.9499999999999993" customHeight="1">
      <c r="A189" s="55"/>
      <c r="B189" s="56"/>
      <c r="C189" s="56"/>
      <c r="D189" s="1085"/>
      <c r="E189" s="1077"/>
      <c r="F189" s="1077"/>
      <c r="G189" s="1077"/>
      <c r="H189" s="1077"/>
      <c r="I189" s="1077"/>
      <c r="J189" s="1077"/>
      <c r="K189" s="56"/>
      <c r="L189" s="68"/>
      <c r="M189" s="152"/>
      <c r="N189" s="152"/>
      <c r="O189" s="401" t="s">
        <v>181</v>
      </c>
      <c r="P189" s="152"/>
      <c r="Q189" s="68"/>
      <c r="R189" s="152"/>
      <c r="S189" s="152"/>
      <c r="T189" s="401" t="s">
        <v>181</v>
      </c>
      <c r="U189" s="152"/>
      <c r="V189" s="68"/>
      <c r="W189" s="152"/>
      <c r="X189" s="152"/>
      <c r="Y189" s="401" t="s">
        <v>181</v>
      </c>
      <c r="Z189" s="152"/>
      <c r="AA189" s="68"/>
      <c r="AB189" s="152"/>
      <c r="AC189" s="152"/>
      <c r="AD189" s="401" t="s">
        <v>181</v>
      </c>
      <c r="AE189" s="152"/>
      <c r="AF189" s="68"/>
      <c r="AG189" s="152"/>
      <c r="AH189" s="152"/>
      <c r="AI189" s="401" t="s">
        <v>181</v>
      </c>
      <c r="AJ189" s="152"/>
      <c r="AK189" s="68"/>
      <c r="AL189" s="152"/>
      <c r="AM189" s="152"/>
      <c r="AN189" s="401" t="s">
        <v>181</v>
      </c>
      <c r="AO189" s="85"/>
      <c r="AP189" s="187"/>
      <c r="AQ189" s="185" t="s">
        <v>181</v>
      </c>
      <c r="AR189" s="188"/>
      <c r="AS189" s="729"/>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row>
    <row r="190" spans="1:144" s="58" customFormat="1" ht="20.25" customHeight="1">
      <c r="A190" s="55" t="s">
        <v>181</v>
      </c>
      <c r="B190" s="56" t="s">
        <v>181</v>
      </c>
      <c r="C190" s="56" t="s">
        <v>226</v>
      </c>
      <c r="D190" s="1375" t="s">
        <v>1097</v>
      </c>
      <c r="E190" s="1376"/>
      <c r="F190" s="1376"/>
      <c r="G190" s="1376"/>
      <c r="H190" s="1376"/>
      <c r="I190" s="1376"/>
      <c r="J190" s="1376"/>
      <c r="K190" s="56" t="s">
        <v>181</v>
      </c>
      <c r="L190" s="68" t="s">
        <v>181</v>
      </c>
      <c r="M190" s="152" t="s">
        <v>181</v>
      </c>
      <c r="N190" s="152" t="s">
        <v>181</v>
      </c>
      <c r="O190" s="413" t="s">
        <v>181</v>
      </c>
      <c r="P190" s="152"/>
      <c r="Q190" s="68"/>
      <c r="R190" s="152"/>
      <c r="S190" s="152"/>
      <c r="T190" s="413" t="s">
        <v>181</v>
      </c>
      <c r="U190" s="152"/>
      <c r="V190" s="68"/>
      <c r="W190" s="152"/>
      <c r="X190" s="152"/>
      <c r="Y190" s="413" t="s">
        <v>181</v>
      </c>
      <c r="Z190" s="152"/>
      <c r="AA190" s="68"/>
      <c r="AB190" s="152"/>
      <c r="AC190" s="152"/>
      <c r="AD190" s="413" t="s">
        <v>181</v>
      </c>
      <c r="AE190" s="152"/>
      <c r="AF190" s="68"/>
      <c r="AG190" s="152"/>
      <c r="AH190" s="152"/>
      <c r="AI190" s="413" t="s">
        <v>181</v>
      </c>
      <c r="AJ190" s="152"/>
      <c r="AK190" s="68"/>
      <c r="AL190" s="152"/>
      <c r="AM190" s="152"/>
      <c r="AN190" s="413" t="s">
        <v>181</v>
      </c>
      <c r="AO190" s="85" t="s">
        <v>181</v>
      </c>
      <c r="AP190" s="187" t="s">
        <v>181</v>
      </c>
      <c r="AQ190" s="204" t="s">
        <v>181</v>
      </c>
      <c r="AR190" s="188" t="s">
        <v>181</v>
      </c>
      <c r="AS190" s="729"/>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row>
    <row r="191" spans="1:144" s="58" customFormat="1" ht="20.25" customHeight="1">
      <c r="A191" s="55"/>
      <c r="B191" s="56"/>
      <c r="C191" s="56"/>
      <c r="D191" s="1076" t="s">
        <v>221</v>
      </c>
      <c r="E191" s="1077"/>
      <c r="F191" s="1077"/>
      <c r="G191" s="1077"/>
      <c r="H191" s="1077"/>
      <c r="I191" s="1077"/>
      <c r="J191" s="1078"/>
      <c r="K191" s="56"/>
      <c r="L191" s="68"/>
      <c r="M191" s="152"/>
      <c r="N191" s="152"/>
      <c r="O191" s="412"/>
      <c r="P191" s="152"/>
      <c r="Q191" s="68"/>
      <c r="R191" s="152"/>
      <c r="S191" s="152"/>
      <c r="T191" s="412"/>
      <c r="U191" s="152"/>
      <c r="V191" s="68"/>
      <c r="W191" s="152"/>
      <c r="X191" s="152"/>
      <c r="Y191" s="412"/>
      <c r="Z191" s="152"/>
      <c r="AA191" s="68"/>
      <c r="AB191" s="152"/>
      <c r="AC191" s="152"/>
      <c r="AD191" s="412"/>
      <c r="AE191" s="152"/>
      <c r="AF191" s="68"/>
      <c r="AG191" s="152"/>
      <c r="AH191" s="152"/>
      <c r="AI191" s="412"/>
      <c r="AJ191" s="152"/>
      <c r="AK191" s="68"/>
      <c r="AL191" s="152"/>
      <c r="AM191" s="152"/>
      <c r="AN191" s="412"/>
      <c r="AO191" s="85"/>
      <c r="AP191" s="187"/>
      <c r="AQ191" s="52">
        <f>SUM(O191:AN191)</f>
        <v>0</v>
      </c>
      <c r="AR191" s="188"/>
      <c r="AS191" s="729"/>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row>
    <row r="192" spans="1:144" s="58" customFormat="1" ht="20.25" customHeight="1">
      <c r="A192" s="55"/>
      <c r="B192" s="56"/>
      <c r="C192" s="56"/>
      <c r="D192" s="1069" t="s">
        <v>125</v>
      </c>
      <c r="E192" s="1070"/>
      <c r="F192" s="1070"/>
      <c r="G192" s="1070"/>
      <c r="H192" s="1070"/>
      <c r="I192" s="1070"/>
      <c r="J192" s="1071"/>
      <c r="K192" s="56"/>
      <c r="L192" s="68"/>
      <c r="M192" s="152"/>
      <c r="N192" s="152"/>
      <c r="O192" s="414"/>
      <c r="P192" s="152"/>
      <c r="Q192" s="68"/>
      <c r="R192" s="152"/>
      <c r="S192" s="152"/>
      <c r="T192" s="414"/>
      <c r="U192" s="152"/>
      <c r="V192" s="68"/>
      <c r="W192" s="152"/>
      <c r="X192" s="152"/>
      <c r="Y192" s="414"/>
      <c r="Z192" s="152"/>
      <c r="AA192" s="68"/>
      <c r="AB192" s="152"/>
      <c r="AC192" s="152"/>
      <c r="AD192" s="414"/>
      <c r="AE192" s="152"/>
      <c r="AF192" s="68"/>
      <c r="AG192" s="152"/>
      <c r="AH192" s="152"/>
      <c r="AI192" s="414"/>
      <c r="AJ192" s="152"/>
      <c r="AK192" s="68"/>
      <c r="AL192" s="152"/>
      <c r="AM192" s="152"/>
      <c r="AN192" s="414"/>
      <c r="AO192" s="85"/>
      <c r="AP192" s="187"/>
      <c r="AQ192" s="53">
        <f>SUM(O192:AN192)</f>
        <v>0</v>
      </c>
      <c r="AR192" s="188"/>
      <c r="AS192" s="729"/>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row>
    <row r="193" spans="1:144" s="58" customFormat="1" ht="9.9499999999999993" customHeight="1">
      <c r="A193" s="55"/>
      <c r="B193" s="56"/>
      <c r="C193" s="56"/>
      <c r="D193" s="1085"/>
      <c r="E193" s="1077"/>
      <c r="F193" s="1077"/>
      <c r="G193" s="1077"/>
      <c r="H193" s="1077"/>
      <c r="I193" s="1077"/>
      <c r="J193" s="1077"/>
      <c r="K193" s="56"/>
      <c r="L193" s="68"/>
      <c r="M193" s="152"/>
      <c r="N193" s="152"/>
      <c r="O193" s="401" t="s">
        <v>181</v>
      </c>
      <c r="P193" s="152"/>
      <c r="Q193" s="68"/>
      <c r="R193" s="152"/>
      <c r="S193" s="152"/>
      <c r="T193" s="401" t="s">
        <v>181</v>
      </c>
      <c r="U193" s="152"/>
      <c r="V193" s="68"/>
      <c r="W193" s="152"/>
      <c r="X193" s="152"/>
      <c r="Y193" s="401" t="s">
        <v>181</v>
      </c>
      <c r="Z193" s="152"/>
      <c r="AA193" s="68"/>
      <c r="AB193" s="152"/>
      <c r="AC193" s="152"/>
      <c r="AD193" s="401" t="s">
        <v>181</v>
      </c>
      <c r="AE193" s="152"/>
      <c r="AF193" s="68"/>
      <c r="AG193" s="152"/>
      <c r="AH193" s="152"/>
      <c r="AI193" s="401" t="s">
        <v>181</v>
      </c>
      <c r="AJ193" s="152"/>
      <c r="AK193" s="68"/>
      <c r="AL193" s="152"/>
      <c r="AM193" s="152"/>
      <c r="AN193" s="401" t="s">
        <v>181</v>
      </c>
      <c r="AO193" s="85"/>
      <c r="AP193" s="187"/>
      <c r="AQ193" s="185" t="s">
        <v>181</v>
      </c>
      <c r="AR193" s="188"/>
      <c r="AS193" s="729"/>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row>
    <row r="194" spans="1:144" s="58" customFormat="1" ht="20.25" customHeight="1">
      <c r="A194" s="55" t="s">
        <v>181</v>
      </c>
      <c r="B194" s="56" t="s">
        <v>181</v>
      </c>
      <c r="C194" s="56" t="s">
        <v>227</v>
      </c>
      <c r="D194" s="1375" t="s">
        <v>1096</v>
      </c>
      <c r="E194" s="1376"/>
      <c r="F194" s="1376"/>
      <c r="G194" s="1376"/>
      <c r="H194" s="1376"/>
      <c r="I194" s="1376"/>
      <c r="J194" s="1376"/>
      <c r="K194" s="56" t="s">
        <v>181</v>
      </c>
      <c r="L194" s="68" t="s">
        <v>181</v>
      </c>
      <c r="M194" s="152" t="s">
        <v>181</v>
      </c>
      <c r="N194" s="152" t="s">
        <v>181</v>
      </c>
      <c r="O194" s="413" t="s">
        <v>181</v>
      </c>
      <c r="P194" s="152"/>
      <c r="Q194" s="68"/>
      <c r="R194" s="152"/>
      <c r="S194" s="152"/>
      <c r="T194" s="413" t="s">
        <v>181</v>
      </c>
      <c r="U194" s="152"/>
      <c r="V194" s="68"/>
      <c r="W194" s="152"/>
      <c r="X194" s="152"/>
      <c r="Y194" s="413" t="s">
        <v>181</v>
      </c>
      <c r="Z194" s="152"/>
      <c r="AA194" s="68"/>
      <c r="AB194" s="152"/>
      <c r="AC194" s="152"/>
      <c r="AD194" s="413" t="s">
        <v>181</v>
      </c>
      <c r="AE194" s="152"/>
      <c r="AF194" s="68"/>
      <c r="AG194" s="152"/>
      <c r="AH194" s="152"/>
      <c r="AI194" s="413" t="s">
        <v>181</v>
      </c>
      <c r="AJ194" s="152"/>
      <c r="AK194" s="68"/>
      <c r="AL194" s="152"/>
      <c r="AM194" s="152"/>
      <c r="AN194" s="413" t="s">
        <v>181</v>
      </c>
      <c r="AO194" s="85" t="s">
        <v>181</v>
      </c>
      <c r="AP194" s="187" t="s">
        <v>181</v>
      </c>
      <c r="AQ194" s="204" t="s">
        <v>181</v>
      </c>
      <c r="AR194" s="188" t="s">
        <v>181</v>
      </c>
      <c r="AS194" s="729"/>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row>
    <row r="195" spans="1:144" s="58" customFormat="1" ht="20.25" customHeight="1">
      <c r="A195" s="55"/>
      <c r="B195" s="56"/>
      <c r="C195" s="56"/>
      <c r="D195" s="1076" t="s">
        <v>221</v>
      </c>
      <c r="E195" s="1077"/>
      <c r="F195" s="1077"/>
      <c r="G195" s="1077"/>
      <c r="H195" s="1077"/>
      <c r="I195" s="1077"/>
      <c r="J195" s="1078"/>
      <c r="K195" s="56"/>
      <c r="L195" s="68"/>
      <c r="M195" s="152"/>
      <c r="N195" s="152"/>
      <c r="O195" s="412"/>
      <c r="P195" s="152"/>
      <c r="Q195" s="68"/>
      <c r="R195" s="152"/>
      <c r="S195" s="152"/>
      <c r="T195" s="412"/>
      <c r="U195" s="152"/>
      <c r="V195" s="68"/>
      <c r="W195" s="152"/>
      <c r="X195" s="152"/>
      <c r="Y195" s="412"/>
      <c r="Z195" s="152"/>
      <c r="AA195" s="68"/>
      <c r="AB195" s="152"/>
      <c r="AC195" s="152"/>
      <c r="AD195" s="412"/>
      <c r="AE195" s="152"/>
      <c r="AF195" s="68"/>
      <c r="AG195" s="152"/>
      <c r="AH195" s="152"/>
      <c r="AI195" s="412"/>
      <c r="AJ195" s="152"/>
      <c r="AK195" s="68"/>
      <c r="AL195" s="152"/>
      <c r="AM195" s="152"/>
      <c r="AN195" s="412"/>
      <c r="AO195" s="85"/>
      <c r="AP195" s="187"/>
      <c r="AQ195" s="52">
        <f>SUM(O195:AN195)</f>
        <v>0</v>
      </c>
      <c r="AR195" s="188"/>
      <c r="AS195" s="729"/>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row>
    <row r="196" spans="1:144" s="58" customFormat="1" ht="20.25" customHeight="1">
      <c r="A196" s="55"/>
      <c r="B196" s="56"/>
      <c r="C196" s="56"/>
      <c r="D196" s="1069" t="s">
        <v>125</v>
      </c>
      <c r="E196" s="1070"/>
      <c r="F196" s="1070"/>
      <c r="G196" s="1070"/>
      <c r="H196" s="1070"/>
      <c r="I196" s="1070"/>
      <c r="J196" s="1071"/>
      <c r="K196" s="56"/>
      <c r="L196" s="68"/>
      <c r="M196" s="152"/>
      <c r="N196" s="152"/>
      <c r="O196" s="414"/>
      <c r="P196" s="152"/>
      <c r="Q196" s="68"/>
      <c r="R196" s="152"/>
      <c r="S196" s="152"/>
      <c r="T196" s="414"/>
      <c r="U196" s="152"/>
      <c r="V196" s="68"/>
      <c r="W196" s="152"/>
      <c r="X196" s="152"/>
      <c r="Y196" s="414"/>
      <c r="Z196" s="152"/>
      <c r="AA196" s="68"/>
      <c r="AB196" s="152"/>
      <c r="AC196" s="152"/>
      <c r="AD196" s="414"/>
      <c r="AE196" s="152"/>
      <c r="AF196" s="68"/>
      <c r="AG196" s="152"/>
      <c r="AH196" s="152"/>
      <c r="AI196" s="414"/>
      <c r="AJ196" s="152"/>
      <c r="AK196" s="68"/>
      <c r="AL196" s="152"/>
      <c r="AM196" s="152"/>
      <c r="AN196" s="414"/>
      <c r="AO196" s="85"/>
      <c r="AP196" s="187"/>
      <c r="AQ196" s="53">
        <f>SUM(O196:AN196)</f>
        <v>0</v>
      </c>
      <c r="AR196" s="188"/>
      <c r="AS196" s="729"/>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row>
    <row r="197" spans="1:144" s="58" customFormat="1" ht="9.9499999999999993" customHeight="1">
      <c r="A197" s="55"/>
      <c r="B197" s="56"/>
      <c r="C197" s="56"/>
      <c r="D197" s="1085"/>
      <c r="E197" s="1077"/>
      <c r="F197" s="1077"/>
      <c r="G197" s="1077"/>
      <c r="H197" s="1077"/>
      <c r="I197" s="1077"/>
      <c r="J197" s="1077"/>
      <c r="K197" s="56"/>
      <c r="L197" s="68"/>
      <c r="M197" s="152"/>
      <c r="N197" s="152"/>
      <c r="O197" s="401" t="s">
        <v>181</v>
      </c>
      <c r="P197" s="152"/>
      <c r="Q197" s="68"/>
      <c r="R197" s="152"/>
      <c r="S197" s="152"/>
      <c r="T197" s="401" t="s">
        <v>181</v>
      </c>
      <c r="U197" s="152"/>
      <c r="V197" s="68"/>
      <c r="W197" s="152"/>
      <c r="X197" s="152"/>
      <c r="Y197" s="401" t="s">
        <v>181</v>
      </c>
      <c r="Z197" s="152"/>
      <c r="AA197" s="68"/>
      <c r="AB197" s="152"/>
      <c r="AC197" s="152"/>
      <c r="AD197" s="401" t="s">
        <v>181</v>
      </c>
      <c r="AE197" s="152"/>
      <c r="AF197" s="68"/>
      <c r="AG197" s="152"/>
      <c r="AH197" s="152"/>
      <c r="AI197" s="401" t="s">
        <v>181</v>
      </c>
      <c r="AJ197" s="152"/>
      <c r="AK197" s="68"/>
      <c r="AL197" s="152"/>
      <c r="AM197" s="152"/>
      <c r="AN197" s="401" t="s">
        <v>181</v>
      </c>
      <c r="AO197" s="85"/>
      <c r="AP197" s="187"/>
      <c r="AQ197" s="185" t="s">
        <v>181</v>
      </c>
      <c r="AR197" s="188"/>
      <c r="AS197" s="729"/>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row>
    <row r="198" spans="1:144" s="58" customFormat="1" ht="20.25" customHeight="1">
      <c r="A198" s="55" t="s">
        <v>181</v>
      </c>
      <c r="B198" s="56" t="s">
        <v>181</v>
      </c>
      <c r="C198" s="56" t="s">
        <v>228</v>
      </c>
      <c r="D198" s="1375" t="s">
        <v>1095</v>
      </c>
      <c r="E198" s="1376"/>
      <c r="F198" s="1376"/>
      <c r="G198" s="1376"/>
      <c r="H198" s="1376"/>
      <c r="I198" s="1376"/>
      <c r="J198" s="1376"/>
      <c r="K198" s="56" t="s">
        <v>181</v>
      </c>
      <c r="L198" s="68" t="s">
        <v>181</v>
      </c>
      <c r="M198" s="152" t="s">
        <v>181</v>
      </c>
      <c r="N198" s="152" t="s">
        <v>181</v>
      </c>
      <c r="O198" s="413" t="s">
        <v>181</v>
      </c>
      <c r="P198" s="152"/>
      <c r="Q198" s="68"/>
      <c r="R198" s="152"/>
      <c r="S198" s="152"/>
      <c r="T198" s="413" t="s">
        <v>181</v>
      </c>
      <c r="U198" s="152"/>
      <c r="V198" s="68"/>
      <c r="W198" s="152"/>
      <c r="X198" s="152"/>
      <c r="Y198" s="413" t="s">
        <v>181</v>
      </c>
      <c r="Z198" s="152"/>
      <c r="AA198" s="68"/>
      <c r="AB198" s="152"/>
      <c r="AC198" s="152"/>
      <c r="AD198" s="413" t="s">
        <v>181</v>
      </c>
      <c r="AE198" s="152"/>
      <c r="AF198" s="68"/>
      <c r="AG198" s="152"/>
      <c r="AH198" s="152"/>
      <c r="AI198" s="413" t="s">
        <v>181</v>
      </c>
      <c r="AJ198" s="152"/>
      <c r="AK198" s="68"/>
      <c r="AL198" s="152"/>
      <c r="AM198" s="152"/>
      <c r="AN198" s="413" t="s">
        <v>181</v>
      </c>
      <c r="AO198" s="85" t="s">
        <v>181</v>
      </c>
      <c r="AP198" s="187" t="s">
        <v>181</v>
      </c>
      <c r="AQ198" s="204" t="s">
        <v>181</v>
      </c>
      <c r="AR198" s="188" t="s">
        <v>181</v>
      </c>
      <c r="AS198" s="729"/>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row>
    <row r="199" spans="1:144" s="58" customFormat="1" ht="20.25" customHeight="1">
      <c r="A199" s="55"/>
      <c r="B199" s="56"/>
      <c r="C199" s="56"/>
      <c r="D199" s="1076" t="s">
        <v>221</v>
      </c>
      <c r="E199" s="1077"/>
      <c r="F199" s="1077"/>
      <c r="G199" s="1077"/>
      <c r="H199" s="1077"/>
      <c r="I199" s="1077"/>
      <c r="J199" s="1078"/>
      <c r="K199" s="56"/>
      <c r="L199" s="68"/>
      <c r="M199" s="152"/>
      <c r="N199" s="152"/>
      <c r="O199" s="412"/>
      <c r="P199" s="152"/>
      <c r="Q199" s="68"/>
      <c r="R199" s="152"/>
      <c r="S199" s="152"/>
      <c r="T199" s="412"/>
      <c r="U199" s="152"/>
      <c r="V199" s="68"/>
      <c r="W199" s="152"/>
      <c r="X199" s="152"/>
      <c r="Y199" s="412"/>
      <c r="Z199" s="152"/>
      <c r="AA199" s="68"/>
      <c r="AB199" s="152"/>
      <c r="AC199" s="152"/>
      <c r="AD199" s="412"/>
      <c r="AE199" s="152"/>
      <c r="AF199" s="68"/>
      <c r="AG199" s="152"/>
      <c r="AH199" s="152"/>
      <c r="AI199" s="412"/>
      <c r="AJ199" s="152"/>
      <c r="AK199" s="68"/>
      <c r="AL199" s="152"/>
      <c r="AM199" s="152"/>
      <c r="AN199" s="412"/>
      <c r="AO199" s="85"/>
      <c r="AP199" s="187"/>
      <c r="AQ199" s="52">
        <f>SUM(O199:AN199)</f>
        <v>0</v>
      </c>
      <c r="AR199" s="188"/>
      <c r="AS199" s="729"/>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row>
    <row r="200" spans="1:144" s="58" customFormat="1" ht="20.25" customHeight="1">
      <c r="A200" s="55"/>
      <c r="B200" s="56"/>
      <c r="C200" s="56"/>
      <c r="D200" s="1069" t="s">
        <v>125</v>
      </c>
      <c r="E200" s="1070"/>
      <c r="F200" s="1070"/>
      <c r="G200" s="1070"/>
      <c r="H200" s="1070"/>
      <c r="I200" s="1070"/>
      <c r="J200" s="1071"/>
      <c r="K200" s="56"/>
      <c r="L200" s="68"/>
      <c r="M200" s="152"/>
      <c r="N200" s="152"/>
      <c r="O200" s="414"/>
      <c r="P200" s="152"/>
      <c r="Q200" s="68"/>
      <c r="R200" s="152"/>
      <c r="S200" s="152"/>
      <c r="T200" s="414"/>
      <c r="U200" s="152"/>
      <c r="V200" s="68"/>
      <c r="W200" s="152"/>
      <c r="X200" s="152"/>
      <c r="Y200" s="414"/>
      <c r="Z200" s="152"/>
      <c r="AA200" s="68"/>
      <c r="AB200" s="152"/>
      <c r="AC200" s="152"/>
      <c r="AD200" s="414"/>
      <c r="AE200" s="152"/>
      <c r="AF200" s="68"/>
      <c r="AG200" s="152"/>
      <c r="AH200" s="152"/>
      <c r="AI200" s="414"/>
      <c r="AJ200" s="152"/>
      <c r="AK200" s="68"/>
      <c r="AL200" s="152"/>
      <c r="AM200" s="152"/>
      <c r="AN200" s="414"/>
      <c r="AO200" s="85"/>
      <c r="AP200" s="187"/>
      <c r="AQ200" s="53">
        <f>SUM(O200:AN200)</f>
        <v>0</v>
      </c>
      <c r="AR200" s="188"/>
      <c r="AS200" s="729"/>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row>
    <row r="201" spans="1:144" s="58" customFormat="1" ht="9.9499999999999993" customHeight="1">
      <c r="A201" s="55"/>
      <c r="B201" s="56"/>
      <c r="C201" s="56"/>
      <c r="D201" s="1085"/>
      <c r="E201" s="1077"/>
      <c r="F201" s="1077"/>
      <c r="G201" s="1077"/>
      <c r="H201" s="1077"/>
      <c r="I201" s="1077"/>
      <c r="J201" s="1077"/>
      <c r="K201" s="56"/>
      <c r="L201" s="68"/>
      <c r="M201" s="152"/>
      <c r="N201" s="152"/>
      <c r="O201" s="401" t="s">
        <v>181</v>
      </c>
      <c r="P201" s="152"/>
      <c r="Q201" s="68"/>
      <c r="R201" s="152"/>
      <c r="S201" s="152"/>
      <c r="T201" s="401" t="s">
        <v>181</v>
      </c>
      <c r="U201" s="152"/>
      <c r="V201" s="68"/>
      <c r="W201" s="152"/>
      <c r="X201" s="152"/>
      <c r="Y201" s="401" t="s">
        <v>181</v>
      </c>
      <c r="Z201" s="152"/>
      <c r="AA201" s="68"/>
      <c r="AB201" s="152"/>
      <c r="AC201" s="152"/>
      <c r="AD201" s="401" t="s">
        <v>181</v>
      </c>
      <c r="AE201" s="152"/>
      <c r="AF201" s="68"/>
      <c r="AG201" s="152"/>
      <c r="AH201" s="152"/>
      <c r="AI201" s="401" t="s">
        <v>181</v>
      </c>
      <c r="AJ201" s="152"/>
      <c r="AK201" s="68"/>
      <c r="AL201" s="152"/>
      <c r="AM201" s="152"/>
      <c r="AN201" s="401" t="s">
        <v>181</v>
      </c>
      <c r="AO201" s="85"/>
      <c r="AP201" s="187"/>
      <c r="AQ201" s="185" t="s">
        <v>181</v>
      </c>
      <c r="AR201" s="188"/>
      <c r="AS201" s="729"/>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row>
    <row r="202" spans="1:144" s="58" customFormat="1" ht="20.25" customHeight="1">
      <c r="A202" s="55" t="s">
        <v>181</v>
      </c>
      <c r="B202" s="56" t="s">
        <v>181</v>
      </c>
      <c r="C202" s="56" t="s">
        <v>229</v>
      </c>
      <c r="D202" s="1375" t="s">
        <v>1094</v>
      </c>
      <c r="E202" s="1376"/>
      <c r="F202" s="1376"/>
      <c r="G202" s="1376"/>
      <c r="H202" s="1376"/>
      <c r="I202" s="1376"/>
      <c r="J202" s="1376"/>
      <c r="K202" s="56" t="s">
        <v>181</v>
      </c>
      <c r="L202" s="68" t="s">
        <v>181</v>
      </c>
      <c r="M202" s="152" t="s">
        <v>181</v>
      </c>
      <c r="N202" s="152" t="s">
        <v>181</v>
      </c>
      <c r="O202" s="413" t="s">
        <v>181</v>
      </c>
      <c r="P202" s="152"/>
      <c r="Q202" s="68"/>
      <c r="R202" s="152"/>
      <c r="S202" s="152"/>
      <c r="T202" s="413" t="s">
        <v>181</v>
      </c>
      <c r="U202" s="152"/>
      <c r="V202" s="68"/>
      <c r="W202" s="152"/>
      <c r="X202" s="152"/>
      <c r="Y202" s="413" t="s">
        <v>181</v>
      </c>
      <c r="Z202" s="152"/>
      <c r="AA202" s="68"/>
      <c r="AB202" s="152"/>
      <c r="AC202" s="152"/>
      <c r="AD202" s="413" t="s">
        <v>181</v>
      </c>
      <c r="AE202" s="152"/>
      <c r="AF202" s="68"/>
      <c r="AG202" s="152"/>
      <c r="AH202" s="152"/>
      <c r="AI202" s="413" t="s">
        <v>181</v>
      </c>
      <c r="AJ202" s="152"/>
      <c r="AK202" s="68"/>
      <c r="AL202" s="152"/>
      <c r="AM202" s="152"/>
      <c r="AN202" s="413" t="s">
        <v>181</v>
      </c>
      <c r="AO202" s="85" t="s">
        <v>181</v>
      </c>
      <c r="AP202" s="187" t="s">
        <v>181</v>
      </c>
      <c r="AQ202" s="204" t="s">
        <v>181</v>
      </c>
      <c r="AR202" s="188" t="s">
        <v>181</v>
      </c>
      <c r="AS202" s="729"/>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row>
    <row r="203" spans="1:144" s="58" customFormat="1" ht="20.25" customHeight="1">
      <c r="A203" s="55"/>
      <c r="B203" s="56"/>
      <c r="C203" s="56"/>
      <c r="D203" s="1076" t="s">
        <v>221</v>
      </c>
      <c r="E203" s="1077"/>
      <c r="F203" s="1077"/>
      <c r="G203" s="1077"/>
      <c r="H203" s="1077"/>
      <c r="I203" s="1077"/>
      <c r="J203" s="1078"/>
      <c r="K203" s="56"/>
      <c r="L203" s="68"/>
      <c r="M203" s="152"/>
      <c r="N203" s="152"/>
      <c r="O203" s="412"/>
      <c r="P203" s="152"/>
      <c r="Q203" s="68"/>
      <c r="R203" s="152"/>
      <c r="S203" s="152"/>
      <c r="T203" s="412"/>
      <c r="U203" s="152"/>
      <c r="V203" s="68"/>
      <c r="W203" s="152"/>
      <c r="X203" s="152"/>
      <c r="Y203" s="412"/>
      <c r="Z203" s="152"/>
      <c r="AA203" s="68"/>
      <c r="AB203" s="152"/>
      <c r="AC203" s="152"/>
      <c r="AD203" s="412"/>
      <c r="AE203" s="152"/>
      <c r="AF203" s="68"/>
      <c r="AG203" s="152"/>
      <c r="AH203" s="152"/>
      <c r="AI203" s="412"/>
      <c r="AJ203" s="152"/>
      <c r="AK203" s="68"/>
      <c r="AL203" s="152"/>
      <c r="AM203" s="152"/>
      <c r="AN203" s="412"/>
      <c r="AO203" s="85"/>
      <c r="AP203" s="187"/>
      <c r="AQ203" s="52">
        <f>SUM(O203:AN203)</f>
        <v>0</v>
      </c>
      <c r="AR203" s="188"/>
      <c r="AS203" s="729"/>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row>
    <row r="204" spans="1:144" s="58" customFormat="1" ht="20.25" customHeight="1">
      <c r="A204" s="55"/>
      <c r="B204" s="56"/>
      <c r="C204" s="56"/>
      <c r="D204" s="1069" t="s">
        <v>125</v>
      </c>
      <c r="E204" s="1070"/>
      <c r="F204" s="1070"/>
      <c r="G204" s="1070"/>
      <c r="H204" s="1070"/>
      <c r="I204" s="1070"/>
      <c r="J204" s="1071"/>
      <c r="K204" s="56"/>
      <c r="L204" s="68"/>
      <c r="M204" s="152"/>
      <c r="N204" s="152"/>
      <c r="O204" s="414"/>
      <c r="P204" s="152"/>
      <c r="Q204" s="68"/>
      <c r="R204" s="152"/>
      <c r="S204" s="152"/>
      <c r="T204" s="414"/>
      <c r="U204" s="152"/>
      <c r="V204" s="68"/>
      <c r="W204" s="152"/>
      <c r="X204" s="152"/>
      <c r="Y204" s="414"/>
      <c r="Z204" s="152"/>
      <c r="AA204" s="68"/>
      <c r="AB204" s="152"/>
      <c r="AC204" s="152"/>
      <c r="AD204" s="414"/>
      <c r="AE204" s="152"/>
      <c r="AF204" s="68"/>
      <c r="AG204" s="152"/>
      <c r="AH204" s="152"/>
      <c r="AI204" s="414"/>
      <c r="AJ204" s="152"/>
      <c r="AK204" s="68"/>
      <c r="AL204" s="152"/>
      <c r="AM204" s="152"/>
      <c r="AN204" s="414"/>
      <c r="AO204" s="85"/>
      <c r="AP204" s="187"/>
      <c r="AQ204" s="53">
        <f>SUM(O204:AN204)</f>
        <v>0</v>
      </c>
      <c r="AR204" s="188"/>
      <c r="AS204" s="729"/>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row>
    <row r="205" spans="1:144" s="58" customFormat="1" ht="9.9499999999999993" customHeight="1">
      <c r="A205" s="55"/>
      <c r="B205" s="56"/>
      <c r="C205" s="56"/>
      <c r="D205" s="1085"/>
      <c r="E205" s="1077"/>
      <c r="F205" s="1077"/>
      <c r="G205" s="1077"/>
      <c r="H205" s="1077"/>
      <c r="I205" s="1077"/>
      <c r="J205" s="1077"/>
      <c r="K205" s="56"/>
      <c r="L205" s="68"/>
      <c r="M205" s="152"/>
      <c r="N205" s="152"/>
      <c r="O205" s="401" t="s">
        <v>181</v>
      </c>
      <c r="P205" s="152"/>
      <c r="Q205" s="68"/>
      <c r="R205" s="152"/>
      <c r="S205" s="152"/>
      <c r="T205" s="401" t="s">
        <v>181</v>
      </c>
      <c r="U205" s="152"/>
      <c r="V205" s="68"/>
      <c r="W205" s="152"/>
      <c r="X205" s="152"/>
      <c r="Y205" s="401" t="s">
        <v>181</v>
      </c>
      <c r="Z205" s="152"/>
      <c r="AA205" s="68"/>
      <c r="AB205" s="152"/>
      <c r="AC205" s="152"/>
      <c r="AD205" s="401" t="s">
        <v>181</v>
      </c>
      <c r="AE205" s="152"/>
      <c r="AF205" s="68"/>
      <c r="AG205" s="152"/>
      <c r="AH205" s="152"/>
      <c r="AI205" s="401" t="s">
        <v>181</v>
      </c>
      <c r="AJ205" s="152"/>
      <c r="AK205" s="68"/>
      <c r="AL205" s="152"/>
      <c r="AM205" s="152"/>
      <c r="AN205" s="401" t="s">
        <v>181</v>
      </c>
      <c r="AO205" s="85"/>
      <c r="AP205" s="187"/>
      <c r="AQ205" s="185" t="s">
        <v>181</v>
      </c>
      <c r="AR205" s="188"/>
      <c r="AS205" s="729"/>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row>
    <row r="206" spans="1:144" s="58" customFormat="1" ht="20.25" customHeight="1">
      <c r="A206" s="55" t="s">
        <v>181</v>
      </c>
      <c r="B206" s="56" t="s">
        <v>181</v>
      </c>
      <c r="C206" s="56" t="s">
        <v>230</v>
      </c>
      <c r="D206" s="1375" t="s">
        <v>1093</v>
      </c>
      <c r="E206" s="1376"/>
      <c r="F206" s="1376"/>
      <c r="G206" s="1376"/>
      <c r="H206" s="1376"/>
      <c r="I206" s="1376"/>
      <c r="J206" s="1376"/>
      <c r="K206" s="56" t="s">
        <v>181</v>
      </c>
      <c r="L206" s="68" t="s">
        <v>181</v>
      </c>
      <c r="M206" s="152" t="s">
        <v>181</v>
      </c>
      <c r="N206" s="152" t="s">
        <v>181</v>
      </c>
      <c r="O206" s="413" t="s">
        <v>181</v>
      </c>
      <c r="P206" s="152"/>
      <c r="Q206" s="68"/>
      <c r="R206" s="152"/>
      <c r="S206" s="152"/>
      <c r="T206" s="413" t="s">
        <v>181</v>
      </c>
      <c r="U206" s="152"/>
      <c r="V206" s="68"/>
      <c r="W206" s="152"/>
      <c r="X206" s="152"/>
      <c r="Y206" s="413" t="s">
        <v>181</v>
      </c>
      <c r="Z206" s="152"/>
      <c r="AA206" s="68"/>
      <c r="AB206" s="152"/>
      <c r="AC206" s="152"/>
      <c r="AD206" s="413" t="s">
        <v>181</v>
      </c>
      <c r="AE206" s="152"/>
      <c r="AF206" s="68"/>
      <c r="AG206" s="152"/>
      <c r="AH206" s="152"/>
      <c r="AI206" s="413" t="s">
        <v>181</v>
      </c>
      <c r="AJ206" s="152"/>
      <c r="AK206" s="68"/>
      <c r="AL206" s="152"/>
      <c r="AM206" s="152"/>
      <c r="AN206" s="413" t="s">
        <v>181</v>
      </c>
      <c r="AO206" s="85" t="s">
        <v>181</v>
      </c>
      <c r="AP206" s="187" t="s">
        <v>181</v>
      </c>
      <c r="AQ206" s="204" t="s">
        <v>181</v>
      </c>
      <c r="AR206" s="188" t="s">
        <v>181</v>
      </c>
      <c r="AS206" s="729"/>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row>
    <row r="207" spans="1:144" s="58" customFormat="1" ht="20.25" customHeight="1">
      <c r="A207" s="55"/>
      <c r="B207" s="56"/>
      <c r="C207" s="56"/>
      <c r="D207" s="1076" t="s">
        <v>221</v>
      </c>
      <c r="E207" s="1077"/>
      <c r="F207" s="1077"/>
      <c r="G207" s="1077"/>
      <c r="H207" s="1077"/>
      <c r="I207" s="1077"/>
      <c r="J207" s="1078"/>
      <c r="K207" s="56"/>
      <c r="L207" s="68"/>
      <c r="M207" s="152"/>
      <c r="N207" s="152"/>
      <c r="O207" s="412"/>
      <c r="P207" s="152"/>
      <c r="Q207" s="68"/>
      <c r="R207" s="152"/>
      <c r="S207" s="152"/>
      <c r="T207" s="412"/>
      <c r="U207" s="152"/>
      <c r="V207" s="68"/>
      <c r="W207" s="152"/>
      <c r="X207" s="152"/>
      <c r="Y207" s="412"/>
      <c r="Z207" s="152"/>
      <c r="AA207" s="68"/>
      <c r="AB207" s="152"/>
      <c r="AC207" s="152"/>
      <c r="AD207" s="412"/>
      <c r="AE207" s="152"/>
      <c r="AF207" s="68"/>
      <c r="AG207" s="152"/>
      <c r="AH207" s="152"/>
      <c r="AI207" s="412"/>
      <c r="AJ207" s="152"/>
      <c r="AK207" s="68"/>
      <c r="AL207" s="152"/>
      <c r="AM207" s="152"/>
      <c r="AN207" s="412"/>
      <c r="AO207" s="85"/>
      <c r="AP207" s="187"/>
      <c r="AQ207" s="52">
        <f>SUM(O207:AN207)</f>
        <v>0</v>
      </c>
      <c r="AR207" s="188"/>
      <c r="AS207" s="729"/>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row>
    <row r="208" spans="1:144" s="58" customFormat="1" ht="20.25" customHeight="1">
      <c r="A208" s="55"/>
      <c r="B208" s="56"/>
      <c r="C208" s="56"/>
      <c r="D208" s="1069" t="s">
        <v>125</v>
      </c>
      <c r="E208" s="1070"/>
      <c r="F208" s="1070"/>
      <c r="G208" s="1070"/>
      <c r="H208" s="1070"/>
      <c r="I208" s="1070"/>
      <c r="J208" s="1071"/>
      <c r="K208" s="56"/>
      <c r="L208" s="68"/>
      <c r="M208" s="152"/>
      <c r="N208" s="152"/>
      <c r="O208" s="414"/>
      <c r="P208" s="152"/>
      <c r="Q208" s="68"/>
      <c r="R208" s="152"/>
      <c r="S208" s="152"/>
      <c r="T208" s="414"/>
      <c r="U208" s="152"/>
      <c r="V208" s="68"/>
      <c r="W208" s="152"/>
      <c r="X208" s="152"/>
      <c r="Y208" s="414"/>
      <c r="Z208" s="152"/>
      <c r="AA208" s="68"/>
      <c r="AB208" s="152"/>
      <c r="AC208" s="152"/>
      <c r="AD208" s="414"/>
      <c r="AE208" s="152"/>
      <c r="AF208" s="68"/>
      <c r="AG208" s="152"/>
      <c r="AH208" s="152"/>
      <c r="AI208" s="414"/>
      <c r="AJ208" s="152"/>
      <c r="AK208" s="68"/>
      <c r="AL208" s="152"/>
      <c r="AM208" s="152"/>
      <c r="AN208" s="414"/>
      <c r="AO208" s="85"/>
      <c r="AP208" s="187"/>
      <c r="AQ208" s="53">
        <f>SUM(O208:AN208)</f>
        <v>0</v>
      </c>
      <c r="AR208" s="188"/>
      <c r="AS208" s="729"/>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row>
    <row r="209" spans="1:144" s="58" customFormat="1" ht="9.9499999999999993" customHeight="1">
      <c r="A209" s="55" t="s">
        <v>181</v>
      </c>
      <c r="B209" s="56" t="s">
        <v>181</v>
      </c>
      <c r="C209" s="56" t="s">
        <v>181</v>
      </c>
      <c r="D209" s="56" t="s">
        <v>181</v>
      </c>
      <c r="E209" s="56" t="s">
        <v>181</v>
      </c>
      <c r="F209" s="56" t="s">
        <v>181</v>
      </c>
      <c r="G209" s="56" t="s">
        <v>181</v>
      </c>
      <c r="H209" s="56" t="s">
        <v>181</v>
      </c>
      <c r="I209" s="56" t="s">
        <v>181</v>
      </c>
      <c r="J209" s="56" t="s">
        <v>181</v>
      </c>
      <c r="K209" s="56" t="s">
        <v>181</v>
      </c>
      <c r="L209" s="68" t="s">
        <v>181</v>
      </c>
      <c r="M209" s="152" t="s">
        <v>181</v>
      </c>
      <c r="N209" s="152" t="s">
        <v>181</v>
      </c>
      <c r="O209" s="401"/>
      <c r="P209" s="152"/>
      <c r="Q209" s="68"/>
      <c r="R209" s="152"/>
      <c r="S209" s="152"/>
      <c r="T209" s="401"/>
      <c r="U209" s="152"/>
      <c r="V209" s="68"/>
      <c r="W209" s="152"/>
      <c r="X209" s="152"/>
      <c r="Y209" s="401"/>
      <c r="Z209" s="152"/>
      <c r="AA209" s="68"/>
      <c r="AB209" s="152"/>
      <c r="AC209" s="152"/>
      <c r="AD209" s="401"/>
      <c r="AE209" s="152"/>
      <c r="AF209" s="68"/>
      <c r="AG209" s="152"/>
      <c r="AH209" s="152"/>
      <c r="AI209" s="401"/>
      <c r="AJ209" s="152"/>
      <c r="AK209" s="68"/>
      <c r="AL209" s="152"/>
      <c r="AM209" s="152"/>
      <c r="AN209" s="401"/>
      <c r="AO209" s="85" t="s">
        <v>181</v>
      </c>
      <c r="AP209" s="187" t="s">
        <v>181</v>
      </c>
      <c r="AQ209" s="185"/>
      <c r="AR209" s="188" t="s">
        <v>181</v>
      </c>
      <c r="AS209" s="729"/>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row>
    <row r="210" spans="1:144" s="58" customFormat="1" ht="20.25" customHeight="1">
      <c r="A210" s="55" t="s">
        <v>181</v>
      </c>
      <c r="B210" s="56">
        <v>6</v>
      </c>
      <c r="C210" s="1128" t="s">
        <v>231</v>
      </c>
      <c r="D210" s="1129"/>
      <c r="E210" s="1129"/>
      <c r="F210" s="1129"/>
      <c r="G210" s="1129"/>
      <c r="H210" s="1129"/>
      <c r="I210" s="1129"/>
      <c r="J210" s="1129"/>
      <c r="K210" s="56" t="s">
        <v>181</v>
      </c>
      <c r="L210" s="68" t="s">
        <v>181</v>
      </c>
      <c r="M210" s="152" t="s">
        <v>181</v>
      </c>
      <c r="N210" s="152" t="s">
        <v>181</v>
      </c>
      <c r="O210" s="408"/>
      <c r="P210" s="152"/>
      <c r="Q210" s="68"/>
      <c r="R210" s="152"/>
      <c r="S210" s="152"/>
      <c r="T210" s="408"/>
      <c r="U210" s="152"/>
      <c r="V210" s="68"/>
      <c r="W210" s="152"/>
      <c r="X210" s="152"/>
      <c r="Y210" s="408"/>
      <c r="Z210" s="152"/>
      <c r="AA210" s="68"/>
      <c r="AB210" s="152"/>
      <c r="AC210" s="152"/>
      <c r="AD210" s="408"/>
      <c r="AE210" s="152"/>
      <c r="AF210" s="68"/>
      <c r="AG210" s="152"/>
      <c r="AH210" s="152"/>
      <c r="AI210" s="408"/>
      <c r="AJ210" s="152"/>
      <c r="AK210" s="68"/>
      <c r="AL210" s="152"/>
      <c r="AM210" s="152"/>
      <c r="AN210" s="408"/>
      <c r="AO210" s="85" t="s">
        <v>181</v>
      </c>
      <c r="AP210" s="187" t="s">
        <v>181</v>
      </c>
      <c r="AQ210" s="53">
        <f>SUM(O210:AN210)</f>
        <v>0</v>
      </c>
      <c r="AR210" s="188" t="s">
        <v>181</v>
      </c>
      <c r="AS210" s="729"/>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row>
    <row r="211" spans="1:144" s="58" customFormat="1" ht="9.9499999999999993" customHeight="1">
      <c r="A211" s="55" t="s">
        <v>181</v>
      </c>
      <c r="B211" s="56" t="s">
        <v>181</v>
      </c>
      <c r="C211" s="56" t="s">
        <v>181</v>
      </c>
      <c r="D211" s="56" t="s">
        <v>181</v>
      </c>
      <c r="E211" s="56" t="s">
        <v>181</v>
      </c>
      <c r="F211" s="56" t="s">
        <v>181</v>
      </c>
      <c r="G211" s="56" t="s">
        <v>181</v>
      </c>
      <c r="H211" s="56" t="s">
        <v>181</v>
      </c>
      <c r="I211" s="56" t="s">
        <v>181</v>
      </c>
      <c r="J211" s="56" t="s">
        <v>181</v>
      </c>
      <c r="K211" s="56" t="s">
        <v>181</v>
      </c>
      <c r="L211" s="68" t="s">
        <v>181</v>
      </c>
      <c r="M211" s="152" t="s">
        <v>181</v>
      </c>
      <c r="N211" s="152" t="s">
        <v>181</v>
      </c>
      <c r="O211" s="401"/>
      <c r="P211" s="152"/>
      <c r="Q211" s="68"/>
      <c r="R211" s="152"/>
      <c r="S211" s="152"/>
      <c r="T211" s="401"/>
      <c r="U211" s="152"/>
      <c r="V211" s="68"/>
      <c r="W211" s="152"/>
      <c r="X211" s="152"/>
      <c r="Y211" s="401"/>
      <c r="Z211" s="152"/>
      <c r="AA211" s="68"/>
      <c r="AB211" s="152"/>
      <c r="AC211" s="152"/>
      <c r="AD211" s="401"/>
      <c r="AE211" s="152"/>
      <c r="AF211" s="68"/>
      <c r="AG211" s="152"/>
      <c r="AH211" s="152"/>
      <c r="AI211" s="401"/>
      <c r="AJ211" s="152"/>
      <c r="AK211" s="68"/>
      <c r="AL211" s="152"/>
      <c r="AM211" s="152"/>
      <c r="AN211" s="401"/>
      <c r="AO211" s="85" t="s">
        <v>181</v>
      </c>
      <c r="AP211" s="187" t="s">
        <v>181</v>
      </c>
      <c r="AQ211" s="185" t="s">
        <v>181</v>
      </c>
      <c r="AR211" s="188" t="s">
        <v>181</v>
      </c>
      <c r="AS211" s="729"/>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row>
    <row r="212" spans="1:144" s="58" customFormat="1" ht="20.25" customHeight="1">
      <c r="A212" s="55" t="s">
        <v>181</v>
      </c>
      <c r="B212" s="56">
        <v>7</v>
      </c>
      <c r="C212" s="1347" t="s">
        <v>244</v>
      </c>
      <c r="D212" s="1348"/>
      <c r="E212" s="1348"/>
      <c r="F212" s="1348"/>
      <c r="G212" s="1348"/>
      <c r="H212" s="1348"/>
      <c r="I212" s="1348"/>
      <c r="J212" s="1348"/>
      <c r="K212" s="56" t="s">
        <v>181</v>
      </c>
      <c r="L212" s="68" t="s">
        <v>181</v>
      </c>
      <c r="M212" s="152" t="s">
        <v>181</v>
      </c>
      <c r="N212" s="152" t="s">
        <v>181</v>
      </c>
      <c r="O212" s="401"/>
      <c r="P212" s="152"/>
      <c r="Q212" s="68"/>
      <c r="R212" s="152"/>
      <c r="S212" s="152"/>
      <c r="T212" s="401"/>
      <c r="U212" s="152"/>
      <c r="V212" s="68"/>
      <c r="W212" s="152"/>
      <c r="X212" s="152"/>
      <c r="Y212" s="401"/>
      <c r="Z212" s="152"/>
      <c r="AA212" s="68"/>
      <c r="AB212" s="152"/>
      <c r="AC212" s="152"/>
      <c r="AD212" s="401"/>
      <c r="AE212" s="152"/>
      <c r="AF212" s="68"/>
      <c r="AG212" s="152"/>
      <c r="AH212" s="152"/>
      <c r="AI212" s="401" t="s">
        <v>181</v>
      </c>
      <c r="AJ212" s="152"/>
      <c r="AK212" s="68"/>
      <c r="AL212" s="152"/>
      <c r="AM212" s="152"/>
      <c r="AN212" s="401" t="s">
        <v>181</v>
      </c>
      <c r="AO212" s="85" t="s">
        <v>181</v>
      </c>
      <c r="AP212" s="187" t="s">
        <v>181</v>
      </c>
      <c r="AQ212" s="185" t="s">
        <v>181</v>
      </c>
      <c r="AR212" s="188" t="s">
        <v>181</v>
      </c>
      <c r="AS212" s="729"/>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row>
    <row r="213" spans="1:144" s="58" customFormat="1" ht="20.25" customHeight="1">
      <c r="A213" s="55"/>
      <c r="B213" s="56"/>
      <c r="C213" s="56"/>
      <c r="D213" s="1068" t="s">
        <v>242</v>
      </c>
      <c r="E213" s="966"/>
      <c r="F213" s="966"/>
      <c r="G213" s="966"/>
      <c r="H213" s="966"/>
      <c r="I213" s="966"/>
      <c r="J213" s="966"/>
      <c r="K213" s="56"/>
      <c r="L213" s="68"/>
      <c r="M213" s="152"/>
      <c r="N213" s="152"/>
      <c r="O213" s="410"/>
      <c r="P213" s="152"/>
      <c r="Q213" s="68"/>
      <c r="R213" s="152"/>
      <c r="S213" s="152"/>
      <c r="T213" s="410"/>
      <c r="U213" s="152"/>
      <c r="V213" s="68"/>
      <c r="W213" s="152"/>
      <c r="X213" s="152"/>
      <c r="Y213" s="410"/>
      <c r="Z213" s="152"/>
      <c r="AA213" s="68"/>
      <c r="AB213" s="152"/>
      <c r="AC213" s="152"/>
      <c r="AD213" s="410"/>
      <c r="AE213" s="152"/>
      <c r="AF213" s="68"/>
      <c r="AG213" s="152"/>
      <c r="AH213" s="152"/>
      <c r="AI213" s="410"/>
      <c r="AJ213" s="152"/>
      <c r="AK213" s="68"/>
      <c r="AL213" s="152"/>
      <c r="AM213" s="152"/>
      <c r="AN213" s="410"/>
      <c r="AO213" s="85"/>
      <c r="AP213" s="187"/>
      <c r="AQ213" s="52">
        <f>SUM(O213:AN213)</f>
        <v>0</v>
      </c>
      <c r="AR213" s="188"/>
      <c r="AS213" s="729"/>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row>
    <row r="214" spans="1:144" s="58" customFormat="1" ht="20.25" customHeight="1">
      <c r="A214" s="55" t="s">
        <v>181</v>
      </c>
      <c r="B214" s="56"/>
      <c r="C214" s="56"/>
      <c r="D214" s="1068" t="s">
        <v>242</v>
      </c>
      <c r="E214" s="966"/>
      <c r="F214" s="966"/>
      <c r="G214" s="966"/>
      <c r="H214" s="966"/>
      <c r="I214" s="966"/>
      <c r="J214" s="966"/>
      <c r="K214" s="56"/>
      <c r="L214" s="68"/>
      <c r="M214" s="152"/>
      <c r="N214" s="152"/>
      <c r="O214" s="410"/>
      <c r="P214" s="152"/>
      <c r="Q214" s="68"/>
      <c r="R214" s="152"/>
      <c r="S214" s="152"/>
      <c r="T214" s="410"/>
      <c r="U214" s="152"/>
      <c r="V214" s="68"/>
      <c r="W214" s="152"/>
      <c r="X214" s="152"/>
      <c r="Y214" s="410"/>
      <c r="Z214" s="152"/>
      <c r="AA214" s="68"/>
      <c r="AB214" s="152"/>
      <c r="AC214" s="152"/>
      <c r="AD214" s="410"/>
      <c r="AE214" s="152"/>
      <c r="AF214" s="68"/>
      <c r="AG214" s="152"/>
      <c r="AH214" s="152"/>
      <c r="AI214" s="410"/>
      <c r="AJ214" s="152"/>
      <c r="AK214" s="68"/>
      <c r="AL214" s="152"/>
      <c r="AM214" s="152"/>
      <c r="AN214" s="410"/>
      <c r="AO214" s="85"/>
      <c r="AP214" s="187"/>
      <c r="AQ214" s="52">
        <f>SUM(O214:AN214)</f>
        <v>0</v>
      </c>
      <c r="AR214" s="188"/>
      <c r="AS214" s="729"/>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row>
    <row r="215" spans="1:144" s="58" customFormat="1" ht="20.25" customHeight="1">
      <c r="A215" s="55" t="s">
        <v>181</v>
      </c>
      <c r="B215" s="56" t="s">
        <v>181</v>
      </c>
      <c r="C215" s="56" t="s">
        <v>181</v>
      </c>
      <c r="D215" s="1068" t="s">
        <v>242</v>
      </c>
      <c r="E215" s="966"/>
      <c r="F215" s="966"/>
      <c r="G215" s="966"/>
      <c r="H215" s="966"/>
      <c r="I215" s="966"/>
      <c r="J215" s="966"/>
      <c r="K215" s="56"/>
      <c r="L215" s="68"/>
      <c r="M215" s="152"/>
      <c r="N215" s="152"/>
      <c r="O215" s="410"/>
      <c r="P215" s="152"/>
      <c r="Q215" s="68"/>
      <c r="R215" s="152"/>
      <c r="S215" s="152"/>
      <c r="T215" s="410"/>
      <c r="U215" s="152"/>
      <c r="V215" s="68"/>
      <c r="W215" s="152"/>
      <c r="X215" s="152"/>
      <c r="Y215" s="410"/>
      <c r="Z215" s="152"/>
      <c r="AA215" s="68"/>
      <c r="AB215" s="152"/>
      <c r="AC215" s="152"/>
      <c r="AD215" s="410"/>
      <c r="AE215" s="152"/>
      <c r="AF215" s="68"/>
      <c r="AG215" s="152"/>
      <c r="AH215" s="152"/>
      <c r="AI215" s="410"/>
      <c r="AJ215" s="152"/>
      <c r="AK215" s="68"/>
      <c r="AL215" s="152"/>
      <c r="AM215" s="152"/>
      <c r="AN215" s="410"/>
      <c r="AO215" s="85"/>
      <c r="AP215" s="187"/>
      <c r="AQ215" s="52">
        <f>SUM(O215:AN215)</f>
        <v>0</v>
      </c>
      <c r="AR215" s="188"/>
      <c r="AS215" s="729"/>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row>
    <row r="216" spans="1:144" s="58" customFormat="1" ht="20.25" customHeight="1">
      <c r="A216" s="55"/>
      <c r="B216" s="56"/>
      <c r="C216" s="56"/>
      <c r="D216" s="1068" t="s">
        <v>242</v>
      </c>
      <c r="E216" s="966"/>
      <c r="F216" s="966"/>
      <c r="G216" s="966"/>
      <c r="H216" s="966"/>
      <c r="I216" s="966"/>
      <c r="J216" s="966"/>
      <c r="K216" s="56"/>
      <c r="L216" s="68"/>
      <c r="M216" s="152"/>
      <c r="N216" s="152"/>
      <c r="O216" s="410"/>
      <c r="P216" s="152"/>
      <c r="Q216" s="68"/>
      <c r="R216" s="152"/>
      <c r="S216" s="152"/>
      <c r="T216" s="410"/>
      <c r="U216" s="152"/>
      <c r="V216" s="68"/>
      <c r="W216" s="152"/>
      <c r="X216" s="152"/>
      <c r="Y216" s="410"/>
      <c r="Z216" s="152"/>
      <c r="AA216" s="68"/>
      <c r="AB216" s="152"/>
      <c r="AC216" s="152"/>
      <c r="AD216" s="410"/>
      <c r="AE216" s="152"/>
      <c r="AF216" s="68"/>
      <c r="AG216" s="152"/>
      <c r="AH216" s="152"/>
      <c r="AI216" s="410"/>
      <c r="AJ216" s="152"/>
      <c r="AK216" s="68"/>
      <c r="AL216" s="152"/>
      <c r="AM216" s="152"/>
      <c r="AN216" s="410"/>
      <c r="AO216" s="85"/>
      <c r="AP216" s="187"/>
      <c r="AQ216" s="52">
        <f t="shared" ref="AQ216:AQ222" si="90">SUM(O216:AN216)</f>
        <v>0</v>
      </c>
      <c r="AR216" s="188"/>
      <c r="AS216" s="729"/>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row>
    <row r="217" spans="1:144" s="58" customFormat="1" ht="20.25" customHeight="1">
      <c r="A217" s="55"/>
      <c r="B217" s="56"/>
      <c r="C217" s="56"/>
      <c r="D217" s="1068" t="s">
        <v>242</v>
      </c>
      <c r="E217" s="966"/>
      <c r="F217" s="966"/>
      <c r="G217" s="966"/>
      <c r="H217" s="966"/>
      <c r="I217" s="966"/>
      <c r="J217" s="966"/>
      <c r="K217" s="56"/>
      <c r="L217" s="68"/>
      <c r="M217" s="152"/>
      <c r="N217" s="152"/>
      <c r="O217" s="410"/>
      <c r="P217" s="152"/>
      <c r="Q217" s="68"/>
      <c r="R217" s="152"/>
      <c r="S217" s="152"/>
      <c r="T217" s="410"/>
      <c r="U217" s="152"/>
      <c r="V217" s="68"/>
      <c r="W217" s="152"/>
      <c r="X217" s="152"/>
      <c r="Y217" s="410"/>
      <c r="Z217" s="152"/>
      <c r="AA217" s="68"/>
      <c r="AB217" s="152"/>
      <c r="AC217" s="152"/>
      <c r="AD217" s="410"/>
      <c r="AE217" s="152"/>
      <c r="AF217" s="68"/>
      <c r="AG217" s="152"/>
      <c r="AH217" s="152"/>
      <c r="AI217" s="410"/>
      <c r="AJ217" s="152"/>
      <c r="AK217" s="68"/>
      <c r="AL217" s="152"/>
      <c r="AM217" s="152"/>
      <c r="AN217" s="410"/>
      <c r="AO217" s="85"/>
      <c r="AP217" s="187"/>
      <c r="AQ217" s="52">
        <f t="shared" si="90"/>
        <v>0</v>
      </c>
      <c r="AR217" s="188"/>
      <c r="AS217" s="729"/>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row>
    <row r="218" spans="1:144" s="58" customFormat="1" ht="20.25" customHeight="1">
      <c r="A218" s="55"/>
      <c r="B218" s="56"/>
      <c r="C218" s="56"/>
      <c r="D218" s="1068" t="s">
        <v>242</v>
      </c>
      <c r="E218" s="966"/>
      <c r="F218" s="966"/>
      <c r="G218" s="966"/>
      <c r="H218" s="966"/>
      <c r="I218" s="966"/>
      <c r="J218" s="966"/>
      <c r="K218" s="56"/>
      <c r="L218" s="68"/>
      <c r="M218" s="152"/>
      <c r="N218" s="152"/>
      <c r="O218" s="410"/>
      <c r="P218" s="152"/>
      <c r="Q218" s="68"/>
      <c r="R218" s="152"/>
      <c r="S218" s="152"/>
      <c r="T218" s="410"/>
      <c r="U218" s="152"/>
      <c r="V218" s="68"/>
      <c r="W218" s="152"/>
      <c r="X218" s="152"/>
      <c r="Y218" s="410"/>
      <c r="Z218" s="152"/>
      <c r="AA218" s="68"/>
      <c r="AB218" s="152"/>
      <c r="AC218" s="152"/>
      <c r="AD218" s="410"/>
      <c r="AE218" s="152"/>
      <c r="AF218" s="68"/>
      <c r="AG218" s="152"/>
      <c r="AH218" s="152"/>
      <c r="AI218" s="410"/>
      <c r="AJ218" s="152"/>
      <c r="AK218" s="68"/>
      <c r="AL218" s="152"/>
      <c r="AM218" s="152"/>
      <c r="AN218" s="410"/>
      <c r="AO218" s="85"/>
      <c r="AP218" s="187"/>
      <c r="AQ218" s="52">
        <f t="shared" si="90"/>
        <v>0</v>
      </c>
      <c r="AR218" s="188"/>
      <c r="AS218" s="729"/>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row>
    <row r="219" spans="1:144" s="58" customFormat="1" ht="20.25" customHeight="1">
      <c r="A219" s="55"/>
      <c r="B219" s="56"/>
      <c r="C219" s="56"/>
      <c r="D219" s="1068" t="s">
        <v>242</v>
      </c>
      <c r="E219" s="966"/>
      <c r="F219" s="966"/>
      <c r="G219" s="966"/>
      <c r="H219" s="966"/>
      <c r="I219" s="966"/>
      <c r="J219" s="966"/>
      <c r="K219" s="56"/>
      <c r="L219" s="68"/>
      <c r="M219" s="152"/>
      <c r="N219" s="152"/>
      <c r="O219" s="410"/>
      <c r="P219" s="152"/>
      <c r="Q219" s="68"/>
      <c r="R219" s="152"/>
      <c r="S219" s="152"/>
      <c r="T219" s="410"/>
      <c r="U219" s="152"/>
      <c r="V219" s="68"/>
      <c r="W219" s="152"/>
      <c r="X219" s="152"/>
      <c r="Y219" s="410"/>
      <c r="Z219" s="152"/>
      <c r="AA219" s="68"/>
      <c r="AB219" s="152"/>
      <c r="AC219" s="152"/>
      <c r="AD219" s="410"/>
      <c r="AE219" s="152"/>
      <c r="AF219" s="68"/>
      <c r="AG219" s="152"/>
      <c r="AH219" s="152"/>
      <c r="AI219" s="410"/>
      <c r="AJ219" s="152"/>
      <c r="AK219" s="68"/>
      <c r="AL219" s="152"/>
      <c r="AM219" s="152"/>
      <c r="AN219" s="410"/>
      <c r="AO219" s="85"/>
      <c r="AP219" s="187"/>
      <c r="AQ219" s="52">
        <f t="shared" si="90"/>
        <v>0</v>
      </c>
      <c r="AR219" s="188"/>
      <c r="AS219" s="729"/>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row>
    <row r="220" spans="1:144" s="58" customFormat="1" ht="20.25" customHeight="1">
      <c r="A220" s="55"/>
      <c r="B220" s="56"/>
      <c r="C220" s="56"/>
      <c r="D220" s="1068" t="s">
        <v>242</v>
      </c>
      <c r="E220" s="966"/>
      <c r="F220" s="966"/>
      <c r="G220" s="966"/>
      <c r="H220" s="966"/>
      <c r="I220" s="966"/>
      <c r="J220" s="966"/>
      <c r="K220" s="56"/>
      <c r="L220" s="68"/>
      <c r="M220" s="152"/>
      <c r="N220" s="152"/>
      <c r="O220" s="410"/>
      <c r="P220" s="152"/>
      <c r="Q220" s="68"/>
      <c r="R220" s="152"/>
      <c r="S220" s="152"/>
      <c r="T220" s="410"/>
      <c r="U220" s="152"/>
      <c r="V220" s="68"/>
      <c r="W220" s="152"/>
      <c r="X220" s="152"/>
      <c r="Y220" s="410"/>
      <c r="Z220" s="152"/>
      <c r="AA220" s="68"/>
      <c r="AB220" s="152"/>
      <c r="AC220" s="152"/>
      <c r="AD220" s="410"/>
      <c r="AE220" s="152"/>
      <c r="AF220" s="68"/>
      <c r="AG220" s="152"/>
      <c r="AH220" s="152"/>
      <c r="AI220" s="410"/>
      <c r="AJ220" s="152"/>
      <c r="AK220" s="68"/>
      <c r="AL220" s="152"/>
      <c r="AM220" s="152"/>
      <c r="AN220" s="410"/>
      <c r="AO220" s="85"/>
      <c r="AP220" s="187"/>
      <c r="AQ220" s="52">
        <f t="shared" si="90"/>
        <v>0</v>
      </c>
      <c r="AR220" s="188"/>
      <c r="AS220" s="729"/>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row>
    <row r="221" spans="1:144" s="58" customFormat="1" ht="20.25" customHeight="1">
      <c r="A221" s="55"/>
      <c r="B221" s="56"/>
      <c r="C221" s="56"/>
      <c r="D221" s="1068" t="s">
        <v>242</v>
      </c>
      <c r="E221" s="966"/>
      <c r="F221" s="966"/>
      <c r="G221" s="966"/>
      <c r="H221" s="966"/>
      <c r="I221" s="966"/>
      <c r="J221" s="966"/>
      <c r="K221" s="56"/>
      <c r="L221" s="68"/>
      <c r="M221" s="152"/>
      <c r="N221" s="152"/>
      <c r="O221" s="410"/>
      <c r="P221" s="152"/>
      <c r="Q221" s="68"/>
      <c r="R221" s="152"/>
      <c r="S221" s="152"/>
      <c r="T221" s="410"/>
      <c r="U221" s="152"/>
      <c r="V221" s="68"/>
      <c r="W221" s="152"/>
      <c r="X221" s="152"/>
      <c r="Y221" s="410"/>
      <c r="Z221" s="152"/>
      <c r="AA221" s="68"/>
      <c r="AB221" s="152"/>
      <c r="AC221" s="152"/>
      <c r="AD221" s="410"/>
      <c r="AE221" s="152"/>
      <c r="AF221" s="68"/>
      <c r="AG221" s="152"/>
      <c r="AH221" s="152"/>
      <c r="AI221" s="410"/>
      <c r="AJ221" s="152"/>
      <c r="AK221" s="68"/>
      <c r="AL221" s="152"/>
      <c r="AM221" s="152"/>
      <c r="AN221" s="410"/>
      <c r="AO221" s="85"/>
      <c r="AP221" s="187"/>
      <c r="AQ221" s="52">
        <f t="shared" si="90"/>
        <v>0</v>
      </c>
      <c r="AR221" s="188"/>
      <c r="AS221" s="729"/>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row>
    <row r="222" spans="1:144" s="58" customFormat="1" ht="20.25" customHeight="1">
      <c r="A222" s="55"/>
      <c r="B222" s="56"/>
      <c r="C222" s="56"/>
      <c r="D222" s="1068" t="s">
        <v>242</v>
      </c>
      <c r="E222" s="966"/>
      <c r="F222" s="966"/>
      <c r="G222" s="966"/>
      <c r="H222" s="966"/>
      <c r="I222" s="966"/>
      <c r="J222" s="966"/>
      <c r="K222" s="56" t="s">
        <v>181</v>
      </c>
      <c r="L222" s="68" t="s">
        <v>181</v>
      </c>
      <c r="M222" s="152" t="s">
        <v>181</v>
      </c>
      <c r="N222" s="152" t="s">
        <v>181</v>
      </c>
      <c r="O222" s="410"/>
      <c r="P222" s="152"/>
      <c r="Q222" s="68"/>
      <c r="R222" s="152"/>
      <c r="S222" s="152"/>
      <c r="T222" s="410"/>
      <c r="U222" s="152"/>
      <c r="V222" s="68"/>
      <c r="W222" s="152"/>
      <c r="X222" s="152"/>
      <c r="Y222" s="410"/>
      <c r="Z222" s="152"/>
      <c r="AA222" s="68"/>
      <c r="AB222" s="152"/>
      <c r="AC222" s="152"/>
      <c r="AD222" s="410"/>
      <c r="AE222" s="152" t="s">
        <v>181</v>
      </c>
      <c r="AF222" s="68" t="s">
        <v>181</v>
      </c>
      <c r="AG222" s="152" t="s">
        <v>181</v>
      </c>
      <c r="AH222" s="152" t="s">
        <v>181</v>
      </c>
      <c r="AI222" s="410"/>
      <c r="AJ222" s="152" t="s">
        <v>181</v>
      </c>
      <c r="AK222" s="68" t="s">
        <v>181</v>
      </c>
      <c r="AL222" s="152" t="s">
        <v>181</v>
      </c>
      <c r="AM222" s="152" t="s">
        <v>181</v>
      </c>
      <c r="AN222" s="410"/>
      <c r="AO222" s="85" t="s">
        <v>181</v>
      </c>
      <c r="AP222" s="187" t="s">
        <v>181</v>
      </c>
      <c r="AQ222" s="52">
        <f t="shared" si="90"/>
        <v>0</v>
      </c>
      <c r="AR222" s="188" t="s">
        <v>181</v>
      </c>
      <c r="AS222" s="729"/>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row>
    <row r="223" spans="1:144" s="58" customFormat="1" ht="9.9499999999999993" customHeight="1">
      <c r="A223" s="55" t="s">
        <v>181</v>
      </c>
      <c r="B223" s="56" t="s">
        <v>181</v>
      </c>
      <c r="C223" s="56" t="s">
        <v>181</v>
      </c>
      <c r="D223" s="56" t="s">
        <v>181</v>
      </c>
      <c r="E223" s="56" t="s">
        <v>181</v>
      </c>
      <c r="F223" s="56" t="s">
        <v>181</v>
      </c>
      <c r="G223" s="56" t="s">
        <v>181</v>
      </c>
      <c r="H223" s="56" t="s">
        <v>181</v>
      </c>
      <c r="I223" s="56" t="s">
        <v>181</v>
      </c>
      <c r="J223" s="56" t="s">
        <v>181</v>
      </c>
      <c r="K223" s="56"/>
      <c r="L223" s="68"/>
      <c r="M223" s="152"/>
      <c r="N223" s="152"/>
      <c r="O223" s="401"/>
      <c r="P223" s="152"/>
      <c r="Q223" s="68"/>
      <c r="R223" s="152"/>
      <c r="S223" s="152"/>
      <c r="T223" s="401"/>
      <c r="U223" s="152"/>
      <c r="V223" s="68"/>
      <c r="W223" s="152"/>
      <c r="X223" s="152"/>
      <c r="Y223" s="401"/>
      <c r="Z223" s="152"/>
      <c r="AA223" s="68"/>
      <c r="AB223" s="152"/>
      <c r="AC223" s="152"/>
      <c r="AD223" s="401"/>
      <c r="AE223" s="152"/>
      <c r="AF223" s="68"/>
      <c r="AG223" s="152"/>
      <c r="AH223" s="152"/>
      <c r="AI223" s="401"/>
      <c r="AJ223" s="152"/>
      <c r="AK223" s="68"/>
      <c r="AL223" s="152"/>
      <c r="AM223" s="152"/>
      <c r="AN223" s="401"/>
      <c r="AO223" s="85"/>
      <c r="AP223" s="187"/>
      <c r="AQ223" s="185" t="s">
        <v>181</v>
      </c>
      <c r="AR223" s="188"/>
      <c r="AS223" s="729"/>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row>
    <row r="224" spans="1:144" s="58" customFormat="1" ht="20.25" customHeight="1">
      <c r="A224" s="55" t="s">
        <v>181</v>
      </c>
      <c r="B224" s="56">
        <v>8</v>
      </c>
      <c r="C224" s="1347" t="s">
        <v>245</v>
      </c>
      <c r="D224" s="1348"/>
      <c r="E224" s="1348"/>
      <c r="F224" s="1348"/>
      <c r="G224" s="1348"/>
      <c r="H224" s="1348"/>
      <c r="I224" s="1348"/>
      <c r="J224" s="1348"/>
      <c r="K224" s="56" t="s">
        <v>181</v>
      </c>
      <c r="L224" s="68" t="s">
        <v>181</v>
      </c>
      <c r="M224" s="152" t="s">
        <v>181</v>
      </c>
      <c r="N224" s="152" t="s">
        <v>181</v>
      </c>
      <c r="O224" s="401"/>
      <c r="P224" s="152"/>
      <c r="Q224" s="68"/>
      <c r="R224" s="152"/>
      <c r="S224" s="152"/>
      <c r="T224" s="401" t="s">
        <v>181</v>
      </c>
      <c r="U224" s="152"/>
      <c r="V224" s="68"/>
      <c r="W224" s="152"/>
      <c r="X224" s="152"/>
      <c r="Y224" s="401" t="s">
        <v>181</v>
      </c>
      <c r="Z224" s="152"/>
      <c r="AA224" s="68"/>
      <c r="AB224" s="152"/>
      <c r="AC224" s="152"/>
      <c r="AD224" s="401" t="s">
        <v>181</v>
      </c>
      <c r="AE224" s="152"/>
      <c r="AF224" s="68"/>
      <c r="AG224" s="152"/>
      <c r="AH224" s="152"/>
      <c r="AI224" s="401" t="s">
        <v>181</v>
      </c>
      <c r="AJ224" s="152"/>
      <c r="AK224" s="68"/>
      <c r="AL224" s="152"/>
      <c r="AM224" s="152"/>
      <c r="AN224" s="401" t="s">
        <v>181</v>
      </c>
      <c r="AO224" s="85" t="s">
        <v>181</v>
      </c>
      <c r="AP224" s="187" t="s">
        <v>181</v>
      </c>
      <c r="AQ224" s="185" t="s">
        <v>181</v>
      </c>
      <c r="AR224" s="188" t="s">
        <v>181</v>
      </c>
      <c r="AS224" s="729"/>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row>
    <row r="225" spans="1:144" s="58" customFormat="1" ht="20.25" customHeight="1">
      <c r="A225" s="55"/>
      <c r="B225" s="56"/>
      <c r="C225" s="56"/>
      <c r="D225" s="1092" t="s">
        <v>242</v>
      </c>
      <c r="E225" s="1093"/>
      <c r="F225" s="1093"/>
      <c r="G225" s="1093"/>
      <c r="H225" s="1093"/>
      <c r="I225" s="1093"/>
      <c r="J225" s="1093"/>
      <c r="K225" s="56"/>
      <c r="L225" s="68"/>
      <c r="M225" s="152"/>
      <c r="N225" s="152"/>
      <c r="O225" s="408"/>
      <c r="P225" s="152"/>
      <c r="Q225" s="68"/>
      <c r="R225" s="152"/>
      <c r="S225" s="152"/>
      <c r="T225" s="408"/>
      <c r="U225" s="152"/>
      <c r="V225" s="68"/>
      <c r="W225" s="152"/>
      <c r="X225" s="152"/>
      <c r="Y225" s="408"/>
      <c r="Z225" s="152"/>
      <c r="AA225" s="68"/>
      <c r="AB225" s="152"/>
      <c r="AC225" s="152"/>
      <c r="AD225" s="408"/>
      <c r="AE225" s="152"/>
      <c r="AF225" s="68"/>
      <c r="AG225" s="152"/>
      <c r="AH225" s="152"/>
      <c r="AI225" s="408"/>
      <c r="AJ225" s="152"/>
      <c r="AK225" s="68"/>
      <c r="AL225" s="152"/>
      <c r="AM225" s="152"/>
      <c r="AN225" s="408"/>
      <c r="AO225" s="85"/>
      <c r="AP225" s="187"/>
      <c r="AQ225" s="53">
        <f>SUM(O225:AN225)</f>
        <v>0</v>
      </c>
      <c r="AR225" s="188"/>
      <c r="AS225" s="729"/>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row>
    <row r="226" spans="1:144" s="58" customFormat="1" ht="20.25" customHeight="1">
      <c r="A226" s="55" t="s">
        <v>181</v>
      </c>
      <c r="B226" s="56"/>
      <c r="C226" s="56"/>
      <c r="D226" s="1092" t="s">
        <v>242</v>
      </c>
      <c r="E226" s="1093"/>
      <c r="F226" s="1093"/>
      <c r="G226" s="1093"/>
      <c r="H226" s="1093"/>
      <c r="I226" s="1093"/>
      <c r="J226" s="1093"/>
      <c r="K226" s="56"/>
      <c r="L226" s="68"/>
      <c r="M226" s="152"/>
      <c r="N226" s="152"/>
      <c r="O226" s="408"/>
      <c r="P226" s="152"/>
      <c r="Q226" s="68"/>
      <c r="R226" s="152"/>
      <c r="S226" s="152"/>
      <c r="T226" s="408"/>
      <c r="U226" s="152"/>
      <c r="V226" s="68"/>
      <c r="W226" s="152"/>
      <c r="X226" s="152"/>
      <c r="Y226" s="408"/>
      <c r="Z226" s="152"/>
      <c r="AA226" s="68"/>
      <c r="AB226" s="152"/>
      <c r="AC226" s="152"/>
      <c r="AD226" s="408"/>
      <c r="AE226" s="152"/>
      <c r="AF226" s="68"/>
      <c r="AG226" s="152"/>
      <c r="AH226" s="152"/>
      <c r="AI226" s="408"/>
      <c r="AJ226" s="152"/>
      <c r="AK226" s="68"/>
      <c r="AL226" s="152"/>
      <c r="AM226" s="152"/>
      <c r="AN226" s="408"/>
      <c r="AO226" s="85"/>
      <c r="AP226" s="187"/>
      <c r="AQ226" s="53">
        <f>SUM(O226:AN226)</f>
        <v>0</v>
      </c>
      <c r="AR226" s="188"/>
      <c r="AS226" s="729"/>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row>
    <row r="227" spans="1:144" s="58" customFormat="1" ht="20.25" customHeight="1">
      <c r="A227" s="55" t="s">
        <v>181</v>
      </c>
      <c r="B227" s="56" t="s">
        <v>181</v>
      </c>
      <c r="C227" s="56" t="s">
        <v>181</v>
      </c>
      <c r="D227" s="1092" t="s">
        <v>242</v>
      </c>
      <c r="E227" s="1093"/>
      <c r="F227" s="1093"/>
      <c r="G227" s="1093"/>
      <c r="H227" s="1093"/>
      <c r="I227" s="1093"/>
      <c r="J227" s="1093"/>
      <c r="K227" s="56"/>
      <c r="L227" s="68"/>
      <c r="M227" s="152"/>
      <c r="N227" s="152"/>
      <c r="O227" s="408"/>
      <c r="P227" s="152"/>
      <c r="Q227" s="68"/>
      <c r="R227" s="152"/>
      <c r="S227" s="152"/>
      <c r="T227" s="408"/>
      <c r="U227" s="152"/>
      <c r="V227" s="68"/>
      <c r="W227" s="152"/>
      <c r="X227" s="152"/>
      <c r="Y227" s="408"/>
      <c r="Z227" s="152"/>
      <c r="AA227" s="68"/>
      <c r="AB227" s="152"/>
      <c r="AC227" s="152"/>
      <c r="AD227" s="408"/>
      <c r="AE227" s="152"/>
      <c r="AF227" s="68"/>
      <c r="AG227" s="152"/>
      <c r="AH227" s="152"/>
      <c r="AI227" s="408"/>
      <c r="AJ227" s="152"/>
      <c r="AK227" s="68"/>
      <c r="AL227" s="152"/>
      <c r="AM227" s="152"/>
      <c r="AN227" s="408"/>
      <c r="AO227" s="85"/>
      <c r="AP227" s="187"/>
      <c r="AQ227" s="53">
        <f>SUM(O227:AN227)</f>
        <v>0</v>
      </c>
      <c r="AR227" s="188"/>
      <c r="AS227" s="729"/>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row>
    <row r="228" spans="1:144" s="58" customFormat="1" ht="20.25" customHeight="1">
      <c r="A228" s="55"/>
      <c r="B228" s="56"/>
      <c r="C228" s="56"/>
      <c r="D228" s="1092" t="s">
        <v>242</v>
      </c>
      <c r="E228" s="1093"/>
      <c r="F228" s="1093"/>
      <c r="G228" s="1093"/>
      <c r="H228" s="1093"/>
      <c r="I228" s="1093"/>
      <c r="J228" s="1093"/>
      <c r="K228" s="56"/>
      <c r="L228" s="68"/>
      <c r="M228" s="152"/>
      <c r="N228" s="152"/>
      <c r="O228" s="408"/>
      <c r="P228" s="152"/>
      <c r="Q228" s="68"/>
      <c r="R228" s="152"/>
      <c r="S228" s="152"/>
      <c r="T228" s="408"/>
      <c r="U228" s="152"/>
      <c r="V228" s="68"/>
      <c r="W228" s="152"/>
      <c r="X228" s="152"/>
      <c r="Y228" s="408"/>
      <c r="Z228" s="152"/>
      <c r="AA228" s="68"/>
      <c r="AB228" s="152"/>
      <c r="AC228" s="152"/>
      <c r="AD228" s="408"/>
      <c r="AE228" s="152"/>
      <c r="AF228" s="68"/>
      <c r="AG228" s="152"/>
      <c r="AH228" s="152"/>
      <c r="AI228" s="408"/>
      <c r="AJ228" s="152"/>
      <c r="AK228" s="68"/>
      <c r="AL228" s="152"/>
      <c r="AM228" s="152"/>
      <c r="AN228" s="408"/>
      <c r="AO228" s="85"/>
      <c r="AP228" s="187"/>
      <c r="AQ228" s="53">
        <f t="shared" ref="AQ228:AQ234" si="91">SUM(O228:AN228)</f>
        <v>0</v>
      </c>
      <c r="AR228" s="188"/>
      <c r="AS228" s="729"/>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row>
    <row r="229" spans="1:144" s="58" customFormat="1" ht="20.25" customHeight="1">
      <c r="A229" s="55"/>
      <c r="B229" s="56"/>
      <c r="C229" s="56"/>
      <c r="D229" s="1092" t="s">
        <v>242</v>
      </c>
      <c r="E229" s="1093"/>
      <c r="F229" s="1093"/>
      <c r="G229" s="1093"/>
      <c r="H229" s="1093"/>
      <c r="I229" s="1093"/>
      <c r="J229" s="1093"/>
      <c r="K229" s="56"/>
      <c r="L229" s="68"/>
      <c r="M229" s="152"/>
      <c r="N229" s="152"/>
      <c r="O229" s="408"/>
      <c r="P229" s="152"/>
      <c r="Q229" s="68"/>
      <c r="R229" s="152"/>
      <c r="S229" s="152"/>
      <c r="T229" s="408"/>
      <c r="U229" s="152"/>
      <c r="V229" s="68"/>
      <c r="W229" s="152"/>
      <c r="X229" s="152"/>
      <c r="Y229" s="408"/>
      <c r="Z229" s="152"/>
      <c r="AA229" s="68"/>
      <c r="AB229" s="152"/>
      <c r="AC229" s="152"/>
      <c r="AD229" s="408"/>
      <c r="AE229" s="152"/>
      <c r="AF229" s="68"/>
      <c r="AG229" s="152"/>
      <c r="AH229" s="152"/>
      <c r="AI229" s="408"/>
      <c r="AJ229" s="152"/>
      <c r="AK229" s="68"/>
      <c r="AL229" s="152"/>
      <c r="AM229" s="152"/>
      <c r="AN229" s="408"/>
      <c r="AO229" s="85"/>
      <c r="AP229" s="187"/>
      <c r="AQ229" s="53">
        <f t="shared" si="91"/>
        <v>0</v>
      </c>
      <c r="AR229" s="188"/>
      <c r="AS229" s="729"/>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row>
    <row r="230" spans="1:144" s="58" customFormat="1" ht="20.25" customHeight="1">
      <c r="A230" s="55"/>
      <c r="B230" s="56"/>
      <c r="C230" s="56"/>
      <c r="D230" s="1092" t="s">
        <v>242</v>
      </c>
      <c r="E230" s="1093"/>
      <c r="F230" s="1093"/>
      <c r="G230" s="1093"/>
      <c r="H230" s="1093"/>
      <c r="I230" s="1093"/>
      <c r="J230" s="1093"/>
      <c r="K230" s="56"/>
      <c r="L230" s="68"/>
      <c r="M230" s="152"/>
      <c r="N230" s="152"/>
      <c r="O230" s="408"/>
      <c r="P230" s="152"/>
      <c r="Q230" s="68"/>
      <c r="R230" s="152"/>
      <c r="S230" s="152"/>
      <c r="T230" s="408"/>
      <c r="U230" s="152"/>
      <c r="V230" s="68"/>
      <c r="W230" s="152"/>
      <c r="X230" s="152"/>
      <c r="Y230" s="408"/>
      <c r="Z230" s="152"/>
      <c r="AA230" s="68"/>
      <c r="AB230" s="152"/>
      <c r="AC230" s="152"/>
      <c r="AD230" s="408"/>
      <c r="AE230" s="152"/>
      <c r="AF230" s="68"/>
      <c r="AG230" s="152"/>
      <c r="AH230" s="152"/>
      <c r="AI230" s="408"/>
      <c r="AJ230" s="152"/>
      <c r="AK230" s="68"/>
      <c r="AL230" s="152"/>
      <c r="AM230" s="152"/>
      <c r="AN230" s="408"/>
      <c r="AO230" s="85"/>
      <c r="AP230" s="187"/>
      <c r="AQ230" s="53">
        <f t="shared" si="91"/>
        <v>0</v>
      </c>
      <c r="AR230" s="188"/>
      <c r="AS230" s="729"/>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row>
    <row r="231" spans="1:144" s="58" customFormat="1" ht="20.25" customHeight="1">
      <c r="A231" s="55"/>
      <c r="B231" s="56"/>
      <c r="C231" s="56"/>
      <c r="D231" s="1092" t="s">
        <v>242</v>
      </c>
      <c r="E231" s="1093"/>
      <c r="F231" s="1093"/>
      <c r="G231" s="1093"/>
      <c r="H231" s="1093"/>
      <c r="I231" s="1093"/>
      <c r="J231" s="1093"/>
      <c r="K231" s="56"/>
      <c r="L231" s="68"/>
      <c r="M231" s="152"/>
      <c r="N231" s="152"/>
      <c r="O231" s="408"/>
      <c r="P231" s="152"/>
      <c r="Q231" s="68"/>
      <c r="R231" s="152"/>
      <c r="S231" s="152"/>
      <c r="T231" s="408"/>
      <c r="U231" s="152"/>
      <c r="V231" s="68"/>
      <c r="W231" s="152"/>
      <c r="X231" s="152"/>
      <c r="Y231" s="408"/>
      <c r="Z231" s="152"/>
      <c r="AA231" s="68"/>
      <c r="AB231" s="152"/>
      <c r="AC231" s="152"/>
      <c r="AD231" s="408"/>
      <c r="AE231" s="152"/>
      <c r="AF231" s="68"/>
      <c r="AG231" s="152"/>
      <c r="AH231" s="152"/>
      <c r="AI231" s="408"/>
      <c r="AJ231" s="152"/>
      <c r="AK231" s="68"/>
      <c r="AL231" s="152"/>
      <c r="AM231" s="152"/>
      <c r="AN231" s="408"/>
      <c r="AO231" s="85"/>
      <c r="AP231" s="187"/>
      <c r="AQ231" s="53">
        <f t="shared" si="91"/>
        <v>0</v>
      </c>
      <c r="AR231" s="188"/>
      <c r="AS231" s="729"/>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row>
    <row r="232" spans="1:144" s="58" customFormat="1" ht="20.25" customHeight="1">
      <c r="A232" s="55"/>
      <c r="B232" s="56"/>
      <c r="C232" s="56"/>
      <c r="D232" s="1092" t="s">
        <v>242</v>
      </c>
      <c r="E232" s="1093"/>
      <c r="F232" s="1093"/>
      <c r="G232" s="1093"/>
      <c r="H232" s="1093"/>
      <c r="I232" s="1093"/>
      <c r="J232" s="1093"/>
      <c r="K232" s="56"/>
      <c r="L232" s="68"/>
      <c r="M232" s="152"/>
      <c r="N232" s="152"/>
      <c r="O232" s="408"/>
      <c r="P232" s="152"/>
      <c r="Q232" s="68"/>
      <c r="R232" s="152"/>
      <c r="S232" s="152"/>
      <c r="T232" s="408"/>
      <c r="U232" s="152"/>
      <c r="V232" s="68"/>
      <c r="W232" s="152"/>
      <c r="X232" s="152"/>
      <c r="Y232" s="408"/>
      <c r="Z232" s="152"/>
      <c r="AA232" s="68"/>
      <c r="AB232" s="152"/>
      <c r="AC232" s="152"/>
      <c r="AD232" s="408"/>
      <c r="AE232" s="152"/>
      <c r="AF232" s="68"/>
      <c r="AG232" s="152"/>
      <c r="AH232" s="152"/>
      <c r="AI232" s="408"/>
      <c r="AJ232" s="152"/>
      <c r="AK232" s="68"/>
      <c r="AL232" s="152"/>
      <c r="AM232" s="152"/>
      <c r="AN232" s="408"/>
      <c r="AO232" s="85"/>
      <c r="AP232" s="187"/>
      <c r="AQ232" s="53">
        <f t="shared" si="91"/>
        <v>0</v>
      </c>
      <c r="AR232" s="188"/>
      <c r="AS232" s="729"/>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row>
    <row r="233" spans="1:144" s="58" customFormat="1" ht="20.25" customHeight="1">
      <c r="A233" s="55"/>
      <c r="B233" s="56"/>
      <c r="C233" s="56"/>
      <c r="D233" s="1092" t="s">
        <v>242</v>
      </c>
      <c r="E233" s="1093"/>
      <c r="F233" s="1093"/>
      <c r="G233" s="1093"/>
      <c r="H233" s="1093"/>
      <c r="I233" s="1093"/>
      <c r="J233" s="1093"/>
      <c r="K233" s="56"/>
      <c r="L233" s="68"/>
      <c r="M233" s="152"/>
      <c r="N233" s="152"/>
      <c r="O233" s="408"/>
      <c r="P233" s="152"/>
      <c r="Q233" s="68"/>
      <c r="R233" s="152"/>
      <c r="S233" s="152"/>
      <c r="T233" s="408"/>
      <c r="U233" s="152"/>
      <c r="V233" s="68"/>
      <c r="W233" s="152"/>
      <c r="X233" s="152"/>
      <c r="Y233" s="408"/>
      <c r="Z233" s="152"/>
      <c r="AA233" s="68"/>
      <c r="AB233" s="152"/>
      <c r="AC233" s="152"/>
      <c r="AD233" s="408"/>
      <c r="AE233" s="152"/>
      <c r="AF233" s="68"/>
      <c r="AG233" s="152"/>
      <c r="AH233" s="152"/>
      <c r="AI233" s="408"/>
      <c r="AJ233" s="152"/>
      <c r="AK233" s="68"/>
      <c r="AL233" s="152"/>
      <c r="AM233" s="152"/>
      <c r="AN233" s="408"/>
      <c r="AO233" s="85"/>
      <c r="AP233" s="187"/>
      <c r="AQ233" s="53">
        <f t="shared" si="91"/>
        <v>0</v>
      </c>
      <c r="AR233" s="188"/>
      <c r="AS233" s="729"/>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row>
    <row r="234" spans="1:144" s="58" customFormat="1" ht="20.25" customHeight="1">
      <c r="A234" s="55"/>
      <c r="B234" s="56"/>
      <c r="C234" s="56"/>
      <c r="D234" s="1092" t="s">
        <v>242</v>
      </c>
      <c r="E234" s="1093"/>
      <c r="F234" s="1093"/>
      <c r="G234" s="1093"/>
      <c r="H234" s="1093"/>
      <c r="I234" s="1093"/>
      <c r="J234" s="1093"/>
      <c r="K234" s="56" t="s">
        <v>181</v>
      </c>
      <c r="L234" s="68" t="s">
        <v>181</v>
      </c>
      <c r="M234" s="152" t="s">
        <v>181</v>
      </c>
      <c r="N234" s="152" t="s">
        <v>181</v>
      </c>
      <c r="O234" s="408"/>
      <c r="P234" s="152"/>
      <c r="Q234" s="68"/>
      <c r="R234" s="152"/>
      <c r="S234" s="152"/>
      <c r="T234" s="408"/>
      <c r="U234" s="152"/>
      <c r="V234" s="68"/>
      <c r="W234" s="152"/>
      <c r="X234" s="152"/>
      <c r="Y234" s="408"/>
      <c r="Z234" s="152"/>
      <c r="AA234" s="68"/>
      <c r="AB234" s="152"/>
      <c r="AC234" s="152"/>
      <c r="AD234" s="408"/>
      <c r="AE234" s="152"/>
      <c r="AF234" s="68"/>
      <c r="AG234" s="152"/>
      <c r="AH234" s="152"/>
      <c r="AI234" s="408"/>
      <c r="AJ234" s="152" t="s">
        <v>181</v>
      </c>
      <c r="AK234" s="68" t="s">
        <v>181</v>
      </c>
      <c r="AL234" s="152" t="s">
        <v>181</v>
      </c>
      <c r="AM234" s="152" t="s">
        <v>181</v>
      </c>
      <c r="AN234" s="408"/>
      <c r="AO234" s="85" t="s">
        <v>181</v>
      </c>
      <c r="AP234" s="187" t="s">
        <v>181</v>
      </c>
      <c r="AQ234" s="53">
        <f t="shared" si="91"/>
        <v>0</v>
      </c>
      <c r="AR234" s="188" t="s">
        <v>181</v>
      </c>
      <c r="AS234" s="729"/>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row>
    <row r="235" spans="1:144" s="58" customFormat="1" ht="9.9499999999999993" customHeight="1" thickBot="1">
      <c r="A235" s="55" t="s">
        <v>181</v>
      </c>
      <c r="B235" s="56" t="s">
        <v>181</v>
      </c>
      <c r="C235" s="56" t="s">
        <v>181</v>
      </c>
      <c r="D235" s="56" t="s">
        <v>181</v>
      </c>
      <c r="E235" s="56" t="s">
        <v>181</v>
      </c>
      <c r="F235" s="56" t="s">
        <v>181</v>
      </c>
      <c r="G235" s="56" t="s">
        <v>181</v>
      </c>
      <c r="H235" s="56" t="s">
        <v>181</v>
      </c>
      <c r="I235" s="56" t="s">
        <v>181</v>
      </c>
      <c r="J235" s="56" t="s">
        <v>181</v>
      </c>
      <c r="K235" s="56"/>
      <c r="L235" s="68"/>
      <c r="M235" s="152"/>
      <c r="N235" s="152"/>
      <c r="O235" s="401"/>
      <c r="P235" s="152"/>
      <c r="Q235" s="68"/>
      <c r="R235" s="152"/>
      <c r="S235" s="152"/>
      <c r="T235" s="401"/>
      <c r="U235" s="152"/>
      <c r="V235" s="68"/>
      <c r="W235" s="152"/>
      <c r="X235" s="152"/>
      <c r="Y235" s="401"/>
      <c r="Z235" s="152"/>
      <c r="AA235" s="68"/>
      <c r="AB235" s="152"/>
      <c r="AC235" s="152"/>
      <c r="AD235" s="401"/>
      <c r="AE235" s="152"/>
      <c r="AF235" s="68"/>
      <c r="AG235" s="152"/>
      <c r="AH235" s="152"/>
      <c r="AI235" s="401"/>
      <c r="AJ235" s="152"/>
      <c r="AK235" s="68"/>
      <c r="AL235" s="152"/>
      <c r="AM235" s="152"/>
      <c r="AN235" s="401"/>
      <c r="AO235" s="85"/>
      <c r="AP235" s="187"/>
      <c r="AQ235" s="185" t="s">
        <v>181</v>
      </c>
      <c r="AR235" s="188"/>
      <c r="AS235" s="729"/>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row>
    <row r="236" spans="1:144" s="58" customFormat="1" ht="20.25" customHeight="1" thickBot="1">
      <c r="A236" s="55" t="s">
        <v>181</v>
      </c>
      <c r="B236" s="56" t="s">
        <v>181</v>
      </c>
      <c r="C236" s="56" t="s">
        <v>232</v>
      </c>
      <c r="D236" s="56"/>
      <c r="E236" s="56"/>
      <c r="F236" s="56"/>
      <c r="G236" s="56" t="s">
        <v>181</v>
      </c>
      <c r="H236" s="56" t="s">
        <v>181</v>
      </c>
      <c r="I236" s="56" t="s">
        <v>181</v>
      </c>
      <c r="J236" s="56" t="s">
        <v>181</v>
      </c>
      <c r="K236" s="56" t="s">
        <v>181</v>
      </c>
      <c r="L236" s="68" t="s">
        <v>181</v>
      </c>
      <c r="M236" s="152" t="s">
        <v>181</v>
      </c>
      <c r="N236" s="152" t="s">
        <v>181</v>
      </c>
      <c r="O236" s="407">
        <f>SUM(O146:O234)</f>
        <v>0</v>
      </c>
      <c r="P236" s="152" t="s">
        <v>181</v>
      </c>
      <c r="Q236" s="68" t="s">
        <v>181</v>
      </c>
      <c r="R236" s="152" t="s">
        <v>181</v>
      </c>
      <c r="S236" s="152" t="s">
        <v>181</v>
      </c>
      <c r="T236" s="407">
        <f>SUM(T146:T234)</f>
        <v>0</v>
      </c>
      <c r="U236" s="152" t="s">
        <v>181</v>
      </c>
      <c r="V236" s="68" t="s">
        <v>181</v>
      </c>
      <c r="W236" s="152" t="s">
        <v>181</v>
      </c>
      <c r="X236" s="152" t="s">
        <v>181</v>
      </c>
      <c r="Y236" s="407">
        <f>SUM(Y146:Y234)</f>
        <v>0</v>
      </c>
      <c r="Z236" s="152" t="s">
        <v>181</v>
      </c>
      <c r="AA236" s="68" t="s">
        <v>181</v>
      </c>
      <c r="AB236" s="152" t="s">
        <v>181</v>
      </c>
      <c r="AC236" s="152" t="s">
        <v>181</v>
      </c>
      <c r="AD236" s="407">
        <f>SUM(AD146:AD234)</f>
        <v>0</v>
      </c>
      <c r="AE236" s="152" t="s">
        <v>181</v>
      </c>
      <c r="AF236" s="68" t="s">
        <v>181</v>
      </c>
      <c r="AG236" s="152" t="s">
        <v>181</v>
      </c>
      <c r="AH236" s="152" t="s">
        <v>181</v>
      </c>
      <c r="AI236" s="407">
        <f>SUM(AI146:AI234)</f>
        <v>0</v>
      </c>
      <c r="AJ236" s="152" t="s">
        <v>181</v>
      </c>
      <c r="AK236" s="68" t="s">
        <v>181</v>
      </c>
      <c r="AL236" s="152" t="s">
        <v>181</v>
      </c>
      <c r="AM236" s="152" t="s">
        <v>181</v>
      </c>
      <c r="AN236" s="407">
        <f>SUM(AN146:AN234)</f>
        <v>0</v>
      </c>
      <c r="AO236" s="85" t="s">
        <v>181</v>
      </c>
      <c r="AP236" s="187" t="s">
        <v>181</v>
      </c>
      <c r="AQ236" s="191">
        <f>SUM(O236:AN236)</f>
        <v>0</v>
      </c>
      <c r="AR236" s="188" t="s">
        <v>181</v>
      </c>
      <c r="AS236" s="729"/>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row>
    <row r="237" spans="1:144" s="58" customFormat="1" ht="9.9499999999999993" customHeight="1" thickBot="1">
      <c r="A237" s="61" t="s">
        <v>181</v>
      </c>
      <c r="B237" s="62" t="s">
        <v>181</v>
      </c>
      <c r="C237" s="62" t="s">
        <v>181</v>
      </c>
      <c r="D237" s="62" t="s">
        <v>181</v>
      </c>
      <c r="E237" s="62" t="s">
        <v>181</v>
      </c>
      <c r="F237" s="62" t="s">
        <v>181</v>
      </c>
      <c r="G237" s="62" t="s">
        <v>181</v>
      </c>
      <c r="H237" s="62" t="s">
        <v>181</v>
      </c>
      <c r="I237" s="62" t="s">
        <v>181</v>
      </c>
      <c r="J237" s="62" t="s">
        <v>181</v>
      </c>
      <c r="K237" s="62" t="s">
        <v>181</v>
      </c>
      <c r="L237" s="79" t="s">
        <v>181</v>
      </c>
      <c r="M237" s="80" t="s">
        <v>181</v>
      </c>
      <c r="N237" s="80" t="s">
        <v>181</v>
      </c>
      <c r="O237" s="403" t="s">
        <v>181</v>
      </c>
      <c r="P237" s="80" t="s">
        <v>181</v>
      </c>
      <c r="Q237" s="79" t="s">
        <v>181</v>
      </c>
      <c r="R237" s="80" t="s">
        <v>181</v>
      </c>
      <c r="S237" s="80" t="s">
        <v>181</v>
      </c>
      <c r="T237" s="403" t="s">
        <v>181</v>
      </c>
      <c r="U237" s="80" t="s">
        <v>181</v>
      </c>
      <c r="V237" s="79" t="s">
        <v>181</v>
      </c>
      <c r="W237" s="80" t="s">
        <v>181</v>
      </c>
      <c r="X237" s="80" t="s">
        <v>181</v>
      </c>
      <c r="Y237" s="403" t="s">
        <v>181</v>
      </c>
      <c r="Z237" s="80" t="s">
        <v>181</v>
      </c>
      <c r="AA237" s="79" t="s">
        <v>181</v>
      </c>
      <c r="AB237" s="80" t="s">
        <v>181</v>
      </c>
      <c r="AC237" s="80" t="s">
        <v>181</v>
      </c>
      <c r="AD237" s="403" t="s">
        <v>181</v>
      </c>
      <c r="AE237" s="80" t="s">
        <v>181</v>
      </c>
      <c r="AF237" s="79" t="s">
        <v>181</v>
      </c>
      <c r="AG237" s="80" t="s">
        <v>181</v>
      </c>
      <c r="AH237" s="80" t="s">
        <v>181</v>
      </c>
      <c r="AI237" s="403" t="s">
        <v>181</v>
      </c>
      <c r="AJ237" s="80" t="s">
        <v>181</v>
      </c>
      <c r="AK237" s="79" t="s">
        <v>181</v>
      </c>
      <c r="AL237" s="80" t="s">
        <v>181</v>
      </c>
      <c r="AM237" s="80" t="s">
        <v>181</v>
      </c>
      <c r="AN237" s="403" t="s">
        <v>181</v>
      </c>
      <c r="AO237" s="81" t="s">
        <v>181</v>
      </c>
      <c r="AP237" s="197" t="s">
        <v>181</v>
      </c>
      <c r="AQ237" s="186" t="s">
        <v>181</v>
      </c>
      <c r="AR237" s="189" t="s">
        <v>181</v>
      </c>
      <c r="AS237" s="729"/>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row>
    <row r="238" spans="1:144" s="58" customFormat="1" ht="9.9499999999999993" customHeight="1" thickBot="1">
      <c r="A238" s="55" t="s">
        <v>181</v>
      </c>
      <c r="B238" s="56" t="s">
        <v>181</v>
      </c>
      <c r="C238" s="56" t="s">
        <v>181</v>
      </c>
      <c r="D238" s="56" t="s">
        <v>181</v>
      </c>
      <c r="E238" s="56" t="s">
        <v>181</v>
      </c>
      <c r="F238" s="56" t="s">
        <v>181</v>
      </c>
      <c r="G238" s="56" t="s">
        <v>181</v>
      </c>
      <c r="H238" s="56" t="s">
        <v>181</v>
      </c>
      <c r="I238" s="56" t="s">
        <v>181</v>
      </c>
      <c r="J238" s="56" t="s">
        <v>181</v>
      </c>
      <c r="K238" s="56" t="s">
        <v>181</v>
      </c>
      <c r="L238" s="68" t="s">
        <v>181</v>
      </c>
      <c r="M238" s="152" t="s">
        <v>181</v>
      </c>
      <c r="N238" s="152" t="s">
        <v>181</v>
      </c>
      <c r="O238" s="401" t="s">
        <v>181</v>
      </c>
      <c r="P238" s="152" t="s">
        <v>181</v>
      </c>
      <c r="Q238" s="68" t="s">
        <v>181</v>
      </c>
      <c r="R238" s="152" t="s">
        <v>181</v>
      </c>
      <c r="S238" s="152" t="s">
        <v>181</v>
      </c>
      <c r="T238" s="401" t="s">
        <v>181</v>
      </c>
      <c r="U238" s="152" t="s">
        <v>181</v>
      </c>
      <c r="V238" s="68" t="s">
        <v>181</v>
      </c>
      <c r="W238" s="152" t="s">
        <v>181</v>
      </c>
      <c r="X238" s="152" t="s">
        <v>181</v>
      </c>
      <c r="Y238" s="401" t="s">
        <v>181</v>
      </c>
      <c r="Z238" s="152" t="s">
        <v>181</v>
      </c>
      <c r="AA238" s="68" t="s">
        <v>181</v>
      </c>
      <c r="AB238" s="152" t="s">
        <v>181</v>
      </c>
      <c r="AC238" s="152" t="s">
        <v>181</v>
      </c>
      <c r="AD238" s="401" t="s">
        <v>181</v>
      </c>
      <c r="AE238" s="152" t="s">
        <v>181</v>
      </c>
      <c r="AF238" s="68" t="s">
        <v>181</v>
      </c>
      <c r="AG238" s="152" t="s">
        <v>181</v>
      </c>
      <c r="AH238" s="152" t="s">
        <v>181</v>
      </c>
      <c r="AI238" s="401" t="s">
        <v>181</v>
      </c>
      <c r="AJ238" s="152" t="s">
        <v>181</v>
      </c>
      <c r="AK238" s="68" t="s">
        <v>181</v>
      </c>
      <c r="AL238" s="152" t="s">
        <v>181</v>
      </c>
      <c r="AM238" s="152" t="s">
        <v>181</v>
      </c>
      <c r="AN238" s="401" t="s">
        <v>181</v>
      </c>
      <c r="AO238" s="85" t="s">
        <v>181</v>
      </c>
      <c r="AP238" s="187" t="s">
        <v>181</v>
      </c>
      <c r="AQ238" s="185" t="s">
        <v>181</v>
      </c>
      <c r="AR238" s="188" t="s">
        <v>181</v>
      </c>
      <c r="AS238" s="729"/>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row>
    <row r="239" spans="1:144" s="58" customFormat="1" ht="20.25" customHeight="1" thickBot="1">
      <c r="A239" s="55"/>
      <c r="B239" s="1347" t="s">
        <v>259</v>
      </c>
      <c r="C239" s="993"/>
      <c r="D239" s="993"/>
      <c r="E239" s="993"/>
      <c r="F239" s="993"/>
      <c r="G239" s="993"/>
      <c r="H239" s="993"/>
      <c r="I239" s="993"/>
      <c r="J239" s="993"/>
      <c r="K239" s="56" t="s">
        <v>181</v>
      </c>
      <c r="L239" s="68" t="s">
        <v>181</v>
      </c>
      <c r="M239" s="152" t="s">
        <v>181</v>
      </c>
      <c r="N239" s="152" t="s">
        <v>181</v>
      </c>
      <c r="O239" s="415">
        <f>O236+O140+O116+O97+O73</f>
        <v>0</v>
      </c>
      <c r="P239" s="69" t="s">
        <v>181</v>
      </c>
      <c r="Q239" s="152" t="s">
        <v>181</v>
      </c>
      <c r="R239" s="152" t="s">
        <v>181</v>
      </c>
      <c r="S239" s="152" t="s">
        <v>181</v>
      </c>
      <c r="T239" s="415">
        <f>T236+T140+T116+T97+T73</f>
        <v>0</v>
      </c>
      <c r="U239" s="69" t="s">
        <v>181</v>
      </c>
      <c r="V239" s="152" t="s">
        <v>181</v>
      </c>
      <c r="W239" s="152" t="s">
        <v>181</v>
      </c>
      <c r="X239" s="152" t="s">
        <v>181</v>
      </c>
      <c r="Y239" s="415">
        <f>Y236+Y140+Y116+Y97+Y73</f>
        <v>0</v>
      </c>
      <c r="Z239" s="69" t="s">
        <v>181</v>
      </c>
      <c r="AA239" s="152" t="s">
        <v>181</v>
      </c>
      <c r="AB239" s="152" t="s">
        <v>181</v>
      </c>
      <c r="AC239" s="152" t="s">
        <v>181</v>
      </c>
      <c r="AD239" s="415">
        <f>AD236+AD140+AD116+AD97+AD73</f>
        <v>0</v>
      </c>
      <c r="AE239" s="69" t="s">
        <v>181</v>
      </c>
      <c r="AF239" s="152" t="s">
        <v>181</v>
      </c>
      <c r="AG239" s="152" t="s">
        <v>181</v>
      </c>
      <c r="AH239" s="152" t="s">
        <v>181</v>
      </c>
      <c r="AI239" s="415">
        <f>AI236+AI140+AI116+AI97+AI73</f>
        <v>0</v>
      </c>
      <c r="AJ239" s="69" t="s">
        <v>181</v>
      </c>
      <c r="AK239" s="152" t="s">
        <v>181</v>
      </c>
      <c r="AL239" s="152" t="s">
        <v>181</v>
      </c>
      <c r="AM239" s="152" t="s">
        <v>181</v>
      </c>
      <c r="AN239" s="415">
        <f>AN236+AN140+AN116+AN97+AN73</f>
        <v>0</v>
      </c>
      <c r="AO239" s="75" t="s">
        <v>181</v>
      </c>
      <c r="AP239" s="185" t="s">
        <v>181</v>
      </c>
      <c r="AQ239" s="194">
        <f>SUM(O239:AN239)</f>
        <v>0</v>
      </c>
      <c r="AR239" s="188" t="s">
        <v>181</v>
      </c>
      <c r="AS239" s="729"/>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row>
    <row r="240" spans="1:144" s="58" customFormat="1" ht="9.9499999999999993" customHeight="1">
      <c r="A240" s="55"/>
      <c r="B240" s="56" t="s">
        <v>181</v>
      </c>
      <c r="C240" s="56" t="s">
        <v>181</v>
      </c>
      <c r="D240" s="56" t="s">
        <v>181</v>
      </c>
      <c r="E240" s="56" t="s">
        <v>181</v>
      </c>
      <c r="F240" s="56" t="s">
        <v>181</v>
      </c>
      <c r="G240" s="56" t="s">
        <v>181</v>
      </c>
      <c r="H240" s="56" t="s">
        <v>181</v>
      </c>
      <c r="I240" s="56" t="s">
        <v>181</v>
      </c>
      <c r="J240" s="56" t="s">
        <v>181</v>
      </c>
      <c r="K240" s="56" t="s">
        <v>181</v>
      </c>
      <c r="L240" s="68" t="s">
        <v>181</v>
      </c>
      <c r="M240" s="152" t="s">
        <v>181</v>
      </c>
      <c r="N240" s="152" t="s">
        <v>181</v>
      </c>
      <c r="O240" s="401" t="s">
        <v>181</v>
      </c>
      <c r="P240" s="69" t="s">
        <v>181</v>
      </c>
      <c r="Q240" s="152" t="s">
        <v>181</v>
      </c>
      <c r="R240" s="152" t="s">
        <v>181</v>
      </c>
      <c r="S240" s="152" t="s">
        <v>181</v>
      </c>
      <c r="T240" s="401" t="s">
        <v>181</v>
      </c>
      <c r="U240" s="69" t="s">
        <v>181</v>
      </c>
      <c r="V240" s="152" t="s">
        <v>181</v>
      </c>
      <c r="W240" s="152" t="s">
        <v>181</v>
      </c>
      <c r="X240" s="152" t="s">
        <v>181</v>
      </c>
      <c r="Y240" s="401" t="s">
        <v>181</v>
      </c>
      <c r="Z240" s="69" t="s">
        <v>181</v>
      </c>
      <c r="AA240" s="152" t="s">
        <v>181</v>
      </c>
      <c r="AB240" s="152" t="s">
        <v>181</v>
      </c>
      <c r="AC240" s="152" t="s">
        <v>181</v>
      </c>
      <c r="AD240" s="401" t="s">
        <v>181</v>
      </c>
      <c r="AE240" s="69" t="s">
        <v>181</v>
      </c>
      <c r="AF240" s="152" t="s">
        <v>181</v>
      </c>
      <c r="AG240" s="152" t="s">
        <v>181</v>
      </c>
      <c r="AH240" s="152" t="s">
        <v>181</v>
      </c>
      <c r="AI240" s="401" t="s">
        <v>181</v>
      </c>
      <c r="AJ240" s="69" t="s">
        <v>181</v>
      </c>
      <c r="AK240" s="152" t="s">
        <v>181</v>
      </c>
      <c r="AL240" s="152" t="s">
        <v>181</v>
      </c>
      <c r="AM240" s="152" t="s">
        <v>181</v>
      </c>
      <c r="AN240" s="401" t="s">
        <v>181</v>
      </c>
      <c r="AO240" s="75" t="s">
        <v>181</v>
      </c>
      <c r="AP240" s="185" t="s">
        <v>181</v>
      </c>
      <c r="AQ240" s="185" t="s">
        <v>181</v>
      </c>
      <c r="AR240" s="188" t="s">
        <v>181</v>
      </c>
      <c r="AS240" s="729"/>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row>
    <row r="241" spans="1:144" s="58" customFormat="1" ht="20.25" customHeight="1">
      <c r="A241" s="55"/>
      <c r="B241" s="56" t="s">
        <v>233</v>
      </c>
      <c r="C241" s="56"/>
      <c r="D241" s="56"/>
      <c r="E241" s="56" t="s">
        <v>181</v>
      </c>
      <c r="F241" s="56" t="s">
        <v>181</v>
      </c>
      <c r="G241" s="56" t="s">
        <v>181</v>
      </c>
      <c r="H241" s="56" t="s">
        <v>181</v>
      </c>
      <c r="I241" s="56" t="s">
        <v>181</v>
      </c>
      <c r="J241" s="160"/>
      <c r="K241" s="56" t="s">
        <v>181</v>
      </c>
      <c r="L241" s="68" t="s">
        <v>181</v>
      </c>
      <c r="M241" s="152" t="s">
        <v>181</v>
      </c>
      <c r="N241" s="152" t="s">
        <v>181</v>
      </c>
      <c r="O241" s="401" t="s">
        <v>181</v>
      </c>
      <c r="P241" s="69" t="s">
        <v>181</v>
      </c>
      <c r="Q241" s="152" t="s">
        <v>181</v>
      </c>
      <c r="R241" s="152" t="s">
        <v>181</v>
      </c>
      <c r="S241" s="152" t="s">
        <v>181</v>
      </c>
      <c r="T241" s="401" t="s">
        <v>181</v>
      </c>
      <c r="U241" s="69" t="s">
        <v>181</v>
      </c>
      <c r="V241" s="152" t="s">
        <v>181</v>
      </c>
      <c r="W241" s="152" t="s">
        <v>181</v>
      </c>
      <c r="X241" s="152" t="s">
        <v>181</v>
      </c>
      <c r="Y241" s="401" t="s">
        <v>181</v>
      </c>
      <c r="Z241" s="69" t="s">
        <v>181</v>
      </c>
      <c r="AA241" s="152" t="s">
        <v>181</v>
      </c>
      <c r="AB241" s="152" t="s">
        <v>181</v>
      </c>
      <c r="AC241" s="152" t="s">
        <v>181</v>
      </c>
      <c r="AD241" s="401" t="s">
        <v>181</v>
      </c>
      <c r="AE241" s="69" t="s">
        <v>181</v>
      </c>
      <c r="AF241" s="152" t="s">
        <v>181</v>
      </c>
      <c r="AG241" s="152" t="s">
        <v>181</v>
      </c>
      <c r="AH241" s="152" t="s">
        <v>181</v>
      </c>
      <c r="AI241" s="401" t="s">
        <v>181</v>
      </c>
      <c r="AJ241" s="69" t="s">
        <v>181</v>
      </c>
      <c r="AK241" s="152" t="s">
        <v>181</v>
      </c>
      <c r="AL241" s="152" t="s">
        <v>181</v>
      </c>
      <c r="AM241" s="152" t="s">
        <v>181</v>
      </c>
      <c r="AN241" s="401" t="s">
        <v>181</v>
      </c>
      <c r="AO241" s="75" t="s">
        <v>181</v>
      </c>
      <c r="AP241" s="185" t="s">
        <v>181</v>
      </c>
      <c r="AQ241" s="185" t="s">
        <v>181</v>
      </c>
      <c r="AR241" s="188" t="s">
        <v>181</v>
      </c>
      <c r="AS241" s="729"/>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row>
    <row r="242" spans="1:144" s="58" customFormat="1" ht="20.25" customHeight="1">
      <c r="A242" s="55"/>
      <c r="B242" s="56" t="s">
        <v>181</v>
      </c>
      <c r="C242" s="56" t="s">
        <v>181</v>
      </c>
      <c r="D242" s="56" t="s">
        <v>181</v>
      </c>
      <c r="E242" s="56" t="s">
        <v>181</v>
      </c>
      <c r="F242" s="1323" t="s">
        <v>234</v>
      </c>
      <c r="G242" s="1353"/>
      <c r="H242" s="1353"/>
      <c r="I242" s="56" t="s">
        <v>181</v>
      </c>
      <c r="J242" s="77">
        <f>E18</f>
        <v>0.26</v>
      </c>
      <c r="K242" s="56" t="s">
        <v>181</v>
      </c>
      <c r="L242" s="68" t="s">
        <v>181</v>
      </c>
      <c r="M242" s="152" t="s">
        <v>136</v>
      </c>
      <c r="N242" s="152" t="s">
        <v>181</v>
      </c>
      <c r="O242" s="400">
        <f>O239-SUM(O225:O234)-O208-O204-O200-O196-O192-O188-O184-O180-O176-O172-O140-O97-O210</f>
        <v>0</v>
      </c>
      <c r="P242" s="69" t="s">
        <v>181</v>
      </c>
      <c r="Q242" s="152" t="s">
        <v>181</v>
      </c>
      <c r="R242" s="152" t="s">
        <v>181</v>
      </c>
      <c r="S242" s="152" t="s">
        <v>181</v>
      </c>
      <c r="T242" s="400">
        <f>T239-SUM(T225:T234)-T208-T204-T200-T196-T192-T188-T184-T180-T176-T172-T140-T97-T210</f>
        <v>0</v>
      </c>
      <c r="U242" s="69" t="s">
        <v>181</v>
      </c>
      <c r="V242" s="152" t="s">
        <v>181</v>
      </c>
      <c r="W242" s="152" t="s">
        <v>181</v>
      </c>
      <c r="X242" s="152" t="s">
        <v>181</v>
      </c>
      <c r="Y242" s="400">
        <f>Y239-SUM(Y225:Y234)-Y208-Y204-Y200-Y196-Y192-Y188-Y184-Y180-Y176-Y172-Y140-Y97-Y210</f>
        <v>0</v>
      </c>
      <c r="Z242" s="69" t="s">
        <v>181</v>
      </c>
      <c r="AA242" s="152" t="s">
        <v>181</v>
      </c>
      <c r="AB242" s="152" t="s">
        <v>181</v>
      </c>
      <c r="AC242" s="152" t="s">
        <v>181</v>
      </c>
      <c r="AD242" s="400">
        <f>AD239-SUM(AD225:AD234)-AD208-AD204-AD200-AD196-AD192-AD188-AD184-AD180-AD176-AD172-AD140-AD97-AD210</f>
        <v>0</v>
      </c>
      <c r="AE242" s="69" t="s">
        <v>181</v>
      </c>
      <c r="AF242" s="152" t="s">
        <v>181</v>
      </c>
      <c r="AG242" s="152" t="s">
        <v>181</v>
      </c>
      <c r="AH242" s="152" t="s">
        <v>181</v>
      </c>
      <c r="AI242" s="400">
        <f>AI239-SUM(AI225:AI234)-AI208-AI204-AI200-AI196-AI192-AI188-AI184-AI180-AI176-AI172-AI140-AI97-AI210</f>
        <v>0</v>
      </c>
      <c r="AJ242" s="69" t="s">
        <v>181</v>
      </c>
      <c r="AK242" s="152" t="s">
        <v>181</v>
      </c>
      <c r="AL242" s="152" t="s">
        <v>181</v>
      </c>
      <c r="AM242" s="152" t="s">
        <v>181</v>
      </c>
      <c r="AN242" s="400">
        <f>AN239-SUM(AN225:AN234)-AN208-AN204-AN200-AN196-AN192-AN188-AN184-AN180-AN176-AN172-AN140-AN97-AN210</f>
        <v>0</v>
      </c>
      <c r="AO242" s="75" t="s">
        <v>181</v>
      </c>
      <c r="AP242" s="185" t="s">
        <v>181</v>
      </c>
      <c r="AQ242" s="52">
        <f>SUM(O242:AN242)</f>
        <v>0</v>
      </c>
      <c r="AR242" s="188" t="s">
        <v>181</v>
      </c>
      <c r="AS242" s="729"/>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row>
    <row r="243" spans="1:144" s="58" customFormat="1" ht="20.25" hidden="1" customHeight="1">
      <c r="A243" s="55"/>
      <c r="B243" s="56" t="s">
        <v>181</v>
      </c>
      <c r="C243" s="56" t="s">
        <v>181</v>
      </c>
      <c r="D243" s="56" t="s">
        <v>181</v>
      </c>
      <c r="E243" s="56" t="s">
        <v>181</v>
      </c>
      <c r="F243" s="1323" t="s">
        <v>235</v>
      </c>
      <c r="G243" s="1353"/>
      <c r="H243" s="1353"/>
      <c r="I243" s="56" t="s">
        <v>181</v>
      </c>
      <c r="J243" s="91">
        <v>0</v>
      </c>
      <c r="K243" s="56" t="s">
        <v>181</v>
      </c>
      <c r="L243" s="68" t="s">
        <v>181</v>
      </c>
      <c r="M243" s="152" t="s">
        <v>181</v>
      </c>
      <c r="N243" s="152" t="s">
        <v>181</v>
      </c>
      <c r="O243" s="406">
        <f>O239</f>
        <v>0</v>
      </c>
      <c r="P243" s="69"/>
      <c r="Q243" s="152"/>
      <c r="R243" s="152"/>
      <c r="S243" s="152"/>
      <c r="T243" s="406">
        <f>T239</f>
        <v>0</v>
      </c>
      <c r="U243" s="69"/>
      <c r="V243" s="152"/>
      <c r="W243" s="152"/>
      <c r="X243" s="152"/>
      <c r="Y243" s="406">
        <f>Y239</f>
        <v>0</v>
      </c>
      <c r="Z243" s="69"/>
      <c r="AA243" s="152"/>
      <c r="AB243" s="152"/>
      <c r="AC243" s="152"/>
      <c r="AD243" s="406">
        <f>AD239</f>
        <v>0</v>
      </c>
      <c r="AE243" s="69"/>
      <c r="AF243" s="152"/>
      <c r="AG243" s="152"/>
      <c r="AH243" s="152"/>
      <c r="AI243" s="406">
        <f>AI239</f>
        <v>0</v>
      </c>
      <c r="AJ243" s="69"/>
      <c r="AK243" s="152"/>
      <c r="AL243" s="152"/>
      <c r="AM243" s="152"/>
      <c r="AN243" s="406">
        <f>AN239</f>
        <v>0</v>
      </c>
      <c r="AO243" s="75" t="s">
        <v>181</v>
      </c>
      <c r="AP243" s="185" t="s">
        <v>181</v>
      </c>
      <c r="AQ243" s="52">
        <f>SUM(O243:AN243)</f>
        <v>0</v>
      </c>
      <c r="AR243" s="188" t="s">
        <v>181</v>
      </c>
      <c r="AS243" s="729"/>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row>
    <row r="244" spans="1:144" s="58" customFormat="1" ht="20.25" customHeight="1">
      <c r="A244" s="55" t="s">
        <v>181</v>
      </c>
      <c r="B244" s="56" t="s">
        <v>243</v>
      </c>
      <c r="C244" s="56"/>
      <c r="D244" s="56"/>
      <c r="E244" s="56"/>
      <c r="F244" s="56"/>
      <c r="G244" s="56"/>
      <c r="H244" s="56"/>
      <c r="I244" s="56"/>
      <c r="J244" s="56"/>
      <c r="K244" s="56"/>
      <c r="L244" s="68" t="s">
        <v>181</v>
      </c>
      <c r="M244" s="152" t="s">
        <v>181</v>
      </c>
      <c r="N244" s="152" t="s">
        <v>181</v>
      </c>
      <c r="O244" s="406">
        <f>ROUND((O242*$J242)+(O243*$J243),$AQ$257)</f>
        <v>0</v>
      </c>
      <c r="P244" s="69" t="s">
        <v>181</v>
      </c>
      <c r="Q244" s="152" t="s">
        <v>181</v>
      </c>
      <c r="R244" s="152" t="s">
        <v>181</v>
      </c>
      <c r="S244" s="152" t="s">
        <v>181</v>
      </c>
      <c r="T244" s="406">
        <f>ROUND((T242*$J242)+(T243*$J243),$AQ$257)</f>
        <v>0</v>
      </c>
      <c r="U244" s="69" t="s">
        <v>181</v>
      </c>
      <c r="V244" s="152" t="s">
        <v>181</v>
      </c>
      <c r="W244" s="152" t="s">
        <v>181</v>
      </c>
      <c r="X244" s="152" t="s">
        <v>181</v>
      </c>
      <c r="Y244" s="406">
        <f>ROUND((Y242*$J242)+(Y243*$J243),$AQ$257)</f>
        <v>0</v>
      </c>
      <c r="Z244" s="69" t="s">
        <v>181</v>
      </c>
      <c r="AA244" s="152" t="s">
        <v>181</v>
      </c>
      <c r="AB244" s="152" t="s">
        <v>181</v>
      </c>
      <c r="AC244" s="152" t="s">
        <v>181</v>
      </c>
      <c r="AD244" s="406">
        <f>ROUND((AD242*$J242)+(AD243*$J243),$AQ$257)</f>
        <v>0</v>
      </c>
      <c r="AE244" s="69" t="s">
        <v>181</v>
      </c>
      <c r="AF244" s="152" t="s">
        <v>181</v>
      </c>
      <c r="AG244" s="152" t="s">
        <v>181</v>
      </c>
      <c r="AH244" s="152" t="s">
        <v>181</v>
      </c>
      <c r="AI244" s="406">
        <f>ROUND((AI242*$J242)+(AI243*$J243),$AQ$257)</f>
        <v>0</v>
      </c>
      <c r="AJ244" s="69" t="s">
        <v>181</v>
      </c>
      <c r="AK244" s="152" t="s">
        <v>181</v>
      </c>
      <c r="AL244" s="152" t="s">
        <v>181</v>
      </c>
      <c r="AM244" s="152" t="s">
        <v>181</v>
      </c>
      <c r="AN244" s="406">
        <f>ROUND((AN242*$J242)+(AN243*$J243),$AQ$257)</f>
        <v>0</v>
      </c>
      <c r="AO244" s="75" t="s">
        <v>181</v>
      </c>
      <c r="AP244" s="185" t="s">
        <v>181</v>
      </c>
      <c r="AQ244" s="52">
        <f>SUM(O244:AN244)</f>
        <v>0</v>
      </c>
      <c r="AR244" s="188" t="s">
        <v>181</v>
      </c>
      <c r="AS244" s="729"/>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row>
    <row r="245" spans="1:144" s="58" customFormat="1" ht="9.9499999999999993" customHeight="1" thickBot="1">
      <c r="A245" s="61"/>
      <c r="B245" s="62" t="s">
        <v>181</v>
      </c>
      <c r="C245" s="62" t="s">
        <v>181</v>
      </c>
      <c r="D245" s="62" t="s">
        <v>181</v>
      </c>
      <c r="E245" s="62" t="s">
        <v>181</v>
      </c>
      <c r="F245" s="62" t="s">
        <v>181</v>
      </c>
      <c r="G245" s="62" t="s">
        <v>181</v>
      </c>
      <c r="H245" s="62" t="s">
        <v>181</v>
      </c>
      <c r="I245" s="62" t="s">
        <v>181</v>
      </c>
      <c r="J245" s="62" t="s">
        <v>181</v>
      </c>
      <c r="K245" s="62" t="s">
        <v>181</v>
      </c>
      <c r="L245" s="79" t="s">
        <v>181</v>
      </c>
      <c r="M245" s="80" t="s">
        <v>181</v>
      </c>
      <c r="N245" s="80" t="s">
        <v>181</v>
      </c>
      <c r="O245" s="403" t="s">
        <v>181</v>
      </c>
      <c r="P245" s="80" t="s">
        <v>181</v>
      </c>
      <c r="Q245" s="79" t="s">
        <v>181</v>
      </c>
      <c r="R245" s="80" t="s">
        <v>181</v>
      </c>
      <c r="S245" s="80" t="s">
        <v>181</v>
      </c>
      <c r="T245" s="403" t="s">
        <v>181</v>
      </c>
      <c r="U245" s="80" t="s">
        <v>181</v>
      </c>
      <c r="V245" s="79" t="s">
        <v>181</v>
      </c>
      <c r="W245" s="80" t="s">
        <v>181</v>
      </c>
      <c r="X245" s="80" t="s">
        <v>181</v>
      </c>
      <c r="Y245" s="403" t="s">
        <v>181</v>
      </c>
      <c r="Z245" s="80" t="s">
        <v>181</v>
      </c>
      <c r="AA245" s="79" t="s">
        <v>181</v>
      </c>
      <c r="AB245" s="80" t="s">
        <v>181</v>
      </c>
      <c r="AC245" s="80" t="s">
        <v>181</v>
      </c>
      <c r="AD245" s="403" t="s">
        <v>181</v>
      </c>
      <c r="AE245" s="80" t="s">
        <v>181</v>
      </c>
      <c r="AF245" s="79" t="s">
        <v>181</v>
      </c>
      <c r="AG245" s="80" t="s">
        <v>181</v>
      </c>
      <c r="AH245" s="80" t="s">
        <v>181</v>
      </c>
      <c r="AI245" s="403" t="s">
        <v>181</v>
      </c>
      <c r="AJ245" s="80" t="s">
        <v>181</v>
      </c>
      <c r="AK245" s="79" t="s">
        <v>181</v>
      </c>
      <c r="AL245" s="80" t="s">
        <v>181</v>
      </c>
      <c r="AM245" s="80" t="s">
        <v>181</v>
      </c>
      <c r="AN245" s="403" t="s">
        <v>181</v>
      </c>
      <c r="AO245" s="81" t="s">
        <v>181</v>
      </c>
      <c r="AP245" s="197" t="s">
        <v>181</v>
      </c>
      <c r="AQ245" s="186" t="s">
        <v>181</v>
      </c>
      <c r="AR245" s="189" t="s">
        <v>181</v>
      </c>
      <c r="AS245" s="729"/>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row>
    <row r="246" spans="1:144" s="58" customFormat="1" ht="9.9499999999999993" customHeight="1" thickBot="1">
      <c r="A246" s="55"/>
      <c r="B246" s="56" t="s">
        <v>181</v>
      </c>
      <c r="C246" s="56" t="s">
        <v>181</v>
      </c>
      <c r="D246" s="56" t="s">
        <v>181</v>
      </c>
      <c r="E246" s="56" t="s">
        <v>181</v>
      </c>
      <c r="F246" s="56" t="s">
        <v>181</v>
      </c>
      <c r="G246" s="56" t="s">
        <v>181</v>
      </c>
      <c r="H246" s="56" t="s">
        <v>181</v>
      </c>
      <c r="I246" s="56" t="s">
        <v>181</v>
      </c>
      <c r="J246" s="56" t="s">
        <v>181</v>
      </c>
      <c r="K246" s="56" t="s">
        <v>181</v>
      </c>
      <c r="L246" s="68" t="s">
        <v>181</v>
      </c>
      <c r="M246" s="152" t="s">
        <v>181</v>
      </c>
      <c r="N246" s="152" t="s">
        <v>181</v>
      </c>
      <c r="O246" s="401" t="s">
        <v>181</v>
      </c>
      <c r="P246" s="69" t="s">
        <v>181</v>
      </c>
      <c r="Q246" s="152" t="s">
        <v>181</v>
      </c>
      <c r="R246" s="152" t="s">
        <v>181</v>
      </c>
      <c r="S246" s="152" t="s">
        <v>181</v>
      </c>
      <c r="T246" s="401" t="s">
        <v>181</v>
      </c>
      <c r="U246" s="69" t="s">
        <v>181</v>
      </c>
      <c r="V246" s="152" t="s">
        <v>181</v>
      </c>
      <c r="W246" s="152" t="s">
        <v>181</v>
      </c>
      <c r="X246" s="152" t="s">
        <v>181</v>
      </c>
      <c r="Y246" s="401" t="s">
        <v>181</v>
      </c>
      <c r="Z246" s="69" t="s">
        <v>181</v>
      </c>
      <c r="AA246" s="152" t="s">
        <v>181</v>
      </c>
      <c r="AB246" s="152" t="s">
        <v>181</v>
      </c>
      <c r="AC246" s="152" t="s">
        <v>181</v>
      </c>
      <c r="AD246" s="401" t="s">
        <v>181</v>
      </c>
      <c r="AE246" s="69" t="s">
        <v>181</v>
      </c>
      <c r="AF246" s="152" t="s">
        <v>181</v>
      </c>
      <c r="AG246" s="152" t="s">
        <v>181</v>
      </c>
      <c r="AH246" s="152" t="s">
        <v>181</v>
      </c>
      <c r="AI246" s="401" t="s">
        <v>181</v>
      </c>
      <c r="AJ246" s="69" t="s">
        <v>181</v>
      </c>
      <c r="AK246" s="152" t="s">
        <v>181</v>
      </c>
      <c r="AL246" s="152" t="s">
        <v>181</v>
      </c>
      <c r="AM246" s="152" t="s">
        <v>181</v>
      </c>
      <c r="AN246" s="401" t="s">
        <v>181</v>
      </c>
      <c r="AO246" s="75" t="s">
        <v>181</v>
      </c>
      <c r="AP246" s="185" t="s">
        <v>181</v>
      </c>
      <c r="AQ246" s="185" t="s">
        <v>181</v>
      </c>
      <c r="AR246" s="188" t="s">
        <v>181</v>
      </c>
      <c r="AS246" s="729"/>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row>
    <row r="247" spans="1:144" s="58" customFormat="1" ht="20.25" customHeight="1" thickBot="1">
      <c r="A247" s="55"/>
      <c r="B247" s="56" t="s">
        <v>236</v>
      </c>
      <c r="C247" s="56"/>
      <c r="D247" s="56"/>
      <c r="E247" s="56" t="s">
        <v>181</v>
      </c>
      <c r="F247" s="56" t="s">
        <v>181</v>
      </c>
      <c r="G247" s="56" t="s">
        <v>181</v>
      </c>
      <c r="H247" s="56" t="s">
        <v>181</v>
      </c>
      <c r="I247" s="56" t="s">
        <v>181</v>
      </c>
      <c r="J247" s="56" t="s">
        <v>181</v>
      </c>
      <c r="K247" s="56" t="s">
        <v>181</v>
      </c>
      <c r="L247" s="68" t="s">
        <v>181</v>
      </c>
      <c r="M247" s="152" t="s">
        <v>181</v>
      </c>
      <c r="N247" s="152" t="s">
        <v>181</v>
      </c>
      <c r="O247" s="416">
        <f>O244+O239</f>
        <v>0</v>
      </c>
      <c r="P247" s="92" t="s">
        <v>181</v>
      </c>
      <c r="Q247" s="152" t="s">
        <v>181</v>
      </c>
      <c r="R247" s="152" t="s">
        <v>181</v>
      </c>
      <c r="S247" s="152" t="s">
        <v>181</v>
      </c>
      <c r="T247" s="416">
        <f>T244+T239</f>
        <v>0</v>
      </c>
      <c r="U247" s="92" t="s">
        <v>181</v>
      </c>
      <c r="V247" s="152" t="s">
        <v>181</v>
      </c>
      <c r="W247" s="152" t="s">
        <v>181</v>
      </c>
      <c r="X247" s="152" t="s">
        <v>181</v>
      </c>
      <c r="Y247" s="416">
        <f>Y244+Y239</f>
        <v>0</v>
      </c>
      <c r="Z247" s="92" t="s">
        <v>181</v>
      </c>
      <c r="AA247" s="152" t="s">
        <v>181</v>
      </c>
      <c r="AB247" s="152" t="s">
        <v>181</v>
      </c>
      <c r="AC247" s="152" t="s">
        <v>181</v>
      </c>
      <c r="AD247" s="416">
        <f>AD244+AD239</f>
        <v>0</v>
      </c>
      <c r="AE247" s="92" t="s">
        <v>181</v>
      </c>
      <c r="AF247" s="152" t="s">
        <v>181</v>
      </c>
      <c r="AG247" s="152" t="s">
        <v>181</v>
      </c>
      <c r="AH247" s="152" t="s">
        <v>181</v>
      </c>
      <c r="AI247" s="416">
        <f>AI244+AI239</f>
        <v>0</v>
      </c>
      <c r="AJ247" s="92" t="s">
        <v>181</v>
      </c>
      <c r="AK247" s="152" t="s">
        <v>181</v>
      </c>
      <c r="AL247" s="152" t="s">
        <v>181</v>
      </c>
      <c r="AM247" s="152" t="s">
        <v>181</v>
      </c>
      <c r="AN247" s="416">
        <f>AN244+AN239</f>
        <v>0</v>
      </c>
      <c r="AO247" s="93" t="s">
        <v>181</v>
      </c>
      <c r="AP247" s="198" t="s">
        <v>181</v>
      </c>
      <c r="AQ247" s="195">
        <f>SUM(O247:AN247)</f>
        <v>0</v>
      </c>
      <c r="AR247" s="188" t="s">
        <v>181</v>
      </c>
      <c r="AS247" s="729"/>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row>
    <row r="248" spans="1:144" s="58" customFormat="1" ht="9.9499999999999993" customHeight="1" thickBot="1">
      <c r="A248" s="61"/>
      <c r="B248" s="62" t="s">
        <v>181</v>
      </c>
      <c r="C248" s="62" t="s">
        <v>138</v>
      </c>
      <c r="D248" s="62" t="s">
        <v>181</v>
      </c>
      <c r="E248" s="62" t="s">
        <v>181</v>
      </c>
      <c r="F248" s="62" t="s">
        <v>181</v>
      </c>
      <c r="G248" s="62" t="s">
        <v>181</v>
      </c>
      <c r="H248" s="62" t="s">
        <v>181</v>
      </c>
      <c r="I248" s="62" t="s">
        <v>181</v>
      </c>
      <c r="J248" s="62" t="s">
        <v>181</v>
      </c>
      <c r="K248" s="62" t="s">
        <v>181</v>
      </c>
      <c r="L248" s="79" t="s">
        <v>181</v>
      </c>
      <c r="M248" s="80" t="s">
        <v>181</v>
      </c>
      <c r="N248" s="80" t="s">
        <v>181</v>
      </c>
      <c r="O248" s="403" t="s">
        <v>181</v>
      </c>
      <c r="P248" s="80" t="s">
        <v>181</v>
      </c>
      <c r="Q248" s="79" t="s">
        <v>181</v>
      </c>
      <c r="R248" s="80" t="s">
        <v>181</v>
      </c>
      <c r="S248" s="80" t="s">
        <v>181</v>
      </c>
      <c r="T248" s="80" t="s">
        <v>181</v>
      </c>
      <c r="U248" s="80" t="s">
        <v>181</v>
      </c>
      <c r="V248" s="79" t="s">
        <v>181</v>
      </c>
      <c r="W248" s="80" t="s">
        <v>181</v>
      </c>
      <c r="X248" s="80" t="s">
        <v>181</v>
      </c>
      <c r="Y248" s="80" t="s">
        <v>181</v>
      </c>
      <c r="Z248" s="80" t="s">
        <v>181</v>
      </c>
      <c r="AA248" s="79" t="s">
        <v>181</v>
      </c>
      <c r="AB248" s="80" t="s">
        <v>181</v>
      </c>
      <c r="AC248" s="80" t="s">
        <v>181</v>
      </c>
      <c r="AD248" s="80" t="s">
        <v>181</v>
      </c>
      <c r="AE248" s="80" t="s">
        <v>181</v>
      </c>
      <c r="AF248" s="79" t="s">
        <v>181</v>
      </c>
      <c r="AG248" s="80" t="s">
        <v>181</v>
      </c>
      <c r="AH248" s="80" t="s">
        <v>181</v>
      </c>
      <c r="AI248" s="81" t="s">
        <v>181</v>
      </c>
      <c r="AJ248" s="80" t="s">
        <v>181</v>
      </c>
      <c r="AK248" s="79" t="s">
        <v>181</v>
      </c>
      <c r="AL248" s="80" t="s">
        <v>181</v>
      </c>
      <c r="AM248" s="80" t="s">
        <v>181</v>
      </c>
      <c r="AN248" s="80" t="s">
        <v>181</v>
      </c>
      <c r="AO248" s="80" t="s">
        <v>181</v>
      </c>
      <c r="AP248" s="199" t="s">
        <v>181</v>
      </c>
      <c r="AQ248" s="196" t="s">
        <v>181</v>
      </c>
      <c r="AR248" s="189" t="s">
        <v>181</v>
      </c>
      <c r="AS248" s="729"/>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row>
    <row r="249" spans="1:144" s="58" customFormat="1" ht="10.15" customHeight="1" thickBot="1">
      <c r="A249" s="127"/>
      <c r="B249" s="127"/>
      <c r="C249" s="127"/>
      <c r="D249" s="127"/>
      <c r="E249" s="127"/>
      <c r="F249" s="127"/>
      <c r="G249" s="127"/>
      <c r="H249" s="127"/>
      <c r="I249" s="127"/>
      <c r="J249" s="127"/>
      <c r="K249" s="127"/>
      <c r="L249" s="127"/>
      <c r="M249" s="127"/>
      <c r="N249" s="127"/>
      <c r="O249" s="174"/>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32"/>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27"/>
      <c r="ED249" s="127"/>
      <c r="EE249" s="127"/>
      <c r="EF249" s="127"/>
      <c r="EG249" s="127"/>
      <c r="EH249" s="127"/>
      <c r="EI249" s="127"/>
      <c r="EJ249" s="127"/>
      <c r="EK249" s="127"/>
      <c r="EL249" s="127"/>
      <c r="EM249" s="127"/>
      <c r="EN249" s="127"/>
    </row>
    <row r="250" spans="1:144" s="58" customFormat="1" ht="20.25" customHeight="1">
      <c r="A250" s="127"/>
      <c r="B250" s="127"/>
      <c r="C250" s="127"/>
      <c r="D250" s="127"/>
      <c r="E250" s="127"/>
      <c r="F250" s="127"/>
      <c r="G250" s="127"/>
      <c r="H250" s="127"/>
      <c r="I250" s="127"/>
      <c r="J250" s="127"/>
      <c r="K250" s="127"/>
      <c r="L250" s="127"/>
      <c r="M250" s="127"/>
      <c r="N250" s="127"/>
      <c r="O250" s="174"/>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75" t="s">
        <v>254</v>
      </c>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27"/>
      <c r="ED250" s="127"/>
      <c r="EE250" s="127"/>
      <c r="EF250" s="127"/>
      <c r="EG250" s="127"/>
      <c r="EH250" s="127"/>
      <c r="EI250" s="127"/>
      <c r="EJ250" s="127"/>
      <c r="EK250" s="127"/>
      <c r="EL250" s="127"/>
      <c r="EM250" s="127"/>
      <c r="EN250" s="127"/>
    </row>
    <row r="251" spans="1:144" s="58" customFormat="1" ht="20.25" customHeight="1" thickBot="1">
      <c r="A251" s="1352"/>
      <c r="B251" s="1377"/>
      <c r="C251" s="1377"/>
      <c r="D251" s="137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76">
        <f>'Initial Information'!E16</f>
        <v>0</v>
      </c>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27"/>
      <c r="ED251" s="127"/>
      <c r="EE251" s="127"/>
      <c r="EF251" s="127"/>
      <c r="EG251" s="127"/>
      <c r="EH251" s="127"/>
      <c r="EI251" s="127"/>
      <c r="EJ251" s="127"/>
      <c r="EK251" s="127"/>
      <c r="EL251" s="127"/>
      <c r="EM251" s="127"/>
      <c r="EN251" s="127"/>
    </row>
    <row r="252" spans="1:144" s="58" customFormat="1" ht="10.15" customHeight="1" thickBo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27"/>
      <c r="ED252" s="127"/>
      <c r="EE252" s="127"/>
      <c r="EF252" s="127"/>
      <c r="EG252" s="127"/>
      <c r="EH252" s="127"/>
      <c r="EI252" s="127"/>
      <c r="EJ252" s="127"/>
      <c r="EK252" s="127"/>
      <c r="EL252" s="127"/>
      <c r="EM252" s="127"/>
      <c r="EN252" s="127"/>
    </row>
    <row r="253" spans="1:144" s="58" customFormat="1" ht="39.950000000000003" customHeight="1">
      <c r="A253" s="1378"/>
      <c r="B253" s="1379"/>
      <c r="C253" s="1379"/>
      <c r="D253" s="1379"/>
      <c r="E253" s="281"/>
      <c r="F253" s="509"/>
      <c r="G253" s="177"/>
      <c r="H253" s="177"/>
      <c r="I253" s="177"/>
      <c r="J253" s="510"/>
      <c r="K253" s="177"/>
      <c r="L253" s="177"/>
      <c r="M253" s="177"/>
      <c r="N253" s="177"/>
      <c r="O253" s="12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O253" s="127"/>
      <c r="AP253" s="127"/>
      <c r="AQ253" s="175" t="s">
        <v>255</v>
      </c>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27"/>
      <c r="ED253" s="127"/>
      <c r="EE253" s="127"/>
      <c r="EF253" s="127"/>
      <c r="EG253" s="127"/>
      <c r="EH253" s="127"/>
      <c r="EI253" s="127"/>
      <c r="EJ253" s="127"/>
      <c r="EK253" s="127"/>
      <c r="EL253" s="127"/>
      <c r="EM253" s="127"/>
      <c r="EN253" s="127"/>
    </row>
    <row r="254" spans="1:144" s="58" customFormat="1" ht="40.15" customHeight="1" thickBot="1">
      <c r="A254" s="273"/>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127"/>
      <c r="AP254" s="127"/>
      <c r="AQ254" s="176">
        <f>AQ251-AQ247</f>
        <v>0</v>
      </c>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27"/>
      <c r="ED254" s="127"/>
      <c r="EE254" s="127"/>
      <c r="EF254" s="127"/>
      <c r="EG254" s="127"/>
      <c r="EH254" s="127"/>
      <c r="EI254" s="127"/>
      <c r="EJ254" s="127"/>
      <c r="EK254" s="127"/>
      <c r="EL254" s="127"/>
      <c r="EM254" s="127"/>
      <c r="EN254" s="127"/>
    </row>
    <row r="255" spans="1:144" s="127" customFormat="1" ht="10.15" customHeight="1">
      <c r="A255" s="178"/>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Q255" s="180"/>
    </row>
    <row r="256" spans="1:144" s="345" customFormat="1" ht="15" hidden="1"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t="s">
        <v>1034</v>
      </c>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27"/>
      <c r="ED256" s="127"/>
      <c r="EE256" s="127"/>
      <c r="EF256" s="127"/>
      <c r="EG256" s="127"/>
      <c r="EH256" s="127"/>
      <c r="EI256" s="127"/>
      <c r="EJ256" s="127"/>
    </row>
    <row r="257" spans="1:45" s="345" customFormat="1" ht="15" hidden="1"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f>'Initial Information'!B27</f>
        <v>0</v>
      </c>
      <c r="AR257" s="127"/>
      <c r="AS257" s="127"/>
    </row>
    <row r="258" spans="1:45" s="345" customFormat="1" ht="15" hidden="1"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row>
    <row r="259" spans="1:45" s="345" customFormat="1">
      <c r="A259" s="127"/>
      <c r="B259" s="127"/>
      <c r="C259" s="127"/>
      <c r="D259" s="127"/>
      <c r="E259" s="127"/>
      <c r="F259" s="127"/>
      <c r="G259" s="127"/>
      <c r="H259" s="511"/>
      <c r="I259" s="511"/>
      <c r="J259" s="511"/>
      <c r="K259" s="511"/>
      <c r="L259" s="511"/>
      <c r="M259" s="511"/>
      <c r="N259" s="511"/>
      <c r="O259" s="512"/>
      <c r="P259" s="511"/>
      <c r="Q259" s="511"/>
      <c r="R259" s="511"/>
      <c r="S259" s="511"/>
      <c r="T259" s="512"/>
      <c r="U259" s="511"/>
      <c r="V259" s="511"/>
      <c r="W259" s="511"/>
      <c r="X259" s="511"/>
      <c r="Y259" s="512"/>
      <c r="Z259" s="511"/>
      <c r="AA259" s="511"/>
      <c r="AB259" s="511"/>
      <c r="AC259" s="511"/>
      <c r="AD259" s="512"/>
      <c r="AE259" s="511"/>
      <c r="AF259" s="511"/>
      <c r="AG259" s="511"/>
      <c r="AH259" s="511"/>
      <c r="AI259" s="512"/>
      <c r="AJ259" s="511"/>
      <c r="AK259" s="511"/>
      <c r="AL259" s="511"/>
      <c r="AM259" s="511"/>
      <c r="AN259" s="512"/>
      <c r="AO259" s="511"/>
      <c r="AP259" s="511"/>
      <c r="AQ259" s="512"/>
      <c r="AR259" s="127"/>
      <c r="AS259" s="127"/>
    </row>
    <row r="260" spans="1:45" s="345" customFormat="1">
      <c r="A260" s="127"/>
      <c r="B260" s="127"/>
      <c r="C260" s="127"/>
      <c r="D260" s="127"/>
      <c r="E260" s="127"/>
      <c r="F260" s="127"/>
      <c r="G260" s="127"/>
      <c r="H260" s="513"/>
      <c r="I260" s="511"/>
      <c r="J260" s="514"/>
      <c r="K260" s="511"/>
      <c r="L260" s="511"/>
      <c r="M260" s="511"/>
      <c r="N260" s="511"/>
      <c r="O260" s="511"/>
      <c r="P260" s="511"/>
      <c r="Q260" s="511"/>
      <c r="R260" s="511"/>
      <c r="S260" s="511"/>
      <c r="T260" s="511"/>
      <c r="U260" s="511"/>
      <c r="V260" s="511"/>
      <c r="W260" s="511"/>
      <c r="X260" s="511"/>
      <c r="Y260" s="511"/>
      <c r="Z260" s="511"/>
      <c r="AA260" s="511"/>
      <c r="AB260" s="511"/>
      <c r="AC260" s="511"/>
      <c r="AD260" s="511"/>
      <c r="AE260" s="511"/>
      <c r="AF260" s="511"/>
      <c r="AG260" s="511"/>
      <c r="AH260" s="511"/>
      <c r="AI260" s="511"/>
      <c r="AJ260" s="511"/>
      <c r="AK260" s="511"/>
      <c r="AL260" s="511"/>
      <c r="AM260" s="511"/>
      <c r="AN260" s="511"/>
      <c r="AO260" s="511"/>
      <c r="AP260" s="511"/>
      <c r="AQ260" s="511"/>
      <c r="AR260" s="127"/>
      <c r="AS260" s="127"/>
    </row>
    <row r="261" spans="1:45" s="345" customForma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row>
    <row r="262" spans="1:45" s="345" customForma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row>
    <row r="263" spans="1:45" s="345" customForma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row>
    <row r="264" spans="1:45" s="345" customForma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row>
    <row r="265" spans="1:45" s="345" customForma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row>
    <row r="266" spans="1:45" s="345" customForma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row>
    <row r="267" spans="1:45" s="345" customForma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row>
    <row r="268" spans="1:45" s="345" customForma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row>
    <row r="269" spans="1:45" s="345" customForma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row>
    <row r="270" spans="1:45" s="345" customForma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row>
    <row r="271" spans="1:45" s="345" customForma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row>
    <row r="272" spans="1:45" s="345" customForma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row>
    <row r="273" spans="1:45" s="345" customForma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row>
    <row r="274" spans="1:45" s="345" customForma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row>
    <row r="275" spans="1:45" s="345" customForma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row>
    <row r="276" spans="1:45" s="345" customForma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row>
    <row r="277" spans="1:45" s="345" customForma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row>
    <row r="278" spans="1:45" s="345" customForma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row>
    <row r="279" spans="1:45" s="345" customForma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row>
    <row r="280" spans="1:45" s="345" customForma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row>
    <row r="281" spans="1:45" s="345" customForma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row>
    <row r="282" spans="1:45" s="345" customForma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row>
    <row r="283" spans="1:45" s="345" customForma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row>
    <row r="284" spans="1:45" s="345" customForma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row>
    <row r="285" spans="1:45" s="345" customForma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row>
    <row r="286" spans="1:45" s="345" customForma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row>
    <row r="287" spans="1:45" s="345" customForma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row>
    <row r="288" spans="1:45" s="345" customForma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row>
    <row r="289" spans="1:45" s="345" customForma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row>
    <row r="290" spans="1:45" s="345" customForma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row>
    <row r="291" spans="1:45" s="345" customForma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row>
    <row r="292" spans="1:45" s="345" customForma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row>
    <row r="293" spans="1:45" s="345" customForma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row>
    <row r="294" spans="1:45" s="345" customForma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row>
    <row r="295" spans="1:45" s="345" customForma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row>
    <row r="296" spans="1:45" s="345" customForma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row>
    <row r="297" spans="1:45" s="345" customForma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row>
    <row r="298" spans="1:45" s="345" customForma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row>
    <row r="299" spans="1:45" s="345" customForma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row>
    <row r="300" spans="1:45" s="345" customForma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row>
    <row r="301" spans="1:45" s="345" customForma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row>
    <row r="302" spans="1:45" s="345" customForma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row>
    <row r="303" spans="1:45" s="345" customForma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row>
    <row r="304" spans="1:45" s="345" customForma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row>
    <row r="305" spans="1:45" s="345" customForma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row>
    <row r="306" spans="1:45" s="345" customForma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row>
    <row r="307" spans="1:45" s="345" customForma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row>
    <row r="308" spans="1:45" s="345" customForma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row>
    <row r="309" spans="1:45" s="345" customForma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row>
    <row r="310" spans="1:45" s="345" customForma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row>
    <row r="311" spans="1:45" s="345" customForma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row>
    <row r="312" spans="1:45" s="345" customForma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row>
    <row r="313" spans="1:45" s="345" customForma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row>
    <row r="314" spans="1:45" s="345" customForma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row>
    <row r="315" spans="1:45" s="345" customForma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row>
    <row r="316" spans="1:45" s="345" customForma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row>
    <row r="317" spans="1:45" s="345" customForma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row>
    <row r="318" spans="1:45" s="345" customForma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row>
    <row r="319" spans="1:45" s="345" customForma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row>
    <row r="320" spans="1:45" s="345" customForma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row>
    <row r="321" spans="1:117" s="345" customForma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row>
    <row r="322" spans="1:117" s="345" customForma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row>
    <row r="323" spans="1:117" s="345" customForma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row>
    <row r="324" spans="1:117" s="345" customForma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row>
    <row r="325" spans="1:117" s="345" customForma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row>
    <row r="326" spans="1:117" s="345" customForma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row>
    <row r="327" spans="1:117" s="345" customForma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row>
    <row r="328" spans="1:117" s="345" customForma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row>
    <row r="329" spans="1:117" s="345" customForma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row>
    <row r="330" spans="1:117" s="345" customForma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58"/>
      <c r="AS330" s="127"/>
    </row>
    <row r="331" spans="1:117" s="345" customForma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58"/>
      <c r="AS331" s="127"/>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row>
    <row r="332" spans="1:117" s="345" customForma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58"/>
      <c r="AS332" s="127"/>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row>
  </sheetData>
  <sheetProtection algorithmName="SHA-512" hashValue="S69W3ft3DjZMgWkBstNQ7AtypCx8eaxlxVCaQ6ILJlFapSkXYVmmuAelBUIvXNf7mEyfWtnHPtsNA8upQAeRUQ==" saltValue="lGxQOR2qNW94Y2cXjhRGfg==" spinCount="100000" sheet="1" formatCells="0" formatColumns="0" formatRows="0" insertColumns="0" insertRows="0"/>
  <mergeCells count="221">
    <mergeCell ref="A251:D251"/>
    <mergeCell ref="A253:D253"/>
    <mergeCell ref="D232:J232"/>
    <mergeCell ref="D233:J233"/>
    <mergeCell ref="D234:J234"/>
    <mergeCell ref="B239:J239"/>
    <mergeCell ref="F242:H242"/>
    <mergeCell ref="F243:H243"/>
    <mergeCell ref="D226:J226"/>
    <mergeCell ref="D227:J227"/>
    <mergeCell ref="D228:J228"/>
    <mergeCell ref="D229:J229"/>
    <mergeCell ref="D230:J230"/>
    <mergeCell ref="D231:J231"/>
    <mergeCell ref="D219:J219"/>
    <mergeCell ref="D220:J220"/>
    <mergeCell ref="D221:J221"/>
    <mergeCell ref="D222:J222"/>
    <mergeCell ref="C224:J224"/>
    <mergeCell ref="D225:J225"/>
    <mergeCell ref="D213:J213"/>
    <mergeCell ref="D214:J214"/>
    <mergeCell ref="D215:J215"/>
    <mergeCell ref="D216:J216"/>
    <mergeCell ref="D217:J217"/>
    <mergeCell ref="D218:J218"/>
    <mergeCell ref="D205:J205"/>
    <mergeCell ref="D206:J206"/>
    <mergeCell ref="D207:J207"/>
    <mergeCell ref="D208:J208"/>
    <mergeCell ref="C210:J210"/>
    <mergeCell ref="C212:J212"/>
    <mergeCell ref="D199:J199"/>
    <mergeCell ref="D200:J200"/>
    <mergeCell ref="D201:J201"/>
    <mergeCell ref="D202:J202"/>
    <mergeCell ref="D203:J203"/>
    <mergeCell ref="D204:J204"/>
    <mergeCell ref="D193:J193"/>
    <mergeCell ref="D194:J194"/>
    <mergeCell ref="D195:J195"/>
    <mergeCell ref="D196:J196"/>
    <mergeCell ref="D197:J197"/>
    <mergeCell ref="D198:J198"/>
    <mergeCell ref="D187:J187"/>
    <mergeCell ref="D188:J188"/>
    <mergeCell ref="D189:J189"/>
    <mergeCell ref="D190:J190"/>
    <mergeCell ref="D191:J191"/>
    <mergeCell ref="D192:J192"/>
    <mergeCell ref="D181:J181"/>
    <mergeCell ref="D182:J182"/>
    <mergeCell ref="D183:J183"/>
    <mergeCell ref="D184:J184"/>
    <mergeCell ref="D185:J185"/>
    <mergeCell ref="D186:J186"/>
    <mergeCell ref="D175:J175"/>
    <mergeCell ref="D176:J176"/>
    <mergeCell ref="D177:J177"/>
    <mergeCell ref="D178:J178"/>
    <mergeCell ref="D179:J179"/>
    <mergeCell ref="D180:J180"/>
    <mergeCell ref="C169:J169"/>
    <mergeCell ref="D170:J170"/>
    <mergeCell ref="D171:J171"/>
    <mergeCell ref="D172:J172"/>
    <mergeCell ref="D173:J173"/>
    <mergeCell ref="D174:J174"/>
    <mergeCell ref="D161:J161"/>
    <mergeCell ref="D162:J162"/>
    <mergeCell ref="D163:J163"/>
    <mergeCell ref="D164:J164"/>
    <mergeCell ref="D165:J165"/>
    <mergeCell ref="C167:J167"/>
    <mergeCell ref="D153:J153"/>
    <mergeCell ref="D154:J154"/>
    <mergeCell ref="D155:J155"/>
    <mergeCell ref="D156:J156"/>
    <mergeCell ref="C158:J158"/>
    <mergeCell ref="C160:J160"/>
    <mergeCell ref="D147:J147"/>
    <mergeCell ref="D148:J148"/>
    <mergeCell ref="D149:J149"/>
    <mergeCell ref="D150:J150"/>
    <mergeCell ref="D151:J151"/>
    <mergeCell ref="D152:J152"/>
    <mergeCell ref="C135:J135"/>
    <mergeCell ref="D136:J136"/>
    <mergeCell ref="D137:J137"/>
    <mergeCell ref="D138:J138"/>
    <mergeCell ref="F142:J142"/>
    <mergeCell ref="C146:J146"/>
    <mergeCell ref="D127:J127"/>
    <mergeCell ref="D128:J128"/>
    <mergeCell ref="C130:J130"/>
    <mergeCell ref="D131:J131"/>
    <mergeCell ref="D132:J132"/>
    <mergeCell ref="D133:J133"/>
    <mergeCell ref="C120:J120"/>
    <mergeCell ref="D121:J121"/>
    <mergeCell ref="D122:J122"/>
    <mergeCell ref="D123:J123"/>
    <mergeCell ref="C125:J125"/>
    <mergeCell ref="D126:J126"/>
    <mergeCell ref="D109:J109"/>
    <mergeCell ref="C111:J111"/>
    <mergeCell ref="D112:J112"/>
    <mergeCell ref="D113:J113"/>
    <mergeCell ref="D114:J114"/>
    <mergeCell ref="B119:J119"/>
    <mergeCell ref="D102:J102"/>
    <mergeCell ref="D103:J103"/>
    <mergeCell ref="D104:J104"/>
    <mergeCell ref="C106:J106"/>
    <mergeCell ref="D107:J107"/>
    <mergeCell ref="D108:J108"/>
    <mergeCell ref="C92:J92"/>
    <mergeCell ref="D93:J93"/>
    <mergeCell ref="D94:J94"/>
    <mergeCell ref="D95:J95"/>
    <mergeCell ref="B100:J100"/>
    <mergeCell ref="C101:J101"/>
    <mergeCell ref="D84:J84"/>
    <mergeCell ref="D85:J85"/>
    <mergeCell ref="C87:J87"/>
    <mergeCell ref="D88:J88"/>
    <mergeCell ref="D89:J89"/>
    <mergeCell ref="D90:J90"/>
    <mergeCell ref="C77:J77"/>
    <mergeCell ref="D78:J78"/>
    <mergeCell ref="D79:J79"/>
    <mergeCell ref="D80:J80"/>
    <mergeCell ref="C82:J82"/>
    <mergeCell ref="D83:J83"/>
    <mergeCell ref="B67:J67"/>
    <mergeCell ref="C68:J68"/>
    <mergeCell ref="C69:J69"/>
    <mergeCell ref="C71:J71"/>
    <mergeCell ref="C73:J73"/>
    <mergeCell ref="B76:J76"/>
    <mergeCell ref="D53:F53"/>
    <mergeCell ref="D54:F54"/>
    <mergeCell ref="D55:F55"/>
    <mergeCell ref="D56:F56"/>
    <mergeCell ref="D57:F57"/>
    <mergeCell ref="C64:J64"/>
    <mergeCell ref="D47:F47"/>
    <mergeCell ref="D48:F48"/>
    <mergeCell ref="D49:F49"/>
    <mergeCell ref="D50:F50"/>
    <mergeCell ref="D51:F51"/>
    <mergeCell ref="D52:F52"/>
    <mergeCell ref="D41:F41"/>
    <mergeCell ref="D42:F42"/>
    <mergeCell ref="D43:F43"/>
    <mergeCell ref="D44:F44"/>
    <mergeCell ref="D45:F45"/>
    <mergeCell ref="D46:F46"/>
    <mergeCell ref="C35:D35"/>
    <mergeCell ref="C36:D36"/>
    <mergeCell ref="B40:F40"/>
    <mergeCell ref="G40:I40"/>
    <mergeCell ref="L40:N40"/>
    <mergeCell ref="C29:D29"/>
    <mergeCell ref="C30:D30"/>
    <mergeCell ref="C31:D31"/>
    <mergeCell ref="C32:D32"/>
    <mergeCell ref="C33:D33"/>
    <mergeCell ref="C34:D34"/>
    <mergeCell ref="C38:F38"/>
    <mergeCell ref="T16:AB16"/>
    <mergeCell ref="E18:F18"/>
    <mergeCell ref="H18:J18"/>
    <mergeCell ref="C25:J25"/>
    <mergeCell ref="AQ25:AQ26"/>
    <mergeCell ref="C26:D26"/>
    <mergeCell ref="L26:N26"/>
    <mergeCell ref="C27:D27"/>
    <mergeCell ref="C28:D28"/>
    <mergeCell ref="M22:O22"/>
    <mergeCell ref="R22:T22"/>
    <mergeCell ref="W22:Y22"/>
    <mergeCell ref="AB22:AD22"/>
    <mergeCell ref="AG22:AI22"/>
    <mergeCell ref="AL22:AN22"/>
    <mergeCell ref="AQ22:AQ23"/>
    <mergeCell ref="B20:D20"/>
    <mergeCell ref="E20:F20"/>
    <mergeCell ref="E16:F16"/>
    <mergeCell ref="A1:AR1"/>
    <mergeCell ref="A2:AR2"/>
    <mergeCell ref="A3:D3"/>
    <mergeCell ref="C4:D4"/>
    <mergeCell ref="E4:O4"/>
    <mergeCell ref="T4:AA4"/>
    <mergeCell ref="AB4:AR4"/>
    <mergeCell ref="E14:F14"/>
    <mergeCell ref="I14:M14"/>
    <mergeCell ref="T14:AD14"/>
    <mergeCell ref="B10:D10"/>
    <mergeCell ref="E10:O10"/>
    <mergeCell ref="B12:D12"/>
    <mergeCell ref="E12:O12"/>
    <mergeCell ref="E6:O6"/>
    <mergeCell ref="B8:D8"/>
    <mergeCell ref="E8:O8"/>
    <mergeCell ref="AT1:DM1"/>
    <mergeCell ref="AT14:CO14"/>
    <mergeCell ref="AT16:CO16"/>
    <mergeCell ref="AT21:AY22"/>
    <mergeCell ref="AZ21:BE22"/>
    <mergeCell ref="BF21:BK22"/>
    <mergeCell ref="BL21:BQ22"/>
    <mergeCell ref="BR21:BW22"/>
    <mergeCell ref="BX21:CC22"/>
    <mergeCell ref="CD21:CI22"/>
    <mergeCell ref="CJ21:CO22"/>
    <mergeCell ref="CP21:CU22"/>
    <mergeCell ref="CV21:DA22"/>
    <mergeCell ref="DB21:DG22"/>
    <mergeCell ref="DH21:DM22"/>
  </mergeCells>
  <printOptions horizontalCentered="1" verticalCentered="1"/>
  <pageMargins left="0.25" right="0.25" top="0.25" bottom="0.25" header="0.3" footer="0.3"/>
  <pageSetup scale="17"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378DC-E3ED-4B45-9725-35E9EAE500AD}">
  <sheetPr codeName="Sheet8">
    <pageSetUpPr fitToPage="1"/>
  </sheetPr>
  <dimension ref="A1:ES331"/>
  <sheetViews>
    <sheetView zoomScaleNormal="100" workbookViewId="0">
      <selection activeCell="E12" sqref="E12:O12"/>
    </sheetView>
  </sheetViews>
  <sheetFormatPr defaultColWidth="8.85546875"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2.28515625" style="58" customWidth="1"/>
    <col min="11" max="12" width="1.140625" style="58" customWidth="1"/>
    <col min="13" max="13" width="12.7109375" style="58" customWidth="1"/>
    <col min="14" max="14" width="1.140625" style="58" customWidth="1"/>
    <col min="15" max="15" width="15.7109375" style="58" customWidth="1"/>
    <col min="16" max="17" width="1.140625" style="58" customWidth="1"/>
    <col min="18" max="18" width="12.7109375" style="58" customWidth="1"/>
    <col min="19" max="19" width="1.140625" style="58" customWidth="1"/>
    <col min="20" max="20" width="15.7109375" style="58" customWidth="1"/>
    <col min="21" max="22" width="1.140625" style="58" customWidth="1"/>
    <col min="23" max="23" width="12.7109375" style="58" customWidth="1"/>
    <col min="24" max="24" width="1.140625" style="58" customWidth="1"/>
    <col min="25" max="25" width="15.7109375" style="58" customWidth="1"/>
    <col min="26" max="27" width="1.140625" style="58" customWidth="1"/>
    <col min="28" max="28" width="12.7109375" style="58" customWidth="1"/>
    <col min="29" max="29" width="1.140625" style="58" customWidth="1"/>
    <col min="30" max="30" width="15.7109375" style="58" customWidth="1"/>
    <col min="31" max="32" width="1.140625" style="58" customWidth="1"/>
    <col min="33" max="33" width="12.7109375" style="58" customWidth="1"/>
    <col min="34" max="34" width="1.140625" style="58" customWidth="1"/>
    <col min="35" max="35" width="15.7109375" style="58" customWidth="1"/>
    <col min="36" max="37" width="1.140625" style="58" customWidth="1"/>
    <col min="38" max="38" width="12.7109375" style="58" customWidth="1"/>
    <col min="39" max="39" width="1.140625" style="58" customWidth="1"/>
    <col min="40" max="40" width="15.7109375" style="58" customWidth="1"/>
    <col min="41" max="42" width="1.140625" style="58" customWidth="1"/>
    <col min="43" max="43" width="15.7109375" style="58" customWidth="1"/>
    <col min="44" max="44" width="1.140625" style="58" customWidth="1"/>
    <col min="45" max="45" width="1.140625" style="127" customWidth="1"/>
    <col min="46" max="46" width="16.7109375" style="9" customWidth="1"/>
    <col min="47" max="51" width="8.85546875" style="9" customWidth="1"/>
    <col min="52" max="52" width="25.7109375" style="9" customWidth="1"/>
    <col min="53" max="57" width="10.7109375" style="9" customWidth="1"/>
    <col min="58" max="58" width="19.7109375" style="9" customWidth="1"/>
    <col min="59" max="63" width="10.7109375" style="9" customWidth="1"/>
    <col min="64" max="64" width="16.7109375" style="9" customWidth="1"/>
    <col min="65" max="69" width="8.85546875" style="9" customWidth="1"/>
    <col min="70" max="75" width="12.7109375" style="9" customWidth="1"/>
    <col min="76" max="87" width="13.7109375" style="9" customWidth="1"/>
    <col min="88" max="93" width="50.7109375" style="9" customWidth="1"/>
    <col min="94" max="94" width="20.7109375" style="9" customWidth="1"/>
    <col min="95" max="99" width="10.7109375" style="9" customWidth="1"/>
    <col min="100" max="105" width="12.7109375" style="9" customWidth="1"/>
    <col min="106" max="106" width="18.42578125" style="9" customWidth="1"/>
    <col min="107" max="117" width="12.7109375" style="9" customWidth="1"/>
    <col min="118" max="142" width="8.85546875" style="345"/>
    <col min="143" max="16384" width="8.85546875" style="9"/>
  </cols>
  <sheetData>
    <row r="1" spans="1:149" s="94" customFormat="1" ht="20.25" customHeight="1" thickBot="1">
      <c r="A1" s="1380" t="str">
        <f>'Initial Information'!G17</f>
        <v>Enter name of subaward institution #6</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70"/>
      <c r="AS1" s="725"/>
      <c r="AT1" s="1187" t="s">
        <v>123</v>
      </c>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9"/>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row>
    <row r="2" spans="1:149" s="94" customFormat="1" ht="20.25" customHeight="1">
      <c r="A2" s="1171">
        <f>'DetailedBudget---TXST'!A2</f>
        <v>0</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3"/>
      <c r="AS2" s="726"/>
      <c r="AT2" s="161" t="s">
        <v>181</v>
      </c>
      <c r="AU2" s="161" t="s">
        <v>181</v>
      </c>
      <c r="AV2" s="161" t="s">
        <v>181</v>
      </c>
      <c r="AW2" s="161" t="s">
        <v>181</v>
      </c>
      <c r="AX2" s="161" t="s">
        <v>181</v>
      </c>
      <c r="AY2" s="161" t="s">
        <v>181</v>
      </c>
      <c r="AZ2" s="161" t="s">
        <v>181</v>
      </c>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1" t="s">
        <v>181</v>
      </c>
      <c r="CW2" s="162"/>
      <c r="CX2" s="162"/>
      <c r="CY2" s="162"/>
      <c r="CZ2" s="162"/>
      <c r="DA2" s="162"/>
      <c r="DB2" s="161" t="s">
        <v>181</v>
      </c>
      <c r="DC2" s="162"/>
      <c r="DD2" s="162"/>
      <c r="DE2" s="162"/>
      <c r="DF2" s="162"/>
      <c r="DG2" s="162"/>
      <c r="DH2" s="161" t="s">
        <v>181</v>
      </c>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row>
    <row r="3" spans="1:149" s="58" customFormat="1" ht="20.25" customHeight="1" thickBot="1">
      <c r="A3" s="1174" t="s">
        <v>182</v>
      </c>
      <c r="B3" s="1175"/>
      <c r="C3" s="1175"/>
      <c r="D3" s="1176"/>
      <c r="E3" s="95" t="s">
        <v>181</v>
      </c>
      <c r="F3" s="772">
        <f>AQ247</f>
        <v>0</v>
      </c>
      <c r="G3" s="95" t="s">
        <v>181</v>
      </c>
      <c r="H3" s="95" t="s">
        <v>181</v>
      </c>
      <c r="I3" s="95" t="s">
        <v>181</v>
      </c>
      <c r="J3" s="95" t="s">
        <v>181</v>
      </c>
      <c r="K3" s="95" t="s">
        <v>181</v>
      </c>
      <c r="L3" s="95" t="s">
        <v>181</v>
      </c>
      <c r="M3" s="95" t="s">
        <v>181</v>
      </c>
      <c r="N3" s="95" t="s">
        <v>181</v>
      </c>
      <c r="O3" s="95" t="s">
        <v>181</v>
      </c>
      <c r="P3" s="95" t="s">
        <v>181</v>
      </c>
      <c r="Q3" s="95" t="s">
        <v>181</v>
      </c>
      <c r="R3" s="95" t="s">
        <v>181</v>
      </c>
      <c r="S3" s="95" t="s">
        <v>181</v>
      </c>
      <c r="T3" s="127"/>
      <c r="U3" s="127"/>
      <c r="V3" s="127"/>
      <c r="W3" s="127"/>
      <c r="X3" s="95" t="s">
        <v>181</v>
      </c>
      <c r="Y3" s="95" t="s">
        <v>181</v>
      </c>
      <c r="Z3" s="95" t="s">
        <v>181</v>
      </c>
      <c r="AA3" s="95" t="s">
        <v>181</v>
      </c>
      <c r="AB3" s="95" t="s">
        <v>181</v>
      </c>
      <c r="AC3" s="95" t="s">
        <v>181</v>
      </c>
      <c r="AD3" s="95" t="s">
        <v>181</v>
      </c>
      <c r="AE3" s="95" t="s">
        <v>181</v>
      </c>
      <c r="AF3" s="95" t="s">
        <v>181</v>
      </c>
      <c r="AG3" s="95" t="s">
        <v>181</v>
      </c>
      <c r="AH3" s="95" t="s">
        <v>181</v>
      </c>
      <c r="AI3" s="95" t="s">
        <v>181</v>
      </c>
      <c r="AJ3" s="95" t="s">
        <v>181</v>
      </c>
      <c r="AK3" s="95" t="s">
        <v>181</v>
      </c>
      <c r="AL3" s="95" t="s">
        <v>181</v>
      </c>
      <c r="AM3" s="95" t="s">
        <v>181</v>
      </c>
      <c r="AN3" s="95" t="s">
        <v>181</v>
      </c>
      <c r="AO3" s="95" t="s">
        <v>181</v>
      </c>
      <c r="AP3" s="95" t="s">
        <v>181</v>
      </c>
      <c r="AQ3" s="95" t="s">
        <v>181</v>
      </c>
      <c r="AR3" s="57"/>
      <c r="AS3" s="728"/>
      <c r="AT3" s="132"/>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row>
    <row r="4" spans="1:149" s="58" customFormat="1" ht="20.25" customHeight="1">
      <c r="A4" s="55" t="s">
        <v>181</v>
      </c>
      <c r="B4" s="128" t="s">
        <v>181</v>
      </c>
      <c r="C4" s="1364" t="s">
        <v>152</v>
      </c>
      <c r="D4" s="1364"/>
      <c r="E4" s="1141" t="str">
        <f>C27</f>
        <v>Enter PI from Sub 10 into Cell D20</v>
      </c>
      <c r="F4" s="1141"/>
      <c r="G4" s="1141"/>
      <c r="H4" s="1141"/>
      <c r="I4" s="1141"/>
      <c r="J4" s="1141"/>
      <c r="K4" s="1141"/>
      <c r="L4" s="1141"/>
      <c r="M4" s="1141"/>
      <c r="N4" s="1141"/>
      <c r="O4" s="1141"/>
      <c r="P4" s="128" t="s">
        <v>181</v>
      </c>
      <c r="Q4" s="128" t="s">
        <v>181</v>
      </c>
      <c r="R4" s="128" t="s">
        <v>181</v>
      </c>
      <c r="S4" s="128" t="s">
        <v>181</v>
      </c>
      <c r="T4" s="1365"/>
      <c r="U4" s="1365"/>
      <c r="V4" s="1365"/>
      <c r="W4" s="1365"/>
      <c r="X4" s="1365"/>
      <c r="Y4" s="1365"/>
      <c r="Z4" s="1365"/>
      <c r="AA4" s="1365"/>
      <c r="AB4" s="1366"/>
      <c r="AC4" s="1366"/>
      <c r="AD4" s="1366"/>
      <c r="AE4" s="1366"/>
      <c r="AF4" s="1366"/>
      <c r="AG4" s="1366"/>
      <c r="AH4" s="1366"/>
      <c r="AI4" s="1366"/>
      <c r="AJ4" s="1366"/>
      <c r="AK4" s="1366"/>
      <c r="AL4" s="1366"/>
      <c r="AM4" s="1366"/>
      <c r="AN4" s="1366"/>
      <c r="AO4" s="1366"/>
      <c r="AP4" s="1366"/>
      <c r="AQ4" s="1366"/>
      <c r="AR4" s="1367"/>
      <c r="AS4" s="728"/>
      <c r="AT4" s="265"/>
      <c r="AU4" s="127"/>
      <c r="AV4" s="127"/>
      <c r="AW4" s="280"/>
      <c r="AX4" s="132"/>
      <c r="AY4" s="132"/>
      <c r="AZ4" s="132"/>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32"/>
      <c r="CW4" s="127"/>
      <c r="CX4" s="127"/>
      <c r="CY4" s="127"/>
      <c r="CZ4" s="127"/>
      <c r="DA4" s="127"/>
      <c r="DB4" s="132"/>
      <c r="DC4" s="127"/>
      <c r="DD4" s="127"/>
      <c r="DE4" s="127"/>
      <c r="DF4" s="127"/>
      <c r="DG4" s="127"/>
      <c r="DH4" s="132"/>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row>
    <row r="5" spans="1:149" s="58" customFormat="1" ht="4.9000000000000004" customHeight="1">
      <c r="A5" s="55"/>
      <c r="B5" s="128"/>
      <c r="C5" s="56"/>
      <c r="D5" s="129"/>
      <c r="E5" s="97"/>
      <c r="F5" s="98"/>
      <c r="G5" s="130"/>
      <c r="H5" s="131"/>
      <c r="I5" s="56"/>
      <c r="J5" s="132"/>
      <c r="K5" s="133"/>
      <c r="L5" s="132"/>
      <c r="M5" s="127"/>
      <c r="N5" s="134"/>
      <c r="O5" s="129"/>
      <c r="P5" s="135"/>
      <c r="Q5" s="135"/>
      <c r="R5" s="127"/>
      <c r="S5" s="128"/>
      <c r="U5" s="136"/>
      <c r="V5" s="136"/>
      <c r="W5" s="127"/>
      <c r="X5" s="137"/>
      <c r="Y5" s="137"/>
      <c r="Z5" s="56"/>
      <c r="AA5" s="56"/>
      <c r="AB5" s="56"/>
      <c r="AC5" s="56"/>
      <c r="AD5" s="128"/>
      <c r="AE5" s="128"/>
      <c r="AF5" s="128"/>
      <c r="AG5" s="128"/>
      <c r="AH5" s="128"/>
      <c r="AI5" s="128"/>
      <c r="AJ5" s="128"/>
      <c r="AK5" s="128"/>
      <c r="AL5" s="128"/>
      <c r="AM5" s="128"/>
      <c r="AN5" s="128"/>
      <c r="AO5" s="128"/>
      <c r="AP5" s="128"/>
      <c r="AQ5" s="128"/>
      <c r="AR5" s="57"/>
      <c r="AS5" s="728"/>
      <c r="AT5" s="132"/>
      <c r="AU5" s="132"/>
      <c r="AV5" s="132"/>
      <c r="AW5" s="132"/>
      <c r="AX5" s="132"/>
      <c r="AY5" s="132"/>
      <c r="AZ5" s="132"/>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32"/>
      <c r="CW5" s="127"/>
      <c r="CX5" s="127"/>
      <c r="CY5" s="127"/>
      <c r="CZ5" s="127"/>
      <c r="DA5" s="127"/>
      <c r="DB5" s="132"/>
      <c r="DC5" s="127"/>
      <c r="DD5" s="127"/>
      <c r="DE5" s="127"/>
      <c r="DF5" s="127"/>
      <c r="DG5" s="127"/>
      <c r="DH5" s="132"/>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row>
    <row r="6" spans="1:149" s="58" customFormat="1" ht="20.25" customHeight="1">
      <c r="A6" s="55" t="s">
        <v>181</v>
      </c>
      <c r="B6" s="128" t="s">
        <v>181</v>
      </c>
      <c r="C6" s="138" t="s">
        <v>181</v>
      </c>
      <c r="D6" s="134" t="s">
        <v>151</v>
      </c>
      <c r="E6" s="1140" t="str">
        <f>'DetailedBudget---TXST'!A1</f>
        <v>Texas State University</v>
      </c>
      <c r="F6" s="1106"/>
      <c r="G6" s="1106"/>
      <c r="H6" s="1106"/>
      <c r="I6" s="1106"/>
      <c r="J6" s="1106"/>
      <c r="K6" s="1106"/>
      <c r="L6" s="1106"/>
      <c r="M6" s="1106"/>
      <c r="N6" s="1106"/>
      <c r="O6" s="1106"/>
      <c r="P6" s="139"/>
      <c r="Q6" s="139"/>
      <c r="R6" s="139"/>
      <c r="S6" s="139"/>
      <c r="T6" s="139"/>
      <c r="U6" s="139" t="s">
        <v>181</v>
      </c>
      <c r="V6" s="128" t="s">
        <v>181</v>
      </c>
      <c r="W6" s="128" t="s">
        <v>181</v>
      </c>
      <c r="X6" s="128" t="s">
        <v>181</v>
      </c>
      <c r="Y6" s="56" t="s">
        <v>181</v>
      </c>
      <c r="Z6" s="128" t="s">
        <v>181</v>
      </c>
      <c r="AA6" s="140" t="s">
        <v>181</v>
      </c>
      <c r="AB6" s="128" t="s">
        <v>181</v>
      </c>
      <c r="AC6" s="128" t="s">
        <v>181</v>
      </c>
      <c r="AD6" s="128" t="s">
        <v>181</v>
      </c>
      <c r="AE6" s="128" t="s">
        <v>181</v>
      </c>
      <c r="AF6" s="128" t="s">
        <v>181</v>
      </c>
      <c r="AG6" s="128" t="s">
        <v>181</v>
      </c>
      <c r="AH6" s="128" t="s">
        <v>181</v>
      </c>
      <c r="AI6" s="128" t="s">
        <v>181</v>
      </c>
      <c r="AJ6" s="128" t="s">
        <v>181</v>
      </c>
      <c r="AK6" s="128" t="s">
        <v>181</v>
      </c>
      <c r="AL6" s="128" t="s">
        <v>181</v>
      </c>
      <c r="AM6" s="128" t="s">
        <v>181</v>
      </c>
      <c r="AN6" s="128" t="s">
        <v>181</v>
      </c>
      <c r="AO6" s="128" t="s">
        <v>181</v>
      </c>
      <c r="AP6" s="128" t="s">
        <v>181</v>
      </c>
      <c r="AQ6" s="128" t="s">
        <v>181</v>
      </c>
      <c r="AR6" s="57"/>
      <c r="AS6" s="728"/>
      <c r="AT6" s="132"/>
      <c r="AU6" s="281"/>
      <c r="AV6" s="132"/>
      <c r="AW6" s="132"/>
      <c r="AX6" s="132"/>
      <c r="AY6" s="132"/>
      <c r="AZ6" s="132"/>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32"/>
      <c r="CW6" s="127"/>
      <c r="CX6" s="127"/>
      <c r="CY6" s="127"/>
      <c r="CZ6" s="127"/>
      <c r="DA6" s="127"/>
      <c r="DB6" s="132"/>
      <c r="DC6" s="127"/>
      <c r="DD6" s="127"/>
      <c r="DE6" s="127"/>
      <c r="DF6" s="127"/>
      <c r="DG6" s="127"/>
      <c r="DH6" s="132"/>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row>
    <row r="7" spans="1:149" s="58" customFormat="1" ht="4.9000000000000004" customHeight="1">
      <c r="A7" s="55"/>
      <c r="B7" s="128"/>
      <c r="C7" s="56"/>
      <c r="D7" s="129"/>
      <c r="E7" s="97"/>
      <c r="F7" s="98"/>
      <c r="G7" s="130"/>
      <c r="H7" s="131"/>
      <c r="I7" s="56"/>
      <c r="J7" s="132"/>
      <c r="K7" s="133"/>
      <c r="L7" s="132"/>
      <c r="M7" s="127"/>
      <c r="N7" s="134"/>
      <c r="O7" s="129"/>
      <c r="P7" s="135"/>
      <c r="Q7" s="135"/>
      <c r="R7" s="127"/>
      <c r="S7" s="128"/>
      <c r="U7" s="136"/>
      <c r="V7" s="136"/>
      <c r="W7" s="127"/>
      <c r="X7" s="137"/>
      <c r="Y7" s="137"/>
      <c r="Z7" s="56"/>
      <c r="AA7" s="56"/>
      <c r="AB7" s="56"/>
      <c r="AC7" s="56"/>
      <c r="AD7" s="128"/>
      <c r="AE7" s="128"/>
      <c r="AF7" s="128"/>
      <c r="AG7" s="128"/>
      <c r="AH7" s="128"/>
      <c r="AI7" s="128"/>
      <c r="AJ7" s="128"/>
      <c r="AK7" s="128"/>
      <c r="AL7" s="128"/>
      <c r="AM7" s="128"/>
      <c r="AN7" s="128"/>
      <c r="AO7" s="128"/>
      <c r="AP7" s="128"/>
      <c r="AQ7" s="128"/>
      <c r="AR7" s="57"/>
      <c r="AS7" s="728"/>
      <c r="AT7" s="132"/>
      <c r="AU7" s="132"/>
      <c r="AV7" s="132"/>
      <c r="AW7" s="132"/>
      <c r="AX7" s="132"/>
      <c r="AY7" s="132"/>
      <c r="AZ7" s="132"/>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32"/>
      <c r="CW7" s="127"/>
      <c r="CX7" s="127"/>
      <c r="CY7" s="127"/>
      <c r="CZ7" s="127"/>
      <c r="DA7" s="127"/>
      <c r="DB7" s="132"/>
      <c r="DC7" s="127"/>
      <c r="DD7" s="127"/>
      <c r="DE7" s="127"/>
      <c r="DF7" s="127"/>
      <c r="DG7" s="127"/>
      <c r="DH7" s="132"/>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row>
    <row r="8" spans="1:149" s="58" customFormat="1" ht="20.25" customHeight="1">
      <c r="A8" s="55" t="s">
        <v>181</v>
      </c>
      <c r="B8" s="1299" t="s">
        <v>1192</v>
      </c>
      <c r="C8" s="1300"/>
      <c r="D8" s="1300"/>
      <c r="E8" s="1140">
        <f>'DetailedBudget---TXST'!E8</f>
        <v>0</v>
      </c>
      <c r="F8" s="1106"/>
      <c r="G8" s="1106"/>
      <c r="H8" s="1106"/>
      <c r="I8" s="1106"/>
      <c r="J8" s="1106"/>
      <c r="K8" s="1106"/>
      <c r="L8" s="1106"/>
      <c r="M8" s="1106"/>
      <c r="N8" s="1106"/>
      <c r="O8" s="1106"/>
      <c r="P8" s="139"/>
      <c r="Q8" s="139"/>
      <c r="R8" s="139"/>
      <c r="S8" s="139"/>
      <c r="T8" s="139"/>
      <c r="U8" s="139" t="s">
        <v>181</v>
      </c>
      <c r="V8" s="128" t="s">
        <v>181</v>
      </c>
      <c r="W8" s="128" t="s">
        <v>181</v>
      </c>
      <c r="X8" s="128" t="s">
        <v>181</v>
      </c>
      <c r="Y8" s="56" t="s">
        <v>181</v>
      </c>
      <c r="Z8" s="128" t="s">
        <v>181</v>
      </c>
      <c r="AA8" s="140" t="s">
        <v>181</v>
      </c>
      <c r="AB8" s="128" t="s">
        <v>181</v>
      </c>
      <c r="AC8" s="128" t="s">
        <v>181</v>
      </c>
      <c r="AD8" s="128" t="s">
        <v>181</v>
      </c>
      <c r="AE8" s="128" t="s">
        <v>181</v>
      </c>
      <c r="AF8" s="128" t="s">
        <v>181</v>
      </c>
      <c r="AG8" s="128" t="s">
        <v>181</v>
      </c>
      <c r="AH8" s="128" t="s">
        <v>181</v>
      </c>
      <c r="AI8" s="128" t="s">
        <v>181</v>
      </c>
      <c r="AJ8" s="128" t="s">
        <v>181</v>
      </c>
      <c r="AK8" s="128" t="s">
        <v>181</v>
      </c>
      <c r="AL8" s="128" t="s">
        <v>181</v>
      </c>
      <c r="AM8" s="128" t="s">
        <v>181</v>
      </c>
      <c r="AN8" s="128" t="s">
        <v>181</v>
      </c>
      <c r="AO8" s="128" t="s">
        <v>181</v>
      </c>
      <c r="AP8" s="128" t="s">
        <v>181</v>
      </c>
      <c r="AQ8" s="128" t="s">
        <v>181</v>
      </c>
      <c r="AR8" s="57"/>
      <c r="AS8" s="728"/>
      <c r="AT8" s="132" t="s">
        <v>181</v>
      </c>
      <c r="AU8" s="132" t="s">
        <v>181</v>
      </c>
      <c r="AV8" s="132" t="s">
        <v>181</v>
      </c>
      <c r="AW8" s="132" t="s">
        <v>181</v>
      </c>
      <c r="AX8" s="132" t="s">
        <v>181</v>
      </c>
      <c r="AY8" s="132" t="s">
        <v>181</v>
      </c>
      <c r="AZ8" s="132" t="s">
        <v>181</v>
      </c>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32" t="s">
        <v>181</v>
      </c>
      <c r="CW8" s="127"/>
      <c r="CX8" s="127"/>
      <c r="CY8" s="127"/>
      <c r="CZ8" s="127"/>
      <c r="DA8" s="127"/>
      <c r="DB8" s="132" t="s">
        <v>181</v>
      </c>
      <c r="DC8" s="127"/>
      <c r="DD8" s="127"/>
      <c r="DE8" s="127"/>
      <c r="DF8" s="127"/>
      <c r="DG8" s="127"/>
      <c r="DH8" s="132" t="s">
        <v>181</v>
      </c>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row>
    <row r="9" spans="1:149" s="58" customFormat="1" ht="4.9000000000000004" customHeight="1">
      <c r="A9" s="55"/>
      <c r="B9" s="128"/>
      <c r="C9" s="56"/>
      <c r="D9" s="129"/>
      <c r="E9" s="97"/>
      <c r="F9" s="98"/>
      <c r="G9" s="130"/>
      <c r="H9" s="131"/>
      <c r="I9" s="56"/>
      <c r="J9" s="132"/>
      <c r="K9" s="133"/>
      <c r="L9" s="132"/>
      <c r="M9" s="127"/>
      <c r="N9" s="134"/>
      <c r="O9" s="129"/>
      <c r="P9" s="135"/>
      <c r="Q9" s="135"/>
      <c r="R9" s="127"/>
      <c r="S9" s="128"/>
      <c r="U9" s="136"/>
      <c r="V9" s="136"/>
      <c r="W9" s="127"/>
      <c r="X9" s="137"/>
      <c r="Y9" s="137"/>
      <c r="Z9" s="56"/>
      <c r="AA9" s="56"/>
      <c r="AB9" s="56"/>
      <c r="AC9" s="56"/>
      <c r="AD9" s="128"/>
      <c r="AE9" s="128"/>
      <c r="AF9" s="128"/>
      <c r="AG9" s="128"/>
      <c r="AH9" s="128"/>
      <c r="AI9" s="128"/>
      <c r="AJ9" s="128"/>
      <c r="AK9" s="128"/>
      <c r="AL9" s="128"/>
      <c r="AM9" s="128"/>
      <c r="AN9" s="128"/>
      <c r="AO9" s="128"/>
      <c r="AP9" s="128"/>
      <c r="AQ9" s="128"/>
      <c r="AR9" s="57"/>
      <c r="AS9" s="728"/>
      <c r="AT9" s="132"/>
      <c r="AU9" s="132"/>
      <c r="AV9" s="132"/>
      <c r="AW9" s="132"/>
      <c r="AX9" s="132"/>
      <c r="AY9" s="132"/>
      <c r="AZ9" s="132"/>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32"/>
      <c r="CW9" s="127"/>
      <c r="CX9" s="127"/>
      <c r="CY9" s="127"/>
      <c r="CZ9" s="127"/>
      <c r="DA9" s="127"/>
      <c r="DB9" s="132"/>
      <c r="DC9" s="127"/>
      <c r="DD9" s="127"/>
      <c r="DE9" s="127"/>
      <c r="DF9" s="127"/>
      <c r="DG9" s="127"/>
      <c r="DH9" s="132"/>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row>
    <row r="10" spans="1:149" s="58" customFormat="1" ht="20.25" customHeight="1">
      <c r="A10" s="55" t="s">
        <v>181</v>
      </c>
      <c r="B10" s="1299" t="s">
        <v>1191</v>
      </c>
      <c r="C10" s="1300"/>
      <c r="D10" s="1300"/>
      <c r="E10" s="1140" t="str">
        <f>'DetailedBudget---TXST'!E10</f>
        <v xml:space="preserve"> </v>
      </c>
      <c r="F10" s="1106"/>
      <c r="G10" s="1106"/>
      <c r="H10" s="1106"/>
      <c r="I10" s="1106"/>
      <c r="J10" s="1106"/>
      <c r="K10" s="1106"/>
      <c r="L10" s="1106"/>
      <c r="M10" s="1106"/>
      <c r="N10" s="1106"/>
      <c r="O10" s="1106"/>
      <c r="P10" s="139"/>
      <c r="Q10" s="139"/>
      <c r="R10" s="139"/>
      <c r="S10" s="139"/>
      <c r="T10" s="139"/>
      <c r="U10" s="139" t="s">
        <v>181</v>
      </c>
      <c r="V10" s="128" t="s">
        <v>181</v>
      </c>
      <c r="W10" s="128" t="s">
        <v>181</v>
      </c>
      <c r="X10" s="128" t="s">
        <v>181</v>
      </c>
      <c r="Y10" s="56" t="s">
        <v>181</v>
      </c>
      <c r="Z10" s="128" t="s">
        <v>181</v>
      </c>
      <c r="AA10" s="140" t="s">
        <v>181</v>
      </c>
      <c r="AB10" s="128" t="s">
        <v>181</v>
      </c>
      <c r="AC10" s="128" t="s">
        <v>181</v>
      </c>
      <c r="AD10" s="128" t="s">
        <v>181</v>
      </c>
      <c r="AE10" s="128" t="s">
        <v>181</v>
      </c>
      <c r="AF10" s="128" t="s">
        <v>181</v>
      </c>
      <c r="AG10" s="128" t="s">
        <v>181</v>
      </c>
      <c r="AH10" s="128" t="s">
        <v>181</v>
      </c>
      <c r="AI10" s="128" t="s">
        <v>181</v>
      </c>
      <c r="AJ10" s="128" t="s">
        <v>181</v>
      </c>
      <c r="AK10" s="128" t="s">
        <v>181</v>
      </c>
      <c r="AL10" s="128" t="s">
        <v>181</v>
      </c>
      <c r="AM10" s="128" t="s">
        <v>181</v>
      </c>
      <c r="AN10" s="128" t="s">
        <v>181</v>
      </c>
      <c r="AO10" s="128" t="s">
        <v>181</v>
      </c>
      <c r="AP10" s="128" t="s">
        <v>181</v>
      </c>
      <c r="AQ10" s="128" t="s">
        <v>181</v>
      </c>
      <c r="AR10" s="57"/>
      <c r="AS10" s="728"/>
      <c r="AT10" s="132" t="s">
        <v>181</v>
      </c>
      <c r="AU10" s="132" t="s">
        <v>181</v>
      </c>
      <c r="AV10" s="132" t="s">
        <v>181</v>
      </c>
      <c r="AW10" s="132" t="s">
        <v>181</v>
      </c>
      <c r="AX10" s="132" t="s">
        <v>181</v>
      </c>
      <c r="AY10" s="132" t="s">
        <v>181</v>
      </c>
      <c r="AZ10" s="132" t="s">
        <v>181</v>
      </c>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32" t="s">
        <v>181</v>
      </c>
      <c r="CW10" s="127"/>
      <c r="CX10" s="127"/>
      <c r="CY10" s="127"/>
      <c r="CZ10" s="127"/>
      <c r="DA10" s="127"/>
      <c r="DB10" s="132" t="s">
        <v>181</v>
      </c>
      <c r="DC10" s="127"/>
      <c r="DD10" s="127"/>
      <c r="DE10" s="127"/>
      <c r="DF10" s="127"/>
      <c r="DG10" s="127"/>
      <c r="DH10" s="132" t="s">
        <v>181</v>
      </c>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row>
    <row r="11" spans="1:149" s="58" customFormat="1" ht="4.9000000000000004" customHeight="1">
      <c r="A11" s="55"/>
      <c r="B11" s="128"/>
      <c r="C11" s="56"/>
      <c r="D11" s="129"/>
      <c r="E11" s="97"/>
      <c r="F11" s="98"/>
      <c r="G11" s="130"/>
      <c r="H11" s="131"/>
      <c r="I11" s="56"/>
      <c r="J11" s="132"/>
      <c r="K11" s="133"/>
      <c r="L11" s="132"/>
      <c r="M11" s="127"/>
      <c r="N11" s="134"/>
      <c r="O11" s="129"/>
      <c r="P11" s="135"/>
      <c r="Q11" s="135"/>
      <c r="R11" s="127"/>
      <c r="S11" s="128"/>
      <c r="U11" s="136"/>
      <c r="V11" s="136"/>
      <c r="W11" s="127"/>
      <c r="X11" s="137"/>
      <c r="Y11" s="137"/>
      <c r="Z11" s="56"/>
      <c r="AA11" s="56"/>
      <c r="AB11" s="56"/>
      <c r="AC11" s="56"/>
      <c r="AD11" s="128"/>
      <c r="AE11" s="128"/>
      <c r="AF11" s="128"/>
      <c r="AG11" s="128"/>
      <c r="AH11" s="128"/>
      <c r="AI11" s="128"/>
      <c r="AJ11" s="128"/>
      <c r="AK11" s="128"/>
      <c r="AL11" s="128"/>
      <c r="AM11" s="128"/>
      <c r="AN11" s="128"/>
      <c r="AO11" s="128"/>
      <c r="AP11" s="128"/>
      <c r="AQ11" s="128"/>
      <c r="AR11" s="57"/>
      <c r="AS11" s="728"/>
      <c r="AT11" s="132"/>
      <c r="AU11" s="132"/>
      <c r="AV11" s="132"/>
      <c r="AW11" s="132"/>
      <c r="AX11" s="132"/>
      <c r="AY11" s="132"/>
      <c r="AZ11" s="132"/>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32"/>
      <c r="CW11" s="127"/>
      <c r="CX11" s="127"/>
      <c r="CY11" s="127"/>
      <c r="CZ11" s="127"/>
      <c r="DA11" s="127"/>
      <c r="DB11" s="132"/>
      <c r="DC11" s="127"/>
      <c r="DD11" s="127"/>
      <c r="DE11" s="127"/>
      <c r="DF11" s="127"/>
      <c r="DG11" s="127"/>
      <c r="DH11" s="132"/>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row>
    <row r="12" spans="1:149" s="58" customFormat="1" ht="20.25" customHeight="1">
      <c r="A12" s="55" t="s">
        <v>181</v>
      </c>
      <c r="B12" s="1299" t="s">
        <v>1195</v>
      </c>
      <c r="C12" s="1300"/>
      <c r="D12" s="1300"/>
      <c r="E12" s="1104">
        <f>'DetailedBudget---TXST'!E12</f>
        <v>0</v>
      </c>
      <c r="F12" s="1301"/>
      <c r="G12" s="1301"/>
      <c r="H12" s="1301"/>
      <c r="I12" s="1301"/>
      <c r="J12" s="1301"/>
      <c r="K12" s="1301"/>
      <c r="L12" s="1301"/>
      <c r="M12" s="1301"/>
      <c r="N12" s="1301"/>
      <c r="O12" s="1301"/>
      <c r="P12" s="139"/>
      <c r="Q12" s="139"/>
      <c r="R12" s="139"/>
      <c r="S12" s="139"/>
      <c r="T12" s="139"/>
      <c r="U12" s="139" t="s">
        <v>181</v>
      </c>
      <c r="V12" s="128" t="s">
        <v>181</v>
      </c>
      <c r="W12" s="128" t="s">
        <v>181</v>
      </c>
      <c r="X12" s="128" t="s">
        <v>181</v>
      </c>
      <c r="Y12" s="56" t="s">
        <v>181</v>
      </c>
      <c r="Z12" s="128" t="s">
        <v>181</v>
      </c>
      <c r="AA12" s="140" t="s">
        <v>181</v>
      </c>
      <c r="AB12" s="128" t="s">
        <v>181</v>
      </c>
      <c r="AC12" s="128" t="s">
        <v>181</v>
      </c>
      <c r="AD12" s="128" t="s">
        <v>181</v>
      </c>
      <c r="AE12" s="128" t="s">
        <v>181</v>
      </c>
      <c r="AF12" s="128" t="s">
        <v>181</v>
      </c>
      <c r="AG12" s="128" t="s">
        <v>181</v>
      </c>
      <c r="AH12" s="128" t="s">
        <v>181</v>
      </c>
      <c r="AI12" s="128" t="s">
        <v>181</v>
      </c>
      <c r="AJ12" s="128" t="s">
        <v>181</v>
      </c>
      <c r="AK12" s="128" t="s">
        <v>181</v>
      </c>
      <c r="AL12" s="128" t="s">
        <v>181</v>
      </c>
      <c r="AM12" s="128" t="s">
        <v>181</v>
      </c>
      <c r="AN12" s="128" t="s">
        <v>181</v>
      </c>
      <c r="AO12" s="128" t="s">
        <v>181</v>
      </c>
      <c r="AP12" s="128" t="s">
        <v>181</v>
      </c>
      <c r="AQ12" s="128" t="s">
        <v>181</v>
      </c>
      <c r="AR12" s="57"/>
      <c r="AS12" s="728"/>
      <c r="AT12" s="132" t="s">
        <v>181</v>
      </c>
      <c r="AU12" s="132" t="s">
        <v>181</v>
      </c>
      <c r="AV12" s="132" t="s">
        <v>181</v>
      </c>
      <c r="AW12" s="132" t="s">
        <v>181</v>
      </c>
      <c r="AX12" s="132" t="s">
        <v>181</v>
      </c>
      <c r="AY12" s="132" t="s">
        <v>181</v>
      </c>
      <c r="AZ12" s="132" t="s">
        <v>181</v>
      </c>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32" t="s">
        <v>181</v>
      </c>
      <c r="CW12" s="127"/>
      <c r="CX12" s="127"/>
      <c r="CY12" s="127"/>
      <c r="CZ12" s="127"/>
      <c r="DA12" s="127"/>
      <c r="DB12" s="132" t="s">
        <v>181</v>
      </c>
      <c r="DC12" s="127"/>
      <c r="DD12" s="127"/>
      <c r="DE12" s="127"/>
      <c r="DF12" s="127"/>
      <c r="DG12" s="127"/>
      <c r="DH12" s="132" t="s">
        <v>181</v>
      </c>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row>
    <row r="13" spans="1:149" s="58" customFormat="1" ht="4.9000000000000004" customHeight="1">
      <c r="A13" s="55"/>
      <c r="B13" s="128"/>
      <c r="C13" s="56"/>
      <c r="D13" s="129"/>
      <c r="E13" s="135"/>
      <c r="F13" s="127"/>
      <c r="G13" s="130"/>
      <c r="H13" s="131"/>
      <c r="I13" s="56"/>
      <c r="J13" s="132"/>
      <c r="K13" s="133"/>
      <c r="L13" s="132"/>
      <c r="M13" s="127"/>
      <c r="N13" s="134"/>
      <c r="O13" s="129"/>
      <c r="P13" s="135"/>
      <c r="Q13" s="135"/>
      <c r="R13" s="127"/>
      <c r="S13" s="139"/>
      <c r="T13" s="127"/>
      <c r="U13" s="146"/>
      <c r="V13" s="146"/>
      <c r="W13" s="127"/>
      <c r="X13" s="137"/>
      <c r="Y13" s="137"/>
      <c r="Z13" s="56"/>
      <c r="AA13" s="56"/>
      <c r="AB13" s="56"/>
      <c r="AC13" s="56"/>
      <c r="AD13" s="128"/>
      <c r="AE13" s="128"/>
      <c r="AF13" s="128"/>
      <c r="AG13" s="128"/>
      <c r="AH13" s="128"/>
      <c r="AI13" s="128"/>
      <c r="AJ13" s="128"/>
      <c r="AK13" s="128"/>
      <c r="AL13" s="128"/>
      <c r="AM13" s="128"/>
      <c r="AN13" s="128"/>
      <c r="AO13" s="128"/>
      <c r="AP13" s="128"/>
      <c r="AQ13" s="128"/>
      <c r="AR13" s="57"/>
      <c r="AS13" s="728"/>
      <c r="AT13" s="132"/>
      <c r="AU13" s="132"/>
      <c r="AV13" s="132"/>
      <c r="AW13" s="132"/>
      <c r="AX13" s="132"/>
      <c r="AY13" s="132"/>
      <c r="AZ13" s="132"/>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32"/>
      <c r="CW13" s="127"/>
      <c r="CX13" s="127"/>
      <c r="CY13" s="127"/>
      <c r="CZ13" s="127"/>
      <c r="DA13" s="127"/>
      <c r="DB13" s="132"/>
      <c r="DC13" s="127"/>
      <c r="DD13" s="127"/>
      <c r="DE13" s="127"/>
      <c r="DF13" s="127"/>
      <c r="DG13" s="127"/>
      <c r="DH13" s="132"/>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row>
    <row r="14" spans="1:149" s="58" customFormat="1" ht="20.25" customHeight="1">
      <c r="A14" s="55" t="s">
        <v>181</v>
      </c>
      <c r="B14" s="128" t="s">
        <v>181</v>
      </c>
      <c r="D14" s="134" t="s">
        <v>183</v>
      </c>
      <c r="E14" s="1182">
        <f>'DetailedBudget---TXST'!E14</f>
        <v>45536</v>
      </c>
      <c r="F14" s="1182"/>
      <c r="G14" s="141"/>
      <c r="H14" s="142" t="s">
        <v>184</v>
      </c>
      <c r="I14" s="1359">
        <f>'DetailedBudget---TXST'!I14</f>
        <v>45900</v>
      </c>
      <c r="J14" s="1359"/>
      <c r="K14" s="1359"/>
      <c r="L14" s="1359"/>
      <c r="M14" s="1359"/>
      <c r="N14" s="127"/>
      <c r="O14" s="127"/>
      <c r="P14" s="127"/>
      <c r="Q14" s="127"/>
      <c r="R14" s="127"/>
      <c r="S14" s="127"/>
      <c r="T14" s="1360"/>
      <c r="U14" s="1360"/>
      <c r="V14" s="1360"/>
      <c r="W14" s="1360"/>
      <c r="X14" s="1360"/>
      <c r="Y14" s="1360"/>
      <c r="Z14" s="1360"/>
      <c r="AA14" s="1360"/>
      <c r="AB14" s="1360"/>
      <c r="AC14" s="1360"/>
      <c r="AD14" s="1360"/>
      <c r="AE14" s="127"/>
      <c r="AF14" s="127"/>
      <c r="AG14" s="127"/>
      <c r="AH14" s="127"/>
      <c r="AI14" s="127"/>
      <c r="AJ14" s="127"/>
      <c r="AK14" s="127"/>
      <c r="AL14" s="127"/>
      <c r="AM14" s="128"/>
      <c r="AN14" s="128"/>
      <c r="AO14" s="128" t="s">
        <v>181</v>
      </c>
      <c r="AP14" s="128" t="s">
        <v>181</v>
      </c>
      <c r="AQ14" s="128" t="s">
        <v>181</v>
      </c>
      <c r="AR14" s="99" t="s">
        <v>181</v>
      </c>
      <c r="AS14" s="727"/>
      <c r="AT14" s="1351"/>
      <c r="AU14" s="1351"/>
      <c r="AV14" s="1351"/>
      <c r="AW14" s="1351"/>
      <c r="AX14" s="1351"/>
      <c r="AY14" s="1351"/>
      <c r="AZ14" s="1351"/>
      <c r="BA14" s="1351"/>
      <c r="BB14" s="1351"/>
      <c r="BC14" s="1351"/>
      <c r="BD14" s="1351"/>
      <c r="BE14" s="1351"/>
      <c r="BF14" s="1351"/>
      <c r="BG14" s="1351"/>
      <c r="BH14" s="1351"/>
      <c r="BI14" s="1351"/>
      <c r="BJ14" s="1351"/>
      <c r="BK14" s="1351"/>
      <c r="BL14" s="1351"/>
      <c r="BM14" s="1351"/>
      <c r="BN14" s="1351"/>
      <c r="BO14" s="1351"/>
      <c r="BP14" s="1351"/>
      <c r="BQ14" s="1351"/>
      <c r="BR14" s="1351"/>
      <c r="BS14" s="1351"/>
      <c r="BT14" s="1351"/>
      <c r="BU14" s="1351"/>
      <c r="BV14" s="1351"/>
      <c r="BW14" s="1351"/>
      <c r="BX14" s="1351"/>
      <c r="BY14" s="1351"/>
      <c r="BZ14" s="1351"/>
      <c r="CA14" s="1351"/>
      <c r="CB14" s="1351"/>
      <c r="CC14" s="1351"/>
      <c r="CD14" s="1351"/>
      <c r="CE14" s="1351"/>
      <c r="CF14" s="1351"/>
      <c r="CG14" s="1351"/>
      <c r="CH14" s="1351"/>
      <c r="CI14" s="1351"/>
      <c r="CJ14" s="1351"/>
      <c r="CK14" s="1351"/>
      <c r="CL14" s="1351"/>
      <c r="CM14" s="1351"/>
      <c r="CN14" s="1351"/>
      <c r="CO14" s="1351"/>
      <c r="CP14" s="771"/>
      <c r="CQ14" s="771"/>
      <c r="CR14" s="771"/>
      <c r="CS14" s="771"/>
      <c r="CT14" s="771"/>
      <c r="CU14" s="771"/>
      <c r="CV14" s="771"/>
      <c r="CW14" s="771"/>
      <c r="CX14" s="771"/>
      <c r="CY14" s="771"/>
      <c r="CZ14" s="771"/>
      <c r="DA14" s="771"/>
      <c r="DB14" s="771"/>
      <c r="DC14" s="771"/>
      <c r="DD14" s="771"/>
      <c r="DE14" s="771"/>
      <c r="DF14" s="771"/>
      <c r="DG14" s="771"/>
      <c r="DH14" s="771"/>
      <c r="DI14" s="771"/>
      <c r="DJ14" s="771"/>
      <c r="DK14" s="771"/>
      <c r="DL14" s="771"/>
      <c r="DM14" s="771"/>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row>
    <row r="15" spans="1:149" s="58" customFormat="1" ht="4.9000000000000004" customHeight="1">
      <c r="A15" s="55" t="s">
        <v>181</v>
      </c>
      <c r="B15" s="128" t="s">
        <v>181</v>
      </c>
      <c r="C15" s="56" t="s">
        <v>181</v>
      </c>
      <c r="D15" s="140" t="s">
        <v>181</v>
      </c>
      <c r="E15" s="128" t="s">
        <v>181</v>
      </c>
      <c r="F15" s="128" t="s">
        <v>181</v>
      </c>
      <c r="G15" s="128" t="s">
        <v>181</v>
      </c>
      <c r="H15" s="128" t="s">
        <v>181</v>
      </c>
      <c r="I15" s="128" t="s">
        <v>181</v>
      </c>
      <c r="J15" s="128" t="s">
        <v>181</v>
      </c>
      <c r="K15" s="128" t="s">
        <v>181</v>
      </c>
      <c r="L15" s="128" t="s">
        <v>181</v>
      </c>
      <c r="M15" s="128" t="s">
        <v>181</v>
      </c>
      <c r="N15" s="128" t="s">
        <v>181</v>
      </c>
      <c r="O15" s="128" t="s">
        <v>181</v>
      </c>
      <c r="P15" s="143" t="s">
        <v>181</v>
      </c>
      <c r="Q15" s="143" t="s">
        <v>181</v>
      </c>
      <c r="R15" s="144" t="s">
        <v>181</v>
      </c>
      <c r="S15" s="144" t="s">
        <v>181</v>
      </c>
      <c r="T15" s="144"/>
      <c r="U15" s="139" t="s">
        <v>181</v>
      </c>
      <c r="V15" s="139" t="s">
        <v>181</v>
      </c>
      <c r="W15" s="139" t="s">
        <v>181</v>
      </c>
      <c r="X15" s="139" t="s">
        <v>181</v>
      </c>
      <c r="Y15" s="132" t="s">
        <v>181</v>
      </c>
      <c r="Z15" s="128" t="s">
        <v>181</v>
      </c>
      <c r="AA15" s="140" t="s">
        <v>181</v>
      </c>
      <c r="AB15" s="128" t="s">
        <v>181</v>
      </c>
      <c r="AC15" s="128" t="s">
        <v>181</v>
      </c>
      <c r="AD15" s="128" t="s">
        <v>181</v>
      </c>
      <c r="AE15" s="128" t="s">
        <v>181</v>
      </c>
      <c r="AF15" s="128" t="s">
        <v>181</v>
      </c>
      <c r="AG15" s="128" t="s">
        <v>181</v>
      </c>
      <c r="AH15" s="128" t="s">
        <v>181</v>
      </c>
      <c r="AI15" s="128" t="s">
        <v>181</v>
      </c>
      <c r="AJ15" s="128" t="s">
        <v>181</v>
      </c>
      <c r="AK15" s="128" t="s">
        <v>181</v>
      </c>
      <c r="AL15" s="128" t="s">
        <v>181</v>
      </c>
      <c r="AM15" s="128" t="s">
        <v>181</v>
      </c>
      <c r="AN15" s="128" t="s">
        <v>181</v>
      </c>
      <c r="AO15" s="128" t="s">
        <v>181</v>
      </c>
      <c r="AP15" s="128" t="s">
        <v>181</v>
      </c>
      <c r="AQ15" s="128" t="s">
        <v>181</v>
      </c>
      <c r="AR15" s="99" t="s">
        <v>181</v>
      </c>
      <c r="AS15" s="727"/>
      <c r="AT15" s="132" t="s">
        <v>181</v>
      </c>
      <c r="AU15" s="132" t="s">
        <v>181</v>
      </c>
      <c r="AV15" s="132" t="s">
        <v>181</v>
      </c>
      <c r="AW15" s="132" t="s">
        <v>181</v>
      </c>
      <c r="AX15" s="132" t="s">
        <v>181</v>
      </c>
      <c r="AY15" s="132" t="s">
        <v>181</v>
      </c>
      <c r="AZ15" s="132" t="s">
        <v>181</v>
      </c>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32" t="s">
        <v>181</v>
      </c>
      <c r="CW15" s="127"/>
      <c r="CX15" s="127"/>
      <c r="CY15" s="127"/>
      <c r="CZ15" s="127"/>
      <c r="DA15" s="127"/>
      <c r="DB15" s="132" t="s">
        <v>181</v>
      </c>
      <c r="DC15" s="127"/>
      <c r="DD15" s="127"/>
      <c r="DE15" s="127"/>
      <c r="DF15" s="127"/>
      <c r="DG15" s="127"/>
      <c r="DH15" s="132" t="s">
        <v>181</v>
      </c>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row>
    <row r="16" spans="1:149" s="58" customFormat="1" ht="20.25" customHeight="1">
      <c r="A16" s="55" t="s">
        <v>181</v>
      </c>
      <c r="B16" s="128" t="s">
        <v>181</v>
      </c>
      <c r="C16" s="56" t="s">
        <v>181</v>
      </c>
      <c r="D16" s="134" t="s">
        <v>185</v>
      </c>
      <c r="E16" s="1185" t="e">
        <f>WORKDAY('Initial Information'!E11,-3,Holidays!A:A)</f>
        <v>#NUM!</v>
      </c>
      <c r="F16" s="1186"/>
      <c r="G16" s="130"/>
      <c r="H16" s="145"/>
      <c r="I16" s="56" t="s">
        <v>181</v>
      </c>
      <c r="J16" s="132" t="s">
        <v>181</v>
      </c>
      <c r="K16" s="133"/>
      <c r="L16" s="132" t="s">
        <v>181</v>
      </c>
      <c r="M16" s="127"/>
      <c r="N16" s="134"/>
      <c r="O16" s="129"/>
      <c r="P16" s="135"/>
      <c r="Q16" s="135"/>
      <c r="R16" s="127"/>
      <c r="S16" s="139" t="s">
        <v>181</v>
      </c>
      <c r="T16" s="1352"/>
      <c r="U16" s="1353"/>
      <c r="V16" s="1353"/>
      <c r="W16" s="1353"/>
      <c r="X16" s="1353"/>
      <c r="Y16" s="1353"/>
      <c r="Z16" s="1353"/>
      <c r="AA16" s="1353"/>
      <c r="AB16" s="1353"/>
      <c r="AC16" s="56" t="s">
        <v>181</v>
      </c>
      <c r="AD16" s="128" t="s">
        <v>181</v>
      </c>
      <c r="AE16" s="128" t="s">
        <v>181</v>
      </c>
      <c r="AF16" s="128" t="s">
        <v>181</v>
      </c>
      <c r="AG16" s="128" t="s">
        <v>181</v>
      </c>
      <c r="AH16" s="128" t="s">
        <v>181</v>
      </c>
      <c r="AI16" s="128" t="s">
        <v>181</v>
      </c>
      <c r="AJ16" s="128" t="s">
        <v>181</v>
      </c>
      <c r="AK16" s="128" t="s">
        <v>181</v>
      </c>
      <c r="AL16" s="128" t="s">
        <v>181</v>
      </c>
      <c r="AM16" s="128" t="s">
        <v>181</v>
      </c>
      <c r="AN16" s="128" t="s">
        <v>181</v>
      </c>
      <c r="AO16" s="128" t="s">
        <v>181</v>
      </c>
      <c r="AP16" s="128" t="s">
        <v>181</v>
      </c>
      <c r="AQ16" s="128" t="s">
        <v>181</v>
      </c>
      <c r="AR16" s="99" t="s">
        <v>181</v>
      </c>
      <c r="AS16" s="727"/>
      <c r="AT16" s="1024"/>
      <c r="AU16" s="1024"/>
      <c r="AV16" s="1024"/>
      <c r="AW16" s="1024"/>
      <c r="AX16" s="1024"/>
      <c r="AY16" s="1024"/>
      <c r="AZ16" s="1024"/>
      <c r="BA16" s="1024"/>
      <c r="BB16" s="1024"/>
      <c r="BC16" s="1024"/>
      <c r="BD16" s="1024"/>
      <c r="BE16" s="1024"/>
      <c r="BF16" s="1024"/>
      <c r="BG16" s="1024"/>
      <c r="BH16" s="1024"/>
      <c r="BI16" s="1024"/>
      <c r="BJ16" s="1024"/>
      <c r="BK16" s="1024"/>
      <c r="BL16" s="1024"/>
      <c r="BM16" s="1024"/>
      <c r="BN16" s="1024"/>
      <c r="BO16" s="1024"/>
      <c r="BP16" s="1024"/>
      <c r="BQ16" s="1024"/>
      <c r="BR16" s="1024"/>
      <c r="BS16" s="1024"/>
      <c r="BT16" s="1024"/>
      <c r="BU16" s="1024"/>
      <c r="BV16" s="1024"/>
      <c r="BW16" s="1024"/>
      <c r="BX16" s="1024"/>
      <c r="BY16" s="1024"/>
      <c r="BZ16" s="1024"/>
      <c r="CA16" s="1024"/>
      <c r="CB16" s="1024"/>
      <c r="CC16" s="1024"/>
      <c r="CD16" s="1024"/>
      <c r="CE16" s="1024"/>
      <c r="CF16" s="1024"/>
      <c r="CG16" s="1024"/>
      <c r="CH16" s="1024"/>
      <c r="CI16" s="1024"/>
      <c r="CJ16" s="1024"/>
      <c r="CK16" s="1024"/>
      <c r="CL16" s="1024"/>
      <c r="CM16" s="1024"/>
      <c r="CN16" s="1024"/>
      <c r="CO16" s="1024"/>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row>
    <row r="17" spans="1:149" s="58" customFormat="1" ht="4.9000000000000004" customHeight="1">
      <c r="A17" s="55"/>
      <c r="B17" s="128"/>
      <c r="C17" s="56"/>
      <c r="D17" s="129"/>
      <c r="E17" s="135"/>
      <c r="F17" s="127"/>
      <c r="G17" s="130"/>
      <c r="H17" s="131"/>
      <c r="I17" s="132"/>
      <c r="J17" s="132"/>
      <c r="K17" s="751"/>
      <c r="L17" s="132"/>
      <c r="M17" s="177"/>
      <c r="N17" s="134"/>
      <c r="O17" s="129"/>
      <c r="P17" s="135"/>
      <c r="Q17" s="135"/>
      <c r="R17" s="127"/>
      <c r="S17" s="139"/>
      <c r="T17" s="127"/>
      <c r="U17" s="146"/>
      <c r="V17" s="146"/>
      <c r="W17" s="127"/>
      <c r="X17" s="137"/>
      <c r="Y17" s="137"/>
      <c r="Z17" s="56"/>
      <c r="AA17" s="56"/>
      <c r="AB17" s="56"/>
      <c r="AC17" s="56"/>
      <c r="AD17" s="128"/>
      <c r="AE17" s="128"/>
      <c r="AF17" s="128"/>
      <c r="AG17" s="128"/>
      <c r="AH17" s="128"/>
      <c r="AI17" s="128"/>
      <c r="AJ17" s="128"/>
      <c r="AK17" s="128"/>
      <c r="AL17" s="128"/>
      <c r="AM17" s="128"/>
      <c r="AN17" s="128"/>
      <c r="AO17" s="128"/>
      <c r="AP17" s="128"/>
      <c r="AQ17" s="128"/>
      <c r="AR17" s="99" t="s">
        <v>181</v>
      </c>
      <c r="AS17" s="727"/>
      <c r="AT17" s="132"/>
      <c r="AU17" s="132"/>
      <c r="AV17" s="132"/>
      <c r="AW17" s="132"/>
      <c r="AX17" s="132"/>
      <c r="AY17" s="132"/>
      <c r="AZ17" s="132"/>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32"/>
      <c r="CW17" s="127"/>
      <c r="CX17" s="127"/>
      <c r="CY17" s="127"/>
      <c r="CZ17" s="127"/>
      <c r="DA17" s="127"/>
      <c r="DB17" s="132"/>
      <c r="DC17" s="127"/>
      <c r="DD17" s="127"/>
      <c r="DE17" s="127"/>
      <c r="DF17" s="127"/>
      <c r="DG17" s="127"/>
      <c r="DH17" s="132"/>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row>
    <row r="18" spans="1:149" s="58" customFormat="1" ht="20.25" customHeight="1">
      <c r="A18" s="55"/>
      <c r="B18" s="128"/>
      <c r="C18" s="56"/>
      <c r="D18" s="134" t="s">
        <v>1115</v>
      </c>
      <c r="E18" s="1354">
        <v>0.26</v>
      </c>
      <c r="F18" s="1355"/>
      <c r="G18" s="148"/>
      <c r="H18" s="1356"/>
      <c r="I18" s="1357"/>
      <c r="J18" s="1357"/>
      <c r="K18" s="751"/>
      <c r="L18" s="177"/>
      <c r="M18" s="177"/>
      <c r="N18" s="134"/>
      <c r="O18" s="134"/>
      <c r="P18" s="148"/>
      <c r="Q18" s="148"/>
      <c r="R18" s="130"/>
      <c r="S18" s="139"/>
      <c r="T18" s="149"/>
      <c r="U18" s="149"/>
      <c r="V18" s="149"/>
      <c r="W18" s="130"/>
      <c r="X18" s="130"/>
      <c r="Y18" s="130"/>
      <c r="Z18" s="56"/>
      <c r="AA18" s="56"/>
      <c r="AB18" s="56"/>
      <c r="AC18" s="56"/>
      <c r="AD18" s="128"/>
      <c r="AE18" s="128"/>
      <c r="AF18" s="128"/>
      <c r="AG18" s="128"/>
      <c r="AH18" s="128"/>
      <c r="AI18" s="128"/>
      <c r="AJ18" s="128"/>
      <c r="AK18" s="128"/>
      <c r="AL18" s="128"/>
      <c r="AM18" s="128"/>
      <c r="AN18" s="128"/>
      <c r="AO18" s="128"/>
      <c r="AP18" s="128"/>
      <c r="AQ18" s="128"/>
      <c r="AR18" s="99" t="s">
        <v>181</v>
      </c>
      <c r="AS18" s="7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row>
    <row r="19" spans="1:149" s="58" customFormat="1" ht="4.9000000000000004" customHeight="1">
      <c r="A19" s="55"/>
      <c r="B19" s="128"/>
      <c r="C19" s="56"/>
      <c r="D19" s="129"/>
      <c r="E19" s="135"/>
      <c r="F19" s="127"/>
      <c r="G19" s="130"/>
      <c r="H19" s="131"/>
      <c r="I19" s="132"/>
      <c r="J19" s="132"/>
      <c r="K19" s="751"/>
      <c r="L19" s="132"/>
      <c r="M19" s="177"/>
      <c r="N19" s="134"/>
      <c r="O19" s="129"/>
      <c r="P19" s="135"/>
      <c r="Q19" s="135"/>
      <c r="R19" s="127"/>
      <c r="S19" s="139"/>
      <c r="T19" s="127"/>
      <c r="U19" s="146"/>
      <c r="V19" s="146"/>
      <c r="W19" s="127"/>
      <c r="X19" s="137"/>
      <c r="Y19" s="137"/>
      <c r="Z19" s="56"/>
      <c r="AA19" s="56"/>
      <c r="AB19" s="56"/>
      <c r="AC19" s="56"/>
      <c r="AD19" s="128"/>
      <c r="AE19" s="128"/>
      <c r="AF19" s="128"/>
      <c r="AG19" s="128"/>
      <c r="AH19" s="128"/>
      <c r="AI19" s="128"/>
      <c r="AJ19" s="128"/>
      <c r="AK19" s="128"/>
      <c r="AL19" s="128"/>
      <c r="AM19" s="128"/>
      <c r="AN19" s="128"/>
      <c r="AO19" s="128"/>
      <c r="AP19" s="128"/>
      <c r="AQ19" s="128"/>
      <c r="AR19" s="57"/>
      <c r="AS19" s="729"/>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row>
    <row r="20" spans="1:149" s="58" customFormat="1" ht="20.25" customHeight="1">
      <c r="A20" s="55"/>
      <c r="B20" s="1358" t="s">
        <v>1083</v>
      </c>
      <c r="C20" s="993"/>
      <c r="D20" s="993"/>
      <c r="E20" s="1134" t="e">
        <f ca="1">WORKDAY('Initial Information'!E12, -5, Holidays!A:A)</f>
        <v>#NUM!</v>
      </c>
      <c r="F20" s="1135"/>
      <c r="G20" s="148"/>
      <c r="H20" s="149"/>
      <c r="I20" s="752"/>
      <c r="J20" s="752"/>
      <c r="K20" s="751"/>
      <c r="L20" s="749"/>
      <c r="M20" s="750"/>
      <c r="N20" s="134"/>
      <c r="O20" s="134"/>
      <c r="P20" s="148"/>
      <c r="Q20" s="148"/>
      <c r="R20" s="130"/>
      <c r="S20" s="139"/>
      <c r="T20" s="149"/>
      <c r="U20" s="149"/>
      <c r="V20" s="149"/>
      <c r="W20" s="130"/>
      <c r="X20" s="130"/>
      <c r="Y20" s="130"/>
      <c r="Z20" s="56"/>
      <c r="AA20" s="56"/>
      <c r="AB20" s="56"/>
      <c r="AC20" s="56"/>
      <c r="AD20" s="128"/>
      <c r="AE20" s="128"/>
      <c r="AF20" s="128"/>
      <c r="AG20" s="128"/>
      <c r="AH20" s="128"/>
      <c r="AI20" s="128"/>
      <c r="AJ20" s="128"/>
      <c r="AK20" s="128"/>
      <c r="AL20" s="128"/>
      <c r="AM20" s="128"/>
      <c r="AN20" s="128"/>
      <c r="AO20" s="128"/>
      <c r="AP20" s="128"/>
      <c r="AQ20" s="128"/>
      <c r="AR20" s="57"/>
      <c r="AS20" s="729"/>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row>
    <row r="21" spans="1:149" s="58" customFormat="1" ht="4.9000000000000004" customHeight="1">
      <c r="A21" s="55"/>
      <c r="B21" s="128"/>
      <c r="C21" s="56"/>
      <c r="D21" s="129"/>
      <c r="E21" s="135"/>
      <c r="F21" s="127"/>
      <c r="G21" s="130"/>
      <c r="H21" s="131"/>
      <c r="I21" s="132"/>
      <c r="J21" s="132"/>
      <c r="K21" s="751"/>
      <c r="L21" s="132"/>
      <c r="M21" s="177"/>
      <c r="N21" s="134"/>
      <c r="O21" s="129"/>
      <c r="P21" s="135"/>
      <c r="Q21" s="135"/>
      <c r="R21" s="127"/>
      <c r="S21" s="139"/>
      <c r="T21" s="127"/>
      <c r="U21" s="146"/>
      <c r="V21" s="146"/>
      <c r="W21" s="127"/>
      <c r="X21" s="137"/>
      <c r="Y21" s="137"/>
      <c r="Z21" s="56"/>
      <c r="AA21" s="56"/>
      <c r="AB21" s="56"/>
      <c r="AC21" s="56"/>
      <c r="AD21" s="128"/>
      <c r="AE21" s="128"/>
      <c r="AF21" s="128"/>
      <c r="AG21" s="128"/>
      <c r="AH21" s="128"/>
      <c r="AI21" s="128"/>
      <c r="AJ21" s="128"/>
      <c r="AK21" s="128"/>
      <c r="AL21" s="128"/>
      <c r="AM21" s="128"/>
      <c r="AN21" s="128"/>
      <c r="AO21" s="128"/>
      <c r="AP21" s="128"/>
      <c r="AQ21" s="128"/>
      <c r="AR21" s="57"/>
      <c r="AS21" s="729"/>
      <c r="AT21" s="1324" t="s">
        <v>115</v>
      </c>
      <c r="AU21" s="1325"/>
      <c r="AV21" s="1325"/>
      <c r="AW21" s="1325"/>
      <c r="AX21" s="1325"/>
      <c r="AY21" s="1326"/>
      <c r="AZ21" s="1031" t="s">
        <v>106</v>
      </c>
      <c r="BA21" s="1330"/>
      <c r="BB21" s="1330"/>
      <c r="BC21" s="1330"/>
      <c r="BD21" s="1330"/>
      <c r="BE21" s="1331"/>
      <c r="BF21" s="1032" t="s">
        <v>107</v>
      </c>
      <c r="BG21" s="1033"/>
      <c r="BH21" s="1033"/>
      <c r="BI21" s="1033"/>
      <c r="BJ21" s="1033"/>
      <c r="BK21" s="1034"/>
      <c r="BL21" s="1337" t="s">
        <v>108</v>
      </c>
      <c r="BM21" s="1338"/>
      <c r="BN21" s="1338"/>
      <c r="BO21" s="1338"/>
      <c r="BP21" s="1338"/>
      <c r="BQ21" s="1339"/>
      <c r="BR21" s="1055" t="s">
        <v>109</v>
      </c>
      <c r="BS21" s="1056"/>
      <c r="BT21" s="1056"/>
      <c r="BU21" s="1056"/>
      <c r="BV21" s="1056"/>
      <c r="BW21" s="1057"/>
      <c r="BX21" s="1061" t="s">
        <v>1206</v>
      </c>
      <c r="BY21" s="1062"/>
      <c r="BZ21" s="1062"/>
      <c r="CA21" s="1062"/>
      <c r="CB21" s="1062"/>
      <c r="CC21" s="1063"/>
      <c r="CD21" s="1055" t="s">
        <v>1207</v>
      </c>
      <c r="CE21" s="1056"/>
      <c r="CF21" s="1056"/>
      <c r="CG21" s="1056"/>
      <c r="CH21" s="1056"/>
      <c r="CI21" s="1057"/>
      <c r="CJ21" s="1044" t="s">
        <v>386</v>
      </c>
      <c r="CK21" s="1045"/>
      <c r="CL21" s="1045"/>
      <c r="CM21" s="1045"/>
      <c r="CN21" s="1045"/>
      <c r="CO21" s="1046"/>
      <c r="CP21" s="1162" t="s">
        <v>1058</v>
      </c>
      <c r="CQ21" s="1163"/>
      <c r="CR21" s="1163"/>
      <c r="CS21" s="1163"/>
      <c r="CT21" s="1163"/>
      <c r="CU21" s="1164"/>
      <c r="CV21" s="1308" t="s">
        <v>1059</v>
      </c>
      <c r="CW21" s="1309"/>
      <c r="CX21" s="1309"/>
      <c r="CY21" s="1309"/>
      <c r="CZ21" s="1309"/>
      <c r="DA21" s="1310"/>
      <c r="DB21" s="1190" t="s">
        <v>1060</v>
      </c>
      <c r="DC21" s="1191"/>
      <c r="DD21" s="1191"/>
      <c r="DE21" s="1191"/>
      <c r="DF21" s="1191"/>
      <c r="DG21" s="1192"/>
      <c r="DH21" s="1317" t="s">
        <v>388</v>
      </c>
      <c r="DI21" s="1318"/>
      <c r="DJ21" s="1318"/>
      <c r="DK21" s="1318"/>
      <c r="DL21" s="1318"/>
      <c r="DM21" s="1319"/>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row>
    <row r="22" spans="1:149" s="58" customFormat="1" ht="20.25" customHeight="1">
      <c r="A22" s="55"/>
      <c r="B22" s="128"/>
      <c r="C22" s="56"/>
      <c r="D22" s="147"/>
      <c r="E22" s="150"/>
      <c r="F22" s="151"/>
      <c r="G22" s="148"/>
      <c r="H22" s="148"/>
      <c r="I22" s="56"/>
      <c r="J22" s="132"/>
      <c r="K22" s="133"/>
      <c r="L22" s="132"/>
      <c r="M22" s="1350" t="s">
        <v>0</v>
      </c>
      <c r="N22" s="1350"/>
      <c r="O22" s="1350"/>
      <c r="P22" s="56" t="s">
        <v>181</v>
      </c>
      <c r="Q22" s="56" t="s">
        <v>181</v>
      </c>
      <c r="R22" s="1350" t="s">
        <v>1</v>
      </c>
      <c r="S22" s="1350"/>
      <c r="T22" s="1350"/>
      <c r="U22" s="56" t="s">
        <v>181</v>
      </c>
      <c r="V22" s="56" t="s">
        <v>181</v>
      </c>
      <c r="W22" s="1350" t="s">
        <v>2</v>
      </c>
      <c r="X22" s="1350"/>
      <c r="Y22" s="1350"/>
      <c r="Z22" s="59" t="s">
        <v>181</v>
      </c>
      <c r="AA22" s="59" t="s">
        <v>181</v>
      </c>
      <c r="AB22" s="1350" t="s">
        <v>3</v>
      </c>
      <c r="AC22" s="1350"/>
      <c r="AD22" s="1350"/>
      <c r="AE22" s="59" t="s">
        <v>181</v>
      </c>
      <c r="AF22" s="59" t="s">
        <v>181</v>
      </c>
      <c r="AG22" s="1350" t="s">
        <v>4</v>
      </c>
      <c r="AH22" s="1350"/>
      <c r="AI22" s="1350"/>
      <c r="AJ22" s="59" t="s">
        <v>181</v>
      </c>
      <c r="AK22" s="59" t="s">
        <v>181</v>
      </c>
      <c r="AL22" s="1350" t="s">
        <v>187</v>
      </c>
      <c r="AM22" s="1350"/>
      <c r="AN22" s="1350"/>
      <c r="AO22" s="56" t="s">
        <v>181</v>
      </c>
      <c r="AP22" s="56" t="s">
        <v>181</v>
      </c>
      <c r="AQ22" s="1051" t="s">
        <v>281</v>
      </c>
      <c r="AR22" s="60" t="s">
        <v>181</v>
      </c>
      <c r="AS22" s="729"/>
      <c r="AT22" s="1327"/>
      <c r="AU22" s="1328"/>
      <c r="AV22" s="1328"/>
      <c r="AW22" s="1328"/>
      <c r="AX22" s="1328"/>
      <c r="AY22" s="1329"/>
      <c r="AZ22" s="1332"/>
      <c r="BA22" s="1333"/>
      <c r="BB22" s="1333"/>
      <c r="BC22" s="1333"/>
      <c r="BD22" s="1333"/>
      <c r="BE22" s="1334"/>
      <c r="BF22" s="1335"/>
      <c r="BG22" s="1252"/>
      <c r="BH22" s="1252"/>
      <c r="BI22" s="1252"/>
      <c r="BJ22" s="1252"/>
      <c r="BK22" s="1336"/>
      <c r="BL22" s="1340"/>
      <c r="BM22" s="1341"/>
      <c r="BN22" s="1341"/>
      <c r="BO22" s="1341"/>
      <c r="BP22" s="1341"/>
      <c r="BQ22" s="1342"/>
      <c r="BR22" s="1343"/>
      <c r="BS22" s="1248"/>
      <c r="BT22" s="1248"/>
      <c r="BU22" s="1248"/>
      <c r="BV22" s="1248"/>
      <c r="BW22" s="1344"/>
      <c r="BX22" s="1345"/>
      <c r="BY22" s="1250"/>
      <c r="BZ22" s="1250"/>
      <c r="CA22" s="1250"/>
      <c r="CB22" s="1250"/>
      <c r="CC22" s="1346"/>
      <c r="CD22" s="1343"/>
      <c r="CE22" s="1248"/>
      <c r="CF22" s="1248"/>
      <c r="CG22" s="1248"/>
      <c r="CH22" s="1248"/>
      <c r="CI22" s="1344"/>
      <c r="CJ22" s="1302"/>
      <c r="CK22" s="1303"/>
      <c r="CL22" s="1303"/>
      <c r="CM22" s="1303"/>
      <c r="CN22" s="1303"/>
      <c r="CO22" s="1304"/>
      <c r="CP22" s="1305"/>
      <c r="CQ22" s="1306"/>
      <c r="CR22" s="1306"/>
      <c r="CS22" s="1306"/>
      <c r="CT22" s="1306"/>
      <c r="CU22" s="1307"/>
      <c r="CV22" s="1311"/>
      <c r="CW22" s="1312"/>
      <c r="CX22" s="1312"/>
      <c r="CY22" s="1312"/>
      <c r="CZ22" s="1312"/>
      <c r="DA22" s="1313"/>
      <c r="DB22" s="1314"/>
      <c r="DC22" s="1315"/>
      <c r="DD22" s="1315"/>
      <c r="DE22" s="1315"/>
      <c r="DF22" s="1315"/>
      <c r="DG22" s="1316"/>
      <c r="DH22" s="1320"/>
      <c r="DI22" s="1321"/>
      <c r="DJ22" s="1321"/>
      <c r="DK22" s="1321"/>
      <c r="DL22" s="1321"/>
      <c r="DM22" s="1322"/>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row>
    <row r="23" spans="1:149" s="58" customFormat="1" ht="20.25" customHeight="1" thickBot="1">
      <c r="A23" s="61" t="s">
        <v>181</v>
      </c>
      <c r="B23" s="62" t="s">
        <v>181</v>
      </c>
      <c r="C23" s="62" t="s">
        <v>181</v>
      </c>
      <c r="D23" s="62" t="s">
        <v>181</v>
      </c>
      <c r="E23" s="62" t="s">
        <v>181</v>
      </c>
      <c r="F23" s="62" t="s">
        <v>181</v>
      </c>
      <c r="G23" s="62" t="s">
        <v>181</v>
      </c>
      <c r="H23" s="62" t="s">
        <v>181</v>
      </c>
      <c r="I23" s="62" t="s">
        <v>181</v>
      </c>
      <c r="J23" s="62" t="s">
        <v>181</v>
      </c>
      <c r="K23" s="62" t="s">
        <v>181</v>
      </c>
      <c r="L23" s="62" t="s">
        <v>181</v>
      </c>
      <c r="M23" s="63">
        <f>'DetailedBudget---TXST'!M20</f>
        <v>45536</v>
      </c>
      <c r="N23" s="64" t="s">
        <v>237</v>
      </c>
      <c r="O23" s="65">
        <f>'DetailedBudget---TXST'!O20</f>
        <v>45900</v>
      </c>
      <c r="P23" s="66" t="s">
        <v>181</v>
      </c>
      <c r="Q23" s="66" t="s">
        <v>181</v>
      </c>
      <c r="R23" s="63">
        <f>'DetailedBudget---TXST'!R20</f>
        <v>45901</v>
      </c>
      <c r="S23" s="64" t="s">
        <v>237</v>
      </c>
      <c r="T23" s="65">
        <f>'DetailedBudget---TXST'!T20</f>
        <v>46265</v>
      </c>
      <c r="U23" s="66" t="s">
        <v>181</v>
      </c>
      <c r="V23" s="66" t="s">
        <v>181</v>
      </c>
      <c r="W23" s="63">
        <f>'DetailedBudget---TXST'!W20</f>
        <v>46266</v>
      </c>
      <c r="X23" s="64" t="s">
        <v>237</v>
      </c>
      <c r="Y23" s="65">
        <f>'DetailedBudget---TXST'!Y20</f>
        <v>46630</v>
      </c>
      <c r="Z23" s="66" t="s">
        <v>181</v>
      </c>
      <c r="AA23" s="66" t="s">
        <v>181</v>
      </c>
      <c r="AB23" s="63">
        <f>'DetailedBudget---TXST'!AB20</f>
        <v>46631</v>
      </c>
      <c r="AC23" s="64" t="s">
        <v>237</v>
      </c>
      <c r="AD23" s="65">
        <f>'DetailedBudget---TXST'!AD20</f>
        <v>46996</v>
      </c>
      <c r="AE23" s="66" t="s">
        <v>181</v>
      </c>
      <c r="AF23" s="66" t="s">
        <v>181</v>
      </c>
      <c r="AG23" s="63">
        <f>'DetailedBudget---TXST'!AG20</f>
        <v>46997</v>
      </c>
      <c r="AH23" s="64" t="s">
        <v>237</v>
      </c>
      <c r="AI23" s="65">
        <f>'DetailedBudget---TXST'!AI20</f>
        <v>47361</v>
      </c>
      <c r="AJ23" s="66" t="s">
        <v>181</v>
      </c>
      <c r="AK23" s="66" t="s">
        <v>181</v>
      </c>
      <c r="AL23" s="63">
        <f>'DetailedBudget---TXST'!AL20</f>
        <v>47362</v>
      </c>
      <c r="AM23" s="64" t="s">
        <v>237</v>
      </c>
      <c r="AN23" s="65">
        <f>'DetailedBudget---TXST'!AN20</f>
        <v>47726</v>
      </c>
      <c r="AO23" s="62" t="s">
        <v>181</v>
      </c>
      <c r="AP23" s="62" t="s">
        <v>181</v>
      </c>
      <c r="AQ23" s="1052"/>
      <c r="AR23" s="67" t="s">
        <v>181</v>
      </c>
      <c r="AS23" s="729"/>
      <c r="AT23" s="754" t="str">
        <f>M22</f>
        <v>Year 1</v>
      </c>
      <c r="AU23" s="754" t="str">
        <f>R22</f>
        <v>Year 2</v>
      </c>
      <c r="AV23" s="754" t="str">
        <f>W22</f>
        <v>Year 3</v>
      </c>
      <c r="AW23" s="754" t="str">
        <f>AB22</f>
        <v>Year 4</v>
      </c>
      <c r="AX23" s="754" t="str">
        <f>AG22</f>
        <v>Year 5</v>
      </c>
      <c r="AY23" s="754" t="str">
        <f>AL22</f>
        <v>Year 6</v>
      </c>
      <c r="AZ23" s="755" t="str">
        <f t="shared" ref="AZ23:CE23" si="0">AT23</f>
        <v>Year 1</v>
      </c>
      <c r="BA23" s="755" t="str">
        <f t="shared" si="0"/>
        <v>Year 2</v>
      </c>
      <c r="BB23" s="755" t="str">
        <f t="shared" si="0"/>
        <v>Year 3</v>
      </c>
      <c r="BC23" s="755" t="str">
        <f t="shared" si="0"/>
        <v>Year 4</v>
      </c>
      <c r="BD23" s="755" t="str">
        <f t="shared" si="0"/>
        <v>Year 5</v>
      </c>
      <c r="BE23" s="755" t="str">
        <f t="shared" si="0"/>
        <v>Year 6</v>
      </c>
      <c r="BF23" s="756" t="str">
        <f t="shared" si="0"/>
        <v>Year 1</v>
      </c>
      <c r="BG23" s="756" t="str">
        <f t="shared" si="0"/>
        <v>Year 2</v>
      </c>
      <c r="BH23" s="756" t="str">
        <f t="shared" si="0"/>
        <v>Year 3</v>
      </c>
      <c r="BI23" s="756" t="str">
        <f t="shared" si="0"/>
        <v>Year 4</v>
      </c>
      <c r="BJ23" s="756" t="str">
        <f t="shared" si="0"/>
        <v>Year 5</v>
      </c>
      <c r="BK23" s="756" t="str">
        <f t="shared" si="0"/>
        <v>Year 6</v>
      </c>
      <c r="BL23" s="758" t="str">
        <f t="shared" si="0"/>
        <v>Year 1</v>
      </c>
      <c r="BM23" s="758" t="str">
        <f t="shared" si="0"/>
        <v>Year 2</v>
      </c>
      <c r="BN23" s="758" t="str">
        <f t="shared" si="0"/>
        <v>Year 3</v>
      </c>
      <c r="BO23" s="758" t="str">
        <f t="shared" si="0"/>
        <v>Year 4</v>
      </c>
      <c r="BP23" s="758" t="str">
        <f t="shared" si="0"/>
        <v>Year 5</v>
      </c>
      <c r="BQ23" s="758" t="str">
        <f t="shared" si="0"/>
        <v>Year 6</v>
      </c>
      <c r="BR23" s="759" t="str">
        <f t="shared" si="0"/>
        <v>Year 1</v>
      </c>
      <c r="BS23" s="759" t="str">
        <f t="shared" si="0"/>
        <v>Year 2</v>
      </c>
      <c r="BT23" s="759" t="str">
        <f t="shared" si="0"/>
        <v>Year 3</v>
      </c>
      <c r="BU23" s="759" t="str">
        <f t="shared" si="0"/>
        <v>Year 4</v>
      </c>
      <c r="BV23" s="759" t="str">
        <f t="shared" si="0"/>
        <v>Year 5</v>
      </c>
      <c r="BW23" s="759" t="str">
        <f t="shared" si="0"/>
        <v>Year 6</v>
      </c>
      <c r="BX23" s="760" t="str">
        <f t="shared" si="0"/>
        <v>Year 1</v>
      </c>
      <c r="BY23" s="760" t="str">
        <f t="shared" si="0"/>
        <v>Year 2</v>
      </c>
      <c r="BZ23" s="760" t="str">
        <f t="shared" si="0"/>
        <v>Year 3</v>
      </c>
      <c r="CA23" s="760" t="str">
        <f t="shared" si="0"/>
        <v>Year 4</v>
      </c>
      <c r="CB23" s="760" t="str">
        <f t="shared" si="0"/>
        <v>Year 5</v>
      </c>
      <c r="CC23" s="760" t="str">
        <f t="shared" si="0"/>
        <v>Year 6</v>
      </c>
      <c r="CD23" s="759" t="str">
        <f t="shared" si="0"/>
        <v>Year 1</v>
      </c>
      <c r="CE23" s="759" t="str">
        <f t="shared" si="0"/>
        <v>Year 2</v>
      </c>
      <c r="CF23" s="759" t="str">
        <f t="shared" ref="CF23:DK23" si="1">BZ23</f>
        <v>Year 3</v>
      </c>
      <c r="CG23" s="759" t="str">
        <f t="shared" si="1"/>
        <v>Year 4</v>
      </c>
      <c r="CH23" s="759" t="str">
        <f t="shared" si="1"/>
        <v>Year 5</v>
      </c>
      <c r="CI23" s="759" t="str">
        <f t="shared" si="1"/>
        <v>Year 6</v>
      </c>
      <c r="CJ23" s="761" t="str">
        <f t="shared" si="1"/>
        <v>Year 1</v>
      </c>
      <c r="CK23" s="761" t="str">
        <f t="shared" si="1"/>
        <v>Year 2</v>
      </c>
      <c r="CL23" s="761" t="str">
        <f t="shared" si="1"/>
        <v>Year 3</v>
      </c>
      <c r="CM23" s="761" t="str">
        <f t="shared" si="1"/>
        <v>Year 4</v>
      </c>
      <c r="CN23" s="761" t="str">
        <f t="shared" si="1"/>
        <v>Year 5</v>
      </c>
      <c r="CO23" s="761" t="str">
        <f t="shared" si="1"/>
        <v>Year 6</v>
      </c>
      <c r="CP23" s="762" t="str">
        <f t="shared" si="1"/>
        <v>Year 1</v>
      </c>
      <c r="CQ23" s="762" t="str">
        <f t="shared" si="1"/>
        <v>Year 2</v>
      </c>
      <c r="CR23" s="762" t="str">
        <f t="shared" si="1"/>
        <v>Year 3</v>
      </c>
      <c r="CS23" s="762" t="str">
        <f t="shared" si="1"/>
        <v>Year 4</v>
      </c>
      <c r="CT23" s="762" t="str">
        <f t="shared" si="1"/>
        <v>Year 5</v>
      </c>
      <c r="CU23" s="762" t="str">
        <f t="shared" si="1"/>
        <v>Year 6</v>
      </c>
      <c r="CV23" s="763" t="str">
        <f t="shared" si="1"/>
        <v>Year 1</v>
      </c>
      <c r="CW23" s="763" t="str">
        <f t="shared" si="1"/>
        <v>Year 2</v>
      </c>
      <c r="CX23" s="763" t="str">
        <f t="shared" si="1"/>
        <v>Year 3</v>
      </c>
      <c r="CY23" s="763" t="str">
        <f t="shared" si="1"/>
        <v>Year 4</v>
      </c>
      <c r="CZ23" s="763" t="str">
        <f t="shared" si="1"/>
        <v>Year 5</v>
      </c>
      <c r="DA23" s="763" t="str">
        <f t="shared" si="1"/>
        <v>Year 6</v>
      </c>
      <c r="DB23" s="765" t="str">
        <f t="shared" si="1"/>
        <v>Year 1</v>
      </c>
      <c r="DC23" s="765" t="str">
        <f t="shared" si="1"/>
        <v>Year 2</v>
      </c>
      <c r="DD23" s="765" t="str">
        <f t="shared" si="1"/>
        <v>Year 3</v>
      </c>
      <c r="DE23" s="765" t="str">
        <f t="shared" si="1"/>
        <v>Year 4</v>
      </c>
      <c r="DF23" s="765" t="str">
        <f t="shared" si="1"/>
        <v>Year 5</v>
      </c>
      <c r="DG23" s="765" t="str">
        <f t="shared" si="1"/>
        <v>Year 6</v>
      </c>
      <c r="DH23" s="757" t="str">
        <f t="shared" si="1"/>
        <v>Year 1</v>
      </c>
      <c r="DI23" s="757" t="str">
        <f t="shared" si="1"/>
        <v>Year 2</v>
      </c>
      <c r="DJ23" s="757" t="str">
        <f t="shared" si="1"/>
        <v>Year 3</v>
      </c>
      <c r="DK23" s="757" t="str">
        <f t="shared" si="1"/>
        <v>Year 4</v>
      </c>
      <c r="DL23" s="757" t="str">
        <f t="shared" ref="DL23:DM23" si="2">DF23</f>
        <v>Year 5</v>
      </c>
      <c r="DM23" s="757" t="str">
        <f t="shared" si="2"/>
        <v>Year 6</v>
      </c>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row>
    <row r="24" spans="1:149" s="58" customFormat="1" ht="9.9499999999999993" customHeight="1">
      <c r="A24" s="55" t="s">
        <v>181</v>
      </c>
      <c r="B24" s="56" t="s">
        <v>181</v>
      </c>
      <c r="C24" s="56" t="s">
        <v>181</v>
      </c>
      <c r="D24" s="56" t="s">
        <v>181</v>
      </c>
      <c r="E24" s="56" t="s">
        <v>181</v>
      </c>
      <c r="F24" s="56" t="s">
        <v>181</v>
      </c>
      <c r="G24" s="56" t="s">
        <v>181</v>
      </c>
      <c r="H24" s="56" t="s">
        <v>181</v>
      </c>
      <c r="I24" s="56" t="s">
        <v>181</v>
      </c>
      <c r="J24" s="56" t="s">
        <v>181</v>
      </c>
      <c r="K24" s="56" t="s">
        <v>181</v>
      </c>
      <c r="L24" s="68" t="s">
        <v>181</v>
      </c>
      <c r="M24" s="152" t="s">
        <v>181</v>
      </c>
      <c r="N24" s="152" t="s">
        <v>181</v>
      </c>
      <c r="O24" s="152" t="s">
        <v>181</v>
      </c>
      <c r="P24" s="69" t="s">
        <v>181</v>
      </c>
      <c r="Q24" s="152" t="s">
        <v>181</v>
      </c>
      <c r="R24" s="152" t="s">
        <v>181</v>
      </c>
      <c r="S24" s="152" t="s">
        <v>181</v>
      </c>
      <c r="T24" s="152" t="s">
        <v>181</v>
      </c>
      <c r="U24" s="69" t="s">
        <v>181</v>
      </c>
      <c r="V24" s="152" t="s">
        <v>181</v>
      </c>
      <c r="W24" s="152" t="s">
        <v>181</v>
      </c>
      <c r="X24" s="152" t="s">
        <v>181</v>
      </c>
      <c r="Y24" s="152" t="s">
        <v>181</v>
      </c>
      <c r="Z24" s="69" t="s">
        <v>181</v>
      </c>
      <c r="AA24" s="152" t="s">
        <v>181</v>
      </c>
      <c r="AB24" s="152" t="s">
        <v>181</v>
      </c>
      <c r="AC24" s="152" t="s">
        <v>181</v>
      </c>
      <c r="AD24" s="152" t="s">
        <v>181</v>
      </c>
      <c r="AE24" s="69" t="s">
        <v>181</v>
      </c>
      <c r="AF24" s="152" t="s">
        <v>181</v>
      </c>
      <c r="AG24" s="152" t="s">
        <v>181</v>
      </c>
      <c r="AH24" s="152" t="s">
        <v>181</v>
      </c>
      <c r="AI24" s="152" t="s">
        <v>181</v>
      </c>
      <c r="AJ24" s="69" t="s">
        <v>181</v>
      </c>
      <c r="AK24" s="152" t="s">
        <v>181</v>
      </c>
      <c r="AL24" s="152" t="s">
        <v>181</v>
      </c>
      <c r="AM24" s="152" t="s">
        <v>181</v>
      </c>
      <c r="AN24" s="152" t="s">
        <v>181</v>
      </c>
      <c r="AO24" s="69" t="s">
        <v>181</v>
      </c>
      <c r="AP24" s="182" t="s">
        <v>181</v>
      </c>
      <c r="AQ24" s="182" t="s">
        <v>181</v>
      </c>
      <c r="AR24" s="188" t="s">
        <v>181</v>
      </c>
      <c r="AS24" s="729"/>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row>
    <row r="25" spans="1:149" s="58" customFormat="1" ht="20.100000000000001" customHeight="1">
      <c r="A25" s="55"/>
      <c r="B25" s="56"/>
      <c r="C25" s="1347" t="s">
        <v>188</v>
      </c>
      <c r="D25" s="1347"/>
      <c r="E25" s="1347"/>
      <c r="F25" s="1347"/>
      <c r="G25" s="1348"/>
      <c r="H25" s="1348"/>
      <c r="I25" s="1348"/>
      <c r="J25" s="1348"/>
      <c r="K25" s="153" t="s">
        <v>181</v>
      </c>
      <c r="L25" s="71" t="s">
        <v>181</v>
      </c>
      <c r="M25" s="152" t="s">
        <v>181</v>
      </c>
      <c r="N25" s="152" t="s">
        <v>181</v>
      </c>
      <c r="O25" s="152" t="s">
        <v>181</v>
      </c>
      <c r="P25" s="72" t="s">
        <v>181</v>
      </c>
      <c r="Q25" s="154" t="s">
        <v>181</v>
      </c>
      <c r="R25" s="152" t="s">
        <v>181</v>
      </c>
      <c r="S25" s="152" t="s">
        <v>181</v>
      </c>
      <c r="T25" s="152" t="s">
        <v>181</v>
      </c>
      <c r="U25" s="72" t="s">
        <v>181</v>
      </c>
      <c r="V25" s="154" t="s">
        <v>181</v>
      </c>
      <c r="W25" s="152" t="s">
        <v>181</v>
      </c>
      <c r="X25" s="152" t="s">
        <v>181</v>
      </c>
      <c r="Y25" s="152" t="s">
        <v>181</v>
      </c>
      <c r="Z25" s="72" t="s">
        <v>181</v>
      </c>
      <c r="AA25" s="154" t="s">
        <v>181</v>
      </c>
      <c r="AB25" s="152" t="s">
        <v>181</v>
      </c>
      <c r="AC25" s="152" t="s">
        <v>181</v>
      </c>
      <c r="AD25" s="152" t="s">
        <v>181</v>
      </c>
      <c r="AE25" s="72" t="s">
        <v>181</v>
      </c>
      <c r="AF25" s="154" t="s">
        <v>181</v>
      </c>
      <c r="AG25" s="152" t="s">
        <v>181</v>
      </c>
      <c r="AH25" s="152" t="s">
        <v>181</v>
      </c>
      <c r="AI25" s="152" t="s">
        <v>181</v>
      </c>
      <c r="AJ25" s="72" t="s">
        <v>181</v>
      </c>
      <c r="AK25" s="154" t="s">
        <v>181</v>
      </c>
      <c r="AL25" s="152" t="s">
        <v>181</v>
      </c>
      <c r="AM25" s="152" t="s">
        <v>181</v>
      </c>
      <c r="AN25" s="152" t="s">
        <v>181</v>
      </c>
      <c r="AO25" s="72" t="s">
        <v>181</v>
      </c>
      <c r="AP25" s="184" t="s">
        <v>181</v>
      </c>
      <c r="AQ25" s="1181"/>
      <c r="AR25" s="188" t="s">
        <v>181</v>
      </c>
      <c r="AS25" s="729"/>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row>
    <row r="26" spans="1:149" s="58" customFormat="1" ht="30" customHeight="1">
      <c r="A26" s="55" t="s">
        <v>181</v>
      </c>
      <c r="B26" s="56" t="s">
        <v>181</v>
      </c>
      <c r="C26" s="1349" t="s">
        <v>274</v>
      </c>
      <c r="D26" s="1029"/>
      <c r="E26" s="56" t="s">
        <v>181</v>
      </c>
      <c r="F26" s="153" t="s">
        <v>189</v>
      </c>
      <c r="G26" s="153" t="s">
        <v>181</v>
      </c>
      <c r="H26" s="155" t="s">
        <v>248</v>
      </c>
      <c r="I26" s="153" t="s">
        <v>181</v>
      </c>
      <c r="J26" s="106" t="s">
        <v>190</v>
      </c>
      <c r="K26" s="56" t="s">
        <v>181</v>
      </c>
      <c r="L26" s="1136" t="s">
        <v>194</v>
      </c>
      <c r="M26" s="1137"/>
      <c r="N26" s="1137"/>
      <c r="O26" s="154"/>
      <c r="P26" s="73"/>
      <c r="Q26" s="154"/>
      <c r="R26" s="156"/>
      <c r="S26" s="154"/>
      <c r="T26" s="154"/>
      <c r="U26" s="73"/>
      <c r="V26" s="154"/>
      <c r="W26" s="156"/>
      <c r="X26" s="154"/>
      <c r="Y26" s="154"/>
      <c r="Z26" s="73"/>
      <c r="AA26" s="154"/>
      <c r="AB26" s="156"/>
      <c r="AC26" s="154"/>
      <c r="AD26" s="154"/>
      <c r="AE26" s="73"/>
      <c r="AF26" s="154"/>
      <c r="AG26" s="156"/>
      <c r="AH26" s="154"/>
      <c r="AI26" s="154"/>
      <c r="AJ26" s="73"/>
      <c r="AK26" s="154"/>
      <c r="AL26" s="156"/>
      <c r="AM26" s="154" t="s">
        <v>181</v>
      </c>
      <c r="AN26" s="154"/>
      <c r="AO26" s="73" t="s">
        <v>181</v>
      </c>
      <c r="AP26" s="183" t="s">
        <v>181</v>
      </c>
      <c r="AQ26" s="1181"/>
      <c r="AR26" s="188" t="s">
        <v>181</v>
      </c>
      <c r="AS26" s="729"/>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row>
    <row r="27" spans="1:149" s="58" customFormat="1" ht="20.25" customHeight="1">
      <c r="A27" s="55" t="s">
        <v>181</v>
      </c>
      <c r="B27" s="56">
        <v>1</v>
      </c>
      <c r="C27" s="1138" t="s">
        <v>1062</v>
      </c>
      <c r="D27" s="1139"/>
      <c r="E27" s="157"/>
      <c r="F27" s="103" t="s">
        <v>191</v>
      </c>
      <c r="G27" s="56" t="s">
        <v>181</v>
      </c>
      <c r="H27" s="100"/>
      <c r="I27" s="56" t="s">
        <v>181</v>
      </c>
      <c r="J27" s="105">
        <v>0.28000000000000003</v>
      </c>
      <c r="K27" s="56" t="s">
        <v>181</v>
      </c>
      <c r="L27" s="68" t="s">
        <v>181</v>
      </c>
      <c r="M27" s="74"/>
      <c r="N27" s="154" t="s">
        <v>181</v>
      </c>
      <c r="O27" s="400">
        <f t="shared" ref="O27:O36" si="3">ROUND(H27*AT27*M27,$AQ$257)</f>
        <v>0</v>
      </c>
      <c r="P27" s="69" t="s">
        <v>181</v>
      </c>
      <c r="Q27" s="152" t="s">
        <v>181</v>
      </c>
      <c r="R27" s="74"/>
      <c r="S27" s="154" t="s">
        <v>181</v>
      </c>
      <c r="T27" s="400">
        <f t="shared" ref="T27:T36" si="4">ROUND($H27*AU27*R27,$AQ$257)</f>
        <v>0</v>
      </c>
      <c r="U27" s="69" t="s">
        <v>181</v>
      </c>
      <c r="V27" s="152" t="s">
        <v>181</v>
      </c>
      <c r="W27" s="74"/>
      <c r="X27" s="154" t="s">
        <v>181</v>
      </c>
      <c r="Y27" s="400">
        <f t="shared" ref="Y27:Y36" si="5">ROUND($H27*AV27*W27,$AQ$257)</f>
        <v>0</v>
      </c>
      <c r="Z27" s="69" t="s">
        <v>181</v>
      </c>
      <c r="AA27" s="152" t="s">
        <v>181</v>
      </c>
      <c r="AB27" s="74"/>
      <c r="AC27" s="154" t="s">
        <v>181</v>
      </c>
      <c r="AD27" s="400">
        <f t="shared" ref="AD27:AD36" si="6">ROUND($H27*AW27*AB27,$AQ$257)</f>
        <v>0</v>
      </c>
      <c r="AE27" s="69" t="s">
        <v>181</v>
      </c>
      <c r="AF27" s="152" t="s">
        <v>181</v>
      </c>
      <c r="AG27" s="74"/>
      <c r="AH27" s="154" t="s">
        <v>181</v>
      </c>
      <c r="AI27" s="400">
        <f t="shared" ref="AI27:AI36" si="7">ROUND($H27*AX27*AG27,$AQ$257)</f>
        <v>0</v>
      </c>
      <c r="AJ27" s="69" t="s">
        <v>181</v>
      </c>
      <c r="AK27" s="152" t="s">
        <v>181</v>
      </c>
      <c r="AL27" s="74"/>
      <c r="AM27" s="154" t="s">
        <v>181</v>
      </c>
      <c r="AN27" s="400">
        <f t="shared" ref="AN27:AN36" si="8">ROUND($H27*AY27*AL27,$AQ$257)</f>
        <v>0</v>
      </c>
      <c r="AO27" s="75" t="s">
        <v>181</v>
      </c>
      <c r="AP27" s="185" t="s">
        <v>181</v>
      </c>
      <c r="AQ27" s="52">
        <f t="shared" ref="AQ27:AQ36" si="9">SUM(O27+T27+Y27+AD27+AN27+AI27)</f>
        <v>0</v>
      </c>
      <c r="AR27" s="188" t="s">
        <v>181</v>
      </c>
      <c r="AS27" s="729"/>
      <c r="AT27" s="76">
        <v>1.03</v>
      </c>
      <c r="AU27" s="76">
        <f t="shared" ref="AU27:AY36" si="10">1.03*AT27</f>
        <v>1.0609</v>
      </c>
      <c r="AV27" s="76">
        <f t="shared" si="10"/>
        <v>1.092727</v>
      </c>
      <c r="AW27" s="76">
        <f t="shared" si="10"/>
        <v>1.1255088100000001</v>
      </c>
      <c r="AX27" s="76">
        <f t="shared" si="10"/>
        <v>1.1592740743000001</v>
      </c>
      <c r="AY27" s="76">
        <f t="shared" si="10"/>
        <v>1.1940522965290001</v>
      </c>
      <c r="AZ27" s="51">
        <f t="shared" ref="AZ27:AZ36" si="11">ROUND((2080/12)*M27,2)</f>
        <v>0</v>
      </c>
      <c r="BA27" s="51">
        <f t="shared" ref="BA27:BA36" si="12">ROUND((2080/12)*R27,2)</f>
        <v>0</v>
      </c>
      <c r="BB27" s="51">
        <f t="shared" ref="BB27:BB36" si="13">ROUND((2080/12)*W27,2)</f>
        <v>0</v>
      </c>
      <c r="BC27" s="51">
        <f t="shared" ref="BC27:BC36" si="14">ROUND((2080/12)*AB27,2)</f>
        <v>0</v>
      </c>
      <c r="BD27" s="51">
        <f t="shared" ref="BD27:BD36" si="15">ROUND((2080/12)*AG27,2)</f>
        <v>0</v>
      </c>
      <c r="BE27" s="51">
        <f t="shared" ref="BE27:BE36" si="16">ROUND((2080/12)*AL27,2)</f>
        <v>0</v>
      </c>
      <c r="BF27" s="735">
        <f t="shared" ref="BF27:BF36" si="17">ROUND((M27/9),3)</f>
        <v>0</v>
      </c>
      <c r="BG27" s="735">
        <f t="shared" ref="BG27:BG36" si="18">ROUND((R27/9),3)</f>
        <v>0</v>
      </c>
      <c r="BH27" s="735">
        <f t="shared" ref="BH27:BH36" si="19">ROUND((W27/9),3)</f>
        <v>0</v>
      </c>
      <c r="BI27" s="735">
        <f t="shared" ref="BI27:BI36" si="20">ROUND((AB27/9),3)</f>
        <v>0</v>
      </c>
      <c r="BJ27" s="735">
        <f t="shared" ref="BJ27:BJ36" si="21">ROUND((AG27/9),3)</f>
        <v>0</v>
      </c>
      <c r="BK27" s="735">
        <f t="shared" ref="BK27:BK36" si="22">ROUND((AL27/9),3)</f>
        <v>0</v>
      </c>
      <c r="BL27" s="739">
        <f t="shared" ref="BL27:BL36" si="23">ROUND((M27/12),3)</f>
        <v>0</v>
      </c>
      <c r="BM27" s="739">
        <f t="shared" ref="BM27:BM36" si="24">ROUND((R27/12),3)</f>
        <v>0</v>
      </c>
      <c r="BN27" s="739">
        <f t="shared" ref="BN27:BN36" si="25">ROUND((W27/12),3)</f>
        <v>0</v>
      </c>
      <c r="BO27" s="739">
        <f t="shared" ref="BO27:BO36" si="26">ROUND((AB27/12),3)</f>
        <v>0</v>
      </c>
      <c r="BP27" s="739">
        <f t="shared" ref="BP27:BP36" si="27">ROUND((AG27/12),3)</f>
        <v>0</v>
      </c>
      <c r="BQ27" s="739">
        <f t="shared" ref="BQ27:BQ36" si="28">ROUND((AL27/12),3)</f>
        <v>0</v>
      </c>
      <c r="BR27" s="741">
        <f t="shared" ref="BR27:BW27" si="29">ROUND(AT27*$H27,2)</f>
        <v>0</v>
      </c>
      <c r="BS27" s="741">
        <f t="shared" si="29"/>
        <v>0</v>
      </c>
      <c r="BT27" s="741">
        <f t="shared" si="29"/>
        <v>0</v>
      </c>
      <c r="BU27" s="741">
        <f t="shared" si="29"/>
        <v>0</v>
      </c>
      <c r="BV27" s="741">
        <f t="shared" si="29"/>
        <v>0</v>
      </c>
      <c r="BW27" s="741">
        <f t="shared" si="29"/>
        <v>0</v>
      </c>
      <c r="BX27" s="743">
        <f t="shared" ref="BX27:CC27" si="30">BR27*9</f>
        <v>0</v>
      </c>
      <c r="BY27" s="743">
        <f t="shared" si="30"/>
        <v>0</v>
      </c>
      <c r="BZ27" s="743">
        <f t="shared" si="30"/>
        <v>0</v>
      </c>
      <c r="CA27" s="743">
        <f t="shared" si="30"/>
        <v>0</v>
      </c>
      <c r="CB27" s="743">
        <f t="shared" si="30"/>
        <v>0</v>
      </c>
      <c r="CC27" s="743">
        <f t="shared" si="30"/>
        <v>0</v>
      </c>
      <c r="CD27" s="740">
        <f t="shared" ref="CD27:CI27" si="31">BR27*12</f>
        <v>0</v>
      </c>
      <c r="CE27" s="740">
        <f t="shared" si="31"/>
        <v>0</v>
      </c>
      <c r="CF27" s="740">
        <f t="shared" si="31"/>
        <v>0</v>
      </c>
      <c r="CG27" s="740">
        <f t="shared" si="31"/>
        <v>0</v>
      </c>
      <c r="CH27" s="740">
        <f t="shared" si="31"/>
        <v>0</v>
      </c>
      <c r="CI27" s="740">
        <f t="shared" si="31"/>
        <v>0</v>
      </c>
      <c r="CJ27" s="753" t="s">
        <v>1208</v>
      </c>
      <c r="CK27" s="753" t="s">
        <v>1208</v>
      </c>
      <c r="CL27" s="753" t="s">
        <v>1208</v>
      </c>
      <c r="CM27" s="753" t="s">
        <v>1208</v>
      </c>
      <c r="CN27" s="753" t="s">
        <v>1208</v>
      </c>
      <c r="CO27" s="753" t="s">
        <v>1208</v>
      </c>
      <c r="CP27" s="677" t="e">
        <f t="shared" ref="CP27:CP36" si="32">ROUND(O27/M27/173.33,2)</f>
        <v>#DIV/0!</v>
      </c>
      <c r="CQ27" s="677" t="e">
        <f t="shared" ref="CQ27:CQ36" si="33">ROUND(T27/R27/173.33,2)</f>
        <v>#DIV/0!</v>
      </c>
      <c r="CR27" s="677" t="e">
        <f t="shared" ref="CR27:CR36" si="34">ROUND(Y27/W27/173.33,2)</f>
        <v>#DIV/0!</v>
      </c>
      <c r="CS27" s="677" t="e">
        <f t="shared" ref="CS27:CS36" si="35">ROUND(AD27/AB27/173.33,2)</f>
        <v>#DIV/0!</v>
      </c>
      <c r="CT27" s="677" t="e">
        <f t="shared" ref="CT27:CT36" si="36">ROUND(AI27/AG27/173.33,2)</f>
        <v>#DIV/0!</v>
      </c>
      <c r="CU27" s="677" t="e">
        <f t="shared" ref="CU27:CU36" si="37">ROUND(AN27/AL27/173.33,2)</f>
        <v>#DIV/0!</v>
      </c>
      <c r="CV27" s="764" t="e">
        <f t="shared" ref="CV27:DA27" si="38">ROUND(CP27+(CP27*$J27),2)</f>
        <v>#DIV/0!</v>
      </c>
      <c r="CW27" s="764" t="e">
        <f t="shared" si="38"/>
        <v>#DIV/0!</v>
      </c>
      <c r="CX27" s="764" t="e">
        <f t="shared" si="38"/>
        <v>#DIV/0!</v>
      </c>
      <c r="CY27" s="764" t="e">
        <f t="shared" si="38"/>
        <v>#DIV/0!</v>
      </c>
      <c r="CZ27" s="764" t="e">
        <f t="shared" si="38"/>
        <v>#DIV/0!</v>
      </c>
      <c r="DA27" s="764" t="e">
        <f t="shared" si="38"/>
        <v>#DIV/0!</v>
      </c>
      <c r="DB27" s="680" t="e">
        <f t="shared" ref="DB27:DB36" si="39">ROUND(CV27+(CV27*($J$243+$J$242)),2)</f>
        <v>#DIV/0!</v>
      </c>
      <c r="DC27" s="680" t="e">
        <f t="shared" ref="DC27:DC36" si="40">ROUND(CW27+(CW27*($J$243+$J$242)),2)</f>
        <v>#DIV/0!</v>
      </c>
      <c r="DD27" s="680" t="e">
        <f t="shared" ref="DD27:DD36" si="41">ROUND(CX27+(CX27*($J$243+$J$242)),2)</f>
        <v>#DIV/0!</v>
      </c>
      <c r="DE27" s="680" t="e">
        <f t="shared" ref="DE27:DE36" si="42">ROUND(CY27+(CY27*($J$243+$J$242)),2)</f>
        <v>#DIV/0!</v>
      </c>
      <c r="DF27" s="680" t="e">
        <f t="shared" ref="DF27:DF36" si="43">ROUND(CZ27+(CZ27*($J$243+$J$242)),2)</f>
        <v>#DIV/0!</v>
      </c>
      <c r="DG27" s="680" t="e">
        <f t="shared" ref="DG27:DG36" si="44">ROUND(DA27+(DA27*($J$243+$J$242)),2)</f>
        <v>#DIV/0!</v>
      </c>
      <c r="DH27" s="766">
        <f>ROUND($J27*O27, 'Initial Information'!B27)</f>
        <v>0</v>
      </c>
      <c r="DI27" s="766">
        <f>ROUND($J27*T27, 'Initial Information'!C27)</f>
        <v>0</v>
      </c>
      <c r="DJ27" s="766">
        <f>ROUND($J27*Y27, 'Initial Information'!D27)</f>
        <v>0</v>
      </c>
      <c r="DK27" s="766">
        <f>ROUND($J27*AD27, 'Initial Information'!E27)</f>
        <v>0</v>
      </c>
      <c r="DL27" s="766">
        <f>ROUND($J27*AI27, 'Initial Information'!F27)</f>
        <v>0</v>
      </c>
      <c r="DM27" s="766">
        <f>ROUND($J27*AN27, 'Initial Information'!G27)</f>
        <v>0</v>
      </c>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row>
    <row r="28" spans="1:149" s="58" customFormat="1" ht="20.25" customHeight="1">
      <c r="A28" s="55" t="s">
        <v>181</v>
      </c>
      <c r="B28" s="56">
        <v>2</v>
      </c>
      <c r="C28" s="1138"/>
      <c r="D28" s="1139"/>
      <c r="E28" s="157"/>
      <c r="F28" s="104"/>
      <c r="G28" s="56" t="s">
        <v>181</v>
      </c>
      <c r="H28" s="100"/>
      <c r="I28" s="56" t="s">
        <v>181</v>
      </c>
      <c r="J28" s="105">
        <v>0.28000000000000003</v>
      </c>
      <c r="K28" s="56" t="s">
        <v>181</v>
      </c>
      <c r="L28" s="68" t="s">
        <v>181</v>
      </c>
      <c r="M28" s="74"/>
      <c r="N28" s="152" t="s">
        <v>181</v>
      </c>
      <c r="O28" s="400">
        <f t="shared" si="3"/>
        <v>0</v>
      </c>
      <c r="P28" s="69" t="s">
        <v>181</v>
      </c>
      <c r="Q28" s="152" t="s">
        <v>181</v>
      </c>
      <c r="R28" s="74"/>
      <c r="S28" s="152" t="s">
        <v>181</v>
      </c>
      <c r="T28" s="400">
        <f t="shared" si="4"/>
        <v>0</v>
      </c>
      <c r="U28" s="69" t="s">
        <v>181</v>
      </c>
      <c r="V28" s="152" t="s">
        <v>181</v>
      </c>
      <c r="W28" s="74"/>
      <c r="X28" s="152" t="s">
        <v>181</v>
      </c>
      <c r="Y28" s="400">
        <f t="shared" si="5"/>
        <v>0</v>
      </c>
      <c r="Z28" s="69" t="s">
        <v>181</v>
      </c>
      <c r="AA28" s="152" t="s">
        <v>181</v>
      </c>
      <c r="AB28" s="74"/>
      <c r="AC28" s="152" t="s">
        <v>181</v>
      </c>
      <c r="AD28" s="400">
        <f t="shared" si="6"/>
        <v>0</v>
      </c>
      <c r="AE28" s="69" t="s">
        <v>181</v>
      </c>
      <c r="AF28" s="152" t="s">
        <v>181</v>
      </c>
      <c r="AG28" s="74"/>
      <c r="AH28" s="152" t="s">
        <v>181</v>
      </c>
      <c r="AI28" s="400">
        <f t="shared" si="7"/>
        <v>0</v>
      </c>
      <c r="AJ28" s="69" t="s">
        <v>181</v>
      </c>
      <c r="AK28" s="152" t="s">
        <v>181</v>
      </c>
      <c r="AL28" s="74"/>
      <c r="AM28" s="152" t="s">
        <v>181</v>
      </c>
      <c r="AN28" s="400">
        <f t="shared" si="8"/>
        <v>0</v>
      </c>
      <c r="AO28" s="75" t="s">
        <v>181</v>
      </c>
      <c r="AP28" s="185" t="s">
        <v>181</v>
      </c>
      <c r="AQ28" s="52">
        <f t="shared" si="9"/>
        <v>0</v>
      </c>
      <c r="AR28" s="188" t="s">
        <v>181</v>
      </c>
      <c r="AS28" s="729"/>
      <c r="AT28" s="76">
        <v>1.03</v>
      </c>
      <c r="AU28" s="76">
        <f t="shared" si="10"/>
        <v>1.0609</v>
      </c>
      <c r="AV28" s="76">
        <f t="shared" si="10"/>
        <v>1.092727</v>
      </c>
      <c r="AW28" s="76">
        <f t="shared" si="10"/>
        <v>1.1255088100000001</v>
      </c>
      <c r="AX28" s="76">
        <f t="shared" si="10"/>
        <v>1.1592740743000001</v>
      </c>
      <c r="AY28" s="76">
        <f t="shared" si="10"/>
        <v>1.1940522965290001</v>
      </c>
      <c r="AZ28" s="51">
        <f t="shared" si="11"/>
        <v>0</v>
      </c>
      <c r="BA28" s="51">
        <f t="shared" si="12"/>
        <v>0</v>
      </c>
      <c r="BB28" s="51">
        <f t="shared" si="13"/>
        <v>0</v>
      </c>
      <c r="BC28" s="51">
        <f t="shared" si="14"/>
        <v>0</v>
      </c>
      <c r="BD28" s="51">
        <f t="shared" si="15"/>
        <v>0</v>
      </c>
      <c r="BE28" s="51">
        <f t="shared" si="16"/>
        <v>0</v>
      </c>
      <c r="BF28" s="735">
        <f t="shared" si="17"/>
        <v>0</v>
      </c>
      <c r="BG28" s="735">
        <f t="shared" si="18"/>
        <v>0</v>
      </c>
      <c r="BH28" s="735">
        <f t="shared" si="19"/>
        <v>0</v>
      </c>
      <c r="BI28" s="735">
        <f t="shared" si="20"/>
        <v>0</v>
      </c>
      <c r="BJ28" s="735">
        <f t="shared" si="21"/>
        <v>0</v>
      </c>
      <c r="BK28" s="735">
        <f t="shared" si="22"/>
        <v>0</v>
      </c>
      <c r="BL28" s="739">
        <f t="shared" si="23"/>
        <v>0</v>
      </c>
      <c r="BM28" s="739">
        <f t="shared" si="24"/>
        <v>0</v>
      </c>
      <c r="BN28" s="739">
        <f t="shared" si="25"/>
        <v>0</v>
      </c>
      <c r="BO28" s="739">
        <f t="shared" si="26"/>
        <v>0</v>
      </c>
      <c r="BP28" s="739">
        <f t="shared" si="27"/>
        <v>0</v>
      </c>
      <c r="BQ28" s="739">
        <f t="shared" si="28"/>
        <v>0</v>
      </c>
      <c r="BR28" s="741">
        <f t="shared" ref="BR28:BW36" si="45">ROUND(AT28*$H28,2)</f>
        <v>0</v>
      </c>
      <c r="BS28" s="741">
        <f t="shared" si="45"/>
        <v>0</v>
      </c>
      <c r="BT28" s="741">
        <f t="shared" si="45"/>
        <v>0</v>
      </c>
      <c r="BU28" s="741">
        <f t="shared" si="45"/>
        <v>0</v>
      </c>
      <c r="BV28" s="741">
        <f t="shared" si="45"/>
        <v>0</v>
      </c>
      <c r="BW28" s="741">
        <f t="shared" si="45"/>
        <v>0</v>
      </c>
      <c r="BX28" s="743">
        <f t="shared" ref="BX28:CC35" si="46">BR28*9</f>
        <v>0</v>
      </c>
      <c r="BY28" s="743">
        <f t="shared" si="46"/>
        <v>0</v>
      </c>
      <c r="BZ28" s="743">
        <f t="shared" si="46"/>
        <v>0</v>
      </c>
      <c r="CA28" s="743">
        <f t="shared" si="46"/>
        <v>0</v>
      </c>
      <c r="CB28" s="743">
        <f t="shared" si="46"/>
        <v>0</v>
      </c>
      <c r="CC28" s="743">
        <f t="shared" si="46"/>
        <v>0</v>
      </c>
      <c r="CD28" s="740">
        <f t="shared" ref="CD28:CI35" si="47">BR28*12</f>
        <v>0</v>
      </c>
      <c r="CE28" s="740">
        <f t="shared" si="47"/>
        <v>0</v>
      </c>
      <c r="CF28" s="740">
        <f t="shared" si="47"/>
        <v>0</v>
      </c>
      <c r="CG28" s="740">
        <f t="shared" si="47"/>
        <v>0</v>
      </c>
      <c r="CH28" s="740">
        <f t="shared" si="47"/>
        <v>0</v>
      </c>
      <c r="CI28" s="740">
        <f t="shared" si="47"/>
        <v>0</v>
      </c>
      <c r="CJ28" s="746" t="s">
        <v>1208</v>
      </c>
      <c r="CK28" s="746" t="s">
        <v>1208</v>
      </c>
      <c r="CL28" s="746" t="s">
        <v>1208</v>
      </c>
      <c r="CM28" s="746" t="s">
        <v>1208</v>
      </c>
      <c r="CN28" s="746" t="s">
        <v>1208</v>
      </c>
      <c r="CO28" s="746" t="s">
        <v>1208</v>
      </c>
      <c r="CP28" s="677" t="e">
        <f t="shared" si="32"/>
        <v>#DIV/0!</v>
      </c>
      <c r="CQ28" s="677" t="e">
        <f t="shared" si="33"/>
        <v>#DIV/0!</v>
      </c>
      <c r="CR28" s="677" t="e">
        <f t="shared" si="34"/>
        <v>#DIV/0!</v>
      </c>
      <c r="CS28" s="677" t="e">
        <f t="shared" si="35"/>
        <v>#DIV/0!</v>
      </c>
      <c r="CT28" s="677" t="e">
        <f t="shared" si="36"/>
        <v>#DIV/0!</v>
      </c>
      <c r="CU28" s="677" t="e">
        <f t="shared" si="37"/>
        <v>#DIV/0!</v>
      </c>
      <c r="CV28" s="764" t="e">
        <f t="shared" ref="CV28:DA36" si="48">ROUND(CP28+(CP28*$J28),2)</f>
        <v>#DIV/0!</v>
      </c>
      <c r="CW28" s="764" t="e">
        <f t="shared" si="48"/>
        <v>#DIV/0!</v>
      </c>
      <c r="CX28" s="764" t="e">
        <f t="shared" si="48"/>
        <v>#DIV/0!</v>
      </c>
      <c r="CY28" s="764" t="e">
        <f t="shared" si="48"/>
        <v>#DIV/0!</v>
      </c>
      <c r="CZ28" s="764" t="e">
        <f t="shared" si="48"/>
        <v>#DIV/0!</v>
      </c>
      <c r="DA28" s="764" t="e">
        <f t="shared" si="48"/>
        <v>#DIV/0!</v>
      </c>
      <c r="DB28" s="680" t="e">
        <f t="shared" si="39"/>
        <v>#DIV/0!</v>
      </c>
      <c r="DC28" s="680" t="e">
        <f t="shared" si="40"/>
        <v>#DIV/0!</v>
      </c>
      <c r="DD28" s="680" t="e">
        <f t="shared" si="41"/>
        <v>#DIV/0!</v>
      </c>
      <c r="DE28" s="680" t="e">
        <f t="shared" si="42"/>
        <v>#DIV/0!</v>
      </c>
      <c r="DF28" s="680" t="e">
        <f t="shared" si="43"/>
        <v>#DIV/0!</v>
      </c>
      <c r="DG28" s="680" t="e">
        <f t="shared" si="44"/>
        <v>#DIV/0!</v>
      </c>
      <c r="DH28" s="766">
        <f>ROUND($J28*O28, 'Initial Information'!B28)</f>
        <v>0</v>
      </c>
      <c r="DI28" s="766">
        <f>ROUND($J28*T28, 'Initial Information'!C28)</f>
        <v>0</v>
      </c>
      <c r="DJ28" s="766">
        <f>ROUND($J28*Y28, 'Initial Information'!D28)</f>
        <v>0</v>
      </c>
      <c r="DK28" s="766">
        <f>ROUND($J28*AD28, 'Initial Information'!E28)</f>
        <v>0</v>
      </c>
      <c r="DL28" s="766">
        <f>ROUND($J28*AI28, 'Initial Information'!F28)</f>
        <v>0</v>
      </c>
      <c r="DM28" s="766">
        <f>ROUND($J28*AN28, 'Initial Information'!G28)</f>
        <v>0</v>
      </c>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row>
    <row r="29" spans="1:149" s="58" customFormat="1" ht="20.25" customHeight="1">
      <c r="A29" s="55" t="s">
        <v>181</v>
      </c>
      <c r="B29" s="56">
        <v>3</v>
      </c>
      <c r="C29" s="1138"/>
      <c r="D29" s="1139"/>
      <c r="E29" s="157"/>
      <c r="F29" s="104"/>
      <c r="G29" s="56" t="s">
        <v>181</v>
      </c>
      <c r="H29" s="100"/>
      <c r="I29" s="56" t="s">
        <v>181</v>
      </c>
      <c r="J29" s="105">
        <v>0.28000000000000003</v>
      </c>
      <c r="K29" s="56" t="s">
        <v>181</v>
      </c>
      <c r="L29" s="68" t="s">
        <v>181</v>
      </c>
      <c r="M29" s="74"/>
      <c r="N29" s="152" t="s">
        <v>181</v>
      </c>
      <c r="O29" s="400">
        <f t="shared" si="3"/>
        <v>0</v>
      </c>
      <c r="P29" s="69" t="s">
        <v>181</v>
      </c>
      <c r="Q29" s="152" t="s">
        <v>181</v>
      </c>
      <c r="R29" s="74"/>
      <c r="S29" s="152" t="s">
        <v>181</v>
      </c>
      <c r="T29" s="400">
        <f t="shared" si="4"/>
        <v>0</v>
      </c>
      <c r="U29" s="69" t="s">
        <v>181</v>
      </c>
      <c r="V29" s="152" t="s">
        <v>181</v>
      </c>
      <c r="W29" s="74"/>
      <c r="X29" s="152" t="s">
        <v>181</v>
      </c>
      <c r="Y29" s="400">
        <f t="shared" si="5"/>
        <v>0</v>
      </c>
      <c r="Z29" s="69" t="s">
        <v>181</v>
      </c>
      <c r="AA29" s="152" t="s">
        <v>181</v>
      </c>
      <c r="AB29" s="74"/>
      <c r="AC29" s="152" t="s">
        <v>181</v>
      </c>
      <c r="AD29" s="400">
        <f t="shared" si="6"/>
        <v>0</v>
      </c>
      <c r="AE29" s="69" t="s">
        <v>181</v>
      </c>
      <c r="AF29" s="152" t="s">
        <v>181</v>
      </c>
      <c r="AG29" s="74"/>
      <c r="AH29" s="152" t="s">
        <v>181</v>
      </c>
      <c r="AI29" s="400">
        <f t="shared" si="7"/>
        <v>0</v>
      </c>
      <c r="AJ29" s="69" t="s">
        <v>181</v>
      </c>
      <c r="AK29" s="152" t="s">
        <v>181</v>
      </c>
      <c r="AL29" s="74"/>
      <c r="AM29" s="152" t="s">
        <v>181</v>
      </c>
      <c r="AN29" s="400">
        <f t="shared" si="8"/>
        <v>0</v>
      </c>
      <c r="AO29" s="75" t="s">
        <v>181</v>
      </c>
      <c r="AP29" s="185" t="s">
        <v>181</v>
      </c>
      <c r="AQ29" s="52">
        <f t="shared" si="9"/>
        <v>0</v>
      </c>
      <c r="AR29" s="188" t="s">
        <v>181</v>
      </c>
      <c r="AS29" s="729"/>
      <c r="AT29" s="76">
        <v>1.03</v>
      </c>
      <c r="AU29" s="76">
        <f t="shared" si="10"/>
        <v>1.0609</v>
      </c>
      <c r="AV29" s="76">
        <f t="shared" si="10"/>
        <v>1.092727</v>
      </c>
      <c r="AW29" s="76">
        <f t="shared" si="10"/>
        <v>1.1255088100000001</v>
      </c>
      <c r="AX29" s="76">
        <f t="shared" si="10"/>
        <v>1.1592740743000001</v>
      </c>
      <c r="AY29" s="76">
        <f t="shared" si="10"/>
        <v>1.1940522965290001</v>
      </c>
      <c r="AZ29" s="51">
        <f t="shared" si="11"/>
        <v>0</v>
      </c>
      <c r="BA29" s="51">
        <f t="shared" si="12"/>
        <v>0</v>
      </c>
      <c r="BB29" s="51">
        <f t="shared" si="13"/>
        <v>0</v>
      </c>
      <c r="BC29" s="51">
        <f t="shared" si="14"/>
        <v>0</v>
      </c>
      <c r="BD29" s="51">
        <f t="shared" si="15"/>
        <v>0</v>
      </c>
      <c r="BE29" s="51">
        <f t="shared" si="16"/>
        <v>0</v>
      </c>
      <c r="BF29" s="735">
        <f t="shared" si="17"/>
        <v>0</v>
      </c>
      <c r="BG29" s="735">
        <f t="shared" si="18"/>
        <v>0</v>
      </c>
      <c r="BH29" s="735">
        <f t="shared" si="19"/>
        <v>0</v>
      </c>
      <c r="BI29" s="735">
        <f t="shared" si="20"/>
        <v>0</v>
      </c>
      <c r="BJ29" s="735">
        <f t="shared" si="21"/>
        <v>0</v>
      </c>
      <c r="BK29" s="735">
        <f t="shared" si="22"/>
        <v>0</v>
      </c>
      <c r="BL29" s="739">
        <f t="shared" si="23"/>
        <v>0</v>
      </c>
      <c r="BM29" s="739">
        <f t="shared" si="24"/>
        <v>0</v>
      </c>
      <c r="BN29" s="739">
        <f t="shared" si="25"/>
        <v>0</v>
      </c>
      <c r="BO29" s="739">
        <f t="shared" si="26"/>
        <v>0</v>
      </c>
      <c r="BP29" s="739">
        <f t="shared" si="27"/>
        <v>0</v>
      </c>
      <c r="BQ29" s="739">
        <f t="shared" si="28"/>
        <v>0</v>
      </c>
      <c r="BR29" s="741">
        <f t="shared" si="45"/>
        <v>0</v>
      </c>
      <c r="BS29" s="741">
        <f t="shared" si="45"/>
        <v>0</v>
      </c>
      <c r="BT29" s="741">
        <f t="shared" si="45"/>
        <v>0</v>
      </c>
      <c r="BU29" s="741">
        <f t="shared" si="45"/>
        <v>0</v>
      </c>
      <c r="BV29" s="741">
        <f t="shared" si="45"/>
        <v>0</v>
      </c>
      <c r="BW29" s="741">
        <f t="shared" si="45"/>
        <v>0</v>
      </c>
      <c r="BX29" s="743">
        <f t="shared" si="46"/>
        <v>0</v>
      </c>
      <c r="BY29" s="743">
        <f t="shared" si="46"/>
        <v>0</v>
      </c>
      <c r="BZ29" s="743">
        <f t="shared" si="46"/>
        <v>0</v>
      </c>
      <c r="CA29" s="743">
        <f t="shared" si="46"/>
        <v>0</v>
      </c>
      <c r="CB29" s="743">
        <f t="shared" si="46"/>
        <v>0</v>
      </c>
      <c r="CC29" s="743">
        <f t="shared" si="46"/>
        <v>0</v>
      </c>
      <c r="CD29" s="740">
        <f t="shared" si="47"/>
        <v>0</v>
      </c>
      <c r="CE29" s="740">
        <f t="shared" si="47"/>
        <v>0</v>
      </c>
      <c r="CF29" s="740">
        <f t="shared" si="47"/>
        <v>0</v>
      </c>
      <c r="CG29" s="740">
        <f t="shared" si="47"/>
        <v>0</v>
      </c>
      <c r="CH29" s="740">
        <f t="shared" si="47"/>
        <v>0</v>
      </c>
      <c r="CI29" s="740">
        <f t="shared" si="47"/>
        <v>0</v>
      </c>
      <c r="CJ29" s="746" t="s">
        <v>1208</v>
      </c>
      <c r="CK29" s="746" t="s">
        <v>1208</v>
      </c>
      <c r="CL29" s="746" t="s">
        <v>1208</v>
      </c>
      <c r="CM29" s="746" t="s">
        <v>1208</v>
      </c>
      <c r="CN29" s="746" t="s">
        <v>1208</v>
      </c>
      <c r="CO29" s="746" t="s">
        <v>1208</v>
      </c>
      <c r="CP29" s="677" t="e">
        <f t="shared" si="32"/>
        <v>#DIV/0!</v>
      </c>
      <c r="CQ29" s="677" t="e">
        <f t="shared" si="33"/>
        <v>#DIV/0!</v>
      </c>
      <c r="CR29" s="677" t="e">
        <f t="shared" si="34"/>
        <v>#DIV/0!</v>
      </c>
      <c r="CS29" s="677" t="e">
        <f t="shared" si="35"/>
        <v>#DIV/0!</v>
      </c>
      <c r="CT29" s="677" t="e">
        <f t="shared" si="36"/>
        <v>#DIV/0!</v>
      </c>
      <c r="CU29" s="677" t="e">
        <f t="shared" si="37"/>
        <v>#DIV/0!</v>
      </c>
      <c r="CV29" s="764" t="e">
        <f t="shared" si="48"/>
        <v>#DIV/0!</v>
      </c>
      <c r="CW29" s="764" t="e">
        <f t="shared" si="48"/>
        <v>#DIV/0!</v>
      </c>
      <c r="CX29" s="764" t="e">
        <f t="shared" si="48"/>
        <v>#DIV/0!</v>
      </c>
      <c r="CY29" s="764" t="e">
        <f t="shared" si="48"/>
        <v>#DIV/0!</v>
      </c>
      <c r="CZ29" s="764" t="e">
        <f t="shared" si="48"/>
        <v>#DIV/0!</v>
      </c>
      <c r="DA29" s="764" t="e">
        <f t="shared" si="48"/>
        <v>#DIV/0!</v>
      </c>
      <c r="DB29" s="680" t="e">
        <f t="shared" si="39"/>
        <v>#DIV/0!</v>
      </c>
      <c r="DC29" s="680" t="e">
        <f t="shared" si="40"/>
        <v>#DIV/0!</v>
      </c>
      <c r="DD29" s="680" t="e">
        <f t="shared" si="41"/>
        <v>#DIV/0!</v>
      </c>
      <c r="DE29" s="680" t="e">
        <f t="shared" si="42"/>
        <v>#DIV/0!</v>
      </c>
      <c r="DF29" s="680" t="e">
        <f t="shared" si="43"/>
        <v>#DIV/0!</v>
      </c>
      <c r="DG29" s="680" t="e">
        <f t="shared" si="44"/>
        <v>#DIV/0!</v>
      </c>
      <c r="DH29" s="766">
        <f>ROUND($J29*O29, 'Initial Information'!B29)</f>
        <v>0</v>
      </c>
      <c r="DI29" s="766">
        <f>ROUND($J29*T29, 'Initial Information'!C29)</f>
        <v>0</v>
      </c>
      <c r="DJ29" s="766">
        <f>ROUND($J29*Y29, 'Initial Information'!D29)</f>
        <v>0</v>
      </c>
      <c r="DK29" s="766">
        <f>ROUND($J29*AD29, 'Initial Information'!E29)</f>
        <v>0</v>
      </c>
      <c r="DL29" s="766">
        <f>ROUND($J29*AI29, 'Initial Information'!F29)</f>
        <v>0</v>
      </c>
      <c r="DM29" s="766">
        <f>ROUND($J29*AN29, 'Initial Information'!G29)</f>
        <v>0</v>
      </c>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row>
    <row r="30" spans="1:149" s="58" customFormat="1" ht="20.25" customHeight="1">
      <c r="A30" s="55" t="s">
        <v>181</v>
      </c>
      <c r="B30" s="56">
        <v>4</v>
      </c>
      <c r="C30" s="1138"/>
      <c r="D30" s="1139"/>
      <c r="E30" s="157"/>
      <c r="F30" s="104"/>
      <c r="G30" s="56" t="s">
        <v>181</v>
      </c>
      <c r="H30" s="100"/>
      <c r="I30" s="56" t="s">
        <v>181</v>
      </c>
      <c r="J30" s="105">
        <v>0.28000000000000003</v>
      </c>
      <c r="K30" s="56" t="s">
        <v>181</v>
      </c>
      <c r="L30" s="68" t="s">
        <v>181</v>
      </c>
      <c r="M30" s="74"/>
      <c r="N30" s="152" t="s">
        <v>181</v>
      </c>
      <c r="O30" s="400">
        <f t="shared" si="3"/>
        <v>0</v>
      </c>
      <c r="P30" s="69" t="s">
        <v>181</v>
      </c>
      <c r="Q30" s="152" t="s">
        <v>181</v>
      </c>
      <c r="R30" s="74"/>
      <c r="S30" s="152" t="s">
        <v>181</v>
      </c>
      <c r="T30" s="400">
        <f t="shared" si="4"/>
        <v>0</v>
      </c>
      <c r="U30" s="69" t="s">
        <v>181</v>
      </c>
      <c r="V30" s="152" t="s">
        <v>181</v>
      </c>
      <c r="W30" s="74"/>
      <c r="X30" s="152" t="s">
        <v>181</v>
      </c>
      <c r="Y30" s="400">
        <f t="shared" si="5"/>
        <v>0</v>
      </c>
      <c r="Z30" s="69" t="s">
        <v>181</v>
      </c>
      <c r="AA30" s="152" t="s">
        <v>181</v>
      </c>
      <c r="AB30" s="74"/>
      <c r="AC30" s="152" t="s">
        <v>181</v>
      </c>
      <c r="AD30" s="400">
        <f t="shared" si="6"/>
        <v>0</v>
      </c>
      <c r="AE30" s="69" t="s">
        <v>181</v>
      </c>
      <c r="AF30" s="152" t="s">
        <v>181</v>
      </c>
      <c r="AG30" s="74"/>
      <c r="AH30" s="152" t="s">
        <v>181</v>
      </c>
      <c r="AI30" s="400">
        <f t="shared" si="7"/>
        <v>0</v>
      </c>
      <c r="AJ30" s="69" t="s">
        <v>181</v>
      </c>
      <c r="AK30" s="152" t="s">
        <v>181</v>
      </c>
      <c r="AL30" s="74"/>
      <c r="AM30" s="152" t="s">
        <v>181</v>
      </c>
      <c r="AN30" s="400">
        <f t="shared" si="8"/>
        <v>0</v>
      </c>
      <c r="AO30" s="75" t="s">
        <v>181</v>
      </c>
      <c r="AP30" s="185" t="s">
        <v>181</v>
      </c>
      <c r="AQ30" s="52">
        <f t="shared" si="9"/>
        <v>0</v>
      </c>
      <c r="AR30" s="188" t="s">
        <v>181</v>
      </c>
      <c r="AS30" s="729"/>
      <c r="AT30" s="76">
        <v>1.03</v>
      </c>
      <c r="AU30" s="76">
        <f t="shared" si="10"/>
        <v>1.0609</v>
      </c>
      <c r="AV30" s="76">
        <f t="shared" si="10"/>
        <v>1.092727</v>
      </c>
      <c r="AW30" s="76">
        <f t="shared" si="10"/>
        <v>1.1255088100000001</v>
      </c>
      <c r="AX30" s="76">
        <f t="shared" si="10"/>
        <v>1.1592740743000001</v>
      </c>
      <c r="AY30" s="76">
        <f t="shared" si="10"/>
        <v>1.1940522965290001</v>
      </c>
      <c r="AZ30" s="51">
        <f t="shared" si="11"/>
        <v>0</v>
      </c>
      <c r="BA30" s="51">
        <f t="shared" si="12"/>
        <v>0</v>
      </c>
      <c r="BB30" s="51">
        <f t="shared" si="13"/>
        <v>0</v>
      </c>
      <c r="BC30" s="51">
        <f t="shared" si="14"/>
        <v>0</v>
      </c>
      <c r="BD30" s="51">
        <f t="shared" si="15"/>
        <v>0</v>
      </c>
      <c r="BE30" s="51">
        <f t="shared" si="16"/>
        <v>0</v>
      </c>
      <c r="BF30" s="735">
        <f t="shared" si="17"/>
        <v>0</v>
      </c>
      <c r="BG30" s="735">
        <f t="shared" si="18"/>
        <v>0</v>
      </c>
      <c r="BH30" s="735">
        <f t="shared" si="19"/>
        <v>0</v>
      </c>
      <c r="BI30" s="735">
        <f t="shared" si="20"/>
        <v>0</v>
      </c>
      <c r="BJ30" s="735">
        <f t="shared" si="21"/>
        <v>0</v>
      </c>
      <c r="BK30" s="735">
        <f t="shared" si="22"/>
        <v>0</v>
      </c>
      <c r="BL30" s="739">
        <f t="shared" si="23"/>
        <v>0</v>
      </c>
      <c r="BM30" s="739">
        <f t="shared" si="24"/>
        <v>0</v>
      </c>
      <c r="BN30" s="739">
        <f t="shared" si="25"/>
        <v>0</v>
      </c>
      <c r="BO30" s="739">
        <f t="shared" si="26"/>
        <v>0</v>
      </c>
      <c r="BP30" s="739">
        <f t="shared" si="27"/>
        <v>0</v>
      </c>
      <c r="BQ30" s="739">
        <f t="shared" si="28"/>
        <v>0</v>
      </c>
      <c r="BR30" s="741">
        <f t="shared" si="45"/>
        <v>0</v>
      </c>
      <c r="BS30" s="741">
        <f t="shared" si="45"/>
        <v>0</v>
      </c>
      <c r="BT30" s="741">
        <f t="shared" si="45"/>
        <v>0</v>
      </c>
      <c r="BU30" s="741">
        <f t="shared" si="45"/>
        <v>0</v>
      </c>
      <c r="BV30" s="741">
        <f t="shared" si="45"/>
        <v>0</v>
      </c>
      <c r="BW30" s="741">
        <f t="shared" si="45"/>
        <v>0</v>
      </c>
      <c r="BX30" s="743">
        <f t="shared" si="46"/>
        <v>0</v>
      </c>
      <c r="BY30" s="743">
        <f t="shared" si="46"/>
        <v>0</v>
      </c>
      <c r="BZ30" s="743">
        <f t="shared" si="46"/>
        <v>0</v>
      </c>
      <c r="CA30" s="743">
        <f t="shared" si="46"/>
        <v>0</v>
      </c>
      <c r="CB30" s="743">
        <f t="shared" si="46"/>
        <v>0</v>
      </c>
      <c r="CC30" s="743">
        <f t="shared" si="46"/>
        <v>0</v>
      </c>
      <c r="CD30" s="740">
        <f t="shared" si="47"/>
        <v>0</v>
      </c>
      <c r="CE30" s="740">
        <f t="shared" si="47"/>
        <v>0</v>
      </c>
      <c r="CF30" s="740">
        <f t="shared" si="47"/>
        <v>0</v>
      </c>
      <c r="CG30" s="740">
        <f t="shared" si="47"/>
        <v>0</v>
      </c>
      <c r="CH30" s="740">
        <f t="shared" si="47"/>
        <v>0</v>
      </c>
      <c r="CI30" s="740">
        <f t="shared" si="47"/>
        <v>0</v>
      </c>
      <c r="CJ30" s="746" t="s">
        <v>1208</v>
      </c>
      <c r="CK30" s="746" t="s">
        <v>1208</v>
      </c>
      <c r="CL30" s="746" t="s">
        <v>1208</v>
      </c>
      <c r="CM30" s="746" t="s">
        <v>1208</v>
      </c>
      <c r="CN30" s="746" t="s">
        <v>1208</v>
      </c>
      <c r="CO30" s="746" t="s">
        <v>1208</v>
      </c>
      <c r="CP30" s="677" t="e">
        <f t="shared" si="32"/>
        <v>#DIV/0!</v>
      </c>
      <c r="CQ30" s="677" t="e">
        <f t="shared" si="33"/>
        <v>#DIV/0!</v>
      </c>
      <c r="CR30" s="677" t="e">
        <f t="shared" si="34"/>
        <v>#DIV/0!</v>
      </c>
      <c r="CS30" s="677" t="e">
        <f t="shared" si="35"/>
        <v>#DIV/0!</v>
      </c>
      <c r="CT30" s="677" t="e">
        <f t="shared" si="36"/>
        <v>#DIV/0!</v>
      </c>
      <c r="CU30" s="677" t="e">
        <f t="shared" si="37"/>
        <v>#DIV/0!</v>
      </c>
      <c r="CV30" s="764" t="e">
        <f t="shared" si="48"/>
        <v>#DIV/0!</v>
      </c>
      <c r="CW30" s="764" t="e">
        <f t="shared" si="48"/>
        <v>#DIV/0!</v>
      </c>
      <c r="CX30" s="764" t="e">
        <f t="shared" si="48"/>
        <v>#DIV/0!</v>
      </c>
      <c r="CY30" s="764" t="e">
        <f t="shared" si="48"/>
        <v>#DIV/0!</v>
      </c>
      <c r="CZ30" s="764" t="e">
        <f t="shared" si="48"/>
        <v>#DIV/0!</v>
      </c>
      <c r="DA30" s="764" t="e">
        <f t="shared" si="48"/>
        <v>#DIV/0!</v>
      </c>
      <c r="DB30" s="680" t="e">
        <f t="shared" si="39"/>
        <v>#DIV/0!</v>
      </c>
      <c r="DC30" s="680" t="e">
        <f t="shared" si="40"/>
        <v>#DIV/0!</v>
      </c>
      <c r="DD30" s="680" t="e">
        <f t="shared" si="41"/>
        <v>#DIV/0!</v>
      </c>
      <c r="DE30" s="680" t="e">
        <f t="shared" si="42"/>
        <v>#DIV/0!</v>
      </c>
      <c r="DF30" s="680" t="e">
        <f t="shared" si="43"/>
        <v>#DIV/0!</v>
      </c>
      <c r="DG30" s="680" t="e">
        <f t="shared" si="44"/>
        <v>#DIV/0!</v>
      </c>
      <c r="DH30" s="766">
        <f>ROUND($J30*O30, 'Initial Information'!B30)</f>
        <v>0</v>
      </c>
      <c r="DI30" s="766">
        <f>ROUND($J30*T30, 'Initial Information'!C30)</f>
        <v>0</v>
      </c>
      <c r="DJ30" s="766">
        <f>ROUND($J30*Y30, 'Initial Information'!D30)</f>
        <v>0</v>
      </c>
      <c r="DK30" s="766">
        <f>ROUND($J30*AD30, 'Initial Information'!E30)</f>
        <v>0</v>
      </c>
      <c r="DL30" s="766">
        <f>ROUND($J30*AI30, 'Initial Information'!F30)</f>
        <v>0</v>
      </c>
      <c r="DM30" s="766">
        <f>ROUND($J30*AN30, 'Initial Information'!G30)</f>
        <v>0</v>
      </c>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row>
    <row r="31" spans="1:149" s="58" customFormat="1" ht="20.25" customHeight="1">
      <c r="A31" s="55" t="s">
        <v>181</v>
      </c>
      <c r="B31" s="56">
        <v>5</v>
      </c>
      <c r="C31" s="1138"/>
      <c r="D31" s="1139"/>
      <c r="E31" s="157"/>
      <c r="F31" s="104"/>
      <c r="G31" s="56" t="s">
        <v>181</v>
      </c>
      <c r="H31" s="100"/>
      <c r="I31" s="56" t="s">
        <v>181</v>
      </c>
      <c r="J31" s="105">
        <v>0.28000000000000003</v>
      </c>
      <c r="K31" s="56" t="s">
        <v>181</v>
      </c>
      <c r="L31" s="68" t="s">
        <v>181</v>
      </c>
      <c r="M31" s="74"/>
      <c r="N31" s="152" t="s">
        <v>181</v>
      </c>
      <c r="O31" s="400">
        <f t="shared" si="3"/>
        <v>0</v>
      </c>
      <c r="P31" s="69" t="s">
        <v>181</v>
      </c>
      <c r="Q31" s="152" t="s">
        <v>181</v>
      </c>
      <c r="R31" s="74"/>
      <c r="S31" s="152" t="s">
        <v>181</v>
      </c>
      <c r="T31" s="400">
        <f t="shared" si="4"/>
        <v>0</v>
      </c>
      <c r="U31" s="69" t="s">
        <v>181</v>
      </c>
      <c r="V31" s="152" t="s">
        <v>181</v>
      </c>
      <c r="W31" s="74"/>
      <c r="X31" s="152" t="s">
        <v>181</v>
      </c>
      <c r="Y31" s="400">
        <f t="shared" si="5"/>
        <v>0</v>
      </c>
      <c r="Z31" s="69" t="s">
        <v>181</v>
      </c>
      <c r="AA31" s="152" t="s">
        <v>181</v>
      </c>
      <c r="AB31" s="74"/>
      <c r="AC31" s="152" t="s">
        <v>181</v>
      </c>
      <c r="AD31" s="400">
        <f t="shared" si="6"/>
        <v>0</v>
      </c>
      <c r="AE31" s="69" t="s">
        <v>181</v>
      </c>
      <c r="AF31" s="152" t="s">
        <v>181</v>
      </c>
      <c r="AG31" s="74"/>
      <c r="AH31" s="152" t="s">
        <v>181</v>
      </c>
      <c r="AI31" s="400">
        <f t="shared" si="7"/>
        <v>0</v>
      </c>
      <c r="AJ31" s="69" t="s">
        <v>181</v>
      </c>
      <c r="AK31" s="152" t="s">
        <v>181</v>
      </c>
      <c r="AL31" s="74"/>
      <c r="AM31" s="152" t="s">
        <v>181</v>
      </c>
      <c r="AN31" s="400">
        <f t="shared" si="8"/>
        <v>0</v>
      </c>
      <c r="AO31" s="75" t="s">
        <v>181</v>
      </c>
      <c r="AP31" s="185" t="s">
        <v>181</v>
      </c>
      <c r="AQ31" s="52">
        <f t="shared" si="9"/>
        <v>0</v>
      </c>
      <c r="AR31" s="188" t="s">
        <v>181</v>
      </c>
      <c r="AS31" s="729"/>
      <c r="AT31" s="76">
        <v>1.03</v>
      </c>
      <c r="AU31" s="76">
        <f t="shared" si="10"/>
        <v>1.0609</v>
      </c>
      <c r="AV31" s="76">
        <f t="shared" si="10"/>
        <v>1.092727</v>
      </c>
      <c r="AW31" s="76">
        <f t="shared" si="10"/>
        <v>1.1255088100000001</v>
      </c>
      <c r="AX31" s="76">
        <f t="shared" si="10"/>
        <v>1.1592740743000001</v>
      </c>
      <c r="AY31" s="76">
        <f t="shared" si="10"/>
        <v>1.1940522965290001</v>
      </c>
      <c r="AZ31" s="51">
        <f t="shared" si="11"/>
        <v>0</v>
      </c>
      <c r="BA31" s="51">
        <f t="shared" si="12"/>
        <v>0</v>
      </c>
      <c r="BB31" s="51">
        <f t="shared" si="13"/>
        <v>0</v>
      </c>
      <c r="BC31" s="51">
        <f t="shared" si="14"/>
        <v>0</v>
      </c>
      <c r="BD31" s="51">
        <f t="shared" si="15"/>
        <v>0</v>
      </c>
      <c r="BE31" s="51">
        <f t="shared" si="16"/>
        <v>0</v>
      </c>
      <c r="BF31" s="735">
        <f t="shared" si="17"/>
        <v>0</v>
      </c>
      <c r="BG31" s="735">
        <f t="shared" si="18"/>
        <v>0</v>
      </c>
      <c r="BH31" s="735">
        <f t="shared" si="19"/>
        <v>0</v>
      </c>
      <c r="BI31" s="735">
        <f t="shared" si="20"/>
        <v>0</v>
      </c>
      <c r="BJ31" s="735">
        <f t="shared" si="21"/>
        <v>0</v>
      </c>
      <c r="BK31" s="735">
        <f t="shared" si="22"/>
        <v>0</v>
      </c>
      <c r="BL31" s="739">
        <f t="shared" si="23"/>
        <v>0</v>
      </c>
      <c r="BM31" s="739">
        <f t="shared" si="24"/>
        <v>0</v>
      </c>
      <c r="BN31" s="739">
        <f t="shared" si="25"/>
        <v>0</v>
      </c>
      <c r="BO31" s="739">
        <f t="shared" si="26"/>
        <v>0</v>
      </c>
      <c r="BP31" s="739">
        <f t="shared" si="27"/>
        <v>0</v>
      </c>
      <c r="BQ31" s="739">
        <f t="shared" si="28"/>
        <v>0</v>
      </c>
      <c r="BR31" s="741">
        <f t="shared" si="45"/>
        <v>0</v>
      </c>
      <c r="BS31" s="741">
        <f t="shared" si="45"/>
        <v>0</v>
      </c>
      <c r="BT31" s="741">
        <f t="shared" si="45"/>
        <v>0</v>
      </c>
      <c r="BU31" s="741">
        <f t="shared" si="45"/>
        <v>0</v>
      </c>
      <c r="BV31" s="741">
        <f t="shared" si="45"/>
        <v>0</v>
      </c>
      <c r="BW31" s="741">
        <f t="shared" si="45"/>
        <v>0</v>
      </c>
      <c r="BX31" s="743">
        <f t="shared" si="46"/>
        <v>0</v>
      </c>
      <c r="BY31" s="743">
        <f t="shared" si="46"/>
        <v>0</v>
      </c>
      <c r="BZ31" s="743">
        <f t="shared" si="46"/>
        <v>0</v>
      </c>
      <c r="CA31" s="743">
        <f t="shared" si="46"/>
        <v>0</v>
      </c>
      <c r="CB31" s="743">
        <f t="shared" si="46"/>
        <v>0</v>
      </c>
      <c r="CC31" s="743">
        <f t="shared" si="46"/>
        <v>0</v>
      </c>
      <c r="CD31" s="740">
        <f t="shared" si="47"/>
        <v>0</v>
      </c>
      <c r="CE31" s="740">
        <f t="shared" si="47"/>
        <v>0</v>
      </c>
      <c r="CF31" s="740">
        <f t="shared" si="47"/>
        <v>0</v>
      </c>
      <c r="CG31" s="740">
        <f t="shared" si="47"/>
        <v>0</v>
      </c>
      <c r="CH31" s="740">
        <f t="shared" si="47"/>
        <v>0</v>
      </c>
      <c r="CI31" s="740">
        <f t="shared" si="47"/>
        <v>0</v>
      </c>
      <c r="CJ31" s="746" t="s">
        <v>1208</v>
      </c>
      <c r="CK31" s="746" t="s">
        <v>1208</v>
      </c>
      <c r="CL31" s="746" t="s">
        <v>1208</v>
      </c>
      <c r="CM31" s="746" t="s">
        <v>1208</v>
      </c>
      <c r="CN31" s="746" t="s">
        <v>1208</v>
      </c>
      <c r="CO31" s="746" t="s">
        <v>1208</v>
      </c>
      <c r="CP31" s="677" t="e">
        <f t="shared" si="32"/>
        <v>#DIV/0!</v>
      </c>
      <c r="CQ31" s="677" t="e">
        <f t="shared" si="33"/>
        <v>#DIV/0!</v>
      </c>
      <c r="CR31" s="677" t="e">
        <f t="shared" si="34"/>
        <v>#DIV/0!</v>
      </c>
      <c r="CS31" s="677" t="e">
        <f t="shared" si="35"/>
        <v>#DIV/0!</v>
      </c>
      <c r="CT31" s="677" t="e">
        <f t="shared" si="36"/>
        <v>#DIV/0!</v>
      </c>
      <c r="CU31" s="677" t="e">
        <f t="shared" si="37"/>
        <v>#DIV/0!</v>
      </c>
      <c r="CV31" s="764" t="e">
        <f t="shared" si="48"/>
        <v>#DIV/0!</v>
      </c>
      <c r="CW31" s="764" t="e">
        <f t="shared" si="48"/>
        <v>#DIV/0!</v>
      </c>
      <c r="CX31" s="764" t="e">
        <f t="shared" si="48"/>
        <v>#DIV/0!</v>
      </c>
      <c r="CY31" s="764" t="e">
        <f t="shared" si="48"/>
        <v>#DIV/0!</v>
      </c>
      <c r="CZ31" s="764" t="e">
        <f t="shared" si="48"/>
        <v>#DIV/0!</v>
      </c>
      <c r="DA31" s="764" t="e">
        <f t="shared" si="48"/>
        <v>#DIV/0!</v>
      </c>
      <c r="DB31" s="680" t="e">
        <f t="shared" si="39"/>
        <v>#DIV/0!</v>
      </c>
      <c r="DC31" s="680" t="e">
        <f t="shared" si="40"/>
        <v>#DIV/0!</v>
      </c>
      <c r="DD31" s="680" t="e">
        <f t="shared" si="41"/>
        <v>#DIV/0!</v>
      </c>
      <c r="DE31" s="680" t="e">
        <f t="shared" si="42"/>
        <v>#DIV/0!</v>
      </c>
      <c r="DF31" s="680" t="e">
        <f t="shared" si="43"/>
        <v>#DIV/0!</v>
      </c>
      <c r="DG31" s="680" t="e">
        <f t="shared" si="44"/>
        <v>#DIV/0!</v>
      </c>
      <c r="DH31" s="766">
        <f>ROUND($J31*O31, 'Initial Information'!B31)</f>
        <v>0</v>
      </c>
      <c r="DI31" s="766">
        <f>ROUND($J31*T31, 'Initial Information'!C31)</f>
        <v>0</v>
      </c>
      <c r="DJ31" s="766">
        <f>ROUND($J31*Y31, 'Initial Information'!D31)</f>
        <v>0</v>
      </c>
      <c r="DK31" s="766">
        <f>ROUND($J31*AD31, 'Initial Information'!E31)</f>
        <v>0</v>
      </c>
      <c r="DL31" s="766">
        <f>ROUND($J31*AI31, 'Initial Information'!F31)</f>
        <v>0</v>
      </c>
      <c r="DM31" s="766">
        <f>ROUND($J31*AN31, 'Initial Information'!G31)</f>
        <v>0</v>
      </c>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row>
    <row r="32" spans="1:149" s="58" customFormat="1" ht="20.25" customHeight="1">
      <c r="A32" s="55" t="s">
        <v>181</v>
      </c>
      <c r="B32" s="56">
        <v>6</v>
      </c>
      <c r="C32" s="1138" t="s">
        <v>181</v>
      </c>
      <c r="D32" s="1139"/>
      <c r="E32" s="157" t="s">
        <v>181</v>
      </c>
      <c r="F32" s="104" t="s">
        <v>181</v>
      </c>
      <c r="G32" s="56" t="s">
        <v>181</v>
      </c>
      <c r="H32" s="100"/>
      <c r="I32" s="56" t="s">
        <v>181</v>
      </c>
      <c r="J32" s="105">
        <v>0.28000000000000003</v>
      </c>
      <c r="K32" s="56" t="s">
        <v>181</v>
      </c>
      <c r="L32" s="68" t="s">
        <v>181</v>
      </c>
      <c r="M32" s="74"/>
      <c r="N32" s="152" t="s">
        <v>181</v>
      </c>
      <c r="O32" s="400">
        <f t="shared" si="3"/>
        <v>0</v>
      </c>
      <c r="P32" s="69" t="s">
        <v>181</v>
      </c>
      <c r="Q32" s="152" t="s">
        <v>181</v>
      </c>
      <c r="R32" s="74"/>
      <c r="S32" s="152" t="s">
        <v>181</v>
      </c>
      <c r="T32" s="400">
        <f t="shared" si="4"/>
        <v>0</v>
      </c>
      <c r="U32" s="69" t="s">
        <v>181</v>
      </c>
      <c r="V32" s="152" t="s">
        <v>181</v>
      </c>
      <c r="W32" s="74"/>
      <c r="X32" s="152" t="s">
        <v>181</v>
      </c>
      <c r="Y32" s="400">
        <f t="shared" si="5"/>
        <v>0</v>
      </c>
      <c r="Z32" s="69" t="s">
        <v>181</v>
      </c>
      <c r="AA32" s="152" t="s">
        <v>181</v>
      </c>
      <c r="AB32" s="74"/>
      <c r="AC32" s="152" t="s">
        <v>181</v>
      </c>
      <c r="AD32" s="400">
        <f t="shared" si="6"/>
        <v>0</v>
      </c>
      <c r="AE32" s="69" t="s">
        <v>181</v>
      </c>
      <c r="AF32" s="152" t="s">
        <v>181</v>
      </c>
      <c r="AG32" s="74"/>
      <c r="AH32" s="152" t="s">
        <v>181</v>
      </c>
      <c r="AI32" s="400">
        <f t="shared" si="7"/>
        <v>0</v>
      </c>
      <c r="AJ32" s="69" t="s">
        <v>181</v>
      </c>
      <c r="AK32" s="152" t="s">
        <v>181</v>
      </c>
      <c r="AL32" s="74"/>
      <c r="AM32" s="152" t="s">
        <v>181</v>
      </c>
      <c r="AN32" s="400">
        <f t="shared" si="8"/>
        <v>0</v>
      </c>
      <c r="AO32" s="75" t="s">
        <v>181</v>
      </c>
      <c r="AP32" s="185" t="s">
        <v>181</v>
      </c>
      <c r="AQ32" s="52">
        <f t="shared" si="9"/>
        <v>0</v>
      </c>
      <c r="AR32" s="188" t="s">
        <v>181</v>
      </c>
      <c r="AS32" s="729"/>
      <c r="AT32" s="76">
        <v>1.03</v>
      </c>
      <c r="AU32" s="76">
        <f t="shared" si="10"/>
        <v>1.0609</v>
      </c>
      <c r="AV32" s="76">
        <f t="shared" si="10"/>
        <v>1.092727</v>
      </c>
      <c r="AW32" s="76">
        <f t="shared" si="10"/>
        <v>1.1255088100000001</v>
      </c>
      <c r="AX32" s="76">
        <f t="shared" si="10"/>
        <v>1.1592740743000001</v>
      </c>
      <c r="AY32" s="76">
        <f t="shared" si="10"/>
        <v>1.1940522965290001</v>
      </c>
      <c r="AZ32" s="51">
        <f t="shared" si="11"/>
        <v>0</v>
      </c>
      <c r="BA32" s="51">
        <f t="shared" si="12"/>
        <v>0</v>
      </c>
      <c r="BB32" s="51">
        <f t="shared" si="13"/>
        <v>0</v>
      </c>
      <c r="BC32" s="51">
        <f t="shared" si="14"/>
        <v>0</v>
      </c>
      <c r="BD32" s="51">
        <f t="shared" si="15"/>
        <v>0</v>
      </c>
      <c r="BE32" s="51">
        <f t="shared" si="16"/>
        <v>0</v>
      </c>
      <c r="BF32" s="735">
        <f t="shared" si="17"/>
        <v>0</v>
      </c>
      <c r="BG32" s="735">
        <f t="shared" si="18"/>
        <v>0</v>
      </c>
      <c r="BH32" s="735">
        <f t="shared" si="19"/>
        <v>0</v>
      </c>
      <c r="BI32" s="735">
        <f t="shared" si="20"/>
        <v>0</v>
      </c>
      <c r="BJ32" s="735">
        <f t="shared" si="21"/>
        <v>0</v>
      </c>
      <c r="BK32" s="735">
        <f t="shared" si="22"/>
        <v>0</v>
      </c>
      <c r="BL32" s="739">
        <f t="shared" si="23"/>
        <v>0</v>
      </c>
      <c r="BM32" s="739">
        <f t="shared" si="24"/>
        <v>0</v>
      </c>
      <c r="BN32" s="739">
        <f t="shared" si="25"/>
        <v>0</v>
      </c>
      <c r="BO32" s="739">
        <f t="shared" si="26"/>
        <v>0</v>
      </c>
      <c r="BP32" s="739">
        <f t="shared" si="27"/>
        <v>0</v>
      </c>
      <c r="BQ32" s="739">
        <f t="shared" si="28"/>
        <v>0</v>
      </c>
      <c r="BR32" s="741">
        <f t="shared" si="45"/>
        <v>0</v>
      </c>
      <c r="BS32" s="741">
        <f t="shared" si="45"/>
        <v>0</v>
      </c>
      <c r="BT32" s="741">
        <f t="shared" si="45"/>
        <v>0</v>
      </c>
      <c r="BU32" s="741">
        <f t="shared" si="45"/>
        <v>0</v>
      </c>
      <c r="BV32" s="741">
        <f t="shared" si="45"/>
        <v>0</v>
      </c>
      <c r="BW32" s="741">
        <f t="shared" si="45"/>
        <v>0</v>
      </c>
      <c r="BX32" s="743">
        <f t="shared" si="46"/>
        <v>0</v>
      </c>
      <c r="BY32" s="743">
        <f t="shared" si="46"/>
        <v>0</v>
      </c>
      <c r="BZ32" s="743">
        <f t="shared" si="46"/>
        <v>0</v>
      </c>
      <c r="CA32" s="743">
        <f t="shared" si="46"/>
        <v>0</v>
      </c>
      <c r="CB32" s="743">
        <f t="shared" si="46"/>
        <v>0</v>
      </c>
      <c r="CC32" s="743">
        <f t="shared" si="46"/>
        <v>0</v>
      </c>
      <c r="CD32" s="740">
        <f t="shared" si="47"/>
        <v>0</v>
      </c>
      <c r="CE32" s="740">
        <f t="shared" si="47"/>
        <v>0</v>
      </c>
      <c r="CF32" s="740">
        <f t="shared" si="47"/>
        <v>0</v>
      </c>
      <c r="CG32" s="740">
        <f t="shared" si="47"/>
        <v>0</v>
      </c>
      <c r="CH32" s="740">
        <f t="shared" si="47"/>
        <v>0</v>
      </c>
      <c r="CI32" s="740">
        <f t="shared" si="47"/>
        <v>0</v>
      </c>
      <c r="CJ32" s="746" t="s">
        <v>1208</v>
      </c>
      <c r="CK32" s="746" t="s">
        <v>1208</v>
      </c>
      <c r="CL32" s="746" t="s">
        <v>1208</v>
      </c>
      <c r="CM32" s="746" t="s">
        <v>1208</v>
      </c>
      <c r="CN32" s="746" t="s">
        <v>1208</v>
      </c>
      <c r="CO32" s="746" t="s">
        <v>1208</v>
      </c>
      <c r="CP32" s="677" t="e">
        <f t="shared" si="32"/>
        <v>#DIV/0!</v>
      </c>
      <c r="CQ32" s="677" t="e">
        <f t="shared" si="33"/>
        <v>#DIV/0!</v>
      </c>
      <c r="CR32" s="677" t="e">
        <f t="shared" si="34"/>
        <v>#DIV/0!</v>
      </c>
      <c r="CS32" s="677" t="e">
        <f t="shared" si="35"/>
        <v>#DIV/0!</v>
      </c>
      <c r="CT32" s="677" t="e">
        <f t="shared" si="36"/>
        <v>#DIV/0!</v>
      </c>
      <c r="CU32" s="677" t="e">
        <f t="shared" si="37"/>
        <v>#DIV/0!</v>
      </c>
      <c r="CV32" s="764" t="e">
        <f t="shared" si="48"/>
        <v>#DIV/0!</v>
      </c>
      <c r="CW32" s="764" t="e">
        <f t="shared" si="48"/>
        <v>#DIV/0!</v>
      </c>
      <c r="CX32" s="764" t="e">
        <f t="shared" si="48"/>
        <v>#DIV/0!</v>
      </c>
      <c r="CY32" s="764" t="e">
        <f t="shared" si="48"/>
        <v>#DIV/0!</v>
      </c>
      <c r="CZ32" s="764" t="e">
        <f t="shared" si="48"/>
        <v>#DIV/0!</v>
      </c>
      <c r="DA32" s="764" t="e">
        <f t="shared" si="48"/>
        <v>#DIV/0!</v>
      </c>
      <c r="DB32" s="680" t="e">
        <f t="shared" si="39"/>
        <v>#DIV/0!</v>
      </c>
      <c r="DC32" s="680" t="e">
        <f t="shared" si="40"/>
        <v>#DIV/0!</v>
      </c>
      <c r="DD32" s="680" t="e">
        <f t="shared" si="41"/>
        <v>#DIV/0!</v>
      </c>
      <c r="DE32" s="680" t="e">
        <f t="shared" si="42"/>
        <v>#DIV/0!</v>
      </c>
      <c r="DF32" s="680" t="e">
        <f t="shared" si="43"/>
        <v>#DIV/0!</v>
      </c>
      <c r="DG32" s="680" t="e">
        <f t="shared" si="44"/>
        <v>#DIV/0!</v>
      </c>
      <c r="DH32" s="766">
        <f>ROUND($J32*O32, 'Initial Information'!B32)</f>
        <v>0</v>
      </c>
      <c r="DI32" s="766">
        <f>ROUND($J32*T32, 'Initial Information'!C32)</f>
        <v>0</v>
      </c>
      <c r="DJ32" s="766">
        <f>ROUND($J32*Y32, 'Initial Information'!D32)</f>
        <v>0</v>
      </c>
      <c r="DK32" s="766">
        <f>ROUND($J32*AD32, 'Initial Information'!E32)</f>
        <v>0</v>
      </c>
      <c r="DL32" s="766">
        <f>ROUND($J32*AI32, 'Initial Information'!F32)</f>
        <v>0</v>
      </c>
      <c r="DM32" s="766">
        <f>ROUND($J32*AN32, 'Initial Information'!G32)</f>
        <v>0</v>
      </c>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row>
    <row r="33" spans="1:144" s="58" customFormat="1" ht="20.25" customHeight="1">
      <c r="A33" s="55" t="s">
        <v>181</v>
      </c>
      <c r="B33" s="56">
        <v>7</v>
      </c>
      <c r="C33" s="1138" t="s">
        <v>181</v>
      </c>
      <c r="D33" s="1139"/>
      <c r="E33" s="157" t="s">
        <v>181</v>
      </c>
      <c r="F33" s="104" t="s">
        <v>181</v>
      </c>
      <c r="G33" s="56" t="s">
        <v>181</v>
      </c>
      <c r="H33" s="100"/>
      <c r="I33" s="56" t="s">
        <v>181</v>
      </c>
      <c r="J33" s="105">
        <v>0.28000000000000003</v>
      </c>
      <c r="K33" s="56" t="s">
        <v>181</v>
      </c>
      <c r="L33" s="68" t="s">
        <v>181</v>
      </c>
      <c r="M33" s="74"/>
      <c r="N33" s="152" t="s">
        <v>181</v>
      </c>
      <c r="O33" s="400">
        <f t="shared" si="3"/>
        <v>0</v>
      </c>
      <c r="P33" s="69" t="s">
        <v>181</v>
      </c>
      <c r="Q33" s="152" t="s">
        <v>181</v>
      </c>
      <c r="R33" s="74"/>
      <c r="S33" s="152" t="s">
        <v>181</v>
      </c>
      <c r="T33" s="400">
        <f t="shared" si="4"/>
        <v>0</v>
      </c>
      <c r="U33" s="69" t="s">
        <v>181</v>
      </c>
      <c r="V33" s="152" t="s">
        <v>181</v>
      </c>
      <c r="W33" s="74"/>
      <c r="X33" s="152" t="s">
        <v>181</v>
      </c>
      <c r="Y33" s="400">
        <f t="shared" si="5"/>
        <v>0</v>
      </c>
      <c r="Z33" s="69" t="s">
        <v>181</v>
      </c>
      <c r="AA33" s="152" t="s">
        <v>181</v>
      </c>
      <c r="AB33" s="74"/>
      <c r="AC33" s="152" t="s">
        <v>181</v>
      </c>
      <c r="AD33" s="400">
        <f t="shared" si="6"/>
        <v>0</v>
      </c>
      <c r="AE33" s="69" t="s">
        <v>181</v>
      </c>
      <c r="AF33" s="152" t="s">
        <v>181</v>
      </c>
      <c r="AG33" s="74"/>
      <c r="AH33" s="152" t="s">
        <v>181</v>
      </c>
      <c r="AI33" s="400">
        <f t="shared" si="7"/>
        <v>0</v>
      </c>
      <c r="AJ33" s="69" t="s">
        <v>181</v>
      </c>
      <c r="AK33" s="152" t="s">
        <v>181</v>
      </c>
      <c r="AL33" s="74"/>
      <c r="AM33" s="152" t="s">
        <v>181</v>
      </c>
      <c r="AN33" s="400">
        <f t="shared" si="8"/>
        <v>0</v>
      </c>
      <c r="AO33" s="75" t="s">
        <v>181</v>
      </c>
      <c r="AP33" s="185" t="s">
        <v>181</v>
      </c>
      <c r="AQ33" s="52">
        <f t="shared" si="9"/>
        <v>0</v>
      </c>
      <c r="AR33" s="188" t="s">
        <v>181</v>
      </c>
      <c r="AS33" s="729"/>
      <c r="AT33" s="76">
        <v>1.03</v>
      </c>
      <c r="AU33" s="76">
        <f t="shared" si="10"/>
        <v>1.0609</v>
      </c>
      <c r="AV33" s="76">
        <f t="shared" si="10"/>
        <v>1.092727</v>
      </c>
      <c r="AW33" s="76">
        <f t="shared" si="10"/>
        <v>1.1255088100000001</v>
      </c>
      <c r="AX33" s="76">
        <f t="shared" si="10"/>
        <v>1.1592740743000001</v>
      </c>
      <c r="AY33" s="76">
        <f t="shared" si="10"/>
        <v>1.1940522965290001</v>
      </c>
      <c r="AZ33" s="51">
        <f t="shared" si="11"/>
        <v>0</v>
      </c>
      <c r="BA33" s="51">
        <f t="shared" si="12"/>
        <v>0</v>
      </c>
      <c r="BB33" s="51">
        <f t="shared" si="13"/>
        <v>0</v>
      </c>
      <c r="BC33" s="51">
        <f t="shared" si="14"/>
        <v>0</v>
      </c>
      <c r="BD33" s="51">
        <f t="shared" si="15"/>
        <v>0</v>
      </c>
      <c r="BE33" s="51">
        <f t="shared" si="16"/>
        <v>0</v>
      </c>
      <c r="BF33" s="735">
        <f t="shared" si="17"/>
        <v>0</v>
      </c>
      <c r="BG33" s="735">
        <f t="shared" si="18"/>
        <v>0</v>
      </c>
      <c r="BH33" s="735">
        <f t="shared" si="19"/>
        <v>0</v>
      </c>
      <c r="BI33" s="735">
        <f t="shared" si="20"/>
        <v>0</v>
      </c>
      <c r="BJ33" s="735">
        <f t="shared" si="21"/>
        <v>0</v>
      </c>
      <c r="BK33" s="735">
        <f t="shared" si="22"/>
        <v>0</v>
      </c>
      <c r="BL33" s="739">
        <f t="shared" si="23"/>
        <v>0</v>
      </c>
      <c r="BM33" s="739">
        <f t="shared" si="24"/>
        <v>0</v>
      </c>
      <c r="BN33" s="739">
        <f t="shared" si="25"/>
        <v>0</v>
      </c>
      <c r="BO33" s="739">
        <f t="shared" si="26"/>
        <v>0</v>
      </c>
      <c r="BP33" s="739">
        <f t="shared" si="27"/>
        <v>0</v>
      </c>
      <c r="BQ33" s="739">
        <f t="shared" si="28"/>
        <v>0</v>
      </c>
      <c r="BR33" s="741">
        <f t="shared" si="45"/>
        <v>0</v>
      </c>
      <c r="BS33" s="741">
        <f t="shared" si="45"/>
        <v>0</v>
      </c>
      <c r="BT33" s="741">
        <f t="shared" si="45"/>
        <v>0</v>
      </c>
      <c r="BU33" s="741">
        <f t="shared" si="45"/>
        <v>0</v>
      </c>
      <c r="BV33" s="741">
        <f t="shared" si="45"/>
        <v>0</v>
      </c>
      <c r="BW33" s="741">
        <f t="shared" si="45"/>
        <v>0</v>
      </c>
      <c r="BX33" s="743">
        <f t="shared" si="46"/>
        <v>0</v>
      </c>
      <c r="BY33" s="743">
        <f t="shared" si="46"/>
        <v>0</v>
      </c>
      <c r="BZ33" s="743">
        <f t="shared" si="46"/>
        <v>0</v>
      </c>
      <c r="CA33" s="743">
        <f t="shared" si="46"/>
        <v>0</v>
      </c>
      <c r="CB33" s="743">
        <f t="shared" si="46"/>
        <v>0</v>
      </c>
      <c r="CC33" s="743">
        <f t="shared" si="46"/>
        <v>0</v>
      </c>
      <c r="CD33" s="740">
        <f t="shared" si="47"/>
        <v>0</v>
      </c>
      <c r="CE33" s="740">
        <f t="shared" si="47"/>
        <v>0</v>
      </c>
      <c r="CF33" s="740">
        <f t="shared" si="47"/>
        <v>0</v>
      </c>
      <c r="CG33" s="740">
        <f t="shared" si="47"/>
        <v>0</v>
      </c>
      <c r="CH33" s="740">
        <f t="shared" si="47"/>
        <v>0</v>
      </c>
      <c r="CI33" s="740">
        <f t="shared" si="47"/>
        <v>0</v>
      </c>
      <c r="CJ33" s="746" t="s">
        <v>1208</v>
      </c>
      <c r="CK33" s="746" t="s">
        <v>1208</v>
      </c>
      <c r="CL33" s="746" t="s">
        <v>1208</v>
      </c>
      <c r="CM33" s="746" t="s">
        <v>1208</v>
      </c>
      <c r="CN33" s="746" t="s">
        <v>1208</v>
      </c>
      <c r="CO33" s="746" t="s">
        <v>1208</v>
      </c>
      <c r="CP33" s="677" t="e">
        <f t="shared" si="32"/>
        <v>#DIV/0!</v>
      </c>
      <c r="CQ33" s="677" t="e">
        <f t="shared" si="33"/>
        <v>#DIV/0!</v>
      </c>
      <c r="CR33" s="677" t="e">
        <f t="shared" si="34"/>
        <v>#DIV/0!</v>
      </c>
      <c r="CS33" s="677" t="e">
        <f t="shared" si="35"/>
        <v>#DIV/0!</v>
      </c>
      <c r="CT33" s="677" t="e">
        <f t="shared" si="36"/>
        <v>#DIV/0!</v>
      </c>
      <c r="CU33" s="677" t="e">
        <f t="shared" si="37"/>
        <v>#DIV/0!</v>
      </c>
      <c r="CV33" s="764" t="e">
        <f t="shared" si="48"/>
        <v>#DIV/0!</v>
      </c>
      <c r="CW33" s="764" t="e">
        <f t="shared" si="48"/>
        <v>#DIV/0!</v>
      </c>
      <c r="CX33" s="764" t="e">
        <f t="shared" si="48"/>
        <v>#DIV/0!</v>
      </c>
      <c r="CY33" s="764" t="e">
        <f t="shared" si="48"/>
        <v>#DIV/0!</v>
      </c>
      <c r="CZ33" s="764" t="e">
        <f t="shared" si="48"/>
        <v>#DIV/0!</v>
      </c>
      <c r="DA33" s="764" t="e">
        <f t="shared" si="48"/>
        <v>#DIV/0!</v>
      </c>
      <c r="DB33" s="680" t="e">
        <f t="shared" si="39"/>
        <v>#DIV/0!</v>
      </c>
      <c r="DC33" s="680" t="e">
        <f t="shared" si="40"/>
        <v>#DIV/0!</v>
      </c>
      <c r="DD33" s="680" t="e">
        <f t="shared" si="41"/>
        <v>#DIV/0!</v>
      </c>
      <c r="DE33" s="680" t="e">
        <f t="shared" si="42"/>
        <v>#DIV/0!</v>
      </c>
      <c r="DF33" s="680" t="e">
        <f t="shared" si="43"/>
        <v>#DIV/0!</v>
      </c>
      <c r="DG33" s="680" t="e">
        <f t="shared" si="44"/>
        <v>#DIV/0!</v>
      </c>
      <c r="DH33" s="766">
        <f>ROUND($J33*O33, 'Initial Information'!B33)</f>
        <v>0</v>
      </c>
      <c r="DI33" s="766">
        <f>ROUND($J33*T33, 'Initial Information'!C33)</f>
        <v>0</v>
      </c>
      <c r="DJ33" s="766">
        <f>ROUND($J33*Y33, 'Initial Information'!D33)</f>
        <v>0</v>
      </c>
      <c r="DK33" s="766">
        <f>ROUND($J33*AD33, 'Initial Information'!E33)</f>
        <v>0</v>
      </c>
      <c r="DL33" s="766">
        <f>ROUND($J33*AI33, 'Initial Information'!F33)</f>
        <v>0</v>
      </c>
      <c r="DM33" s="766">
        <f>ROUND($J33*AN33, 'Initial Information'!G33)</f>
        <v>0</v>
      </c>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row>
    <row r="34" spans="1:144" s="58" customFormat="1" ht="20.25" customHeight="1">
      <c r="A34" s="55" t="s">
        <v>181</v>
      </c>
      <c r="B34" s="56">
        <v>8</v>
      </c>
      <c r="C34" s="1138" t="s">
        <v>181</v>
      </c>
      <c r="D34" s="1139"/>
      <c r="E34" s="157" t="s">
        <v>181</v>
      </c>
      <c r="F34" s="104" t="s">
        <v>181</v>
      </c>
      <c r="G34" s="56" t="s">
        <v>181</v>
      </c>
      <c r="H34" s="100"/>
      <c r="I34" s="56" t="s">
        <v>181</v>
      </c>
      <c r="J34" s="105">
        <v>0.28000000000000003</v>
      </c>
      <c r="K34" s="56" t="s">
        <v>181</v>
      </c>
      <c r="L34" s="68" t="s">
        <v>181</v>
      </c>
      <c r="M34" s="74"/>
      <c r="N34" s="152" t="s">
        <v>181</v>
      </c>
      <c r="O34" s="400">
        <f t="shared" si="3"/>
        <v>0</v>
      </c>
      <c r="P34" s="69" t="s">
        <v>181</v>
      </c>
      <c r="Q34" s="152" t="s">
        <v>181</v>
      </c>
      <c r="R34" s="74"/>
      <c r="S34" s="152" t="s">
        <v>181</v>
      </c>
      <c r="T34" s="400">
        <f t="shared" si="4"/>
        <v>0</v>
      </c>
      <c r="U34" s="69" t="s">
        <v>181</v>
      </c>
      <c r="V34" s="152" t="s">
        <v>181</v>
      </c>
      <c r="W34" s="74"/>
      <c r="X34" s="152" t="s">
        <v>181</v>
      </c>
      <c r="Y34" s="400">
        <f t="shared" si="5"/>
        <v>0</v>
      </c>
      <c r="Z34" s="69" t="s">
        <v>181</v>
      </c>
      <c r="AA34" s="152" t="s">
        <v>181</v>
      </c>
      <c r="AB34" s="74"/>
      <c r="AC34" s="152" t="s">
        <v>181</v>
      </c>
      <c r="AD34" s="400">
        <f t="shared" si="6"/>
        <v>0</v>
      </c>
      <c r="AE34" s="69" t="s">
        <v>181</v>
      </c>
      <c r="AF34" s="152" t="s">
        <v>181</v>
      </c>
      <c r="AG34" s="74"/>
      <c r="AH34" s="152" t="s">
        <v>181</v>
      </c>
      <c r="AI34" s="400">
        <f t="shared" si="7"/>
        <v>0</v>
      </c>
      <c r="AJ34" s="69" t="s">
        <v>181</v>
      </c>
      <c r="AK34" s="152" t="s">
        <v>181</v>
      </c>
      <c r="AL34" s="74"/>
      <c r="AM34" s="152" t="s">
        <v>181</v>
      </c>
      <c r="AN34" s="400">
        <f t="shared" si="8"/>
        <v>0</v>
      </c>
      <c r="AO34" s="75" t="s">
        <v>181</v>
      </c>
      <c r="AP34" s="185" t="s">
        <v>181</v>
      </c>
      <c r="AQ34" s="52">
        <f t="shared" si="9"/>
        <v>0</v>
      </c>
      <c r="AR34" s="188" t="s">
        <v>181</v>
      </c>
      <c r="AS34" s="729"/>
      <c r="AT34" s="170">
        <v>1.03</v>
      </c>
      <c r="AU34" s="170">
        <f t="shared" si="10"/>
        <v>1.0609</v>
      </c>
      <c r="AV34" s="170">
        <f t="shared" si="10"/>
        <v>1.092727</v>
      </c>
      <c r="AW34" s="170">
        <f t="shared" si="10"/>
        <v>1.1255088100000001</v>
      </c>
      <c r="AX34" s="170">
        <f t="shared" si="10"/>
        <v>1.1592740743000001</v>
      </c>
      <c r="AY34" s="170">
        <f t="shared" si="10"/>
        <v>1.1940522965290001</v>
      </c>
      <c r="AZ34" s="51">
        <f t="shared" si="11"/>
        <v>0</v>
      </c>
      <c r="BA34" s="51">
        <f t="shared" si="12"/>
        <v>0</v>
      </c>
      <c r="BB34" s="51">
        <f t="shared" si="13"/>
        <v>0</v>
      </c>
      <c r="BC34" s="51">
        <f t="shared" si="14"/>
        <v>0</v>
      </c>
      <c r="BD34" s="51">
        <f t="shared" si="15"/>
        <v>0</v>
      </c>
      <c r="BE34" s="51">
        <f t="shared" si="16"/>
        <v>0</v>
      </c>
      <c r="BF34" s="735">
        <f t="shared" si="17"/>
        <v>0</v>
      </c>
      <c r="BG34" s="735">
        <f t="shared" si="18"/>
        <v>0</v>
      </c>
      <c r="BH34" s="735">
        <f t="shared" si="19"/>
        <v>0</v>
      </c>
      <c r="BI34" s="735">
        <f t="shared" si="20"/>
        <v>0</v>
      </c>
      <c r="BJ34" s="735">
        <f t="shared" si="21"/>
        <v>0</v>
      </c>
      <c r="BK34" s="735">
        <f t="shared" si="22"/>
        <v>0</v>
      </c>
      <c r="BL34" s="739">
        <f t="shared" si="23"/>
        <v>0</v>
      </c>
      <c r="BM34" s="739">
        <f t="shared" si="24"/>
        <v>0</v>
      </c>
      <c r="BN34" s="739">
        <f t="shared" si="25"/>
        <v>0</v>
      </c>
      <c r="BO34" s="739">
        <f t="shared" si="26"/>
        <v>0</v>
      </c>
      <c r="BP34" s="739">
        <f t="shared" si="27"/>
        <v>0</v>
      </c>
      <c r="BQ34" s="739">
        <f t="shared" si="28"/>
        <v>0</v>
      </c>
      <c r="BR34" s="741">
        <f t="shared" si="45"/>
        <v>0</v>
      </c>
      <c r="BS34" s="741">
        <f t="shared" si="45"/>
        <v>0</v>
      </c>
      <c r="BT34" s="741">
        <f t="shared" si="45"/>
        <v>0</v>
      </c>
      <c r="BU34" s="741">
        <f t="shared" si="45"/>
        <v>0</v>
      </c>
      <c r="BV34" s="741">
        <f t="shared" si="45"/>
        <v>0</v>
      </c>
      <c r="BW34" s="741">
        <f t="shared" si="45"/>
        <v>0</v>
      </c>
      <c r="BX34" s="743">
        <f t="shared" si="46"/>
        <v>0</v>
      </c>
      <c r="BY34" s="743">
        <f t="shared" si="46"/>
        <v>0</v>
      </c>
      <c r="BZ34" s="743">
        <f t="shared" si="46"/>
        <v>0</v>
      </c>
      <c r="CA34" s="743">
        <f t="shared" si="46"/>
        <v>0</v>
      </c>
      <c r="CB34" s="743">
        <f t="shared" si="46"/>
        <v>0</v>
      </c>
      <c r="CC34" s="743">
        <f t="shared" si="46"/>
        <v>0</v>
      </c>
      <c r="CD34" s="740">
        <f t="shared" si="47"/>
        <v>0</v>
      </c>
      <c r="CE34" s="740">
        <f t="shared" si="47"/>
        <v>0</v>
      </c>
      <c r="CF34" s="740">
        <f t="shared" si="47"/>
        <v>0</v>
      </c>
      <c r="CG34" s="740">
        <f t="shared" si="47"/>
        <v>0</v>
      </c>
      <c r="CH34" s="740">
        <f t="shared" si="47"/>
        <v>0</v>
      </c>
      <c r="CI34" s="740">
        <f t="shared" si="47"/>
        <v>0</v>
      </c>
      <c r="CJ34" s="746" t="s">
        <v>1208</v>
      </c>
      <c r="CK34" s="746" t="s">
        <v>1208</v>
      </c>
      <c r="CL34" s="746" t="s">
        <v>1208</v>
      </c>
      <c r="CM34" s="746" t="s">
        <v>1208</v>
      </c>
      <c r="CN34" s="746" t="s">
        <v>1208</v>
      </c>
      <c r="CO34" s="746" t="s">
        <v>1208</v>
      </c>
      <c r="CP34" s="677" t="e">
        <f t="shared" si="32"/>
        <v>#DIV/0!</v>
      </c>
      <c r="CQ34" s="677" t="e">
        <f t="shared" si="33"/>
        <v>#DIV/0!</v>
      </c>
      <c r="CR34" s="677" t="e">
        <f t="shared" si="34"/>
        <v>#DIV/0!</v>
      </c>
      <c r="CS34" s="677" t="e">
        <f t="shared" si="35"/>
        <v>#DIV/0!</v>
      </c>
      <c r="CT34" s="677" t="e">
        <f t="shared" si="36"/>
        <v>#DIV/0!</v>
      </c>
      <c r="CU34" s="677" t="e">
        <f t="shared" si="37"/>
        <v>#DIV/0!</v>
      </c>
      <c r="CV34" s="764" t="e">
        <f t="shared" si="48"/>
        <v>#DIV/0!</v>
      </c>
      <c r="CW34" s="764" t="e">
        <f t="shared" si="48"/>
        <v>#DIV/0!</v>
      </c>
      <c r="CX34" s="764" t="e">
        <f t="shared" si="48"/>
        <v>#DIV/0!</v>
      </c>
      <c r="CY34" s="764" t="e">
        <f t="shared" si="48"/>
        <v>#DIV/0!</v>
      </c>
      <c r="CZ34" s="764" t="e">
        <f t="shared" si="48"/>
        <v>#DIV/0!</v>
      </c>
      <c r="DA34" s="764" t="e">
        <f t="shared" si="48"/>
        <v>#DIV/0!</v>
      </c>
      <c r="DB34" s="680" t="e">
        <f t="shared" si="39"/>
        <v>#DIV/0!</v>
      </c>
      <c r="DC34" s="680" t="e">
        <f t="shared" si="40"/>
        <v>#DIV/0!</v>
      </c>
      <c r="DD34" s="680" t="e">
        <f t="shared" si="41"/>
        <v>#DIV/0!</v>
      </c>
      <c r="DE34" s="680" t="e">
        <f t="shared" si="42"/>
        <v>#DIV/0!</v>
      </c>
      <c r="DF34" s="680" t="e">
        <f t="shared" si="43"/>
        <v>#DIV/0!</v>
      </c>
      <c r="DG34" s="680" t="e">
        <f t="shared" si="44"/>
        <v>#DIV/0!</v>
      </c>
      <c r="DH34" s="766">
        <f>ROUND($J34*O34, 'Initial Information'!B34)</f>
        <v>0</v>
      </c>
      <c r="DI34" s="766">
        <f>ROUND($J34*T34, 'Initial Information'!C34)</f>
        <v>0</v>
      </c>
      <c r="DJ34" s="766">
        <f>ROUND($J34*Y34, 'Initial Information'!D34)</f>
        <v>0</v>
      </c>
      <c r="DK34" s="766">
        <f>ROUND($J34*AD34, 'Initial Information'!E34)</f>
        <v>0</v>
      </c>
      <c r="DL34" s="766">
        <f>ROUND($J34*AI34, 'Initial Information'!F34)</f>
        <v>0</v>
      </c>
      <c r="DM34" s="766">
        <f>ROUND($J34*AN34, 'Initial Information'!G34)</f>
        <v>0</v>
      </c>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row>
    <row r="35" spans="1:144" s="58" customFormat="1" ht="20.25" customHeight="1">
      <c r="A35" s="55" t="s">
        <v>181</v>
      </c>
      <c r="B35" s="56">
        <v>9</v>
      </c>
      <c r="C35" s="1138" t="s">
        <v>181</v>
      </c>
      <c r="D35" s="1139"/>
      <c r="E35" s="157" t="s">
        <v>181</v>
      </c>
      <c r="F35" s="104" t="s">
        <v>181</v>
      </c>
      <c r="G35" s="56" t="s">
        <v>181</v>
      </c>
      <c r="H35" s="100"/>
      <c r="I35" s="56" t="s">
        <v>181</v>
      </c>
      <c r="J35" s="105">
        <v>0.28000000000000003</v>
      </c>
      <c r="K35" s="56" t="s">
        <v>181</v>
      </c>
      <c r="L35" s="68" t="s">
        <v>181</v>
      </c>
      <c r="M35" s="74"/>
      <c r="N35" s="152" t="s">
        <v>181</v>
      </c>
      <c r="O35" s="400">
        <f t="shared" si="3"/>
        <v>0</v>
      </c>
      <c r="P35" s="69" t="s">
        <v>181</v>
      </c>
      <c r="Q35" s="152" t="s">
        <v>181</v>
      </c>
      <c r="R35" s="74"/>
      <c r="S35" s="152" t="s">
        <v>181</v>
      </c>
      <c r="T35" s="400">
        <f t="shared" si="4"/>
        <v>0</v>
      </c>
      <c r="U35" s="69" t="s">
        <v>181</v>
      </c>
      <c r="V35" s="152" t="s">
        <v>181</v>
      </c>
      <c r="W35" s="74"/>
      <c r="X35" s="152" t="s">
        <v>181</v>
      </c>
      <c r="Y35" s="400">
        <f t="shared" si="5"/>
        <v>0</v>
      </c>
      <c r="Z35" s="69" t="s">
        <v>181</v>
      </c>
      <c r="AA35" s="152" t="s">
        <v>181</v>
      </c>
      <c r="AB35" s="74"/>
      <c r="AC35" s="152" t="s">
        <v>181</v>
      </c>
      <c r="AD35" s="400">
        <f t="shared" si="6"/>
        <v>0</v>
      </c>
      <c r="AE35" s="69" t="s">
        <v>181</v>
      </c>
      <c r="AF35" s="152" t="s">
        <v>181</v>
      </c>
      <c r="AG35" s="74"/>
      <c r="AH35" s="152" t="s">
        <v>181</v>
      </c>
      <c r="AI35" s="400">
        <f t="shared" si="7"/>
        <v>0</v>
      </c>
      <c r="AJ35" s="69" t="s">
        <v>181</v>
      </c>
      <c r="AK35" s="152" t="s">
        <v>181</v>
      </c>
      <c r="AL35" s="74"/>
      <c r="AM35" s="152" t="s">
        <v>181</v>
      </c>
      <c r="AN35" s="400">
        <f t="shared" si="8"/>
        <v>0</v>
      </c>
      <c r="AO35" s="75" t="s">
        <v>181</v>
      </c>
      <c r="AP35" s="185" t="s">
        <v>181</v>
      </c>
      <c r="AQ35" s="52">
        <f t="shared" si="9"/>
        <v>0</v>
      </c>
      <c r="AR35" s="188" t="s">
        <v>181</v>
      </c>
      <c r="AS35" s="729"/>
      <c r="AT35" s="170">
        <v>1.03</v>
      </c>
      <c r="AU35" s="170">
        <f t="shared" si="10"/>
        <v>1.0609</v>
      </c>
      <c r="AV35" s="170">
        <f t="shared" si="10"/>
        <v>1.092727</v>
      </c>
      <c r="AW35" s="170">
        <f t="shared" si="10"/>
        <v>1.1255088100000001</v>
      </c>
      <c r="AX35" s="170">
        <f t="shared" si="10"/>
        <v>1.1592740743000001</v>
      </c>
      <c r="AY35" s="170">
        <f t="shared" si="10"/>
        <v>1.1940522965290001</v>
      </c>
      <c r="AZ35" s="51">
        <f t="shared" si="11"/>
        <v>0</v>
      </c>
      <c r="BA35" s="51">
        <f t="shared" si="12"/>
        <v>0</v>
      </c>
      <c r="BB35" s="51">
        <f t="shared" si="13"/>
        <v>0</v>
      </c>
      <c r="BC35" s="51">
        <f t="shared" si="14"/>
        <v>0</v>
      </c>
      <c r="BD35" s="51">
        <f t="shared" si="15"/>
        <v>0</v>
      </c>
      <c r="BE35" s="51">
        <f t="shared" si="16"/>
        <v>0</v>
      </c>
      <c r="BF35" s="735">
        <f t="shared" si="17"/>
        <v>0</v>
      </c>
      <c r="BG35" s="735">
        <f t="shared" si="18"/>
        <v>0</v>
      </c>
      <c r="BH35" s="735">
        <f t="shared" si="19"/>
        <v>0</v>
      </c>
      <c r="BI35" s="735">
        <f t="shared" si="20"/>
        <v>0</v>
      </c>
      <c r="BJ35" s="735">
        <f t="shared" si="21"/>
        <v>0</v>
      </c>
      <c r="BK35" s="735">
        <f t="shared" si="22"/>
        <v>0</v>
      </c>
      <c r="BL35" s="739">
        <f t="shared" si="23"/>
        <v>0</v>
      </c>
      <c r="BM35" s="739">
        <f t="shared" si="24"/>
        <v>0</v>
      </c>
      <c r="BN35" s="739">
        <f t="shared" si="25"/>
        <v>0</v>
      </c>
      <c r="BO35" s="739">
        <f t="shared" si="26"/>
        <v>0</v>
      </c>
      <c r="BP35" s="739">
        <f t="shared" si="27"/>
        <v>0</v>
      </c>
      <c r="BQ35" s="739">
        <f t="shared" si="28"/>
        <v>0</v>
      </c>
      <c r="BR35" s="741">
        <f t="shared" si="45"/>
        <v>0</v>
      </c>
      <c r="BS35" s="741">
        <f t="shared" si="45"/>
        <v>0</v>
      </c>
      <c r="BT35" s="741">
        <f t="shared" si="45"/>
        <v>0</v>
      </c>
      <c r="BU35" s="741">
        <f t="shared" si="45"/>
        <v>0</v>
      </c>
      <c r="BV35" s="741">
        <f t="shared" si="45"/>
        <v>0</v>
      </c>
      <c r="BW35" s="741">
        <f t="shared" si="45"/>
        <v>0</v>
      </c>
      <c r="BX35" s="743">
        <f t="shared" si="46"/>
        <v>0</v>
      </c>
      <c r="BY35" s="743">
        <f t="shared" si="46"/>
        <v>0</v>
      </c>
      <c r="BZ35" s="743">
        <f t="shared" si="46"/>
        <v>0</v>
      </c>
      <c r="CA35" s="743">
        <f t="shared" si="46"/>
        <v>0</v>
      </c>
      <c r="CB35" s="743">
        <f t="shared" si="46"/>
        <v>0</v>
      </c>
      <c r="CC35" s="743">
        <f t="shared" si="46"/>
        <v>0</v>
      </c>
      <c r="CD35" s="740">
        <f t="shared" si="47"/>
        <v>0</v>
      </c>
      <c r="CE35" s="740">
        <f t="shared" si="47"/>
        <v>0</v>
      </c>
      <c r="CF35" s="740">
        <f t="shared" si="47"/>
        <v>0</v>
      </c>
      <c r="CG35" s="740">
        <f t="shared" si="47"/>
        <v>0</v>
      </c>
      <c r="CH35" s="740">
        <f t="shared" si="47"/>
        <v>0</v>
      </c>
      <c r="CI35" s="740">
        <f t="shared" si="47"/>
        <v>0</v>
      </c>
      <c r="CJ35" s="746" t="s">
        <v>1208</v>
      </c>
      <c r="CK35" s="746" t="s">
        <v>1208</v>
      </c>
      <c r="CL35" s="746" t="s">
        <v>1208</v>
      </c>
      <c r="CM35" s="746" t="s">
        <v>1208</v>
      </c>
      <c r="CN35" s="746" t="s">
        <v>1208</v>
      </c>
      <c r="CO35" s="746" t="s">
        <v>1208</v>
      </c>
      <c r="CP35" s="677" t="e">
        <f t="shared" si="32"/>
        <v>#DIV/0!</v>
      </c>
      <c r="CQ35" s="677" t="e">
        <f t="shared" si="33"/>
        <v>#DIV/0!</v>
      </c>
      <c r="CR35" s="677" t="e">
        <f t="shared" si="34"/>
        <v>#DIV/0!</v>
      </c>
      <c r="CS35" s="677" t="e">
        <f t="shared" si="35"/>
        <v>#DIV/0!</v>
      </c>
      <c r="CT35" s="677" t="e">
        <f t="shared" si="36"/>
        <v>#DIV/0!</v>
      </c>
      <c r="CU35" s="677" t="e">
        <f t="shared" si="37"/>
        <v>#DIV/0!</v>
      </c>
      <c r="CV35" s="764" t="e">
        <f t="shared" si="48"/>
        <v>#DIV/0!</v>
      </c>
      <c r="CW35" s="764" t="e">
        <f t="shared" si="48"/>
        <v>#DIV/0!</v>
      </c>
      <c r="CX35" s="764" t="e">
        <f t="shared" si="48"/>
        <v>#DIV/0!</v>
      </c>
      <c r="CY35" s="764" t="e">
        <f t="shared" si="48"/>
        <v>#DIV/0!</v>
      </c>
      <c r="CZ35" s="764" t="e">
        <f t="shared" si="48"/>
        <v>#DIV/0!</v>
      </c>
      <c r="DA35" s="764" t="e">
        <f t="shared" si="48"/>
        <v>#DIV/0!</v>
      </c>
      <c r="DB35" s="680" t="e">
        <f t="shared" si="39"/>
        <v>#DIV/0!</v>
      </c>
      <c r="DC35" s="680" t="e">
        <f t="shared" si="40"/>
        <v>#DIV/0!</v>
      </c>
      <c r="DD35" s="680" t="e">
        <f t="shared" si="41"/>
        <v>#DIV/0!</v>
      </c>
      <c r="DE35" s="680" t="e">
        <f t="shared" si="42"/>
        <v>#DIV/0!</v>
      </c>
      <c r="DF35" s="680" t="e">
        <f t="shared" si="43"/>
        <v>#DIV/0!</v>
      </c>
      <c r="DG35" s="680" t="e">
        <f t="shared" si="44"/>
        <v>#DIV/0!</v>
      </c>
      <c r="DH35" s="766">
        <f>ROUND($J35*O35, 'Initial Information'!B35)</f>
        <v>0</v>
      </c>
      <c r="DI35" s="766">
        <f>ROUND($J35*T35, 'Initial Information'!C35)</f>
        <v>0</v>
      </c>
      <c r="DJ35" s="766">
        <f>ROUND($J35*Y35, 'Initial Information'!D35)</f>
        <v>0</v>
      </c>
      <c r="DK35" s="766">
        <f>ROUND($J35*AD35, 'Initial Information'!E35)</f>
        <v>0</v>
      </c>
      <c r="DL35" s="766">
        <f>ROUND($J35*AI35, 'Initial Information'!F35)</f>
        <v>0</v>
      </c>
      <c r="DM35" s="766">
        <f>ROUND($J35*AN35, 'Initial Information'!G35)</f>
        <v>0</v>
      </c>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row>
    <row r="36" spans="1:144" s="58" customFormat="1" ht="20.25" customHeight="1">
      <c r="A36" s="55" t="s">
        <v>181</v>
      </c>
      <c r="B36" s="56">
        <v>10</v>
      </c>
      <c r="C36" s="1368" t="s">
        <v>181</v>
      </c>
      <c r="D36" s="1369"/>
      <c r="E36" s="157" t="s">
        <v>181</v>
      </c>
      <c r="F36" s="104" t="s">
        <v>181</v>
      </c>
      <c r="G36" s="56" t="s">
        <v>181</v>
      </c>
      <c r="H36" s="100"/>
      <c r="I36" s="56" t="s">
        <v>181</v>
      </c>
      <c r="J36" s="105">
        <v>0.28000000000000003</v>
      </c>
      <c r="K36" s="56" t="s">
        <v>181</v>
      </c>
      <c r="L36" s="78" t="s">
        <v>181</v>
      </c>
      <c r="M36" s="74"/>
      <c r="N36" s="152" t="s">
        <v>181</v>
      </c>
      <c r="O36" s="400">
        <f t="shared" si="3"/>
        <v>0</v>
      </c>
      <c r="P36" s="69" t="s">
        <v>181</v>
      </c>
      <c r="Q36" s="69" t="s">
        <v>181</v>
      </c>
      <c r="R36" s="74"/>
      <c r="S36" s="152" t="s">
        <v>181</v>
      </c>
      <c r="T36" s="400">
        <f t="shared" si="4"/>
        <v>0</v>
      </c>
      <c r="U36" s="69" t="s">
        <v>181</v>
      </c>
      <c r="V36" s="69" t="s">
        <v>181</v>
      </c>
      <c r="W36" s="74"/>
      <c r="X36" s="152" t="s">
        <v>181</v>
      </c>
      <c r="Y36" s="400">
        <f t="shared" si="5"/>
        <v>0</v>
      </c>
      <c r="Z36" s="69" t="s">
        <v>181</v>
      </c>
      <c r="AA36" s="69" t="s">
        <v>181</v>
      </c>
      <c r="AB36" s="74"/>
      <c r="AC36" s="152" t="s">
        <v>181</v>
      </c>
      <c r="AD36" s="400">
        <f t="shared" si="6"/>
        <v>0</v>
      </c>
      <c r="AE36" s="69" t="s">
        <v>181</v>
      </c>
      <c r="AF36" s="69" t="s">
        <v>181</v>
      </c>
      <c r="AG36" s="74"/>
      <c r="AH36" s="152" t="s">
        <v>181</v>
      </c>
      <c r="AI36" s="400">
        <f t="shared" si="7"/>
        <v>0</v>
      </c>
      <c r="AJ36" s="69" t="s">
        <v>181</v>
      </c>
      <c r="AK36" s="69" t="s">
        <v>181</v>
      </c>
      <c r="AL36" s="74"/>
      <c r="AM36" s="152" t="s">
        <v>181</v>
      </c>
      <c r="AN36" s="400">
        <f t="shared" si="8"/>
        <v>0</v>
      </c>
      <c r="AO36" s="75" t="s">
        <v>181</v>
      </c>
      <c r="AP36" s="185" t="s">
        <v>181</v>
      </c>
      <c r="AQ36" s="52">
        <f t="shared" si="9"/>
        <v>0</v>
      </c>
      <c r="AR36" s="188" t="s">
        <v>181</v>
      </c>
      <c r="AS36" s="729"/>
      <c r="AT36" s="170">
        <v>1.03</v>
      </c>
      <c r="AU36" s="170">
        <f t="shared" si="10"/>
        <v>1.0609</v>
      </c>
      <c r="AV36" s="170">
        <f t="shared" si="10"/>
        <v>1.092727</v>
      </c>
      <c r="AW36" s="170">
        <f t="shared" si="10"/>
        <v>1.1255088100000001</v>
      </c>
      <c r="AX36" s="170">
        <f t="shared" si="10"/>
        <v>1.1592740743000001</v>
      </c>
      <c r="AY36" s="170">
        <f t="shared" si="10"/>
        <v>1.1940522965290001</v>
      </c>
      <c r="AZ36" s="51">
        <f t="shared" si="11"/>
        <v>0</v>
      </c>
      <c r="BA36" s="51">
        <f t="shared" si="12"/>
        <v>0</v>
      </c>
      <c r="BB36" s="51">
        <f t="shared" si="13"/>
        <v>0</v>
      </c>
      <c r="BC36" s="51">
        <f t="shared" si="14"/>
        <v>0</v>
      </c>
      <c r="BD36" s="51">
        <f t="shared" si="15"/>
        <v>0</v>
      </c>
      <c r="BE36" s="51">
        <f t="shared" si="16"/>
        <v>0</v>
      </c>
      <c r="BF36" s="735">
        <f t="shared" si="17"/>
        <v>0</v>
      </c>
      <c r="BG36" s="735">
        <f t="shared" si="18"/>
        <v>0</v>
      </c>
      <c r="BH36" s="735">
        <f t="shared" si="19"/>
        <v>0</v>
      </c>
      <c r="BI36" s="735">
        <f t="shared" si="20"/>
        <v>0</v>
      </c>
      <c r="BJ36" s="735">
        <f t="shared" si="21"/>
        <v>0</v>
      </c>
      <c r="BK36" s="735">
        <f t="shared" si="22"/>
        <v>0</v>
      </c>
      <c r="BL36" s="739">
        <f t="shared" si="23"/>
        <v>0</v>
      </c>
      <c r="BM36" s="739">
        <f t="shared" si="24"/>
        <v>0</v>
      </c>
      <c r="BN36" s="739">
        <f t="shared" si="25"/>
        <v>0</v>
      </c>
      <c r="BO36" s="739">
        <f t="shared" si="26"/>
        <v>0</v>
      </c>
      <c r="BP36" s="739">
        <f t="shared" si="27"/>
        <v>0</v>
      </c>
      <c r="BQ36" s="739">
        <f t="shared" si="28"/>
        <v>0</v>
      </c>
      <c r="BR36" s="741">
        <f t="shared" si="45"/>
        <v>0</v>
      </c>
      <c r="BS36" s="741">
        <f t="shared" si="45"/>
        <v>0</v>
      </c>
      <c r="BT36" s="741">
        <f t="shared" si="45"/>
        <v>0</v>
      </c>
      <c r="BU36" s="741">
        <f t="shared" si="45"/>
        <v>0</v>
      </c>
      <c r="BV36" s="741">
        <f t="shared" si="45"/>
        <v>0</v>
      </c>
      <c r="BW36" s="741">
        <f t="shared" si="45"/>
        <v>0</v>
      </c>
      <c r="BX36" s="743">
        <f t="shared" ref="BX36:CC36" si="49">BR36*9</f>
        <v>0</v>
      </c>
      <c r="BY36" s="743">
        <f t="shared" si="49"/>
        <v>0</v>
      </c>
      <c r="BZ36" s="743">
        <f t="shared" si="49"/>
        <v>0</v>
      </c>
      <c r="CA36" s="743">
        <f t="shared" si="49"/>
        <v>0</v>
      </c>
      <c r="CB36" s="743">
        <f t="shared" si="49"/>
        <v>0</v>
      </c>
      <c r="CC36" s="743">
        <f t="shared" si="49"/>
        <v>0</v>
      </c>
      <c r="CD36" s="740">
        <f t="shared" ref="CD36:CI36" si="50">BR36*12</f>
        <v>0</v>
      </c>
      <c r="CE36" s="740">
        <f t="shared" si="50"/>
        <v>0</v>
      </c>
      <c r="CF36" s="740">
        <f t="shared" si="50"/>
        <v>0</v>
      </c>
      <c r="CG36" s="740">
        <f t="shared" si="50"/>
        <v>0</v>
      </c>
      <c r="CH36" s="740">
        <f t="shared" si="50"/>
        <v>0</v>
      </c>
      <c r="CI36" s="740">
        <f t="shared" si="50"/>
        <v>0</v>
      </c>
      <c r="CJ36" s="746" t="s">
        <v>1208</v>
      </c>
      <c r="CK36" s="746" t="s">
        <v>1208</v>
      </c>
      <c r="CL36" s="746" t="s">
        <v>1208</v>
      </c>
      <c r="CM36" s="746" t="s">
        <v>1208</v>
      </c>
      <c r="CN36" s="746" t="s">
        <v>1208</v>
      </c>
      <c r="CO36" s="746" t="s">
        <v>1208</v>
      </c>
      <c r="CP36" s="677" t="e">
        <f t="shared" si="32"/>
        <v>#DIV/0!</v>
      </c>
      <c r="CQ36" s="677" t="e">
        <f t="shared" si="33"/>
        <v>#DIV/0!</v>
      </c>
      <c r="CR36" s="677" t="e">
        <f t="shared" si="34"/>
        <v>#DIV/0!</v>
      </c>
      <c r="CS36" s="677" t="e">
        <f t="shared" si="35"/>
        <v>#DIV/0!</v>
      </c>
      <c r="CT36" s="677" t="e">
        <f t="shared" si="36"/>
        <v>#DIV/0!</v>
      </c>
      <c r="CU36" s="677" t="e">
        <f t="shared" si="37"/>
        <v>#DIV/0!</v>
      </c>
      <c r="CV36" s="764" t="e">
        <f t="shared" si="48"/>
        <v>#DIV/0!</v>
      </c>
      <c r="CW36" s="764" t="e">
        <f t="shared" si="48"/>
        <v>#DIV/0!</v>
      </c>
      <c r="CX36" s="764" t="e">
        <f t="shared" si="48"/>
        <v>#DIV/0!</v>
      </c>
      <c r="CY36" s="764" t="e">
        <f t="shared" si="48"/>
        <v>#DIV/0!</v>
      </c>
      <c r="CZ36" s="764" t="e">
        <f t="shared" si="48"/>
        <v>#DIV/0!</v>
      </c>
      <c r="DA36" s="764" t="e">
        <f t="shared" si="48"/>
        <v>#DIV/0!</v>
      </c>
      <c r="DB36" s="680" t="e">
        <f t="shared" si="39"/>
        <v>#DIV/0!</v>
      </c>
      <c r="DC36" s="680" t="e">
        <f t="shared" si="40"/>
        <v>#DIV/0!</v>
      </c>
      <c r="DD36" s="680" t="e">
        <f t="shared" si="41"/>
        <v>#DIV/0!</v>
      </c>
      <c r="DE36" s="680" t="e">
        <f t="shared" si="42"/>
        <v>#DIV/0!</v>
      </c>
      <c r="DF36" s="680" t="e">
        <f t="shared" si="43"/>
        <v>#DIV/0!</v>
      </c>
      <c r="DG36" s="680" t="e">
        <f t="shared" si="44"/>
        <v>#DIV/0!</v>
      </c>
      <c r="DH36" s="766">
        <f>ROUND($J36*O36, 'Initial Information'!B36)</f>
        <v>0</v>
      </c>
      <c r="DI36" s="766">
        <f>ROUND($J36*T36, 'Initial Information'!C36)</f>
        <v>0</v>
      </c>
      <c r="DJ36" s="766">
        <f>ROUND($J36*Y36, 'Initial Information'!D36)</f>
        <v>0</v>
      </c>
      <c r="DK36" s="766">
        <f>ROUND($J36*AD36, 'Initial Information'!E36)</f>
        <v>0</v>
      </c>
      <c r="DL36" s="766">
        <f>ROUND($J36*AI36, 'Initial Information'!F36)</f>
        <v>0</v>
      </c>
      <c r="DM36" s="766">
        <f>ROUND($J36*AN36, 'Initial Information'!G36)</f>
        <v>0</v>
      </c>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row>
    <row r="37" spans="1:144" s="58" customFormat="1" ht="9.9499999999999993" customHeight="1" thickBot="1">
      <c r="A37" s="55" t="s">
        <v>181</v>
      </c>
      <c r="B37" s="56" t="s">
        <v>181</v>
      </c>
      <c r="C37" s="56" t="s">
        <v>181</v>
      </c>
      <c r="D37" s="56" t="s">
        <v>181</v>
      </c>
      <c r="E37" s="56" t="s">
        <v>181</v>
      </c>
      <c r="F37" s="56" t="s">
        <v>181</v>
      </c>
      <c r="G37" s="56" t="s">
        <v>181</v>
      </c>
      <c r="H37" s="56" t="s">
        <v>181</v>
      </c>
      <c r="I37" s="56" t="s">
        <v>181</v>
      </c>
      <c r="J37" s="56" t="s">
        <v>181</v>
      </c>
      <c r="K37" s="56" t="s">
        <v>181</v>
      </c>
      <c r="L37" s="68" t="s">
        <v>181</v>
      </c>
      <c r="M37" s="152" t="s">
        <v>181</v>
      </c>
      <c r="N37" s="152" t="s">
        <v>181</v>
      </c>
      <c r="O37" s="401" t="s">
        <v>181</v>
      </c>
      <c r="P37" s="69" t="s">
        <v>181</v>
      </c>
      <c r="Q37" s="152" t="s">
        <v>181</v>
      </c>
      <c r="R37" s="152" t="s">
        <v>181</v>
      </c>
      <c r="S37" s="152" t="s">
        <v>181</v>
      </c>
      <c r="T37" s="401" t="s">
        <v>181</v>
      </c>
      <c r="U37" s="69" t="s">
        <v>181</v>
      </c>
      <c r="V37" s="152" t="s">
        <v>181</v>
      </c>
      <c r="W37" s="152" t="s">
        <v>181</v>
      </c>
      <c r="X37" s="152" t="s">
        <v>181</v>
      </c>
      <c r="Y37" s="401" t="s">
        <v>181</v>
      </c>
      <c r="Z37" s="69" t="s">
        <v>181</v>
      </c>
      <c r="AA37" s="152" t="s">
        <v>181</v>
      </c>
      <c r="AB37" s="152" t="s">
        <v>181</v>
      </c>
      <c r="AC37" s="152" t="s">
        <v>181</v>
      </c>
      <c r="AD37" s="401" t="s">
        <v>181</v>
      </c>
      <c r="AE37" s="69" t="s">
        <v>181</v>
      </c>
      <c r="AF37" s="152" t="s">
        <v>181</v>
      </c>
      <c r="AG37" s="152" t="s">
        <v>181</v>
      </c>
      <c r="AH37" s="152" t="s">
        <v>181</v>
      </c>
      <c r="AI37" s="401" t="s">
        <v>181</v>
      </c>
      <c r="AJ37" s="69" t="s">
        <v>181</v>
      </c>
      <c r="AK37" s="152" t="s">
        <v>181</v>
      </c>
      <c r="AL37" s="152" t="s">
        <v>181</v>
      </c>
      <c r="AM37" s="152" t="s">
        <v>181</v>
      </c>
      <c r="AN37" s="401" t="s">
        <v>181</v>
      </c>
      <c r="AO37" s="75" t="s">
        <v>181</v>
      </c>
      <c r="AP37" s="185" t="s">
        <v>181</v>
      </c>
      <c r="AQ37" s="185" t="s">
        <v>181</v>
      </c>
      <c r="AR37" s="188" t="s">
        <v>181</v>
      </c>
      <c r="AS37" s="730"/>
      <c r="AT37" s="553"/>
      <c r="AU37" s="553"/>
      <c r="AV37" s="553"/>
      <c r="AW37" s="553"/>
      <c r="AX37" s="553"/>
      <c r="AY37" s="553"/>
      <c r="AZ37" s="553"/>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3"/>
      <c r="CW37" s="553"/>
      <c r="CX37" s="553"/>
      <c r="CY37" s="553"/>
      <c r="CZ37" s="553"/>
      <c r="DA37" s="553"/>
      <c r="DB37" s="553"/>
      <c r="DC37" s="553"/>
      <c r="DD37" s="553"/>
      <c r="DE37" s="553"/>
      <c r="DF37" s="553"/>
      <c r="DG37" s="553"/>
      <c r="DH37" s="553"/>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127"/>
      <c r="EL37" s="127"/>
      <c r="EM37" s="127"/>
      <c r="EN37" s="127"/>
    </row>
    <row r="38" spans="1:144" s="58" customFormat="1" ht="20.25" customHeight="1" thickBot="1">
      <c r="A38" s="55" t="s">
        <v>181</v>
      </c>
      <c r="B38" s="56" t="s">
        <v>181</v>
      </c>
      <c r="C38" s="1323" t="s">
        <v>192</v>
      </c>
      <c r="D38" s="1020"/>
      <c r="E38" s="1020"/>
      <c r="F38" s="1020"/>
      <c r="G38" s="56" t="s">
        <v>181</v>
      </c>
      <c r="H38" s="56" t="s">
        <v>181</v>
      </c>
      <c r="I38" s="56" t="s">
        <v>181</v>
      </c>
      <c r="J38" s="56" t="s">
        <v>181</v>
      </c>
      <c r="K38" s="56" t="s">
        <v>181</v>
      </c>
      <c r="L38" s="68" t="s">
        <v>181</v>
      </c>
      <c r="M38" s="152" t="s">
        <v>181</v>
      </c>
      <c r="N38" s="152" t="s">
        <v>181</v>
      </c>
      <c r="O38" s="402">
        <f>SUM(O27:O36)</f>
        <v>0</v>
      </c>
      <c r="P38" s="69" t="s">
        <v>181</v>
      </c>
      <c r="Q38" s="152" t="s">
        <v>181</v>
      </c>
      <c r="R38" s="152" t="s">
        <v>181</v>
      </c>
      <c r="S38" s="152" t="s">
        <v>181</v>
      </c>
      <c r="T38" s="402">
        <f>SUM(T27:T36)</f>
        <v>0</v>
      </c>
      <c r="U38" s="69" t="s">
        <v>181</v>
      </c>
      <c r="V38" s="152" t="s">
        <v>181</v>
      </c>
      <c r="W38" s="152" t="s">
        <v>181</v>
      </c>
      <c r="X38" s="152" t="s">
        <v>181</v>
      </c>
      <c r="Y38" s="402">
        <f>SUM(Y27:Y36)</f>
        <v>0</v>
      </c>
      <c r="Z38" s="69" t="s">
        <v>181</v>
      </c>
      <c r="AA38" s="152" t="s">
        <v>181</v>
      </c>
      <c r="AB38" s="152" t="s">
        <v>181</v>
      </c>
      <c r="AC38" s="152" t="s">
        <v>181</v>
      </c>
      <c r="AD38" s="402">
        <f>SUM(AD27:AD36)</f>
        <v>0</v>
      </c>
      <c r="AE38" s="69" t="s">
        <v>181</v>
      </c>
      <c r="AF38" s="152" t="s">
        <v>181</v>
      </c>
      <c r="AG38" s="152" t="s">
        <v>181</v>
      </c>
      <c r="AH38" s="152" t="s">
        <v>181</v>
      </c>
      <c r="AI38" s="402">
        <f>SUM(AI27:AI36)</f>
        <v>0</v>
      </c>
      <c r="AJ38" s="69" t="s">
        <v>181</v>
      </c>
      <c r="AK38" s="152" t="s">
        <v>181</v>
      </c>
      <c r="AL38" s="152" t="s">
        <v>181</v>
      </c>
      <c r="AM38" s="152" t="s">
        <v>181</v>
      </c>
      <c r="AN38" s="402">
        <f>SUM(AN27:AN36)</f>
        <v>0</v>
      </c>
      <c r="AO38" s="75" t="s">
        <v>181</v>
      </c>
      <c r="AP38" s="185" t="s">
        <v>181</v>
      </c>
      <c r="AQ38" s="193">
        <f>SUM(O38:AN38)</f>
        <v>0</v>
      </c>
      <c r="AR38" s="188" t="s">
        <v>181</v>
      </c>
      <c r="AS38" s="731"/>
      <c r="AT38" s="553"/>
      <c r="AU38" s="553"/>
      <c r="AV38" s="553"/>
      <c r="AW38" s="553"/>
      <c r="AX38" s="553"/>
      <c r="AY38" s="553"/>
      <c r="AZ38" s="553"/>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3"/>
      <c r="CW38" s="553"/>
      <c r="CX38" s="553"/>
      <c r="CY38" s="553"/>
      <c r="CZ38" s="553"/>
      <c r="DA38" s="553"/>
      <c r="DB38" s="553"/>
      <c r="DC38" s="553"/>
      <c r="DD38" s="553"/>
      <c r="DE38" s="553"/>
      <c r="DF38" s="553"/>
      <c r="DG38" s="553"/>
      <c r="DH38" s="553"/>
      <c r="DI38" s="554"/>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127"/>
      <c r="EL38" s="127"/>
      <c r="EM38" s="127"/>
      <c r="EN38" s="127"/>
    </row>
    <row r="39" spans="1:144" s="58" customFormat="1" ht="9.9499999999999993" customHeight="1" thickBot="1">
      <c r="A39" s="55" t="s">
        <v>181</v>
      </c>
      <c r="B39" s="56" t="s">
        <v>138</v>
      </c>
      <c r="C39" s="56" t="s">
        <v>181</v>
      </c>
      <c r="D39" s="56" t="s">
        <v>181</v>
      </c>
      <c r="E39" s="56" t="s">
        <v>181</v>
      </c>
      <c r="F39" s="56" t="s">
        <v>181</v>
      </c>
      <c r="G39" s="56" t="s">
        <v>181</v>
      </c>
      <c r="H39" s="56" t="s">
        <v>181</v>
      </c>
      <c r="I39" s="56" t="s">
        <v>181</v>
      </c>
      <c r="J39" s="56" t="s">
        <v>181</v>
      </c>
      <c r="K39" s="56" t="s">
        <v>181</v>
      </c>
      <c r="L39" s="68" t="s">
        <v>181</v>
      </c>
      <c r="M39" s="152" t="s">
        <v>181</v>
      </c>
      <c r="N39" s="152" t="s">
        <v>181</v>
      </c>
      <c r="O39" s="401" t="s">
        <v>181</v>
      </c>
      <c r="P39" s="152" t="s">
        <v>181</v>
      </c>
      <c r="Q39" s="68" t="s">
        <v>181</v>
      </c>
      <c r="R39" s="152" t="s">
        <v>181</v>
      </c>
      <c r="S39" s="152" t="s">
        <v>181</v>
      </c>
      <c r="T39" s="401" t="s">
        <v>181</v>
      </c>
      <c r="U39" s="152" t="s">
        <v>181</v>
      </c>
      <c r="V39" s="68" t="s">
        <v>181</v>
      </c>
      <c r="W39" s="152" t="s">
        <v>181</v>
      </c>
      <c r="X39" s="152" t="s">
        <v>181</v>
      </c>
      <c r="Y39" s="401" t="s">
        <v>181</v>
      </c>
      <c r="Z39" s="152" t="s">
        <v>181</v>
      </c>
      <c r="AA39" s="68" t="s">
        <v>181</v>
      </c>
      <c r="AB39" s="152" t="s">
        <v>181</v>
      </c>
      <c r="AC39" s="152" t="s">
        <v>181</v>
      </c>
      <c r="AD39" s="401" t="s">
        <v>181</v>
      </c>
      <c r="AE39" s="152" t="s">
        <v>181</v>
      </c>
      <c r="AF39" s="68" t="s">
        <v>181</v>
      </c>
      <c r="AG39" s="152" t="s">
        <v>181</v>
      </c>
      <c r="AH39" s="152" t="s">
        <v>181</v>
      </c>
      <c r="AI39" s="401" t="s">
        <v>181</v>
      </c>
      <c r="AJ39" s="152" t="s">
        <v>181</v>
      </c>
      <c r="AK39" s="68" t="s">
        <v>181</v>
      </c>
      <c r="AL39" s="152" t="s">
        <v>181</v>
      </c>
      <c r="AM39" s="152" t="s">
        <v>181</v>
      </c>
      <c r="AN39" s="401" t="s">
        <v>181</v>
      </c>
      <c r="AO39" s="85" t="s">
        <v>181</v>
      </c>
      <c r="AP39" s="187" t="s">
        <v>181</v>
      </c>
      <c r="AQ39" s="185" t="s">
        <v>181</v>
      </c>
      <c r="AR39" s="188" t="s">
        <v>181</v>
      </c>
      <c r="AS39" s="731"/>
      <c r="AT39" s="553"/>
      <c r="AU39" s="553"/>
      <c r="AV39" s="553"/>
      <c r="AW39" s="553"/>
      <c r="AX39" s="553"/>
      <c r="AY39" s="553"/>
      <c r="AZ39" s="553"/>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3"/>
      <c r="CW39" s="553"/>
      <c r="CX39" s="553"/>
      <c r="CY39" s="553"/>
      <c r="CZ39" s="553"/>
      <c r="DA39" s="553"/>
      <c r="DB39" s="553"/>
      <c r="DC39" s="553"/>
      <c r="DD39" s="553"/>
      <c r="DE39" s="553"/>
      <c r="DF39" s="553"/>
      <c r="DG39" s="553"/>
      <c r="DH39" s="553"/>
      <c r="DI39" s="554"/>
      <c r="DJ39" s="554"/>
      <c r="DK39" s="554"/>
      <c r="DL39" s="554"/>
      <c r="DM39" s="554"/>
      <c r="DN39" s="554"/>
      <c r="DO39" s="554"/>
      <c r="DP39" s="554"/>
      <c r="DQ39" s="554"/>
      <c r="DR39" s="554"/>
      <c r="DS39" s="554"/>
      <c r="DT39" s="554"/>
      <c r="DU39" s="554"/>
      <c r="DV39" s="554"/>
      <c r="DW39" s="554"/>
      <c r="DX39" s="554"/>
      <c r="DY39" s="554"/>
      <c r="DZ39" s="554"/>
      <c r="EA39" s="554"/>
      <c r="EB39" s="554"/>
      <c r="EC39" s="554"/>
      <c r="ED39" s="554"/>
      <c r="EE39" s="554"/>
      <c r="EF39" s="554"/>
      <c r="EG39" s="554"/>
      <c r="EH39" s="554"/>
      <c r="EI39" s="554"/>
      <c r="EJ39" s="554"/>
      <c r="EK39" s="127"/>
      <c r="EL39" s="127"/>
      <c r="EM39" s="127"/>
      <c r="EN39" s="127"/>
    </row>
    <row r="40" spans="1:144" s="58" customFormat="1" ht="30" customHeight="1">
      <c r="A40" s="518"/>
      <c r="B40" s="1370" t="s">
        <v>193</v>
      </c>
      <c r="C40" s="1371"/>
      <c r="D40" s="1371"/>
      <c r="E40" s="1371"/>
      <c r="F40" s="1371"/>
      <c r="G40" s="1372" t="s">
        <v>389</v>
      </c>
      <c r="H40" s="1372"/>
      <c r="I40" s="1372"/>
      <c r="J40" s="768"/>
      <c r="K40" s="84" t="s">
        <v>181</v>
      </c>
      <c r="L40" s="1373"/>
      <c r="M40" s="1374"/>
      <c r="N40" s="1374"/>
      <c r="O40" s="521" t="s">
        <v>181</v>
      </c>
      <c r="P40" s="769" t="s">
        <v>181</v>
      </c>
      <c r="Q40" s="520" t="s">
        <v>181</v>
      </c>
      <c r="R40" s="520" t="s">
        <v>181</v>
      </c>
      <c r="S40" s="520" t="s">
        <v>181</v>
      </c>
      <c r="T40" s="521" t="s">
        <v>181</v>
      </c>
      <c r="U40" s="769" t="s">
        <v>181</v>
      </c>
      <c r="V40" s="520" t="s">
        <v>181</v>
      </c>
      <c r="W40" s="520" t="s">
        <v>181</v>
      </c>
      <c r="X40" s="520" t="s">
        <v>181</v>
      </c>
      <c r="Y40" s="521" t="s">
        <v>181</v>
      </c>
      <c r="Z40" s="769" t="s">
        <v>181</v>
      </c>
      <c r="AA40" s="520" t="s">
        <v>181</v>
      </c>
      <c r="AB40" s="520" t="s">
        <v>181</v>
      </c>
      <c r="AC40" s="520" t="s">
        <v>181</v>
      </c>
      <c r="AD40" s="521" t="s">
        <v>181</v>
      </c>
      <c r="AE40" s="769" t="s">
        <v>181</v>
      </c>
      <c r="AF40" s="520" t="s">
        <v>181</v>
      </c>
      <c r="AG40" s="520" t="s">
        <v>181</v>
      </c>
      <c r="AH40" s="520" t="s">
        <v>181</v>
      </c>
      <c r="AI40" s="521" t="s">
        <v>181</v>
      </c>
      <c r="AJ40" s="769" t="s">
        <v>181</v>
      </c>
      <c r="AK40" s="520" t="s">
        <v>181</v>
      </c>
      <c r="AL40" s="520" t="s">
        <v>181</v>
      </c>
      <c r="AM40" s="520" t="s">
        <v>181</v>
      </c>
      <c r="AN40" s="521" t="s">
        <v>181</v>
      </c>
      <c r="AO40" s="770" t="s">
        <v>181</v>
      </c>
      <c r="AP40" s="524" t="s">
        <v>181</v>
      </c>
      <c r="AQ40" s="524" t="s">
        <v>181</v>
      </c>
      <c r="AR40" s="525" t="s">
        <v>181</v>
      </c>
      <c r="AS40" s="729"/>
      <c r="AT40" s="56" t="s">
        <v>181</v>
      </c>
      <c r="AU40" s="56" t="s">
        <v>181</v>
      </c>
      <c r="AV40" s="56" t="s">
        <v>181</v>
      </c>
      <c r="AW40" s="56" t="s">
        <v>181</v>
      </c>
      <c r="AX40" s="56" t="s">
        <v>181</v>
      </c>
      <c r="AY40" s="56" t="s">
        <v>181</v>
      </c>
      <c r="AZ40" s="56" t="s">
        <v>181</v>
      </c>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56" t="s">
        <v>181</v>
      </c>
      <c r="CW40" s="56" t="s">
        <v>181</v>
      </c>
      <c r="CX40" s="56" t="s">
        <v>181</v>
      </c>
      <c r="CY40" s="56" t="s">
        <v>181</v>
      </c>
      <c r="CZ40" s="56" t="s">
        <v>181</v>
      </c>
      <c r="DA40" s="56" t="s">
        <v>181</v>
      </c>
      <c r="DB40" s="56" t="s">
        <v>181</v>
      </c>
      <c r="DC40" s="56" t="s">
        <v>181</v>
      </c>
      <c r="DD40" s="56" t="s">
        <v>181</v>
      </c>
      <c r="DE40" s="56" t="s">
        <v>181</v>
      </c>
      <c r="DF40" s="56" t="s">
        <v>181</v>
      </c>
      <c r="DG40" s="56" t="s">
        <v>181</v>
      </c>
      <c r="DH40" s="56" t="s">
        <v>181</v>
      </c>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row>
    <row r="41" spans="1:144" s="58" customFormat="1" ht="20.25" customHeight="1">
      <c r="A41" s="55" t="s">
        <v>181</v>
      </c>
      <c r="B41" s="56">
        <v>1</v>
      </c>
      <c r="C41" s="74">
        <v>0</v>
      </c>
      <c r="D41" s="1068" t="s">
        <v>195</v>
      </c>
      <c r="E41" s="966"/>
      <c r="F41" s="966"/>
      <c r="G41" s="56" t="s">
        <v>181</v>
      </c>
      <c r="H41" s="101"/>
      <c r="I41" s="56" t="s">
        <v>181</v>
      </c>
      <c r="J41" s="105">
        <v>0.28000000000000003</v>
      </c>
      <c r="K41" s="56" t="s">
        <v>181</v>
      </c>
      <c r="L41" s="68" t="s">
        <v>181</v>
      </c>
      <c r="M41" s="74"/>
      <c r="N41" s="152" t="s">
        <v>181</v>
      </c>
      <c r="O41" s="400">
        <f t="shared" ref="O41:O60" si="51">ROUND(H41*AT41*M41,$AQ$257)</f>
        <v>0</v>
      </c>
      <c r="P41" s="69" t="s">
        <v>181</v>
      </c>
      <c r="Q41" s="152" t="s">
        <v>181</v>
      </c>
      <c r="R41" s="74"/>
      <c r="S41" s="152" t="s">
        <v>181</v>
      </c>
      <c r="T41" s="400">
        <f t="shared" ref="T41:T60" si="52">ROUND($H41*AU41*R41,$AQ$257)</f>
        <v>0</v>
      </c>
      <c r="U41" s="69" t="s">
        <v>181</v>
      </c>
      <c r="V41" s="152" t="s">
        <v>181</v>
      </c>
      <c r="W41" s="74"/>
      <c r="X41" s="152" t="s">
        <v>181</v>
      </c>
      <c r="Y41" s="400">
        <f t="shared" ref="Y41:Y60" si="53">ROUND($H41*AV41*W41,$AQ$257)</f>
        <v>0</v>
      </c>
      <c r="Z41" s="69" t="s">
        <v>181</v>
      </c>
      <c r="AA41" s="152" t="s">
        <v>181</v>
      </c>
      <c r="AB41" s="74"/>
      <c r="AC41" s="152" t="s">
        <v>181</v>
      </c>
      <c r="AD41" s="400">
        <f t="shared" ref="AD41:AD60" si="54">ROUND($H41*AW41*AB41,$AQ$257)</f>
        <v>0</v>
      </c>
      <c r="AE41" s="69" t="s">
        <v>181</v>
      </c>
      <c r="AF41" s="152" t="s">
        <v>181</v>
      </c>
      <c r="AG41" s="74"/>
      <c r="AH41" s="152" t="s">
        <v>181</v>
      </c>
      <c r="AI41" s="400">
        <f t="shared" ref="AI41:AI60" si="55">ROUND($H41*AX41*AG41,$AQ$257)</f>
        <v>0</v>
      </c>
      <c r="AJ41" s="69" t="s">
        <v>181</v>
      </c>
      <c r="AK41" s="152" t="s">
        <v>181</v>
      </c>
      <c r="AL41" s="74"/>
      <c r="AM41" s="152" t="s">
        <v>181</v>
      </c>
      <c r="AN41" s="400">
        <f t="shared" ref="AN41:AN60" si="56">ROUND($H41*AY41*AL41,$AQ$257)</f>
        <v>0</v>
      </c>
      <c r="AO41" s="75" t="s">
        <v>181</v>
      </c>
      <c r="AP41" s="185" t="s">
        <v>181</v>
      </c>
      <c r="AQ41" s="52">
        <f>SUM(O41+T41+Y41+AD41+AN41+AI41)</f>
        <v>0</v>
      </c>
      <c r="AR41" s="188" t="s">
        <v>181</v>
      </c>
      <c r="AS41" s="729"/>
      <c r="AT41" s="76">
        <v>1.03</v>
      </c>
      <c r="AU41" s="76">
        <f t="shared" ref="AU41:AY56" si="57">1.03*AT41</f>
        <v>1.0609</v>
      </c>
      <c r="AV41" s="76">
        <f t="shared" si="57"/>
        <v>1.092727</v>
      </c>
      <c r="AW41" s="76">
        <f t="shared" si="57"/>
        <v>1.1255088100000001</v>
      </c>
      <c r="AX41" s="76">
        <f t="shared" si="57"/>
        <v>1.1592740743000001</v>
      </c>
      <c r="AY41" s="76">
        <f t="shared" si="57"/>
        <v>1.1940522965290001</v>
      </c>
      <c r="AZ41" s="51">
        <f t="shared" ref="AZ41:AZ60" si="58">ROUND((2080/12)*M41,2)</f>
        <v>0</v>
      </c>
      <c r="BA41" s="51">
        <f t="shared" ref="BA41:BA60" si="59">ROUND((2080/12)*R41,2)</f>
        <v>0</v>
      </c>
      <c r="BB41" s="51">
        <f t="shared" ref="BB41:BB60" si="60">ROUND((2080/12)*W41,2)</f>
        <v>0</v>
      </c>
      <c r="BC41" s="51">
        <f t="shared" ref="BC41:BC60" si="61">ROUND((2080/12)*AB41,2)</f>
        <v>0</v>
      </c>
      <c r="BD41" s="51">
        <f t="shared" ref="BD41:BD60" si="62">ROUND((2080/12)*AG41,2)</f>
        <v>0</v>
      </c>
      <c r="BE41" s="51">
        <f t="shared" ref="BE41:BE60" si="63">ROUND((2080/12)*AL41,2)</f>
        <v>0</v>
      </c>
      <c r="BF41" s="127"/>
      <c r="BG41" s="127"/>
      <c r="BH41" s="127"/>
      <c r="BI41" s="127"/>
      <c r="BJ41" s="127"/>
      <c r="BK41" s="127"/>
      <c r="BL41" s="738">
        <f t="shared" ref="BL41:BL60" si="64">ROUND((M41/12),3)</f>
        <v>0</v>
      </c>
      <c r="BM41" s="738">
        <f t="shared" ref="BM41:BM60" si="65">ROUND((R41/12),3)</f>
        <v>0</v>
      </c>
      <c r="BN41" s="738">
        <f t="shared" ref="BN41:BN60" si="66">ROUND((W41/12),3)</f>
        <v>0</v>
      </c>
      <c r="BO41" s="738">
        <f t="shared" ref="BO41:BO60" si="67">ROUND((AB41/12),3)</f>
        <v>0</v>
      </c>
      <c r="BP41" s="738">
        <f t="shared" ref="BP41:BP60" si="68">ROUND((AG41/12),3)</f>
        <v>0</v>
      </c>
      <c r="BQ41" s="738">
        <f t="shared" ref="BQ41:BQ60" si="69">ROUND((AL41/12),3)</f>
        <v>0</v>
      </c>
      <c r="BR41" s="741">
        <f t="shared" ref="BR41:BW41" si="70">ROUND(AT41*$H41,2)</f>
        <v>0</v>
      </c>
      <c r="BS41" s="741">
        <f t="shared" si="70"/>
        <v>0</v>
      </c>
      <c r="BT41" s="741">
        <f t="shared" si="70"/>
        <v>0</v>
      </c>
      <c r="BU41" s="741">
        <f t="shared" si="70"/>
        <v>0</v>
      </c>
      <c r="BV41" s="741">
        <f t="shared" si="70"/>
        <v>0</v>
      </c>
      <c r="BW41" s="741">
        <f t="shared" si="70"/>
        <v>0</v>
      </c>
      <c r="BX41" s="742">
        <f t="shared" ref="BX41:CC41" si="71">BR41</f>
        <v>0</v>
      </c>
      <c r="BY41" s="742">
        <f t="shared" si="71"/>
        <v>0</v>
      </c>
      <c r="BZ41" s="742">
        <f t="shared" si="71"/>
        <v>0</v>
      </c>
      <c r="CA41" s="742">
        <f t="shared" si="71"/>
        <v>0</v>
      </c>
      <c r="CB41" s="742">
        <f t="shared" si="71"/>
        <v>0</v>
      </c>
      <c r="CC41" s="742">
        <f t="shared" si="71"/>
        <v>0</v>
      </c>
      <c r="CD41" s="736">
        <f t="shared" ref="CD41:CI41" si="72">BR41</f>
        <v>0</v>
      </c>
      <c r="CE41" s="736">
        <f t="shared" si="72"/>
        <v>0</v>
      </c>
      <c r="CF41" s="736">
        <f t="shared" si="72"/>
        <v>0</v>
      </c>
      <c r="CG41" s="736">
        <f t="shared" si="72"/>
        <v>0</v>
      </c>
      <c r="CH41" s="736">
        <f t="shared" si="72"/>
        <v>0</v>
      </c>
      <c r="CI41" s="736">
        <f t="shared" si="72"/>
        <v>0</v>
      </c>
      <c r="CJ41" s="745">
        <f t="shared" ref="CJ41:CO41" si="73">AZ41</f>
        <v>0</v>
      </c>
      <c r="CK41" s="745">
        <f t="shared" si="73"/>
        <v>0</v>
      </c>
      <c r="CL41" s="745">
        <f t="shared" si="73"/>
        <v>0</v>
      </c>
      <c r="CM41" s="745">
        <f t="shared" si="73"/>
        <v>0</v>
      </c>
      <c r="CN41" s="745">
        <f t="shared" si="73"/>
        <v>0</v>
      </c>
      <c r="CO41" s="745">
        <f t="shared" si="73"/>
        <v>0</v>
      </c>
      <c r="CP41" s="677" t="e">
        <f t="shared" ref="CP41:CP60" si="74">ROUND(O41/M41/173.33,2)</f>
        <v>#DIV/0!</v>
      </c>
      <c r="CQ41" s="677" t="e">
        <f t="shared" ref="CQ41:CQ60" si="75">ROUND(T41/R41/173.33,2)</f>
        <v>#DIV/0!</v>
      </c>
      <c r="CR41" s="677" t="e">
        <f t="shared" ref="CR41:CR60" si="76">ROUND(Y41/W41/173.33,2)</f>
        <v>#DIV/0!</v>
      </c>
      <c r="CS41" s="677" t="e">
        <f t="shared" ref="CS41:CS60" si="77">ROUND(AD41/AB41/173.33,2)</f>
        <v>#DIV/0!</v>
      </c>
      <c r="CT41" s="677" t="e">
        <f t="shared" ref="CT41:CT60" si="78">ROUND(AI41/AG41/173.33,2)</f>
        <v>#DIV/0!</v>
      </c>
      <c r="CU41" s="677" t="e">
        <f t="shared" ref="CU41:CU60" si="79">ROUND(AN41/AL41/173.33,2)</f>
        <v>#DIV/0!</v>
      </c>
      <c r="CV41" s="764" t="e">
        <f t="shared" ref="CV41:DA41" si="80">ROUND(CP41+(CP41*$J41),2)</f>
        <v>#DIV/0!</v>
      </c>
      <c r="CW41" s="764" t="e">
        <f t="shared" si="80"/>
        <v>#DIV/0!</v>
      </c>
      <c r="CX41" s="764" t="e">
        <f t="shared" si="80"/>
        <v>#DIV/0!</v>
      </c>
      <c r="CY41" s="764" t="e">
        <f t="shared" si="80"/>
        <v>#DIV/0!</v>
      </c>
      <c r="CZ41" s="764" t="e">
        <f t="shared" si="80"/>
        <v>#DIV/0!</v>
      </c>
      <c r="DA41" s="764" t="e">
        <f t="shared" si="80"/>
        <v>#DIV/0!</v>
      </c>
      <c r="DB41" s="680" t="e">
        <f t="shared" ref="DB41:DG41" si="81">ROUND(CV41+(CV41*($J$243+$J$242)),2)</f>
        <v>#DIV/0!</v>
      </c>
      <c r="DC41" s="680" t="e">
        <f t="shared" si="81"/>
        <v>#DIV/0!</v>
      </c>
      <c r="DD41" s="680" t="e">
        <f t="shared" si="81"/>
        <v>#DIV/0!</v>
      </c>
      <c r="DE41" s="680" t="e">
        <f t="shared" si="81"/>
        <v>#DIV/0!</v>
      </c>
      <c r="DF41" s="680" t="e">
        <f t="shared" si="81"/>
        <v>#DIV/0!</v>
      </c>
      <c r="DG41" s="680" t="e">
        <f t="shared" si="81"/>
        <v>#DIV/0!</v>
      </c>
      <c r="DH41" s="766">
        <f>ROUND($J41*O41, 'Initial Information'!B44)</f>
        <v>0</v>
      </c>
      <c r="DI41" s="766">
        <f>ROUND($J41*T41, 'Initial Information'!C44)</f>
        <v>0</v>
      </c>
      <c r="DJ41" s="766">
        <f>ROUND($J41*Y41, 'Initial Information'!D44)</f>
        <v>0</v>
      </c>
      <c r="DK41" s="766">
        <f>ROUND($J41*AD41, 'Initial Information'!E44)</f>
        <v>0</v>
      </c>
      <c r="DL41" s="766">
        <f>ROUND($J41*AI41, 'Initial Information'!F44)</f>
        <v>0</v>
      </c>
      <c r="DM41" s="766">
        <f>ROUND($J41*AN41, 'Initial Information'!G44)</f>
        <v>0</v>
      </c>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row>
    <row r="42" spans="1:144" s="58" customFormat="1" ht="20.25" customHeight="1">
      <c r="A42" s="55" t="s">
        <v>181</v>
      </c>
      <c r="B42" s="56">
        <v>2</v>
      </c>
      <c r="C42" s="74">
        <v>0</v>
      </c>
      <c r="D42" s="1068" t="s">
        <v>195</v>
      </c>
      <c r="E42" s="966"/>
      <c r="F42" s="966"/>
      <c r="G42" s="56" t="s">
        <v>181</v>
      </c>
      <c r="H42" s="101"/>
      <c r="I42" s="56" t="s">
        <v>181</v>
      </c>
      <c r="J42" s="105">
        <v>0.28000000000000003</v>
      </c>
      <c r="K42" s="56" t="s">
        <v>181</v>
      </c>
      <c r="L42" s="68" t="s">
        <v>181</v>
      </c>
      <c r="M42" s="74"/>
      <c r="N42" s="152" t="s">
        <v>181</v>
      </c>
      <c r="O42" s="400">
        <f t="shared" si="51"/>
        <v>0</v>
      </c>
      <c r="P42" s="69" t="s">
        <v>181</v>
      </c>
      <c r="Q42" s="152" t="s">
        <v>181</v>
      </c>
      <c r="R42" s="74"/>
      <c r="S42" s="152" t="s">
        <v>181</v>
      </c>
      <c r="T42" s="400">
        <f t="shared" si="52"/>
        <v>0</v>
      </c>
      <c r="U42" s="69" t="s">
        <v>181</v>
      </c>
      <c r="V42" s="152" t="s">
        <v>181</v>
      </c>
      <c r="W42" s="74"/>
      <c r="X42" s="152" t="s">
        <v>181</v>
      </c>
      <c r="Y42" s="400">
        <f t="shared" si="53"/>
        <v>0</v>
      </c>
      <c r="Z42" s="69" t="s">
        <v>181</v>
      </c>
      <c r="AA42" s="152" t="s">
        <v>181</v>
      </c>
      <c r="AB42" s="74"/>
      <c r="AC42" s="152" t="s">
        <v>181</v>
      </c>
      <c r="AD42" s="400">
        <f t="shared" si="54"/>
        <v>0</v>
      </c>
      <c r="AE42" s="69" t="s">
        <v>181</v>
      </c>
      <c r="AF42" s="152" t="s">
        <v>181</v>
      </c>
      <c r="AG42" s="74"/>
      <c r="AH42" s="152" t="s">
        <v>181</v>
      </c>
      <c r="AI42" s="400">
        <f t="shared" si="55"/>
        <v>0</v>
      </c>
      <c r="AJ42" s="69" t="s">
        <v>181</v>
      </c>
      <c r="AK42" s="152" t="s">
        <v>181</v>
      </c>
      <c r="AL42" s="74"/>
      <c r="AM42" s="152" t="s">
        <v>181</v>
      </c>
      <c r="AN42" s="400">
        <f t="shared" si="56"/>
        <v>0</v>
      </c>
      <c r="AO42" s="75" t="s">
        <v>181</v>
      </c>
      <c r="AP42" s="185" t="s">
        <v>181</v>
      </c>
      <c r="AQ42" s="52">
        <f t="shared" ref="AQ42:AQ60" si="82">SUM(O42+T42+Y42+AD42+AN42+AI42)</f>
        <v>0</v>
      </c>
      <c r="AR42" s="188" t="s">
        <v>181</v>
      </c>
      <c r="AS42" s="729"/>
      <c r="AT42" s="76">
        <v>1.03</v>
      </c>
      <c r="AU42" s="76">
        <f t="shared" si="57"/>
        <v>1.0609</v>
      </c>
      <c r="AV42" s="76">
        <f t="shared" si="57"/>
        <v>1.092727</v>
      </c>
      <c r="AW42" s="76">
        <f t="shared" si="57"/>
        <v>1.1255088100000001</v>
      </c>
      <c r="AX42" s="76">
        <f t="shared" si="57"/>
        <v>1.1592740743000001</v>
      </c>
      <c r="AY42" s="76">
        <f t="shared" si="57"/>
        <v>1.1940522965290001</v>
      </c>
      <c r="AZ42" s="51">
        <f t="shared" si="58"/>
        <v>0</v>
      </c>
      <c r="BA42" s="51">
        <f t="shared" si="59"/>
        <v>0</v>
      </c>
      <c r="BB42" s="51">
        <f t="shared" si="60"/>
        <v>0</v>
      </c>
      <c r="BC42" s="51">
        <f t="shared" si="61"/>
        <v>0</v>
      </c>
      <c r="BD42" s="51">
        <f t="shared" si="62"/>
        <v>0</v>
      </c>
      <c r="BE42" s="51">
        <f t="shared" si="63"/>
        <v>0</v>
      </c>
      <c r="BF42" s="127"/>
      <c r="BG42" s="127"/>
      <c r="BH42" s="127"/>
      <c r="BI42" s="127"/>
      <c r="BJ42" s="127"/>
      <c r="BK42" s="127"/>
      <c r="BL42" s="738">
        <f t="shared" si="64"/>
        <v>0</v>
      </c>
      <c r="BM42" s="738">
        <f t="shared" si="65"/>
        <v>0</v>
      </c>
      <c r="BN42" s="738">
        <f t="shared" si="66"/>
        <v>0</v>
      </c>
      <c r="BO42" s="738">
        <f t="shared" si="67"/>
        <v>0</v>
      </c>
      <c r="BP42" s="738">
        <f t="shared" si="68"/>
        <v>0</v>
      </c>
      <c r="BQ42" s="738">
        <f t="shared" si="69"/>
        <v>0</v>
      </c>
      <c r="BR42" s="741">
        <f t="shared" ref="BR42:BW60" si="83">ROUND(AT42*$H42,2)</f>
        <v>0</v>
      </c>
      <c r="BS42" s="741">
        <f t="shared" si="83"/>
        <v>0</v>
      </c>
      <c r="BT42" s="741">
        <f t="shared" si="83"/>
        <v>0</v>
      </c>
      <c r="BU42" s="741">
        <f t="shared" si="83"/>
        <v>0</v>
      </c>
      <c r="BV42" s="741">
        <f t="shared" si="83"/>
        <v>0</v>
      </c>
      <c r="BW42" s="741">
        <f t="shared" si="83"/>
        <v>0</v>
      </c>
      <c r="BX42" s="744"/>
      <c r="BY42" s="744"/>
      <c r="BZ42" s="744"/>
      <c r="CA42" s="744"/>
      <c r="CB42" s="744"/>
      <c r="CC42" s="744"/>
      <c r="CD42" s="740">
        <f t="shared" ref="CD42:CI57" si="84">BR42*12</f>
        <v>0</v>
      </c>
      <c r="CE42" s="740">
        <f t="shared" si="84"/>
        <v>0</v>
      </c>
      <c r="CF42" s="740">
        <f t="shared" si="84"/>
        <v>0</v>
      </c>
      <c r="CG42" s="740">
        <f t="shared" si="84"/>
        <v>0</v>
      </c>
      <c r="CH42" s="740">
        <f t="shared" si="84"/>
        <v>0</v>
      </c>
      <c r="CI42" s="740">
        <f t="shared" si="84"/>
        <v>0</v>
      </c>
      <c r="CJ42" s="746" t="s">
        <v>1208</v>
      </c>
      <c r="CK42" s="746" t="s">
        <v>1208</v>
      </c>
      <c r="CL42" s="746" t="s">
        <v>1208</v>
      </c>
      <c r="CM42" s="746" t="s">
        <v>1208</v>
      </c>
      <c r="CN42" s="746" t="s">
        <v>1208</v>
      </c>
      <c r="CO42" s="746" t="s">
        <v>1208</v>
      </c>
      <c r="CP42" s="677" t="e">
        <f t="shared" si="74"/>
        <v>#DIV/0!</v>
      </c>
      <c r="CQ42" s="677" t="e">
        <f t="shared" si="75"/>
        <v>#DIV/0!</v>
      </c>
      <c r="CR42" s="677" t="e">
        <f t="shared" si="76"/>
        <v>#DIV/0!</v>
      </c>
      <c r="CS42" s="677" t="e">
        <f t="shared" si="77"/>
        <v>#DIV/0!</v>
      </c>
      <c r="CT42" s="677" t="e">
        <f t="shared" si="78"/>
        <v>#DIV/0!</v>
      </c>
      <c r="CU42" s="677" t="e">
        <f t="shared" si="79"/>
        <v>#DIV/0!</v>
      </c>
      <c r="CV42" s="764" t="e">
        <f t="shared" ref="CV42:DA60" si="85">ROUND(CP42+(CP42*$J42),2)</f>
        <v>#DIV/0!</v>
      </c>
      <c r="CW42" s="764" t="e">
        <f t="shared" si="85"/>
        <v>#DIV/0!</v>
      </c>
      <c r="CX42" s="764" t="e">
        <f t="shared" si="85"/>
        <v>#DIV/0!</v>
      </c>
      <c r="CY42" s="764" t="e">
        <f t="shared" si="85"/>
        <v>#DIV/0!</v>
      </c>
      <c r="CZ42" s="764" t="e">
        <f t="shared" si="85"/>
        <v>#DIV/0!</v>
      </c>
      <c r="DA42" s="764" t="e">
        <f t="shared" si="85"/>
        <v>#DIV/0!</v>
      </c>
      <c r="DB42" s="680" t="e">
        <f t="shared" ref="DB42:DG60" si="86">ROUND(CV42+(CV42*($J$243+$J$242)),2)</f>
        <v>#DIV/0!</v>
      </c>
      <c r="DC42" s="680" t="e">
        <f t="shared" si="86"/>
        <v>#DIV/0!</v>
      </c>
      <c r="DD42" s="680" t="e">
        <f t="shared" si="86"/>
        <v>#DIV/0!</v>
      </c>
      <c r="DE42" s="680" t="e">
        <f t="shared" si="86"/>
        <v>#DIV/0!</v>
      </c>
      <c r="DF42" s="680" t="e">
        <f t="shared" si="86"/>
        <v>#DIV/0!</v>
      </c>
      <c r="DG42" s="680" t="e">
        <f t="shared" si="86"/>
        <v>#DIV/0!</v>
      </c>
      <c r="DH42" s="766">
        <f>ROUND($J42*O42, 'Initial Information'!B45)</f>
        <v>0</v>
      </c>
      <c r="DI42" s="766">
        <f>ROUND($J42*T42, 'Initial Information'!C45)</f>
        <v>0</v>
      </c>
      <c r="DJ42" s="766">
        <f>ROUND($J42*Y42, 'Initial Information'!D45)</f>
        <v>0</v>
      </c>
      <c r="DK42" s="766">
        <f>ROUND($J42*AD42, 'Initial Information'!E45)</f>
        <v>0</v>
      </c>
      <c r="DL42" s="766">
        <f>ROUND($J42*AI42, 'Initial Information'!F45)</f>
        <v>0</v>
      </c>
      <c r="DM42" s="766">
        <f>ROUND($J42*AN42, 'Initial Information'!G45)</f>
        <v>0</v>
      </c>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row>
    <row r="43" spans="1:144" s="58" customFormat="1" ht="20.25" customHeight="1">
      <c r="A43" s="55" t="s">
        <v>181</v>
      </c>
      <c r="B43" s="56">
        <v>3</v>
      </c>
      <c r="C43" s="74">
        <v>0</v>
      </c>
      <c r="D43" s="1068" t="s">
        <v>195</v>
      </c>
      <c r="E43" s="966"/>
      <c r="F43" s="966"/>
      <c r="G43" s="56" t="s">
        <v>181</v>
      </c>
      <c r="H43" s="101"/>
      <c r="I43" s="56" t="s">
        <v>181</v>
      </c>
      <c r="J43" s="105">
        <v>0.28000000000000003</v>
      </c>
      <c r="K43" s="56" t="s">
        <v>181</v>
      </c>
      <c r="L43" s="68" t="s">
        <v>181</v>
      </c>
      <c r="M43" s="74"/>
      <c r="N43" s="152" t="s">
        <v>181</v>
      </c>
      <c r="O43" s="400">
        <f t="shared" si="51"/>
        <v>0</v>
      </c>
      <c r="P43" s="69" t="s">
        <v>181</v>
      </c>
      <c r="Q43" s="152" t="s">
        <v>181</v>
      </c>
      <c r="R43" s="74"/>
      <c r="S43" s="152" t="s">
        <v>181</v>
      </c>
      <c r="T43" s="400">
        <f t="shared" si="52"/>
        <v>0</v>
      </c>
      <c r="U43" s="69" t="s">
        <v>181</v>
      </c>
      <c r="V43" s="152" t="s">
        <v>181</v>
      </c>
      <c r="W43" s="74"/>
      <c r="X43" s="152" t="s">
        <v>181</v>
      </c>
      <c r="Y43" s="400">
        <f t="shared" si="53"/>
        <v>0</v>
      </c>
      <c r="Z43" s="69" t="s">
        <v>181</v>
      </c>
      <c r="AA43" s="152" t="s">
        <v>181</v>
      </c>
      <c r="AB43" s="74"/>
      <c r="AC43" s="152" t="s">
        <v>181</v>
      </c>
      <c r="AD43" s="400">
        <f t="shared" si="54"/>
        <v>0</v>
      </c>
      <c r="AE43" s="69" t="s">
        <v>181</v>
      </c>
      <c r="AF43" s="152" t="s">
        <v>181</v>
      </c>
      <c r="AG43" s="74"/>
      <c r="AH43" s="152" t="s">
        <v>181</v>
      </c>
      <c r="AI43" s="400">
        <f t="shared" si="55"/>
        <v>0</v>
      </c>
      <c r="AJ43" s="69" t="s">
        <v>181</v>
      </c>
      <c r="AK43" s="152" t="s">
        <v>181</v>
      </c>
      <c r="AL43" s="74"/>
      <c r="AM43" s="152" t="s">
        <v>181</v>
      </c>
      <c r="AN43" s="400">
        <f t="shared" si="56"/>
        <v>0</v>
      </c>
      <c r="AO43" s="75" t="s">
        <v>181</v>
      </c>
      <c r="AP43" s="185" t="s">
        <v>181</v>
      </c>
      <c r="AQ43" s="52">
        <f t="shared" si="82"/>
        <v>0</v>
      </c>
      <c r="AR43" s="188" t="s">
        <v>181</v>
      </c>
      <c r="AS43" s="729"/>
      <c r="AT43" s="76">
        <v>1.03</v>
      </c>
      <c r="AU43" s="76">
        <f t="shared" si="57"/>
        <v>1.0609</v>
      </c>
      <c r="AV43" s="76">
        <f t="shared" si="57"/>
        <v>1.092727</v>
      </c>
      <c r="AW43" s="76">
        <f t="shared" si="57"/>
        <v>1.1255088100000001</v>
      </c>
      <c r="AX43" s="76">
        <f t="shared" si="57"/>
        <v>1.1592740743000001</v>
      </c>
      <c r="AY43" s="76">
        <f t="shared" si="57"/>
        <v>1.1940522965290001</v>
      </c>
      <c r="AZ43" s="51">
        <f t="shared" si="58"/>
        <v>0</v>
      </c>
      <c r="BA43" s="51">
        <f t="shared" si="59"/>
        <v>0</v>
      </c>
      <c r="BB43" s="51">
        <f t="shared" si="60"/>
        <v>0</v>
      </c>
      <c r="BC43" s="51">
        <f t="shared" si="61"/>
        <v>0</v>
      </c>
      <c r="BD43" s="51">
        <f t="shared" si="62"/>
        <v>0</v>
      </c>
      <c r="BE43" s="51">
        <f t="shared" si="63"/>
        <v>0</v>
      </c>
      <c r="BF43" s="127"/>
      <c r="BG43" s="127"/>
      <c r="BH43" s="127"/>
      <c r="BI43" s="127"/>
      <c r="BJ43" s="127"/>
      <c r="BK43" s="127"/>
      <c r="BL43" s="738">
        <f t="shared" si="64"/>
        <v>0</v>
      </c>
      <c r="BM43" s="738">
        <f t="shared" si="65"/>
        <v>0</v>
      </c>
      <c r="BN43" s="738">
        <f t="shared" si="66"/>
        <v>0</v>
      </c>
      <c r="BO43" s="738">
        <f t="shared" si="67"/>
        <v>0</v>
      </c>
      <c r="BP43" s="738">
        <f t="shared" si="68"/>
        <v>0</v>
      </c>
      <c r="BQ43" s="738">
        <f t="shared" si="69"/>
        <v>0</v>
      </c>
      <c r="BR43" s="741">
        <f t="shared" si="83"/>
        <v>0</v>
      </c>
      <c r="BS43" s="741">
        <f t="shared" si="83"/>
        <v>0</v>
      </c>
      <c r="BT43" s="741">
        <f t="shared" si="83"/>
        <v>0</v>
      </c>
      <c r="BU43" s="741">
        <f t="shared" si="83"/>
        <v>0</v>
      </c>
      <c r="BV43" s="741">
        <f t="shared" si="83"/>
        <v>0</v>
      </c>
      <c r="BW43" s="741">
        <f t="shared" si="83"/>
        <v>0</v>
      </c>
      <c r="BX43" s="744"/>
      <c r="BY43" s="744"/>
      <c r="BZ43" s="744"/>
      <c r="CA43" s="744"/>
      <c r="CB43" s="744"/>
      <c r="CC43" s="744"/>
      <c r="CD43" s="740">
        <f t="shared" si="84"/>
        <v>0</v>
      </c>
      <c r="CE43" s="740">
        <f t="shared" si="84"/>
        <v>0</v>
      </c>
      <c r="CF43" s="740">
        <f t="shared" si="84"/>
        <v>0</v>
      </c>
      <c r="CG43" s="740">
        <f t="shared" si="84"/>
        <v>0</v>
      </c>
      <c r="CH43" s="740">
        <f t="shared" si="84"/>
        <v>0</v>
      </c>
      <c r="CI43" s="740">
        <f t="shared" si="84"/>
        <v>0</v>
      </c>
      <c r="CJ43" s="746" t="s">
        <v>1208</v>
      </c>
      <c r="CK43" s="746" t="s">
        <v>1208</v>
      </c>
      <c r="CL43" s="746" t="s">
        <v>1208</v>
      </c>
      <c r="CM43" s="746" t="s">
        <v>1208</v>
      </c>
      <c r="CN43" s="746" t="s">
        <v>1208</v>
      </c>
      <c r="CO43" s="746" t="s">
        <v>1208</v>
      </c>
      <c r="CP43" s="677" t="e">
        <f t="shared" si="74"/>
        <v>#DIV/0!</v>
      </c>
      <c r="CQ43" s="677" t="e">
        <f t="shared" si="75"/>
        <v>#DIV/0!</v>
      </c>
      <c r="CR43" s="677" t="e">
        <f t="shared" si="76"/>
        <v>#DIV/0!</v>
      </c>
      <c r="CS43" s="677" t="e">
        <f t="shared" si="77"/>
        <v>#DIV/0!</v>
      </c>
      <c r="CT43" s="677" t="e">
        <f t="shared" si="78"/>
        <v>#DIV/0!</v>
      </c>
      <c r="CU43" s="677" t="e">
        <f t="shared" si="79"/>
        <v>#DIV/0!</v>
      </c>
      <c r="CV43" s="764" t="e">
        <f t="shared" si="85"/>
        <v>#DIV/0!</v>
      </c>
      <c r="CW43" s="764" t="e">
        <f t="shared" si="85"/>
        <v>#DIV/0!</v>
      </c>
      <c r="CX43" s="764" t="e">
        <f t="shared" si="85"/>
        <v>#DIV/0!</v>
      </c>
      <c r="CY43" s="764" t="e">
        <f t="shared" si="85"/>
        <v>#DIV/0!</v>
      </c>
      <c r="CZ43" s="764" t="e">
        <f t="shared" si="85"/>
        <v>#DIV/0!</v>
      </c>
      <c r="DA43" s="764" t="e">
        <f t="shared" si="85"/>
        <v>#DIV/0!</v>
      </c>
      <c r="DB43" s="680" t="e">
        <f t="shared" si="86"/>
        <v>#DIV/0!</v>
      </c>
      <c r="DC43" s="680" t="e">
        <f t="shared" si="86"/>
        <v>#DIV/0!</v>
      </c>
      <c r="DD43" s="680" t="e">
        <f t="shared" si="86"/>
        <v>#DIV/0!</v>
      </c>
      <c r="DE43" s="680" t="e">
        <f t="shared" si="86"/>
        <v>#DIV/0!</v>
      </c>
      <c r="DF43" s="680" t="e">
        <f t="shared" si="86"/>
        <v>#DIV/0!</v>
      </c>
      <c r="DG43" s="680" t="e">
        <f t="shared" si="86"/>
        <v>#DIV/0!</v>
      </c>
      <c r="DH43" s="766">
        <f>ROUND($J43*O43, 'Initial Information'!B46)</f>
        <v>0</v>
      </c>
      <c r="DI43" s="766">
        <f>ROUND($J43*T43, 'Initial Information'!C46)</f>
        <v>0</v>
      </c>
      <c r="DJ43" s="766">
        <f>ROUND($J43*Y43, 'Initial Information'!D46)</f>
        <v>0</v>
      </c>
      <c r="DK43" s="766">
        <f>ROUND($J43*AD43, 'Initial Information'!E46)</f>
        <v>0</v>
      </c>
      <c r="DL43" s="766">
        <f>ROUND($J43*AI43, 'Initial Information'!F46)</f>
        <v>0</v>
      </c>
      <c r="DM43" s="766">
        <f>ROUND($J43*AN43, 'Initial Information'!G46)</f>
        <v>0</v>
      </c>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row>
    <row r="44" spans="1:144" s="58" customFormat="1" ht="20.25" customHeight="1">
      <c r="A44" s="55" t="s">
        <v>181</v>
      </c>
      <c r="B44" s="56">
        <v>4</v>
      </c>
      <c r="C44" s="74">
        <v>0</v>
      </c>
      <c r="D44" s="1068" t="s">
        <v>195</v>
      </c>
      <c r="E44" s="966"/>
      <c r="F44" s="966"/>
      <c r="G44" s="56" t="s">
        <v>181</v>
      </c>
      <c r="H44" s="101"/>
      <c r="I44" s="56" t="s">
        <v>181</v>
      </c>
      <c r="J44" s="105">
        <v>0.28000000000000003</v>
      </c>
      <c r="K44" s="56" t="s">
        <v>181</v>
      </c>
      <c r="L44" s="68" t="s">
        <v>181</v>
      </c>
      <c r="M44" s="74"/>
      <c r="N44" s="152" t="s">
        <v>181</v>
      </c>
      <c r="O44" s="400">
        <f t="shared" si="51"/>
        <v>0</v>
      </c>
      <c r="P44" s="69" t="s">
        <v>181</v>
      </c>
      <c r="Q44" s="152" t="s">
        <v>181</v>
      </c>
      <c r="R44" s="74"/>
      <c r="S44" s="152" t="s">
        <v>181</v>
      </c>
      <c r="T44" s="400">
        <f t="shared" si="52"/>
        <v>0</v>
      </c>
      <c r="U44" s="69" t="s">
        <v>181</v>
      </c>
      <c r="V44" s="152" t="s">
        <v>181</v>
      </c>
      <c r="W44" s="74"/>
      <c r="X44" s="152" t="s">
        <v>181</v>
      </c>
      <c r="Y44" s="400">
        <f t="shared" si="53"/>
        <v>0</v>
      </c>
      <c r="Z44" s="69" t="s">
        <v>181</v>
      </c>
      <c r="AA44" s="152" t="s">
        <v>181</v>
      </c>
      <c r="AB44" s="74"/>
      <c r="AC44" s="152" t="s">
        <v>181</v>
      </c>
      <c r="AD44" s="400">
        <f t="shared" si="54"/>
        <v>0</v>
      </c>
      <c r="AE44" s="69" t="s">
        <v>181</v>
      </c>
      <c r="AF44" s="152" t="s">
        <v>181</v>
      </c>
      <c r="AG44" s="74"/>
      <c r="AH44" s="152" t="s">
        <v>181</v>
      </c>
      <c r="AI44" s="400">
        <f t="shared" si="55"/>
        <v>0</v>
      </c>
      <c r="AJ44" s="69" t="s">
        <v>181</v>
      </c>
      <c r="AK44" s="152" t="s">
        <v>181</v>
      </c>
      <c r="AL44" s="74"/>
      <c r="AM44" s="152" t="s">
        <v>181</v>
      </c>
      <c r="AN44" s="400">
        <f t="shared" si="56"/>
        <v>0</v>
      </c>
      <c r="AO44" s="75" t="s">
        <v>181</v>
      </c>
      <c r="AP44" s="185" t="s">
        <v>181</v>
      </c>
      <c r="AQ44" s="52">
        <f t="shared" si="82"/>
        <v>0</v>
      </c>
      <c r="AR44" s="188" t="s">
        <v>181</v>
      </c>
      <c r="AS44" s="729"/>
      <c r="AT44" s="76">
        <v>1.03</v>
      </c>
      <c r="AU44" s="76">
        <f t="shared" si="57"/>
        <v>1.0609</v>
      </c>
      <c r="AV44" s="76">
        <f t="shared" si="57"/>
        <v>1.092727</v>
      </c>
      <c r="AW44" s="76">
        <f t="shared" si="57"/>
        <v>1.1255088100000001</v>
      </c>
      <c r="AX44" s="76">
        <f t="shared" si="57"/>
        <v>1.1592740743000001</v>
      </c>
      <c r="AY44" s="76">
        <f t="shared" si="57"/>
        <v>1.1940522965290001</v>
      </c>
      <c r="AZ44" s="51">
        <f t="shared" si="58"/>
        <v>0</v>
      </c>
      <c r="BA44" s="51">
        <f t="shared" si="59"/>
        <v>0</v>
      </c>
      <c r="BB44" s="51">
        <f t="shared" si="60"/>
        <v>0</v>
      </c>
      <c r="BC44" s="51">
        <f t="shared" si="61"/>
        <v>0</v>
      </c>
      <c r="BD44" s="51">
        <f t="shared" si="62"/>
        <v>0</v>
      </c>
      <c r="BE44" s="51">
        <f t="shared" si="63"/>
        <v>0</v>
      </c>
      <c r="BF44" s="127"/>
      <c r="BG44" s="127"/>
      <c r="BH44" s="127"/>
      <c r="BI44" s="127"/>
      <c r="BJ44" s="127"/>
      <c r="BK44" s="127"/>
      <c r="BL44" s="738">
        <f t="shared" si="64"/>
        <v>0</v>
      </c>
      <c r="BM44" s="738">
        <f t="shared" si="65"/>
        <v>0</v>
      </c>
      <c r="BN44" s="738">
        <f t="shared" si="66"/>
        <v>0</v>
      </c>
      <c r="BO44" s="738">
        <f t="shared" si="67"/>
        <v>0</v>
      </c>
      <c r="BP44" s="738">
        <f t="shared" si="68"/>
        <v>0</v>
      </c>
      <c r="BQ44" s="738">
        <f t="shared" si="69"/>
        <v>0</v>
      </c>
      <c r="BR44" s="741">
        <f t="shared" si="83"/>
        <v>0</v>
      </c>
      <c r="BS44" s="741">
        <f t="shared" si="83"/>
        <v>0</v>
      </c>
      <c r="BT44" s="741">
        <f t="shared" si="83"/>
        <v>0</v>
      </c>
      <c r="BU44" s="741">
        <f t="shared" si="83"/>
        <v>0</v>
      </c>
      <c r="BV44" s="741">
        <f t="shared" si="83"/>
        <v>0</v>
      </c>
      <c r="BW44" s="741">
        <f t="shared" si="83"/>
        <v>0</v>
      </c>
      <c r="BX44" s="744"/>
      <c r="BY44" s="744"/>
      <c r="BZ44" s="744"/>
      <c r="CA44" s="744"/>
      <c r="CB44" s="744"/>
      <c r="CC44" s="744"/>
      <c r="CD44" s="740">
        <f t="shared" si="84"/>
        <v>0</v>
      </c>
      <c r="CE44" s="740">
        <f t="shared" si="84"/>
        <v>0</v>
      </c>
      <c r="CF44" s="740">
        <f t="shared" si="84"/>
        <v>0</v>
      </c>
      <c r="CG44" s="740">
        <f t="shared" si="84"/>
        <v>0</v>
      </c>
      <c r="CH44" s="740">
        <f t="shared" si="84"/>
        <v>0</v>
      </c>
      <c r="CI44" s="740">
        <f t="shared" si="84"/>
        <v>0</v>
      </c>
      <c r="CJ44" s="746" t="s">
        <v>1208</v>
      </c>
      <c r="CK44" s="746" t="s">
        <v>1208</v>
      </c>
      <c r="CL44" s="746" t="s">
        <v>1208</v>
      </c>
      <c r="CM44" s="746" t="s">
        <v>1208</v>
      </c>
      <c r="CN44" s="746" t="s">
        <v>1208</v>
      </c>
      <c r="CO44" s="746" t="s">
        <v>1208</v>
      </c>
      <c r="CP44" s="677" t="e">
        <f t="shared" si="74"/>
        <v>#DIV/0!</v>
      </c>
      <c r="CQ44" s="677" t="e">
        <f t="shared" si="75"/>
        <v>#DIV/0!</v>
      </c>
      <c r="CR44" s="677" t="e">
        <f t="shared" si="76"/>
        <v>#DIV/0!</v>
      </c>
      <c r="CS44" s="677" t="e">
        <f t="shared" si="77"/>
        <v>#DIV/0!</v>
      </c>
      <c r="CT44" s="677" t="e">
        <f t="shared" si="78"/>
        <v>#DIV/0!</v>
      </c>
      <c r="CU44" s="677" t="e">
        <f t="shared" si="79"/>
        <v>#DIV/0!</v>
      </c>
      <c r="CV44" s="764" t="e">
        <f t="shared" si="85"/>
        <v>#DIV/0!</v>
      </c>
      <c r="CW44" s="764" t="e">
        <f t="shared" si="85"/>
        <v>#DIV/0!</v>
      </c>
      <c r="CX44" s="764" t="e">
        <f t="shared" si="85"/>
        <v>#DIV/0!</v>
      </c>
      <c r="CY44" s="764" t="e">
        <f t="shared" si="85"/>
        <v>#DIV/0!</v>
      </c>
      <c r="CZ44" s="764" t="e">
        <f t="shared" si="85"/>
        <v>#DIV/0!</v>
      </c>
      <c r="DA44" s="764" t="e">
        <f t="shared" si="85"/>
        <v>#DIV/0!</v>
      </c>
      <c r="DB44" s="680" t="e">
        <f t="shared" si="86"/>
        <v>#DIV/0!</v>
      </c>
      <c r="DC44" s="680" t="e">
        <f t="shared" si="86"/>
        <v>#DIV/0!</v>
      </c>
      <c r="DD44" s="680" t="e">
        <f t="shared" si="86"/>
        <v>#DIV/0!</v>
      </c>
      <c r="DE44" s="680" t="e">
        <f t="shared" si="86"/>
        <v>#DIV/0!</v>
      </c>
      <c r="DF44" s="680" t="e">
        <f t="shared" si="86"/>
        <v>#DIV/0!</v>
      </c>
      <c r="DG44" s="680" t="e">
        <f t="shared" si="86"/>
        <v>#DIV/0!</v>
      </c>
      <c r="DH44" s="766">
        <f>ROUND($J44*O44, 'Initial Information'!B47)</f>
        <v>0</v>
      </c>
      <c r="DI44" s="766">
        <f>ROUND($J44*T44, 'Initial Information'!C47)</f>
        <v>0</v>
      </c>
      <c r="DJ44" s="766">
        <f>ROUND($J44*Y44, 'Initial Information'!D47)</f>
        <v>0</v>
      </c>
      <c r="DK44" s="766">
        <f>ROUND($J44*AD44, 'Initial Information'!E47)</f>
        <v>0</v>
      </c>
      <c r="DL44" s="766">
        <f>ROUND($J44*AI44, 'Initial Information'!F47)</f>
        <v>0</v>
      </c>
      <c r="DM44" s="766">
        <f>ROUND($J44*AN44, 'Initial Information'!G47)</f>
        <v>0</v>
      </c>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row>
    <row r="45" spans="1:144" s="58" customFormat="1" ht="20.25" customHeight="1">
      <c r="A45" s="55" t="s">
        <v>181</v>
      </c>
      <c r="B45" s="56">
        <v>5</v>
      </c>
      <c r="C45" s="74">
        <v>0</v>
      </c>
      <c r="D45" s="1068" t="s">
        <v>196</v>
      </c>
      <c r="E45" s="966"/>
      <c r="F45" s="966"/>
      <c r="G45" s="56" t="s">
        <v>181</v>
      </c>
      <c r="H45" s="101"/>
      <c r="I45" s="56" t="s">
        <v>181</v>
      </c>
      <c r="J45" s="105">
        <v>0.28000000000000003</v>
      </c>
      <c r="K45" s="56" t="s">
        <v>181</v>
      </c>
      <c r="L45" s="68" t="s">
        <v>181</v>
      </c>
      <c r="M45" s="74"/>
      <c r="N45" s="152" t="s">
        <v>181</v>
      </c>
      <c r="O45" s="400">
        <f t="shared" si="51"/>
        <v>0</v>
      </c>
      <c r="P45" s="69" t="s">
        <v>181</v>
      </c>
      <c r="Q45" s="152" t="s">
        <v>181</v>
      </c>
      <c r="R45" s="74"/>
      <c r="S45" s="152" t="s">
        <v>181</v>
      </c>
      <c r="T45" s="400">
        <f t="shared" si="52"/>
        <v>0</v>
      </c>
      <c r="U45" s="69" t="s">
        <v>181</v>
      </c>
      <c r="V45" s="152" t="s">
        <v>181</v>
      </c>
      <c r="W45" s="74"/>
      <c r="X45" s="152" t="s">
        <v>181</v>
      </c>
      <c r="Y45" s="400">
        <f t="shared" si="53"/>
        <v>0</v>
      </c>
      <c r="Z45" s="69" t="s">
        <v>181</v>
      </c>
      <c r="AA45" s="152" t="s">
        <v>181</v>
      </c>
      <c r="AB45" s="74"/>
      <c r="AC45" s="152" t="s">
        <v>181</v>
      </c>
      <c r="AD45" s="400">
        <f t="shared" si="54"/>
        <v>0</v>
      </c>
      <c r="AE45" s="69" t="s">
        <v>181</v>
      </c>
      <c r="AF45" s="152" t="s">
        <v>181</v>
      </c>
      <c r="AG45" s="74"/>
      <c r="AH45" s="152" t="s">
        <v>181</v>
      </c>
      <c r="AI45" s="400">
        <f t="shared" si="55"/>
        <v>0</v>
      </c>
      <c r="AJ45" s="69" t="s">
        <v>181</v>
      </c>
      <c r="AK45" s="152" t="s">
        <v>181</v>
      </c>
      <c r="AL45" s="74"/>
      <c r="AM45" s="152" t="s">
        <v>181</v>
      </c>
      <c r="AN45" s="400">
        <f t="shared" si="56"/>
        <v>0</v>
      </c>
      <c r="AO45" s="75" t="s">
        <v>181</v>
      </c>
      <c r="AP45" s="185" t="s">
        <v>181</v>
      </c>
      <c r="AQ45" s="52">
        <f t="shared" si="82"/>
        <v>0</v>
      </c>
      <c r="AR45" s="188" t="s">
        <v>181</v>
      </c>
      <c r="AS45" s="729"/>
      <c r="AT45" s="76">
        <v>1.03</v>
      </c>
      <c r="AU45" s="76">
        <f t="shared" si="57"/>
        <v>1.0609</v>
      </c>
      <c r="AV45" s="76">
        <f t="shared" si="57"/>
        <v>1.092727</v>
      </c>
      <c r="AW45" s="76">
        <f t="shared" si="57"/>
        <v>1.1255088100000001</v>
      </c>
      <c r="AX45" s="76">
        <f t="shared" si="57"/>
        <v>1.1592740743000001</v>
      </c>
      <c r="AY45" s="76">
        <f t="shared" si="57"/>
        <v>1.1940522965290001</v>
      </c>
      <c r="AZ45" s="51">
        <f t="shared" si="58"/>
        <v>0</v>
      </c>
      <c r="BA45" s="51">
        <f t="shared" si="59"/>
        <v>0</v>
      </c>
      <c r="BB45" s="51">
        <f t="shared" si="60"/>
        <v>0</v>
      </c>
      <c r="BC45" s="51">
        <f t="shared" si="61"/>
        <v>0</v>
      </c>
      <c r="BD45" s="51">
        <f t="shared" si="62"/>
        <v>0</v>
      </c>
      <c r="BE45" s="51">
        <f t="shared" si="63"/>
        <v>0</v>
      </c>
      <c r="BF45" s="127"/>
      <c r="BG45" s="127"/>
      <c r="BH45" s="127"/>
      <c r="BI45" s="127"/>
      <c r="BJ45" s="127"/>
      <c r="BK45" s="127"/>
      <c r="BL45" s="738">
        <f t="shared" si="64"/>
        <v>0</v>
      </c>
      <c r="BM45" s="738">
        <f t="shared" si="65"/>
        <v>0</v>
      </c>
      <c r="BN45" s="738">
        <f t="shared" si="66"/>
        <v>0</v>
      </c>
      <c r="BO45" s="738">
        <f t="shared" si="67"/>
        <v>0</v>
      </c>
      <c r="BP45" s="738">
        <f t="shared" si="68"/>
        <v>0</v>
      </c>
      <c r="BQ45" s="738">
        <f t="shared" si="69"/>
        <v>0</v>
      </c>
      <c r="BR45" s="741">
        <f t="shared" si="83"/>
        <v>0</v>
      </c>
      <c r="BS45" s="741">
        <f t="shared" si="83"/>
        <v>0</v>
      </c>
      <c r="BT45" s="741">
        <f t="shared" si="83"/>
        <v>0</v>
      </c>
      <c r="BU45" s="741">
        <f t="shared" si="83"/>
        <v>0</v>
      </c>
      <c r="BV45" s="741">
        <f t="shared" si="83"/>
        <v>0</v>
      </c>
      <c r="BW45" s="741">
        <f t="shared" si="83"/>
        <v>0</v>
      </c>
      <c r="BX45" s="744"/>
      <c r="BY45" s="744"/>
      <c r="BZ45" s="744"/>
      <c r="CA45" s="744"/>
      <c r="CB45" s="744"/>
      <c r="CC45" s="744"/>
      <c r="CD45" s="740">
        <f t="shared" si="84"/>
        <v>0</v>
      </c>
      <c r="CE45" s="740">
        <f t="shared" si="84"/>
        <v>0</v>
      </c>
      <c r="CF45" s="740">
        <f t="shared" si="84"/>
        <v>0</v>
      </c>
      <c r="CG45" s="740">
        <f t="shared" si="84"/>
        <v>0</v>
      </c>
      <c r="CH45" s="740">
        <f t="shared" si="84"/>
        <v>0</v>
      </c>
      <c r="CI45" s="740">
        <f t="shared" si="84"/>
        <v>0</v>
      </c>
      <c r="CJ45" s="746" t="s">
        <v>1208</v>
      </c>
      <c r="CK45" s="746" t="s">
        <v>1208</v>
      </c>
      <c r="CL45" s="746" t="s">
        <v>1208</v>
      </c>
      <c r="CM45" s="746" t="s">
        <v>1208</v>
      </c>
      <c r="CN45" s="746" t="s">
        <v>1208</v>
      </c>
      <c r="CO45" s="746" t="s">
        <v>1208</v>
      </c>
      <c r="CP45" s="677" t="e">
        <f t="shared" si="74"/>
        <v>#DIV/0!</v>
      </c>
      <c r="CQ45" s="677" t="e">
        <f t="shared" si="75"/>
        <v>#DIV/0!</v>
      </c>
      <c r="CR45" s="677" t="e">
        <f t="shared" si="76"/>
        <v>#DIV/0!</v>
      </c>
      <c r="CS45" s="677" t="e">
        <f t="shared" si="77"/>
        <v>#DIV/0!</v>
      </c>
      <c r="CT45" s="677" t="e">
        <f t="shared" si="78"/>
        <v>#DIV/0!</v>
      </c>
      <c r="CU45" s="677" t="e">
        <f t="shared" si="79"/>
        <v>#DIV/0!</v>
      </c>
      <c r="CV45" s="764" t="e">
        <f t="shared" si="85"/>
        <v>#DIV/0!</v>
      </c>
      <c r="CW45" s="764" t="e">
        <f t="shared" si="85"/>
        <v>#DIV/0!</v>
      </c>
      <c r="CX45" s="764" t="e">
        <f t="shared" si="85"/>
        <v>#DIV/0!</v>
      </c>
      <c r="CY45" s="764" t="e">
        <f t="shared" si="85"/>
        <v>#DIV/0!</v>
      </c>
      <c r="CZ45" s="764" t="e">
        <f t="shared" si="85"/>
        <v>#DIV/0!</v>
      </c>
      <c r="DA45" s="764" t="e">
        <f t="shared" si="85"/>
        <v>#DIV/0!</v>
      </c>
      <c r="DB45" s="680" t="e">
        <f t="shared" si="86"/>
        <v>#DIV/0!</v>
      </c>
      <c r="DC45" s="680" t="e">
        <f t="shared" si="86"/>
        <v>#DIV/0!</v>
      </c>
      <c r="DD45" s="680" t="e">
        <f t="shared" si="86"/>
        <v>#DIV/0!</v>
      </c>
      <c r="DE45" s="680" t="e">
        <f t="shared" si="86"/>
        <v>#DIV/0!</v>
      </c>
      <c r="DF45" s="680" t="e">
        <f t="shared" si="86"/>
        <v>#DIV/0!</v>
      </c>
      <c r="DG45" s="680" t="e">
        <f t="shared" si="86"/>
        <v>#DIV/0!</v>
      </c>
      <c r="DH45" s="766">
        <f>ROUND($J45*O45, 'Initial Information'!B48)</f>
        <v>0</v>
      </c>
      <c r="DI45" s="766">
        <f>ROUND($J45*T45, 'Initial Information'!C48)</f>
        <v>0</v>
      </c>
      <c r="DJ45" s="766">
        <f>ROUND($J45*Y45, 'Initial Information'!D48)</f>
        <v>0</v>
      </c>
      <c r="DK45" s="766">
        <f>ROUND($J45*AD45, 'Initial Information'!E48)</f>
        <v>0</v>
      </c>
      <c r="DL45" s="766">
        <f>ROUND($J45*AI45, 'Initial Information'!F48)</f>
        <v>0</v>
      </c>
      <c r="DM45" s="766">
        <f>ROUND($J45*AN45, 'Initial Information'!G48)</f>
        <v>0</v>
      </c>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row>
    <row r="46" spans="1:144" s="58" customFormat="1" ht="20.25" customHeight="1">
      <c r="A46" s="55" t="s">
        <v>181</v>
      </c>
      <c r="B46" s="56">
        <v>6</v>
      </c>
      <c r="C46" s="74">
        <v>0</v>
      </c>
      <c r="D46" s="1068" t="s">
        <v>196</v>
      </c>
      <c r="E46" s="966"/>
      <c r="F46" s="966"/>
      <c r="G46" s="56" t="s">
        <v>181</v>
      </c>
      <c r="H46" s="101"/>
      <c r="I46" s="56" t="s">
        <v>181</v>
      </c>
      <c r="J46" s="105">
        <v>0.28000000000000003</v>
      </c>
      <c r="K46" s="56" t="s">
        <v>181</v>
      </c>
      <c r="L46" s="68" t="s">
        <v>181</v>
      </c>
      <c r="M46" s="74"/>
      <c r="N46" s="152" t="s">
        <v>181</v>
      </c>
      <c r="O46" s="400">
        <f t="shared" si="51"/>
        <v>0</v>
      </c>
      <c r="P46" s="69" t="s">
        <v>181</v>
      </c>
      <c r="Q46" s="152" t="s">
        <v>181</v>
      </c>
      <c r="R46" s="74"/>
      <c r="S46" s="152" t="s">
        <v>181</v>
      </c>
      <c r="T46" s="400">
        <f t="shared" si="52"/>
        <v>0</v>
      </c>
      <c r="U46" s="69" t="s">
        <v>181</v>
      </c>
      <c r="V46" s="152" t="s">
        <v>181</v>
      </c>
      <c r="W46" s="74"/>
      <c r="X46" s="152" t="s">
        <v>181</v>
      </c>
      <c r="Y46" s="400">
        <f t="shared" si="53"/>
        <v>0</v>
      </c>
      <c r="Z46" s="69" t="s">
        <v>181</v>
      </c>
      <c r="AA46" s="152" t="s">
        <v>181</v>
      </c>
      <c r="AB46" s="74"/>
      <c r="AC46" s="152" t="s">
        <v>181</v>
      </c>
      <c r="AD46" s="400">
        <f t="shared" si="54"/>
        <v>0</v>
      </c>
      <c r="AE46" s="69" t="s">
        <v>181</v>
      </c>
      <c r="AF46" s="152" t="s">
        <v>181</v>
      </c>
      <c r="AG46" s="74"/>
      <c r="AH46" s="152" t="s">
        <v>181</v>
      </c>
      <c r="AI46" s="400">
        <f t="shared" si="55"/>
        <v>0</v>
      </c>
      <c r="AJ46" s="69" t="s">
        <v>181</v>
      </c>
      <c r="AK46" s="152" t="s">
        <v>181</v>
      </c>
      <c r="AL46" s="74"/>
      <c r="AM46" s="152" t="s">
        <v>181</v>
      </c>
      <c r="AN46" s="400">
        <f t="shared" si="56"/>
        <v>0</v>
      </c>
      <c r="AO46" s="75" t="s">
        <v>181</v>
      </c>
      <c r="AP46" s="185" t="s">
        <v>181</v>
      </c>
      <c r="AQ46" s="52">
        <f t="shared" si="82"/>
        <v>0</v>
      </c>
      <c r="AR46" s="188" t="s">
        <v>181</v>
      </c>
      <c r="AS46" s="729"/>
      <c r="AT46" s="76">
        <v>1.03</v>
      </c>
      <c r="AU46" s="76">
        <f t="shared" si="57"/>
        <v>1.0609</v>
      </c>
      <c r="AV46" s="76">
        <f t="shared" si="57"/>
        <v>1.092727</v>
      </c>
      <c r="AW46" s="76">
        <f t="shared" si="57"/>
        <v>1.1255088100000001</v>
      </c>
      <c r="AX46" s="76">
        <f t="shared" si="57"/>
        <v>1.1592740743000001</v>
      </c>
      <c r="AY46" s="76">
        <f t="shared" si="57"/>
        <v>1.1940522965290001</v>
      </c>
      <c r="AZ46" s="51">
        <f t="shared" si="58"/>
        <v>0</v>
      </c>
      <c r="BA46" s="51">
        <f t="shared" si="59"/>
        <v>0</v>
      </c>
      <c r="BB46" s="51">
        <f t="shared" si="60"/>
        <v>0</v>
      </c>
      <c r="BC46" s="51">
        <f t="shared" si="61"/>
        <v>0</v>
      </c>
      <c r="BD46" s="51">
        <f t="shared" si="62"/>
        <v>0</v>
      </c>
      <c r="BE46" s="51">
        <f t="shared" si="63"/>
        <v>0</v>
      </c>
      <c r="BF46" s="127"/>
      <c r="BG46" s="127"/>
      <c r="BH46" s="127"/>
      <c r="BI46" s="127"/>
      <c r="BJ46" s="127"/>
      <c r="BK46" s="127"/>
      <c r="BL46" s="738">
        <f t="shared" si="64"/>
        <v>0</v>
      </c>
      <c r="BM46" s="738">
        <f t="shared" si="65"/>
        <v>0</v>
      </c>
      <c r="BN46" s="738">
        <f t="shared" si="66"/>
        <v>0</v>
      </c>
      <c r="BO46" s="738">
        <f t="shared" si="67"/>
        <v>0</v>
      </c>
      <c r="BP46" s="738">
        <f t="shared" si="68"/>
        <v>0</v>
      </c>
      <c r="BQ46" s="738">
        <f t="shared" si="69"/>
        <v>0</v>
      </c>
      <c r="BR46" s="741">
        <f t="shared" si="83"/>
        <v>0</v>
      </c>
      <c r="BS46" s="741">
        <f t="shared" si="83"/>
        <v>0</v>
      </c>
      <c r="BT46" s="741">
        <f t="shared" si="83"/>
        <v>0</v>
      </c>
      <c r="BU46" s="741">
        <f t="shared" si="83"/>
        <v>0</v>
      </c>
      <c r="BV46" s="741">
        <f t="shared" si="83"/>
        <v>0</v>
      </c>
      <c r="BW46" s="741">
        <f t="shared" si="83"/>
        <v>0</v>
      </c>
      <c r="BX46" s="744"/>
      <c r="BY46" s="744"/>
      <c r="BZ46" s="744"/>
      <c r="CA46" s="744"/>
      <c r="CB46" s="744"/>
      <c r="CC46" s="744"/>
      <c r="CD46" s="740">
        <f t="shared" si="84"/>
        <v>0</v>
      </c>
      <c r="CE46" s="740">
        <f t="shared" si="84"/>
        <v>0</v>
      </c>
      <c r="CF46" s="740">
        <f t="shared" si="84"/>
        <v>0</v>
      </c>
      <c r="CG46" s="740">
        <f t="shared" si="84"/>
        <v>0</v>
      </c>
      <c r="CH46" s="740">
        <f t="shared" si="84"/>
        <v>0</v>
      </c>
      <c r="CI46" s="740">
        <f t="shared" si="84"/>
        <v>0</v>
      </c>
      <c r="CJ46" s="746" t="s">
        <v>1208</v>
      </c>
      <c r="CK46" s="746" t="s">
        <v>1208</v>
      </c>
      <c r="CL46" s="746" t="s">
        <v>1208</v>
      </c>
      <c r="CM46" s="746" t="s">
        <v>1208</v>
      </c>
      <c r="CN46" s="746" t="s">
        <v>1208</v>
      </c>
      <c r="CO46" s="746" t="s">
        <v>1208</v>
      </c>
      <c r="CP46" s="677" t="e">
        <f t="shared" si="74"/>
        <v>#DIV/0!</v>
      </c>
      <c r="CQ46" s="677" t="e">
        <f t="shared" si="75"/>
        <v>#DIV/0!</v>
      </c>
      <c r="CR46" s="677" t="e">
        <f t="shared" si="76"/>
        <v>#DIV/0!</v>
      </c>
      <c r="CS46" s="677" t="e">
        <f t="shared" si="77"/>
        <v>#DIV/0!</v>
      </c>
      <c r="CT46" s="677" t="e">
        <f t="shared" si="78"/>
        <v>#DIV/0!</v>
      </c>
      <c r="CU46" s="677" t="e">
        <f t="shared" si="79"/>
        <v>#DIV/0!</v>
      </c>
      <c r="CV46" s="764" t="e">
        <f t="shared" si="85"/>
        <v>#DIV/0!</v>
      </c>
      <c r="CW46" s="764" t="e">
        <f t="shared" si="85"/>
        <v>#DIV/0!</v>
      </c>
      <c r="CX46" s="764" t="e">
        <f t="shared" si="85"/>
        <v>#DIV/0!</v>
      </c>
      <c r="CY46" s="764" t="e">
        <f t="shared" si="85"/>
        <v>#DIV/0!</v>
      </c>
      <c r="CZ46" s="764" t="e">
        <f t="shared" si="85"/>
        <v>#DIV/0!</v>
      </c>
      <c r="DA46" s="764" t="e">
        <f t="shared" si="85"/>
        <v>#DIV/0!</v>
      </c>
      <c r="DB46" s="680" t="e">
        <f t="shared" si="86"/>
        <v>#DIV/0!</v>
      </c>
      <c r="DC46" s="680" t="e">
        <f t="shared" si="86"/>
        <v>#DIV/0!</v>
      </c>
      <c r="DD46" s="680" t="e">
        <f t="shared" si="86"/>
        <v>#DIV/0!</v>
      </c>
      <c r="DE46" s="680" t="e">
        <f t="shared" si="86"/>
        <v>#DIV/0!</v>
      </c>
      <c r="DF46" s="680" t="e">
        <f t="shared" si="86"/>
        <v>#DIV/0!</v>
      </c>
      <c r="DG46" s="680" t="e">
        <f t="shared" si="86"/>
        <v>#DIV/0!</v>
      </c>
      <c r="DH46" s="766">
        <f>ROUND($J46*O46, 'Initial Information'!B49)</f>
        <v>0</v>
      </c>
      <c r="DI46" s="766">
        <f>ROUND($J46*T46, 'Initial Information'!C49)</f>
        <v>0</v>
      </c>
      <c r="DJ46" s="766">
        <f>ROUND($J46*Y46, 'Initial Information'!D49)</f>
        <v>0</v>
      </c>
      <c r="DK46" s="766">
        <f>ROUND($J46*AD46, 'Initial Information'!E49)</f>
        <v>0</v>
      </c>
      <c r="DL46" s="766">
        <f>ROUND($J46*AI46, 'Initial Information'!F49)</f>
        <v>0</v>
      </c>
      <c r="DM46" s="766">
        <f>ROUND($J46*AN46, 'Initial Information'!G49)</f>
        <v>0</v>
      </c>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row>
    <row r="47" spans="1:144" s="58" customFormat="1" ht="20.25" customHeight="1">
      <c r="A47" s="55" t="s">
        <v>181</v>
      </c>
      <c r="B47" s="56">
        <v>7</v>
      </c>
      <c r="C47" s="74">
        <v>0</v>
      </c>
      <c r="D47" s="1068" t="s">
        <v>197</v>
      </c>
      <c r="E47" s="966"/>
      <c r="F47" s="966"/>
      <c r="G47" s="56" t="s">
        <v>181</v>
      </c>
      <c r="H47" s="101"/>
      <c r="I47" s="56" t="s">
        <v>181</v>
      </c>
      <c r="J47" s="105">
        <v>0.28000000000000003</v>
      </c>
      <c r="K47" s="56" t="s">
        <v>181</v>
      </c>
      <c r="L47" s="68" t="s">
        <v>181</v>
      </c>
      <c r="M47" s="74"/>
      <c r="N47" s="152" t="s">
        <v>181</v>
      </c>
      <c r="O47" s="400">
        <f t="shared" si="51"/>
        <v>0</v>
      </c>
      <c r="P47" s="69" t="s">
        <v>181</v>
      </c>
      <c r="Q47" s="152" t="s">
        <v>181</v>
      </c>
      <c r="R47" s="74"/>
      <c r="S47" s="152" t="s">
        <v>181</v>
      </c>
      <c r="T47" s="400">
        <f t="shared" si="52"/>
        <v>0</v>
      </c>
      <c r="U47" s="69" t="s">
        <v>181</v>
      </c>
      <c r="V47" s="152" t="s">
        <v>181</v>
      </c>
      <c r="W47" s="74"/>
      <c r="X47" s="152" t="s">
        <v>181</v>
      </c>
      <c r="Y47" s="400">
        <f t="shared" si="53"/>
        <v>0</v>
      </c>
      <c r="Z47" s="69" t="s">
        <v>181</v>
      </c>
      <c r="AA47" s="152" t="s">
        <v>181</v>
      </c>
      <c r="AB47" s="74"/>
      <c r="AC47" s="152" t="s">
        <v>181</v>
      </c>
      <c r="AD47" s="400">
        <f t="shared" si="54"/>
        <v>0</v>
      </c>
      <c r="AE47" s="69" t="s">
        <v>181</v>
      </c>
      <c r="AF47" s="152" t="s">
        <v>181</v>
      </c>
      <c r="AG47" s="74"/>
      <c r="AH47" s="152" t="s">
        <v>181</v>
      </c>
      <c r="AI47" s="400">
        <f t="shared" si="55"/>
        <v>0</v>
      </c>
      <c r="AJ47" s="69" t="s">
        <v>181</v>
      </c>
      <c r="AK47" s="152" t="s">
        <v>181</v>
      </c>
      <c r="AL47" s="74"/>
      <c r="AM47" s="152" t="s">
        <v>181</v>
      </c>
      <c r="AN47" s="400">
        <f t="shared" si="56"/>
        <v>0</v>
      </c>
      <c r="AO47" s="75" t="s">
        <v>181</v>
      </c>
      <c r="AP47" s="185" t="s">
        <v>181</v>
      </c>
      <c r="AQ47" s="52">
        <f t="shared" si="82"/>
        <v>0</v>
      </c>
      <c r="AR47" s="188" t="s">
        <v>181</v>
      </c>
      <c r="AS47" s="729"/>
      <c r="AT47" s="76">
        <v>1.03</v>
      </c>
      <c r="AU47" s="76">
        <f t="shared" si="57"/>
        <v>1.0609</v>
      </c>
      <c r="AV47" s="76">
        <f t="shared" si="57"/>
        <v>1.092727</v>
      </c>
      <c r="AW47" s="76">
        <f t="shared" si="57"/>
        <v>1.1255088100000001</v>
      </c>
      <c r="AX47" s="76">
        <f t="shared" si="57"/>
        <v>1.1592740743000001</v>
      </c>
      <c r="AY47" s="76">
        <f t="shared" si="57"/>
        <v>1.1940522965290001</v>
      </c>
      <c r="AZ47" s="51">
        <f t="shared" si="58"/>
        <v>0</v>
      </c>
      <c r="BA47" s="51">
        <f t="shared" si="59"/>
        <v>0</v>
      </c>
      <c r="BB47" s="51">
        <f t="shared" si="60"/>
        <v>0</v>
      </c>
      <c r="BC47" s="51">
        <f t="shared" si="61"/>
        <v>0</v>
      </c>
      <c r="BD47" s="51">
        <f t="shared" si="62"/>
        <v>0</v>
      </c>
      <c r="BE47" s="51">
        <f t="shared" si="63"/>
        <v>0</v>
      </c>
      <c r="BF47" s="127"/>
      <c r="BG47" s="127"/>
      <c r="BH47" s="127"/>
      <c r="BI47" s="127"/>
      <c r="BJ47" s="127"/>
      <c r="BK47" s="127"/>
      <c r="BL47" s="738">
        <f t="shared" si="64"/>
        <v>0</v>
      </c>
      <c r="BM47" s="738">
        <f t="shared" si="65"/>
        <v>0</v>
      </c>
      <c r="BN47" s="738">
        <f t="shared" si="66"/>
        <v>0</v>
      </c>
      <c r="BO47" s="738">
        <f t="shared" si="67"/>
        <v>0</v>
      </c>
      <c r="BP47" s="738">
        <f t="shared" si="68"/>
        <v>0</v>
      </c>
      <c r="BQ47" s="738">
        <f t="shared" si="69"/>
        <v>0</v>
      </c>
      <c r="BR47" s="741">
        <f t="shared" si="83"/>
        <v>0</v>
      </c>
      <c r="BS47" s="741">
        <f t="shared" si="83"/>
        <v>0</v>
      </c>
      <c r="BT47" s="741">
        <f t="shared" si="83"/>
        <v>0</v>
      </c>
      <c r="BU47" s="741">
        <f t="shared" si="83"/>
        <v>0</v>
      </c>
      <c r="BV47" s="741">
        <f t="shared" si="83"/>
        <v>0</v>
      </c>
      <c r="BW47" s="741">
        <f t="shared" si="83"/>
        <v>0</v>
      </c>
      <c r="BX47" s="744"/>
      <c r="BY47" s="744"/>
      <c r="BZ47" s="744"/>
      <c r="CA47" s="744"/>
      <c r="CB47" s="744"/>
      <c r="CC47" s="744"/>
      <c r="CD47" s="740">
        <f t="shared" si="84"/>
        <v>0</v>
      </c>
      <c r="CE47" s="740">
        <f t="shared" si="84"/>
        <v>0</v>
      </c>
      <c r="CF47" s="740">
        <f t="shared" si="84"/>
        <v>0</v>
      </c>
      <c r="CG47" s="740">
        <f t="shared" si="84"/>
        <v>0</v>
      </c>
      <c r="CH47" s="740">
        <f t="shared" si="84"/>
        <v>0</v>
      </c>
      <c r="CI47" s="740">
        <f t="shared" si="84"/>
        <v>0</v>
      </c>
      <c r="CJ47" s="746" t="s">
        <v>1208</v>
      </c>
      <c r="CK47" s="746" t="s">
        <v>1208</v>
      </c>
      <c r="CL47" s="746" t="s">
        <v>1208</v>
      </c>
      <c r="CM47" s="746" t="s">
        <v>1208</v>
      </c>
      <c r="CN47" s="746" t="s">
        <v>1208</v>
      </c>
      <c r="CO47" s="746" t="s">
        <v>1208</v>
      </c>
      <c r="CP47" s="677" t="e">
        <f t="shared" si="74"/>
        <v>#DIV/0!</v>
      </c>
      <c r="CQ47" s="677" t="e">
        <f t="shared" si="75"/>
        <v>#DIV/0!</v>
      </c>
      <c r="CR47" s="677" t="e">
        <f t="shared" si="76"/>
        <v>#DIV/0!</v>
      </c>
      <c r="CS47" s="677" t="e">
        <f t="shared" si="77"/>
        <v>#DIV/0!</v>
      </c>
      <c r="CT47" s="677" t="e">
        <f t="shared" si="78"/>
        <v>#DIV/0!</v>
      </c>
      <c r="CU47" s="677" t="e">
        <f t="shared" si="79"/>
        <v>#DIV/0!</v>
      </c>
      <c r="CV47" s="764" t="e">
        <f t="shared" si="85"/>
        <v>#DIV/0!</v>
      </c>
      <c r="CW47" s="764" t="e">
        <f t="shared" si="85"/>
        <v>#DIV/0!</v>
      </c>
      <c r="CX47" s="764" t="e">
        <f t="shared" si="85"/>
        <v>#DIV/0!</v>
      </c>
      <c r="CY47" s="764" t="e">
        <f t="shared" si="85"/>
        <v>#DIV/0!</v>
      </c>
      <c r="CZ47" s="764" t="e">
        <f t="shared" si="85"/>
        <v>#DIV/0!</v>
      </c>
      <c r="DA47" s="764" t="e">
        <f t="shared" si="85"/>
        <v>#DIV/0!</v>
      </c>
      <c r="DB47" s="680" t="e">
        <f t="shared" si="86"/>
        <v>#DIV/0!</v>
      </c>
      <c r="DC47" s="680" t="e">
        <f t="shared" si="86"/>
        <v>#DIV/0!</v>
      </c>
      <c r="DD47" s="680" t="e">
        <f t="shared" si="86"/>
        <v>#DIV/0!</v>
      </c>
      <c r="DE47" s="680" t="e">
        <f t="shared" si="86"/>
        <v>#DIV/0!</v>
      </c>
      <c r="DF47" s="680" t="e">
        <f t="shared" si="86"/>
        <v>#DIV/0!</v>
      </c>
      <c r="DG47" s="680" t="e">
        <f t="shared" si="86"/>
        <v>#DIV/0!</v>
      </c>
      <c r="DH47" s="766">
        <f>ROUND($J47*O47, 'Initial Information'!B50)</f>
        <v>0</v>
      </c>
      <c r="DI47" s="766">
        <f>ROUND($J47*T47, 'Initial Information'!C50)</f>
        <v>0</v>
      </c>
      <c r="DJ47" s="766">
        <f>ROUND($J47*Y47, 'Initial Information'!D50)</f>
        <v>0</v>
      </c>
      <c r="DK47" s="766">
        <f>ROUND($J47*AD47, 'Initial Information'!E50)</f>
        <v>0</v>
      </c>
      <c r="DL47" s="766">
        <f>ROUND($J47*AI47, 'Initial Information'!F50)</f>
        <v>0</v>
      </c>
      <c r="DM47" s="766">
        <f>ROUND($J47*AN47, 'Initial Information'!G50)</f>
        <v>0</v>
      </c>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row>
    <row r="48" spans="1:144" s="58" customFormat="1" ht="20.25" customHeight="1">
      <c r="A48" s="55" t="s">
        <v>181</v>
      </c>
      <c r="B48" s="56">
        <v>8</v>
      </c>
      <c r="C48" s="74">
        <v>0</v>
      </c>
      <c r="D48" s="1068" t="s">
        <v>197</v>
      </c>
      <c r="E48" s="966"/>
      <c r="F48" s="966"/>
      <c r="G48" s="56" t="s">
        <v>181</v>
      </c>
      <c r="H48" s="101"/>
      <c r="I48" s="56" t="s">
        <v>181</v>
      </c>
      <c r="J48" s="105">
        <v>0.28000000000000003</v>
      </c>
      <c r="K48" s="56" t="s">
        <v>181</v>
      </c>
      <c r="L48" s="68" t="s">
        <v>181</v>
      </c>
      <c r="M48" s="74"/>
      <c r="N48" s="152" t="s">
        <v>181</v>
      </c>
      <c r="O48" s="400">
        <f t="shared" si="51"/>
        <v>0</v>
      </c>
      <c r="P48" s="69" t="s">
        <v>181</v>
      </c>
      <c r="Q48" s="152" t="s">
        <v>181</v>
      </c>
      <c r="R48" s="74"/>
      <c r="S48" s="152" t="s">
        <v>181</v>
      </c>
      <c r="T48" s="400">
        <f t="shared" si="52"/>
        <v>0</v>
      </c>
      <c r="U48" s="69" t="s">
        <v>181</v>
      </c>
      <c r="V48" s="152" t="s">
        <v>181</v>
      </c>
      <c r="W48" s="74"/>
      <c r="X48" s="152" t="s">
        <v>181</v>
      </c>
      <c r="Y48" s="400">
        <f t="shared" si="53"/>
        <v>0</v>
      </c>
      <c r="Z48" s="69" t="s">
        <v>181</v>
      </c>
      <c r="AA48" s="152" t="s">
        <v>181</v>
      </c>
      <c r="AB48" s="74"/>
      <c r="AC48" s="152" t="s">
        <v>181</v>
      </c>
      <c r="AD48" s="400">
        <f t="shared" si="54"/>
        <v>0</v>
      </c>
      <c r="AE48" s="69" t="s">
        <v>181</v>
      </c>
      <c r="AF48" s="152" t="s">
        <v>181</v>
      </c>
      <c r="AG48" s="74"/>
      <c r="AH48" s="152" t="s">
        <v>181</v>
      </c>
      <c r="AI48" s="400">
        <f t="shared" si="55"/>
        <v>0</v>
      </c>
      <c r="AJ48" s="69" t="s">
        <v>181</v>
      </c>
      <c r="AK48" s="152" t="s">
        <v>181</v>
      </c>
      <c r="AL48" s="74"/>
      <c r="AM48" s="152" t="s">
        <v>181</v>
      </c>
      <c r="AN48" s="400">
        <f t="shared" si="56"/>
        <v>0</v>
      </c>
      <c r="AO48" s="75" t="s">
        <v>181</v>
      </c>
      <c r="AP48" s="185" t="s">
        <v>181</v>
      </c>
      <c r="AQ48" s="52">
        <f t="shared" si="82"/>
        <v>0</v>
      </c>
      <c r="AR48" s="188" t="s">
        <v>181</v>
      </c>
      <c r="AS48" s="729"/>
      <c r="AT48" s="76">
        <v>1.03</v>
      </c>
      <c r="AU48" s="76">
        <f t="shared" si="57"/>
        <v>1.0609</v>
      </c>
      <c r="AV48" s="76">
        <f t="shared" si="57"/>
        <v>1.092727</v>
      </c>
      <c r="AW48" s="76">
        <f t="shared" si="57"/>
        <v>1.1255088100000001</v>
      </c>
      <c r="AX48" s="76">
        <f t="shared" si="57"/>
        <v>1.1592740743000001</v>
      </c>
      <c r="AY48" s="76">
        <f t="shared" si="57"/>
        <v>1.1940522965290001</v>
      </c>
      <c r="AZ48" s="51">
        <f t="shared" si="58"/>
        <v>0</v>
      </c>
      <c r="BA48" s="51">
        <f t="shared" si="59"/>
        <v>0</v>
      </c>
      <c r="BB48" s="51">
        <f t="shared" si="60"/>
        <v>0</v>
      </c>
      <c r="BC48" s="51">
        <f t="shared" si="61"/>
        <v>0</v>
      </c>
      <c r="BD48" s="51">
        <f t="shared" si="62"/>
        <v>0</v>
      </c>
      <c r="BE48" s="51">
        <f t="shared" si="63"/>
        <v>0</v>
      </c>
      <c r="BF48" s="127"/>
      <c r="BG48" s="127"/>
      <c r="BH48" s="127"/>
      <c r="BI48" s="127"/>
      <c r="BJ48" s="127"/>
      <c r="BK48" s="127"/>
      <c r="BL48" s="738">
        <f t="shared" si="64"/>
        <v>0</v>
      </c>
      <c r="BM48" s="738">
        <f t="shared" si="65"/>
        <v>0</v>
      </c>
      <c r="BN48" s="738">
        <f t="shared" si="66"/>
        <v>0</v>
      </c>
      <c r="BO48" s="738">
        <f t="shared" si="67"/>
        <v>0</v>
      </c>
      <c r="BP48" s="738">
        <f t="shared" si="68"/>
        <v>0</v>
      </c>
      <c r="BQ48" s="738">
        <f t="shared" si="69"/>
        <v>0</v>
      </c>
      <c r="BR48" s="741">
        <f t="shared" si="83"/>
        <v>0</v>
      </c>
      <c r="BS48" s="741">
        <f t="shared" si="83"/>
        <v>0</v>
      </c>
      <c r="BT48" s="741">
        <f t="shared" si="83"/>
        <v>0</v>
      </c>
      <c r="BU48" s="741">
        <f t="shared" si="83"/>
        <v>0</v>
      </c>
      <c r="BV48" s="741">
        <f t="shared" si="83"/>
        <v>0</v>
      </c>
      <c r="BW48" s="741">
        <f t="shared" si="83"/>
        <v>0</v>
      </c>
      <c r="BX48" s="744"/>
      <c r="BY48" s="744"/>
      <c r="BZ48" s="744"/>
      <c r="CA48" s="744"/>
      <c r="CB48" s="744"/>
      <c r="CC48" s="744"/>
      <c r="CD48" s="740">
        <f t="shared" si="84"/>
        <v>0</v>
      </c>
      <c r="CE48" s="740">
        <f t="shared" si="84"/>
        <v>0</v>
      </c>
      <c r="CF48" s="740">
        <f t="shared" si="84"/>
        <v>0</v>
      </c>
      <c r="CG48" s="740">
        <f t="shared" si="84"/>
        <v>0</v>
      </c>
      <c r="CH48" s="740">
        <f t="shared" si="84"/>
        <v>0</v>
      </c>
      <c r="CI48" s="740">
        <f t="shared" si="84"/>
        <v>0</v>
      </c>
      <c r="CJ48" s="746" t="s">
        <v>1208</v>
      </c>
      <c r="CK48" s="746" t="s">
        <v>1208</v>
      </c>
      <c r="CL48" s="746" t="s">
        <v>1208</v>
      </c>
      <c r="CM48" s="746" t="s">
        <v>1208</v>
      </c>
      <c r="CN48" s="746" t="s">
        <v>1208</v>
      </c>
      <c r="CO48" s="746" t="s">
        <v>1208</v>
      </c>
      <c r="CP48" s="677" t="e">
        <f t="shared" si="74"/>
        <v>#DIV/0!</v>
      </c>
      <c r="CQ48" s="677" t="e">
        <f t="shared" si="75"/>
        <v>#DIV/0!</v>
      </c>
      <c r="CR48" s="677" t="e">
        <f t="shared" si="76"/>
        <v>#DIV/0!</v>
      </c>
      <c r="CS48" s="677" t="e">
        <f t="shared" si="77"/>
        <v>#DIV/0!</v>
      </c>
      <c r="CT48" s="677" t="e">
        <f t="shared" si="78"/>
        <v>#DIV/0!</v>
      </c>
      <c r="CU48" s="677" t="e">
        <f t="shared" si="79"/>
        <v>#DIV/0!</v>
      </c>
      <c r="CV48" s="764" t="e">
        <f t="shared" si="85"/>
        <v>#DIV/0!</v>
      </c>
      <c r="CW48" s="764" t="e">
        <f t="shared" si="85"/>
        <v>#DIV/0!</v>
      </c>
      <c r="CX48" s="764" t="e">
        <f t="shared" si="85"/>
        <v>#DIV/0!</v>
      </c>
      <c r="CY48" s="764" t="e">
        <f t="shared" si="85"/>
        <v>#DIV/0!</v>
      </c>
      <c r="CZ48" s="764" t="e">
        <f t="shared" si="85"/>
        <v>#DIV/0!</v>
      </c>
      <c r="DA48" s="764" t="e">
        <f t="shared" si="85"/>
        <v>#DIV/0!</v>
      </c>
      <c r="DB48" s="680" t="e">
        <f t="shared" si="86"/>
        <v>#DIV/0!</v>
      </c>
      <c r="DC48" s="680" t="e">
        <f t="shared" si="86"/>
        <v>#DIV/0!</v>
      </c>
      <c r="DD48" s="680" t="e">
        <f t="shared" si="86"/>
        <v>#DIV/0!</v>
      </c>
      <c r="DE48" s="680" t="e">
        <f t="shared" si="86"/>
        <v>#DIV/0!</v>
      </c>
      <c r="DF48" s="680" t="e">
        <f t="shared" si="86"/>
        <v>#DIV/0!</v>
      </c>
      <c r="DG48" s="680" t="e">
        <f t="shared" si="86"/>
        <v>#DIV/0!</v>
      </c>
      <c r="DH48" s="766">
        <f>ROUND($J48*O48, 'Initial Information'!B51)</f>
        <v>0</v>
      </c>
      <c r="DI48" s="766">
        <f>ROUND($J48*T48, 'Initial Information'!C51)</f>
        <v>0</v>
      </c>
      <c r="DJ48" s="766">
        <f>ROUND($J48*Y48, 'Initial Information'!D51)</f>
        <v>0</v>
      </c>
      <c r="DK48" s="766">
        <f>ROUND($J48*AD48, 'Initial Information'!E51)</f>
        <v>0</v>
      </c>
      <c r="DL48" s="766">
        <f>ROUND($J48*AI48, 'Initial Information'!F51)</f>
        <v>0</v>
      </c>
      <c r="DM48" s="766">
        <f>ROUND($J48*AN48, 'Initial Information'!G51)</f>
        <v>0</v>
      </c>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row>
    <row r="49" spans="1:144" s="58" customFormat="1" ht="20.25" customHeight="1">
      <c r="A49" s="55" t="s">
        <v>181</v>
      </c>
      <c r="B49" s="56">
        <v>9</v>
      </c>
      <c r="C49" s="74">
        <v>0</v>
      </c>
      <c r="D49" s="1068" t="s">
        <v>198</v>
      </c>
      <c r="E49" s="966"/>
      <c r="F49" s="966"/>
      <c r="G49" s="56" t="s">
        <v>181</v>
      </c>
      <c r="H49" s="101">
        <v>4500</v>
      </c>
      <c r="I49" s="56" t="s">
        <v>181</v>
      </c>
      <c r="J49" s="105">
        <v>0.28000000000000003</v>
      </c>
      <c r="K49" s="56" t="s">
        <v>181</v>
      </c>
      <c r="L49" s="68" t="s">
        <v>181</v>
      </c>
      <c r="M49" s="74"/>
      <c r="N49" s="152" t="s">
        <v>181</v>
      </c>
      <c r="O49" s="400">
        <f t="shared" si="51"/>
        <v>0</v>
      </c>
      <c r="P49" s="69" t="s">
        <v>181</v>
      </c>
      <c r="Q49" s="152" t="s">
        <v>181</v>
      </c>
      <c r="R49" s="74"/>
      <c r="S49" s="152" t="s">
        <v>181</v>
      </c>
      <c r="T49" s="400">
        <f t="shared" si="52"/>
        <v>0</v>
      </c>
      <c r="U49" s="69" t="s">
        <v>181</v>
      </c>
      <c r="V49" s="152" t="s">
        <v>181</v>
      </c>
      <c r="W49" s="74"/>
      <c r="X49" s="152" t="s">
        <v>181</v>
      </c>
      <c r="Y49" s="400">
        <f t="shared" si="53"/>
        <v>0</v>
      </c>
      <c r="Z49" s="69" t="s">
        <v>181</v>
      </c>
      <c r="AA49" s="152" t="s">
        <v>181</v>
      </c>
      <c r="AB49" s="74"/>
      <c r="AC49" s="152" t="s">
        <v>181</v>
      </c>
      <c r="AD49" s="400">
        <f t="shared" si="54"/>
        <v>0</v>
      </c>
      <c r="AE49" s="69" t="s">
        <v>181</v>
      </c>
      <c r="AF49" s="152" t="s">
        <v>181</v>
      </c>
      <c r="AG49" s="74"/>
      <c r="AH49" s="152" t="s">
        <v>181</v>
      </c>
      <c r="AI49" s="400">
        <f t="shared" si="55"/>
        <v>0</v>
      </c>
      <c r="AJ49" s="69" t="s">
        <v>181</v>
      </c>
      <c r="AK49" s="152" t="s">
        <v>181</v>
      </c>
      <c r="AL49" s="74"/>
      <c r="AM49" s="152" t="s">
        <v>181</v>
      </c>
      <c r="AN49" s="400">
        <f t="shared" si="56"/>
        <v>0</v>
      </c>
      <c r="AO49" s="75" t="s">
        <v>181</v>
      </c>
      <c r="AP49" s="185" t="s">
        <v>181</v>
      </c>
      <c r="AQ49" s="52">
        <f t="shared" si="82"/>
        <v>0</v>
      </c>
      <c r="AR49" s="188" t="s">
        <v>181</v>
      </c>
      <c r="AS49" s="729"/>
      <c r="AT49" s="76">
        <v>1.03</v>
      </c>
      <c r="AU49" s="76">
        <f t="shared" si="57"/>
        <v>1.0609</v>
      </c>
      <c r="AV49" s="76">
        <f t="shared" si="57"/>
        <v>1.092727</v>
      </c>
      <c r="AW49" s="76">
        <f t="shared" si="57"/>
        <v>1.1255088100000001</v>
      </c>
      <c r="AX49" s="76">
        <f t="shared" si="57"/>
        <v>1.1592740743000001</v>
      </c>
      <c r="AY49" s="76">
        <f t="shared" si="57"/>
        <v>1.1940522965290001</v>
      </c>
      <c r="AZ49" s="51">
        <f t="shared" si="58"/>
        <v>0</v>
      </c>
      <c r="BA49" s="51">
        <f t="shared" si="59"/>
        <v>0</v>
      </c>
      <c r="BB49" s="51">
        <f t="shared" si="60"/>
        <v>0</v>
      </c>
      <c r="BC49" s="51">
        <f t="shared" si="61"/>
        <v>0</v>
      </c>
      <c r="BD49" s="51">
        <f t="shared" si="62"/>
        <v>0</v>
      </c>
      <c r="BE49" s="51">
        <f t="shared" si="63"/>
        <v>0</v>
      </c>
      <c r="BF49" s="127"/>
      <c r="BG49" s="127"/>
      <c r="BH49" s="127"/>
      <c r="BI49" s="127"/>
      <c r="BJ49" s="127"/>
      <c r="BK49" s="127"/>
      <c r="BL49" s="738">
        <f t="shared" si="64"/>
        <v>0</v>
      </c>
      <c r="BM49" s="738">
        <f t="shared" si="65"/>
        <v>0</v>
      </c>
      <c r="BN49" s="738">
        <f t="shared" si="66"/>
        <v>0</v>
      </c>
      <c r="BO49" s="738">
        <f t="shared" si="67"/>
        <v>0</v>
      </c>
      <c r="BP49" s="738">
        <f t="shared" si="68"/>
        <v>0</v>
      </c>
      <c r="BQ49" s="738">
        <f t="shared" si="69"/>
        <v>0</v>
      </c>
      <c r="BR49" s="741">
        <f t="shared" si="83"/>
        <v>4635</v>
      </c>
      <c r="BS49" s="741">
        <f t="shared" si="83"/>
        <v>4774.05</v>
      </c>
      <c r="BT49" s="741">
        <f t="shared" si="83"/>
        <v>4917.2700000000004</v>
      </c>
      <c r="BU49" s="741">
        <f t="shared" si="83"/>
        <v>5064.79</v>
      </c>
      <c r="BV49" s="741">
        <f t="shared" si="83"/>
        <v>5216.7299999999996</v>
      </c>
      <c r="BW49" s="741">
        <f t="shared" si="83"/>
        <v>5373.24</v>
      </c>
      <c r="BX49" s="744"/>
      <c r="BY49" s="744"/>
      <c r="BZ49" s="744"/>
      <c r="CA49" s="744"/>
      <c r="CB49" s="744"/>
      <c r="CC49" s="744"/>
      <c r="CD49" s="740">
        <f t="shared" si="84"/>
        <v>55620</v>
      </c>
      <c r="CE49" s="740">
        <f t="shared" si="84"/>
        <v>57288.600000000006</v>
      </c>
      <c r="CF49" s="740">
        <f t="shared" si="84"/>
        <v>59007.240000000005</v>
      </c>
      <c r="CG49" s="740">
        <f t="shared" si="84"/>
        <v>60777.479999999996</v>
      </c>
      <c r="CH49" s="740">
        <f t="shared" si="84"/>
        <v>62600.759999999995</v>
      </c>
      <c r="CI49" s="740">
        <f t="shared" si="84"/>
        <v>64478.879999999997</v>
      </c>
      <c r="CJ49" s="746" t="s">
        <v>1208</v>
      </c>
      <c r="CK49" s="746" t="s">
        <v>1208</v>
      </c>
      <c r="CL49" s="746" t="s">
        <v>1208</v>
      </c>
      <c r="CM49" s="746" t="s">
        <v>1208</v>
      </c>
      <c r="CN49" s="746" t="s">
        <v>1208</v>
      </c>
      <c r="CO49" s="746" t="s">
        <v>1208</v>
      </c>
      <c r="CP49" s="677" t="e">
        <f t="shared" si="74"/>
        <v>#DIV/0!</v>
      </c>
      <c r="CQ49" s="677" t="e">
        <f t="shared" si="75"/>
        <v>#DIV/0!</v>
      </c>
      <c r="CR49" s="677" t="e">
        <f t="shared" si="76"/>
        <v>#DIV/0!</v>
      </c>
      <c r="CS49" s="677" t="e">
        <f t="shared" si="77"/>
        <v>#DIV/0!</v>
      </c>
      <c r="CT49" s="677" t="e">
        <f t="shared" si="78"/>
        <v>#DIV/0!</v>
      </c>
      <c r="CU49" s="677" t="e">
        <f t="shared" si="79"/>
        <v>#DIV/0!</v>
      </c>
      <c r="CV49" s="764" t="e">
        <f t="shared" si="85"/>
        <v>#DIV/0!</v>
      </c>
      <c r="CW49" s="764" t="e">
        <f t="shared" si="85"/>
        <v>#DIV/0!</v>
      </c>
      <c r="CX49" s="764" t="e">
        <f t="shared" si="85"/>
        <v>#DIV/0!</v>
      </c>
      <c r="CY49" s="764" t="e">
        <f t="shared" si="85"/>
        <v>#DIV/0!</v>
      </c>
      <c r="CZ49" s="764" t="e">
        <f t="shared" si="85"/>
        <v>#DIV/0!</v>
      </c>
      <c r="DA49" s="764" t="e">
        <f t="shared" si="85"/>
        <v>#DIV/0!</v>
      </c>
      <c r="DB49" s="680" t="e">
        <f t="shared" si="86"/>
        <v>#DIV/0!</v>
      </c>
      <c r="DC49" s="680" t="e">
        <f t="shared" si="86"/>
        <v>#DIV/0!</v>
      </c>
      <c r="DD49" s="680" t="e">
        <f t="shared" si="86"/>
        <v>#DIV/0!</v>
      </c>
      <c r="DE49" s="680" t="e">
        <f t="shared" si="86"/>
        <v>#DIV/0!</v>
      </c>
      <c r="DF49" s="680" t="e">
        <f t="shared" si="86"/>
        <v>#DIV/0!</v>
      </c>
      <c r="DG49" s="680" t="e">
        <f t="shared" si="86"/>
        <v>#DIV/0!</v>
      </c>
      <c r="DH49" s="766">
        <f>ROUND($J49*O49, 'Initial Information'!B52)</f>
        <v>0</v>
      </c>
      <c r="DI49" s="766">
        <f>ROUND($J49*T49, 'Initial Information'!C52)</f>
        <v>0</v>
      </c>
      <c r="DJ49" s="766">
        <f>ROUND($J49*Y49, 'Initial Information'!D52)</f>
        <v>0</v>
      </c>
      <c r="DK49" s="766">
        <f>ROUND($J49*AD49, 'Initial Information'!E52)</f>
        <v>0</v>
      </c>
      <c r="DL49" s="766">
        <f>ROUND($J49*AI49, 'Initial Information'!F52)</f>
        <v>0</v>
      </c>
      <c r="DM49" s="766">
        <f>ROUND($J49*AN49, 'Initial Information'!G52)</f>
        <v>0</v>
      </c>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row>
    <row r="50" spans="1:144" s="58" customFormat="1" ht="20.25" customHeight="1">
      <c r="A50" s="55" t="s">
        <v>181</v>
      </c>
      <c r="B50" s="56">
        <v>10</v>
      </c>
      <c r="C50" s="74">
        <v>0</v>
      </c>
      <c r="D50" s="1068" t="s">
        <v>198</v>
      </c>
      <c r="E50" s="966"/>
      <c r="F50" s="966"/>
      <c r="G50" s="56" t="s">
        <v>181</v>
      </c>
      <c r="H50" s="101">
        <v>4500</v>
      </c>
      <c r="I50" s="56" t="s">
        <v>181</v>
      </c>
      <c r="J50" s="105">
        <v>0.28000000000000003</v>
      </c>
      <c r="K50" s="56" t="s">
        <v>181</v>
      </c>
      <c r="L50" s="68" t="s">
        <v>181</v>
      </c>
      <c r="M50" s="74"/>
      <c r="N50" s="152" t="s">
        <v>181</v>
      </c>
      <c r="O50" s="400">
        <f t="shared" si="51"/>
        <v>0</v>
      </c>
      <c r="P50" s="69" t="s">
        <v>181</v>
      </c>
      <c r="Q50" s="152" t="s">
        <v>181</v>
      </c>
      <c r="R50" s="74"/>
      <c r="S50" s="152" t="s">
        <v>181</v>
      </c>
      <c r="T50" s="400">
        <f t="shared" si="52"/>
        <v>0</v>
      </c>
      <c r="U50" s="69" t="s">
        <v>181</v>
      </c>
      <c r="V50" s="152" t="s">
        <v>181</v>
      </c>
      <c r="W50" s="74"/>
      <c r="X50" s="152" t="s">
        <v>181</v>
      </c>
      <c r="Y50" s="400">
        <f t="shared" si="53"/>
        <v>0</v>
      </c>
      <c r="Z50" s="69" t="s">
        <v>181</v>
      </c>
      <c r="AA50" s="152" t="s">
        <v>181</v>
      </c>
      <c r="AB50" s="74"/>
      <c r="AC50" s="152" t="s">
        <v>181</v>
      </c>
      <c r="AD50" s="400">
        <f t="shared" si="54"/>
        <v>0</v>
      </c>
      <c r="AE50" s="69" t="s">
        <v>181</v>
      </c>
      <c r="AF50" s="152" t="s">
        <v>181</v>
      </c>
      <c r="AG50" s="74"/>
      <c r="AH50" s="152" t="s">
        <v>181</v>
      </c>
      <c r="AI50" s="400">
        <f t="shared" si="55"/>
        <v>0</v>
      </c>
      <c r="AJ50" s="69" t="s">
        <v>181</v>
      </c>
      <c r="AK50" s="152" t="s">
        <v>181</v>
      </c>
      <c r="AL50" s="74"/>
      <c r="AM50" s="152" t="s">
        <v>181</v>
      </c>
      <c r="AN50" s="400">
        <f t="shared" si="56"/>
        <v>0</v>
      </c>
      <c r="AO50" s="75" t="s">
        <v>181</v>
      </c>
      <c r="AP50" s="185" t="s">
        <v>181</v>
      </c>
      <c r="AQ50" s="52">
        <f t="shared" si="82"/>
        <v>0</v>
      </c>
      <c r="AR50" s="188" t="s">
        <v>181</v>
      </c>
      <c r="AS50" s="729"/>
      <c r="AT50" s="76">
        <v>1.03</v>
      </c>
      <c r="AU50" s="76">
        <f t="shared" si="57"/>
        <v>1.0609</v>
      </c>
      <c r="AV50" s="76">
        <f t="shared" si="57"/>
        <v>1.092727</v>
      </c>
      <c r="AW50" s="76">
        <f t="shared" si="57"/>
        <v>1.1255088100000001</v>
      </c>
      <c r="AX50" s="76">
        <f t="shared" si="57"/>
        <v>1.1592740743000001</v>
      </c>
      <c r="AY50" s="76">
        <f t="shared" si="57"/>
        <v>1.1940522965290001</v>
      </c>
      <c r="AZ50" s="51">
        <f t="shared" si="58"/>
        <v>0</v>
      </c>
      <c r="BA50" s="51">
        <f t="shared" si="59"/>
        <v>0</v>
      </c>
      <c r="BB50" s="51">
        <f t="shared" si="60"/>
        <v>0</v>
      </c>
      <c r="BC50" s="51">
        <f t="shared" si="61"/>
        <v>0</v>
      </c>
      <c r="BD50" s="51">
        <f t="shared" si="62"/>
        <v>0</v>
      </c>
      <c r="BE50" s="51">
        <f t="shared" si="63"/>
        <v>0</v>
      </c>
      <c r="BF50" s="127"/>
      <c r="BG50" s="127"/>
      <c r="BH50" s="127"/>
      <c r="BI50" s="127"/>
      <c r="BJ50" s="127"/>
      <c r="BK50" s="127"/>
      <c r="BL50" s="738">
        <f t="shared" si="64"/>
        <v>0</v>
      </c>
      <c r="BM50" s="738">
        <f t="shared" si="65"/>
        <v>0</v>
      </c>
      <c r="BN50" s="738">
        <f t="shared" si="66"/>
        <v>0</v>
      </c>
      <c r="BO50" s="738">
        <f t="shared" si="67"/>
        <v>0</v>
      </c>
      <c r="BP50" s="738">
        <f t="shared" si="68"/>
        <v>0</v>
      </c>
      <c r="BQ50" s="738">
        <f t="shared" si="69"/>
        <v>0</v>
      </c>
      <c r="BR50" s="741">
        <f t="shared" si="83"/>
        <v>4635</v>
      </c>
      <c r="BS50" s="741">
        <f t="shared" si="83"/>
        <v>4774.05</v>
      </c>
      <c r="BT50" s="741">
        <f t="shared" si="83"/>
        <v>4917.2700000000004</v>
      </c>
      <c r="BU50" s="741">
        <f t="shared" si="83"/>
        <v>5064.79</v>
      </c>
      <c r="BV50" s="741">
        <f t="shared" si="83"/>
        <v>5216.7299999999996</v>
      </c>
      <c r="BW50" s="741">
        <f t="shared" si="83"/>
        <v>5373.24</v>
      </c>
      <c r="BX50" s="744"/>
      <c r="BY50" s="744"/>
      <c r="BZ50" s="744"/>
      <c r="CA50" s="744"/>
      <c r="CB50" s="744"/>
      <c r="CC50" s="744"/>
      <c r="CD50" s="740">
        <f t="shared" si="84"/>
        <v>55620</v>
      </c>
      <c r="CE50" s="740">
        <f t="shared" si="84"/>
        <v>57288.600000000006</v>
      </c>
      <c r="CF50" s="740">
        <f t="shared" si="84"/>
        <v>59007.240000000005</v>
      </c>
      <c r="CG50" s="740">
        <f t="shared" si="84"/>
        <v>60777.479999999996</v>
      </c>
      <c r="CH50" s="740">
        <f t="shared" si="84"/>
        <v>62600.759999999995</v>
      </c>
      <c r="CI50" s="740">
        <f t="shared" si="84"/>
        <v>64478.879999999997</v>
      </c>
      <c r="CJ50" s="746" t="s">
        <v>1208</v>
      </c>
      <c r="CK50" s="746" t="s">
        <v>1208</v>
      </c>
      <c r="CL50" s="746" t="s">
        <v>1208</v>
      </c>
      <c r="CM50" s="746" t="s">
        <v>1208</v>
      </c>
      <c r="CN50" s="746" t="s">
        <v>1208</v>
      </c>
      <c r="CO50" s="746" t="s">
        <v>1208</v>
      </c>
      <c r="CP50" s="677" t="e">
        <f t="shared" si="74"/>
        <v>#DIV/0!</v>
      </c>
      <c r="CQ50" s="677" t="e">
        <f t="shared" si="75"/>
        <v>#DIV/0!</v>
      </c>
      <c r="CR50" s="677" t="e">
        <f t="shared" si="76"/>
        <v>#DIV/0!</v>
      </c>
      <c r="CS50" s="677" t="e">
        <f t="shared" si="77"/>
        <v>#DIV/0!</v>
      </c>
      <c r="CT50" s="677" t="e">
        <f t="shared" si="78"/>
        <v>#DIV/0!</v>
      </c>
      <c r="CU50" s="677" t="e">
        <f t="shared" si="79"/>
        <v>#DIV/0!</v>
      </c>
      <c r="CV50" s="764" t="e">
        <f t="shared" si="85"/>
        <v>#DIV/0!</v>
      </c>
      <c r="CW50" s="764" t="e">
        <f t="shared" si="85"/>
        <v>#DIV/0!</v>
      </c>
      <c r="CX50" s="764" t="e">
        <f t="shared" si="85"/>
        <v>#DIV/0!</v>
      </c>
      <c r="CY50" s="764" t="e">
        <f t="shared" si="85"/>
        <v>#DIV/0!</v>
      </c>
      <c r="CZ50" s="764" t="e">
        <f t="shared" si="85"/>
        <v>#DIV/0!</v>
      </c>
      <c r="DA50" s="764" t="e">
        <f t="shared" si="85"/>
        <v>#DIV/0!</v>
      </c>
      <c r="DB50" s="680" t="e">
        <f t="shared" si="86"/>
        <v>#DIV/0!</v>
      </c>
      <c r="DC50" s="680" t="e">
        <f t="shared" si="86"/>
        <v>#DIV/0!</v>
      </c>
      <c r="DD50" s="680" t="e">
        <f t="shared" si="86"/>
        <v>#DIV/0!</v>
      </c>
      <c r="DE50" s="680" t="e">
        <f t="shared" si="86"/>
        <v>#DIV/0!</v>
      </c>
      <c r="DF50" s="680" t="e">
        <f t="shared" si="86"/>
        <v>#DIV/0!</v>
      </c>
      <c r="DG50" s="680" t="e">
        <f t="shared" si="86"/>
        <v>#DIV/0!</v>
      </c>
      <c r="DH50" s="766">
        <f>ROUND($J50*O50, 'Initial Information'!B53)</f>
        <v>0</v>
      </c>
      <c r="DI50" s="766">
        <f>ROUND($J50*T50, 'Initial Information'!C53)</f>
        <v>0</v>
      </c>
      <c r="DJ50" s="766">
        <f>ROUND($J50*Y50, 'Initial Information'!D53)</f>
        <v>0</v>
      </c>
      <c r="DK50" s="766">
        <f>ROUND($J50*AD50, 'Initial Information'!E53)</f>
        <v>0</v>
      </c>
      <c r="DL50" s="766">
        <f>ROUND($J50*AI50, 'Initial Information'!F53)</f>
        <v>0</v>
      </c>
      <c r="DM50" s="766">
        <f>ROUND($J50*AN50, 'Initial Information'!G53)</f>
        <v>0</v>
      </c>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row>
    <row r="51" spans="1:144" s="58" customFormat="1" ht="20.25" customHeight="1">
      <c r="A51" s="55" t="s">
        <v>181</v>
      </c>
      <c r="B51" s="56">
        <v>11</v>
      </c>
      <c r="C51" s="74">
        <v>0</v>
      </c>
      <c r="D51" s="1068" t="s">
        <v>198</v>
      </c>
      <c r="E51" s="966"/>
      <c r="F51" s="966"/>
      <c r="G51" s="56" t="s">
        <v>181</v>
      </c>
      <c r="H51" s="101">
        <v>4500</v>
      </c>
      <c r="I51" s="56" t="s">
        <v>181</v>
      </c>
      <c r="J51" s="105">
        <v>0.28000000000000003</v>
      </c>
      <c r="K51" s="56" t="s">
        <v>181</v>
      </c>
      <c r="L51" s="68" t="s">
        <v>181</v>
      </c>
      <c r="M51" s="74"/>
      <c r="N51" s="152" t="s">
        <v>181</v>
      </c>
      <c r="O51" s="400">
        <f t="shared" si="51"/>
        <v>0</v>
      </c>
      <c r="P51" s="69" t="s">
        <v>181</v>
      </c>
      <c r="Q51" s="152" t="s">
        <v>181</v>
      </c>
      <c r="R51" s="74"/>
      <c r="S51" s="152" t="s">
        <v>181</v>
      </c>
      <c r="T51" s="400">
        <f t="shared" si="52"/>
        <v>0</v>
      </c>
      <c r="U51" s="69" t="s">
        <v>181</v>
      </c>
      <c r="V51" s="152" t="s">
        <v>181</v>
      </c>
      <c r="W51" s="74"/>
      <c r="X51" s="152" t="s">
        <v>181</v>
      </c>
      <c r="Y51" s="400">
        <f t="shared" si="53"/>
        <v>0</v>
      </c>
      <c r="Z51" s="69" t="s">
        <v>181</v>
      </c>
      <c r="AA51" s="152" t="s">
        <v>181</v>
      </c>
      <c r="AB51" s="74"/>
      <c r="AC51" s="152" t="s">
        <v>181</v>
      </c>
      <c r="AD51" s="400">
        <f t="shared" si="54"/>
        <v>0</v>
      </c>
      <c r="AE51" s="69" t="s">
        <v>181</v>
      </c>
      <c r="AF51" s="152" t="s">
        <v>181</v>
      </c>
      <c r="AG51" s="74"/>
      <c r="AH51" s="152" t="s">
        <v>181</v>
      </c>
      <c r="AI51" s="400">
        <f t="shared" si="55"/>
        <v>0</v>
      </c>
      <c r="AJ51" s="69" t="s">
        <v>181</v>
      </c>
      <c r="AK51" s="152" t="s">
        <v>181</v>
      </c>
      <c r="AL51" s="74"/>
      <c r="AM51" s="152" t="s">
        <v>181</v>
      </c>
      <c r="AN51" s="400">
        <f t="shared" si="56"/>
        <v>0</v>
      </c>
      <c r="AO51" s="75" t="s">
        <v>181</v>
      </c>
      <c r="AP51" s="185" t="s">
        <v>181</v>
      </c>
      <c r="AQ51" s="52">
        <f t="shared" si="82"/>
        <v>0</v>
      </c>
      <c r="AR51" s="188" t="s">
        <v>181</v>
      </c>
      <c r="AS51" s="729"/>
      <c r="AT51" s="76">
        <v>1.03</v>
      </c>
      <c r="AU51" s="76">
        <f t="shared" si="57"/>
        <v>1.0609</v>
      </c>
      <c r="AV51" s="76">
        <f t="shared" si="57"/>
        <v>1.092727</v>
      </c>
      <c r="AW51" s="76">
        <f t="shared" si="57"/>
        <v>1.1255088100000001</v>
      </c>
      <c r="AX51" s="76">
        <f t="shared" si="57"/>
        <v>1.1592740743000001</v>
      </c>
      <c r="AY51" s="76">
        <f t="shared" si="57"/>
        <v>1.1940522965290001</v>
      </c>
      <c r="AZ51" s="51">
        <f t="shared" si="58"/>
        <v>0</v>
      </c>
      <c r="BA51" s="51">
        <f t="shared" si="59"/>
        <v>0</v>
      </c>
      <c r="BB51" s="51">
        <f t="shared" si="60"/>
        <v>0</v>
      </c>
      <c r="BC51" s="51">
        <f t="shared" si="61"/>
        <v>0</v>
      </c>
      <c r="BD51" s="51">
        <f t="shared" si="62"/>
        <v>0</v>
      </c>
      <c r="BE51" s="51">
        <f t="shared" si="63"/>
        <v>0</v>
      </c>
      <c r="BF51" s="127"/>
      <c r="BG51" s="127"/>
      <c r="BH51" s="127"/>
      <c r="BI51" s="127"/>
      <c r="BJ51" s="127"/>
      <c r="BK51" s="127"/>
      <c r="BL51" s="738">
        <f t="shared" si="64"/>
        <v>0</v>
      </c>
      <c r="BM51" s="738">
        <f t="shared" si="65"/>
        <v>0</v>
      </c>
      <c r="BN51" s="738">
        <f t="shared" si="66"/>
        <v>0</v>
      </c>
      <c r="BO51" s="738">
        <f t="shared" si="67"/>
        <v>0</v>
      </c>
      <c r="BP51" s="738">
        <f t="shared" si="68"/>
        <v>0</v>
      </c>
      <c r="BQ51" s="738">
        <f t="shared" si="69"/>
        <v>0</v>
      </c>
      <c r="BR51" s="741">
        <f t="shared" si="83"/>
        <v>4635</v>
      </c>
      <c r="BS51" s="741">
        <f t="shared" si="83"/>
        <v>4774.05</v>
      </c>
      <c r="BT51" s="741">
        <f t="shared" si="83"/>
        <v>4917.2700000000004</v>
      </c>
      <c r="BU51" s="741">
        <f t="shared" si="83"/>
        <v>5064.79</v>
      </c>
      <c r="BV51" s="741">
        <f t="shared" si="83"/>
        <v>5216.7299999999996</v>
      </c>
      <c r="BW51" s="741">
        <f t="shared" si="83"/>
        <v>5373.24</v>
      </c>
      <c r="BX51" s="744"/>
      <c r="BY51" s="744"/>
      <c r="BZ51" s="744"/>
      <c r="CA51" s="744"/>
      <c r="CB51" s="744"/>
      <c r="CC51" s="744"/>
      <c r="CD51" s="740">
        <f t="shared" si="84"/>
        <v>55620</v>
      </c>
      <c r="CE51" s="740">
        <f t="shared" si="84"/>
        <v>57288.600000000006</v>
      </c>
      <c r="CF51" s="740">
        <f t="shared" si="84"/>
        <v>59007.240000000005</v>
      </c>
      <c r="CG51" s="740">
        <f t="shared" si="84"/>
        <v>60777.479999999996</v>
      </c>
      <c r="CH51" s="740">
        <f t="shared" si="84"/>
        <v>62600.759999999995</v>
      </c>
      <c r="CI51" s="740">
        <f t="shared" si="84"/>
        <v>64478.879999999997</v>
      </c>
      <c r="CJ51" s="746" t="s">
        <v>1208</v>
      </c>
      <c r="CK51" s="746" t="s">
        <v>1208</v>
      </c>
      <c r="CL51" s="746" t="s">
        <v>1208</v>
      </c>
      <c r="CM51" s="746" t="s">
        <v>1208</v>
      </c>
      <c r="CN51" s="746" t="s">
        <v>1208</v>
      </c>
      <c r="CO51" s="746" t="s">
        <v>1208</v>
      </c>
      <c r="CP51" s="677" t="e">
        <f t="shared" si="74"/>
        <v>#DIV/0!</v>
      </c>
      <c r="CQ51" s="677" t="e">
        <f t="shared" si="75"/>
        <v>#DIV/0!</v>
      </c>
      <c r="CR51" s="677" t="e">
        <f t="shared" si="76"/>
        <v>#DIV/0!</v>
      </c>
      <c r="CS51" s="677" t="e">
        <f t="shared" si="77"/>
        <v>#DIV/0!</v>
      </c>
      <c r="CT51" s="677" t="e">
        <f t="shared" si="78"/>
        <v>#DIV/0!</v>
      </c>
      <c r="CU51" s="677" t="e">
        <f t="shared" si="79"/>
        <v>#DIV/0!</v>
      </c>
      <c r="CV51" s="764" t="e">
        <f t="shared" si="85"/>
        <v>#DIV/0!</v>
      </c>
      <c r="CW51" s="764" t="e">
        <f t="shared" si="85"/>
        <v>#DIV/0!</v>
      </c>
      <c r="CX51" s="764" t="e">
        <f t="shared" si="85"/>
        <v>#DIV/0!</v>
      </c>
      <c r="CY51" s="764" t="e">
        <f t="shared" si="85"/>
        <v>#DIV/0!</v>
      </c>
      <c r="CZ51" s="764" t="e">
        <f t="shared" si="85"/>
        <v>#DIV/0!</v>
      </c>
      <c r="DA51" s="764" t="e">
        <f t="shared" si="85"/>
        <v>#DIV/0!</v>
      </c>
      <c r="DB51" s="680" t="e">
        <f t="shared" si="86"/>
        <v>#DIV/0!</v>
      </c>
      <c r="DC51" s="680" t="e">
        <f t="shared" si="86"/>
        <v>#DIV/0!</v>
      </c>
      <c r="DD51" s="680" t="e">
        <f t="shared" si="86"/>
        <v>#DIV/0!</v>
      </c>
      <c r="DE51" s="680" t="e">
        <f t="shared" si="86"/>
        <v>#DIV/0!</v>
      </c>
      <c r="DF51" s="680" t="e">
        <f t="shared" si="86"/>
        <v>#DIV/0!</v>
      </c>
      <c r="DG51" s="680" t="e">
        <f t="shared" si="86"/>
        <v>#DIV/0!</v>
      </c>
      <c r="DH51" s="766">
        <f>ROUND($J51*O51, 'Initial Information'!B54)</f>
        <v>0</v>
      </c>
      <c r="DI51" s="766">
        <f>ROUND($J51*T51, 'Initial Information'!C54)</f>
        <v>0</v>
      </c>
      <c r="DJ51" s="766">
        <f>ROUND($J51*Y51, 'Initial Information'!D54)</f>
        <v>0</v>
      </c>
      <c r="DK51" s="766">
        <f>ROUND($J51*AD51, 'Initial Information'!E54)</f>
        <v>0</v>
      </c>
      <c r="DL51" s="766">
        <f>ROUND($J51*AI51, 'Initial Information'!F54)</f>
        <v>0</v>
      </c>
      <c r="DM51" s="766">
        <f>ROUND($J51*AN51, 'Initial Information'!G54)</f>
        <v>0</v>
      </c>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row>
    <row r="52" spans="1:144" s="58" customFormat="1" ht="20.25" customHeight="1">
      <c r="A52" s="55" t="s">
        <v>181</v>
      </c>
      <c r="B52" s="56">
        <v>12</v>
      </c>
      <c r="C52" s="74">
        <v>0</v>
      </c>
      <c r="D52" s="1068" t="s">
        <v>199</v>
      </c>
      <c r="E52" s="966"/>
      <c r="F52" s="966"/>
      <c r="G52" s="56" t="s">
        <v>181</v>
      </c>
      <c r="H52" s="101">
        <v>3540</v>
      </c>
      <c r="I52" s="56" t="s">
        <v>181</v>
      </c>
      <c r="J52" s="105">
        <v>0.17</v>
      </c>
      <c r="K52" s="56" t="s">
        <v>181</v>
      </c>
      <c r="L52" s="68" t="s">
        <v>181</v>
      </c>
      <c r="M52" s="74"/>
      <c r="N52" s="152" t="s">
        <v>181</v>
      </c>
      <c r="O52" s="400">
        <f t="shared" si="51"/>
        <v>0</v>
      </c>
      <c r="P52" s="69" t="s">
        <v>181</v>
      </c>
      <c r="Q52" s="152" t="s">
        <v>181</v>
      </c>
      <c r="R52" s="74"/>
      <c r="S52" s="152" t="s">
        <v>181</v>
      </c>
      <c r="T52" s="400">
        <f t="shared" si="52"/>
        <v>0</v>
      </c>
      <c r="U52" s="69" t="s">
        <v>181</v>
      </c>
      <c r="V52" s="152" t="s">
        <v>181</v>
      </c>
      <c r="W52" s="74"/>
      <c r="X52" s="152" t="s">
        <v>181</v>
      </c>
      <c r="Y52" s="400">
        <f t="shared" si="53"/>
        <v>0</v>
      </c>
      <c r="Z52" s="69" t="s">
        <v>181</v>
      </c>
      <c r="AA52" s="152" t="s">
        <v>181</v>
      </c>
      <c r="AB52" s="74"/>
      <c r="AC52" s="152" t="s">
        <v>181</v>
      </c>
      <c r="AD52" s="400">
        <f t="shared" si="54"/>
        <v>0</v>
      </c>
      <c r="AE52" s="69" t="s">
        <v>181</v>
      </c>
      <c r="AF52" s="152" t="s">
        <v>181</v>
      </c>
      <c r="AG52" s="74"/>
      <c r="AH52" s="152" t="s">
        <v>181</v>
      </c>
      <c r="AI52" s="400">
        <f t="shared" si="55"/>
        <v>0</v>
      </c>
      <c r="AJ52" s="69" t="s">
        <v>181</v>
      </c>
      <c r="AK52" s="152" t="s">
        <v>181</v>
      </c>
      <c r="AL52" s="74"/>
      <c r="AM52" s="152" t="s">
        <v>181</v>
      </c>
      <c r="AN52" s="400">
        <f t="shared" si="56"/>
        <v>0</v>
      </c>
      <c r="AO52" s="75" t="s">
        <v>181</v>
      </c>
      <c r="AP52" s="185" t="s">
        <v>181</v>
      </c>
      <c r="AQ52" s="52">
        <f t="shared" si="82"/>
        <v>0</v>
      </c>
      <c r="AR52" s="188" t="s">
        <v>181</v>
      </c>
      <c r="AS52" s="729"/>
      <c r="AT52" s="76">
        <v>1.03</v>
      </c>
      <c r="AU52" s="76">
        <f t="shared" si="57"/>
        <v>1.0609</v>
      </c>
      <c r="AV52" s="76">
        <f t="shared" si="57"/>
        <v>1.092727</v>
      </c>
      <c r="AW52" s="76">
        <f t="shared" si="57"/>
        <v>1.1255088100000001</v>
      </c>
      <c r="AX52" s="76">
        <f t="shared" si="57"/>
        <v>1.1592740743000001</v>
      </c>
      <c r="AY52" s="76">
        <f t="shared" si="57"/>
        <v>1.1940522965290001</v>
      </c>
      <c r="AZ52" s="51">
        <f t="shared" si="58"/>
        <v>0</v>
      </c>
      <c r="BA52" s="51">
        <f t="shared" si="59"/>
        <v>0</v>
      </c>
      <c r="BB52" s="51">
        <f t="shared" si="60"/>
        <v>0</v>
      </c>
      <c r="BC52" s="51">
        <f t="shared" si="61"/>
        <v>0</v>
      </c>
      <c r="BD52" s="51">
        <f t="shared" si="62"/>
        <v>0</v>
      </c>
      <c r="BE52" s="51">
        <f t="shared" si="63"/>
        <v>0</v>
      </c>
      <c r="BF52" s="127"/>
      <c r="BG52" s="127"/>
      <c r="BH52" s="127"/>
      <c r="BI52" s="127"/>
      <c r="BJ52" s="127"/>
      <c r="BK52" s="127"/>
      <c r="BL52" s="738">
        <f t="shared" si="64"/>
        <v>0</v>
      </c>
      <c r="BM52" s="738">
        <f t="shared" si="65"/>
        <v>0</v>
      </c>
      <c r="BN52" s="738">
        <f t="shared" si="66"/>
        <v>0</v>
      </c>
      <c r="BO52" s="738">
        <f t="shared" si="67"/>
        <v>0</v>
      </c>
      <c r="BP52" s="738">
        <f t="shared" si="68"/>
        <v>0</v>
      </c>
      <c r="BQ52" s="738">
        <f t="shared" si="69"/>
        <v>0</v>
      </c>
      <c r="BR52" s="741">
        <f t="shared" si="83"/>
        <v>3646.2</v>
      </c>
      <c r="BS52" s="741">
        <f t="shared" si="83"/>
        <v>3755.59</v>
      </c>
      <c r="BT52" s="741">
        <f t="shared" si="83"/>
        <v>3868.25</v>
      </c>
      <c r="BU52" s="741">
        <f t="shared" si="83"/>
        <v>3984.3</v>
      </c>
      <c r="BV52" s="741">
        <f t="shared" si="83"/>
        <v>4103.83</v>
      </c>
      <c r="BW52" s="741">
        <f t="shared" si="83"/>
        <v>4226.95</v>
      </c>
      <c r="BX52" s="744"/>
      <c r="BY52" s="744"/>
      <c r="BZ52" s="744"/>
      <c r="CA52" s="744"/>
      <c r="CB52" s="744"/>
      <c r="CC52" s="744"/>
      <c r="CD52" s="740">
        <f t="shared" si="84"/>
        <v>43754.399999999994</v>
      </c>
      <c r="CE52" s="740">
        <f t="shared" si="84"/>
        <v>45067.08</v>
      </c>
      <c r="CF52" s="740">
        <f t="shared" si="84"/>
        <v>46419</v>
      </c>
      <c r="CG52" s="740">
        <f t="shared" si="84"/>
        <v>47811.600000000006</v>
      </c>
      <c r="CH52" s="740">
        <f t="shared" si="84"/>
        <v>49245.96</v>
      </c>
      <c r="CI52" s="740">
        <f t="shared" si="84"/>
        <v>50723.399999999994</v>
      </c>
      <c r="CJ52" s="746" t="s">
        <v>1208</v>
      </c>
      <c r="CK52" s="746" t="s">
        <v>1208</v>
      </c>
      <c r="CL52" s="746" t="s">
        <v>1208</v>
      </c>
      <c r="CM52" s="746" t="s">
        <v>1208</v>
      </c>
      <c r="CN52" s="746" t="s">
        <v>1208</v>
      </c>
      <c r="CO52" s="746" t="s">
        <v>1208</v>
      </c>
      <c r="CP52" s="677" t="e">
        <f t="shared" si="74"/>
        <v>#DIV/0!</v>
      </c>
      <c r="CQ52" s="677" t="e">
        <f t="shared" si="75"/>
        <v>#DIV/0!</v>
      </c>
      <c r="CR52" s="677" t="e">
        <f t="shared" si="76"/>
        <v>#DIV/0!</v>
      </c>
      <c r="CS52" s="677" t="e">
        <f t="shared" si="77"/>
        <v>#DIV/0!</v>
      </c>
      <c r="CT52" s="677" t="e">
        <f t="shared" si="78"/>
        <v>#DIV/0!</v>
      </c>
      <c r="CU52" s="677" t="e">
        <f t="shared" si="79"/>
        <v>#DIV/0!</v>
      </c>
      <c r="CV52" s="764" t="e">
        <f t="shared" si="85"/>
        <v>#DIV/0!</v>
      </c>
      <c r="CW52" s="764" t="e">
        <f t="shared" si="85"/>
        <v>#DIV/0!</v>
      </c>
      <c r="CX52" s="764" t="e">
        <f t="shared" si="85"/>
        <v>#DIV/0!</v>
      </c>
      <c r="CY52" s="764" t="e">
        <f t="shared" si="85"/>
        <v>#DIV/0!</v>
      </c>
      <c r="CZ52" s="764" t="e">
        <f t="shared" si="85"/>
        <v>#DIV/0!</v>
      </c>
      <c r="DA52" s="764" t="e">
        <f t="shared" si="85"/>
        <v>#DIV/0!</v>
      </c>
      <c r="DB52" s="680" t="e">
        <f t="shared" si="86"/>
        <v>#DIV/0!</v>
      </c>
      <c r="DC52" s="680" t="e">
        <f t="shared" si="86"/>
        <v>#DIV/0!</v>
      </c>
      <c r="DD52" s="680" t="e">
        <f t="shared" si="86"/>
        <v>#DIV/0!</v>
      </c>
      <c r="DE52" s="680" t="e">
        <f t="shared" si="86"/>
        <v>#DIV/0!</v>
      </c>
      <c r="DF52" s="680" t="e">
        <f t="shared" si="86"/>
        <v>#DIV/0!</v>
      </c>
      <c r="DG52" s="680" t="e">
        <f t="shared" si="86"/>
        <v>#DIV/0!</v>
      </c>
      <c r="DH52" s="766">
        <f>ROUND($J52*O52, 'Initial Information'!B55)</f>
        <v>0</v>
      </c>
      <c r="DI52" s="766">
        <f>ROUND($J52*T52, 'Initial Information'!C55)</f>
        <v>0</v>
      </c>
      <c r="DJ52" s="766">
        <f>ROUND($J52*Y52, 'Initial Information'!D55)</f>
        <v>0</v>
      </c>
      <c r="DK52" s="766">
        <f>ROUND($J52*AD52, 'Initial Information'!E55)</f>
        <v>0</v>
      </c>
      <c r="DL52" s="766">
        <f>ROUND($J52*AI52, 'Initial Information'!F55)</f>
        <v>0</v>
      </c>
      <c r="DM52" s="766">
        <f>ROUND($J52*AN52, 'Initial Information'!G55)</f>
        <v>0</v>
      </c>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row>
    <row r="53" spans="1:144" s="58" customFormat="1" ht="20.25" customHeight="1">
      <c r="A53" s="55" t="s">
        <v>181</v>
      </c>
      <c r="B53" s="56">
        <v>13</v>
      </c>
      <c r="C53" s="74">
        <v>0</v>
      </c>
      <c r="D53" s="1068" t="s">
        <v>199</v>
      </c>
      <c r="E53" s="966"/>
      <c r="F53" s="966"/>
      <c r="G53" s="56" t="s">
        <v>181</v>
      </c>
      <c r="H53" s="101">
        <v>3540</v>
      </c>
      <c r="I53" s="56" t="s">
        <v>181</v>
      </c>
      <c r="J53" s="105">
        <v>0.17</v>
      </c>
      <c r="K53" s="56" t="s">
        <v>181</v>
      </c>
      <c r="L53" s="68" t="s">
        <v>181</v>
      </c>
      <c r="M53" s="74"/>
      <c r="N53" s="152" t="s">
        <v>181</v>
      </c>
      <c r="O53" s="400">
        <f t="shared" si="51"/>
        <v>0</v>
      </c>
      <c r="P53" s="69" t="s">
        <v>181</v>
      </c>
      <c r="Q53" s="152" t="s">
        <v>181</v>
      </c>
      <c r="R53" s="74"/>
      <c r="S53" s="152" t="s">
        <v>181</v>
      </c>
      <c r="T53" s="400">
        <f t="shared" si="52"/>
        <v>0</v>
      </c>
      <c r="U53" s="69" t="s">
        <v>181</v>
      </c>
      <c r="V53" s="152" t="s">
        <v>181</v>
      </c>
      <c r="W53" s="74"/>
      <c r="X53" s="152" t="s">
        <v>181</v>
      </c>
      <c r="Y53" s="400">
        <f t="shared" si="53"/>
        <v>0</v>
      </c>
      <c r="Z53" s="69" t="s">
        <v>181</v>
      </c>
      <c r="AA53" s="152" t="s">
        <v>181</v>
      </c>
      <c r="AB53" s="74"/>
      <c r="AC53" s="152" t="s">
        <v>181</v>
      </c>
      <c r="AD53" s="400">
        <f t="shared" si="54"/>
        <v>0</v>
      </c>
      <c r="AE53" s="69" t="s">
        <v>181</v>
      </c>
      <c r="AF53" s="152" t="s">
        <v>181</v>
      </c>
      <c r="AG53" s="74"/>
      <c r="AH53" s="152" t="s">
        <v>181</v>
      </c>
      <c r="AI53" s="400">
        <f t="shared" si="55"/>
        <v>0</v>
      </c>
      <c r="AJ53" s="69" t="s">
        <v>181</v>
      </c>
      <c r="AK53" s="152" t="s">
        <v>181</v>
      </c>
      <c r="AL53" s="74"/>
      <c r="AM53" s="152" t="s">
        <v>181</v>
      </c>
      <c r="AN53" s="400">
        <f t="shared" si="56"/>
        <v>0</v>
      </c>
      <c r="AO53" s="75" t="s">
        <v>181</v>
      </c>
      <c r="AP53" s="185" t="s">
        <v>181</v>
      </c>
      <c r="AQ53" s="52">
        <f t="shared" si="82"/>
        <v>0</v>
      </c>
      <c r="AR53" s="188" t="s">
        <v>181</v>
      </c>
      <c r="AS53" s="729"/>
      <c r="AT53" s="76">
        <v>1.03</v>
      </c>
      <c r="AU53" s="76">
        <f t="shared" si="57"/>
        <v>1.0609</v>
      </c>
      <c r="AV53" s="76">
        <f t="shared" si="57"/>
        <v>1.092727</v>
      </c>
      <c r="AW53" s="76">
        <f t="shared" si="57"/>
        <v>1.1255088100000001</v>
      </c>
      <c r="AX53" s="76">
        <f t="shared" si="57"/>
        <v>1.1592740743000001</v>
      </c>
      <c r="AY53" s="76">
        <f t="shared" si="57"/>
        <v>1.1940522965290001</v>
      </c>
      <c r="AZ53" s="51">
        <f t="shared" si="58"/>
        <v>0</v>
      </c>
      <c r="BA53" s="51">
        <f t="shared" si="59"/>
        <v>0</v>
      </c>
      <c r="BB53" s="51">
        <f t="shared" si="60"/>
        <v>0</v>
      </c>
      <c r="BC53" s="51">
        <f t="shared" si="61"/>
        <v>0</v>
      </c>
      <c r="BD53" s="51">
        <f t="shared" si="62"/>
        <v>0</v>
      </c>
      <c r="BE53" s="51">
        <f t="shared" si="63"/>
        <v>0</v>
      </c>
      <c r="BF53" s="127"/>
      <c r="BG53" s="127"/>
      <c r="BH53" s="127"/>
      <c r="BI53" s="127"/>
      <c r="BJ53" s="127"/>
      <c r="BK53" s="127"/>
      <c r="BL53" s="738">
        <f t="shared" si="64"/>
        <v>0</v>
      </c>
      <c r="BM53" s="738">
        <f t="shared" si="65"/>
        <v>0</v>
      </c>
      <c r="BN53" s="738">
        <f t="shared" si="66"/>
        <v>0</v>
      </c>
      <c r="BO53" s="738">
        <f t="shared" si="67"/>
        <v>0</v>
      </c>
      <c r="BP53" s="738">
        <f t="shared" si="68"/>
        <v>0</v>
      </c>
      <c r="BQ53" s="738">
        <f t="shared" si="69"/>
        <v>0</v>
      </c>
      <c r="BR53" s="741">
        <f t="shared" si="83"/>
        <v>3646.2</v>
      </c>
      <c r="BS53" s="741">
        <f t="shared" si="83"/>
        <v>3755.59</v>
      </c>
      <c r="BT53" s="741">
        <f t="shared" si="83"/>
        <v>3868.25</v>
      </c>
      <c r="BU53" s="741">
        <f t="shared" si="83"/>
        <v>3984.3</v>
      </c>
      <c r="BV53" s="741">
        <f t="shared" si="83"/>
        <v>4103.83</v>
      </c>
      <c r="BW53" s="741">
        <f t="shared" si="83"/>
        <v>4226.95</v>
      </c>
      <c r="BX53" s="744"/>
      <c r="BY53" s="744"/>
      <c r="BZ53" s="744"/>
      <c r="CA53" s="744"/>
      <c r="CB53" s="744"/>
      <c r="CC53" s="744"/>
      <c r="CD53" s="740">
        <f t="shared" si="84"/>
        <v>43754.399999999994</v>
      </c>
      <c r="CE53" s="740">
        <f t="shared" si="84"/>
        <v>45067.08</v>
      </c>
      <c r="CF53" s="740">
        <f t="shared" si="84"/>
        <v>46419</v>
      </c>
      <c r="CG53" s="740">
        <f t="shared" si="84"/>
        <v>47811.600000000006</v>
      </c>
      <c r="CH53" s="740">
        <f t="shared" si="84"/>
        <v>49245.96</v>
      </c>
      <c r="CI53" s="740">
        <f t="shared" si="84"/>
        <v>50723.399999999994</v>
      </c>
      <c r="CJ53" s="746" t="s">
        <v>1208</v>
      </c>
      <c r="CK53" s="746" t="s">
        <v>1208</v>
      </c>
      <c r="CL53" s="746" t="s">
        <v>1208</v>
      </c>
      <c r="CM53" s="746" t="s">
        <v>1208</v>
      </c>
      <c r="CN53" s="746" t="s">
        <v>1208</v>
      </c>
      <c r="CO53" s="746" t="s">
        <v>1208</v>
      </c>
      <c r="CP53" s="677" t="e">
        <f t="shared" si="74"/>
        <v>#DIV/0!</v>
      </c>
      <c r="CQ53" s="677" t="e">
        <f t="shared" si="75"/>
        <v>#DIV/0!</v>
      </c>
      <c r="CR53" s="677" t="e">
        <f t="shared" si="76"/>
        <v>#DIV/0!</v>
      </c>
      <c r="CS53" s="677" t="e">
        <f t="shared" si="77"/>
        <v>#DIV/0!</v>
      </c>
      <c r="CT53" s="677" t="e">
        <f t="shared" si="78"/>
        <v>#DIV/0!</v>
      </c>
      <c r="CU53" s="677" t="e">
        <f t="shared" si="79"/>
        <v>#DIV/0!</v>
      </c>
      <c r="CV53" s="764" t="e">
        <f t="shared" si="85"/>
        <v>#DIV/0!</v>
      </c>
      <c r="CW53" s="764" t="e">
        <f t="shared" si="85"/>
        <v>#DIV/0!</v>
      </c>
      <c r="CX53" s="764" t="e">
        <f t="shared" si="85"/>
        <v>#DIV/0!</v>
      </c>
      <c r="CY53" s="764" t="e">
        <f t="shared" si="85"/>
        <v>#DIV/0!</v>
      </c>
      <c r="CZ53" s="764" t="e">
        <f t="shared" si="85"/>
        <v>#DIV/0!</v>
      </c>
      <c r="DA53" s="764" t="e">
        <f t="shared" si="85"/>
        <v>#DIV/0!</v>
      </c>
      <c r="DB53" s="680" t="e">
        <f t="shared" si="86"/>
        <v>#DIV/0!</v>
      </c>
      <c r="DC53" s="680" t="e">
        <f t="shared" si="86"/>
        <v>#DIV/0!</v>
      </c>
      <c r="DD53" s="680" t="e">
        <f t="shared" si="86"/>
        <v>#DIV/0!</v>
      </c>
      <c r="DE53" s="680" t="e">
        <f t="shared" si="86"/>
        <v>#DIV/0!</v>
      </c>
      <c r="DF53" s="680" t="e">
        <f t="shared" si="86"/>
        <v>#DIV/0!</v>
      </c>
      <c r="DG53" s="680" t="e">
        <f t="shared" si="86"/>
        <v>#DIV/0!</v>
      </c>
      <c r="DH53" s="766">
        <f>ROUND($J53*O53, 'Initial Information'!B56)</f>
        <v>0</v>
      </c>
      <c r="DI53" s="766">
        <f>ROUND($J53*T53, 'Initial Information'!C56)</f>
        <v>0</v>
      </c>
      <c r="DJ53" s="766">
        <f>ROUND($J53*Y53, 'Initial Information'!D56)</f>
        <v>0</v>
      </c>
      <c r="DK53" s="766">
        <f>ROUND($J53*AD53, 'Initial Information'!E56)</f>
        <v>0</v>
      </c>
      <c r="DL53" s="766">
        <f>ROUND($J53*AI53, 'Initial Information'!F56)</f>
        <v>0</v>
      </c>
      <c r="DM53" s="766">
        <f>ROUND($J53*AN53, 'Initial Information'!G56)</f>
        <v>0</v>
      </c>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row>
    <row r="54" spans="1:144" s="58" customFormat="1" ht="20.25" customHeight="1">
      <c r="A54" s="55" t="s">
        <v>181</v>
      </c>
      <c r="B54" s="56">
        <v>14</v>
      </c>
      <c r="C54" s="74">
        <v>0</v>
      </c>
      <c r="D54" s="1068" t="s">
        <v>199</v>
      </c>
      <c r="E54" s="966"/>
      <c r="F54" s="966"/>
      <c r="G54" s="56" t="s">
        <v>181</v>
      </c>
      <c r="H54" s="101">
        <v>3540</v>
      </c>
      <c r="I54" s="56" t="s">
        <v>181</v>
      </c>
      <c r="J54" s="105">
        <v>0.17</v>
      </c>
      <c r="K54" s="56" t="s">
        <v>181</v>
      </c>
      <c r="L54" s="68" t="s">
        <v>181</v>
      </c>
      <c r="M54" s="74"/>
      <c r="N54" s="152" t="s">
        <v>181</v>
      </c>
      <c r="O54" s="400">
        <f t="shared" si="51"/>
        <v>0</v>
      </c>
      <c r="P54" s="69" t="s">
        <v>181</v>
      </c>
      <c r="Q54" s="152" t="s">
        <v>181</v>
      </c>
      <c r="R54" s="74"/>
      <c r="S54" s="152" t="s">
        <v>181</v>
      </c>
      <c r="T54" s="400">
        <f t="shared" si="52"/>
        <v>0</v>
      </c>
      <c r="U54" s="69" t="s">
        <v>181</v>
      </c>
      <c r="V54" s="152" t="s">
        <v>181</v>
      </c>
      <c r="W54" s="74"/>
      <c r="X54" s="152" t="s">
        <v>181</v>
      </c>
      <c r="Y54" s="400">
        <f t="shared" si="53"/>
        <v>0</v>
      </c>
      <c r="Z54" s="69" t="s">
        <v>181</v>
      </c>
      <c r="AA54" s="152" t="s">
        <v>181</v>
      </c>
      <c r="AB54" s="74"/>
      <c r="AC54" s="152" t="s">
        <v>181</v>
      </c>
      <c r="AD54" s="400">
        <f t="shared" si="54"/>
        <v>0</v>
      </c>
      <c r="AE54" s="69" t="s">
        <v>181</v>
      </c>
      <c r="AF54" s="152" t="s">
        <v>181</v>
      </c>
      <c r="AG54" s="74"/>
      <c r="AH54" s="152" t="s">
        <v>181</v>
      </c>
      <c r="AI54" s="400">
        <f t="shared" si="55"/>
        <v>0</v>
      </c>
      <c r="AJ54" s="69" t="s">
        <v>181</v>
      </c>
      <c r="AK54" s="152" t="s">
        <v>181</v>
      </c>
      <c r="AL54" s="74"/>
      <c r="AM54" s="152" t="s">
        <v>181</v>
      </c>
      <c r="AN54" s="400">
        <f t="shared" si="56"/>
        <v>0</v>
      </c>
      <c r="AO54" s="75" t="s">
        <v>181</v>
      </c>
      <c r="AP54" s="185" t="s">
        <v>181</v>
      </c>
      <c r="AQ54" s="52">
        <f t="shared" si="82"/>
        <v>0</v>
      </c>
      <c r="AR54" s="188" t="s">
        <v>181</v>
      </c>
      <c r="AS54" s="729"/>
      <c r="AT54" s="76">
        <v>1.03</v>
      </c>
      <c r="AU54" s="76">
        <f t="shared" si="57"/>
        <v>1.0609</v>
      </c>
      <c r="AV54" s="76">
        <f t="shared" si="57"/>
        <v>1.092727</v>
      </c>
      <c r="AW54" s="76">
        <f t="shared" si="57"/>
        <v>1.1255088100000001</v>
      </c>
      <c r="AX54" s="76">
        <f t="shared" si="57"/>
        <v>1.1592740743000001</v>
      </c>
      <c r="AY54" s="76">
        <f t="shared" si="57"/>
        <v>1.1940522965290001</v>
      </c>
      <c r="AZ54" s="51">
        <f t="shared" si="58"/>
        <v>0</v>
      </c>
      <c r="BA54" s="51">
        <f t="shared" si="59"/>
        <v>0</v>
      </c>
      <c r="BB54" s="51">
        <f t="shared" si="60"/>
        <v>0</v>
      </c>
      <c r="BC54" s="51">
        <f t="shared" si="61"/>
        <v>0</v>
      </c>
      <c r="BD54" s="51">
        <f t="shared" si="62"/>
        <v>0</v>
      </c>
      <c r="BE54" s="51">
        <f t="shared" si="63"/>
        <v>0</v>
      </c>
      <c r="BF54" s="127"/>
      <c r="BG54" s="127"/>
      <c r="BH54" s="127"/>
      <c r="BI54" s="127"/>
      <c r="BJ54" s="127"/>
      <c r="BK54" s="127"/>
      <c r="BL54" s="738">
        <f t="shared" si="64"/>
        <v>0</v>
      </c>
      <c r="BM54" s="738">
        <f t="shared" si="65"/>
        <v>0</v>
      </c>
      <c r="BN54" s="738">
        <f t="shared" si="66"/>
        <v>0</v>
      </c>
      <c r="BO54" s="738">
        <f t="shared" si="67"/>
        <v>0</v>
      </c>
      <c r="BP54" s="738">
        <f t="shared" si="68"/>
        <v>0</v>
      </c>
      <c r="BQ54" s="738">
        <f t="shared" si="69"/>
        <v>0</v>
      </c>
      <c r="BR54" s="741">
        <f t="shared" si="83"/>
        <v>3646.2</v>
      </c>
      <c r="BS54" s="741">
        <f t="shared" si="83"/>
        <v>3755.59</v>
      </c>
      <c r="BT54" s="741">
        <f t="shared" si="83"/>
        <v>3868.25</v>
      </c>
      <c r="BU54" s="741">
        <f t="shared" si="83"/>
        <v>3984.3</v>
      </c>
      <c r="BV54" s="741">
        <f t="shared" si="83"/>
        <v>4103.83</v>
      </c>
      <c r="BW54" s="741">
        <f t="shared" si="83"/>
        <v>4226.95</v>
      </c>
      <c r="BX54" s="744"/>
      <c r="BY54" s="744"/>
      <c r="BZ54" s="744"/>
      <c r="CA54" s="744"/>
      <c r="CB54" s="744"/>
      <c r="CC54" s="744"/>
      <c r="CD54" s="740">
        <f t="shared" si="84"/>
        <v>43754.399999999994</v>
      </c>
      <c r="CE54" s="740">
        <f t="shared" si="84"/>
        <v>45067.08</v>
      </c>
      <c r="CF54" s="740">
        <f t="shared" si="84"/>
        <v>46419</v>
      </c>
      <c r="CG54" s="740">
        <f t="shared" si="84"/>
        <v>47811.600000000006</v>
      </c>
      <c r="CH54" s="740">
        <f t="shared" si="84"/>
        <v>49245.96</v>
      </c>
      <c r="CI54" s="740">
        <f t="shared" si="84"/>
        <v>50723.399999999994</v>
      </c>
      <c r="CJ54" s="746" t="s">
        <v>1208</v>
      </c>
      <c r="CK54" s="746" t="s">
        <v>1208</v>
      </c>
      <c r="CL54" s="746" t="s">
        <v>1208</v>
      </c>
      <c r="CM54" s="746" t="s">
        <v>1208</v>
      </c>
      <c r="CN54" s="746" t="s">
        <v>1208</v>
      </c>
      <c r="CO54" s="746" t="s">
        <v>1208</v>
      </c>
      <c r="CP54" s="677" t="e">
        <f t="shared" si="74"/>
        <v>#DIV/0!</v>
      </c>
      <c r="CQ54" s="677" t="e">
        <f t="shared" si="75"/>
        <v>#DIV/0!</v>
      </c>
      <c r="CR54" s="677" t="e">
        <f t="shared" si="76"/>
        <v>#DIV/0!</v>
      </c>
      <c r="CS54" s="677" t="e">
        <f t="shared" si="77"/>
        <v>#DIV/0!</v>
      </c>
      <c r="CT54" s="677" t="e">
        <f t="shared" si="78"/>
        <v>#DIV/0!</v>
      </c>
      <c r="CU54" s="677" t="e">
        <f t="shared" si="79"/>
        <v>#DIV/0!</v>
      </c>
      <c r="CV54" s="764" t="e">
        <f t="shared" si="85"/>
        <v>#DIV/0!</v>
      </c>
      <c r="CW54" s="764" t="e">
        <f t="shared" si="85"/>
        <v>#DIV/0!</v>
      </c>
      <c r="CX54" s="764" t="e">
        <f t="shared" si="85"/>
        <v>#DIV/0!</v>
      </c>
      <c r="CY54" s="764" t="e">
        <f t="shared" si="85"/>
        <v>#DIV/0!</v>
      </c>
      <c r="CZ54" s="764" t="e">
        <f t="shared" si="85"/>
        <v>#DIV/0!</v>
      </c>
      <c r="DA54" s="764" t="e">
        <f t="shared" si="85"/>
        <v>#DIV/0!</v>
      </c>
      <c r="DB54" s="680" t="e">
        <f t="shared" si="86"/>
        <v>#DIV/0!</v>
      </c>
      <c r="DC54" s="680" t="e">
        <f t="shared" si="86"/>
        <v>#DIV/0!</v>
      </c>
      <c r="DD54" s="680" t="e">
        <f t="shared" si="86"/>
        <v>#DIV/0!</v>
      </c>
      <c r="DE54" s="680" t="e">
        <f t="shared" si="86"/>
        <v>#DIV/0!</v>
      </c>
      <c r="DF54" s="680" t="e">
        <f t="shared" si="86"/>
        <v>#DIV/0!</v>
      </c>
      <c r="DG54" s="680" t="e">
        <f t="shared" si="86"/>
        <v>#DIV/0!</v>
      </c>
      <c r="DH54" s="766">
        <f>ROUND($J54*O54, 'Initial Information'!B57)</f>
        <v>0</v>
      </c>
      <c r="DI54" s="766">
        <f>ROUND($J54*T54, 'Initial Information'!C57)</f>
        <v>0</v>
      </c>
      <c r="DJ54" s="766">
        <f>ROUND($J54*Y54, 'Initial Information'!D57)</f>
        <v>0</v>
      </c>
      <c r="DK54" s="766">
        <f>ROUND($J54*AD54, 'Initial Information'!E57)</f>
        <v>0</v>
      </c>
      <c r="DL54" s="766">
        <f>ROUND($J54*AI54, 'Initial Information'!F57)</f>
        <v>0</v>
      </c>
      <c r="DM54" s="766">
        <f>ROUND($J54*AN54, 'Initial Information'!G57)</f>
        <v>0</v>
      </c>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row>
    <row r="55" spans="1:144" s="58" customFormat="1" ht="20.25" customHeight="1">
      <c r="A55" s="55" t="s">
        <v>181</v>
      </c>
      <c r="B55" s="56">
        <v>15</v>
      </c>
      <c r="C55" s="74">
        <v>0</v>
      </c>
      <c r="D55" s="1068" t="s">
        <v>200</v>
      </c>
      <c r="E55" s="966"/>
      <c r="F55" s="966"/>
      <c r="G55" s="56" t="s">
        <v>181</v>
      </c>
      <c r="H55" s="101">
        <v>3270</v>
      </c>
      <c r="I55" s="56" t="s">
        <v>181</v>
      </c>
      <c r="J55" s="105">
        <v>0.17</v>
      </c>
      <c r="K55" s="56" t="s">
        <v>181</v>
      </c>
      <c r="L55" s="68" t="s">
        <v>181</v>
      </c>
      <c r="M55" s="74"/>
      <c r="N55" s="152" t="s">
        <v>181</v>
      </c>
      <c r="O55" s="400">
        <f t="shared" si="51"/>
        <v>0</v>
      </c>
      <c r="P55" s="69" t="s">
        <v>181</v>
      </c>
      <c r="Q55" s="152" t="s">
        <v>181</v>
      </c>
      <c r="R55" s="74"/>
      <c r="S55" s="152" t="s">
        <v>181</v>
      </c>
      <c r="T55" s="400">
        <f t="shared" si="52"/>
        <v>0</v>
      </c>
      <c r="U55" s="69" t="s">
        <v>181</v>
      </c>
      <c r="V55" s="152" t="s">
        <v>181</v>
      </c>
      <c r="W55" s="74"/>
      <c r="X55" s="152" t="s">
        <v>181</v>
      </c>
      <c r="Y55" s="400">
        <f t="shared" si="53"/>
        <v>0</v>
      </c>
      <c r="Z55" s="69" t="s">
        <v>181</v>
      </c>
      <c r="AA55" s="152" t="s">
        <v>181</v>
      </c>
      <c r="AB55" s="74"/>
      <c r="AC55" s="152" t="s">
        <v>181</v>
      </c>
      <c r="AD55" s="400">
        <f t="shared" si="54"/>
        <v>0</v>
      </c>
      <c r="AE55" s="69" t="s">
        <v>181</v>
      </c>
      <c r="AF55" s="152" t="s">
        <v>181</v>
      </c>
      <c r="AG55" s="74"/>
      <c r="AH55" s="152" t="s">
        <v>181</v>
      </c>
      <c r="AI55" s="400">
        <f t="shared" si="55"/>
        <v>0</v>
      </c>
      <c r="AJ55" s="69" t="s">
        <v>181</v>
      </c>
      <c r="AK55" s="152" t="s">
        <v>181</v>
      </c>
      <c r="AL55" s="74"/>
      <c r="AM55" s="152" t="s">
        <v>181</v>
      </c>
      <c r="AN55" s="400">
        <f t="shared" si="56"/>
        <v>0</v>
      </c>
      <c r="AO55" s="75" t="s">
        <v>181</v>
      </c>
      <c r="AP55" s="185" t="s">
        <v>181</v>
      </c>
      <c r="AQ55" s="52">
        <f t="shared" si="82"/>
        <v>0</v>
      </c>
      <c r="AR55" s="188" t="s">
        <v>181</v>
      </c>
      <c r="AS55" s="729"/>
      <c r="AT55" s="76">
        <v>1.03</v>
      </c>
      <c r="AU55" s="76">
        <f t="shared" si="57"/>
        <v>1.0609</v>
      </c>
      <c r="AV55" s="76">
        <f t="shared" si="57"/>
        <v>1.092727</v>
      </c>
      <c r="AW55" s="76">
        <f t="shared" si="57"/>
        <v>1.1255088100000001</v>
      </c>
      <c r="AX55" s="76">
        <f t="shared" si="57"/>
        <v>1.1592740743000001</v>
      </c>
      <c r="AY55" s="76">
        <f t="shared" si="57"/>
        <v>1.1940522965290001</v>
      </c>
      <c r="AZ55" s="51">
        <f t="shared" si="58"/>
        <v>0</v>
      </c>
      <c r="BA55" s="51">
        <f t="shared" si="59"/>
        <v>0</v>
      </c>
      <c r="BB55" s="51">
        <f t="shared" si="60"/>
        <v>0</v>
      </c>
      <c r="BC55" s="51">
        <f t="shared" si="61"/>
        <v>0</v>
      </c>
      <c r="BD55" s="51">
        <f t="shared" si="62"/>
        <v>0</v>
      </c>
      <c r="BE55" s="51">
        <f t="shared" si="63"/>
        <v>0</v>
      </c>
      <c r="BF55" s="127"/>
      <c r="BG55" s="127"/>
      <c r="BH55" s="127"/>
      <c r="BI55" s="127"/>
      <c r="BJ55" s="127"/>
      <c r="BK55" s="127"/>
      <c r="BL55" s="738">
        <f t="shared" si="64"/>
        <v>0</v>
      </c>
      <c r="BM55" s="738">
        <f t="shared" si="65"/>
        <v>0</v>
      </c>
      <c r="BN55" s="738">
        <f t="shared" si="66"/>
        <v>0</v>
      </c>
      <c r="BO55" s="738">
        <f t="shared" si="67"/>
        <v>0</v>
      </c>
      <c r="BP55" s="738">
        <f t="shared" si="68"/>
        <v>0</v>
      </c>
      <c r="BQ55" s="738">
        <f t="shared" si="69"/>
        <v>0</v>
      </c>
      <c r="BR55" s="741">
        <f t="shared" si="83"/>
        <v>3368.1</v>
      </c>
      <c r="BS55" s="741">
        <f t="shared" si="83"/>
        <v>3469.14</v>
      </c>
      <c r="BT55" s="741">
        <f t="shared" si="83"/>
        <v>3573.22</v>
      </c>
      <c r="BU55" s="741">
        <f t="shared" si="83"/>
        <v>3680.41</v>
      </c>
      <c r="BV55" s="741">
        <f t="shared" si="83"/>
        <v>3790.83</v>
      </c>
      <c r="BW55" s="741">
        <f t="shared" si="83"/>
        <v>3904.55</v>
      </c>
      <c r="BX55" s="744"/>
      <c r="BY55" s="744"/>
      <c r="BZ55" s="744"/>
      <c r="CA55" s="744"/>
      <c r="CB55" s="744"/>
      <c r="CC55" s="744"/>
      <c r="CD55" s="740">
        <f t="shared" si="84"/>
        <v>40417.199999999997</v>
      </c>
      <c r="CE55" s="740">
        <f t="shared" si="84"/>
        <v>41629.68</v>
      </c>
      <c r="CF55" s="740">
        <f t="shared" si="84"/>
        <v>42878.64</v>
      </c>
      <c r="CG55" s="740">
        <f t="shared" si="84"/>
        <v>44164.92</v>
      </c>
      <c r="CH55" s="740">
        <f t="shared" si="84"/>
        <v>45489.96</v>
      </c>
      <c r="CI55" s="740">
        <f t="shared" si="84"/>
        <v>46854.600000000006</v>
      </c>
      <c r="CJ55" s="746" t="s">
        <v>1208</v>
      </c>
      <c r="CK55" s="746" t="s">
        <v>1208</v>
      </c>
      <c r="CL55" s="746" t="s">
        <v>1208</v>
      </c>
      <c r="CM55" s="746" t="s">
        <v>1208</v>
      </c>
      <c r="CN55" s="746" t="s">
        <v>1208</v>
      </c>
      <c r="CO55" s="746" t="s">
        <v>1208</v>
      </c>
      <c r="CP55" s="677" t="e">
        <f t="shared" si="74"/>
        <v>#DIV/0!</v>
      </c>
      <c r="CQ55" s="677" t="e">
        <f t="shared" si="75"/>
        <v>#DIV/0!</v>
      </c>
      <c r="CR55" s="677" t="e">
        <f t="shared" si="76"/>
        <v>#DIV/0!</v>
      </c>
      <c r="CS55" s="677" t="e">
        <f t="shared" si="77"/>
        <v>#DIV/0!</v>
      </c>
      <c r="CT55" s="677" t="e">
        <f t="shared" si="78"/>
        <v>#DIV/0!</v>
      </c>
      <c r="CU55" s="677" t="e">
        <f t="shared" si="79"/>
        <v>#DIV/0!</v>
      </c>
      <c r="CV55" s="764" t="e">
        <f t="shared" si="85"/>
        <v>#DIV/0!</v>
      </c>
      <c r="CW55" s="764" t="e">
        <f t="shared" si="85"/>
        <v>#DIV/0!</v>
      </c>
      <c r="CX55" s="764" t="e">
        <f t="shared" si="85"/>
        <v>#DIV/0!</v>
      </c>
      <c r="CY55" s="764" t="e">
        <f t="shared" si="85"/>
        <v>#DIV/0!</v>
      </c>
      <c r="CZ55" s="764" t="e">
        <f t="shared" si="85"/>
        <v>#DIV/0!</v>
      </c>
      <c r="DA55" s="764" t="e">
        <f t="shared" si="85"/>
        <v>#DIV/0!</v>
      </c>
      <c r="DB55" s="680" t="e">
        <f t="shared" si="86"/>
        <v>#DIV/0!</v>
      </c>
      <c r="DC55" s="680" t="e">
        <f t="shared" si="86"/>
        <v>#DIV/0!</v>
      </c>
      <c r="DD55" s="680" t="e">
        <f t="shared" si="86"/>
        <v>#DIV/0!</v>
      </c>
      <c r="DE55" s="680" t="e">
        <f t="shared" si="86"/>
        <v>#DIV/0!</v>
      </c>
      <c r="DF55" s="680" t="e">
        <f t="shared" si="86"/>
        <v>#DIV/0!</v>
      </c>
      <c r="DG55" s="680" t="e">
        <f t="shared" si="86"/>
        <v>#DIV/0!</v>
      </c>
      <c r="DH55" s="766">
        <f>ROUND($J55*O55, 'Initial Information'!B58)</f>
        <v>0</v>
      </c>
      <c r="DI55" s="766">
        <f>ROUND($J55*T55, 'Initial Information'!C58)</f>
        <v>0</v>
      </c>
      <c r="DJ55" s="766">
        <f>ROUND($J55*Y55, 'Initial Information'!D58)</f>
        <v>0</v>
      </c>
      <c r="DK55" s="766">
        <f>ROUND($J55*AD55, 'Initial Information'!E58)</f>
        <v>0</v>
      </c>
      <c r="DL55" s="766">
        <f>ROUND($J55*AI55, 'Initial Information'!F58)</f>
        <v>0</v>
      </c>
      <c r="DM55" s="766">
        <f>ROUND($J55*AN55, 'Initial Information'!G58)</f>
        <v>0</v>
      </c>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row>
    <row r="56" spans="1:144" s="58" customFormat="1" ht="20.25" customHeight="1">
      <c r="A56" s="55" t="s">
        <v>181</v>
      </c>
      <c r="B56" s="56">
        <v>16</v>
      </c>
      <c r="C56" s="74">
        <v>0</v>
      </c>
      <c r="D56" s="1068" t="s">
        <v>200</v>
      </c>
      <c r="E56" s="966"/>
      <c r="F56" s="966"/>
      <c r="G56" s="56" t="s">
        <v>181</v>
      </c>
      <c r="H56" s="101">
        <v>3270</v>
      </c>
      <c r="I56" s="56" t="s">
        <v>181</v>
      </c>
      <c r="J56" s="105">
        <v>0.17</v>
      </c>
      <c r="K56" s="56" t="s">
        <v>181</v>
      </c>
      <c r="L56" s="68" t="s">
        <v>181</v>
      </c>
      <c r="M56" s="74"/>
      <c r="N56" s="152" t="s">
        <v>181</v>
      </c>
      <c r="O56" s="400">
        <f t="shared" si="51"/>
        <v>0</v>
      </c>
      <c r="P56" s="69" t="s">
        <v>181</v>
      </c>
      <c r="Q56" s="152" t="s">
        <v>181</v>
      </c>
      <c r="R56" s="74"/>
      <c r="S56" s="152" t="s">
        <v>181</v>
      </c>
      <c r="T56" s="400">
        <f t="shared" si="52"/>
        <v>0</v>
      </c>
      <c r="U56" s="69" t="s">
        <v>181</v>
      </c>
      <c r="V56" s="152" t="s">
        <v>181</v>
      </c>
      <c r="W56" s="74"/>
      <c r="X56" s="152" t="s">
        <v>181</v>
      </c>
      <c r="Y56" s="400">
        <f t="shared" si="53"/>
        <v>0</v>
      </c>
      <c r="Z56" s="69" t="s">
        <v>181</v>
      </c>
      <c r="AA56" s="152" t="s">
        <v>181</v>
      </c>
      <c r="AB56" s="74"/>
      <c r="AC56" s="152" t="s">
        <v>181</v>
      </c>
      <c r="AD56" s="400">
        <f t="shared" si="54"/>
        <v>0</v>
      </c>
      <c r="AE56" s="69" t="s">
        <v>181</v>
      </c>
      <c r="AF56" s="152" t="s">
        <v>181</v>
      </c>
      <c r="AG56" s="74"/>
      <c r="AH56" s="152" t="s">
        <v>181</v>
      </c>
      <c r="AI56" s="400">
        <f t="shared" si="55"/>
        <v>0</v>
      </c>
      <c r="AJ56" s="69" t="s">
        <v>181</v>
      </c>
      <c r="AK56" s="152" t="s">
        <v>181</v>
      </c>
      <c r="AL56" s="74"/>
      <c r="AM56" s="152" t="s">
        <v>181</v>
      </c>
      <c r="AN56" s="400">
        <f t="shared" si="56"/>
        <v>0</v>
      </c>
      <c r="AO56" s="75" t="s">
        <v>181</v>
      </c>
      <c r="AP56" s="185" t="s">
        <v>181</v>
      </c>
      <c r="AQ56" s="52">
        <f t="shared" si="82"/>
        <v>0</v>
      </c>
      <c r="AR56" s="188" t="s">
        <v>181</v>
      </c>
      <c r="AS56" s="729"/>
      <c r="AT56" s="76">
        <v>1.03</v>
      </c>
      <c r="AU56" s="76">
        <f t="shared" si="57"/>
        <v>1.0609</v>
      </c>
      <c r="AV56" s="76">
        <f t="shared" si="57"/>
        <v>1.092727</v>
      </c>
      <c r="AW56" s="76">
        <f t="shared" si="57"/>
        <v>1.1255088100000001</v>
      </c>
      <c r="AX56" s="76">
        <f t="shared" si="57"/>
        <v>1.1592740743000001</v>
      </c>
      <c r="AY56" s="76">
        <f t="shared" si="57"/>
        <v>1.1940522965290001</v>
      </c>
      <c r="AZ56" s="51">
        <f t="shared" si="58"/>
        <v>0</v>
      </c>
      <c r="BA56" s="51">
        <f t="shared" si="59"/>
        <v>0</v>
      </c>
      <c r="BB56" s="51">
        <f t="shared" si="60"/>
        <v>0</v>
      </c>
      <c r="BC56" s="51">
        <f t="shared" si="61"/>
        <v>0</v>
      </c>
      <c r="BD56" s="51">
        <f t="shared" si="62"/>
        <v>0</v>
      </c>
      <c r="BE56" s="51">
        <f t="shared" si="63"/>
        <v>0</v>
      </c>
      <c r="BF56" s="127"/>
      <c r="BG56" s="127"/>
      <c r="BH56" s="127"/>
      <c r="BI56" s="127"/>
      <c r="BJ56" s="127"/>
      <c r="BK56" s="127"/>
      <c r="BL56" s="738">
        <f t="shared" si="64"/>
        <v>0</v>
      </c>
      <c r="BM56" s="738">
        <f t="shared" si="65"/>
        <v>0</v>
      </c>
      <c r="BN56" s="738">
        <f t="shared" si="66"/>
        <v>0</v>
      </c>
      <c r="BO56" s="738">
        <f t="shared" si="67"/>
        <v>0</v>
      </c>
      <c r="BP56" s="738">
        <f t="shared" si="68"/>
        <v>0</v>
      </c>
      <c r="BQ56" s="738">
        <f t="shared" si="69"/>
        <v>0</v>
      </c>
      <c r="BR56" s="741">
        <f t="shared" si="83"/>
        <v>3368.1</v>
      </c>
      <c r="BS56" s="741">
        <f t="shared" si="83"/>
        <v>3469.14</v>
      </c>
      <c r="BT56" s="741">
        <f t="shared" si="83"/>
        <v>3573.22</v>
      </c>
      <c r="BU56" s="741">
        <f t="shared" si="83"/>
        <v>3680.41</v>
      </c>
      <c r="BV56" s="741">
        <f t="shared" si="83"/>
        <v>3790.83</v>
      </c>
      <c r="BW56" s="741">
        <f t="shared" si="83"/>
        <v>3904.55</v>
      </c>
      <c r="BX56" s="744"/>
      <c r="BY56" s="744"/>
      <c r="BZ56" s="744"/>
      <c r="CA56" s="744"/>
      <c r="CB56" s="744"/>
      <c r="CC56" s="744"/>
      <c r="CD56" s="740">
        <f t="shared" si="84"/>
        <v>40417.199999999997</v>
      </c>
      <c r="CE56" s="740">
        <f t="shared" si="84"/>
        <v>41629.68</v>
      </c>
      <c r="CF56" s="740">
        <f t="shared" si="84"/>
        <v>42878.64</v>
      </c>
      <c r="CG56" s="740">
        <f t="shared" si="84"/>
        <v>44164.92</v>
      </c>
      <c r="CH56" s="740">
        <f t="shared" si="84"/>
        <v>45489.96</v>
      </c>
      <c r="CI56" s="740">
        <f t="shared" si="84"/>
        <v>46854.600000000006</v>
      </c>
      <c r="CJ56" s="746" t="s">
        <v>1208</v>
      </c>
      <c r="CK56" s="746" t="s">
        <v>1208</v>
      </c>
      <c r="CL56" s="746" t="s">
        <v>1208</v>
      </c>
      <c r="CM56" s="746" t="s">
        <v>1208</v>
      </c>
      <c r="CN56" s="746" t="s">
        <v>1208</v>
      </c>
      <c r="CO56" s="746" t="s">
        <v>1208</v>
      </c>
      <c r="CP56" s="677" t="e">
        <f t="shared" si="74"/>
        <v>#DIV/0!</v>
      </c>
      <c r="CQ56" s="677" t="e">
        <f t="shared" si="75"/>
        <v>#DIV/0!</v>
      </c>
      <c r="CR56" s="677" t="e">
        <f t="shared" si="76"/>
        <v>#DIV/0!</v>
      </c>
      <c r="CS56" s="677" t="e">
        <f t="shared" si="77"/>
        <v>#DIV/0!</v>
      </c>
      <c r="CT56" s="677" t="e">
        <f t="shared" si="78"/>
        <v>#DIV/0!</v>
      </c>
      <c r="CU56" s="677" t="e">
        <f t="shared" si="79"/>
        <v>#DIV/0!</v>
      </c>
      <c r="CV56" s="764" t="e">
        <f t="shared" si="85"/>
        <v>#DIV/0!</v>
      </c>
      <c r="CW56" s="764" t="e">
        <f t="shared" si="85"/>
        <v>#DIV/0!</v>
      </c>
      <c r="CX56" s="764" t="e">
        <f t="shared" si="85"/>
        <v>#DIV/0!</v>
      </c>
      <c r="CY56" s="764" t="e">
        <f t="shared" si="85"/>
        <v>#DIV/0!</v>
      </c>
      <c r="CZ56" s="764" t="e">
        <f t="shared" si="85"/>
        <v>#DIV/0!</v>
      </c>
      <c r="DA56" s="764" t="e">
        <f t="shared" si="85"/>
        <v>#DIV/0!</v>
      </c>
      <c r="DB56" s="680" t="e">
        <f t="shared" si="86"/>
        <v>#DIV/0!</v>
      </c>
      <c r="DC56" s="680" t="e">
        <f t="shared" si="86"/>
        <v>#DIV/0!</v>
      </c>
      <c r="DD56" s="680" t="e">
        <f t="shared" si="86"/>
        <v>#DIV/0!</v>
      </c>
      <c r="DE56" s="680" t="e">
        <f t="shared" si="86"/>
        <v>#DIV/0!</v>
      </c>
      <c r="DF56" s="680" t="e">
        <f t="shared" si="86"/>
        <v>#DIV/0!</v>
      </c>
      <c r="DG56" s="680" t="e">
        <f t="shared" si="86"/>
        <v>#DIV/0!</v>
      </c>
      <c r="DH56" s="766">
        <f>ROUND($J56*O56, 'Initial Information'!B59)</f>
        <v>0</v>
      </c>
      <c r="DI56" s="766">
        <f>ROUND($J56*T56, 'Initial Information'!C59)</f>
        <v>0</v>
      </c>
      <c r="DJ56" s="766">
        <f>ROUND($J56*Y56, 'Initial Information'!D59)</f>
        <v>0</v>
      </c>
      <c r="DK56" s="766">
        <f>ROUND($J56*AD56, 'Initial Information'!E59)</f>
        <v>0</v>
      </c>
      <c r="DL56" s="766">
        <f>ROUND($J56*AI56, 'Initial Information'!F59)</f>
        <v>0</v>
      </c>
      <c r="DM56" s="766">
        <f>ROUND($J56*AN56, 'Initial Information'!G59)</f>
        <v>0</v>
      </c>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row>
    <row r="57" spans="1:144" s="58" customFormat="1" ht="20.25" customHeight="1">
      <c r="A57" s="55" t="s">
        <v>181</v>
      </c>
      <c r="B57" s="56">
        <v>17</v>
      </c>
      <c r="C57" s="74">
        <v>0</v>
      </c>
      <c r="D57" s="1068" t="s">
        <v>200</v>
      </c>
      <c r="E57" s="966"/>
      <c r="F57" s="966"/>
      <c r="G57" s="56" t="s">
        <v>181</v>
      </c>
      <c r="H57" s="101">
        <v>3270</v>
      </c>
      <c r="I57" s="56" t="s">
        <v>181</v>
      </c>
      <c r="J57" s="105">
        <v>0.17</v>
      </c>
      <c r="K57" s="56" t="s">
        <v>181</v>
      </c>
      <c r="L57" s="68" t="s">
        <v>181</v>
      </c>
      <c r="M57" s="74"/>
      <c r="N57" s="152" t="s">
        <v>181</v>
      </c>
      <c r="O57" s="400">
        <f t="shared" si="51"/>
        <v>0</v>
      </c>
      <c r="P57" s="69" t="s">
        <v>181</v>
      </c>
      <c r="Q57" s="152" t="s">
        <v>181</v>
      </c>
      <c r="R57" s="74"/>
      <c r="S57" s="152" t="s">
        <v>181</v>
      </c>
      <c r="T57" s="400">
        <f t="shared" si="52"/>
        <v>0</v>
      </c>
      <c r="U57" s="69" t="s">
        <v>181</v>
      </c>
      <c r="V57" s="152" t="s">
        <v>181</v>
      </c>
      <c r="W57" s="74"/>
      <c r="X57" s="152" t="s">
        <v>181</v>
      </c>
      <c r="Y57" s="400">
        <f t="shared" si="53"/>
        <v>0</v>
      </c>
      <c r="Z57" s="69" t="s">
        <v>181</v>
      </c>
      <c r="AA57" s="152" t="s">
        <v>181</v>
      </c>
      <c r="AB57" s="74"/>
      <c r="AC57" s="152" t="s">
        <v>181</v>
      </c>
      <c r="AD57" s="400">
        <f t="shared" si="54"/>
        <v>0</v>
      </c>
      <c r="AE57" s="69" t="s">
        <v>181</v>
      </c>
      <c r="AF57" s="152" t="s">
        <v>181</v>
      </c>
      <c r="AG57" s="74"/>
      <c r="AH57" s="152" t="s">
        <v>181</v>
      </c>
      <c r="AI57" s="400">
        <f t="shared" si="55"/>
        <v>0</v>
      </c>
      <c r="AJ57" s="69" t="s">
        <v>181</v>
      </c>
      <c r="AK57" s="152" t="s">
        <v>181</v>
      </c>
      <c r="AL57" s="74"/>
      <c r="AM57" s="152" t="s">
        <v>181</v>
      </c>
      <c r="AN57" s="400">
        <f t="shared" si="56"/>
        <v>0</v>
      </c>
      <c r="AO57" s="75" t="s">
        <v>181</v>
      </c>
      <c r="AP57" s="185" t="s">
        <v>181</v>
      </c>
      <c r="AQ57" s="52">
        <f t="shared" si="82"/>
        <v>0</v>
      </c>
      <c r="AR57" s="188" t="s">
        <v>181</v>
      </c>
      <c r="AS57" s="729"/>
      <c r="AT57" s="76">
        <v>1.03</v>
      </c>
      <c r="AU57" s="76">
        <f t="shared" ref="AU57:AY60" si="87">1.03*AT57</f>
        <v>1.0609</v>
      </c>
      <c r="AV57" s="76">
        <f t="shared" si="87"/>
        <v>1.092727</v>
      </c>
      <c r="AW57" s="76">
        <f t="shared" si="87"/>
        <v>1.1255088100000001</v>
      </c>
      <c r="AX57" s="76">
        <f t="shared" si="87"/>
        <v>1.1592740743000001</v>
      </c>
      <c r="AY57" s="76">
        <f t="shared" si="87"/>
        <v>1.1940522965290001</v>
      </c>
      <c r="AZ57" s="51">
        <f t="shared" si="58"/>
        <v>0</v>
      </c>
      <c r="BA57" s="51">
        <f t="shared" si="59"/>
        <v>0</v>
      </c>
      <c r="BB57" s="51">
        <f t="shared" si="60"/>
        <v>0</v>
      </c>
      <c r="BC57" s="51">
        <f t="shared" si="61"/>
        <v>0</v>
      </c>
      <c r="BD57" s="51">
        <f t="shared" si="62"/>
        <v>0</v>
      </c>
      <c r="BE57" s="51">
        <f t="shared" si="63"/>
        <v>0</v>
      </c>
      <c r="BF57" s="127"/>
      <c r="BG57" s="127"/>
      <c r="BH57" s="127"/>
      <c r="BI57" s="127"/>
      <c r="BJ57" s="127"/>
      <c r="BK57" s="127"/>
      <c r="BL57" s="738">
        <f t="shared" si="64"/>
        <v>0</v>
      </c>
      <c r="BM57" s="738">
        <f t="shared" si="65"/>
        <v>0</v>
      </c>
      <c r="BN57" s="738">
        <f t="shared" si="66"/>
        <v>0</v>
      </c>
      <c r="BO57" s="738">
        <f t="shared" si="67"/>
        <v>0</v>
      </c>
      <c r="BP57" s="738">
        <f t="shared" si="68"/>
        <v>0</v>
      </c>
      <c r="BQ57" s="738">
        <f t="shared" si="69"/>
        <v>0</v>
      </c>
      <c r="BR57" s="741">
        <f t="shared" si="83"/>
        <v>3368.1</v>
      </c>
      <c r="BS57" s="741">
        <f t="shared" si="83"/>
        <v>3469.14</v>
      </c>
      <c r="BT57" s="741">
        <f t="shared" si="83"/>
        <v>3573.22</v>
      </c>
      <c r="BU57" s="741">
        <f t="shared" si="83"/>
        <v>3680.41</v>
      </c>
      <c r="BV57" s="741">
        <f t="shared" si="83"/>
        <v>3790.83</v>
      </c>
      <c r="BW57" s="741">
        <f t="shared" si="83"/>
        <v>3904.55</v>
      </c>
      <c r="BX57" s="744"/>
      <c r="BY57" s="744"/>
      <c r="BZ57" s="744"/>
      <c r="CA57" s="744"/>
      <c r="CB57" s="744"/>
      <c r="CC57" s="744"/>
      <c r="CD57" s="740">
        <f t="shared" si="84"/>
        <v>40417.199999999997</v>
      </c>
      <c r="CE57" s="740">
        <f t="shared" si="84"/>
        <v>41629.68</v>
      </c>
      <c r="CF57" s="740">
        <f t="shared" si="84"/>
        <v>42878.64</v>
      </c>
      <c r="CG57" s="740">
        <f t="shared" si="84"/>
        <v>44164.92</v>
      </c>
      <c r="CH57" s="740">
        <f t="shared" si="84"/>
        <v>45489.96</v>
      </c>
      <c r="CI57" s="740">
        <f t="shared" si="84"/>
        <v>46854.600000000006</v>
      </c>
      <c r="CJ57" s="746" t="s">
        <v>1208</v>
      </c>
      <c r="CK57" s="746" t="s">
        <v>1208</v>
      </c>
      <c r="CL57" s="746" t="s">
        <v>1208</v>
      </c>
      <c r="CM57" s="746" t="s">
        <v>1208</v>
      </c>
      <c r="CN57" s="746" t="s">
        <v>1208</v>
      </c>
      <c r="CO57" s="746" t="s">
        <v>1208</v>
      </c>
      <c r="CP57" s="677" t="e">
        <f t="shared" si="74"/>
        <v>#DIV/0!</v>
      </c>
      <c r="CQ57" s="677" t="e">
        <f t="shared" si="75"/>
        <v>#DIV/0!</v>
      </c>
      <c r="CR57" s="677" t="e">
        <f t="shared" si="76"/>
        <v>#DIV/0!</v>
      </c>
      <c r="CS57" s="677" t="e">
        <f t="shared" si="77"/>
        <v>#DIV/0!</v>
      </c>
      <c r="CT57" s="677" t="e">
        <f t="shared" si="78"/>
        <v>#DIV/0!</v>
      </c>
      <c r="CU57" s="677" t="e">
        <f t="shared" si="79"/>
        <v>#DIV/0!</v>
      </c>
      <c r="CV57" s="764" t="e">
        <f t="shared" si="85"/>
        <v>#DIV/0!</v>
      </c>
      <c r="CW57" s="764" t="e">
        <f t="shared" si="85"/>
        <v>#DIV/0!</v>
      </c>
      <c r="CX57" s="764" t="e">
        <f t="shared" si="85"/>
        <v>#DIV/0!</v>
      </c>
      <c r="CY57" s="764" t="e">
        <f t="shared" si="85"/>
        <v>#DIV/0!</v>
      </c>
      <c r="CZ57" s="764" t="e">
        <f t="shared" si="85"/>
        <v>#DIV/0!</v>
      </c>
      <c r="DA57" s="764" t="e">
        <f t="shared" si="85"/>
        <v>#DIV/0!</v>
      </c>
      <c r="DB57" s="680" t="e">
        <f t="shared" si="86"/>
        <v>#DIV/0!</v>
      </c>
      <c r="DC57" s="680" t="e">
        <f t="shared" si="86"/>
        <v>#DIV/0!</v>
      </c>
      <c r="DD57" s="680" t="e">
        <f t="shared" si="86"/>
        <v>#DIV/0!</v>
      </c>
      <c r="DE57" s="680" t="e">
        <f t="shared" si="86"/>
        <v>#DIV/0!</v>
      </c>
      <c r="DF57" s="680" t="e">
        <f t="shared" si="86"/>
        <v>#DIV/0!</v>
      </c>
      <c r="DG57" s="680" t="e">
        <f t="shared" si="86"/>
        <v>#DIV/0!</v>
      </c>
      <c r="DH57" s="766">
        <f>ROUND($J57*O57, 'Initial Information'!B60)</f>
        <v>0</v>
      </c>
      <c r="DI57" s="766">
        <f>ROUND($J57*T57, 'Initial Information'!C60)</f>
        <v>0</v>
      </c>
      <c r="DJ57" s="766">
        <f>ROUND($J57*Y57, 'Initial Information'!D60)</f>
        <v>0</v>
      </c>
      <c r="DK57" s="766">
        <f>ROUND($J57*AD57, 'Initial Information'!E60)</f>
        <v>0</v>
      </c>
      <c r="DL57" s="766">
        <f>ROUND($J57*AI57, 'Initial Information'!F60)</f>
        <v>0</v>
      </c>
      <c r="DM57" s="766">
        <f>ROUND($J57*AN57, 'Initial Information'!G60)</f>
        <v>0</v>
      </c>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row>
    <row r="58" spans="1:144" s="58" customFormat="1" ht="20.25" customHeight="1">
      <c r="A58" s="55" t="s">
        <v>181</v>
      </c>
      <c r="B58" s="56">
        <v>18</v>
      </c>
      <c r="C58" s="74">
        <v>0</v>
      </c>
      <c r="D58" s="86" t="s">
        <v>239</v>
      </c>
      <c r="E58" s="87"/>
      <c r="F58" s="88">
        <v>7.25</v>
      </c>
      <c r="G58" s="56" t="s">
        <v>181</v>
      </c>
      <c r="H58" s="102">
        <f>ROUND(F$58*173.3333,2)</f>
        <v>1256.67</v>
      </c>
      <c r="I58" s="56" t="s">
        <v>181</v>
      </c>
      <c r="J58" s="105">
        <v>1.2500000000000001E-2</v>
      </c>
      <c r="K58" s="56" t="s">
        <v>181</v>
      </c>
      <c r="L58" s="68" t="s">
        <v>181</v>
      </c>
      <c r="M58" s="74"/>
      <c r="N58" s="152" t="s">
        <v>181</v>
      </c>
      <c r="O58" s="400">
        <f t="shared" si="51"/>
        <v>0</v>
      </c>
      <c r="P58" s="69" t="s">
        <v>181</v>
      </c>
      <c r="Q58" s="152" t="s">
        <v>181</v>
      </c>
      <c r="R58" s="74"/>
      <c r="S58" s="152" t="s">
        <v>181</v>
      </c>
      <c r="T58" s="400">
        <f t="shared" si="52"/>
        <v>0</v>
      </c>
      <c r="U58" s="69" t="s">
        <v>181</v>
      </c>
      <c r="V58" s="152" t="s">
        <v>181</v>
      </c>
      <c r="W58" s="74"/>
      <c r="X58" s="152" t="s">
        <v>181</v>
      </c>
      <c r="Y58" s="400">
        <f t="shared" si="53"/>
        <v>0</v>
      </c>
      <c r="Z58" s="69" t="s">
        <v>181</v>
      </c>
      <c r="AA58" s="152" t="s">
        <v>181</v>
      </c>
      <c r="AB58" s="74"/>
      <c r="AC58" s="152" t="s">
        <v>181</v>
      </c>
      <c r="AD58" s="400">
        <f t="shared" si="54"/>
        <v>0</v>
      </c>
      <c r="AE58" s="69" t="s">
        <v>181</v>
      </c>
      <c r="AF58" s="152" t="s">
        <v>181</v>
      </c>
      <c r="AG58" s="74"/>
      <c r="AH58" s="152" t="s">
        <v>181</v>
      </c>
      <c r="AI58" s="400">
        <f t="shared" si="55"/>
        <v>0</v>
      </c>
      <c r="AJ58" s="69" t="s">
        <v>181</v>
      </c>
      <c r="AK58" s="152" t="s">
        <v>181</v>
      </c>
      <c r="AL58" s="74"/>
      <c r="AM58" s="152" t="s">
        <v>181</v>
      </c>
      <c r="AN58" s="400">
        <f t="shared" si="56"/>
        <v>0</v>
      </c>
      <c r="AO58" s="75" t="s">
        <v>181</v>
      </c>
      <c r="AP58" s="185" t="s">
        <v>181</v>
      </c>
      <c r="AQ58" s="52">
        <f t="shared" si="82"/>
        <v>0</v>
      </c>
      <c r="AR58" s="188" t="s">
        <v>181</v>
      </c>
      <c r="AS58" s="729"/>
      <c r="AT58" s="76">
        <v>1.03</v>
      </c>
      <c r="AU58" s="76">
        <f t="shared" si="87"/>
        <v>1.0609</v>
      </c>
      <c r="AV58" s="76">
        <f t="shared" si="87"/>
        <v>1.092727</v>
      </c>
      <c r="AW58" s="76">
        <f t="shared" si="87"/>
        <v>1.1255088100000001</v>
      </c>
      <c r="AX58" s="76">
        <f t="shared" si="87"/>
        <v>1.1592740743000001</v>
      </c>
      <c r="AY58" s="76">
        <f t="shared" si="87"/>
        <v>1.1940522965290001</v>
      </c>
      <c r="AZ58" s="51">
        <f t="shared" si="58"/>
        <v>0</v>
      </c>
      <c r="BA58" s="51">
        <f t="shared" si="59"/>
        <v>0</v>
      </c>
      <c r="BB58" s="51">
        <f t="shared" si="60"/>
        <v>0</v>
      </c>
      <c r="BC58" s="51">
        <f t="shared" si="61"/>
        <v>0</v>
      </c>
      <c r="BD58" s="51">
        <f t="shared" si="62"/>
        <v>0</v>
      </c>
      <c r="BE58" s="51">
        <f t="shared" si="63"/>
        <v>0</v>
      </c>
      <c r="BF58" s="127"/>
      <c r="BG58" s="127"/>
      <c r="BH58" s="127"/>
      <c r="BI58" s="127"/>
      <c r="BJ58" s="127"/>
      <c r="BK58" s="127"/>
      <c r="BL58" s="738">
        <f t="shared" si="64"/>
        <v>0</v>
      </c>
      <c r="BM58" s="738">
        <f t="shared" si="65"/>
        <v>0</v>
      </c>
      <c r="BN58" s="738">
        <f t="shared" si="66"/>
        <v>0</v>
      </c>
      <c r="BO58" s="738">
        <f t="shared" si="67"/>
        <v>0</v>
      </c>
      <c r="BP58" s="738">
        <f t="shared" si="68"/>
        <v>0</v>
      </c>
      <c r="BQ58" s="738">
        <f t="shared" si="69"/>
        <v>0</v>
      </c>
      <c r="BR58" s="741">
        <f t="shared" si="83"/>
        <v>1294.3699999999999</v>
      </c>
      <c r="BS58" s="741">
        <f t="shared" si="83"/>
        <v>1333.2</v>
      </c>
      <c r="BT58" s="741">
        <f t="shared" si="83"/>
        <v>1373.2</v>
      </c>
      <c r="BU58" s="741">
        <f t="shared" si="83"/>
        <v>1414.39</v>
      </c>
      <c r="BV58" s="741">
        <f t="shared" si="83"/>
        <v>1456.82</v>
      </c>
      <c r="BW58" s="741">
        <f t="shared" si="83"/>
        <v>1500.53</v>
      </c>
      <c r="BX58" s="744"/>
      <c r="BY58" s="744"/>
      <c r="BZ58" s="744"/>
      <c r="CA58" s="744"/>
      <c r="CB58" s="744"/>
      <c r="CC58" s="744"/>
      <c r="CD58" s="740">
        <f t="shared" ref="CD58:CI60" si="88">BR58*12</f>
        <v>15532.439999999999</v>
      </c>
      <c r="CE58" s="740">
        <f t="shared" si="88"/>
        <v>15998.400000000001</v>
      </c>
      <c r="CF58" s="740">
        <f t="shared" si="88"/>
        <v>16478.400000000001</v>
      </c>
      <c r="CG58" s="740">
        <f t="shared" si="88"/>
        <v>16972.68</v>
      </c>
      <c r="CH58" s="740">
        <f t="shared" si="88"/>
        <v>17481.84</v>
      </c>
      <c r="CI58" s="740">
        <f t="shared" si="88"/>
        <v>18006.36</v>
      </c>
      <c r="CJ58" s="746" t="s">
        <v>1208</v>
      </c>
      <c r="CK58" s="746" t="s">
        <v>1208</v>
      </c>
      <c r="CL58" s="746" t="s">
        <v>1208</v>
      </c>
      <c r="CM58" s="746" t="s">
        <v>1208</v>
      </c>
      <c r="CN58" s="746" t="s">
        <v>1208</v>
      </c>
      <c r="CO58" s="746" t="s">
        <v>1208</v>
      </c>
      <c r="CP58" s="677" t="e">
        <f t="shared" si="74"/>
        <v>#DIV/0!</v>
      </c>
      <c r="CQ58" s="677" t="e">
        <f t="shared" si="75"/>
        <v>#DIV/0!</v>
      </c>
      <c r="CR58" s="677" t="e">
        <f t="shared" si="76"/>
        <v>#DIV/0!</v>
      </c>
      <c r="CS58" s="677" t="e">
        <f t="shared" si="77"/>
        <v>#DIV/0!</v>
      </c>
      <c r="CT58" s="677" t="e">
        <f t="shared" si="78"/>
        <v>#DIV/0!</v>
      </c>
      <c r="CU58" s="677" t="e">
        <f t="shared" si="79"/>
        <v>#DIV/0!</v>
      </c>
      <c r="CV58" s="764" t="e">
        <f t="shared" si="85"/>
        <v>#DIV/0!</v>
      </c>
      <c r="CW58" s="764" t="e">
        <f t="shared" si="85"/>
        <v>#DIV/0!</v>
      </c>
      <c r="CX58" s="764" t="e">
        <f t="shared" si="85"/>
        <v>#DIV/0!</v>
      </c>
      <c r="CY58" s="764" t="e">
        <f t="shared" si="85"/>
        <v>#DIV/0!</v>
      </c>
      <c r="CZ58" s="764" t="e">
        <f t="shared" si="85"/>
        <v>#DIV/0!</v>
      </c>
      <c r="DA58" s="764" t="e">
        <f t="shared" si="85"/>
        <v>#DIV/0!</v>
      </c>
      <c r="DB58" s="680" t="e">
        <f t="shared" si="86"/>
        <v>#DIV/0!</v>
      </c>
      <c r="DC58" s="680" t="e">
        <f t="shared" si="86"/>
        <v>#DIV/0!</v>
      </c>
      <c r="DD58" s="680" t="e">
        <f t="shared" si="86"/>
        <v>#DIV/0!</v>
      </c>
      <c r="DE58" s="680" t="e">
        <f t="shared" si="86"/>
        <v>#DIV/0!</v>
      </c>
      <c r="DF58" s="680" t="e">
        <f t="shared" si="86"/>
        <v>#DIV/0!</v>
      </c>
      <c r="DG58" s="680" t="e">
        <f t="shared" si="86"/>
        <v>#DIV/0!</v>
      </c>
      <c r="DH58" s="766">
        <f>ROUND($J58*O58, 'Initial Information'!B61)</f>
        <v>0</v>
      </c>
      <c r="DI58" s="766">
        <f>ROUND($J58*T58, 'Initial Information'!C61)</f>
        <v>0</v>
      </c>
      <c r="DJ58" s="766">
        <f>ROUND($J58*Y58, 'Initial Information'!D61)</f>
        <v>0</v>
      </c>
      <c r="DK58" s="766">
        <f>ROUND($J58*AD58, 'Initial Information'!E61)</f>
        <v>0</v>
      </c>
      <c r="DL58" s="766">
        <f>ROUND($J58*AI58, 'Initial Information'!F61)</f>
        <v>0</v>
      </c>
      <c r="DM58" s="766">
        <f>ROUND($J58*AN58, 'Initial Information'!G61)</f>
        <v>0</v>
      </c>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row>
    <row r="59" spans="1:144" s="58" customFormat="1" ht="20.25" customHeight="1">
      <c r="A59" s="55" t="s">
        <v>181</v>
      </c>
      <c r="B59" s="56">
        <v>19</v>
      </c>
      <c r="C59" s="74">
        <v>0</v>
      </c>
      <c r="D59" s="86" t="s">
        <v>201</v>
      </c>
      <c r="E59" s="87" t="s">
        <v>181</v>
      </c>
      <c r="F59" s="88">
        <v>7.25</v>
      </c>
      <c r="G59" s="56" t="s">
        <v>181</v>
      </c>
      <c r="H59" s="102">
        <f>ROUND(F$59*173.3333,2)</f>
        <v>1256.67</v>
      </c>
      <c r="I59" s="56" t="s">
        <v>181</v>
      </c>
      <c r="J59" s="105">
        <v>1.2500000000000001E-2</v>
      </c>
      <c r="K59" s="56" t="s">
        <v>181</v>
      </c>
      <c r="L59" s="68" t="s">
        <v>181</v>
      </c>
      <c r="M59" s="74"/>
      <c r="N59" s="152" t="s">
        <v>181</v>
      </c>
      <c r="O59" s="400">
        <f t="shared" si="51"/>
        <v>0</v>
      </c>
      <c r="P59" s="69" t="s">
        <v>181</v>
      </c>
      <c r="Q59" s="152" t="s">
        <v>181</v>
      </c>
      <c r="R59" s="74"/>
      <c r="S59" s="152" t="s">
        <v>181</v>
      </c>
      <c r="T59" s="400">
        <f t="shared" si="52"/>
        <v>0</v>
      </c>
      <c r="U59" s="69" t="s">
        <v>181</v>
      </c>
      <c r="V59" s="152" t="s">
        <v>181</v>
      </c>
      <c r="W59" s="74"/>
      <c r="X59" s="152" t="s">
        <v>181</v>
      </c>
      <c r="Y59" s="400">
        <f t="shared" si="53"/>
        <v>0</v>
      </c>
      <c r="Z59" s="69" t="s">
        <v>181</v>
      </c>
      <c r="AA59" s="152" t="s">
        <v>181</v>
      </c>
      <c r="AB59" s="74"/>
      <c r="AC59" s="152" t="s">
        <v>181</v>
      </c>
      <c r="AD59" s="400">
        <f t="shared" si="54"/>
        <v>0</v>
      </c>
      <c r="AE59" s="69" t="s">
        <v>181</v>
      </c>
      <c r="AF59" s="152" t="s">
        <v>181</v>
      </c>
      <c r="AG59" s="74"/>
      <c r="AH59" s="152" t="s">
        <v>181</v>
      </c>
      <c r="AI59" s="400">
        <f t="shared" si="55"/>
        <v>0</v>
      </c>
      <c r="AJ59" s="69" t="s">
        <v>181</v>
      </c>
      <c r="AK59" s="152" t="s">
        <v>181</v>
      </c>
      <c r="AL59" s="74"/>
      <c r="AM59" s="152" t="s">
        <v>181</v>
      </c>
      <c r="AN59" s="400">
        <f t="shared" si="56"/>
        <v>0</v>
      </c>
      <c r="AO59" s="75" t="s">
        <v>181</v>
      </c>
      <c r="AP59" s="185" t="s">
        <v>181</v>
      </c>
      <c r="AQ59" s="52">
        <f t="shared" si="82"/>
        <v>0</v>
      </c>
      <c r="AR59" s="188" t="s">
        <v>181</v>
      </c>
      <c r="AS59" s="729"/>
      <c r="AT59" s="76">
        <v>1.03</v>
      </c>
      <c r="AU59" s="76">
        <f t="shared" si="87"/>
        <v>1.0609</v>
      </c>
      <c r="AV59" s="76">
        <f t="shared" si="87"/>
        <v>1.092727</v>
      </c>
      <c r="AW59" s="76">
        <f t="shared" si="87"/>
        <v>1.1255088100000001</v>
      </c>
      <c r="AX59" s="76">
        <f t="shared" si="87"/>
        <v>1.1592740743000001</v>
      </c>
      <c r="AY59" s="76">
        <f t="shared" si="87"/>
        <v>1.1940522965290001</v>
      </c>
      <c r="AZ59" s="51">
        <f t="shared" si="58"/>
        <v>0</v>
      </c>
      <c r="BA59" s="51">
        <f t="shared" si="59"/>
        <v>0</v>
      </c>
      <c r="BB59" s="51">
        <f t="shared" si="60"/>
        <v>0</v>
      </c>
      <c r="BC59" s="51">
        <f t="shared" si="61"/>
        <v>0</v>
      </c>
      <c r="BD59" s="51">
        <f t="shared" si="62"/>
        <v>0</v>
      </c>
      <c r="BE59" s="51">
        <f t="shared" si="63"/>
        <v>0</v>
      </c>
      <c r="BF59" s="127"/>
      <c r="BG59" s="127"/>
      <c r="BH59" s="127"/>
      <c r="BI59" s="127"/>
      <c r="BJ59" s="127"/>
      <c r="BK59" s="127"/>
      <c r="BL59" s="738">
        <f t="shared" si="64"/>
        <v>0</v>
      </c>
      <c r="BM59" s="738">
        <f t="shared" si="65"/>
        <v>0</v>
      </c>
      <c r="BN59" s="738">
        <f t="shared" si="66"/>
        <v>0</v>
      </c>
      <c r="BO59" s="738">
        <f t="shared" si="67"/>
        <v>0</v>
      </c>
      <c r="BP59" s="738">
        <f t="shared" si="68"/>
        <v>0</v>
      </c>
      <c r="BQ59" s="738">
        <f t="shared" si="69"/>
        <v>0</v>
      </c>
      <c r="BR59" s="741">
        <f t="shared" si="83"/>
        <v>1294.3699999999999</v>
      </c>
      <c r="BS59" s="741">
        <f t="shared" si="83"/>
        <v>1333.2</v>
      </c>
      <c r="BT59" s="741">
        <f t="shared" si="83"/>
        <v>1373.2</v>
      </c>
      <c r="BU59" s="741">
        <f t="shared" si="83"/>
        <v>1414.39</v>
      </c>
      <c r="BV59" s="741">
        <f t="shared" si="83"/>
        <v>1456.82</v>
      </c>
      <c r="BW59" s="741">
        <f t="shared" si="83"/>
        <v>1500.53</v>
      </c>
      <c r="BX59" s="744"/>
      <c r="BY59" s="744"/>
      <c r="BZ59" s="744"/>
      <c r="CA59" s="744"/>
      <c r="CB59" s="744"/>
      <c r="CC59" s="744"/>
      <c r="CD59" s="740">
        <f t="shared" si="88"/>
        <v>15532.439999999999</v>
      </c>
      <c r="CE59" s="740">
        <f t="shared" si="88"/>
        <v>15998.400000000001</v>
      </c>
      <c r="CF59" s="740">
        <f t="shared" si="88"/>
        <v>16478.400000000001</v>
      </c>
      <c r="CG59" s="740">
        <f t="shared" si="88"/>
        <v>16972.68</v>
      </c>
      <c r="CH59" s="740">
        <f t="shared" si="88"/>
        <v>17481.84</v>
      </c>
      <c r="CI59" s="740">
        <f t="shared" si="88"/>
        <v>18006.36</v>
      </c>
      <c r="CJ59" s="746" t="s">
        <v>1208</v>
      </c>
      <c r="CK59" s="746" t="s">
        <v>1208</v>
      </c>
      <c r="CL59" s="746" t="s">
        <v>1208</v>
      </c>
      <c r="CM59" s="746" t="s">
        <v>1208</v>
      </c>
      <c r="CN59" s="746" t="s">
        <v>1208</v>
      </c>
      <c r="CO59" s="746" t="s">
        <v>1208</v>
      </c>
      <c r="CP59" s="677" t="e">
        <f t="shared" si="74"/>
        <v>#DIV/0!</v>
      </c>
      <c r="CQ59" s="677" t="e">
        <f t="shared" si="75"/>
        <v>#DIV/0!</v>
      </c>
      <c r="CR59" s="677" t="e">
        <f t="shared" si="76"/>
        <v>#DIV/0!</v>
      </c>
      <c r="CS59" s="677" t="e">
        <f t="shared" si="77"/>
        <v>#DIV/0!</v>
      </c>
      <c r="CT59" s="677" t="e">
        <f t="shared" si="78"/>
        <v>#DIV/0!</v>
      </c>
      <c r="CU59" s="677" t="e">
        <f t="shared" si="79"/>
        <v>#DIV/0!</v>
      </c>
      <c r="CV59" s="764" t="e">
        <f t="shared" si="85"/>
        <v>#DIV/0!</v>
      </c>
      <c r="CW59" s="764" t="e">
        <f t="shared" si="85"/>
        <v>#DIV/0!</v>
      </c>
      <c r="CX59" s="764" t="e">
        <f t="shared" si="85"/>
        <v>#DIV/0!</v>
      </c>
      <c r="CY59" s="764" t="e">
        <f t="shared" si="85"/>
        <v>#DIV/0!</v>
      </c>
      <c r="CZ59" s="764" t="e">
        <f t="shared" si="85"/>
        <v>#DIV/0!</v>
      </c>
      <c r="DA59" s="764" t="e">
        <f t="shared" si="85"/>
        <v>#DIV/0!</v>
      </c>
      <c r="DB59" s="680" t="e">
        <f t="shared" si="86"/>
        <v>#DIV/0!</v>
      </c>
      <c r="DC59" s="680" t="e">
        <f t="shared" si="86"/>
        <v>#DIV/0!</v>
      </c>
      <c r="DD59" s="680" t="e">
        <f t="shared" si="86"/>
        <v>#DIV/0!</v>
      </c>
      <c r="DE59" s="680" t="e">
        <f t="shared" si="86"/>
        <v>#DIV/0!</v>
      </c>
      <c r="DF59" s="680" t="e">
        <f t="shared" si="86"/>
        <v>#DIV/0!</v>
      </c>
      <c r="DG59" s="680" t="e">
        <f t="shared" si="86"/>
        <v>#DIV/0!</v>
      </c>
      <c r="DH59" s="766">
        <f>ROUND($J59*O59, 'Initial Information'!B62)</f>
        <v>0</v>
      </c>
      <c r="DI59" s="766">
        <f>ROUND($J59*T59, 'Initial Information'!C62)</f>
        <v>0</v>
      </c>
      <c r="DJ59" s="766">
        <f>ROUND($J59*Y59, 'Initial Information'!D62)</f>
        <v>0</v>
      </c>
      <c r="DK59" s="766">
        <f>ROUND($J59*AD59, 'Initial Information'!E62)</f>
        <v>0</v>
      </c>
      <c r="DL59" s="766">
        <f>ROUND($J59*AI59, 'Initial Information'!F62)</f>
        <v>0</v>
      </c>
      <c r="DM59" s="766">
        <f>ROUND($J59*AN59, 'Initial Information'!G62)</f>
        <v>0</v>
      </c>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row>
    <row r="60" spans="1:144" s="58" customFormat="1" ht="20.25" customHeight="1">
      <c r="A60" s="55" t="s">
        <v>181</v>
      </c>
      <c r="B60" s="56">
        <v>20</v>
      </c>
      <c r="C60" s="74">
        <v>0</v>
      </c>
      <c r="D60" s="86" t="s">
        <v>201</v>
      </c>
      <c r="E60" s="87" t="s">
        <v>181</v>
      </c>
      <c r="F60" s="88">
        <v>7.25</v>
      </c>
      <c r="G60" s="56" t="s">
        <v>181</v>
      </c>
      <c r="H60" s="102">
        <f>ROUND(F$60*173.3333,2)</f>
        <v>1256.67</v>
      </c>
      <c r="I60" s="56" t="s">
        <v>181</v>
      </c>
      <c r="J60" s="105">
        <v>1.2500000000000001E-2</v>
      </c>
      <c r="K60" s="56" t="s">
        <v>181</v>
      </c>
      <c r="L60" s="68" t="s">
        <v>181</v>
      </c>
      <c r="M60" s="74"/>
      <c r="N60" s="152" t="s">
        <v>181</v>
      </c>
      <c r="O60" s="400">
        <f t="shared" si="51"/>
        <v>0</v>
      </c>
      <c r="P60" s="69" t="s">
        <v>181</v>
      </c>
      <c r="Q60" s="152" t="s">
        <v>181</v>
      </c>
      <c r="R60" s="74"/>
      <c r="S60" s="152" t="s">
        <v>181</v>
      </c>
      <c r="T60" s="400">
        <f t="shared" si="52"/>
        <v>0</v>
      </c>
      <c r="U60" s="69" t="s">
        <v>181</v>
      </c>
      <c r="V60" s="152" t="s">
        <v>181</v>
      </c>
      <c r="W60" s="74"/>
      <c r="X60" s="152" t="s">
        <v>181</v>
      </c>
      <c r="Y60" s="400">
        <f t="shared" si="53"/>
        <v>0</v>
      </c>
      <c r="Z60" s="69" t="s">
        <v>181</v>
      </c>
      <c r="AA60" s="152" t="s">
        <v>181</v>
      </c>
      <c r="AB60" s="74"/>
      <c r="AC60" s="152" t="s">
        <v>181</v>
      </c>
      <c r="AD60" s="400">
        <f t="shared" si="54"/>
        <v>0</v>
      </c>
      <c r="AE60" s="69" t="s">
        <v>181</v>
      </c>
      <c r="AF60" s="152" t="s">
        <v>181</v>
      </c>
      <c r="AG60" s="74"/>
      <c r="AH60" s="152" t="s">
        <v>181</v>
      </c>
      <c r="AI60" s="400">
        <f t="shared" si="55"/>
        <v>0</v>
      </c>
      <c r="AJ60" s="69" t="s">
        <v>181</v>
      </c>
      <c r="AK60" s="152" t="s">
        <v>181</v>
      </c>
      <c r="AL60" s="74"/>
      <c r="AM60" s="152" t="s">
        <v>181</v>
      </c>
      <c r="AN60" s="400">
        <f t="shared" si="56"/>
        <v>0</v>
      </c>
      <c r="AO60" s="75" t="s">
        <v>181</v>
      </c>
      <c r="AP60" s="185" t="s">
        <v>181</v>
      </c>
      <c r="AQ60" s="52">
        <f t="shared" si="82"/>
        <v>0</v>
      </c>
      <c r="AR60" s="188" t="s">
        <v>181</v>
      </c>
      <c r="AS60" s="729"/>
      <c r="AT60" s="76">
        <v>1.03</v>
      </c>
      <c r="AU60" s="76">
        <f t="shared" si="87"/>
        <v>1.0609</v>
      </c>
      <c r="AV60" s="76">
        <f t="shared" si="87"/>
        <v>1.092727</v>
      </c>
      <c r="AW60" s="76">
        <f t="shared" si="87"/>
        <v>1.1255088100000001</v>
      </c>
      <c r="AX60" s="76">
        <f t="shared" si="87"/>
        <v>1.1592740743000001</v>
      </c>
      <c r="AY60" s="76">
        <f t="shared" si="87"/>
        <v>1.1940522965290001</v>
      </c>
      <c r="AZ60" s="51">
        <f t="shared" si="58"/>
        <v>0</v>
      </c>
      <c r="BA60" s="51">
        <f t="shared" si="59"/>
        <v>0</v>
      </c>
      <c r="BB60" s="51">
        <f t="shared" si="60"/>
        <v>0</v>
      </c>
      <c r="BC60" s="51">
        <f t="shared" si="61"/>
        <v>0</v>
      </c>
      <c r="BD60" s="51">
        <f t="shared" si="62"/>
        <v>0</v>
      </c>
      <c r="BE60" s="51">
        <f t="shared" si="63"/>
        <v>0</v>
      </c>
      <c r="BF60" s="127"/>
      <c r="BG60" s="127"/>
      <c r="BH60" s="127"/>
      <c r="BI60" s="127"/>
      <c r="BJ60" s="127"/>
      <c r="BK60" s="127"/>
      <c r="BL60" s="738">
        <f t="shared" si="64"/>
        <v>0</v>
      </c>
      <c r="BM60" s="738">
        <f t="shared" si="65"/>
        <v>0</v>
      </c>
      <c r="BN60" s="738">
        <f t="shared" si="66"/>
        <v>0</v>
      </c>
      <c r="BO60" s="738">
        <f t="shared" si="67"/>
        <v>0</v>
      </c>
      <c r="BP60" s="738">
        <f t="shared" si="68"/>
        <v>0</v>
      </c>
      <c r="BQ60" s="738">
        <f t="shared" si="69"/>
        <v>0</v>
      </c>
      <c r="BR60" s="741">
        <f t="shared" si="83"/>
        <v>1294.3699999999999</v>
      </c>
      <c r="BS60" s="741">
        <f t="shared" si="83"/>
        <v>1333.2</v>
      </c>
      <c r="BT60" s="741">
        <f t="shared" si="83"/>
        <v>1373.2</v>
      </c>
      <c r="BU60" s="741">
        <f t="shared" si="83"/>
        <v>1414.39</v>
      </c>
      <c r="BV60" s="741">
        <f t="shared" si="83"/>
        <v>1456.82</v>
      </c>
      <c r="BW60" s="741">
        <f t="shared" si="83"/>
        <v>1500.53</v>
      </c>
      <c r="BX60" s="744"/>
      <c r="BY60" s="744"/>
      <c r="BZ60" s="744"/>
      <c r="CA60" s="744"/>
      <c r="CB60" s="744"/>
      <c r="CC60" s="744"/>
      <c r="CD60" s="740">
        <f t="shared" si="88"/>
        <v>15532.439999999999</v>
      </c>
      <c r="CE60" s="740">
        <f t="shared" si="88"/>
        <v>15998.400000000001</v>
      </c>
      <c r="CF60" s="740">
        <f t="shared" si="88"/>
        <v>16478.400000000001</v>
      </c>
      <c r="CG60" s="740">
        <f t="shared" si="88"/>
        <v>16972.68</v>
      </c>
      <c r="CH60" s="740">
        <f t="shared" si="88"/>
        <v>17481.84</v>
      </c>
      <c r="CI60" s="740">
        <f t="shared" si="88"/>
        <v>18006.36</v>
      </c>
      <c r="CJ60" s="746" t="s">
        <v>1208</v>
      </c>
      <c r="CK60" s="746" t="s">
        <v>1208</v>
      </c>
      <c r="CL60" s="746" t="s">
        <v>1208</v>
      </c>
      <c r="CM60" s="746" t="s">
        <v>1208</v>
      </c>
      <c r="CN60" s="746" t="s">
        <v>1208</v>
      </c>
      <c r="CO60" s="746" t="s">
        <v>1208</v>
      </c>
      <c r="CP60" s="677" t="e">
        <f t="shared" si="74"/>
        <v>#DIV/0!</v>
      </c>
      <c r="CQ60" s="677" t="e">
        <f t="shared" si="75"/>
        <v>#DIV/0!</v>
      </c>
      <c r="CR60" s="677" t="e">
        <f t="shared" si="76"/>
        <v>#DIV/0!</v>
      </c>
      <c r="CS60" s="677" t="e">
        <f t="shared" si="77"/>
        <v>#DIV/0!</v>
      </c>
      <c r="CT60" s="677" t="e">
        <f t="shared" si="78"/>
        <v>#DIV/0!</v>
      </c>
      <c r="CU60" s="677" t="e">
        <f t="shared" si="79"/>
        <v>#DIV/0!</v>
      </c>
      <c r="CV60" s="764" t="e">
        <f t="shared" si="85"/>
        <v>#DIV/0!</v>
      </c>
      <c r="CW60" s="764" t="e">
        <f t="shared" si="85"/>
        <v>#DIV/0!</v>
      </c>
      <c r="CX60" s="764" t="e">
        <f t="shared" si="85"/>
        <v>#DIV/0!</v>
      </c>
      <c r="CY60" s="764" t="e">
        <f t="shared" si="85"/>
        <v>#DIV/0!</v>
      </c>
      <c r="CZ60" s="764" t="e">
        <f t="shared" si="85"/>
        <v>#DIV/0!</v>
      </c>
      <c r="DA60" s="764" t="e">
        <f t="shared" si="85"/>
        <v>#DIV/0!</v>
      </c>
      <c r="DB60" s="680" t="e">
        <f t="shared" si="86"/>
        <v>#DIV/0!</v>
      </c>
      <c r="DC60" s="680" t="e">
        <f t="shared" si="86"/>
        <v>#DIV/0!</v>
      </c>
      <c r="DD60" s="680" t="e">
        <f t="shared" si="86"/>
        <v>#DIV/0!</v>
      </c>
      <c r="DE60" s="680" t="e">
        <f t="shared" si="86"/>
        <v>#DIV/0!</v>
      </c>
      <c r="DF60" s="680" t="e">
        <f t="shared" si="86"/>
        <v>#DIV/0!</v>
      </c>
      <c r="DG60" s="680" t="e">
        <f t="shared" si="86"/>
        <v>#DIV/0!</v>
      </c>
      <c r="DH60" s="766">
        <f>ROUND($J60*O60, 'Initial Information'!B63)</f>
        <v>0</v>
      </c>
      <c r="DI60" s="766">
        <f>ROUND($J60*T60, 'Initial Information'!C63)</f>
        <v>0</v>
      </c>
      <c r="DJ60" s="766">
        <f>ROUND($J60*Y60, 'Initial Information'!D63)</f>
        <v>0</v>
      </c>
      <c r="DK60" s="766">
        <f>ROUND($J60*AD60, 'Initial Information'!E63)</f>
        <v>0</v>
      </c>
      <c r="DL60" s="766">
        <f>ROUND($J60*AI60, 'Initial Information'!F63)</f>
        <v>0</v>
      </c>
      <c r="DM60" s="766">
        <f>ROUND($J60*AN60, 'Initial Information'!G63)</f>
        <v>0</v>
      </c>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row>
    <row r="61" spans="1:144" s="58" customFormat="1" ht="9.9499999999999993" customHeight="1" thickBot="1">
      <c r="A61" s="55" t="s">
        <v>181</v>
      </c>
      <c r="B61" s="56" t="s">
        <v>181</v>
      </c>
      <c r="C61" s="56" t="s">
        <v>181</v>
      </c>
      <c r="D61" s="56" t="s">
        <v>181</v>
      </c>
      <c r="E61" s="56" t="s">
        <v>181</v>
      </c>
      <c r="F61" s="56" t="s">
        <v>181</v>
      </c>
      <c r="G61" s="56" t="s">
        <v>181</v>
      </c>
      <c r="H61" s="56" t="s">
        <v>181</v>
      </c>
      <c r="I61" s="56" t="s">
        <v>181</v>
      </c>
      <c r="J61" s="56" t="s">
        <v>181</v>
      </c>
      <c r="K61" s="56" t="s">
        <v>181</v>
      </c>
      <c r="L61" s="68" t="s">
        <v>181</v>
      </c>
      <c r="M61" s="152" t="s">
        <v>181</v>
      </c>
      <c r="N61" s="152" t="s">
        <v>181</v>
      </c>
      <c r="O61" s="401" t="s">
        <v>181</v>
      </c>
      <c r="P61" s="69" t="s">
        <v>181</v>
      </c>
      <c r="Q61" s="152" t="s">
        <v>181</v>
      </c>
      <c r="R61" s="152" t="s">
        <v>181</v>
      </c>
      <c r="S61" s="152" t="s">
        <v>181</v>
      </c>
      <c r="T61" s="401" t="s">
        <v>181</v>
      </c>
      <c r="U61" s="69" t="s">
        <v>181</v>
      </c>
      <c r="V61" s="152" t="s">
        <v>181</v>
      </c>
      <c r="W61" s="152" t="s">
        <v>181</v>
      </c>
      <c r="X61" s="152" t="s">
        <v>181</v>
      </c>
      <c r="Y61" s="401" t="s">
        <v>181</v>
      </c>
      <c r="Z61" s="69" t="s">
        <v>181</v>
      </c>
      <c r="AA61" s="152" t="s">
        <v>181</v>
      </c>
      <c r="AB61" s="152" t="s">
        <v>181</v>
      </c>
      <c r="AC61" s="152" t="s">
        <v>181</v>
      </c>
      <c r="AD61" s="401" t="s">
        <v>181</v>
      </c>
      <c r="AE61" s="69" t="s">
        <v>181</v>
      </c>
      <c r="AF61" s="152" t="s">
        <v>181</v>
      </c>
      <c r="AG61" s="152" t="s">
        <v>181</v>
      </c>
      <c r="AH61" s="152" t="s">
        <v>181</v>
      </c>
      <c r="AI61" s="401" t="s">
        <v>181</v>
      </c>
      <c r="AJ61" s="69" t="s">
        <v>181</v>
      </c>
      <c r="AK61" s="152" t="s">
        <v>181</v>
      </c>
      <c r="AL61" s="152" t="s">
        <v>181</v>
      </c>
      <c r="AM61" s="152" t="s">
        <v>181</v>
      </c>
      <c r="AN61" s="401" t="s">
        <v>181</v>
      </c>
      <c r="AO61" s="75" t="s">
        <v>181</v>
      </c>
      <c r="AP61" s="185" t="s">
        <v>181</v>
      </c>
      <c r="AQ61" s="185" t="s">
        <v>181</v>
      </c>
      <c r="AR61" s="188" t="s">
        <v>181</v>
      </c>
      <c r="AS61" s="729"/>
      <c r="AT61" s="132" t="s">
        <v>181</v>
      </c>
      <c r="AU61" s="132" t="s">
        <v>181</v>
      </c>
      <c r="AV61" s="132" t="s">
        <v>181</v>
      </c>
      <c r="AW61" s="132" t="s">
        <v>181</v>
      </c>
      <c r="AX61" s="132" t="s">
        <v>181</v>
      </c>
      <c r="AY61" s="132" t="s">
        <v>181</v>
      </c>
      <c r="AZ61" s="132" t="s">
        <v>181</v>
      </c>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32" t="s">
        <v>181</v>
      </c>
      <c r="CW61" s="127"/>
      <c r="CX61" s="127"/>
      <c r="CY61" s="127"/>
      <c r="CZ61" s="127"/>
      <c r="DA61" s="127"/>
      <c r="DB61" s="132" t="s">
        <v>181</v>
      </c>
      <c r="DC61" s="127"/>
      <c r="DD61" s="127"/>
      <c r="DE61" s="127"/>
      <c r="DF61" s="127"/>
      <c r="DG61" s="127"/>
      <c r="DH61" s="132" t="s">
        <v>181</v>
      </c>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row>
    <row r="62" spans="1:144" s="58" customFormat="1" ht="20.25" customHeight="1" thickBot="1">
      <c r="A62" s="55" t="s">
        <v>181</v>
      </c>
      <c r="B62" s="56" t="s">
        <v>181</v>
      </c>
      <c r="C62" s="56" t="s">
        <v>202</v>
      </c>
      <c r="D62" s="56"/>
      <c r="E62" s="56"/>
      <c r="F62" s="56"/>
      <c r="G62" s="56" t="s">
        <v>181</v>
      </c>
      <c r="H62" s="56" t="s">
        <v>181</v>
      </c>
      <c r="I62" s="56" t="s">
        <v>181</v>
      </c>
      <c r="J62" s="56" t="s">
        <v>181</v>
      </c>
      <c r="K62" s="56" t="s">
        <v>181</v>
      </c>
      <c r="L62" s="68" t="s">
        <v>181</v>
      </c>
      <c r="M62" s="152" t="s">
        <v>181</v>
      </c>
      <c r="N62" s="152" t="s">
        <v>181</v>
      </c>
      <c r="O62" s="402">
        <f>SUM(O41:O60)</f>
        <v>0</v>
      </c>
      <c r="P62" s="69" t="s">
        <v>181</v>
      </c>
      <c r="Q62" s="152" t="s">
        <v>181</v>
      </c>
      <c r="R62" s="152" t="s">
        <v>181</v>
      </c>
      <c r="S62" s="152" t="s">
        <v>181</v>
      </c>
      <c r="T62" s="402">
        <f>SUM(T41:T60)</f>
        <v>0</v>
      </c>
      <c r="U62" s="69" t="s">
        <v>181</v>
      </c>
      <c r="V62" s="152" t="s">
        <v>181</v>
      </c>
      <c r="W62" s="152" t="s">
        <v>181</v>
      </c>
      <c r="X62" s="152" t="s">
        <v>181</v>
      </c>
      <c r="Y62" s="402">
        <f>SUM(Y41:Y60)</f>
        <v>0</v>
      </c>
      <c r="Z62" s="69" t="s">
        <v>181</v>
      </c>
      <c r="AA62" s="152" t="s">
        <v>181</v>
      </c>
      <c r="AB62" s="152" t="s">
        <v>181</v>
      </c>
      <c r="AC62" s="152" t="s">
        <v>181</v>
      </c>
      <c r="AD62" s="402">
        <f>SUM(AD41:AD60)</f>
        <v>0</v>
      </c>
      <c r="AE62" s="69" t="s">
        <v>181</v>
      </c>
      <c r="AF62" s="152" t="s">
        <v>181</v>
      </c>
      <c r="AG62" s="152" t="s">
        <v>181</v>
      </c>
      <c r="AH62" s="152" t="s">
        <v>181</v>
      </c>
      <c r="AI62" s="402">
        <f>SUM(AI41:AI60)</f>
        <v>0</v>
      </c>
      <c r="AJ62" s="69" t="s">
        <v>181</v>
      </c>
      <c r="AK62" s="152" t="s">
        <v>181</v>
      </c>
      <c r="AL62" s="152" t="s">
        <v>181</v>
      </c>
      <c r="AM62" s="152" t="s">
        <v>181</v>
      </c>
      <c r="AN62" s="402">
        <f>SUM(AN41:AN60)</f>
        <v>0</v>
      </c>
      <c r="AO62" s="75" t="s">
        <v>181</v>
      </c>
      <c r="AP62" s="185" t="s">
        <v>181</v>
      </c>
      <c r="AQ62" s="193">
        <f>SUM(O62:AN62)</f>
        <v>0</v>
      </c>
      <c r="AR62" s="188" t="s">
        <v>181</v>
      </c>
      <c r="AS62" s="729"/>
      <c r="AT62" s="132" t="s">
        <v>181</v>
      </c>
      <c r="AU62" s="132" t="s">
        <v>181</v>
      </c>
      <c r="AV62" s="132" t="s">
        <v>181</v>
      </c>
      <c r="AW62" s="132" t="s">
        <v>181</v>
      </c>
      <c r="AX62" s="132" t="s">
        <v>181</v>
      </c>
      <c r="AY62" s="132" t="s">
        <v>181</v>
      </c>
      <c r="AZ62" s="132" t="s">
        <v>181</v>
      </c>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32" t="s">
        <v>181</v>
      </c>
      <c r="CW62" s="127"/>
      <c r="CX62" s="127"/>
      <c r="CY62" s="127"/>
      <c r="CZ62" s="127"/>
      <c r="DA62" s="127"/>
      <c r="DB62" s="132" t="s">
        <v>181</v>
      </c>
      <c r="DC62" s="127"/>
      <c r="DD62" s="127"/>
      <c r="DE62" s="127"/>
      <c r="DF62" s="127"/>
      <c r="DG62" s="127"/>
      <c r="DH62" s="132" t="s">
        <v>181</v>
      </c>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row>
    <row r="63" spans="1:144" s="58" customFormat="1" ht="9.9499999999999993" customHeight="1" thickBot="1">
      <c r="A63" s="55" t="s">
        <v>181</v>
      </c>
      <c r="B63" s="56" t="s">
        <v>181</v>
      </c>
      <c r="C63" s="56" t="s">
        <v>181</v>
      </c>
      <c r="D63" s="56" t="s">
        <v>181</v>
      </c>
      <c r="E63" s="56" t="s">
        <v>181</v>
      </c>
      <c r="F63" s="56" t="s">
        <v>181</v>
      </c>
      <c r="G63" s="56" t="s">
        <v>181</v>
      </c>
      <c r="H63" s="56" t="s">
        <v>181</v>
      </c>
      <c r="I63" s="56" t="s">
        <v>181</v>
      </c>
      <c r="J63" s="56" t="s">
        <v>181</v>
      </c>
      <c r="K63" s="56" t="s">
        <v>181</v>
      </c>
      <c r="L63" s="68" t="s">
        <v>181</v>
      </c>
      <c r="M63" s="152" t="s">
        <v>181</v>
      </c>
      <c r="N63" s="152" t="s">
        <v>181</v>
      </c>
      <c r="O63" s="401" t="s">
        <v>181</v>
      </c>
      <c r="P63" s="69" t="s">
        <v>181</v>
      </c>
      <c r="Q63" s="152" t="s">
        <v>181</v>
      </c>
      <c r="R63" s="152" t="s">
        <v>181</v>
      </c>
      <c r="S63" s="152" t="s">
        <v>181</v>
      </c>
      <c r="T63" s="401" t="s">
        <v>181</v>
      </c>
      <c r="U63" s="69" t="s">
        <v>181</v>
      </c>
      <c r="V63" s="152" t="s">
        <v>181</v>
      </c>
      <c r="W63" s="152" t="s">
        <v>181</v>
      </c>
      <c r="X63" s="152" t="s">
        <v>181</v>
      </c>
      <c r="Y63" s="401" t="s">
        <v>181</v>
      </c>
      <c r="Z63" s="69" t="s">
        <v>181</v>
      </c>
      <c r="AA63" s="152" t="s">
        <v>181</v>
      </c>
      <c r="AB63" s="152" t="s">
        <v>181</v>
      </c>
      <c r="AC63" s="152" t="s">
        <v>181</v>
      </c>
      <c r="AD63" s="401" t="s">
        <v>181</v>
      </c>
      <c r="AE63" s="69" t="s">
        <v>181</v>
      </c>
      <c r="AF63" s="152" t="s">
        <v>181</v>
      </c>
      <c r="AG63" s="152" t="s">
        <v>181</v>
      </c>
      <c r="AH63" s="152" t="s">
        <v>181</v>
      </c>
      <c r="AI63" s="401" t="s">
        <v>181</v>
      </c>
      <c r="AJ63" s="69" t="s">
        <v>181</v>
      </c>
      <c r="AK63" s="152" t="s">
        <v>181</v>
      </c>
      <c r="AL63" s="152" t="s">
        <v>181</v>
      </c>
      <c r="AM63" s="152" t="s">
        <v>181</v>
      </c>
      <c r="AN63" s="401" t="s">
        <v>181</v>
      </c>
      <c r="AO63" s="75" t="s">
        <v>181</v>
      </c>
      <c r="AP63" s="185" t="s">
        <v>181</v>
      </c>
      <c r="AQ63" s="185" t="s">
        <v>181</v>
      </c>
      <c r="AR63" s="188" t="s">
        <v>181</v>
      </c>
      <c r="AS63" s="729"/>
      <c r="AT63" s="132" t="s">
        <v>181</v>
      </c>
      <c r="AU63" s="132" t="s">
        <v>181</v>
      </c>
      <c r="AV63" s="132" t="s">
        <v>181</v>
      </c>
      <c r="AW63" s="132" t="s">
        <v>181</v>
      </c>
      <c r="AX63" s="132" t="s">
        <v>181</v>
      </c>
      <c r="AY63" s="132" t="s">
        <v>181</v>
      </c>
      <c r="AZ63" s="132" t="s">
        <v>181</v>
      </c>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32" t="s">
        <v>181</v>
      </c>
      <c r="CW63" s="127"/>
      <c r="CX63" s="127"/>
      <c r="CY63" s="127"/>
      <c r="CZ63" s="127"/>
      <c r="DA63" s="127"/>
      <c r="DB63" s="132" t="s">
        <v>181</v>
      </c>
      <c r="DC63" s="127"/>
      <c r="DD63" s="127"/>
      <c r="DE63" s="127"/>
      <c r="DF63" s="127"/>
      <c r="DG63" s="127"/>
      <c r="DH63" s="132" t="s">
        <v>181</v>
      </c>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row>
    <row r="64" spans="1:144" s="58" customFormat="1" ht="20.25" customHeight="1" thickBot="1">
      <c r="A64" s="55" t="s">
        <v>181</v>
      </c>
      <c r="B64" s="56" t="s">
        <v>181</v>
      </c>
      <c r="C64" s="1347" t="s">
        <v>260</v>
      </c>
      <c r="D64" s="993"/>
      <c r="E64" s="993"/>
      <c r="F64" s="993"/>
      <c r="G64" s="993"/>
      <c r="H64" s="993"/>
      <c r="I64" s="993"/>
      <c r="J64" s="993"/>
      <c r="K64" s="56" t="s">
        <v>181</v>
      </c>
      <c r="L64" s="68" t="s">
        <v>181</v>
      </c>
      <c r="M64" s="152" t="s">
        <v>181</v>
      </c>
      <c r="N64" s="152" t="s">
        <v>181</v>
      </c>
      <c r="O64" s="404">
        <f>O62+O38</f>
        <v>0</v>
      </c>
      <c r="P64" s="69" t="s">
        <v>181</v>
      </c>
      <c r="Q64" s="152" t="s">
        <v>181</v>
      </c>
      <c r="R64" s="152" t="s">
        <v>181</v>
      </c>
      <c r="S64" s="152" t="s">
        <v>181</v>
      </c>
      <c r="T64" s="404">
        <f>T62+T38</f>
        <v>0</v>
      </c>
      <c r="U64" s="69" t="s">
        <v>181</v>
      </c>
      <c r="V64" s="152" t="s">
        <v>181</v>
      </c>
      <c r="W64" s="152" t="s">
        <v>181</v>
      </c>
      <c r="X64" s="152" t="s">
        <v>181</v>
      </c>
      <c r="Y64" s="404">
        <f>Y62+Y38</f>
        <v>0</v>
      </c>
      <c r="Z64" s="69" t="s">
        <v>181</v>
      </c>
      <c r="AA64" s="152" t="s">
        <v>181</v>
      </c>
      <c r="AB64" s="152" t="s">
        <v>181</v>
      </c>
      <c r="AC64" s="152" t="s">
        <v>181</v>
      </c>
      <c r="AD64" s="404">
        <f>AD62+AD38</f>
        <v>0</v>
      </c>
      <c r="AE64" s="69" t="s">
        <v>181</v>
      </c>
      <c r="AF64" s="152" t="s">
        <v>181</v>
      </c>
      <c r="AG64" s="152" t="s">
        <v>181</v>
      </c>
      <c r="AH64" s="152" t="s">
        <v>181</v>
      </c>
      <c r="AI64" s="404">
        <f>AI62+AI38</f>
        <v>0</v>
      </c>
      <c r="AJ64" s="69" t="s">
        <v>181</v>
      </c>
      <c r="AK64" s="152" t="s">
        <v>181</v>
      </c>
      <c r="AL64" s="152" t="s">
        <v>181</v>
      </c>
      <c r="AM64" s="152" t="s">
        <v>181</v>
      </c>
      <c r="AN64" s="404">
        <f>AN62+AN38</f>
        <v>0</v>
      </c>
      <c r="AO64" s="75" t="s">
        <v>181</v>
      </c>
      <c r="AP64" s="185" t="s">
        <v>181</v>
      </c>
      <c r="AQ64" s="190">
        <f>SUM(O64:AN64)</f>
        <v>0</v>
      </c>
      <c r="AR64" s="188" t="s">
        <v>181</v>
      </c>
      <c r="AS64" s="729"/>
      <c r="AT64" s="132" t="s">
        <v>181</v>
      </c>
      <c r="AU64" s="132" t="s">
        <v>181</v>
      </c>
      <c r="AV64" s="132" t="s">
        <v>181</v>
      </c>
      <c r="AW64" s="132" t="s">
        <v>181</v>
      </c>
      <c r="AX64" s="132" t="s">
        <v>181</v>
      </c>
      <c r="AY64" s="132" t="s">
        <v>181</v>
      </c>
      <c r="AZ64" s="132" t="s">
        <v>181</v>
      </c>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32" t="s">
        <v>181</v>
      </c>
      <c r="CW64" s="127"/>
      <c r="CX64" s="127"/>
      <c r="CY64" s="127"/>
      <c r="CZ64" s="127"/>
      <c r="DA64" s="127"/>
      <c r="DB64" s="767"/>
      <c r="DC64" s="127"/>
      <c r="DD64" s="127"/>
      <c r="DE64" s="127"/>
      <c r="DF64" s="127"/>
      <c r="DG64" s="127"/>
      <c r="DH64" s="132" t="s">
        <v>181</v>
      </c>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row>
    <row r="65" spans="1:144" s="58" customFormat="1" ht="9.9499999999999993" customHeight="1" thickBot="1">
      <c r="A65" s="61" t="s">
        <v>181</v>
      </c>
      <c r="B65" s="62" t="s">
        <v>181</v>
      </c>
      <c r="C65" s="62" t="s">
        <v>181</v>
      </c>
      <c r="D65" s="62" t="s">
        <v>181</v>
      </c>
      <c r="E65" s="62" t="s">
        <v>181</v>
      </c>
      <c r="F65" s="62" t="s">
        <v>181</v>
      </c>
      <c r="G65" s="62" t="s">
        <v>181</v>
      </c>
      <c r="H65" s="62" t="s">
        <v>181</v>
      </c>
      <c r="I65" s="62" t="s">
        <v>181</v>
      </c>
      <c r="J65" s="62" t="s">
        <v>181</v>
      </c>
      <c r="K65" s="62" t="s">
        <v>181</v>
      </c>
      <c r="L65" s="79" t="s">
        <v>181</v>
      </c>
      <c r="M65" s="80" t="s">
        <v>181</v>
      </c>
      <c r="N65" s="80" t="s">
        <v>181</v>
      </c>
      <c r="O65" s="403" t="s">
        <v>181</v>
      </c>
      <c r="P65" s="82" t="s">
        <v>181</v>
      </c>
      <c r="Q65" s="80" t="s">
        <v>181</v>
      </c>
      <c r="R65" s="80" t="s">
        <v>181</v>
      </c>
      <c r="S65" s="80" t="s">
        <v>181</v>
      </c>
      <c r="T65" s="403" t="s">
        <v>181</v>
      </c>
      <c r="U65" s="82" t="s">
        <v>181</v>
      </c>
      <c r="V65" s="80" t="s">
        <v>181</v>
      </c>
      <c r="W65" s="80" t="s">
        <v>181</v>
      </c>
      <c r="X65" s="80" t="s">
        <v>181</v>
      </c>
      <c r="Y65" s="403" t="s">
        <v>181</v>
      </c>
      <c r="Z65" s="82" t="s">
        <v>181</v>
      </c>
      <c r="AA65" s="80" t="s">
        <v>181</v>
      </c>
      <c r="AB65" s="80" t="s">
        <v>181</v>
      </c>
      <c r="AC65" s="80" t="s">
        <v>181</v>
      </c>
      <c r="AD65" s="403" t="s">
        <v>181</v>
      </c>
      <c r="AE65" s="82" t="s">
        <v>181</v>
      </c>
      <c r="AF65" s="80" t="s">
        <v>181</v>
      </c>
      <c r="AG65" s="80" t="s">
        <v>181</v>
      </c>
      <c r="AH65" s="80" t="s">
        <v>181</v>
      </c>
      <c r="AI65" s="403" t="s">
        <v>181</v>
      </c>
      <c r="AJ65" s="82" t="s">
        <v>181</v>
      </c>
      <c r="AK65" s="80" t="s">
        <v>181</v>
      </c>
      <c r="AL65" s="80" t="s">
        <v>181</v>
      </c>
      <c r="AM65" s="80" t="s">
        <v>181</v>
      </c>
      <c r="AN65" s="403" t="s">
        <v>181</v>
      </c>
      <c r="AO65" s="83" t="s">
        <v>181</v>
      </c>
      <c r="AP65" s="186" t="s">
        <v>181</v>
      </c>
      <c r="AQ65" s="186" t="s">
        <v>181</v>
      </c>
      <c r="AR65" s="189" t="s">
        <v>181</v>
      </c>
      <c r="AS65" s="729"/>
      <c r="AT65" s="132" t="s">
        <v>181</v>
      </c>
      <c r="AU65" s="132" t="s">
        <v>181</v>
      </c>
      <c r="AV65" s="132" t="s">
        <v>181</v>
      </c>
      <c r="AW65" s="132" t="s">
        <v>181</v>
      </c>
      <c r="AX65" s="132" t="s">
        <v>181</v>
      </c>
      <c r="AY65" s="132" t="s">
        <v>181</v>
      </c>
      <c r="AZ65" s="132" t="s">
        <v>181</v>
      </c>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32" t="s">
        <v>181</v>
      </c>
      <c r="CW65" s="127"/>
      <c r="CX65" s="127"/>
      <c r="CY65" s="127"/>
      <c r="CZ65" s="127"/>
      <c r="DA65" s="127"/>
      <c r="DB65" s="132" t="s">
        <v>181</v>
      </c>
      <c r="DC65" s="127"/>
      <c r="DD65" s="127"/>
      <c r="DE65" s="127"/>
      <c r="DF65" s="127"/>
      <c r="DG65" s="127"/>
      <c r="DH65" s="132" t="s">
        <v>181</v>
      </c>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row>
    <row r="66" spans="1:144" s="58" customFormat="1" ht="9.9499999999999993" customHeight="1">
      <c r="A66" s="55" t="s">
        <v>181</v>
      </c>
      <c r="B66" s="84" t="s">
        <v>181</v>
      </c>
      <c r="C66" s="84" t="s">
        <v>181</v>
      </c>
      <c r="D66" s="84" t="s">
        <v>181</v>
      </c>
      <c r="E66" s="84" t="s">
        <v>181</v>
      </c>
      <c r="F66" s="84" t="s">
        <v>181</v>
      </c>
      <c r="G66" s="56" t="s">
        <v>181</v>
      </c>
      <c r="H66" s="56" t="s">
        <v>181</v>
      </c>
      <c r="I66" s="56" t="s">
        <v>181</v>
      </c>
      <c r="J66" s="56" t="s">
        <v>181</v>
      </c>
      <c r="K66" s="56" t="s">
        <v>181</v>
      </c>
      <c r="L66" s="68" t="s">
        <v>181</v>
      </c>
      <c r="M66" s="152" t="s">
        <v>181</v>
      </c>
      <c r="N66" s="152" t="s">
        <v>181</v>
      </c>
      <c r="O66" s="401" t="s">
        <v>181</v>
      </c>
      <c r="P66" s="152" t="s">
        <v>181</v>
      </c>
      <c r="Q66" s="68" t="s">
        <v>181</v>
      </c>
      <c r="R66" s="152" t="s">
        <v>181</v>
      </c>
      <c r="S66" s="152" t="s">
        <v>181</v>
      </c>
      <c r="T66" s="401" t="s">
        <v>181</v>
      </c>
      <c r="U66" s="152" t="s">
        <v>181</v>
      </c>
      <c r="V66" s="68" t="s">
        <v>181</v>
      </c>
      <c r="W66" s="152" t="s">
        <v>181</v>
      </c>
      <c r="X66" s="152" t="s">
        <v>181</v>
      </c>
      <c r="Y66" s="401" t="s">
        <v>181</v>
      </c>
      <c r="Z66" s="152" t="s">
        <v>181</v>
      </c>
      <c r="AA66" s="68" t="s">
        <v>181</v>
      </c>
      <c r="AB66" s="152" t="s">
        <v>181</v>
      </c>
      <c r="AC66" s="152" t="s">
        <v>181</v>
      </c>
      <c r="AD66" s="401" t="s">
        <v>181</v>
      </c>
      <c r="AE66" s="152" t="s">
        <v>181</v>
      </c>
      <c r="AF66" s="68" t="s">
        <v>181</v>
      </c>
      <c r="AG66" s="152" t="s">
        <v>181</v>
      </c>
      <c r="AH66" s="152" t="s">
        <v>181</v>
      </c>
      <c r="AI66" s="401" t="s">
        <v>181</v>
      </c>
      <c r="AJ66" s="152" t="s">
        <v>181</v>
      </c>
      <c r="AK66" s="68" t="s">
        <v>181</v>
      </c>
      <c r="AL66" s="152" t="s">
        <v>181</v>
      </c>
      <c r="AM66" s="152" t="s">
        <v>181</v>
      </c>
      <c r="AN66" s="401" t="s">
        <v>181</v>
      </c>
      <c r="AO66" s="85" t="s">
        <v>181</v>
      </c>
      <c r="AP66" s="187" t="s">
        <v>181</v>
      </c>
      <c r="AQ66" s="185" t="s">
        <v>181</v>
      </c>
      <c r="AR66" s="188" t="s">
        <v>181</v>
      </c>
      <c r="AS66" s="729"/>
      <c r="AT66" s="132" t="s">
        <v>181</v>
      </c>
      <c r="AU66" s="132" t="s">
        <v>181</v>
      </c>
      <c r="AV66" s="132" t="s">
        <v>181</v>
      </c>
      <c r="AW66" s="132" t="s">
        <v>181</v>
      </c>
      <c r="AX66" s="132" t="s">
        <v>181</v>
      </c>
      <c r="AY66" s="132" t="s">
        <v>181</v>
      </c>
      <c r="AZ66" s="132" t="s">
        <v>181</v>
      </c>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32" t="s">
        <v>181</v>
      </c>
      <c r="CW66" s="127"/>
      <c r="CX66" s="127"/>
      <c r="CY66" s="127"/>
      <c r="CZ66" s="127"/>
      <c r="DA66" s="127"/>
      <c r="DB66" s="132" t="s">
        <v>181</v>
      </c>
      <c r="DC66" s="127"/>
      <c r="DD66" s="127"/>
      <c r="DE66" s="127"/>
      <c r="DF66" s="127"/>
      <c r="DG66" s="127"/>
      <c r="DH66" s="132" t="s">
        <v>181</v>
      </c>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row>
    <row r="67" spans="1:144" s="58" customFormat="1" ht="20.100000000000001" customHeight="1">
      <c r="A67" s="55"/>
      <c r="B67" s="1347" t="s">
        <v>203</v>
      </c>
      <c r="C67" s="1347"/>
      <c r="D67" s="1347"/>
      <c r="E67" s="1347"/>
      <c r="F67" s="1347"/>
      <c r="G67" s="1348"/>
      <c r="H67" s="1348"/>
      <c r="I67" s="1348"/>
      <c r="J67" s="1348"/>
      <c r="K67" s="56" t="s">
        <v>181</v>
      </c>
      <c r="L67" s="68" t="s">
        <v>181</v>
      </c>
      <c r="M67" s="152" t="s">
        <v>181</v>
      </c>
      <c r="N67" s="152" t="s">
        <v>181</v>
      </c>
      <c r="O67" s="405" t="s">
        <v>181</v>
      </c>
      <c r="P67" s="72" t="s">
        <v>181</v>
      </c>
      <c r="Q67" s="152" t="s">
        <v>181</v>
      </c>
      <c r="R67" s="152" t="s">
        <v>181</v>
      </c>
      <c r="S67" s="152" t="s">
        <v>181</v>
      </c>
      <c r="T67" s="405" t="s">
        <v>181</v>
      </c>
      <c r="U67" s="72" t="s">
        <v>181</v>
      </c>
      <c r="V67" s="152" t="s">
        <v>181</v>
      </c>
      <c r="W67" s="152" t="s">
        <v>181</v>
      </c>
      <c r="X67" s="152" t="s">
        <v>181</v>
      </c>
      <c r="Y67" s="405" t="s">
        <v>181</v>
      </c>
      <c r="Z67" s="72" t="s">
        <v>181</v>
      </c>
      <c r="AA67" s="152" t="s">
        <v>181</v>
      </c>
      <c r="AB67" s="152" t="s">
        <v>181</v>
      </c>
      <c r="AC67" s="152" t="s">
        <v>181</v>
      </c>
      <c r="AD67" s="405" t="s">
        <v>181</v>
      </c>
      <c r="AE67" s="72" t="s">
        <v>181</v>
      </c>
      <c r="AF67" s="152" t="s">
        <v>181</v>
      </c>
      <c r="AG67" s="152" t="s">
        <v>181</v>
      </c>
      <c r="AH67" s="152" t="s">
        <v>181</v>
      </c>
      <c r="AI67" s="405" t="s">
        <v>181</v>
      </c>
      <c r="AJ67" s="72" t="s">
        <v>181</v>
      </c>
      <c r="AK67" s="152" t="s">
        <v>181</v>
      </c>
      <c r="AL67" s="152" t="s">
        <v>181</v>
      </c>
      <c r="AM67" s="152" t="s">
        <v>181</v>
      </c>
      <c r="AN67" s="405" t="s">
        <v>181</v>
      </c>
      <c r="AO67" s="89" t="s">
        <v>181</v>
      </c>
      <c r="AP67" s="192" t="s">
        <v>181</v>
      </c>
      <c r="AQ67" s="192" t="s">
        <v>181</v>
      </c>
      <c r="AR67" s="188" t="s">
        <v>181</v>
      </c>
      <c r="AS67" s="729"/>
      <c r="AT67" s="132" t="s">
        <v>181</v>
      </c>
      <c r="AU67" s="132" t="s">
        <v>181</v>
      </c>
      <c r="AV67" s="132" t="s">
        <v>181</v>
      </c>
      <c r="AW67" s="132" t="s">
        <v>181</v>
      </c>
      <c r="AX67" s="132" t="s">
        <v>181</v>
      </c>
      <c r="AY67" s="132" t="s">
        <v>181</v>
      </c>
      <c r="AZ67" s="132" t="s">
        <v>181</v>
      </c>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32" t="s">
        <v>181</v>
      </c>
      <c r="CW67" s="127"/>
      <c r="CX67" s="127"/>
      <c r="CY67" s="127"/>
      <c r="CZ67" s="127"/>
      <c r="DA67" s="127"/>
      <c r="DB67" s="132" t="s">
        <v>181</v>
      </c>
      <c r="DC67" s="127"/>
      <c r="DD67" s="127"/>
      <c r="DE67" s="127"/>
      <c r="DF67" s="127"/>
      <c r="DG67" s="127"/>
      <c r="DH67" s="132" t="s">
        <v>181</v>
      </c>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row>
    <row r="68" spans="1:144" s="58" customFormat="1" ht="20.25" customHeight="1">
      <c r="A68" s="55" t="s">
        <v>181</v>
      </c>
      <c r="B68" s="56">
        <v>1</v>
      </c>
      <c r="C68" s="1068" t="s">
        <v>43</v>
      </c>
      <c r="D68" s="966"/>
      <c r="E68" s="966"/>
      <c r="F68" s="966"/>
      <c r="G68" s="966"/>
      <c r="H68" s="966"/>
      <c r="I68" s="966"/>
      <c r="J68" s="966"/>
      <c r="K68" s="157" t="s">
        <v>181</v>
      </c>
      <c r="L68" s="90" t="s">
        <v>181</v>
      </c>
      <c r="M68" s="152" t="s">
        <v>181</v>
      </c>
      <c r="N68" s="152" t="s">
        <v>181</v>
      </c>
      <c r="O68" s="400">
        <f>ROUND((O27*$J27)+(O28*$J28)+(O29*$J29)+(O30*$J30)+(O31*$J31)+(O32*$J32)+(O33*$J33)+(O34*$J34)+(O35*$J35)+(O36*$J36),$AQ$257)</f>
        <v>0</v>
      </c>
      <c r="P68" s="69" t="s">
        <v>181</v>
      </c>
      <c r="Q68" s="158" t="s">
        <v>181</v>
      </c>
      <c r="R68" s="152" t="s">
        <v>181</v>
      </c>
      <c r="S68" s="152" t="s">
        <v>181</v>
      </c>
      <c r="T68" s="400">
        <f>ROUND((T27*$J27)+(T28*$J28)+(T29*$J29)+(T30*$J30)+(T31*$J31)+(T32*$J32)+(T33*$J33)+(T34*$J34)+(T35*$J35)+(T36*$J36),$AQ$257)</f>
        <v>0</v>
      </c>
      <c r="U68" s="69" t="s">
        <v>181</v>
      </c>
      <c r="V68" s="158" t="s">
        <v>181</v>
      </c>
      <c r="W68" s="152" t="s">
        <v>181</v>
      </c>
      <c r="X68" s="152" t="s">
        <v>181</v>
      </c>
      <c r="Y68" s="400">
        <f>ROUND((Y27*$J27)+(Y28*$J28)+(Y29*$J29)+(Y30*$J30)+(Y31*$J31)+(Y32*$J32)+(Y33*$J33)+(Y34*$J34)+(Y35*$J35)+(Y36*$J36),$AQ$257)</f>
        <v>0</v>
      </c>
      <c r="Z68" s="69" t="s">
        <v>181</v>
      </c>
      <c r="AA68" s="158" t="s">
        <v>181</v>
      </c>
      <c r="AB68" s="152" t="s">
        <v>181</v>
      </c>
      <c r="AC68" s="152" t="s">
        <v>181</v>
      </c>
      <c r="AD68" s="400">
        <f>ROUND((AD27*$J27)+(AD28*$J28)+(AD29*$J29)+(AD30*$J30)+(AD31*$J31)+(AD32*$J32)+(AD33*$J33)+(AD34*$J34)+(AD35*$J35)+(AD36*$J36),$AQ$257)</f>
        <v>0</v>
      </c>
      <c r="AE68" s="69" t="s">
        <v>181</v>
      </c>
      <c r="AF68" s="158" t="s">
        <v>181</v>
      </c>
      <c r="AG68" s="152" t="s">
        <v>181</v>
      </c>
      <c r="AH68" s="152" t="s">
        <v>181</v>
      </c>
      <c r="AI68" s="400">
        <f>ROUND((AI27*$J27)+(AI28*$J28)+(AI29*$J29)+(AI30*$J30)+(AI31*$J31)+(AI32*$J32)+(AI33*$J33)+(AI34*$J34)+(AI35*$J35)+(AI36*$J36),$AQ$257)</f>
        <v>0</v>
      </c>
      <c r="AJ68" s="69" t="s">
        <v>181</v>
      </c>
      <c r="AK68" s="158" t="s">
        <v>181</v>
      </c>
      <c r="AL68" s="152" t="s">
        <v>181</v>
      </c>
      <c r="AM68" s="152" t="s">
        <v>181</v>
      </c>
      <c r="AN68" s="400">
        <f>ROUND((AN27*$J27)+(AN28*$J28)+(AN29*$J29)+(AN30*$J30)+(AN31*$J31)+(AN32*$J32)+(AN33*$J33)+(AN34*$J34)+(AN35*$J35)+(AN36*$J36),$AQ$257)</f>
        <v>0</v>
      </c>
      <c r="AO68" s="75" t="s">
        <v>181</v>
      </c>
      <c r="AP68" s="185" t="s">
        <v>181</v>
      </c>
      <c r="AQ68" s="52">
        <f>SUM(O68+T68+Y68+AD68+AN68+AI68)</f>
        <v>0</v>
      </c>
      <c r="AR68" s="188" t="s">
        <v>181</v>
      </c>
      <c r="AS68" s="729"/>
      <c r="AT68" s="132" t="s">
        <v>181</v>
      </c>
      <c r="AU68" s="132" t="s">
        <v>181</v>
      </c>
      <c r="AV68" s="132" t="s">
        <v>181</v>
      </c>
      <c r="AW68" s="132" t="s">
        <v>181</v>
      </c>
      <c r="AX68" s="132" t="s">
        <v>181</v>
      </c>
      <c r="AY68" s="132" t="s">
        <v>181</v>
      </c>
      <c r="AZ68" s="132" t="s">
        <v>181</v>
      </c>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32" t="s">
        <v>181</v>
      </c>
      <c r="CW68" s="127"/>
      <c r="CX68" s="127"/>
      <c r="CY68" s="127"/>
      <c r="CZ68" s="127"/>
      <c r="DA68" s="127"/>
      <c r="DB68" s="132" t="s">
        <v>181</v>
      </c>
      <c r="DC68" s="127"/>
      <c r="DD68" s="127"/>
      <c r="DE68" s="127"/>
      <c r="DF68" s="127"/>
      <c r="DG68" s="127"/>
      <c r="DH68" s="132" t="s">
        <v>181</v>
      </c>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row>
    <row r="69" spans="1:144" s="58" customFormat="1" ht="20.25" customHeight="1">
      <c r="A69" s="55" t="s">
        <v>181</v>
      </c>
      <c r="B69" s="56">
        <v>2</v>
      </c>
      <c r="C69" s="1068" t="s">
        <v>204</v>
      </c>
      <c r="D69" s="966"/>
      <c r="E69" s="966"/>
      <c r="F69" s="966"/>
      <c r="G69" s="966"/>
      <c r="H69" s="966"/>
      <c r="I69" s="966"/>
      <c r="J69" s="966"/>
      <c r="K69" s="157" t="s">
        <v>181</v>
      </c>
      <c r="L69" s="68" t="s">
        <v>181</v>
      </c>
      <c r="M69" s="152" t="s">
        <v>181</v>
      </c>
      <c r="N69" s="152" t="s">
        <v>181</v>
      </c>
      <c r="O69" s="406">
        <f>ROUND((O41*$J41)+(O42*$J42)+(O43*$J43)+(O44*$J44)+(O45*$J45)+(O46*$J46)+(O47*$J47)+(O48*$J48)+(O49*$J49)+(O50*$J50)+(O51*$J51)+(O52*$J52)+(O53*$J53)+(O54*$J54)+(O55*$J55)+(O56*$J56)+(O57*$J57)+(O58*$J58)+(O59*$J59)+(O60*$J60),$AQ$257)</f>
        <v>0</v>
      </c>
      <c r="P69" s="69" t="s">
        <v>181</v>
      </c>
      <c r="Q69" s="152" t="s">
        <v>181</v>
      </c>
      <c r="R69" s="152" t="s">
        <v>181</v>
      </c>
      <c r="S69" s="152" t="s">
        <v>181</v>
      </c>
      <c r="T69" s="406">
        <f>ROUND((T41*$J41)+(T42*$J42)+(T43*$J43)+(T44*$J44)+(T45*$J45)+(T46*$J46)+(T47*$J47)+(T48*$J48)+(T49*$J49)+(T50*$J50)+(T51*$J51)+(T52*$J52)+(T53*$J53)+(T54*$J54)+(T55*$J55)+(T56*$J56)+(T57*$J57)+(T58*$J58)+(T59*$J59)+(T60*$J60),$AQ$257)</f>
        <v>0</v>
      </c>
      <c r="U69" s="69" t="s">
        <v>181</v>
      </c>
      <c r="V69" s="152" t="s">
        <v>181</v>
      </c>
      <c r="W69" s="152" t="s">
        <v>181</v>
      </c>
      <c r="X69" s="152" t="s">
        <v>181</v>
      </c>
      <c r="Y69" s="406">
        <f>ROUND((Y41*$J41)+(Y42*$J42)+(Y43*$J43)+(Y44*$J44)+(Y45*$J45)+(Y46*$J46)+(Y47*$J47)+(Y48*$J48)+(Y49*$J49)+(Y50*$J50)+(Y51*$J51)+(Y52*$J52)+(Y53*$J53)+(Y54*$J54)+(Y55*$J55)+(Y56*$J56)+(Y57*$J57)+(Y58*$J58)+(Y59*$J59)+(Y60*$J60),$AQ$257)</f>
        <v>0</v>
      </c>
      <c r="Z69" s="69" t="s">
        <v>181</v>
      </c>
      <c r="AA69" s="152" t="s">
        <v>181</v>
      </c>
      <c r="AB69" s="152" t="s">
        <v>181</v>
      </c>
      <c r="AC69" s="152" t="s">
        <v>181</v>
      </c>
      <c r="AD69" s="406">
        <f>ROUND((AD41*$J41)+(AD42*$J42)+(AD43*$J43)+(AD44*$J44)+(AD45*$J45)+(AD46*$J46)+(AD47*$J47)+(AD48*$J48)+(AD49*$J49)+(AD50*$J50)+(AD51*$J51)+(AD52*$J52)+(AD53*$J53)+(AD54*$J54)+(AD55*$J55)+(AD56*$J56)+(AD57*$J57)+(AD58*$J58)+(AD59*$J59)+(AD60*$J60),$AQ$257)</f>
        <v>0</v>
      </c>
      <c r="AE69" s="69" t="s">
        <v>181</v>
      </c>
      <c r="AF69" s="152" t="s">
        <v>181</v>
      </c>
      <c r="AG69" s="152" t="s">
        <v>181</v>
      </c>
      <c r="AH69" s="152" t="s">
        <v>181</v>
      </c>
      <c r="AI69" s="406">
        <f>ROUND((AI41*$J41)+(AI42*$J42)+(AI43*$J43)+(AI44*$J44)+(AI45*$J45)+(AI46*$J46)+(AI47*$J47)+(AI48*$J48)+(AI49*$J49)+(AI50*$J50)+(AI51*$J51)+(AI52*$J52)+(AI53*$J53)+(AI54*$J54)+(AI55*$J55)+(AI56*$J56)+(AI57*$J57)+(AI58*$J58)+(AI59*$J59)+(AI60*$J60),$AQ$257)</f>
        <v>0</v>
      </c>
      <c r="AJ69" s="69" t="s">
        <v>181</v>
      </c>
      <c r="AK69" s="152" t="s">
        <v>181</v>
      </c>
      <c r="AL69" s="152" t="s">
        <v>181</v>
      </c>
      <c r="AM69" s="152" t="s">
        <v>181</v>
      </c>
      <c r="AN69" s="406">
        <f>ROUND((AN41*$J41)+(AN42*$J42)+(AN43*$J43)+(AN44*$J44)+(AN45*$J45)+(AN46*$J46)+(AN47*$J47)+(AN48*$J48)+(AN49*$J49)+(AN50*$J50)+(AN51*$J51)+(AN52*$J52)+(AN53*$J53)+(AN54*$J54)+(AN55*$J55)+(AN56*$J56)+(AN57*$J57)+(AN58*$J58)+(AN59*$J59)+(AN60*$J60),$AQ$257)</f>
        <v>0</v>
      </c>
      <c r="AO69" s="75" t="s">
        <v>181</v>
      </c>
      <c r="AP69" s="185" t="s">
        <v>181</v>
      </c>
      <c r="AQ69" s="52">
        <f>SUM(O69+T69+Y69+AD69+AN69+AI69)</f>
        <v>0</v>
      </c>
      <c r="AR69" s="188" t="s">
        <v>181</v>
      </c>
      <c r="AS69" s="729"/>
      <c r="AT69" s="132" t="s">
        <v>181</v>
      </c>
      <c r="AU69" s="132" t="s">
        <v>181</v>
      </c>
      <c r="AV69" s="132" t="s">
        <v>181</v>
      </c>
      <c r="AW69" s="132" t="s">
        <v>181</v>
      </c>
      <c r="AX69" s="132" t="s">
        <v>181</v>
      </c>
      <c r="AY69" s="132" t="s">
        <v>181</v>
      </c>
      <c r="AZ69" s="132" t="s">
        <v>181</v>
      </c>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32" t="s">
        <v>181</v>
      </c>
      <c r="CW69" s="127"/>
      <c r="CX69" s="127"/>
      <c r="CY69" s="127"/>
      <c r="CZ69" s="127"/>
      <c r="DA69" s="127"/>
      <c r="DB69" s="132" t="s">
        <v>181</v>
      </c>
      <c r="DC69" s="127"/>
      <c r="DD69" s="127"/>
      <c r="DE69" s="127"/>
      <c r="DF69" s="127"/>
      <c r="DG69" s="127"/>
      <c r="DH69" s="132" t="s">
        <v>181</v>
      </c>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row>
    <row r="70" spans="1:144" s="58" customFormat="1" ht="9.9499999999999993" customHeight="1" thickBot="1">
      <c r="A70" s="55" t="s">
        <v>181</v>
      </c>
      <c r="B70" s="56" t="s">
        <v>181</v>
      </c>
      <c r="C70" s="56" t="s">
        <v>181</v>
      </c>
      <c r="D70" s="56" t="s">
        <v>181</v>
      </c>
      <c r="E70" s="56" t="s">
        <v>181</v>
      </c>
      <c r="F70" s="56" t="s">
        <v>181</v>
      </c>
      <c r="G70" s="56" t="s">
        <v>181</v>
      </c>
      <c r="H70" s="56" t="s">
        <v>181</v>
      </c>
      <c r="I70" s="56" t="s">
        <v>181</v>
      </c>
      <c r="J70" s="56" t="s">
        <v>181</v>
      </c>
      <c r="K70" s="56" t="s">
        <v>181</v>
      </c>
      <c r="L70" s="68" t="s">
        <v>181</v>
      </c>
      <c r="M70" s="152" t="s">
        <v>181</v>
      </c>
      <c r="N70" s="152" t="s">
        <v>181</v>
      </c>
      <c r="O70" s="401" t="s">
        <v>181</v>
      </c>
      <c r="P70" s="69" t="s">
        <v>181</v>
      </c>
      <c r="Q70" s="152" t="s">
        <v>181</v>
      </c>
      <c r="R70" s="152" t="s">
        <v>181</v>
      </c>
      <c r="S70" s="152" t="s">
        <v>181</v>
      </c>
      <c r="T70" s="401" t="s">
        <v>181</v>
      </c>
      <c r="U70" s="69" t="s">
        <v>181</v>
      </c>
      <c r="V70" s="152" t="s">
        <v>181</v>
      </c>
      <c r="W70" s="152" t="s">
        <v>181</v>
      </c>
      <c r="X70" s="152" t="s">
        <v>181</v>
      </c>
      <c r="Y70" s="401" t="s">
        <v>181</v>
      </c>
      <c r="Z70" s="69" t="s">
        <v>181</v>
      </c>
      <c r="AA70" s="152" t="s">
        <v>181</v>
      </c>
      <c r="AB70" s="152" t="s">
        <v>181</v>
      </c>
      <c r="AC70" s="152" t="s">
        <v>181</v>
      </c>
      <c r="AD70" s="401" t="s">
        <v>181</v>
      </c>
      <c r="AE70" s="69" t="s">
        <v>181</v>
      </c>
      <c r="AF70" s="152" t="s">
        <v>181</v>
      </c>
      <c r="AG70" s="152" t="s">
        <v>181</v>
      </c>
      <c r="AH70" s="152" t="s">
        <v>181</v>
      </c>
      <c r="AI70" s="401" t="s">
        <v>181</v>
      </c>
      <c r="AJ70" s="69" t="s">
        <v>181</v>
      </c>
      <c r="AK70" s="152" t="s">
        <v>181</v>
      </c>
      <c r="AL70" s="152" t="s">
        <v>181</v>
      </c>
      <c r="AM70" s="152" t="s">
        <v>181</v>
      </c>
      <c r="AN70" s="401" t="s">
        <v>181</v>
      </c>
      <c r="AO70" s="75" t="s">
        <v>181</v>
      </c>
      <c r="AP70" s="185" t="s">
        <v>181</v>
      </c>
      <c r="AQ70" s="185" t="s">
        <v>181</v>
      </c>
      <c r="AR70" s="188" t="s">
        <v>181</v>
      </c>
      <c r="AS70" s="729"/>
      <c r="AT70" s="132" t="s">
        <v>181</v>
      </c>
      <c r="AU70" s="132" t="s">
        <v>181</v>
      </c>
      <c r="AV70" s="132" t="s">
        <v>181</v>
      </c>
      <c r="AW70" s="132" t="s">
        <v>181</v>
      </c>
      <c r="AX70" s="132" t="s">
        <v>181</v>
      </c>
      <c r="AY70" s="132" t="s">
        <v>181</v>
      </c>
      <c r="AZ70" s="132" t="s">
        <v>181</v>
      </c>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32" t="s">
        <v>181</v>
      </c>
      <c r="CW70" s="127"/>
      <c r="CX70" s="127"/>
      <c r="CY70" s="127"/>
      <c r="CZ70" s="127"/>
      <c r="DA70" s="127"/>
      <c r="DB70" s="132" t="s">
        <v>181</v>
      </c>
      <c r="DC70" s="127"/>
      <c r="DD70" s="127"/>
      <c r="DE70" s="127"/>
      <c r="DF70" s="127"/>
      <c r="DG70" s="127"/>
      <c r="DH70" s="132" t="s">
        <v>181</v>
      </c>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row>
    <row r="71" spans="1:144" s="58" customFormat="1" ht="20.25" customHeight="1" thickBot="1">
      <c r="A71" s="55" t="s">
        <v>181</v>
      </c>
      <c r="B71" s="56" t="s">
        <v>181</v>
      </c>
      <c r="C71" s="1347" t="s">
        <v>205</v>
      </c>
      <c r="D71" s="1348"/>
      <c r="E71" s="1348"/>
      <c r="F71" s="1348"/>
      <c r="G71" s="1348"/>
      <c r="H71" s="1348"/>
      <c r="I71" s="1348"/>
      <c r="J71" s="1348"/>
      <c r="K71" s="157" t="s">
        <v>181</v>
      </c>
      <c r="L71" s="68" t="s">
        <v>181</v>
      </c>
      <c r="M71" s="152" t="s">
        <v>181</v>
      </c>
      <c r="N71" s="152" t="s">
        <v>181</v>
      </c>
      <c r="O71" s="404">
        <f>SUM(O68:O69)</f>
        <v>0</v>
      </c>
      <c r="P71" s="69" t="s">
        <v>181</v>
      </c>
      <c r="Q71" s="152" t="s">
        <v>181</v>
      </c>
      <c r="R71" s="152" t="s">
        <v>181</v>
      </c>
      <c r="S71" s="152" t="s">
        <v>181</v>
      </c>
      <c r="T71" s="404">
        <f>SUM(T68:T69)</f>
        <v>0</v>
      </c>
      <c r="U71" s="69" t="s">
        <v>181</v>
      </c>
      <c r="V71" s="152" t="s">
        <v>181</v>
      </c>
      <c r="W71" s="152" t="s">
        <v>181</v>
      </c>
      <c r="X71" s="152" t="s">
        <v>181</v>
      </c>
      <c r="Y71" s="404">
        <f>SUM(Y68:Y69)</f>
        <v>0</v>
      </c>
      <c r="Z71" s="69" t="s">
        <v>181</v>
      </c>
      <c r="AA71" s="152" t="s">
        <v>181</v>
      </c>
      <c r="AB71" s="152" t="s">
        <v>181</v>
      </c>
      <c r="AC71" s="152" t="s">
        <v>181</v>
      </c>
      <c r="AD71" s="404">
        <f>SUM(AD68:AD69)</f>
        <v>0</v>
      </c>
      <c r="AE71" s="69" t="s">
        <v>181</v>
      </c>
      <c r="AF71" s="152" t="s">
        <v>181</v>
      </c>
      <c r="AG71" s="152" t="s">
        <v>181</v>
      </c>
      <c r="AH71" s="152" t="s">
        <v>181</v>
      </c>
      <c r="AI71" s="404">
        <f>SUM(AI68:AI69)</f>
        <v>0</v>
      </c>
      <c r="AJ71" s="69" t="s">
        <v>181</v>
      </c>
      <c r="AK71" s="152" t="s">
        <v>181</v>
      </c>
      <c r="AL71" s="152" t="s">
        <v>181</v>
      </c>
      <c r="AM71" s="152" t="s">
        <v>181</v>
      </c>
      <c r="AN71" s="404">
        <f>SUM(AN68:AN69)</f>
        <v>0</v>
      </c>
      <c r="AO71" s="75" t="s">
        <v>181</v>
      </c>
      <c r="AP71" s="185" t="s">
        <v>181</v>
      </c>
      <c r="AQ71" s="190">
        <f>SUM(O71:AN71)</f>
        <v>0</v>
      </c>
      <c r="AR71" s="188" t="s">
        <v>181</v>
      </c>
      <c r="AS71" s="729"/>
      <c r="AT71" s="132" t="s">
        <v>181</v>
      </c>
      <c r="AU71" s="132" t="s">
        <v>181</v>
      </c>
      <c r="AV71" s="132" t="s">
        <v>181</v>
      </c>
      <c r="AW71" s="132" t="s">
        <v>181</v>
      </c>
      <c r="AX71" s="132" t="s">
        <v>181</v>
      </c>
      <c r="AY71" s="132" t="s">
        <v>181</v>
      </c>
      <c r="AZ71" s="132" t="s">
        <v>181</v>
      </c>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32" t="s">
        <v>181</v>
      </c>
      <c r="CW71" s="127"/>
      <c r="CX71" s="127"/>
      <c r="CY71" s="127"/>
      <c r="CZ71" s="127"/>
      <c r="DA71" s="127"/>
      <c r="DB71" s="132" t="s">
        <v>181</v>
      </c>
      <c r="DC71" s="127"/>
      <c r="DD71" s="127"/>
      <c r="DE71" s="127"/>
      <c r="DF71" s="127"/>
      <c r="DG71" s="127"/>
      <c r="DH71" s="132" t="s">
        <v>181</v>
      </c>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row>
    <row r="72" spans="1:144" s="58" customFormat="1" ht="9.9499999999999993" customHeight="1" thickBot="1">
      <c r="A72" s="55" t="s">
        <v>181</v>
      </c>
      <c r="B72" s="56" t="s">
        <v>181</v>
      </c>
      <c r="C72" s="56" t="s">
        <v>181</v>
      </c>
      <c r="D72" s="56" t="s">
        <v>181</v>
      </c>
      <c r="E72" s="56" t="s">
        <v>181</v>
      </c>
      <c r="F72" s="56" t="s">
        <v>181</v>
      </c>
      <c r="G72" s="56" t="s">
        <v>181</v>
      </c>
      <c r="H72" s="56" t="s">
        <v>181</v>
      </c>
      <c r="I72" s="56" t="s">
        <v>181</v>
      </c>
      <c r="J72" s="157" t="s">
        <v>181</v>
      </c>
      <c r="K72" s="157" t="s">
        <v>181</v>
      </c>
      <c r="L72" s="68" t="s">
        <v>181</v>
      </c>
      <c r="M72" s="152" t="s">
        <v>181</v>
      </c>
      <c r="N72" s="152" t="s">
        <v>181</v>
      </c>
      <c r="O72" s="401" t="s">
        <v>181</v>
      </c>
      <c r="P72" s="69" t="s">
        <v>181</v>
      </c>
      <c r="Q72" s="152" t="s">
        <v>181</v>
      </c>
      <c r="R72" s="152" t="s">
        <v>181</v>
      </c>
      <c r="S72" s="152" t="s">
        <v>181</v>
      </c>
      <c r="T72" s="401" t="s">
        <v>181</v>
      </c>
      <c r="U72" s="69" t="s">
        <v>181</v>
      </c>
      <c r="V72" s="152" t="s">
        <v>181</v>
      </c>
      <c r="W72" s="152" t="s">
        <v>181</v>
      </c>
      <c r="X72" s="152" t="s">
        <v>181</v>
      </c>
      <c r="Y72" s="401" t="s">
        <v>181</v>
      </c>
      <c r="Z72" s="69" t="s">
        <v>181</v>
      </c>
      <c r="AA72" s="152" t="s">
        <v>181</v>
      </c>
      <c r="AB72" s="152" t="s">
        <v>181</v>
      </c>
      <c r="AC72" s="152" t="s">
        <v>181</v>
      </c>
      <c r="AD72" s="401" t="s">
        <v>181</v>
      </c>
      <c r="AE72" s="69" t="s">
        <v>181</v>
      </c>
      <c r="AF72" s="152" t="s">
        <v>181</v>
      </c>
      <c r="AG72" s="152" t="s">
        <v>181</v>
      </c>
      <c r="AH72" s="152" t="s">
        <v>181</v>
      </c>
      <c r="AI72" s="401" t="s">
        <v>181</v>
      </c>
      <c r="AJ72" s="69" t="s">
        <v>181</v>
      </c>
      <c r="AK72" s="152" t="s">
        <v>181</v>
      </c>
      <c r="AL72" s="152" t="s">
        <v>181</v>
      </c>
      <c r="AM72" s="152" t="s">
        <v>181</v>
      </c>
      <c r="AN72" s="401" t="s">
        <v>181</v>
      </c>
      <c r="AO72" s="75" t="s">
        <v>181</v>
      </c>
      <c r="AP72" s="185" t="s">
        <v>181</v>
      </c>
      <c r="AQ72" s="185" t="s">
        <v>181</v>
      </c>
      <c r="AR72" s="188" t="s">
        <v>181</v>
      </c>
      <c r="AS72" s="729"/>
      <c r="AT72" s="132" t="s">
        <v>181</v>
      </c>
      <c r="AU72" s="132" t="s">
        <v>181</v>
      </c>
      <c r="AV72" s="132" t="s">
        <v>181</v>
      </c>
      <c r="AW72" s="132" t="s">
        <v>181</v>
      </c>
      <c r="AX72" s="132" t="s">
        <v>181</v>
      </c>
      <c r="AY72" s="132" t="s">
        <v>181</v>
      </c>
      <c r="AZ72" s="132" t="s">
        <v>181</v>
      </c>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32" t="s">
        <v>181</v>
      </c>
      <c r="CW72" s="127"/>
      <c r="CX72" s="127"/>
      <c r="CY72" s="127"/>
      <c r="CZ72" s="127"/>
      <c r="DA72" s="127"/>
      <c r="DB72" s="132" t="s">
        <v>181</v>
      </c>
      <c r="DC72" s="127"/>
      <c r="DD72" s="127"/>
      <c r="DE72" s="127"/>
      <c r="DF72" s="127"/>
      <c r="DG72" s="127"/>
      <c r="DH72" s="132" t="s">
        <v>181</v>
      </c>
      <c r="DI72" s="127"/>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row>
    <row r="73" spans="1:144" s="58" customFormat="1" ht="20.25" customHeight="1" thickBot="1">
      <c r="A73" s="55" t="s">
        <v>181</v>
      </c>
      <c r="B73" s="56" t="s">
        <v>181</v>
      </c>
      <c r="C73" s="1347" t="s">
        <v>240</v>
      </c>
      <c r="D73" s="1348"/>
      <c r="E73" s="1348"/>
      <c r="F73" s="1348"/>
      <c r="G73" s="1348"/>
      <c r="H73" s="1348"/>
      <c r="I73" s="1348"/>
      <c r="J73" s="1348"/>
      <c r="K73" s="56" t="s">
        <v>181</v>
      </c>
      <c r="L73" s="68" t="s">
        <v>181</v>
      </c>
      <c r="M73" s="152" t="s">
        <v>181</v>
      </c>
      <c r="N73" s="152" t="s">
        <v>181</v>
      </c>
      <c r="O73" s="407">
        <f>SUM(O64+O71)</f>
        <v>0</v>
      </c>
      <c r="P73" s="69" t="s">
        <v>181</v>
      </c>
      <c r="Q73" s="152" t="s">
        <v>181</v>
      </c>
      <c r="R73" s="152" t="s">
        <v>181</v>
      </c>
      <c r="S73" s="152" t="s">
        <v>181</v>
      </c>
      <c r="T73" s="407">
        <f>SUM(T64+T71)</f>
        <v>0</v>
      </c>
      <c r="U73" s="69" t="s">
        <v>181</v>
      </c>
      <c r="V73" s="152" t="s">
        <v>181</v>
      </c>
      <c r="W73" s="152" t="s">
        <v>181</v>
      </c>
      <c r="X73" s="152" t="s">
        <v>181</v>
      </c>
      <c r="Y73" s="407">
        <f>SUM(Y64+Y71)</f>
        <v>0</v>
      </c>
      <c r="Z73" s="69" t="s">
        <v>181</v>
      </c>
      <c r="AA73" s="152" t="s">
        <v>181</v>
      </c>
      <c r="AB73" s="152" t="s">
        <v>181</v>
      </c>
      <c r="AC73" s="152" t="s">
        <v>181</v>
      </c>
      <c r="AD73" s="407">
        <f>SUM(AD64+AD71)</f>
        <v>0</v>
      </c>
      <c r="AE73" s="69" t="s">
        <v>181</v>
      </c>
      <c r="AF73" s="152" t="s">
        <v>181</v>
      </c>
      <c r="AG73" s="152" t="s">
        <v>181</v>
      </c>
      <c r="AH73" s="152" t="s">
        <v>181</v>
      </c>
      <c r="AI73" s="407">
        <f>SUM(AI64+AI71)</f>
        <v>0</v>
      </c>
      <c r="AJ73" s="69" t="s">
        <v>181</v>
      </c>
      <c r="AK73" s="152" t="s">
        <v>181</v>
      </c>
      <c r="AL73" s="152" t="s">
        <v>181</v>
      </c>
      <c r="AM73" s="152" t="s">
        <v>181</v>
      </c>
      <c r="AN73" s="407">
        <f>SUM(AN64+AN71)</f>
        <v>0</v>
      </c>
      <c r="AO73" s="75" t="s">
        <v>181</v>
      </c>
      <c r="AP73" s="185" t="s">
        <v>181</v>
      </c>
      <c r="AQ73" s="191">
        <f>SUM(O73:AN73)</f>
        <v>0</v>
      </c>
      <c r="AR73" s="188" t="s">
        <v>181</v>
      </c>
      <c r="AS73" s="729"/>
      <c r="AT73" s="132" t="s">
        <v>181</v>
      </c>
      <c r="AU73" s="132" t="s">
        <v>181</v>
      </c>
      <c r="AV73" s="132" t="s">
        <v>181</v>
      </c>
      <c r="AW73" s="132" t="s">
        <v>181</v>
      </c>
      <c r="AX73" s="132" t="s">
        <v>181</v>
      </c>
      <c r="AY73" s="132" t="s">
        <v>181</v>
      </c>
      <c r="AZ73" s="132" t="s">
        <v>181</v>
      </c>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32" t="s">
        <v>181</v>
      </c>
      <c r="CW73" s="127"/>
      <c r="CX73" s="127"/>
      <c r="CY73" s="127"/>
      <c r="CZ73" s="127"/>
      <c r="DA73" s="127"/>
      <c r="DB73" s="132" t="s">
        <v>181</v>
      </c>
      <c r="DC73" s="127"/>
      <c r="DD73" s="127"/>
      <c r="DE73" s="127"/>
      <c r="DF73" s="127"/>
      <c r="DG73" s="127"/>
      <c r="DH73" s="132" t="s">
        <v>181</v>
      </c>
      <c r="DI73" s="127"/>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row>
    <row r="74" spans="1:144" s="58" customFormat="1" ht="9.9499999999999993" customHeight="1" thickBot="1">
      <c r="A74" s="61" t="s">
        <v>181</v>
      </c>
      <c r="B74" s="62" t="s">
        <v>181</v>
      </c>
      <c r="C74" s="62" t="s">
        <v>181</v>
      </c>
      <c r="D74" s="62" t="s">
        <v>181</v>
      </c>
      <c r="E74" s="62" t="s">
        <v>181</v>
      </c>
      <c r="F74" s="62" t="s">
        <v>181</v>
      </c>
      <c r="G74" s="62" t="s">
        <v>181</v>
      </c>
      <c r="H74" s="62" t="s">
        <v>181</v>
      </c>
      <c r="I74" s="62" t="s">
        <v>181</v>
      </c>
      <c r="J74" s="62" t="s">
        <v>181</v>
      </c>
      <c r="K74" s="62" t="s">
        <v>181</v>
      </c>
      <c r="L74" s="79" t="s">
        <v>181</v>
      </c>
      <c r="M74" s="80" t="s">
        <v>181</v>
      </c>
      <c r="N74" s="80" t="s">
        <v>181</v>
      </c>
      <c r="O74" s="403" t="s">
        <v>181</v>
      </c>
      <c r="P74" s="82" t="s">
        <v>181</v>
      </c>
      <c r="Q74" s="80" t="s">
        <v>181</v>
      </c>
      <c r="R74" s="80" t="s">
        <v>181</v>
      </c>
      <c r="S74" s="80" t="s">
        <v>181</v>
      </c>
      <c r="T74" s="403" t="s">
        <v>181</v>
      </c>
      <c r="U74" s="82" t="s">
        <v>181</v>
      </c>
      <c r="V74" s="80" t="s">
        <v>181</v>
      </c>
      <c r="W74" s="80" t="s">
        <v>181</v>
      </c>
      <c r="X74" s="80" t="s">
        <v>181</v>
      </c>
      <c r="Y74" s="403" t="s">
        <v>181</v>
      </c>
      <c r="Z74" s="82" t="s">
        <v>181</v>
      </c>
      <c r="AA74" s="80" t="s">
        <v>181</v>
      </c>
      <c r="AB74" s="80" t="s">
        <v>181</v>
      </c>
      <c r="AC74" s="80" t="s">
        <v>181</v>
      </c>
      <c r="AD74" s="403" t="s">
        <v>181</v>
      </c>
      <c r="AE74" s="82" t="s">
        <v>181</v>
      </c>
      <c r="AF74" s="80" t="s">
        <v>181</v>
      </c>
      <c r="AG74" s="80" t="s">
        <v>181</v>
      </c>
      <c r="AH74" s="80" t="s">
        <v>181</v>
      </c>
      <c r="AI74" s="403" t="s">
        <v>181</v>
      </c>
      <c r="AJ74" s="82" t="s">
        <v>181</v>
      </c>
      <c r="AK74" s="80" t="s">
        <v>181</v>
      </c>
      <c r="AL74" s="80" t="s">
        <v>181</v>
      </c>
      <c r="AM74" s="80" t="s">
        <v>181</v>
      </c>
      <c r="AN74" s="403" t="s">
        <v>181</v>
      </c>
      <c r="AO74" s="83" t="s">
        <v>181</v>
      </c>
      <c r="AP74" s="186" t="s">
        <v>181</v>
      </c>
      <c r="AQ74" s="186" t="s">
        <v>181</v>
      </c>
      <c r="AR74" s="189" t="s">
        <v>181</v>
      </c>
      <c r="AS74" s="729"/>
      <c r="AT74" s="132" t="s">
        <v>181</v>
      </c>
      <c r="AU74" s="132" t="s">
        <v>181</v>
      </c>
      <c r="AV74" s="132" t="s">
        <v>181</v>
      </c>
      <c r="AW74" s="132" t="s">
        <v>181</v>
      </c>
      <c r="AX74" s="132" t="s">
        <v>181</v>
      </c>
      <c r="AY74" s="132" t="s">
        <v>181</v>
      </c>
      <c r="AZ74" s="132" t="s">
        <v>181</v>
      </c>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32" t="s">
        <v>181</v>
      </c>
      <c r="CW74" s="127"/>
      <c r="CX74" s="127"/>
      <c r="CY74" s="127"/>
      <c r="CZ74" s="127"/>
      <c r="DA74" s="127"/>
      <c r="DB74" s="132" t="s">
        <v>181</v>
      </c>
      <c r="DC74" s="127"/>
      <c r="DD74" s="127"/>
      <c r="DE74" s="127"/>
      <c r="DF74" s="127"/>
      <c r="DG74" s="127"/>
      <c r="DH74" s="132" t="s">
        <v>181</v>
      </c>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row>
    <row r="75" spans="1:144" s="58" customFormat="1" ht="9.9499999999999993" customHeight="1">
      <c r="A75" s="55" t="s">
        <v>181</v>
      </c>
      <c r="B75" s="84" t="s">
        <v>181</v>
      </c>
      <c r="C75" s="84" t="s">
        <v>181</v>
      </c>
      <c r="D75" s="84" t="s">
        <v>181</v>
      </c>
      <c r="E75" s="56" t="s">
        <v>181</v>
      </c>
      <c r="F75" s="56" t="s">
        <v>181</v>
      </c>
      <c r="G75" s="56" t="s">
        <v>181</v>
      </c>
      <c r="H75" s="56" t="s">
        <v>181</v>
      </c>
      <c r="I75" s="56" t="s">
        <v>181</v>
      </c>
      <c r="J75" s="56" t="s">
        <v>181</v>
      </c>
      <c r="K75" s="56" t="s">
        <v>181</v>
      </c>
      <c r="L75" s="68" t="s">
        <v>181</v>
      </c>
      <c r="M75" s="152" t="s">
        <v>181</v>
      </c>
      <c r="N75" s="152" t="s">
        <v>181</v>
      </c>
      <c r="O75" s="401" t="s">
        <v>181</v>
      </c>
      <c r="P75" s="152" t="s">
        <v>181</v>
      </c>
      <c r="Q75" s="68" t="s">
        <v>181</v>
      </c>
      <c r="R75" s="152" t="s">
        <v>181</v>
      </c>
      <c r="S75" s="152" t="s">
        <v>181</v>
      </c>
      <c r="T75" s="401" t="s">
        <v>181</v>
      </c>
      <c r="U75" s="152" t="s">
        <v>181</v>
      </c>
      <c r="V75" s="68" t="s">
        <v>181</v>
      </c>
      <c r="W75" s="152" t="s">
        <v>181</v>
      </c>
      <c r="X75" s="152" t="s">
        <v>181</v>
      </c>
      <c r="Y75" s="401" t="s">
        <v>181</v>
      </c>
      <c r="Z75" s="152" t="s">
        <v>181</v>
      </c>
      <c r="AA75" s="68" t="s">
        <v>181</v>
      </c>
      <c r="AB75" s="152" t="s">
        <v>181</v>
      </c>
      <c r="AC75" s="152" t="s">
        <v>181</v>
      </c>
      <c r="AD75" s="401" t="s">
        <v>181</v>
      </c>
      <c r="AE75" s="152" t="s">
        <v>181</v>
      </c>
      <c r="AF75" s="68" t="s">
        <v>181</v>
      </c>
      <c r="AG75" s="152" t="s">
        <v>181</v>
      </c>
      <c r="AH75" s="152" t="s">
        <v>181</v>
      </c>
      <c r="AI75" s="401" t="s">
        <v>181</v>
      </c>
      <c r="AJ75" s="152" t="s">
        <v>181</v>
      </c>
      <c r="AK75" s="68" t="s">
        <v>181</v>
      </c>
      <c r="AL75" s="152" t="s">
        <v>181</v>
      </c>
      <c r="AM75" s="152" t="s">
        <v>181</v>
      </c>
      <c r="AN75" s="401" t="s">
        <v>181</v>
      </c>
      <c r="AO75" s="85" t="s">
        <v>181</v>
      </c>
      <c r="AP75" s="187" t="s">
        <v>181</v>
      </c>
      <c r="AQ75" s="185" t="s">
        <v>181</v>
      </c>
      <c r="AR75" s="188" t="s">
        <v>181</v>
      </c>
      <c r="AS75" s="729"/>
      <c r="AT75" s="132" t="s">
        <v>181</v>
      </c>
      <c r="AU75" s="132" t="s">
        <v>181</v>
      </c>
      <c r="AV75" s="132" t="s">
        <v>181</v>
      </c>
      <c r="AW75" s="132" t="s">
        <v>181</v>
      </c>
      <c r="AX75" s="132" t="s">
        <v>181</v>
      </c>
      <c r="AY75" s="132" t="s">
        <v>181</v>
      </c>
      <c r="AZ75" s="132" t="s">
        <v>181</v>
      </c>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32" t="s">
        <v>181</v>
      </c>
      <c r="CW75" s="127"/>
      <c r="CX75" s="127"/>
      <c r="CY75" s="127"/>
      <c r="CZ75" s="127"/>
      <c r="DA75" s="127"/>
      <c r="DB75" s="132" t="s">
        <v>181</v>
      </c>
      <c r="DC75" s="127"/>
      <c r="DD75" s="127"/>
      <c r="DE75" s="127"/>
      <c r="DF75" s="127"/>
      <c r="DG75" s="127"/>
      <c r="DH75" s="132" t="s">
        <v>181</v>
      </c>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row>
    <row r="76" spans="1:144" s="58" customFormat="1" ht="30" customHeight="1">
      <c r="A76" s="55"/>
      <c r="B76" s="1347" t="s">
        <v>390</v>
      </c>
      <c r="C76" s="1347"/>
      <c r="D76" s="1347"/>
      <c r="E76" s="1347"/>
      <c r="F76" s="1347"/>
      <c r="G76" s="1348"/>
      <c r="H76" s="1348"/>
      <c r="I76" s="1348"/>
      <c r="J76" s="1348"/>
      <c r="K76" s="56" t="s">
        <v>181</v>
      </c>
      <c r="L76" s="68" t="s">
        <v>181</v>
      </c>
      <c r="M76" s="152" t="s">
        <v>181</v>
      </c>
      <c r="N76" s="152" t="s">
        <v>181</v>
      </c>
      <c r="O76" s="405" t="s">
        <v>181</v>
      </c>
      <c r="P76" s="69" t="s">
        <v>181</v>
      </c>
      <c r="Q76" s="152" t="s">
        <v>181</v>
      </c>
      <c r="R76" s="152" t="s">
        <v>181</v>
      </c>
      <c r="S76" s="152" t="s">
        <v>181</v>
      </c>
      <c r="T76" s="405" t="s">
        <v>181</v>
      </c>
      <c r="U76" s="69" t="s">
        <v>181</v>
      </c>
      <c r="V76" s="152" t="s">
        <v>181</v>
      </c>
      <c r="W76" s="152" t="s">
        <v>181</v>
      </c>
      <c r="X76" s="152" t="s">
        <v>181</v>
      </c>
      <c r="Y76" s="405" t="s">
        <v>181</v>
      </c>
      <c r="Z76" s="69" t="s">
        <v>181</v>
      </c>
      <c r="AA76" s="152" t="s">
        <v>181</v>
      </c>
      <c r="AB76" s="152" t="s">
        <v>181</v>
      </c>
      <c r="AC76" s="152" t="s">
        <v>181</v>
      </c>
      <c r="AD76" s="405" t="s">
        <v>181</v>
      </c>
      <c r="AE76" s="69" t="s">
        <v>181</v>
      </c>
      <c r="AF76" s="152" t="s">
        <v>181</v>
      </c>
      <c r="AG76" s="152" t="s">
        <v>181</v>
      </c>
      <c r="AH76" s="152" t="s">
        <v>181</v>
      </c>
      <c r="AI76" s="405" t="s">
        <v>181</v>
      </c>
      <c r="AJ76" s="69" t="s">
        <v>181</v>
      </c>
      <c r="AK76" s="152" t="s">
        <v>181</v>
      </c>
      <c r="AL76" s="152" t="s">
        <v>181</v>
      </c>
      <c r="AM76" s="152" t="s">
        <v>181</v>
      </c>
      <c r="AN76" s="405" t="s">
        <v>181</v>
      </c>
      <c r="AO76" s="75" t="s">
        <v>181</v>
      </c>
      <c r="AP76" s="185" t="s">
        <v>181</v>
      </c>
      <c r="AQ76" s="192" t="s">
        <v>181</v>
      </c>
      <c r="AR76" s="188" t="s">
        <v>181</v>
      </c>
      <c r="AS76" s="729"/>
      <c r="AT76" s="132" t="s">
        <v>181</v>
      </c>
      <c r="AU76" s="132" t="s">
        <v>181</v>
      </c>
      <c r="AV76" s="132" t="s">
        <v>181</v>
      </c>
      <c r="AW76" s="132" t="s">
        <v>181</v>
      </c>
      <c r="AX76" s="132" t="s">
        <v>181</v>
      </c>
      <c r="AY76" s="132" t="s">
        <v>181</v>
      </c>
      <c r="AZ76" s="132" t="s">
        <v>181</v>
      </c>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32" t="s">
        <v>181</v>
      </c>
      <c r="CW76" s="127"/>
      <c r="CX76" s="127"/>
      <c r="CY76" s="127"/>
      <c r="CZ76" s="127"/>
      <c r="DA76" s="127"/>
      <c r="DB76" s="132" t="s">
        <v>181</v>
      </c>
      <c r="DC76" s="127"/>
      <c r="DD76" s="127"/>
      <c r="DE76" s="127"/>
      <c r="DF76" s="127"/>
      <c r="DG76" s="127"/>
      <c r="DH76" s="132" t="s">
        <v>181</v>
      </c>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row>
    <row r="77" spans="1:144" s="58" customFormat="1" ht="20.25" customHeight="1">
      <c r="A77" s="55" t="s">
        <v>181</v>
      </c>
      <c r="B77" s="59">
        <v>1</v>
      </c>
      <c r="C77" s="1092" t="s">
        <v>262</v>
      </c>
      <c r="D77" s="1093"/>
      <c r="E77" s="1093"/>
      <c r="F77" s="1093"/>
      <c r="G77" s="1093"/>
      <c r="H77" s="1093"/>
      <c r="I77" s="1093"/>
      <c r="J77" s="1093"/>
      <c r="K77" s="56" t="s">
        <v>181</v>
      </c>
      <c r="L77" s="68" t="s">
        <v>181</v>
      </c>
      <c r="M77" s="152" t="s">
        <v>181</v>
      </c>
      <c r="N77" s="152" t="s">
        <v>181</v>
      </c>
      <c r="O77" s="401" t="s">
        <v>181</v>
      </c>
      <c r="P77" s="152" t="s">
        <v>181</v>
      </c>
      <c r="Q77" s="68" t="s">
        <v>181</v>
      </c>
      <c r="R77" s="152" t="s">
        <v>181</v>
      </c>
      <c r="S77" s="152" t="s">
        <v>181</v>
      </c>
      <c r="T77" s="401" t="s">
        <v>181</v>
      </c>
      <c r="U77" s="152" t="s">
        <v>181</v>
      </c>
      <c r="V77" s="68" t="s">
        <v>181</v>
      </c>
      <c r="W77" s="152" t="s">
        <v>181</v>
      </c>
      <c r="X77" s="152" t="s">
        <v>181</v>
      </c>
      <c r="Y77" s="401" t="s">
        <v>181</v>
      </c>
      <c r="Z77" s="152" t="s">
        <v>181</v>
      </c>
      <c r="AA77" s="68" t="s">
        <v>181</v>
      </c>
      <c r="AB77" s="152" t="s">
        <v>181</v>
      </c>
      <c r="AC77" s="152" t="s">
        <v>181</v>
      </c>
      <c r="AD77" s="401" t="s">
        <v>181</v>
      </c>
      <c r="AE77" s="152" t="s">
        <v>181</v>
      </c>
      <c r="AF77" s="68" t="s">
        <v>181</v>
      </c>
      <c r="AG77" s="152" t="s">
        <v>181</v>
      </c>
      <c r="AH77" s="152" t="s">
        <v>181</v>
      </c>
      <c r="AI77" s="401" t="s">
        <v>181</v>
      </c>
      <c r="AJ77" s="152" t="s">
        <v>181</v>
      </c>
      <c r="AK77" s="68" t="s">
        <v>181</v>
      </c>
      <c r="AL77" s="152" t="s">
        <v>181</v>
      </c>
      <c r="AM77" s="152" t="s">
        <v>181</v>
      </c>
      <c r="AN77" s="401" t="s">
        <v>181</v>
      </c>
      <c r="AO77" s="85" t="s">
        <v>181</v>
      </c>
      <c r="AP77" s="187" t="s">
        <v>181</v>
      </c>
      <c r="AQ77" s="185" t="s">
        <v>181</v>
      </c>
      <c r="AR77" s="188" t="s">
        <v>181</v>
      </c>
      <c r="AS77" s="729"/>
      <c r="AT77" s="132" t="s">
        <v>181</v>
      </c>
      <c r="AU77" s="132" t="s">
        <v>181</v>
      </c>
      <c r="AV77" s="132" t="s">
        <v>181</v>
      </c>
      <c r="AW77" s="132" t="s">
        <v>181</v>
      </c>
      <c r="AX77" s="132" t="s">
        <v>181</v>
      </c>
      <c r="AY77" s="132" t="s">
        <v>181</v>
      </c>
      <c r="AZ77" s="132" t="s">
        <v>181</v>
      </c>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32" t="s">
        <v>181</v>
      </c>
      <c r="CW77" s="127"/>
      <c r="CX77" s="127"/>
      <c r="CY77" s="127"/>
      <c r="CZ77" s="127"/>
      <c r="DA77" s="127"/>
      <c r="DB77" s="132" t="s">
        <v>181</v>
      </c>
      <c r="DC77" s="127"/>
      <c r="DD77" s="127"/>
      <c r="DE77" s="127"/>
      <c r="DF77" s="127"/>
      <c r="DG77" s="127"/>
      <c r="DH77" s="132" t="s">
        <v>181</v>
      </c>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row>
    <row r="78" spans="1:144" s="58" customFormat="1" ht="20.25" customHeight="1">
      <c r="A78" s="55" t="s">
        <v>181</v>
      </c>
      <c r="B78" s="56" t="s">
        <v>181</v>
      </c>
      <c r="C78" s="56" t="s">
        <v>181</v>
      </c>
      <c r="D78" s="1090" t="s">
        <v>261</v>
      </c>
      <c r="E78" s="1091"/>
      <c r="F78" s="1091"/>
      <c r="G78" s="1091"/>
      <c r="H78" s="1091"/>
      <c r="I78" s="1091"/>
      <c r="J78" s="1091"/>
      <c r="K78" s="56" t="s">
        <v>181</v>
      </c>
      <c r="L78" s="68" t="s">
        <v>181</v>
      </c>
      <c r="M78" s="152" t="s">
        <v>181</v>
      </c>
      <c r="N78" s="152" t="s">
        <v>181</v>
      </c>
      <c r="O78" s="408"/>
      <c r="P78" s="152"/>
      <c r="Q78" s="68"/>
      <c r="R78" s="152"/>
      <c r="S78" s="152"/>
      <c r="T78" s="408"/>
      <c r="U78" s="152"/>
      <c r="V78" s="68"/>
      <c r="W78" s="152"/>
      <c r="X78" s="152"/>
      <c r="Y78" s="408"/>
      <c r="Z78" s="152"/>
      <c r="AA78" s="68"/>
      <c r="AB78" s="152"/>
      <c r="AC78" s="152"/>
      <c r="AD78" s="408"/>
      <c r="AE78" s="152"/>
      <c r="AF78" s="68"/>
      <c r="AG78" s="152"/>
      <c r="AH78" s="152"/>
      <c r="AI78" s="408"/>
      <c r="AJ78" s="152"/>
      <c r="AK78" s="68"/>
      <c r="AL78" s="152"/>
      <c r="AM78" s="152"/>
      <c r="AN78" s="408"/>
      <c r="AO78" s="85" t="s">
        <v>181</v>
      </c>
      <c r="AP78" s="187" t="s">
        <v>181</v>
      </c>
      <c r="AQ78" s="53">
        <f>SUM(O78:AN78)</f>
        <v>0</v>
      </c>
      <c r="AR78" s="188" t="s">
        <v>181</v>
      </c>
      <c r="AS78" s="729"/>
      <c r="AT78" s="132" t="s">
        <v>181</v>
      </c>
      <c r="AU78" s="132" t="s">
        <v>181</v>
      </c>
      <c r="AV78" s="132" t="s">
        <v>181</v>
      </c>
      <c r="AW78" s="132" t="s">
        <v>181</v>
      </c>
      <c r="AX78" s="132" t="s">
        <v>181</v>
      </c>
      <c r="AY78" s="132" t="s">
        <v>181</v>
      </c>
      <c r="AZ78" s="132" t="s">
        <v>181</v>
      </c>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32" t="s">
        <v>181</v>
      </c>
      <c r="CW78" s="127"/>
      <c r="CX78" s="127"/>
      <c r="CY78" s="127"/>
      <c r="CZ78" s="127"/>
      <c r="DA78" s="127"/>
      <c r="DB78" s="132" t="s">
        <v>181</v>
      </c>
      <c r="DC78" s="127"/>
      <c r="DD78" s="127"/>
      <c r="DE78" s="127"/>
      <c r="DF78" s="127"/>
      <c r="DG78" s="127"/>
      <c r="DH78" s="132" t="s">
        <v>181</v>
      </c>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row>
    <row r="79" spans="1:144" s="58" customFormat="1" ht="20.25" customHeight="1">
      <c r="A79" s="55"/>
      <c r="B79" s="56"/>
      <c r="C79" s="56"/>
      <c r="D79" s="1090" t="s">
        <v>261</v>
      </c>
      <c r="E79" s="1091"/>
      <c r="F79" s="1091"/>
      <c r="G79" s="1091"/>
      <c r="H79" s="1091"/>
      <c r="I79" s="1091"/>
      <c r="J79" s="1091"/>
      <c r="K79" s="56"/>
      <c r="L79" s="68"/>
      <c r="M79" s="152"/>
      <c r="N79" s="152"/>
      <c r="O79" s="408"/>
      <c r="P79" s="152"/>
      <c r="Q79" s="68"/>
      <c r="R79" s="152"/>
      <c r="S79" s="152"/>
      <c r="T79" s="408"/>
      <c r="U79" s="152"/>
      <c r="V79" s="68"/>
      <c r="W79" s="152"/>
      <c r="X79" s="152"/>
      <c r="Y79" s="408"/>
      <c r="Z79" s="152"/>
      <c r="AA79" s="68"/>
      <c r="AB79" s="152"/>
      <c r="AC79" s="152"/>
      <c r="AD79" s="408"/>
      <c r="AE79" s="152"/>
      <c r="AF79" s="68"/>
      <c r="AG79" s="152"/>
      <c r="AH79" s="152"/>
      <c r="AI79" s="408"/>
      <c r="AJ79" s="152"/>
      <c r="AK79" s="68"/>
      <c r="AL79" s="152"/>
      <c r="AM79" s="152"/>
      <c r="AN79" s="408"/>
      <c r="AO79" s="85"/>
      <c r="AP79" s="187"/>
      <c r="AQ79" s="53">
        <f>SUM(O79:AN79)</f>
        <v>0</v>
      </c>
      <c r="AR79" s="188"/>
      <c r="AS79" s="729"/>
      <c r="AT79" s="132" t="s">
        <v>181</v>
      </c>
      <c r="AU79" s="132" t="s">
        <v>181</v>
      </c>
      <c r="AV79" s="132" t="s">
        <v>181</v>
      </c>
      <c r="AW79" s="132" t="s">
        <v>181</v>
      </c>
      <c r="AX79" s="132" t="s">
        <v>181</v>
      </c>
      <c r="AY79" s="132" t="s">
        <v>181</v>
      </c>
      <c r="AZ79" s="132" t="s">
        <v>181</v>
      </c>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32" t="s">
        <v>181</v>
      </c>
      <c r="CW79" s="127"/>
      <c r="CX79" s="127"/>
      <c r="CY79" s="127"/>
      <c r="CZ79" s="127"/>
      <c r="DA79" s="127"/>
      <c r="DB79" s="132" t="s">
        <v>181</v>
      </c>
      <c r="DC79" s="127"/>
      <c r="DD79" s="127"/>
      <c r="DE79" s="127"/>
      <c r="DF79" s="127"/>
      <c r="DG79" s="127"/>
      <c r="DH79" s="132" t="s">
        <v>181</v>
      </c>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row>
    <row r="80" spans="1:144" s="58" customFormat="1" ht="20.25" customHeight="1">
      <c r="A80" s="55"/>
      <c r="B80" s="56"/>
      <c r="C80" s="56"/>
      <c r="D80" s="1090" t="s">
        <v>261</v>
      </c>
      <c r="E80" s="1091"/>
      <c r="F80" s="1091"/>
      <c r="G80" s="1091"/>
      <c r="H80" s="1091"/>
      <c r="I80" s="1091"/>
      <c r="J80" s="1091"/>
      <c r="K80" s="56"/>
      <c r="L80" s="68"/>
      <c r="M80" s="152"/>
      <c r="N80" s="152"/>
      <c r="O80" s="408"/>
      <c r="P80" s="152"/>
      <c r="Q80" s="68"/>
      <c r="R80" s="152"/>
      <c r="S80" s="152"/>
      <c r="T80" s="408"/>
      <c r="U80" s="152"/>
      <c r="V80" s="68"/>
      <c r="W80" s="152"/>
      <c r="X80" s="152"/>
      <c r="Y80" s="408"/>
      <c r="Z80" s="152"/>
      <c r="AA80" s="68"/>
      <c r="AB80" s="152"/>
      <c r="AC80" s="152"/>
      <c r="AD80" s="408"/>
      <c r="AE80" s="152"/>
      <c r="AF80" s="68"/>
      <c r="AG80" s="152"/>
      <c r="AH80" s="152"/>
      <c r="AI80" s="408"/>
      <c r="AJ80" s="152"/>
      <c r="AK80" s="68"/>
      <c r="AL80" s="152"/>
      <c r="AM80" s="152"/>
      <c r="AN80" s="408"/>
      <c r="AO80" s="85"/>
      <c r="AP80" s="187"/>
      <c r="AQ80" s="53">
        <f>SUM(O80:AN80)</f>
        <v>0</v>
      </c>
      <c r="AR80" s="188"/>
      <c r="AS80" s="729"/>
      <c r="AT80" s="132"/>
      <c r="AU80" s="132"/>
      <c r="AV80" s="132"/>
      <c r="AW80" s="132"/>
      <c r="AX80" s="132"/>
      <c r="AY80" s="132"/>
      <c r="AZ80" s="132"/>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32"/>
      <c r="CW80" s="127"/>
      <c r="CX80" s="127"/>
      <c r="CY80" s="127"/>
      <c r="CZ80" s="127"/>
      <c r="DA80" s="127"/>
      <c r="DB80" s="132"/>
      <c r="DC80" s="127"/>
      <c r="DD80" s="127"/>
      <c r="DE80" s="127"/>
      <c r="DF80" s="127"/>
      <c r="DG80" s="127"/>
      <c r="DH80" s="132"/>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row>
    <row r="81" spans="1:144" s="58" customFormat="1" ht="9.9499999999999993" customHeight="1">
      <c r="A81" s="55" t="s">
        <v>181</v>
      </c>
      <c r="B81" s="56" t="s">
        <v>181</v>
      </c>
      <c r="C81" s="56" t="s">
        <v>181</v>
      </c>
      <c r="D81" s="56" t="s">
        <v>181</v>
      </c>
      <c r="E81" s="56" t="s">
        <v>181</v>
      </c>
      <c r="F81" s="56" t="s">
        <v>181</v>
      </c>
      <c r="G81" s="56" t="s">
        <v>181</v>
      </c>
      <c r="H81" s="56" t="s">
        <v>181</v>
      </c>
      <c r="I81" s="56" t="s">
        <v>181</v>
      </c>
      <c r="J81" s="157" t="s">
        <v>181</v>
      </c>
      <c r="K81" s="157" t="s">
        <v>181</v>
      </c>
      <c r="L81" s="68" t="s">
        <v>181</v>
      </c>
      <c r="M81" s="152" t="s">
        <v>181</v>
      </c>
      <c r="N81" s="152" t="s">
        <v>181</v>
      </c>
      <c r="O81" s="401"/>
      <c r="P81" s="69"/>
      <c r="Q81" s="152"/>
      <c r="R81" s="152"/>
      <c r="S81" s="152"/>
      <c r="T81" s="401"/>
      <c r="U81" s="69"/>
      <c r="V81" s="152"/>
      <c r="W81" s="152"/>
      <c r="X81" s="152"/>
      <c r="Y81" s="401"/>
      <c r="Z81" s="69" t="s">
        <v>181</v>
      </c>
      <c r="AA81" s="152" t="s">
        <v>181</v>
      </c>
      <c r="AB81" s="152" t="s">
        <v>181</v>
      </c>
      <c r="AC81" s="152" t="s">
        <v>181</v>
      </c>
      <c r="AD81" s="401" t="s">
        <v>181</v>
      </c>
      <c r="AE81" s="69" t="s">
        <v>181</v>
      </c>
      <c r="AF81" s="152" t="s">
        <v>181</v>
      </c>
      <c r="AG81" s="152" t="s">
        <v>181</v>
      </c>
      <c r="AH81" s="152" t="s">
        <v>181</v>
      </c>
      <c r="AI81" s="401" t="s">
        <v>181</v>
      </c>
      <c r="AJ81" s="69" t="s">
        <v>181</v>
      </c>
      <c r="AK81" s="152" t="s">
        <v>181</v>
      </c>
      <c r="AL81" s="152" t="s">
        <v>181</v>
      </c>
      <c r="AM81" s="152" t="s">
        <v>181</v>
      </c>
      <c r="AN81" s="401" t="s">
        <v>181</v>
      </c>
      <c r="AO81" s="75" t="s">
        <v>181</v>
      </c>
      <c r="AP81" s="185" t="s">
        <v>181</v>
      </c>
      <c r="AQ81" s="185" t="s">
        <v>181</v>
      </c>
      <c r="AR81" s="188" t="s">
        <v>181</v>
      </c>
      <c r="AS81" s="729"/>
      <c r="AT81" s="132"/>
      <c r="AU81" s="132"/>
      <c r="AV81" s="132"/>
      <c r="AW81" s="132"/>
      <c r="AX81" s="132"/>
      <c r="AY81" s="132"/>
      <c r="AZ81" s="132"/>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32"/>
      <c r="CW81" s="127"/>
      <c r="CX81" s="127"/>
      <c r="CY81" s="127"/>
      <c r="CZ81" s="127"/>
      <c r="DA81" s="127"/>
      <c r="DB81" s="132"/>
      <c r="DC81" s="127"/>
      <c r="DD81" s="127"/>
      <c r="DE81" s="127"/>
      <c r="DF81" s="127"/>
      <c r="DG81" s="127"/>
      <c r="DH81" s="132"/>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row>
    <row r="82" spans="1:144" s="58" customFormat="1" ht="20.25" customHeight="1">
      <c r="A82" s="55" t="s">
        <v>181</v>
      </c>
      <c r="B82" s="59">
        <v>2</v>
      </c>
      <c r="C82" s="1092" t="s">
        <v>263</v>
      </c>
      <c r="D82" s="1093"/>
      <c r="E82" s="1093"/>
      <c r="F82" s="1093"/>
      <c r="G82" s="1093"/>
      <c r="H82" s="1093"/>
      <c r="I82" s="1093"/>
      <c r="J82" s="1093"/>
      <c r="K82" s="56" t="s">
        <v>181</v>
      </c>
      <c r="L82" s="68" t="s">
        <v>181</v>
      </c>
      <c r="M82" s="152" t="s">
        <v>181</v>
      </c>
      <c r="N82" s="152" t="s">
        <v>181</v>
      </c>
      <c r="O82" s="401"/>
      <c r="P82" s="152"/>
      <c r="Q82" s="68"/>
      <c r="R82" s="152"/>
      <c r="S82" s="152"/>
      <c r="T82" s="401"/>
      <c r="U82" s="152"/>
      <c r="V82" s="68"/>
      <c r="W82" s="152"/>
      <c r="X82" s="152"/>
      <c r="Y82" s="401"/>
      <c r="Z82" s="152" t="s">
        <v>181</v>
      </c>
      <c r="AA82" s="68" t="s">
        <v>181</v>
      </c>
      <c r="AB82" s="152" t="s">
        <v>181</v>
      </c>
      <c r="AC82" s="152" t="s">
        <v>181</v>
      </c>
      <c r="AD82" s="401" t="s">
        <v>181</v>
      </c>
      <c r="AE82" s="152" t="s">
        <v>181</v>
      </c>
      <c r="AF82" s="68" t="s">
        <v>181</v>
      </c>
      <c r="AG82" s="152" t="s">
        <v>181</v>
      </c>
      <c r="AH82" s="152" t="s">
        <v>181</v>
      </c>
      <c r="AI82" s="401" t="s">
        <v>181</v>
      </c>
      <c r="AJ82" s="152" t="s">
        <v>181</v>
      </c>
      <c r="AK82" s="68" t="s">
        <v>181</v>
      </c>
      <c r="AL82" s="152" t="s">
        <v>181</v>
      </c>
      <c r="AM82" s="152" t="s">
        <v>181</v>
      </c>
      <c r="AN82" s="401" t="s">
        <v>181</v>
      </c>
      <c r="AO82" s="85" t="s">
        <v>181</v>
      </c>
      <c r="AP82" s="187" t="s">
        <v>181</v>
      </c>
      <c r="AQ82" s="185" t="s">
        <v>181</v>
      </c>
      <c r="AR82" s="188" t="s">
        <v>181</v>
      </c>
      <c r="AS82" s="729"/>
      <c r="AT82" s="132" t="s">
        <v>181</v>
      </c>
      <c r="AU82" s="132" t="s">
        <v>181</v>
      </c>
      <c r="AV82" s="132" t="s">
        <v>181</v>
      </c>
      <c r="AW82" s="132" t="s">
        <v>181</v>
      </c>
      <c r="AX82" s="132" t="s">
        <v>181</v>
      </c>
      <c r="AY82" s="132" t="s">
        <v>181</v>
      </c>
      <c r="AZ82" s="132" t="s">
        <v>181</v>
      </c>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32" t="s">
        <v>181</v>
      </c>
      <c r="CW82" s="127"/>
      <c r="CX82" s="127"/>
      <c r="CY82" s="127"/>
      <c r="CZ82" s="127"/>
      <c r="DA82" s="127"/>
      <c r="DB82" s="132" t="s">
        <v>181</v>
      </c>
      <c r="DC82" s="127"/>
      <c r="DD82" s="127"/>
      <c r="DE82" s="127"/>
      <c r="DF82" s="127"/>
      <c r="DG82" s="127"/>
      <c r="DH82" s="132" t="s">
        <v>181</v>
      </c>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row>
    <row r="83" spans="1:144" s="58" customFormat="1" ht="20.25" customHeight="1">
      <c r="A83" s="55" t="s">
        <v>181</v>
      </c>
      <c r="B83" s="56" t="s">
        <v>181</v>
      </c>
      <c r="C83" s="56" t="s">
        <v>181</v>
      </c>
      <c r="D83" s="1090" t="s">
        <v>265</v>
      </c>
      <c r="E83" s="1091"/>
      <c r="F83" s="1091"/>
      <c r="G83" s="1091"/>
      <c r="H83" s="1091"/>
      <c r="I83" s="1091"/>
      <c r="J83" s="1091"/>
      <c r="K83" s="56" t="s">
        <v>181</v>
      </c>
      <c r="L83" s="68" t="s">
        <v>181</v>
      </c>
      <c r="M83" s="152" t="s">
        <v>181</v>
      </c>
      <c r="N83" s="152" t="s">
        <v>181</v>
      </c>
      <c r="O83" s="408"/>
      <c r="P83" s="152"/>
      <c r="Q83" s="68"/>
      <c r="R83" s="152"/>
      <c r="S83" s="152"/>
      <c r="T83" s="408"/>
      <c r="U83" s="152"/>
      <c r="V83" s="68"/>
      <c r="W83" s="152"/>
      <c r="X83" s="152"/>
      <c r="Y83" s="408"/>
      <c r="Z83" s="152"/>
      <c r="AA83" s="68"/>
      <c r="AB83" s="152"/>
      <c r="AC83" s="152"/>
      <c r="AD83" s="408"/>
      <c r="AE83" s="152"/>
      <c r="AF83" s="68"/>
      <c r="AG83" s="152"/>
      <c r="AH83" s="152"/>
      <c r="AI83" s="408"/>
      <c r="AJ83" s="152"/>
      <c r="AK83" s="68"/>
      <c r="AL83" s="152"/>
      <c r="AM83" s="152"/>
      <c r="AN83" s="408"/>
      <c r="AO83" s="85" t="s">
        <v>181</v>
      </c>
      <c r="AP83" s="187" t="s">
        <v>181</v>
      </c>
      <c r="AQ83" s="53">
        <f>SUM(O83:AN83)</f>
        <v>0</v>
      </c>
      <c r="AR83" s="188" t="s">
        <v>181</v>
      </c>
      <c r="AS83" s="729"/>
      <c r="AT83" s="132" t="s">
        <v>181</v>
      </c>
      <c r="AU83" s="132" t="s">
        <v>181</v>
      </c>
      <c r="AV83" s="132" t="s">
        <v>181</v>
      </c>
      <c r="AW83" s="132" t="s">
        <v>181</v>
      </c>
      <c r="AX83" s="132" t="s">
        <v>181</v>
      </c>
      <c r="AY83" s="132" t="s">
        <v>181</v>
      </c>
      <c r="AZ83" s="132" t="s">
        <v>181</v>
      </c>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32" t="s">
        <v>181</v>
      </c>
      <c r="CW83" s="127"/>
      <c r="CX83" s="127"/>
      <c r="CY83" s="127"/>
      <c r="CZ83" s="127"/>
      <c r="DA83" s="127"/>
      <c r="DB83" s="132" t="s">
        <v>181</v>
      </c>
      <c r="DC83" s="127"/>
      <c r="DD83" s="127"/>
      <c r="DE83" s="127"/>
      <c r="DF83" s="127"/>
      <c r="DG83" s="127"/>
      <c r="DH83" s="132" t="s">
        <v>181</v>
      </c>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row>
    <row r="84" spans="1:144" s="58" customFormat="1" ht="20.25" customHeight="1">
      <c r="A84" s="55"/>
      <c r="B84" s="56"/>
      <c r="C84" s="56"/>
      <c r="D84" s="1090" t="s">
        <v>265</v>
      </c>
      <c r="E84" s="1091"/>
      <c r="F84" s="1091"/>
      <c r="G84" s="1091"/>
      <c r="H84" s="1091"/>
      <c r="I84" s="1091"/>
      <c r="J84" s="1091"/>
      <c r="K84" s="56"/>
      <c r="L84" s="68"/>
      <c r="M84" s="152"/>
      <c r="N84" s="152"/>
      <c r="O84" s="408"/>
      <c r="P84" s="152"/>
      <c r="Q84" s="68"/>
      <c r="R84" s="152"/>
      <c r="S84" s="152"/>
      <c r="T84" s="408"/>
      <c r="U84" s="152"/>
      <c r="V84" s="68"/>
      <c r="W84" s="152"/>
      <c r="X84" s="152"/>
      <c r="Y84" s="408"/>
      <c r="Z84" s="152"/>
      <c r="AA84" s="68"/>
      <c r="AB84" s="152"/>
      <c r="AC84" s="152"/>
      <c r="AD84" s="408"/>
      <c r="AE84" s="152"/>
      <c r="AF84" s="68"/>
      <c r="AG84" s="152"/>
      <c r="AH84" s="152"/>
      <c r="AI84" s="408"/>
      <c r="AJ84" s="152"/>
      <c r="AK84" s="68"/>
      <c r="AL84" s="152"/>
      <c r="AM84" s="152"/>
      <c r="AN84" s="408"/>
      <c r="AO84" s="85"/>
      <c r="AP84" s="187"/>
      <c r="AQ84" s="53">
        <f>SUM(O84:AN84)</f>
        <v>0</v>
      </c>
      <c r="AR84" s="188"/>
      <c r="AS84" s="729"/>
      <c r="AT84" s="132" t="s">
        <v>181</v>
      </c>
      <c r="AU84" s="132" t="s">
        <v>181</v>
      </c>
      <c r="AV84" s="132" t="s">
        <v>181</v>
      </c>
      <c r="AW84" s="132" t="s">
        <v>181</v>
      </c>
      <c r="AX84" s="132" t="s">
        <v>181</v>
      </c>
      <c r="AY84" s="132" t="s">
        <v>181</v>
      </c>
      <c r="AZ84" s="132" t="s">
        <v>181</v>
      </c>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32" t="s">
        <v>181</v>
      </c>
      <c r="CW84" s="127"/>
      <c r="CX84" s="127"/>
      <c r="CY84" s="127"/>
      <c r="CZ84" s="127"/>
      <c r="DA84" s="127"/>
      <c r="DB84" s="132" t="s">
        <v>181</v>
      </c>
      <c r="DC84" s="127"/>
      <c r="DD84" s="127"/>
      <c r="DE84" s="127"/>
      <c r="DF84" s="127"/>
      <c r="DG84" s="127"/>
      <c r="DH84" s="132" t="s">
        <v>181</v>
      </c>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row>
    <row r="85" spans="1:144" s="58" customFormat="1" ht="20.25" customHeight="1">
      <c r="A85" s="55"/>
      <c r="B85" s="56"/>
      <c r="C85" s="56"/>
      <c r="D85" s="1090" t="s">
        <v>265</v>
      </c>
      <c r="E85" s="1091"/>
      <c r="F85" s="1091"/>
      <c r="G85" s="1091"/>
      <c r="H85" s="1091"/>
      <c r="I85" s="1091"/>
      <c r="J85" s="1091"/>
      <c r="K85" s="56"/>
      <c r="L85" s="68"/>
      <c r="M85" s="152"/>
      <c r="N85" s="152"/>
      <c r="O85" s="408"/>
      <c r="P85" s="152"/>
      <c r="Q85" s="68"/>
      <c r="R85" s="152"/>
      <c r="S85" s="152"/>
      <c r="T85" s="408"/>
      <c r="U85" s="152"/>
      <c r="V85" s="68"/>
      <c r="W85" s="152"/>
      <c r="X85" s="152"/>
      <c r="Y85" s="408"/>
      <c r="Z85" s="152"/>
      <c r="AA85" s="68"/>
      <c r="AB85" s="152"/>
      <c r="AC85" s="152"/>
      <c r="AD85" s="408"/>
      <c r="AE85" s="152"/>
      <c r="AF85" s="68"/>
      <c r="AG85" s="152"/>
      <c r="AH85" s="152"/>
      <c r="AI85" s="408"/>
      <c r="AJ85" s="152"/>
      <c r="AK85" s="68"/>
      <c r="AL85" s="152"/>
      <c r="AM85" s="152"/>
      <c r="AN85" s="408"/>
      <c r="AO85" s="85"/>
      <c r="AP85" s="187"/>
      <c r="AQ85" s="53">
        <f>SUM(O85:AN85)</f>
        <v>0</v>
      </c>
      <c r="AR85" s="188"/>
      <c r="AS85" s="729"/>
      <c r="AT85" s="132"/>
      <c r="AU85" s="132"/>
      <c r="AV85" s="132"/>
      <c r="AW85" s="132"/>
      <c r="AX85" s="132"/>
      <c r="AY85" s="132"/>
      <c r="AZ85" s="132"/>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32"/>
      <c r="CW85" s="127"/>
      <c r="CX85" s="127"/>
      <c r="CY85" s="127"/>
      <c r="CZ85" s="127"/>
      <c r="DA85" s="127"/>
      <c r="DB85" s="132"/>
      <c r="DC85" s="127"/>
      <c r="DD85" s="127"/>
      <c r="DE85" s="127"/>
      <c r="DF85" s="127"/>
      <c r="DG85" s="127"/>
      <c r="DH85" s="132"/>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row>
    <row r="86" spans="1:144" s="58" customFormat="1" ht="9.9499999999999993" customHeight="1">
      <c r="A86" s="55" t="s">
        <v>181</v>
      </c>
      <c r="B86" s="56" t="s">
        <v>181</v>
      </c>
      <c r="C86" s="56" t="s">
        <v>181</v>
      </c>
      <c r="D86" s="56" t="s">
        <v>181</v>
      </c>
      <c r="E86" s="56" t="s">
        <v>181</v>
      </c>
      <c r="F86" s="56" t="s">
        <v>181</v>
      </c>
      <c r="G86" s="56" t="s">
        <v>181</v>
      </c>
      <c r="H86" s="56" t="s">
        <v>181</v>
      </c>
      <c r="I86" s="56" t="s">
        <v>181</v>
      </c>
      <c r="J86" s="157" t="s">
        <v>181</v>
      </c>
      <c r="K86" s="157" t="s">
        <v>181</v>
      </c>
      <c r="L86" s="68" t="s">
        <v>181</v>
      </c>
      <c r="M86" s="152" t="s">
        <v>181</v>
      </c>
      <c r="N86" s="152" t="s">
        <v>181</v>
      </c>
      <c r="O86" s="401"/>
      <c r="P86" s="69"/>
      <c r="Q86" s="152"/>
      <c r="R86" s="152"/>
      <c r="S86" s="152"/>
      <c r="T86" s="401"/>
      <c r="U86" s="69"/>
      <c r="V86" s="152"/>
      <c r="W86" s="152"/>
      <c r="X86" s="152"/>
      <c r="Y86" s="401"/>
      <c r="Z86" s="69" t="s">
        <v>181</v>
      </c>
      <c r="AA86" s="152" t="s">
        <v>181</v>
      </c>
      <c r="AB86" s="152" t="s">
        <v>181</v>
      </c>
      <c r="AC86" s="152" t="s">
        <v>181</v>
      </c>
      <c r="AD86" s="401" t="s">
        <v>181</v>
      </c>
      <c r="AE86" s="69" t="s">
        <v>181</v>
      </c>
      <c r="AF86" s="152" t="s">
        <v>181</v>
      </c>
      <c r="AG86" s="152" t="s">
        <v>181</v>
      </c>
      <c r="AH86" s="152" t="s">
        <v>181</v>
      </c>
      <c r="AI86" s="401" t="s">
        <v>181</v>
      </c>
      <c r="AJ86" s="69" t="s">
        <v>181</v>
      </c>
      <c r="AK86" s="152" t="s">
        <v>181</v>
      </c>
      <c r="AL86" s="152" t="s">
        <v>181</v>
      </c>
      <c r="AM86" s="152" t="s">
        <v>181</v>
      </c>
      <c r="AN86" s="401" t="s">
        <v>181</v>
      </c>
      <c r="AO86" s="75" t="s">
        <v>181</v>
      </c>
      <c r="AP86" s="185" t="s">
        <v>181</v>
      </c>
      <c r="AQ86" s="185" t="s">
        <v>181</v>
      </c>
      <c r="AR86" s="188" t="s">
        <v>181</v>
      </c>
      <c r="AS86" s="729"/>
      <c r="AT86" s="132"/>
      <c r="AU86" s="132"/>
      <c r="AV86" s="132"/>
      <c r="AW86" s="132"/>
      <c r="AX86" s="132"/>
      <c r="AY86" s="132"/>
      <c r="AZ86" s="132"/>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32"/>
      <c r="CW86" s="127"/>
      <c r="CX86" s="127"/>
      <c r="CY86" s="127"/>
      <c r="CZ86" s="127"/>
      <c r="DA86" s="127"/>
      <c r="DB86" s="132"/>
      <c r="DC86" s="127"/>
      <c r="DD86" s="127"/>
      <c r="DE86" s="127"/>
      <c r="DF86" s="127"/>
      <c r="DG86" s="127"/>
      <c r="DH86" s="132"/>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row>
    <row r="87" spans="1:144" s="58" customFormat="1" ht="20.25" customHeight="1">
      <c r="A87" s="55" t="s">
        <v>181</v>
      </c>
      <c r="B87" s="59">
        <v>3</v>
      </c>
      <c r="C87" s="1092" t="s">
        <v>264</v>
      </c>
      <c r="D87" s="1093"/>
      <c r="E87" s="1093"/>
      <c r="F87" s="1093"/>
      <c r="G87" s="1093"/>
      <c r="H87" s="1093"/>
      <c r="I87" s="1093"/>
      <c r="J87" s="1093"/>
      <c r="K87" s="56" t="s">
        <v>181</v>
      </c>
      <c r="L87" s="68" t="s">
        <v>181</v>
      </c>
      <c r="M87" s="152" t="s">
        <v>181</v>
      </c>
      <c r="N87" s="152" t="s">
        <v>181</v>
      </c>
      <c r="O87" s="401"/>
      <c r="P87" s="152"/>
      <c r="Q87" s="68"/>
      <c r="R87" s="152"/>
      <c r="S87" s="152"/>
      <c r="T87" s="401"/>
      <c r="U87" s="152"/>
      <c r="V87" s="68"/>
      <c r="W87" s="152"/>
      <c r="X87" s="152"/>
      <c r="Y87" s="401"/>
      <c r="Z87" s="152" t="s">
        <v>181</v>
      </c>
      <c r="AA87" s="68" t="s">
        <v>181</v>
      </c>
      <c r="AB87" s="152" t="s">
        <v>181</v>
      </c>
      <c r="AC87" s="152" t="s">
        <v>181</v>
      </c>
      <c r="AD87" s="401" t="s">
        <v>181</v>
      </c>
      <c r="AE87" s="152" t="s">
        <v>181</v>
      </c>
      <c r="AF87" s="68" t="s">
        <v>181</v>
      </c>
      <c r="AG87" s="152" t="s">
        <v>181</v>
      </c>
      <c r="AH87" s="152" t="s">
        <v>181</v>
      </c>
      <c r="AI87" s="401" t="s">
        <v>181</v>
      </c>
      <c r="AJ87" s="152" t="s">
        <v>181</v>
      </c>
      <c r="AK87" s="68" t="s">
        <v>181</v>
      </c>
      <c r="AL87" s="152" t="s">
        <v>181</v>
      </c>
      <c r="AM87" s="152" t="s">
        <v>181</v>
      </c>
      <c r="AN87" s="401" t="s">
        <v>181</v>
      </c>
      <c r="AO87" s="85" t="s">
        <v>181</v>
      </c>
      <c r="AP87" s="187" t="s">
        <v>181</v>
      </c>
      <c r="AQ87" s="185" t="s">
        <v>181</v>
      </c>
      <c r="AR87" s="188" t="s">
        <v>181</v>
      </c>
      <c r="AS87" s="729"/>
      <c r="AT87" s="132" t="s">
        <v>181</v>
      </c>
      <c r="AU87" s="132" t="s">
        <v>181</v>
      </c>
      <c r="AV87" s="132" t="s">
        <v>181</v>
      </c>
      <c r="AW87" s="132" t="s">
        <v>181</v>
      </c>
      <c r="AX87" s="132" t="s">
        <v>181</v>
      </c>
      <c r="AY87" s="132" t="s">
        <v>181</v>
      </c>
      <c r="AZ87" s="132" t="s">
        <v>181</v>
      </c>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32" t="s">
        <v>181</v>
      </c>
      <c r="CW87" s="127"/>
      <c r="CX87" s="127"/>
      <c r="CY87" s="127"/>
      <c r="CZ87" s="127"/>
      <c r="DA87" s="127"/>
      <c r="DB87" s="132" t="s">
        <v>181</v>
      </c>
      <c r="DC87" s="127"/>
      <c r="DD87" s="127"/>
      <c r="DE87" s="127"/>
      <c r="DF87" s="127"/>
      <c r="DG87" s="127"/>
      <c r="DH87" s="132" t="s">
        <v>181</v>
      </c>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row>
    <row r="88" spans="1:144" s="58" customFormat="1" ht="20.25" customHeight="1">
      <c r="A88" s="55" t="s">
        <v>181</v>
      </c>
      <c r="B88" s="56" t="s">
        <v>181</v>
      </c>
      <c r="C88" s="56" t="s">
        <v>181</v>
      </c>
      <c r="D88" s="1090" t="s">
        <v>266</v>
      </c>
      <c r="E88" s="1091"/>
      <c r="F88" s="1091"/>
      <c r="G88" s="1091"/>
      <c r="H88" s="1091"/>
      <c r="I88" s="1091"/>
      <c r="J88" s="1091"/>
      <c r="K88" s="56" t="s">
        <v>181</v>
      </c>
      <c r="L88" s="68" t="s">
        <v>181</v>
      </c>
      <c r="M88" s="152" t="s">
        <v>181</v>
      </c>
      <c r="N88" s="152" t="s">
        <v>181</v>
      </c>
      <c r="O88" s="408"/>
      <c r="P88" s="152"/>
      <c r="Q88" s="68"/>
      <c r="R88" s="152"/>
      <c r="S88" s="152"/>
      <c r="T88" s="408"/>
      <c r="U88" s="152"/>
      <c r="V88" s="68"/>
      <c r="W88" s="152"/>
      <c r="X88" s="152"/>
      <c r="Y88" s="408"/>
      <c r="Z88" s="152"/>
      <c r="AA88" s="68"/>
      <c r="AB88" s="152"/>
      <c r="AC88" s="152"/>
      <c r="AD88" s="408"/>
      <c r="AE88" s="152"/>
      <c r="AF88" s="68"/>
      <c r="AG88" s="152"/>
      <c r="AH88" s="152"/>
      <c r="AI88" s="408"/>
      <c r="AJ88" s="152"/>
      <c r="AK88" s="68"/>
      <c r="AL88" s="152"/>
      <c r="AM88" s="152"/>
      <c r="AN88" s="408"/>
      <c r="AO88" s="85" t="s">
        <v>181</v>
      </c>
      <c r="AP88" s="187" t="s">
        <v>181</v>
      </c>
      <c r="AQ88" s="53">
        <f>SUM(O88:AN88)</f>
        <v>0</v>
      </c>
      <c r="AR88" s="188" t="s">
        <v>181</v>
      </c>
      <c r="AS88" s="729"/>
      <c r="AT88" s="132" t="s">
        <v>181</v>
      </c>
      <c r="AU88" s="132" t="s">
        <v>181</v>
      </c>
      <c r="AV88" s="132" t="s">
        <v>181</v>
      </c>
      <c r="AW88" s="132" t="s">
        <v>181</v>
      </c>
      <c r="AX88" s="132" t="s">
        <v>181</v>
      </c>
      <c r="AY88" s="132" t="s">
        <v>181</v>
      </c>
      <c r="AZ88" s="132" t="s">
        <v>181</v>
      </c>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32" t="s">
        <v>181</v>
      </c>
      <c r="CW88" s="127"/>
      <c r="CX88" s="127"/>
      <c r="CY88" s="127"/>
      <c r="CZ88" s="127"/>
      <c r="DA88" s="127"/>
      <c r="DB88" s="132" t="s">
        <v>181</v>
      </c>
      <c r="DC88" s="127"/>
      <c r="DD88" s="127"/>
      <c r="DE88" s="127"/>
      <c r="DF88" s="127"/>
      <c r="DG88" s="127"/>
      <c r="DH88" s="132" t="s">
        <v>181</v>
      </c>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row>
    <row r="89" spans="1:144" s="58" customFormat="1" ht="20.25" customHeight="1">
      <c r="A89" s="55"/>
      <c r="B89" s="56"/>
      <c r="C89" s="56"/>
      <c r="D89" s="1090" t="s">
        <v>266</v>
      </c>
      <c r="E89" s="1091"/>
      <c r="F89" s="1091"/>
      <c r="G89" s="1091"/>
      <c r="H89" s="1091"/>
      <c r="I89" s="1091"/>
      <c r="J89" s="1091"/>
      <c r="K89" s="56"/>
      <c r="L89" s="68"/>
      <c r="M89" s="152"/>
      <c r="N89" s="152"/>
      <c r="O89" s="408"/>
      <c r="P89" s="152"/>
      <c r="Q89" s="68"/>
      <c r="R89" s="152"/>
      <c r="S89" s="152"/>
      <c r="T89" s="408"/>
      <c r="U89" s="152"/>
      <c r="V89" s="68"/>
      <c r="W89" s="152"/>
      <c r="X89" s="152"/>
      <c r="Y89" s="408"/>
      <c r="Z89" s="152"/>
      <c r="AA89" s="68"/>
      <c r="AB89" s="152"/>
      <c r="AC89" s="152"/>
      <c r="AD89" s="408"/>
      <c r="AE89" s="152"/>
      <c r="AF89" s="68"/>
      <c r="AG89" s="152"/>
      <c r="AH89" s="152"/>
      <c r="AI89" s="408"/>
      <c r="AJ89" s="152"/>
      <c r="AK89" s="68"/>
      <c r="AL89" s="152"/>
      <c r="AM89" s="152"/>
      <c r="AN89" s="408"/>
      <c r="AO89" s="85"/>
      <c r="AP89" s="187"/>
      <c r="AQ89" s="53">
        <f>SUM(O89:AN89)</f>
        <v>0</v>
      </c>
      <c r="AR89" s="188"/>
      <c r="AS89" s="729"/>
      <c r="AT89" s="132" t="s">
        <v>181</v>
      </c>
      <c r="AU89" s="132" t="s">
        <v>181</v>
      </c>
      <c r="AV89" s="132" t="s">
        <v>181</v>
      </c>
      <c r="AW89" s="132" t="s">
        <v>181</v>
      </c>
      <c r="AX89" s="132" t="s">
        <v>181</v>
      </c>
      <c r="AY89" s="132" t="s">
        <v>181</v>
      </c>
      <c r="AZ89" s="132" t="s">
        <v>181</v>
      </c>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32" t="s">
        <v>181</v>
      </c>
      <c r="CW89" s="127"/>
      <c r="CX89" s="127"/>
      <c r="CY89" s="127"/>
      <c r="CZ89" s="127"/>
      <c r="DA89" s="127"/>
      <c r="DB89" s="132" t="s">
        <v>181</v>
      </c>
      <c r="DC89" s="127"/>
      <c r="DD89" s="127"/>
      <c r="DE89" s="127"/>
      <c r="DF89" s="127"/>
      <c r="DG89" s="127"/>
      <c r="DH89" s="132" t="s">
        <v>181</v>
      </c>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row>
    <row r="90" spans="1:144" s="58" customFormat="1" ht="20.25" customHeight="1">
      <c r="A90" s="55"/>
      <c r="B90" s="56"/>
      <c r="C90" s="56"/>
      <c r="D90" s="1090" t="s">
        <v>266</v>
      </c>
      <c r="E90" s="1091"/>
      <c r="F90" s="1091"/>
      <c r="G90" s="1091"/>
      <c r="H90" s="1091"/>
      <c r="I90" s="1091"/>
      <c r="J90" s="1091"/>
      <c r="K90" s="56"/>
      <c r="L90" s="68"/>
      <c r="M90" s="152"/>
      <c r="N90" s="152"/>
      <c r="O90" s="408"/>
      <c r="P90" s="152"/>
      <c r="Q90" s="68"/>
      <c r="R90" s="152"/>
      <c r="S90" s="152"/>
      <c r="T90" s="408"/>
      <c r="U90" s="152"/>
      <c r="V90" s="68"/>
      <c r="W90" s="152"/>
      <c r="X90" s="152"/>
      <c r="Y90" s="408"/>
      <c r="Z90" s="152"/>
      <c r="AA90" s="68"/>
      <c r="AB90" s="152"/>
      <c r="AC90" s="152"/>
      <c r="AD90" s="408"/>
      <c r="AE90" s="152"/>
      <c r="AF90" s="68"/>
      <c r="AG90" s="152"/>
      <c r="AH90" s="152"/>
      <c r="AI90" s="408"/>
      <c r="AJ90" s="152"/>
      <c r="AK90" s="68"/>
      <c r="AL90" s="152"/>
      <c r="AM90" s="152"/>
      <c r="AN90" s="408"/>
      <c r="AO90" s="85"/>
      <c r="AP90" s="187"/>
      <c r="AQ90" s="53">
        <f>SUM(O90:AN90)</f>
        <v>0</v>
      </c>
      <c r="AR90" s="188"/>
      <c r="AS90" s="729"/>
      <c r="AT90" s="132"/>
      <c r="AU90" s="132"/>
      <c r="AV90" s="132"/>
      <c r="AW90" s="132"/>
      <c r="AX90" s="132"/>
      <c r="AY90" s="132"/>
      <c r="AZ90" s="132"/>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32"/>
      <c r="CW90" s="127"/>
      <c r="CX90" s="127"/>
      <c r="CY90" s="127"/>
      <c r="CZ90" s="127"/>
      <c r="DA90" s="127"/>
      <c r="DB90" s="132"/>
      <c r="DC90" s="127"/>
      <c r="DD90" s="127"/>
      <c r="DE90" s="127"/>
      <c r="DF90" s="127"/>
      <c r="DG90" s="127"/>
      <c r="DH90" s="132"/>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row>
    <row r="91" spans="1:144" s="58" customFormat="1" ht="9.9499999999999993" customHeight="1">
      <c r="A91" s="55" t="s">
        <v>181</v>
      </c>
      <c r="B91" s="56" t="s">
        <v>181</v>
      </c>
      <c r="C91" s="56" t="s">
        <v>181</v>
      </c>
      <c r="D91" s="56" t="s">
        <v>181</v>
      </c>
      <c r="E91" s="56" t="s">
        <v>181</v>
      </c>
      <c r="F91" s="56" t="s">
        <v>181</v>
      </c>
      <c r="G91" s="56" t="s">
        <v>181</v>
      </c>
      <c r="H91" s="56" t="s">
        <v>181</v>
      </c>
      <c r="I91" s="56" t="s">
        <v>181</v>
      </c>
      <c r="J91" s="157" t="s">
        <v>181</v>
      </c>
      <c r="K91" s="157" t="s">
        <v>181</v>
      </c>
      <c r="L91" s="68" t="s">
        <v>181</v>
      </c>
      <c r="M91" s="152" t="s">
        <v>181</v>
      </c>
      <c r="N91" s="152" t="s">
        <v>181</v>
      </c>
      <c r="O91" s="401"/>
      <c r="P91" s="69"/>
      <c r="Q91" s="152"/>
      <c r="R91" s="152"/>
      <c r="S91" s="152"/>
      <c r="T91" s="401"/>
      <c r="U91" s="69"/>
      <c r="V91" s="152"/>
      <c r="W91" s="152"/>
      <c r="X91" s="152"/>
      <c r="Y91" s="401"/>
      <c r="Z91" s="69" t="s">
        <v>181</v>
      </c>
      <c r="AA91" s="152" t="s">
        <v>181</v>
      </c>
      <c r="AB91" s="152" t="s">
        <v>181</v>
      </c>
      <c r="AC91" s="152" t="s">
        <v>181</v>
      </c>
      <c r="AD91" s="401" t="s">
        <v>181</v>
      </c>
      <c r="AE91" s="69" t="s">
        <v>181</v>
      </c>
      <c r="AF91" s="152" t="s">
        <v>181</v>
      </c>
      <c r="AG91" s="152" t="s">
        <v>181</v>
      </c>
      <c r="AH91" s="152" t="s">
        <v>181</v>
      </c>
      <c r="AI91" s="401" t="s">
        <v>181</v>
      </c>
      <c r="AJ91" s="69" t="s">
        <v>181</v>
      </c>
      <c r="AK91" s="152" t="s">
        <v>181</v>
      </c>
      <c r="AL91" s="152" t="s">
        <v>181</v>
      </c>
      <c r="AM91" s="152" t="s">
        <v>181</v>
      </c>
      <c r="AN91" s="401" t="s">
        <v>181</v>
      </c>
      <c r="AO91" s="75" t="s">
        <v>181</v>
      </c>
      <c r="AP91" s="185" t="s">
        <v>181</v>
      </c>
      <c r="AQ91" s="185" t="s">
        <v>181</v>
      </c>
      <c r="AR91" s="188" t="s">
        <v>181</v>
      </c>
      <c r="AS91" s="729"/>
      <c r="AT91" s="132"/>
      <c r="AU91" s="132"/>
      <c r="AV91" s="132"/>
      <c r="AW91" s="132"/>
      <c r="AX91" s="132"/>
      <c r="AY91" s="132"/>
      <c r="AZ91" s="132"/>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32"/>
      <c r="CW91" s="127"/>
      <c r="CX91" s="127"/>
      <c r="CY91" s="127"/>
      <c r="CZ91" s="127"/>
      <c r="DA91" s="127"/>
      <c r="DB91" s="132"/>
      <c r="DC91" s="127"/>
      <c r="DD91" s="127"/>
      <c r="DE91" s="127"/>
      <c r="DF91" s="127"/>
      <c r="DG91" s="127"/>
      <c r="DH91" s="132"/>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row>
    <row r="92" spans="1:144" s="58" customFormat="1" ht="20.25" customHeight="1">
      <c r="A92" s="55" t="s">
        <v>181</v>
      </c>
      <c r="B92" s="59">
        <v>4</v>
      </c>
      <c r="C92" s="1092" t="s">
        <v>267</v>
      </c>
      <c r="D92" s="1093"/>
      <c r="E92" s="1093"/>
      <c r="F92" s="1093"/>
      <c r="G92" s="1093"/>
      <c r="H92" s="1093"/>
      <c r="I92" s="1093"/>
      <c r="J92" s="1093"/>
      <c r="K92" s="56" t="s">
        <v>181</v>
      </c>
      <c r="L92" s="68" t="s">
        <v>181</v>
      </c>
      <c r="M92" s="152" t="s">
        <v>181</v>
      </c>
      <c r="N92" s="152" t="s">
        <v>181</v>
      </c>
      <c r="O92" s="401"/>
      <c r="P92" s="152"/>
      <c r="Q92" s="68"/>
      <c r="R92" s="152"/>
      <c r="S92" s="152"/>
      <c r="T92" s="401"/>
      <c r="U92" s="152"/>
      <c r="V92" s="68"/>
      <c r="W92" s="152"/>
      <c r="X92" s="152"/>
      <c r="Y92" s="401"/>
      <c r="Z92" s="152" t="s">
        <v>181</v>
      </c>
      <c r="AA92" s="68" t="s">
        <v>181</v>
      </c>
      <c r="AB92" s="152" t="s">
        <v>181</v>
      </c>
      <c r="AC92" s="152" t="s">
        <v>181</v>
      </c>
      <c r="AD92" s="401" t="s">
        <v>181</v>
      </c>
      <c r="AE92" s="152" t="s">
        <v>181</v>
      </c>
      <c r="AF92" s="68" t="s">
        <v>181</v>
      </c>
      <c r="AG92" s="152" t="s">
        <v>181</v>
      </c>
      <c r="AH92" s="152" t="s">
        <v>181</v>
      </c>
      <c r="AI92" s="401" t="s">
        <v>181</v>
      </c>
      <c r="AJ92" s="152" t="s">
        <v>181</v>
      </c>
      <c r="AK92" s="68" t="s">
        <v>181</v>
      </c>
      <c r="AL92" s="152" t="s">
        <v>181</v>
      </c>
      <c r="AM92" s="152" t="s">
        <v>181</v>
      </c>
      <c r="AN92" s="401" t="s">
        <v>181</v>
      </c>
      <c r="AO92" s="85" t="s">
        <v>181</v>
      </c>
      <c r="AP92" s="187" t="s">
        <v>181</v>
      </c>
      <c r="AQ92" s="185" t="s">
        <v>181</v>
      </c>
      <c r="AR92" s="188" t="s">
        <v>181</v>
      </c>
      <c r="AS92" s="729"/>
      <c r="AT92" s="132" t="s">
        <v>181</v>
      </c>
      <c r="AU92" s="132" t="s">
        <v>181</v>
      </c>
      <c r="AV92" s="132" t="s">
        <v>181</v>
      </c>
      <c r="AW92" s="132" t="s">
        <v>181</v>
      </c>
      <c r="AX92" s="132" t="s">
        <v>181</v>
      </c>
      <c r="AY92" s="132" t="s">
        <v>181</v>
      </c>
      <c r="AZ92" s="132" t="s">
        <v>181</v>
      </c>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32" t="s">
        <v>181</v>
      </c>
      <c r="CW92" s="127"/>
      <c r="CX92" s="127"/>
      <c r="CY92" s="127"/>
      <c r="CZ92" s="127"/>
      <c r="DA92" s="127"/>
      <c r="DB92" s="132" t="s">
        <v>181</v>
      </c>
      <c r="DC92" s="127"/>
      <c r="DD92" s="127"/>
      <c r="DE92" s="127"/>
      <c r="DF92" s="127"/>
      <c r="DG92" s="127"/>
      <c r="DH92" s="132" t="s">
        <v>181</v>
      </c>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row>
    <row r="93" spans="1:144" s="58" customFormat="1" ht="20.25" customHeight="1">
      <c r="A93" s="55" t="s">
        <v>181</v>
      </c>
      <c r="B93" s="56" t="s">
        <v>181</v>
      </c>
      <c r="C93" s="56" t="s">
        <v>181</v>
      </c>
      <c r="D93" s="1090" t="s">
        <v>268</v>
      </c>
      <c r="E93" s="1091"/>
      <c r="F93" s="1091"/>
      <c r="G93" s="1091"/>
      <c r="H93" s="1091"/>
      <c r="I93" s="1091"/>
      <c r="J93" s="1091"/>
      <c r="K93" s="56" t="s">
        <v>181</v>
      </c>
      <c r="L93" s="68" t="s">
        <v>181</v>
      </c>
      <c r="M93" s="152" t="s">
        <v>181</v>
      </c>
      <c r="N93" s="152" t="s">
        <v>181</v>
      </c>
      <c r="O93" s="408"/>
      <c r="P93" s="152"/>
      <c r="Q93" s="68"/>
      <c r="R93" s="152"/>
      <c r="S93" s="152"/>
      <c r="T93" s="408"/>
      <c r="U93" s="152"/>
      <c r="V93" s="68"/>
      <c r="W93" s="152"/>
      <c r="X93" s="152"/>
      <c r="Y93" s="408"/>
      <c r="Z93" s="152"/>
      <c r="AA93" s="68"/>
      <c r="AB93" s="152"/>
      <c r="AC93" s="152"/>
      <c r="AD93" s="408"/>
      <c r="AE93" s="152"/>
      <c r="AF93" s="68"/>
      <c r="AG93" s="152"/>
      <c r="AH93" s="152"/>
      <c r="AI93" s="408"/>
      <c r="AJ93" s="152"/>
      <c r="AK93" s="68"/>
      <c r="AL93" s="152"/>
      <c r="AM93" s="152"/>
      <c r="AN93" s="408"/>
      <c r="AO93" s="85" t="s">
        <v>181</v>
      </c>
      <c r="AP93" s="187" t="s">
        <v>181</v>
      </c>
      <c r="AQ93" s="53">
        <f>SUM(O93:AN93)</f>
        <v>0</v>
      </c>
      <c r="AR93" s="188" t="s">
        <v>181</v>
      </c>
      <c r="AS93" s="729"/>
      <c r="AT93" s="132" t="s">
        <v>181</v>
      </c>
      <c r="AU93" s="132" t="s">
        <v>181</v>
      </c>
      <c r="AV93" s="132" t="s">
        <v>181</v>
      </c>
      <c r="AW93" s="132" t="s">
        <v>181</v>
      </c>
      <c r="AX93" s="132" t="s">
        <v>181</v>
      </c>
      <c r="AY93" s="132" t="s">
        <v>181</v>
      </c>
      <c r="AZ93" s="132" t="s">
        <v>181</v>
      </c>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32" t="s">
        <v>181</v>
      </c>
      <c r="CW93" s="127"/>
      <c r="CX93" s="127"/>
      <c r="CY93" s="127"/>
      <c r="CZ93" s="127"/>
      <c r="DA93" s="127"/>
      <c r="DB93" s="132" t="s">
        <v>181</v>
      </c>
      <c r="DC93" s="127"/>
      <c r="DD93" s="127"/>
      <c r="DE93" s="127"/>
      <c r="DF93" s="127"/>
      <c r="DG93" s="127"/>
      <c r="DH93" s="132" t="s">
        <v>181</v>
      </c>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row>
    <row r="94" spans="1:144" s="58" customFormat="1" ht="20.25" customHeight="1">
      <c r="A94" s="55"/>
      <c r="B94" s="56"/>
      <c r="C94" s="56"/>
      <c r="D94" s="1090" t="s">
        <v>268</v>
      </c>
      <c r="E94" s="1091"/>
      <c r="F94" s="1091"/>
      <c r="G94" s="1091"/>
      <c r="H94" s="1091"/>
      <c r="I94" s="1091"/>
      <c r="J94" s="1091"/>
      <c r="K94" s="56"/>
      <c r="L94" s="68"/>
      <c r="M94" s="152"/>
      <c r="N94" s="152"/>
      <c r="O94" s="408"/>
      <c r="P94" s="152"/>
      <c r="Q94" s="68"/>
      <c r="R94" s="152"/>
      <c r="S94" s="152"/>
      <c r="T94" s="408"/>
      <c r="U94" s="152"/>
      <c r="V94" s="68"/>
      <c r="W94" s="152"/>
      <c r="X94" s="152"/>
      <c r="Y94" s="408"/>
      <c r="Z94" s="152"/>
      <c r="AA94" s="68"/>
      <c r="AB94" s="152"/>
      <c r="AC94" s="152"/>
      <c r="AD94" s="408"/>
      <c r="AE94" s="152"/>
      <c r="AF94" s="68"/>
      <c r="AG94" s="152"/>
      <c r="AH94" s="152"/>
      <c r="AI94" s="408"/>
      <c r="AJ94" s="152"/>
      <c r="AK94" s="68"/>
      <c r="AL94" s="152"/>
      <c r="AM94" s="152"/>
      <c r="AN94" s="408"/>
      <c r="AO94" s="85"/>
      <c r="AP94" s="187"/>
      <c r="AQ94" s="53">
        <f>SUM(O94:AN94)</f>
        <v>0</v>
      </c>
      <c r="AR94" s="188"/>
      <c r="AS94" s="729"/>
      <c r="AT94" s="132" t="s">
        <v>181</v>
      </c>
      <c r="AU94" s="132" t="s">
        <v>181</v>
      </c>
      <c r="AV94" s="132" t="s">
        <v>181</v>
      </c>
      <c r="AW94" s="132" t="s">
        <v>181</v>
      </c>
      <c r="AX94" s="132" t="s">
        <v>181</v>
      </c>
      <c r="AY94" s="132" t="s">
        <v>181</v>
      </c>
      <c r="AZ94" s="132" t="s">
        <v>181</v>
      </c>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32" t="s">
        <v>181</v>
      </c>
      <c r="CW94" s="127"/>
      <c r="CX94" s="127"/>
      <c r="CY94" s="127"/>
      <c r="CZ94" s="127"/>
      <c r="DA94" s="127"/>
      <c r="DB94" s="132" t="s">
        <v>181</v>
      </c>
      <c r="DC94" s="127"/>
      <c r="DD94" s="127"/>
      <c r="DE94" s="127"/>
      <c r="DF94" s="127"/>
      <c r="DG94" s="127"/>
      <c r="DH94" s="132" t="s">
        <v>181</v>
      </c>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row>
    <row r="95" spans="1:144" s="58" customFormat="1" ht="20.25" customHeight="1">
      <c r="A95" s="55"/>
      <c r="B95" s="56"/>
      <c r="C95" s="56"/>
      <c r="D95" s="1090" t="s">
        <v>268</v>
      </c>
      <c r="E95" s="1091"/>
      <c r="F95" s="1091"/>
      <c r="G95" s="1091"/>
      <c r="H95" s="1091"/>
      <c r="I95" s="1091"/>
      <c r="J95" s="1091"/>
      <c r="K95" s="56"/>
      <c r="L95" s="68"/>
      <c r="M95" s="152"/>
      <c r="N95" s="152"/>
      <c r="O95" s="408"/>
      <c r="P95" s="152"/>
      <c r="Q95" s="68"/>
      <c r="R95" s="152"/>
      <c r="S95" s="152"/>
      <c r="T95" s="408"/>
      <c r="U95" s="152"/>
      <c r="V95" s="68"/>
      <c r="W95" s="152"/>
      <c r="X95" s="152"/>
      <c r="Y95" s="408"/>
      <c r="Z95" s="152"/>
      <c r="AA95" s="68"/>
      <c r="AB95" s="152"/>
      <c r="AC95" s="152"/>
      <c r="AD95" s="408"/>
      <c r="AE95" s="152"/>
      <c r="AF95" s="68"/>
      <c r="AG95" s="152"/>
      <c r="AH95" s="152"/>
      <c r="AI95" s="408"/>
      <c r="AJ95" s="152"/>
      <c r="AK95" s="68"/>
      <c r="AL95" s="152"/>
      <c r="AM95" s="152"/>
      <c r="AN95" s="408"/>
      <c r="AO95" s="85"/>
      <c r="AP95" s="187"/>
      <c r="AQ95" s="53">
        <f>SUM(O95:AN95)</f>
        <v>0</v>
      </c>
      <c r="AR95" s="188"/>
      <c r="AS95" s="729"/>
      <c r="AT95" s="132"/>
      <c r="AU95" s="132"/>
      <c r="AV95" s="132"/>
      <c r="AW95" s="132"/>
      <c r="AX95" s="132"/>
      <c r="AY95" s="132"/>
      <c r="AZ95" s="132"/>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32"/>
      <c r="CW95" s="127"/>
      <c r="CX95" s="127"/>
      <c r="CY95" s="127"/>
      <c r="CZ95" s="127"/>
      <c r="DA95" s="127"/>
      <c r="DB95" s="132"/>
      <c r="DC95" s="127"/>
      <c r="DD95" s="127"/>
      <c r="DE95" s="127"/>
      <c r="DF95" s="127"/>
      <c r="DG95" s="127"/>
      <c r="DH95" s="132"/>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row>
    <row r="96" spans="1:144" s="58" customFormat="1" ht="9.9499999999999993" customHeight="1" thickBot="1">
      <c r="A96" s="55" t="s">
        <v>181</v>
      </c>
      <c r="B96" s="56" t="s">
        <v>181</v>
      </c>
      <c r="C96" s="56" t="s">
        <v>181</v>
      </c>
      <c r="D96" s="56" t="s">
        <v>181</v>
      </c>
      <c r="E96" s="56" t="s">
        <v>181</v>
      </c>
      <c r="F96" s="56" t="s">
        <v>181</v>
      </c>
      <c r="G96" s="56" t="s">
        <v>181</v>
      </c>
      <c r="H96" s="56" t="s">
        <v>181</v>
      </c>
      <c r="I96" s="56" t="s">
        <v>181</v>
      </c>
      <c r="J96" s="157" t="s">
        <v>181</v>
      </c>
      <c r="K96" s="157" t="s">
        <v>181</v>
      </c>
      <c r="L96" s="68" t="s">
        <v>181</v>
      </c>
      <c r="M96" s="152" t="s">
        <v>181</v>
      </c>
      <c r="N96" s="152" t="s">
        <v>181</v>
      </c>
      <c r="O96" s="401" t="s">
        <v>181</v>
      </c>
      <c r="P96" s="69" t="s">
        <v>181</v>
      </c>
      <c r="Q96" s="152" t="s">
        <v>181</v>
      </c>
      <c r="R96" s="152" t="s">
        <v>181</v>
      </c>
      <c r="S96" s="152" t="s">
        <v>181</v>
      </c>
      <c r="T96" s="401" t="s">
        <v>181</v>
      </c>
      <c r="U96" s="69" t="s">
        <v>181</v>
      </c>
      <c r="V96" s="152" t="s">
        <v>181</v>
      </c>
      <c r="W96" s="152" t="s">
        <v>181</v>
      </c>
      <c r="X96" s="152" t="s">
        <v>181</v>
      </c>
      <c r="Y96" s="401" t="s">
        <v>181</v>
      </c>
      <c r="Z96" s="69" t="s">
        <v>181</v>
      </c>
      <c r="AA96" s="152" t="s">
        <v>181</v>
      </c>
      <c r="AB96" s="152" t="s">
        <v>181</v>
      </c>
      <c r="AC96" s="152" t="s">
        <v>181</v>
      </c>
      <c r="AD96" s="401" t="s">
        <v>181</v>
      </c>
      <c r="AE96" s="69" t="s">
        <v>181</v>
      </c>
      <c r="AF96" s="152" t="s">
        <v>181</v>
      </c>
      <c r="AG96" s="152" t="s">
        <v>181</v>
      </c>
      <c r="AH96" s="152" t="s">
        <v>181</v>
      </c>
      <c r="AI96" s="401" t="s">
        <v>181</v>
      </c>
      <c r="AJ96" s="69" t="s">
        <v>181</v>
      </c>
      <c r="AK96" s="152" t="s">
        <v>181</v>
      </c>
      <c r="AL96" s="152" t="s">
        <v>181</v>
      </c>
      <c r="AM96" s="152" t="s">
        <v>181</v>
      </c>
      <c r="AN96" s="401" t="s">
        <v>181</v>
      </c>
      <c r="AO96" s="75" t="s">
        <v>181</v>
      </c>
      <c r="AP96" s="185" t="s">
        <v>181</v>
      </c>
      <c r="AQ96" s="185" t="s">
        <v>181</v>
      </c>
      <c r="AR96" s="188" t="s">
        <v>181</v>
      </c>
      <c r="AS96" s="729"/>
      <c r="AT96" s="132"/>
      <c r="AU96" s="132"/>
      <c r="AV96" s="132"/>
      <c r="AW96" s="132"/>
      <c r="AX96" s="132"/>
      <c r="AY96" s="132"/>
      <c r="AZ96" s="132"/>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32"/>
      <c r="CW96" s="127"/>
      <c r="CX96" s="127"/>
      <c r="CY96" s="127"/>
      <c r="CZ96" s="127"/>
      <c r="DA96" s="127"/>
      <c r="DB96" s="132"/>
      <c r="DC96" s="127"/>
      <c r="DD96" s="127"/>
      <c r="DE96" s="127"/>
      <c r="DF96" s="127"/>
      <c r="DG96" s="127"/>
      <c r="DH96" s="132"/>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row>
    <row r="97" spans="1:144" s="58" customFormat="1" ht="20.25" customHeight="1" thickBot="1">
      <c r="A97" s="55" t="s">
        <v>181</v>
      </c>
      <c r="B97" s="56" t="s">
        <v>181</v>
      </c>
      <c r="C97" s="56" t="s">
        <v>206</v>
      </c>
      <c r="D97" s="56"/>
      <c r="E97" s="56" t="s">
        <v>181</v>
      </c>
      <c r="F97" s="56" t="s">
        <v>181</v>
      </c>
      <c r="G97" s="56" t="s">
        <v>181</v>
      </c>
      <c r="H97" s="56" t="s">
        <v>181</v>
      </c>
      <c r="I97" s="56" t="s">
        <v>181</v>
      </c>
      <c r="J97" s="56" t="s">
        <v>181</v>
      </c>
      <c r="K97" s="56" t="s">
        <v>181</v>
      </c>
      <c r="L97" s="68" t="s">
        <v>181</v>
      </c>
      <c r="M97" s="152" t="s">
        <v>181</v>
      </c>
      <c r="N97" s="152" t="s">
        <v>181</v>
      </c>
      <c r="O97" s="409">
        <f>SUM(O78:O95)</f>
        <v>0</v>
      </c>
      <c r="P97" s="69" t="s">
        <v>181</v>
      </c>
      <c r="Q97" s="152" t="s">
        <v>181</v>
      </c>
      <c r="R97" s="152" t="s">
        <v>181</v>
      </c>
      <c r="S97" s="152" t="s">
        <v>181</v>
      </c>
      <c r="T97" s="409">
        <f>SUM(T78:T95)</f>
        <v>0</v>
      </c>
      <c r="U97" s="69" t="s">
        <v>181</v>
      </c>
      <c r="V97" s="152" t="s">
        <v>181</v>
      </c>
      <c r="W97" s="152" t="s">
        <v>181</v>
      </c>
      <c r="X97" s="152" t="s">
        <v>181</v>
      </c>
      <c r="Y97" s="409">
        <f>SUM(Y78:Y95)</f>
        <v>0</v>
      </c>
      <c r="Z97" s="69" t="s">
        <v>181</v>
      </c>
      <c r="AA97" s="152" t="s">
        <v>181</v>
      </c>
      <c r="AB97" s="152" t="s">
        <v>181</v>
      </c>
      <c r="AC97" s="152" t="s">
        <v>181</v>
      </c>
      <c r="AD97" s="409">
        <f>SUM(AD78:AD95)</f>
        <v>0</v>
      </c>
      <c r="AE97" s="69" t="s">
        <v>181</v>
      </c>
      <c r="AF97" s="152" t="s">
        <v>181</v>
      </c>
      <c r="AG97" s="152" t="s">
        <v>181</v>
      </c>
      <c r="AH97" s="152" t="s">
        <v>181</v>
      </c>
      <c r="AI97" s="409">
        <f>SUM(AI78:AI95)</f>
        <v>0</v>
      </c>
      <c r="AJ97" s="69" t="s">
        <v>181</v>
      </c>
      <c r="AK97" s="152" t="s">
        <v>181</v>
      </c>
      <c r="AL97" s="152" t="s">
        <v>181</v>
      </c>
      <c r="AM97" s="152" t="s">
        <v>181</v>
      </c>
      <c r="AN97" s="409">
        <f>SUM(AN78:AN95)</f>
        <v>0</v>
      </c>
      <c r="AO97" s="75" t="s">
        <v>181</v>
      </c>
      <c r="AP97" s="185" t="s">
        <v>181</v>
      </c>
      <c r="AQ97" s="54">
        <f>SUM(O97:AN97)</f>
        <v>0</v>
      </c>
      <c r="AR97" s="188" t="s">
        <v>181</v>
      </c>
      <c r="AS97" s="729"/>
      <c r="AT97" s="132" t="s">
        <v>181</v>
      </c>
      <c r="AU97" s="132" t="s">
        <v>181</v>
      </c>
      <c r="AV97" s="132" t="s">
        <v>181</v>
      </c>
      <c r="AW97" s="132" t="s">
        <v>181</v>
      </c>
      <c r="AX97" s="132" t="s">
        <v>181</v>
      </c>
      <c r="AY97" s="132" t="s">
        <v>181</v>
      </c>
      <c r="AZ97" s="132" t="s">
        <v>181</v>
      </c>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32" t="s">
        <v>181</v>
      </c>
      <c r="CW97" s="127"/>
      <c r="CX97" s="127"/>
      <c r="CY97" s="127"/>
      <c r="CZ97" s="127"/>
      <c r="DA97" s="127"/>
      <c r="DB97" s="132" t="s">
        <v>181</v>
      </c>
      <c r="DC97" s="127"/>
      <c r="DD97" s="127"/>
      <c r="DE97" s="127"/>
      <c r="DF97" s="127"/>
      <c r="DG97" s="127"/>
      <c r="DH97" s="132" t="s">
        <v>181</v>
      </c>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row>
    <row r="98" spans="1:144" s="58" customFormat="1" ht="9.9499999999999993" customHeight="1" thickBot="1">
      <c r="A98" s="61" t="s">
        <v>181</v>
      </c>
      <c r="B98" s="62" t="s">
        <v>181</v>
      </c>
      <c r="C98" s="62" t="s">
        <v>181</v>
      </c>
      <c r="D98" s="62" t="s">
        <v>181</v>
      </c>
      <c r="E98" s="62" t="s">
        <v>181</v>
      </c>
      <c r="F98" s="62" t="s">
        <v>181</v>
      </c>
      <c r="G98" s="62" t="s">
        <v>181</v>
      </c>
      <c r="H98" s="62" t="s">
        <v>181</v>
      </c>
      <c r="I98" s="62" t="s">
        <v>181</v>
      </c>
      <c r="J98" s="62" t="s">
        <v>181</v>
      </c>
      <c r="K98" s="62" t="s">
        <v>181</v>
      </c>
      <c r="L98" s="79" t="s">
        <v>181</v>
      </c>
      <c r="M98" s="80" t="s">
        <v>181</v>
      </c>
      <c r="N98" s="80" t="s">
        <v>181</v>
      </c>
      <c r="O98" s="403" t="s">
        <v>181</v>
      </c>
      <c r="P98" s="82" t="s">
        <v>181</v>
      </c>
      <c r="Q98" s="80" t="s">
        <v>181</v>
      </c>
      <c r="R98" s="80" t="s">
        <v>181</v>
      </c>
      <c r="S98" s="80" t="s">
        <v>181</v>
      </c>
      <c r="T98" s="403" t="s">
        <v>181</v>
      </c>
      <c r="U98" s="82" t="s">
        <v>181</v>
      </c>
      <c r="V98" s="80" t="s">
        <v>181</v>
      </c>
      <c r="W98" s="80" t="s">
        <v>181</v>
      </c>
      <c r="X98" s="80" t="s">
        <v>181</v>
      </c>
      <c r="Y98" s="403" t="s">
        <v>181</v>
      </c>
      <c r="Z98" s="82" t="s">
        <v>181</v>
      </c>
      <c r="AA98" s="80" t="s">
        <v>181</v>
      </c>
      <c r="AB98" s="80" t="s">
        <v>181</v>
      </c>
      <c r="AC98" s="80" t="s">
        <v>181</v>
      </c>
      <c r="AD98" s="403" t="s">
        <v>181</v>
      </c>
      <c r="AE98" s="82" t="s">
        <v>181</v>
      </c>
      <c r="AF98" s="80" t="s">
        <v>181</v>
      </c>
      <c r="AG98" s="80" t="s">
        <v>181</v>
      </c>
      <c r="AH98" s="80" t="s">
        <v>181</v>
      </c>
      <c r="AI98" s="403" t="s">
        <v>181</v>
      </c>
      <c r="AJ98" s="82" t="s">
        <v>181</v>
      </c>
      <c r="AK98" s="80" t="s">
        <v>181</v>
      </c>
      <c r="AL98" s="80" t="s">
        <v>181</v>
      </c>
      <c r="AM98" s="80" t="s">
        <v>181</v>
      </c>
      <c r="AN98" s="403" t="s">
        <v>181</v>
      </c>
      <c r="AO98" s="83" t="s">
        <v>181</v>
      </c>
      <c r="AP98" s="186" t="s">
        <v>181</v>
      </c>
      <c r="AQ98" s="186" t="s">
        <v>181</v>
      </c>
      <c r="AR98" s="189" t="s">
        <v>181</v>
      </c>
      <c r="AS98" s="729"/>
      <c r="AT98" s="132" t="s">
        <v>181</v>
      </c>
      <c r="AU98" s="132" t="s">
        <v>181</v>
      </c>
      <c r="AV98" s="132" t="s">
        <v>181</v>
      </c>
      <c r="AW98" s="132" t="s">
        <v>181</v>
      </c>
      <c r="AX98" s="132" t="s">
        <v>181</v>
      </c>
      <c r="AY98" s="132" t="s">
        <v>181</v>
      </c>
      <c r="AZ98" s="132" t="s">
        <v>181</v>
      </c>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32" t="s">
        <v>181</v>
      </c>
      <c r="CW98" s="127"/>
      <c r="CX98" s="127"/>
      <c r="CY98" s="127"/>
      <c r="CZ98" s="127"/>
      <c r="DA98" s="127"/>
      <c r="DB98" s="132" t="s">
        <v>181</v>
      </c>
      <c r="DC98" s="127"/>
      <c r="DD98" s="127"/>
      <c r="DE98" s="127"/>
      <c r="DF98" s="127"/>
      <c r="DG98" s="127"/>
      <c r="DH98" s="132" t="s">
        <v>181</v>
      </c>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row>
    <row r="99" spans="1:144" s="58" customFormat="1" ht="9.9499999999999993" customHeight="1">
      <c r="A99" s="55" t="s">
        <v>181</v>
      </c>
      <c r="B99" s="84" t="s">
        <v>181</v>
      </c>
      <c r="C99" s="84" t="s">
        <v>181</v>
      </c>
      <c r="D99" s="84" t="s">
        <v>181</v>
      </c>
      <c r="E99" s="56" t="s">
        <v>181</v>
      </c>
      <c r="F99" s="56" t="s">
        <v>181</v>
      </c>
      <c r="G99" s="56" t="s">
        <v>181</v>
      </c>
      <c r="H99" s="56" t="s">
        <v>181</v>
      </c>
      <c r="I99" s="56" t="s">
        <v>181</v>
      </c>
      <c r="J99" s="56" t="s">
        <v>181</v>
      </c>
      <c r="K99" s="56" t="s">
        <v>181</v>
      </c>
      <c r="L99" s="68" t="s">
        <v>181</v>
      </c>
      <c r="M99" s="152" t="s">
        <v>181</v>
      </c>
      <c r="N99" s="152" t="s">
        <v>181</v>
      </c>
      <c r="O99" s="401" t="s">
        <v>181</v>
      </c>
      <c r="P99" s="152" t="s">
        <v>181</v>
      </c>
      <c r="Q99" s="68" t="s">
        <v>181</v>
      </c>
      <c r="R99" s="152" t="s">
        <v>181</v>
      </c>
      <c r="S99" s="152" t="s">
        <v>181</v>
      </c>
      <c r="T99" s="401" t="s">
        <v>181</v>
      </c>
      <c r="U99" s="152" t="s">
        <v>181</v>
      </c>
      <c r="V99" s="68" t="s">
        <v>181</v>
      </c>
      <c r="W99" s="152" t="s">
        <v>181</v>
      </c>
      <c r="X99" s="152" t="s">
        <v>181</v>
      </c>
      <c r="Y99" s="401" t="s">
        <v>181</v>
      </c>
      <c r="Z99" s="152" t="s">
        <v>181</v>
      </c>
      <c r="AA99" s="68" t="s">
        <v>181</v>
      </c>
      <c r="AB99" s="152" t="s">
        <v>181</v>
      </c>
      <c r="AC99" s="152" t="s">
        <v>181</v>
      </c>
      <c r="AD99" s="401" t="s">
        <v>181</v>
      </c>
      <c r="AE99" s="152" t="s">
        <v>181</v>
      </c>
      <c r="AF99" s="68" t="s">
        <v>181</v>
      </c>
      <c r="AG99" s="152" t="s">
        <v>181</v>
      </c>
      <c r="AH99" s="152" t="s">
        <v>181</v>
      </c>
      <c r="AI99" s="401" t="s">
        <v>181</v>
      </c>
      <c r="AJ99" s="152" t="s">
        <v>181</v>
      </c>
      <c r="AK99" s="68" t="s">
        <v>181</v>
      </c>
      <c r="AL99" s="152" t="s">
        <v>181</v>
      </c>
      <c r="AM99" s="152" t="s">
        <v>181</v>
      </c>
      <c r="AN99" s="401" t="s">
        <v>181</v>
      </c>
      <c r="AO99" s="85" t="s">
        <v>181</v>
      </c>
      <c r="AP99" s="187" t="s">
        <v>181</v>
      </c>
      <c r="AQ99" s="185" t="s">
        <v>181</v>
      </c>
      <c r="AR99" s="188" t="s">
        <v>181</v>
      </c>
      <c r="AS99" s="729"/>
      <c r="AT99" s="132" t="s">
        <v>181</v>
      </c>
      <c r="AU99" s="132" t="s">
        <v>181</v>
      </c>
      <c r="AV99" s="132" t="s">
        <v>181</v>
      </c>
      <c r="AW99" s="132" t="s">
        <v>181</v>
      </c>
      <c r="AX99" s="132" t="s">
        <v>181</v>
      </c>
      <c r="AY99" s="132" t="s">
        <v>181</v>
      </c>
      <c r="AZ99" s="132" t="s">
        <v>181</v>
      </c>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32" t="s">
        <v>181</v>
      </c>
      <c r="CW99" s="127"/>
      <c r="CX99" s="127"/>
      <c r="CY99" s="127"/>
      <c r="CZ99" s="127"/>
      <c r="DA99" s="127"/>
      <c r="DB99" s="132" t="s">
        <v>181</v>
      </c>
      <c r="DC99" s="127"/>
      <c r="DD99" s="127"/>
      <c r="DE99" s="127"/>
      <c r="DF99" s="127"/>
      <c r="DG99" s="127"/>
      <c r="DH99" s="132" t="s">
        <v>181</v>
      </c>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row>
    <row r="100" spans="1:144" s="58" customFormat="1" ht="20.25" customHeight="1">
      <c r="A100" s="55"/>
      <c r="B100" s="1347" t="s">
        <v>207</v>
      </c>
      <c r="C100" s="1348"/>
      <c r="D100" s="1348"/>
      <c r="E100" s="1348"/>
      <c r="F100" s="1348"/>
      <c r="G100" s="1348"/>
      <c r="H100" s="1348"/>
      <c r="I100" s="1348"/>
      <c r="J100" s="1348"/>
      <c r="K100" s="56" t="s">
        <v>181</v>
      </c>
      <c r="L100" s="68" t="s">
        <v>181</v>
      </c>
      <c r="M100" s="152" t="s">
        <v>181</v>
      </c>
      <c r="N100" s="152" t="s">
        <v>181</v>
      </c>
      <c r="O100" s="401" t="s">
        <v>181</v>
      </c>
      <c r="P100" s="69" t="s">
        <v>181</v>
      </c>
      <c r="Q100" s="152" t="s">
        <v>181</v>
      </c>
      <c r="R100" s="152" t="s">
        <v>181</v>
      </c>
      <c r="S100" s="152" t="s">
        <v>181</v>
      </c>
      <c r="T100" s="401" t="s">
        <v>181</v>
      </c>
      <c r="U100" s="69" t="s">
        <v>181</v>
      </c>
      <c r="V100" s="152" t="s">
        <v>181</v>
      </c>
      <c r="W100" s="152" t="s">
        <v>181</v>
      </c>
      <c r="X100" s="152" t="s">
        <v>181</v>
      </c>
      <c r="Y100" s="401" t="s">
        <v>181</v>
      </c>
      <c r="Z100" s="69" t="s">
        <v>181</v>
      </c>
      <c r="AA100" s="152" t="s">
        <v>181</v>
      </c>
      <c r="AB100" s="152" t="s">
        <v>181</v>
      </c>
      <c r="AC100" s="152" t="s">
        <v>181</v>
      </c>
      <c r="AD100" s="401" t="s">
        <v>181</v>
      </c>
      <c r="AE100" s="69" t="s">
        <v>181</v>
      </c>
      <c r="AF100" s="152" t="s">
        <v>181</v>
      </c>
      <c r="AG100" s="152" t="s">
        <v>181</v>
      </c>
      <c r="AH100" s="152" t="s">
        <v>181</v>
      </c>
      <c r="AI100" s="401" t="s">
        <v>181</v>
      </c>
      <c r="AJ100" s="69" t="s">
        <v>181</v>
      </c>
      <c r="AK100" s="152" t="s">
        <v>181</v>
      </c>
      <c r="AL100" s="152" t="s">
        <v>181</v>
      </c>
      <c r="AM100" s="152" t="s">
        <v>181</v>
      </c>
      <c r="AN100" s="401" t="s">
        <v>181</v>
      </c>
      <c r="AO100" s="75" t="s">
        <v>181</v>
      </c>
      <c r="AP100" s="185" t="s">
        <v>181</v>
      </c>
      <c r="AQ100" s="192" t="s">
        <v>181</v>
      </c>
      <c r="AR100" s="188" t="s">
        <v>181</v>
      </c>
      <c r="AS100" s="729"/>
      <c r="AT100" s="132" t="s">
        <v>181</v>
      </c>
      <c r="AU100" s="132" t="s">
        <v>181</v>
      </c>
      <c r="AV100" s="132" t="s">
        <v>181</v>
      </c>
      <c r="AW100" s="132" t="s">
        <v>181</v>
      </c>
      <c r="AX100" s="132" t="s">
        <v>181</v>
      </c>
      <c r="AY100" s="132" t="s">
        <v>181</v>
      </c>
      <c r="AZ100" s="132" t="s">
        <v>181</v>
      </c>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32" t="s">
        <v>181</v>
      </c>
      <c r="CW100" s="127"/>
      <c r="CX100" s="127"/>
      <c r="CY100" s="127"/>
      <c r="CZ100" s="127"/>
      <c r="DA100" s="127"/>
      <c r="DB100" s="132" t="s">
        <v>181</v>
      </c>
      <c r="DC100" s="127"/>
      <c r="DD100" s="127"/>
      <c r="DE100" s="127"/>
      <c r="DF100" s="127"/>
      <c r="DG100" s="127"/>
      <c r="DH100" s="132" t="s">
        <v>181</v>
      </c>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row>
    <row r="101" spans="1:144" s="58" customFormat="1" ht="20.25" customHeight="1">
      <c r="A101" s="55"/>
      <c r="B101" s="59">
        <v>1</v>
      </c>
      <c r="C101" s="1118" t="s">
        <v>275</v>
      </c>
      <c r="D101" s="1119"/>
      <c r="E101" s="1119"/>
      <c r="F101" s="1119"/>
      <c r="G101" s="1119"/>
      <c r="H101" s="1119"/>
      <c r="I101" s="1119"/>
      <c r="J101" s="1119"/>
      <c r="K101" s="157" t="s">
        <v>181</v>
      </c>
      <c r="L101" s="68" t="s">
        <v>181</v>
      </c>
      <c r="M101" s="152" t="s">
        <v>181</v>
      </c>
      <c r="N101" s="152" t="s">
        <v>181</v>
      </c>
      <c r="O101" s="401" t="s">
        <v>181</v>
      </c>
      <c r="P101" s="69" t="s">
        <v>181</v>
      </c>
      <c r="Q101" s="152" t="s">
        <v>181</v>
      </c>
      <c r="R101" s="152" t="s">
        <v>181</v>
      </c>
      <c r="S101" s="152" t="s">
        <v>181</v>
      </c>
      <c r="T101" s="401" t="s">
        <v>181</v>
      </c>
      <c r="U101" s="69" t="s">
        <v>181</v>
      </c>
      <c r="V101" s="152" t="s">
        <v>181</v>
      </c>
      <c r="W101" s="152" t="s">
        <v>181</v>
      </c>
      <c r="X101" s="152" t="s">
        <v>181</v>
      </c>
      <c r="Y101" s="401" t="s">
        <v>181</v>
      </c>
      <c r="Z101" s="69" t="s">
        <v>181</v>
      </c>
      <c r="AA101" s="152" t="s">
        <v>181</v>
      </c>
      <c r="AB101" s="152" t="s">
        <v>181</v>
      </c>
      <c r="AC101" s="152" t="s">
        <v>181</v>
      </c>
      <c r="AD101" s="401" t="s">
        <v>181</v>
      </c>
      <c r="AE101" s="69" t="s">
        <v>181</v>
      </c>
      <c r="AF101" s="152" t="s">
        <v>181</v>
      </c>
      <c r="AG101" s="152" t="s">
        <v>181</v>
      </c>
      <c r="AH101" s="152" t="s">
        <v>181</v>
      </c>
      <c r="AI101" s="401" t="s">
        <v>181</v>
      </c>
      <c r="AJ101" s="69" t="s">
        <v>181</v>
      </c>
      <c r="AK101" s="152" t="s">
        <v>181</v>
      </c>
      <c r="AL101" s="152" t="s">
        <v>181</v>
      </c>
      <c r="AM101" s="152" t="s">
        <v>181</v>
      </c>
      <c r="AN101" s="401" t="s">
        <v>181</v>
      </c>
      <c r="AO101" s="75" t="s">
        <v>181</v>
      </c>
      <c r="AP101" s="185" t="s">
        <v>181</v>
      </c>
      <c r="AQ101" s="185" t="s">
        <v>181</v>
      </c>
      <c r="AR101" s="188" t="s">
        <v>181</v>
      </c>
      <c r="AS101" s="729"/>
      <c r="AT101" s="132" t="s">
        <v>181</v>
      </c>
      <c r="AU101" s="132" t="s">
        <v>181</v>
      </c>
      <c r="AV101" s="132" t="s">
        <v>181</v>
      </c>
      <c r="AW101" s="132" t="s">
        <v>181</v>
      </c>
      <c r="AX101" s="132" t="s">
        <v>181</v>
      </c>
      <c r="AY101" s="132" t="s">
        <v>181</v>
      </c>
      <c r="AZ101" s="132" t="s">
        <v>181</v>
      </c>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32" t="s">
        <v>181</v>
      </c>
      <c r="CW101" s="127"/>
      <c r="CX101" s="127"/>
      <c r="CY101" s="127"/>
      <c r="CZ101" s="127"/>
      <c r="DA101" s="127"/>
      <c r="DB101" s="132" t="s">
        <v>181</v>
      </c>
      <c r="DC101" s="127"/>
      <c r="DD101" s="127"/>
      <c r="DE101" s="127"/>
      <c r="DF101" s="127"/>
      <c r="DG101" s="127"/>
      <c r="DH101" s="132" t="s">
        <v>181</v>
      </c>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row>
    <row r="102" spans="1:144" s="58" customFormat="1" ht="20.25" customHeight="1">
      <c r="A102" s="55"/>
      <c r="B102" s="56"/>
      <c r="C102" s="56"/>
      <c r="D102" s="1090" t="s">
        <v>279</v>
      </c>
      <c r="E102" s="1091"/>
      <c r="F102" s="1091"/>
      <c r="G102" s="1091"/>
      <c r="H102" s="1091"/>
      <c r="I102" s="1091"/>
      <c r="J102" s="1091"/>
      <c r="K102" s="56"/>
      <c r="L102" s="68"/>
      <c r="M102" s="152"/>
      <c r="N102" s="152"/>
      <c r="O102" s="410"/>
      <c r="P102" s="152"/>
      <c r="Q102" s="68"/>
      <c r="R102" s="152"/>
      <c r="S102" s="152"/>
      <c r="T102" s="410"/>
      <c r="U102" s="152"/>
      <c r="V102" s="68"/>
      <c r="W102" s="152"/>
      <c r="X102" s="152"/>
      <c r="Y102" s="410"/>
      <c r="Z102" s="152"/>
      <c r="AA102" s="68"/>
      <c r="AB102" s="152"/>
      <c r="AC102" s="152"/>
      <c r="AD102" s="410"/>
      <c r="AE102" s="152"/>
      <c r="AF102" s="68"/>
      <c r="AG102" s="152"/>
      <c r="AH102" s="152"/>
      <c r="AI102" s="410"/>
      <c r="AJ102" s="152"/>
      <c r="AK102" s="68"/>
      <c r="AL102" s="152"/>
      <c r="AM102" s="152"/>
      <c r="AN102" s="410"/>
      <c r="AO102" s="85"/>
      <c r="AP102" s="187"/>
      <c r="AQ102" s="52">
        <f>SUM(O102:AN102)</f>
        <v>0</v>
      </c>
      <c r="AR102" s="188"/>
      <c r="AS102" s="729"/>
      <c r="AT102" s="132" t="s">
        <v>181</v>
      </c>
      <c r="AU102" s="132" t="s">
        <v>181</v>
      </c>
      <c r="AV102" s="132" t="s">
        <v>181</v>
      </c>
      <c r="AW102" s="132" t="s">
        <v>181</v>
      </c>
      <c r="AX102" s="132" t="s">
        <v>181</v>
      </c>
      <c r="AY102" s="132" t="s">
        <v>181</v>
      </c>
      <c r="AZ102" s="132" t="s">
        <v>181</v>
      </c>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32" t="s">
        <v>181</v>
      </c>
      <c r="CW102" s="127"/>
      <c r="CX102" s="127"/>
      <c r="CY102" s="127"/>
      <c r="CZ102" s="127"/>
      <c r="DA102" s="127"/>
      <c r="DB102" s="132" t="s">
        <v>181</v>
      </c>
      <c r="DC102" s="127"/>
      <c r="DD102" s="127"/>
      <c r="DE102" s="127"/>
      <c r="DF102" s="127"/>
      <c r="DG102" s="127"/>
      <c r="DH102" s="132" t="s">
        <v>181</v>
      </c>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row>
    <row r="103" spans="1:144" s="58" customFormat="1" ht="20.25" customHeight="1">
      <c r="A103" s="55"/>
      <c r="B103" s="56"/>
      <c r="C103" s="56"/>
      <c r="D103" s="1090" t="s">
        <v>279</v>
      </c>
      <c r="E103" s="1091"/>
      <c r="F103" s="1091"/>
      <c r="G103" s="1091"/>
      <c r="H103" s="1091"/>
      <c r="I103" s="1091"/>
      <c r="J103" s="1091"/>
      <c r="K103" s="56"/>
      <c r="L103" s="68"/>
      <c r="M103" s="152"/>
      <c r="N103" s="152"/>
      <c r="O103" s="410"/>
      <c r="P103" s="152"/>
      <c r="Q103" s="68"/>
      <c r="R103" s="152"/>
      <c r="S103" s="152"/>
      <c r="T103" s="410"/>
      <c r="U103" s="152"/>
      <c r="V103" s="68"/>
      <c r="W103" s="152"/>
      <c r="X103" s="152"/>
      <c r="Y103" s="410"/>
      <c r="Z103" s="152"/>
      <c r="AA103" s="68"/>
      <c r="AB103" s="152"/>
      <c r="AC103" s="152"/>
      <c r="AD103" s="410"/>
      <c r="AE103" s="152"/>
      <c r="AF103" s="68"/>
      <c r="AG103" s="152"/>
      <c r="AH103" s="152"/>
      <c r="AI103" s="410"/>
      <c r="AJ103" s="152"/>
      <c r="AK103" s="68"/>
      <c r="AL103" s="152"/>
      <c r="AM103" s="152"/>
      <c r="AN103" s="410"/>
      <c r="AO103" s="85"/>
      <c r="AP103" s="187"/>
      <c r="AQ103" s="52">
        <f>SUM(O103:AN103)</f>
        <v>0</v>
      </c>
      <c r="AR103" s="188"/>
      <c r="AS103" s="729"/>
      <c r="AT103" s="132"/>
      <c r="AU103" s="132"/>
      <c r="AV103" s="132"/>
      <c r="AW103" s="132"/>
      <c r="AX103" s="132"/>
      <c r="AY103" s="132"/>
      <c r="AZ103" s="132"/>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32"/>
      <c r="CW103" s="127"/>
      <c r="CX103" s="127"/>
      <c r="CY103" s="127"/>
      <c r="CZ103" s="127"/>
      <c r="DA103" s="127"/>
      <c r="DB103" s="132"/>
      <c r="DC103" s="127"/>
      <c r="DD103" s="127"/>
      <c r="DE103" s="127"/>
      <c r="DF103" s="127"/>
      <c r="DG103" s="127"/>
      <c r="DH103" s="132"/>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row>
    <row r="104" spans="1:144" s="58" customFormat="1" ht="20.25" customHeight="1">
      <c r="A104" s="55"/>
      <c r="B104" s="56"/>
      <c r="C104" s="56"/>
      <c r="D104" s="1090" t="s">
        <v>279</v>
      </c>
      <c r="E104" s="1091"/>
      <c r="F104" s="1091"/>
      <c r="G104" s="1091"/>
      <c r="H104" s="1091"/>
      <c r="I104" s="1091"/>
      <c r="J104" s="1091"/>
      <c r="K104" s="56"/>
      <c r="L104" s="68"/>
      <c r="M104" s="152"/>
      <c r="N104" s="152"/>
      <c r="O104" s="410"/>
      <c r="P104" s="152"/>
      <c r="Q104" s="68"/>
      <c r="R104" s="152"/>
      <c r="S104" s="152"/>
      <c r="T104" s="410"/>
      <c r="U104" s="152"/>
      <c r="V104" s="68"/>
      <c r="W104" s="152"/>
      <c r="X104" s="152"/>
      <c r="Y104" s="410"/>
      <c r="Z104" s="152"/>
      <c r="AA104" s="68"/>
      <c r="AB104" s="152"/>
      <c r="AC104" s="152"/>
      <c r="AD104" s="410"/>
      <c r="AE104" s="152"/>
      <c r="AF104" s="68"/>
      <c r="AG104" s="152"/>
      <c r="AH104" s="152"/>
      <c r="AI104" s="410"/>
      <c r="AJ104" s="152"/>
      <c r="AK104" s="68"/>
      <c r="AL104" s="152"/>
      <c r="AM104" s="152"/>
      <c r="AN104" s="410"/>
      <c r="AO104" s="85"/>
      <c r="AP104" s="187"/>
      <c r="AQ104" s="52">
        <f>SUM(O104:AN104)</f>
        <v>0</v>
      </c>
      <c r="AR104" s="188"/>
      <c r="AS104" s="729"/>
      <c r="AT104" s="132"/>
      <c r="AU104" s="132"/>
      <c r="AV104" s="132"/>
      <c r="AW104" s="132"/>
      <c r="AX104" s="132"/>
      <c r="AY104" s="132"/>
      <c r="AZ104" s="132"/>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32"/>
      <c r="CW104" s="127"/>
      <c r="CX104" s="127"/>
      <c r="CY104" s="127"/>
      <c r="CZ104" s="127"/>
      <c r="DA104" s="127"/>
      <c r="DB104" s="132"/>
      <c r="DC104" s="127"/>
      <c r="DD104" s="127"/>
      <c r="DE104" s="127"/>
      <c r="DF104" s="127"/>
      <c r="DG104" s="127"/>
      <c r="DH104" s="132"/>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row>
    <row r="105" spans="1:144" s="58" customFormat="1" ht="9.9499999999999993" customHeight="1">
      <c r="A105" s="55" t="s">
        <v>181</v>
      </c>
      <c r="B105" s="56" t="s">
        <v>181</v>
      </c>
      <c r="C105" s="56" t="s">
        <v>181</v>
      </c>
      <c r="D105" s="56" t="s">
        <v>181</v>
      </c>
      <c r="E105" s="56" t="s">
        <v>181</v>
      </c>
      <c r="F105" s="56" t="s">
        <v>181</v>
      </c>
      <c r="G105" s="56" t="s">
        <v>181</v>
      </c>
      <c r="H105" s="56" t="s">
        <v>181</v>
      </c>
      <c r="I105" s="56" t="s">
        <v>181</v>
      </c>
      <c r="J105" s="157" t="s">
        <v>181</v>
      </c>
      <c r="K105" s="157" t="s">
        <v>181</v>
      </c>
      <c r="L105" s="68" t="s">
        <v>181</v>
      </c>
      <c r="M105" s="152" t="s">
        <v>181</v>
      </c>
      <c r="N105" s="152" t="s">
        <v>181</v>
      </c>
      <c r="O105" s="401"/>
      <c r="P105" s="69"/>
      <c r="Q105" s="152"/>
      <c r="R105" s="152"/>
      <c r="S105" s="152"/>
      <c r="T105" s="401"/>
      <c r="U105" s="69"/>
      <c r="V105" s="152"/>
      <c r="W105" s="152"/>
      <c r="X105" s="152"/>
      <c r="Y105" s="401"/>
      <c r="Z105" s="69" t="s">
        <v>181</v>
      </c>
      <c r="AA105" s="152" t="s">
        <v>181</v>
      </c>
      <c r="AB105" s="152" t="s">
        <v>181</v>
      </c>
      <c r="AC105" s="152" t="s">
        <v>181</v>
      </c>
      <c r="AD105" s="401"/>
      <c r="AE105" s="69"/>
      <c r="AF105" s="152"/>
      <c r="AG105" s="152"/>
      <c r="AH105" s="152"/>
      <c r="AI105" s="401"/>
      <c r="AJ105" s="69" t="s">
        <v>181</v>
      </c>
      <c r="AK105" s="152" t="s">
        <v>181</v>
      </c>
      <c r="AL105" s="152" t="s">
        <v>181</v>
      </c>
      <c r="AM105" s="152" t="s">
        <v>181</v>
      </c>
      <c r="AN105" s="401" t="s">
        <v>181</v>
      </c>
      <c r="AO105" s="75" t="s">
        <v>181</v>
      </c>
      <c r="AP105" s="185" t="s">
        <v>181</v>
      </c>
      <c r="AQ105" s="185" t="s">
        <v>181</v>
      </c>
      <c r="AR105" s="188" t="s">
        <v>181</v>
      </c>
      <c r="AS105" s="729"/>
      <c r="AT105" s="132"/>
      <c r="AU105" s="132"/>
      <c r="AV105" s="132"/>
      <c r="AW105" s="132"/>
      <c r="AX105" s="132"/>
      <c r="AY105" s="132"/>
      <c r="AZ105" s="132"/>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32"/>
      <c r="CW105" s="127"/>
      <c r="CX105" s="127"/>
      <c r="CY105" s="127"/>
      <c r="CZ105" s="127"/>
      <c r="DA105" s="127"/>
      <c r="DB105" s="132"/>
      <c r="DC105" s="127"/>
      <c r="DD105" s="127"/>
      <c r="DE105" s="127"/>
      <c r="DF105" s="127"/>
      <c r="DG105" s="127"/>
      <c r="DH105" s="132"/>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row>
    <row r="106" spans="1:144" s="58" customFormat="1" ht="20.25" customHeight="1">
      <c r="A106" s="55"/>
      <c r="B106" s="59">
        <v>2</v>
      </c>
      <c r="C106" s="1118" t="s">
        <v>276</v>
      </c>
      <c r="D106" s="1119"/>
      <c r="E106" s="1119"/>
      <c r="F106" s="1119"/>
      <c r="G106" s="1119"/>
      <c r="H106" s="1119"/>
      <c r="I106" s="1119"/>
      <c r="J106" s="1119"/>
      <c r="K106" s="157" t="s">
        <v>181</v>
      </c>
      <c r="L106" s="68" t="s">
        <v>181</v>
      </c>
      <c r="M106" s="152" t="s">
        <v>181</v>
      </c>
      <c r="N106" s="152" t="s">
        <v>181</v>
      </c>
      <c r="O106" s="401"/>
      <c r="P106" s="69"/>
      <c r="Q106" s="152"/>
      <c r="R106" s="152"/>
      <c r="S106" s="152"/>
      <c r="T106" s="401"/>
      <c r="U106" s="69"/>
      <c r="V106" s="152"/>
      <c r="W106" s="152"/>
      <c r="X106" s="152"/>
      <c r="Y106" s="401"/>
      <c r="Z106" s="69" t="s">
        <v>181</v>
      </c>
      <c r="AA106" s="152" t="s">
        <v>181</v>
      </c>
      <c r="AB106" s="152" t="s">
        <v>181</v>
      </c>
      <c r="AC106" s="152" t="s">
        <v>181</v>
      </c>
      <c r="AD106" s="401"/>
      <c r="AE106" s="69"/>
      <c r="AF106" s="152"/>
      <c r="AG106" s="152"/>
      <c r="AH106" s="152"/>
      <c r="AI106" s="401"/>
      <c r="AJ106" s="69" t="s">
        <v>181</v>
      </c>
      <c r="AK106" s="152" t="s">
        <v>181</v>
      </c>
      <c r="AL106" s="152" t="s">
        <v>181</v>
      </c>
      <c r="AM106" s="152" t="s">
        <v>181</v>
      </c>
      <c r="AN106" s="401" t="s">
        <v>181</v>
      </c>
      <c r="AO106" s="75" t="s">
        <v>181</v>
      </c>
      <c r="AP106" s="185" t="s">
        <v>181</v>
      </c>
      <c r="AQ106" s="185" t="s">
        <v>181</v>
      </c>
      <c r="AR106" s="188" t="s">
        <v>181</v>
      </c>
      <c r="AS106" s="729"/>
      <c r="AT106" s="132" t="s">
        <v>181</v>
      </c>
      <c r="AU106" s="132" t="s">
        <v>181</v>
      </c>
      <c r="AV106" s="132" t="s">
        <v>181</v>
      </c>
      <c r="AW106" s="132" t="s">
        <v>181</v>
      </c>
      <c r="AX106" s="132" t="s">
        <v>181</v>
      </c>
      <c r="AY106" s="132" t="s">
        <v>181</v>
      </c>
      <c r="AZ106" s="132" t="s">
        <v>181</v>
      </c>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32" t="s">
        <v>181</v>
      </c>
      <c r="CW106" s="127"/>
      <c r="CX106" s="127"/>
      <c r="CY106" s="127"/>
      <c r="CZ106" s="127"/>
      <c r="DA106" s="127"/>
      <c r="DB106" s="132" t="s">
        <v>181</v>
      </c>
      <c r="DC106" s="127"/>
      <c r="DD106" s="127"/>
      <c r="DE106" s="127"/>
      <c r="DF106" s="127"/>
      <c r="DG106" s="127"/>
      <c r="DH106" s="132" t="s">
        <v>181</v>
      </c>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row>
    <row r="107" spans="1:144" s="58" customFormat="1" ht="20.25" customHeight="1">
      <c r="A107" s="55"/>
      <c r="B107" s="56"/>
      <c r="C107" s="56"/>
      <c r="D107" s="1090" t="s">
        <v>279</v>
      </c>
      <c r="E107" s="1091"/>
      <c r="F107" s="1091"/>
      <c r="G107" s="1091"/>
      <c r="H107" s="1091"/>
      <c r="I107" s="1091"/>
      <c r="J107" s="1091"/>
      <c r="K107" s="56"/>
      <c r="L107" s="68"/>
      <c r="M107" s="152"/>
      <c r="N107" s="152"/>
      <c r="O107" s="410"/>
      <c r="P107" s="152"/>
      <c r="Q107" s="68"/>
      <c r="R107" s="152"/>
      <c r="S107" s="152"/>
      <c r="T107" s="410"/>
      <c r="U107" s="152"/>
      <c r="V107" s="68"/>
      <c r="W107" s="152"/>
      <c r="X107" s="152"/>
      <c r="Y107" s="410"/>
      <c r="Z107" s="152"/>
      <c r="AA107" s="68"/>
      <c r="AB107" s="152"/>
      <c r="AC107" s="152"/>
      <c r="AD107" s="410"/>
      <c r="AE107" s="152"/>
      <c r="AF107" s="68"/>
      <c r="AG107" s="152"/>
      <c r="AH107" s="152"/>
      <c r="AI107" s="410"/>
      <c r="AJ107" s="152"/>
      <c r="AK107" s="68"/>
      <c r="AL107" s="152"/>
      <c r="AM107" s="152"/>
      <c r="AN107" s="410"/>
      <c r="AO107" s="85"/>
      <c r="AP107" s="187"/>
      <c r="AQ107" s="52">
        <f>SUM(O107:AN107)</f>
        <v>0</v>
      </c>
      <c r="AR107" s="188"/>
      <c r="AS107" s="729"/>
      <c r="AT107" s="132" t="s">
        <v>181</v>
      </c>
      <c r="AU107" s="132" t="s">
        <v>181</v>
      </c>
      <c r="AV107" s="132" t="s">
        <v>181</v>
      </c>
      <c r="AW107" s="132" t="s">
        <v>181</v>
      </c>
      <c r="AX107" s="132" t="s">
        <v>181</v>
      </c>
      <c r="AY107" s="132" t="s">
        <v>181</v>
      </c>
      <c r="AZ107" s="132" t="s">
        <v>181</v>
      </c>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32" t="s">
        <v>181</v>
      </c>
      <c r="CW107" s="127"/>
      <c r="CX107" s="127"/>
      <c r="CY107" s="127"/>
      <c r="CZ107" s="127"/>
      <c r="DA107" s="127"/>
      <c r="DB107" s="132" t="s">
        <v>181</v>
      </c>
      <c r="DC107" s="127"/>
      <c r="DD107" s="127"/>
      <c r="DE107" s="127"/>
      <c r="DF107" s="127"/>
      <c r="DG107" s="127"/>
      <c r="DH107" s="132" t="s">
        <v>181</v>
      </c>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row>
    <row r="108" spans="1:144" s="58" customFormat="1" ht="20.25" customHeight="1">
      <c r="A108" s="55"/>
      <c r="B108" s="56"/>
      <c r="C108" s="56"/>
      <c r="D108" s="1090" t="s">
        <v>279</v>
      </c>
      <c r="E108" s="1091"/>
      <c r="F108" s="1091"/>
      <c r="G108" s="1091"/>
      <c r="H108" s="1091"/>
      <c r="I108" s="1091"/>
      <c r="J108" s="1091"/>
      <c r="K108" s="56"/>
      <c r="L108" s="68"/>
      <c r="M108" s="152"/>
      <c r="N108" s="152"/>
      <c r="O108" s="410"/>
      <c r="P108" s="152"/>
      <c r="Q108" s="68"/>
      <c r="R108" s="152"/>
      <c r="S108" s="152"/>
      <c r="T108" s="410"/>
      <c r="U108" s="152"/>
      <c r="V108" s="68"/>
      <c r="W108" s="152"/>
      <c r="X108" s="152"/>
      <c r="Y108" s="410"/>
      <c r="Z108" s="152"/>
      <c r="AA108" s="68"/>
      <c r="AB108" s="152"/>
      <c r="AC108" s="152"/>
      <c r="AD108" s="410"/>
      <c r="AE108" s="152"/>
      <c r="AF108" s="68"/>
      <c r="AG108" s="152"/>
      <c r="AH108" s="152"/>
      <c r="AI108" s="410"/>
      <c r="AJ108" s="152"/>
      <c r="AK108" s="68"/>
      <c r="AL108" s="152"/>
      <c r="AM108" s="152"/>
      <c r="AN108" s="410"/>
      <c r="AO108" s="85"/>
      <c r="AP108" s="187"/>
      <c r="AQ108" s="52">
        <f>SUM(O108:AN108)</f>
        <v>0</v>
      </c>
      <c r="AR108" s="188"/>
      <c r="AS108" s="729"/>
      <c r="AT108" s="132"/>
      <c r="AU108" s="132"/>
      <c r="AV108" s="132"/>
      <c r="AW108" s="132"/>
      <c r="AX108" s="132"/>
      <c r="AY108" s="132"/>
      <c r="AZ108" s="132"/>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32"/>
      <c r="CW108" s="127"/>
      <c r="CX108" s="127"/>
      <c r="CY108" s="127"/>
      <c r="CZ108" s="127"/>
      <c r="DA108" s="127"/>
      <c r="DB108" s="132"/>
      <c r="DC108" s="127"/>
      <c r="DD108" s="127"/>
      <c r="DE108" s="127"/>
      <c r="DF108" s="127"/>
      <c r="DG108" s="127"/>
      <c r="DH108" s="132"/>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row>
    <row r="109" spans="1:144" s="58" customFormat="1" ht="20.25" customHeight="1">
      <c r="A109" s="55"/>
      <c r="B109" s="56"/>
      <c r="C109" s="56"/>
      <c r="D109" s="1090" t="s">
        <v>279</v>
      </c>
      <c r="E109" s="1091"/>
      <c r="F109" s="1091"/>
      <c r="G109" s="1091"/>
      <c r="H109" s="1091"/>
      <c r="I109" s="1091"/>
      <c r="J109" s="1091"/>
      <c r="K109" s="56"/>
      <c r="L109" s="68"/>
      <c r="M109" s="152"/>
      <c r="N109" s="152"/>
      <c r="O109" s="410"/>
      <c r="P109" s="152"/>
      <c r="Q109" s="68"/>
      <c r="R109" s="152"/>
      <c r="S109" s="152"/>
      <c r="T109" s="410"/>
      <c r="U109" s="152"/>
      <c r="V109" s="68"/>
      <c r="W109" s="152"/>
      <c r="X109" s="152"/>
      <c r="Y109" s="410"/>
      <c r="Z109" s="152"/>
      <c r="AA109" s="68"/>
      <c r="AB109" s="152"/>
      <c r="AC109" s="152"/>
      <c r="AD109" s="410"/>
      <c r="AE109" s="152"/>
      <c r="AF109" s="68"/>
      <c r="AG109" s="152"/>
      <c r="AH109" s="152"/>
      <c r="AI109" s="410"/>
      <c r="AJ109" s="152"/>
      <c r="AK109" s="68"/>
      <c r="AL109" s="152"/>
      <c r="AM109" s="152"/>
      <c r="AN109" s="410"/>
      <c r="AO109" s="85"/>
      <c r="AP109" s="187"/>
      <c r="AQ109" s="52">
        <f>SUM(O109:AN109)</f>
        <v>0</v>
      </c>
      <c r="AR109" s="188"/>
      <c r="AS109" s="729"/>
      <c r="AT109" s="132"/>
      <c r="AU109" s="132"/>
      <c r="AV109" s="132"/>
      <c r="AW109" s="132"/>
      <c r="AX109" s="132"/>
      <c r="AY109" s="132"/>
      <c r="AZ109" s="132"/>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32"/>
      <c r="CW109" s="127"/>
      <c r="CX109" s="127"/>
      <c r="CY109" s="127"/>
      <c r="CZ109" s="127"/>
      <c r="DA109" s="127"/>
      <c r="DB109" s="132"/>
      <c r="DC109" s="127"/>
      <c r="DD109" s="127"/>
      <c r="DE109" s="127"/>
      <c r="DF109" s="127"/>
      <c r="DG109" s="127"/>
      <c r="DH109" s="132"/>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row>
    <row r="110" spans="1:144" s="58" customFormat="1" ht="9.9499999999999993" customHeight="1">
      <c r="A110" s="55" t="s">
        <v>181</v>
      </c>
      <c r="B110" s="56" t="s">
        <v>181</v>
      </c>
      <c r="C110" s="56" t="s">
        <v>181</v>
      </c>
      <c r="D110" s="56" t="s">
        <v>181</v>
      </c>
      <c r="E110" s="56" t="s">
        <v>181</v>
      </c>
      <c r="F110" s="56" t="s">
        <v>181</v>
      </c>
      <c r="G110" s="56" t="s">
        <v>181</v>
      </c>
      <c r="H110" s="56" t="s">
        <v>181</v>
      </c>
      <c r="I110" s="56" t="s">
        <v>181</v>
      </c>
      <c r="J110" s="157" t="s">
        <v>181</v>
      </c>
      <c r="K110" s="157" t="s">
        <v>181</v>
      </c>
      <c r="L110" s="68" t="s">
        <v>181</v>
      </c>
      <c r="M110" s="152" t="s">
        <v>181</v>
      </c>
      <c r="N110" s="152" t="s">
        <v>181</v>
      </c>
      <c r="O110" s="401"/>
      <c r="P110" s="69"/>
      <c r="Q110" s="152"/>
      <c r="R110" s="152"/>
      <c r="S110" s="152"/>
      <c r="T110" s="401"/>
      <c r="U110" s="69"/>
      <c r="V110" s="152"/>
      <c r="W110" s="152"/>
      <c r="X110" s="152"/>
      <c r="Y110" s="401"/>
      <c r="Z110" s="69" t="s">
        <v>181</v>
      </c>
      <c r="AA110" s="152" t="s">
        <v>181</v>
      </c>
      <c r="AB110" s="152" t="s">
        <v>181</v>
      </c>
      <c r="AC110" s="152" t="s">
        <v>181</v>
      </c>
      <c r="AD110" s="401" t="s">
        <v>181</v>
      </c>
      <c r="AE110" s="69" t="s">
        <v>181</v>
      </c>
      <c r="AF110" s="152" t="s">
        <v>181</v>
      </c>
      <c r="AG110" s="152" t="s">
        <v>181</v>
      </c>
      <c r="AH110" s="152" t="s">
        <v>181</v>
      </c>
      <c r="AI110" s="401" t="s">
        <v>181</v>
      </c>
      <c r="AJ110" s="69" t="s">
        <v>181</v>
      </c>
      <c r="AK110" s="152" t="s">
        <v>181</v>
      </c>
      <c r="AL110" s="152" t="s">
        <v>181</v>
      </c>
      <c r="AM110" s="152" t="s">
        <v>181</v>
      </c>
      <c r="AN110" s="401" t="s">
        <v>181</v>
      </c>
      <c r="AO110" s="75" t="s">
        <v>181</v>
      </c>
      <c r="AP110" s="185" t="s">
        <v>181</v>
      </c>
      <c r="AQ110" s="185" t="s">
        <v>181</v>
      </c>
      <c r="AR110" s="188" t="s">
        <v>181</v>
      </c>
      <c r="AS110" s="729"/>
      <c r="AT110" s="132"/>
      <c r="AU110" s="132"/>
      <c r="AV110" s="132"/>
      <c r="AW110" s="132"/>
      <c r="AX110" s="132"/>
      <c r="AY110" s="132"/>
      <c r="AZ110" s="132"/>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32"/>
      <c r="CW110" s="127"/>
      <c r="CX110" s="127"/>
      <c r="CY110" s="127"/>
      <c r="CZ110" s="127"/>
      <c r="DA110" s="127"/>
      <c r="DB110" s="132"/>
      <c r="DC110" s="127"/>
      <c r="DD110" s="127"/>
      <c r="DE110" s="127"/>
      <c r="DF110" s="127"/>
      <c r="DG110" s="127"/>
      <c r="DH110" s="132"/>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row>
    <row r="111" spans="1:144" s="58" customFormat="1" ht="20.25" customHeight="1">
      <c r="A111" s="55"/>
      <c r="B111" s="59">
        <v>3</v>
      </c>
      <c r="C111" s="1118" t="s">
        <v>208</v>
      </c>
      <c r="D111" s="1119"/>
      <c r="E111" s="1119"/>
      <c r="F111" s="1119"/>
      <c r="G111" s="1119"/>
      <c r="H111" s="1119"/>
      <c r="I111" s="1119"/>
      <c r="J111" s="1119"/>
      <c r="K111" s="157" t="s">
        <v>181</v>
      </c>
      <c r="L111" s="68" t="s">
        <v>181</v>
      </c>
      <c r="M111" s="152" t="s">
        <v>181</v>
      </c>
      <c r="N111" s="152" t="s">
        <v>181</v>
      </c>
      <c r="O111" s="401"/>
      <c r="P111" s="69"/>
      <c r="Q111" s="152"/>
      <c r="R111" s="152"/>
      <c r="S111" s="152"/>
      <c r="T111" s="401"/>
      <c r="U111" s="69"/>
      <c r="V111" s="152"/>
      <c r="W111" s="152"/>
      <c r="X111" s="152"/>
      <c r="Y111" s="401"/>
      <c r="Z111" s="69" t="s">
        <v>181</v>
      </c>
      <c r="AA111" s="152" t="s">
        <v>181</v>
      </c>
      <c r="AB111" s="152" t="s">
        <v>181</v>
      </c>
      <c r="AC111" s="152" t="s">
        <v>181</v>
      </c>
      <c r="AD111" s="401" t="s">
        <v>181</v>
      </c>
      <c r="AE111" s="69" t="s">
        <v>181</v>
      </c>
      <c r="AF111" s="152" t="s">
        <v>181</v>
      </c>
      <c r="AG111" s="152" t="s">
        <v>181</v>
      </c>
      <c r="AH111" s="152" t="s">
        <v>181</v>
      </c>
      <c r="AI111" s="401" t="s">
        <v>181</v>
      </c>
      <c r="AJ111" s="69" t="s">
        <v>181</v>
      </c>
      <c r="AK111" s="152" t="s">
        <v>181</v>
      </c>
      <c r="AL111" s="152" t="s">
        <v>181</v>
      </c>
      <c r="AM111" s="152" t="s">
        <v>181</v>
      </c>
      <c r="AN111" s="401" t="s">
        <v>181</v>
      </c>
      <c r="AO111" s="75" t="s">
        <v>181</v>
      </c>
      <c r="AP111" s="185" t="s">
        <v>181</v>
      </c>
      <c r="AQ111" s="185" t="s">
        <v>181</v>
      </c>
      <c r="AR111" s="188" t="s">
        <v>181</v>
      </c>
      <c r="AS111" s="729"/>
      <c r="AT111" s="132" t="s">
        <v>181</v>
      </c>
      <c r="AU111" s="132" t="s">
        <v>181</v>
      </c>
      <c r="AV111" s="132" t="s">
        <v>181</v>
      </c>
      <c r="AW111" s="132" t="s">
        <v>181</v>
      </c>
      <c r="AX111" s="132" t="s">
        <v>181</v>
      </c>
      <c r="AY111" s="132" t="s">
        <v>181</v>
      </c>
      <c r="AZ111" s="132" t="s">
        <v>181</v>
      </c>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32" t="s">
        <v>181</v>
      </c>
      <c r="CW111" s="127"/>
      <c r="CX111" s="127"/>
      <c r="CY111" s="127"/>
      <c r="CZ111" s="127"/>
      <c r="DA111" s="127"/>
      <c r="DB111" s="132" t="s">
        <v>181</v>
      </c>
      <c r="DC111" s="127"/>
      <c r="DD111" s="127"/>
      <c r="DE111" s="127"/>
      <c r="DF111" s="127"/>
      <c r="DG111" s="127"/>
      <c r="DH111" s="132" t="s">
        <v>181</v>
      </c>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row>
    <row r="112" spans="1:144" s="58" customFormat="1" ht="20.25" customHeight="1">
      <c r="A112" s="55"/>
      <c r="B112" s="56"/>
      <c r="C112" s="56"/>
      <c r="D112" s="1090" t="s">
        <v>279</v>
      </c>
      <c r="E112" s="1091"/>
      <c r="F112" s="1091"/>
      <c r="G112" s="1091"/>
      <c r="H112" s="1091"/>
      <c r="I112" s="1091"/>
      <c r="J112" s="1091"/>
      <c r="K112" s="56"/>
      <c r="L112" s="68"/>
      <c r="M112" s="152"/>
      <c r="N112" s="152"/>
      <c r="O112" s="410"/>
      <c r="P112" s="152"/>
      <c r="Q112" s="68"/>
      <c r="R112" s="152"/>
      <c r="S112" s="152"/>
      <c r="T112" s="410"/>
      <c r="U112" s="152"/>
      <c r="V112" s="68"/>
      <c r="W112" s="152"/>
      <c r="X112" s="152"/>
      <c r="Y112" s="410"/>
      <c r="Z112" s="152"/>
      <c r="AA112" s="68"/>
      <c r="AB112" s="152"/>
      <c r="AC112" s="152"/>
      <c r="AD112" s="410"/>
      <c r="AE112" s="152"/>
      <c r="AF112" s="68"/>
      <c r="AG112" s="152"/>
      <c r="AH112" s="152"/>
      <c r="AI112" s="410"/>
      <c r="AJ112" s="152"/>
      <c r="AK112" s="68"/>
      <c r="AL112" s="152"/>
      <c r="AM112" s="152"/>
      <c r="AN112" s="410"/>
      <c r="AO112" s="85"/>
      <c r="AP112" s="187"/>
      <c r="AQ112" s="52">
        <f>SUM(O112:AN112)</f>
        <v>0</v>
      </c>
      <c r="AR112" s="188"/>
      <c r="AS112" s="729"/>
      <c r="AT112" s="132" t="s">
        <v>181</v>
      </c>
      <c r="AU112" s="132" t="s">
        <v>181</v>
      </c>
      <c r="AV112" s="132" t="s">
        <v>181</v>
      </c>
      <c r="AW112" s="132" t="s">
        <v>181</v>
      </c>
      <c r="AX112" s="132" t="s">
        <v>181</v>
      </c>
      <c r="AY112" s="132" t="s">
        <v>181</v>
      </c>
      <c r="AZ112" s="132" t="s">
        <v>181</v>
      </c>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32" t="s">
        <v>181</v>
      </c>
      <c r="CW112" s="127"/>
      <c r="CX112" s="127"/>
      <c r="CY112" s="127"/>
      <c r="CZ112" s="127"/>
      <c r="DA112" s="127"/>
      <c r="DB112" s="132" t="s">
        <v>181</v>
      </c>
      <c r="DC112" s="127"/>
      <c r="DD112" s="127"/>
      <c r="DE112" s="127"/>
      <c r="DF112" s="127"/>
      <c r="DG112" s="127"/>
      <c r="DH112" s="132" t="s">
        <v>181</v>
      </c>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row>
    <row r="113" spans="1:144" s="58" customFormat="1" ht="20.25" customHeight="1">
      <c r="A113" s="55"/>
      <c r="B113" s="56"/>
      <c r="C113" s="56"/>
      <c r="D113" s="1090" t="s">
        <v>279</v>
      </c>
      <c r="E113" s="1091"/>
      <c r="F113" s="1091"/>
      <c r="G113" s="1091"/>
      <c r="H113" s="1091"/>
      <c r="I113" s="1091"/>
      <c r="J113" s="1091"/>
      <c r="K113" s="56"/>
      <c r="L113" s="68"/>
      <c r="M113" s="152"/>
      <c r="N113" s="152"/>
      <c r="O113" s="410"/>
      <c r="P113" s="152"/>
      <c r="Q113" s="68"/>
      <c r="R113" s="152"/>
      <c r="S113" s="152"/>
      <c r="T113" s="410"/>
      <c r="U113" s="152"/>
      <c r="V113" s="68"/>
      <c r="W113" s="152"/>
      <c r="X113" s="152"/>
      <c r="Y113" s="410"/>
      <c r="Z113" s="152"/>
      <c r="AA113" s="68"/>
      <c r="AB113" s="152"/>
      <c r="AC113" s="152"/>
      <c r="AD113" s="410"/>
      <c r="AE113" s="152"/>
      <c r="AF113" s="68"/>
      <c r="AG113" s="152"/>
      <c r="AH113" s="152"/>
      <c r="AI113" s="410"/>
      <c r="AJ113" s="152"/>
      <c r="AK113" s="68"/>
      <c r="AL113" s="152"/>
      <c r="AM113" s="152"/>
      <c r="AN113" s="410"/>
      <c r="AO113" s="85"/>
      <c r="AP113" s="187"/>
      <c r="AQ113" s="52">
        <f>SUM(O113:AN113)</f>
        <v>0</v>
      </c>
      <c r="AR113" s="188"/>
      <c r="AS113" s="729"/>
      <c r="AT113" s="132"/>
      <c r="AU113" s="132"/>
      <c r="AV113" s="132"/>
      <c r="AW113" s="132"/>
      <c r="AX113" s="132"/>
      <c r="AY113" s="132"/>
      <c r="AZ113" s="132"/>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32"/>
      <c r="CW113" s="127"/>
      <c r="CX113" s="127"/>
      <c r="CY113" s="127"/>
      <c r="CZ113" s="127"/>
      <c r="DA113" s="127"/>
      <c r="DB113" s="132"/>
      <c r="DC113" s="127"/>
      <c r="DD113" s="127"/>
      <c r="DE113" s="127"/>
      <c r="DF113" s="127"/>
      <c r="DG113" s="127"/>
      <c r="DH113" s="132"/>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row>
    <row r="114" spans="1:144" s="58" customFormat="1" ht="20.25" customHeight="1">
      <c r="A114" s="55"/>
      <c r="B114" s="56"/>
      <c r="C114" s="56"/>
      <c r="D114" s="1090" t="s">
        <v>279</v>
      </c>
      <c r="E114" s="1091"/>
      <c r="F114" s="1091"/>
      <c r="G114" s="1091"/>
      <c r="H114" s="1091"/>
      <c r="I114" s="1091"/>
      <c r="J114" s="1091"/>
      <c r="K114" s="56"/>
      <c r="L114" s="68"/>
      <c r="M114" s="152"/>
      <c r="N114" s="152"/>
      <c r="O114" s="410"/>
      <c r="P114" s="152"/>
      <c r="Q114" s="68"/>
      <c r="R114" s="152"/>
      <c r="S114" s="152"/>
      <c r="T114" s="410"/>
      <c r="U114" s="152"/>
      <c r="V114" s="68"/>
      <c r="W114" s="152"/>
      <c r="X114" s="152"/>
      <c r="Y114" s="410"/>
      <c r="Z114" s="152"/>
      <c r="AA114" s="68"/>
      <c r="AB114" s="152"/>
      <c r="AC114" s="152"/>
      <c r="AD114" s="410"/>
      <c r="AE114" s="152"/>
      <c r="AF114" s="68"/>
      <c r="AG114" s="152"/>
      <c r="AH114" s="152"/>
      <c r="AI114" s="410"/>
      <c r="AJ114" s="152"/>
      <c r="AK114" s="68"/>
      <c r="AL114" s="152"/>
      <c r="AM114" s="152"/>
      <c r="AN114" s="410"/>
      <c r="AO114" s="85"/>
      <c r="AP114" s="187"/>
      <c r="AQ114" s="52">
        <f>SUM(O114:AN114)</f>
        <v>0</v>
      </c>
      <c r="AR114" s="188"/>
      <c r="AS114" s="729"/>
      <c r="AT114" s="132"/>
      <c r="AU114" s="132"/>
      <c r="AV114" s="132"/>
      <c r="AW114" s="132"/>
      <c r="AX114" s="132"/>
      <c r="AY114" s="132"/>
      <c r="AZ114" s="132"/>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32"/>
      <c r="CW114" s="127"/>
      <c r="CX114" s="127"/>
      <c r="CY114" s="127"/>
      <c r="CZ114" s="127"/>
      <c r="DA114" s="127"/>
      <c r="DB114" s="132"/>
      <c r="DC114" s="127"/>
      <c r="DD114" s="127"/>
      <c r="DE114" s="127"/>
      <c r="DF114" s="127"/>
      <c r="DG114" s="127"/>
      <c r="DH114" s="132"/>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row>
    <row r="115" spans="1:144" s="58" customFormat="1" ht="9.9499999999999993" customHeight="1" thickBot="1">
      <c r="A115" s="55"/>
      <c r="B115" s="56" t="s">
        <v>181</v>
      </c>
      <c r="C115" s="56" t="s">
        <v>181</v>
      </c>
      <c r="D115" s="56" t="s">
        <v>181</v>
      </c>
      <c r="E115" s="56" t="s">
        <v>181</v>
      </c>
      <c r="F115" s="56" t="s">
        <v>181</v>
      </c>
      <c r="G115" s="56" t="s">
        <v>181</v>
      </c>
      <c r="H115" s="56" t="s">
        <v>181</v>
      </c>
      <c r="I115" s="56" t="s">
        <v>181</v>
      </c>
      <c r="J115" s="157" t="s">
        <v>181</v>
      </c>
      <c r="K115" s="157" t="s">
        <v>181</v>
      </c>
      <c r="L115" s="68" t="s">
        <v>181</v>
      </c>
      <c r="M115" s="152" t="s">
        <v>181</v>
      </c>
      <c r="N115" s="152" t="s">
        <v>181</v>
      </c>
      <c r="O115" s="401" t="s">
        <v>181</v>
      </c>
      <c r="P115" s="69" t="s">
        <v>181</v>
      </c>
      <c r="Q115" s="152" t="s">
        <v>181</v>
      </c>
      <c r="R115" s="152" t="s">
        <v>181</v>
      </c>
      <c r="S115" s="152" t="s">
        <v>181</v>
      </c>
      <c r="T115" s="401" t="s">
        <v>181</v>
      </c>
      <c r="U115" s="69" t="s">
        <v>181</v>
      </c>
      <c r="V115" s="152" t="s">
        <v>181</v>
      </c>
      <c r="W115" s="152" t="s">
        <v>181</v>
      </c>
      <c r="X115" s="152" t="s">
        <v>181</v>
      </c>
      <c r="Y115" s="401" t="s">
        <v>181</v>
      </c>
      <c r="Z115" s="69" t="s">
        <v>181</v>
      </c>
      <c r="AA115" s="152" t="s">
        <v>181</v>
      </c>
      <c r="AB115" s="152" t="s">
        <v>181</v>
      </c>
      <c r="AC115" s="152" t="s">
        <v>181</v>
      </c>
      <c r="AD115" s="401" t="s">
        <v>181</v>
      </c>
      <c r="AE115" s="69" t="s">
        <v>181</v>
      </c>
      <c r="AF115" s="152" t="s">
        <v>181</v>
      </c>
      <c r="AG115" s="152" t="s">
        <v>181</v>
      </c>
      <c r="AH115" s="152" t="s">
        <v>181</v>
      </c>
      <c r="AI115" s="401" t="s">
        <v>181</v>
      </c>
      <c r="AJ115" s="69" t="s">
        <v>181</v>
      </c>
      <c r="AK115" s="152" t="s">
        <v>181</v>
      </c>
      <c r="AL115" s="152" t="s">
        <v>181</v>
      </c>
      <c r="AM115" s="152" t="s">
        <v>181</v>
      </c>
      <c r="AN115" s="401" t="s">
        <v>181</v>
      </c>
      <c r="AO115" s="75" t="s">
        <v>181</v>
      </c>
      <c r="AP115" s="185" t="s">
        <v>181</v>
      </c>
      <c r="AQ115" s="185" t="s">
        <v>181</v>
      </c>
      <c r="AR115" s="188" t="s">
        <v>181</v>
      </c>
      <c r="AS115" s="729"/>
      <c r="AT115" s="132"/>
      <c r="AU115" s="132"/>
      <c r="AV115" s="132"/>
      <c r="AW115" s="132"/>
      <c r="AX115" s="132"/>
      <c r="AY115" s="132"/>
      <c r="AZ115" s="132"/>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32"/>
      <c r="CW115" s="127"/>
      <c r="CX115" s="127"/>
      <c r="CY115" s="127"/>
      <c r="CZ115" s="127"/>
      <c r="DA115" s="127"/>
      <c r="DB115" s="132"/>
      <c r="DC115" s="127"/>
      <c r="DD115" s="127"/>
      <c r="DE115" s="127"/>
      <c r="DF115" s="127"/>
      <c r="DG115" s="127"/>
      <c r="DH115" s="132"/>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row>
    <row r="116" spans="1:144" s="58" customFormat="1" ht="20.25" customHeight="1" thickBot="1">
      <c r="A116" s="55"/>
      <c r="B116" s="56" t="s">
        <v>181</v>
      </c>
      <c r="C116" s="56" t="s">
        <v>209</v>
      </c>
      <c r="D116" s="56"/>
      <c r="E116" s="56" t="s">
        <v>181</v>
      </c>
      <c r="F116" s="56" t="s">
        <v>181</v>
      </c>
      <c r="G116" s="56" t="s">
        <v>181</v>
      </c>
      <c r="H116" s="56" t="s">
        <v>181</v>
      </c>
      <c r="I116" s="56" t="s">
        <v>181</v>
      </c>
      <c r="J116" s="56" t="s">
        <v>181</v>
      </c>
      <c r="K116" s="56" t="s">
        <v>181</v>
      </c>
      <c r="L116" s="68" t="s">
        <v>181</v>
      </c>
      <c r="M116" s="152" t="s">
        <v>181</v>
      </c>
      <c r="N116" s="152" t="s">
        <v>181</v>
      </c>
      <c r="O116" s="407">
        <f>SUM(O101:O114)</f>
        <v>0</v>
      </c>
      <c r="P116" s="69" t="s">
        <v>181</v>
      </c>
      <c r="Q116" s="152" t="s">
        <v>181</v>
      </c>
      <c r="R116" s="152" t="s">
        <v>181</v>
      </c>
      <c r="S116" s="152" t="s">
        <v>181</v>
      </c>
      <c r="T116" s="407">
        <f>SUM(T101:T114)</f>
        <v>0</v>
      </c>
      <c r="U116" s="69" t="s">
        <v>181</v>
      </c>
      <c r="V116" s="152" t="s">
        <v>181</v>
      </c>
      <c r="W116" s="152" t="s">
        <v>181</v>
      </c>
      <c r="X116" s="152" t="s">
        <v>181</v>
      </c>
      <c r="Y116" s="407">
        <f>SUM(Y101:Y114)</f>
        <v>0</v>
      </c>
      <c r="Z116" s="69" t="s">
        <v>181</v>
      </c>
      <c r="AA116" s="152" t="s">
        <v>181</v>
      </c>
      <c r="AB116" s="152" t="s">
        <v>181</v>
      </c>
      <c r="AC116" s="152" t="s">
        <v>181</v>
      </c>
      <c r="AD116" s="407">
        <f>SUM(AD101:AD114)</f>
        <v>0</v>
      </c>
      <c r="AE116" s="69" t="s">
        <v>181</v>
      </c>
      <c r="AF116" s="152" t="s">
        <v>181</v>
      </c>
      <c r="AG116" s="152" t="s">
        <v>181</v>
      </c>
      <c r="AH116" s="152" t="s">
        <v>181</v>
      </c>
      <c r="AI116" s="407">
        <f>SUM(AI101:AI114)</f>
        <v>0</v>
      </c>
      <c r="AJ116" s="69" t="s">
        <v>181</v>
      </c>
      <c r="AK116" s="152" t="s">
        <v>181</v>
      </c>
      <c r="AL116" s="152" t="s">
        <v>181</v>
      </c>
      <c r="AM116" s="152" t="s">
        <v>181</v>
      </c>
      <c r="AN116" s="407">
        <f>SUM(AN101:AN114)</f>
        <v>0</v>
      </c>
      <c r="AO116" s="75" t="s">
        <v>181</v>
      </c>
      <c r="AP116" s="185" t="s">
        <v>181</v>
      </c>
      <c r="AQ116" s="191">
        <f>SUM(O116:AN116)</f>
        <v>0</v>
      </c>
      <c r="AR116" s="188" t="s">
        <v>181</v>
      </c>
      <c r="AS116" s="729"/>
      <c r="AT116" s="132" t="s">
        <v>181</v>
      </c>
      <c r="AU116" s="132" t="s">
        <v>181</v>
      </c>
      <c r="AV116" s="132" t="s">
        <v>181</v>
      </c>
      <c r="AW116" s="132" t="s">
        <v>181</v>
      </c>
      <c r="AX116" s="132" t="s">
        <v>181</v>
      </c>
      <c r="AY116" s="132" t="s">
        <v>181</v>
      </c>
      <c r="AZ116" s="132" t="s">
        <v>181</v>
      </c>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32" t="s">
        <v>181</v>
      </c>
      <c r="CW116" s="127"/>
      <c r="CX116" s="127"/>
      <c r="CY116" s="127"/>
      <c r="CZ116" s="127"/>
      <c r="DA116" s="127"/>
      <c r="DB116" s="132" t="s">
        <v>181</v>
      </c>
      <c r="DC116" s="127"/>
      <c r="DD116" s="127"/>
      <c r="DE116" s="127"/>
      <c r="DF116" s="127"/>
      <c r="DG116" s="127"/>
      <c r="DH116" s="132" t="s">
        <v>181</v>
      </c>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row>
    <row r="117" spans="1:144" s="58" customFormat="1" ht="9.9499999999999993" customHeight="1" thickBot="1">
      <c r="A117" s="61"/>
      <c r="B117" s="62" t="s">
        <v>181</v>
      </c>
      <c r="C117" s="62" t="s">
        <v>181</v>
      </c>
      <c r="D117" s="62" t="s">
        <v>181</v>
      </c>
      <c r="E117" s="62" t="s">
        <v>181</v>
      </c>
      <c r="F117" s="62" t="s">
        <v>181</v>
      </c>
      <c r="G117" s="62" t="s">
        <v>181</v>
      </c>
      <c r="H117" s="62" t="s">
        <v>181</v>
      </c>
      <c r="I117" s="62" t="s">
        <v>181</v>
      </c>
      <c r="J117" s="62" t="s">
        <v>181</v>
      </c>
      <c r="K117" s="62" t="s">
        <v>181</v>
      </c>
      <c r="L117" s="79" t="s">
        <v>181</v>
      </c>
      <c r="M117" s="80" t="s">
        <v>181</v>
      </c>
      <c r="N117" s="80" t="s">
        <v>181</v>
      </c>
      <c r="O117" s="403" t="s">
        <v>181</v>
      </c>
      <c r="P117" s="82" t="s">
        <v>181</v>
      </c>
      <c r="Q117" s="80" t="s">
        <v>181</v>
      </c>
      <c r="R117" s="80" t="s">
        <v>181</v>
      </c>
      <c r="S117" s="80" t="s">
        <v>181</v>
      </c>
      <c r="T117" s="403" t="s">
        <v>181</v>
      </c>
      <c r="U117" s="82" t="s">
        <v>181</v>
      </c>
      <c r="V117" s="80" t="s">
        <v>181</v>
      </c>
      <c r="W117" s="80" t="s">
        <v>181</v>
      </c>
      <c r="X117" s="80" t="s">
        <v>181</v>
      </c>
      <c r="Y117" s="403" t="s">
        <v>181</v>
      </c>
      <c r="Z117" s="82" t="s">
        <v>181</v>
      </c>
      <c r="AA117" s="80" t="s">
        <v>181</v>
      </c>
      <c r="AB117" s="80" t="s">
        <v>181</v>
      </c>
      <c r="AC117" s="80" t="s">
        <v>181</v>
      </c>
      <c r="AD117" s="403" t="s">
        <v>181</v>
      </c>
      <c r="AE117" s="82" t="s">
        <v>181</v>
      </c>
      <c r="AF117" s="80" t="s">
        <v>181</v>
      </c>
      <c r="AG117" s="80" t="s">
        <v>181</v>
      </c>
      <c r="AH117" s="80" t="s">
        <v>181</v>
      </c>
      <c r="AI117" s="403" t="s">
        <v>181</v>
      </c>
      <c r="AJ117" s="82" t="s">
        <v>181</v>
      </c>
      <c r="AK117" s="80" t="s">
        <v>181</v>
      </c>
      <c r="AL117" s="80" t="s">
        <v>181</v>
      </c>
      <c r="AM117" s="80" t="s">
        <v>181</v>
      </c>
      <c r="AN117" s="403" t="s">
        <v>181</v>
      </c>
      <c r="AO117" s="83" t="s">
        <v>181</v>
      </c>
      <c r="AP117" s="186" t="s">
        <v>181</v>
      </c>
      <c r="AQ117" s="186" t="s">
        <v>181</v>
      </c>
      <c r="AR117" s="189" t="s">
        <v>181</v>
      </c>
      <c r="AS117" s="729"/>
      <c r="AT117" s="132" t="s">
        <v>181</v>
      </c>
      <c r="AU117" s="132" t="s">
        <v>181</v>
      </c>
      <c r="AV117" s="132" t="s">
        <v>181</v>
      </c>
      <c r="AW117" s="132" t="s">
        <v>181</v>
      </c>
      <c r="AX117" s="132" t="s">
        <v>181</v>
      </c>
      <c r="AY117" s="132" t="s">
        <v>181</v>
      </c>
      <c r="AZ117" s="132" t="s">
        <v>181</v>
      </c>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32" t="s">
        <v>181</v>
      </c>
      <c r="CW117" s="127"/>
      <c r="CX117" s="127"/>
      <c r="CY117" s="127"/>
      <c r="CZ117" s="127"/>
      <c r="DA117" s="127"/>
      <c r="DB117" s="132" t="s">
        <v>181</v>
      </c>
      <c r="DC117" s="127"/>
      <c r="DD117" s="127"/>
      <c r="DE117" s="127"/>
      <c r="DF117" s="127"/>
      <c r="DG117" s="127"/>
      <c r="DH117" s="132" t="s">
        <v>181</v>
      </c>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row>
    <row r="118" spans="1:144" s="58" customFormat="1" ht="9.9499999999999993" customHeight="1">
      <c r="A118" s="55"/>
      <c r="B118" s="84" t="s">
        <v>181</v>
      </c>
      <c r="C118" s="84" t="s">
        <v>181</v>
      </c>
      <c r="D118" s="84" t="s">
        <v>181</v>
      </c>
      <c r="E118" s="56" t="s">
        <v>181</v>
      </c>
      <c r="F118" s="56" t="s">
        <v>181</v>
      </c>
      <c r="G118" s="56" t="s">
        <v>181</v>
      </c>
      <c r="H118" s="56" t="s">
        <v>181</v>
      </c>
      <c r="I118" s="56" t="s">
        <v>181</v>
      </c>
      <c r="J118" s="56" t="s">
        <v>181</v>
      </c>
      <c r="K118" s="56" t="s">
        <v>181</v>
      </c>
      <c r="L118" s="68" t="s">
        <v>181</v>
      </c>
      <c r="M118" s="152" t="s">
        <v>181</v>
      </c>
      <c r="N118" s="152" t="s">
        <v>181</v>
      </c>
      <c r="O118" s="401" t="s">
        <v>181</v>
      </c>
      <c r="P118" s="152" t="s">
        <v>181</v>
      </c>
      <c r="Q118" s="68" t="s">
        <v>181</v>
      </c>
      <c r="R118" s="152" t="s">
        <v>181</v>
      </c>
      <c r="S118" s="152" t="s">
        <v>181</v>
      </c>
      <c r="T118" s="401" t="s">
        <v>181</v>
      </c>
      <c r="U118" s="152" t="s">
        <v>181</v>
      </c>
      <c r="V118" s="68" t="s">
        <v>181</v>
      </c>
      <c r="W118" s="152" t="s">
        <v>181</v>
      </c>
      <c r="X118" s="152" t="s">
        <v>181</v>
      </c>
      <c r="Y118" s="401" t="s">
        <v>181</v>
      </c>
      <c r="Z118" s="152" t="s">
        <v>181</v>
      </c>
      <c r="AA118" s="68" t="s">
        <v>181</v>
      </c>
      <c r="AB118" s="152" t="s">
        <v>181</v>
      </c>
      <c r="AC118" s="152" t="s">
        <v>181</v>
      </c>
      <c r="AD118" s="401" t="s">
        <v>181</v>
      </c>
      <c r="AE118" s="152" t="s">
        <v>181</v>
      </c>
      <c r="AF118" s="68" t="s">
        <v>181</v>
      </c>
      <c r="AG118" s="152" t="s">
        <v>181</v>
      </c>
      <c r="AH118" s="152" t="s">
        <v>181</v>
      </c>
      <c r="AI118" s="401" t="s">
        <v>181</v>
      </c>
      <c r="AJ118" s="152" t="s">
        <v>181</v>
      </c>
      <c r="AK118" s="68" t="s">
        <v>181</v>
      </c>
      <c r="AL118" s="152" t="s">
        <v>181</v>
      </c>
      <c r="AM118" s="152" t="s">
        <v>181</v>
      </c>
      <c r="AN118" s="401" t="s">
        <v>181</v>
      </c>
      <c r="AO118" s="85" t="s">
        <v>181</v>
      </c>
      <c r="AP118" s="187" t="s">
        <v>181</v>
      </c>
      <c r="AQ118" s="185" t="s">
        <v>181</v>
      </c>
      <c r="AR118" s="188" t="s">
        <v>181</v>
      </c>
      <c r="AS118" s="729"/>
      <c r="AT118" s="132" t="s">
        <v>181</v>
      </c>
      <c r="AU118" s="132" t="s">
        <v>181</v>
      </c>
      <c r="AV118" s="132" t="s">
        <v>181</v>
      </c>
      <c r="AW118" s="132" t="s">
        <v>181</v>
      </c>
      <c r="AX118" s="132" t="s">
        <v>181</v>
      </c>
      <c r="AY118" s="132" t="s">
        <v>181</v>
      </c>
      <c r="AZ118" s="132" t="s">
        <v>181</v>
      </c>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32" t="s">
        <v>181</v>
      </c>
      <c r="CW118" s="127"/>
      <c r="CX118" s="127"/>
      <c r="CY118" s="127"/>
      <c r="CZ118" s="127"/>
      <c r="DA118" s="127"/>
      <c r="DB118" s="132" t="s">
        <v>181</v>
      </c>
      <c r="DC118" s="127"/>
      <c r="DD118" s="127"/>
      <c r="DE118" s="127"/>
      <c r="DF118" s="127"/>
      <c r="DG118" s="127"/>
      <c r="DH118" s="132" t="s">
        <v>181</v>
      </c>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row>
    <row r="119" spans="1:144" s="58" customFormat="1" ht="65.099999999999994" customHeight="1">
      <c r="A119" s="55"/>
      <c r="B119" s="1347" t="s">
        <v>280</v>
      </c>
      <c r="C119" s="993"/>
      <c r="D119" s="993"/>
      <c r="E119" s="993"/>
      <c r="F119" s="993"/>
      <c r="G119" s="993"/>
      <c r="H119" s="993"/>
      <c r="I119" s="993"/>
      <c r="J119" s="993"/>
      <c r="K119" s="56" t="s">
        <v>181</v>
      </c>
      <c r="L119" s="68" t="s">
        <v>181</v>
      </c>
      <c r="M119" s="152" t="s">
        <v>181</v>
      </c>
      <c r="N119" s="152" t="s">
        <v>181</v>
      </c>
      <c r="O119" s="411" t="s">
        <v>181</v>
      </c>
      <c r="P119" s="69" t="s">
        <v>181</v>
      </c>
      <c r="Q119" s="152" t="s">
        <v>181</v>
      </c>
      <c r="R119" s="152" t="s">
        <v>181</v>
      </c>
      <c r="S119" s="152" t="s">
        <v>181</v>
      </c>
      <c r="T119" s="411" t="s">
        <v>181</v>
      </c>
      <c r="U119" s="69" t="s">
        <v>181</v>
      </c>
      <c r="V119" s="152" t="s">
        <v>181</v>
      </c>
      <c r="W119" s="152" t="s">
        <v>181</v>
      </c>
      <c r="X119" s="152" t="s">
        <v>181</v>
      </c>
      <c r="Y119" s="411" t="s">
        <v>181</v>
      </c>
      <c r="Z119" s="69" t="s">
        <v>181</v>
      </c>
      <c r="AA119" s="152" t="s">
        <v>181</v>
      </c>
      <c r="AB119" s="152" t="s">
        <v>181</v>
      </c>
      <c r="AC119" s="152" t="s">
        <v>181</v>
      </c>
      <c r="AD119" s="411" t="s">
        <v>181</v>
      </c>
      <c r="AE119" s="69" t="s">
        <v>181</v>
      </c>
      <c r="AF119" s="152" t="s">
        <v>181</v>
      </c>
      <c r="AG119" s="152" t="s">
        <v>181</v>
      </c>
      <c r="AH119" s="152" t="s">
        <v>181</v>
      </c>
      <c r="AI119" s="411" t="s">
        <v>181</v>
      </c>
      <c r="AJ119" s="69" t="s">
        <v>181</v>
      </c>
      <c r="AK119" s="152" t="s">
        <v>181</v>
      </c>
      <c r="AL119" s="152" t="s">
        <v>181</v>
      </c>
      <c r="AM119" s="152" t="s">
        <v>181</v>
      </c>
      <c r="AN119" s="411" t="s">
        <v>181</v>
      </c>
      <c r="AO119" s="75" t="s">
        <v>181</v>
      </c>
      <c r="AP119" s="200" t="s">
        <v>181</v>
      </c>
      <c r="AQ119" s="201" t="s">
        <v>181</v>
      </c>
      <c r="AR119" s="188" t="s">
        <v>181</v>
      </c>
      <c r="AS119" s="729"/>
      <c r="AT119" s="132" t="s">
        <v>181</v>
      </c>
      <c r="AU119" s="132" t="s">
        <v>181</v>
      </c>
      <c r="AV119" s="132" t="s">
        <v>181</v>
      </c>
      <c r="AW119" s="132" t="s">
        <v>181</v>
      </c>
      <c r="AX119" s="132" t="s">
        <v>181</v>
      </c>
      <c r="AY119" s="132" t="s">
        <v>181</v>
      </c>
      <c r="AZ119" s="132" t="s">
        <v>181</v>
      </c>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32" t="s">
        <v>181</v>
      </c>
      <c r="CW119" s="127"/>
      <c r="CX119" s="127"/>
      <c r="CY119" s="127"/>
      <c r="CZ119" s="127"/>
      <c r="DA119" s="127"/>
      <c r="DB119" s="132" t="s">
        <v>181</v>
      </c>
      <c r="DC119" s="127"/>
      <c r="DD119" s="127"/>
      <c r="DE119" s="127"/>
      <c r="DF119" s="127"/>
      <c r="DG119" s="127"/>
      <c r="DH119" s="132" t="s">
        <v>181</v>
      </c>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row>
    <row r="120" spans="1:144" s="58" customFormat="1" ht="20.25" customHeight="1">
      <c r="A120" s="55" t="s">
        <v>181</v>
      </c>
      <c r="B120" s="59">
        <v>1</v>
      </c>
      <c r="C120" s="1092" t="s">
        <v>7</v>
      </c>
      <c r="D120" s="1093"/>
      <c r="E120" s="1093"/>
      <c r="F120" s="1093"/>
      <c r="G120" s="1093"/>
      <c r="H120" s="1093"/>
      <c r="I120" s="1093"/>
      <c r="J120" s="1093"/>
      <c r="K120" s="56" t="s">
        <v>181</v>
      </c>
      <c r="L120" s="68" t="s">
        <v>181</v>
      </c>
      <c r="M120" s="152" t="s">
        <v>181</v>
      </c>
      <c r="N120" s="152" t="s">
        <v>181</v>
      </c>
      <c r="O120" s="401" t="s">
        <v>181</v>
      </c>
      <c r="P120" s="152" t="s">
        <v>181</v>
      </c>
      <c r="Q120" s="68" t="s">
        <v>181</v>
      </c>
      <c r="R120" s="152" t="s">
        <v>181</v>
      </c>
      <c r="S120" s="152" t="s">
        <v>181</v>
      </c>
      <c r="T120" s="401" t="s">
        <v>181</v>
      </c>
      <c r="U120" s="152" t="s">
        <v>181</v>
      </c>
      <c r="V120" s="68" t="s">
        <v>181</v>
      </c>
      <c r="W120" s="152" t="s">
        <v>181</v>
      </c>
      <c r="X120" s="152" t="s">
        <v>181</v>
      </c>
      <c r="Y120" s="401" t="s">
        <v>181</v>
      </c>
      <c r="Z120" s="152" t="s">
        <v>181</v>
      </c>
      <c r="AA120" s="68" t="s">
        <v>181</v>
      </c>
      <c r="AB120" s="152" t="s">
        <v>181</v>
      </c>
      <c r="AC120" s="152" t="s">
        <v>181</v>
      </c>
      <c r="AD120" s="401" t="s">
        <v>181</v>
      </c>
      <c r="AE120" s="152" t="s">
        <v>181</v>
      </c>
      <c r="AF120" s="68" t="s">
        <v>181</v>
      </c>
      <c r="AG120" s="152" t="s">
        <v>181</v>
      </c>
      <c r="AH120" s="152" t="s">
        <v>181</v>
      </c>
      <c r="AI120" s="401" t="s">
        <v>181</v>
      </c>
      <c r="AJ120" s="152" t="s">
        <v>181</v>
      </c>
      <c r="AK120" s="68" t="s">
        <v>181</v>
      </c>
      <c r="AL120" s="152" t="s">
        <v>181</v>
      </c>
      <c r="AM120" s="152" t="s">
        <v>181</v>
      </c>
      <c r="AN120" s="401" t="s">
        <v>181</v>
      </c>
      <c r="AO120" s="85" t="s">
        <v>181</v>
      </c>
      <c r="AP120" s="187" t="s">
        <v>181</v>
      </c>
      <c r="AQ120" s="185" t="s">
        <v>181</v>
      </c>
      <c r="AR120" s="188" t="s">
        <v>181</v>
      </c>
      <c r="AS120" s="729"/>
      <c r="AT120" s="132" t="s">
        <v>181</v>
      </c>
      <c r="AU120" s="132" t="s">
        <v>181</v>
      </c>
      <c r="AV120" s="132" t="s">
        <v>181</v>
      </c>
      <c r="AW120" s="132" t="s">
        <v>181</v>
      </c>
      <c r="AX120" s="132" t="s">
        <v>181</v>
      </c>
      <c r="AY120" s="132" t="s">
        <v>181</v>
      </c>
      <c r="AZ120" s="132" t="s">
        <v>181</v>
      </c>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32" t="s">
        <v>181</v>
      </c>
      <c r="CW120" s="127"/>
      <c r="CX120" s="127"/>
      <c r="CY120" s="127"/>
      <c r="CZ120" s="127"/>
      <c r="DA120" s="127"/>
      <c r="DB120" s="132" t="s">
        <v>181</v>
      </c>
      <c r="DC120" s="127"/>
      <c r="DD120" s="127"/>
      <c r="DE120" s="127"/>
      <c r="DF120" s="127"/>
      <c r="DG120" s="127"/>
      <c r="DH120" s="132" t="s">
        <v>181</v>
      </c>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row>
    <row r="121" spans="1:144" s="58" customFormat="1" ht="20.25" customHeight="1">
      <c r="A121" s="55" t="s">
        <v>181</v>
      </c>
      <c r="B121" s="56" t="s">
        <v>181</v>
      </c>
      <c r="C121" s="56" t="s">
        <v>181</v>
      </c>
      <c r="D121" s="1090" t="s">
        <v>269</v>
      </c>
      <c r="E121" s="1091"/>
      <c r="F121" s="1091"/>
      <c r="G121" s="1091"/>
      <c r="H121" s="1091"/>
      <c r="I121" s="1091"/>
      <c r="J121" s="1091"/>
      <c r="K121" s="56" t="s">
        <v>181</v>
      </c>
      <c r="L121" s="68" t="s">
        <v>181</v>
      </c>
      <c r="M121" s="152" t="s">
        <v>181</v>
      </c>
      <c r="N121" s="152" t="s">
        <v>181</v>
      </c>
      <c r="O121" s="408"/>
      <c r="P121" s="152"/>
      <c r="Q121" s="68"/>
      <c r="R121" s="152"/>
      <c r="S121" s="152"/>
      <c r="T121" s="408"/>
      <c r="U121" s="152"/>
      <c r="V121" s="68"/>
      <c r="W121" s="152"/>
      <c r="X121" s="152"/>
      <c r="Y121" s="408"/>
      <c r="Z121" s="152"/>
      <c r="AA121" s="68"/>
      <c r="AB121" s="152"/>
      <c r="AC121" s="152"/>
      <c r="AD121" s="408"/>
      <c r="AE121" s="152"/>
      <c r="AF121" s="68"/>
      <c r="AG121" s="152"/>
      <c r="AH121" s="152"/>
      <c r="AI121" s="408"/>
      <c r="AJ121" s="152"/>
      <c r="AK121" s="68"/>
      <c r="AL121" s="152"/>
      <c r="AM121" s="152"/>
      <c r="AN121" s="408"/>
      <c r="AO121" s="85" t="s">
        <v>181</v>
      </c>
      <c r="AP121" s="187" t="s">
        <v>181</v>
      </c>
      <c r="AQ121" s="53">
        <f>SUM(O121:AN121)</f>
        <v>0</v>
      </c>
      <c r="AR121" s="188" t="s">
        <v>181</v>
      </c>
      <c r="AS121" s="729"/>
      <c r="AT121" s="132" t="s">
        <v>181</v>
      </c>
      <c r="AU121" s="132" t="s">
        <v>181</v>
      </c>
      <c r="AV121" s="132" t="s">
        <v>181</v>
      </c>
      <c r="AW121" s="132" t="s">
        <v>181</v>
      </c>
      <c r="AX121" s="132" t="s">
        <v>181</v>
      </c>
      <c r="AY121" s="132" t="s">
        <v>181</v>
      </c>
      <c r="AZ121" s="132" t="s">
        <v>181</v>
      </c>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32" t="s">
        <v>181</v>
      </c>
      <c r="CW121" s="127"/>
      <c r="CX121" s="127"/>
      <c r="CY121" s="127"/>
      <c r="CZ121" s="127"/>
      <c r="DA121" s="127"/>
      <c r="DB121" s="132" t="s">
        <v>181</v>
      </c>
      <c r="DC121" s="127"/>
      <c r="DD121" s="127"/>
      <c r="DE121" s="127"/>
      <c r="DF121" s="127"/>
      <c r="DG121" s="127"/>
      <c r="DH121" s="132" t="s">
        <v>181</v>
      </c>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row>
    <row r="122" spans="1:144" s="58" customFormat="1" ht="20.25" customHeight="1">
      <c r="A122" s="55"/>
      <c r="B122" s="56"/>
      <c r="C122" s="56"/>
      <c r="D122" s="1090" t="s">
        <v>269</v>
      </c>
      <c r="E122" s="1091"/>
      <c r="F122" s="1091"/>
      <c r="G122" s="1091"/>
      <c r="H122" s="1091"/>
      <c r="I122" s="1091"/>
      <c r="J122" s="1091"/>
      <c r="K122" s="56"/>
      <c r="L122" s="68"/>
      <c r="M122" s="152"/>
      <c r="N122" s="152"/>
      <c r="O122" s="408"/>
      <c r="P122" s="152"/>
      <c r="Q122" s="68"/>
      <c r="R122" s="152"/>
      <c r="S122" s="152"/>
      <c r="T122" s="408"/>
      <c r="U122" s="152"/>
      <c r="V122" s="68"/>
      <c r="W122" s="152"/>
      <c r="X122" s="152"/>
      <c r="Y122" s="408"/>
      <c r="Z122" s="152"/>
      <c r="AA122" s="68"/>
      <c r="AB122" s="152"/>
      <c r="AC122" s="152"/>
      <c r="AD122" s="408"/>
      <c r="AE122" s="152"/>
      <c r="AF122" s="68"/>
      <c r="AG122" s="152"/>
      <c r="AH122" s="152"/>
      <c r="AI122" s="408"/>
      <c r="AJ122" s="152"/>
      <c r="AK122" s="68"/>
      <c r="AL122" s="152"/>
      <c r="AM122" s="152"/>
      <c r="AN122" s="408"/>
      <c r="AO122" s="85"/>
      <c r="AP122" s="187"/>
      <c r="AQ122" s="53">
        <f>SUM(O122:AN122)</f>
        <v>0</v>
      </c>
      <c r="AR122" s="188"/>
      <c r="AS122" s="729"/>
      <c r="AT122" s="132" t="s">
        <v>181</v>
      </c>
      <c r="AU122" s="132" t="s">
        <v>181</v>
      </c>
      <c r="AV122" s="132" t="s">
        <v>181</v>
      </c>
      <c r="AW122" s="132" t="s">
        <v>181</v>
      </c>
      <c r="AX122" s="132" t="s">
        <v>181</v>
      </c>
      <c r="AY122" s="132" t="s">
        <v>181</v>
      </c>
      <c r="AZ122" s="132" t="s">
        <v>181</v>
      </c>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32" t="s">
        <v>181</v>
      </c>
      <c r="CW122" s="127"/>
      <c r="CX122" s="127"/>
      <c r="CY122" s="127"/>
      <c r="CZ122" s="127"/>
      <c r="DA122" s="127"/>
      <c r="DB122" s="132" t="s">
        <v>181</v>
      </c>
      <c r="DC122" s="127"/>
      <c r="DD122" s="127"/>
      <c r="DE122" s="127"/>
      <c r="DF122" s="127"/>
      <c r="DG122" s="127"/>
      <c r="DH122" s="132" t="s">
        <v>181</v>
      </c>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row>
    <row r="123" spans="1:144" s="58" customFormat="1" ht="20.25" customHeight="1">
      <c r="A123" s="55"/>
      <c r="B123" s="56"/>
      <c r="C123" s="56"/>
      <c r="D123" s="1090" t="s">
        <v>269</v>
      </c>
      <c r="E123" s="1091"/>
      <c r="F123" s="1091"/>
      <c r="G123" s="1091"/>
      <c r="H123" s="1091"/>
      <c r="I123" s="1091"/>
      <c r="J123" s="1091"/>
      <c r="K123" s="56"/>
      <c r="L123" s="68"/>
      <c r="M123" s="152"/>
      <c r="N123" s="152"/>
      <c r="O123" s="408"/>
      <c r="P123" s="152"/>
      <c r="Q123" s="68"/>
      <c r="R123" s="152"/>
      <c r="S123" s="152"/>
      <c r="T123" s="408"/>
      <c r="U123" s="152"/>
      <c r="V123" s="68"/>
      <c r="W123" s="152"/>
      <c r="X123" s="152"/>
      <c r="Y123" s="408"/>
      <c r="Z123" s="152"/>
      <c r="AA123" s="68"/>
      <c r="AB123" s="152"/>
      <c r="AC123" s="152"/>
      <c r="AD123" s="408"/>
      <c r="AE123" s="152"/>
      <c r="AF123" s="68"/>
      <c r="AG123" s="152"/>
      <c r="AH123" s="152"/>
      <c r="AI123" s="408"/>
      <c r="AJ123" s="152"/>
      <c r="AK123" s="68"/>
      <c r="AL123" s="152"/>
      <c r="AM123" s="152"/>
      <c r="AN123" s="408"/>
      <c r="AO123" s="85"/>
      <c r="AP123" s="187"/>
      <c r="AQ123" s="53">
        <f>SUM(O123:AN123)</f>
        <v>0</v>
      </c>
      <c r="AR123" s="188"/>
      <c r="AS123" s="729"/>
      <c r="AT123" s="132"/>
      <c r="AU123" s="132"/>
      <c r="AV123" s="132"/>
      <c r="AW123" s="132"/>
      <c r="AX123" s="132"/>
      <c r="AY123" s="132"/>
      <c r="AZ123" s="132"/>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32"/>
      <c r="CW123" s="127"/>
      <c r="CX123" s="127"/>
      <c r="CY123" s="127"/>
      <c r="CZ123" s="127"/>
      <c r="DA123" s="127"/>
      <c r="DB123" s="132"/>
      <c r="DC123" s="127"/>
      <c r="DD123" s="127"/>
      <c r="DE123" s="127"/>
      <c r="DF123" s="127"/>
      <c r="DG123" s="127"/>
      <c r="DH123" s="132"/>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row>
    <row r="124" spans="1:144" s="58" customFormat="1" ht="9.9499999999999993" customHeight="1">
      <c r="A124" s="55" t="s">
        <v>181</v>
      </c>
      <c r="B124" s="56" t="s">
        <v>181</v>
      </c>
      <c r="C124" s="56" t="s">
        <v>181</v>
      </c>
      <c r="D124" s="56" t="s">
        <v>181</v>
      </c>
      <c r="E124" s="56" t="s">
        <v>181</v>
      </c>
      <c r="F124" s="56" t="s">
        <v>181</v>
      </c>
      <c r="G124" s="56" t="s">
        <v>181</v>
      </c>
      <c r="H124" s="56" t="s">
        <v>181</v>
      </c>
      <c r="I124" s="56" t="s">
        <v>181</v>
      </c>
      <c r="J124" s="157" t="s">
        <v>181</v>
      </c>
      <c r="K124" s="157" t="s">
        <v>181</v>
      </c>
      <c r="L124" s="68" t="s">
        <v>181</v>
      </c>
      <c r="M124" s="152" t="s">
        <v>181</v>
      </c>
      <c r="N124" s="152" t="s">
        <v>181</v>
      </c>
      <c r="O124" s="401"/>
      <c r="P124" s="69"/>
      <c r="Q124" s="152"/>
      <c r="R124" s="152"/>
      <c r="S124" s="152"/>
      <c r="T124" s="401"/>
      <c r="U124" s="69"/>
      <c r="V124" s="152"/>
      <c r="W124" s="152"/>
      <c r="X124" s="152"/>
      <c r="Y124" s="401"/>
      <c r="Z124" s="69"/>
      <c r="AA124" s="152"/>
      <c r="AB124" s="152"/>
      <c r="AC124" s="152"/>
      <c r="AD124" s="401"/>
      <c r="AE124" s="69" t="s">
        <v>181</v>
      </c>
      <c r="AF124" s="152" t="s">
        <v>181</v>
      </c>
      <c r="AG124" s="152" t="s">
        <v>181</v>
      </c>
      <c r="AH124" s="152" t="s">
        <v>181</v>
      </c>
      <c r="AI124" s="401" t="s">
        <v>181</v>
      </c>
      <c r="AJ124" s="69" t="s">
        <v>181</v>
      </c>
      <c r="AK124" s="152" t="s">
        <v>181</v>
      </c>
      <c r="AL124" s="152" t="s">
        <v>181</v>
      </c>
      <c r="AM124" s="152" t="s">
        <v>181</v>
      </c>
      <c r="AN124" s="401" t="s">
        <v>181</v>
      </c>
      <c r="AO124" s="75" t="s">
        <v>181</v>
      </c>
      <c r="AP124" s="185" t="s">
        <v>181</v>
      </c>
      <c r="AQ124" s="185" t="s">
        <v>181</v>
      </c>
      <c r="AR124" s="188" t="s">
        <v>181</v>
      </c>
      <c r="AS124" s="729"/>
      <c r="AT124" s="132"/>
      <c r="AU124" s="132"/>
      <c r="AV124" s="132"/>
      <c r="AW124" s="132"/>
      <c r="AX124" s="132"/>
      <c r="AY124" s="132"/>
      <c r="AZ124" s="132"/>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32"/>
      <c r="CW124" s="127"/>
      <c r="CX124" s="127"/>
      <c r="CY124" s="127"/>
      <c r="CZ124" s="127"/>
      <c r="DA124" s="127"/>
      <c r="DB124" s="132"/>
      <c r="DC124" s="127"/>
      <c r="DD124" s="127"/>
      <c r="DE124" s="127"/>
      <c r="DF124" s="127"/>
      <c r="DG124" s="127"/>
      <c r="DH124" s="132"/>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row>
    <row r="125" spans="1:144" s="58" customFormat="1" ht="20.25" customHeight="1">
      <c r="A125" s="55" t="s">
        <v>181</v>
      </c>
      <c r="B125" s="59">
        <v>2</v>
      </c>
      <c r="C125" s="1092" t="s">
        <v>5</v>
      </c>
      <c r="D125" s="1093"/>
      <c r="E125" s="1093"/>
      <c r="F125" s="1093"/>
      <c r="G125" s="1093"/>
      <c r="H125" s="1093"/>
      <c r="I125" s="1093"/>
      <c r="J125" s="1093"/>
      <c r="K125" s="56" t="s">
        <v>181</v>
      </c>
      <c r="L125" s="68" t="s">
        <v>181</v>
      </c>
      <c r="M125" s="152" t="s">
        <v>181</v>
      </c>
      <c r="N125" s="152" t="s">
        <v>181</v>
      </c>
      <c r="O125" s="401"/>
      <c r="P125" s="152"/>
      <c r="Q125" s="68"/>
      <c r="R125" s="152"/>
      <c r="S125" s="152"/>
      <c r="T125" s="401"/>
      <c r="U125" s="152"/>
      <c r="V125" s="68"/>
      <c r="W125" s="152"/>
      <c r="X125" s="152"/>
      <c r="Y125" s="401"/>
      <c r="Z125" s="152"/>
      <c r="AA125" s="68"/>
      <c r="AB125" s="152"/>
      <c r="AC125" s="152"/>
      <c r="AD125" s="401"/>
      <c r="AE125" s="152" t="s">
        <v>181</v>
      </c>
      <c r="AF125" s="68" t="s">
        <v>181</v>
      </c>
      <c r="AG125" s="152" t="s">
        <v>181</v>
      </c>
      <c r="AH125" s="152" t="s">
        <v>181</v>
      </c>
      <c r="AI125" s="401" t="s">
        <v>181</v>
      </c>
      <c r="AJ125" s="152" t="s">
        <v>181</v>
      </c>
      <c r="AK125" s="68" t="s">
        <v>181</v>
      </c>
      <c r="AL125" s="152" t="s">
        <v>181</v>
      </c>
      <c r="AM125" s="152" t="s">
        <v>181</v>
      </c>
      <c r="AN125" s="401" t="s">
        <v>181</v>
      </c>
      <c r="AO125" s="85" t="s">
        <v>181</v>
      </c>
      <c r="AP125" s="187" t="s">
        <v>181</v>
      </c>
      <c r="AQ125" s="185" t="s">
        <v>181</v>
      </c>
      <c r="AR125" s="188" t="s">
        <v>181</v>
      </c>
      <c r="AS125" s="729"/>
      <c r="AT125" s="132" t="s">
        <v>181</v>
      </c>
      <c r="AU125" s="132" t="s">
        <v>181</v>
      </c>
      <c r="AV125" s="132" t="s">
        <v>181</v>
      </c>
      <c r="AW125" s="132" t="s">
        <v>181</v>
      </c>
      <c r="AX125" s="132" t="s">
        <v>181</v>
      </c>
      <c r="AY125" s="132" t="s">
        <v>181</v>
      </c>
      <c r="AZ125" s="132" t="s">
        <v>181</v>
      </c>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32" t="s">
        <v>181</v>
      </c>
      <c r="CW125" s="127"/>
      <c r="CX125" s="127"/>
      <c r="CY125" s="127"/>
      <c r="CZ125" s="127"/>
      <c r="DA125" s="127"/>
      <c r="DB125" s="132" t="s">
        <v>181</v>
      </c>
      <c r="DC125" s="127"/>
      <c r="DD125" s="127"/>
      <c r="DE125" s="127"/>
      <c r="DF125" s="127"/>
      <c r="DG125" s="127"/>
      <c r="DH125" s="132" t="s">
        <v>181</v>
      </c>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row>
    <row r="126" spans="1:144" s="58" customFormat="1" ht="20.25" customHeight="1">
      <c r="A126" s="55" t="s">
        <v>181</v>
      </c>
      <c r="B126" s="56" t="s">
        <v>181</v>
      </c>
      <c r="C126" s="56" t="s">
        <v>181</v>
      </c>
      <c r="D126" s="1090" t="s">
        <v>270</v>
      </c>
      <c r="E126" s="1091"/>
      <c r="F126" s="1091"/>
      <c r="G126" s="1091"/>
      <c r="H126" s="1091"/>
      <c r="I126" s="1091"/>
      <c r="J126" s="1091"/>
      <c r="K126" s="56" t="s">
        <v>181</v>
      </c>
      <c r="L126" s="68" t="s">
        <v>181</v>
      </c>
      <c r="M126" s="152" t="s">
        <v>181</v>
      </c>
      <c r="N126" s="152" t="s">
        <v>181</v>
      </c>
      <c r="O126" s="408"/>
      <c r="P126" s="152"/>
      <c r="Q126" s="68"/>
      <c r="R126" s="152"/>
      <c r="S126" s="152"/>
      <c r="T126" s="408"/>
      <c r="U126" s="152"/>
      <c r="V126" s="68"/>
      <c r="W126" s="152"/>
      <c r="X126" s="152"/>
      <c r="Y126" s="408"/>
      <c r="Z126" s="152"/>
      <c r="AA126" s="68"/>
      <c r="AB126" s="152"/>
      <c r="AC126" s="152"/>
      <c r="AD126" s="408"/>
      <c r="AE126" s="152"/>
      <c r="AF126" s="68"/>
      <c r="AG126" s="152"/>
      <c r="AH126" s="152"/>
      <c r="AI126" s="408"/>
      <c r="AJ126" s="152"/>
      <c r="AK126" s="68"/>
      <c r="AL126" s="152"/>
      <c r="AM126" s="152"/>
      <c r="AN126" s="408"/>
      <c r="AO126" s="85" t="s">
        <v>181</v>
      </c>
      <c r="AP126" s="187" t="s">
        <v>181</v>
      </c>
      <c r="AQ126" s="53">
        <f>SUM(O126:AN126)</f>
        <v>0</v>
      </c>
      <c r="AR126" s="188" t="s">
        <v>181</v>
      </c>
      <c r="AS126" s="729"/>
      <c r="AT126" s="132" t="s">
        <v>181</v>
      </c>
      <c r="AU126" s="132" t="s">
        <v>181</v>
      </c>
      <c r="AV126" s="132" t="s">
        <v>181</v>
      </c>
      <c r="AW126" s="132" t="s">
        <v>181</v>
      </c>
      <c r="AX126" s="132" t="s">
        <v>181</v>
      </c>
      <c r="AY126" s="132" t="s">
        <v>181</v>
      </c>
      <c r="AZ126" s="132" t="s">
        <v>181</v>
      </c>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32" t="s">
        <v>181</v>
      </c>
      <c r="CW126" s="127"/>
      <c r="CX126" s="127"/>
      <c r="CY126" s="127"/>
      <c r="CZ126" s="127"/>
      <c r="DA126" s="127"/>
      <c r="DB126" s="132" t="s">
        <v>181</v>
      </c>
      <c r="DC126" s="127"/>
      <c r="DD126" s="127"/>
      <c r="DE126" s="127"/>
      <c r="DF126" s="127"/>
      <c r="DG126" s="127"/>
      <c r="DH126" s="132" t="s">
        <v>181</v>
      </c>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row>
    <row r="127" spans="1:144" s="58" customFormat="1" ht="20.25" customHeight="1">
      <c r="A127" s="55"/>
      <c r="B127" s="56"/>
      <c r="C127" s="56"/>
      <c r="D127" s="1090" t="s">
        <v>270</v>
      </c>
      <c r="E127" s="1091"/>
      <c r="F127" s="1091"/>
      <c r="G127" s="1091"/>
      <c r="H127" s="1091"/>
      <c r="I127" s="1091"/>
      <c r="J127" s="1091"/>
      <c r="K127" s="56"/>
      <c r="L127" s="68"/>
      <c r="M127" s="152"/>
      <c r="N127" s="152"/>
      <c r="O127" s="408"/>
      <c r="P127" s="152"/>
      <c r="Q127" s="68"/>
      <c r="R127" s="152"/>
      <c r="S127" s="152"/>
      <c r="T127" s="408"/>
      <c r="U127" s="152"/>
      <c r="V127" s="68"/>
      <c r="W127" s="152"/>
      <c r="X127" s="152"/>
      <c r="Y127" s="408"/>
      <c r="Z127" s="152"/>
      <c r="AA127" s="68"/>
      <c r="AB127" s="152"/>
      <c r="AC127" s="152"/>
      <c r="AD127" s="408"/>
      <c r="AE127" s="152"/>
      <c r="AF127" s="68"/>
      <c r="AG127" s="152"/>
      <c r="AH127" s="152"/>
      <c r="AI127" s="408"/>
      <c r="AJ127" s="152"/>
      <c r="AK127" s="68"/>
      <c r="AL127" s="152"/>
      <c r="AM127" s="152"/>
      <c r="AN127" s="408"/>
      <c r="AO127" s="85"/>
      <c r="AP127" s="187"/>
      <c r="AQ127" s="53">
        <f>SUM(O127:AN127)</f>
        <v>0</v>
      </c>
      <c r="AR127" s="188"/>
      <c r="AS127" s="729"/>
      <c r="AT127" s="132" t="s">
        <v>181</v>
      </c>
      <c r="AU127" s="132" t="s">
        <v>181</v>
      </c>
      <c r="AV127" s="132" t="s">
        <v>181</v>
      </c>
      <c r="AW127" s="132" t="s">
        <v>181</v>
      </c>
      <c r="AX127" s="132" t="s">
        <v>181</v>
      </c>
      <c r="AY127" s="132" t="s">
        <v>181</v>
      </c>
      <c r="AZ127" s="132" t="s">
        <v>181</v>
      </c>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32" t="s">
        <v>181</v>
      </c>
      <c r="CW127" s="127"/>
      <c r="CX127" s="127"/>
      <c r="CY127" s="127"/>
      <c r="CZ127" s="127"/>
      <c r="DA127" s="127"/>
      <c r="DB127" s="132" t="s">
        <v>181</v>
      </c>
      <c r="DC127" s="127"/>
      <c r="DD127" s="127"/>
      <c r="DE127" s="127"/>
      <c r="DF127" s="127"/>
      <c r="DG127" s="127"/>
      <c r="DH127" s="132" t="s">
        <v>181</v>
      </c>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row>
    <row r="128" spans="1:144" s="58" customFormat="1" ht="20.25" customHeight="1">
      <c r="A128" s="55"/>
      <c r="B128" s="56"/>
      <c r="C128" s="56"/>
      <c r="D128" s="1090" t="s">
        <v>270</v>
      </c>
      <c r="E128" s="1091"/>
      <c r="F128" s="1091"/>
      <c r="G128" s="1091"/>
      <c r="H128" s="1091"/>
      <c r="I128" s="1091"/>
      <c r="J128" s="1091"/>
      <c r="K128" s="56"/>
      <c r="L128" s="68"/>
      <c r="M128" s="152"/>
      <c r="N128" s="152"/>
      <c r="O128" s="408"/>
      <c r="P128" s="152"/>
      <c r="Q128" s="68"/>
      <c r="R128" s="152"/>
      <c r="S128" s="152"/>
      <c r="T128" s="408"/>
      <c r="U128" s="152"/>
      <c r="V128" s="68"/>
      <c r="W128" s="152"/>
      <c r="X128" s="152"/>
      <c r="Y128" s="408"/>
      <c r="Z128" s="152"/>
      <c r="AA128" s="68"/>
      <c r="AB128" s="152"/>
      <c r="AC128" s="152"/>
      <c r="AD128" s="408"/>
      <c r="AE128" s="152"/>
      <c r="AF128" s="68"/>
      <c r="AG128" s="152"/>
      <c r="AH128" s="152"/>
      <c r="AI128" s="408"/>
      <c r="AJ128" s="152"/>
      <c r="AK128" s="68"/>
      <c r="AL128" s="152"/>
      <c r="AM128" s="152"/>
      <c r="AN128" s="408"/>
      <c r="AO128" s="85"/>
      <c r="AP128" s="187"/>
      <c r="AQ128" s="53">
        <f>SUM(O128:AN128)</f>
        <v>0</v>
      </c>
      <c r="AR128" s="188"/>
      <c r="AS128" s="729"/>
      <c r="AT128" s="132"/>
      <c r="AU128" s="132"/>
      <c r="AV128" s="132"/>
      <c r="AW128" s="132"/>
      <c r="AX128" s="132"/>
      <c r="AY128" s="132"/>
      <c r="AZ128" s="132"/>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32"/>
      <c r="CW128" s="127"/>
      <c r="CX128" s="127"/>
      <c r="CY128" s="127"/>
      <c r="CZ128" s="127"/>
      <c r="DA128" s="127"/>
      <c r="DB128" s="132"/>
      <c r="DC128" s="127"/>
      <c r="DD128" s="127"/>
      <c r="DE128" s="127"/>
      <c r="DF128" s="127"/>
      <c r="DG128" s="127"/>
      <c r="DH128" s="132"/>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row>
    <row r="129" spans="1:144" s="58" customFormat="1" ht="9.9499999999999993" customHeight="1">
      <c r="A129" s="55" t="s">
        <v>181</v>
      </c>
      <c r="B129" s="56" t="s">
        <v>181</v>
      </c>
      <c r="C129" s="56" t="s">
        <v>181</v>
      </c>
      <c r="D129" s="56" t="s">
        <v>181</v>
      </c>
      <c r="E129" s="56" t="s">
        <v>181</v>
      </c>
      <c r="F129" s="56" t="s">
        <v>181</v>
      </c>
      <c r="G129" s="56" t="s">
        <v>181</v>
      </c>
      <c r="H129" s="56" t="s">
        <v>181</v>
      </c>
      <c r="I129" s="56" t="s">
        <v>181</v>
      </c>
      <c r="J129" s="157" t="s">
        <v>181</v>
      </c>
      <c r="K129" s="157" t="s">
        <v>181</v>
      </c>
      <c r="L129" s="68" t="s">
        <v>181</v>
      </c>
      <c r="M129" s="152" t="s">
        <v>181</v>
      </c>
      <c r="N129" s="152" t="s">
        <v>181</v>
      </c>
      <c r="O129" s="401"/>
      <c r="P129" s="69"/>
      <c r="Q129" s="152"/>
      <c r="R129" s="152"/>
      <c r="S129" s="152"/>
      <c r="T129" s="401"/>
      <c r="U129" s="69"/>
      <c r="V129" s="152"/>
      <c r="W129" s="152"/>
      <c r="X129" s="152"/>
      <c r="Y129" s="401"/>
      <c r="Z129" s="69"/>
      <c r="AA129" s="152"/>
      <c r="AB129" s="152"/>
      <c r="AC129" s="152"/>
      <c r="AD129" s="401"/>
      <c r="AE129" s="69" t="s">
        <v>181</v>
      </c>
      <c r="AF129" s="152" t="s">
        <v>181</v>
      </c>
      <c r="AG129" s="152" t="s">
        <v>181</v>
      </c>
      <c r="AH129" s="152" t="s">
        <v>181</v>
      </c>
      <c r="AI129" s="401" t="s">
        <v>181</v>
      </c>
      <c r="AJ129" s="69" t="s">
        <v>181</v>
      </c>
      <c r="AK129" s="152" t="s">
        <v>181</v>
      </c>
      <c r="AL129" s="152" t="s">
        <v>181</v>
      </c>
      <c r="AM129" s="152" t="s">
        <v>181</v>
      </c>
      <c r="AN129" s="401" t="s">
        <v>181</v>
      </c>
      <c r="AO129" s="75" t="s">
        <v>181</v>
      </c>
      <c r="AP129" s="185" t="s">
        <v>181</v>
      </c>
      <c r="AQ129" s="185" t="s">
        <v>181</v>
      </c>
      <c r="AR129" s="188" t="s">
        <v>181</v>
      </c>
      <c r="AS129" s="729"/>
      <c r="AT129" s="132"/>
      <c r="AU129" s="132"/>
      <c r="AV129" s="132"/>
      <c r="AW129" s="132"/>
      <c r="AX129" s="132"/>
      <c r="AY129" s="132"/>
      <c r="AZ129" s="132"/>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32"/>
      <c r="CW129" s="127"/>
      <c r="CX129" s="127"/>
      <c r="CY129" s="127"/>
      <c r="CZ129" s="127"/>
      <c r="DA129" s="127"/>
      <c r="DB129" s="132"/>
      <c r="DC129" s="127"/>
      <c r="DD129" s="127"/>
      <c r="DE129" s="127"/>
      <c r="DF129" s="127"/>
      <c r="DG129" s="127"/>
      <c r="DH129" s="132"/>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row>
    <row r="130" spans="1:144" s="58" customFormat="1" ht="20.25" customHeight="1">
      <c r="A130" s="55" t="s">
        <v>181</v>
      </c>
      <c r="B130" s="59">
        <v>3</v>
      </c>
      <c r="C130" s="1092" t="s">
        <v>8</v>
      </c>
      <c r="D130" s="1093"/>
      <c r="E130" s="1093"/>
      <c r="F130" s="1093"/>
      <c r="G130" s="1093"/>
      <c r="H130" s="1093"/>
      <c r="I130" s="1093"/>
      <c r="J130" s="1093"/>
      <c r="K130" s="56" t="s">
        <v>181</v>
      </c>
      <c r="L130" s="68" t="s">
        <v>181</v>
      </c>
      <c r="M130" s="152" t="s">
        <v>181</v>
      </c>
      <c r="N130" s="152" t="s">
        <v>181</v>
      </c>
      <c r="O130" s="401"/>
      <c r="P130" s="152"/>
      <c r="Q130" s="68"/>
      <c r="R130" s="152"/>
      <c r="S130" s="152"/>
      <c r="T130" s="401"/>
      <c r="U130" s="152"/>
      <c r="V130" s="68"/>
      <c r="W130" s="152"/>
      <c r="X130" s="152"/>
      <c r="Y130" s="401"/>
      <c r="Z130" s="152"/>
      <c r="AA130" s="68"/>
      <c r="AB130" s="152"/>
      <c r="AC130" s="152"/>
      <c r="AD130" s="401"/>
      <c r="AE130" s="152" t="s">
        <v>181</v>
      </c>
      <c r="AF130" s="68" t="s">
        <v>181</v>
      </c>
      <c r="AG130" s="152" t="s">
        <v>181</v>
      </c>
      <c r="AH130" s="152" t="s">
        <v>181</v>
      </c>
      <c r="AI130" s="401" t="s">
        <v>181</v>
      </c>
      <c r="AJ130" s="152" t="s">
        <v>181</v>
      </c>
      <c r="AK130" s="68" t="s">
        <v>181</v>
      </c>
      <c r="AL130" s="152" t="s">
        <v>181</v>
      </c>
      <c r="AM130" s="152" t="s">
        <v>181</v>
      </c>
      <c r="AN130" s="401" t="s">
        <v>181</v>
      </c>
      <c r="AO130" s="85" t="s">
        <v>181</v>
      </c>
      <c r="AP130" s="187" t="s">
        <v>181</v>
      </c>
      <c r="AQ130" s="185" t="s">
        <v>181</v>
      </c>
      <c r="AR130" s="188" t="s">
        <v>181</v>
      </c>
      <c r="AS130" s="729"/>
      <c r="AT130" s="132" t="s">
        <v>181</v>
      </c>
      <c r="AU130" s="132" t="s">
        <v>181</v>
      </c>
      <c r="AV130" s="132" t="s">
        <v>181</v>
      </c>
      <c r="AW130" s="132" t="s">
        <v>181</v>
      </c>
      <c r="AX130" s="132" t="s">
        <v>181</v>
      </c>
      <c r="AY130" s="132" t="s">
        <v>181</v>
      </c>
      <c r="AZ130" s="132" t="s">
        <v>181</v>
      </c>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32" t="s">
        <v>181</v>
      </c>
      <c r="CW130" s="127"/>
      <c r="CX130" s="127"/>
      <c r="CY130" s="127"/>
      <c r="CZ130" s="127"/>
      <c r="DA130" s="127"/>
      <c r="DB130" s="132" t="s">
        <v>181</v>
      </c>
      <c r="DC130" s="127"/>
      <c r="DD130" s="127"/>
      <c r="DE130" s="127"/>
      <c r="DF130" s="127"/>
      <c r="DG130" s="127"/>
      <c r="DH130" s="132" t="s">
        <v>181</v>
      </c>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row>
    <row r="131" spans="1:144" s="58" customFormat="1" ht="20.25" customHeight="1">
      <c r="A131" s="55" t="s">
        <v>181</v>
      </c>
      <c r="B131" s="56" t="s">
        <v>181</v>
      </c>
      <c r="C131" s="56" t="s">
        <v>181</v>
      </c>
      <c r="D131" s="1090" t="s">
        <v>271</v>
      </c>
      <c r="E131" s="1091"/>
      <c r="F131" s="1091"/>
      <c r="G131" s="1091"/>
      <c r="H131" s="1091"/>
      <c r="I131" s="1091"/>
      <c r="J131" s="1091"/>
      <c r="K131" s="56" t="s">
        <v>181</v>
      </c>
      <c r="L131" s="68" t="s">
        <v>181</v>
      </c>
      <c r="M131" s="152" t="s">
        <v>181</v>
      </c>
      <c r="N131" s="152" t="s">
        <v>181</v>
      </c>
      <c r="O131" s="408"/>
      <c r="P131" s="152"/>
      <c r="Q131" s="68"/>
      <c r="R131" s="152"/>
      <c r="S131" s="152"/>
      <c r="T131" s="408"/>
      <c r="U131" s="152"/>
      <c r="V131" s="68"/>
      <c r="W131" s="152"/>
      <c r="X131" s="152"/>
      <c r="Y131" s="408"/>
      <c r="Z131" s="152"/>
      <c r="AA131" s="68"/>
      <c r="AB131" s="152"/>
      <c r="AC131" s="152"/>
      <c r="AD131" s="408"/>
      <c r="AE131" s="152"/>
      <c r="AF131" s="68"/>
      <c r="AG131" s="152"/>
      <c r="AH131" s="152"/>
      <c r="AI131" s="408"/>
      <c r="AJ131" s="152"/>
      <c r="AK131" s="68"/>
      <c r="AL131" s="152"/>
      <c r="AM131" s="152"/>
      <c r="AN131" s="408"/>
      <c r="AO131" s="85" t="s">
        <v>181</v>
      </c>
      <c r="AP131" s="187" t="s">
        <v>181</v>
      </c>
      <c r="AQ131" s="53">
        <f>SUM(O131:AN131)</f>
        <v>0</v>
      </c>
      <c r="AR131" s="188" t="s">
        <v>181</v>
      </c>
      <c r="AS131" s="729"/>
      <c r="AT131" s="132" t="s">
        <v>181</v>
      </c>
      <c r="AU131" s="132" t="s">
        <v>181</v>
      </c>
      <c r="AV131" s="132" t="s">
        <v>181</v>
      </c>
      <c r="AW131" s="132" t="s">
        <v>181</v>
      </c>
      <c r="AX131" s="132" t="s">
        <v>181</v>
      </c>
      <c r="AY131" s="132" t="s">
        <v>181</v>
      </c>
      <c r="AZ131" s="132" t="s">
        <v>181</v>
      </c>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32" t="s">
        <v>181</v>
      </c>
      <c r="CW131" s="127"/>
      <c r="CX131" s="127"/>
      <c r="CY131" s="127"/>
      <c r="CZ131" s="127"/>
      <c r="DA131" s="127"/>
      <c r="DB131" s="132" t="s">
        <v>181</v>
      </c>
      <c r="DC131" s="127"/>
      <c r="DD131" s="127"/>
      <c r="DE131" s="127"/>
      <c r="DF131" s="127"/>
      <c r="DG131" s="127"/>
      <c r="DH131" s="132" t="s">
        <v>181</v>
      </c>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row>
    <row r="132" spans="1:144" s="58" customFormat="1" ht="20.25" customHeight="1">
      <c r="A132" s="55"/>
      <c r="B132" s="56"/>
      <c r="C132" s="56"/>
      <c r="D132" s="1090" t="s">
        <v>271</v>
      </c>
      <c r="E132" s="1091"/>
      <c r="F132" s="1091"/>
      <c r="G132" s="1091"/>
      <c r="H132" s="1091"/>
      <c r="I132" s="1091"/>
      <c r="J132" s="1091"/>
      <c r="K132" s="56"/>
      <c r="L132" s="68"/>
      <c r="M132" s="152"/>
      <c r="N132" s="152"/>
      <c r="O132" s="408"/>
      <c r="P132" s="152"/>
      <c r="Q132" s="68"/>
      <c r="R132" s="152"/>
      <c r="S132" s="152"/>
      <c r="T132" s="408"/>
      <c r="U132" s="152"/>
      <c r="V132" s="68"/>
      <c r="W132" s="152"/>
      <c r="X132" s="152"/>
      <c r="Y132" s="408"/>
      <c r="Z132" s="152"/>
      <c r="AA132" s="68"/>
      <c r="AB132" s="152"/>
      <c r="AC132" s="152"/>
      <c r="AD132" s="408"/>
      <c r="AE132" s="152"/>
      <c r="AF132" s="68"/>
      <c r="AG132" s="152"/>
      <c r="AH132" s="152"/>
      <c r="AI132" s="408"/>
      <c r="AJ132" s="152"/>
      <c r="AK132" s="68"/>
      <c r="AL132" s="152"/>
      <c r="AM132" s="152"/>
      <c r="AN132" s="408"/>
      <c r="AO132" s="85"/>
      <c r="AP132" s="187"/>
      <c r="AQ132" s="53">
        <f>SUM(O132:AN132)</f>
        <v>0</v>
      </c>
      <c r="AR132" s="188"/>
      <c r="AS132" s="729"/>
      <c r="AT132" s="132" t="s">
        <v>181</v>
      </c>
      <c r="AU132" s="132" t="s">
        <v>181</v>
      </c>
      <c r="AV132" s="132" t="s">
        <v>181</v>
      </c>
      <c r="AW132" s="132" t="s">
        <v>181</v>
      </c>
      <c r="AX132" s="132" t="s">
        <v>181</v>
      </c>
      <c r="AY132" s="132" t="s">
        <v>181</v>
      </c>
      <c r="AZ132" s="132" t="s">
        <v>181</v>
      </c>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32" t="s">
        <v>181</v>
      </c>
      <c r="CW132" s="127"/>
      <c r="CX132" s="127"/>
      <c r="CY132" s="127"/>
      <c r="CZ132" s="127"/>
      <c r="DA132" s="127"/>
      <c r="DB132" s="132" t="s">
        <v>181</v>
      </c>
      <c r="DC132" s="127"/>
      <c r="DD132" s="127"/>
      <c r="DE132" s="127"/>
      <c r="DF132" s="127"/>
      <c r="DG132" s="127"/>
      <c r="DH132" s="132" t="s">
        <v>181</v>
      </c>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row>
    <row r="133" spans="1:144" s="58" customFormat="1" ht="20.25" customHeight="1">
      <c r="A133" s="55"/>
      <c r="B133" s="56"/>
      <c r="C133" s="56"/>
      <c r="D133" s="1090" t="s">
        <v>271</v>
      </c>
      <c r="E133" s="1091"/>
      <c r="F133" s="1091"/>
      <c r="G133" s="1091"/>
      <c r="H133" s="1091"/>
      <c r="I133" s="1091"/>
      <c r="J133" s="1091"/>
      <c r="K133" s="56"/>
      <c r="L133" s="68"/>
      <c r="M133" s="152"/>
      <c r="N133" s="152"/>
      <c r="O133" s="408"/>
      <c r="P133" s="152"/>
      <c r="Q133" s="68"/>
      <c r="R133" s="152"/>
      <c r="S133" s="152"/>
      <c r="T133" s="408"/>
      <c r="U133" s="152"/>
      <c r="V133" s="68"/>
      <c r="W133" s="152"/>
      <c r="X133" s="152"/>
      <c r="Y133" s="408"/>
      <c r="Z133" s="152"/>
      <c r="AA133" s="68"/>
      <c r="AB133" s="152"/>
      <c r="AC133" s="152"/>
      <c r="AD133" s="408"/>
      <c r="AE133" s="152"/>
      <c r="AF133" s="68"/>
      <c r="AG133" s="152"/>
      <c r="AH133" s="152"/>
      <c r="AI133" s="408"/>
      <c r="AJ133" s="152"/>
      <c r="AK133" s="68"/>
      <c r="AL133" s="152"/>
      <c r="AM133" s="152"/>
      <c r="AN133" s="408"/>
      <c r="AO133" s="85"/>
      <c r="AP133" s="187"/>
      <c r="AQ133" s="53">
        <f>SUM(O133:AN133)</f>
        <v>0</v>
      </c>
      <c r="AR133" s="188"/>
      <c r="AS133" s="729"/>
      <c r="AT133" s="132"/>
      <c r="AU133" s="132"/>
      <c r="AV133" s="132"/>
      <c r="AW133" s="132"/>
      <c r="AX133" s="132"/>
      <c r="AY133" s="132"/>
      <c r="AZ133" s="132"/>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32"/>
      <c r="CW133" s="127"/>
      <c r="CX133" s="127"/>
      <c r="CY133" s="127"/>
      <c r="CZ133" s="127"/>
      <c r="DA133" s="127"/>
      <c r="DB133" s="132"/>
      <c r="DC133" s="127"/>
      <c r="DD133" s="127"/>
      <c r="DE133" s="127"/>
      <c r="DF133" s="127"/>
      <c r="DG133" s="127"/>
      <c r="DH133" s="132"/>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row>
    <row r="134" spans="1:144" s="58" customFormat="1" ht="9.9499999999999993" customHeight="1">
      <c r="A134" s="55" t="s">
        <v>181</v>
      </c>
      <c r="B134" s="56" t="s">
        <v>181</v>
      </c>
      <c r="C134" s="56" t="s">
        <v>181</v>
      </c>
      <c r="D134" s="56" t="s">
        <v>181</v>
      </c>
      <c r="E134" s="56" t="s">
        <v>181</v>
      </c>
      <c r="F134" s="56" t="s">
        <v>181</v>
      </c>
      <c r="G134" s="56" t="s">
        <v>181</v>
      </c>
      <c r="H134" s="56" t="s">
        <v>181</v>
      </c>
      <c r="I134" s="56" t="s">
        <v>181</v>
      </c>
      <c r="J134" s="157" t="s">
        <v>181</v>
      </c>
      <c r="K134" s="157" t="s">
        <v>181</v>
      </c>
      <c r="L134" s="68" t="s">
        <v>181</v>
      </c>
      <c r="M134" s="152" t="s">
        <v>181</v>
      </c>
      <c r="N134" s="152" t="s">
        <v>181</v>
      </c>
      <c r="O134" s="401"/>
      <c r="P134" s="69"/>
      <c r="Q134" s="152"/>
      <c r="R134" s="152"/>
      <c r="S134" s="152"/>
      <c r="T134" s="401"/>
      <c r="U134" s="69"/>
      <c r="V134" s="152"/>
      <c r="W134" s="152"/>
      <c r="X134" s="152"/>
      <c r="Y134" s="401"/>
      <c r="Z134" s="69"/>
      <c r="AA134" s="152"/>
      <c r="AB134" s="152"/>
      <c r="AC134" s="152"/>
      <c r="AD134" s="401"/>
      <c r="AE134" s="69" t="s">
        <v>181</v>
      </c>
      <c r="AF134" s="152" t="s">
        <v>181</v>
      </c>
      <c r="AG134" s="152" t="s">
        <v>181</v>
      </c>
      <c r="AH134" s="152" t="s">
        <v>181</v>
      </c>
      <c r="AI134" s="401" t="s">
        <v>181</v>
      </c>
      <c r="AJ134" s="69" t="s">
        <v>181</v>
      </c>
      <c r="AK134" s="152" t="s">
        <v>181</v>
      </c>
      <c r="AL134" s="152" t="s">
        <v>181</v>
      </c>
      <c r="AM134" s="152" t="s">
        <v>181</v>
      </c>
      <c r="AN134" s="401" t="s">
        <v>181</v>
      </c>
      <c r="AO134" s="75" t="s">
        <v>181</v>
      </c>
      <c r="AP134" s="185" t="s">
        <v>181</v>
      </c>
      <c r="AQ134" s="185" t="s">
        <v>181</v>
      </c>
      <c r="AR134" s="188" t="s">
        <v>181</v>
      </c>
      <c r="AS134" s="729"/>
      <c r="AT134" s="132"/>
      <c r="AU134" s="132"/>
      <c r="AV134" s="132"/>
      <c r="AW134" s="132"/>
      <c r="AX134" s="132"/>
      <c r="AY134" s="132"/>
      <c r="AZ134" s="132"/>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32"/>
      <c r="CW134" s="127"/>
      <c r="CX134" s="127"/>
      <c r="CY134" s="127"/>
      <c r="CZ134" s="127"/>
      <c r="DA134" s="127"/>
      <c r="DB134" s="132"/>
      <c r="DC134" s="127"/>
      <c r="DD134" s="127"/>
      <c r="DE134" s="127"/>
      <c r="DF134" s="127"/>
      <c r="DG134" s="127"/>
      <c r="DH134" s="132"/>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row>
    <row r="135" spans="1:144" s="58" customFormat="1" ht="20.25" customHeight="1">
      <c r="A135" s="55" t="s">
        <v>181</v>
      </c>
      <c r="B135" s="59">
        <v>4</v>
      </c>
      <c r="C135" s="1092" t="s">
        <v>6</v>
      </c>
      <c r="D135" s="1093"/>
      <c r="E135" s="1093"/>
      <c r="F135" s="1093"/>
      <c r="G135" s="1093"/>
      <c r="H135" s="1093"/>
      <c r="I135" s="1093"/>
      <c r="J135" s="1093"/>
      <c r="K135" s="56" t="s">
        <v>181</v>
      </c>
      <c r="L135" s="68" t="s">
        <v>181</v>
      </c>
      <c r="M135" s="152" t="s">
        <v>181</v>
      </c>
      <c r="N135" s="152" t="s">
        <v>181</v>
      </c>
      <c r="O135" s="401"/>
      <c r="P135" s="152"/>
      <c r="Q135" s="68"/>
      <c r="R135" s="152"/>
      <c r="S135" s="152"/>
      <c r="T135" s="401"/>
      <c r="U135" s="152"/>
      <c r="V135" s="68"/>
      <c r="W135" s="152"/>
      <c r="X135" s="152"/>
      <c r="Y135" s="401"/>
      <c r="Z135" s="152"/>
      <c r="AA135" s="68"/>
      <c r="AB135" s="152"/>
      <c r="AC135" s="152"/>
      <c r="AD135" s="401"/>
      <c r="AE135" s="152" t="s">
        <v>181</v>
      </c>
      <c r="AF135" s="68" t="s">
        <v>181</v>
      </c>
      <c r="AG135" s="152" t="s">
        <v>181</v>
      </c>
      <c r="AH135" s="152" t="s">
        <v>181</v>
      </c>
      <c r="AI135" s="401" t="s">
        <v>181</v>
      </c>
      <c r="AJ135" s="152" t="s">
        <v>181</v>
      </c>
      <c r="AK135" s="68" t="s">
        <v>181</v>
      </c>
      <c r="AL135" s="152" t="s">
        <v>181</v>
      </c>
      <c r="AM135" s="152" t="s">
        <v>181</v>
      </c>
      <c r="AN135" s="401" t="s">
        <v>181</v>
      </c>
      <c r="AO135" s="85" t="s">
        <v>181</v>
      </c>
      <c r="AP135" s="187" t="s">
        <v>181</v>
      </c>
      <c r="AQ135" s="185" t="s">
        <v>181</v>
      </c>
      <c r="AR135" s="188" t="s">
        <v>181</v>
      </c>
      <c r="AS135" s="729"/>
      <c r="AT135" s="132" t="s">
        <v>181</v>
      </c>
      <c r="AU135" s="132" t="s">
        <v>181</v>
      </c>
      <c r="AV135" s="132" t="s">
        <v>181</v>
      </c>
      <c r="AW135" s="132" t="s">
        <v>181</v>
      </c>
      <c r="AX135" s="132" t="s">
        <v>181</v>
      </c>
      <c r="AY135" s="132" t="s">
        <v>181</v>
      </c>
      <c r="AZ135" s="132" t="s">
        <v>181</v>
      </c>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32" t="s">
        <v>181</v>
      </c>
      <c r="CW135" s="127"/>
      <c r="CX135" s="127"/>
      <c r="CY135" s="127"/>
      <c r="CZ135" s="127"/>
      <c r="DA135" s="127"/>
      <c r="DB135" s="132" t="s">
        <v>181</v>
      </c>
      <c r="DC135" s="127"/>
      <c r="DD135" s="127"/>
      <c r="DE135" s="127"/>
      <c r="DF135" s="127"/>
      <c r="DG135" s="127"/>
      <c r="DH135" s="132" t="s">
        <v>181</v>
      </c>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row>
    <row r="136" spans="1:144" s="58" customFormat="1" ht="20.25" customHeight="1">
      <c r="A136" s="55" t="s">
        <v>181</v>
      </c>
      <c r="B136" s="56" t="s">
        <v>181</v>
      </c>
      <c r="C136" s="56" t="s">
        <v>181</v>
      </c>
      <c r="D136" s="1090" t="s">
        <v>272</v>
      </c>
      <c r="E136" s="1091"/>
      <c r="F136" s="1091"/>
      <c r="G136" s="1091"/>
      <c r="H136" s="1091"/>
      <c r="I136" s="1091"/>
      <c r="J136" s="1091"/>
      <c r="K136" s="56" t="s">
        <v>181</v>
      </c>
      <c r="L136" s="68" t="s">
        <v>181</v>
      </c>
      <c r="M136" s="152" t="s">
        <v>181</v>
      </c>
      <c r="N136" s="152" t="s">
        <v>181</v>
      </c>
      <c r="O136" s="408"/>
      <c r="P136" s="152"/>
      <c r="Q136" s="68"/>
      <c r="R136" s="152"/>
      <c r="S136" s="152"/>
      <c r="T136" s="408"/>
      <c r="U136" s="152"/>
      <c r="V136" s="68"/>
      <c r="W136" s="152"/>
      <c r="X136" s="152"/>
      <c r="Y136" s="408"/>
      <c r="Z136" s="152"/>
      <c r="AA136" s="68"/>
      <c r="AB136" s="152"/>
      <c r="AC136" s="152"/>
      <c r="AD136" s="408"/>
      <c r="AE136" s="152"/>
      <c r="AF136" s="68"/>
      <c r="AG136" s="152"/>
      <c r="AH136" s="152"/>
      <c r="AI136" s="408"/>
      <c r="AJ136" s="152"/>
      <c r="AK136" s="68"/>
      <c r="AL136" s="152"/>
      <c r="AM136" s="152"/>
      <c r="AN136" s="408"/>
      <c r="AO136" s="85" t="s">
        <v>181</v>
      </c>
      <c r="AP136" s="187" t="s">
        <v>181</v>
      </c>
      <c r="AQ136" s="53">
        <f>SUM(O136:AN136)</f>
        <v>0</v>
      </c>
      <c r="AR136" s="188" t="s">
        <v>181</v>
      </c>
      <c r="AS136" s="729"/>
      <c r="AT136" s="132" t="s">
        <v>181</v>
      </c>
      <c r="AU136" s="132" t="s">
        <v>181</v>
      </c>
      <c r="AV136" s="132" t="s">
        <v>181</v>
      </c>
      <c r="AW136" s="132" t="s">
        <v>181</v>
      </c>
      <c r="AX136" s="132" t="s">
        <v>181</v>
      </c>
      <c r="AY136" s="132" t="s">
        <v>181</v>
      </c>
      <c r="AZ136" s="132" t="s">
        <v>181</v>
      </c>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32" t="s">
        <v>181</v>
      </c>
      <c r="CW136" s="127"/>
      <c r="CX136" s="127"/>
      <c r="CY136" s="127"/>
      <c r="CZ136" s="127"/>
      <c r="DA136" s="127"/>
      <c r="DB136" s="132" t="s">
        <v>181</v>
      </c>
      <c r="DC136" s="127"/>
      <c r="DD136" s="127"/>
      <c r="DE136" s="127"/>
      <c r="DF136" s="127"/>
      <c r="DG136" s="127"/>
      <c r="DH136" s="132" t="s">
        <v>181</v>
      </c>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row>
    <row r="137" spans="1:144" s="58" customFormat="1" ht="20.25" customHeight="1">
      <c r="A137" s="55"/>
      <c r="B137" s="56"/>
      <c r="C137" s="56"/>
      <c r="D137" s="1090" t="s">
        <v>273</v>
      </c>
      <c r="E137" s="1091"/>
      <c r="F137" s="1091"/>
      <c r="G137" s="1091"/>
      <c r="H137" s="1091"/>
      <c r="I137" s="1091"/>
      <c r="J137" s="1091"/>
      <c r="K137" s="56"/>
      <c r="L137" s="68"/>
      <c r="M137" s="152"/>
      <c r="N137" s="152"/>
      <c r="O137" s="408"/>
      <c r="P137" s="152"/>
      <c r="Q137" s="68"/>
      <c r="R137" s="152"/>
      <c r="S137" s="152"/>
      <c r="T137" s="408"/>
      <c r="U137" s="152"/>
      <c r="V137" s="68"/>
      <c r="W137" s="152"/>
      <c r="X137" s="152"/>
      <c r="Y137" s="408"/>
      <c r="Z137" s="152"/>
      <c r="AA137" s="68"/>
      <c r="AB137" s="152"/>
      <c r="AC137" s="152"/>
      <c r="AD137" s="408"/>
      <c r="AE137" s="152"/>
      <c r="AF137" s="68"/>
      <c r="AG137" s="152"/>
      <c r="AH137" s="152"/>
      <c r="AI137" s="408"/>
      <c r="AJ137" s="152"/>
      <c r="AK137" s="68"/>
      <c r="AL137" s="152"/>
      <c r="AM137" s="152"/>
      <c r="AN137" s="408"/>
      <c r="AO137" s="85"/>
      <c r="AP137" s="187"/>
      <c r="AQ137" s="53">
        <f>SUM(O137:AN137)</f>
        <v>0</v>
      </c>
      <c r="AR137" s="70"/>
      <c r="AS137" s="729"/>
      <c r="AT137" s="132" t="s">
        <v>181</v>
      </c>
      <c r="AU137" s="132" t="s">
        <v>181</v>
      </c>
      <c r="AV137" s="132" t="s">
        <v>181</v>
      </c>
      <c r="AW137" s="132" t="s">
        <v>181</v>
      </c>
      <c r="AX137" s="132" t="s">
        <v>181</v>
      </c>
      <c r="AY137" s="132" t="s">
        <v>181</v>
      </c>
      <c r="AZ137" s="132" t="s">
        <v>181</v>
      </c>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32" t="s">
        <v>181</v>
      </c>
      <c r="CW137" s="127"/>
      <c r="CX137" s="127"/>
      <c r="CY137" s="127"/>
      <c r="CZ137" s="127"/>
      <c r="DA137" s="127"/>
      <c r="DB137" s="132" t="s">
        <v>181</v>
      </c>
      <c r="DC137" s="127"/>
      <c r="DD137" s="127"/>
      <c r="DE137" s="127"/>
      <c r="DF137" s="127"/>
      <c r="DG137" s="127"/>
      <c r="DH137" s="132" t="s">
        <v>181</v>
      </c>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row>
    <row r="138" spans="1:144" s="58" customFormat="1" ht="20.25" customHeight="1">
      <c r="A138" s="55"/>
      <c r="B138" s="56"/>
      <c r="C138" s="56"/>
      <c r="D138" s="1090" t="s">
        <v>273</v>
      </c>
      <c r="E138" s="1091"/>
      <c r="F138" s="1091"/>
      <c r="G138" s="1091"/>
      <c r="H138" s="1091"/>
      <c r="I138" s="1091"/>
      <c r="J138" s="1091"/>
      <c r="K138" s="56"/>
      <c r="L138" s="68"/>
      <c r="M138" s="152"/>
      <c r="N138" s="152"/>
      <c r="O138" s="408"/>
      <c r="P138" s="152"/>
      <c r="Q138" s="68"/>
      <c r="R138" s="152"/>
      <c r="S138" s="152"/>
      <c r="T138" s="408"/>
      <c r="U138" s="152"/>
      <c r="V138" s="68"/>
      <c r="W138" s="152"/>
      <c r="X138" s="152"/>
      <c r="Y138" s="408"/>
      <c r="Z138" s="152"/>
      <c r="AA138" s="68"/>
      <c r="AB138" s="152"/>
      <c r="AC138" s="152"/>
      <c r="AD138" s="408"/>
      <c r="AE138" s="152"/>
      <c r="AF138" s="68"/>
      <c r="AG138" s="152"/>
      <c r="AH138" s="152"/>
      <c r="AI138" s="408"/>
      <c r="AJ138" s="152"/>
      <c r="AK138" s="68"/>
      <c r="AL138" s="152"/>
      <c r="AM138" s="152"/>
      <c r="AN138" s="408"/>
      <c r="AO138" s="85"/>
      <c r="AP138" s="187"/>
      <c r="AQ138" s="53">
        <f>SUM(O138:AN138)</f>
        <v>0</v>
      </c>
      <c r="AR138" s="70"/>
      <c r="AS138" s="729"/>
      <c r="AT138" s="132"/>
      <c r="AU138" s="132"/>
      <c r="AV138" s="132"/>
      <c r="AW138" s="132"/>
      <c r="AX138" s="132"/>
      <c r="AY138" s="132"/>
      <c r="AZ138" s="132"/>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32"/>
      <c r="CW138" s="127"/>
      <c r="CX138" s="127"/>
      <c r="CY138" s="127"/>
      <c r="CZ138" s="127"/>
      <c r="DA138" s="127"/>
      <c r="DB138" s="132"/>
      <c r="DC138" s="127"/>
      <c r="DD138" s="127"/>
      <c r="DE138" s="127"/>
      <c r="DF138" s="127"/>
      <c r="DG138" s="127"/>
      <c r="DH138" s="132"/>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row>
    <row r="139" spans="1:144" s="58" customFormat="1" ht="9.9499999999999993" customHeight="1" thickBot="1">
      <c r="A139" s="55"/>
      <c r="B139" s="56" t="s">
        <v>181</v>
      </c>
      <c r="C139" s="56" t="s">
        <v>181</v>
      </c>
      <c r="D139" s="56" t="s">
        <v>181</v>
      </c>
      <c r="E139" s="56" t="s">
        <v>181</v>
      </c>
      <c r="F139" s="56" t="s">
        <v>181</v>
      </c>
      <c r="G139" s="56" t="s">
        <v>181</v>
      </c>
      <c r="H139" s="56" t="s">
        <v>181</v>
      </c>
      <c r="I139" s="56" t="s">
        <v>181</v>
      </c>
      <c r="J139" s="157" t="s">
        <v>181</v>
      </c>
      <c r="K139" s="157" t="s">
        <v>181</v>
      </c>
      <c r="L139" s="68" t="s">
        <v>181</v>
      </c>
      <c r="M139" s="152" t="s">
        <v>181</v>
      </c>
      <c r="N139" s="152" t="s">
        <v>181</v>
      </c>
      <c r="O139" s="401" t="s">
        <v>181</v>
      </c>
      <c r="P139" s="69" t="s">
        <v>181</v>
      </c>
      <c r="Q139" s="152" t="s">
        <v>181</v>
      </c>
      <c r="R139" s="152" t="s">
        <v>181</v>
      </c>
      <c r="S139" s="152" t="s">
        <v>181</v>
      </c>
      <c r="T139" s="401" t="s">
        <v>181</v>
      </c>
      <c r="U139" s="69" t="s">
        <v>181</v>
      </c>
      <c r="V139" s="152" t="s">
        <v>181</v>
      </c>
      <c r="W139" s="152" t="s">
        <v>181</v>
      </c>
      <c r="X139" s="152" t="s">
        <v>181</v>
      </c>
      <c r="Y139" s="401" t="s">
        <v>181</v>
      </c>
      <c r="Z139" s="69" t="s">
        <v>181</v>
      </c>
      <c r="AA139" s="152" t="s">
        <v>181</v>
      </c>
      <c r="AB139" s="152" t="s">
        <v>181</v>
      </c>
      <c r="AC139" s="152" t="s">
        <v>181</v>
      </c>
      <c r="AD139" s="401" t="s">
        <v>181</v>
      </c>
      <c r="AE139" s="69" t="s">
        <v>181</v>
      </c>
      <c r="AF139" s="152" t="s">
        <v>181</v>
      </c>
      <c r="AG139" s="152" t="s">
        <v>181</v>
      </c>
      <c r="AH139" s="152" t="s">
        <v>181</v>
      </c>
      <c r="AI139" s="401" t="s">
        <v>181</v>
      </c>
      <c r="AJ139" s="69" t="s">
        <v>181</v>
      </c>
      <c r="AK139" s="152" t="s">
        <v>181</v>
      </c>
      <c r="AL139" s="152" t="s">
        <v>181</v>
      </c>
      <c r="AM139" s="152" t="s">
        <v>181</v>
      </c>
      <c r="AN139" s="401" t="s">
        <v>181</v>
      </c>
      <c r="AO139" s="75" t="s">
        <v>181</v>
      </c>
      <c r="AP139" s="185" t="s">
        <v>181</v>
      </c>
      <c r="AQ139" s="185" t="s">
        <v>181</v>
      </c>
      <c r="AR139" s="188" t="s">
        <v>181</v>
      </c>
      <c r="AS139" s="729"/>
      <c r="AT139" s="132"/>
      <c r="AU139" s="132"/>
      <c r="AV139" s="132"/>
      <c r="AW139" s="132"/>
      <c r="AX139" s="132"/>
      <c r="AY139" s="132"/>
      <c r="AZ139" s="132"/>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32"/>
      <c r="CW139" s="127"/>
      <c r="CX139" s="127"/>
      <c r="CY139" s="127"/>
      <c r="CZ139" s="127"/>
      <c r="DA139" s="127"/>
      <c r="DB139" s="132"/>
      <c r="DC139" s="127"/>
      <c r="DD139" s="127"/>
      <c r="DE139" s="127"/>
      <c r="DF139" s="127"/>
      <c r="DG139" s="127"/>
      <c r="DH139" s="132"/>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row>
    <row r="140" spans="1:144" s="58" customFormat="1" ht="20.25" customHeight="1" thickBot="1">
      <c r="A140" s="55"/>
      <c r="B140" s="56" t="s">
        <v>181</v>
      </c>
      <c r="C140" s="56" t="s">
        <v>181</v>
      </c>
      <c r="D140" s="56" t="s">
        <v>181</v>
      </c>
      <c r="E140" s="56" t="s">
        <v>181</v>
      </c>
      <c r="F140" s="56" t="s">
        <v>181</v>
      </c>
      <c r="G140" s="56" t="s">
        <v>181</v>
      </c>
      <c r="H140" s="56" t="s">
        <v>181</v>
      </c>
      <c r="I140" s="56" t="s">
        <v>181</v>
      </c>
      <c r="J140" s="56" t="s">
        <v>181</v>
      </c>
      <c r="K140" s="56" t="s">
        <v>181</v>
      </c>
      <c r="L140" s="68" t="s">
        <v>181</v>
      </c>
      <c r="M140" s="152" t="s">
        <v>181</v>
      </c>
      <c r="N140" s="152" t="s">
        <v>181</v>
      </c>
      <c r="O140" s="409">
        <f>SUM(O121:O138)</f>
        <v>0</v>
      </c>
      <c r="P140" s="152" t="s">
        <v>181</v>
      </c>
      <c r="Q140" s="68" t="s">
        <v>181</v>
      </c>
      <c r="R140" s="152" t="s">
        <v>181</v>
      </c>
      <c r="S140" s="152" t="s">
        <v>181</v>
      </c>
      <c r="T140" s="409">
        <f>SUM(T121:T138)</f>
        <v>0</v>
      </c>
      <c r="U140" s="152" t="s">
        <v>181</v>
      </c>
      <c r="V140" s="68" t="s">
        <v>181</v>
      </c>
      <c r="W140" s="152" t="s">
        <v>181</v>
      </c>
      <c r="X140" s="152" t="s">
        <v>181</v>
      </c>
      <c r="Y140" s="409">
        <f>SUM(Y121:Y138)</f>
        <v>0</v>
      </c>
      <c r="Z140" s="152" t="s">
        <v>181</v>
      </c>
      <c r="AA140" s="68" t="s">
        <v>181</v>
      </c>
      <c r="AB140" s="152" t="s">
        <v>181</v>
      </c>
      <c r="AC140" s="152" t="s">
        <v>181</v>
      </c>
      <c r="AD140" s="409">
        <f>SUM(AD121:AD138)</f>
        <v>0</v>
      </c>
      <c r="AE140" s="152" t="s">
        <v>181</v>
      </c>
      <c r="AF140" s="68" t="s">
        <v>181</v>
      </c>
      <c r="AG140" s="152" t="s">
        <v>181</v>
      </c>
      <c r="AH140" s="152" t="s">
        <v>181</v>
      </c>
      <c r="AI140" s="409">
        <f>SUM(AI121:AI138)</f>
        <v>0</v>
      </c>
      <c r="AJ140" s="152" t="s">
        <v>181</v>
      </c>
      <c r="AK140" s="68" t="s">
        <v>181</v>
      </c>
      <c r="AL140" s="152" t="s">
        <v>181</v>
      </c>
      <c r="AM140" s="152" t="s">
        <v>181</v>
      </c>
      <c r="AN140" s="409">
        <f>SUM(AN121:AN138)</f>
        <v>0</v>
      </c>
      <c r="AO140" s="85" t="s">
        <v>181</v>
      </c>
      <c r="AP140" s="187" t="s">
        <v>181</v>
      </c>
      <c r="AQ140" s="54">
        <f>SUM(O140:AN140)</f>
        <v>0</v>
      </c>
      <c r="AR140" s="188" t="s">
        <v>181</v>
      </c>
      <c r="AS140" s="729"/>
      <c r="AT140" s="132" t="s">
        <v>181</v>
      </c>
      <c r="AU140" s="132" t="s">
        <v>181</v>
      </c>
      <c r="AV140" s="132" t="s">
        <v>181</v>
      </c>
      <c r="AW140" s="132" t="s">
        <v>181</v>
      </c>
      <c r="AX140" s="132" t="s">
        <v>181</v>
      </c>
      <c r="AY140" s="132" t="s">
        <v>181</v>
      </c>
      <c r="AZ140" s="132" t="s">
        <v>181</v>
      </c>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32" t="s">
        <v>181</v>
      </c>
      <c r="CW140" s="127"/>
      <c r="CX140" s="127"/>
      <c r="CY140" s="127"/>
      <c r="CZ140" s="127"/>
      <c r="DA140" s="127"/>
      <c r="DB140" s="132" t="s">
        <v>181</v>
      </c>
      <c r="DC140" s="127"/>
      <c r="DD140" s="127"/>
      <c r="DE140" s="127"/>
      <c r="DF140" s="127"/>
      <c r="DG140" s="127"/>
      <c r="DH140" s="132" t="s">
        <v>181</v>
      </c>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row>
    <row r="141" spans="1:144" s="58" customFormat="1" ht="9.9499999999999993" customHeight="1" thickBot="1">
      <c r="A141" s="55"/>
      <c r="B141" s="56" t="s">
        <v>181</v>
      </c>
      <c r="C141" s="56" t="s">
        <v>181</v>
      </c>
      <c r="D141" s="56" t="s">
        <v>181</v>
      </c>
      <c r="E141" s="56" t="s">
        <v>181</v>
      </c>
      <c r="F141" s="56" t="s">
        <v>181</v>
      </c>
      <c r="G141" s="56" t="s">
        <v>181</v>
      </c>
      <c r="H141" s="56" t="s">
        <v>181</v>
      </c>
      <c r="I141" s="56" t="s">
        <v>181</v>
      </c>
      <c r="J141" s="56" t="s">
        <v>181</v>
      </c>
      <c r="K141" s="56" t="s">
        <v>181</v>
      </c>
      <c r="L141" s="68" t="s">
        <v>181</v>
      </c>
      <c r="M141" s="152" t="s">
        <v>181</v>
      </c>
      <c r="N141" s="152" t="s">
        <v>181</v>
      </c>
      <c r="O141" s="401" t="s">
        <v>181</v>
      </c>
      <c r="P141" s="152" t="s">
        <v>181</v>
      </c>
      <c r="Q141" s="68" t="s">
        <v>181</v>
      </c>
      <c r="R141" s="152" t="s">
        <v>181</v>
      </c>
      <c r="S141" s="152" t="s">
        <v>181</v>
      </c>
      <c r="T141" s="401" t="s">
        <v>181</v>
      </c>
      <c r="U141" s="152" t="s">
        <v>181</v>
      </c>
      <c r="V141" s="68" t="s">
        <v>181</v>
      </c>
      <c r="W141" s="152" t="s">
        <v>181</v>
      </c>
      <c r="X141" s="152" t="s">
        <v>181</v>
      </c>
      <c r="Y141" s="401" t="s">
        <v>181</v>
      </c>
      <c r="Z141" s="152" t="s">
        <v>181</v>
      </c>
      <c r="AA141" s="68" t="s">
        <v>181</v>
      </c>
      <c r="AB141" s="152" t="s">
        <v>181</v>
      </c>
      <c r="AC141" s="152" t="s">
        <v>181</v>
      </c>
      <c r="AD141" s="401" t="s">
        <v>181</v>
      </c>
      <c r="AE141" s="152" t="s">
        <v>181</v>
      </c>
      <c r="AF141" s="68" t="s">
        <v>181</v>
      </c>
      <c r="AG141" s="152" t="s">
        <v>181</v>
      </c>
      <c r="AH141" s="152" t="s">
        <v>181</v>
      </c>
      <c r="AI141" s="401" t="s">
        <v>181</v>
      </c>
      <c r="AJ141" s="152" t="s">
        <v>181</v>
      </c>
      <c r="AK141" s="68" t="s">
        <v>181</v>
      </c>
      <c r="AL141" s="152" t="s">
        <v>181</v>
      </c>
      <c r="AM141" s="152" t="s">
        <v>181</v>
      </c>
      <c r="AN141" s="401" t="s">
        <v>181</v>
      </c>
      <c r="AO141" s="85" t="s">
        <v>181</v>
      </c>
      <c r="AP141" s="187" t="s">
        <v>181</v>
      </c>
      <c r="AQ141" s="185" t="s">
        <v>181</v>
      </c>
      <c r="AR141" s="188" t="s">
        <v>181</v>
      </c>
      <c r="AS141" s="729"/>
      <c r="AT141" s="132" t="s">
        <v>181</v>
      </c>
      <c r="AU141" s="132" t="s">
        <v>181</v>
      </c>
      <c r="AV141" s="132" t="s">
        <v>181</v>
      </c>
      <c r="AW141" s="132" t="s">
        <v>181</v>
      </c>
      <c r="AX141" s="132" t="s">
        <v>181</v>
      </c>
      <c r="AY141" s="132" t="s">
        <v>181</v>
      </c>
      <c r="AZ141" s="132" t="s">
        <v>181</v>
      </c>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32" t="s">
        <v>181</v>
      </c>
      <c r="CW141" s="127"/>
      <c r="CX141" s="127"/>
      <c r="CY141" s="127"/>
      <c r="CZ141" s="127"/>
      <c r="DA141" s="127"/>
      <c r="DB141" s="132" t="s">
        <v>181</v>
      </c>
      <c r="DC141" s="127"/>
      <c r="DD141" s="127"/>
      <c r="DE141" s="127"/>
      <c r="DF141" s="127"/>
      <c r="DG141" s="127"/>
      <c r="DH141" s="132" t="s">
        <v>181</v>
      </c>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row>
    <row r="142" spans="1:144" s="58" customFormat="1" ht="20.25" customHeight="1" thickBot="1">
      <c r="A142" s="55"/>
      <c r="B142" s="56"/>
      <c r="C142" s="56" t="s">
        <v>181</v>
      </c>
      <c r="D142" s="56"/>
      <c r="E142" s="56"/>
      <c r="F142" s="1116" t="s">
        <v>249</v>
      </c>
      <c r="G142" s="1117"/>
      <c r="H142" s="1117"/>
      <c r="I142" s="1117"/>
      <c r="J142" s="1117"/>
      <c r="K142" s="56"/>
      <c r="L142" s="68"/>
      <c r="M142" s="152"/>
      <c r="N142" s="152"/>
      <c r="O142" s="417"/>
      <c r="P142" s="418"/>
      <c r="Q142" s="419"/>
      <c r="R142" s="418"/>
      <c r="S142" s="418"/>
      <c r="T142" s="417"/>
      <c r="U142" s="418"/>
      <c r="V142" s="419"/>
      <c r="W142" s="418"/>
      <c r="X142" s="418"/>
      <c r="Y142" s="417"/>
      <c r="Z142" s="418"/>
      <c r="AA142" s="419"/>
      <c r="AB142" s="418"/>
      <c r="AC142" s="418"/>
      <c r="AD142" s="417"/>
      <c r="AE142" s="418"/>
      <c r="AF142" s="419"/>
      <c r="AG142" s="418"/>
      <c r="AH142" s="418"/>
      <c r="AI142" s="417"/>
      <c r="AJ142" s="418"/>
      <c r="AK142" s="419"/>
      <c r="AL142" s="418"/>
      <c r="AM142" s="418"/>
      <c r="AN142" s="417">
        <v>0</v>
      </c>
      <c r="AO142" s="159"/>
      <c r="AP142" s="202"/>
      <c r="AQ142" s="107">
        <f>SUM(O142:AN142)</f>
        <v>0</v>
      </c>
      <c r="AR142" s="203"/>
      <c r="AS142" s="729"/>
      <c r="AT142" s="132" t="s">
        <v>181</v>
      </c>
      <c r="AU142" s="132" t="s">
        <v>181</v>
      </c>
      <c r="AV142" s="132" t="s">
        <v>181</v>
      </c>
      <c r="AW142" s="132" t="s">
        <v>181</v>
      </c>
      <c r="AX142" s="132" t="s">
        <v>181</v>
      </c>
      <c r="AY142" s="132" t="s">
        <v>181</v>
      </c>
      <c r="AZ142" s="132" t="s">
        <v>181</v>
      </c>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32" t="s">
        <v>181</v>
      </c>
      <c r="CW142" s="127"/>
      <c r="CX142" s="127"/>
      <c r="CY142" s="127"/>
      <c r="CZ142" s="127"/>
      <c r="DA142" s="127"/>
      <c r="DB142" s="132" t="s">
        <v>181</v>
      </c>
      <c r="DC142" s="127"/>
      <c r="DD142" s="127"/>
      <c r="DE142" s="127"/>
      <c r="DF142" s="127"/>
      <c r="DG142" s="127"/>
      <c r="DH142" s="132" t="s">
        <v>181</v>
      </c>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row>
    <row r="143" spans="1:144" s="58" customFormat="1" ht="9.9499999999999993" customHeight="1" thickBot="1">
      <c r="A143" s="61"/>
      <c r="B143" s="62" t="s">
        <v>181</v>
      </c>
      <c r="C143" s="62" t="s">
        <v>181</v>
      </c>
      <c r="D143" s="62" t="s">
        <v>181</v>
      </c>
      <c r="E143" s="62" t="s">
        <v>181</v>
      </c>
      <c r="F143" s="62" t="s">
        <v>181</v>
      </c>
      <c r="G143" s="62" t="s">
        <v>181</v>
      </c>
      <c r="H143" s="62" t="s">
        <v>181</v>
      </c>
      <c r="I143" s="62" t="s">
        <v>181</v>
      </c>
      <c r="J143" s="62" t="s">
        <v>181</v>
      </c>
      <c r="K143" s="62" t="s">
        <v>181</v>
      </c>
      <c r="L143" s="79" t="s">
        <v>181</v>
      </c>
      <c r="M143" s="80" t="s">
        <v>181</v>
      </c>
      <c r="N143" s="80" t="s">
        <v>181</v>
      </c>
      <c r="O143" s="403" t="s">
        <v>181</v>
      </c>
      <c r="P143" s="80" t="s">
        <v>181</v>
      </c>
      <c r="Q143" s="79" t="s">
        <v>181</v>
      </c>
      <c r="R143" s="80" t="s">
        <v>181</v>
      </c>
      <c r="S143" s="80" t="s">
        <v>181</v>
      </c>
      <c r="T143" s="403" t="s">
        <v>181</v>
      </c>
      <c r="U143" s="80" t="s">
        <v>181</v>
      </c>
      <c r="V143" s="79" t="s">
        <v>181</v>
      </c>
      <c r="W143" s="80" t="s">
        <v>181</v>
      </c>
      <c r="X143" s="80" t="s">
        <v>181</v>
      </c>
      <c r="Y143" s="403" t="s">
        <v>181</v>
      </c>
      <c r="Z143" s="80" t="s">
        <v>181</v>
      </c>
      <c r="AA143" s="79" t="s">
        <v>181</v>
      </c>
      <c r="AB143" s="80" t="s">
        <v>181</v>
      </c>
      <c r="AC143" s="80" t="s">
        <v>181</v>
      </c>
      <c r="AD143" s="403" t="s">
        <v>181</v>
      </c>
      <c r="AE143" s="80" t="s">
        <v>181</v>
      </c>
      <c r="AF143" s="79" t="s">
        <v>181</v>
      </c>
      <c r="AG143" s="80" t="s">
        <v>181</v>
      </c>
      <c r="AH143" s="80" t="s">
        <v>181</v>
      </c>
      <c r="AI143" s="403" t="s">
        <v>181</v>
      </c>
      <c r="AJ143" s="80" t="s">
        <v>181</v>
      </c>
      <c r="AK143" s="79" t="s">
        <v>181</v>
      </c>
      <c r="AL143" s="80" t="s">
        <v>181</v>
      </c>
      <c r="AM143" s="80" t="s">
        <v>181</v>
      </c>
      <c r="AN143" s="403" t="s">
        <v>181</v>
      </c>
      <c r="AO143" s="81" t="s">
        <v>181</v>
      </c>
      <c r="AP143" s="197" t="s">
        <v>181</v>
      </c>
      <c r="AQ143" s="186" t="s">
        <v>181</v>
      </c>
      <c r="AR143" s="189" t="s">
        <v>181</v>
      </c>
      <c r="AS143" s="732"/>
      <c r="AT143" s="172"/>
      <c r="AU143" s="172"/>
      <c r="AV143" s="172"/>
      <c r="AW143" s="172"/>
      <c r="AX143" s="172"/>
      <c r="AY143" s="132"/>
      <c r="AZ143" s="132"/>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32"/>
      <c r="CW143" s="127"/>
      <c r="CX143" s="127"/>
      <c r="CY143" s="127"/>
      <c r="CZ143" s="127"/>
      <c r="DA143" s="127"/>
      <c r="DB143" s="132"/>
      <c r="DC143" s="127"/>
      <c r="DD143" s="127"/>
      <c r="DE143" s="127"/>
      <c r="DF143" s="127"/>
      <c r="DG143" s="127"/>
      <c r="DH143" s="132"/>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row>
    <row r="144" spans="1:144" s="58" customFormat="1" ht="9.9499999999999993" customHeight="1">
      <c r="A144" s="55"/>
      <c r="B144" s="84" t="s">
        <v>181</v>
      </c>
      <c r="C144" s="84" t="s">
        <v>181</v>
      </c>
      <c r="D144" s="84" t="s">
        <v>181</v>
      </c>
      <c r="E144" s="56" t="s">
        <v>181</v>
      </c>
      <c r="F144" s="56" t="s">
        <v>181</v>
      </c>
      <c r="G144" s="56" t="s">
        <v>181</v>
      </c>
      <c r="H144" s="56" t="s">
        <v>181</v>
      </c>
      <c r="I144" s="56" t="s">
        <v>181</v>
      </c>
      <c r="J144" s="56" t="s">
        <v>181</v>
      </c>
      <c r="K144" s="56" t="s">
        <v>181</v>
      </c>
      <c r="L144" s="68" t="s">
        <v>181</v>
      </c>
      <c r="M144" s="152" t="s">
        <v>181</v>
      </c>
      <c r="N144" s="152" t="s">
        <v>181</v>
      </c>
      <c r="O144" s="401" t="s">
        <v>181</v>
      </c>
      <c r="P144" s="152" t="s">
        <v>181</v>
      </c>
      <c r="Q144" s="68" t="s">
        <v>181</v>
      </c>
      <c r="R144" s="152" t="s">
        <v>181</v>
      </c>
      <c r="S144" s="152" t="s">
        <v>181</v>
      </c>
      <c r="T144" s="401" t="s">
        <v>181</v>
      </c>
      <c r="U144" s="152" t="s">
        <v>181</v>
      </c>
      <c r="V144" s="68" t="s">
        <v>181</v>
      </c>
      <c r="W144" s="152" t="s">
        <v>181</v>
      </c>
      <c r="X144" s="152" t="s">
        <v>181</v>
      </c>
      <c r="Y144" s="401" t="s">
        <v>181</v>
      </c>
      <c r="Z144" s="152" t="s">
        <v>181</v>
      </c>
      <c r="AA144" s="68" t="s">
        <v>181</v>
      </c>
      <c r="AB144" s="152" t="s">
        <v>181</v>
      </c>
      <c r="AC144" s="152" t="s">
        <v>181</v>
      </c>
      <c r="AD144" s="401" t="s">
        <v>181</v>
      </c>
      <c r="AE144" s="152" t="s">
        <v>181</v>
      </c>
      <c r="AF144" s="68" t="s">
        <v>181</v>
      </c>
      <c r="AG144" s="152" t="s">
        <v>181</v>
      </c>
      <c r="AH144" s="152" t="s">
        <v>181</v>
      </c>
      <c r="AI144" s="401" t="s">
        <v>181</v>
      </c>
      <c r="AJ144" s="152" t="s">
        <v>181</v>
      </c>
      <c r="AK144" s="68" t="s">
        <v>181</v>
      </c>
      <c r="AL144" s="152" t="s">
        <v>181</v>
      </c>
      <c r="AM144" s="152" t="s">
        <v>181</v>
      </c>
      <c r="AN144" s="401" t="s">
        <v>181</v>
      </c>
      <c r="AO144" s="85" t="s">
        <v>181</v>
      </c>
      <c r="AP144" s="187" t="s">
        <v>181</v>
      </c>
      <c r="AQ144" s="185" t="s">
        <v>181</v>
      </c>
      <c r="AR144" s="188" t="s">
        <v>181</v>
      </c>
      <c r="AS144" s="729"/>
      <c r="AT144" s="132" t="s">
        <v>181</v>
      </c>
      <c r="AU144" s="132" t="s">
        <v>181</v>
      </c>
      <c r="AV144" s="132" t="s">
        <v>181</v>
      </c>
      <c r="AW144" s="132" t="s">
        <v>181</v>
      </c>
      <c r="AX144" s="132" t="s">
        <v>181</v>
      </c>
      <c r="AY144" s="132" t="s">
        <v>181</v>
      </c>
      <c r="AZ144" s="132" t="s">
        <v>181</v>
      </c>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32" t="s">
        <v>181</v>
      </c>
      <c r="CW144" s="127"/>
      <c r="CX144" s="127"/>
      <c r="CY144" s="127"/>
      <c r="CZ144" s="127"/>
      <c r="DA144" s="127"/>
      <c r="DB144" s="132" t="s">
        <v>181</v>
      </c>
      <c r="DC144" s="127"/>
      <c r="DD144" s="127"/>
      <c r="DE144" s="127"/>
      <c r="DF144" s="127"/>
      <c r="DG144" s="127"/>
      <c r="DH144" s="132" t="s">
        <v>181</v>
      </c>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row>
    <row r="145" spans="1:144" s="58" customFormat="1" ht="20.25" customHeight="1">
      <c r="A145" s="55"/>
      <c r="B145" s="56" t="s">
        <v>210</v>
      </c>
      <c r="C145" s="56"/>
      <c r="D145" s="56"/>
      <c r="E145" s="56" t="s">
        <v>181</v>
      </c>
      <c r="F145" s="56" t="s">
        <v>181</v>
      </c>
      <c r="G145" s="56" t="s">
        <v>181</v>
      </c>
      <c r="H145" s="56" t="s">
        <v>181</v>
      </c>
      <c r="I145" s="56" t="s">
        <v>181</v>
      </c>
      <c r="J145" s="56" t="s">
        <v>181</v>
      </c>
      <c r="K145" s="56" t="s">
        <v>181</v>
      </c>
      <c r="L145" s="68" t="s">
        <v>181</v>
      </c>
      <c r="M145" s="152" t="s">
        <v>181</v>
      </c>
      <c r="N145" s="152" t="s">
        <v>181</v>
      </c>
      <c r="O145" s="401" t="s">
        <v>181</v>
      </c>
      <c r="P145" s="152" t="s">
        <v>181</v>
      </c>
      <c r="Q145" s="68" t="s">
        <v>181</v>
      </c>
      <c r="R145" s="152" t="s">
        <v>181</v>
      </c>
      <c r="S145" s="152" t="s">
        <v>181</v>
      </c>
      <c r="T145" s="401" t="s">
        <v>181</v>
      </c>
      <c r="U145" s="152" t="s">
        <v>181</v>
      </c>
      <c r="V145" s="68" t="s">
        <v>181</v>
      </c>
      <c r="W145" s="152" t="s">
        <v>181</v>
      </c>
      <c r="X145" s="152" t="s">
        <v>181</v>
      </c>
      <c r="Y145" s="401" t="s">
        <v>181</v>
      </c>
      <c r="Z145" s="152" t="s">
        <v>181</v>
      </c>
      <c r="AA145" s="68" t="s">
        <v>181</v>
      </c>
      <c r="AB145" s="152" t="s">
        <v>181</v>
      </c>
      <c r="AC145" s="152" t="s">
        <v>181</v>
      </c>
      <c r="AD145" s="401" t="s">
        <v>181</v>
      </c>
      <c r="AE145" s="152" t="s">
        <v>181</v>
      </c>
      <c r="AF145" s="68" t="s">
        <v>181</v>
      </c>
      <c r="AG145" s="152" t="s">
        <v>181</v>
      </c>
      <c r="AH145" s="152" t="s">
        <v>181</v>
      </c>
      <c r="AI145" s="401" t="s">
        <v>181</v>
      </c>
      <c r="AJ145" s="152" t="s">
        <v>181</v>
      </c>
      <c r="AK145" s="68" t="s">
        <v>181</v>
      </c>
      <c r="AL145" s="152" t="s">
        <v>181</v>
      </c>
      <c r="AM145" s="152" t="s">
        <v>181</v>
      </c>
      <c r="AN145" s="401" t="s">
        <v>181</v>
      </c>
      <c r="AO145" s="85" t="s">
        <v>181</v>
      </c>
      <c r="AP145" s="187" t="s">
        <v>181</v>
      </c>
      <c r="AQ145" s="192" t="s">
        <v>181</v>
      </c>
      <c r="AR145" s="188" t="s">
        <v>181</v>
      </c>
      <c r="AS145" s="729"/>
      <c r="AT145" s="132" t="s">
        <v>181</v>
      </c>
      <c r="AU145" s="132" t="s">
        <v>181</v>
      </c>
      <c r="AV145" s="132" t="s">
        <v>181</v>
      </c>
      <c r="AW145" s="132" t="s">
        <v>181</v>
      </c>
      <c r="AX145" s="132" t="s">
        <v>181</v>
      </c>
      <c r="AY145" s="132" t="s">
        <v>181</v>
      </c>
      <c r="AZ145" s="132" t="s">
        <v>181</v>
      </c>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32" t="s">
        <v>181</v>
      </c>
      <c r="CW145" s="127"/>
      <c r="CX145" s="127"/>
      <c r="CY145" s="127"/>
      <c r="CZ145" s="127"/>
      <c r="DA145" s="127"/>
      <c r="DB145" s="132" t="s">
        <v>181</v>
      </c>
      <c r="DC145" s="127"/>
      <c r="DD145" s="127"/>
      <c r="DE145" s="127"/>
      <c r="DF145" s="127"/>
      <c r="DG145" s="127"/>
      <c r="DH145" s="132" t="s">
        <v>181</v>
      </c>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row>
    <row r="146" spans="1:144" s="58" customFormat="1" ht="20.25" customHeight="1">
      <c r="A146" s="55" t="s">
        <v>181</v>
      </c>
      <c r="B146" s="56">
        <v>1</v>
      </c>
      <c r="C146" s="1118" t="s">
        <v>9</v>
      </c>
      <c r="D146" s="1123"/>
      <c r="E146" s="1123"/>
      <c r="F146" s="1123"/>
      <c r="G146" s="1123"/>
      <c r="H146" s="1123"/>
      <c r="I146" s="1123"/>
      <c r="J146" s="1123"/>
      <c r="K146" s="56" t="s">
        <v>181</v>
      </c>
      <c r="L146" s="68" t="s">
        <v>181</v>
      </c>
      <c r="M146" s="152" t="s">
        <v>181</v>
      </c>
      <c r="N146" s="152" t="s">
        <v>181</v>
      </c>
      <c r="O146" s="401" t="s">
        <v>181</v>
      </c>
      <c r="P146" s="152" t="s">
        <v>181</v>
      </c>
      <c r="Q146" s="68" t="s">
        <v>181</v>
      </c>
      <c r="R146" s="152" t="s">
        <v>181</v>
      </c>
      <c r="S146" s="152" t="s">
        <v>181</v>
      </c>
      <c r="T146" s="401" t="s">
        <v>181</v>
      </c>
      <c r="U146" s="152" t="s">
        <v>181</v>
      </c>
      <c r="V146" s="68" t="s">
        <v>181</v>
      </c>
      <c r="W146" s="152" t="s">
        <v>181</v>
      </c>
      <c r="X146" s="152" t="s">
        <v>181</v>
      </c>
      <c r="Y146" s="401" t="s">
        <v>181</v>
      </c>
      <c r="Z146" s="152" t="s">
        <v>181</v>
      </c>
      <c r="AA146" s="68" t="s">
        <v>181</v>
      </c>
      <c r="AB146" s="152" t="s">
        <v>181</v>
      </c>
      <c r="AC146" s="152" t="s">
        <v>181</v>
      </c>
      <c r="AD146" s="401" t="s">
        <v>181</v>
      </c>
      <c r="AE146" s="152" t="s">
        <v>181</v>
      </c>
      <c r="AF146" s="68" t="s">
        <v>181</v>
      </c>
      <c r="AG146" s="152" t="s">
        <v>181</v>
      </c>
      <c r="AH146" s="152" t="s">
        <v>181</v>
      </c>
      <c r="AI146" s="401" t="s">
        <v>181</v>
      </c>
      <c r="AJ146" s="152" t="s">
        <v>181</v>
      </c>
      <c r="AK146" s="68" t="s">
        <v>181</v>
      </c>
      <c r="AL146" s="152" t="s">
        <v>181</v>
      </c>
      <c r="AM146" s="152" t="s">
        <v>181</v>
      </c>
      <c r="AN146" s="401" t="s">
        <v>181</v>
      </c>
      <c r="AO146" s="85" t="s">
        <v>181</v>
      </c>
      <c r="AP146" s="187" t="s">
        <v>181</v>
      </c>
      <c r="AQ146" s="185" t="s">
        <v>181</v>
      </c>
      <c r="AR146" s="188" t="s">
        <v>181</v>
      </c>
      <c r="AS146" s="729"/>
      <c r="AT146" s="132" t="s">
        <v>181</v>
      </c>
      <c r="AU146" s="132" t="s">
        <v>181</v>
      </c>
      <c r="AV146" s="132" t="s">
        <v>181</v>
      </c>
      <c r="AW146" s="132" t="s">
        <v>181</v>
      </c>
      <c r="AX146" s="132" t="s">
        <v>181</v>
      </c>
      <c r="AY146" s="132" t="s">
        <v>181</v>
      </c>
      <c r="AZ146" s="132" t="s">
        <v>181</v>
      </c>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32" t="s">
        <v>181</v>
      </c>
      <c r="CW146" s="127"/>
      <c r="CX146" s="127"/>
      <c r="CY146" s="127"/>
      <c r="CZ146" s="127"/>
      <c r="DA146" s="127"/>
      <c r="DB146" s="132" t="s">
        <v>181</v>
      </c>
      <c r="DC146" s="127"/>
      <c r="DD146" s="127"/>
      <c r="DE146" s="127"/>
      <c r="DF146" s="127"/>
      <c r="DG146" s="127"/>
      <c r="DH146" s="132" t="s">
        <v>181</v>
      </c>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row>
    <row r="147" spans="1:144" s="58" customFormat="1" ht="20.25" customHeight="1">
      <c r="A147" s="55" t="s">
        <v>181</v>
      </c>
      <c r="B147" s="56" t="s">
        <v>181</v>
      </c>
      <c r="C147" s="56" t="s">
        <v>181</v>
      </c>
      <c r="D147" s="1090" t="s">
        <v>211</v>
      </c>
      <c r="E147" s="1091"/>
      <c r="F147" s="1091"/>
      <c r="G147" s="1091"/>
      <c r="H147" s="1091"/>
      <c r="I147" s="1091"/>
      <c r="J147" s="1091"/>
      <c r="K147" s="56" t="s">
        <v>181</v>
      </c>
      <c r="L147" s="68" t="s">
        <v>181</v>
      </c>
      <c r="M147" s="152" t="s">
        <v>181</v>
      </c>
      <c r="N147" s="152" t="s">
        <v>181</v>
      </c>
      <c r="O147" s="410"/>
      <c r="P147" s="152"/>
      <c r="Q147" s="68"/>
      <c r="R147" s="152"/>
      <c r="S147" s="152"/>
      <c r="T147" s="410"/>
      <c r="U147" s="152"/>
      <c r="V147" s="68"/>
      <c r="W147" s="152"/>
      <c r="X147" s="152"/>
      <c r="Y147" s="410"/>
      <c r="Z147" s="152"/>
      <c r="AA147" s="68"/>
      <c r="AB147" s="152"/>
      <c r="AC147" s="152"/>
      <c r="AD147" s="410"/>
      <c r="AE147" s="152"/>
      <c r="AF147" s="68"/>
      <c r="AG147" s="152"/>
      <c r="AH147" s="152"/>
      <c r="AI147" s="410"/>
      <c r="AJ147" s="152"/>
      <c r="AK147" s="68"/>
      <c r="AL147" s="152"/>
      <c r="AM147" s="152"/>
      <c r="AN147" s="410"/>
      <c r="AO147" s="85" t="s">
        <v>181</v>
      </c>
      <c r="AP147" s="187" t="s">
        <v>181</v>
      </c>
      <c r="AQ147" s="52">
        <f>SUM(O147:AN147)</f>
        <v>0</v>
      </c>
      <c r="AR147" s="188" t="s">
        <v>181</v>
      </c>
      <c r="AS147" s="729"/>
      <c r="AT147" s="132" t="s">
        <v>181</v>
      </c>
      <c r="AU147" s="132" t="s">
        <v>181</v>
      </c>
      <c r="AV147" s="132" t="s">
        <v>181</v>
      </c>
      <c r="AW147" s="132" t="s">
        <v>181</v>
      </c>
      <c r="AX147" s="132" t="s">
        <v>181</v>
      </c>
      <c r="AY147" s="132" t="s">
        <v>181</v>
      </c>
      <c r="AZ147" s="132" t="s">
        <v>181</v>
      </c>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32" t="s">
        <v>181</v>
      </c>
      <c r="CW147" s="127"/>
      <c r="CX147" s="127"/>
      <c r="CY147" s="127"/>
      <c r="CZ147" s="127"/>
      <c r="DA147" s="127"/>
      <c r="DB147" s="132" t="s">
        <v>181</v>
      </c>
      <c r="DC147" s="127"/>
      <c r="DD147" s="127"/>
      <c r="DE147" s="127"/>
      <c r="DF147" s="127"/>
      <c r="DG147" s="127"/>
      <c r="DH147" s="132" t="s">
        <v>181</v>
      </c>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row>
    <row r="148" spans="1:144" s="58" customFormat="1" ht="20.25" customHeight="1">
      <c r="A148" s="55"/>
      <c r="B148" s="56"/>
      <c r="C148" s="56"/>
      <c r="D148" s="1068" t="s">
        <v>211</v>
      </c>
      <c r="E148" s="966"/>
      <c r="F148" s="966"/>
      <c r="G148" s="966"/>
      <c r="H148" s="966"/>
      <c r="I148" s="966"/>
      <c r="J148" s="966"/>
      <c r="K148" s="56"/>
      <c r="L148" s="68"/>
      <c r="M148" s="152"/>
      <c r="N148" s="152"/>
      <c r="O148" s="412"/>
      <c r="P148" s="152"/>
      <c r="Q148" s="68"/>
      <c r="R148" s="152"/>
      <c r="S148" s="152"/>
      <c r="T148" s="412"/>
      <c r="U148" s="152"/>
      <c r="V148" s="68"/>
      <c r="W148" s="152"/>
      <c r="X148" s="152"/>
      <c r="Y148" s="412"/>
      <c r="Z148" s="152"/>
      <c r="AA148" s="68"/>
      <c r="AB148" s="152"/>
      <c r="AC148" s="152"/>
      <c r="AD148" s="412"/>
      <c r="AE148" s="152"/>
      <c r="AF148" s="68"/>
      <c r="AG148" s="152"/>
      <c r="AH148" s="152"/>
      <c r="AI148" s="412"/>
      <c r="AJ148" s="152"/>
      <c r="AK148" s="68"/>
      <c r="AL148" s="152"/>
      <c r="AM148" s="152"/>
      <c r="AN148" s="412"/>
      <c r="AO148" s="85"/>
      <c r="AP148" s="187"/>
      <c r="AQ148" s="52">
        <f t="shared" ref="AQ148:AQ158" si="89">SUM(O148:AN148)</f>
        <v>0</v>
      </c>
      <c r="AR148" s="188"/>
      <c r="AS148" s="729"/>
      <c r="AT148" s="132" t="s">
        <v>181</v>
      </c>
      <c r="AU148" s="132" t="s">
        <v>181</v>
      </c>
      <c r="AV148" s="132" t="s">
        <v>181</v>
      </c>
      <c r="AW148" s="132" t="s">
        <v>181</v>
      </c>
      <c r="AX148" s="132" t="s">
        <v>181</v>
      </c>
      <c r="AY148" s="132" t="s">
        <v>181</v>
      </c>
      <c r="AZ148" s="132" t="s">
        <v>181</v>
      </c>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32" t="s">
        <v>181</v>
      </c>
      <c r="CW148" s="127"/>
      <c r="CX148" s="127"/>
      <c r="CY148" s="127"/>
      <c r="CZ148" s="127"/>
      <c r="DA148" s="127"/>
      <c r="DB148" s="132" t="s">
        <v>181</v>
      </c>
      <c r="DC148" s="127"/>
      <c r="DD148" s="127"/>
      <c r="DE148" s="127"/>
      <c r="DF148" s="127"/>
      <c r="DG148" s="127"/>
      <c r="DH148" s="132" t="s">
        <v>181</v>
      </c>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row>
    <row r="149" spans="1:144" s="58" customFormat="1" ht="20.25" customHeight="1">
      <c r="A149" s="55"/>
      <c r="B149" s="56"/>
      <c r="C149" s="56"/>
      <c r="D149" s="1068" t="s">
        <v>211</v>
      </c>
      <c r="E149" s="966"/>
      <c r="F149" s="966"/>
      <c r="G149" s="966"/>
      <c r="H149" s="966"/>
      <c r="I149" s="966"/>
      <c r="J149" s="966"/>
      <c r="K149" s="56"/>
      <c r="L149" s="68"/>
      <c r="M149" s="152"/>
      <c r="N149" s="152"/>
      <c r="O149" s="412"/>
      <c r="P149" s="152"/>
      <c r="Q149" s="68"/>
      <c r="R149" s="152"/>
      <c r="S149" s="152"/>
      <c r="T149" s="412"/>
      <c r="U149" s="152"/>
      <c r="V149" s="68"/>
      <c r="W149" s="152"/>
      <c r="X149" s="152"/>
      <c r="Y149" s="412"/>
      <c r="Z149" s="152"/>
      <c r="AA149" s="68"/>
      <c r="AB149" s="152"/>
      <c r="AC149" s="152"/>
      <c r="AD149" s="412"/>
      <c r="AE149" s="152"/>
      <c r="AF149" s="68"/>
      <c r="AG149" s="152"/>
      <c r="AH149" s="152"/>
      <c r="AI149" s="412"/>
      <c r="AJ149" s="152"/>
      <c r="AK149" s="68"/>
      <c r="AL149" s="152"/>
      <c r="AM149" s="152"/>
      <c r="AN149" s="412"/>
      <c r="AO149" s="85"/>
      <c r="AP149" s="187"/>
      <c r="AQ149" s="52">
        <f t="shared" si="89"/>
        <v>0</v>
      </c>
      <c r="AR149" s="188"/>
      <c r="AS149" s="729"/>
      <c r="AT149" s="132"/>
      <c r="AU149" s="132"/>
      <c r="AV149" s="132"/>
      <c r="AW149" s="132"/>
      <c r="AX149" s="132"/>
      <c r="AY149" s="132"/>
      <c r="AZ149" s="132"/>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32"/>
      <c r="CW149" s="127"/>
      <c r="CX149" s="127"/>
      <c r="CY149" s="127"/>
      <c r="CZ149" s="127"/>
      <c r="DA149" s="127"/>
      <c r="DB149" s="132"/>
      <c r="DC149" s="127"/>
      <c r="DD149" s="127"/>
      <c r="DE149" s="127"/>
      <c r="DF149" s="127"/>
      <c r="DG149" s="127"/>
      <c r="DH149" s="132"/>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row>
    <row r="150" spans="1:144" s="58" customFormat="1" ht="20.25" customHeight="1">
      <c r="A150" s="55"/>
      <c r="B150" s="56"/>
      <c r="C150" s="56"/>
      <c r="D150" s="1068" t="s">
        <v>211</v>
      </c>
      <c r="E150" s="966"/>
      <c r="F150" s="966"/>
      <c r="G150" s="966"/>
      <c r="H150" s="966"/>
      <c r="I150" s="966"/>
      <c r="J150" s="966"/>
      <c r="K150" s="56"/>
      <c r="L150" s="68"/>
      <c r="M150" s="152"/>
      <c r="N150" s="152"/>
      <c r="O150" s="412"/>
      <c r="P150" s="152"/>
      <c r="Q150" s="68"/>
      <c r="R150" s="152"/>
      <c r="S150" s="152"/>
      <c r="T150" s="412"/>
      <c r="U150" s="152"/>
      <c r="V150" s="68"/>
      <c r="W150" s="152"/>
      <c r="X150" s="152"/>
      <c r="Y150" s="412"/>
      <c r="Z150" s="152"/>
      <c r="AA150" s="68"/>
      <c r="AB150" s="152"/>
      <c r="AC150" s="152"/>
      <c r="AD150" s="412"/>
      <c r="AE150" s="152"/>
      <c r="AF150" s="68"/>
      <c r="AG150" s="152"/>
      <c r="AH150" s="152"/>
      <c r="AI150" s="412"/>
      <c r="AJ150" s="152"/>
      <c r="AK150" s="68"/>
      <c r="AL150" s="152"/>
      <c r="AM150" s="152"/>
      <c r="AN150" s="412"/>
      <c r="AO150" s="85"/>
      <c r="AP150" s="187"/>
      <c r="AQ150" s="52">
        <f t="shared" si="89"/>
        <v>0</v>
      </c>
      <c r="AR150" s="188"/>
      <c r="AS150" s="729"/>
      <c r="AT150" s="132"/>
      <c r="AU150" s="132"/>
      <c r="AV150" s="132"/>
      <c r="AW150" s="132"/>
      <c r="AX150" s="132"/>
      <c r="AY150" s="132"/>
      <c r="AZ150" s="132"/>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32"/>
      <c r="CW150" s="127"/>
      <c r="CX150" s="127"/>
      <c r="CY150" s="127"/>
      <c r="CZ150" s="127"/>
      <c r="DA150" s="127"/>
      <c r="DB150" s="132"/>
      <c r="DC150" s="127"/>
      <c r="DD150" s="127"/>
      <c r="DE150" s="127"/>
      <c r="DF150" s="127"/>
      <c r="DG150" s="127"/>
      <c r="DH150" s="132"/>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row>
    <row r="151" spans="1:144" s="58" customFormat="1" ht="20.25" customHeight="1">
      <c r="A151" s="55"/>
      <c r="B151" s="56"/>
      <c r="C151" s="56"/>
      <c r="D151" s="1068" t="s">
        <v>211</v>
      </c>
      <c r="E151" s="966"/>
      <c r="F151" s="966"/>
      <c r="G151" s="966"/>
      <c r="H151" s="966"/>
      <c r="I151" s="966"/>
      <c r="J151" s="966"/>
      <c r="K151" s="56"/>
      <c r="L151" s="68"/>
      <c r="M151" s="152"/>
      <c r="N151" s="152"/>
      <c r="O151" s="412"/>
      <c r="P151" s="152"/>
      <c r="Q151" s="68"/>
      <c r="R151" s="152"/>
      <c r="S151" s="152"/>
      <c r="T151" s="412"/>
      <c r="U151" s="152"/>
      <c r="V151" s="68"/>
      <c r="W151" s="152"/>
      <c r="X151" s="152"/>
      <c r="Y151" s="412"/>
      <c r="Z151" s="152"/>
      <c r="AA151" s="68"/>
      <c r="AB151" s="152"/>
      <c r="AC151" s="152"/>
      <c r="AD151" s="412"/>
      <c r="AE151" s="152"/>
      <c r="AF151" s="68"/>
      <c r="AG151" s="152"/>
      <c r="AH151" s="152"/>
      <c r="AI151" s="412"/>
      <c r="AJ151" s="152"/>
      <c r="AK151" s="68"/>
      <c r="AL151" s="152"/>
      <c r="AM151" s="152"/>
      <c r="AN151" s="412"/>
      <c r="AO151" s="85"/>
      <c r="AP151" s="187"/>
      <c r="AQ151" s="52">
        <f t="shared" si="89"/>
        <v>0</v>
      </c>
      <c r="AR151" s="188"/>
      <c r="AS151" s="729"/>
      <c r="AT151" s="132"/>
      <c r="AU151" s="132"/>
      <c r="AV151" s="132"/>
      <c r="AW151" s="132"/>
      <c r="AX151" s="132"/>
      <c r="AY151" s="132"/>
      <c r="AZ151" s="132"/>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32"/>
      <c r="CW151" s="127"/>
      <c r="CX151" s="127"/>
      <c r="CY151" s="127"/>
      <c r="CZ151" s="127"/>
      <c r="DA151" s="127"/>
      <c r="DB151" s="132"/>
      <c r="DC151" s="127"/>
      <c r="DD151" s="127"/>
      <c r="DE151" s="127"/>
      <c r="DF151" s="127"/>
      <c r="DG151" s="127"/>
      <c r="DH151" s="132"/>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row>
    <row r="152" spans="1:144" s="58" customFormat="1" ht="20.25" customHeight="1">
      <c r="A152" s="55"/>
      <c r="B152" s="56"/>
      <c r="C152" s="56"/>
      <c r="D152" s="1068" t="s">
        <v>211</v>
      </c>
      <c r="E152" s="966"/>
      <c r="F152" s="966"/>
      <c r="G152" s="966"/>
      <c r="H152" s="966"/>
      <c r="I152" s="966"/>
      <c r="J152" s="966"/>
      <c r="K152" s="56"/>
      <c r="L152" s="68"/>
      <c r="M152" s="152"/>
      <c r="N152" s="152"/>
      <c r="O152" s="412"/>
      <c r="P152" s="152"/>
      <c r="Q152" s="68"/>
      <c r="R152" s="152"/>
      <c r="S152" s="152"/>
      <c r="T152" s="412"/>
      <c r="U152" s="152"/>
      <c r="V152" s="68"/>
      <c r="W152" s="152"/>
      <c r="X152" s="152"/>
      <c r="Y152" s="412"/>
      <c r="Z152" s="152"/>
      <c r="AA152" s="68"/>
      <c r="AB152" s="152"/>
      <c r="AC152" s="152"/>
      <c r="AD152" s="412"/>
      <c r="AE152" s="152"/>
      <c r="AF152" s="68"/>
      <c r="AG152" s="152"/>
      <c r="AH152" s="152"/>
      <c r="AI152" s="412"/>
      <c r="AJ152" s="152"/>
      <c r="AK152" s="68"/>
      <c r="AL152" s="152"/>
      <c r="AM152" s="152"/>
      <c r="AN152" s="412"/>
      <c r="AO152" s="85"/>
      <c r="AP152" s="187"/>
      <c r="AQ152" s="52">
        <f t="shared" si="89"/>
        <v>0</v>
      </c>
      <c r="AR152" s="188"/>
      <c r="AS152" s="729"/>
      <c r="AT152" s="132"/>
      <c r="AU152" s="132"/>
      <c r="AV152" s="132"/>
      <c r="AW152" s="132"/>
      <c r="AX152" s="132"/>
      <c r="AY152" s="132"/>
      <c r="AZ152" s="132"/>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32"/>
      <c r="CW152" s="127"/>
      <c r="CX152" s="127"/>
      <c r="CY152" s="127"/>
      <c r="CZ152" s="127"/>
      <c r="DA152" s="127"/>
      <c r="DB152" s="132"/>
      <c r="DC152" s="127"/>
      <c r="DD152" s="127"/>
      <c r="DE152" s="127"/>
      <c r="DF152" s="127"/>
      <c r="DG152" s="127"/>
      <c r="DH152" s="132"/>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row>
    <row r="153" spans="1:144" s="58" customFormat="1" ht="20.25" customHeight="1">
      <c r="A153" s="55"/>
      <c r="B153" s="56"/>
      <c r="C153" s="56"/>
      <c r="D153" s="1068" t="s">
        <v>211</v>
      </c>
      <c r="E153" s="966"/>
      <c r="F153" s="966"/>
      <c r="G153" s="966"/>
      <c r="H153" s="966"/>
      <c r="I153" s="966"/>
      <c r="J153" s="966"/>
      <c r="K153" s="56"/>
      <c r="L153" s="68"/>
      <c r="M153" s="152"/>
      <c r="N153" s="152"/>
      <c r="O153" s="412"/>
      <c r="P153" s="152"/>
      <c r="Q153" s="68"/>
      <c r="R153" s="152"/>
      <c r="S153" s="152"/>
      <c r="T153" s="412"/>
      <c r="U153" s="152"/>
      <c r="V153" s="68"/>
      <c r="W153" s="152"/>
      <c r="X153" s="152"/>
      <c r="Y153" s="412"/>
      <c r="Z153" s="152"/>
      <c r="AA153" s="68"/>
      <c r="AB153" s="152"/>
      <c r="AC153" s="152"/>
      <c r="AD153" s="412"/>
      <c r="AE153" s="152"/>
      <c r="AF153" s="68"/>
      <c r="AG153" s="152"/>
      <c r="AH153" s="152"/>
      <c r="AI153" s="412"/>
      <c r="AJ153" s="152"/>
      <c r="AK153" s="68"/>
      <c r="AL153" s="152"/>
      <c r="AM153" s="152"/>
      <c r="AN153" s="412"/>
      <c r="AO153" s="85"/>
      <c r="AP153" s="187"/>
      <c r="AQ153" s="52">
        <f t="shared" si="89"/>
        <v>0</v>
      </c>
      <c r="AR153" s="188"/>
      <c r="AS153" s="729"/>
      <c r="AT153" s="132"/>
      <c r="AU153" s="132"/>
      <c r="AV153" s="132"/>
      <c r="AW153" s="132"/>
      <c r="AX153" s="132"/>
      <c r="AY153" s="132"/>
      <c r="AZ153" s="132"/>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32"/>
      <c r="CW153" s="127"/>
      <c r="CX153" s="127"/>
      <c r="CY153" s="127"/>
      <c r="CZ153" s="127"/>
      <c r="DA153" s="127"/>
      <c r="DB153" s="132"/>
      <c r="DC153" s="127"/>
      <c r="DD153" s="127"/>
      <c r="DE153" s="127"/>
      <c r="DF153" s="127"/>
      <c r="DG153" s="127"/>
      <c r="DH153" s="132"/>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row>
    <row r="154" spans="1:144" s="58" customFormat="1" ht="20.25" customHeight="1">
      <c r="A154" s="55"/>
      <c r="B154" s="56"/>
      <c r="C154" s="56"/>
      <c r="D154" s="1068" t="s">
        <v>211</v>
      </c>
      <c r="E154" s="966"/>
      <c r="F154" s="966"/>
      <c r="G154" s="966"/>
      <c r="H154" s="966"/>
      <c r="I154" s="966"/>
      <c r="J154" s="966"/>
      <c r="K154" s="56"/>
      <c r="L154" s="68"/>
      <c r="M154" s="152"/>
      <c r="N154" s="152"/>
      <c r="O154" s="412"/>
      <c r="P154" s="152"/>
      <c r="Q154" s="68"/>
      <c r="R154" s="152"/>
      <c r="S154" s="152"/>
      <c r="T154" s="412"/>
      <c r="U154" s="152"/>
      <c r="V154" s="68"/>
      <c r="W154" s="152"/>
      <c r="X154" s="152"/>
      <c r="Y154" s="412"/>
      <c r="Z154" s="152"/>
      <c r="AA154" s="68"/>
      <c r="AB154" s="152"/>
      <c r="AC154" s="152"/>
      <c r="AD154" s="412"/>
      <c r="AE154" s="152"/>
      <c r="AF154" s="68"/>
      <c r="AG154" s="152"/>
      <c r="AH154" s="152"/>
      <c r="AI154" s="412"/>
      <c r="AJ154" s="152"/>
      <c r="AK154" s="68"/>
      <c r="AL154" s="152"/>
      <c r="AM154" s="152"/>
      <c r="AN154" s="412"/>
      <c r="AO154" s="85"/>
      <c r="AP154" s="187"/>
      <c r="AQ154" s="52">
        <f t="shared" si="89"/>
        <v>0</v>
      </c>
      <c r="AR154" s="188"/>
      <c r="AS154" s="729"/>
      <c r="AT154" s="132"/>
      <c r="AU154" s="132"/>
      <c r="AV154" s="132"/>
      <c r="AW154" s="132"/>
      <c r="AX154" s="132"/>
      <c r="AY154" s="132"/>
      <c r="AZ154" s="132"/>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32"/>
      <c r="CW154" s="127"/>
      <c r="CX154" s="127"/>
      <c r="CY154" s="127"/>
      <c r="CZ154" s="127"/>
      <c r="DA154" s="127"/>
      <c r="DB154" s="132"/>
      <c r="DC154" s="127"/>
      <c r="DD154" s="127"/>
      <c r="DE154" s="127"/>
      <c r="DF154" s="127"/>
      <c r="DG154" s="127"/>
      <c r="DH154" s="132"/>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row>
    <row r="155" spans="1:144" s="58" customFormat="1" ht="20.25" customHeight="1">
      <c r="A155" s="55"/>
      <c r="B155" s="56"/>
      <c r="C155" s="56"/>
      <c r="D155" s="1068" t="s">
        <v>211</v>
      </c>
      <c r="E155" s="966"/>
      <c r="F155" s="966"/>
      <c r="G155" s="966"/>
      <c r="H155" s="966"/>
      <c r="I155" s="966"/>
      <c r="J155" s="966"/>
      <c r="K155" s="56"/>
      <c r="L155" s="68"/>
      <c r="M155" s="152"/>
      <c r="N155" s="152"/>
      <c r="O155" s="412"/>
      <c r="P155" s="152"/>
      <c r="Q155" s="68"/>
      <c r="R155" s="152"/>
      <c r="S155" s="152"/>
      <c r="T155" s="412"/>
      <c r="U155" s="152"/>
      <c r="V155" s="68"/>
      <c r="W155" s="152"/>
      <c r="X155" s="152"/>
      <c r="Y155" s="412"/>
      <c r="Z155" s="152"/>
      <c r="AA155" s="68"/>
      <c r="AB155" s="152"/>
      <c r="AC155" s="152"/>
      <c r="AD155" s="412"/>
      <c r="AE155" s="152"/>
      <c r="AF155" s="68"/>
      <c r="AG155" s="152"/>
      <c r="AH155" s="152"/>
      <c r="AI155" s="412"/>
      <c r="AJ155" s="152"/>
      <c r="AK155" s="68"/>
      <c r="AL155" s="152"/>
      <c r="AM155" s="152"/>
      <c r="AN155" s="412"/>
      <c r="AO155" s="85"/>
      <c r="AP155" s="187"/>
      <c r="AQ155" s="52">
        <f t="shared" si="89"/>
        <v>0</v>
      </c>
      <c r="AR155" s="188"/>
      <c r="AS155" s="729"/>
      <c r="AT155" s="132"/>
      <c r="AU155" s="132"/>
      <c r="AV155" s="132"/>
      <c r="AW155" s="132"/>
      <c r="AX155" s="132"/>
      <c r="AY155" s="132"/>
      <c r="AZ155" s="132"/>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32"/>
      <c r="CW155" s="127"/>
      <c r="CX155" s="127"/>
      <c r="CY155" s="127"/>
      <c r="CZ155" s="127"/>
      <c r="DA155" s="127"/>
      <c r="DB155" s="132"/>
      <c r="DC155" s="127"/>
      <c r="DD155" s="127"/>
      <c r="DE155" s="127"/>
      <c r="DF155" s="127"/>
      <c r="DG155" s="127"/>
      <c r="DH155" s="132"/>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row>
    <row r="156" spans="1:144" s="58" customFormat="1" ht="20.25" customHeight="1">
      <c r="A156" s="55" t="s">
        <v>181</v>
      </c>
      <c r="B156" s="56" t="s">
        <v>181</v>
      </c>
      <c r="C156" s="56" t="s">
        <v>181</v>
      </c>
      <c r="D156" s="1068" t="s">
        <v>211</v>
      </c>
      <c r="E156" s="966"/>
      <c r="F156" s="966"/>
      <c r="G156" s="966"/>
      <c r="H156" s="966"/>
      <c r="I156" s="966"/>
      <c r="J156" s="966"/>
      <c r="K156" s="56" t="s">
        <v>181</v>
      </c>
      <c r="L156" s="68" t="s">
        <v>181</v>
      </c>
      <c r="M156" s="152" t="s">
        <v>181</v>
      </c>
      <c r="N156" s="152" t="s">
        <v>181</v>
      </c>
      <c r="O156" s="412"/>
      <c r="P156" s="152"/>
      <c r="Q156" s="68"/>
      <c r="R156" s="152"/>
      <c r="S156" s="152"/>
      <c r="T156" s="412"/>
      <c r="U156" s="152"/>
      <c r="V156" s="68"/>
      <c r="W156" s="152"/>
      <c r="X156" s="152"/>
      <c r="Y156" s="412"/>
      <c r="Z156" s="152"/>
      <c r="AA156" s="68"/>
      <c r="AB156" s="152"/>
      <c r="AC156" s="152"/>
      <c r="AD156" s="412"/>
      <c r="AE156" s="152"/>
      <c r="AF156" s="68"/>
      <c r="AG156" s="152"/>
      <c r="AH156" s="152"/>
      <c r="AI156" s="412"/>
      <c r="AJ156" s="152"/>
      <c r="AK156" s="68"/>
      <c r="AL156" s="152"/>
      <c r="AM156" s="152"/>
      <c r="AN156" s="412"/>
      <c r="AO156" s="85" t="s">
        <v>181</v>
      </c>
      <c r="AP156" s="187" t="s">
        <v>181</v>
      </c>
      <c r="AQ156" s="52">
        <f t="shared" si="89"/>
        <v>0</v>
      </c>
      <c r="AR156" s="188" t="s">
        <v>181</v>
      </c>
      <c r="AS156" s="729"/>
      <c r="AT156" s="132"/>
      <c r="AU156" s="132"/>
      <c r="AV156" s="132"/>
      <c r="AW156" s="132"/>
      <c r="AX156" s="132"/>
      <c r="AY156" s="132"/>
      <c r="AZ156" s="132"/>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32"/>
      <c r="CW156" s="127"/>
      <c r="CX156" s="127"/>
      <c r="CY156" s="127"/>
      <c r="CZ156" s="127"/>
      <c r="DA156" s="127"/>
      <c r="DB156" s="132"/>
      <c r="DC156" s="127"/>
      <c r="DD156" s="127"/>
      <c r="DE156" s="127"/>
      <c r="DF156" s="127"/>
      <c r="DG156" s="127"/>
      <c r="DH156" s="132"/>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row>
    <row r="157" spans="1:144" s="58" customFormat="1" ht="9.9499999999999993" customHeight="1">
      <c r="A157" s="55" t="s">
        <v>181</v>
      </c>
      <c r="B157" s="56" t="s">
        <v>181</v>
      </c>
      <c r="C157" s="56" t="s">
        <v>181</v>
      </c>
      <c r="D157" s="56" t="s">
        <v>181</v>
      </c>
      <c r="E157" s="56" t="s">
        <v>181</v>
      </c>
      <c r="F157" s="56" t="s">
        <v>181</v>
      </c>
      <c r="G157" s="56" t="s">
        <v>181</v>
      </c>
      <c r="H157" s="56" t="s">
        <v>181</v>
      </c>
      <c r="I157" s="56" t="s">
        <v>181</v>
      </c>
      <c r="J157" s="56" t="s">
        <v>181</v>
      </c>
      <c r="K157" s="56" t="s">
        <v>181</v>
      </c>
      <c r="L157" s="68" t="s">
        <v>181</v>
      </c>
      <c r="M157" s="152" t="s">
        <v>181</v>
      </c>
      <c r="N157" s="152" t="s">
        <v>181</v>
      </c>
      <c r="O157" s="401"/>
      <c r="P157" s="152"/>
      <c r="Q157" s="68"/>
      <c r="R157" s="152"/>
      <c r="S157" s="152"/>
      <c r="T157" s="401"/>
      <c r="U157" s="152"/>
      <c r="V157" s="68"/>
      <c r="W157" s="152"/>
      <c r="X157" s="152"/>
      <c r="Y157" s="401"/>
      <c r="Z157" s="152"/>
      <c r="AA157" s="68"/>
      <c r="AB157" s="152"/>
      <c r="AC157" s="152"/>
      <c r="AD157" s="401"/>
      <c r="AE157" s="152"/>
      <c r="AF157" s="68"/>
      <c r="AG157" s="152"/>
      <c r="AH157" s="152"/>
      <c r="AI157" s="401"/>
      <c r="AJ157" s="152"/>
      <c r="AK157" s="68"/>
      <c r="AL157" s="152"/>
      <c r="AM157" s="152"/>
      <c r="AN157" s="401"/>
      <c r="AO157" s="85" t="s">
        <v>181</v>
      </c>
      <c r="AP157" s="187" t="s">
        <v>181</v>
      </c>
      <c r="AQ157" s="185" t="s">
        <v>181</v>
      </c>
      <c r="AR157" s="188" t="s">
        <v>181</v>
      </c>
      <c r="AS157" s="729"/>
      <c r="AT157" s="132" t="s">
        <v>181</v>
      </c>
      <c r="AU157" s="132" t="s">
        <v>181</v>
      </c>
      <c r="AV157" s="132" t="s">
        <v>181</v>
      </c>
      <c r="AW157" s="132" t="s">
        <v>181</v>
      </c>
      <c r="AX157" s="132" t="s">
        <v>181</v>
      </c>
      <c r="AY157" s="132" t="s">
        <v>181</v>
      </c>
      <c r="AZ157" s="132" t="s">
        <v>181</v>
      </c>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32" t="s">
        <v>181</v>
      </c>
      <c r="CW157" s="127"/>
      <c r="CX157" s="127"/>
      <c r="CY157" s="127"/>
      <c r="CZ157" s="127"/>
      <c r="DA157" s="127"/>
      <c r="DB157" s="132" t="s">
        <v>181</v>
      </c>
      <c r="DC157" s="127"/>
      <c r="DD157" s="127"/>
      <c r="DE157" s="127"/>
      <c r="DF157" s="127"/>
      <c r="DG157" s="127"/>
      <c r="DH157" s="132" t="s">
        <v>181</v>
      </c>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row>
    <row r="158" spans="1:144" s="58" customFormat="1" ht="20.25" customHeight="1">
      <c r="A158" s="55" t="s">
        <v>181</v>
      </c>
      <c r="B158" s="56">
        <v>2</v>
      </c>
      <c r="C158" s="1118" t="s">
        <v>212</v>
      </c>
      <c r="D158" s="1123"/>
      <c r="E158" s="1123"/>
      <c r="F158" s="1123"/>
      <c r="G158" s="1123"/>
      <c r="H158" s="1123"/>
      <c r="I158" s="1123"/>
      <c r="J158" s="1123"/>
      <c r="K158" s="56" t="s">
        <v>181</v>
      </c>
      <c r="L158" s="68" t="s">
        <v>181</v>
      </c>
      <c r="M158" s="152" t="s">
        <v>181</v>
      </c>
      <c r="N158" s="152" t="s">
        <v>181</v>
      </c>
      <c r="O158" s="410"/>
      <c r="P158" s="152"/>
      <c r="Q158" s="68"/>
      <c r="R158" s="152"/>
      <c r="S158" s="152"/>
      <c r="T158" s="410"/>
      <c r="U158" s="152"/>
      <c r="V158" s="68"/>
      <c r="W158" s="152"/>
      <c r="X158" s="152"/>
      <c r="Y158" s="410"/>
      <c r="Z158" s="152"/>
      <c r="AA158" s="68"/>
      <c r="AB158" s="152"/>
      <c r="AC158" s="152"/>
      <c r="AD158" s="410"/>
      <c r="AE158" s="152"/>
      <c r="AF158" s="68"/>
      <c r="AG158" s="152"/>
      <c r="AH158" s="152"/>
      <c r="AI158" s="410"/>
      <c r="AJ158" s="152"/>
      <c r="AK158" s="68"/>
      <c r="AL158" s="152"/>
      <c r="AM158" s="152"/>
      <c r="AN158" s="410"/>
      <c r="AO158" s="85" t="s">
        <v>181</v>
      </c>
      <c r="AP158" s="187" t="s">
        <v>181</v>
      </c>
      <c r="AQ158" s="52">
        <f t="shared" si="89"/>
        <v>0</v>
      </c>
      <c r="AR158" s="188" t="s">
        <v>181</v>
      </c>
      <c r="AS158" s="729"/>
      <c r="AT158" s="132" t="s">
        <v>181</v>
      </c>
      <c r="AU158" s="132" t="s">
        <v>181</v>
      </c>
      <c r="AV158" s="132" t="s">
        <v>181</v>
      </c>
      <c r="AW158" s="132" t="s">
        <v>181</v>
      </c>
      <c r="AX158" s="132" t="s">
        <v>181</v>
      </c>
      <c r="AY158" s="132" t="s">
        <v>181</v>
      </c>
      <c r="AZ158" s="132" t="s">
        <v>181</v>
      </c>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32" t="s">
        <v>181</v>
      </c>
      <c r="CW158" s="127"/>
      <c r="CX158" s="127"/>
      <c r="CY158" s="127"/>
      <c r="CZ158" s="127"/>
      <c r="DA158" s="127"/>
      <c r="DB158" s="132" t="s">
        <v>181</v>
      </c>
      <c r="DC158" s="127"/>
      <c r="DD158" s="127"/>
      <c r="DE158" s="127"/>
      <c r="DF158" s="127"/>
      <c r="DG158" s="127"/>
      <c r="DH158" s="132" t="s">
        <v>181</v>
      </c>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row>
    <row r="159" spans="1:144" s="58" customFormat="1" ht="9.9499999999999993" customHeight="1">
      <c r="A159" s="55" t="s">
        <v>181</v>
      </c>
      <c r="B159" s="56" t="s">
        <v>181</v>
      </c>
      <c r="C159" s="56" t="s">
        <v>181</v>
      </c>
      <c r="D159" s="56" t="s">
        <v>181</v>
      </c>
      <c r="E159" s="56" t="s">
        <v>181</v>
      </c>
      <c r="F159" s="56" t="s">
        <v>181</v>
      </c>
      <c r="G159" s="56" t="s">
        <v>181</v>
      </c>
      <c r="H159" s="56" t="s">
        <v>181</v>
      </c>
      <c r="I159" s="56" t="s">
        <v>181</v>
      </c>
      <c r="J159" s="56" t="s">
        <v>181</v>
      </c>
      <c r="K159" s="56" t="s">
        <v>181</v>
      </c>
      <c r="L159" s="68" t="s">
        <v>181</v>
      </c>
      <c r="M159" s="152" t="s">
        <v>181</v>
      </c>
      <c r="N159" s="152" t="s">
        <v>181</v>
      </c>
      <c r="O159" s="401"/>
      <c r="P159" s="152"/>
      <c r="Q159" s="68"/>
      <c r="R159" s="152"/>
      <c r="S159" s="152"/>
      <c r="T159" s="401"/>
      <c r="U159" s="152"/>
      <c r="V159" s="68"/>
      <c r="W159" s="152"/>
      <c r="X159" s="152"/>
      <c r="Y159" s="401"/>
      <c r="Z159" s="152"/>
      <c r="AA159" s="68"/>
      <c r="AB159" s="152"/>
      <c r="AC159" s="152"/>
      <c r="AD159" s="401"/>
      <c r="AE159" s="152"/>
      <c r="AF159" s="68"/>
      <c r="AG159" s="152"/>
      <c r="AH159" s="152"/>
      <c r="AI159" s="401"/>
      <c r="AJ159" s="152"/>
      <c r="AK159" s="68"/>
      <c r="AL159" s="152"/>
      <c r="AM159" s="152"/>
      <c r="AN159" s="401"/>
      <c r="AO159" s="85" t="s">
        <v>181</v>
      </c>
      <c r="AP159" s="187" t="s">
        <v>181</v>
      </c>
      <c r="AQ159" s="185" t="s">
        <v>181</v>
      </c>
      <c r="AR159" s="188" t="s">
        <v>181</v>
      </c>
      <c r="AS159" s="729"/>
      <c r="AT159" s="132" t="s">
        <v>181</v>
      </c>
      <c r="AU159" s="132" t="s">
        <v>181</v>
      </c>
      <c r="AV159" s="132" t="s">
        <v>181</v>
      </c>
      <c r="AW159" s="132" t="s">
        <v>181</v>
      </c>
      <c r="AX159" s="132" t="s">
        <v>181</v>
      </c>
      <c r="AY159" s="132" t="s">
        <v>181</v>
      </c>
      <c r="AZ159" s="132" t="s">
        <v>181</v>
      </c>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32" t="s">
        <v>181</v>
      </c>
      <c r="CW159" s="127"/>
      <c r="CX159" s="127"/>
      <c r="CY159" s="127"/>
      <c r="CZ159" s="127"/>
      <c r="DA159" s="127"/>
      <c r="DB159" s="132" t="s">
        <v>181</v>
      </c>
      <c r="DC159" s="127"/>
      <c r="DD159" s="127"/>
      <c r="DE159" s="127"/>
      <c r="DF159" s="127"/>
      <c r="DG159" s="127"/>
      <c r="DH159" s="132" t="s">
        <v>181</v>
      </c>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row>
    <row r="160" spans="1:144" s="58" customFormat="1" ht="20.25" customHeight="1">
      <c r="A160" s="55" t="s">
        <v>181</v>
      </c>
      <c r="B160" s="56">
        <v>3</v>
      </c>
      <c r="C160" s="1118" t="s">
        <v>241</v>
      </c>
      <c r="D160" s="1123"/>
      <c r="E160" s="1123"/>
      <c r="F160" s="1123"/>
      <c r="G160" s="1123"/>
      <c r="H160" s="1123"/>
      <c r="I160" s="1123"/>
      <c r="J160" s="1123"/>
      <c r="K160" s="56" t="s">
        <v>181</v>
      </c>
      <c r="L160" s="68" t="s">
        <v>181</v>
      </c>
      <c r="M160" s="152" t="s">
        <v>181</v>
      </c>
      <c r="N160" s="152" t="s">
        <v>181</v>
      </c>
      <c r="O160" s="401"/>
      <c r="P160" s="152"/>
      <c r="Q160" s="68"/>
      <c r="R160" s="152"/>
      <c r="S160" s="152"/>
      <c r="T160" s="401"/>
      <c r="U160" s="152"/>
      <c r="V160" s="68"/>
      <c r="W160" s="152"/>
      <c r="X160" s="152"/>
      <c r="Y160" s="401"/>
      <c r="Z160" s="152"/>
      <c r="AA160" s="68"/>
      <c r="AB160" s="152"/>
      <c r="AC160" s="152"/>
      <c r="AD160" s="401"/>
      <c r="AE160" s="152"/>
      <c r="AF160" s="68"/>
      <c r="AG160" s="152"/>
      <c r="AH160" s="152"/>
      <c r="AI160" s="401"/>
      <c r="AJ160" s="152"/>
      <c r="AK160" s="68"/>
      <c r="AL160" s="152"/>
      <c r="AM160" s="152"/>
      <c r="AN160" s="401"/>
      <c r="AO160" s="85" t="s">
        <v>181</v>
      </c>
      <c r="AP160" s="187" t="s">
        <v>181</v>
      </c>
      <c r="AQ160" s="185" t="s">
        <v>181</v>
      </c>
      <c r="AR160" s="188" t="s">
        <v>181</v>
      </c>
      <c r="AS160" s="729"/>
      <c r="AT160" s="132" t="s">
        <v>181</v>
      </c>
      <c r="AU160" s="132" t="s">
        <v>181</v>
      </c>
      <c r="AV160" s="132" t="s">
        <v>181</v>
      </c>
      <c r="AW160" s="132" t="s">
        <v>181</v>
      </c>
      <c r="AX160" s="132" t="s">
        <v>181</v>
      </c>
      <c r="AY160" s="132" t="s">
        <v>181</v>
      </c>
      <c r="AZ160" s="132" t="s">
        <v>181</v>
      </c>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32" t="s">
        <v>181</v>
      </c>
      <c r="CW160" s="127"/>
      <c r="CX160" s="127"/>
      <c r="CY160" s="127"/>
      <c r="CZ160" s="127"/>
      <c r="DA160" s="127"/>
      <c r="DB160" s="132" t="s">
        <v>181</v>
      </c>
      <c r="DC160" s="127"/>
      <c r="DD160" s="127"/>
      <c r="DE160" s="127"/>
      <c r="DF160" s="127"/>
      <c r="DG160" s="127"/>
      <c r="DH160" s="132" t="s">
        <v>181</v>
      </c>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row>
    <row r="161" spans="1:144" s="58" customFormat="1" ht="20.25" customHeight="1">
      <c r="A161" s="55" t="s">
        <v>181</v>
      </c>
      <c r="B161" s="56" t="s">
        <v>181</v>
      </c>
      <c r="C161" s="56" t="s">
        <v>181</v>
      </c>
      <c r="D161" s="1072" t="s">
        <v>213</v>
      </c>
      <c r="E161" s="1073"/>
      <c r="F161" s="1073"/>
      <c r="G161" s="1073"/>
      <c r="H161" s="1073"/>
      <c r="I161" s="1073"/>
      <c r="J161" s="1073"/>
      <c r="K161" s="56" t="s">
        <v>181</v>
      </c>
      <c r="L161" s="68" t="s">
        <v>181</v>
      </c>
      <c r="M161" s="152" t="s">
        <v>181</v>
      </c>
      <c r="N161" s="152" t="s">
        <v>181</v>
      </c>
      <c r="O161" s="410"/>
      <c r="P161" s="152"/>
      <c r="Q161" s="68"/>
      <c r="R161" s="152"/>
      <c r="S161" s="152"/>
      <c r="T161" s="410"/>
      <c r="U161" s="152"/>
      <c r="V161" s="68"/>
      <c r="W161" s="152"/>
      <c r="X161" s="152"/>
      <c r="Y161" s="410"/>
      <c r="Z161" s="152"/>
      <c r="AA161" s="68"/>
      <c r="AB161" s="152"/>
      <c r="AC161" s="152"/>
      <c r="AD161" s="410"/>
      <c r="AE161" s="152"/>
      <c r="AF161" s="68"/>
      <c r="AG161" s="152"/>
      <c r="AH161" s="152"/>
      <c r="AI161" s="410"/>
      <c r="AJ161" s="152"/>
      <c r="AK161" s="68"/>
      <c r="AL161" s="152"/>
      <c r="AM161" s="152"/>
      <c r="AN161" s="410"/>
      <c r="AO161" s="85" t="s">
        <v>181</v>
      </c>
      <c r="AP161" s="187" t="s">
        <v>181</v>
      </c>
      <c r="AQ161" s="52">
        <f>SUM(O161:AN161)</f>
        <v>0</v>
      </c>
      <c r="AR161" s="188" t="s">
        <v>181</v>
      </c>
      <c r="AS161" s="729"/>
      <c r="AT161" s="132" t="s">
        <v>181</v>
      </c>
      <c r="AU161" s="132" t="s">
        <v>181</v>
      </c>
      <c r="AV161" s="132" t="s">
        <v>181</v>
      </c>
      <c r="AW161" s="132" t="s">
        <v>181</v>
      </c>
      <c r="AX161" s="132" t="s">
        <v>181</v>
      </c>
      <c r="AY161" s="132" t="s">
        <v>181</v>
      </c>
      <c r="AZ161" s="132" t="s">
        <v>181</v>
      </c>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32" t="s">
        <v>181</v>
      </c>
      <c r="CW161" s="127"/>
      <c r="CX161" s="127"/>
      <c r="CY161" s="127"/>
      <c r="CZ161" s="127"/>
      <c r="DA161" s="127"/>
      <c r="DB161" s="132" t="s">
        <v>181</v>
      </c>
      <c r="DC161" s="127"/>
      <c r="DD161" s="127"/>
      <c r="DE161" s="127"/>
      <c r="DF161" s="127"/>
      <c r="DG161" s="127"/>
      <c r="DH161" s="132" t="s">
        <v>181</v>
      </c>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row>
    <row r="162" spans="1:144" s="58" customFormat="1" ht="20.25" customHeight="1">
      <c r="A162" s="55" t="s">
        <v>181</v>
      </c>
      <c r="B162" s="56" t="s">
        <v>181</v>
      </c>
      <c r="C162" s="56" t="s">
        <v>181</v>
      </c>
      <c r="D162" s="1072" t="s">
        <v>214</v>
      </c>
      <c r="E162" s="1073"/>
      <c r="F162" s="1073"/>
      <c r="G162" s="1073"/>
      <c r="H162" s="1073"/>
      <c r="I162" s="1073"/>
      <c r="J162" s="1073"/>
      <c r="K162" s="56" t="s">
        <v>181</v>
      </c>
      <c r="L162" s="68" t="s">
        <v>181</v>
      </c>
      <c r="M162" s="152" t="s">
        <v>181</v>
      </c>
      <c r="N162" s="152" t="s">
        <v>181</v>
      </c>
      <c r="O162" s="412"/>
      <c r="P162" s="152"/>
      <c r="Q162" s="68"/>
      <c r="R162" s="152"/>
      <c r="S162" s="152"/>
      <c r="T162" s="412"/>
      <c r="U162" s="152"/>
      <c r="V162" s="68"/>
      <c r="W162" s="152"/>
      <c r="X162" s="152"/>
      <c r="Y162" s="412"/>
      <c r="Z162" s="152"/>
      <c r="AA162" s="68"/>
      <c r="AB162" s="152"/>
      <c r="AC162" s="152"/>
      <c r="AD162" s="412"/>
      <c r="AE162" s="152"/>
      <c r="AF162" s="68"/>
      <c r="AG162" s="152"/>
      <c r="AH162" s="152"/>
      <c r="AI162" s="412"/>
      <c r="AJ162" s="152"/>
      <c r="AK162" s="68"/>
      <c r="AL162" s="152"/>
      <c r="AM162" s="152"/>
      <c r="AN162" s="412"/>
      <c r="AO162" s="85" t="s">
        <v>181</v>
      </c>
      <c r="AP162" s="187" t="s">
        <v>181</v>
      </c>
      <c r="AQ162" s="52">
        <f>SUM(O162:AN162)</f>
        <v>0</v>
      </c>
      <c r="AR162" s="188" t="s">
        <v>181</v>
      </c>
      <c r="AS162" s="729"/>
      <c r="AT162" s="132" t="s">
        <v>181</v>
      </c>
      <c r="AU162" s="132" t="s">
        <v>181</v>
      </c>
      <c r="AV162" s="132" t="s">
        <v>181</v>
      </c>
      <c r="AW162" s="132" t="s">
        <v>181</v>
      </c>
      <c r="AX162" s="132" t="s">
        <v>181</v>
      </c>
      <c r="AY162" s="132" t="s">
        <v>181</v>
      </c>
      <c r="AZ162" s="132" t="s">
        <v>181</v>
      </c>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32" t="s">
        <v>181</v>
      </c>
      <c r="CW162" s="127"/>
      <c r="CX162" s="127"/>
      <c r="CY162" s="127"/>
      <c r="CZ162" s="127"/>
      <c r="DA162" s="127"/>
      <c r="DB162" s="132" t="s">
        <v>181</v>
      </c>
      <c r="DC162" s="127"/>
      <c r="DD162" s="127"/>
      <c r="DE162" s="127"/>
      <c r="DF162" s="127"/>
      <c r="DG162" s="127"/>
      <c r="DH162" s="132" t="s">
        <v>181</v>
      </c>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row>
    <row r="163" spans="1:144" s="58" customFormat="1" ht="20.25" customHeight="1">
      <c r="A163" s="55" t="s">
        <v>181</v>
      </c>
      <c r="B163" s="56" t="s">
        <v>181</v>
      </c>
      <c r="C163" s="56" t="s">
        <v>181</v>
      </c>
      <c r="D163" s="1072" t="s">
        <v>215</v>
      </c>
      <c r="E163" s="1073"/>
      <c r="F163" s="1073"/>
      <c r="G163" s="1073"/>
      <c r="H163" s="1073"/>
      <c r="I163" s="1073"/>
      <c r="J163" s="1073"/>
      <c r="K163" s="56" t="s">
        <v>181</v>
      </c>
      <c r="L163" s="68" t="s">
        <v>181</v>
      </c>
      <c r="M163" s="152" t="s">
        <v>181</v>
      </c>
      <c r="N163" s="152" t="s">
        <v>181</v>
      </c>
      <c r="O163" s="412"/>
      <c r="P163" s="152"/>
      <c r="Q163" s="68"/>
      <c r="R163" s="152"/>
      <c r="S163" s="152"/>
      <c r="T163" s="412"/>
      <c r="U163" s="152"/>
      <c r="V163" s="68"/>
      <c r="W163" s="152"/>
      <c r="X163" s="152"/>
      <c r="Y163" s="412"/>
      <c r="Z163" s="152"/>
      <c r="AA163" s="68"/>
      <c r="AB163" s="152"/>
      <c r="AC163" s="152"/>
      <c r="AD163" s="412"/>
      <c r="AE163" s="152"/>
      <c r="AF163" s="68"/>
      <c r="AG163" s="152"/>
      <c r="AH163" s="152"/>
      <c r="AI163" s="412"/>
      <c r="AJ163" s="152"/>
      <c r="AK163" s="68"/>
      <c r="AL163" s="152"/>
      <c r="AM163" s="152"/>
      <c r="AN163" s="412"/>
      <c r="AO163" s="85" t="s">
        <v>181</v>
      </c>
      <c r="AP163" s="187" t="s">
        <v>181</v>
      </c>
      <c r="AQ163" s="52">
        <f>SUM(O163:AN163)</f>
        <v>0</v>
      </c>
      <c r="AR163" s="188" t="s">
        <v>181</v>
      </c>
      <c r="AS163" s="729"/>
      <c r="AT163" s="132" t="s">
        <v>181</v>
      </c>
      <c r="AU163" s="132" t="s">
        <v>181</v>
      </c>
      <c r="AV163" s="132" t="s">
        <v>181</v>
      </c>
      <c r="AW163" s="132" t="s">
        <v>181</v>
      </c>
      <c r="AX163" s="132" t="s">
        <v>181</v>
      </c>
      <c r="AY163" s="132" t="s">
        <v>181</v>
      </c>
      <c r="AZ163" s="132" t="s">
        <v>181</v>
      </c>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32" t="s">
        <v>181</v>
      </c>
      <c r="CW163" s="127"/>
      <c r="CX163" s="127"/>
      <c r="CY163" s="127"/>
      <c r="CZ163" s="127"/>
      <c r="DA163" s="127"/>
      <c r="DB163" s="132" t="s">
        <v>181</v>
      </c>
      <c r="DC163" s="127"/>
      <c r="DD163" s="127"/>
      <c r="DE163" s="127"/>
      <c r="DF163" s="127"/>
      <c r="DG163" s="127"/>
      <c r="DH163" s="132" t="s">
        <v>181</v>
      </c>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row>
    <row r="164" spans="1:144" s="58" customFormat="1" ht="20.25" customHeight="1">
      <c r="A164" s="55" t="s">
        <v>181</v>
      </c>
      <c r="B164" s="56" t="s">
        <v>181</v>
      </c>
      <c r="C164" s="56" t="s">
        <v>181</v>
      </c>
      <c r="D164" s="1072" t="s">
        <v>216</v>
      </c>
      <c r="E164" s="1073"/>
      <c r="F164" s="1073"/>
      <c r="G164" s="1073"/>
      <c r="H164" s="1073"/>
      <c r="I164" s="1073"/>
      <c r="J164" s="1073"/>
      <c r="K164" s="56" t="s">
        <v>181</v>
      </c>
      <c r="L164" s="68" t="s">
        <v>181</v>
      </c>
      <c r="M164" s="152" t="s">
        <v>181</v>
      </c>
      <c r="N164" s="152" t="s">
        <v>181</v>
      </c>
      <c r="O164" s="412"/>
      <c r="P164" s="152"/>
      <c r="Q164" s="68"/>
      <c r="R164" s="152"/>
      <c r="S164" s="152"/>
      <c r="T164" s="412"/>
      <c r="U164" s="152"/>
      <c r="V164" s="68"/>
      <c r="W164" s="152"/>
      <c r="X164" s="152"/>
      <c r="Y164" s="412"/>
      <c r="Z164" s="152"/>
      <c r="AA164" s="68"/>
      <c r="AB164" s="152"/>
      <c r="AC164" s="152"/>
      <c r="AD164" s="412"/>
      <c r="AE164" s="152"/>
      <c r="AF164" s="68"/>
      <c r="AG164" s="152"/>
      <c r="AH164" s="152"/>
      <c r="AI164" s="412"/>
      <c r="AJ164" s="152"/>
      <c r="AK164" s="68"/>
      <c r="AL164" s="152"/>
      <c r="AM164" s="152"/>
      <c r="AN164" s="412"/>
      <c r="AO164" s="85" t="s">
        <v>181</v>
      </c>
      <c r="AP164" s="187" t="s">
        <v>181</v>
      </c>
      <c r="AQ164" s="52">
        <f>SUM(O164:AN164)</f>
        <v>0</v>
      </c>
      <c r="AR164" s="188" t="s">
        <v>181</v>
      </c>
      <c r="AS164" s="729"/>
      <c r="AT164" s="132" t="s">
        <v>181</v>
      </c>
      <c r="AU164" s="132" t="s">
        <v>181</v>
      </c>
      <c r="AV164" s="132" t="s">
        <v>181</v>
      </c>
      <c r="AW164" s="132" t="s">
        <v>181</v>
      </c>
      <c r="AX164" s="132" t="s">
        <v>181</v>
      </c>
      <c r="AY164" s="132" t="s">
        <v>181</v>
      </c>
      <c r="AZ164" s="132" t="s">
        <v>181</v>
      </c>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32" t="s">
        <v>181</v>
      </c>
      <c r="CW164" s="127"/>
      <c r="CX164" s="127"/>
      <c r="CY164" s="127"/>
      <c r="CZ164" s="127"/>
      <c r="DA164" s="127"/>
      <c r="DB164" s="132" t="s">
        <v>181</v>
      </c>
      <c r="DC164" s="127"/>
      <c r="DD164" s="127"/>
      <c r="DE164" s="127"/>
      <c r="DF164" s="127"/>
      <c r="DG164" s="127"/>
      <c r="DH164" s="132" t="s">
        <v>181</v>
      </c>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row>
    <row r="165" spans="1:144" s="58" customFormat="1" ht="20.25" customHeight="1">
      <c r="A165" s="55" t="s">
        <v>181</v>
      </c>
      <c r="B165" s="56" t="s">
        <v>181</v>
      </c>
      <c r="C165" s="56" t="s">
        <v>181</v>
      </c>
      <c r="D165" s="1072" t="s">
        <v>217</v>
      </c>
      <c r="E165" s="1073"/>
      <c r="F165" s="1073"/>
      <c r="G165" s="1073"/>
      <c r="H165" s="1073"/>
      <c r="I165" s="1073"/>
      <c r="J165" s="1073"/>
      <c r="K165" s="56" t="s">
        <v>181</v>
      </c>
      <c r="L165" s="68" t="s">
        <v>181</v>
      </c>
      <c r="M165" s="152" t="s">
        <v>181</v>
      </c>
      <c r="N165" s="152" t="s">
        <v>181</v>
      </c>
      <c r="O165" s="412"/>
      <c r="P165" s="152"/>
      <c r="Q165" s="68"/>
      <c r="R165" s="152"/>
      <c r="S165" s="152"/>
      <c r="T165" s="412"/>
      <c r="U165" s="152"/>
      <c r="V165" s="68"/>
      <c r="W165" s="152"/>
      <c r="X165" s="152"/>
      <c r="Y165" s="412"/>
      <c r="Z165" s="152"/>
      <c r="AA165" s="68"/>
      <c r="AB165" s="152"/>
      <c r="AC165" s="152"/>
      <c r="AD165" s="412"/>
      <c r="AE165" s="152"/>
      <c r="AF165" s="68"/>
      <c r="AG165" s="152"/>
      <c r="AH165" s="152"/>
      <c r="AI165" s="412"/>
      <c r="AJ165" s="152"/>
      <c r="AK165" s="68"/>
      <c r="AL165" s="152"/>
      <c r="AM165" s="152"/>
      <c r="AN165" s="412"/>
      <c r="AO165" s="85" t="s">
        <v>181</v>
      </c>
      <c r="AP165" s="187" t="s">
        <v>181</v>
      </c>
      <c r="AQ165" s="52">
        <f>SUM(O165:AN165)</f>
        <v>0</v>
      </c>
      <c r="AR165" s="188" t="s">
        <v>181</v>
      </c>
      <c r="AS165" s="729"/>
      <c r="AT165" s="132" t="s">
        <v>181</v>
      </c>
      <c r="AU165" s="132" t="s">
        <v>181</v>
      </c>
      <c r="AV165" s="132" t="s">
        <v>181</v>
      </c>
      <c r="AW165" s="132" t="s">
        <v>181</v>
      </c>
      <c r="AX165" s="132" t="s">
        <v>181</v>
      </c>
      <c r="AY165" s="132" t="s">
        <v>181</v>
      </c>
      <c r="AZ165" s="132" t="s">
        <v>181</v>
      </c>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32" t="s">
        <v>181</v>
      </c>
      <c r="CW165" s="127"/>
      <c r="CX165" s="127"/>
      <c r="CY165" s="127"/>
      <c r="CZ165" s="127"/>
      <c r="DA165" s="127"/>
      <c r="DB165" s="132" t="s">
        <v>181</v>
      </c>
      <c r="DC165" s="127"/>
      <c r="DD165" s="127"/>
      <c r="DE165" s="127"/>
      <c r="DF165" s="127"/>
      <c r="DG165" s="127"/>
      <c r="DH165" s="132" t="s">
        <v>181</v>
      </c>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row>
    <row r="166" spans="1:144" s="58" customFormat="1" ht="9.9499999999999993" customHeight="1">
      <c r="A166" s="55" t="s">
        <v>181</v>
      </c>
      <c r="B166" s="56" t="s">
        <v>181</v>
      </c>
      <c r="C166" s="56" t="s">
        <v>181</v>
      </c>
      <c r="D166" s="56" t="s">
        <v>181</v>
      </c>
      <c r="E166" s="56" t="s">
        <v>181</v>
      </c>
      <c r="F166" s="56" t="s">
        <v>181</v>
      </c>
      <c r="G166" s="56" t="s">
        <v>181</v>
      </c>
      <c r="H166" s="56" t="s">
        <v>181</v>
      </c>
      <c r="I166" s="56" t="s">
        <v>181</v>
      </c>
      <c r="J166" s="56" t="s">
        <v>181</v>
      </c>
      <c r="K166" s="56"/>
      <c r="L166" s="68"/>
      <c r="M166" s="152"/>
      <c r="N166" s="152"/>
      <c r="O166" s="401"/>
      <c r="P166" s="152"/>
      <c r="Q166" s="68"/>
      <c r="R166" s="152"/>
      <c r="S166" s="152"/>
      <c r="T166" s="401"/>
      <c r="U166" s="152"/>
      <c r="V166" s="68"/>
      <c r="W166" s="152"/>
      <c r="X166" s="152"/>
      <c r="Y166" s="401"/>
      <c r="Z166" s="152"/>
      <c r="AA166" s="68"/>
      <c r="AB166" s="152"/>
      <c r="AC166" s="152"/>
      <c r="AD166" s="401"/>
      <c r="AE166" s="152"/>
      <c r="AF166" s="68"/>
      <c r="AG166" s="152"/>
      <c r="AH166" s="152"/>
      <c r="AI166" s="401"/>
      <c r="AJ166" s="152"/>
      <c r="AK166" s="68"/>
      <c r="AL166" s="152"/>
      <c r="AM166" s="152"/>
      <c r="AN166" s="401"/>
      <c r="AO166" s="85"/>
      <c r="AP166" s="187"/>
      <c r="AQ166" s="185"/>
      <c r="AR166" s="188"/>
      <c r="AS166" s="729"/>
      <c r="AT166" s="132" t="s">
        <v>181</v>
      </c>
      <c r="AU166" s="132" t="s">
        <v>181</v>
      </c>
      <c r="AV166" s="132" t="s">
        <v>181</v>
      </c>
      <c r="AW166" s="132" t="s">
        <v>181</v>
      </c>
      <c r="AX166" s="132" t="s">
        <v>181</v>
      </c>
      <c r="AY166" s="132" t="s">
        <v>181</v>
      </c>
      <c r="AZ166" s="132" t="s">
        <v>181</v>
      </c>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32" t="s">
        <v>181</v>
      </c>
      <c r="CW166" s="127"/>
      <c r="CX166" s="127"/>
      <c r="CY166" s="127"/>
      <c r="CZ166" s="127"/>
      <c r="DA166" s="127"/>
      <c r="DB166" s="132" t="s">
        <v>181</v>
      </c>
      <c r="DC166" s="127"/>
      <c r="DD166" s="127"/>
      <c r="DE166" s="127"/>
      <c r="DF166" s="127"/>
      <c r="DG166" s="127"/>
      <c r="DH166" s="132" t="s">
        <v>181</v>
      </c>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row>
    <row r="167" spans="1:144" s="58" customFormat="1" ht="20.25" customHeight="1">
      <c r="A167" s="55" t="s">
        <v>181</v>
      </c>
      <c r="B167" s="56">
        <v>4</v>
      </c>
      <c r="C167" s="1120" t="s">
        <v>218</v>
      </c>
      <c r="D167" s="1121"/>
      <c r="E167" s="1121"/>
      <c r="F167" s="1121"/>
      <c r="G167" s="1121"/>
      <c r="H167" s="1121"/>
      <c r="I167" s="1121"/>
      <c r="J167" s="1122"/>
      <c r="K167" s="56" t="s">
        <v>181</v>
      </c>
      <c r="L167" s="68" t="s">
        <v>181</v>
      </c>
      <c r="M167" s="152" t="s">
        <v>181</v>
      </c>
      <c r="N167" s="152" t="s">
        <v>181</v>
      </c>
      <c r="O167" s="410"/>
      <c r="P167" s="152"/>
      <c r="Q167" s="68"/>
      <c r="R167" s="152"/>
      <c r="S167" s="152"/>
      <c r="T167" s="410"/>
      <c r="U167" s="152"/>
      <c r="V167" s="68"/>
      <c r="W167" s="152"/>
      <c r="X167" s="152"/>
      <c r="Y167" s="410"/>
      <c r="Z167" s="152"/>
      <c r="AA167" s="68"/>
      <c r="AB167" s="152"/>
      <c r="AC167" s="152"/>
      <c r="AD167" s="410"/>
      <c r="AE167" s="152"/>
      <c r="AF167" s="68"/>
      <c r="AG167" s="152"/>
      <c r="AH167" s="152"/>
      <c r="AI167" s="410"/>
      <c r="AJ167" s="152"/>
      <c r="AK167" s="68"/>
      <c r="AL167" s="152"/>
      <c r="AM167" s="152"/>
      <c r="AN167" s="410"/>
      <c r="AO167" s="85" t="s">
        <v>181</v>
      </c>
      <c r="AP167" s="187" t="s">
        <v>181</v>
      </c>
      <c r="AQ167" s="52">
        <f>SUM(O167:AN167)</f>
        <v>0</v>
      </c>
      <c r="AR167" s="188" t="s">
        <v>181</v>
      </c>
      <c r="AS167" s="729"/>
      <c r="AT167" s="132"/>
      <c r="AU167" s="132"/>
      <c r="AV167" s="132"/>
      <c r="AW167" s="132"/>
      <c r="AX167" s="132"/>
      <c r="AY167" s="132"/>
      <c r="AZ167" s="132"/>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32"/>
      <c r="CW167" s="127"/>
      <c r="CX167" s="127"/>
      <c r="CY167" s="127"/>
      <c r="CZ167" s="127"/>
      <c r="DA167" s="127"/>
      <c r="DB167" s="132"/>
      <c r="DC167" s="127"/>
      <c r="DD167" s="127"/>
      <c r="DE167" s="127"/>
      <c r="DF167" s="127"/>
      <c r="DG167" s="127"/>
      <c r="DH167" s="132"/>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row>
    <row r="168" spans="1:144" s="58" customFormat="1" ht="9.9499999999999993" customHeight="1">
      <c r="A168" s="55" t="s">
        <v>181</v>
      </c>
      <c r="B168" s="56" t="s">
        <v>181</v>
      </c>
      <c r="C168" s="56" t="s">
        <v>181</v>
      </c>
      <c r="D168" s="56" t="s">
        <v>181</v>
      </c>
      <c r="E168" s="56" t="s">
        <v>181</v>
      </c>
      <c r="F168" s="56" t="s">
        <v>181</v>
      </c>
      <c r="G168" s="56" t="s">
        <v>181</v>
      </c>
      <c r="H168" s="56" t="s">
        <v>181</v>
      </c>
      <c r="I168" s="56" t="s">
        <v>181</v>
      </c>
      <c r="J168" s="56" t="s">
        <v>181</v>
      </c>
      <c r="K168" s="56" t="s">
        <v>181</v>
      </c>
      <c r="L168" s="68" t="s">
        <v>181</v>
      </c>
      <c r="M168" s="152" t="s">
        <v>181</v>
      </c>
      <c r="N168" s="152" t="s">
        <v>181</v>
      </c>
      <c r="O168" s="401" t="s">
        <v>181</v>
      </c>
      <c r="P168" s="152" t="s">
        <v>181</v>
      </c>
      <c r="Q168" s="68" t="s">
        <v>181</v>
      </c>
      <c r="R168" s="152" t="s">
        <v>181</v>
      </c>
      <c r="S168" s="152" t="s">
        <v>181</v>
      </c>
      <c r="T168" s="401" t="s">
        <v>181</v>
      </c>
      <c r="U168" s="152" t="s">
        <v>181</v>
      </c>
      <c r="V168" s="68" t="s">
        <v>181</v>
      </c>
      <c r="W168" s="152" t="s">
        <v>181</v>
      </c>
      <c r="X168" s="152" t="s">
        <v>181</v>
      </c>
      <c r="Y168" s="401" t="s">
        <v>181</v>
      </c>
      <c r="Z168" s="152" t="s">
        <v>181</v>
      </c>
      <c r="AA168" s="68" t="s">
        <v>181</v>
      </c>
      <c r="AB168" s="152" t="s">
        <v>181</v>
      </c>
      <c r="AC168" s="152" t="s">
        <v>181</v>
      </c>
      <c r="AD168" s="401" t="s">
        <v>181</v>
      </c>
      <c r="AE168" s="152" t="s">
        <v>181</v>
      </c>
      <c r="AF168" s="68" t="s">
        <v>181</v>
      </c>
      <c r="AG168" s="152" t="s">
        <v>181</v>
      </c>
      <c r="AH168" s="152" t="s">
        <v>181</v>
      </c>
      <c r="AI168" s="401" t="s">
        <v>181</v>
      </c>
      <c r="AJ168" s="152" t="s">
        <v>181</v>
      </c>
      <c r="AK168" s="68" t="s">
        <v>181</v>
      </c>
      <c r="AL168" s="152" t="s">
        <v>181</v>
      </c>
      <c r="AM168" s="152" t="s">
        <v>181</v>
      </c>
      <c r="AN168" s="401" t="s">
        <v>181</v>
      </c>
      <c r="AO168" s="85" t="s">
        <v>181</v>
      </c>
      <c r="AP168" s="187" t="s">
        <v>181</v>
      </c>
      <c r="AQ168" s="185" t="s">
        <v>181</v>
      </c>
      <c r="AR168" s="188" t="s">
        <v>181</v>
      </c>
      <c r="AS168" s="729"/>
      <c r="AT168" s="132" t="s">
        <v>181</v>
      </c>
      <c r="AU168" s="132" t="s">
        <v>181</v>
      </c>
      <c r="AV168" s="132" t="s">
        <v>181</v>
      </c>
      <c r="AW168" s="132" t="s">
        <v>181</v>
      </c>
      <c r="AX168" s="132" t="s">
        <v>181</v>
      </c>
      <c r="AY168" s="132" t="s">
        <v>181</v>
      </c>
      <c r="AZ168" s="132" t="s">
        <v>181</v>
      </c>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32" t="s">
        <v>181</v>
      </c>
      <c r="CW168" s="127"/>
      <c r="CX168" s="127"/>
      <c r="CY168" s="127"/>
      <c r="CZ168" s="127"/>
      <c r="DA168" s="127"/>
      <c r="DB168" s="132" t="s">
        <v>181</v>
      </c>
      <c r="DC168" s="127"/>
      <c r="DD168" s="127"/>
      <c r="DE168" s="127"/>
      <c r="DF168" s="127"/>
      <c r="DG168" s="127"/>
      <c r="DH168" s="132" t="s">
        <v>181</v>
      </c>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row>
    <row r="169" spans="1:144" s="58" customFormat="1" ht="49.9" customHeight="1">
      <c r="A169" s="55" t="s">
        <v>181</v>
      </c>
      <c r="B169" s="56">
        <v>5</v>
      </c>
      <c r="C169" s="1114" t="s">
        <v>328</v>
      </c>
      <c r="D169" s="1115"/>
      <c r="E169" s="1115"/>
      <c r="F169" s="1115"/>
      <c r="G169" s="1115"/>
      <c r="H169" s="1115"/>
      <c r="I169" s="1115"/>
      <c r="J169" s="1115"/>
      <c r="K169" s="56" t="s">
        <v>181</v>
      </c>
      <c r="L169" s="68" t="s">
        <v>181</v>
      </c>
      <c r="M169" s="152" t="s">
        <v>181</v>
      </c>
      <c r="N169" s="152" t="s">
        <v>181</v>
      </c>
      <c r="O169" s="401" t="s">
        <v>181</v>
      </c>
      <c r="P169" s="152" t="s">
        <v>181</v>
      </c>
      <c r="Q169" s="68" t="s">
        <v>181</v>
      </c>
      <c r="R169" s="152" t="s">
        <v>181</v>
      </c>
      <c r="S169" s="152" t="s">
        <v>181</v>
      </c>
      <c r="T169" s="401" t="s">
        <v>181</v>
      </c>
      <c r="U169" s="152" t="s">
        <v>181</v>
      </c>
      <c r="V169" s="68" t="s">
        <v>181</v>
      </c>
      <c r="W169" s="152" t="s">
        <v>181</v>
      </c>
      <c r="X169" s="152" t="s">
        <v>181</v>
      </c>
      <c r="Y169" s="401" t="s">
        <v>181</v>
      </c>
      <c r="Z169" s="152" t="s">
        <v>181</v>
      </c>
      <c r="AA169" s="68" t="s">
        <v>181</v>
      </c>
      <c r="AB169" s="152" t="s">
        <v>181</v>
      </c>
      <c r="AC169" s="152" t="s">
        <v>181</v>
      </c>
      <c r="AD169" s="401" t="s">
        <v>181</v>
      </c>
      <c r="AE169" s="152" t="s">
        <v>181</v>
      </c>
      <c r="AF169" s="68" t="s">
        <v>181</v>
      </c>
      <c r="AG169" s="152" t="s">
        <v>181</v>
      </c>
      <c r="AH169" s="152" t="s">
        <v>181</v>
      </c>
      <c r="AI169" s="401" t="s">
        <v>181</v>
      </c>
      <c r="AJ169" s="152" t="s">
        <v>181</v>
      </c>
      <c r="AK169" s="68" t="s">
        <v>181</v>
      </c>
      <c r="AL169" s="152" t="s">
        <v>181</v>
      </c>
      <c r="AM169" s="152" t="s">
        <v>181</v>
      </c>
      <c r="AN169" s="401" t="s">
        <v>181</v>
      </c>
      <c r="AO169" s="85" t="s">
        <v>181</v>
      </c>
      <c r="AP169" s="187" t="s">
        <v>181</v>
      </c>
      <c r="AQ169" s="185" t="s">
        <v>181</v>
      </c>
      <c r="AR169" s="188" t="s">
        <v>181</v>
      </c>
      <c r="AS169" s="729"/>
      <c r="AT169" s="132" t="s">
        <v>181</v>
      </c>
      <c r="AU169" s="132" t="s">
        <v>181</v>
      </c>
      <c r="AV169" s="132" t="s">
        <v>181</v>
      </c>
      <c r="AW169" s="132" t="s">
        <v>181</v>
      </c>
      <c r="AX169" s="132" t="s">
        <v>181</v>
      </c>
      <c r="AY169" s="132" t="s">
        <v>181</v>
      </c>
      <c r="AZ169" s="132" t="s">
        <v>181</v>
      </c>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32" t="s">
        <v>181</v>
      </c>
      <c r="CW169" s="127"/>
      <c r="CX169" s="127"/>
      <c r="CY169" s="127"/>
      <c r="CZ169" s="127"/>
      <c r="DA169" s="127"/>
      <c r="DB169" s="132" t="s">
        <v>181</v>
      </c>
      <c r="DC169" s="127"/>
      <c r="DD169" s="127"/>
      <c r="DE169" s="127"/>
      <c r="DF169" s="127"/>
      <c r="DG169" s="127"/>
      <c r="DH169" s="132" t="s">
        <v>181</v>
      </c>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row>
    <row r="170" spans="1:144" s="58" customFormat="1" ht="20.25" customHeight="1">
      <c r="A170" s="55" t="s">
        <v>181</v>
      </c>
      <c r="B170" s="56" t="s">
        <v>181</v>
      </c>
      <c r="C170" s="56" t="s">
        <v>220</v>
      </c>
      <c r="D170" s="1375" t="s">
        <v>1102</v>
      </c>
      <c r="E170" s="1376"/>
      <c r="F170" s="1376"/>
      <c r="G170" s="1376"/>
      <c r="H170" s="1376"/>
      <c r="I170" s="1376"/>
      <c r="J170" s="1376"/>
      <c r="K170" s="56" t="s">
        <v>181</v>
      </c>
      <c r="L170" s="68" t="s">
        <v>181</v>
      </c>
      <c r="M170" s="152" t="s">
        <v>181</v>
      </c>
      <c r="N170" s="152" t="s">
        <v>181</v>
      </c>
      <c r="O170" s="413" t="s">
        <v>181</v>
      </c>
      <c r="P170" s="152"/>
      <c r="Q170" s="68"/>
      <c r="R170" s="152"/>
      <c r="S170" s="152"/>
      <c r="T170" s="413" t="s">
        <v>181</v>
      </c>
      <c r="U170" s="152"/>
      <c r="V170" s="68"/>
      <c r="W170" s="152"/>
      <c r="X170" s="152"/>
      <c r="Y170" s="413" t="s">
        <v>181</v>
      </c>
      <c r="Z170" s="152"/>
      <c r="AA170" s="68"/>
      <c r="AB170" s="152"/>
      <c r="AC170" s="152"/>
      <c r="AD170" s="413" t="s">
        <v>181</v>
      </c>
      <c r="AE170" s="152"/>
      <c r="AF170" s="68"/>
      <c r="AG170" s="152"/>
      <c r="AH170" s="152"/>
      <c r="AI170" s="413" t="s">
        <v>181</v>
      </c>
      <c r="AJ170" s="152"/>
      <c r="AK170" s="68"/>
      <c r="AL170" s="152"/>
      <c r="AM170" s="152"/>
      <c r="AN170" s="413" t="s">
        <v>181</v>
      </c>
      <c r="AO170" s="85" t="s">
        <v>181</v>
      </c>
      <c r="AP170" s="187" t="s">
        <v>181</v>
      </c>
      <c r="AQ170" s="204" t="s">
        <v>181</v>
      </c>
      <c r="AR170" s="188" t="s">
        <v>181</v>
      </c>
      <c r="AS170" s="729"/>
      <c r="AT170" s="132" t="s">
        <v>181</v>
      </c>
      <c r="AU170" s="132" t="s">
        <v>181</v>
      </c>
      <c r="AV170" s="132" t="s">
        <v>181</v>
      </c>
      <c r="AW170" s="132" t="s">
        <v>181</v>
      </c>
      <c r="AX170" s="132" t="s">
        <v>181</v>
      </c>
      <c r="AY170" s="132" t="s">
        <v>181</v>
      </c>
      <c r="AZ170" s="132" t="s">
        <v>181</v>
      </c>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32" t="s">
        <v>181</v>
      </c>
      <c r="CW170" s="127"/>
      <c r="CX170" s="127"/>
      <c r="CY170" s="127"/>
      <c r="CZ170" s="127"/>
      <c r="DA170" s="127"/>
      <c r="DB170" s="132" t="s">
        <v>181</v>
      </c>
      <c r="DC170" s="127"/>
      <c r="DD170" s="127"/>
      <c r="DE170" s="127"/>
      <c r="DF170" s="127"/>
      <c r="DG170" s="127"/>
      <c r="DH170" s="132" t="s">
        <v>181</v>
      </c>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row>
    <row r="171" spans="1:144" s="58" customFormat="1" ht="20.25" customHeight="1">
      <c r="A171" s="55"/>
      <c r="B171" s="56"/>
      <c r="C171" s="56"/>
      <c r="D171" s="1112" t="s">
        <v>221</v>
      </c>
      <c r="E171" s="1004"/>
      <c r="F171" s="1004"/>
      <c r="G171" s="1004"/>
      <c r="H171" s="1004"/>
      <c r="I171" s="1004"/>
      <c r="J171" s="1113"/>
      <c r="K171" s="56"/>
      <c r="L171" s="68"/>
      <c r="M171" s="152"/>
      <c r="N171" s="152"/>
      <c r="O171" s="412"/>
      <c r="P171" s="152"/>
      <c r="Q171" s="68"/>
      <c r="R171" s="152"/>
      <c r="S171" s="152"/>
      <c r="T171" s="412"/>
      <c r="U171" s="152"/>
      <c r="V171" s="68"/>
      <c r="W171" s="152"/>
      <c r="X171" s="152"/>
      <c r="Y171" s="412"/>
      <c r="Z171" s="152"/>
      <c r="AA171" s="68"/>
      <c r="AB171" s="152"/>
      <c r="AC171" s="152"/>
      <c r="AD171" s="412"/>
      <c r="AE171" s="152"/>
      <c r="AF171" s="68"/>
      <c r="AG171" s="152"/>
      <c r="AH171" s="152"/>
      <c r="AI171" s="412"/>
      <c r="AJ171" s="152"/>
      <c r="AK171" s="68"/>
      <c r="AL171" s="152"/>
      <c r="AM171" s="152"/>
      <c r="AN171" s="412"/>
      <c r="AO171" s="85"/>
      <c r="AP171" s="187"/>
      <c r="AQ171" s="52">
        <f>SUM(O171:AN171)</f>
        <v>0</v>
      </c>
      <c r="AR171" s="188"/>
      <c r="AS171" s="729"/>
      <c r="AT171" s="132" t="s">
        <v>181</v>
      </c>
      <c r="AU171" s="132" t="s">
        <v>181</v>
      </c>
      <c r="AV171" s="132" t="s">
        <v>181</v>
      </c>
      <c r="AW171" s="132" t="s">
        <v>181</v>
      </c>
      <c r="AX171" s="132" t="s">
        <v>181</v>
      </c>
      <c r="AY171" s="132" t="s">
        <v>181</v>
      </c>
      <c r="AZ171" s="132" t="s">
        <v>181</v>
      </c>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32" t="s">
        <v>181</v>
      </c>
      <c r="CW171" s="127"/>
      <c r="CX171" s="127"/>
      <c r="CY171" s="127"/>
      <c r="CZ171" s="127"/>
      <c r="DA171" s="127"/>
      <c r="DB171" s="132" t="s">
        <v>181</v>
      </c>
      <c r="DC171" s="127"/>
      <c r="DD171" s="127"/>
      <c r="DE171" s="127"/>
      <c r="DF171" s="127"/>
      <c r="DG171" s="127"/>
      <c r="DH171" s="132" t="s">
        <v>181</v>
      </c>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row>
    <row r="172" spans="1:144" s="58" customFormat="1" ht="20.25" customHeight="1">
      <c r="A172" s="55"/>
      <c r="B172" s="56"/>
      <c r="C172" s="56"/>
      <c r="D172" s="1069" t="s">
        <v>125</v>
      </c>
      <c r="E172" s="1070"/>
      <c r="F172" s="1070"/>
      <c r="G172" s="1070"/>
      <c r="H172" s="1070"/>
      <c r="I172" s="1070"/>
      <c r="J172" s="1071"/>
      <c r="K172" s="56"/>
      <c r="L172" s="68"/>
      <c r="M172" s="152"/>
      <c r="N172" s="152"/>
      <c r="O172" s="414"/>
      <c r="P172" s="152"/>
      <c r="Q172" s="68"/>
      <c r="R172" s="152"/>
      <c r="S172" s="152"/>
      <c r="T172" s="414"/>
      <c r="U172" s="152"/>
      <c r="V172" s="68"/>
      <c r="W172" s="152"/>
      <c r="X172" s="152"/>
      <c r="Y172" s="414"/>
      <c r="Z172" s="152"/>
      <c r="AA172" s="68"/>
      <c r="AB172" s="152"/>
      <c r="AC172" s="152"/>
      <c r="AD172" s="414"/>
      <c r="AE172" s="152"/>
      <c r="AF172" s="68"/>
      <c r="AG172" s="152"/>
      <c r="AH172" s="152"/>
      <c r="AI172" s="414"/>
      <c r="AJ172" s="152"/>
      <c r="AK172" s="68"/>
      <c r="AL172" s="152"/>
      <c r="AM172" s="152"/>
      <c r="AN172" s="414"/>
      <c r="AO172" s="85"/>
      <c r="AP172" s="187"/>
      <c r="AQ172" s="53">
        <f>SUM(O172:AN172)</f>
        <v>0</v>
      </c>
      <c r="AR172" s="188"/>
      <c r="AS172" s="729"/>
      <c r="AT172" s="132"/>
      <c r="AU172" s="132"/>
      <c r="AV172" s="132"/>
      <c r="AW172" s="132"/>
      <c r="AX172" s="132"/>
      <c r="AY172" s="132"/>
      <c r="AZ172" s="132"/>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32"/>
      <c r="CW172" s="127"/>
      <c r="CX172" s="127"/>
      <c r="CY172" s="127"/>
      <c r="CZ172" s="127"/>
      <c r="DA172" s="127"/>
      <c r="DB172" s="132"/>
      <c r="DC172" s="127"/>
      <c r="DD172" s="127"/>
      <c r="DE172" s="127"/>
      <c r="DF172" s="127"/>
      <c r="DG172" s="127"/>
      <c r="DH172" s="132"/>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row>
    <row r="173" spans="1:144" s="58" customFormat="1" ht="9.9499999999999993" customHeight="1">
      <c r="A173" s="55"/>
      <c r="B173" s="56"/>
      <c r="C173" s="56"/>
      <c r="D173" s="1067"/>
      <c r="E173" s="1004"/>
      <c r="F173" s="1004"/>
      <c r="G173" s="1004"/>
      <c r="H173" s="1004"/>
      <c r="I173" s="1004"/>
      <c r="J173" s="1004"/>
      <c r="K173" s="56"/>
      <c r="L173" s="68"/>
      <c r="M173" s="152"/>
      <c r="N173" s="152"/>
      <c r="O173" s="401"/>
      <c r="P173" s="152"/>
      <c r="Q173" s="68"/>
      <c r="R173" s="152"/>
      <c r="S173" s="152"/>
      <c r="T173" s="401"/>
      <c r="U173" s="152"/>
      <c r="V173" s="68"/>
      <c r="W173" s="152"/>
      <c r="X173" s="152"/>
      <c r="Y173" s="401"/>
      <c r="Z173" s="152"/>
      <c r="AA173" s="68"/>
      <c r="AB173" s="152"/>
      <c r="AC173" s="152"/>
      <c r="AD173" s="401" t="s">
        <v>181</v>
      </c>
      <c r="AE173" s="152"/>
      <c r="AF173" s="68"/>
      <c r="AG173" s="152"/>
      <c r="AH173" s="152"/>
      <c r="AI173" s="401" t="s">
        <v>181</v>
      </c>
      <c r="AJ173" s="152"/>
      <c r="AK173" s="68"/>
      <c r="AL173" s="152"/>
      <c r="AM173" s="152"/>
      <c r="AN173" s="401" t="s">
        <v>181</v>
      </c>
      <c r="AO173" s="85"/>
      <c r="AP173" s="187"/>
      <c r="AQ173" s="185" t="s">
        <v>181</v>
      </c>
      <c r="AR173" s="188"/>
      <c r="AS173" s="729"/>
      <c r="AT173" s="132"/>
      <c r="AU173" s="132"/>
      <c r="AV173" s="132"/>
      <c r="AW173" s="132"/>
      <c r="AX173" s="132"/>
      <c r="AY173" s="132"/>
      <c r="AZ173" s="132"/>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32"/>
      <c r="CW173" s="127"/>
      <c r="CX173" s="127"/>
      <c r="CY173" s="127"/>
      <c r="CZ173" s="127"/>
      <c r="DA173" s="127"/>
      <c r="DB173" s="132"/>
      <c r="DC173" s="127"/>
      <c r="DD173" s="127"/>
      <c r="DE173" s="127"/>
      <c r="DF173" s="127"/>
      <c r="DG173" s="127"/>
      <c r="DH173" s="132"/>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row>
    <row r="174" spans="1:144" s="58" customFormat="1" ht="20.25" customHeight="1">
      <c r="A174" s="55" t="s">
        <v>181</v>
      </c>
      <c r="B174" s="56" t="s">
        <v>181</v>
      </c>
      <c r="C174" s="56" t="s">
        <v>222</v>
      </c>
      <c r="D174" s="1375" t="s">
        <v>1101</v>
      </c>
      <c r="E174" s="1376"/>
      <c r="F174" s="1376"/>
      <c r="G174" s="1376"/>
      <c r="H174" s="1376"/>
      <c r="I174" s="1376"/>
      <c r="J174" s="1376"/>
      <c r="K174" s="56" t="s">
        <v>181</v>
      </c>
      <c r="L174" s="68" t="s">
        <v>181</v>
      </c>
      <c r="M174" s="152" t="s">
        <v>181</v>
      </c>
      <c r="N174" s="152" t="s">
        <v>181</v>
      </c>
      <c r="O174" s="413"/>
      <c r="P174" s="152"/>
      <c r="Q174" s="68"/>
      <c r="R174" s="152"/>
      <c r="S174" s="152"/>
      <c r="T174" s="413"/>
      <c r="U174" s="152"/>
      <c r="V174" s="68"/>
      <c r="W174" s="152"/>
      <c r="X174" s="152"/>
      <c r="Y174" s="413"/>
      <c r="Z174" s="152"/>
      <c r="AA174" s="68"/>
      <c r="AB174" s="152"/>
      <c r="AC174" s="152"/>
      <c r="AD174" s="413" t="s">
        <v>181</v>
      </c>
      <c r="AE174" s="152"/>
      <c r="AF174" s="68"/>
      <c r="AG174" s="152"/>
      <c r="AH174" s="152"/>
      <c r="AI174" s="413" t="s">
        <v>181</v>
      </c>
      <c r="AJ174" s="152"/>
      <c r="AK174" s="68"/>
      <c r="AL174" s="152"/>
      <c r="AM174" s="152"/>
      <c r="AN174" s="413" t="s">
        <v>181</v>
      </c>
      <c r="AO174" s="85" t="s">
        <v>181</v>
      </c>
      <c r="AP174" s="187" t="s">
        <v>181</v>
      </c>
      <c r="AQ174" s="204" t="s">
        <v>181</v>
      </c>
      <c r="AR174" s="188" t="s">
        <v>181</v>
      </c>
      <c r="AS174" s="729"/>
      <c r="AT174" s="132"/>
      <c r="AU174" s="132"/>
      <c r="AV174" s="132"/>
      <c r="AW174" s="132"/>
      <c r="AX174" s="132"/>
      <c r="AY174" s="132"/>
      <c r="AZ174" s="132"/>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32"/>
      <c r="CW174" s="127"/>
      <c r="CX174" s="127"/>
      <c r="CY174" s="127"/>
      <c r="CZ174" s="127"/>
      <c r="DA174" s="127"/>
      <c r="DB174" s="132"/>
      <c r="DC174" s="127"/>
      <c r="DD174" s="127"/>
      <c r="DE174" s="127"/>
      <c r="DF174" s="127"/>
      <c r="DG174" s="127"/>
      <c r="DH174" s="132"/>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row>
    <row r="175" spans="1:144" s="58" customFormat="1" ht="20.25" customHeight="1">
      <c r="A175" s="55"/>
      <c r="B175" s="56"/>
      <c r="C175" s="56"/>
      <c r="D175" s="1112" t="s">
        <v>221</v>
      </c>
      <c r="E175" s="1004"/>
      <c r="F175" s="1004"/>
      <c r="G175" s="1004"/>
      <c r="H175" s="1004"/>
      <c r="I175" s="1004"/>
      <c r="J175" s="1113"/>
      <c r="K175" s="56"/>
      <c r="L175" s="68"/>
      <c r="M175" s="152"/>
      <c r="N175" s="152"/>
      <c r="O175" s="412"/>
      <c r="P175" s="152"/>
      <c r="Q175" s="68"/>
      <c r="R175" s="152"/>
      <c r="S175" s="152"/>
      <c r="T175" s="412"/>
      <c r="U175" s="152"/>
      <c r="V175" s="68"/>
      <c r="W175" s="152"/>
      <c r="X175" s="152"/>
      <c r="Y175" s="412"/>
      <c r="Z175" s="152"/>
      <c r="AA175" s="68"/>
      <c r="AB175" s="152"/>
      <c r="AC175" s="152"/>
      <c r="AD175" s="412"/>
      <c r="AE175" s="152"/>
      <c r="AF175" s="68"/>
      <c r="AG175" s="152"/>
      <c r="AH175" s="152"/>
      <c r="AI175" s="412"/>
      <c r="AJ175" s="152"/>
      <c r="AK175" s="68"/>
      <c r="AL175" s="152"/>
      <c r="AM175" s="152"/>
      <c r="AN175" s="412"/>
      <c r="AO175" s="85"/>
      <c r="AP175" s="187"/>
      <c r="AQ175" s="52">
        <f>SUM(O175:AN175)</f>
        <v>0</v>
      </c>
      <c r="AR175" s="188"/>
      <c r="AS175" s="729"/>
      <c r="AT175" s="132" t="s">
        <v>181</v>
      </c>
      <c r="AU175" s="132" t="s">
        <v>181</v>
      </c>
      <c r="AV175" s="132" t="s">
        <v>181</v>
      </c>
      <c r="AW175" s="132" t="s">
        <v>181</v>
      </c>
      <c r="AX175" s="132" t="s">
        <v>181</v>
      </c>
      <c r="AY175" s="132" t="s">
        <v>181</v>
      </c>
      <c r="AZ175" s="132" t="s">
        <v>181</v>
      </c>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32" t="s">
        <v>181</v>
      </c>
      <c r="CW175" s="127"/>
      <c r="CX175" s="127"/>
      <c r="CY175" s="127"/>
      <c r="CZ175" s="127"/>
      <c r="DA175" s="127"/>
      <c r="DB175" s="132" t="s">
        <v>181</v>
      </c>
      <c r="DC175" s="127"/>
      <c r="DD175" s="127"/>
      <c r="DE175" s="127"/>
      <c r="DF175" s="127"/>
      <c r="DG175" s="127"/>
      <c r="DH175" s="132" t="s">
        <v>181</v>
      </c>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row>
    <row r="176" spans="1:144" s="58" customFormat="1" ht="20.25" customHeight="1">
      <c r="A176" s="55"/>
      <c r="B176" s="56"/>
      <c r="C176" s="56"/>
      <c r="D176" s="1069" t="s">
        <v>125</v>
      </c>
      <c r="E176" s="1070"/>
      <c r="F176" s="1070"/>
      <c r="G176" s="1070"/>
      <c r="H176" s="1070"/>
      <c r="I176" s="1070"/>
      <c r="J176" s="1071"/>
      <c r="K176" s="56"/>
      <c r="L176" s="68"/>
      <c r="M176" s="152"/>
      <c r="N176" s="152"/>
      <c r="O176" s="414"/>
      <c r="P176" s="152"/>
      <c r="Q176" s="68"/>
      <c r="R176" s="152"/>
      <c r="S176" s="152"/>
      <c r="T176" s="414"/>
      <c r="U176" s="152"/>
      <c r="V176" s="68"/>
      <c r="W176" s="152"/>
      <c r="X176" s="152"/>
      <c r="Y176" s="414"/>
      <c r="Z176" s="152"/>
      <c r="AA176" s="68"/>
      <c r="AB176" s="152"/>
      <c r="AC176" s="152"/>
      <c r="AD176" s="414"/>
      <c r="AE176" s="152"/>
      <c r="AF176" s="68"/>
      <c r="AG176" s="152"/>
      <c r="AH176" s="152"/>
      <c r="AI176" s="414"/>
      <c r="AJ176" s="152"/>
      <c r="AK176" s="68"/>
      <c r="AL176" s="152"/>
      <c r="AM176" s="152"/>
      <c r="AN176" s="414"/>
      <c r="AO176" s="85"/>
      <c r="AP176" s="187"/>
      <c r="AQ176" s="53">
        <f>SUM(O176:AN176)</f>
        <v>0</v>
      </c>
      <c r="AR176" s="188"/>
      <c r="AS176" s="729"/>
      <c r="AT176" s="132"/>
      <c r="AU176" s="132"/>
      <c r="AV176" s="132"/>
      <c r="AW176" s="132"/>
      <c r="AX176" s="132"/>
      <c r="AY176" s="132"/>
      <c r="AZ176" s="132"/>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32"/>
      <c r="CW176" s="127"/>
      <c r="CX176" s="127"/>
      <c r="CY176" s="127"/>
      <c r="CZ176" s="127"/>
      <c r="DA176" s="127"/>
      <c r="DB176" s="132"/>
      <c r="DC176" s="127"/>
      <c r="DD176" s="127"/>
      <c r="DE176" s="127"/>
      <c r="DF176" s="127"/>
      <c r="DG176" s="127"/>
      <c r="DH176" s="132"/>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row>
    <row r="177" spans="1:144" s="58" customFormat="1" ht="9.9499999999999993" customHeight="1">
      <c r="A177" s="55"/>
      <c r="B177" s="56"/>
      <c r="C177" s="56"/>
      <c r="D177" s="1067"/>
      <c r="E177" s="1004"/>
      <c r="F177" s="1004"/>
      <c r="G177" s="1004"/>
      <c r="H177" s="1004"/>
      <c r="I177" s="1004"/>
      <c r="J177" s="1004"/>
      <c r="K177" s="56"/>
      <c r="L177" s="68"/>
      <c r="M177" s="152"/>
      <c r="N177" s="152"/>
      <c r="O177" s="401"/>
      <c r="P177" s="152"/>
      <c r="Q177" s="68"/>
      <c r="R177" s="152"/>
      <c r="S177" s="152"/>
      <c r="T177" s="401"/>
      <c r="U177" s="152"/>
      <c r="V177" s="68"/>
      <c r="W177" s="152"/>
      <c r="X177" s="152"/>
      <c r="Y177" s="401"/>
      <c r="Z177" s="152"/>
      <c r="AA177" s="68"/>
      <c r="AB177" s="152"/>
      <c r="AC177" s="152"/>
      <c r="AD177" s="401" t="s">
        <v>181</v>
      </c>
      <c r="AE177" s="152"/>
      <c r="AF177" s="68"/>
      <c r="AG177" s="152"/>
      <c r="AH177" s="152"/>
      <c r="AI177" s="401" t="s">
        <v>181</v>
      </c>
      <c r="AJ177" s="152"/>
      <c r="AK177" s="68"/>
      <c r="AL177" s="152"/>
      <c r="AM177" s="152"/>
      <c r="AN177" s="401" t="s">
        <v>181</v>
      </c>
      <c r="AO177" s="85"/>
      <c r="AP177" s="187"/>
      <c r="AQ177" s="185" t="s">
        <v>181</v>
      </c>
      <c r="AR177" s="188"/>
      <c r="AS177" s="729"/>
      <c r="AT177" s="132"/>
      <c r="AU177" s="132"/>
      <c r="AV177" s="132"/>
      <c r="AW177" s="132"/>
      <c r="AX177" s="132"/>
      <c r="AY177" s="132"/>
      <c r="AZ177" s="132"/>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32"/>
      <c r="CW177" s="127"/>
      <c r="CX177" s="127"/>
      <c r="CY177" s="127"/>
      <c r="CZ177" s="127"/>
      <c r="DA177" s="127"/>
      <c r="DB177" s="132"/>
      <c r="DC177" s="127"/>
      <c r="DD177" s="127"/>
      <c r="DE177" s="127"/>
      <c r="DF177" s="127"/>
      <c r="DG177" s="127"/>
      <c r="DH177" s="132"/>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row>
    <row r="178" spans="1:144" s="58" customFormat="1" ht="20.25" customHeight="1">
      <c r="A178" s="55" t="s">
        <v>181</v>
      </c>
      <c r="B178" s="56" t="s">
        <v>181</v>
      </c>
      <c r="C178" s="56" t="s">
        <v>223</v>
      </c>
      <c r="D178" s="1375" t="s">
        <v>1100</v>
      </c>
      <c r="E178" s="1376"/>
      <c r="F178" s="1376"/>
      <c r="G178" s="1376"/>
      <c r="H178" s="1376"/>
      <c r="I178" s="1376"/>
      <c r="J178" s="1376"/>
      <c r="K178" s="56" t="s">
        <v>181</v>
      </c>
      <c r="L178" s="68" t="s">
        <v>181</v>
      </c>
      <c r="M178" s="152" t="s">
        <v>181</v>
      </c>
      <c r="N178" s="152" t="s">
        <v>181</v>
      </c>
      <c r="O178" s="413"/>
      <c r="P178" s="152"/>
      <c r="Q178" s="68"/>
      <c r="R178" s="152"/>
      <c r="S178" s="152"/>
      <c r="T178" s="413"/>
      <c r="U178" s="152"/>
      <c r="V178" s="68"/>
      <c r="W178" s="152"/>
      <c r="X178" s="152"/>
      <c r="Y178" s="413"/>
      <c r="Z178" s="152"/>
      <c r="AA178" s="68"/>
      <c r="AB178" s="152"/>
      <c r="AC178" s="152"/>
      <c r="AD178" s="413" t="s">
        <v>181</v>
      </c>
      <c r="AE178" s="152"/>
      <c r="AF178" s="68"/>
      <c r="AG178" s="152"/>
      <c r="AH178" s="152"/>
      <c r="AI178" s="413" t="s">
        <v>181</v>
      </c>
      <c r="AJ178" s="152"/>
      <c r="AK178" s="68"/>
      <c r="AL178" s="152"/>
      <c r="AM178" s="152"/>
      <c r="AN178" s="413" t="s">
        <v>181</v>
      </c>
      <c r="AO178" s="85" t="s">
        <v>181</v>
      </c>
      <c r="AP178" s="187" t="s">
        <v>181</v>
      </c>
      <c r="AQ178" s="204" t="s">
        <v>181</v>
      </c>
      <c r="AR178" s="188" t="s">
        <v>181</v>
      </c>
      <c r="AS178" s="729"/>
      <c r="AT178" s="132"/>
      <c r="AU178" s="132"/>
      <c r="AV178" s="132"/>
      <c r="AW178" s="132"/>
      <c r="AX178" s="132"/>
      <c r="AY178" s="132"/>
      <c r="AZ178" s="132"/>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32"/>
      <c r="CW178" s="127"/>
      <c r="CX178" s="127"/>
      <c r="CY178" s="127"/>
      <c r="CZ178" s="127"/>
      <c r="DA178" s="127"/>
      <c r="DB178" s="132"/>
      <c r="DC178" s="127"/>
      <c r="DD178" s="127"/>
      <c r="DE178" s="127"/>
      <c r="DF178" s="127"/>
      <c r="DG178" s="127"/>
      <c r="DH178" s="132"/>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row>
    <row r="179" spans="1:144" s="58" customFormat="1" ht="20.25" customHeight="1">
      <c r="A179" s="55"/>
      <c r="B179" s="56"/>
      <c r="C179" s="56"/>
      <c r="D179" s="1076" t="s">
        <v>221</v>
      </c>
      <c r="E179" s="1077"/>
      <c r="F179" s="1077"/>
      <c r="G179" s="1077"/>
      <c r="H179" s="1077"/>
      <c r="I179" s="1077"/>
      <c r="J179" s="1078"/>
      <c r="K179" s="56"/>
      <c r="L179" s="68"/>
      <c r="M179" s="152"/>
      <c r="N179" s="152"/>
      <c r="O179" s="412"/>
      <c r="P179" s="152"/>
      <c r="Q179" s="68"/>
      <c r="R179" s="152"/>
      <c r="S179" s="152"/>
      <c r="T179" s="412"/>
      <c r="U179" s="152"/>
      <c r="V179" s="68"/>
      <c r="W179" s="152"/>
      <c r="X179" s="152"/>
      <c r="Y179" s="412"/>
      <c r="Z179" s="152"/>
      <c r="AA179" s="68"/>
      <c r="AB179" s="152"/>
      <c r="AC179" s="152"/>
      <c r="AD179" s="412"/>
      <c r="AE179" s="152"/>
      <c r="AF179" s="68"/>
      <c r="AG179" s="152"/>
      <c r="AH179" s="152"/>
      <c r="AI179" s="412"/>
      <c r="AJ179" s="152"/>
      <c r="AK179" s="68"/>
      <c r="AL179" s="152"/>
      <c r="AM179" s="152"/>
      <c r="AN179" s="412"/>
      <c r="AO179" s="85"/>
      <c r="AP179" s="187"/>
      <c r="AQ179" s="52">
        <f>SUM(O179:AN179)</f>
        <v>0</v>
      </c>
      <c r="AR179" s="188"/>
      <c r="AS179" s="729"/>
      <c r="AT179" s="132" t="s">
        <v>181</v>
      </c>
      <c r="AU179" s="132" t="s">
        <v>181</v>
      </c>
      <c r="AV179" s="132" t="s">
        <v>181</v>
      </c>
      <c r="AW179" s="132" t="s">
        <v>181</v>
      </c>
      <c r="AX179" s="132" t="s">
        <v>181</v>
      </c>
      <c r="AY179" s="132" t="s">
        <v>181</v>
      </c>
      <c r="AZ179" s="132" t="s">
        <v>181</v>
      </c>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32" t="s">
        <v>181</v>
      </c>
      <c r="CW179" s="127"/>
      <c r="CX179" s="127"/>
      <c r="CY179" s="127"/>
      <c r="CZ179" s="127"/>
      <c r="DA179" s="127"/>
      <c r="DB179" s="132" t="s">
        <v>181</v>
      </c>
      <c r="DC179" s="127"/>
      <c r="DD179" s="127"/>
      <c r="DE179" s="127"/>
      <c r="DF179" s="127"/>
      <c r="DG179" s="127"/>
      <c r="DH179" s="132" t="s">
        <v>181</v>
      </c>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row>
    <row r="180" spans="1:144" s="58" customFormat="1" ht="20.25" customHeight="1">
      <c r="A180" s="55"/>
      <c r="B180" s="56"/>
      <c r="C180" s="56"/>
      <c r="D180" s="1069" t="s">
        <v>125</v>
      </c>
      <c r="E180" s="1070"/>
      <c r="F180" s="1070"/>
      <c r="G180" s="1070"/>
      <c r="H180" s="1070"/>
      <c r="I180" s="1070"/>
      <c r="J180" s="1071"/>
      <c r="K180" s="56"/>
      <c r="L180" s="68"/>
      <c r="M180" s="152"/>
      <c r="N180" s="152"/>
      <c r="O180" s="414"/>
      <c r="P180" s="152"/>
      <c r="Q180" s="68"/>
      <c r="R180" s="152"/>
      <c r="S180" s="152"/>
      <c r="T180" s="414"/>
      <c r="U180" s="152"/>
      <c r="V180" s="68"/>
      <c r="W180" s="152"/>
      <c r="X180" s="152"/>
      <c r="Y180" s="414"/>
      <c r="Z180" s="152"/>
      <c r="AA180" s="68"/>
      <c r="AB180" s="152"/>
      <c r="AC180" s="152"/>
      <c r="AD180" s="414"/>
      <c r="AE180" s="152"/>
      <c r="AF180" s="68"/>
      <c r="AG180" s="152"/>
      <c r="AH180" s="152"/>
      <c r="AI180" s="414"/>
      <c r="AJ180" s="152"/>
      <c r="AK180" s="68"/>
      <c r="AL180" s="152"/>
      <c r="AM180" s="152"/>
      <c r="AN180" s="414"/>
      <c r="AO180" s="85"/>
      <c r="AP180" s="187"/>
      <c r="AQ180" s="53">
        <f>SUM(O180:AN180)</f>
        <v>0</v>
      </c>
      <c r="AR180" s="188"/>
      <c r="AS180" s="729"/>
      <c r="AT180" s="132"/>
      <c r="AU180" s="132"/>
      <c r="AV180" s="132"/>
      <c r="AW180" s="132"/>
      <c r="AX180" s="132"/>
      <c r="AY180" s="132"/>
      <c r="AZ180" s="132"/>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32"/>
      <c r="CW180" s="127"/>
      <c r="CX180" s="127"/>
      <c r="CY180" s="127"/>
      <c r="CZ180" s="127"/>
      <c r="DA180" s="127"/>
      <c r="DB180" s="132"/>
      <c r="DC180" s="127"/>
      <c r="DD180" s="127"/>
      <c r="DE180" s="127"/>
      <c r="DF180" s="127"/>
      <c r="DG180" s="127"/>
      <c r="DH180" s="132"/>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row>
    <row r="181" spans="1:144" s="58" customFormat="1" ht="9.9499999999999993" customHeight="1">
      <c r="A181" s="55"/>
      <c r="B181" s="56"/>
      <c r="C181" s="56"/>
      <c r="D181" s="1067"/>
      <c r="E181" s="1004"/>
      <c r="F181" s="1004"/>
      <c r="G181" s="1004"/>
      <c r="H181" s="1004"/>
      <c r="I181" s="1004"/>
      <c r="J181" s="1004"/>
      <c r="K181" s="56"/>
      <c r="L181" s="68"/>
      <c r="M181" s="152"/>
      <c r="N181" s="152"/>
      <c r="O181" s="401" t="s">
        <v>181</v>
      </c>
      <c r="P181" s="152"/>
      <c r="Q181" s="68"/>
      <c r="R181" s="152"/>
      <c r="S181" s="152"/>
      <c r="T181" s="401" t="s">
        <v>181</v>
      </c>
      <c r="U181" s="152"/>
      <c r="V181" s="68"/>
      <c r="W181" s="152"/>
      <c r="X181" s="152"/>
      <c r="Y181" s="401" t="s">
        <v>181</v>
      </c>
      <c r="Z181" s="152"/>
      <c r="AA181" s="68"/>
      <c r="AB181" s="152"/>
      <c r="AC181" s="152"/>
      <c r="AD181" s="401" t="s">
        <v>181</v>
      </c>
      <c r="AE181" s="152"/>
      <c r="AF181" s="68"/>
      <c r="AG181" s="152"/>
      <c r="AH181" s="152"/>
      <c r="AI181" s="401" t="s">
        <v>181</v>
      </c>
      <c r="AJ181" s="152"/>
      <c r="AK181" s="68"/>
      <c r="AL181" s="152"/>
      <c r="AM181" s="152"/>
      <c r="AN181" s="401" t="s">
        <v>181</v>
      </c>
      <c r="AO181" s="85"/>
      <c r="AP181" s="187"/>
      <c r="AQ181" s="185" t="s">
        <v>181</v>
      </c>
      <c r="AR181" s="188"/>
      <c r="AS181" s="729"/>
      <c r="AT181" s="132"/>
      <c r="AU181" s="132"/>
      <c r="AV181" s="132"/>
      <c r="AW181" s="132"/>
      <c r="AX181" s="132"/>
      <c r="AY181" s="132"/>
      <c r="AZ181" s="132"/>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32"/>
      <c r="CW181" s="127"/>
      <c r="CX181" s="127"/>
      <c r="CY181" s="127"/>
      <c r="CZ181" s="127"/>
      <c r="DA181" s="127"/>
      <c r="DB181" s="132"/>
      <c r="DC181" s="127"/>
      <c r="DD181" s="127"/>
      <c r="DE181" s="127"/>
      <c r="DF181" s="127"/>
      <c r="DG181" s="127"/>
      <c r="DH181" s="132"/>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row>
    <row r="182" spans="1:144" s="58" customFormat="1" ht="20.25" customHeight="1">
      <c r="A182" s="55" t="s">
        <v>181</v>
      </c>
      <c r="B182" s="56" t="s">
        <v>181</v>
      </c>
      <c r="C182" s="56" t="s">
        <v>224</v>
      </c>
      <c r="D182" s="1375" t="s">
        <v>1099</v>
      </c>
      <c r="E182" s="1376"/>
      <c r="F182" s="1376"/>
      <c r="G182" s="1376"/>
      <c r="H182" s="1376"/>
      <c r="I182" s="1376"/>
      <c r="J182" s="1376"/>
      <c r="K182" s="56" t="s">
        <v>181</v>
      </c>
      <c r="L182" s="68" t="s">
        <v>181</v>
      </c>
      <c r="M182" s="152" t="s">
        <v>181</v>
      </c>
      <c r="N182" s="152" t="s">
        <v>181</v>
      </c>
      <c r="O182" s="413" t="s">
        <v>181</v>
      </c>
      <c r="P182" s="152"/>
      <c r="Q182" s="68"/>
      <c r="R182" s="152"/>
      <c r="S182" s="152"/>
      <c r="T182" s="413" t="s">
        <v>181</v>
      </c>
      <c r="U182" s="152"/>
      <c r="V182" s="68"/>
      <c r="W182" s="152"/>
      <c r="X182" s="152"/>
      <c r="Y182" s="413" t="s">
        <v>181</v>
      </c>
      <c r="Z182" s="152"/>
      <c r="AA182" s="68"/>
      <c r="AB182" s="152"/>
      <c r="AC182" s="152"/>
      <c r="AD182" s="413" t="s">
        <v>181</v>
      </c>
      <c r="AE182" s="152"/>
      <c r="AF182" s="68"/>
      <c r="AG182" s="152"/>
      <c r="AH182" s="152"/>
      <c r="AI182" s="413" t="s">
        <v>181</v>
      </c>
      <c r="AJ182" s="152"/>
      <c r="AK182" s="68"/>
      <c r="AL182" s="152"/>
      <c r="AM182" s="152"/>
      <c r="AN182" s="413" t="s">
        <v>181</v>
      </c>
      <c r="AO182" s="85" t="s">
        <v>181</v>
      </c>
      <c r="AP182" s="187" t="s">
        <v>181</v>
      </c>
      <c r="AQ182" s="204" t="s">
        <v>181</v>
      </c>
      <c r="AR182" s="188" t="s">
        <v>181</v>
      </c>
      <c r="AS182" s="729"/>
      <c r="AT182" s="132"/>
      <c r="AU182" s="132"/>
      <c r="AV182" s="132"/>
      <c r="AW182" s="132"/>
      <c r="AX182" s="132"/>
      <c r="AY182" s="132"/>
      <c r="AZ182" s="132"/>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32"/>
      <c r="CW182" s="127"/>
      <c r="CX182" s="127"/>
      <c r="CY182" s="127"/>
      <c r="CZ182" s="127"/>
      <c r="DA182" s="127"/>
      <c r="DB182" s="132"/>
      <c r="DC182" s="127"/>
      <c r="DD182" s="127"/>
      <c r="DE182" s="127"/>
      <c r="DF182" s="127"/>
      <c r="DG182" s="127"/>
      <c r="DH182" s="132"/>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row>
    <row r="183" spans="1:144" s="58" customFormat="1" ht="20.25" customHeight="1">
      <c r="A183" s="55"/>
      <c r="B183" s="56"/>
      <c r="C183" s="56"/>
      <c r="D183" s="1076" t="s">
        <v>221</v>
      </c>
      <c r="E183" s="1077"/>
      <c r="F183" s="1077"/>
      <c r="G183" s="1077"/>
      <c r="H183" s="1077"/>
      <c r="I183" s="1077"/>
      <c r="J183" s="1078"/>
      <c r="K183" s="56"/>
      <c r="L183" s="68"/>
      <c r="M183" s="152"/>
      <c r="N183" s="152"/>
      <c r="O183" s="412"/>
      <c r="P183" s="152"/>
      <c r="Q183" s="68"/>
      <c r="R183" s="152"/>
      <c r="S183" s="152"/>
      <c r="T183" s="412"/>
      <c r="U183" s="152"/>
      <c r="V183" s="68"/>
      <c r="W183" s="152"/>
      <c r="X183" s="152"/>
      <c r="Y183" s="412"/>
      <c r="Z183" s="152"/>
      <c r="AA183" s="68"/>
      <c r="AB183" s="152"/>
      <c r="AC183" s="152"/>
      <c r="AD183" s="412"/>
      <c r="AE183" s="152"/>
      <c r="AF183" s="68"/>
      <c r="AG183" s="152"/>
      <c r="AH183" s="152"/>
      <c r="AI183" s="412"/>
      <c r="AJ183" s="152"/>
      <c r="AK183" s="68"/>
      <c r="AL183" s="152"/>
      <c r="AM183" s="152"/>
      <c r="AN183" s="412"/>
      <c r="AO183" s="85"/>
      <c r="AP183" s="187"/>
      <c r="AQ183" s="52">
        <f>SUM(O183:AN183)</f>
        <v>0</v>
      </c>
      <c r="AR183" s="188"/>
      <c r="AS183" s="729"/>
      <c r="AT183" s="132" t="s">
        <v>181</v>
      </c>
      <c r="AU183" s="132" t="s">
        <v>181</v>
      </c>
      <c r="AV183" s="132" t="s">
        <v>181</v>
      </c>
      <c r="AW183" s="132" t="s">
        <v>181</v>
      </c>
      <c r="AX183" s="132" t="s">
        <v>181</v>
      </c>
      <c r="AY183" s="132" t="s">
        <v>181</v>
      </c>
      <c r="AZ183" s="132" t="s">
        <v>181</v>
      </c>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32" t="s">
        <v>181</v>
      </c>
      <c r="CW183" s="127"/>
      <c r="CX183" s="127"/>
      <c r="CY183" s="127"/>
      <c r="CZ183" s="127"/>
      <c r="DA183" s="127"/>
      <c r="DB183" s="132" t="s">
        <v>181</v>
      </c>
      <c r="DC183" s="127"/>
      <c r="DD183" s="127"/>
      <c r="DE183" s="127"/>
      <c r="DF183" s="127"/>
      <c r="DG183" s="127"/>
      <c r="DH183" s="132" t="s">
        <v>181</v>
      </c>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row>
    <row r="184" spans="1:144" s="58" customFormat="1" ht="20.25" customHeight="1">
      <c r="A184" s="55"/>
      <c r="B184" s="56"/>
      <c r="C184" s="56"/>
      <c r="D184" s="1069" t="s">
        <v>125</v>
      </c>
      <c r="E184" s="1070"/>
      <c r="F184" s="1070"/>
      <c r="G184" s="1070"/>
      <c r="H184" s="1070"/>
      <c r="I184" s="1070"/>
      <c r="J184" s="1071"/>
      <c r="K184" s="56"/>
      <c r="L184" s="68"/>
      <c r="M184" s="152"/>
      <c r="N184" s="152"/>
      <c r="O184" s="414"/>
      <c r="P184" s="152"/>
      <c r="Q184" s="68"/>
      <c r="R184" s="152"/>
      <c r="S184" s="152"/>
      <c r="T184" s="414"/>
      <c r="U184" s="152"/>
      <c r="V184" s="68"/>
      <c r="W184" s="152"/>
      <c r="X184" s="152"/>
      <c r="Y184" s="414"/>
      <c r="Z184" s="152"/>
      <c r="AA184" s="68"/>
      <c r="AB184" s="152"/>
      <c r="AC184" s="152"/>
      <c r="AD184" s="414"/>
      <c r="AE184" s="152"/>
      <c r="AF184" s="68"/>
      <c r="AG184" s="152"/>
      <c r="AH184" s="152"/>
      <c r="AI184" s="414"/>
      <c r="AJ184" s="152"/>
      <c r="AK184" s="68"/>
      <c r="AL184" s="152"/>
      <c r="AM184" s="152"/>
      <c r="AN184" s="414"/>
      <c r="AO184" s="85"/>
      <c r="AP184" s="187"/>
      <c r="AQ184" s="53">
        <f>SUM(O184:AN184)</f>
        <v>0</v>
      </c>
      <c r="AR184" s="188"/>
      <c r="AS184" s="729"/>
      <c r="AT184" s="132"/>
      <c r="AU184" s="132"/>
      <c r="AV184" s="132"/>
      <c r="AW184" s="132"/>
      <c r="AX184" s="132"/>
      <c r="AY184" s="132"/>
      <c r="AZ184" s="132"/>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32"/>
      <c r="CW184" s="127"/>
      <c r="CX184" s="127"/>
      <c r="CY184" s="127"/>
      <c r="CZ184" s="127"/>
      <c r="DA184" s="127"/>
      <c r="DB184" s="132"/>
      <c r="DC184" s="127"/>
      <c r="DD184" s="127"/>
      <c r="DE184" s="127"/>
      <c r="DF184" s="127"/>
      <c r="DG184" s="127"/>
      <c r="DH184" s="132"/>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row>
    <row r="185" spans="1:144" s="58" customFormat="1" ht="9.9499999999999993" customHeight="1">
      <c r="A185" s="55"/>
      <c r="B185" s="56"/>
      <c r="C185" s="56"/>
      <c r="D185" s="1067"/>
      <c r="E185" s="1004"/>
      <c r="F185" s="1004"/>
      <c r="G185" s="1004"/>
      <c r="H185" s="1004"/>
      <c r="I185" s="1004"/>
      <c r="J185" s="1004"/>
      <c r="K185" s="56"/>
      <c r="L185" s="68"/>
      <c r="M185" s="152"/>
      <c r="N185" s="152"/>
      <c r="O185" s="401" t="s">
        <v>181</v>
      </c>
      <c r="P185" s="152"/>
      <c r="Q185" s="68"/>
      <c r="R185" s="152"/>
      <c r="S185" s="152"/>
      <c r="T185" s="401" t="s">
        <v>181</v>
      </c>
      <c r="U185" s="152"/>
      <c r="V185" s="68"/>
      <c r="W185" s="152"/>
      <c r="X185" s="152"/>
      <c r="Y185" s="401" t="s">
        <v>181</v>
      </c>
      <c r="Z185" s="152"/>
      <c r="AA185" s="68"/>
      <c r="AB185" s="152"/>
      <c r="AC185" s="152"/>
      <c r="AD185" s="401" t="s">
        <v>181</v>
      </c>
      <c r="AE185" s="152"/>
      <c r="AF185" s="68"/>
      <c r="AG185" s="152"/>
      <c r="AH185" s="152"/>
      <c r="AI185" s="401" t="s">
        <v>181</v>
      </c>
      <c r="AJ185" s="152"/>
      <c r="AK185" s="68"/>
      <c r="AL185" s="152"/>
      <c r="AM185" s="152"/>
      <c r="AN185" s="401" t="s">
        <v>181</v>
      </c>
      <c r="AO185" s="85"/>
      <c r="AP185" s="187"/>
      <c r="AQ185" s="185" t="s">
        <v>181</v>
      </c>
      <c r="AR185" s="188"/>
      <c r="AS185" s="729"/>
      <c r="AT185" s="132"/>
      <c r="AU185" s="132"/>
      <c r="AV185" s="132"/>
      <c r="AW185" s="132"/>
      <c r="AX185" s="132"/>
      <c r="AY185" s="132"/>
      <c r="AZ185" s="132"/>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32"/>
      <c r="CW185" s="127"/>
      <c r="CX185" s="127"/>
      <c r="CY185" s="127"/>
      <c r="CZ185" s="127"/>
      <c r="DA185" s="127"/>
      <c r="DB185" s="132"/>
      <c r="DC185" s="127"/>
      <c r="DD185" s="127"/>
      <c r="DE185" s="127"/>
      <c r="DF185" s="127"/>
      <c r="DG185" s="127"/>
      <c r="DH185" s="132"/>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row>
    <row r="186" spans="1:144" s="58" customFormat="1" ht="20.25" customHeight="1">
      <c r="A186" s="55" t="s">
        <v>181</v>
      </c>
      <c r="B186" s="56" t="s">
        <v>181</v>
      </c>
      <c r="C186" s="56" t="s">
        <v>225</v>
      </c>
      <c r="D186" s="1375" t="s">
        <v>1098</v>
      </c>
      <c r="E186" s="1376"/>
      <c r="F186" s="1376"/>
      <c r="G186" s="1376"/>
      <c r="H186" s="1376"/>
      <c r="I186" s="1376"/>
      <c r="J186" s="1376"/>
      <c r="K186" s="56" t="s">
        <v>181</v>
      </c>
      <c r="L186" s="68" t="s">
        <v>181</v>
      </c>
      <c r="M186" s="152" t="s">
        <v>181</v>
      </c>
      <c r="N186" s="152" t="s">
        <v>181</v>
      </c>
      <c r="O186" s="413" t="s">
        <v>181</v>
      </c>
      <c r="P186" s="152"/>
      <c r="Q186" s="68"/>
      <c r="R186" s="152"/>
      <c r="S186" s="152"/>
      <c r="T186" s="413" t="s">
        <v>181</v>
      </c>
      <c r="U186" s="152"/>
      <c r="V186" s="68"/>
      <c r="W186" s="152"/>
      <c r="X186" s="152"/>
      <c r="Y186" s="413" t="s">
        <v>181</v>
      </c>
      <c r="Z186" s="152"/>
      <c r="AA186" s="68"/>
      <c r="AB186" s="152"/>
      <c r="AC186" s="152"/>
      <c r="AD186" s="413" t="s">
        <v>181</v>
      </c>
      <c r="AE186" s="152"/>
      <c r="AF186" s="68"/>
      <c r="AG186" s="152"/>
      <c r="AH186" s="152"/>
      <c r="AI186" s="413" t="s">
        <v>181</v>
      </c>
      <c r="AJ186" s="152"/>
      <c r="AK186" s="68"/>
      <c r="AL186" s="152"/>
      <c r="AM186" s="152"/>
      <c r="AN186" s="413" t="s">
        <v>181</v>
      </c>
      <c r="AO186" s="85" t="s">
        <v>181</v>
      </c>
      <c r="AP186" s="187" t="s">
        <v>181</v>
      </c>
      <c r="AQ186" s="204" t="s">
        <v>181</v>
      </c>
      <c r="AR186" s="188" t="s">
        <v>181</v>
      </c>
      <c r="AS186" s="729"/>
      <c r="AT186" s="132"/>
      <c r="AU186" s="132"/>
      <c r="AV186" s="132"/>
      <c r="AW186" s="132"/>
      <c r="AX186" s="132"/>
      <c r="AY186" s="132"/>
      <c r="AZ186" s="132"/>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32"/>
      <c r="CW186" s="127"/>
      <c r="CX186" s="127"/>
      <c r="CY186" s="127"/>
      <c r="CZ186" s="127"/>
      <c r="DA186" s="127"/>
      <c r="DB186" s="132"/>
      <c r="DC186" s="127"/>
      <c r="DD186" s="127"/>
      <c r="DE186" s="127"/>
      <c r="DF186" s="127"/>
      <c r="DG186" s="127"/>
      <c r="DH186" s="132"/>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row>
    <row r="187" spans="1:144" s="58" customFormat="1" ht="20.25" customHeight="1">
      <c r="A187" s="55"/>
      <c r="B187" s="56"/>
      <c r="C187" s="56"/>
      <c r="D187" s="1076" t="s">
        <v>221</v>
      </c>
      <c r="E187" s="1077"/>
      <c r="F187" s="1077"/>
      <c r="G187" s="1077"/>
      <c r="H187" s="1077"/>
      <c r="I187" s="1077"/>
      <c r="J187" s="1078"/>
      <c r="K187" s="56"/>
      <c r="L187" s="68"/>
      <c r="M187" s="152"/>
      <c r="N187" s="152"/>
      <c r="O187" s="412"/>
      <c r="P187" s="152"/>
      <c r="Q187" s="68"/>
      <c r="R187" s="152"/>
      <c r="S187" s="152"/>
      <c r="T187" s="412"/>
      <c r="U187" s="152"/>
      <c r="V187" s="68"/>
      <c r="W187" s="152"/>
      <c r="X187" s="152"/>
      <c r="Y187" s="412"/>
      <c r="Z187" s="152"/>
      <c r="AA187" s="68"/>
      <c r="AB187" s="152"/>
      <c r="AC187" s="152"/>
      <c r="AD187" s="412"/>
      <c r="AE187" s="152"/>
      <c r="AF187" s="68"/>
      <c r="AG187" s="152"/>
      <c r="AH187" s="152"/>
      <c r="AI187" s="412"/>
      <c r="AJ187" s="152"/>
      <c r="AK187" s="68"/>
      <c r="AL187" s="152"/>
      <c r="AM187" s="152"/>
      <c r="AN187" s="412"/>
      <c r="AO187" s="85"/>
      <c r="AP187" s="187"/>
      <c r="AQ187" s="52">
        <f>SUM(O187:AN187)</f>
        <v>0</v>
      </c>
      <c r="AR187" s="188"/>
      <c r="AS187" s="729"/>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row>
    <row r="188" spans="1:144" s="58" customFormat="1" ht="20.25" customHeight="1">
      <c r="A188" s="55"/>
      <c r="B188" s="56"/>
      <c r="C188" s="56"/>
      <c r="D188" s="1069" t="s">
        <v>125</v>
      </c>
      <c r="E188" s="1070"/>
      <c r="F188" s="1070"/>
      <c r="G188" s="1070"/>
      <c r="H188" s="1070"/>
      <c r="I188" s="1070"/>
      <c r="J188" s="1071"/>
      <c r="K188" s="56"/>
      <c r="L188" s="68"/>
      <c r="M188" s="152"/>
      <c r="N188" s="152"/>
      <c r="O188" s="414"/>
      <c r="P188" s="152"/>
      <c r="Q188" s="68"/>
      <c r="R188" s="152"/>
      <c r="S188" s="152"/>
      <c r="T188" s="414"/>
      <c r="U188" s="152"/>
      <c r="V188" s="68"/>
      <c r="W188" s="152"/>
      <c r="X188" s="152"/>
      <c r="Y188" s="414"/>
      <c r="Z188" s="152"/>
      <c r="AA188" s="68"/>
      <c r="AB188" s="152"/>
      <c r="AC188" s="152"/>
      <c r="AD188" s="414"/>
      <c r="AE188" s="152"/>
      <c r="AF188" s="68"/>
      <c r="AG188" s="152"/>
      <c r="AH188" s="152"/>
      <c r="AI188" s="414"/>
      <c r="AJ188" s="152"/>
      <c r="AK188" s="68"/>
      <c r="AL188" s="152"/>
      <c r="AM188" s="152"/>
      <c r="AN188" s="414"/>
      <c r="AO188" s="85"/>
      <c r="AP188" s="187"/>
      <c r="AQ188" s="53">
        <f>SUM(O188:AN188)</f>
        <v>0</v>
      </c>
      <c r="AR188" s="188"/>
      <c r="AS188" s="729"/>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row>
    <row r="189" spans="1:144" s="58" customFormat="1" ht="9.9499999999999993" customHeight="1">
      <c r="A189" s="55"/>
      <c r="B189" s="56"/>
      <c r="C189" s="56"/>
      <c r="D189" s="1085"/>
      <c r="E189" s="1077"/>
      <c r="F189" s="1077"/>
      <c r="G189" s="1077"/>
      <c r="H189" s="1077"/>
      <c r="I189" s="1077"/>
      <c r="J189" s="1077"/>
      <c r="K189" s="56"/>
      <c r="L189" s="68"/>
      <c r="M189" s="152"/>
      <c r="N189" s="152"/>
      <c r="O189" s="401" t="s">
        <v>181</v>
      </c>
      <c r="P189" s="152"/>
      <c r="Q189" s="68"/>
      <c r="R189" s="152"/>
      <c r="S189" s="152"/>
      <c r="T189" s="401" t="s">
        <v>181</v>
      </c>
      <c r="U189" s="152"/>
      <c r="V189" s="68"/>
      <c r="W189" s="152"/>
      <c r="X189" s="152"/>
      <c r="Y189" s="401" t="s">
        <v>181</v>
      </c>
      <c r="Z189" s="152"/>
      <c r="AA189" s="68"/>
      <c r="AB189" s="152"/>
      <c r="AC189" s="152"/>
      <c r="AD189" s="401" t="s">
        <v>181</v>
      </c>
      <c r="AE189" s="152"/>
      <c r="AF189" s="68"/>
      <c r="AG189" s="152"/>
      <c r="AH189" s="152"/>
      <c r="AI189" s="401" t="s">
        <v>181</v>
      </c>
      <c r="AJ189" s="152"/>
      <c r="AK189" s="68"/>
      <c r="AL189" s="152"/>
      <c r="AM189" s="152"/>
      <c r="AN189" s="401" t="s">
        <v>181</v>
      </c>
      <c r="AO189" s="85"/>
      <c r="AP189" s="187"/>
      <c r="AQ189" s="185" t="s">
        <v>181</v>
      </c>
      <c r="AR189" s="188"/>
      <c r="AS189" s="729"/>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row>
    <row r="190" spans="1:144" s="58" customFormat="1" ht="20.25" customHeight="1">
      <c r="A190" s="55" t="s">
        <v>181</v>
      </c>
      <c r="B190" s="56" t="s">
        <v>181</v>
      </c>
      <c r="C190" s="56" t="s">
        <v>226</v>
      </c>
      <c r="D190" s="1375" t="s">
        <v>1097</v>
      </c>
      <c r="E190" s="1376"/>
      <c r="F190" s="1376"/>
      <c r="G190" s="1376"/>
      <c r="H190" s="1376"/>
      <c r="I190" s="1376"/>
      <c r="J190" s="1376"/>
      <c r="K190" s="56" t="s">
        <v>181</v>
      </c>
      <c r="L190" s="68" t="s">
        <v>181</v>
      </c>
      <c r="M190" s="152" t="s">
        <v>181</v>
      </c>
      <c r="N190" s="152" t="s">
        <v>181</v>
      </c>
      <c r="O190" s="413" t="s">
        <v>181</v>
      </c>
      <c r="P190" s="152"/>
      <c r="Q190" s="68"/>
      <c r="R190" s="152"/>
      <c r="S190" s="152"/>
      <c r="T190" s="413" t="s">
        <v>181</v>
      </c>
      <c r="U190" s="152"/>
      <c r="V190" s="68"/>
      <c r="W190" s="152"/>
      <c r="X190" s="152"/>
      <c r="Y190" s="413" t="s">
        <v>181</v>
      </c>
      <c r="Z190" s="152"/>
      <c r="AA190" s="68"/>
      <c r="AB190" s="152"/>
      <c r="AC190" s="152"/>
      <c r="AD190" s="413" t="s">
        <v>181</v>
      </c>
      <c r="AE190" s="152"/>
      <c r="AF190" s="68"/>
      <c r="AG190" s="152"/>
      <c r="AH190" s="152"/>
      <c r="AI190" s="413" t="s">
        <v>181</v>
      </c>
      <c r="AJ190" s="152"/>
      <c r="AK190" s="68"/>
      <c r="AL190" s="152"/>
      <c r="AM190" s="152"/>
      <c r="AN190" s="413" t="s">
        <v>181</v>
      </c>
      <c r="AO190" s="85" t="s">
        <v>181</v>
      </c>
      <c r="AP190" s="187" t="s">
        <v>181</v>
      </c>
      <c r="AQ190" s="204" t="s">
        <v>181</v>
      </c>
      <c r="AR190" s="188" t="s">
        <v>181</v>
      </c>
      <c r="AS190" s="729"/>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row>
    <row r="191" spans="1:144" s="58" customFormat="1" ht="20.25" customHeight="1">
      <c r="A191" s="55"/>
      <c r="B191" s="56"/>
      <c r="C191" s="56"/>
      <c r="D191" s="1076" t="s">
        <v>221</v>
      </c>
      <c r="E191" s="1077"/>
      <c r="F191" s="1077"/>
      <c r="G191" s="1077"/>
      <c r="H191" s="1077"/>
      <c r="I191" s="1077"/>
      <c r="J191" s="1078"/>
      <c r="K191" s="56"/>
      <c r="L191" s="68"/>
      <c r="M191" s="152"/>
      <c r="N191" s="152"/>
      <c r="O191" s="412"/>
      <c r="P191" s="152"/>
      <c r="Q191" s="68"/>
      <c r="R191" s="152"/>
      <c r="S191" s="152"/>
      <c r="T191" s="412"/>
      <c r="U191" s="152"/>
      <c r="V191" s="68"/>
      <c r="W191" s="152"/>
      <c r="X191" s="152"/>
      <c r="Y191" s="412"/>
      <c r="Z191" s="152"/>
      <c r="AA191" s="68"/>
      <c r="AB191" s="152"/>
      <c r="AC191" s="152"/>
      <c r="AD191" s="412"/>
      <c r="AE191" s="152"/>
      <c r="AF191" s="68"/>
      <c r="AG191" s="152"/>
      <c r="AH191" s="152"/>
      <c r="AI191" s="412"/>
      <c r="AJ191" s="152"/>
      <c r="AK191" s="68"/>
      <c r="AL191" s="152"/>
      <c r="AM191" s="152"/>
      <c r="AN191" s="412"/>
      <c r="AO191" s="85"/>
      <c r="AP191" s="187"/>
      <c r="AQ191" s="52">
        <f>SUM(O191:AN191)</f>
        <v>0</v>
      </c>
      <c r="AR191" s="188"/>
      <c r="AS191" s="729"/>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row>
    <row r="192" spans="1:144" s="58" customFormat="1" ht="20.25" customHeight="1">
      <c r="A192" s="55"/>
      <c r="B192" s="56"/>
      <c r="C192" s="56"/>
      <c r="D192" s="1069" t="s">
        <v>125</v>
      </c>
      <c r="E192" s="1070"/>
      <c r="F192" s="1070"/>
      <c r="G192" s="1070"/>
      <c r="H192" s="1070"/>
      <c r="I192" s="1070"/>
      <c r="J192" s="1071"/>
      <c r="K192" s="56"/>
      <c r="L192" s="68"/>
      <c r="M192" s="152"/>
      <c r="N192" s="152"/>
      <c r="O192" s="414"/>
      <c r="P192" s="152"/>
      <c r="Q192" s="68"/>
      <c r="R192" s="152"/>
      <c r="S192" s="152"/>
      <c r="T192" s="414"/>
      <c r="U192" s="152"/>
      <c r="V192" s="68"/>
      <c r="W192" s="152"/>
      <c r="X192" s="152"/>
      <c r="Y192" s="414"/>
      <c r="Z192" s="152"/>
      <c r="AA192" s="68"/>
      <c r="AB192" s="152"/>
      <c r="AC192" s="152"/>
      <c r="AD192" s="414"/>
      <c r="AE192" s="152"/>
      <c r="AF192" s="68"/>
      <c r="AG192" s="152"/>
      <c r="AH192" s="152"/>
      <c r="AI192" s="414"/>
      <c r="AJ192" s="152"/>
      <c r="AK192" s="68"/>
      <c r="AL192" s="152"/>
      <c r="AM192" s="152"/>
      <c r="AN192" s="414"/>
      <c r="AO192" s="85"/>
      <c r="AP192" s="187"/>
      <c r="AQ192" s="53">
        <f>SUM(O192:AN192)</f>
        <v>0</v>
      </c>
      <c r="AR192" s="188"/>
      <c r="AS192" s="729"/>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row>
    <row r="193" spans="1:144" s="58" customFormat="1" ht="9.9499999999999993" customHeight="1">
      <c r="A193" s="55"/>
      <c r="B193" s="56"/>
      <c r="C193" s="56"/>
      <c r="D193" s="1085"/>
      <c r="E193" s="1077"/>
      <c r="F193" s="1077"/>
      <c r="G193" s="1077"/>
      <c r="H193" s="1077"/>
      <c r="I193" s="1077"/>
      <c r="J193" s="1077"/>
      <c r="K193" s="56"/>
      <c r="L193" s="68"/>
      <c r="M193" s="152"/>
      <c r="N193" s="152"/>
      <c r="O193" s="401" t="s">
        <v>181</v>
      </c>
      <c r="P193" s="152"/>
      <c r="Q193" s="68"/>
      <c r="R193" s="152"/>
      <c r="S193" s="152"/>
      <c r="T193" s="401" t="s">
        <v>181</v>
      </c>
      <c r="U193" s="152"/>
      <c r="V193" s="68"/>
      <c r="W193" s="152"/>
      <c r="X193" s="152"/>
      <c r="Y193" s="401" t="s">
        <v>181</v>
      </c>
      <c r="Z193" s="152"/>
      <c r="AA193" s="68"/>
      <c r="AB193" s="152"/>
      <c r="AC193" s="152"/>
      <c r="AD193" s="401" t="s">
        <v>181</v>
      </c>
      <c r="AE193" s="152"/>
      <c r="AF193" s="68"/>
      <c r="AG193" s="152"/>
      <c r="AH193" s="152"/>
      <c r="AI193" s="401" t="s">
        <v>181</v>
      </c>
      <c r="AJ193" s="152"/>
      <c r="AK193" s="68"/>
      <c r="AL193" s="152"/>
      <c r="AM193" s="152"/>
      <c r="AN193" s="401" t="s">
        <v>181</v>
      </c>
      <c r="AO193" s="85"/>
      <c r="AP193" s="187"/>
      <c r="AQ193" s="185" t="s">
        <v>181</v>
      </c>
      <c r="AR193" s="188"/>
      <c r="AS193" s="729"/>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row>
    <row r="194" spans="1:144" s="58" customFormat="1" ht="20.25" customHeight="1">
      <c r="A194" s="55" t="s">
        <v>181</v>
      </c>
      <c r="B194" s="56" t="s">
        <v>181</v>
      </c>
      <c r="C194" s="56" t="s">
        <v>227</v>
      </c>
      <c r="D194" s="1375" t="s">
        <v>1096</v>
      </c>
      <c r="E194" s="1376"/>
      <c r="F194" s="1376"/>
      <c r="G194" s="1376"/>
      <c r="H194" s="1376"/>
      <c r="I194" s="1376"/>
      <c r="J194" s="1376"/>
      <c r="K194" s="56" t="s">
        <v>181</v>
      </c>
      <c r="L194" s="68" t="s">
        <v>181</v>
      </c>
      <c r="M194" s="152" t="s">
        <v>181</v>
      </c>
      <c r="N194" s="152" t="s">
        <v>181</v>
      </c>
      <c r="O194" s="413" t="s">
        <v>181</v>
      </c>
      <c r="P194" s="152"/>
      <c r="Q194" s="68"/>
      <c r="R194" s="152"/>
      <c r="S194" s="152"/>
      <c r="T194" s="413" t="s">
        <v>181</v>
      </c>
      <c r="U194" s="152"/>
      <c r="V194" s="68"/>
      <c r="W194" s="152"/>
      <c r="X194" s="152"/>
      <c r="Y194" s="413" t="s">
        <v>181</v>
      </c>
      <c r="Z194" s="152"/>
      <c r="AA194" s="68"/>
      <c r="AB194" s="152"/>
      <c r="AC194" s="152"/>
      <c r="AD194" s="413" t="s">
        <v>181</v>
      </c>
      <c r="AE194" s="152"/>
      <c r="AF194" s="68"/>
      <c r="AG194" s="152"/>
      <c r="AH194" s="152"/>
      <c r="AI194" s="413" t="s">
        <v>181</v>
      </c>
      <c r="AJ194" s="152"/>
      <c r="AK194" s="68"/>
      <c r="AL194" s="152"/>
      <c r="AM194" s="152"/>
      <c r="AN194" s="413" t="s">
        <v>181</v>
      </c>
      <c r="AO194" s="85" t="s">
        <v>181</v>
      </c>
      <c r="AP194" s="187" t="s">
        <v>181</v>
      </c>
      <c r="AQ194" s="204" t="s">
        <v>181</v>
      </c>
      <c r="AR194" s="188" t="s">
        <v>181</v>
      </c>
      <c r="AS194" s="729"/>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row>
    <row r="195" spans="1:144" s="58" customFormat="1" ht="20.25" customHeight="1">
      <c r="A195" s="55"/>
      <c r="B195" s="56"/>
      <c r="C195" s="56"/>
      <c r="D195" s="1076" t="s">
        <v>221</v>
      </c>
      <c r="E195" s="1077"/>
      <c r="F195" s="1077"/>
      <c r="G195" s="1077"/>
      <c r="H195" s="1077"/>
      <c r="I195" s="1077"/>
      <c r="J195" s="1078"/>
      <c r="K195" s="56"/>
      <c r="L195" s="68"/>
      <c r="M195" s="152"/>
      <c r="N195" s="152"/>
      <c r="O195" s="412"/>
      <c r="P195" s="152"/>
      <c r="Q195" s="68"/>
      <c r="R195" s="152"/>
      <c r="S195" s="152"/>
      <c r="T195" s="412"/>
      <c r="U195" s="152"/>
      <c r="V195" s="68"/>
      <c r="W195" s="152"/>
      <c r="X195" s="152"/>
      <c r="Y195" s="412"/>
      <c r="Z195" s="152"/>
      <c r="AA195" s="68"/>
      <c r="AB195" s="152"/>
      <c r="AC195" s="152"/>
      <c r="AD195" s="412"/>
      <c r="AE195" s="152"/>
      <c r="AF195" s="68"/>
      <c r="AG195" s="152"/>
      <c r="AH195" s="152"/>
      <c r="AI195" s="412"/>
      <c r="AJ195" s="152"/>
      <c r="AK195" s="68"/>
      <c r="AL195" s="152"/>
      <c r="AM195" s="152"/>
      <c r="AN195" s="412"/>
      <c r="AO195" s="85"/>
      <c r="AP195" s="187"/>
      <c r="AQ195" s="52">
        <f>SUM(O195:AN195)</f>
        <v>0</v>
      </c>
      <c r="AR195" s="188"/>
      <c r="AS195" s="729"/>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row>
    <row r="196" spans="1:144" s="58" customFormat="1" ht="20.25" customHeight="1">
      <c r="A196" s="55"/>
      <c r="B196" s="56"/>
      <c r="C196" s="56"/>
      <c r="D196" s="1069" t="s">
        <v>125</v>
      </c>
      <c r="E196" s="1070"/>
      <c r="F196" s="1070"/>
      <c r="G196" s="1070"/>
      <c r="H196" s="1070"/>
      <c r="I196" s="1070"/>
      <c r="J196" s="1071"/>
      <c r="K196" s="56"/>
      <c r="L196" s="68"/>
      <c r="M196" s="152"/>
      <c r="N196" s="152"/>
      <c r="O196" s="414"/>
      <c r="P196" s="152"/>
      <c r="Q196" s="68"/>
      <c r="R196" s="152"/>
      <c r="S196" s="152"/>
      <c r="T196" s="414"/>
      <c r="U196" s="152"/>
      <c r="V196" s="68"/>
      <c r="W196" s="152"/>
      <c r="X196" s="152"/>
      <c r="Y196" s="414"/>
      <c r="Z196" s="152"/>
      <c r="AA196" s="68"/>
      <c r="AB196" s="152"/>
      <c r="AC196" s="152"/>
      <c r="AD196" s="414"/>
      <c r="AE196" s="152"/>
      <c r="AF196" s="68"/>
      <c r="AG196" s="152"/>
      <c r="AH196" s="152"/>
      <c r="AI196" s="414"/>
      <c r="AJ196" s="152"/>
      <c r="AK196" s="68"/>
      <c r="AL196" s="152"/>
      <c r="AM196" s="152"/>
      <c r="AN196" s="414"/>
      <c r="AO196" s="85"/>
      <c r="AP196" s="187"/>
      <c r="AQ196" s="53">
        <f>SUM(O196:AN196)</f>
        <v>0</v>
      </c>
      <c r="AR196" s="188"/>
      <c r="AS196" s="729"/>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row>
    <row r="197" spans="1:144" s="58" customFormat="1" ht="9.9499999999999993" customHeight="1">
      <c r="A197" s="55"/>
      <c r="B197" s="56"/>
      <c r="C197" s="56"/>
      <c r="D197" s="1085"/>
      <c r="E197" s="1077"/>
      <c r="F197" s="1077"/>
      <c r="G197" s="1077"/>
      <c r="H197" s="1077"/>
      <c r="I197" s="1077"/>
      <c r="J197" s="1077"/>
      <c r="K197" s="56"/>
      <c r="L197" s="68"/>
      <c r="M197" s="152"/>
      <c r="N197" s="152"/>
      <c r="O197" s="401" t="s">
        <v>181</v>
      </c>
      <c r="P197" s="152"/>
      <c r="Q197" s="68"/>
      <c r="R197" s="152"/>
      <c r="S197" s="152"/>
      <c r="T197" s="401" t="s">
        <v>181</v>
      </c>
      <c r="U197" s="152"/>
      <c r="V197" s="68"/>
      <c r="W197" s="152"/>
      <c r="X197" s="152"/>
      <c r="Y197" s="401" t="s">
        <v>181</v>
      </c>
      <c r="Z197" s="152"/>
      <c r="AA197" s="68"/>
      <c r="AB197" s="152"/>
      <c r="AC197" s="152"/>
      <c r="AD197" s="401" t="s">
        <v>181</v>
      </c>
      <c r="AE197" s="152"/>
      <c r="AF197" s="68"/>
      <c r="AG197" s="152"/>
      <c r="AH197" s="152"/>
      <c r="AI197" s="401" t="s">
        <v>181</v>
      </c>
      <c r="AJ197" s="152"/>
      <c r="AK197" s="68"/>
      <c r="AL197" s="152"/>
      <c r="AM197" s="152"/>
      <c r="AN197" s="401" t="s">
        <v>181</v>
      </c>
      <c r="AO197" s="85"/>
      <c r="AP197" s="187"/>
      <c r="AQ197" s="185" t="s">
        <v>181</v>
      </c>
      <c r="AR197" s="188"/>
      <c r="AS197" s="729"/>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row>
    <row r="198" spans="1:144" s="58" customFormat="1" ht="20.25" customHeight="1">
      <c r="A198" s="55" t="s">
        <v>181</v>
      </c>
      <c r="B198" s="56" t="s">
        <v>181</v>
      </c>
      <c r="C198" s="56" t="s">
        <v>228</v>
      </c>
      <c r="D198" s="1375" t="s">
        <v>1095</v>
      </c>
      <c r="E198" s="1376"/>
      <c r="F198" s="1376"/>
      <c r="G198" s="1376"/>
      <c r="H198" s="1376"/>
      <c r="I198" s="1376"/>
      <c r="J198" s="1376"/>
      <c r="K198" s="56" t="s">
        <v>181</v>
      </c>
      <c r="L198" s="68" t="s">
        <v>181</v>
      </c>
      <c r="M198" s="152" t="s">
        <v>181</v>
      </c>
      <c r="N198" s="152" t="s">
        <v>181</v>
      </c>
      <c r="O198" s="413" t="s">
        <v>181</v>
      </c>
      <c r="P198" s="152"/>
      <c r="Q198" s="68"/>
      <c r="R198" s="152"/>
      <c r="S198" s="152"/>
      <c r="T198" s="413" t="s">
        <v>181</v>
      </c>
      <c r="U198" s="152"/>
      <c r="V198" s="68"/>
      <c r="W198" s="152"/>
      <c r="X198" s="152"/>
      <c r="Y198" s="413" t="s">
        <v>181</v>
      </c>
      <c r="Z198" s="152"/>
      <c r="AA198" s="68"/>
      <c r="AB198" s="152"/>
      <c r="AC198" s="152"/>
      <c r="AD198" s="413" t="s">
        <v>181</v>
      </c>
      <c r="AE198" s="152"/>
      <c r="AF198" s="68"/>
      <c r="AG198" s="152"/>
      <c r="AH198" s="152"/>
      <c r="AI198" s="413" t="s">
        <v>181</v>
      </c>
      <c r="AJ198" s="152"/>
      <c r="AK198" s="68"/>
      <c r="AL198" s="152"/>
      <c r="AM198" s="152"/>
      <c r="AN198" s="413" t="s">
        <v>181</v>
      </c>
      <c r="AO198" s="85" t="s">
        <v>181</v>
      </c>
      <c r="AP198" s="187" t="s">
        <v>181</v>
      </c>
      <c r="AQ198" s="204" t="s">
        <v>181</v>
      </c>
      <c r="AR198" s="188" t="s">
        <v>181</v>
      </c>
      <c r="AS198" s="729"/>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row>
    <row r="199" spans="1:144" s="58" customFormat="1" ht="20.25" customHeight="1">
      <c r="A199" s="55"/>
      <c r="B199" s="56"/>
      <c r="C199" s="56"/>
      <c r="D199" s="1076" t="s">
        <v>221</v>
      </c>
      <c r="E199" s="1077"/>
      <c r="F199" s="1077"/>
      <c r="G199" s="1077"/>
      <c r="H199" s="1077"/>
      <c r="I199" s="1077"/>
      <c r="J199" s="1078"/>
      <c r="K199" s="56"/>
      <c r="L199" s="68"/>
      <c r="M199" s="152"/>
      <c r="N199" s="152"/>
      <c r="O199" s="412"/>
      <c r="P199" s="152"/>
      <c r="Q199" s="68"/>
      <c r="R199" s="152"/>
      <c r="S199" s="152"/>
      <c r="T199" s="412"/>
      <c r="U199" s="152"/>
      <c r="V199" s="68"/>
      <c r="W199" s="152"/>
      <c r="X199" s="152"/>
      <c r="Y199" s="412"/>
      <c r="Z199" s="152"/>
      <c r="AA199" s="68"/>
      <c r="AB199" s="152"/>
      <c r="AC199" s="152"/>
      <c r="AD199" s="412"/>
      <c r="AE199" s="152"/>
      <c r="AF199" s="68"/>
      <c r="AG199" s="152"/>
      <c r="AH199" s="152"/>
      <c r="AI199" s="412"/>
      <c r="AJ199" s="152"/>
      <c r="AK199" s="68"/>
      <c r="AL199" s="152"/>
      <c r="AM199" s="152"/>
      <c r="AN199" s="412"/>
      <c r="AO199" s="85"/>
      <c r="AP199" s="187"/>
      <c r="AQ199" s="52">
        <f>SUM(O199:AN199)</f>
        <v>0</v>
      </c>
      <c r="AR199" s="188"/>
      <c r="AS199" s="729"/>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row>
    <row r="200" spans="1:144" s="58" customFormat="1" ht="20.25" customHeight="1">
      <c r="A200" s="55"/>
      <c r="B200" s="56"/>
      <c r="C200" s="56"/>
      <c r="D200" s="1069" t="s">
        <v>125</v>
      </c>
      <c r="E200" s="1070"/>
      <c r="F200" s="1070"/>
      <c r="G200" s="1070"/>
      <c r="H200" s="1070"/>
      <c r="I200" s="1070"/>
      <c r="J200" s="1071"/>
      <c r="K200" s="56"/>
      <c r="L200" s="68"/>
      <c r="M200" s="152"/>
      <c r="N200" s="152"/>
      <c r="O200" s="414"/>
      <c r="P200" s="152"/>
      <c r="Q200" s="68"/>
      <c r="R200" s="152"/>
      <c r="S200" s="152"/>
      <c r="T200" s="414"/>
      <c r="U200" s="152"/>
      <c r="V200" s="68"/>
      <c r="W200" s="152"/>
      <c r="X200" s="152"/>
      <c r="Y200" s="414"/>
      <c r="Z200" s="152"/>
      <c r="AA200" s="68"/>
      <c r="AB200" s="152"/>
      <c r="AC200" s="152"/>
      <c r="AD200" s="414"/>
      <c r="AE200" s="152"/>
      <c r="AF200" s="68"/>
      <c r="AG200" s="152"/>
      <c r="AH200" s="152"/>
      <c r="AI200" s="414"/>
      <c r="AJ200" s="152"/>
      <c r="AK200" s="68"/>
      <c r="AL200" s="152"/>
      <c r="AM200" s="152"/>
      <c r="AN200" s="414"/>
      <c r="AO200" s="85"/>
      <c r="AP200" s="187"/>
      <c r="AQ200" s="53">
        <f>SUM(O200:AN200)</f>
        <v>0</v>
      </c>
      <c r="AR200" s="188"/>
      <c r="AS200" s="729"/>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row>
    <row r="201" spans="1:144" s="58" customFormat="1" ht="9.9499999999999993" customHeight="1">
      <c r="A201" s="55"/>
      <c r="B201" s="56"/>
      <c r="C201" s="56"/>
      <c r="D201" s="1085"/>
      <c r="E201" s="1077"/>
      <c r="F201" s="1077"/>
      <c r="G201" s="1077"/>
      <c r="H201" s="1077"/>
      <c r="I201" s="1077"/>
      <c r="J201" s="1077"/>
      <c r="K201" s="56"/>
      <c r="L201" s="68"/>
      <c r="M201" s="152"/>
      <c r="N201" s="152"/>
      <c r="O201" s="401" t="s">
        <v>181</v>
      </c>
      <c r="P201" s="152"/>
      <c r="Q201" s="68"/>
      <c r="R201" s="152"/>
      <c r="S201" s="152"/>
      <c r="T201" s="401" t="s">
        <v>181</v>
      </c>
      <c r="U201" s="152"/>
      <c r="V201" s="68"/>
      <c r="W201" s="152"/>
      <c r="X201" s="152"/>
      <c r="Y201" s="401" t="s">
        <v>181</v>
      </c>
      <c r="Z201" s="152"/>
      <c r="AA201" s="68"/>
      <c r="AB201" s="152"/>
      <c r="AC201" s="152"/>
      <c r="AD201" s="401" t="s">
        <v>181</v>
      </c>
      <c r="AE201" s="152"/>
      <c r="AF201" s="68"/>
      <c r="AG201" s="152"/>
      <c r="AH201" s="152"/>
      <c r="AI201" s="401" t="s">
        <v>181</v>
      </c>
      <c r="AJ201" s="152"/>
      <c r="AK201" s="68"/>
      <c r="AL201" s="152"/>
      <c r="AM201" s="152"/>
      <c r="AN201" s="401" t="s">
        <v>181</v>
      </c>
      <c r="AO201" s="85"/>
      <c r="AP201" s="187"/>
      <c r="AQ201" s="185" t="s">
        <v>181</v>
      </c>
      <c r="AR201" s="188"/>
      <c r="AS201" s="729"/>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row>
    <row r="202" spans="1:144" s="58" customFormat="1" ht="20.25" customHeight="1">
      <c r="A202" s="55" t="s">
        <v>181</v>
      </c>
      <c r="B202" s="56" t="s">
        <v>181</v>
      </c>
      <c r="C202" s="56" t="s">
        <v>229</v>
      </c>
      <c r="D202" s="1375" t="s">
        <v>1094</v>
      </c>
      <c r="E202" s="1376"/>
      <c r="F202" s="1376"/>
      <c r="G202" s="1376"/>
      <c r="H202" s="1376"/>
      <c r="I202" s="1376"/>
      <c r="J202" s="1376"/>
      <c r="K202" s="56" t="s">
        <v>181</v>
      </c>
      <c r="L202" s="68" t="s">
        <v>181</v>
      </c>
      <c r="M202" s="152" t="s">
        <v>181</v>
      </c>
      <c r="N202" s="152" t="s">
        <v>181</v>
      </c>
      <c r="O202" s="413" t="s">
        <v>181</v>
      </c>
      <c r="P202" s="152"/>
      <c r="Q202" s="68"/>
      <c r="R202" s="152"/>
      <c r="S202" s="152"/>
      <c r="T202" s="413" t="s">
        <v>181</v>
      </c>
      <c r="U202" s="152"/>
      <c r="V202" s="68"/>
      <c r="W202" s="152"/>
      <c r="X202" s="152"/>
      <c r="Y202" s="413" t="s">
        <v>181</v>
      </c>
      <c r="Z202" s="152"/>
      <c r="AA202" s="68"/>
      <c r="AB202" s="152"/>
      <c r="AC202" s="152"/>
      <c r="AD202" s="413" t="s">
        <v>181</v>
      </c>
      <c r="AE202" s="152"/>
      <c r="AF202" s="68"/>
      <c r="AG202" s="152"/>
      <c r="AH202" s="152"/>
      <c r="AI202" s="413" t="s">
        <v>181</v>
      </c>
      <c r="AJ202" s="152"/>
      <c r="AK202" s="68"/>
      <c r="AL202" s="152"/>
      <c r="AM202" s="152"/>
      <c r="AN202" s="413" t="s">
        <v>181</v>
      </c>
      <c r="AO202" s="85" t="s">
        <v>181</v>
      </c>
      <c r="AP202" s="187" t="s">
        <v>181</v>
      </c>
      <c r="AQ202" s="204" t="s">
        <v>181</v>
      </c>
      <c r="AR202" s="188" t="s">
        <v>181</v>
      </c>
      <c r="AS202" s="729"/>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row>
    <row r="203" spans="1:144" s="58" customFormat="1" ht="20.25" customHeight="1">
      <c r="A203" s="55"/>
      <c r="B203" s="56"/>
      <c r="C203" s="56"/>
      <c r="D203" s="1076" t="s">
        <v>221</v>
      </c>
      <c r="E203" s="1077"/>
      <c r="F203" s="1077"/>
      <c r="G203" s="1077"/>
      <c r="H203" s="1077"/>
      <c r="I203" s="1077"/>
      <c r="J203" s="1078"/>
      <c r="K203" s="56"/>
      <c r="L203" s="68"/>
      <c r="M203" s="152"/>
      <c r="N203" s="152"/>
      <c r="O203" s="412"/>
      <c r="P203" s="152"/>
      <c r="Q203" s="68"/>
      <c r="R203" s="152"/>
      <c r="S203" s="152"/>
      <c r="T203" s="412"/>
      <c r="U203" s="152"/>
      <c r="V203" s="68"/>
      <c r="W203" s="152"/>
      <c r="X203" s="152"/>
      <c r="Y203" s="412"/>
      <c r="Z203" s="152"/>
      <c r="AA203" s="68"/>
      <c r="AB203" s="152"/>
      <c r="AC203" s="152"/>
      <c r="AD203" s="412"/>
      <c r="AE203" s="152"/>
      <c r="AF203" s="68"/>
      <c r="AG203" s="152"/>
      <c r="AH203" s="152"/>
      <c r="AI203" s="412"/>
      <c r="AJ203" s="152"/>
      <c r="AK203" s="68"/>
      <c r="AL203" s="152"/>
      <c r="AM203" s="152"/>
      <c r="AN203" s="412"/>
      <c r="AO203" s="85"/>
      <c r="AP203" s="187"/>
      <c r="AQ203" s="52">
        <f>SUM(O203:AN203)</f>
        <v>0</v>
      </c>
      <c r="AR203" s="188"/>
      <c r="AS203" s="729"/>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row>
    <row r="204" spans="1:144" s="58" customFormat="1" ht="20.25" customHeight="1">
      <c r="A204" s="55"/>
      <c r="B204" s="56"/>
      <c r="C204" s="56"/>
      <c r="D204" s="1069" t="s">
        <v>125</v>
      </c>
      <c r="E204" s="1070"/>
      <c r="F204" s="1070"/>
      <c r="G204" s="1070"/>
      <c r="H204" s="1070"/>
      <c r="I204" s="1070"/>
      <c r="J204" s="1071"/>
      <c r="K204" s="56"/>
      <c r="L204" s="68"/>
      <c r="M204" s="152"/>
      <c r="N204" s="152"/>
      <c r="O204" s="414"/>
      <c r="P204" s="152"/>
      <c r="Q204" s="68"/>
      <c r="R204" s="152"/>
      <c r="S204" s="152"/>
      <c r="T204" s="414"/>
      <c r="U204" s="152"/>
      <c r="V204" s="68"/>
      <c r="W204" s="152"/>
      <c r="X204" s="152"/>
      <c r="Y204" s="414"/>
      <c r="Z204" s="152"/>
      <c r="AA204" s="68"/>
      <c r="AB204" s="152"/>
      <c r="AC204" s="152"/>
      <c r="AD204" s="414"/>
      <c r="AE204" s="152"/>
      <c r="AF204" s="68"/>
      <c r="AG204" s="152"/>
      <c r="AH204" s="152"/>
      <c r="AI204" s="414"/>
      <c r="AJ204" s="152"/>
      <c r="AK204" s="68"/>
      <c r="AL204" s="152"/>
      <c r="AM204" s="152"/>
      <c r="AN204" s="414"/>
      <c r="AO204" s="85"/>
      <c r="AP204" s="187"/>
      <c r="AQ204" s="53">
        <f>SUM(O204:AN204)</f>
        <v>0</v>
      </c>
      <c r="AR204" s="188"/>
      <c r="AS204" s="729"/>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row>
    <row r="205" spans="1:144" s="58" customFormat="1" ht="9.9499999999999993" customHeight="1">
      <c r="A205" s="55"/>
      <c r="B205" s="56"/>
      <c r="C205" s="56"/>
      <c r="D205" s="1085"/>
      <c r="E205" s="1077"/>
      <c r="F205" s="1077"/>
      <c r="G205" s="1077"/>
      <c r="H205" s="1077"/>
      <c r="I205" s="1077"/>
      <c r="J205" s="1077"/>
      <c r="K205" s="56"/>
      <c r="L205" s="68"/>
      <c r="M205" s="152"/>
      <c r="N205" s="152"/>
      <c r="O205" s="401" t="s">
        <v>181</v>
      </c>
      <c r="P205" s="152"/>
      <c r="Q205" s="68"/>
      <c r="R205" s="152"/>
      <c r="S205" s="152"/>
      <c r="T205" s="401" t="s">
        <v>181</v>
      </c>
      <c r="U205" s="152"/>
      <c r="V205" s="68"/>
      <c r="W205" s="152"/>
      <c r="X205" s="152"/>
      <c r="Y205" s="401" t="s">
        <v>181</v>
      </c>
      <c r="Z205" s="152"/>
      <c r="AA205" s="68"/>
      <c r="AB205" s="152"/>
      <c r="AC205" s="152"/>
      <c r="AD205" s="401" t="s">
        <v>181</v>
      </c>
      <c r="AE205" s="152"/>
      <c r="AF205" s="68"/>
      <c r="AG205" s="152"/>
      <c r="AH205" s="152"/>
      <c r="AI205" s="401" t="s">
        <v>181</v>
      </c>
      <c r="AJ205" s="152"/>
      <c r="AK205" s="68"/>
      <c r="AL205" s="152"/>
      <c r="AM205" s="152"/>
      <c r="AN205" s="401" t="s">
        <v>181</v>
      </c>
      <c r="AO205" s="85"/>
      <c r="AP205" s="187"/>
      <c r="AQ205" s="185" t="s">
        <v>181</v>
      </c>
      <c r="AR205" s="188"/>
      <c r="AS205" s="729"/>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row>
    <row r="206" spans="1:144" s="58" customFormat="1" ht="20.25" customHeight="1">
      <c r="A206" s="55" t="s">
        <v>181</v>
      </c>
      <c r="B206" s="56" t="s">
        <v>181</v>
      </c>
      <c r="C206" s="56" t="s">
        <v>230</v>
      </c>
      <c r="D206" s="1375" t="s">
        <v>1093</v>
      </c>
      <c r="E206" s="1376"/>
      <c r="F206" s="1376"/>
      <c r="G206" s="1376"/>
      <c r="H206" s="1376"/>
      <c r="I206" s="1376"/>
      <c r="J206" s="1376"/>
      <c r="K206" s="56" t="s">
        <v>181</v>
      </c>
      <c r="L206" s="68" t="s">
        <v>181</v>
      </c>
      <c r="M206" s="152" t="s">
        <v>181</v>
      </c>
      <c r="N206" s="152" t="s">
        <v>181</v>
      </c>
      <c r="O206" s="413" t="s">
        <v>181</v>
      </c>
      <c r="P206" s="152"/>
      <c r="Q206" s="68"/>
      <c r="R206" s="152"/>
      <c r="S206" s="152"/>
      <c r="T206" s="413" t="s">
        <v>181</v>
      </c>
      <c r="U206" s="152"/>
      <c r="V206" s="68"/>
      <c r="W206" s="152"/>
      <c r="X206" s="152"/>
      <c r="Y206" s="413" t="s">
        <v>181</v>
      </c>
      <c r="Z206" s="152"/>
      <c r="AA206" s="68"/>
      <c r="AB206" s="152"/>
      <c r="AC206" s="152"/>
      <c r="AD206" s="413" t="s">
        <v>181</v>
      </c>
      <c r="AE206" s="152"/>
      <c r="AF206" s="68"/>
      <c r="AG206" s="152"/>
      <c r="AH206" s="152"/>
      <c r="AI206" s="413" t="s">
        <v>181</v>
      </c>
      <c r="AJ206" s="152"/>
      <c r="AK206" s="68"/>
      <c r="AL206" s="152"/>
      <c r="AM206" s="152"/>
      <c r="AN206" s="413" t="s">
        <v>181</v>
      </c>
      <c r="AO206" s="85" t="s">
        <v>181</v>
      </c>
      <c r="AP206" s="187" t="s">
        <v>181</v>
      </c>
      <c r="AQ206" s="204" t="s">
        <v>181</v>
      </c>
      <c r="AR206" s="188" t="s">
        <v>181</v>
      </c>
      <c r="AS206" s="729"/>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row>
    <row r="207" spans="1:144" s="58" customFormat="1" ht="20.25" customHeight="1">
      <c r="A207" s="55"/>
      <c r="B207" s="56"/>
      <c r="C207" s="56"/>
      <c r="D207" s="1076" t="s">
        <v>221</v>
      </c>
      <c r="E207" s="1077"/>
      <c r="F207" s="1077"/>
      <c r="G207" s="1077"/>
      <c r="H207" s="1077"/>
      <c r="I207" s="1077"/>
      <c r="J207" s="1078"/>
      <c r="K207" s="56"/>
      <c r="L207" s="68"/>
      <c r="M207" s="152"/>
      <c r="N207" s="152"/>
      <c r="O207" s="412"/>
      <c r="P207" s="152"/>
      <c r="Q207" s="68"/>
      <c r="R207" s="152"/>
      <c r="S207" s="152"/>
      <c r="T207" s="412"/>
      <c r="U207" s="152"/>
      <c r="V207" s="68"/>
      <c r="W207" s="152"/>
      <c r="X207" s="152"/>
      <c r="Y207" s="412"/>
      <c r="Z207" s="152"/>
      <c r="AA207" s="68"/>
      <c r="AB207" s="152"/>
      <c r="AC207" s="152"/>
      <c r="AD207" s="412"/>
      <c r="AE207" s="152"/>
      <c r="AF207" s="68"/>
      <c r="AG207" s="152"/>
      <c r="AH207" s="152"/>
      <c r="AI207" s="412"/>
      <c r="AJ207" s="152"/>
      <c r="AK207" s="68"/>
      <c r="AL207" s="152"/>
      <c r="AM207" s="152"/>
      <c r="AN207" s="412"/>
      <c r="AO207" s="85"/>
      <c r="AP207" s="187"/>
      <c r="AQ207" s="52">
        <f>SUM(O207:AN207)</f>
        <v>0</v>
      </c>
      <c r="AR207" s="188"/>
      <c r="AS207" s="729"/>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row>
    <row r="208" spans="1:144" s="58" customFormat="1" ht="20.25" customHeight="1">
      <c r="A208" s="55"/>
      <c r="B208" s="56"/>
      <c r="C208" s="56"/>
      <c r="D208" s="1069" t="s">
        <v>125</v>
      </c>
      <c r="E208" s="1070"/>
      <c r="F208" s="1070"/>
      <c r="G208" s="1070"/>
      <c r="H208" s="1070"/>
      <c r="I208" s="1070"/>
      <c r="J208" s="1071"/>
      <c r="K208" s="56"/>
      <c r="L208" s="68"/>
      <c r="M208" s="152"/>
      <c r="N208" s="152"/>
      <c r="O208" s="414"/>
      <c r="P208" s="152"/>
      <c r="Q208" s="68"/>
      <c r="R208" s="152"/>
      <c r="S208" s="152"/>
      <c r="T208" s="414"/>
      <c r="U208" s="152"/>
      <c r="V208" s="68"/>
      <c r="W208" s="152"/>
      <c r="X208" s="152"/>
      <c r="Y208" s="414"/>
      <c r="Z208" s="152"/>
      <c r="AA208" s="68"/>
      <c r="AB208" s="152"/>
      <c r="AC208" s="152"/>
      <c r="AD208" s="414"/>
      <c r="AE208" s="152"/>
      <c r="AF208" s="68"/>
      <c r="AG208" s="152"/>
      <c r="AH208" s="152"/>
      <c r="AI208" s="414"/>
      <c r="AJ208" s="152"/>
      <c r="AK208" s="68"/>
      <c r="AL208" s="152"/>
      <c r="AM208" s="152"/>
      <c r="AN208" s="414"/>
      <c r="AO208" s="85"/>
      <c r="AP208" s="187"/>
      <c r="AQ208" s="53">
        <f>SUM(O208:AN208)</f>
        <v>0</v>
      </c>
      <c r="AR208" s="188"/>
      <c r="AS208" s="729"/>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row>
    <row r="209" spans="1:144" s="58" customFormat="1" ht="9.9499999999999993" customHeight="1">
      <c r="A209" s="55" t="s">
        <v>181</v>
      </c>
      <c r="B209" s="56" t="s">
        <v>181</v>
      </c>
      <c r="C209" s="56" t="s">
        <v>181</v>
      </c>
      <c r="D209" s="56" t="s">
        <v>181</v>
      </c>
      <c r="E209" s="56" t="s">
        <v>181</v>
      </c>
      <c r="F209" s="56" t="s">
        <v>181</v>
      </c>
      <c r="G209" s="56" t="s">
        <v>181</v>
      </c>
      <c r="H209" s="56" t="s">
        <v>181</v>
      </c>
      <c r="I209" s="56" t="s">
        <v>181</v>
      </c>
      <c r="J209" s="56" t="s">
        <v>181</v>
      </c>
      <c r="K209" s="56" t="s">
        <v>181</v>
      </c>
      <c r="L209" s="68" t="s">
        <v>181</v>
      </c>
      <c r="M209" s="152" t="s">
        <v>181</v>
      </c>
      <c r="N209" s="152" t="s">
        <v>181</v>
      </c>
      <c r="O209" s="401"/>
      <c r="P209" s="152"/>
      <c r="Q209" s="68"/>
      <c r="R209" s="152"/>
      <c r="S209" s="152"/>
      <c r="T209" s="401"/>
      <c r="U209" s="152"/>
      <c r="V209" s="68"/>
      <c r="W209" s="152"/>
      <c r="X209" s="152"/>
      <c r="Y209" s="401"/>
      <c r="Z209" s="152"/>
      <c r="AA209" s="68"/>
      <c r="AB209" s="152"/>
      <c r="AC209" s="152"/>
      <c r="AD209" s="401"/>
      <c r="AE209" s="152"/>
      <c r="AF209" s="68"/>
      <c r="AG209" s="152"/>
      <c r="AH209" s="152"/>
      <c r="AI209" s="401"/>
      <c r="AJ209" s="152"/>
      <c r="AK209" s="68"/>
      <c r="AL209" s="152"/>
      <c r="AM209" s="152"/>
      <c r="AN209" s="401"/>
      <c r="AO209" s="85" t="s">
        <v>181</v>
      </c>
      <c r="AP209" s="187" t="s">
        <v>181</v>
      </c>
      <c r="AQ209" s="185"/>
      <c r="AR209" s="188" t="s">
        <v>181</v>
      </c>
      <c r="AS209" s="729"/>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row>
    <row r="210" spans="1:144" s="58" customFormat="1" ht="20.25" customHeight="1">
      <c r="A210" s="55" t="s">
        <v>181</v>
      </c>
      <c r="B210" s="56">
        <v>6</v>
      </c>
      <c r="C210" s="1128" t="s">
        <v>231</v>
      </c>
      <c r="D210" s="1129"/>
      <c r="E210" s="1129"/>
      <c r="F210" s="1129"/>
      <c r="G210" s="1129"/>
      <c r="H210" s="1129"/>
      <c r="I210" s="1129"/>
      <c r="J210" s="1129"/>
      <c r="K210" s="56" t="s">
        <v>181</v>
      </c>
      <c r="L210" s="68" t="s">
        <v>181</v>
      </c>
      <c r="M210" s="152" t="s">
        <v>181</v>
      </c>
      <c r="N210" s="152" t="s">
        <v>181</v>
      </c>
      <c r="O210" s="408"/>
      <c r="P210" s="152"/>
      <c r="Q210" s="68"/>
      <c r="R210" s="152"/>
      <c r="S210" s="152"/>
      <c r="T210" s="408"/>
      <c r="U210" s="152"/>
      <c r="V210" s="68"/>
      <c r="W210" s="152"/>
      <c r="X210" s="152"/>
      <c r="Y210" s="408"/>
      <c r="Z210" s="152"/>
      <c r="AA210" s="68"/>
      <c r="AB210" s="152"/>
      <c r="AC210" s="152"/>
      <c r="AD210" s="408"/>
      <c r="AE210" s="152"/>
      <c r="AF210" s="68"/>
      <c r="AG210" s="152"/>
      <c r="AH210" s="152"/>
      <c r="AI210" s="408"/>
      <c r="AJ210" s="152"/>
      <c r="AK210" s="68"/>
      <c r="AL210" s="152"/>
      <c r="AM210" s="152"/>
      <c r="AN210" s="408"/>
      <c r="AO210" s="85" t="s">
        <v>181</v>
      </c>
      <c r="AP210" s="187" t="s">
        <v>181</v>
      </c>
      <c r="AQ210" s="53">
        <f>SUM(O210:AN210)</f>
        <v>0</v>
      </c>
      <c r="AR210" s="188" t="s">
        <v>181</v>
      </c>
      <c r="AS210" s="729"/>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row>
    <row r="211" spans="1:144" s="58" customFormat="1" ht="9.9499999999999993" customHeight="1">
      <c r="A211" s="55" t="s">
        <v>181</v>
      </c>
      <c r="B211" s="56" t="s">
        <v>181</v>
      </c>
      <c r="C211" s="56" t="s">
        <v>181</v>
      </c>
      <c r="D211" s="56" t="s">
        <v>181</v>
      </c>
      <c r="E211" s="56" t="s">
        <v>181</v>
      </c>
      <c r="F211" s="56" t="s">
        <v>181</v>
      </c>
      <c r="G211" s="56" t="s">
        <v>181</v>
      </c>
      <c r="H211" s="56" t="s">
        <v>181</v>
      </c>
      <c r="I211" s="56" t="s">
        <v>181</v>
      </c>
      <c r="J211" s="56" t="s">
        <v>181</v>
      </c>
      <c r="K211" s="56" t="s">
        <v>181</v>
      </c>
      <c r="L211" s="68" t="s">
        <v>181</v>
      </c>
      <c r="M211" s="152" t="s">
        <v>181</v>
      </c>
      <c r="N211" s="152" t="s">
        <v>181</v>
      </c>
      <c r="O211" s="401"/>
      <c r="P211" s="152"/>
      <c r="Q211" s="68"/>
      <c r="R211" s="152"/>
      <c r="S211" s="152"/>
      <c r="T211" s="401"/>
      <c r="U211" s="152"/>
      <c r="V211" s="68"/>
      <c r="W211" s="152"/>
      <c r="X211" s="152"/>
      <c r="Y211" s="401"/>
      <c r="Z211" s="152"/>
      <c r="AA211" s="68"/>
      <c r="AB211" s="152"/>
      <c r="AC211" s="152"/>
      <c r="AD211" s="401"/>
      <c r="AE211" s="152"/>
      <c r="AF211" s="68"/>
      <c r="AG211" s="152"/>
      <c r="AH211" s="152"/>
      <c r="AI211" s="401"/>
      <c r="AJ211" s="152"/>
      <c r="AK211" s="68"/>
      <c r="AL211" s="152"/>
      <c r="AM211" s="152"/>
      <c r="AN211" s="401"/>
      <c r="AO211" s="85" t="s">
        <v>181</v>
      </c>
      <c r="AP211" s="187" t="s">
        <v>181</v>
      </c>
      <c r="AQ211" s="185" t="s">
        <v>181</v>
      </c>
      <c r="AR211" s="188" t="s">
        <v>181</v>
      </c>
      <c r="AS211" s="729"/>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row>
    <row r="212" spans="1:144" s="58" customFormat="1" ht="20.25" customHeight="1">
      <c r="A212" s="55" t="s">
        <v>181</v>
      </c>
      <c r="B212" s="56">
        <v>7</v>
      </c>
      <c r="C212" s="1347" t="s">
        <v>244</v>
      </c>
      <c r="D212" s="1348"/>
      <c r="E212" s="1348"/>
      <c r="F212" s="1348"/>
      <c r="G212" s="1348"/>
      <c r="H212" s="1348"/>
      <c r="I212" s="1348"/>
      <c r="J212" s="1348"/>
      <c r="K212" s="56" t="s">
        <v>181</v>
      </c>
      <c r="L212" s="68" t="s">
        <v>181</v>
      </c>
      <c r="M212" s="152" t="s">
        <v>181</v>
      </c>
      <c r="N212" s="152" t="s">
        <v>181</v>
      </c>
      <c r="O212" s="401"/>
      <c r="P212" s="152"/>
      <c r="Q212" s="68"/>
      <c r="R212" s="152"/>
      <c r="S212" s="152"/>
      <c r="T212" s="401"/>
      <c r="U212" s="152"/>
      <c r="V212" s="68"/>
      <c r="W212" s="152"/>
      <c r="X212" s="152"/>
      <c r="Y212" s="401"/>
      <c r="Z212" s="152"/>
      <c r="AA212" s="68"/>
      <c r="AB212" s="152"/>
      <c r="AC212" s="152"/>
      <c r="AD212" s="401"/>
      <c r="AE212" s="152"/>
      <c r="AF212" s="68"/>
      <c r="AG212" s="152"/>
      <c r="AH212" s="152"/>
      <c r="AI212" s="401" t="s">
        <v>181</v>
      </c>
      <c r="AJ212" s="152"/>
      <c r="AK212" s="68"/>
      <c r="AL212" s="152"/>
      <c r="AM212" s="152"/>
      <c r="AN212" s="401" t="s">
        <v>181</v>
      </c>
      <c r="AO212" s="85" t="s">
        <v>181</v>
      </c>
      <c r="AP212" s="187" t="s">
        <v>181</v>
      </c>
      <c r="AQ212" s="185" t="s">
        <v>181</v>
      </c>
      <c r="AR212" s="188" t="s">
        <v>181</v>
      </c>
      <c r="AS212" s="729"/>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row>
    <row r="213" spans="1:144" s="58" customFormat="1" ht="20.25" customHeight="1">
      <c r="A213" s="55"/>
      <c r="B213" s="56"/>
      <c r="C213" s="56"/>
      <c r="D213" s="1068" t="s">
        <v>242</v>
      </c>
      <c r="E213" s="966"/>
      <c r="F213" s="966"/>
      <c r="G213" s="966"/>
      <c r="H213" s="966"/>
      <c r="I213" s="966"/>
      <c r="J213" s="966"/>
      <c r="K213" s="56"/>
      <c r="L213" s="68"/>
      <c r="M213" s="152"/>
      <c r="N213" s="152"/>
      <c r="O213" s="410"/>
      <c r="P213" s="152"/>
      <c r="Q213" s="68"/>
      <c r="R213" s="152"/>
      <c r="S213" s="152"/>
      <c r="T213" s="410"/>
      <c r="U213" s="152"/>
      <c r="V213" s="68"/>
      <c r="W213" s="152"/>
      <c r="X213" s="152"/>
      <c r="Y213" s="410"/>
      <c r="Z213" s="152"/>
      <c r="AA213" s="68"/>
      <c r="AB213" s="152"/>
      <c r="AC213" s="152"/>
      <c r="AD213" s="410"/>
      <c r="AE213" s="152"/>
      <c r="AF213" s="68"/>
      <c r="AG213" s="152"/>
      <c r="AH213" s="152"/>
      <c r="AI213" s="410"/>
      <c r="AJ213" s="152"/>
      <c r="AK213" s="68"/>
      <c r="AL213" s="152"/>
      <c r="AM213" s="152"/>
      <c r="AN213" s="410"/>
      <c r="AO213" s="85"/>
      <c r="AP213" s="187"/>
      <c r="AQ213" s="52">
        <f>SUM(O213:AN213)</f>
        <v>0</v>
      </c>
      <c r="AR213" s="188"/>
      <c r="AS213" s="729"/>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row>
    <row r="214" spans="1:144" s="58" customFormat="1" ht="20.25" customHeight="1">
      <c r="A214" s="55" t="s">
        <v>181</v>
      </c>
      <c r="B214" s="56"/>
      <c r="C214" s="56"/>
      <c r="D214" s="1068" t="s">
        <v>242</v>
      </c>
      <c r="E214" s="966"/>
      <c r="F214" s="966"/>
      <c r="G214" s="966"/>
      <c r="H214" s="966"/>
      <c r="I214" s="966"/>
      <c r="J214" s="966"/>
      <c r="K214" s="56"/>
      <c r="L214" s="68"/>
      <c r="M214" s="152"/>
      <c r="N214" s="152"/>
      <c r="O214" s="410"/>
      <c r="P214" s="152"/>
      <c r="Q214" s="68"/>
      <c r="R214" s="152"/>
      <c r="S214" s="152"/>
      <c r="T214" s="410"/>
      <c r="U214" s="152"/>
      <c r="V214" s="68"/>
      <c r="W214" s="152"/>
      <c r="X214" s="152"/>
      <c r="Y214" s="410"/>
      <c r="Z214" s="152"/>
      <c r="AA214" s="68"/>
      <c r="AB214" s="152"/>
      <c r="AC214" s="152"/>
      <c r="AD214" s="410"/>
      <c r="AE214" s="152"/>
      <c r="AF214" s="68"/>
      <c r="AG214" s="152"/>
      <c r="AH214" s="152"/>
      <c r="AI214" s="410"/>
      <c r="AJ214" s="152"/>
      <c r="AK214" s="68"/>
      <c r="AL214" s="152"/>
      <c r="AM214" s="152"/>
      <c r="AN214" s="410"/>
      <c r="AO214" s="85"/>
      <c r="AP214" s="187"/>
      <c r="AQ214" s="52">
        <f>SUM(O214:AN214)</f>
        <v>0</v>
      </c>
      <c r="AR214" s="188"/>
      <c r="AS214" s="729"/>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row>
    <row r="215" spans="1:144" s="58" customFormat="1" ht="20.25" customHeight="1">
      <c r="A215" s="55" t="s">
        <v>181</v>
      </c>
      <c r="B215" s="56" t="s">
        <v>181</v>
      </c>
      <c r="C215" s="56" t="s">
        <v>181</v>
      </c>
      <c r="D215" s="1068" t="s">
        <v>242</v>
      </c>
      <c r="E215" s="966"/>
      <c r="F215" s="966"/>
      <c r="G215" s="966"/>
      <c r="H215" s="966"/>
      <c r="I215" s="966"/>
      <c r="J215" s="966"/>
      <c r="K215" s="56"/>
      <c r="L215" s="68"/>
      <c r="M215" s="152"/>
      <c r="N215" s="152"/>
      <c r="O215" s="410"/>
      <c r="P215" s="152"/>
      <c r="Q215" s="68"/>
      <c r="R215" s="152"/>
      <c r="S215" s="152"/>
      <c r="T215" s="410"/>
      <c r="U215" s="152"/>
      <c r="V215" s="68"/>
      <c r="W215" s="152"/>
      <c r="X215" s="152"/>
      <c r="Y215" s="410"/>
      <c r="Z215" s="152"/>
      <c r="AA215" s="68"/>
      <c r="AB215" s="152"/>
      <c r="AC215" s="152"/>
      <c r="AD215" s="410"/>
      <c r="AE215" s="152"/>
      <c r="AF215" s="68"/>
      <c r="AG215" s="152"/>
      <c r="AH215" s="152"/>
      <c r="AI215" s="410"/>
      <c r="AJ215" s="152"/>
      <c r="AK215" s="68"/>
      <c r="AL215" s="152"/>
      <c r="AM215" s="152"/>
      <c r="AN215" s="410"/>
      <c r="AO215" s="85"/>
      <c r="AP215" s="187"/>
      <c r="AQ215" s="52">
        <f>SUM(O215:AN215)</f>
        <v>0</v>
      </c>
      <c r="AR215" s="188"/>
      <c r="AS215" s="729"/>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row>
    <row r="216" spans="1:144" s="58" customFormat="1" ht="20.25" customHeight="1">
      <c r="A216" s="55"/>
      <c r="B216" s="56"/>
      <c r="C216" s="56"/>
      <c r="D216" s="1068" t="s">
        <v>242</v>
      </c>
      <c r="E216" s="966"/>
      <c r="F216" s="966"/>
      <c r="G216" s="966"/>
      <c r="H216" s="966"/>
      <c r="I216" s="966"/>
      <c r="J216" s="966"/>
      <c r="K216" s="56"/>
      <c r="L216" s="68"/>
      <c r="M216" s="152"/>
      <c r="N216" s="152"/>
      <c r="O216" s="410"/>
      <c r="P216" s="152"/>
      <c r="Q216" s="68"/>
      <c r="R216" s="152"/>
      <c r="S216" s="152"/>
      <c r="T216" s="410"/>
      <c r="U216" s="152"/>
      <c r="V216" s="68"/>
      <c r="W216" s="152"/>
      <c r="X216" s="152"/>
      <c r="Y216" s="410"/>
      <c r="Z216" s="152"/>
      <c r="AA216" s="68"/>
      <c r="AB216" s="152"/>
      <c r="AC216" s="152"/>
      <c r="AD216" s="410"/>
      <c r="AE216" s="152"/>
      <c r="AF216" s="68"/>
      <c r="AG216" s="152"/>
      <c r="AH216" s="152"/>
      <c r="AI216" s="410"/>
      <c r="AJ216" s="152"/>
      <c r="AK216" s="68"/>
      <c r="AL216" s="152"/>
      <c r="AM216" s="152"/>
      <c r="AN216" s="410"/>
      <c r="AO216" s="85"/>
      <c r="AP216" s="187"/>
      <c r="AQ216" s="52">
        <f t="shared" ref="AQ216:AQ222" si="90">SUM(O216:AN216)</f>
        <v>0</v>
      </c>
      <c r="AR216" s="188"/>
      <c r="AS216" s="729"/>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row>
    <row r="217" spans="1:144" s="58" customFormat="1" ht="20.25" customHeight="1">
      <c r="A217" s="55"/>
      <c r="B217" s="56"/>
      <c r="C217" s="56"/>
      <c r="D217" s="1068" t="s">
        <v>242</v>
      </c>
      <c r="E217" s="966"/>
      <c r="F217" s="966"/>
      <c r="G217" s="966"/>
      <c r="H217" s="966"/>
      <c r="I217" s="966"/>
      <c r="J217" s="966"/>
      <c r="K217" s="56"/>
      <c r="L217" s="68"/>
      <c r="M217" s="152"/>
      <c r="N217" s="152"/>
      <c r="O217" s="410"/>
      <c r="P217" s="152"/>
      <c r="Q217" s="68"/>
      <c r="R217" s="152"/>
      <c r="S217" s="152"/>
      <c r="T217" s="410"/>
      <c r="U217" s="152"/>
      <c r="V217" s="68"/>
      <c r="W217" s="152"/>
      <c r="X217" s="152"/>
      <c r="Y217" s="410"/>
      <c r="Z217" s="152"/>
      <c r="AA217" s="68"/>
      <c r="AB217" s="152"/>
      <c r="AC217" s="152"/>
      <c r="AD217" s="410"/>
      <c r="AE217" s="152"/>
      <c r="AF217" s="68"/>
      <c r="AG217" s="152"/>
      <c r="AH217" s="152"/>
      <c r="AI217" s="410"/>
      <c r="AJ217" s="152"/>
      <c r="AK217" s="68"/>
      <c r="AL217" s="152"/>
      <c r="AM217" s="152"/>
      <c r="AN217" s="410"/>
      <c r="AO217" s="85"/>
      <c r="AP217" s="187"/>
      <c r="AQ217" s="52">
        <f t="shared" si="90"/>
        <v>0</v>
      </c>
      <c r="AR217" s="188"/>
      <c r="AS217" s="729"/>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row>
    <row r="218" spans="1:144" s="58" customFormat="1" ht="20.25" customHeight="1">
      <c r="A218" s="55"/>
      <c r="B218" s="56"/>
      <c r="C218" s="56"/>
      <c r="D218" s="1068" t="s">
        <v>242</v>
      </c>
      <c r="E218" s="966"/>
      <c r="F218" s="966"/>
      <c r="G218" s="966"/>
      <c r="H218" s="966"/>
      <c r="I218" s="966"/>
      <c r="J218" s="966"/>
      <c r="K218" s="56"/>
      <c r="L218" s="68"/>
      <c r="M218" s="152"/>
      <c r="N218" s="152"/>
      <c r="O218" s="410"/>
      <c r="P218" s="152"/>
      <c r="Q218" s="68"/>
      <c r="R218" s="152"/>
      <c r="S218" s="152"/>
      <c r="T218" s="410"/>
      <c r="U218" s="152"/>
      <c r="V218" s="68"/>
      <c r="W218" s="152"/>
      <c r="X218" s="152"/>
      <c r="Y218" s="410"/>
      <c r="Z218" s="152"/>
      <c r="AA218" s="68"/>
      <c r="AB218" s="152"/>
      <c r="AC218" s="152"/>
      <c r="AD218" s="410"/>
      <c r="AE218" s="152"/>
      <c r="AF218" s="68"/>
      <c r="AG218" s="152"/>
      <c r="AH218" s="152"/>
      <c r="AI218" s="410"/>
      <c r="AJ218" s="152"/>
      <c r="AK218" s="68"/>
      <c r="AL218" s="152"/>
      <c r="AM218" s="152"/>
      <c r="AN218" s="410"/>
      <c r="AO218" s="85"/>
      <c r="AP218" s="187"/>
      <c r="AQ218" s="52">
        <f t="shared" si="90"/>
        <v>0</v>
      </c>
      <c r="AR218" s="188"/>
      <c r="AS218" s="729"/>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row>
    <row r="219" spans="1:144" s="58" customFormat="1" ht="20.25" customHeight="1">
      <c r="A219" s="55"/>
      <c r="B219" s="56"/>
      <c r="C219" s="56"/>
      <c r="D219" s="1068" t="s">
        <v>242</v>
      </c>
      <c r="E219" s="966"/>
      <c r="F219" s="966"/>
      <c r="G219" s="966"/>
      <c r="H219" s="966"/>
      <c r="I219" s="966"/>
      <c r="J219" s="966"/>
      <c r="K219" s="56"/>
      <c r="L219" s="68"/>
      <c r="M219" s="152"/>
      <c r="N219" s="152"/>
      <c r="O219" s="410"/>
      <c r="P219" s="152"/>
      <c r="Q219" s="68"/>
      <c r="R219" s="152"/>
      <c r="S219" s="152"/>
      <c r="T219" s="410"/>
      <c r="U219" s="152"/>
      <c r="V219" s="68"/>
      <c r="W219" s="152"/>
      <c r="X219" s="152"/>
      <c r="Y219" s="410"/>
      <c r="Z219" s="152"/>
      <c r="AA219" s="68"/>
      <c r="AB219" s="152"/>
      <c r="AC219" s="152"/>
      <c r="AD219" s="410"/>
      <c r="AE219" s="152"/>
      <c r="AF219" s="68"/>
      <c r="AG219" s="152"/>
      <c r="AH219" s="152"/>
      <c r="AI219" s="410"/>
      <c r="AJ219" s="152"/>
      <c r="AK219" s="68"/>
      <c r="AL219" s="152"/>
      <c r="AM219" s="152"/>
      <c r="AN219" s="410"/>
      <c r="AO219" s="85"/>
      <c r="AP219" s="187"/>
      <c r="AQ219" s="52">
        <f t="shared" si="90"/>
        <v>0</v>
      </c>
      <c r="AR219" s="188"/>
      <c r="AS219" s="729"/>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row>
    <row r="220" spans="1:144" s="58" customFormat="1" ht="20.25" customHeight="1">
      <c r="A220" s="55"/>
      <c r="B220" s="56"/>
      <c r="C220" s="56"/>
      <c r="D220" s="1068" t="s">
        <v>242</v>
      </c>
      <c r="E220" s="966"/>
      <c r="F220" s="966"/>
      <c r="G220" s="966"/>
      <c r="H220" s="966"/>
      <c r="I220" s="966"/>
      <c r="J220" s="966"/>
      <c r="K220" s="56"/>
      <c r="L220" s="68"/>
      <c r="M220" s="152"/>
      <c r="N220" s="152"/>
      <c r="O220" s="410"/>
      <c r="P220" s="152"/>
      <c r="Q220" s="68"/>
      <c r="R220" s="152"/>
      <c r="S220" s="152"/>
      <c r="T220" s="410"/>
      <c r="U220" s="152"/>
      <c r="V220" s="68"/>
      <c r="W220" s="152"/>
      <c r="X220" s="152"/>
      <c r="Y220" s="410"/>
      <c r="Z220" s="152"/>
      <c r="AA220" s="68"/>
      <c r="AB220" s="152"/>
      <c r="AC220" s="152"/>
      <c r="AD220" s="410"/>
      <c r="AE220" s="152"/>
      <c r="AF220" s="68"/>
      <c r="AG220" s="152"/>
      <c r="AH220" s="152"/>
      <c r="AI220" s="410"/>
      <c r="AJ220" s="152"/>
      <c r="AK220" s="68"/>
      <c r="AL220" s="152"/>
      <c r="AM220" s="152"/>
      <c r="AN220" s="410"/>
      <c r="AO220" s="85"/>
      <c r="AP220" s="187"/>
      <c r="AQ220" s="52">
        <f t="shared" si="90"/>
        <v>0</v>
      </c>
      <c r="AR220" s="188"/>
      <c r="AS220" s="729"/>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row>
    <row r="221" spans="1:144" s="58" customFormat="1" ht="20.25" customHeight="1">
      <c r="A221" s="55"/>
      <c r="B221" s="56"/>
      <c r="C221" s="56"/>
      <c r="D221" s="1068" t="s">
        <v>242</v>
      </c>
      <c r="E221" s="966"/>
      <c r="F221" s="966"/>
      <c r="G221" s="966"/>
      <c r="H221" s="966"/>
      <c r="I221" s="966"/>
      <c r="J221" s="966"/>
      <c r="K221" s="56"/>
      <c r="L221" s="68"/>
      <c r="M221" s="152"/>
      <c r="N221" s="152"/>
      <c r="O221" s="410"/>
      <c r="P221" s="152"/>
      <c r="Q221" s="68"/>
      <c r="R221" s="152"/>
      <c r="S221" s="152"/>
      <c r="T221" s="410"/>
      <c r="U221" s="152"/>
      <c r="V221" s="68"/>
      <c r="W221" s="152"/>
      <c r="X221" s="152"/>
      <c r="Y221" s="410"/>
      <c r="Z221" s="152"/>
      <c r="AA221" s="68"/>
      <c r="AB221" s="152"/>
      <c r="AC221" s="152"/>
      <c r="AD221" s="410"/>
      <c r="AE221" s="152"/>
      <c r="AF221" s="68"/>
      <c r="AG221" s="152"/>
      <c r="AH221" s="152"/>
      <c r="AI221" s="410"/>
      <c r="AJ221" s="152"/>
      <c r="AK221" s="68"/>
      <c r="AL221" s="152"/>
      <c r="AM221" s="152"/>
      <c r="AN221" s="410"/>
      <c r="AO221" s="85"/>
      <c r="AP221" s="187"/>
      <c r="AQ221" s="52">
        <f t="shared" si="90"/>
        <v>0</v>
      </c>
      <c r="AR221" s="188"/>
      <c r="AS221" s="729"/>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row>
    <row r="222" spans="1:144" s="58" customFormat="1" ht="20.25" customHeight="1">
      <c r="A222" s="55"/>
      <c r="B222" s="56"/>
      <c r="C222" s="56"/>
      <c r="D222" s="1068" t="s">
        <v>242</v>
      </c>
      <c r="E222" s="966"/>
      <c r="F222" s="966"/>
      <c r="G222" s="966"/>
      <c r="H222" s="966"/>
      <c r="I222" s="966"/>
      <c r="J222" s="966"/>
      <c r="K222" s="56" t="s">
        <v>181</v>
      </c>
      <c r="L222" s="68" t="s">
        <v>181</v>
      </c>
      <c r="M222" s="152" t="s">
        <v>181</v>
      </c>
      <c r="N222" s="152" t="s">
        <v>181</v>
      </c>
      <c r="O222" s="410"/>
      <c r="P222" s="152"/>
      <c r="Q222" s="68"/>
      <c r="R222" s="152"/>
      <c r="S222" s="152"/>
      <c r="T222" s="410"/>
      <c r="U222" s="152"/>
      <c r="V222" s="68"/>
      <c r="W222" s="152"/>
      <c r="X222" s="152"/>
      <c r="Y222" s="410"/>
      <c r="Z222" s="152"/>
      <c r="AA222" s="68"/>
      <c r="AB222" s="152"/>
      <c r="AC222" s="152"/>
      <c r="AD222" s="410"/>
      <c r="AE222" s="152" t="s">
        <v>181</v>
      </c>
      <c r="AF222" s="68" t="s">
        <v>181</v>
      </c>
      <c r="AG222" s="152" t="s">
        <v>181</v>
      </c>
      <c r="AH222" s="152" t="s">
        <v>181</v>
      </c>
      <c r="AI222" s="410"/>
      <c r="AJ222" s="152" t="s">
        <v>181</v>
      </c>
      <c r="AK222" s="68" t="s">
        <v>181</v>
      </c>
      <c r="AL222" s="152" t="s">
        <v>181</v>
      </c>
      <c r="AM222" s="152" t="s">
        <v>181</v>
      </c>
      <c r="AN222" s="410"/>
      <c r="AO222" s="85" t="s">
        <v>181</v>
      </c>
      <c r="AP222" s="187" t="s">
        <v>181</v>
      </c>
      <c r="AQ222" s="52">
        <f t="shared" si="90"/>
        <v>0</v>
      </c>
      <c r="AR222" s="188" t="s">
        <v>181</v>
      </c>
      <c r="AS222" s="729"/>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row>
    <row r="223" spans="1:144" s="58" customFormat="1" ht="9.9499999999999993" customHeight="1">
      <c r="A223" s="55" t="s">
        <v>181</v>
      </c>
      <c r="B223" s="56" t="s">
        <v>181</v>
      </c>
      <c r="C223" s="56" t="s">
        <v>181</v>
      </c>
      <c r="D223" s="56" t="s">
        <v>181</v>
      </c>
      <c r="E223" s="56" t="s">
        <v>181</v>
      </c>
      <c r="F223" s="56" t="s">
        <v>181</v>
      </c>
      <c r="G223" s="56" t="s">
        <v>181</v>
      </c>
      <c r="H223" s="56" t="s">
        <v>181</v>
      </c>
      <c r="I223" s="56" t="s">
        <v>181</v>
      </c>
      <c r="J223" s="56" t="s">
        <v>181</v>
      </c>
      <c r="K223" s="56"/>
      <c r="L223" s="68"/>
      <c r="M223" s="152"/>
      <c r="N223" s="152"/>
      <c r="O223" s="401"/>
      <c r="P223" s="152"/>
      <c r="Q223" s="68"/>
      <c r="R223" s="152"/>
      <c r="S223" s="152"/>
      <c r="T223" s="401"/>
      <c r="U223" s="152"/>
      <c r="V223" s="68"/>
      <c r="W223" s="152"/>
      <c r="X223" s="152"/>
      <c r="Y223" s="401"/>
      <c r="Z223" s="152"/>
      <c r="AA223" s="68"/>
      <c r="AB223" s="152"/>
      <c r="AC223" s="152"/>
      <c r="AD223" s="401"/>
      <c r="AE223" s="152"/>
      <c r="AF223" s="68"/>
      <c r="AG223" s="152"/>
      <c r="AH223" s="152"/>
      <c r="AI223" s="401"/>
      <c r="AJ223" s="152"/>
      <c r="AK223" s="68"/>
      <c r="AL223" s="152"/>
      <c r="AM223" s="152"/>
      <c r="AN223" s="401"/>
      <c r="AO223" s="85"/>
      <c r="AP223" s="187"/>
      <c r="AQ223" s="185" t="s">
        <v>181</v>
      </c>
      <c r="AR223" s="188"/>
      <c r="AS223" s="729"/>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row>
    <row r="224" spans="1:144" s="58" customFormat="1" ht="20.25" customHeight="1">
      <c r="A224" s="55" t="s">
        <v>181</v>
      </c>
      <c r="B224" s="56">
        <v>8</v>
      </c>
      <c r="C224" s="1347" t="s">
        <v>245</v>
      </c>
      <c r="D224" s="1348"/>
      <c r="E224" s="1348"/>
      <c r="F224" s="1348"/>
      <c r="G224" s="1348"/>
      <c r="H224" s="1348"/>
      <c r="I224" s="1348"/>
      <c r="J224" s="1348"/>
      <c r="K224" s="56" t="s">
        <v>181</v>
      </c>
      <c r="L224" s="68" t="s">
        <v>181</v>
      </c>
      <c r="M224" s="152" t="s">
        <v>181</v>
      </c>
      <c r="N224" s="152" t="s">
        <v>181</v>
      </c>
      <c r="O224" s="401"/>
      <c r="P224" s="152"/>
      <c r="Q224" s="68"/>
      <c r="R224" s="152"/>
      <c r="S224" s="152"/>
      <c r="T224" s="401" t="s">
        <v>181</v>
      </c>
      <c r="U224" s="152"/>
      <c r="V224" s="68"/>
      <c r="W224" s="152"/>
      <c r="X224" s="152"/>
      <c r="Y224" s="401" t="s">
        <v>181</v>
      </c>
      <c r="Z224" s="152"/>
      <c r="AA224" s="68"/>
      <c r="AB224" s="152"/>
      <c r="AC224" s="152"/>
      <c r="AD224" s="401" t="s">
        <v>181</v>
      </c>
      <c r="AE224" s="152"/>
      <c r="AF224" s="68"/>
      <c r="AG224" s="152"/>
      <c r="AH224" s="152"/>
      <c r="AI224" s="401" t="s">
        <v>181</v>
      </c>
      <c r="AJ224" s="152"/>
      <c r="AK224" s="68"/>
      <c r="AL224" s="152"/>
      <c r="AM224" s="152"/>
      <c r="AN224" s="401" t="s">
        <v>181</v>
      </c>
      <c r="AO224" s="85" t="s">
        <v>181</v>
      </c>
      <c r="AP224" s="187" t="s">
        <v>181</v>
      </c>
      <c r="AQ224" s="185" t="s">
        <v>181</v>
      </c>
      <c r="AR224" s="188" t="s">
        <v>181</v>
      </c>
      <c r="AS224" s="729"/>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row>
    <row r="225" spans="1:144" s="58" customFormat="1" ht="20.25" customHeight="1">
      <c r="A225" s="55"/>
      <c r="B225" s="56"/>
      <c r="C225" s="56"/>
      <c r="D225" s="1092" t="s">
        <v>242</v>
      </c>
      <c r="E225" s="1093"/>
      <c r="F225" s="1093"/>
      <c r="G225" s="1093"/>
      <c r="H225" s="1093"/>
      <c r="I225" s="1093"/>
      <c r="J225" s="1093"/>
      <c r="K225" s="56"/>
      <c r="L225" s="68"/>
      <c r="M225" s="152"/>
      <c r="N225" s="152"/>
      <c r="O225" s="408"/>
      <c r="P225" s="152"/>
      <c r="Q225" s="68"/>
      <c r="R225" s="152"/>
      <c r="S225" s="152"/>
      <c r="T225" s="408"/>
      <c r="U225" s="152"/>
      <c r="V225" s="68"/>
      <c r="W225" s="152"/>
      <c r="X225" s="152"/>
      <c r="Y225" s="408"/>
      <c r="Z225" s="152"/>
      <c r="AA225" s="68"/>
      <c r="AB225" s="152"/>
      <c r="AC225" s="152"/>
      <c r="AD225" s="408"/>
      <c r="AE225" s="152"/>
      <c r="AF225" s="68"/>
      <c r="AG225" s="152"/>
      <c r="AH225" s="152"/>
      <c r="AI225" s="408"/>
      <c r="AJ225" s="152"/>
      <c r="AK225" s="68"/>
      <c r="AL225" s="152"/>
      <c r="AM225" s="152"/>
      <c r="AN225" s="408"/>
      <c r="AO225" s="85"/>
      <c r="AP225" s="187"/>
      <c r="AQ225" s="53">
        <f>SUM(O225:AN225)</f>
        <v>0</v>
      </c>
      <c r="AR225" s="188"/>
      <c r="AS225" s="729"/>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row>
    <row r="226" spans="1:144" s="58" customFormat="1" ht="20.25" customHeight="1">
      <c r="A226" s="55" t="s">
        <v>181</v>
      </c>
      <c r="B226" s="56"/>
      <c r="C226" s="56"/>
      <c r="D226" s="1092" t="s">
        <v>242</v>
      </c>
      <c r="E226" s="1093"/>
      <c r="F226" s="1093"/>
      <c r="G226" s="1093"/>
      <c r="H226" s="1093"/>
      <c r="I226" s="1093"/>
      <c r="J226" s="1093"/>
      <c r="K226" s="56"/>
      <c r="L226" s="68"/>
      <c r="M226" s="152"/>
      <c r="N226" s="152"/>
      <c r="O226" s="408"/>
      <c r="P226" s="152"/>
      <c r="Q226" s="68"/>
      <c r="R226" s="152"/>
      <c r="S226" s="152"/>
      <c r="T226" s="408"/>
      <c r="U226" s="152"/>
      <c r="V226" s="68"/>
      <c r="W226" s="152"/>
      <c r="X226" s="152"/>
      <c r="Y226" s="408"/>
      <c r="Z226" s="152"/>
      <c r="AA226" s="68"/>
      <c r="AB226" s="152"/>
      <c r="AC226" s="152"/>
      <c r="AD226" s="408"/>
      <c r="AE226" s="152"/>
      <c r="AF226" s="68"/>
      <c r="AG226" s="152"/>
      <c r="AH226" s="152"/>
      <c r="AI226" s="408"/>
      <c r="AJ226" s="152"/>
      <c r="AK226" s="68"/>
      <c r="AL226" s="152"/>
      <c r="AM226" s="152"/>
      <c r="AN226" s="408"/>
      <c r="AO226" s="85"/>
      <c r="AP226" s="187"/>
      <c r="AQ226" s="53">
        <f>SUM(O226:AN226)</f>
        <v>0</v>
      </c>
      <c r="AR226" s="188"/>
      <c r="AS226" s="729"/>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row>
    <row r="227" spans="1:144" s="58" customFormat="1" ht="20.25" customHeight="1">
      <c r="A227" s="55" t="s">
        <v>181</v>
      </c>
      <c r="B227" s="56" t="s">
        <v>181</v>
      </c>
      <c r="C227" s="56" t="s">
        <v>181</v>
      </c>
      <c r="D227" s="1092" t="s">
        <v>242</v>
      </c>
      <c r="E227" s="1093"/>
      <c r="F227" s="1093"/>
      <c r="G227" s="1093"/>
      <c r="H227" s="1093"/>
      <c r="I227" s="1093"/>
      <c r="J227" s="1093"/>
      <c r="K227" s="56"/>
      <c r="L227" s="68"/>
      <c r="M227" s="152"/>
      <c r="N227" s="152"/>
      <c r="O227" s="408"/>
      <c r="P227" s="152"/>
      <c r="Q227" s="68"/>
      <c r="R227" s="152"/>
      <c r="S227" s="152"/>
      <c r="T227" s="408"/>
      <c r="U227" s="152"/>
      <c r="V227" s="68"/>
      <c r="W227" s="152"/>
      <c r="X227" s="152"/>
      <c r="Y227" s="408"/>
      <c r="Z227" s="152"/>
      <c r="AA227" s="68"/>
      <c r="AB227" s="152"/>
      <c r="AC227" s="152"/>
      <c r="AD227" s="408"/>
      <c r="AE227" s="152"/>
      <c r="AF227" s="68"/>
      <c r="AG227" s="152"/>
      <c r="AH227" s="152"/>
      <c r="AI227" s="408"/>
      <c r="AJ227" s="152"/>
      <c r="AK227" s="68"/>
      <c r="AL227" s="152"/>
      <c r="AM227" s="152"/>
      <c r="AN227" s="408"/>
      <c r="AO227" s="85"/>
      <c r="AP227" s="187"/>
      <c r="AQ227" s="53">
        <f>SUM(O227:AN227)</f>
        <v>0</v>
      </c>
      <c r="AR227" s="188"/>
      <c r="AS227" s="729"/>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row>
    <row r="228" spans="1:144" s="58" customFormat="1" ht="20.25" customHeight="1">
      <c r="A228" s="55"/>
      <c r="B228" s="56"/>
      <c r="C228" s="56"/>
      <c r="D228" s="1092" t="s">
        <v>242</v>
      </c>
      <c r="E228" s="1093"/>
      <c r="F228" s="1093"/>
      <c r="G228" s="1093"/>
      <c r="H228" s="1093"/>
      <c r="I228" s="1093"/>
      <c r="J228" s="1093"/>
      <c r="K228" s="56"/>
      <c r="L228" s="68"/>
      <c r="M228" s="152"/>
      <c r="N228" s="152"/>
      <c r="O228" s="408"/>
      <c r="P228" s="152"/>
      <c r="Q228" s="68"/>
      <c r="R228" s="152"/>
      <c r="S228" s="152"/>
      <c r="T228" s="408"/>
      <c r="U228" s="152"/>
      <c r="V228" s="68"/>
      <c r="W228" s="152"/>
      <c r="X228" s="152"/>
      <c r="Y228" s="408"/>
      <c r="Z228" s="152"/>
      <c r="AA228" s="68"/>
      <c r="AB228" s="152"/>
      <c r="AC228" s="152"/>
      <c r="AD228" s="408"/>
      <c r="AE228" s="152"/>
      <c r="AF228" s="68"/>
      <c r="AG228" s="152"/>
      <c r="AH228" s="152"/>
      <c r="AI228" s="408"/>
      <c r="AJ228" s="152"/>
      <c r="AK228" s="68"/>
      <c r="AL228" s="152"/>
      <c r="AM228" s="152"/>
      <c r="AN228" s="408"/>
      <c r="AO228" s="85"/>
      <c r="AP228" s="187"/>
      <c r="AQ228" s="53">
        <f t="shared" ref="AQ228:AQ234" si="91">SUM(O228:AN228)</f>
        <v>0</v>
      </c>
      <c r="AR228" s="188"/>
      <c r="AS228" s="729"/>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row>
    <row r="229" spans="1:144" s="58" customFormat="1" ht="20.25" customHeight="1">
      <c r="A229" s="55"/>
      <c r="B229" s="56"/>
      <c r="C229" s="56"/>
      <c r="D229" s="1092" t="s">
        <v>242</v>
      </c>
      <c r="E229" s="1093"/>
      <c r="F229" s="1093"/>
      <c r="G229" s="1093"/>
      <c r="H229" s="1093"/>
      <c r="I229" s="1093"/>
      <c r="J229" s="1093"/>
      <c r="K229" s="56"/>
      <c r="L229" s="68"/>
      <c r="M229" s="152"/>
      <c r="N229" s="152"/>
      <c r="O229" s="408"/>
      <c r="P229" s="152"/>
      <c r="Q229" s="68"/>
      <c r="R229" s="152"/>
      <c r="S229" s="152"/>
      <c r="T229" s="408"/>
      <c r="U229" s="152"/>
      <c r="V229" s="68"/>
      <c r="W229" s="152"/>
      <c r="X229" s="152"/>
      <c r="Y229" s="408"/>
      <c r="Z229" s="152"/>
      <c r="AA229" s="68"/>
      <c r="AB229" s="152"/>
      <c r="AC229" s="152"/>
      <c r="AD229" s="408"/>
      <c r="AE229" s="152"/>
      <c r="AF229" s="68"/>
      <c r="AG229" s="152"/>
      <c r="AH229" s="152"/>
      <c r="AI229" s="408"/>
      <c r="AJ229" s="152"/>
      <c r="AK229" s="68"/>
      <c r="AL229" s="152"/>
      <c r="AM229" s="152"/>
      <c r="AN229" s="408"/>
      <c r="AO229" s="85"/>
      <c r="AP229" s="187"/>
      <c r="AQ229" s="53">
        <f t="shared" si="91"/>
        <v>0</v>
      </c>
      <c r="AR229" s="188"/>
      <c r="AS229" s="729"/>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row>
    <row r="230" spans="1:144" s="58" customFormat="1" ht="20.25" customHeight="1">
      <c r="A230" s="55"/>
      <c r="B230" s="56"/>
      <c r="C230" s="56"/>
      <c r="D230" s="1092" t="s">
        <v>242</v>
      </c>
      <c r="E230" s="1093"/>
      <c r="F230" s="1093"/>
      <c r="G230" s="1093"/>
      <c r="H230" s="1093"/>
      <c r="I230" s="1093"/>
      <c r="J230" s="1093"/>
      <c r="K230" s="56"/>
      <c r="L230" s="68"/>
      <c r="M230" s="152"/>
      <c r="N230" s="152"/>
      <c r="O230" s="408"/>
      <c r="P230" s="152"/>
      <c r="Q230" s="68"/>
      <c r="R230" s="152"/>
      <c r="S230" s="152"/>
      <c r="T230" s="408"/>
      <c r="U230" s="152"/>
      <c r="V230" s="68"/>
      <c r="W230" s="152"/>
      <c r="X230" s="152"/>
      <c r="Y230" s="408"/>
      <c r="Z230" s="152"/>
      <c r="AA230" s="68"/>
      <c r="AB230" s="152"/>
      <c r="AC230" s="152"/>
      <c r="AD230" s="408"/>
      <c r="AE230" s="152"/>
      <c r="AF230" s="68"/>
      <c r="AG230" s="152"/>
      <c r="AH230" s="152"/>
      <c r="AI230" s="408"/>
      <c r="AJ230" s="152"/>
      <c r="AK230" s="68"/>
      <c r="AL230" s="152"/>
      <c r="AM230" s="152"/>
      <c r="AN230" s="408"/>
      <c r="AO230" s="85"/>
      <c r="AP230" s="187"/>
      <c r="AQ230" s="53">
        <f t="shared" si="91"/>
        <v>0</v>
      </c>
      <c r="AR230" s="188"/>
      <c r="AS230" s="729"/>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row>
    <row r="231" spans="1:144" s="58" customFormat="1" ht="20.25" customHeight="1">
      <c r="A231" s="55"/>
      <c r="B231" s="56"/>
      <c r="C231" s="56"/>
      <c r="D231" s="1092" t="s">
        <v>242</v>
      </c>
      <c r="E231" s="1093"/>
      <c r="F231" s="1093"/>
      <c r="G231" s="1093"/>
      <c r="H231" s="1093"/>
      <c r="I231" s="1093"/>
      <c r="J231" s="1093"/>
      <c r="K231" s="56"/>
      <c r="L231" s="68"/>
      <c r="M231" s="152"/>
      <c r="N231" s="152"/>
      <c r="O231" s="408"/>
      <c r="P231" s="152"/>
      <c r="Q231" s="68"/>
      <c r="R231" s="152"/>
      <c r="S231" s="152"/>
      <c r="T231" s="408"/>
      <c r="U231" s="152"/>
      <c r="V231" s="68"/>
      <c r="W231" s="152"/>
      <c r="X231" s="152"/>
      <c r="Y231" s="408"/>
      <c r="Z231" s="152"/>
      <c r="AA231" s="68"/>
      <c r="AB231" s="152"/>
      <c r="AC231" s="152"/>
      <c r="AD231" s="408"/>
      <c r="AE231" s="152"/>
      <c r="AF231" s="68"/>
      <c r="AG231" s="152"/>
      <c r="AH231" s="152"/>
      <c r="AI231" s="408"/>
      <c r="AJ231" s="152"/>
      <c r="AK231" s="68"/>
      <c r="AL231" s="152"/>
      <c r="AM231" s="152"/>
      <c r="AN231" s="408"/>
      <c r="AO231" s="85"/>
      <c r="AP231" s="187"/>
      <c r="AQ231" s="53">
        <f t="shared" si="91"/>
        <v>0</v>
      </c>
      <c r="AR231" s="188"/>
      <c r="AS231" s="729"/>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row>
    <row r="232" spans="1:144" s="58" customFormat="1" ht="20.25" customHeight="1">
      <c r="A232" s="55"/>
      <c r="B232" s="56"/>
      <c r="C232" s="56"/>
      <c r="D232" s="1092" t="s">
        <v>242</v>
      </c>
      <c r="E232" s="1093"/>
      <c r="F232" s="1093"/>
      <c r="G232" s="1093"/>
      <c r="H232" s="1093"/>
      <c r="I232" s="1093"/>
      <c r="J232" s="1093"/>
      <c r="K232" s="56"/>
      <c r="L232" s="68"/>
      <c r="M232" s="152"/>
      <c r="N232" s="152"/>
      <c r="O232" s="408"/>
      <c r="P232" s="152"/>
      <c r="Q232" s="68"/>
      <c r="R232" s="152"/>
      <c r="S232" s="152"/>
      <c r="T232" s="408"/>
      <c r="U232" s="152"/>
      <c r="V232" s="68"/>
      <c r="W232" s="152"/>
      <c r="X232" s="152"/>
      <c r="Y232" s="408"/>
      <c r="Z232" s="152"/>
      <c r="AA232" s="68"/>
      <c r="AB232" s="152"/>
      <c r="AC232" s="152"/>
      <c r="AD232" s="408"/>
      <c r="AE232" s="152"/>
      <c r="AF232" s="68"/>
      <c r="AG232" s="152"/>
      <c r="AH232" s="152"/>
      <c r="AI232" s="408"/>
      <c r="AJ232" s="152"/>
      <c r="AK232" s="68"/>
      <c r="AL232" s="152"/>
      <c r="AM232" s="152"/>
      <c r="AN232" s="408"/>
      <c r="AO232" s="85"/>
      <c r="AP232" s="187"/>
      <c r="AQ232" s="53">
        <f t="shared" si="91"/>
        <v>0</v>
      </c>
      <c r="AR232" s="188"/>
      <c r="AS232" s="729"/>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row>
    <row r="233" spans="1:144" s="58" customFormat="1" ht="20.25" customHeight="1">
      <c r="A233" s="55"/>
      <c r="B233" s="56"/>
      <c r="C233" s="56"/>
      <c r="D233" s="1092" t="s">
        <v>242</v>
      </c>
      <c r="E233" s="1093"/>
      <c r="F233" s="1093"/>
      <c r="G233" s="1093"/>
      <c r="H233" s="1093"/>
      <c r="I233" s="1093"/>
      <c r="J233" s="1093"/>
      <c r="K233" s="56"/>
      <c r="L233" s="68"/>
      <c r="M233" s="152"/>
      <c r="N233" s="152"/>
      <c r="O233" s="408"/>
      <c r="P233" s="152"/>
      <c r="Q233" s="68"/>
      <c r="R233" s="152"/>
      <c r="S233" s="152"/>
      <c r="T233" s="408"/>
      <c r="U233" s="152"/>
      <c r="V233" s="68"/>
      <c r="W233" s="152"/>
      <c r="X233" s="152"/>
      <c r="Y233" s="408"/>
      <c r="Z233" s="152"/>
      <c r="AA233" s="68"/>
      <c r="AB233" s="152"/>
      <c r="AC233" s="152"/>
      <c r="AD233" s="408"/>
      <c r="AE233" s="152"/>
      <c r="AF233" s="68"/>
      <c r="AG233" s="152"/>
      <c r="AH233" s="152"/>
      <c r="AI233" s="408"/>
      <c r="AJ233" s="152"/>
      <c r="AK233" s="68"/>
      <c r="AL233" s="152"/>
      <c r="AM233" s="152"/>
      <c r="AN233" s="408"/>
      <c r="AO233" s="85"/>
      <c r="AP233" s="187"/>
      <c r="AQ233" s="53">
        <f t="shared" si="91"/>
        <v>0</v>
      </c>
      <c r="AR233" s="188"/>
      <c r="AS233" s="729"/>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row>
    <row r="234" spans="1:144" s="58" customFormat="1" ht="20.25" customHeight="1">
      <c r="A234" s="55"/>
      <c r="B234" s="56"/>
      <c r="C234" s="56"/>
      <c r="D234" s="1092" t="s">
        <v>242</v>
      </c>
      <c r="E234" s="1093"/>
      <c r="F234" s="1093"/>
      <c r="G234" s="1093"/>
      <c r="H234" s="1093"/>
      <c r="I234" s="1093"/>
      <c r="J234" s="1093"/>
      <c r="K234" s="56" t="s">
        <v>181</v>
      </c>
      <c r="L234" s="68" t="s">
        <v>181</v>
      </c>
      <c r="M234" s="152" t="s">
        <v>181</v>
      </c>
      <c r="N234" s="152" t="s">
        <v>181</v>
      </c>
      <c r="O234" s="408"/>
      <c r="P234" s="152"/>
      <c r="Q234" s="68"/>
      <c r="R234" s="152"/>
      <c r="S234" s="152"/>
      <c r="T234" s="408"/>
      <c r="U234" s="152"/>
      <c r="V234" s="68"/>
      <c r="W234" s="152"/>
      <c r="X234" s="152"/>
      <c r="Y234" s="408"/>
      <c r="Z234" s="152"/>
      <c r="AA234" s="68"/>
      <c r="AB234" s="152"/>
      <c r="AC234" s="152"/>
      <c r="AD234" s="408"/>
      <c r="AE234" s="152"/>
      <c r="AF234" s="68"/>
      <c r="AG234" s="152"/>
      <c r="AH234" s="152"/>
      <c r="AI234" s="408"/>
      <c r="AJ234" s="152" t="s">
        <v>181</v>
      </c>
      <c r="AK234" s="68" t="s">
        <v>181</v>
      </c>
      <c r="AL234" s="152" t="s">
        <v>181</v>
      </c>
      <c r="AM234" s="152" t="s">
        <v>181</v>
      </c>
      <c r="AN234" s="408"/>
      <c r="AO234" s="85" t="s">
        <v>181</v>
      </c>
      <c r="AP234" s="187" t="s">
        <v>181</v>
      </c>
      <c r="AQ234" s="53">
        <f t="shared" si="91"/>
        <v>0</v>
      </c>
      <c r="AR234" s="188" t="s">
        <v>181</v>
      </c>
      <c r="AS234" s="729"/>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row>
    <row r="235" spans="1:144" s="58" customFormat="1" ht="9.9499999999999993" customHeight="1" thickBot="1">
      <c r="A235" s="55" t="s">
        <v>181</v>
      </c>
      <c r="B235" s="56" t="s">
        <v>181</v>
      </c>
      <c r="C235" s="56" t="s">
        <v>181</v>
      </c>
      <c r="D235" s="56" t="s">
        <v>181</v>
      </c>
      <c r="E235" s="56" t="s">
        <v>181</v>
      </c>
      <c r="F235" s="56" t="s">
        <v>181</v>
      </c>
      <c r="G235" s="56" t="s">
        <v>181</v>
      </c>
      <c r="H235" s="56" t="s">
        <v>181</v>
      </c>
      <c r="I235" s="56" t="s">
        <v>181</v>
      </c>
      <c r="J235" s="56" t="s">
        <v>181</v>
      </c>
      <c r="K235" s="56"/>
      <c r="L235" s="68"/>
      <c r="M235" s="152"/>
      <c r="N235" s="152"/>
      <c r="O235" s="401"/>
      <c r="P235" s="152"/>
      <c r="Q235" s="68"/>
      <c r="R235" s="152"/>
      <c r="S235" s="152"/>
      <c r="T235" s="401"/>
      <c r="U235" s="152"/>
      <c r="V235" s="68"/>
      <c r="W235" s="152"/>
      <c r="X235" s="152"/>
      <c r="Y235" s="401"/>
      <c r="Z235" s="152"/>
      <c r="AA235" s="68"/>
      <c r="AB235" s="152"/>
      <c r="AC235" s="152"/>
      <c r="AD235" s="401"/>
      <c r="AE235" s="152"/>
      <c r="AF235" s="68"/>
      <c r="AG235" s="152"/>
      <c r="AH235" s="152"/>
      <c r="AI235" s="401"/>
      <c r="AJ235" s="152"/>
      <c r="AK235" s="68"/>
      <c r="AL235" s="152"/>
      <c r="AM235" s="152"/>
      <c r="AN235" s="401"/>
      <c r="AO235" s="85"/>
      <c r="AP235" s="187"/>
      <c r="AQ235" s="185" t="s">
        <v>181</v>
      </c>
      <c r="AR235" s="188"/>
      <c r="AS235" s="729"/>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row>
    <row r="236" spans="1:144" s="58" customFormat="1" ht="20.25" customHeight="1" thickBot="1">
      <c r="A236" s="55" t="s">
        <v>181</v>
      </c>
      <c r="B236" s="56" t="s">
        <v>181</v>
      </c>
      <c r="C236" s="56" t="s">
        <v>232</v>
      </c>
      <c r="D236" s="56"/>
      <c r="E236" s="56"/>
      <c r="F236" s="56"/>
      <c r="G236" s="56" t="s">
        <v>181</v>
      </c>
      <c r="H236" s="56" t="s">
        <v>181</v>
      </c>
      <c r="I236" s="56" t="s">
        <v>181</v>
      </c>
      <c r="J236" s="56" t="s">
        <v>181</v>
      </c>
      <c r="K236" s="56" t="s">
        <v>181</v>
      </c>
      <c r="L236" s="68" t="s">
        <v>181</v>
      </c>
      <c r="M236" s="152" t="s">
        <v>181</v>
      </c>
      <c r="N236" s="152" t="s">
        <v>181</v>
      </c>
      <c r="O236" s="407">
        <f>SUM(O146:O234)</f>
        <v>0</v>
      </c>
      <c r="P236" s="152" t="s">
        <v>181</v>
      </c>
      <c r="Q236" s="68" t="s">
        <v>181</v>
      </c>
      <c r="R236" s="152" t="s">
        <v>181</v>
      </c>
      <c r="S236" s="152" t="s">
        <v>181</v>
      </c>
      <c r="T236" s="407">
        <f>SUM(T146:T234)</f>
        <v>0</v>
      </c>
      <c r="U236" s="152" t="s">
        <v>181</v>
      </c>
      <c r="V236" s="68" t="s">
        <v>181</v>
      </c>
      <c r="W236" s="152" t="s">
        <v>181</v>
      </c>
      <c r="X236" s="152" t="s">
        <v>181</v>
      </c>
      <c r="Y236" s="407">
        <f>SUM(Y146:Y234)</f>
        <v>0</v>
      </c>
      <c r="Z236" s="152" t="s">
        <v>181</v>
      </c>
      <c r="AA236" s="68" t="s">
        <v>181</v>
      </c>
      <c r="AB236" s="152" t="s">
        <v>181</v>
      </c>
      <c r="AC236" s="152" t="s">
        <v>181</v>
      </c>
      <c r="AD236" s="407">
        <f>SUM(AD146:AD234)</f>
        <v>0</v>
      </c>
      <c r="AE236" s="152" t="s">
        <v>181</v>
      </c>
      <c r="AF236" s="68" t="s">
        <v>181</v>
      </c>
      <c r="AG236" s="152" t="s">
        <v>181</v>
      </c>
      <c r="AH236" s="152" t="s">
        <v>181</v>
      </c>
      <c r="AI236" s="407">
        <f>SUM(AI146:AI234)</f>
        <v>0</v>
      </c>
      <c r="AJ236" s="152" t="s">
        <v>181</v>
      </c>
      <c r="AK236" s="68" t="s">
        <v>181</v>
      </c>
      <c r="AL236" s="152" t="s">
        <v>181</v>
      </c>
      <c r="AM236" s="152" t="s">
        <v>181</v>
      </c>
      <c r="AN236" s="407">
        <f>SUM(AN146:AN234)</f>
        <v>0</v>
      </c>
      <c r="AO236" s="85" t="s">
        <v>181</v>
      </c>
      <c r="AP236" s="187" t="s">
        <v>181</v>
      </c>
      <c r="AQ236" s="191">
        <f>SUM(O236:AN236)</f>
        <v>0</v>
      </c>
      <c r="AR236" s="188" t="s">
        <v>181</v>
      </c>
      <c r="AS236" s="729"/>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row>
    <row r="237" spans="1:144" s="58" customFormat="1" ht="9.9499999999999993" customHeight="1" thickBot="1">
      <c r="A237" s="61" t="s">
        <v>181</v>
      </c>
      <c r="B237" s="62" t="s">
        <v>181</v>
      </c>
      <c r="C237" s="62" t="s">
        <v>181</v>
      </c>
      <c r="D237" s="62" t="s">
        <v>181</v>
      </c>
      <c r="E237" s="62" t="s">
        <v>181</v>
      </c>
      <c r="F237" s="62" t="s">
        <v>181</v>
      </c>
      <c r="G237" s="62" t="s">
        <v>181</v>
      </c>
      <c r="H237" s="62" t="s">
        <v>181</v>
      </c>
      <c r="I237" s="62" t="s">
        <v>181</v>
      </c>
      <c r="J237" s="62" t="s">
        <v>181</v>
      </c>
      <c r="K237" s="62" t="s">
        <v>181</v>
      </c>
      <c r="L237" s="79" t="s">
        <v>181</v>
      </c>
      <c r="M237" s="80" t="s">
        <v>181</v>
      </c>
      <c r="N237" s="80" t="s">
        <v>181</v>
      </c>
      <c r="O237" s="403" t="s">
        <v>181</v>
      </c>
      <c r="P237" s="80" t="s">
        <v>181</v>
      </c>
      <c r="Q237" s="79" t="s">
        <v>181</v>
      </c>
      <c r="R237" s="80" t="s">
        <v>181</v>
      </c>
      <c r="S237" s="80" t="s">
        <v>181</v>
      </c>
      <c r="T237" s="403" t="s">
        <v>181</v>
      </c>
      <c r="U237" s="80" t="s">
        <v>181</v>
      </c>
      <c r="V237" s="79" t="s">
        <v>181</v>
      </c>
      <c r="W237" s="80" t="s">
        <v>181</v>
      </c>
      <c r="X237" s="80" t="s">
        <v>181</v>
      </c>
      <c r="Y237" s="403" t="s">
        <v>181</v>
      </c>
      <c r="Z237" s="80" t="s">
        <v>181</v>
      </c>
      <c r="AA237" s="79" t="s">
        <v>181</v>
      </c>
      <c r="AB237" s="80" t="s">
        <v>181</v>
      </c>
      <c r="AC237" s="80" t="s">
        <v>181</v>
      </c>
      <c r="AD237" s="403" t="s">
        <v>181</v>
      </c>
      <c r="AE237" s="80" t="s">
        <v>181</v>
      </c>
      <c r="AF237" s="79" t="s">
        <v>181</v>
      </c>
      <c r="AG237" s="80" t="s">
        <v>181</v>
      </c>
      <c r="AH237" s="80" t="s">
        <v>181</v>
      </c>
      <c r="AI237" s="403" t="s">
        <v>181</v>
      </c>
      <c r="AJ237" s="80" t="s">
        <v>181</v>
      </c>
      <c r="AK237" s="79" t="s">
        <v>181</v>
      </c>
      <c r="AL237" s="80" t="s">
        <v>181</v>
      </c>
      <c r="AM237" s="80" t="s">
        <v>181</v>
      </c>
      <c r="AN237" s="403" t="s">
        <v>181</v>
      </c>
      <c r="AO237" s="81" t="s">
        <v>181</v>
      </c>
      <c r="AP237" s="197" t="s">
        <v>181</v>
      </c>
      <c r="AQ237" s="186" t="s">
        <v>181</v>
      </c>
      <c r="AR237" s="189" t="s">
        <v>181</v>
      </c>
      <c r="AS237" s="729"/>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row>
    <row r="238" spans="1:144" s="58" customFormat="1" ht="9.9499999999999993" customHeight="1" thickBot="1">
      <c r="A238" s="55" t="s">
        <v>181</v>
      </c>
      <c r="B238" s="56" t="s">
        <v>181</v>
      </c>
      <c r="C238" s="56" t="s">
        <v>181</v>
      </c>
      <c r="D238" s="56" t="s">
        <v>181</v>
      </c>
      <c r="E238" s="56" t="s">
        <v>181</v>
      </c>
      <c r="F238" s="56" t="s">
        <v>181</v>
      </c>
      <c r="G238" s="56" t="s">
        <v>181</v>
      </c>
      <c r="H238" s="56" t="s">
        <v>181</v>
      </c>
      <c r="I238" s="56" t="s">
        <v>181</v>
      </c>
      <c r="J238" s="56" t="s">
        <v>181</v>
      </c>
      <c r="K238" s="56" t="s">
        <v>181</v>
      </c>
      <c r="L238" s="68" t="s">
        <v>181</v>
      </c>
      <c r="M238" s="152" t="s">
        <v>181</v>
      </c>
      <c r="N238" s="152" t="s">
        <v>181</v>
      </c>
      <c r="O238" s="401" t="s">
        <v>181</v>
      </c>
      <c r="P238" s="152" t="s">
        <v>181</v>
      </c>
      <c r="Q238" s="68" t="s">
        <v>181</v>
      </c>
      <c r="R238" s="152" t="s">
        <v>181</v>
      </c>
      <c r="S238" s="152" t="s">
        <v>181</v>
      </c>
      <c r="T238" s="401" t="s">
        <v>181</v>
      </c>
      <c r="U238" s="152" t="s">
        <v>181</v>
      </c>
      <c r="V238" s="68" t="s">
        <v>181</v>
      </c>
      <c r="W238" s="152" t="s">
        <v>181</v>
      </c>
      <c r="X238" s="152" t="s">
        <v>181</v>
      </c>
      <c r="Y238" s="401" t="s">
        <v>181</v>
      </c>
      <c r="Z238" s="152" t="s">
        <v>181</v>
      </c>
      <c r="AA238" s="68" t="s">
        <v>181</v>
      </c>
      <c r="AB238" s="152" t="s">
        <v>181</v>
      </c>
      <c r="AC238" s="152" t="s">
        <v>181</v>
      </c>
      <c r="AD238" s="401" t="s">
        <v>181</v>
      </c>
      <c r="AE238" s="152" t="s">
        <v>181</v>
      </c>
      <c r="AF238" s="68" t="s">
        <v>181</v>
      </c>
      <c r="AG238" s="152" t="s">
        <v>181</v>
      </c>
      <c r="AH238" s="152" t="s">
        <v>181</v>
      </c>
      <c r="AI238" s="401" t="s">
        <v>181</v>
      </c>
      <c r="AJ238" s="152" t="s">
        <v>181</v>
      </c>
      <c r="AK238" s="68" t="s">
        <v>181</v>
      </c>
      <c r="AL238" s="152" t="s">
        <v>181</v>
      </c>
      <c r="AM238" s="152" t="s">
        <v>181</v>
      </c>
      <c r="AN238" s="401" t="s">
        <v>181</v>
      </c>
      <c r="AO238" s="85" t="s">
        <v>181</v>
      </c>
      <c r="AP238" s="187" t="s">
        <v>181</v>
      </c>
      <c r="AQ238" s="185" t="s">
        <v>181</v>
      </c>
      <c r="AR238" s="188" t="s">
        <v>181</v>
      </c>
      <c r="AS238" s="729"/>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row>
    <row r="239" spans="1:144" s="58" customFormat="1" ht="20.25" customHeight="1" thickBot="1">
      <c r="A239" s="55"/>
      <c r="B239" s="1347" t="s">
        <v>259</v>
      </c>
      <c r="C239" s="993"/>
      <c r="D239" s="993"/>
      <c r="E239" s="993"/>
      <c r="F239" s="993"/>
      <c r="G239" s="993"/>
      <c r="H239" s="993"/>
      <c r="I239" s="993"/>
      <c r="J239" s="993"/>
      <c r="K239" s="56" t="s">
        <v>181</v>
      </c>
      <c r="L239" s="68" t="s">
        <v>181</v>
      </c>
      <c r="M239" s="152" t="s">
        <v>181</v>
      </c>
      <c r="N239" s="152" t="s">
        <v>181</v>
      </c>
      <c r="O239" s="415">
        <f>O236+O140+O116+O97+O73</f>
        <v>0</v>
      </c>
      <c r="P239" s="69" t="s">
        <v>181</v>
      </c>
      <c r="Q239" s="152" t="s">
        <v>181</v>
      </c>
      <c r="R239" s="152" t="s">
        <v>181</v>
      </c>
      <c r="S239" s="152" t="s">
        <v>181</v>
      </c>
      <c r="T239" s="415">
        <f>T236+T140+T116+T97+T73</f>
        <v>0</v>
      </c>
      <c r="U239" s="69" t="s">
        <v>181</v>
      </c>
      <c r="V239" s="152" t="s">
        <v>181</v>
      </c>
      <c r="W239" s="152" t="s">
        <v>181</v>
      </c>
      <c r="X239" s="152" t="s">
        <v>181</v>
      </c>
      <c r="Y239" s="415">
        <f>Y236+Y140+Y116+Y97+Y73</f>
        <v>0</v>
      </c>
      <c r="Z239" s="69" t="s">
        <v>181</v>
      </c>
      <c r="AA239" s="152" t="s">
        <v>181</v>
      </c>
      <c r="AB239" s="152" t="s">
        <v>181</v>
      </c>
      <c r="AC239" s="152" t="s">
        <v>181</v>
      </c>
      <c r="AD239" s="415">
        <f>AD236+AD140+AD116+AD97+AD73</f>
        <v>0</v>
      </c>
      <c r="AE239" s="69" t="s">
        <v>181</v>
      </c>
      <c r="AF239" s="152" t="s">
        <v>181</v>
      </c>
      <c r="AG239" s="152" t="s">
        <v>181</v>
      </c>
      <c r="AH239" s="152" t="s">
        <v>181</v>
      </c>
      <c r="AI239" s="415">
        <f>AI236+AI140+AI116+AI97+AI73</f>
        <v>0</v>
      </c>
      <c r="AJ239" s="69" t="s">
        <v>181</v>
      </c>
      <c r="AK239" s="152" t="s">
        <v>181</v>
      </c>
      <c r="AL239" s="152" t="s">
        <v>181</v>
      </c>
      <c r="AM239" s="152" t="s">
        <v>181</v>
      </c>
      <c r="AN239" s="415">
        <f>AN236+AN140+AN116+AN97+AN73</f>
        <v>0</v>
      </c>
      <c r="AO239" s="75" t="s">
        <v>181</v>
      </c>
      <c r="AP239" s="185" t="s">
        <v>181</v>
      </c>
      <c r="AQ239" s="194">
        <f>SUM(O239:AN239)</f>
        <v>0</v>
      </c>
      <c r="AR239" s="188" t="s">
        <v>181</v>
      </c>
      <c r="AS239" s="729"/>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row>
    <row r="240" spans="1:144" s="58" customFormat="1" ht="9.9499999999999993" customHeight="1">
      <c r="A240" s="55"/>
      <c r="B240" s="56" t="s">
        <v>181</v>
      </c>
      <c r="C240" s="56" t="s">
        <v>181</v>
      </c>
      <c r="D240" s="56" t="s">
        <v>181</v>
      </c>
      <c r="E240" s="56" t="s">
        <v>181</v>
      </c>
      <c r="F240" s="56" t="s">
        <v>181</v>
      </c>
      <c r="G240" s="56" t="s">
        <v>181</v>
      </c>
      <c r="H240" s="56" t="s">
        <v>181</v>
      </c>
      <c r="I240" s="56" t="s">
        <v>181</v>
      </c>
      <c r="J240" s="56" t="s">
        <v>181</v>
      </c>
      <c r="K240" s="56" t="s">
        <v>181</v>
      </c>
      <c r="L240" s="68" t="s">
        <v>181</v>
      </c>
      <c r="M240" s="152" t="s">
        <v>181</v>
      </c>
      <c r="N240" s="152" t="s">
        <v>181</v>
      </c>
      <c r="O240" s="401" t="s">
        <v>181</v>
      </c>
      <c r="P240" s="69" t="s">
        <v>181</v>
      </c>
      <c r="Q240" s="152" t="s">
        <v>181</v>
      </c>
      <c r="R240" s="152" t="s">
        <v>181</v>
      </c>
      <c r="S240" s="152" t="s">
        <v>181</v>
      </c>
      <c r="T240" s="401" t="s">
        <v>181</v>
      </c>
      <c r="U240" s="69" t="s">
        <v>181</v>
      </c>
      <c r="V240" s="152" t="s">
        <v>181</v>
      </c>
      <c r="W240" s="152" t="s">
        <v>181</v>
      </c>
      <c r="X240" s="152" t="s">
        <v>181</v>
      </c>
      <c r="Y240" s="401" t="s">
        <v>181</v>
      </c>
      <c r="Z240" s="69" t="s">
        <v>181</v>
      </c>
      <c r="AA240" s="152" t="s">
        <v>181</v>
      </c>
      <c r="AB240" s="152" t="s">
        <v>181</v>
      </c>
      <c r="AC240" s="152" t="s">
        <v>181</v>
      </c>
      <c r="AD240" s="401" t="s">
        <v>181</v>
      </c>
      <c r="AE240" s="69" t="s">
        <v>181</v>
      </c>
      <c r="AF240" s="152" t="s">
        <v>181</v>
      </c>
      <c r="AG240" s="152" t="s">
        <v>181</v>
      </c>
      <c r="AH240" s="152" t="s">
        <v>181</v>
      </c>
      <c r="AI240" s="401" t="s">
        <v>181</v>
      </c>
      <c r="AJ240" s="69" t="s">
        <v>181</v>
      </c>
      <c r="AK240" s="152" t="s">
        <v>181</v>
      </c>
      <c r="AL240" s="152" t="s">
        <v>181</v>
      </c>
      <c r="AM240" s="152" t="s">
        <v>181</v>
      </c>
      <c r="AN240" s="401" t="s">
        <v>181</v>
      </c>
      <c r="AO240" s="75" t="s">
        <v>181</v>
      </c>
      <c r="AP240" s="185" t="s">
        <v>181</v>
      </c>
      <c r="AQ240" s="185" t="s">
        <v>181</v>
      </c>
      <c r="AR240" s="188" t="s">
        <v>181</v>
      </c>
      <c r="AS240" s="729"/>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row>
    <row r="241" spans="1:144" s="58" customFormat="1" ht="20.25" customHeight="1">
      <c r="A241" s="55"/>
      <c r="B241" s="56" t="s">
        <v>233</v>
      </c>
      <c r="C241" s="56"/>
      <c r="D241" s="56"/>
      <c r="E241" s="56" t="s">
        <v>181</v>
      </c>
      <c r="F241" s="56" t="s">
        <v>181</v>
      </c>
      <c r="G241" s="56" t="s">
        <v>181</v>
      </c>
      <c r="H241" s="56" t="s">
        <v>181</v>
      </c>
      <c r="I241" s="56" t="s">
        <v>181</v>
      </c>
      <c r="J241" s="160"/>
      <c r="K241" s="56" t="s">
        <v>181</v>
      </c>
      <c r="L241" s="68" t="s">
        <v>181</v>
      </c>
      <c r="M241" s="152" t="s">
        <v>181</v>
      </c>
      <c r="N241" s="152" t="s">
        <v>181</v>
      </c>
      <c r="O241" s="401" t="s">
        <v>181</v>
      </c>
      <c r="P241" s="69" t="s">
        <v>181</v>
      </c>
      <c r="Q241" s="152" t="s">
        <v>181</v>
      </c>
      <c r="R241" s="152" t="s">
        <v>181</v>
      </c>
      <c r="S241" s="152" t="s">
        <v>181</v>
      </c>
      <c r="T241" s="401" t="s">
        <v>181</v>
      </c>
      <c r="U241" s="69" t="s">
        <v>181</v>
      </c>
      <c r="V241" s="152" t="s">
        <v>181</v>
      </c>
      <c r="W241" s="152" t="s">
        <v>181</v>
      </c>
      <c r="X241" s="152" t="s">
        <v>181</v>
      </c>
      <c r="Y241" s="401" t="s">
        <v>181</v>
      </c>
      <c r="Z241" s="69" t="s">
        <v>181</v>
      </c>
      <c r="AA241" s="152" t="s">
        <v>181</v>
      </c>
      <c r="AB241" s="152" t="s">
        <v>181</v>
      </c>
      <c r="AC241" s="152" t="s">
        <v>181</v>
      </c>
      <c r="AD241" s="401" t="s">
        <v>181</v>
      </c>
      <c r="AE241" s="69" t="s">
        <v>181</v>
      </c>
      <c r="AF241" s="152" t="s">
        <v>181</v>
      </c>
      <c r="AG241" s="152" t="s">
        <v>181</v>
      </c>
      <c r="AH241" s="152" t="s">
        <v>181</v>
      </c>
      <c r="AI241" s="401" t="s">
        <v>181</v>
      </c>
      <c r="AJ241" s="69" t="s">
        <v>181</v>
      </c>
      <c r="AK241" s="152" t="s">
        <v>181</v>
      </c>
      <c r="AL241" s="152" t="s">
        <v>181</v>
      </c>
      <c r="AM241" s="152" t="s">
        <v>181</v>
      </c>
      <c r="AN241" s="401" t="s">
        <v>181</v>
      </c>
      <c r="AO241" s="75" t="s">
        <v>181</v>
      </c>
      <c r="AP241" s="185" t="s">
        <v>181</v>
      </c>
      <c r="AQ241" s="185" t="s">
        <v>181</v>
      </c>
      <c r="AR241" s="188" t="s">
        <v>181</v>
      </c>
      <c r="AS241" s="729"/>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row>
    <row r="242" spans="1:144" s="58" customFormat="1" ht="20.25" customHeight="1">
      <c r="A242" s="55"/>
      <c r="B242" s="56" t="s">
        <v>181</v>
      </c>
      <c r="C242" s="56" t="s">
        <v>181</v>
      </c>
      <c r="D242" s="56" t="s">
        <v>181</v>
      </c>
      <c r="E242" s="56" t="s">
        <v>181</v>
      </c>
      <c r="F242" s="1323" t="s">
        <v>234</v>
      </c>
      <c r="G242" s="1353"/>
      <c r="H242" s="1353"/>
      <c r="I242" s="56" t="s">
        <v>181</v>
      </c>
      <c r="J242" s="77">
        <f>E18</f>
        <v>0.26</v>
      </c>
      <c r="K242" s="56" t="s">
        <v>181</v>
      </c>
      <c r="L242" s="68" t="s">
        <v>181</v>
      </c>
      <c r="M242" s="152" t="s">
        <v>136</v>
      </c>
      <c r="N242" s="152" t="s">
        <v>181</v>
      </c>
      <c r="O242" s="400">
        <f>O239-SUM(O225:O234)-O208-O204-O200-O196-O192-O188-O184-O180-O176-O172-O140-O97-O210</f>
        <v>0</v>
      </c>
      <c r="P242" s="69" t="s">
        <v>181</v>
      </c>
      <c r="Q242" s="152" t="s">
        <v>181</v>
      </c>
      <c r="R242" s="152" t="s">
        <v>181</v>
      </c>
      <c r="S242" s="152" t="s">
        <v>181</v>
      </c>
      <c r="T242" s="400">
        <f>T239-SUM(T225:T234)-T208-T204-T200-T196-T192-T188-T184-T180-T176-T172-T140-T97-T210</f>
        <v>0</v>
      </c>
      <c r="U242" s="69" t="s">
        <v>181</v>
      </c>
      <c r="V242" s="152" t="s">
        <v>181</v>
      </c>
      <c r="W242" s="152" t="s">
        <v>181</v>
      </c>
      <c r="X242" s="152" t="s">
        <v>181</v>
      </c>
      <c r="Y242" s="400">
        <f>Y239-SUM(Y225:Y234)-Y208-Y204-Y200-Y196-Y192-Y188-Y184-Y180-Y176-Y172-Y140-Y97-Y210</f>
        <v>0</v>
      </c>
      <c r="Z242" s="69" t="s">
        <v>181</v>
      </c>
      <c r="AA242" s="152" t="s">
        <v>181</v>
      </c>
      <c r="AB242" s="152" t="s">
        <v>181</v>
      </c>
      <c r="AC242" s="152" t="s">
        <v>181</v>
      </c>
      <c r="AD242" s="400">
        <f>AD239-SUM(AD225:AD234)-AD208-AD204-AD200-AD196-AD192-AD188-AD184-AD180-AD176-AD172-AD140-AD97-AD210</f>
        <v>0</v>
      </c>
      <c r="AE242" s="69" t="s">
        <v>181</v>
      </c>
      <c r="AF242" s="152" t="s">
        <v>181</v>
      </c>
      <c r="AG242" s="152" t="s">
        <v>181</v>
      </c>
      <c r="AH242" s="152" t="s">
        <v>181</v>
      </c>
      <c r="AI242" s="400">
        <f>AI239-SUM(AI225:AI234)-AI208-AI204-AI200-AI196-AI192-AI188-AI184-AI180-AI176-AI172-AI140-AI97-AI210</f>
        <v>0</v>
      </c>
      <c r="AJ242" s="69" t="s">
        <v>181</v>
      </c>
      <c r="AK242" s="152" t="s">
        <v>181</v>
      </c>
      <c r="AL242" s="152" t="s">
        <v>181</v>
      </c>
      <c r="AM242" s="152" t="s">
        <v>181</v>
      </c>
      <c r="AN242" s="400">
        <f>AN239-SUM(AN225:AN234)-AN208-AN204-AN200-AN196-AN192-AN188-AN184-AN180-AN176-AN172-AN140-AN97-AN210</f>
        <v>0</v>
      </c>
      <c r="AO242" s="75" t="s">
        <v>181</v>
      </c>
      <c r="AP242" s="185" t="s">
        <v>181</v>
      </c>
      <c r="AQ242" s="52">
        <f>SUM(O242:AN242)</f>
        <v>0</v>
      </c>
      <c r="AR242" s="188" t="s">
        <v>181</v>
      </c>
      <c r="AS242" s="729"/>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row>
    <row r="243" spans="1:144" s="58" customFormat="1" ht="20.25" hidden="1" customHeight="1">
      <c r="A243" s="55"/>
      <c r="B243" s="56" t="s">
        <v>181</v>
      </c>
      <c r="C243" s="56" t="s">
        <v>181</v>
      </c>
      <c r="D243" s="56" t="s">
        <v>181</v>
      </c>
      <c r="E243" s="56" t="s">
        <v>181</v>
      </c>
      <c r="F243" s="1323" t="s">
        <v>235</v>
      </c>
      <c r="G243" s="1353"/>
      <c r="H243" s="1353"/>
      <c r="I243" s="56" t="s">
        <v>181</v>
      </c>
      <c r="J243" s="91">
        <v>0</v>
      </c>
      <c r="K243" s="56" t="s">
        <v>181</v>
      </c>
      <c r="L243" s="68" t="s">
        <v>181</v>
      </c>
      <c r="M243" s="152" t="s">
        <v>181</v>
      </c>
      <c r="N243" s="152" t="s">
        <v>181</v>
      </c>
      <c r="O243" s="406">
        <f>O239</f>
        <v>0</v>
      </c>
      <c r="P243" s="69"/>
      <c r="Q243" s="152"/>
      <c r="R243" s="152"/>
      <c r="S243" s="152"/>
      <c r="T243" s="406">
        <f>T239</f>
        <v>0</v>
      </c>
      <c r="U243" s="69"/>
      <c r="V243" s="152"/>
      <c r="W243" s="152"/>
      <c r="X243" s="152"/>
      <c r="Y243" s="406">
        <f>Y239</f>
        <v>0</v>
      </c>
      <c r="Z243" s="69"/>
      <c r="AA243" s="152"/>
      <c r="AB243" s="152"/>
      <c r="AC243" s="152"/>
      <c r="AD243" s="406">
        <f>AD239</f>
        <v>0</v>
      </c>
      <c r="AE243" s="69"/>
      <c r="AF243" s="152"/>
      <c r="AG243" s="152"/>
      <c r="AH243" s="152"/>
      <c r="AI243" s="406">
        <f>AI239</f>
        <v>0</v>
      </c>
      <c r="AJ243" s="69"/>
      <c r="AK243" s="152"/>
      <c r="AL243" s="152"/>
      <c r="AM243" s="152"/>
      <c r="AN243" s="406">
        <f>AN239</f>
        <v>0</v>
      </c>
      <c r="AO243" s="75" t="s">
        <v>181</v>
      </c>
      <c r="AP243" s="185" t="s">
        <v>181</v>
      </c>
      <c r="AQ243" s="52">
        <f>SUM(O243:AN243)</f>
        <v>0</v>
      </c>
      <c r="AR243" s="188" t="s">
        <v>181</v>
      </c>
      <c r="AS243" s="729"/>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row>
    <row r="244" spans="1:144" s="58" customFormat="1" ht="20.25" customHeight="1">
      <c r="A244" s="55" t="s">
        <v>181</v>
      </c>
      <c r="B244" s="56" t="s">
        <v>243</v>
      </c>
      <c r="C244" s="56"/>
      <c r="D244" s="56"/>
      <c r="E244" s="56"/>
      <c r="F244" s="56"/>
      <c r="G244" s="56"/>
      <c r="H244" s="56"/>
      <c r="I244" s="56"/>
      <c r="J244" s="56"/>
      <c r="K244" s="56"/>
      <c r="L244" s="68" t="s">
        <v>181</v>
      </c>
      <c r="M244" s="152" t="s">
        <v>181</v>
      </c>
      <c r="N244" s="152" t="s">
        <v>181</v>
      </c>
      <c r="O244" s="406">
        <f>ROUND((O242*$J242)+(O243*$J243),$AQ$257)</f>
        <v>0</v>
      </c>
      <c r="P244" s="69" t="s">
        <v>181</v>
      </c>
      <c r="Q244" s="152" t="s">
        <v>181</v>
      </c>
      <c r="R244" s="152" t="s">
        <v>181</v>
      </c>
      <c r="S244" s="152" t="s">
        <v>181</v>
      </c>
      <c r="T244" s="406">
        <f>ROUND((T242*$J242)+(T243*$J243),$AQ$257)</f>
        <v>0</v>
      </c>
      <c r="U244" s="69" t="s">
        <v>181</v>
      </c>
      <c r="V244" s="152" t="s">
        <v>181</v>
      </c>
      <c r="W244" s="152" t="s">
        <v>181</v>
      </c>
      <c r="X244" s="152" t="s">
        <v>181</v>
      </c>
      <c r="Y244" s="406">
        <f>ROUND((Y242*$J242)+(Y243*$J243),$AQ$257)</f>
        <v>0</v>
      </c>
      <c r="Z244" s="69" t="s">
        <v>181</v>
      </c>
      <c r="AA244" s="152" t="s">
        <v>181</v>
      </c>
      <c r="AB244" s="152" t="s">
        <v>181</v>
      </c>
      <c r="AC244" s="152" t="s">
        <v>181</v>
      </c>
      <c r="AD244" s="406">
        <f>ROUND((AD242*$J242)+(AD243*$J243),$AQ$257)</f>
        <v>0</v>
      </c>
      <c r="AE244" s="69" t="s">
        <v>181</v>
      </c>
      <c r="AF244" s="152" t="s">
        <v>181</v>
      </c>
      <c r="AG244" s="152" t="s">
        <v>181</v>
      </c>
      <c r="AH244" s="152" t="s">
        <v>181</v>
      </c>
      <c r="AI244" s="406">
        <f>ROUND((AI242*$J242)+(AI243*$J243),$AQ$257)</f>
        <v>0</v>
      </c>
      <c r="AJ244" s="69" t="s">
        <v>181</v>
      </c>
      <c r="AK244" s="152" t="s">
        <v>181</v>
      </c>
      <c r="AL244" s="152" t="s">
        <v>181</v>
      </c>
      <c r="AM244" s="152" t="s">
        <v>181</v>
      </c>
      <c r="AN244" s="406">
        <f>ROUND((AN242*$J242)+(AN243*$J243),$AQ$257)</f>
        <v>0</v>
      </c>
      <c r="AO244" s="75" t="s">
        <v>181</v>
      </c>
      <c r="AP244" s="185" t="s">
        <v>181</v>
      </c>
      <c r="AQ244" s="52">
        <f>SUM(O244:AN244)</f>
        <v>0</v>
      </c>
      <c r="AR244" s="188" t="s">
        <v>181</v>
      </c>
      <c r="AS244" s="729"/>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row>
    <row r="245" spans="1:144" s="58" customFormat="1" ht="9.9499999999999993" customHeight="1" thickBot="1">
      <c r="A245" s="61"/>
      <c r="B245" s="62" t="s">
        <v>181</v>
      </c>
      <c r="C245" s="62" t="s">
        <v>181</v>
      </c>
      <c r="D245" s="62" t="s">
        <v>181</v>
      </c>
      <c r="E245" s="62" t="s">
        <v>181</v>
      </c>
      <c r="F245" s="62" t="s">
        <v>181</v>
      </c>
      <c r="G245" s="62" t="s">
        <v>181</v>
      </c>
      <c r="H245" s="62" t="s">
        <v>181</v>
      </c>
      <c r="I245" s="62" t="s">
        <v>181</v>
      </c>
      <c r="J245" s="62" t="s">
        <v>181</v>
      </c>
      <c r="K245" s="62" t="s">
        <v>181</v>
      </c>
      <c r="L245" s="79" t="s">
        <v>181</v>
      </c>
      <c r="M245" s="80" t="s">
        <v>181</v>
      </c>
      <c r="N245" s="80" t="s">
        <v>181</v>
      </c>
      <c r="O245" s="403" t="s">
        <v>181</v>
      </c>
      <c r="P245" s="80" t="s">
        <v>181</v>
      </c>
      <c r="Q245" s="79" t="s">
        <v>181</v>
      </c>
      <c r="R245" s="80" t="s">
        <v>181</v>
      </c>
      <c r="S245" s="80" t="s">
        <v>181</v>
      </c>
      <c r="T245" s="403" t="s">
        <v>181</v>
      </c>
      <c r="U245" s="80" t="s">
        <v>181</v>
      </c>
      <c r="V245" s="79" t="s">
        <v>181</v>
      </c>
      <c r="W245" s="80" t="s">
        <v>181</v>
      </c>
      <c r="X245" s="80" t="s">
        <v>181</v>
      </c>
      <c r="Y245" s="403" t="s">
        <v>181</v>
      </c>
      <c r="Z245" s="80" t="s">
        <v>181</v>
      </c>
      <c r="AA245" s="79" t="s">
        <v>181</v>
      </c>
      <c r="AB245" s="80" t="s">
        <v>181</v>
      </c>
      <c r="AC245" s="80" t="s">
        <v>181</v>
      </c>
      <c r="AD245" s="403" t="s">
        <v>181</v>
      </c>
      <c r="AE245" s="80" t="s">
        <v>181</v>
      </c>
      <c r="AF245" s="79" t="s">
        <v>181</v>
      </c>
      <c r="AG245" s="80" t="s">
        <v>181</v>
      </c>
      <c r="AH245" s="80" t="s">
        <v>181</v>
      </c>
      <c r="AI245" s="403" t="s">
        <v>181</v>
      </c>
      <c r="AJ245" s="80" t="s">
        <v>181</v>
      </c>
      <c r="AK245" s="79" t="s">
        <v>181</v>
      </c>
      <c r="AL245" s="80" t="s">
        <v>181</v>
      </c>
      <c r="AM245" s="80" t="s">
        <v>181</v>
      </c>
      <c r="AN245" s="403" t="s">
        <v>181</v>
      </c>
      <c r="AO245" s="81" t="s">
        <v>181</v>
      </c>
      <c r="AP245" s="197" t="s">
        <v>181</v>
      </c>
      <c r="AQ245" s="186" t="s">
        <v>181</v>
      </c>
      <c r="AR245" s="189" t="s">
        <v>181</v>
      </c>
      <c r="AS245" s="729"/>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row>
    <row r="246" spans="1:144" s="58" customFormat="1" ht="9.9499999999999993" customHeight="1" thickBot="1">
      <c r="A246" s="55"/>
      <c r="B246" s="56" t="s">
        <v>181</v>
      </c>
      <c r="C246" s="56" t="s">
        <v>181</v>
      </c>
      <c r="D246" s="56" t="s">
        <v>181</v>
      </c>
      <c r="E246" s="56" t="s">
        <v>181</v>
      </c>
      <c r="F246" s="56" t="s">
        <v>181</v>
      </c>
      <c r="G246" s="56" t="s">
        <v>181</v>
      </c>
      <c r="H246" s="56" t="s">
        <v>181</v>
      </c>
      <c r="I246" s="56" t="s">
        <v>181</v>
      </c>
      <c r="J246" s="56" t="s">
        <v>181</v>
      </c>
      <c r="K246" s="56" t="s">
        <v>181</v>
      </c>
      <c r="L246" s="68" t="s">
        <v>181</v>
      </c>
      <c r="M246" s="152" t="s">
        <v>181</v>
      </c>
      <c r="N246" s="152" t="s">
        <v>181</v>
      </c>
      <c r="O246" s="401" t="s">
        <v>181</v>
      </c>
      <c r="P246" s="69" t="s">
        <v>181</v>
      </c>
      <c r="Q246" s="152" t="s">
        <v>181</v>
      </c>
      <c r="R246" s="152" t="s">
        <v>181</v>
      </c>
      <c r="S246" s="152" t="s">
        <v>181</v>
      </c>
      <c r="T246" s="401" t="s">
        <v>181</v>
      </c>
      <c r="U246" s="69" t="s">
        <v>181</v>
      </c>
      <c r="V246" s="152" t="s">
        <v>181</v>
      </c>
      <c r="W246" s="152" t="s">
        <v>181</v>
      </c>
      <c r="X246" s="152" t="s">
        <v>181</v>
      </c>
      <c r="Y246" s="401" t="s">
        <v>181</v>
      </c>
      <c r="Z246" s="69" t="s">
        <v>181</v>
      </c>
      <c r="AA246" s="152" t="s">
        <v>181</v>
      </c>
      <c r="AB246" s="152" t="s">
        <v>181</v>
      </c>
      <c r="AC246" s="152" t="s">
        <v>181</v>
      </c>
      <c r="AD246" s="401" t="s">
        <v>181</v>
      </c>
      <c r="AE246" s="69" t="s">
        <v>181</v>
      </c>
      <c r="AF246" s="152" t="s">
        <v>181</v>
      </c>
      <c r="AG246" s="152" t="s">
        <v>181</v>
      </c>
      <c r="AH246" s="152" t="s">
        <v>181</v>
      </c>
      <c r="AI246" s="401" t="s">
        <v>181</v>
      </c>
      <c r="AJ246" s="69" t="s">
        <v>181</v>
      </c>
      <c r="AK246" s="152" t="s">
        <v>181</v>
      </c>
      <c r="AL246" s="152" t="s">
        <v>181</v>
      </c>
      <c r="AM246" s="152" t="s">
        <v>181</v>
      </c>
      <c r="AN246" s="401" t="s">
        <v>181</v>
      </c>
      <c r="AO246" s="75" t="s">
        <v>181</v>
      </c>
      <c r="AP246" s="185" t="s">
        <v>181</v>
      </c>
      <c r="AQ246" s="185" t="s">
        <v>181</v>
      </c>
      <c r="AR246" s="188" t="s">
        <v>181</v>
      </c>
      <c r="AS246" s="729"/>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row>
    <row r="247" spans="1:144" s="58" customFormat="1" ht="20.25" customHeight="1" thickBot="1">
      <c r="A247" s="55"/>
      <c r="B247" s="56" t="s">
        <v>236</v>
      </c>
      <c r="C247" s="56"/>
      <c r="D247" s="56"/>
      <c r="E247" s="56" t="s">
        <v>181</v>
      </c>
      <c r="F247" s="56" t="s">
        <v>181</v>
      </c>
      <c r="G247" s="56" t="s">
        <v>181</v>
      </c>
      <c r="H247" s="56" t="s">
        <v>181</v>
      </c>
      <c r="I247" s="56" t="s">
        <v>181</v>
      </c>
      <c r="J247" s="56" t="s">
        <v>181</v>
      </c>
      <c r="K247" s="56" t="s">
        <v>181</v>
      </c>
      <c r="L247" s="68" t="s">
        <v>181</v>
      </c>
      <c r="M247" s="152" t="s">
        <v>181</v>
      </c>
      <c r="N247" s="152" t="s">
        <v>181</v>
      </c>
      <c r="O247" s="416">
        <f>O244+O239</f>
        <v>0</v>
      </c>
      <c r="P247" s="92" t="s">
        <v>181</v>
      </c>
      <c r="Q247" s="152" t="s">
        <v>181</v>
      </c>
      <c r="R247" s="152" t="s">
        <v>181</v>
      </c>
      <c r="S247" s="152" t="s">
        <v>181</v>
      </c>
      <c r="T247" s="416">
        <f>T244+T239</f>
        <v>0</v>
      </c>
      <c r="U247" s="92" t="s">
        <v>181</v>
      </c>
      <c r="V247" s="152" t="s">
        <v>181</v>
      </c>
      <c r="W247" s="152" t="s">
        <v>181</v>
      </c>
      <c r="X247" s="152" t="s">
        <v>181</v>
      </c>
      <c r="Y247" s="416">
        <f>Y244+Y239</f>
        <v>0</v>
      </c>
      <c r="Z247" s="92" t="s">
        <v>181</v>
      </c>
      <c r="AA247" s="152" t="s">
        <v>181</v>
      </c>
      <c r="AB247" s="152" t="s">
        <v>181</v>
      </c>
      <c r="AC247" s="152" t="s">
        <v>181</v>
      </c>
      <c r="AD247" s="416">
        <f>AD244+AD239</f>
        <v>0</v>
      </c>
      <c r="AE247" s="92" t="s">
        <v>181</v>
      </c>
      <c r="AF247" s="152" t="s">
        <v>181</v>
      </c>
      <c r="AG247" s="152" t="s">
        <v>181</v>
      </c>
      <c r="AH247" s="152" t="s">
        <v>181</v>
      </c>
      <c r="AI247" s="416">
        <f>AI244+AI239</f>
        <v>0</v>
      </c>
      <c r="AJ247" s="92" t="s">
        <v>181</v>
      </c>
      <c r="AK247" s="152" t="s">
        <v>181</v>
      </c>
      <c r="AL247" s="152" t="s">
        <v>181</v>
      </c>
      <c r="AM247" s="152" t="s">
        <v>181</v>
      </c>
      <c r="AN247" s="416">
        <f>AN244+AN239</f>
        <v>0</v>
      </c>
      <c r="AO247" s="93" t="s">
        <v>181</v>
      </c>
      <c r="AP247" s="198" t="s">
        <v>181</v>
      </c>
      <c r="AQ247" s="195">
        <f>SUM(O247:AN247)</f>
        <v>0</v>
      </c>
      <c r="AR247" s="188" t="s">
        <v>181</v>
      </c>
      <c r="AS247" s="729"/>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row>
    <row r="248" spans="1:144" s="58" customFormat="1" ht="9.9499999999999993" customHeight="1" thickBot="1">
      <c r="A248" s="61"/>
      <c r="B248" s="62" t="s">
        <v>181</v>
      </c>
      <c r="C248" s="62" t="s">
        <v>138</v>
      </c>
      <c r="D248" s="62" t="s">
        <v>181</v>
      </c>
      <c r="E248" s="62" t="s">
        <v>181</v>
      </c>
      <c r="F248" s="62" t="s">
        <v>181</v>
      </c>
      <c r="G248" s="62" t="s">
        <v>181</v>
      </c>
      <c r="H248" s="62" t="s">
        <v>181</v>
      </c>
      <c r="I248" s="62" t="s">
        <v>181</v>
      </c>
      <c r="J248" s="62" t="s">
        <v>181</v>
      </c>
      <c r="K248" s="62" t="s">
        <v>181</v>
      </c>
      <c r="L248" s="79" t="s">
        <v>181</v>
      </c>
      <c r="M248" s="80" t="s">
        <v>181</v>
      </c>
      <c r="N248" s="80" t="s">
        <v>181</v>
      </c>
      <c r="O248" s="403" t="s">
        <v>181</v>
      </c>
      <c r="P248" s="80" t="s">
        <v>181</v>
      </c>
      <c r="Q248" s="79" t="s">
        <v>181</v>
      </c>
      <c r="R248" s="80" t="s">
        <v>181</v>
      </c>
      <c r="S248" s="80" t="s">
        <v>181</v>
      </c>
      <c r="T248" s="80" t="s">
        <v>181</v>
      </c>
      <c r="U248" s="80" t="s">
        <v>181</v>
      </c>
      <c r="V248" s="79" t="s">
        <v>181</v>
      </c>
      <c r="W248" s="80" t="s">
        <v>181</v>
      </c>
      <c r="X248" s="80" t="s">
        <v>181</v>
      </c>
      <c r="Y248" s="80" t="s">
        <v>181</v>
      </c>
      <c r="Z248" s="80" t="s">
        <v>181</v>
      </c>
      <c r="AA248" s="79" t="s">
        <v>181</v>
      </c>
      <c r="AB248" s="80" t="s">
        <v>181</v>
      </c>
      <c r="AC248" s="80" t="s">
        <v>181</v>
      </c>
      <c r="AD248" s="80" t="s">
        <v>181</v>
      </c>
      <c r="AE248" s="80" t="s">
        <v>181</v>
      </c>
      <c r="AF248" s="79" t="s">
        <v>181</v>
      </c>
      <c r="AG248" s="80" t="s">
        <v>181</v>
      </c>
      <c r="AH248" s="80" t="s">
        <v>181</v>
      </c>
      <c r="AI248" s="81" t="s">
        <v>181</v>
      </c>
      <c r="AJ248" s="80" t="s">
        <v>181</v>
      </c>
      <c r="AK248" s="79" t="s">
        <v>181</v>
      </c>
      <c r="AL248" s="80" t="s">
        <v>181</v>
      </c>
      <c r="AM248" s="80" t="s">
        <v>181</v>
      </c>
      <c r="AN248" s="80" t="s">
        <v>181</v>
      </c>
      <c r="AO248" s="80" t="s">
        <v>181</v>
      </c>
      <c r="AP248" s="199" t="s">
        <v>181</v>
      </c>
      <c r="AQ248" s="196" t="s">
        <v>181</v>
      </c>
      <c r="AR248" s="189" t="s">
        <v>181</v>
      </c>
      <c r="AS248" s="729"/>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row>
    <row r="249" spans="1:144" s="58" customFormat="1" ht="10.15" customHeight="1" thickBot="1">
      <c r="A249" s="127"/>
      <c r="B249" s="127"/>
      <c r="C249" s="127"/>
      <c r="D249" s="127"/>
      <c r="E249" s="127"/>
      <c r="F249" s="127"/>
      <c r="G249" s="127"/>
      <c r="H249" s="127"/>
      <c r="I249" s="127"/>
      <c r="J249" s="127"/>
      <c r="K249" s="127"/>
      <c r="L249" s="127"/>
      <c r="M249" s="127"/>
      <c r="N249" s="127"/>
      <c r="O249" s="174"/>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32"/>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27"/>
      <c r="ED249" s="127"/>
      <c r="EE249" s="127"/>
      <c r="EF249" s="127"/>
      <c r="EG249" s="127"/>
      <c r="EH249" s="127"/>
      <c r="EI249" s="127"/>
      <c r="EJ249" s="127"/>
      <c r="EK249" s="127"/>
      <c r="EL249" s="127"/>
      <c r="EM249" s="127"/>
      <c r="EN249" s="127"/>
    </row>
    <row r="250" spans="1:144" s="58" customFormat="1" ht="20.25" customHeight="1">
      <c r="A250" s="127"/>
      <c r="B250" s="127"/>
      <c r="C250" s="127"/>
      <c r="D250" s="127"/>
      <c r="E250" s="127"/>
      <c r="F250" s="127"/>
      <c r="G250" s="127"/>
      <c r="H250" s="127"/>
      <c r="I250" s="127"/>
      <c r="J250" s="127"/>
      <c r="K250" s="127"/>
      <c r="L250" s="127"/>
      <c r="M250" s="127"/>
      <c r="N250" s="127"/>
      <c r="O250" s="174"/>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75" t="s">
        <v>254</v>
      </c>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27"/>
      <c r="ED250" s="127"/>
      <c r="EE250" s="127"/>
      <c r="EF250" s="127"/>
      <c r="EG250" s="127"/>
      <c r="EH250" s="127"/>
      <c r="EI250" s="127"/>
      <c r="EJ250" s="127"/>
      <c r="EK250" s="127"/>
      <c r="EL250" s="127"/>
      <c r="EM250" s="127"/>
      <c r="EN250" s="127"/>
    </row>
    <row r="251" spans="1:144" s="58" customFormat="1" ht="20.25" customHeight="1" thickBot="1">
      <c r="A251" s="1352"/>
      <c r="B251" s="1377"/>
      <c r="C251" s="1377"/>
      <c r="D251" s="137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76">
        <f>'Initial Information'!E16</f>
        <v>0</v>
      </c>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27"/>
      <c r="ED251" s="127"/>
      <c r="EE251" s="127"/>
      <c r="EF251" s="127"/>
      <c r="EG251" s="127"/>
      <c r="EH251" s="127"/>
      <c r="EI251" s="127"/>
      <c r="EJ251" s="127"/>
      <c r="EK251" s="127"/>
      <c r="EL251" s="127"/>
      <c r="EM251" s="127"/>
      <c r="EN251" s="127"/>
    </row>
    <row r="252" spans="1:144" s="58" customFormat="1" ht="10.15" customHeight="1" thickBo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27"/>
      <c r="ED252" s="127"/>
      <c r="EE252" s="127"/>
      <c r="EF252" s="127"/>
      <c r="EG252" s="127"/>
      <c r="EH252" s="127"/>
      <c r="EI252" s="127"/>
      <c r="EJ252" s="127"/>
      <c r="EK252" s="127"/>
      <c r="EL252" s="127"/>
      <c r="EM252" s="127"/>
      <c r="EN252" s="127"/>
    </row>
    <row r="253" spans="1:144" s="58" customFormat="1" ht="39.950000000000003" customHeight="1">
      <c r="A253" s="1378"/>
      <c r="B253" s="1379"/>
      <c r="C253" s="1379"/>
      <c r="D253" s="1379"/>
      <c r="E253" s="281"/>
      <c r="F253" s="509"/>
      <c r="G253" s="177"/>
      <c r="H253" s="177"/>
      <c r="I253" s="177"/>
      <c r="J253" s="510"/>
      <c r="K253" s="177"/>
      <c r="L253" s="177"/>
      <c r="M253" s="177"/>
      <c r="N253" s="177"/>
      <c r="O253" s="12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O253" s="127"/>
      <c r="AP253" s="127"/>
      <c r="AQ253" s="175" t="s">
        <v>255</v>
      </c>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27"/>
      <c r="ED253" s="127"/>
      <c r="EE253" s="127"/>
      <c r="EF253" s="127"/>
      <c r="EG253" s="127"/>
      <c r="EH253" s="127"/>
      <c r="EI253" s="127"/>
      <c r="EJ253" s="127"/>
      <c r="EK253" s="127"/>
      <c r="EL253" s="127"/>
      <c r="EM253" s="127"/>
      <c r="EN253" s="127"/>
    </row>
    <row r="254" spans="1:144" s="58" customFormat="1" ht="40.15" customHeight="1" thickBot="1">
      <c r="A254" s="273"/>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127"/>
      <c r="AP254" s="127"/>
      <c r="AQ254" s="176">
        <f>AQ251-AQ247</f>
        <v>0</v>
      </c>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27"/>
      <c r="ED254" s="127"/>
      <c r="EE254" s="127"/>
      <c r="EF254" s="127"/>
      <c r="EG254" s="127"/>
      <c r="EH254" s="127"/>
      <c r="EI254" s="127"/>
      <c r="EJ254" s="127"/>
      <c r="EK254" s="127"/>
      <c r="EL254" s="127"/>
      <c r="EM254" s="127"/>
      <c r="EN254" s="127"/>
    </row>
    <row r="255" spans="1:144" s="127" customFormat="1" ht="10.15" customHeight="1">
      <c r="A255" s="178"/>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Q255" s="180"/>
    </row>
    <row r="256" spans="1:144" s="345" customFormat="1" ht="15" hidden="1"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t="s">
        <v>1034</v>
      </c>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27"/>
      <c r="ED256" s="127"/>
      <c r="EE256" s="127"/>
      <c r="EF256" s="127"/>
      <c r="EG256" s="127"/>
      <c r="EH256" s="127"/>
      <c r="EI256" s="127"/>
      <c r="EJ256" s="127"/>
    </row>
    <row r="257" spans="1:45" s="345" customFormat="1" ht="15" hidden="1"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f>'Initial Information'!B27</f>
        <v>0</v>
      </c>
      <c r="AR257" s="127"/>
      <c r="AS257" s="127"/>
    </row>
    <row r="258" spans="1:45" s="345" customFormat="1" ht="15" hidden="1"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row>
    <row r="259" spans="1:45" s="345" customFormat="1">
      <c r="A259" s="127"/>
      <c r="B259" s="127"/>
      <c r="C259" s="127"/>
      <c r="D259" s="127"/>
      <c r="E259" s="127"/>
      <c r="F259" s="127"/>
      <c r="G259" s="127"/>
      <c r="H259" s="511"/>
      <c r="I259" s="511"/>
      <c r="J259" s="511"/>
      <c r="K259" s="511"/>
      <c r="L259" s="511"/>
      <c r="M259" s="511"/>
      <c r="N259" s="511"/>
      <c r="O259" s="512"/>
      <c r="P259" s="511"/>
      <c r="Q259" s="511"/>
      <c r="R259" s="511"/>
      <c r="S259" s="511"/>
      <c r="T259" s="512"/>
      <c r="U259" s="511"/>
      <c r="V259" s="511"/>
      <c r="W259" s="511"/>
      <c r="X259" s="511"/>
      <c r="Y259" s="512"/>
      <c r="Z259" s="511"/>
      <c r="AA259" s="511"/>
      <c r="AB259" s="511"/>
      <c r="AC259" s="511"/>
      <c r="AD259" s="512"/>
      <c r="AE259" s="511"/>
      <c r="AF259" s="511"/>
      <c r="AG259" s="511"/>
      <c r="AH259" s="511"/>
      <c r="AI259" s="512"/>
      <c r="AJ259" s="511"/>
      <c r="AK259" s="511"/>
      <c r="AL259" s="511"/>
      <c r="AM259" s="511"/>
      <c r="AN259" s="512"/>
      <c r="AO259" s="511"/>
      <c r="AP259" s="511"/>
      <c r="AQ259" s="512"/>
      <c r="AR259" s="127"/>
      <c r="AS259" s="127"/>
    </row>
    <row r="260" spans="1:45" s="345" customFormat="1">
      <c r="A260" s="127"/>
      <c r="B260" s="127"/>
      <c r="C260" s="127"/>
      <c r="D260" s="127"/>
      <c r="E260" s="127"/>
      <c r="F260" s="127"/>
      <c r="G260" s="127"/>
      <c r="H260" s="513"/>
      <c r="I260" s="511"/>
      <c r="J260" s="514"/>
      <c r="K260" s="511"/>
      <c r="L260" s="511"/>
      <c r="M260" s="511"/>
      <c r="N260" s="511"/>
      <c r="O260" s="511"/>
      <c r="P260" s="511"/>
      <c r="Q260" s="511"/>
      <c r="R260" s="511"/>
      <c r="S260" s="511"/>
      <c r="T260" s="511"/>
      <c r="U260" s="511"/>
      <c r="V260" s="511"/>
      <c r="W260" s="511"/>
      <c r="X260" s="511"/>
      <c r="Y260" s="511"/>
      <c r="Z260" s="511"/>
      <c r="AA260" s="511"/>
      <c r="AB260" s="511"/>
      <c r="AC260" s="511"/>
      <c r="AD260" s="511"/>
      <c r="AE260" s="511"/>
      <c r="AF260" s="511"/>
      <c r="AG260" s="511"/>
      <c r="AH260" s="511"/>
      <c r="AI260" s="511"/>
      <c r="AJ260" s="511"/>
      <c r="AK260" s="511"/>
      <c r="AL260" s="511"/>
      <c r="AM260" s="511"/>
      <c r="AN260" s="511"/>
      <c r="AO260" s="511"/>
      <c r="AP260" s="511"/>
      <c r="AQ260" s="511"/>
      <c r="AR260" s="127"/>
      <c r="AS260" s="127"/>
    </row>
    <row r="261" spans="1:45" s="345" customForma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row>
    <row r="262" spans="1:45" s="345" customForma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row>
    <row r="263" spans="1:45" s="345" customForma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row>
    <row r="264" spans="1:45" s="345" customForma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row>
    <row r="265" spans="1:45" s="345" customForma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row>
    <row r="266" spans="1:45" s="345" customForma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row>
    <row r="267" spans="1:45" s="345" customForma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row>
    <row r="268" spans="1:45" s="345" customForma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row>
    <row r="269" spans="1:45" s="345" customForma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row>
    <row r="270" spans="1:45" s="345" customForma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row>
    <row r="271" spans="1:45" s="345" customForma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row>
    <row r="272" spans="1:45" s="345" customForma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row>
    <row r="273" spans="1:45" s="345" customForma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row>
    <row r="274" spans="1:45" s="345" customForma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row>
    <row r="275" spans="1:45" s="345" customForma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row>
    <row r="276" spans="1:45" s="345" customForma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row>
    <row r="277" spans="1:45" s="345" customForma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row>
    <row r="278" spans="1:45" s="345" customForma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row>
    <row r="279" spans="1:45" s="345" customForma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row>
    <row r="280" spans="1:45" s="345" customForma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row>
    <row r="281" spans="1:45" s="345" customForma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row>
    <row r="282" spans="1:45" s="345" customForma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row>
    <row r="283" spans="1:45" s="345" customForma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row>
    <row r="284" spans="1:45" s="345" customForma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row>
    <row r="285" spans="1:45" s="345" customForma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row>
    <row r="286" spans="1:45" s="345" customForma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row>
    <row r="287" spans="1:45" s="345" customForma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row>
    <row r="288" spans="1:45" s="345" customForma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row>
    <row r="289" spans="1:45" s="345" customForma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row>
    <row r="290" spans="1:45" s="345" customForma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row>
    <row r="291" spans="1:45" s="345" customForma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row>
    <row r="292" spans="1:45" s="345" customForma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row>
    <row r="293" spans="1:45" s="345" customForma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row>
    <row r="294" spans="1:45" s="345" customForma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row>
    <row r="295" spans="1:45" s="345" customForma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row>
    <row r="296" spans="1:45" s="345" customForma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row>
    <row r="297" spans="1:45" s="345" customForma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row>
    <row r="298" spans="1:45" s="345" customForma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row>
    <row r="299" spans="1:45" s="345" customForma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row>
    <row r="300" spans="1:45" s="345" customForma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row>
    <row r="301" spans="1:45" s="345" customForma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row>
    <row r="302" spans="1:45" s="345" customForma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row>
    <row r="303" spans="1:45" s="345" customForma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row>
    <row r="304" spans="1:45" s="345" customForma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row>
    <row r="305" spans="1:45" s="345" customForma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row>
    <row r="306" spans="1:45" s="345" customForma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row>
    <row r="307" spans="1:45" s="345" customForma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row>
    <row r="308" spans="1:45" s="345" customForma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row>
    <row r="309" spans="1:45" s="345" customForma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row>
    <row r="310" spans="1:45" s="345" customForma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row>
    <row r="311" spans="1:45" s="345" customForma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row>
    <row r="312" spans="1:45" s="345" customForma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row>
    <row r="313" spans="1:45" s="345" customForma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row>
    <row r="314" spans="1:45" s="345" customForma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row>
    <row r="315" spans="1:45" s="345" customForma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row>
    <row r="316" spans="1:45" s="345" customForma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row>
    <row r="317" spans="1:45" s="345" customForma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row>
    <row r="318" spans="1:45" s="345" customForma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row>
    <row r="319" spans="1:45" s="345" customForma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row>
    <row r="320" spans="1:45" s="345" customForma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row>
    <row r="321" spans="1:117" s="345" customForma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row>
    <row r="322" spans="1:117" s="345" customForma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row>
    <row r="323" spans="1:117" s="345" customForma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row>
    <row r="324" spans="1:117" s="345" customForma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row>
    <row r="325" spans="1:117" s="345" customForma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row>
    <row r="326" spans="1:117" s="345" customForma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row>
    <row r="327" spans="1:117" s="345" customForma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row>
    <row r="328" spans="1:117" s="345" customForma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row>
    <row r="329" spans="1:117" s="345" customForma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58"/>
      <c r="AS329" s="127"/>
    </row>
    <row r="330" spans="1:117" s="345" customForma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58"/>
      <c r="AS330" s="127"/>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c r="DI330" s="9"/>
      <c r="DJ330" s="9"/>
      <c r="DK330" s="9"/>
      <c r="DL330" s="9"/>
      <c r="DM330" s="9"/>
    </row>
    <row r="331" spans="1:117" s="345" customForma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58"/>
      <c r="AS331" s="127"/>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row>
  </sheetData>
  <sheetProtection algorithmName="SHA-512" hashValue="4abDYChAkZ1BAbeNhmzvHdLlX2gmBVx8lop942aIWWqlmAbAf5ji7JMsDtzlawx6ufpioKc8PlKx+opA78TenA==" saltValue="MJ131HojBCmMW2oS6SklLQ==" spinCount="100000" sheet="1" formatCells="0" formatColumns="0" formatRows="0" insertColumns="0" insertRows="0"/>
  <mergeCells count="221">
    <mergeCell ref="F243:H243"/>
    <mergeCell ref="A251:D251"/>
    <mergeCell ref="D222:J222"/>
    <mergeCell ref="C224:J224"/>
    <mergeCell ref="D231:J231"/>
    <mergeCell ref="D232:J232"/>
    <mergeCell ref="D233:J233"/>
    <mergeCell ref="F242:H242"/>
    <mergeCell ref="D225:J225"/>
    <mergeCell ref="D226:J226"/>
    <mergeCell ref="D227:J227"/>
    <mergeCell ref="D228:J228"/>
    <mergeCell ref="D229:J229"/>
    <mergeCell ref="D230:J230"/>
    <mergeCell ref="D234:J234"/>
    <mergeCell ref="B239:J239"/>
    <mergeCell ref="D208:J208"/>
    <mergeCell ref="C210:J210"/>
    <mergeCell ref="D218:J218"/>
    <mergeCell ref="D219:J219"/>
    <mergeCell ref="D220:J220"/>
    <mergeCell ref="D221:J221"/>
    <mergeCell ref="D213:J213"/>
    <mergeCell ref="D214:J214"/>
    <mergeCell ref="D215:J215"/>
    <mergeCell ref="D216:J216"/>
    <mergeCell ref="D217:J217"/>
    <mergeCell ref="C212:J212"/>
    <mergeCell ref="D204:J204"/>
    <mergeCell ref="D205:J205"/>
    <mergeCell ref="D206:J206"/>
    <mergeCell ref="D207:J207"/>
    <mergeCell ref="D198:J198"/>
    <mergeCell ref="D199:J199"/>
    <mergeCell ref="D200:J200"/>
    <mergeCell ref="D201:J201"/>
    <mergeCell ref="D202:J202"/>
    <mergeCell ref="D203:J203"/>
    <mergeCell ref="D192:J192"/>
    <mergeCell ref="D193:J193"/>
    <mergeCell ref="D194:J194"/>
    <mergeCell ref="D195:J195"/>
    <mergeCell ref="D196:J196"/>
    <mergeCell ref="D197:J197"/>
    <mergeCell ref="D186:J186"/>
    <mergeCell ref="D187:J187"/>
    <mergeCell ref="D188:J188"/>
    <mergeCell ref="D189:J189"/>
    <mergeCell ref="D190:J190"/>
    <mergeCell ref="D191:J191"/>
    <mergeCell ref="D180:J180"/>
    <mergeCell ref="D181:J181"/>
    <mergeCell ref="D182:J182"/>
    <mergeCell ref="D183:J183"/>
    <mergeCell ref="D184:J184"/>
    <mergeCell ref="D185:J185"/>
    <mergeCell ref="D174:J174"/>
    <mergeCell ref="D175:J175"/>
    <mergeCell ref="D176:J176"/>
    <mergeCell ref="D177:J177"/>
    <mergeCell ref="D178:J178"/>
    <mergeCell ref="D179:J179"/>
    <mergeCell ref="D156:J156"/>
    <mergeCell ref="C158:J158"/>
    <mergeCell ref="D170:J170"/>
    <mergeCell ref="D171:J171"/>
    <mergeCell ref="D172:J172"/>
    <mergeCell ref="D173:J173"/>
    <mergeCell ref="D161:J161"/>
    <mergeCell ref="D162:J162"/>
    <mergeCell ref="D163:J163"/>
    <mergeCell ref="D164:J164"/>
    <mergeCell ref="C160:J160"/>
    <mergeCell ref="D165:J165"/>
    <mergeCell ref="C167:J167"/>
    <mergeCell ref="C169:J169"/>
    <mergeCell ref="D138:J138"/>
    <mergeCell ref="F142:J142"/>
    <mergeCell ref="D152:J152"/>
    <mergeCell ref="D153:J153"/>
    <mergeCell ref="D154:J154"/>
    <mergeCell ref="D155:J155"/>
    <mergeCell ref="D147:J147"/>
    <mergeCell ref="D148:J148"/>
    <mergeCell ref="D149:J149"/>
    <mergeCell ref="D150:J150"/>
    <mergeCell ref="D151:J151"/>
    <mergeCell ref="C146:J146"/>
    <mergeCell ref="C125:J125"/>
    <mergeCell ref="D136:J136"/>
    <mergeCell ref="D137:J137"/>
    <mergeCell ref="D126:J126"/>
    <mergeCell ref="D127:J127"/>
    <mergeCell ref="D131:J131"/>
    <mergeCell ref="D132:J132"/>
    <mergeCell ref="D128:J128"/>
    <mergeCell ref="C130:J130"/>
    <mergeCell ref="D133:J133"/>
    <mergeCell ref="C135:J135"/>
    <mergeCell ref="D54:F54"/>
    <mergeCell ref="D55:F55"/>
    <mergeCell ref="D56:F56"/>
    <mergeCell ref="D83:J83"/>
    <mergeCell ref="D84:J84"/>
    <mergeCell ref="D88:J88"/>
    <mergeCell ref="D89:J89"/>
    <mergeCell ref="D78:J78"/>
    <mergeCell ref="D79:J79"/>
    <mergeCell ref="C77:J77"/>
    <mergeCell ref="D80:J80"/>
    <mergeCell ref="C82:J82"/>
    <mergeCell ref="D85:J85"/>
    <mergeCell ref="C87:J87"/>
    <mergeCell ref="C35:D35"/>
    <mergeCell ref="C36:D36"/>
    <mergeCell ref="C29:D29"/>
    <mergeCell ref="C30:D30"/>
    <mergeCell ref="C31:D31"/>
    <mergeCell ref="C32:D32"/>
    <mergeCell ref="C33:D33"/>
    <mergeCell ref="C34:D34"/>
    <mergeCell ref="C38:F38"/>
    <mergeCell ref="T16:AB16"/>
    <mergeCell ref="E18:F18"/>
    <mergeCell ref="H18:J18"/>
    <mergeCell ref="C25:J25"/>
    <mergeCell ref="AQ25:AQ26"/>
    <mergeCell ref="C26:D26"/>
    <mergeCell ref="L26:N26"/>
    <mergeCell ref="C27:D27"/>
    <mergeCell ref="C28:D28"/>
    <mergeCell ref="M22:O22"/>
    <mergeCell ref="R22:T22"/>
    <mergeCell ref="W22:Y22"/>
    <mergeCell ref="AB22:AD22"/>
    <mergeCell ref="AG22:AI22"/>
    <mergeCell ref="AL22:AN22"/>
    <mergeCell ref="AQ22:AQ23"/>
    <mergeCell ref="B20:D20"/>
    <mergeCell ref="E20:F20"/>
    <mergeCell ref="E16:F16"/>
    <mergeCell ref="A1:AR1"/>
    <mergeCell ref="A2:AR2"/>
    <mergeCell ref="A3:D3"/>
    <mergeCell ref="C4:D4"/>
    <mergeCell ref="E4:O4"/>
    <mergeCell ref="T4:AA4"/>
    <mergeCell ref="AB4:AR4"/>
    <mergeCell ref="E14:F14"/>
    <mergeCell ref="I14:M14"/>
    <mergeCell ref="T14:AD14"/>
    <mergeCell ref="B10:D10"/>
    <mergeCell ref="E10:O10"/>
    <mergeCell ref="B12:D12"/>
    <mergeCell ref="E12:O12"/>
    <mergeCell ref="E6:O6"/>
    <mergeCell ref="B8:D8"/>
    <mergeCell ref="E8:O8"/>
    <mergeCell ref="AT1:DM1"/>
    <mergeCell ref="AT14:CO14"/>
    <mergeCell ref="AT16:CO16"/>
    <mergeCell ref="AT21:AY22"/>
    <mergeCell ref="AZ21:BE22"/>
    <mergeCell ref="BF21:BK22"/>
    <mergeCell ref="BL21:BQ22"/>
    <mergeCell ref="BR21:BW22"/>
    <mergeCell ref="BX21:CC22"/>
    <mergeCell ref="CD21:CI22"/>
    <mergeCell ref="CJ21:CO22"/>
    <mergeCell ref="CP21:CU22"/>
    <mergeCell ref="CV21:DA22"/>
    <mergeCell ref="DB21:DG22"/>
    <mergeCell ref="DH21:DM22"/>
    <mergeCell ref="G40:I40"/>
    <mergeCell ref="L40:N40"/>
    <mergeCell ref="D57:F57"/>
    <mergeCell ref="C64:J64"/>
    <mergeCell ref="B67:J67"/>
    <mergeCell ref="C69:J69"/>
    <mergeCell ref="C71:J71"/>
    <mergeCell ref="C73:J73"/>
    <mergeCell ref="B76:J76"/>
    <mergeCell ref="D46:F46"/>
    <mergeCell ref="D47:F47"/>
    <mergeCell ref="D48:F48"/>
    <mergeCell ref="D49:F49"/>
    <mergeCell ref="D50:F50"/>
    <mergeCell ref="D51:F51"/>
    <mergeCell ref="D41:F41"/>
    <mergeCell ref="D42:F42"/>
    <mergeCell ref="D43:F43"/>
    <mergeCell ref="D44:F44"/>
    <mergeCell ref="D45:F45"/>
    <mergeCell ref="B40:F40"/>
    <mergeCell ref="C68:J68"/>
    <mergeCell ref="D52:F52"/>
    <mergeCell ref="D53:F53"/>
    <mergeCell ref="A253:D253"/>
    <mergeCell ref="D90:J90"/>
    <mergeCell ref="C92:J92"/>
    <mergeCell ref="D95:J95"/>
    <mergeCell ref="B100:J100"/>
    <mergeCell ref="C101:J101"/>
    <mergeCell ref="D104:J104"/>
    <mergeCell ref="C106:J106"/>
    <mergeCell ref="D109:J109"/>
    <mergeCell ref="C111:J111"/>
    <mergeCell ref="D102:J102"/>
    <mergeCell ref="D103:J103"/>
    <mergeCell ref="D107:J107"/>
    <mergeCell ref="D93:J93"/>
    <mergeCell ref="D94:J94"/>
    <mergeCell ref="D121:J121"/>
    <mergeCell ref="D122:J122"/>
    <mergeCell ref="D108:J108"/>
    <mergeCell ref="D112:J112"/>
    <mergeCell ref="D113:J113"/>
    <mergeCell ref="D114:J114"/>
    <mergeCell ref="B119:J119"/>
    <mergeCell ref="C120:J120"/>
    <mergeCell ref="D123:J123"/>
  </mergeCells>
  <printOptions horizontalCentered="1" verticalCentered="1"/>
  <pageMargins left="0.25" right="0.25" top="0.25" bottom="0.25" header="0.3" footer="0.3"/>
  <pageSetup scale="17"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011CA-9A54-42FA-8373-8D79AF97DEA7}">
  <sheetPr codeName="Sheet9">
    <pageSetUpPr fitToPage="1"/>
  </sheetPr>
  <dimension ref="A1:ES332"/>
  <sheetViews>
    <sheetView zoomScaleNormal="100" workbookViewId="0">
      <selection activeCell="E12" sqref="E12:O12"/>
    </sheetView>
  </sheetViews>
  <sheetFormatPr defaultColWidth="8.85546875" defaultRowHeight="15"/>
  <cols>
    <col min="1" max="1" width="2.42578125" style="58" customWidth="1"/>
    <col min="2" max="2" width="3.28515625" style="58" customWidth="1"/>
    <col min="3" max="3" width="6" style="58" customWidth="1"/>
    <col min="4" max="4" width="21.140625" style="58" customWidth="1"/>
    <col min="5" max="5" width="1.140625" style="58" customWidth="1"/>
    <col min="6" max="6" width="25.5703125" style="58" customWidth="1"/>
    <col min="7" max="7" width="1.140625" style="58" customWidth="1"/>
    <col min="8" max="8" width="11.7109375" style="58" customWidth="1"/>
    <col min="9" max="9" width="1.140625" style="58" customWidth="1"/>
    <col min="10" max="10" width="12.28515625" style="58" customWidth="1"/>
    <col min="11" max="12" width="1.140625" style="58" customWidth="1"/>
    <col min="13" max="13" width="12.7109375" style="58" customWidth="1"/>
    <col min="14" max="14" width="1.140625" style="58" customWidth="1"/>
    <col min="15" max="15" width="15.7109375" style="58" customWidth="1"/>
    <col min="16" max="17" width="1.140625" style="58" customWidth="1"/>
    <col min="18" max="18" width="12.7109375" style="58" customWidth="1"/>
    <col min="19" max="19" width="1.140625" style="58" customWidth="1"/>
    <col min="20" max="20" width="15.7109375" style="58" customWidth="1"/>
    <col min="21" max="22" width="1.140625" style="58" customWidth="1"/>
    <col min="23" max="23" width="12.7109375" style="58" customWidth="1"/>
    <col min="24" max="24" width="1.140625" style="58" customWidth="1"/>
    <col min="25" max="25" width="15.7109375" style="58" customWidth="1"/>
    <col min="26" max="27" width="1.140625" style="58" customWidth="1"/>
    <col min="28" max="28" width="12.7109375" style="58" customWidth="1"/>
    <col min="29" max="29" width="1.140625" style="58" customWidth="1"/>
    <col min="30" max="30" width="15.7109375" style="58" customWidth="1"/>
    <col min="31" max="32" width="1.140625" style="58" customWidth="1"/>
    <col min="33" max="33" width="12.7109375" style="58" customWidth="1"/>
    <col min="34" max="34" width="1.140625" style="58" customWidth="1"/>
    <col min="35" max="35" width="15.7109375" style="58" customWidth="1"/>
    <col min="36" max="37" width="1.140625" style="58" customWidth="1"/>
    <col min="38" max="38" width="12.7109375" style="58" customWidth="1"/>
    <col min="39" max="39" width="1.140625" style="58" customWidth="1"/>
    <col min="40" max="40" width="15.7109375" style="58" customWidth="1"/>
    <col min="41" max="42" width="1.140625" style="58" customWidth="1"/>
    <col min="43" max="43" width="15.7109375" style="58" customWidth="1"/>
    <col min="44" max="44" width="1.140625" style="58" customWidth="1"/>
    <col min="45" max="45" width="1.140625" style="127" customWidth="1"/>
    <col min="46" max="46" width="16.7109375" style="9" customWidth="1"/>
    <col min="47" max="51" width="8.85546875" style="9" customWidth="1"/>
    <col min="52" max="52" width="25.7109375" style="9" customWidth="1"/>
    <col min="53" max="57" width="10.7109375" style="9" customWidth="1"/>
    <col min="58" max="58" width="19.7109375" style="9" customWidth="1"/>
    <col min="59" max="63" width="10.7109375" style="9" customWidth="1"/>
    <col min="64" max="64" width="16.7109375" style="9" customWidth="1"/>
    <col min="65" max="69" width="8.85546875" style="9" customWidth="1"/>
    <col min="70" max="75" width="12.7109375" style="9" customWidth="1"/>
    <col min="76" max="87" width="13.7109375" style="9" customWidth="1"/>
    <col min="88" max="93" width="50.7109375" style="9" customWidth="1"/>
    <col min="94" max="94" width="20.7109375" style="9" customWidth="1"/>
    <col min="95" max="99" width="10.7109375" style="9" customWidth="1"/>
    <col min="100" max="105" width="12.7109375" style="9" customWidth="1"/>
    <col min="106" max="106" width="18.42578125" style="9" customWidth="1"/>
    <col min="107" max="117" width="12.7109375" style="9" customWidth="1"/>
    <col min="118" max="142" width="8.85546875" style="345"/>
    <col min="143" max="16384" width="8.85546875" style="9"/>
  </cols>
  <sheetData>
    <row r="1" spans="1:149" s="94" customFormat="1" ht="20.25" customHeight="1" thickBot="1">
      <c r="A1" s="1380" t="str">
        <f>'Initial Information'!G18</f>
        <v>Enter name of subaward institution #7</v>
      </c>
      <c r="B1" s="1169"/>
      <c r="C1" s="1169"/>
      <c r="D1" s="1169"/>
      <c r="E1" s="1169"/>
      <c r="F1" s="1169"/>
      <c r="G1" s="1169"/>
      <c r="H1" s="1169"/>
      <c r="I1" s="1169"/>
      <c r="J1" s="1169"/>
      <c r="K1" s="1169"/>
      <c r="L1" s="1169"/>
      <c r="M1" s="1169"/>
      <c r="N1" s="1169"/>
      <c r="O1" s="1169"/>
      <c r="P1" s="1169"/>
      <c r="Q1" s="1169"/>
      <c r="R1" s="1169"/>
      <c r="S1" s="1169"/>
      <c r="T1" s="1169"/>
      <c r="U1" s="1169"/>
      <c r="V1" s="1169"/>
      <c r="W1" s="1169"/>
      <c r="X1" s="1169"/>
      <c r="Y1" s="1169"/>
      <c r="Z1" s="1169"/>
      <c r="AA1" s="1169"/>
      <c r="AB1" s="1169"/>
      <c r="AC1" s="1169"/>
      <c r="AD1" s="1169"/>
      <c r="AE1" s="1169"/>
      <c r="AF1" s="1169"/>
      <c r="AG1" s="1169"/>
      <c r="AH1" s="1169"/>
      <c r="AI1" s="1169"/>
      <c r="AJ1" s="1169"/>
      <c r="AK1" s="1169"/>
      <c r="AL1" s="1169"/>
      <c r="AM1" s="1169"/>
      <c r="AN1" s="1169"/>
      <c r="AO1" s="1169"/>
      <c r="AP1" s="1169"/>
      <c r="AQ1" s="1169"/>
      <c r="AR1" s="1170"/>
      <c r="AS1" s="725"/>
      <c r="AT1" s="1187" t="s">
        <v>123</v>
      </c>
      <c r="AU1" s="1188"/>
      <c r="AV1" s="1188"/>
      <c r="AW1" s="1188"/>
      <c r="AX1" s="1188"/>
      <c r="AY1" s="1188"/>
      <c r="AZ1" s="1188"/>
      <c r="BA1" s="1188"/>
      <c r="BB1" s="1188"/>
      <c r="BC1" s="1188"/>
      <c r="BD1" s="1188"/>
      <c r="BE1" s="1188"/>
      <c r="BF1" s="1188"/>
      <c r="BG1" s="1188"/>
      <c r="BH1" s="1188"/>
      <c r="BI1" s="1188"/>
      <c r="BJ1" s="1188"/>
      <c r="BK1" s="1188"/>
      <c r="BL1" s="1188"/>
      <c r="BM1" s="1188"/>
      <c r="BN1" s="1188"/>
      <c r="BO1" s="1188"/>
      <c r="BP1" s="1188"/>
      <c r="BQ1" s="1188"/>
      <c r="BR1" s="1188"/>
      <c r="BS1" s="1188"/>
      <c r="BT1" s="1188"/>
      <c r="BU1" s="1188"/>
      <c r="BV1" s="1188"/>
      <c r="BW1" s="1188"/>
      <c r="BX1" s="1188"/>
      <c r="BY1" s="1188"/>
      <c r="BZ1" s="1188"/>
      <c r="CA1" s="1188"/>
      <c r="CB1" s="1188"/>
      <c r="CC1" s="1188"/>
      <c r="CD1" s="1188"/>
      <c r="CE1" s="1188"/>
      <c r="CF1" s="1188"/>
      <c r="CG1" s="1188"/>
      <c r="CH1" s="1188"/>
      <c r="CI1" s="1188"/>
      <c r="CJ1" s="1188"/>
      <c r="CK1" s="1188"/>
      <c r="CL1" s="1188"/>
      <c r="CM1" s="1188"/>
      <c r="CN1" s="1188"/>
      <c r="CO1" s="1188"/>
      <c r="CP1" s="1188"/>
      <c r="CQ1" s="1188"/>
      <c r="CR1" s="1188"/>
      <c r="CS1" s="1188"/>
      <c r="CT1" s="1188"/>
      <c r="CU1" s="1188"/>
      <c r="CV1" s="1188"/>
      <c r="CW1" s="1188"/>
      <c r="CX1" s="1188"/>
      <c r="CY1" s="1188"/>
      <c r="CZ1" s="1188"/>
      <c r="DA1" s="1188"/>
      <c r="DB1" s="1188"/>
      <c r="DC1" s="1188"/>
      <c r="DD1" s="1188"/>
      <c r="DE1" s="1188"/>
      <c r="DF1" s="1188"/>
      <c r="DG1" s="1188"/>
      <c r="DH1" s="1188"/>
      <c r="DI1" s="1188"/>
      <c r="DJ1" s="1188"/>
      <c r="DK1" s="1188"/>
      <c r="DL1" s="1188"/>
      <c r="DM1" s="1189"/>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row>
    <row r="2" spans="1:149" s="94" customFormat="1" ht="20.25" customHeight="1">
      <c r="A2" s="1171">
        <f>'DetailedBudget---TXST'!A2</f>
        <v>0</v>
      </c>
      <c r="B2" s="1172"/>
      <c r="C2" s="1172"/>
      <c r="D2" s="1172"/>
      <c r="E2" s="1172"/>
      <c r="F2" s="117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3"/>
      <c r="AS2" s="726"/>
      <c r="AT2" s="161" t="s">
        <v>181</v>
      </c>
      <c r="AU2" s="161" t="s">
        <v>181</v>
      </c>
      <c r="AV2" s="161" t="s">
        <v>181</v>
      </c>
      <c r="AW2" s="161" t="s">
        <v>181</v>
      </c>
      <c r="AX2" s="161" t="s">
        <v>181</v>
      </c>
      <c r="AY2" s="161" t="s">
        <v>181</v>
      </c>
      <c r="AZ2" s="161" t="s">
        <v>181</v>
      </c>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1" t="s">
        <v>181</v>
      </c>
      <c r="CW2" s="162"/>
      <c r="CX2" s="162"/>
      <c r="CY2" s="162"/>
      <c r="CZ2" s="162"/>
      <c r="DA2" s="162"/>
      <c r="DB2" s="161" t="s">
        <v>181</v>
      </c>
      <c r="DC2" s="162"/>
      <c r="DD2" s="162"/>
      <c r="DE2" s="162"/>
      <c r="DF2" s="162"/>
      <c r="DG2" s="162"/>
      <c r="DH2" s="161" t="s">
        <v>181</v>
      </c>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row>
    <row r="3" spans="1:149" s="58" customFormat="1" ht="20.25" customHeight="1" thickBot="1">
      <c r="A3" s="1174" t="s">
        <v>182</v>
      </c>
      <c r="B3" s="1175"/>
      <c r="C3" s="1175"/>
      <c r="D3" s="1176"/>
      <c r="E3" s="95" t="s">
        <v>181</v>
      </c>
      <c r="F3" s="420">
        <f>AQ247</f>
        <v>0</v>
      </c>
      <c r="G3" s="95" t="s">
        <v>181</v>
      </c>
      <c r="H3" s="95" t="s">
        <v>181</v>
      </c>
      <c r="I3" s="95" t="s">
        <v>181</v>
      </c>
      <c r="J3" s="95" t="s">
        <v>181</v>
      </c>
      <c r="K3" s="95" t="s">
        <v>181</v>
      </c>
      <c r="L3" s="95" t="s">
        <v>181</v>
      </c>
      <c r="M3" s="95" t="s">
        <v>181</v>
      </c>
      <c r="N3" s="95" t="s">
        <v>181</v>
      </c>
      <c r="O3" s="95" t="s">
        <v>181</v>
      </c>
      <c r="P3" s="95" t="s">
        <v>181</v>
      </c>
      <c r="Q3" s="95" t="s">
        <v>181</v>
      </c>
      <c r="R3" s="95" t="s">
        <v>181</v>
      </c>
      <c r="S3" s="95" t="s">
        <v>181</v>
      </c>
      <c r="T3" s="127"/>
      <c r="U3" s="127"/>
      <c r="V3" s="127"/>
      <c r="W3" s="127"/>
      <c r="X3" s="95" t="s">
        <v>181</v>
      </c>
      <c r="Y3" s="95" t="s">
        <v>181</v>
      </c>
      <c r="Z3" s="95" t="s">
        <v>181</v>
      </c>
      <c r="AA3" s="95" t="s">
        <v>181</v>
      </c>
      <c r="AB3" s="95" t="s">
        <v>181</v>
      </c>
      <c r="AC3" s="95" t="s">
        <v>181</v>
      </c>
      <c r="AD3" s="95" t="s">
        <v>181</v>
      </c>
      <c r="AE3" s="95" t="s">
        <v>181</v>
      </c>
      <c r="AF3" s="95" t="s">
        <v>181</v>
      </c>
      <c r="AG3" s="95" t="s">
        <v>181</v>
      </c>
      <c r="AH3" s="95" t="s">
        <v>181</v>
      </c>
      <c r="AI3" s="95" t="s">
        <v>181</v>
      </c>
      <c r="AJ3" s="95" t="s">
        <v>181</v>
      </c>
      <c r="AK3" s="95" t="s">
        <v>181</v>
      </c>
      <c r="AL3" s="95" t="s">
        <v>181</v>
      </c>
      <c r="AM3" s="95" t="s">
        <v>181</v>
      </c>
      <c r="AN3" s="95" t="s">
        <v>181</v>
      </c>
      <c r="AO3" s="95" t="s">
        <v>181</v>
      </c>
      <c r="AP3" s="95" t="s">
        <v>181</v>
      </c>
      <c r="AQ3" s="95" t="s">
        <v>181</v>
      </c>
      <c r="AR3" s="57"/>
      <c r="AS3" s="728"/>
      <c r="AT3" s="132"/>
      <c r="AU3" s="281"/>
      <c r="AV3" s="281"/>
      <c r="AW3" s="281"/>
      <c r="AX3" s="281"/>
      <c r="AY3" s="281"/>
      <c r="AZ3" s="281"/>
      <c r="BA3" s="281"/>
      <c r="BB3" s="281"/>
      <c r="BC3" s="281"/>
      <c r="BD3" s="281"/>
      <c r="BE3" s="281"/>
      <c r="BF3" s="281"/>
      <c r="BG3" s="281"/>
      <c r="BH3" s="281"/>
      <c r="BI3" s="281"/>
      <c r="BJ3" s="281"/>
      <c r="BK3" s="281"/>
      <c r="BL3" s="281"/>
      <c r="BM3" s="281"/>
      <c r="BN3" s="281"/>
      <c r="BO3" s="281"/>
      <c r="BP3" s="281"/>
      <c r="BQ3" s="281"/>
      <c r="BR3" s="281"/>
      <c r="BS3" s="281"/>
      <c r="BT3" s="281"/>
      <c r="BU3" s="281"/>
      <c r="BV3" s="281"/>
      <c r="BW3" s="281"/>
      <c r="BX3" s="281"/>
      <c r="BY3" s="281"/>
      <c r="BZ3" s="281"/>
      <c r="CA3" s="281"/>
      <c r="CB3" s="281"/>
      <c r="CC3" s="281"/>
      <c r="CD3" s="281"/>
      <c r="CE3" s="281"/>
      <c r="CF3" s="281"/>
      <c r="CG3" s="281"/>
      <c r="CH3" s="281"/>
      <c r="CI3" s="281"/>
      <c r="CJ3" s="281"/>
      <c r="CK3" s="281"/>
      <c r="CL3" s="281"/>
      <c r="CM3" s="281"/>
      <c r="CN3" s="281"/>
      <c r="CO3" s="281"/>
      <c r="CP3" s="281"/>
      <c r="CQ3" s="281"/>
      <c r="CR3" s="281"/>
      <c r="CS3" s="281"/>
      <c r="CT3" s="281"/>
      <c r="CU3" s="281"/>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row>
    <row r="4" spans="1:149" s="58" customFormat="1" ht="20.25" customHeight="1">
      <c r="A4" s="55" t="s">
        <v>181</v>
      </c>
      <c r="B4" s="128" t="s">
        <v>181</v>
      </c>
      <c r="C4" s="1364" t="s">
        <v>152</v>
      </c>
      <c r="D4" s="1364"/>
      <c r="E4" s="1141" t="str">
        <f>C27</f>
        <v>Enter PI from Sub 10 into Cell D20</v>
      </c>
      <c r="F4" s="1141"/>
      <c r="G4" s="1141"/>
      <c r="H4" s="1141"/>
      <c r="I4" s="1141"/>
      <c r="J4" s="1141"/>
      <c r="K4" s="1141"/>
      <c r="L4" s="1141"/>
      <c r="M4" s="1141"/>
      <c r="N4" s="1141"/>
      <c r="O4" s="1141"/>
      <c r="P4" s="128" t="s">
        <v>181</v>
      </c>
      <c r="Q4" s="128" t="s">
        <v>181</v>
      </c>
      <c r="R4" s="128" t="s">
        <v>181</v>
      </c>
      <c r="S4" s="128" t="s">
        <v>181</v>
      </c>
      <c r="T4" s="1365"/>
      <c r="U4" s="1365"/>
      <c r="V4" s="1365"/>
      <c r="W4" s="1365"/>
      <c r="X4" s="1365"/>
      <c r="Y4" s="1365"/>
      <c r="Z4" s="1365"/>
      <c r="AA4" s="1365"/>
      <c r="AB4" s="1366"/>
      <c r="AC4" s="1366"/>
      <c r="AD4" s="1366"/>
      <c r="AE4" s="1366"/>
      <c r="AF4" s="1366"/>
      <c r="AG4" s="1366"/>
      <c r="AH4" s="1366"/>
      <c r="AI4" s="1366"/>
      <c r="AJ4" s="1366"/>
      <c r="AK4" s="1366"/>
      <c r="AL4" s="1366"/>
      <c r="AM4" s="1366"/>
      <c r="AN4" s="1366"/>
      <c r="AO4" s="1366"/>
      <c r="AP4" s="1366"/>
      <c r="AQ4" s="1366"/>
      <c r="AR4" s="1367"/>
      <c r="AS4" s="728"/>
      <c r="AT4" s="265"/>
      <c r="AU4" s="127"/>
      <c r="AV4" s="127"/>
      <c r="AW4" s="280"/>
      <c r="AX4" s="132"/>
      <c r="AY4" s="132"/>
      <c r="AZ4" s="132"/>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32"/>
      <c r="CW4" s="127"/>
      <c r="CX4" s="127"/>
      <c r="CY4" s="127"/>
      <c r="CZ4" s="127"/>
      <c r="DA4" s="127"/>
      <c r="DB4" s="132"/>
      <c r="DC4" s="127"/>
      <c r="DD4" s="127"/>
      <c r="DE4" s="127"/>
      <c r="DF4" s="127"/>
      <c r="DG4" s="127"/>
      <c r="DH4" s="132"/>
      <c r="DI4" s="127"/>
      <c r="DJ4" s="127"/>
      <c r="DK4" s="127"/>
      <c r="DL4" s="127"/>
      <c r="DM4" s="127"/>
      <c r="DN4" s="127"/>
      <c r="DO4" s="127"/>
      <c r="DP4" s="127"/>
      <c r="DQ4" s="127"/>
      <c r="DR4" s="127"/>
      <c r="DS4" s="127"/>
      <c r="DT4" s="127"/>
      <c r="DU4" s="127"/>
      <c r="DV4" s="127"/>
      <c r="DW4" s="127"/>
      <c r="DX4" s="127"/>
      <c r="DY4" s="127"/>
      <c r="DZ4" s="127"/>
      <c r="EA4" s="127"/>
      <c r="EB4" s="127"/>
      <c r="EC4" s="127"/>
      <c r="ED4" s="127"/>
      <c r="EE4" s="127"/>
      <c r="EF4" s="127"/>
      <c r="EG4" s="127"/>
      <c r="EH4" s="127"/>
      <c r="EI4" s="127"/>
      <c r="EJ4" s="127"/>
      <c r="EK4" s="127"/>
      <c r="EL4" s="127"/>
    </row>
    <row r="5" spans="1:149" s="58" customFormat="1" ht="4.9000000000000004" customHeight="1">
      <c r="A5" s="55"/>
      <c r="B5" s="128"/>
      <c r="C5" s="56"/>
      <c r="D5" s="129"/>
      <c r="E5" s="97"/>
      <c r="F5" s="98"/>
      <c r="G5" s="130"/>
      <c r="H5" s="131"/>
      <c r="I5" s="56"/>
      <c r="J5" s="132"/>
      <c r="K5" s="133"/>
      <c r="L5" s="132"/>
      <c r="M5" s="127"/>
      <c r="N5" s="134"/>
      <c r="O5" s="129"/>
      <c r="P5" s="135"/>
      <c r="Q5" s="135"/>
      <c r="R5" s="127"/>
      <c r="S5" s="128"/>
      <c r="U5" s="136"/>
      <c r="V5" s="136"/>
      <c r="W5" s="127"/>
      <c r="X5" s="137"/>
      <c r="Y5" s="137"/>
      <c r="Z5" s="56"/>
      <c r="AA5" s="56"/>
      <c r="AB5" s="56"/>
      <c r="AC5" s="56"/>
      <c r="AD5" s="128"/>
      <c r="AE5" s="128"/>
      <c r="AF5" s="128"/>
      <c r="AG5" s="128"/>
      <c r="AH5" s="128"/>
      <c r="AI5" s="128"/>
      <c r="AJ5" s="128"/>
      <c r="AK5" s="128"/>
      <c r="AL5" s="128"/>
      <c r="AM5" s="128"/>
      <c r="AN5" s="128"/>
      <c r="AO5" s="128"/>
      <c r="AP5" s="128"/>
      <c r="AQ5" s="128"/>
      <c r="AR5" s="57"/>
      <c r="AS5" s="728"/>
      <c r="AT5" s="132"/>
      <c r="AU5" s="132"/>
      <c r="AV5" s="132"/>
      <c r="AW5" s="132"/>
      <c r="AX5" s="132"/>
      <c r="AY5" s="132"/>
      <c r="AZ5" s="132"/>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32"/>
      <c r="CW5" s="127"/>
      <c r="CX5" s="127"/>
      <c r="CY5" s="127"/>
      <c r="CZ5" s="127"/>
      <c r="DA5" s="127"/>
      <c r="DB5" s="132"/>
      <c r="DC5" s="127"/>
      <c r="DD5" s="127"/>
      <c r="DE5" s="127"/>
      <c r="DF5" s="127"/>
      <c r="DG5" s="127"/>
      <c r="DH5" s="132"/>
      <c r="DI5" s="127"/>
      <c r="DJ5" s="127"/>
      <c r="DK5" s="127"/>
      <c r="DL5" s="127"/>
      <c r="DM5" s="127"/>
      <c r="DN5" s="127"/>
      <c r="DO5" s="127"/>
      <c r="DP5" s="127"/>
      <c r="DQ5" s="127"/>
      <c r="DR5" s="127"/>
      <c r="DS5" s="127"/>
      <c r="DT5" s="127"/>
      <c r="DU5" s="127"/>
      <c r="DV5" s="127"/>
      <c r="DW5" s="127"/>
      <c r="DX5" s="127"/>
      <c r="DY5" s="127"/>
      <c r="DZ5" s="127"/>
      <c r="EA5" s="127"/>
      <c r="EB5" s="127"/>
      <c r="EC5" s="127"/>
      <c r="ED5" s="127"/>
      <c r="EE5" s="127"/>
      <c r="EF5" s="127"/>
      <c r="EG5" s="127"/>
      <c r="EH5" s="127"/>
      <c r="EI5" s="127"/>
      <c r="EJ5" s="127"/>
      <c r="EK5" s="127"/>
      <c r="EL5" s="127"/>
    </row>
    <row r="6" spans="1:149" s="58" customFormat="1" ht="20.25" customHeight="1">
      <c r="A6" s="55" t="s">
        <v>181</v>
      </c>
      <c r="B6" s="128" t="s">
        <v>181</v>
      </c>
      <c r="C6" s="138" t="s">
        <v>181</v>
      </c>
      <c r="D6" s="134" t="s">
        <v>151</v>
      </c>
      <c r="E6" s="1140" t="str">
        <f>'DetailedBudget---TXST'!A1</f>
        <v>Texas State University</v>
      </c>
      <c r="F6" s="1106"/>
      <c r="G6" s="1106"/>
      <c r="H6" s="1106"/>
      <c r="I6" s="1106"/>
      <c r="J6" s="1106"/>
      <c r="K6" s="1106"/>
      <c r="L6" s="1106"/>
      <c r="M6" s="1106"/>
      <c r="N6" s="1106"/>
      <c r="O6" s="1106"/>
      <c r="P6" s="139"/>
      <c r="Q6" s="139"/>
      <c r="R6" s="139"/>
      <c r="S6" s="139"/>
      <c r="T6" s="139"/>
      <c r="U6" s="139" t="s">
        <v>181</v>
      </c>
      <c r="V6" s="128" t="s">
        <v>181</v>
      </c>
      <c r="W6" s="128" t="s">
        <v>181</v>
      </c>
      <c r="X6" s="128" t="s">
        <v>181</v>
      </c>
      <c r="Y6" s="56" t="s">
        <v>181</v>
      </c>
      <c r="Z6" s="128" t="s">
        <v>181</v>
      </c>
      <c r="AA6" s="140" t="s">
        <v>181</v>
      </c>
      <c r="AB6" s="128" t="s">
        <v>181</v>
      </c>
      <c r="AC6" s="128" t="s">
        <v>181</v>
      </c>
      <c r="AD6" s="128" t="s">
        <v>181</v>
      </c>
      <c r="AE6" s="128" t="s">
        <v>181</v>
      </c>
      <c r="AF6" s="128" t="s">
        <v>181</v>
      </c>
      <c r="AG6" s="128" t="s">
        <v>181</v>
      </c>
      <c r="AH6" s="128" t="s">
        <v>181</v>
      </c>
      <c r="AI6" s="128" t="s">
        <v>181</v>
      </c>
      <c r="AJ6" s="128" t="s">
        <v>181</v>
      </c>
      <c r="AK6" s="128" t="s">
        <v>181</v>
      </c>
      <c r="AL6" s="128" t="s">
        <v>181</v>
      </c>
      <c r="AM6" s="128" t="s">
        <v>181</v>
      </c>
      <c r="AN6" s="128" t="s">
        <v>181</v>
      </c>
      <c r="AO6" s="128" t="s">
        <v>181</v>
      </c>
      <c r="AP6" s="128" t="s">
        <v>181</v>
      </c>
      <c r="AQ6" s="128" t="s">
        <v>181</v>
      </c>
      <c r="AR6" s="57"/>
      <c r="AS6" s="728"/>
      <c r="AT6" s="132"/>
      <c r="AU6" s="281"/>
      <c r="AV6" s="132"/>
      <c r="AW6" s="132"/>
      <c r="AX6" s="132"/>
      <c r="AY6" s="132"/>
      <c r="AZ6" s="132"/>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c r="CL6" s="127"/>
      <c r="CM6" s="127"/>
      <c r="CN6" s="127"/>
      <c r="CO6" s="127"/>
      <c r="CP6" s="127"/>
      <c r="CQ6" s="127"/>
      <c r="CR6" s="127"/>
      <c r="CS6" s="127"/>
      <c r="CT6" s="127"/>
      <c r="CU6" s="127"/>
      <c r="CV6" s="132"/>
      <c r="CW6" s="127"/>
      <c r="CX6" s="127"/>
      <c r="CY6" s="127"/>
      <c r="CZ6" s="127"/>
      <c r="DA6" s="127"/>
      <c r="DB6" s="132"/>
      <c r="DC6" s="127"/>
      <c r="DD6" s="127"/>
      <c r="DE6" s="127"/>
      <c r="DF6" s="127"/>
      <c r="DG6" s="127"/>
      <c r="DH6" s="132"/>
      <c r="DI6" s="127"/>
      <c r="DJ6" s="127"/>
      <c r="DK6" s="127"/>
      <c r="DL6" s="127"/>
      <c r="DM6" s="127"/>
      <c r="DN6" s="127"/>
      <c r="DO6" s="127"/>
      <c r="DP6" s="127"/>
      <c r="DQ6" s="127"/>
      <c r="DR6" s="127"/>
      <c r="DS6" s="127"/>
      <c r="DT6" s="127"/>
      <c r="DU6" s="127"/>
      <c r="DV6" s="127"/>
      <c r="DW6" s="127"/>
      <c r="DX6" s="127"/>
      <c r="DY6" s="127"/>
      <c r="DZ6" s="127"/>
      <c r="EA6" s="127"/>
      <c r="EB6" s="127"/>
      <c r="EC6" s="127"/>
      <c r="ED6" s="127"/>
      <c r="EE6" s="127"/>
      <c r="EF6" s="127"/>
      <c r="EG6" s="127"/>
      <c r="EH6" s="127"/>
      <c r="EI6" s="127"/>
      <c r="EJ6" s="127"/>
      <c r="EK6" s="127"/>
      <c r="EL6" s="127"/>
      <c r="EM6" s="127"/>
      <c r="EN6" s="127"/>
      <c r="EO6" s="127"/>
      <c r="EP6" s="127"/>
      <c r="EQ6" s="127"/>
      <c r="ER6" s="127"/>
      <c r="ES6" s="127"/>
    </row>
    <row r="7" spans="1:149" s="58" customFormat="1" ht="4.9000000000000004" customHeight="1">
      <c r="A7" s="55"/>
      <c r="B7" s="128"/>
      <c r="C7" s="56"/>
      <c r="D7" s="129"/>
      <c r="E7" s="97"/>
      <c r="F7" s="98"/>
      <c r="G7" s="130"/>
      <c r="H7" s="131"/>
      <c r="I7" s="56"/>
      <c r="J7" s="132"/>
      <c r="K7" s="133"/>
      <c r="L7" s="132"/>
      <c r="M7" s="127"/>
      <c r="N7" s="134"/>
      <c r="O7" s="129"/>
      <c r="P7" s="135"/>
      <c r="Q7" s="135"/>
      <c r="R7" s="127"/>
      <c r="S7" s="128"/>
      <c r="U7" s="136"/>
      <c r="V7" s="136"/>
      <c r="W7" s="127"/>
      <c r="X7" s="137"/>
      <c r="Y7" s="137"/>
      <c r="Z7" s="56"/>
      <c r="AA7" s="56"/>
      <c r="AB7" s="56"/>
      <c r="AC7" s="56"/>
      <c r="AD7" s="128"/>
      <c r="AE7" s="128"/>
      <c r="AF7" s="128"/>
      <c r="AG7" s="128"/>
      <c r="AH7" s="128"/>
      <c r="AI7" s="128"/>
      <c r="AJ7" s="128"/>
      <c r="AK7" s="128"/>
      <c r="AL7" s="128"/>
      <c r="AM7" s="128"/>
      <c r="AN7" s="128"/>
      <c r="AO7" s="128"/>
      <c r="AP7" s="128"/>
      <c r="AQ7" s="128"/>
      <c r="AR7" s="57"/>
      <c r="AS7" s="728"/>
      <c r="AT7" s="132"/>
      <c r="AU7" s="132"/>
      <c r="AV7" s="132"/>
      <c r="AW7" s="132"/>
      <c r="AX7" s="132"/>
      <c r="AY7" s="132"/>
      <c r="AZ7" s="132"/>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c r="CL7" s="127"/>
      <c r="CM7" s="127"/>
      <c r="CN7" s="127"/>
      <c r="CO7" s="127"/>
      <c r="CP7" s="127"/>
      <c r="CQ7" s="127"/>
      <c r="CR7" s="127"/>
      <c r="CS7" s="127"/>
      <c r="CT7" s="127"/>
      <c r="CU7" s="127"/>
      <c r="CV7" s="132"/>
      <c r="CW7" s="127"/>
      <c r="CX7" s="127"/>
      <c r="CY7" s="127"/>
      <c r="CZ7" s="127"/>
      <c r="DA7" s="127"/>
      <c r="DB7" s="132"/>
      <c r="DC7" s="127"/>
      <c r="DD7" s="127"/>
      <c r="DE7" s="127"/>
      <c r="DF7" s="127"/>
      <c r="DG7" s="127"/>
      <c r="DH7" s="132"/>
      <c r="DI7" s="127"/>
      <c r="DJ7" s="127"/>
      <c r="DK7" s="127"/>
      <c r="DL7" s="127"/>
      <c r="DM7" s="127"/>
      <c r="DN7" s="127"/>
      <c r="DO7" s="127"/>
      <c r="DP7" s="127"/>
      <c r="DQ7" s="127"/>
      <c r="DR7" s="127"/>
      <c r="DS7" s="127"/>
      <c r="DT7" s="127"/>
      <c r="DU7" s="127"/>
      <c r="DV7" s="127"/>
      <c r="DW7" s="127"/>
      <c r="DX7" s="127"/>
      <c r="DY7" s="127"/>
      <c r="DZ7" s="127"/>
      <c r="EA7" s="127"/>
      <c r="EB7" s="127"/>
      <c r="EC7" s="127"/>
      <c r="ED7" s="127"/>
      <c r="EE7" s="127"/>
      <c r="EF7" s="127"/>
      <c r="EG7" s="127"/>
      <c r="EH7" s="127"/>
      <c r="EI7" s="127"/>
      <c r="EJ7" s="127"/>
      <c r="EK7" s="127"/>
      <c r="EL7" s="127"/>
      <c r="EM7" s="127"/>
      <c r="EN7" s="127"/>
      <c r="EO7" s="127"/>
      <c r="EP7" s="127"/>
      <c r="EQ7" s="127"/>
      <c r="ER7" s="127"/>
      <c r="ES7" s="127"/>
    </row>
    <row r="8" spans="1:149" s="58" customFormat="1" ht="20.25" customHeight="1">
      <c r="A8" s="55" t="s">
        <v>181</v>
      </c>
      <c r="B8" s="1299" t="s">
        <v>1192</v>
      </c>
      <c r="C8" s="1300"/>
      <c r="D8" s="1300"/>
      <c r="E8" s="1140">
        <f>'DetailedBudget---TXST'!E8</f>
        <v>0</v>
      </c>
      <c r="F8" s="1106"/>
      <c r="G8" s="1106"/>
      <c r="H8" s="1106"/>
      <c r="I8" s="1106"/>
      <c r="J8" s="1106"/>
      <c r="K8" s="1106"/>
      <c r="L8" s="1106"/>
      <c r="M8" s="1106"/>
      <c r="N8" s="1106"/>
      <c r="O8" s="1106"/>
      <c r="P8" s="139"/>
      <c r="Q8" s="139"/>
      <c r="R8" s="139"/>
      <c r="S8" s="139"/>
      <c r="T8" s="139"/>
      <c r="U8" s="139" t="s">
        <v>181</v>
      </c>
      <c r="V8" s="128" t="s">
        <v>181</v>
      </c>
      <c r="W8" s="128" t="s">
        <v>181</v>
      </c>
      <c r="X8" s="128" t="s">
        <v>181</v>
      </c>
      <c r="Y8" s="56" t="s">
        <v>181</v>
      </c>
      <c r="Z8" s="128" t="s">
        <v>181</v>
      </c>
      <c r="AA8" s="140" t="s">
        <v>181</v>
      </c>
      <c r="AB8" s="128" t="s">
        <v>181</v>
      </c>
      <c r="AC8" s="128" t="s">
        <v>181</v>
      </c>
      <c r="AD8" s="128" t="s">
        <v>181</v>
      </c>
      <c r="AE8" s="128" t="s">
        <v>181</v>
      </c>
      <c r="AF8" s="128" t="s">
        <v>181</v>
      </c>
      <c r="AG8" s="128" t="s">
        <v>181</v>
      </c>
      <c r="AH8" s="128" t="s">
        <v>181</v>
      </c>
      <c r="AI8" s="128" t="s">
        <v>181</v>
      </c>
      <c r="AJ8" s="128" t="s">
        <v>181</v>
      </c>
      <c r="AK8" s="128" t="s">
        <v>181</v>
      </c>
      <c r="AL8" s="128" t="s">
        <v>181</v>
      </c>
      <c r="AM8" s="128" t="s">
        <v>181</v>
      </c>
      <c r="AN8" s="128" t="s">
        <v>181</v>
      </c>
      <c r="AO8" s="128" t="s">
        <v>181</v>
      </c>
      <c r="AP8" s="128" t="s">
        <v>181</v>
      </c>
      <c r="AQ8" s="128" t="s">
        <v>181</v>
      </c>
      <c r="AR8" s="57"/>
      <c r="AS8" s="728"/>
      <c r="AT8" s="132" t="s">
        <v>181</v>
      </c>
      <c r="AU8" s="132" t="s">
        <v>181</v>
      </c>
      <c r="AV8" s="132" t="s">
        <v>181</v>
      </c>
      <c r="AW8" s="132" t="s">
        <v>181</v>
      </c>
      <c r="AX8" s="132" t="s">
        <v>181</v>
      </c>
      <c r="AY8" s="132" t="s">
        <v>181</v>
      </c>
      <c r="AZ8" s="132" t="s">
        <v>181</v>
      </c>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c r="CL8" s="127"/>
      <c r="CM8" s="127"/>
      <c r="CN8" s="127"/>
      <c r="CO8" s="127"/>
      <c r="CP8" s="127"/>
      <c r="CQ8" s="127"/>
      <c r="CR8" s="127"/>
      <c r="CS8" s="127"/>
      <c r="CT8" s="127"/>
      <c r="CU8" s="127"/>
      <c r="CV8" s="132" t="s">
        <v>181</v>
      </c>
      <c r="CW8" s="127"/>
      <c r="CX8" s="127"/>
      <c r="CY8" s="127"/>
      <c r="CZ8" s="127"/>
      <c r="DA8" s="127"/>
      <c r="DB8" s="132" t="s">
        <v>181</v>
      </c>
      <c r="DC8" s="127"/>
      <c r="DD8" s="127"/>
      <c r="DE8" s="127"/>
      <c r="DF8" s="127"/>
      <c r="DG8" s="127"/>
      <c r="DH8" s="132" t="s">
        <v>181</v>
      </c>
      <c r="DI8" s="127"/>
      <c r="DJ8" s="127"/>
      <c r="DK8" s="127"/>
      <c r="DL8" s="127"/>
      <c r="DM8" s="127"/>
      <c r="DN8" s="127"/>
      <c r="DO8" s="127"/>
      <c r="DP8" s="127"/>
      <c r="DQ8" s="127"/>
      <c r="DR8" s="127"/>
      <c r="DS8" s="127"/>
      <c r="DT8" s="127"/>
      <c r="DU8" s="127"/>
      <c r="DV8" s="127"/>
      <c r="DW8" s="127"/>
      <c r="DX8" s="127"/>
      <c r="DY8" s="127"/>
      <c r="DZ8" s="127"/>
      <c r="EA8" s="127"/>
      <c r="EB8" s="127"/>
      <c r="EC8" s="127"/>
      <c r="ED8" s="127"/>
      <c r="EE8" s="127"/>
      <c r="EF8" s="127"/>
      <c r="EG8" s="127"/>
      <c r="EH8" s="127"/>
      <c r="EI8" s="127"/>
      <c r="EJ8" s="127"/>
      <c r="EK8" s="127"/>
      <c r="EL8" s="127"/>
      <c r="EM8" s="127"/>
      <c r="EN8" s="127"/>
      <c r="EO8" s="127"/>
      <c r="EP8" s="127"/>
      <c r="EQ8" s="127"/>
      <c r="ER8" s="127"/>
      <c r="ES8" s="127"/>
    </row>
    <row r="9" spans="1:149" s="58" customFormat="1" ht="4.9000000000000004" customHeight="1">
      <c r="A9" s="55"/>
      <c r="B9" s="128"/>
      <c r="C9" s="56"/>
      <c r="D9" s="129"/>
      <c r="E9" s="97"/>
      <c r="F9" s="98"/>
      <c r="G9" s="130"/>
      <c r="H9" s="131"/>
      <c r="I9" s="56"/>
      <c r="J9" s="132"/>
      <c r="K9" s="133"/>
      <c r="L9" s="132"/>
      <c r="M9" s="127"/>
      <c r="N9" s="134"/>
      <c r="O9" s="129"/>
      <c r="P9" s="135"/>
      <c r="Q9" s="135"/>
      <c r="R9" s="127"/>
      <c r="S9" s="128"/>
      <c r="U9" s="136"/>
      <c r="V9" s="136"/>
      <c r="W9" s="127"/>
      <c r="X9" s="137"/>
      <c r="Y9" s="137"/>
      <c r="Z9" s="56"/>
      <c r="AA9" s="56"/>
      <c r="AB9" s="56"/>
      <c r="AC9" s="56"/>
      <c r="AD9" s="128"/>
      <c r="AE9" s="128"/>
      <c r="AF9" s="128"/>
      <c r="AG9" s="128"/>
      <c r="AH9" s="128"/>
      <c r="AI9" s="128"/>
      <c r="AJ9" s="128"/>
      <c r="AK9" s="128"/>
      <c r="AL9" s="128"/>
      <c r="AM9" s="128"/>
      <c r="AN9" s="128"/>
      <c r="AO9" s="128"/>
      <c r="AP9" s="128"/>
      <c r="AQ9" s="128"/>
      <c r="AR9" s="57"/>
      <c r="AS9" s="728"/>
      <c r="AT9" s="132"/>
      <c r="AU9" s="132"/>
      <c r="AV9" s="132"/>
      <c r="AW9" s="132"/>
      <c r="AX9" s="132"/>
      <c r="AY9" s="132"/>
      <c r="AZ9" s="132"/>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32"/>
      <c r="CW9" s="127"/>
      <c r="CX9" s="127"/>
      <c r="CY9" s="127"/>
      <c r="CZ9" s="127"/>
      <c r="DA9" s="127"/>
      <c r="DB9" s="132"/>
      <c r="DC9" s="127"/>
      <c r="DD9" s="127"/>
      <c r="DE9" s="127"/>
      <c r="DF9" s="127"/>
      <c r="DG9" s="127"/>
      <c r="DH9" s="132"/>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row>
    <row r="10" spans="1:149" s="58" customFormat="1" ht="20.25" customHeight="1">
      <c r="A10" s="55" t="s">
        <v>181</v>
      </c>
      <c r="B10" s="1299" t="s">
        <v>1191</v>
      </c>
      <c r="C10" s="1300"/>
      <c r="D10" s="1300"/>
      <c r="E10" s="1140" t="str">
        <f>'DetailedBudget---TXST'!E10</f>
        <v xml:space="preserve"> </v>
      </c>
      <c r="F10" s="1106"/>
      <c r="G10" s="1106"/>
      <c r="H10" s="1106"/>
      <c r="I10" s="1106"/>
      <c r="J10" s="1106"/>
      <c r="K10" s="1106"/>
      <c r="L10" s="1106"/>
      <c r="M10" s="1106"/>
      <c r="N10" s="1106"/>
      <c r="O10" s="1106"/>
      <c r="P10" s="139"/>
      <c r="Q10" s="139"/>
      <c r="R10" s="139"/>
      <c r="S10" s="139"/>
      <c r="T10" s="139"/>
      <c r="U10" s="139" t="s">
        <v>181</v>
      </c>
      <c r="V10" s="128" t="s">
        <v>181</v>
      </c>
      <c r="W10" s="128" t="s">
        <v>181</v>
      </c>
      <c r="X10" s="128" t="s">
        <v>181</v>
      </c>
      <c r="Y10" s="56" t="s">
        <v>181</v>
      </c>
      <c r="Z10" s="128" t="s">
        <v>181</v>
      </c>
      <c r="AA10" s="140" t="s">
        <v>181</v>
      </c>
      <c r="AB10" s="128" t="s">
        <v>181</v>
      </c>
      <c r="AC10" s="128" t="s">
        <v>181</v>
      </c>
      <c r="AD10" s="128" t="s">
        <v>181</v>
      </c>
      <c r="AE10" s="128" t="s">
        <v>181</v>
      </c>
      <c r="AF10" s="128" t="s">
        <v>181</v>
      </c>
      <c r="AG10" s="128" t="s">
        <v>181</v>
      </c>
      <c r="AH10" s="128" t="s">
        <v>181</v>
      </c>
      <c r="AI10" s="128" t="s">
        <v>181</v>
      </c>
      <c r="AJ10" s="128" t="s">
        <v>181</v>
      </c>
      <c r="AK10" s="128" t="s">
        <v>181</v>
      </c>
      <c r="AL10" s="128" t="s">
        <v>181</v>
      </c>
      <c r="AM10" s="128" t="s">
        <v>181</v>
      </c>
      <c r="AN10" s="128" t="s">
        <v>181</v>
      </c>
      <c r="AO10" s="128" t="s">
        <v>181</v>
      </c>
      <c r="AP10" s="128" t="s">
        <v>181</v>
      </c>
      <c r="AQ10" s="128" t="s">
        <v>181</v>
      </c>
      <c r="AR10" s="57"/>
      <c r="AS10" s="728"/>
      <c r="AT10" s="132" t="s">
        <v>181</v>
      </c>
      <c r="AU10" s="132" t="s">
        <v>181</v>
      </c>
      <c r="AV10" s="132" t="s">
        <v>181</v>
      </c>
      <c r="AW10" s="132" t="s">
        <v>181</v>
      </c>
      <c r="AX10" s="132" t="s">
        <v>181</v>
      </c>
      <c r="AY10" s="132" t="s">
        <v>181</v>
      </c>
      <c r="AZ10" s="132" t="s">
        <v>181</v>
      </c>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32" t="s">
        <v>181</v>
      </c>
      <c r="CW10" s="127"/>
      <c r="CX10" s="127"/>
      <c r="CY10" s="127"/>
      <c r="CZ10" s="127"/>
      <c r="DA10" s="127"/>
      <c r="DB10" s="132" t="s">
        <v>181</v>
      </c>
      <c r="DC10" s="127"/>
      <c r="DD10" s="127"/>
      <c r="DE10" s="127"/>
      <c r="DF10" s="127"/>
      <c r="DG10" s="127"/>
      <c r="DH10" s="132" t="s">
        <v>181</v>
      </c>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row>
    <row r="11" spans="1:149" s="58" customFormat="1" ht="4.9000000000000004" customHeight="1">
      <c r="A11" s="55"/>
      <c r="B11" s="128"/>
      <c r="C11" s="56"/>
      <c r="D11" s="129"/>
      <c r="E11" s="97"/>
      <c r="F11" s="98"/>
      <c r="G11" s="130"/>
      <c r="H11" s="131"/>
      <c r="I11" s="56"/>
      <c r="J11" s="132"/>
      <c r="K11" s="133"/>
      <c r="L11" s="132"/>
      <c r="M11" s="127"/>
      <c r="N11" s="134"/>
      <c r="O11" s="129"/>
      <c r="P11" s="135"/>
      <c r="Q11" s="135"/>
      <c r="R11" s="127"/>
      <c r="S11" s="128"/>
      <c r="U11" s="136"/>
      <c r="V11" s="136"/>
      <c r="W11" s="127"/>
      <c r="X11" s="137"/>
      <c r="Y11" s="137"/>
      <c r="Z11" s="56"/>
      <c r="AA11" s="56"/>
      <c r="AB11" s="56"/>
      <c r="AC11" s="56"/>
      <c r="AD11" s="128"/>
      <c r="AE11" s="128"/>
      <c r="AF11" s="128"/>
      <c r="AG11" s="128"/>
      <c r="AH11" s="128"/>
      <c r="AI11" s="128"/>
      <c r="AJ11" s="128"/>
      <c r="AK11" s="128"/>
      <c r="AL11" s="128"/>
      <c r="AM11" s="128"/>
      <c r="AN11" s="128"/>
      <c r="AO11" s="128"/>
      <c r="AP11" s="128"/>
      <c r="AQ11" s="128"/>
      <c r="AR11" s="57"/>
      <c r="AS11" s="728"/>
      <c r="AT11" s="132"/>
      <c r="AU11" s="132"/>
      <c r="AV11" s="132"/>
      <c r="AW11" s="132"/>
      <c r="AX11" s="132"/>
      <c r="AY11" s="132"/>
      <c r="AZ11" s="132"/>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32"/>
      <c r="CW11" s="127"/>
      <c r="CX11" s="127"/>
      <c r="CY11" s="127"/>
      <c r="CZ11" s="127"/>
      <c r="DA11" s="127"/>
      <c r="DB11" s="132"/>
      <c r="DC11" s="127"/>
      <c r="DD11" s="127"/>
      <c r="DE11" s="127"/>
      <c r="DF11" s="127"/>
      <c r="DG11" s="127"/>
      <c r="DH11" s="132"/>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row>
    <row r="12" spans="1:149" s="58" customFormat="1" ht="20.25" customHeight="1">
      <c r="A12" s="55" t="s">
        <v>181</v>
      </c>
      <c r="B12" s="1299" t="s">
        <v>1195</v>
      </c>
      <c r="C12" s="1300"/>
      <c r="D12" s="1300"/>
      <c r="E12" s="1104">
        <f>'DetailedBudget---TXST'!E12</f>
        <v>0</v>
      </c>
      <c r="F12" s="1301"/>
      <c r="G12" s="1301"/>
      <c r="H12" s="1301"/>
      <c r="I12" s="1301"/>
      <c r="J12" s="1301"/>
      <c r="K12" s="1301"/>
      <c r="L12" s="1301"/>
      <c r="M12" s="1301"/>
      <c r="N12" s="1301"/>
      <c r="O12" s="1301"/>
      <c r="P12" s="139"/>
      <c r="Q12" s="139"/>
      <c r="R12" s="139"/>
      <c r="S12" s="139"/>
      <c r="T12" s="139"/>
      <c r="U12" s="139" t="s">
        <v>181</v>
      </c>
      <c r="V12" s="128" t="s">
        <v>181</v>
      </c>
      <c r="W12" s="128" t="s">
        <v>181</v>
      </c>
      <c r="X12" s="128" t="s">
        <v>181</v>
      </c>
      <c r="Y12" s="56" t="s">
        <v>181</v>
      </c>
      <c r="Z12" s="128" t="s">
        <v>181</v>
      </c>
      <c r="AA12" s="140" t="s">
        <v>181</v>
      </c>
      <c r="AB12" s="128" t="s">
        <v>181</v>
      </c>
      <c r="AC12" s="128" t="s">
        <v>181</v>
      </c>
      <c r="AD12" s="128" t="s">
        <v>181</v>
      </c>
      <c r="AE12" s="128" t="s">
        <v>181</v>
      </c>
      <c r="AF12" s="128" t="s">
        <v>181</v>
      </c>
      <c r="AG12" s="128" t="s">
        <v>181</v>
      </c>
      <c r="AH12" s="128" t="s">
        <v>181</v>
      </c>
      <c r="AI12" s="128" t="s">
        <v>181</v>
      </c>
      <c r="AJ12" s="128" t="s">
        <v>181</v>
      </c>
      <c r="AK12" s="128" t="s">
        <v>181</v>
      </c>
      <c r="AL12" s="128" t="s">
        <v>181</v>
      </c>
      <c r="AM12" s="128" t="s">
        <v>181</v>
      </c>
      <c r="AN12" s="128" t="s">
        <v>181</v>
      </c>
      <c r="AO12" s="128" t="s">
        <v>181</v>
      </c>
      <c r="AP12" s="128" t="s">
        <v>181</v>
      </c>
      <c r="AQ12" s="128" t="s">
        <v>181</v>
      </c>
      <c r="AR12" s="57"/>
      <c r="AS12" s="728"/>
      <c r="AT12" s="132" t="s">
        <v>181</v>
      </c>
      <c r="AU12" s="132" t="s">
        <v>181</v>
      </c>
      <c r="AV12" s="132" t="s">
        <v>181</v>
      </c>
      <c r="AW12" s="132" t="s">
        <v>181</v>
      </c>
      <c r="AX12" s="132" t="s">
        <v>181</v>
      </c>
      <c r="AY12" s="132" t="s">
        <v>181</v>
      </c>
      <c r="AZ12" s="132" t="s">
        <v>181</v>
      </c>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32" t="s">
        <v>181</v>
      </c>
      <c r="CW12" s="127"/>
      <c r="CX12" s="127"/>
      <c r="CY12" s="127"/>
      <c r="CZ12" s="127"/>
      <c r="DA12" s="127"/>
      <c r="DB12" s="132" t="s">
        <v>181</v>
      </c>
      <c r="DC12" s="127"/>
      <c r="DD12" s="127"/>
      <c r="DE12" s="127"/>
      <c r="DF12" s="127"/>
      <c r="DG12" s="127"/>
      <c r="DH12" s="132" t="s">
        <v>181</v>
      </c>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row>
    <row r="13" spans="1:149" s="58" customFormat="1" ht="4.9000000000000004" customHeight="1">
      <c r="A13" s="55"/>
      <c r="B13" s="128"/>
      <c r="C13" s="56"/>
      <c r="D13" s="129"/>
      <c r="E13" s="135"/>
      <c r="F13" s="127"/>
      <c r="G13" s="130"/>
      <c r="H13" s="131"/>
      <c r="I13" s="56"/>
      <c r="J13" s="132"/>
      <c r="K13" s="133"/>
      <c r="L13" s="132"/>
      <c r="M13" s="127"/>
      <c r="N13" s="134"/>
      <c r="O13" s="129"/>
      <c r="P13" s="135"/>
      <c r="Q13" s="135"/>
      <c r="R13" s="127"/>
      <c r="S13" s="139"/>
      <c r="T13" s="127"/>
      <c r="U13" s="146"/>
      <c r="V13" s="146"/>
      <c r="W13" s="127"/>
      <c r="X13" s="137"/>
      <c r="Y13" s="137"/>
      <c r="Z13" s="56"/>
      <c r="AA13" s="56"/>
      <c r="AB13" s="56"/>
      <c r="AC13" s="56"/>
      <c r="AD13" s="128"/>
      <c r="AE13" s="128"/>
      <c r="AF13" s="128"/>
      <c r="AG13" s="128"/>
      <c r="AH13" s="128"/>
      <c r="AI13" s="128"/>
      <c r="AJ13" s="128"/>
      <c r="AK13" s="128"/>
      <c r="AL13" s="128"/>
      <c r="AM13" s="128"/>
      <c r="AN13" s="128"/>
      <c r="AO13" s="128"/>
      <c r="AP13" s="128"/>
      <c r="AQ13" s="128"/>
      <c r="AR13" s="57"/>
      <c r="AS13" s="728"/>
      <c r="AT13" s="132"/>
      <c r="AU13" s="132"/>
      <c r="AV13" s="132"/>
      <c r="AW13" s="132"/>
      <c r="AX13" s="132"/>
      <c r="AY13" s="132"/>
      <c r="AZ13" s="132"/>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32"/>
      <c r="CW13" s="127"/>
      <c r="CX13" s="127"/>
      <c r="CY13" s="127"/>
      <c r="CZ13" s="127"/>
      <c r="DA13" s="127"/>
      <c r="DB13" s="132"/>
      <c r="DC13" s="127"/>
      <c r="DD13" s="127"/>
      <c r="DE13" s="127"/>
      <c r="DF13" s="127"/>
      <c r="DG13" s="127"/>
      <c r="DH13" s="132"/>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row>
    <row r="14" spans="1:149" s="58" customFormat="1" ht="20.25" customHeight="1">
      <c r="A14" s="55" t="s">
        <v>181</v>
      </c>
      <c r="B14" s="128" t="s">
        <v>181</v>
      </c>
      <c r="D14" s="134" t="s">
        <v>183</v>
      </c>
      <c r="E14" s="1182">
        <f>'DetailedBudget---TXST'!E14</f>
        <v>45536</v>
      </c>
      <c r="F14" s="1182"/>
      <c r="G14" s="141"/>
      <c r="H14" s="142" t="s">
        <v>184</v>
      </c>
      <c r="I14" s="1359">
        <f>'DetailedBudget---TXST'!I14</f>
        <v>45900</v>
      </c>
      <c r="J14" s="1359"/>
      <c r="K14" s="1359"/>
      <c r="L14" s="1359"/>
      <c r="M14" s="1359"/>
      <c r="N14" s="127"/>
      <c r="O14" s="127"/>
      <c r="P14" s="127"/>
      <c r="Q14" s="127"/>
      <c r="R14" s="127"/>
      <c r="S14" s="127"/>
      <c r="T14" s="1360"/>
      <c r="U14" s="1360"/>
      <c r="V14" s="1360"/>
      <c r="W14" s="1360"/>
      <c r="X14" s="1360"/>
      <c r="Y14" s="1360"/>
      <c r="Z14" s="1360"/>
      <c r="AA14" s="1360"/>
      <c r="AB14" s="1360"/>
      <c r="AC14" s="1360"/>
      <c r="AD14" s="1360"/>
      <c r="AE14" s="127"/>
      <c r="AF14" s="127"/>
      <c r="AG14" s="127"/>
      <c r="AH14" s="127"/>
      <c r="AI14" s="127"/>
      <c r="AJ14" s="127"/>
      <c r="AK14" s="127"/>
      <c r="AL14" s="127"/>
      <c r="AM14" s="128"/>
      <c r="AN14" s="128"/>
      <c r="AO14" s="128" t="s">
        <v>181</v>
      </c>
      <c r="AP14" s="128" t="s">
        <v>181</v>
      </c>
      <c r="AQ14" s="128" t="s">
        <v>181</v>
      </c>
      <c r="AR14" s="99" t="s">
        <v>181</v>
      </c>
      <c r="AS14" s="727"/>
      <c r="AT14" s="1351"/>
      <c r="AU14" s="1351"/>
      <c r="AV14" s="1351"/>
      <c r="AW14" s="1351"/>
      <c r="AX14" s="1351"/>
      <c r="AY14" s="1351"/>
      <c r="AZ14" s="1351"/>
      <c r="BA14" s="1351"/>
      <c r="BB14" s="1351"/>
      <c r="BC14" s="1351"/>
      <c r="BD14" s="1351"/>
      <c r="BE14" s="1351"/>
      <c r="BF14" s="1351"/>
      <c r="BG14" s="1351"/>
      <c r="BH14" s="1351"/>
      <c r="BI14" s="1351"/>
      <c r="BJ14" s="1351"/>
      <c r="BK14" s="1351"/>
      <c r="BL14" s="1351"/>
      <c r="BM14" s="1351"/>
      <c r="BN14" s="1351"/>
      <c r="BO14" s="1351"/>
      <c r="BP14" s="1351"/>
      <c r="BQ14" s="1351"/>
      <c r="BR14" s="1351"/>
      <c r="BS14" s="1351"/>
      <c r="BT14" s="1351"/>
      <c r="BU14" s="1351"/>
      <c r="BV14" s="1351"/>
      <c r="BW14" s="1351"/>
      <c r="BX14" s="1351"/>
      <c r="BY14" s="1351"/>
      <c r="BZ14" s="1351"/>
      <c r="CA14" s="1351"/>
      <c r="CB14" s="1351"/>
      <c r="CC14" s="1351"/>
      <c r="CD14" s="1351"/>
      <c r="CE14" s="1351"/>
      <c r="CF14" s="1351"/>
      <c r="CG14" s="1351"/>
      <c r="CH14" s="1351"/>
      <c r="CI14" s="1351"/>
      <c r="CJ14" s="1351"/>
      <c r="CK14" s="1351"/>
      <c r="CL14" s="1351"/>
      <c r="CM14" s="1351"/>
      <c r="CN14" s="1351"/>
      <c r="CO14" s="1351"/>
      <c r="CP14" s="771"/>
      <c r="CQ14" s="771"/>
      <c r="CR14" s="771"/>
      <c r="CS14" s="771"/>
      <c r="CT14" s="771"/>
      <c r="CU14" s="771"/>
      <c r="CV14" s="771"/>
      <c r="CW14" s="771"/>
      <c r="CX14" s="771"/>
      <c r="CY14" s="771"/>
      <c r="CZ14" s="771"/>
      <c r="DA14" s="771"/>
      <c r="DB14" s="771"/>
      <c r="DC14" s="771"/>
      <c r="DD14" s="771"/>
      <c r="DE14" s="771"/>
      <c r="DF14" s="771"/>
      <c r="DG14" s="771"/>
      <c r="DH14" s="771"/>
      <c r="DI14" s="771"/>
      <c r="DJ14" s="771"/>
      <c r="DK14" s="771"/>
      <c r="DL14" s="771"/>
      <c r="DM14" s="771"/>
      <c r="DN14" s="127"/>
      <c r="DO14" s="127"/>
      <c r="DP14" s="127"/>
      <c r="DQ14" s="127"/>
      <c r="DR14" s="127"/>
      <c r="DS14" s="127"/>
      <c r="DT14" s="127"/>
      <c r="DU14" s="127"/>
      <c r="DV14" s="127"/>
      <c r="DW14" s="127"/>
      <c r="DX14" s="127"/>
      <c r="DY14" s="127"/>
      <c r="DZ14" s="127"/>
      <c r="EA14" s="127"/>
      <c r="EB14" s="127"/>
      <c r="EC14" s="127"/>
      <c r="ED14" s="127"/>
      <c r="EE14" s="127"/>
      <c r="EF14" s="127"/>
      <c r="EG14" s="127"/>
      <c r="EH14" s="127"/>
      <c r="EI14" s="127"/>
      <c r="EJ14" s="127"/>
      <c r="EK14" s="127"/>
      <c r="EL14" s="127"/>
      <c r="EM14" s="127"/>
      <c r="EN14" s="127"/>
      <c r="EO14" s="127"/>
      <c r="EP14" s="127"/>
      <c r="EQ14" s="127"/>
      <c r="ER14" s="127"/>
      <c r="ES14" s="127"/>
    </row>
    <row r="15" spans="1:149" s="58" customFormat="1" ht="4.9000000000000004" customHeight="1">
      <c r="A15" s="55" t="s">
        <v>181</v>
      </c>
      <c r="B15" s="128" t="s">
        <v>181</v>
      </c>
      <c r="C15" s="56" t="s">
        <v>181</v>
      </c>
      <c r="D15" s="140" t="s">
        <v>181</v>
      </c>
      <c r="E15" s="128" t="s">
        <v>181</v>
      </c>
      <c r="F15" s="128" t="s">
        <v>181</v>
      </c>
      <c r="G15" s="128" t="s">
        <v>181</v>
      </c>
      <c r="H15" s="128" t="s">
        <v>181</v>
      </c>
      <c r="I15" s="128" t="s">
        <v>181</v>
      </c>
      <c r="J15" s="128" t="s">
        <v>181</v>
      </c>
      <c r="K15" s="128" t="s">
        <v>181</v>
      </c>
      <c r="L15" s="128" t="s">
        <v>181</v>
      </c>
      <c r="M15" s="128" t="s">
        <v>181</v>
      </c>
      <c r="N15" s="128" t="s">
        <v>181</v>
      </c>
      <c r="O15" s="128" t="s">
        <v>181</v>
      </c>
      <c r="P15" s="143" t="s">
        <v>181</v>
      </c>
      <c r="Q15" s="143" t="s">
        <v>181</v>
      </c>
      <c r="R15" s="144" t="s">
        <v>181</v>
      </c>
      <c r="S15" s="144" t="s">
        <v>181</v>
      </c>
      <c r="T15" s="144"/>
      <c r="U15" s="139" t="s">
        <v>181</v>
      </c>
      <c r="V15" s="139" t="s">
        <v>181</v>
      </c>
      <c r="W15" s="139" t="s">
        <v>181</v>
      </c>
      <c r="X15" s="139" t="s">
        <v>181</v>
      </c>
      <c r="Y15" s="132" t="s">
        <v>181</v>
      </c>
      <c r="Z15" s="128" t="s">
        <v>181</v>
      </c>
      <c r="AA15" s="140" t="s">
        <v>181</v>
      </c>
      <c r="AB15" s="128" t="s">
        <v>181</v>
      </c>
      <c r="AC15" s="128" t="s">
        <v>181</v>
      </c>
      <c r="AD15" s="128" t="s">
        <v>181</v>
      </c>
      <c r="AE15" s="128" t="s">
        <v>181</v>
      </c>
      <c r="AF15" s="128" t="s">
        <v>181</v>
      </c>
      <c r="AG15" s="128" t="s">
        <v>181</v>
      </c>
      <c r="AH15" s="128" t="s">
        <v>181</v>
      </c>
      <c r="AI15" s="128" t="s">
        <v>181</v>
      </c>
      <c r="AJ15" s="128" t="s">
        <v>181</v>
      </c>
      <c r="AK15" s="128" t="s">
        <v>181</v>
      </c>
      <c r="AL15" s="128" t="s">
        <v>181</v>
      </c>
      <c r="AM15" s="128" t="s">
        <v>181</v>
      </c>
      <c r="AN15" s="128" t="s">
        <v>181</v>
      </c>
      <c r="AO15" s="128" t="s">
        <v>181</v>
      </c>
      <c r="AP15" s="128" t="s">
        <v>181</v>
      </c>
      <c r="AQ15" s="128" t="s">
        <v>181</v>
      </c>
      <c r="AR15" s="99" t="s">
        <v>181</v>
      </c>
      <c r="AS15" s="727"/>
      <c r="AT15" s="132" t="s">
        <v>181</v>
      </c>
      <c r="AU15" s="132" t="s">
        <v>181</v>
      </c>
      <c r="AV15" s="132" t="s">
        <v>181</v>
      </c>
      <c r="AW15" s="132" t="s">
        <v>181</v>
      </c>
      <c r="AX15" s="132" t="s">
        <v>181</v>
      </c>
      <c r="AY15" s="132" t="s">
        <v>181</v>
      </c>
      <c r="AZ15" s="132" t="s">
        <v>181</v>
      </c>
      <c r="BA15" s="127"/>
      <c r="BB15" s="127"/>
      <c r="BC15" s="127"/>
      <c r="BD15" s="127"/>
      <c r="BE15" s="127"/>
      <c r="BF15" s="127"/>
      <c r="BG15" s="127"/>
      <c r="BH15" s="127"/>
      <c r="BI15" s="127"/>
      <c r="BJ15" s="127"/>
      <c r="BK15" s="127"/>
      <c r="BL15" s="127"/>
      <c r="BM15" s="127"/>
      <c r="BN15" s="127"/>
      <c r="BO15" s="127"/>
      <c r="BP15" s="127"/>
      <c r="BQ15" s="127"/>
      <c r="BR15" s="127"/>
      <c r="BS15" s="127"/>
      <c r="BT15" s="127"/>
      <c r="BU15" s="127"/>
      <c r="BV15" s="127"/>
      <c r="BW15" s="127"/>
      <c r="BX15" s="127"/>
      <c r="BY15" s="127"/>
      <c r="BZ15" s="127"/>
      <c r="CA15" s="127"/>
      <c r="CB15" s="127"/>
      <c r="CC15" s="127"/>
      <c r="CD15" s="127"/>
      <c r="CE15" s="127"/>
      <c r="CF15" s="127"/>
      <c r="CG15" s="127"/>
      <c r="CH15" s="127"/>
      <c r="CI15" s="127"/>
      <c r="CJ15" s="127"/>
      <c r="CK15" s="127"/>
      <c r="CL15" s="127"/>
      <c r="CM15" s="127"/>
      <c r="CN15" s="127"/>
      <c r="CO15" s="127"/>
      <c r="CP15" s="127"/>
      <c r="CQ15" s="127"/>
      <c r="CR15" s="127"/>
      <c r="CS15" s="127"/>
      <c r="CT15" s="127"/>
      <c r="CU15" s="127"/>
      <c r="CV15" s="132" t="s">
        <v>181</v>
      </c>
      <c r="CW15" s="127"/>
      <c r="CX15" s="127"/>
      <c r="CY15" s="127"/>
      <c r="CZ15" s="127"/>
      <c r="DA15" s="127"/>
      <c r="DB15" s="132" t="s">
        <v>181</v>
      </c>
      <c r="DC15" s="127"/>
      <c r="DD15" s="127"/>
      <c r="DE15" s="127"/>
      <c r="DF15" s="127"/>
      <c r="DG15" s="127"/>
      <c r="DH15" s="132" t="s">
        <v>181</v>
      </c>
      <c r="DI15" s="127"/>
      <c r="DJ15" s="127"/>
      <c r="DK15" s="127"/>
      <c r="DL15" s="127"/>
      <c r="DM15" s="127"/>
      <c r="DN15" s="127"/>
      <c r="DO15" s="127"/>
      <c r="DP15" s="127"/>
      <c r="DQ15" s="127"/>
      <c r="DR15" s="127"/>
      <c r="DS15" s="127"/>
      <c r="DT15" s="127"/>
      <c r="DU15" s="127"/>
      <c r="DV15" s="127"/>
      <c r="DW15" s="127"/>
      <c r="DX15" s="127"/>
      <c r="DY15" s="127"/>
      <c r="DZ15" s="127"/>
      <c r="EA15" s="127"/>
      <c r="EB15" s="127"/>
      <c r="EC15" s="127"/>
      <c r="ED15" s="127"/>
      <c r="EE15" s="127"/>
      <c r="EF15" s="127"/>
      <c r="EG15" s="127"/>
      <c r="EH15" s="127"/>
      <c r="EI15" s="127"/>
      <c r="EJ15" s="127"/>
      <c r="EK15" s="127"/>
      <c r="EL15" s="127"/>
      <c r="EM15" s="127"/>
      <c r="EN15" s="127"/>
      <c r="EO15" s="127"/>
      <c r="EP15" s="127"/>
      <c r="EQ15" s="127"/>
      <c r="ER15" s="127"/>
      <c r="ES15" s="127"/>
    </row>
    <row r="16" spans="1:149" s="58" customFormat="1" ht="20.25" customHeight="1">
      <c r="A16" s="55" t="s">
        <v>181</v>
      </c>
      <c r="B16" s="128" t="s">
        <v>181</v>
      </c>
      <c r="C16" s="56" t="s">
        <v>181</v>
      </c>
      <c r="D16" s="134" t="s">
        <v>185</v>
      </c>
      <c r="E16" s="1185" t="e">
        <f>WORKDAY('Initial Information'!E11,-3,Holidays!A:A)</f>
        <v>#NUM!</v>
      </c>
      <c r="F16" s="1186"/>
      <c r="G16" s="130"/>
      <c r="H16" s="145"/>
      <c r="I16" s="56" t="s">
        <v>181</v>
      </c>
      <c r="J16" s="132" t="s">
        <v>181</v>
      </c>
      <c r="K16" s="133"/>
      <c r="L16" s="132" t="s">
        <v>181</v>
      </c>
      <c r="M16" s="127"/>
      <c r="N16" s="134"/>
      <c r="O16" s="129"/>
      <c r="P16" s="135"/>
      <c r="Q16" s="135"/>
      <c r="R16" s="127"/>
      <c r="S16" s="139" t="s">
        <v>181</v>
      </c>
      <c r="T16" s="1352"/>
      <c r="U16" s="1353"/>
      <c r="V16" s="1353"/>
      <c r="W16" s="1353"/>
      <c r="X16" s="1353"/>
      <c r="Y16" s="1353"/>
      <c r="Z16" s="1353"/>
      <c r="AA16" s="1353"/>
      <c r="AB16" s="1353"/>
      <c r="AC16" s="56" t="s">
        <v>181</v>
      </c>
      <c r="AD16" s="128" t="s">
        <v>181</v>
      </c>
      <c r="AE16" s="128" t="s">
        <v>181</v>
      </c>
      <c r="AF16" s="128" t="s">
        <v>181</v>
      </c>
      <c r="AG16" s="128" t="s">
        <v>181</v>
      </c>
      <c r="AH16" s="128" t="s">
        <v>181</v>
      </c>
      <c r="AI16" s="128" t="s">
        <v>181</v>
      </c>
      <c r="AJ16" s="128" t="s">
        <v>181</v>
      </c>
      <c r="AK16" s="128" t="s">
        <v>181</v>
      </c>
      <c r="AL16" s="128" t="s">
        <v>181</v>
      </c>
      <c r="AM16" s="128" t="s">
        <v>181</v>
      </c>
      <c r="AN16" s="128" t="s">
        <v>181</v>
      </c>
      <c r="AO16" s="128" t="s">
        <v>181</v>
      </c>
      <c r="AP16" s="128" t="s">
        <v>181</v>
      </c>
      <c r="AQ16" s="128" t="s">
        <v>181</v>
      </c>
      <c r="AR16" s="99" t="s">
        <v>181</v>
      </c>
      <c r="AS16" s="727"/>
      <c r="AT16" s="1024"/>
      <c r="AU16" s="1024"/>
      <c r="AV16" s="1024"/>
      <c r="AW16" s="1024"/>
      <c r="AX16" s="1024"/>
      <c r="AY16" s="1024"/>
      <c r="AZ16" s="1024"/>
      <c r="BA16" s="1024"/>
      <c r="BB16" s="1024"/>
      <c r="BC16" s="1024"/>
      <c r="BD16" s="1024"/>
      <c r="BE16" s="1024"/>
      <c r="BF16" s="1024"/>
      <c r="BG16" s="1024"/>
      <c r="BH16" s="1024"/>
      <c r="BI16" s="1024"/>
      <c r="BJ16" s="1024"/>
      <c r="BK16" s="1024"/>
      <c r="BL16" s="1024"/>
      <c r="BM16" s="1024"/>
      <c r="BN16" s="1024"/>
      <c r="BO16" s="1024"/>
      <c r="BP16" s="1024"/>
      <c r="BQ16" s="1024"/>
      <c r="BR16" s="1024"/>
      <c r="BS16" s="1024"/>
      <c r="BT16" s="1024"/>
      <c r="BU16" s="1024"/>
      <c r="BV16" s="1024"/>
      <c r="BW16" s="1024"/>
      <c r="BX16" s="1024"/>
      <c r="BY16" s="1024"/>
      <c r="BZ16" s="1024"/>
      <c r="CA16" s="1024"/>
      <c r="CB16" s="1024"/>
      <c r="CC16" s="1024"/>
      <c r="CD16" s="1024"/>
      <c r="CE16" s="1024"/>
      <c r="CF16" s="1024"/>
      <c r="CG16" s="1024"/>
      <c r="CH16" s="1024"/>
      <c r="CI16" s="1024"/>
      <c r="CJ16" s="1024"/>
      <c r="CK16" s="1024"/>
      <c r="CL16" s="1024"/>
      <c r="CM16" s="1024"/>
      <c r="CN16" s="1024"/>
      <c r="CO16" s="1024"/>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127"/>
      <c r="DO16" s="127"/>
      <c r="DP16" s="127"/>
      <c r="DQ16" s="127"/>
      <c r="DR16" s="127"/>
      <c r="DS16" s="127"/>
      <c r="DT16" s="127"/>
      <c r="DU16" s="127"/>
      <c r="DV16" s="127"/>
      <c r="DW16" s="127"/>
      <c r="DX16" s="127"/>
      <c r="DY16" s="127"/>
      <c r="DZ16" s="127"/>
      <c r="EA16" s="127"/>
      <c r="EB16" s="127"/>
      <c r="EC16" s="127"/>
      <c r="ED16" s="127"/>
      <c r="EE16" s="127"/>
      <c r="EF16" s="127"/>
      <c r="EG16" s="127"/>
      <c r="EH16" s="127"/>
      <c r="EI16" s="127"/>
      <c r="EJ16" s="127"/>
      <c r="EK16" s="127"/>
      <c r="EL16" s="127"/>
      <c r="EM16" s="127"/>
      <c r="EN16" s="127"/>
      <c r="EO16" s="127"/>
      <c r="EP16" s="127"/>
      <c r="EQ16" s="127"/>
      <c r="ER16" s="127"/>
      <c r="ES16" s="127"/>
    </row>
    <row r="17" spans="1:149" s="58" customFormat="1" ht="4.9000000000000004" customHeight="1">
      <c r="A17" s="55"/>
      <c r="B17" s="128"/>
      <c r="C17" s="56"/>
      <c r="D17" s="129"/>
      <c r="E17" s="135"/>
      <c r="F17" s="127"/>
      <c r="G17" s="130"/>
      <c r="H17" s="131"/>
      <c r="I17" s="132"/>
      <c r="J17" s="132"/>
      <c r="K17" s="751"/>
      <c r="L17" s="132"/>
      <c r="M17" s="177"/>
      <c r="N17" s="134"/>
      <c r="O17" s="129"/>
      <c r="P17" s="135"/>
      <c r="Q17" s="135"/>
      <c r="R17" s="127"/>
      <c r="S17" s="139"/>
      <c r="T17" s="127"/>
      <c r="U17" s="146"/>
      <c r="V17" s="146"/>
      <c r="W17" s="127"/>
      <c r="X17" s="137"/>
      <c r="Y17" s="137"/>
      <c r="Z17" s="56"/>
      <c r="AA17" s="56"/>
      <c r="AB17" s="56"/>
      <c r="AC17" s="56"/>
      <c r="AD17" s="128"/>
      <c r="AE17" s="128"/>
      <c r="AF17" s="128"/>
      <c r="AG17" s="128"/>
      <c r="AH17" s="128"/>
      <c r="AI17" s="128"/>
      <c r="AJ17" s="128"/>
      <c r="AK17" s="128"/>
      <c r="AL17" s="128"/>
      <c r="AM17" s="128"/>
      <c r="AN17" s="128"/>
      <c r="AO17" s="128"/>
      <c r="AP17" s="128"/>
      <c r="AQ17" s="128"/>
      <c r="AR17" s="99" t="s">
        <v>181</v>
      </c>
      <c r="AS17" s="727"/>
      <c r="AT17" s="132"/>
      <c r="AU17" s="132"/>
      <c r="AV17" s="132"/>
      <c r="AW17" s="132"/>
      <c r="AX17" s="132"/>
      <c r="AY17" s="132"/>
      <c r="AZ17" s="132"/>
      <c r="BA17" s="127"/>
      <c r="BB17" s="127"/>
      <c r="BC17" s="127"/>
      <c r="BD17" s="127"/>
      <c r="BE17" s="127"/>
      <c r="BF17" s="127"/>
      <c r="BG17" s="127"/>
      <c r="BH17" s="127"/>
      <c r="BI17" s="127"/>
      <c r="BJ17" s="127"/>
      <c r="BK17" s="127"/>
      <c r="BL17" s="127"/>
      <c r="BM17" s="127"/>
      <c r="BN17" s="127"/>
      <c r="BO17" s="127"/>
      <c r="BP17" s="127"/>
      <c r="BQ17" s="127"/>
      <c r="BR17" s="127"/>
      <c r="BS17" s="127"/>
      <c r="BT17" s="127"/>
      <c r="BU17" s="127"/>
      <c r="BV17" s="127"/>
      <c r="BW17" s="127"/>
      <c r="BX17" s="127"/>
      <c r="BY17" s="127"/>
      <c r="BZ17" s="127"/>
      <c r="CA17" s="127"/>
      <c r="CB17" s="127"/>
      <c r="CC17" s="127"/>
      <c r="CD17" s="127"/>
      <c r="CE17" s="127"/>
      <c r="CF17" s="127"/>
      <c r="CG17" s="127"/>
      <c r="CH17" s="127"/>
      <c r="CI17" s="127"/>
      <c r="CJ17" s="127"/>
      <c r="CK17" s="127"/>
      <c r="CL17" s="127"/>
      <c r="CM17" s="127"/>
      <c r="CN17" s="127"/>
      <c r="CO17" s="127"/>
      <c r="CP17" s="127"/>
      <c r="CQ17" s="127"/>
      <c r="CR17" s="127"/>
      <c r="CS17" s="127"/>
      <c r="CT17" s="127"/>
      <c r="CU17" s="127"/>
      <c r="CV17" s="132"/>
      <c r="CW17" s="127"/>
      <c r="CX17" s="127"/>
      <c r="CY17" s="127"/>
      <c r="CZ17" s="127"/>
      <c r="DA17" s="127"/>
      <c r="DB17" s="132"/>
      <c r="DC17" s="127"/>
      <c r="DD17" s="127"/>
      <c r="DE17" s="127"/>
      <c r="DF17" s="127"/>
      <c r="DG17" s="127"/>
      <c r="DH17" s="132"/>
      <c r="DI17" s="127"/>
      <c r="DJ17" s="127"/>
      <c r="DK17" s="127"/>
      <c r="DL17" s="127"/>
      <c r="DM17" s="127"/>
      <c r="DN17" s="127"/>
      <c r="DO17" s="127"/>
      <c r="DP17" s="127"/>
      <c r="DQ17" s="127"/>
      <c r="DR17" s="127"/>
      <c r="DS17" s="127"/>
      <c r="DT17" s="127"/>
      <c r="DU17" s="127"/>
      <c r="DV17" s="127"/>
      <c r="DW17" s="127"/>
      <c r="DX17" s="127"/>
      <c r="DY17" s="127"/>
      <c r="DZ17" s="127"/>
      <c r="EA17" s="127"/>
      <c r="EB17" s="127"/>
      <c r="EC17" s="127"/>
      <c r="ED17" s="127"/>
      <c r="EE17" s="127"/>
      <c r="EF17" s="127"/>
      <c r="EG17" s="127"/>
      <c r="EH17" s="127"/>
      <c r="EI17" s="127"/>
      <c r="EJ17" s="127"/>
      <c r="EK17" s="127"/>
      <c r="EL17" s="127"/>
      <c r="EM17" s="127"/>
      <c r="EN17" s="127"/>
      <c r="EO17" s="127"/>
      <c r="EP17" s="127"/>
      <c r="EQ17" s="127"/>
      <c r="ER17" s="127"/>
      <c r="ES17" s="127"/>
    </row>
    <row r="18" spans="1:149" s="58" customFormat="1" ht="20.25" customHeight="1">
      <c r="A18" s="55"/>
      <c r="B18" s="128"/>
      <c r="C18" s="56"/>
      <c r="D18" s="134" t="s">
        <v>1115</v>
      </c>
      <c r="E18" s="1354">
        <v>0.26</v>
      </c>
      <c r="F18" s="1355"/>
      <c r="G18" s="148"/>
      <c r="H18" s="1356"/>
      <c r="I18" s="1357"/>
      <c r="J18" s="1357"/>
      <c r="K18" s="751"/>
      <c r="L18" s="177"/>
      <c r="M18" s="177"/>
      <c r="N18" s="134"/>
      <c r="O18" s="134"/>
      <c r="P18" s="148"/>
      <c r="Q18" s="148"/>
      <c r="R18" s="130"/>
      <c r="S18" s="139"/>
      <c r="T18" s="149"/>
      <c r="U18" s="149"/>
      <c r="V18" s="149"/>
      <c r="W18" s="130"/>
      <c r="X18" s="130"/>
      <c r="Y18" s="130"/>
      <c r="Z18" s="56"/>
      <c r="AA18" s="56"/>
      <c r="AB18" s="56"/>
      <c r="AC18" s="56"/>
      <c r="AD18" s="128"/>
      <c r="AE18" s="128"/>
      <c r="AF18" s="128"/>
      <c r="AG18" s="128"/>
      <c r="AH18" s="128"/>
      <c r="AI18" s="128"/>
      <c r="AJ18" s="128"/>
      <c r="AK18" s="128"/>
      <c r="AL18" s="128"/>
      <c r="AM18" s="128"/>
      <c r="AN18" s="128"/>
      <c r="AO18" s="128"/>
      <c r="AP18" s="128"/>
      <c r="AQ18" s="128"/>
      <c r="AR18" s="99" t="s">
        <v>181</v>
      </c>
      <c r="AS18" s="727"/>
      <c r="AT18" s="127"/>
      <c r="AU18" s="127"/>
      <c r="AV18" s="127"/>
      <c r="AW18" s="127"/>
      <c r="AX18" s="127"/>
      <c r="AY18" s="127"/>
      <c r="AZ18" s="127"/>
      <c r="BA18" s="127"/>
      <c r="BB18" s="127"/>
      <c r="BC18" s="127"/>
      <c r="BD18" s="127"/>
      <c r="BE18" s="127"/>
      <c r="BF18" s="127"/>
      <c r="BG18" s="127"/>
      <c r="BH18" s="127"/>
      <c r="BI18" s="127"/>
      <c r="BJ18" s="127"/>
      <c r="BK18" s="127"/>
      <c r="BL18" s="127"/>
      <c r="BM18" s="127"/>
      <c r="BN18" s="127"/>
      <c r="BO18" s="127"/>
      <c r="BP18" s="127"/>
      <c r="BQ18" s="127"/>
      <c r="BR18" s="127"/>
      <c r="BS18" s="127"/>
      <c r="BT18" s="127"/>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c r="EJ18" s="127"/>
      <c r="EK18" s="127"/>
      <c r="EL18" s="127"/>
      <c r="EM18" s="127"/>
      <c r="EN18" s="127"/>
      <c r="EO18" s="127"/>
      <c r="EP18" s="127"/>
      <c r="EQ18" s="127"/>
      <c r="ER18" s="127"/>
      <c r="ES18" s="127"/>
    </row>
    <row r="19" spans="1:149" s="58" customFormat="1" ht="4.9000000000000004" customHeight="1">
      <c r="A19" s="55"/>
      <c r="B19" s="128"/>
      <c r="C19" s="56"/>
      <c r="D19" s="129"/>
      <c r="E19" s="135"/>
      <c r="F19" s="127"/>
      <c r="G19" s="130"/>
      <c r="H19" s="131"/>
      <c r="I19" s="132"/>
      <c r="J19" s="132"/>
      <c r="K19" s="751"/>
      <c r="L19" s="132"/>
      <c r="M19" s="177"/>
      <c r="N19" s="134"/>
      <c r="O19" s="129"/>
      <c r="P19" s="135"/>
      <c r="Q19" s="135"/>
      <c r="R19" s="127"/>
      <c r="S19" s="139"/>
      <c r="T19" s="127"/>
      <c r="U19" s="146"/>
      <c r="V19" s="146"/>
      <c r="W19" s="127"/>
      <c r="X19" s="137"/>
      <c r="Y19" s="137"/>
      <c r="Z19" s="56"/>
      <c r="AA19" s="56"/>
      <c r="AB19" s="56"/>
      <c r="AC19" s="56"/>
      <c r="AD19" s="128"/>
      <c r="AE19" s="128"/>
      <c r="AF19" s="128"/>
      <c r="AG19" s="128"/>
      <c r="AH19" s="128"/>
      <c r="AI19" s="128"/>
      <c r="AJ19" s="128"/>
      <c r="AK19" s="128"/>
      <c r="AL19" s="128"/>
      <c r="AM19" s="128"/>
      <c r="AN19" s="128"/>
      <c r="AO19" s="128"/>
      <c r="AP19" s="128"/>
      <c r="AQ19" s="128"/>
      <c r="AR19" s="57"/>
      <c r="AS19" s="729"/>
      <c r="AT19" s="127"/>
      <c r="AU19" s="127"/>
      <c r="AV19" s="127"/>
      <c r="AW19" s="127"/>
      <c r="AX19" s="127"/>
      <c r="AY19" s="127"/>
      <c r="AZ19" s="127"/>
      <c r="BA19" s="127"/>
      <c r="BB19" s="127"/>
      <c r="BC19" s="127"/>
      <c r="BD19" s="127"/>
      <c r="BE19" s="127"/>
      <c r="BF19" s="127"/>
      <c r="BG19" s="127"/>
      <c r="BH19" s="127"/>
      <c r="BI19" s="127"/>
      <c r="BJ19" s="127"/>
      <c r="BK19" s="127"/>
      <c r="BL19" s="127"/>
      <c r="BM19" s="127"/>
      <c r="BN19" s="127"/>
      <c r="BO19" s="127"/>
      <c r="BP19" s="127"/>
      <c r="BQ19" s="127"/>
      <c r="BR19" s="127"/>
      <c r="BS19" s="127"/>
      <c r="BT19" s="127"/>
      <c r="BU19" s="127"/>
      <c r="BV19" s="127"/>
      <c r="BW19" s="127"/>
      <c r="BX19" s="127"/>
      <c r="BY19" s="127"/>
      <c r="BZ19" s="127"/>
      <c r="CA19" s="127"/>
      <c r="CB19" s="127"/>
      <c r="CC19" s="127"/>
      <c r="CD19" s="127"/>
      <c r="CE19" s="127"/>
      <c r="CF19" s="127"/>
      <c r="CG19" s="127"/>
      <c r="CH19" s="127"/>
      <c r="CI19" s="127"/>
      <c r="CJ19" s="127"/>
      <c r="CK19" s="127"/>
      <c r="CL19" s="127"/>
      <c r="CM19" s="127"/>
      <c r="CN19" s="127"/>
      <c r="CO19" s="127"/>
      <c r="CP19" s="127"/>
      <c r="CQ19" s="127"/>
      <c r="CR19" s="127"/>
      <c r="CS19" s="127"/>
      <c r="CT19" s="127"/>
      <c r="CU19" s="127"/>
      <c r="CV19" s="127"/>
      <c r="CW19" s="127"/>
      <c r="CX19" s="127"/>
      <c r="CY19" s="127"/>
      <c r="CZ19" s="127"/>
      <c r="DA19" s="127"/>
      <c r="DB19" s="127"/>
      <c r="DC19" s="127"/>
      <c r="DD19" s="127"/>
      <c r="DE19" s="127"/>
      <c r="DF19" s="127"/>
      <c r="DG19" s="127"/>
      <c r="DH19" s="127"/>
      <c r="DI19" s="127"/>
      <c r="DJ19" s="127"/>
      <c r="DK19" s="127"/>
      <c r="DL19" s="127"/>
      <c r="DM19" s="127"/>
      <c r="DN19" s="127"/>
      <c r="DO19" s="127"/>
      <c r="DP19" s="127"/>
      <c r="DQ19" s="127"/>
      <c r="DR19" s="127"/>
      <c r="DS19" s="127"/>
      <c r="DT19" s="127"/>
      <c r="DU19" s="127"/>
      <c r="DV19" s="127"/>
      <c r="DW19" s="127"/>
      <c r="DX19" s="127"/>
      <c r="DY19" s="127"/>
      <c r="DZ19" s="127"/>
      <c r="EA19" s="127"/>
      <c r="EB19" s="127"/>
      <c r="EC19" s="127"/>
      <c r="ED19" s="127"/>
      <c r="EE19" s="127"/>
      <c r="EF19" s="127"/>
      <c r="EG19" s="127"/>
      <c r="EH19" s="127"/>
      <c r="EI19" s="127"/>
      <c r="EJ19" s="127"/>
      <c r="EK19" s="127"/>
      <c r="EL19" s="127"/>
      <c r="EM19" s="127"/>
      <c r="EN19" s="127"/>
      <c r="EO19" s="127"/>
      <c r="EP19" s="127"/>
      <c r="EQ19" s="127"/>
      <c r="ER19" s="127"/>
      <c r="ES19" s="127"/>
    </row>
    <row r="20" spans="1:149" s="58" customFormat="1" ht="20.25" customHeight="1">
      <c r="A20" s="55"/>
      <c r="B20" s="1358" t="s">
        <v>1083</v>
      </c>
      <c r="C20" s="993"/>
      <c r="D20" s="993"/>
      <c r="E20" s="1134" t="e">
        <f ca="1">WORKDAY('Initial Information'!E12, -5, Holidays!A:A)</f>
        <v>#NUM!</v>
      </c>
      <c r="F20" s="1135"/>
      <c r="G20" s="148"/>
      <c r="H20" s="149"/>
      <c r="I20" s="752"/>
      <c r="J20" s="752"/>
      <c r="K20" s="751"/>
      <c r="L20" s="749"/>
      <c r="M20" s="750"/>
      <c r="N20" s="134"/>
      <c r="O20" s="134"/>
      <c r="P20" s="148"/>
      <c r="Q20" s="148"/>
      <c r="R20" s="130"/>
      <c r="S20" s="139"/>
      <c r="T20" s="149"/>
      <c r="U20" s="149"/>
      <c r="V20" s="149"/>
      <c r="W20" s="130"/>
      <c r="X20" s="130"/>
      <c r="Y20" s="130"/>
      <c r="Z20" s="56"/>
      <c r="AA20" s="56"/>
      <c r="AB20" s="56"/>
      <c r="AC20" s="56"/>
      <c r="AD20" s="128"/>
      <c r="AE20" s="128"/>
      <c r="AF20" s="128"/>
      <c r="AG20" s="128"/>
      <c r="AH20" s="128"/>
      <c r="AI20" s="128"/>
      <c r="AJ20" s="128"/>
      <c r="AK20" s="128"/>
      <c r="AL20" s="128"/>
      <c r="AM20" s="128"/>
      <c r="AN20" s="128"/>
      <c r="AO20" s="128"/>
      <c r="AP20" s="128"/>
      <c r="AQ20" s="128"/>
      <c r="AR20" s="57"/>
      <c r="AS20" s="729"/>
      <c r="AT20" s="127"/>
      <c r="AU20" s="127"/>
      <c r="AV20" s="127"/>
      <c r="AW20" s="127"/>
      <c r="AX20" s="127"/>
      <c r="AY20" s="127"/>
      <c r="AZ20" s="127"/>
      <c r="BA20" s="127"/>
      <c r="BB20" s="127"/>
      <c r="BC20" s="127"/>
      <c r="BD20" s="127"/>
      <c r="BE20" s="127"/>
      <c r="BF20" s="127"/>
      <c r="BG20" s="127"/>
      <c r="BH20" s="127"/>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27"/>
      <c r="CF20" s="127"/>
      <c r="CG20" s="127"/>
      <c r="CH20" s="127"/>
      <c r="CI20" s="127"/>
      <c r="CJ20" s="127"/>
      <c r="CK20" s="127"/>
      <c r="CL20" s="127"/>
      <c r="CM20" s="127"/>
      <c r="CN20" s="127"/>
      <c r="CO20" s="127"/>
      <c r="CP20" s="127"/>
      <c r="CQ20" s="127"/>
      <c r="CR20" s="127"/>
      <c r="CS20" s="127"/>
      <c r="CT20" s="127"/>
      <c r="CU20" s="127"/>
      <c r="CV20" s="127"/>
      <c r="CW20" s="127"/>
      <c r="CX20" s="127"/>
      <c r="CY20" s="127"/>
      <c r="CZ20" s="127"/>
      <c r="DA20" s="127"/>
      <c r="DB20" s="127"/>
      <c r="DC20" s="127"/>
      <c r="DD20" s="127"/>
      <c r="DE20" s="127"/>
      <c r="DF20" s="127"/>
      <c r="DG20" s="127"/>
      <c r="DH20" s="127"/>
      <c r="DI20" s="127"/>
      <c r="DJ20" s="127"/>
      <c r="DK20" s="127"/>
      <c r="DL20" s="127"/>
      <c r="DM20" s="127"/>
      <c r="DN20" s="127"/>
      <c r="DO20" s="127"/>
      <c r="DP20" s="127"/>
      <c r="DQ20" s="127"/>
      <c r="DR20" s="127"/>
      <c r="DS20" s="127"/>
      <c r="DT20" s="127"/>
      <c r="DU20" s="127"/>
      <c r="DV20" s="127"/>
      <c r="DW20" s="127"/>
      <c r="DX20" s="127"/>
      <c r="DY20" s="127"/>
      <c r="DZ20" s="127"/>
      <c r="EA20" s="127"/>
      <c r="EB20" s="127"/>
      <c r="EC20" s="127"/>
      <c r="ED20" s="127"/>
      <c r="EE20" s="127"/>
      <c r="EF20" s="127"/>
      <c r="EG20" s="127"/>
      <c r="EH20" s="127"/>
      <c r="EI20" s="127"/>
      <c r="EJ20" s="127"/>
      <c r="EK20" s="127"/>
      <c r="EL20" s="127"/>
      <c r="EM20" s="127"/>
      <c r="EN20" s="127"/>
      <c r="EO20" s="127"/>
      <c r="EP20" s="127"/>
      <c r="EQ20" s="127"/>
      <c r="ER20" s="127"/>
      <c r="ES20" s="127"/>
    </row>
    <row r="21" spans="1:149" s="58" customFormat="1" ht="4.9000000000000004" customHeight="1">
      <c r="A21" s="55"/>
      <c r="B21" s="128"/>
      <c r="C21" s="56"/>
      <c r="D21" s="129"/>
      <c r="E21" s="135"/>
      <c r="F21" s="127"/>
      <c r="G21" s="130"/>
      <c r="H21" s="131"/>
      <c r="I21" s="132"/>
      <c r="J21" s="132"/>
      <c r="K21" s="751"/>
      <c r="L21" s="132"/>
      <c r="M21" s="177"/>
      <c r="N21" s="134"/>
      <c r="O21" s="129"/>
      <c r="P21" s="135"/>
      <c r="Q21" s="135"/>
      <c r="R21" s="127"/>
      <c r="S21" s="139"/>
      <c r="T21" s="127"/>
      <c r="U21" s="146"/>
      <c r="V21" s="146"/>
      <c r="W21" s="127"/>
      <c r="X21" s="137"/>
      <c r="Y21" s="137"/>
      <c r="Z21" s="56"/>
      <c r="AA21" s="56"/>
      <c r="AB21" s="56"/>
      <c r="AC21" s="56"/>
      <c r="AD21" s="128"/>
      <c r="AE21" s="128"/>
      <c r="AF21" s="128"/>
      <c r="AG21" s="128"/>
      <c r="AH21" s="128"/>
      <c r="AI21" s="128"/>
      <c r="AJ21" s="128"/>
      <c r="AK21" s="128"/>
      <c r="AL21" s="128"/>
      <c r="AM21" s="128"/>
      <c r="AN21" s="128"/>
      <c r="AO21" s="128"/>
      <c r="AP21" s="128"/>
      <c r="AQ21" s="128"/>
      <c r="AR21" s="57"/>
      <c r="AS21" s="729"/>
      <c r="AT21" s="1324" t="s">
        <v>115</v>
      </c>
      <c r="AU21" s="1325"/>
      <c r="AV21" s="1325"/>
      <c r="AW21" s="1325"/>
      <c r="AX21" s="1325"/>
      <c r="AY21" s="1326"/>
      <c r="AZ21" s="1031" t="s">
        <v>106</v>
      </c>
      <c r="BA21" s="1330"/>
      <c r="BB21" s="1330"/>
      <c r="BC21" s="1330"/>
      <c r="BD21" s="1330"/>
      <c r="BE21" s="1331"/>
      <c r="BF21" s="1032" t="s">
        <v>107</v>
      </c>
      <c r="BG21" s="1033"/>
      <c r="BH21" s="1033"/>
      <c r="BI21" s="1033"/>
      <c r="BJ21" s="1033"/>
      <c r="BK21" s="1034"/>
      <c r="BL21" s="1337" t="s">
        <v>108</v>
      </c>
      <c r="BM21" s="1338"/>
      <c r="BN21" s="1338"/>
      <c r="BO21" s="1338"/>
      <c r="BP21" s="1338"/>
      <c r="BQ21" s="1339"/>
      <c r="BR21" s="1055" t="s">
        <v>109</v>
      </c>
      <c r="BS21" s="1056"/>
      <c r="BT21" s="1056"/>
      <c r="BU21" s="1056"/>
      <c r="BV21" s="1056"/>
      <c r="BW21" s="1057"/>
      <c r="BX21" s="1061" t="s">
        <v>1206</v>
      </c>
      <c r="BY21" s="1062"/>
      <c r="BZ21" s="1062"/>
      <c r="CA21" s="1062"/>
      <c r="CB21" s="1062"/>
      <c r="CC21" s="1063"/>
      <c r="CD21" s="1055" t="s">
        <v>1207</v>
      </c>
      <c r="CE21" s="1056"/>
      <c r="CF21" s="1056"/>
      <c r="CG21" s="1056"/>
      <c r="CH21" s="1056"/>
      <c r="CI21" s="1057"/>
      <c r="CJ21" s="1044" t="s">
        <v>386</v>
      </c>
      <c r="CK21" s="1045"/>
      <c r="CL21" s="1045"/>
      <c r="CM21" s="1045"/>
      <c r="CN21" s="1045"/>
      <c r="CO21" s="1046"/>
      <c r="CP21" s="1162" t="s">
        <v>1058</v>
      </c>
      <c r="CQ21" s="1163"/>
      <c r="CR21" s="1163"/>
      <c r="CS21" s="1163"/>
      <c r="CT21" s="1163"/>
      <c r="CU21" s="1164"/>
      <c r="CV21" s="1308" t="s">
        <v>1059</v>
      </c>
      <c r="CW21" s="1309"/>
      <c r="CX21" s="1309"/>
      <c r="CY21" s="1309"/>
      <c r="CZ21" s="1309"/>
      <c r="DA21" s="1310"/>
      <c r="DB21" s="1190" t="s">
        <v>1060</v>
      </c>
      <c r="DC21" s="1191"/>
      <c r="DD21" s="1191"/>
      <c r="DE21" s="1191"/>
      <c r="DF21" s="1191"/>
      <c r="DG21" s="1192"/>
      <c r="DH21" s="1317" t="s">
        <v>388</v>
      </c>
      <c r="DI21" s="1318"/>
      <c r="DJ21" s="1318"/>
      <c r="DK21" s="1318"/>
      <c r="DL21" s="1318"/>
      <c r="DM21" s="1319"/>
      <c r="DN21" s="127"/>
      <c r="DO21" s="127"/>
      <c r="DP21" s="127"/>
      <c r="DQ21" s="127"/>
      <c r="DR21" s="127"/>
      <c r="DS21" s="127"/>
      <c r="DT21" s="127"/>
      <c r="DU21" s="127"/>
      <c r="DV21" s="127"/>
      <c r="DW21" s="127"/>
      <c r="DX21" s="127"/>
      <c r="DY21" s="127"/>
      <c r="DZ21" s="127"/>
      <c r="EA21" s="127"/>
      <c r="EB21" s="127"/>
      <c r="EC21" s="127"/>
      <c r="ED21" s="127"/>
      <c r="EE21" s="127"/>
      <c r="EF21" s="127"/>
      <c r="EG21" s="127"/>
      <c r="EH21" s="127"/>
      <c r="EI21" s="127"/>
      <c r="EJ21" s="127"/>
      <c r="EK21" s="127"/>
      <c r="EL21" s="127"/>
      <c r="EM21" s="127"/>
      <c r="EN21" s="127"/>
      <c r="EO21" s="127"/>
      <c r="EP21" s="127"/>
      <c r="EQ21" s="127"/>
      <c r="ER21" s="127"/>
      <c r="ES21" s="127"/>
    </row>
    <row r="22" spans="1:149" s="58" customFormat="1" ht="20.25" customHeight="1">
      <c r="A22" s="55"/>
      <c r="B22" s="128"/>
      <c r="C22" s="56"/>
      <c r="D22" s="147"/>
      <c r="E22" s="150"/>
      <c r="F22" s="151"/>
      <c r="G22" s="148"/>
      <c r="H22" s="148"/>
      <c r="I22" s="56"/>
      <c r="J22" s="132"/>
      <c r="K22" s="133"/>
      <c r="L22" s="132"/>
      <c r="M22" s="1350" t="s">
        <v>0</v>
      </c>
      <c r="N22" s="1350"/>
      <c r="O22" s="1350"/>
      <c r="P22" s="56" t="s">
        <v>181</v>
      </c>
      <c r="Q22" s="56" t="s">
        <v>181</v>
      </c>
      <c r="R22" s="1350" t="s">
        <v>1</v>
      </c>
      <c r="S22" s="1350"/>
      <c r="T22" s="1350"/>
      <c r="U22" s="56" t="s">
        <v>181</v>
      </c>
      <c r="V22" s="56" t="s">
        <v>181</v>
      </c>
      <c r="W22" s="1350" t="s">
        <v>2</v>
      </c>
      <c r="X22" s="1350"/>
      <c r="Y22" s="1350"/>
      <c r="Z22" s="59" t="s">
        <v>181</v>
      </c>
      <c r="AA22" s="59" t="s">
        <v>181</v>
      </c>
      <c r="AB22" s="1350" t="s">
        <v>3</v>
      </c>
      <c r="AC22" s="1350"/>
      <c r="AD22" s="1350"/>
      <c r="AE22" s="59" t="s">
        <v>181</v>
      </c>
      <c r="AF22" s="59" t="s">
        <v>181</v>
      </c>
      <c r="AG22" s="1350" t="s">
        <v>4</v>
      </c>
      <c r="AH22" s="1350"/>
      <c r="AI22" s="1350"/>
      <c r="AJ22" s="59" t="s">
        <v>181</v>
      </c>
      <c r="AK22" s="59" t="s">
        <v>181</v>
      </c>
      <c r="AL22" s="1350" t="s">
        <v>187</v>
      </c>
      <c r="AM22" s="1350"/>
      <c r="AN22" s="1350"/>
      <c r="AO22" s="56" t="s">
        <v>181</v>
      </c>
      <c r="AP22" s="56" t="s">
        <v>181</v>
      </c>
      <c r="AQ22" s="1051" t="s">
        <v>281</v>
      </c>
      <c r="AR22" s="60" t="s">
        <v>181</v>
      </c>
      <c r="AS22" s="729"/>
      <c r="AT22" s="1327"/>
      <c r="AU22" s="1328"/>
      <c r="AV22" s="1328"/>
      <c r="AW22" s="1328"/>
      <c r="AX22" s="1328"/>
      <c r="AY22" s="1329"/>
      <c r="AZ22" s="1332"/>
      <c r="BA22" s="1333"/>
      <c r="BB22" s="1333"/>
      <c r="BC22" s="1333"/>
      <c r="BD22" s="1333"/>
      <c r="BE22" s="1334"/>
      <c r="BF22" s="1335"/>
      <c r="BG22" s="1252"/>
      <c r="BH22" s="1252"/>
      <c r="BI22" s="1252"/>
      <c r="BJ22" s="1252"/>
      <c r="BK22" s="1336"/>
      <c r="BL22" s="1340"/>
      <c r="BM22" s="1341"/>
      <c r="BN22" s="1341"/>
      <c r="BO22" s="1341"/>
      <c r="BP22" s="1341"/>
      <c r="BQ22" s="1342"/>
      <c r="BR22" s="1343"/>
      <c r="BS22" s="1248"/>
      <c r="BT22" s="1248"/>
      <c r="BU22" s="1248"/>
      <c r="BV22" s="1248"/>
      <c r="BW22" s="1344"/>
      <c r="BX22" s="1345"/>
      <c r="BY22" s="1250"/>
      <c r="BZ22" s="1250"/>
      <c r="CA22" s="1250"/>
      <c r="CB22" s="1250"/>
      <c r="CC22" s="1346"/>
      <c r="CD22" s="1343"/>
      <c r="CE22" s="1248"/>
      <c r="CF22" s="1248"/>
      <c r="CG22" s="1248"/>
      <c r="CH22" s="1248"/>
      <c r="CI22" s="1344"/>
      <c r="CJ22" s="1302"/>
      <c r="CK22" s="1303"/>
      <c r="CL22" s="1303"/>
      <c r="CM22" s="1303"/>
      <c r="CN22" s="1303"/>
      <c r="CO22" s="1304"/>
      <c r="CP22" s="1305"/>
      <c r="CQ22" s="1306"/>
      <c r="CR22" s="1306"/>
      <c r="CS22" s="1306"/>
      <c r="CT22" s="1306"/>
      <c r="CU22" s="1307"/>
      <c r="CV22" s="1311"/>
      <c r="CW22" s="1312"/>
      <c r="CX22" s="1312"/>
      <c r="CY22" s="1312"/>
      <c r="CZ22" s="1312"/>
      <c r="DA22" s="1313"/>
      <c r="DB22" s="1314"/>
      <c r="DC22" s="1315"/>
      <c r="DD22" s="1315"/>
      <c r="DE22" s="1315"/>
      <c r="DF22" s="1315"/>
      <c r="DG22" s="1316"/>
      <c r="DH22" s="1320"/>
      <c r="DI22" s="1321"/>
      <c r="DJ22" s="1321"/>
      <c r="DK22" s="1321"/>
      <c r="DL22" s="1321"/>
      <c r="DM22" s="1322"/>
      <c r="DN22" s="127"/>
      <c r="DO22" s="127"/>
      <c r="DP22" s="127"/>
      <c r="DQ22" s="127"/>
      <c r="DR22" s="127"/>
      <c r="DS22" s="127"/>
      <c r="DT22" s="127"/>
      <c r="DU22" s="127"/>
      <c r="DV22" s="127"/>
      <c r="DW22" s="127"/>
      <c r="DX22" s="127"/>
      <c r="DY22" s="127"/>
      <c r="DZ22" s="127"/>
      <c r="EA22" s="127"/>
      <c r="EB22" s="127"/>
      <c r="EC22" s="127"/>
      <c r="ED22" s="127"/>
      <c r="EE22" s="127"/>
      <c r="EF22" s="127"/>
      <c r="EG22" s="127"/>
      <c r="EH22" s="127"/>
      <c r="EI22" s="127"/>
      <c r="EJ22" s="127"/>
      <c r="EK22" s="127"/>
      <c r="EL22" s="127"/>
      <c r="EM22" s="127"/>
      <c r="EN22" s="127"/>
      <c r="EO22" s="127"/>
      <c r="EP22" s="127"/>
      <c r="EQ22" s="127"/>
      <c r="ER22" s="127"/>
      <c r="ES22" s="127"/>
    </row>
    <row r="23" spans="1:149" s="58" customFormat="1" ht="20.25" customHeight="1" thickBot="1">
      <c r="A23" s="61" t="s">
        <v>181</v>
      </c>
      <c r="B23" s="62" t="s">
        <v>181</v>
      </c>
      <c r="C23" s="62" t="s">
        <v>181</v>
      </c>
      <c r="D23" s="62" t="s">
        <v>181</v>
      </c>
      <c r="E23" s="62" t="s">
        <v>181</v>
      </c>
      <c r="F23" s="62" t="s">
        <v>181</v>
      </c>
      <c r="G23" s="62" t="s">
        <v>181</v>
      </c>
      <c r="H23" s="62" t="s">
        <v>181</v>
      </c>
      <c r="I23" s="62" t="s">
        <v>181</v>
      </c>
      <c r="J23" s="62" t="s">
        <v>181</v>
      </c>
      <c r="K23" s="62" t="s">
        <v>181</v>
      </c>
      <c r="L23" s="62" t="s">
        <v>181</v>
      </c>
      <c r="M23" s="63">
        <f>'DetailedBudget---TXST'!M20</f>
        <v>45536</v>
      </c>
      <c r="N23" s="64" t="s">
        <v>237</v>
      </c>
      <c r="O23" s="65">
        <f>'DetailedBudget---TXST'!O20</f>
        <v>45900</v>
      </c>
      <c r="P23" s="66" t="s">
        <v>181</v>
      </c>
      <c r="Q23" s="66" t="s">
        <v>181</v>
      </c>
      <c r="R23" s="63">
        <f>'DetailedBudget---TXST'!R20</f>
        <v>45901</v>
      </c>
      <c r="S23" s="64" t="s">
        <v>237</v>
      </c>
      <c r="T23" s="65">
        <f>'DetailedBudget---TXST'!T20</f>
        <v>46265</v>
      </c>
      <c r="U23" s="66" t="s">
        <v>181</v>
      </c>
      <c r="V23" s="66" t="s">
        <v>181</v>
      </c>
      <c r="W23" s="63">
        <f>'DetailedBudget---TXST'!W20</f>
        <v>46266</v>
      </c>
      <c r="X23" s="64" t="s">
        <v>237</v>
      </c>
      <c r="Y23" s="65">
        <f>'DetailedBudget---TXST'!Y20</f>
        <v>46630</v>
      </c>
      <c r="Z23" s="66" t="s">
        <v>181</v>
      </c>
      <c r="AA23" s="66" t="s">
        <v>181</v>
      </c>
      <c r="AB23" s="63">
        <f>'DetailedBudget---TXST'!AB20</f>
        <v>46631</v>
      </c>
      <c r="AC23" s="64" t="s">
        <v>237</v>
      </c>
      <c r="AD23" s="65">
        <f>'DetailedBudget---TXST'!AD20</f>
        <v>46996</v>
      </c>
      <c r="AE23" s="66" t="s">
        <v>181</v>
      </c>
      <c r="AF23" s="66" t="s">
        <v>181</v>
      </c>
      <c r="AG23" s="63">
        <f>'DetailedBudget---TXST'!AG20</f>
        <v>46997</v>
      </c>
      <c r="AH23" s="64" t="s">
        <v>237</v>
      </c>
      <c r="AI23" s="65">
        <f>'DetailedBudget---TXST'!AI20</f>
        <v>47361</v>
      </c>
      <c r="AJ23" s="66" t="s">
        <v>181</v>
      </c>
      <c r="AK23" s="66" t="s">
        <v>181</v>
      </c>
      <c r="AL23" s="63">
        <f>'DetailedBudget---TXST'!AL20</f>
        <v>47362</v>
      </c>
      <c r="AM23" s="64" t="s">
        <v>237</v>
      </c>
      <c r="AN23" s="65">
        <f>'DetailedBudget---TXST'!AN20</f>
        <v>47726</v>
      </c>
      <c r="AO23" s="62" t="s">
        <v>181</v>
      </c>
      <c r="AP23" s="62" t="s">
        <v>181</v>
      </c>
      <c r="AQ23" s="1052"/>
      <c r="AR23" s="67" t="s">
        <v>181</v>
      </c>
      <c r="AS23" s="729"/>
      <c r="AT23" s="754" t="str">
        <f>M22</f>
        <v>Year 1</v>
      </c>
      <c r="AU23" s="754" t="str">
        <f>R22</f>
        <v>Year 2</v>
      </c>
      <c r="AV23" s="754" t="str">
        <f>W22</f>
        <v>Year 3</v>
      </c>
      <c r="AW23" s="754" t="str">
        <f>AB22</f>
        <v>Year 4</v>
      </c>
      <c r="AX23" s="754" t="str">
        <f>AG22</f>
        <v>Year 5</v>
      </c>
      <c r="AY23" s="754" t="str">
        <f>AL22</f>
        <v>Year 6</v>
      </c>
      <c r="AZ23" s="755" t="str">
        <f t="shared" ref="AZ23:CE23" si="0">AT23</f>
        <v>Year 1</v>
      </c>
      <c r="BA23" s="755" t="str">
        <f t="shared" si="0"/>
        <v>Year 2</v>
      </c>
      <c r="BB23" s="755" t="str">
        <f t="shared" si="0"/>
        <v>Year 3</v>
      </c>
      <c r="BC23" s="755" t="str">
        <f t="shared" si="0"/>
        <v>Year 4</v>
      </c>
      <c r="BD23" s="755" t="str">
        <f t="shared" si="0"/>
        <v>Year 5</v>
      </c>
      <c r="BE23" s="755" t="str">
        <f t="shared" si="0"/>
        <v>Year 6</v>
      </c>
      <c r="BF23" s="756" t="str">
        <f t="shared" si="0"/>
        <v>Year 1</v>
      </c>
      <c r="BG23" s="756" t="str">
        <f t="shared" si="0"/>
        <v>Year 2</v>
      </c>
      <c r="BH23" s="756" t="str">
        <f t="shared" si="0"/>
        <v>Year 3</v>
      </c>
      <c r="BI23" s="756" t="str">
        <f t="shared" si="0"/>
        <v>Year 4</v>
      </c>
      <c r="BJ23" s="756" t="str">
        <f t="shared" si="0"/>
        <v>Year 5</v>
      </c>
      <c r="BK23" s="756" t="str">
        <f t="shared" si="0"/>
        <v>Year 6</v>
      </c>
      <c r="BL23" s="758" t="str">
        <f t="shared" si="0"/>
        <v>Year 1</v>
      </c>
      <c r="BM23" s="758" t="str">
        <f t="shared" si="0"/>
        <v>Year 2</v>
      </c>
      <c r="BN23" s="758" t="str">
        <f t="shared" si="0"/>
        <v>Year 3</v>
      </c>
      <c r="BO23" s="758" t="str">
        <f t="shared" si="0"/>
        <v>Year 4</v>
      </c>
      <c r="BP23" s="758" t="str">
        <f t="shared" si="0"/>
        <v>Year 5</v>
      </c>
      <c r="BQ23" s="758" t="str">
        <f t="shared" si="0"/>
        <v>Year 6</v>
      </c>
      <c r="BR23" s="759" t="str">
        <f t="shared" si="0"/>
        <v>Year 1</v>
      </c>
      <c r="BS23" s="759" t="str">
        <f t="shared" si="0"/>
        <v>Year 2</v>
      </c>
      <c r="BT23" s="759" t="str">
        <f t="shared" si="0"/>
        <v>Year 3</v>
      </c>
      <c r="BU23" s="759" t="str">
        <f t="shared" si="0"/>
        <v>Year 4</v>
      </c>
      <c r="BV23" s="759" t="str">
        <f t="shared" si="0"/>
        <v>Year 5</v>
      </c>
      <c r="BW23" s="759" t="str">
        <f t="shared" si="0"/>
        <v>Year 6</v>
      </c>
      <c r="BX23" s="760" t="str">
        <f t="shared" si="0"/>
        <v>Year 1</v>
      </c>
      <c r="BY23" s="760" t="str">
        <f t="shared" si="0"/>
        <v>Year 2</v>
      </c>
      <c r="BZ23" s="760" t="str">
        <f t="shared" si="0"/>
        <v>Year 3</v>
      </c>
      <c r="CA23" s="760" t="str">
        <f t="shared" si="0"/>
        <v>Year 4</v>
      </c>
      <c r="CB23" s="760" t="str">
        <f t="shared" si="0"/>
        <v>Year 5</v>
      </c>
      <c r="CC23" s="760" t="str">
        <f t="shared" si="0"/>
        <v>Year 6</v>
      </c>
      <c r="CD23" s="759" t="str">
        <f t="shared" si="0"/>
        <v>Year 1</v>
      </c>
      <c r="CE23" s="759" t="str">
        <f t="shared" si="0"/>
        <v>Year 2</v>
      </c>
      <c r="CF23" s="759" t="str">
        <f t="shared" ref="CF23:DK23" si="1">BZ23</f>
        <v>Year 3</v>
      </c>
      <c r="CG23" s="759" t="str">
        <f t="shared" si="1"/>
        <v>Year 4</v>
      </c>
      <c r="CH23" s="759" t="str">
        <f t="shared" si="1"/>
        <v>Year 5</v>
      </c>
      <c r="CI23" s="759" t="str">
        <f t="shared" si="1"/>
        <v>Year 6</v>
      </c>
      <c r="CJ23" s="761" t="str">
        <f t="shared" si="1"/>
        <v>Year 1</v>
      </c>
      <c r="CK23" s="761" t="str">
        <f t="shared" si="1"/>
        <v>Year 2</v>
      </c>
      <c r="CL23" s="761" t="str">
        <f t="shared" si="1"/>
        <v>Year 3</v>
      </c>
      <c r="CM23" s="761" t="str">
        <f t="shared" si="1"/>
        <v>Year 4</v>
      </c>
      <c r="CN23" s="761" t="str">
        <f t="shared" si="1"/>
        <v>Year 5</v>
      </c>
      <c r="CO23" s="761" t="str">
        <f t="shared" si="1"/>
        <v>Year 6</v>
      </c>
      <c r="CP23" s="762" t="str">
        <f t="shared" si="1"/>
        <v>Year 1</v>
      </c>
      <c r="CQ23" s="762" t="str">
        <f t="shared" si="1"/>
        <v>Year 2</v>
      </c>
      <c r="CR23" s="762" t="str">
        <f t="shared" si="1"/>
        <v>Year 3</v>
      </c>
      <c r="CS23" s="762" t="str">
        <f t="shared" si="1"/>
        <v>Year 4</v>
      </c>
      <c r="CT23" s="762" t="str">
        <f t="shared" si="1"/>
        <v>Year 5</v>
      </c>
      <c r="CU23" s="762" t="str">
        <f t="shared" si="1"/>
        <v>Year 6</v>
      </c>
      <c r="CV23" s="763" t="str">
        <f t="shared" si="1"/>
        <v>Year 1</v>
      </c>
      <c r="CW23" s="763" t="str">
        <f t="shared" si="1"/>
        <v>Year 2</v>
      </c>
      <c r="CX23" s="763" t="str">
        <f t="shared" si="1"/>
        <v>Year 3</v>
      </c>
      <c r="CY23" s="763" t="str">
        <f t="shared" si="1"/>
        <v>Year 4</v>
      </c>
      <c r="CZ23" s="763" t="str">
        <f t="shared" si="1"/>
        <v>Year 5</v>
      </c>
      <c r="DA23" s="763" t="str">
        <f t="shared" si="1"/>
        <v>Year 6</v>
      </c>
      <c r="DB23" s="765" t="str">
        <f t="shared" si="1"/>
        <v>Year 1</v>
      </c>
      <c r="DC23" s="765" t="str">
        <f t="shared" si="1"/>
        <v>Year 2</v>
      </c>
      <c r="DD23" s="765" t="str">
        <f t="shared" si="1"/>
        <v>Year 3</v>
      </c>
      <c r="DE23" s="765" t="str">
        <f t="shared" si="1"/>
        <v>Year 4</v>
      </c>
      <c r="DF23" s="765" t="str">
        <f t="shared" si="1"/>
        <v>Year 5</v>
      </c>
      <c r="DG23" s="765" t="str">
        <f t="shared" si="1"/>
        <v>Year 6</v>
      </c>
      <c r="DH23" s="757" t="str">
        <f t="shared" si="1"/>
        <v>Year 1</v>
      </c>
      <c r="DI23" s="757" t="str">
        <f t="shared" si="1"/>
        <v>Year 2</v>
      </c>
      <c r="DJ23" s="757" t="str">
        <f t="shared" si="1"/>
        <v>Year 3</v>
      </c>
      <c r="DK23" s="757" t="str">
        <f t="shared" si="1"/>
        <v>Year 4</v>
      </c>
      <c r="DL23" s="757" t="str">
        <f t="shared" ref="DL23:DM23" si="2">DF23</f>
        <v>Year 5</v>
      </c>
      <c r="DM23" s="757" t="str">
        <f t="shared" si="2"/>
        <v>Year 6</v>
      </c>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row>
    <row r="24" spans="1:149" s="58" customFormat="1" ht="9.9499999999999993" customHeight="1">
      <c r="A24" s="55" t="s">
        <v>181</v>
      </c>
      <c r="B24" s="56" t="s">
        <v>181</v>
      </c>
      <c r="C24" s="56" t="s">
        <v>181</v>
      </c>
      <c r="D24" s="56" t="s">
        <v>181</v>
      </c>
      <c r="E24" s="56" t="s">
        <v>181</v>
      </c>
      <c r="F24" s="56" t="s">
        <v>181</v>
      </c>
      <c r="G24" s="56" t="s">
        <v>181</v>
      </c>
      <c r="H24" s="56" t="s">
        <v>181</v>
      </c>
      <c r="I24" s="56" t="s">
        <v>181</v>
      </c>
      <c r="J24" s="56" t="s">
        <v>181</v>
      </c>
      <c r="K24" s="56" t="s">
        <v>181</v>
      </c>
      <c r="L24" s="68" t="s">
        <v>181</v>
      </c>
      <c r="M24" s="152" t="s">
        <v>181</v>
      </c>
      <c r="N24" s="152" t="s">
        <v>181</v>
      </c>
      <c r="O24" s="152" t="s">
        <v>181</v>
      </c>
      <c r="P24" s="69" t="s">
        <v>181</v>
      </c>
      <c r="Q24" s="152" t="s">
        <v>181</v>
      </c>
      <c r="R24" s="152" t="s">
        <v>181</v>
      </c>
      <c r="S24" s="152" t="s">
        <v>181</v>
      </c>
      <c r="T24" s="152" t="s">
        <v>181</v>
      </c>
      <c r="U24" s="69" t="s">
        <v>181</v>
      </c>
      <c r="V24" s="152" t="s">
        <v>181</v>
      </c>
      <c r="W24" s="152" t="s">
        <v>181</v>
      </c>
      <c r="X24" s="152" t="s">
        <v>181</v>
      </c>
      <c r="Y24" s="152" t="s">
        <v>181</v>
      </c>
      <c r="Z24" s="69" t="s">
        <v>181</v>
      </c>
      <c r="AA24" s="152" t="s">
        <v>181</v>
      </c>
      <c r="AB24" s="152" t="s">
        <v>181</v>
      </c>
      <c r="AC24" s="152" t="s">
        <v>181</v>
      </c>
      <c r="AD24" s="152" t="s">
        <v>181</v>
      </c>
      <c r="AE24" s="69" t="s">
        <v>181</v>
      </c>
      <c r="AF24" s="152" t="s">
        <v>181</v>
      </c>
      <c r="AG24" s="152" t="s">
        <v>181</v>
      </c>
      <c r="AH24" s="152" t="s">
        <v>181</v>
      </c>
      <c r="AI24" s="152" t="s">
        <v>181</v>
      </c>
      <c r="AJ24" s="69" t="s">
        <v>181</v>
      </c>
      <c r="AK24" s="152" t="s">
        <v>181</v>
      </c>
      <c r="AL24" s="152" t="s">
        <v>181</v>
      </c>
      <c r="AM24" s="152" t="s">
        <v>181</v>
      </c>
      <c r="AN24" s="152" t="s">
        <v>181</v>
      </c>
      <c r="AO24" s="69" t="s">
        <v>181</v>
      </c>
      <c r="AP24" s="182" t="s">
        <v>181</v>
      </c>
      <c r="AQ24" s="182" t="s">
        <v>181</v>
      </c>
      <c r="AR24" s="188" t="s">
        <v>181</v>
      </c>
      <c r="AS24" s="729"/>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c r="CZ24" s="127"/>
      <c r="DA24" s="127"/>
      <c r="DB24" s="127"/>
      <c r="DC24" s="127"/>
      <c r="DD24" s="127"/>
      <c r="DE24" s="127"/>
      <c r="DF24" s="127"/>
      <c r="DG24" s="127"/>
      <c r="DH24" s="127"/>
      <c r="DI24" s="127"/>
      <c r="DJ24" s="127"/>
      <c r="DK24" s="127"/>
      <c r="DL24" s="127"/>
      <c r="DM24" s="127"/>
      <c r="DN24" s="127"/>
      <c r="DO24" s="127"/>
      <c r="DP24" s="127"/>
      <c r="DQ24" s="127"/>
      <c r="DR24" s="127"/>
      <c r="DS24" s="127"/>
      <c r="DT24" s="127"/>
      <c r="DU24" s="127"/>
      <c r="DV24" s="127"/>
      <c r="DW24" s="127"/>
      <c r="DX24" s="127"/>
      <c r="DY24" s="127"/>
      <c r="DZ24" s="127"/>
      <c r="EA24" s="127"/>
      <c r="EB24" s="127"/>
      <c r="EC24" s="127"/>
      <c r="ED24" s="127"/>
      <c r="EE24" s="127"/>
      <c r="EF24" s="127"/>
      <c r="EG24" s="127"/>
      <c r="EH24" s="127"/>
      <c r="EI24" s="127"/>
      <c r="EJ24" s="127"/>
      <c r="EK24" s="127"/>
      <c r="EL24" s="127"/>
    </row>
    <row r="25" spans="1:149" s="58" customFormat="1" ht="20.100000000000001" customHeight="1">
      <c r="A25" s="55"/>
      <c r="B25" s="56"/>
      <c r="C25" s="1347" t="s">
        <v>188</v>
      </c>
      <c r="D25" s="1347"/>
      <c r="E25" s="1347"/>
      <c r="F25" s="1347"/>
      <c r="G25" s="1348"/>
      <c r="H25" s="1348"/>
      <c r="I25" s="1348"/>
      <c r="J25" s="1348"/>
      <c r="K25" s="153" t="s">
        <v>181</v>
      </c>
      <c r="L25" s="71" t="s">
        <v>181</v>
      </c>
      <c r="M25" s="152" t="s">
        <v>181</v>
      </c>
      <c r="N25" s="152" t="s">
        <v>181</v>
      </c>
      <c r="O25" s="152" t="s">
        <v>181</v>
      </c>
      <c r="P25" s="72" t="s">
        <v>181</v>
      </c>
      <c r="Q25" s="154" t="s">
        <v>181</v>
      </c>
      <c r="R25" s="152" t="s">
        <v>181</v>
      </c>
      <c r="S25" s="152" t="s">
        <v>181</v>
      </c>
      <c r="T25" s="152" t="s">
        <v>181</v>
      </c>
      <c r="U25" s="72" t="s">
        <v>181</v>
      </c>
      <c r="V25" s="154" t="s">
        <v>181</v>
      </c>
      <c r="W25" s="152" t="s">
        <v>181</v>
      </c>
      <c r="X25" s="152" t="s">
        <v>181</v>
      </c>
      <c r="Y25" s="152" t="s">
        <v>181</v>
      </c>
      <c r="Z25" s="72" t="s">
        <v>181</v>
      </c>
      <c r="AA25" s="154" t="s">
        <v>181</v>
      </c>
      <c r="AB25" s="152" t="s">
        <v>181</v>
      </c>
      <c r="AC25" s="152" t="s">
        <v>181</v>
      </c>
      <c r="AD25" s="152" t="s">
        <v>181</v>
      </c>
      <c r="AE25" s="72" t="s">
        <v>181</v>
      </c>
      <c r="AF25" s="154" t="s">
        <v>181</v>
      </c>
      <c r="AG25" s="152" t="s">
        <v>181</v>
      </c>
      <c r="AH25" s="152" t="s">
        <v>181</v>
      </c>
      <c r="AI25" s="152" t="s">
        <v>181</v>
      </c>
      <c r="AJ25" s="72" t="s">
        <v>181</v>
      </c>
      <c r="AK25" s="154" t="s">
        <v>181</v>
      </c>
      <c r="AL25" s="152" t="s">
        <v>181</v>
      </c>
      <c r="AM25" s="152" t="s">
        <v>181</v>
      </c>
      <c r="AN25" s="152" t="s">
        <v>181</v>
      </c>
      <c r="AO25" s="72" t="s">
        <v>181</v>
      </c>
      <c r="AP25" s="184" t="s">
        <v>181</v>
      </c>
      <c r="AQ25" s="1181"/>
      <c r="AR25" s="188" t="s">
        <v>181</v>
      </c>
      <c r="AS25" s="729"/>
      <c r="AT25" s="127"/>
      <c r="AU25" s="127"/>
      <c r="AV25" s="127"/>
      <c r="AW25" s="127"/>
      <c r="AX25" s="127"/>
      <c r="AY25" s="127"/>
      <c r="AZ25" s="127"/>
      <c r="BA25" s="127"/>
      <c r="BB25" s="127"/>
      <c r="BC25" s="127"/>
      <c r="BD25" s="127"/>
      <c r="BE25" s="127"/>
      <c r="BF25" s="127"/>
      <c r="BG25" s="127"/>
      <c r="BH25" s="127"/>
      <c r="BI25" s="127"/>
      <c r="BJ25" s="127"/>
      <c r="BK25" s="127"/>
      <c r="BL25" s="127"/>
      <c r="BM25" s="127"/>
      <c r="BN25" s="127"/>
      <c r="BO25" s="127"/>
      <c r="BP25" s="127"/>
      <c r="BQ25" s="127"/>
      <c r="BR25" s="127"/>
      <c r="BS25" s="127"/>
      <c r="BT25" s="127"/>
      <c r="BU25" s="127"/>
      <c r="BV25" s="127"/>
      <c r="BW25" s="127"/>
      <c r="BX25" s="127"/>
      <c r="BY25" s="127"/>
      <c r="BZ25" s="127"/>
      <c r="CA25" s="127"/>
      <c r="CB25" s="127"/>
      <c r="CC25" s="127"/>
      <c r="CD25" s="127"/>
      <c r="CE25" s="127"/>
      <c r="CF25" s="127"/>
      <c r="CG25" s="127"/>
      <c r="CH25" s="127"/>
      <c r="CI25" s="127"/>
      <c r="CJ25" s="127"/>
      <c r="CK25" s="127"/>
      <c r="CL25" s="127"/>
      <c r="CM25" s="127"/>
      <c r="CN25" s="127"/>
      <c r="CO25" s="127"/>
      <c r="CP25" s="127"/>
      <c r="CQ25" s="127"/>
      <c r="CR25" s="127"/>
      <c r="CS25" s="127"/>
      <c r="CT25" s="127"/>
      <c r="CU25" s="127"/>
      <c r="CV25" s="127"/>
      <c r="CW25" s="127"/>
      <c r="CX25" s="127"/>
      <c r="CY25" s="127"/>
      <c r="CZ25" s="127"/>
      <c r="DA25" s="127"/>
      <c r="DB25" s="127"/>
      <c r="DC25" s="127"/>
      <c r="DD25" s="127"/>
      <c r="DE25" s="127"/>
      <c r="DF25" s="127"/>
      <c r="DG25" s="127"/>
      <c r="DH25" s="127"/>
      <c r="DI25" s="127"/>
      <c r="DJ25" s="127"/>
      <c r="DK25" s="127"/>
      <c r="DL25" s="127"/>
      <c r="DM25" s="127"/>
      <c r="DN25" s="127"/>
      <c r="DO25" s="127"/>
      <c r="DP25" s="127"/>
      <c r="DQ25" s="127"/>
      <c r="DR25" s="127"/>
      <c r="DS25" s="127"/>
      <c r="DT25" s="127"/>
      <c r="DU25" s="127"/>
      <c r="DV25" s="127"/>
      <c r="DW25" s="127"/>
      <c r="DX25" s="127"/>
      <c r="DY25" s="127"/>
      <c r="DZ25" s="127"/>
      <c r="EA25" s="127"/>
      <c r="EB25" s="127"/>
      <c r="EC25" s="127"/>
      <c r="ED25" s="127"/>
      <c r="EE25" s="127"/>
      <c r="EF25" s="127"/>
      <c r="EG25" s="127"/>
      <c r="EH25" s="127"/>
      <c r="EI25" s="127"/>
      <c r="EJ25" s="127"/>
      <c r="EK25" s="127"/>
      <c r="EL25" s="127"/>
    </row>
    <row r="26" spans="1:149" s="58" customFormat="1" ht="30" customHeight="1">
      <c r="A26" s="55" t="s">
        <v>181</v>
      </c>
      <c r="B26" s="56" t="s">
        <v>181</v>
      </c>
      <c r="C26" s="1349" t="s">
        <v>274</v>
      </c>
      <c r="D26" s="1029"/>
      <c r="E26" s="56" t="s">
        <v>181</v>
      </c>
      <c r="F26" s="153" t="s">
        <v>189</v>
      </c>
      <c r="G26" s="153" t="s">
        <v>181</v>
      </c>
      <c r="H26" s="155" t="s">
        <v>248</v>
      </c>
      <c r="I26" s="153" t="s">
        <v>181</v>
      </c>
      <c r="J26" s="106" t="s">
        <v>190</v>
      </c>
      <c r="K26" s="56" t="s">
        <v>181</v>
      </c>
      <c r="L26" s="1136" t="s">
        <v>194</v>
      </c>
      <c r="M26" s="1137"/>
      <c r="N26" s="1137"/>
      <c r="O26" s="154"/>
      <c r="P26" s="73"/>
      <c r="Q26" s="154"/>
      <c r="R26" s="156"/>
      <c r="S26" s="154"/>
      <c r="T26" s="154"/>
      <c r="U26" s="73"/>
      <c r="V26" s="154"/>
      <c r="W26" s="156"/>
      <c r="X26" s="154"/>
      <c r="Y26" s="154"/>
      <c r="Z26" s="73"/>
      <c r="AA26" s="154"/>
      <c r="AB26" s="156"/>
      <c r="AC26" s="154"/>
      <c r="AD26" s="154"/>
      <c r="AE26" s="73"/>
      <c r="AF26" s="154"/>
      <c r="AG26" s="156"/>
      <c r="AH26" s="154"/>
      <c r="AI26" s="154"/>
      <c r="AJ26" s="73"/>
      <c r="AK26" s="154"/>
      <c r="AL26" s="156"/>
      <c r="AM26" s="154" t="s">
        <v>181</v>
      </c>
      <c r="AN26" s="154"/>
      <c r="AO26" s="73" t="s">
        <v>181</v>
      </c>
      <c r="AP26" s="183" t="s">
        <v>181</v>
      </c>
      <c r="AQ26" s="1181"/>
      <c r="AR26" s="188" t="s">
        <v>181</v>
      </c>
      <c r="AS26" s="729"/>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7"/>
      <c r="CF26" s="127"/>
      <c r="CG26" s="127"/>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c r="DQ26" s="127"/>
      <c r="DR26" s="127"/>
      <c r="DS26" s="127"/>
      <c r="DT26" s="127"/>
      <c r="DU26" s="127"/>
      <c r="DV26" s="127"/>
      <c r="DW26" s="127"/>
      <c r="DX26" s="127"/>
      <c r="DY26" s="127"/>
      <c r="DZ26" s="127"/>
      <c r="EA26" s="127"/>
      <c r="EB26" s="127"/>
      <c r="EC26" s="127"/>
      <c r="ED26" s="127"/>
      <c r="EE26" s="127"/>
      <c r="EF26" s="127"/>
      <c r="EG26" s="127"/>
      <c r="EH26" s="127"/>
      <c r="EI26" s="127"/>
      <c r="EJ26" s="127"/>
      <c r="EK26" s="127"/>
      <c r="EL26" s="127"/>
    </row>
    <row r="27" spans="1:149" s="58" customFormat="1" ht="20.25" customHeight="1">
      <c r="A27" s="55" t="s">
        <v>181</v>
      </c>
      <c r="B27" s="56">
        <v>1</v>
      </c>
      <c r="C27" s="1138" t="s">
        <v>1062</v>
      </c>
      <c r="D27" s="1139"/>
      <c r="E27" s="157"/>
      <c r="F27" s="103" t="s">
        <v>191</v>
      </c>
      <c r="G27" s="56" t="s">
        <v>181</v>
      </c>
      <c r="H27" s="100"/>
      <c r="I27" s="56" t="s">
        <v>181</v>
      </c>
      <c r="J27" s="105">
        <v>0.28000000000000003</v>
      </c>
      <c r="K27" s="56" t="s">
        <v>181</v>
      </c>
      <c r="L27" s="68" t="s">
        <v>181</v>
      </c>
      <c r="M27" s="74"/>
      <c r="N27" s="154" t="s">
        <v>181</v>
      </c>
      <c r="O27" s="400">
        <f t="shared" ref="O27:O36" si="3">ROUND(H27*AT27*M27,$AQ$257)</f>
        <v>0</v>
      </c>
      <c r="P27" s="69" t="s">
        <v>181</v>
      </c>
      <c r="Q27" s="152" t="s">
        <v>181</v>
      </c>
      <c r="R27" s="74"/>
      <c r="S27" s="154" t="s">
        <v>181</v>
      </c>
      <c r="T27" s="400">
        <f t="shared" ref="T27:T36" si="4">ROUND($H27*AU27*R27,$AQ$257)</f>
        <v>0</v>
      </c>
      <c r="U27" s="69" t="s">
        <v>181</v>
      </c>
      <c r="V27" s="152" t="s">
        <v>181</v>
      </c>
      <c r="W27" s="74"/>
      <c r="X27" s="154" t="s">
        <v>181</v>
      </c>
      <c r="Y27" s="400">
        <f t="shared" ref="Y27:Y36" si="5">ROUND($H27*AV27*W27,$AQ$257)</f>
        <v>0</v>
      </c>
      <c r="Z27" s="69" t="s">
        <v>181</v>
      </c>
      <c r="AA27" s="152" t="s">
        <v>181</v>
      </c>
      <c r="AB27" s="74"/>
      <c r="AC27" s="154" t="s">
        <v>181</v>
      </c>
      <c r="AD27" s="400">
        <f t="shared" ref="AD27:AD36" si="6">ROUND($H27*AW27*AB27,$AQ$257)</f>
        <v>0</v>
      </c>
      <c r="AE27" s="69" t="s">
        <v>181</v>
      </c>
      <c r="AF27" s="152" t="s">
        <v>181</v>
      </c>
      <c r="AG27" s="74"/>
      <c r="AH27" s="154" t="s">
        <v>181</v>
      </c>
      <c r="AI27" s="400">
        <f t="shared" ref="AI27:AI36" si="7">ROUND($H27*AX27*AG27,$AQ$257)</f>
        <v>0</v>
      </c>
      <c r="AJ27" s="69" t="s">
        <v>181</v>
      </c>
      <c r="AK27" s="152" t="s">
        <v>181</v>
      </c>
      <c r="AL27" s="74"/>
      <c r="AM27" s="154" t="s">
        <v>181</v>
      </c>
      <c r="AN27" s="400">
        <f t="shared" ref="AN27:AN36" si="8">ROUND($H27*AY27*AL27,$AQ$257)</f>
        <v>0</v>
      </c>
      <c r="AO27" s="75" t="s">
        <v>181</v>
      </c>
      <c r="AP27" s="185" t="s">
        <v>181</v>
      </c>
      <c r="AQ27" s="52">
        <f t="shared" ref="AQ27:AQ36" si="9">SUM(O27+T27+Y27+AD27+AN27+AI27)</f>
        <v>0</v>
      </c>
      <c r="AR27" s="188" t="s">
        <v>181</v>
      </c>
      <c r="AS27" s="729"/>
      <c r="AT27" s="76">
        <v>1.03</v>
      </c>
      <c r="AU27" s="76">
        <f t="shared" ref="AU27:AY36" si="10">1.03*AT27</f>
        <v>1.0609</v>
      </c>
      <c r="AV27" s="76">
        <f t="shared" si="10"/>
        <v>1.092727</v>
      </c>
      <c r="AW27" s="76">
        <f t="shared" si="10"/>
        <v>1.1255088100000001</v>
      </c>
      <c r="AX27" s="76">
        <f t="shared" si="10"/>
        <v>1.1592740743000001</v>
      </c>
      <c r="AY27" s="76">
        <f t="shared" si="10"/>
        <v>1.1940522965290001</v>
      </c>
      <c r="AZ27" s="51">
        <f t="shared" ref="AZ27:AZ36" si="11">ROUND((2080/12)*M27,2)</f>
        <v>0</v>
      </c>
      <c r="BA27" s="51">
        <f t="shared" ref="BA27:BA36" si="12">ROUND((2080/12)*R27,2)</f>
        <v>0</v>
      </c>
      <c r="BB27" s="51">
        <f t="shared" ref="BB27:BB36" si="13">ROUND((2080/12)*W27,2)</f>
        <v>0</v>
      </c>
      <c r="BC27" s="51">
        <f t="shared" ref="BC27:BC36" si="14">ROUND((2080/12)*AB27,2)</f>
        <v>0</v>
      </c>
      <c r="BD27" s="51">
        <f t="shared" ref="BD27:BD36" si="15">ROUND((2080/12)*AG27,2)</f>
        <v>0</v>
      </c>
      <c r="BE27" s="51">
        <f t="shared" ref="BE27:BE36" si="16">ROUND((2080/12)*AL27,2)</f>
        <v>0</v>
      </c>
      <c r="BF27" s="735">
        <f t="shared" ref="BF27:BF36" si="17">ROUND((M27/9),3)</f>
        <v>0</v>
      </c>
      <c r="BG27" s="735">
        <f t="shared" ref="BG27:BG36" si="18">ROUND((R27/9),3)</f>
        <v>0</v>
      </c>
      <c r="BH27" s="735">
        <f t="shared" ref="BH27:BH36" si="19">ROUND((W27/9),3)</f>
        <v>0</v>
      </c>
      <c r="BI27" s="735">
        <f t="shared" ref="BI27:BI36" si="20">ROUND((AB27/9),3)</f>
        <v>0</v>
      </c>
      <c r="BJ27" s="735">
        <f t="shared" ref="BJ27:BJ36" si="21">ROUND((AG27/9),3)</f>
        <v>0</v>
      </c>
      <c r="BK27" s="735">
        <f t="shared" ref="BK27:BK36" si="22">ROUND((AL27/9),3)</f>
        <v>0</v>
      </c>
      <c r="BL27" s="739">
        <f t="shared" ref="BL27:BL36" si="23">ROUND((M27/12),3)</f>
        <v>0</v>
      </c>
      <c r="BM27" s="739">
        <f t="shared" ref="BM27:BM36" si="24">ROUND((R27/12),3)</f>
        <v>0</v>
      </c>
      <c r="BN27" s="739">
        <f t="shared" ref="BN27:BN36" si="25">ROUND((W27/12),3)</f>
        <v>0</v>
      </c>
      <c r="BO27" s="739">
        <f t="shared" ref="BO27:BO36" si="26">ROUND((AB27/12),3)</f>
        <v>0</v>
      </c>
      <c r="BP27" s="739">
        <f t="shared" ref="BP27:BP36" si="27">ROUND((AG27/12),3)</f>
        <v>0</v>
      </c>
      <c r="BQ27" s="739">
        <f t="shared" ref="BQ27:BQ36" si="28">ROUND((AL27/12),3)</f>
        <v>0</v>
      </c>
      <c r="BR27" s="741">
        <f t="shared" ref="BR27:BW27" si="29">ROUND(AT27*$H27,2)</f>
        <v>0</v>
      </c>
      <c r="BS27" s="741">
        <f t="shared" si="29"/>
        <v>0</v>
      </c>
      <c r="BT27" s="741">
        <f t="shared" si="29"/>
        <v>0</v>
      </c>
      <c r="BU27" s="741">
        <f t="shared" si="29"/>
        <v>0</v>
      </c>
      <c r="BV27" s="741">
        <f t="shared" si="29"/>
        <v>0</v>
      </c>
      <c r="BW27" s="741">
        <f t="shared" si="29"/>
        <v>0</v>
      </c>
      <c r="BX27" s="743">
        <f t="shared" ref="BX27:CC27" si="30">BR27*9</f>
        <v>0</v>
      </c>
      <c r="BY27" s="743">
        <f t="shared" si="30"/>
        <v>0</v>
      </c>
      <c r="BZ27" s="743">
        <f t="shared" si="30"/>
        <v>0</v>
      </c>
      <c r="CA27" s="743">
        <f t="shared" si="30"/>
        <v>0</v>
      </c>
      <c r="CB27" s="743">
        <f t="shared" si="30"/>
        <v>0</v>
      </c>
      <c r="CC27" s="743">
        <f t="shared" si="30"/>
        <v>0</v>
      </c>
      <c r="CD27" s="740">
        <f t="shared" ref="CD27:CI27" si="31">BR27*12</f>
        <v>0</v>
      </c>
      <c r="CE27" s="740">
        <f t="shared" si="31"/>
        <v>0</v>
      </c>
      <c r="CF27" s="740">
        <f t="shared" si="31"/>
        <v>0</v>
      </c>
      <c r="CG27" s="740">
        <f t="shared" si="31"/>
        <v>0</v>
      </c>
      <c r="CH27" s="740">
        <f t="shared" si="31"/>
        <v>0</v>
      </c>
      <c r="CI27" s="740">
        <f t="shared" si="31"/>
        <v>0</v>
      </c>
      <c r="CJ27" s="753" t="s">
        <v>1208</v>
      </c>
      <c r="CK27" s="753" t="s">
        <v>1208</v>
      </c>
      <c r="CL27" s="753" t="s">
        <v>1208</v>
      </c>
      <c r="CM27" s="753" t="s">
        <v>1208</v>
      </c>
      <c r="CN27" s="753" t="s">
        <v>1208</v>
      </c>
      <c r="CO27" s="753" t="s">
        <v>1208</v>
      </c>
      <c r="CP27" s="677" t="e">
        <f t="shared" ref="CP27:CP36" si="32">ROUND(O27/M27/173.33,2)</f>
        <v>#DIV/0!</v>
      </c>
      <c r="CQ27" s="677" t="e">
        <f t="shared" ref="CQ27:CQ36" si="33">ROUND(T27/R27/173.33,2)</f>
        <v>#DIV/0!</v>
      </c>
      <c r="CR27" s="677" t="e">
        <f t="shared" ref="CR27:CR36" si="34">ROUND(Y27/W27/173.33,2)</f>
        <v>#DIV/0!</v>
      </c>
      <c r="CS27" s="677" t="e">
        <f t="shared" ref="CS27:CS36" si="35">ROUND(AD27/AB27/173.33,2)</f>
        <v>#DIV/0!</v>
      </c>
      <c r="CT27" s="677" t="e">
        <f t="shared" ref="CT27:CT36" si="36">ROUND(AI27/AG27/173.33,2)</f>
        <v>#DIV/0!</v>
      </c>
      <c r="CU27" s="677" t="e">
        <f t="shared" ref="CU27:CU36" si="37">ROUND(AN27/AL27/173.33,2)</f>
        <v>#DIV/0!</v>
      </c>
      <c r="CV27" s="764" t="e">
        <f t="shared" ref="CV27:DA27" si="38">ROUND(CP27+(CP27*$J27),2)</f>
        <v>#DIV/0!</v>
      </c>
      <c r="CW27" s="764" t="e">
        <f t="shared" si="38"/>
        <v>#DIV/0!</v>
      </c>
      <c r="CX27" s="764" t="e">
        <f t="shared" si="38"/>
        <v>#DIV/0!</v>
      </c>
      <c r="CY27" s="764" t="e">
        <f t="shared" si="38"/>
        <v>#DIV/0!</v>
      </c>
      <c r="CZ27" s="764" t="e">
        <f t="shared" si="38"/>
        <v>#DIV/0!</v>
      </c>
      <c r="DA27" s="764" t="e">
        <f t="shared" si="38"/>
        <v>#DIV/0!</v>
      </c>
      <c r="DB27" s="680" t="e">
        <f t="shared" ref="DB27:DB36" si="39">ROUND(CV27+(CV27*($J$243+$J$242)),2)</f>
        <v>#DIV/0!</v>
      </c>
      <c r="DC27" s="680" t="e">
        <f t="shared" ref="DC27:DC36" si="40">ROUND(CW27+(CW27*($J$243+$J$242)),2)</f>
        <v>#DIV/0!</v>
      </c>
      <c r="DD27" s="680" t="e">
        <f t="shared" ref="DD27:DD36" si="41">ROUND(CX27+(CX27*($J$243+$J$242)),2)</f>
        <v>#DIV/0!</v>
      </c>
      <c r="DE27" s="680" t="e">
        <f t="shared" ref="DE27:DE36" si="42">ROUND(CY27+(CY27*($J$243+$J$242)),2)</f>
        <v>#DIV/0!</v>
      </c>
      <c r="DF27" s="680" t="e">
        <f t="shared" ref="DF27:DF36" si="43">ROUND(CZ27+(CZ27*($J$243+$J$242)),2)</f>
        <v>#DIV/0!</v>
      </c>
      <c r="DG27" s="680" t="e">
        <f t="shared" ref="DG27:DG36" si="44">ROUND(DA27+(DA27*($J$243+$J$242)),2)</f>
        <v>#DIV/0!</v>
      </c>
      <c r="DH27" s="766">
        <f>ROUND($J27*O27, 'Initial Information'!B27)</f>
        <v>0</v>
      </c>
      <c r="DI27" s="766">
        <f>ROUND($J27*T27, 'Initial Information'!C27)</f>
        <v>0</v>
      </c>
      <c r="DJ27" s="766">
        <f>ROUND($J27*Y27, 'Initial Information'!D27)</f>
        <v>0</v>
      </c>
      <c r="DK27" s="766">
        <f>ROUND($J27*AD27, 'Initial Information'!E27)</f>
        <v>0</v>
      </c>
      <c r="DL27" s="766">
        <f>ROUND($J27*AI27, 'Initial Information'!F27)</f>
        <v>0</v>
      </c>
      <c r="DM27" s="766">
        <f>ROUND($J27*AN27, 'Initial Information'!G27)</f>
        <v>0</v>
      </c>
      <c r="DN27" s="127"/>
      <c r="DO27" s="127"/>
      <c r="DP27" s="127"/>
      <c r="DQ27" s="127"/>
      <c r="DR27" s="127"/>
      <c r="DS27" s="127"/>
      <c r="DT27" s="127"/>
      <c r="DU27" s="127"/>
      <c r="DV27" s="127"/>
      <c r="DW27" s="127"/>
      <c r="DX27" s="127"/>
      <c r="DY27" s="127"/>
      <c r="DZ27" s="127"/>
      <c r="EA27" s="127"/>
      <c r="EB27" s="127"/>
      <c r="EC27" s="127"/>
      <c r="ED27" s="127"/>
      <c r="EE27" s="127"/>
      <c r="EF27" s="127"/>
      <c r="EG27" s="127"/>
      <c r="EH27" s="127"/>
      <c r="EI27" s="127"/>
      <c r="EJ27" s="127"/>
      <c r="EK27" s="127"/>
      <c r="EL27" s="127"/>
      <c r="EM27" s="127"/>
      <c r="EN27" s="127"/>
    </row>
    <row r="28" spans="1:149" s="58" customFormat="1" ht="20.25" customHeight="1">
      <c r="A28" s="55" t="s">
        <v>181</v>
      </c>
      <c r="B28" s="56">
        <v>2</v>
      </c>
      <c r="C28" s="1138"/>
      <c r="D28" s="1139"/>
      <c r="E28" s="157"/>
      <c r="F28" s="104"/>
      <c r="G28" s="56" t="s">
        <v>181</v>
      </c>
      <c r="H28" s="100"/>
      <c r="I28" s="56" t="s">
        <v>181</v>
      </c>
      <c r="J28" s="105">
        <v>0.28000000000000003</v>
      </c>
      <c r="K28" s="56" t="s">
        <v>181</v>
      </c>
      <c r="L28" s="68" t="s">
        <v>181</v>
      </c>
      <c r="M28" s="74"/>
      <c r="N28" s="152" t="s">
        <v>181</v>
      </c>
      <c r="O28" s="400">
        <f t="shared" si="3"/>
        <v>0</v>
      </c>
      <c r="P28" s="69" t="s">
        <v>181</v>
      </c>
      <c r="Q28" s="152" t="s">
        <v>181</v>
      </c>
      <c r="R28" s="74"/>
      <c r="S28" s="152" t="s">
        <v>181</v>
      </c>
      <c r="T28" s="400">
        <f t="shared" si="4"/>
        <v>0</v>
      </c>
      <c r="U28" s="69" t="s">
        <v>181</v>
      </c>
      <c r="V28" s="152" t="s">
        <v>181</v>
      </c>
      <c r="W28" s="74"/>
      <c r="X28" s="152" t="s">
        <v>181</v>
      </c>
      <c r="Y28" s="400">
        <f t="shared" si="5"/>
        <v>0</v>
      </c>
      <c r="Z28" s="69" t="s">
        <v>181</v>
      </c>
      <c r="AA28" s="152" t="s">
        <v>181</v>
      </c>
      <c r="AB28" s="74"/>
      <c r="AC28" s="152" t="s">
        <v>181</v>
      </c>
      <c r="AD28" s="400">
        <f t="shared" si="6"/>
        <v>0</v>
      </c>
      <c r="AE28" s="69" t="s">
        <v>181</v>
      </c>
      <c r="AF28" s="152" t="s">
        <v>181</v>
      </c>
      <c r="AG28" s="74"/>
      <c r="AH28" s="152" t="s">
        <v>181</v>
      </c>
      <c r="AI28" s="400">
        <f t="shared" si="7"/>
        <v>0</v>
      </c>
      <c r="AJ28" s="69" t="s">
        <v>181</v>
      </c>
      <c r="AK28" s="152" t="s">
        <v>181</v>
      </c>
      <c r="AL28" s="74"/>
      <c r="AM28" s="152" t="s">
        <v>181</v>
      </c>
      <c r="AN28" s="400">
        <f t="shared" si="8"/>
        <v>0</v>
      </c>
      <c r="AO28" s="75" t="s">
        <v>181</v>
      </c>
      <c r="AP28" s="185" t="s">
        <v>181</v>
      </c>
      <c r="AQ28" s="52">
        <f t="shared" si="9"/>
        <v>0</v>
      </c>
      <c r="AR28" s="188" t="s">
        <v>181</v>
      </c>
      <c r="AS28" s="729"/>
      <c r="AT28" s="76">
        <v>1.03</v>
      </c>
      <c r="AU28" s="76">
        <f t="shared" si="10"/>
        <v>1.0609</v>
      </c>
      <c r="AV28" s="76">
        <f t="shared" si="10"/>
        <v>1.092727</v>
      </c>
      <c r="AW28" s="76">
        <f t="shared" si="10"/>
        <v>1.1255088100000001</v>
      </c>
      <c r="AX28" s="76">
        <f t="shared" si="10"/>
        <v>1.1592740743000001</v>
      </c>
      <c r="AY28" s="76">
        <f t="shared" si="10"/>
        <v>1.1940522965290001</v>
      </c>
      <c r="AZ28" s="51">
        <f t="shared" si="11"/>
        <v>0</v>
      </c>
      <c r="BA28" s="51">
        <f t="shared" si="12"/>
        <v>0</v>
      </c>
      <c r="BB28" s="51">
        <f t="shared" si="13"/>
        <v>0</v>
      </c>
      <c r="BC28" s="51">
        <f t="shared" si="14"/>
        <v>0</v>
      </c>
      <c r="BD28" s="51">
        <f t="shared" si="15"/>
        <v>0</v>
      </c>
      <c r="BE28" s="51">
        <f t="shared" si="16"/>
        <v>0</v>
      </c>
      <c r="BF28" s="735">
        <f t="shared" si="17"/>
        <v>0</v>
      </c>
      <c r="BG28" s="735">
        <f t="shared" si="18"/>
        <v>0</v>
      </c>
      <c r="BH28" s="735">
        <f t="shared" si="19"/>
        <v>0</v>
      </c>
      <c r="BI28" s="735">
        <f t="shared" si="20"/>
        <v>0</v>
      </c>
      <c r="BJ28" s="735">
        <f t="shared" si="21"/>
        <v>0</v>
      </c>
      <c r="BK28" s="735">
        <f t="shared" si="22"/>
        <v>0</v>
      </c>
      <c r="BL28" s="739">
        <f t="shared" si="23"/>
        <v>0</v>
      </c>
      <c r="BM28" s="739">
        <f t="shared" si="24"/>
        <v>0</v>
      </c>
      <c r="BN28" s="739">
        <f t="shared" si="25"/>
        <v>0</v>
      </c>
      <c r="BO28" s="739">
        <f t="shared" si="26"/>
        <v>0</v>
      </c>
      <c r="BP28" s="739">
        <f t="shared" si="27"/>
        <v>0</v>
      </c>
      <c r="BQ28" s="739">
        <f t="shared" si="28"/>
        <v>0</v>
      </c>
      <c r="BR28" s="741">
        <f t="shared" ref="BR28:BW36" si="45">ROUND(AT28*$H28,2)</f>
        <v>0</v>
      </c>
      <c r="BS28" s="741">
        <f t="shared" si="45"/>
        <v>0</v>
      </c>
      <c r="BT28" s="741">
        <f t="shared" si="45"/>
        <v>0</v>
      </c>
      <c r="BU28" s="741">
        <f t="shared" si="45"/>
        <v>0</v>
      </c>
      <c r="BV28" s="741">
        <f t="shared" si="45"/>
        <v>0</v>
      </c>
      <c r="BW28" s="741">
        <f t="shared" si="45"/>
        <v>0</v>
      </c>
      <c r="BX28" s="743">
        <f t="shared" ref="BX28:CC35" si="46">BR28*9</f>
        <v>0</v>
      </c>
      <c r="BY28" s="743">
        <f t="shared" si="46"/>
        <v>0</v>
      </c>
      <c r="BZ28" s="743">
        <f t="shared" si="46"/>
        <v>0</v>
      </c>
      <c r="CA28" s="743">
        <f t="shared" si="46"/>
        <v>0</v>
      </c>
      <c r="CB28" s="743">
        <f t="shared" si="46"/>
        <v>0</v>
      </c>
      <c r="CC28" s="743">
        <f t="shared" si="46"/>
        <v>0</v>
      </c>
      <c r="CD28" s="740">
        <f t="shared" ref="CD28:CI35" si="47">BR28*12</f>
        <v>0</v>
      </c>
      <c r="CE28" s="740">
        <f t="shared" si="47"/>
        <v>0</v>
      </c>
      <c r="CF28" s="740">
        <f t="shared" si="47"/>
        <v>0</v>
      </c>
      <c r="CG28" s="740">
        <f t="shared" si="47"/>
        <v>0</v>
      </c>
      <c r="CH28" s="740">
        <f t="shared" si="47"/>
        <v>0</v>
      </c>
      <c r="CI28" s="740">
        <f t="shared" si="47"/>
        <v>0</v>
      </c>
      <c r="CJ28" s="746" t="s">
        <v>1208</v>
      </c>
      <c r="CK28" s="746" t="s">
        <v>1208</v>
      </c>
      <c r="CL28" s="746" t="s">
        <v>1208</v>
      </c>
      <c r="CM28" s="746" t="s">
        <v>1208</v>
      </c>
      <c r="CN28" s="746" t="s">
        <v>1208</v>
      </c>
      <c r="CO28" s="746" t="s">
        <v>1208</v>
      </c>
      <c r="CP28" s="677" t="e">
        <f t="shared" si="32"/>
        <v>#DIV/0!</v>
      </c>
      <c r="CQ28" s="677" t="e">
        <f t="shared" si="33"/>
        <v>#DIV/0!</v>
      </c>
      <c r="CR28" s="677" t="e">
        <f t="shared" si="34"/>
        <v>#DIV/0!</v>
      </c>
      <c r="CS28" s="677" t="e">
        <f t="shared" si="35"/>
        <v>#DIV/0!</v>
      </c>
      <c r="CT28" s="677" t="e">
        <f t="shared" si="36"/>
        <v>#DIV/0!</v>
      </c>
      <c r="CU28" s="677" t="e">
        <f t="shared" si="37"/>
        <v>#DIV/0!</v>
      </c>
      <c r="CV28" s="764" t="e">
        <f t="shared" ref="CV28:DA36" si="48">ROUND(CP28+(CP28*$J28),2)</f>
        <v>#DIV/0!</v>
      </c>
      <c r="CW28" s="764" t="e">
        <f t="shared" si="48"/>
        <v>#DIV/0!</v>
      </c>
      <c r="CX28" s="764" t="e">
        <f t="shared" si="48"/>
        <v>#DIV/0!</v>
      </c>
      <c r="CY28" s="764" t="e">
        <f t="shared" si="48"/>
        <v>#DIV/0!</v>
      </c>
      <c r="CZ28" s="764" t="e">
        <f t="shared" si="48"/>
        <v>#DIV/0!</v>
      </c>
      <c r="DA28" s="764" t="e">
        <f t="shared" si="48"/>
        <v>#DIV/0!</v>
      </c>
      <c r="DB28" s="680" t="e">
        <f t="shared" si="39"/>
        <v>#DIV/0!</v>
      </c>
      <c r="DC28" s="680" t="e">
        <f t="shared" si="40"/>
        <v>#DIV/0!</v>
      </c>
      <c r="DD28" s="680" t="e">
        <f t="shared" si="41"/>
        <v>#DIV/0!</v>
      </c>
      <c r="DE28" s="680" t="e">
        <f t="shared" si="42"/>
        <v>#DIV/0!</v>
      </c>
      <c r="DF28" s="680" t="e">
        <f t="shared" si="43"/>
        <v>#DIV/0!</v>
      </c>
      <c r="DG28" s="680" t="e">
        <f t="shared" si="44"/>
        <v>#DIV/0!</v>
      </c>
      <c r="DH28" s="766">
        <f>ROUND($J28*O28, 'Initial Information'!B28)</f>
        <v>0</v>
      </c>
      <c r="DI28" s="766">
        <f>ROUND($J28*T28, 'Initial Information'!C28)</f>
        <v>0</v>
      </c>
      <c r="DJ28" s="766">
        <f>ROUND($J28*Y28, 'Initial Information'!D28)</f>
        <v>0</v>
      </c>
      <c r="DK28" s="766">
        <f>ROUND($J28*AD28, 'Initial Information'!E28)</f>
        <v>0</v>
      </c>
      <c r="DL28" s="766">
        <f>ROUND($J28*AI28, 'Initial Information'!F28)</f>
        <v>0</v>
      </c>
      <c r="DM28" s="766">
        <f>ROUND($J28*AN28, 'Initial Information'!G28)</f>
        <v>0</v>
      </c>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row>
    <row r="29" spans="1:149" s="58" customFormat="1" ht="20.25" customHeight="1">
      <c r="A29" s="55" t="s">
        <v>181</v>
      </c>
      <c r="B29" s="56">
        <v>3</v>
      </c>
      <c r="C29" s="1138"/>
      <c r="D29" s="1139"/>
      <c r="E29" s="157"/>
      <c r="F29" s="104"/>
      <c r="G29" s="56" t="s">
        <v>181</v>
      </c>
      <c r="H29" s="100"/>
      <c r="I29" s="56" t="s">
        <v>181</v>
      </c>
      <c r="J29" s="105">
        <v>0.28000000000000003</v>
      </c>
      <c r="K29" s="56" t="s">
        <v>181</v>
      </c>
      <c r="L29" s="68" t="s">
        <v>181</v>
      </c>
      <c r="M29" s="74"/>
      <c r="N29" s="152" t="s">
        <v>181</v>
      </c>
      <c r="O29" s="400">
        <f t="shared" si="3"/>
        <v>0</v>
      </c>
      <c r="P29" s="69" t="s">
        <v>181</v>
      </c>
      <c r="Q29" s="152" t="s">
        <v>181</v>
      </c>
      <c r="R29" s="74"/>
      <c r="S29" s="152" t="s">
        <v>181</v>
      </c>
      <c r="T29" s="400">
        <f t="shared" si="4"/>
        <v>0</v>
      </c>
      <c r="U29" s="69" t="s">
        <v>181</v>
      </c>
      <c r="V29" s="152" t="s">
        <v>181</v>
      </c>
      <c r="W29" s="74"/>
      <c r="X29" s="152" t="s">
        <v>181</v>
      </c>
      <c r="Y29" s="400">
        <f t="shared" si="5"/>
        <v>0</v>
      </c>
      <c r="Z29" s="69" t="s">
        <v>181</v>
      </c>
      <c r="AA29" s="152" t="s">
        <v>181</v>
      </c>
      <c r="AB29" s="74"/>
      <c r="AC29" s="152" t="s">
        <v>181</v>
      </c>
      <c r="AD29" s="400">
        <f t="shared" si="6"/>
        <v>0</v>
      </c>
      <c r="AE29" s="69" t="s">
        <v>181</v>
      </c>
      <c r="AF29" s="152" t="s">
        <v>181</v>
      </c>
      <c r="AG29" s="74"/>
      <c r="AH29" s="152" t="s">
        <v>181</v>
      </c>
      <c r="AI29" s="400">
        <f t="shared" si="7"/>
        <v>0</v>
      </c>
      <c r="AJ29" s="69" t="s">
        <v>181</v>
      </c>
      <c r="AK29" s="152" t="s">
        <v>181</v>
      </c>
      <c r="AL29" s="74"/>
      <c r="AM29" s="152" t="s">
        <v>181</v>
      </c>
      <c r="AN29" s="400">
        <f t="shared" si="8"/>
        <v>0</v>
      </c>
      <c r="AO29" s="75" t="s">
        <v>181</v>
      </c>
      <c r="AP29" s="185" t="s">
        <v>181</v>
      </c>
      <c r="AQ29" s="52">
        <f t="shared" si="9"/>
        <v>0</v>
      </c>
      <c r="AR29" s="188" t="s">
        <v>181</v>
      </c>
      <c r="AS29" s="729"/>
      <c r="AT29" s="76">
        <v>1.03</v>
      </c>
      <c r="AU29" s="76">
        <f t="shared" si="10"/>
        <v>1.0609</v>
      </c>
      <c r="AV29" s="76">
        <f t="shared" si="10"/>
        <v>1.092727</v>
      </c>
      <c r="AW29" s="76">
        <f t="shared" si="10"/>
        <v>1.1255088100000001</v>
      </c>
      <c r="AX29" s="76">
        <f t="shared" si="10"/>
        <v>1.1592740743000001</v>
      </c>
      <c r="AY29" s="76">
        <f t="shared" si="10"/>
        <v>1.1940522965290001</v>
      </c>
      <c r="AZ29" s="51">
        <f t="shared" si="11"/>
        <v>0</v>
      </c>
      <c r="BA29" s="51">
        <f t="shared" si="12"/>
        <v>0</v>
      </c>
      <c r="BB29" s="51">
        <f t="shared" si="13"/>
        <v>0</v>
      </c>
      <c r="BC29" s="51">
        <f t="shared" si="14"/>
        <v>0</v>
      </c>
      <c r="BD29" s="51">
        <f t="shared" si="15"/>
        <v>0</v>
      </c>
      <c r="BE29" s="51">
        <f t="shared" si="16"/>
        <v>0</v>
      </c>
      <c r="BF29" s="735">
        <f t="shared" si="17"/>
        <v>0</v>
      </c>
      <c r="BG29" s="735">
        <f t="shared" si="18"/>
        <v>0</v>
      </c>
      <c r="BH29" s="735">
        <f t="shared" si="19"/>
        <v>0</v>
      </c>
      <c r="BI29" s="735">
        <f t="shared" si="20"/>
        <v>0</v>
      </c>
      <c r="BJ29" s="735">
        <f t="shared" si="21"/>
        <v>0</v>
      </c>
      <c r="BK29" s="735">
        <f t="shared" si="22"/>
        <v>0</v>
      </c>
      <c r="BL29" s="739">
        <f t="shared" si="23"/>
        <v>0</v>
      </c>
      <c r="BM29" s="739">
        <f t="shared" si="24"/>
        <v>0</v>
      </c>
      <c r="BN29" s="739">
        <f t="shared" si="25"/>
        <v>0</v>
      </c>
      <c r="BO29" s="739">
        <f t="shared" si="26"/>
        <v>0</v>
      </c>
      <c r="BP29" s="739">
        <f t="shared" si="27"/>
        <v>0</v>
      </c>
      <c r="BQ29" s="739">
        <f t="shared" si="28"/>
        <v>0</v>
      </c>
      <c r="BR29" s="741">
        <f t="shared" si="45"/>
        <v>0</v>
      </c>
      <c r="BS29" s="741">
        <f t="shared" si="45"/>
        <v>0</v>
      </c>
      <c r="BT29" s="741">
        <f t="shared" si="45"/>
        <v>0</v>
      </c>
      <c r="BU29" s="741">
        <f t="shared" si="45"/>
        <v>0</v>
      </c>
      <c r="BV29" s="741">
        <f t="shared" si="45"/>
        <v>0</v>
      </c>
      <c r="BW29" s="741">
        <f t="shared" si="45"/>
        <v>0</v>
      </c>
      <c r="BX29" s="743">
        <f t="shared" si="46"/>
        <v>0</v>
      </c>
      <c r="BY29" s="743">
        <f t="shared" si="46"/>
        <v>0</v>
      </c>
      <c r="BZ29" s="743">
        <f t="shared" si="46"/>
        <v>0</v>
      </c>
      <c r="CA29" s="743">
        <f t="shared" si="46"/>
        <v>0</v>
      </c>
      <c r="CB29" s="743">
        <f t="shared" si="46"/>
        <v>0</v>
      </c>
      <c r="CC29" s="743">
        <f t="shared" si="46"/>
        <v>0</v>
      </c>
      <c r="CD29" s="740">
        <f t="shared" si="47"/>
        <v>0</v>
      </c>
      <c r="CE29" s="740">
        <f t="shared" si="47"/>
        <v>0</v>
      </c>
      <c r="CF29" s="740">
        <f t="shared" si="47"/>
        <v>0</v>
      </c>
      <c r="CG29" s="740">
        <f t="shared" si="47"/>
        <v>0</v>
      </c>
      <c r="CH29" s="740">
        <f t="shared" si="47"/>
        <v>0</v>
      </c>
      <c r="CI29" s="740">
        <f t="shared" si="47"/>
        <v>0</v>
      </c>
      <c r="CJ29" s="746" t="s">
        <v>1208</v>
      </c>
      <c r="CK29" s="746" t="s">
        <v>1208</v>
      </c>
      <c r="CL29" s="746" t="s">
        <v>1208</v>
      </c>
      <c r="CM29" s="746" t="s">
        <v>1208</v>
      </c>
      <c r="CN29" s="746" t="s">
        <v>1208</v>
      </c>
      <c r="CO29" s="746" t="s">
        <v>1208</v>
      </c>
      <c r="CP29" s="677" t="e">
        <f t="shared" si="32"/>
        <v>#DIV/0!</v>
      </c>
      <c r="CQ29" s="677" t="e">
        <f t="shared" si="33"/>
        <v>#DIV/0!</v>
      </c>
      <c r="CR29" s="677" t="e">
        <f t="shared" si="34"/>
        <v>#DIV/0!</v>
      </c>
      <c r="CS29" s="677" t="e">
        <f t="shared" si="35"/>
        <v>#DIV/0!</v>
      </c>
      <c r="CT29" s="677" t="e">
        <f t="shared" si="36"/>
        <v>#DIV/0!</v>
      </c>
      <c r="CU29" s="677" t="e">
        <f t="shared" si="37"/>
        <v>#DIV/0!</v>
      </c>
      <c r="CV29" s="764" t="e">
        <f t="shared" si="48"/>
        <v>#DIV/0!</v>
      </c>
      <c r="CW29" s="764" t="e">
        <f t="shared" si="48"/>
        <v>#DIV/0!</v>
      </c>
      <c r="CX29" s="764" t="e">
        <f t="shared" si="48"/>
        <v>#DIV/0!</v>
      </c>
      <c r="CY29" s="764" t="e">
        <f t="shared" si="48"/>
        <v>#DIV/0!</v>
      </c>
      <c r="CZ29" s="764" t="e">
        <f t="shared" si="48"/>
        <v>#DIV/0!</v>
      </c>
      <c r="DA29" s="764" t="e">
        <f t="shared" si="48"/>
        <v>#DIV/0!</v>
      </c>
      <c r="DB29" s="680" t="e">
        <f t="shared" si="39"/>
        <v>#DIV/0!</v>
      </c>
      <c r="DC29" s="680" t="e">
        <f t="shared" si="40"/>
        <v>#DIV/0!</v>
      </c>
      <c r="DD29" s="680" t="e">
        <f t="shared" si="41"/>
        <v>#DIV/0!</v>
      </c>
      <c r="DE29" s="680" t="e">
        <f t="shared" si="42"/>
        <v>#DIV/0!</v>
      </c>
      <c r="DF29" s="680" t="e">
        <f t="shared" si="43"/>
        <v>#DIV/0!</v>
      </c>
      <c r="DG29" s="680" t="e">
        <f t="shared" si="44"/>
        <v>#DIV/0!</v>
      </c>
      <c r="DH29" s="766">
        <f>ROUND($J29*O29, 'Initial Information'!B29)</f>
        <v>0</v>
      </c>
      <c r="DI29" s="766">
        <f>ROUND($J29*T29, 'Initial Information'!C29)</f>
        <v>0</v>
      </c>
      <c r="DJ29" s="766">
        <f>ROUND($J29*Y29, 'Initial Information'!D29)</f>
        <v>0</v>
      </c>
      <c r="DK29" s="766">
        <f>ROUND($J29*AD29, 'Initial Information'!E29)</f>
        <v>0</v>
      </c>
      <c r="DL29" s="766">
        <f>ROUND($J29*AI29, 'Initial Information'!F29)</f>
        <v>0</v>
      </c>
      <c r="DM29" s="766">
        <f>ROUND($J29*AN29, 'Initial Information'!G29)</f>
        <v>0</v>
      </c>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c r="EJ29" s="127"/>
      <c r="EK29" s="127"/>
      <c r="EL29" s="127"/>
      <c r="EM29" s="127"/>
      <c r="EN29" s="127"/>
    </row>
    <row r="30" spans="1:149" s="58" customFormat="1" ht="20.25" customHeight="1">
      <c r="A30" s="55" t="s">
        <v>181</v>
      </c>
      <c r="B30" s="56">
        <v>4</v>
      </c>
      <c r="C30" s="1138"/>
      <c r="D30" s="1139"/>
      <c r="E30" s="157"/>
      <c r="F30" s="104"/>
      <c r="G30" s="56" t="s">
        <v>181</v>
      </c>
      <c r="H30" s="100"/>
      <c r="I30" s="56" t="s">
        <v>181</v>
      </c>
      <c r="J30" s="105">
        <v>0.28000000000000003</v>
      </c>
      <c r="K30" s="56" t="s">
        <v>181</v>
      </c>
      <c r="L30" s="68" t="s">
        <v>181</v>
      </c>
      <c r="M30" s="74"/>
      <c r="N30" s="152" t="s">
        <v>181</v>
      </c>
      <c r="O30" s="400">
        <f t="shared" si="3"/>
        <v>0</v>
      </c>
      <c r="P30" s="69" t="s">
        <v>181</v>
      </c>
      <c r="Q30" s="152" t="s">
        <v>181</v>
      </c>
      <c r="R30" s="74"/>
      <c r="S30" s="152" t="s">
        <v>181</v>
      </c>
      <c r="T30" s="400">
        <f t="shared" si="4"/>
        <v>0</v>
      </c>
      <c r="U30" s="69" t="s">
        <v>181</v>
      </c>
      <c r="V30" s="152" t="s">
        <v>181</v>
      </c>
      <c r="W30" s="74"/>
      <c r="X30" s="152" t="s">
        <v>181</v>
      </c>
      <c r="Y30" s="400">
        <f t="shared" si="5"/>
        <v>0</v>
      </c>
      <c r="Z30" s="69" t="s">
        <v>181</v>
      </c>
      <c r="AA30" s="152" t="s">
        <v>181</v>
      </c>
      <c r="AB30" s="74"/>
      <c r="AC30" s="152" t="s">
        <v>181</v>
      </c>
      <c r="AD30" s="400">
        <f t="shared" si="6"/>
        <v>0</v>
      </c>
      <c r="AE30" s="69" t="s">
        <v>181</v>
      </c>
      <c r="AF30" s="152" t="s">
        <v>181</v>
      </c>
      <c r="AG30" s="74"/>
      <c r="AH30" s="152" t="s">
        <v>181</v>
      </c>
      <c r="AI30" s="400">
        <f t="shared" si="7"/>
        <v>0</v>
      </c>
      <c r="AJ30" s="69" t="s">
        <v>181</v>
      </c>
      <c r="AK30" s="152" t="s">
        <v>181</v>
      </c>
      <c r="AL30" s="74"/>
      <c r="AM30" s="152" t="s">
        <v>181</v>
      </c>
      <c r="AN30" s="400">
        <f t="shared" si="8"/>
        <v>0</v>
      </c>
      <c r="AO30" s="75" t="s">
        <v>181</v>
      </c>
      <c r="AP30" s="185" t="s">
        <v>181</v>
      </c>
      <c r="AQ30" s="52">
        <f t="shared" si="9"/>
        <v>0</v>
      </c>
      <c r="AR30" s="188" t="s">
        <v>181</v>
      </c>
      <c r="AS30" s="729"/>
      <c r="AT30" s="76">
        <v>1.03</v>
      </c>
      <c r="AU30" s="76">
        <f t="shared" si="10"/>
        <v>1.0609</v>
      </c>
      <c r="AV30" s="76">
        <f t="shared" si="10"/>
        <v>1.092727</v>
      </c>
      <c r="AW30" s="76">
        <f t="shared" si="10"/>
        <v>1.1255088100000001</v>
      </c>
      <c r="AX30" s="76">
        <f t="shared" si="10"/>
        <v>1.1592740743000001</v>
      </c>
      <c r="AY30" s="76">
        <f t="shared" si="10"/>
        <v>1.1940522965290001</v>
      </c>
      <c r="AZ30" s="51">
        <f t="shared" si="11"/>
        <v>0</v>
      </c>
      <c r="BA30" s="51">
        <f t="shared" si="12"/>
        <v>0</v>
      </c>
      <c r="BB30" s="51">
        <f t="shared" si="13"/>
        <v>0</v>
      </c>
      <c r="BC30" s="51">
        <f t="shared" si="14"/>
        <v>0</v>
      </c>
      <c r="BD30" s="51">
        <f t="shared" si="15"/>
        <v>0</v>
      </c>
      <c r="BE30" s="51">
        <f t="shared" si="16"/>
        <v>0</v>
      </c>
      <c r="BF30" s="735">
        <f t="shared" si="17"/>
        <v>0</v>
      </c>
      <c r="BG30" s="735">
        <f t="shared" si="18"/>
        <v>0</v>
      </c>
      <c r="BH30" s="735">
        <f t="shared" si="19"/>
        <v>0</v>
      </c>
      <c r="BI30" s="735">
        <f t="shared" si="20"/>
        <v>0</v>
      </c>
      <c r="BJ30" s="735">
        <f t="shared" si="21"/>
        <v>0</v>
      </c>
      <c r="BK30" s="735">
        <f t="shared" si="22"/>
        <v>0</v>
      </c>
      <c r="BL30" s="739">
        <f t="shared" si="23"/>
        <v>0</v>
      </c>
      <c r="BM30" s="739">
        <f t="shared" si="24"/>
        <v>0</v>
      </c>
      <c r="BN30" s="739">
        <f t="shared" si="25"/>
        <v>0</v>
      </c>
      <c r="BO30" s="739">
        <f t="shared" si="26"/>
        <v>0</v>
      </c>
      <c r="BP30" s="739">
        <f t="shared" si="27"/>
        <v>0</v>
      </c>
      <c r="BQ30" s="739">
        <f t="shared" si="28"/>
        <v>0</v>
      </c>
      <c r="BR30" s="741">
        <f t="shared" si="45"/>
        <v>0</v>
      </c>
      <c r="BS30" s="741">
        <f t="shared" si="45"/>
        <v>0</v>
      </c>
      <c r="BT30" s="741">
        <f t="shared" si="45"/>
        <v>0</v>
      </c>
      <c r="BU30" s="741">
        <f t="shared" si="45"/>
        <v>0</v>
      </c>
      <c r="BV30" s="741">
        <f t="shared" si="45"/>
        <v>0</v>
      </c>
      <c r="BW30" s="741">
        <f t="shared" si="45"/>
        <v>0</v>
      </c>
      <c r="BX30" s="743">
        <f t="shared" si="46"/>
        <v>0</v>
      </c>
      <c r="BY30" s="743">
        <f t="shared" si="46"/>
        <v>0</v>
      </c>
      <c r="BZ30" s="743">
        <f t="shared" si="46"/>
        <v>0</v>
      </c>
      <c r="CA30" s="743">
        <f t="shared" si="46"/>
        <v>0</v>
      </c>
      <c r="CB30" s="743">
        <f t="shared" si="46"/>
        <v>0</v>
      </c>
      <c r="CC30" s="743">
        <f t="shared" si="46"/>
        <v>0</v>
      </c>
      <c r="CD30" s="740">
        <f t="shared" si="47"/>
        <v>0</v>
      </c>
      <c r="CE30" s="740">
        <f t="shared" si="47"/>
        <v>0</v>
      </c>
      <c r="CF30" s="740">
        <f t="shared" si="47"/>
        <v>0</v>
      </c>
      <c r="CG30" s="740">
        <f t="shared" si="47"/>
        <v>0</v>
      </c>
      <c r="CH30" s="740">
        <f t="shared" si="47"/>
        <v>0</v>
      </c>
      <c r="CI30" s="740">
        <f t="shared" si="47"/>
        <v>0</v>
      </c>
      <c r="CJ30" s="746" t="s">
        <v>1208</v>
      </c>
      <c r="CK30" s="746" t="s">
        <v>1208</v>
      </c>
      <c r="CL30" s="746" t="s">
        <v>1208</v>
      </c>
      <c r="CM30" s="746" t="s">
        <v>1208</v>
      </c>
      <c r="CN30" s="746" t="s">
        <v>1208</v>
      </c>
      <c r="CO30" s="746" t="s">
        <v>1208</v>
      </c>
      <c r="CP30" s="677" t="e">
        <f t="shared" si="32"/>
        <v>#DIV/0!</v>
      </c>
      <c r="CQ30" s="677" t="e">
        <f t="shared" si="33"/>
        <v>#DIV/0!</v>
      </c>
      <c r="CR30" s="677" t="e">
        <f t="shared" si="34"/>
        <v>#DIV/0!</v>
      </c>
      <c r="CS30" s="677" t="e">
        <f t="shared" si="35"/>
        <v>#DIV/0!</v>
      </c>
      <c r="CT30" s="677" t="e">
        <f t="shared" si="36"/>
        <v>#DIV/0!</v>
      </c>
      <c r="CU30" s="677" t="e">
        <f t="shared" si="37"/>
        <v>#DIV/0!</v>
      </c>
      <c r="CV30" s="764" t="e">
        <f t="shared" si="48"/>
        <v>#DIV/0!</v>
      </c>
      <c r="CW30" s="764" t="e">
        <f t="shared" si="48"/>
        <v>#DIV/0!</v>
      </c>
      <c r="CX30" s="764" t="e">
        <f t="shared" si="48"/>
        <v>#DIV/0!</v>
      </c>
      <c r="CY30" s="764" t="e">
        <f t="shared" si="48"/>
        <v>#DIV/0!</v>
      </c>
      <c r="CZ30" s="764" t="e">
        <f t="shared" si="48"/>
        <v>#DIV/0!</v>
      </c>
      <c r="DA30" s="764" t="e">
        <f t="shared" si="48"/>
        <v>#DIV/0!</v>
      </c>
      <c r="DB30" s="680" t="e">
        <f t="shared" si="39"/>
        <v>#DIV/0!</v>
      </c>
      <c r="DC30" s="680" t="e">
        <f t="shared" si="40"/>
        <v>#DIV/0!</v>
      </c>
      <c r="DD30" s="680" t="e">
        <f t="shared" si="41"/>
        <v>#DIV/0!</v>
      </c>
      <c r="DE30" s="680" t="e">
        <f t="shared" si="42"/>
        <v>#DIV/0!</v>
      </c>
      <c r="DF30" s="680" t="e">
        <f t="shared" si="43"/>
        <v>#DIV/0!</v>
      </c>
      <c r="DG30" s="680" t="e">
        <f t="shared" si="44"/>
        <v>#DIV/0!</v>
      </c>
      <c r="DH30" s="766">
        <f>ROUND($J30*O30, 'Initial Information'!B30)</f>
        <v>0</v>
      </c>
      <c r="DI30" s="766">
        <f>ROUND($J30*T30, 'Initial Information'!C30)</f>
        <v>0</v>
      </c>
      <c r="DJ30" s="766">
        <f>ROUND($J30*Y30, 'Initial Information'!D30)</f>
        <v>0</v>
      </c>
      <c r="DK30" s="766">
        <f>ROUND($J30*AD30, 'Initial Information'!E30)</f>
        <v>0</v>
      </c>
      <c r="DL30" s="766">
        <f>ROUND($J30*AI30, 'Initial Information'!F30)</f>
        <v>0</v>
      </c>
      <c r="DM30" s="766">
        <f>ROUND($J30*AN30, 'Initial Information'!G30)</f>
        <v>0</v>
      </c>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row>
    <row r="31" spans="1:149" s="58" customFormat="1" ht="20.25" customHeight="1">
      <c r="A31" s="55" t="s">
        <v>181</v>
      </c>
      <c r="B31" s="56">
        <v>5</v>
      </c>
      <c r="C31" s="1138"/>
      <c r="D31" s="1139"/>
      <c r="E31" s="157"/>
      <c r="F31" s="104"/>
      <c r="G31" s="56" t="s">
        <v>181</v>
      </c>
      <c r="H31" s="100"/>
      <c r="I31" s="56" t="s">
        <v>181</v>
      </c>
      <c r="J31" s="105">
        <v>0.28000000000000003</v>
      </c>
      <c r="K31" s="56" t="s">
        <v>181</v>
      </c>
      <c r="L31" s="68" t="s">
        <v>181</v>
      </c>
      <c r="M31" s="74"/>
      <c r="N31" s="152" t="s">
        <v>181</v>
      </c>
      <c r="O31" s="400">
        <f t="shared" si="3"/>
        <v>0</v>
      </c>
      <c r="P31" s="69" t="s">
        <v>181</v>
      </c>
      <c r="Q31" s="152" t="s">
        <v>181</v>
      </c>
      <c r="R31" s="74"/>
      <c r="S31" s="152" t="s">
        <v>181</v>
      </c>
      <c r="T31" s="400">
        <f t="shared" si="4"/>
        <v>0</v>
      </c>
      <c r="U31" s="69" t="s">
        <v>181</v>
      </c>
      <c r="V31" s="152" t="s">
        <v>181</v>
      </c>
      <c r="W31" s="74"/>
      <c r="X31" s="152" t="s">
        <v>181</v>
      </c>
      <c r="Y31" s="400">
        <f t="shared" si="5"/>
        <v>0</v>
      </c>
      <c r="Z31" s="69" t="s">
        <v>181</v>
      </c>
      <c r="AA31" s="152" t="s">
        <v>181</v>
      </c>
      <c r="AB31" s="74"/>
      <c r="AC31" s="152" t="s">
        <v>181</v>
      </c>
      <c r="AD31" s="400">
        <f t="shared" si="6"/>
        <v>0</v>
      </c>
      <c r="AE31" s="69" t="s">
        <v>181</v>
      </c>
      <c r="AF31" s="152" t="s">
        <v>181</v>
      </c>
      <c r="AG31" s="74"/>
      <c r="AH31" s="152" t="s">
        <v>181</v>
      </c>
      <c r="AI31" s="400">
        <f t="shared" si="7"/>
        <v>0</v>
      </c>
      <c r="AJ31" s="69" t="s">
        <v>181</v>
      </c>
      <c r="AK31" s="152" t="s">
        <v>181</v>
      </c>
      <c r="AL31" s="74"/>
      <c r="AM31" s="152" t="s">
        <v>181</v>
      </c>
      <c r="AN31" s="400">
        <f t="shared" si="8"/>
        <v>0</v>
      </c>
      <c r="AO31" s="75" t="s">
        <v>181</v>
      </c>
      <c r="AP31" s="185" t="s">
        <v>181</v>
      </c>
      <c r="AQ31" s="52">
        <f t="shared" si="9"/>
        <v>0</v>
      </c>
      <c r="AR31" s="188" t="s">
        <v>181</v>
      </c>
      <c r="AS31" s="729"/>
      <c r="AT31" s="76">
        <v>1.03</v>
      </c>
      <c r="AU31" s="76">
        <f t="shared" si="10"/>
        <v>1.0609</v>
      </c>
      <c r="AV31" s="76">
        <f t="shared" si="10"/>
        <v>1.092727</v>
      </c>
      <c r="AW31" s="76">
        <f t="shared" si="10"/>
        <v>1.1255088100000001</v>
      </c>
      <c r="AX31" s="76">
        <f t="shared" si="10"/>
        <v>1.1592740743000001</v>
      </c>
      <c r="AY31" s="76">
        <f t="shared" si="10"/>
        <v>1.1940522965290001</v>
      </c>
      <c r="AZ31" s="51">
        <f t="shared" si="11"/>
        <v>0</v>
      </c>
      <c r="BA31" s="51">
        <f t="shared" si="12"/>
        <v>0</v>
      </c>
      <c r="BB31" s="51">
        <f t="shared" si="13"/>
        <v>0</v>
      </c>
      <c r="BC31" s="51">
        <f t="shared" si="14"/>
        <v>0</v>
      </c>
      <c r="BD31" s="51">
        <f t="shared" si="15"/>
        <v>0</v>
      </c>
      <c r="BE31" s="51">
        <f t="shared" si="16"/>
        <v>0</v>
      </c>
      <c r="BF31" s="735">
        <f t="shared" si="17"/>
        <v>0</v>
      </c>
      <c r="BG31" s="735">
        <f t="shared" si="18"/>
        <v>0</v>
      </c>
      <c r="BH31" s="735">
        <f t="shared" si="19"/>
        <v>0</v>
      </c>
      <c r="BI31" s="735">
        <f t="shared" si="20"/>
        <v>0</v>
      </c>
      <c r="BJ31" s="735">
        <f t="shared" si="21"/>
        <v>0</v>
      </c>
      <c r="BK31" s="735">
        <f t="shared" si="22"/>
        <v>0</v>
      </c>
      <c r="BL31" s="739">
        <f t="shared" si="23"/>
        <v>0</v>
      </c>
      <c r="BM31" s="739">
        <f t="shared" si="24"/>
        <v>0</v>
      </c>
      <c r="BN31" s="739">
        <f t="shared" si="25"/>
        <v>0</v>
      </c>
      <c r="BO31" s="739">
        <f t="shared" si="26"/>
        <v>0</v>
      </c>
      <c r="BP31" s="739">
        <f t="shared" si="27"/>
        <v>0</v>
      </c>
      <c r="BQ31" s="739">
        <f t="shared" si="28"/>
        <v>0</v>
      </c>
      <c r="BR31" s="741">
        <f t="shared" si="45"/>
        <v>0</v>
      </c>
      <c r="BS31" s="741">
        <f t="shared" si="45"/>
        <v>0</v>
      </c>
      <c r="BT31" s="741">
        <f t="shared" si="45"/>
        <v>0</v>
      </c>
      <c r="BU31" s="741">
        <f t="shared" si="45"/>
        <v>0</v>
      </c>
      <c r="BV31" s="741">
        <f t="shared" si="45"/>
        <v>0</v>
      </c>
      <c r="BW31" s="741">
        <f t="shared" si="45"/>
        <v>0</v>
      </c>
      <c r="BX31" s="743">
        <f t="shared" si="46"/>
        <v>0</v>
      </c>
      <c r="BY31" s="743">
        <f t="shared" si="46"/>
        <v>0</v>
      </c>
      <c r="BZ31" s="743">
        <f t="shared" si="46"/>
        <v>0</v>
      </c>
      <c r="CA31" s="743">
        <f t="shared" si="46"/>
        <v>0</v>
      </c>
      <c r="CB31" s="743">
        <f t="shared" si="46"/>
        <v>0</v>
      </c>
      <c r="CC31" s="743">
        <f t="shared" si="46"/>
        <v>0</v>
      </c>
      <c r="CD31" s="740">
        <f t="shared" si="47"/>
        <v>0</v>
      </c>
      <c r="CE31" s="740">
        <f t="shared" si="47"/>
        <v>0</v>
      </c>
      <c r="CF31" s="740">
        <f t="shared" si="47"/>
        <v>0</v>
      </c>
      <c r="CG31" s="740">
        <f t="shared" si="47"/>
        <v>0</v>
      </c>
      <c r="CH31" s="740">
        <f t="shared" si="47"/>
        <v>0</v>
      </c>
      <c r="CI31" s="740">
        <f t="shared" si="47"/>
        <v>0</v>
      </c>
      <c r="CJ31" s="746" t="s">
        <v>1208</v>
      </c>
      <c r="CK31" s="746" t="s">
        <v>1208</v>
      </c>
      <c r="CL31" s="746" t="s">
        <v>1208</v>
      </c>
      <c r="CM31" s="746" t="s">
        <v>1208</v>
      </c>
      <c r="CN31" s="746" t="s">
        <v>1208</v>
      </c>
      <c r="CO31" s="746" t="s">
        <v>1208</v>
      </c>
      <c r="CP31" s="677" t="e">
        <f t="shared" si="32"/>
        <v>#DIV/0!</v>
      </c>
      <c r="CQ31" s="677" t="e">
        <f t="shared" si="33"/>
        <v>#DIV/0!</v>
      </c>
      <c r="CR31" s="677" t="e">
        <f t="shared" si="34"/>
        <v>#DIV/0!</v>
      </c>
      <c r="CS31" s="677" t="e">
        <f t="shared" si="35"/>
        <v>#DIV/0!</v>
      </c>
      <c r="CT31" s="677" t="e">
        <f t="shared" si="36"/>
        <v>#DIV/0!</v>
      </c>
      <c r="CU31" s="677" t="e">
        <f t="shared" si="37"/>
        <v>#DIV/0!</v>
      </c>
      <c r="CV31" s="764" t="e">
        <f t="shared" si="48"/>
        <v>#DIV/0!</v>
      </c>
      <c r="CW31" s="764" t="e">
        <f t="shared" si="48"/>
        <v>#DIV/0!</v>
      </c>
      <c r="CX31" s="764" t="e">
        <f t="shared" si="48"/>
        <v>#DIV/0!</v>
      </c>
      <c r="CY31" s="764" t="e">
        <f t="shared" si="48"/>
        <v>#DIV/0!</v>
      </c>
      <c r="CZ31" s="764" t="e">
        <f t="shared" si="48"/>
        <v>#DIV/0!</v>
      </c>
      <c r="DA31" s="764" t="e">
        <f t="shared" si="48"/>
        <v>#DIV/0!</v>
      </c>
      <c r="DB31" s="680" t="e">
        <f t="shared" si="39"/>
        <v>#DIV/0!</v>
      </c>
      <c r="DC31" s="680" t="e">
        <f t="shared" si="40"/>
        <v>#DIV/0!</v>
      </c>
      <c r="DD31" s="680" t="e">
        <f t="shared" si="41"/>
        <v>#DIV/0!</v>
      </c>
      <c r="DE31" s="680" t="e">
        <f t="shared" si="42"/>
        <v>#DIV/0!</v>
      </c>
      <c r="DF31" s="680" t="e">
        <f t="shared" si="43"/>
        <v>#DIV/0!</v>
      </c>
      <c r="DG31" s="680" t="e">
        <f t="shared" si="44"/>
        <v>#DIV/0!</v>
      </c>
      <c r="DH31" s="766">
        <f>ROUND($J31*O31, 'Initial Information'!B31)</f>
        <v>0</v>
      </c>
      <c r="DI31" s="766">
        <f>ROUND($J31*T31, 'Initial Information'!C31)</f>
        <v>0</v>
      </c>
      <c r="DJ31" s="766">
        <f>ROUND($J31*Y31, 'Initial Information'!D31)</f>
        <v>0</v>
      </c>
      <c r="DK31" s="766">
        <f>ROUND($J31*AD31, 'Initial Information'!E31)</f>
        <v>0</v>
      </c>
      <c r="DL31" s="766">
        <f>ROUND($J31*AI31, 'Initial Information'!F31)</f>
        <v>0</v>
      </c>
      <c r="DM31" s="766">
        <f>ROUND($J31*AN31, 'Initial Information'!G31)</f>
        <v>0</v>
      </c>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c r="EJ31" s="127"/>
      <c r="EK31" s="127"/>
      <c r="EL31" s="127"/>
      <c r="EM31" s="127"/>
      <c r="EN31" s="127"/>
    </row>
    <row r="32" spans="1:149" s="58" customFormat="1" ht="20.25" customHeight="1">
      <c r="A32" s="55" t="s">
        <v>181</v>
      </c>
      <c r="B32" s="56">
        <v>6</v>
      </c>
      <c r="C32" s="1138" t="s">
        <v>181</v>
      </c>
      <c r="D32" s="1139"/>
      <c r="E32" s="157" t="s">
        <v>181</v>
      </c>
      <c r="F32" s="104" t="s">
        <v>181</v>
      </c>
      <c r="G32" s="56" t="s">
        <v>181</v>
      </c>
      <c r="H32" s="100"/>
      <c r="I32" s="56" t="s">
        <v>181</v>
      </c>
      <c r="J32" s="105">
        <v>0.28000000000000003</v>
      </c>
      <c r="K32" s="56" t="s">
        <v>181</v>
      </c>
      <c r="L32" s="68" t="s">
        <v>181</v>
      </c>
      <c r="M32" s="74"/>
      <c r="N32" s="152" t="s">
        <v>181</v>
      </c>
      <c r="O32" s="400">
        <f t="shared" si="3"/>
        <v>0</v>
      </c>
      <c r="P32" s="69" t="s">
        <v>181</v>
      </c>
      <c r="Q32" s="152" t="s">
        <v>181</v>
      </c>
      <c r="R32" s="74"/>
      <c r="S32" s="152" t="s">
        <v>181</v>
      </c>
      <c r="T32" s="400">
        <f t="shared" si="4"/>
        <v>0</v>
      </c>
      <c r="U32" s="69" t="s">
        <v>181</v>
      </c>
      <c r="V32" s="152" t="s">
        <v>181</v>
      </c>
      <c r="W32" s="74"/>
      <c r="X32" s="152" t="s">
        <v>181</v>
      </c>
      <c r="Y32" s="400">
        <f t="shared" si="5"/>
        <v>0</v>
      </c>
      <c r="Z32" s="69" t="s">
        <v>181</v>
      </c>
      <c r="AA32" s="152" t="s">
        <v>181</v>
      </c>
      <c r="AB32" s="74"/>
      <c r="AC32" s="152" t="s">
        <v>181</v>
      </c>
      <c r="AD32" s="400">
        <f t="shared" si="6"/>
        <v>0</v>
      </c>
      <c r="AE32" s="69" t="s">
        <v>181</v>
      </c>
      <c r="AF32" s="152" t="s">
        <v>181</v>
      </c>
      <c r="AG32" s="74"/>
      <c r="AH32" s="152" t="s">
        <v>181</v>
      </c>
      <c r="AI32" s="400">
        <f t="shared" si="7"/>
        <v>0</v>
      </c>
      <c r="AJ32" s="69" t="s">
        <v>181</v>
      </c>
      <c r="AK32" s="152" t="s">
        <v>181</v>
      </c>
      <c r="AL32" s="74"/>
      <c r="AM32" s="152" t="s">
        <v>181</v>
      </c>
      <c r="AN32" s="400">
        <f t="shared" si="8"/>
        <v>0</v>
      </c>
      <c r="AO32" s="75" t="s">
        <v>181</v>
      </c>
      <c r="AP32" s="185" t="s">
        <v>181</v>
      </c>
      <c r="AQ32" s="52">
        <f t="shared" si="9"/>
        <v>0</v>
      </c>
      <c r="AR32" s="188" t="s">
        <v>181</v>
      </c>
      <c r="AS32" s="729"/>
      <c r="AT32" s="76">
        <v>1.03</v>
      </c>
      <c r="AU32" s="76">
        <f t="shared" si="10"/>
        <v>1.0609</v>
      </c>
      <c r="AV32" s="76">
        <f t="shared" si="10"/>
        <v>1.092727</v>
      </c>
      <c r="AW32" s="76">
        <f t="shared" si="10"/>
        <v>1.1255088100000001</v>
      </c>
      <c r="AX32" s="76">
        <f t="shared" si="10"/>
        <v>1.1592740743000001</v>
      </c>
      <c r="AY32" s="76">
        <f t="shared" si="10"/>
        <v>1.1940522965290001</v>
      </c>
      <c r="AZ32" s="51">
        <f t="shared" si="11"/>
        <v>0</v>
      </c>
      <c r="BA32" s="51">
        <f t="shared" si="12"/>
        <v>0</v>
      </c>
      <c r="BB32" s="51">
        <f t="shared" si="13"/>
        <v>0</v>
      </c>
      <c r="BC32" s="51">
        <f t="shared" si="14"/>
        <v>0</v>
      </c>
      <c r="BD32" s="51">
        <f t="shared" si="15"/>
        <v>0</v>
      </c>
      <c r="BE32" s="51">
        <f t="shared" si="16"/>
        <v>0</v>
      </c>
      <c r="BF32" s="735">
        <f t="shared" si="17"/>
        <v>0</v>
      </c>
      <c r="BG32" s="735">
        <f t="shared" si="18"/>
        <v>0</v>
      </c>
      <c r="BH32" s="735">
        <f t="shared" si="19"/>
        <v>0</v>
      </c>
      <c r="BI32" s="735">
        <f t="shared" si="20"/>
        <v>0</v>
      </c>
      <c r="BJ32" s="735">
        <f t="shared" si="21"/>
        <v>0</v>
      </c>
      <c r="BK32" s="735">
        <f t="shared" si="22"/>
        <v>0</v>
      </c>
      <c r="BL32" s="739">
        <f t="shared" si="23"/>
        <v>0</v>
      </c>
      <c r="BM32" s="739">
        <f t="shared" si="24"/>
        <v>0</v>
      </c>
      <c r="BN32" s="739">
        <f t="shared" si="25"/>
        <v>0</v>
      </c>
      <c r="BO32" s="739">
        <f t="shared" si="26"/>
        <v>0</v>
      </c>
      <c r="BP32" s="739">
        <f t="shared" si="27"/>
        <v>0</v>
      </c>
      <c r="BQ32" s="739">
        <f t="shared" si="28"/>
        <v>0</v>
      </c>
      <c r="BR32" s="741">
        <f t="shared" si="45"/>
        <v>0</v>
      </c>
      <c r="BS32" s="741">
        <f t="shared" si="45"/>
        <v>0</v>
      </c>
      <c r="BT32" s="741">
        <f t="shared" si="45"/>
        <v>0</v>
      </c>
      <c r="BU32" s="741">
        <f t="shared" si="45"/>
        <v>0</v>
      </c>
      <c r="BV32" s="741">
        <f t="shared" si="45"/>
        <v>0</v>
      </c>
      <c r="BW32" s="741">
        <f t="shared" si="45"/>
        <v>0</v>
      </c>
      <c r="BX32" s="743">
        <f t="shared" si="46"/>
        <v>0</v>
      </c>
      <c r="BY32" s="743">
        <f t="shared" si="46"/>
        <v>0</v>
      </c>
      <c r="BZ32" s="743">
        <f t="shared" si="46"/>
        <v>0</v>
      </c>
      <c r="CA32" s="743">
        <f t="shared" si="46"/>
        <v>0</v>
      </c>
      <c r="CB32" s="743">
        <f t="shared" si="46"/>
        <v>0</v>
      </c>
      <c r="CC32" s="743">
        <f t="shared" si="46"/>
        <v>0</v>
      </c>
      <c r="CD32" s="740">
        <f t="shared" si="47"/>
        <v>0</v>
      </c>
      <c r="CE32" s="740">
        <f t="shared" si="47"/>
        <v>0</v>
      </c>
      <c r="CF32" s="740">
        <f t="shared" si="47"/>
        <v>0</v>
      </c>
      <c r="CG32" s="740">
        <f t="shared" si="47"/>
        <v>0</v>
      </c>
      <c r="CH32" s="740">
        <f t="shared" si="47"/>
        <v>0</v>
      </c>
      <c r="CI32" s="740">
        <f t="shared" si="47"/>
        <v>0</v>
      </c>
      <c r="CJ32" s="746" t="s">
        <v>1208</v>
      </c>
      <c r="CK32" s="746" t="s">
        <v>1208</v>
      </c>
      <c r="CL32" s="746" t="s">
        <v>1208</v>
      </c>
      <c r="CM32" s="746" t="s">
        <v>1208</v>
      </c>
      <c r="CN32" s="746" t="s">
        <v>1208</v>
      </c>
      <c r="CO32" s="746" t="s">
        <v>1208</v>
      </c>
      <c r="CP32" s="677" t="e">
        <f t="shared" si="32"/>
        <v>#DIV/0!</v>
      </c>
      <c r="CQ32" s="677" t="e">
        <f t="shared" si="33"/>
        <v>#DIV/0!</v>
      </c>
      <c r="CR32" s="677" t="e">
        <f t="shared" si="34"/>
        <v>#DIV/0!</v>
      </c>
      <c r="CS32" s="677" t="e">
        <f t="shared" si="35"/>
        <v>#DIV/0!</v>
      </c>
      <c r="CT32" s="677" t="e">
        <f t="shared" si="36"/>
        <v>#DIV/0!</v>
      </c>
      <c r="CU32" s="677" t="e">
        <f t="shared" si="37"/>
        <v>#DIV/0!</v>
      </c>
      <c r="CV32" s="764" t="e">
        <f t="shared" si="48"/>
        <v>#DIV/0!</v>
      </c>
      <c r="CW32" s="764" t="e">
        <f t="shared" si="48"/>
        <v>#DIV/0!</v>
      </c>
      <c r="CX32" s="764" t="e">
        <f t="shared" si="48"/>
        <v>#DIV/0!</v>
      </c>
      <c r="CY32" s="764" t="e">
        <f t="shared" si="48"/>
        <v>#DIV/0!</v>
      </c>
      <c r="CZ32" s="764" t="e">
        <f t="shared" si="48"/>
        <v>#DIV/0!</v>
      </c>
      <c r="DA32" s="764" t="e">
        <f t="shared" si="48"/>
        <v>#DIV/0!</v>
      </c>
      <c r="DB32" s="680" t="e">
        <f t="shared" si="39"/>
        <v>#DIV/0!</v>
      </c>
      <c r="DC32" s="680" t="e">
        <f t="shared" si="40"/>
        <v>#DIV/0!</v>
      </c>
      <c r="DD32" s="680" t="e">
        <f t="shared" si="41"/>
        <v>#DIV/0!</v>
      </c>
      <c r="DE32" s="680" t="e">
        <f t="shared" si="42"/>
        <v>#DIV/0!</v>
      </c>
      <c r="DF32" s="680" t="e">
        <f t="shared" si="43"/>
        <v>#DIV/0!</v>
      </c>
      <c r="DG32" s="680" t="e">
        <f t="shared" si="44"/>
        <v>#DIV/0!</v>
      </c>
      <c r="DH32" s="766">
        <f>ROUND($J32*O32, 'Initial Information'!B32)</f>
        <v>0</v>
      </c>
      <c r="DI32" s="766">
        <f>ROUND($J32*T32, 'Initial Information'!C32)</f>
        <v>0</v>
      </c>
      <c r="DJ32" s="766">
        <f>ROUND($J32*Y32, 'Initial Information'!D32)</f>
        <v>0</v>
      </c>
      <c r="DK32" s="766">
        <f>ROUND($J32*AD32, 'Initial Information'!E32)</f>
        <v>0</v>
      </c>
      <c r="DL32" s="766">
        <f>ROUND($J32*AI32, 'Initial Information'!F32)</f>
        <v>0</v>
      </c>
      <c r="DM32" s="766">
        <f>ROUND($J32*AN32, 'Initial Information'!G32)</f>
        <v>0</v>
      </c>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c r="EJ32" s="127"/>
      <c r="EK32" s="127"/>
      <c r="EL32" s="127"/>
      <c r="EM32" s="127"/>
      <c r="EN32" s="127"/>
    </row>
    <row r="33" spans="1:144" s="58" customFormat="1" ht="20.25" customHeight="1">
      <c r="A33" s="55" t="s">
        <v>181</v>
      </c>
      <c r="B33" s="56">
        <v>7</v>
      </c>
      <c r="C33" s="1138" t="s">
        <v>181</v>
      </c>
      <c r="D33" s="1139"/>
      <c r="E33" s="157" t="s">
        <v>181</v>
      </c>
      <c r="F33" s="104" t="s">
        <v>181</v>
      </c>
      <c r="G33" s="56" t="s">
        <v>181</v>
      </c>
      <c r="H33" s="100"/>
      <c r="I33" s="56" t="s">
        <v>181</v>
      </c>
      <c r="J33" s="105">
        <v>0.28000000000000003</v>
      </c>
      <c r="K33" s="56" t="s">
        <v>181</v>
      </c>
      <c r="L33" s="68" t="s">
        <v>181</v>
      </c>
      <c r="M33" s="74"/>
      <c r="N33" s="152" t="s">
        <v>181</v>
      </c>
      <c r="O33" s="400">
        <f t="shared" si="3"/>
        <v>0</v>
      </c>
      <c r="P33" s="69" t="s">
        <v>181</v>
      </c>
      <c r="Q33" s="152" t="s">
        <v>181</v>
      </c>
      <c r="R33" s="74"/>
      <c r="S33" s="152" t="s">
        <v>181</v>
      </c>
      <c r="T33" s="400">
        <f t="shared" si="4"/>
        <v>0</v>
      </c>
      <c r="U33" s="69" t="s">
        <v>181</v>
      </c>
      <c r="V33" s="152" t="s">
        <v>181</v>
      </c>
      <c r="W33" s="74"/>
      <c r="X33" s="152" t="s">
        <v>181</v>
      </c>
      <c r="Y33" s="400">
        <f t="shared" si="5"/>
        <v>0</v>
      </c>
      <c r="Z33" s="69" t="s">
        <v>181</v>
      </c>
      <c r="AA33" s="152" t="s">
        <v>181</v>
      </c>
      <c r="AB33" s="74"/>
      <c r="AC33" s="152" t="s">
        <v>181</v>
      </c>
      <c r="AD33" s="400">
        <f t="shared" si="6"/>
        <v>0</v>
      </c>
      <c r="AE33" s="69" t="s">
        <v>181</v>
      </c>
      <c r="AF33" s="152" t="s">
        <v>181</v>
      </c>
      <c r="AG33" s="74"/>
      <c r="AH33" s="152" t="s">
        <v>181</v>
      </c>
      <c r="AI33" s="400">
        <f t="shared" si="7"/>
        <v>0</v>
      </c>
      <c r="AJ33" s="69" t="s">
        <v>181</v>
      </c>
      <c r="AK33" s="152" t="s">
        <v>181</v>
      </c>
      <c r="AL33" s="74"/>
      <c r="AM33" s="152" t="s">
        <v>181</v>
      </c>
      <c r="AN33" s="400">
        <f t="shared" si="8"/>
        <v>0</v>
      </c>
      <c r="AO33" s="75" t="s">
        <v>181</v>
      </c>
      <c r="AP33" s="185" t="s">
        <v>181</v>
      </c>
      <c r="AQ33" s="52">
        <f t="shared" si="9"/>
        <v>0</v>
      </c>
      <c r="AR33" s="188" t="s">
        <v>181</v>
      </c>
      <c r="AS33" s="729"/>
      <c r="AT33" s="76">
        <v>1.03</v>
      </c>
      <c r="AU33" s="76">
        <f t="shared" si="10"/>
        <v>1.0609</v>
      </c>
      <c r="AV33" s="76">
        <f t="shared" si="10"/>
        <v>1.092727</v>
      </c>
      <c r="AW33" s="76">
        <f t="shared" si="10"/>
        <v>1.1255088100000001</v>
      </c>
      <c r="AX33" s="76">
        <f t="shared" si="10"/>
        <v>1.1592740743000001</v>
      </c>
      <c r="AY33" s="76">
        <f t="shared" si="10"/>
        <v>1.1940522965290001</v>
      </c>
      <c r="AZ33" s="51">
        <f t="shared" si="11"/>
        <v>0</v>
      </c>
      <c r="BA33" s="51">
        <f t="shared" si="12"/>
        <v>0</v>
      </c>
      <c r="BB33" s="51">
        <f t="shared" si="13"/>
        <v>0</v>
      </c>
      <c r="BC33" s="51">
        <f t="shared" si="14"/>
        <v>0</v>
      </c>
      <c r="BD33" s="51">
        <f t="shared" si="15"/>
        <v>0</v>
      </c>
      <c r="BE33" s="51">
        <f t="shared" si="16"/>
        <v>0</v>
      </c>
      <c r="BF33" s="735">
        <f t="shared" si="17"/>
        <v>0</v>
      </c>
      <c r="BG33" s="735">
        <f t="shared" si="18"/>
        <v>0</v>
      </c>
      <c r="BH33" s="735">
        <f t="shared" si="19"/>
        <v>0</v>
      </c>
      <c r="BI33" s="735">
        <f t="shared" si="20"/>
        <v>0</v>
      </c>
      <c r="BJ33" s="735">
        <f t="shared" si="21"/>
        <v>0</v>
      </c>
      <c r="BK33" s="735">
        <f t="shared" si="22"/>
        <v>0</v>
      </c>
      <c r="BL33" s="739">
        <f t="shared" si="23"/>
        <v>0</v>
      </c>
      <c r="BM33" s="739">
        <f t="shared" si="24"/>
        <v>0</v>
      </c>
      <c r="BN33" s="739">
        <f t="shared" si="25"/>
        <v>0</v>
      </c>
      <c r="BO33" s="739">
        <f t="shared" si="26"/>
        <v>0</v>
      </c>
      <c r="BP33" s="739">
        <f t="shared" si="27"/>
        <v>0</v>
      </c>
      <c r="BQ33" s="739">
        <f t="shared" si="28"/>
        <v>0</v>
      </c>
      <c r="BR33" s="741">
        <f t="shared" si="45"/>
        <v>0</v>
      </c>
      <c r="BS33" s="741">
        <f t="shared" si="45"/>
        <v>0</v>
      </c>
      <c r="BT33" s="741">
        <f t="shared" si="45"/>
        <v>0</v>
      </c>
      <c r="BU33" s="741">
        <f t="shared" si="45"/>
        <v>0</v>
      </c>
      <c r="BV33" s="741">
        <f t="shared" si="45"/>
        <v>0</v>
      </c>
      <c r="BW33" s="741">
        <f t="shared" si="45"/>
        <v>0</v>
      </c>
      <c r="BX33" s="743">
        <f t="shared" si="46"/>
        <v>0</v>
      </c>
      <c r="BY33" s="743">
        <f t="shared" si="46"/>
        <v>0</v>
      </c>
      <c r="BZ33" s="743">
        <f t="shared" si="46"/>
        <v>0</v>
      </c>
      <c r="CA33" s="743">
        <f t="shared" si="46"/>
        <v>0</v>
      </c>
      <c r="CB33" s="743">
        <f t="shared" si="46"/>
        <v>0</v>
      </c>
      <c r="CC33" s="743">
        <f t="shared" si="46"/>
        <v>0</v>
      </c>
      <c r="CD33" s="740">
        <f t="shared" si="47"/>
        <v>0</v>
      </c>
      <c r="CE33" s="740">
        <f t="shared" si="47"/>
        <v>0</v>
      </c>
      <c r="CF33" s="740">
        <f t="shared" si="47"/>
        <v>0</v>
      </c>
      <c r="CG33" s="740">
        <f t="shared" si="47"/>
        <v>0</v>
      </c>
      <c r="CH33" s="740">
        <f t="shared" si="47"/>
        <v>0</v>
      </c>
      <c r="CI33" s="740">
        <f t="shared" si="47"/>
        <v>0</v>
      </c>
      <c r="CJ33" s="746" t="s">
        <v>1208</v>
      </c>
      <c r="CK33" s="746" t="s">
        <v>1208</v>
      </c>
      <c r="CL33" s="746" t="s">
        <v>1208</v>
      </c>
      <c r="CM33" s="746" t="s">
        <v>1208</v>
      </c>
      <c r="CN33" s="746" t="s">
        <v>1208</v>
      </c>
      <c r="CO33" s="746" t="s">
        <v>1208</v>
      </c>
      <c r="CP33" s="677" t="e">
        <f t="shared" si="32"/>
        <v>#DIV/0!</v>
      </c>
      <c r="CQ33" s="677" t="e">
        <f t="shared" si="33"/>
        <v>#DIV/0!</v>
      </c>
      <c r="CR33" s="677" t="e">
        <f t="shared" si="34"/>
        <v>#DIV/0!</v>
      </c>
      <c r="CS33" s="677" t="e">
        <f t="shared" si="35"/>
        <v>#DIV/0!</v>
      </c>
      <c r="CT33" s="677" t="e">
        <f t="shared" si="36"/>
        <v>#DIV/0!</v>
      </c>
      <c r="CU33" s="677" t="e">
        <f t="shared" si="37"/>
        <v>#DIV/0!</v>
      </c>
      <c r="CV33" s="764" t="e">
        <f t="shared" si="48"/>
        <v>#DIV/0!</v>
      </c>
      <c r="CW33" s="764" t="e">
        <f t="shared" si="48"/>
        <v>#DIV/0!</v>
      </c>
      <c r="CX33" s="764" t="e">
        <f t="shared" si="48"/>
        <v>#DIV/0!</v>
      </c>
      <c r="CY33" s="764" t="e">
        <f t="shared" si="48"/>
        <v>#DIV/0!</v>
      </c>
      <c r="CZ33" s="764" t="e">
        <f t="shared" si="48"/>
        <v>#DIV/0!</v>
      </c>
      <c r="DA33" s="764" t="e">
        <f t="shared" si="48"/>
        <v>#DIV/0!</v>
      </c>
      <c r="DB33" s="680" t="e">
        <f t="shared" si="39"/>
        <v>#DIV/0!</v>
      </c>
      <c r="DC33" s="680" t="e">
        <f t="shared" si="40"/>
        <v>#DIV/0!</v>
      </c>
      <c r="DD33" s="680" t="e">
        <f t="shared" si="41"/>
        <v>#DIV/0!</v>
      </c>
      <c r="DE33" s="680" t="e">
        <f t="shared" si="42"/>
        <v>#DIV/0!</v>
      </c>
      <c r="DF33" s="680" t="e">
        <f t="shared" si="43"/>
        <v>#DIV/0!</v>
      </c>
      <c r="DG33" s="680" t="e">
        <f t="shared" si="44"/>
        <v>#DIV/0!</v>
      </c>
      <c r="DH33" s="766">
        <f>ROUND($J33*O33, 'Initial Information'!B33)</f>
        <v>0</v>
      </c>
      <c r="DI33" s="766">
        <f>ROUND($J33*T33, 'Initial Information'!C33)</f>
        <v>0</v>
      </c>
      <c r="DJ33" s="766">
        <f>ROUND($J33*Y33, 'Initial Information'!D33)</f>
        <v>0</v>
      </c>
      <c r="DK33" s="766">
        <f>ROUND($J33*AD33, 'Initial Information'!E33)</f>
        <v>0</v>
      </c>
      <c r="DL33" s="766">
        <f>ROUND($J33*AI33, 'Initial Information'!F33)</f>
        <v>0</v>
      </c>
      <c r="DM33" s="766">
        <f>ROUND($J33*AN33, 'Initial Information'!G33)</f>
        <v>0</v>
      </c>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row>
    <row r="34" spans="1:144" s="58" customFormat="1" ht="20.25" customHeight="1">
      <c r="A34" s="55" t="s">
        <v>181</v>
      </c>
      <c r="B34" s="56">
        <v>8</v>
      </c>
      <c r="C34" s="1138" t="s">
        <v>181</v>
      </c>
      <c r="D34" s="1139"/>
      <c r="E34" s="157" t="s">
        <v>181</v>
      </c>
      <c r="F34" s="104" t="s">
        <v>181</v>
      </c>
      <c r="G34" s="56" t="s">
        <v>181</v>
      </c>
      <c r="H34" s="100"/>
      <c r="I34" s="56" t="s">
        <v>181</v>
      </c>
      <c r="J34" s="105">
        <v>0.28000000000000003</v>
      </c>
      <c r="K34" s="56" t="s">
        <v>181</v>
      </c>
      <c r="L34" s="68" t="s">
        <v>181</v>
      </c>
      <c r="M34" s="74"/>
      <c r="N34" s="152" t="s">
        <v>181</v>
      </c>
      <c r="O34" s="400">
        <f t="shared" si="3"/>
        <v>0</v>
      </c>
      <c r="P34" s="69" t="s">
        <v>181</v>
      </c>
      <c r="Q34" s="152" t="s">
        <v>181</v>
      </c>
      <c r="R34" s="74"/>
      <c r="S34" s="152" t="s">
        <v>181</v>
      </c>
      <c r="T34" s="400">
        <f t="shared" si="4"/>
        <v>0</v>
      </c>
      <c r="U34" s="69" t="s">
        <v>181</v>
      </c>
      <c r="V34" s="152" t="s">
        <v>181</v>
      </c>
      <c r="W34" s="74"/>
      <c r="X34" s="152" t="s">
        <v>181</v>
      </c>
      <c r="Y34" s="400">
        <f t="shared" si="5"/>
        <v>0</v>
      </c>
      <c r="Z34" s="69" t="s">
        <v>181</v>
      </c>
      <c r="AA34" s="152" t="s">
        <v>181</v>
      </c>
      <c r="AB34" s="74"/>
      <c r="AC34" s="152" t="s">
        <v>181</v>
      </c>
      <c r="AD34" s="400">
        <f t="shared" si="6"/>
        <v>0</v>
      </c>
      <c r="AE34" s="69" t="s">
        <v>181</v>
      </c>
      <c r="AF34" s="152" t="s">
        <v>181</v>
      </c>
      <c r="AG34" s="74"/>
      <c r="AH34" s="152" t="s">
        <v>181</v>
      </c>
      <c r="AI34" s="400">
        <f t="shared" si="7"/>
        <v>0</v>
      </c>
      <c r="AJ34" s="69" t="s">
        <v>181</v>
      </c>
      <c r="AK34" s="152" t="s">
        <v>181</v>
      </c>
      <c r="AL34" s="74"/>
      <c r="AM34" s="152" t="s">
        <v>181</v>
      </c>
      <c r="AN34" s="400">
        <f t="shared" si="8"/>
        <v>0</v>
      </c>
      <c r="AO34" s="75" t="s">
        <v>181</v>
      </c>
      <c r="AP34" s="185" t="s">
        <v>181</v>
      </c>
      <c r="AQ34" s="52">
        <f t="shared" si="9"/>
        <v>0</v>
      </c>
      <c r="AR34" s="188" t="s">
        <v>181</v>
      </c>
      <c r="AS34" s="729"/>
      <c r="AT34" s="170">
        <v>1.03</v>
      </c>
      <c r="AU34" s="170">
        <f t="shared" si="10"/>
        <v>1.0609</v>
      </c>
      <c r="AV34" s="170">
        <f t="shared" si="10"/>
        <v>1.092727</v>
      </c>
      <c r="AW34" s="170">
        <f t="shared" si="10"/>
        <v>1.1255088100000001</v>
      </c>
      <c r="AX34" s="170">
        <f t="shared" si="10"/>
        <v>1.1592740743000001</v>
      </c>
      <c r="AY34" s="170">
        <f t="shared" si="10"/>
        <v>1.1940522965290001</v>
      </c>
      <c r="AZ34" s="51">
        <f t="shared" si="11"/>
        <v>0</v>
      </c>
      <c r="BA34" s="51">
        <f t="shared" si="12"/>
        <v>0</v>
      </c>
      <c r="BB34" s="51">
        <f t="shared" si="13"/>
        <v>0</v>
      </c>
      <c r="BC34" s="51">
        <f t="shared" si="14"/>
        <v>0</v>
      </c>
      <c r="BD34" s="51">
        <f t="shared" si="15"/>
        <v>0</v>
      </c>
      <c r="BE34" s="51">
        <f t="shared" si="16"/>
        <v>0</v>
      </c>
      <c r="BF34" s="735">
        <f t="shared" si="17"/>
        <v>0</v>
      </c>
      <c r="BG34" s="735">
        <f t="shared" si="18"/>
        <v>0</v>
      </c>
      <c r="BH34" s="735">
        <f t="shared" si="19"/>
        <v>0</v>
      </c>
      <c r="BI34" s="735">
        <f t="shared" si="20"/>
        <v>0</v>
      </c>
      <c r="BJ34" s="735">
        <f t="shared" si="21"/>
        <v>0</v>
      </c>
      <c r="BK34" s="735">
        <f t="shared" si="22"/>
        <v>0</v>
      </c>
      <c r="BL34" s="739">
        <f t="shared" si="23"/>
        <v>0</v>
      </c>
      <c r="BM34" s="739">
        <f t="shared" si="24"/>
        <v>0</v>
      </c>
      <c r="BN34" s="739">
        <f t="shared" si="25"/>
        <v>0</v>
      </c>
      <c r="BO34" s="739">
        <f t="shared" si="26"/>
        <v>0</v>
      </c>
      <c r="BP34" s="739">
        <f t="shared" si="27"/>
        <v>0</v>
      </c>
      <c r="BQ34" s="739">
        <f t="shared" si="28"/>
        <v>0</v>
      </c>
      <c r="BR34" s="741">
        <f t="shared" si="45"/>
        <v>0</v>
      </c>
      <c r="BS34" s="741">
        <f t="shared" si="45"/>
        <v>0</v>
      </c>
      <c r="BT34" s="741">
        <f t="shared" si="45"/>
        <v>0</v>
      </c>
      <c r="BU34" s="741">
        <f t="shared" si="45"/>
        <v>0</v>
      </c>
      <c r="BV34" s="741">
        <f t="shared" si="45"/>
        <v>0</v>
      </c>
      <c r="BW34" s="741">
        <f t="shared" si="45"/>
        <v>0</v>
      </c>
      <c r="BX34" s="743">
        <f t="shared" si="46"/>
        <v>0</v>
      </c>
      <c r="BY34" s="743">
        <f t="shared" si="46"/>
        <v>0</v>
      </c>
      <c r="BZ34" s="743">
        <f t="shared" si="46"/>
        <v>0</v>
      </c>
      <c r="CA34" s="743">
        <f t="shared" si="46"/>
        <v>0</v>
      </c>
      <c r="CB34" s="743">
        <f t="shared" si="46"/>
        <v>0</v>
      </c>
      <c r="CC34" s="743">
        <f t="shared" si="46"/>
        <v>0</v>
      </c>
      <c r="CD34" s="740">
        <f t="shared" si="47"/>
        <v>0</v>
      </c>
      <c r="CE34" s="740">
        <f t="shared" si="47"/>
        <v>0</v>
      </c>
      <c r="CF34" s="740">
        <f t="shared" si="47"/>
        <v>0</v>
      </c>
      <c r="CG34" s="740">
        <f t="shared" si="47"/>
        <v>0</v>
      </c>
      <c r="CH34" s="740">
        <f t="shared" si="47"/>
        <v>0</v>
      </c>
      <c r="CI34" s="740">
        <f t="shared" si="47"/>
        <v>0</v>
      </c>
      <c r="CJ34" s="746" t="s">
        <v>1208</v>
      </c>
      <c r="CK34" s="746" t="s">
        <v>1208</v>
      </c>
      <c r="CL34" s="746" t="s">
        <v>1208</v>
      </c>
      <c r="CM34" s="746" t="s">
        <v>1208</v>
      </c>
      <c r="CN34" s="746" t="s">
        <v>1208</v>
      </c>
      <c r="CO34" s="746" t="s">
        <v>1208</v>
      </c>
      <c r="CP34" s="677" t="e">
        <f t="shared" si="32"/>
        <v>#DIV/0!</v>
      </c>
      <c r="CQ34" s="677" t="e">
        <f t="shared" si="33"/>
        <v>#DIV/0!</v>
      </c>
      <c r="CR34" s="677" t="e">
        <f t="shared" si="34"/>
        <v>#DIV/0!</v>
      </c>
      <c r="CS34" s="677" t="e">
        <f t="shared" si="35"/>
        <v>#DIV/0!</v>
      </c>
      <c r="CT34" s="677" t="e">
        <f t="shared" si="36"/>
        <v>#DIV/0!</v>
      </c>
      <c r="CU34" s="677" t="e">
        <f t="shared" si="37"/>
        <v>#DIV/0!</v>
      </c>
      <c r="CV34" s="764" t="e">
        <f t="shared" si="48"/>
        <v>#DIV/0!</v>
      </c>
      <c r="CW34" s="764" t="e">
        <f t="shared" si="48"/>
        <v>#DIV/0!</v>
      </c>
      <c r="CX34" s="764" t="e">
        <f t="shared" si="48"/>
        <v>#DIV/0!</v>
      </c>
      <c r="CY34" s="764" t="e">
        <f t="shared" si="48"/>
        <v>#DIV/0!</v>
      </c>
      <c r="CZ34" s="764" t="e">
        <f t="shared" si="48"/>
        <v>#DIV/0!</v>
      </c>
      <c r="DA34" s="764" t="e">
        <f t="shared" si="48"/>
        <v>#DIV/0!</v>
      </c>
      <c r="DB34" s="680" t="e">
        <f t="shared" si="39"/>
        <v>#DIV/0!</v>
      </c>
      <c r="DC34" s="680" t="e">
        <f t="shared" si="40"/>
        <v>#DIV/0!</v>
      </c>
      <c r="DD34" s="680" t="e">
        <f t="shared" si="41"/>
        <v>#DIV/0!</v>
      </c>
      <c r="DE34" s="680" t="e">
        <f t="shared" si="42"/>
        <v>#DIV/0!</v>
      </c>
      <c r="DF34" s="680" t="e">
        <f t="shared" si="43"/>
        <v>#DIV/0!</v>
      </c>
      <c r="DG34" s="680" t="e">
        <f t="shared" si="44"/>
        <v>#DIV/0!</v>
      </c>
      <c r="DH34" s="766">
        <f>ROUND($J34*O34, 'Initial Information'!B34)</f>
        <v>0</v>
      </c>
      <c r="DI34" s="766">
        <f>ROUND($J34*T34, 'Initial Information'!C34)</f>
        <v>0</v>
      </c>
      <c r="DJ34" s="766">
        <f>ROUND($J34*Y34, 'Initial Information'!D34)</f>
        <v>0</v>
      </c>
      <c r="DK34" s="766">
        <f>ROUND($J34*AD34, 'Initial Information'!E34)</f>
        <v>0</v>
      </c>
      <c r="DL34" s="766">
        <f>ROUND($J34*AI34, 'Initial Information'!F34)</f>
        <v>0</v>
      </c>
      <c r="DM34" s="766">
        <f>ROUND($J34*AN34, 'Initial Information'!G34)</f>
        <v>0</v>
      </c>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c r="EJ34" s="127"/>
      <c r="EK34" s="127"/>
      <c r="EL34" s="127"/>
      <c r="EM34" s="127"/>
      <c r="EN34" s="127"/>
    </row>
    <row r="35" spans="1:144" s="58" customFormat="1" ht="20.25" customHeight="1">
      <c r="A35" s="55" t="s">
        <v>181</v>
      </c>
      <c r="B35" s="56">
        <v>9</v>
      </c>
      <c r="C35" s="1138" t="s">
        <v>181</v>
      </c>
      <c r="D35" s="1139"/>
      <c r="E35" s="157" t="s">
        <v>181</v>
      </c>
      <c r="F35" s="104" t="s">
        <v>181</v>
      </c>
      <c r="G35" s="56" t="s">
        <v>181</v>
      </c>
      <c r="H35" s="100"/>
      <c r="I35" s="56" t="s">
        <v>181</v>
      </c>
      <c r="J35" s="105">
        <v>0.28000000000000003</v>
      </c>
      <c r="K35" s="56" t="s">
        <v>181</v>
      </c>
      <c r="L35" s="68" t="s">
        <v>181</v>
      </c>
      <c r="M35" s="74"/>
      <c r="N35" s="152" t="s">
        <v>181</v>
      </c>
      <c r="O35" s="400">
        <f t="shared" si="3"/>
        <v>0</v>
      </c>
      <c r="P35" s="69" t="s">
        <v>181</v>
      </c>
      <c r="Q35" s="152" t="s">
        <v>181</v>
      </c>
      <c r="R35" s="74"/>
      <c r="S35" s="152" t="s">
        <v>181</v>
      </c>
      <c r="T35" s="400">
        <f t="shared" si="4"/>
        <v>0</v>
      </c>
      <c r="U35" s="69" t="s">
        <v>181</v>
      </c>
      <c r="V35" s="152" t="s">
        <v>181</v>
      </c>
      <c r="W35" s="74"/>
      <c r="X35" s="152" t="s">
        <v>181</v>
      </c>
      <c r="Y35" s="400">
        <f t="shared" si="5"/>
        <v>0</v>
      </c>
      <c r="Z35" s="69" t="s">
        <v>181</v>
      </c>
      <c r="AA35" s="152" t="s">
        <v>181</v>
      </c>
      <c r="AB35" s="74"/>
      <c r="AC35" s="152" t="s">
        <v>181</v>
      </c>
      <c r="AD35" s="400">
        <f t="shared" si="6"/>
        <v>0</v>
      </c>
      <c r="AE35" s="69" t="s">
        <v>181</v>
      </c>
      <c r="AF35" s="152" t="s">
        <v>181</v>
      </c>
      <c r="AG35" s="74"/>
      <c r="AH35" s="152" t="s">
        <v>181</v>
      </c>
      <c r="AI35" s="400">
        <f t="shared" si="7"/>
        <v>0</v>
      </c>
      <c r="AJ35" s="69" t="s">
        <v>181</v>
      </c>
      <c r="AK35" s="152" t="s">
        <v>181</v>
      </c>
      <c r="AL35" s="74"/>
      <c r="AM35" s="152" t="s">
        <v>181</v>
      </c>
      <c r="AN35" s="400">
        <f t="shared" si="8"/>
        <v>0</v>
      </c>
      <c r="AO35" s="75" t="s">
        <v>181</v>
      </c>
      <c r="AP35" s="185" t="s">
        <v>181</v>
      </c>
      <c r="AQ35" s="52">
        <f t="shared" si="9"/>
        <v>0</v>
      </c>
      <c r="AR35" s="188" t="s">
        <v>181</v>
      </c>
      <c r="AS35" s="729"/>
      <c r="AT35" s="170">
        <v>1.03</v>
      </c>
      <c r="AU35" s="170">
        <f t="shared" si="10"/>
        <v>1.0609</v>
      </c>
      <c r="AV35" s="170">
        <f t="shared" si="10"/>
        <v>1.092727</v>
      </c>
      <c r="AW35" s="170">
        <f t="shared" si="10"/>
        <v>1.1255088100000001</v>
      </c>
      <c r="AX35" s="170">
        <f t="shared" si="10"/>
        <v>1.1592740743000001</v>
      </c>
      <c r="AY35" s="170">
        <f t="shared" si="10"/>
        <v>1.1940522965290001</v>
      </c>
      <c r="AZ35" s="51">
        <f t="shared" si="11"/>
        <v>0</v>
      </c>
      <c r="BA35" s="51">
        <f t="shared" si="12"/>
        <v>0</v>
      </c>
      <c r="BB35" s="51">
        <f t="shared" si="13"/>
        <v>0</v>
      </c>
      <c r="BC35" s="51">
        <f t="shared" si="14"/>
        <v>0</v>
      </c>
      <c r="BD35" s="51">
        <f t="shared" si="15"/>
        <v>0</v>
      </c>
      <c r="BE35" s="51">
        <f t="shared" si="16"/>
        <v>0</v>
      </c>
      <c r="BF35" s="735">
        <f t="shared" si="17"/>
        <v>0</v>
      </c>
      <c r="BG35" s="735">
        <f t="shared" si="18"/>
        <v>0</v>
      </c>
      <c r="BH35" s="735">
        <f t="shared" si="19"/>
        <v>0</v>
      </c>
      <c r="BI35" s="735">
        <f t="shared" si="20"/>
        <v>0</v>
      </c>
      <c r="BJ35" s="735">
        <f t="shared" si="21"/>
        <v>0</v>
      </c>
      <c r="BK35" s="735">
        <f t="shared" si="22"/>
        <v>0</v>
      </c>
      <c r="BL35" s="739">
        <f t="shared" si="23"/>
        <v>0</v>
      </c>
      <c r="BM35" s="739">
        <f t="shared" si="24"/>
        <v>0</v>
      </c>
      <c r="BN35" s="739">
        <f t="shared" si="25"/>
        <v>0</v>
      </c>
      <c r="BO35" s="739">
        <f t="shared" si="26"/>
        <v>0</v>
      </c>
      <c r="BP35" s="739">
        <f t="shared" si="27"/>
        <v>0</v>
      </c>
      <c r="BQ35" s="739">
        <f t="shared" si="28"/>
        <v>0</v>
      </c>
      <c r="BR35" s="741">
        <f t="shared" si="45"/>
        <v>0</v>
      </c>
      <c r="BS35" s="741">
        <f t="shared" si="45"/>
        <v>0</v>
      </c>
      <c r="BT35" s="741">
        <f t="shared" si="45"/>
        <v>0</v>
      </c>
      <c r="BU35" s="741">
        <f t="shared" si="45"/>
        <v>0</v>
      </c>
      <c r="BV35" s="741">
        <f t="shared" si="45"/>
        <v>0</v>
      </c>
      <c r="BW35" s="741">
        <f t="shared" si="45"/>
        <v>0</v>
      </c>
      <c r="BX35" s="743">
        <f t="shared" si="46"/>
        <v>0</v>
      </c>
      <c r="BY35" s="743">
        <f t="shared" si="46"/>
        <v>0</v>
      </c>
      <c r="BZ35" s="743">
        <f t="shared" si="46"/>
        <v>0</v>
      </c>
      <c r="CA35" s="743">
        <f t="shared" si="46"/>
        <v>0</v>
      </c>
      <c r="CB35" s="743">
        <f t="shared" si="46"/>
        <v>0</v>
      </c>
      <c r="CC35" s="743">
        <f t="shared" si="46"/>
        <v>0</v>
      </c>
      <c r="CD35" s="740">
        <f t="shared" si="47"/>
        <v>0</v>
      </c>
      <c r="CE35" s="740">
        <f t="shared" si="47"/>
        <v>0</v>
      </c>
      <c r="CF35" s="740">
        <f t="shared" si="47"/>
        <v>0</v>
      </c>
      <c r="CG35" s="740">
        <f t="shared" si="47"/>
        <v>0</v>
      </c>
      <c r="CH35" s="740">
        <f t="shared" si="47"/>
        <v>0</v>
      </c>
      <c r="CI35" s="740">
        <f t="shared" si="47"/>
        <v>0</v>
      </c>
      <c r="CJ35" s="746" t="s">
        <v>1208</v>
      </c>
      <c r="CK35" s="746" t="s">
        <v>1208</v>
      </c>
      <c r="CL35" s="746" t="s">
        <v>1208</v>
      </c>
      <c r="CM35" s="746" t="s">
        <v>1208</v>
      </c>
      <c r="CN35" s="746" t="s">
        <v>1208</v>
      </c>
      <c r="CO35" s="746" t="s">
        <v>1208</v>
      </c>
      <c r="CP35" s="677" t="e">
        <f t="shared" si="32"/>
        <v>#DIV/0!</v>
      </c>
      <c r="CQ35" s="677" t="e">
        <f t="shared" si="33"/>
        <v>#DIV/0!</v>
      </c>
      <c r="CR35" s="677" t="e">
        <f t="shared" si="34"/>
        <v>#DIV/0!</v>
      </c>
      <c r="CS35" s="677" t="e">
        <f t="shared" si="35"/>
        <v>#DIV/0!</v>
      </c>
      <c r="CT35" s="677" t="e">
        <f t="shared" si="36"/>
        <v>#DIV/0!</v>
      </c>
      <c r="CU35" s="677" t="e">
        <f t="shared" si="37"/>
        <v>#DIV/0!</v>
      </c>
      <c r="CV35" s="764" t="e">
        <f t="shared" si="48"/>
        <v>#DIV/0!</v>
      </c>
      <c r="CW35" s="764" t="e">
        <f t="shared" si="48"/>
        <v>#DIV/0!</v>
      </c>
      <c r="CX35" s="764" t="e">
        <f t="shared" si="48"/>
        <v>#DIV/0!</v>
      </c>
      <c r="CY35" s="764" t="e">
        <f t="shared" si="48"/>
        <v>#DIV/0!</v>
      </c>
      <c r="CZ35" s="764" t="e">
        <f t="shared" si="48"/>
        <v>#DIV/0!</v>
      </c>
      <c r="DA35" s="764" t="e">
        <f t="shared" si="48"/>
        <v>#DIV/0!</v>
      </c>
      <c r="DB35" s="680" t="e">
        <f t="shared" si="39"/>
        <v>#DIV/0!</v>
      </c>
      <c r="DC35" s="680" t="e">
        <f t="shared" si="40"/>
        <v>#DIV/0!</v>
      </c>
      <c r="DD35" s="680" t="e">
        <f t="shared" si="41"/>
        <v>#DIV/0!</v>
      </c>
      <c r="DE35" s="680" t="e">
        <f t="shared" si="42"/>
        <v>#DIV/0!</v>
      </c>
      <c r="DF35" s="680" t="e">
        <f t="shared" si="43"/>
        <v>#DIV/0!</v>
      </c>
      <c r="DG35" s="680" t="e">
        <f t="shared" si="44"/>
        <v>#DIV/0!</v>
      </c>
      <c r="DH35" s="766">
        <f>ROUND($J35*O35, 'Initial Information'!B35)</f>
        <v>0</v>
      </c>
      <c r="DI35" s="766">
        <f>ROUND($J35*T35, 'Initial Information'!C35)</f>
        <v>0</v>
      </c>
      <c r="DJ35" s="766">
        <f>ROUND($J35*Y35, 'Initial Information'!D35)</f>
        <v>0</v>
      </c>
      <c r="DK35" s="766">
        <f>ROUND($J35*AD35, 'Initial Information'!E35)</f>
        <v>0</v>
      </c>
      <c r="DL35" s="766">
        <f>ROUND($J35*AI35, 'Initial Information'!F35)</f>
        <v>0</v>
      </c>
      <c r="DM35" s="766">
        <f>ROUND($J35*AN35, 'Initial Information'!G35)</f>
        <v>0</v>
      </c>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c r="EJ35" s="127"/>
      <c r="EK35" s="127"/>
      <c r="EL35" s="127"/>
      <c r="EM35" s="127"/>
      <c r="EN35" s="127"/>
    </row>
    <row r="36" spans="1:144" s="58" customFormat="1" ht="20.25" customHeight="1">
      <c r="A36" s="55" t="s">
        <v>181</v>
      </c>
      <c r="B36" s="56">
        <v>10</v>
      </c>
      <c r="C36" s="1368" t="s">
        <v>181</v>
      </c>
      <c r="D36" s="1369"/>
      <c r="E36" s="157" t="s">
        <v>181</v>
      </c>
      <c r="F36" s="104" t="s">
        <v>181</v>
      </c>
      <c r="G36" s="56" t="s">
        <v>181</v>
      </c>
      <c r="H36" s="100"/>
      <c r="I36" s="56" t="s">
        <v>181</v>
      </c>
      <c r="J36" s="105">
        <v>0.28000000000000003</v>
      </c>
      <c r="K36" s="56" t="s">
        <v>181</v>
      </c>
      <c r="L36" s="78" t="s">
        <v>181</v>
      </c>
      <c r="M36" s="74"/>
      <c r="N36" s="152" t="s">
        <v>181</v>
      </c>
      <c r="O36" s="400">
        <f t="shared" si="3"/>
        <v>0</v>
      </c>
      <c r="P36" s="69" t="s">
        <v>181</v>
      </c>
      <c r="Q36" s="69" t="s">
        <v>181</v>
      </c>
      <c r="R36" s="74"/>
      <c r="S36" s="152" t="s">
        <v>181</v>
      </c>
      <c r="T36" s="400">
        <f t="shared" si="4"/>
        <v>0</v>
      </c>
      <c r="U36" s="69" t="s">
        <v>181</v>
      </c>
      <c r="V36" s="69" t="s">
        <v>181</v>
      </c>
      <c r="W36" s="74"/>
      <c r="X36" s="152" t="s">
        <v>181</v>
      </c>
      <c r="Y36" s="400">
        <f t="shared" si="5"/>
        <v>0</v>
      </c>
      <c r="Z36" s="69" t="s">
        <v>181</v>
      </c>
      <c r="AA36" s="69" t="s">
        <v>181</v>
      </c>
      <c r="AB36" s="74"/>
      <c r="AC36" s="152" t="s">
        <v>181</v>
      </c>
      <c r="AD36" s="400">
        <f t="shared" si="6"/>
        <v>0</v>
      </c>
      <c r="AE36" s="69" t="s">
        <v>181</v>
      </c>
      <c r="AF36" s="69" t="s">
        <v>181</v>
      </c>
      <c r="AG36" s="74"/>
      <c r="AH36" s="152" t="s">
        <v>181</v>
      </c>
      <c r="AI36" s="400">
        <f t="shared" si="7"/>
        <v>0</v>
      </c>
      <c r="AJ36" s="69" t="s">
        <v>181</v>
      </c>
      <c r="AK36" s="69" t="s">
        <v>181</v>
      </c>
      <c r="AL36" s="74"/>
      <c r="AM36" s="152" t="s">
        <v>181</v>
      </c>
      <c r="AN36" s="400">
        <f t="shared" si="8"/>
        <v>0</v>
      </c>
      <c r="AO36" s="75" t="s">
        <v>181</v>
      </c>
      <c r="AP36" s="185" t="s">
        <v>181</v>
      </c>
      <c r="AQ36" s="52">
        <f t="shared" si="9"/>
        <v>0</v>
      </c>
      <c r="AR36" s="188" t="s">
        <v>181</v>
      </c>
      <c r="AS36" s="729"/>
      <c r="AT36" s="170">
        <v>1.03</v>
      </c>
      <c r="AU36" s="170">
        <f t="shared" si="10"/>
        <v>1.0609</v>
      </c>
      <c r="AV36" s="170">
        <f t="shared" si="10"/>
        <v>1.092727</v>
      </c>
      <c r="AW36" s="170">
        <f t="shared" si="10"/>
        <v>1.1255088100000001</v>
      </c>
      <c r="AX36" s="170">
        <f t="shared" si="10"/>
        <v>1.1592740743000001</v>
      </c>
      <c r="AY36" s="170">
        <f t="shared" si="10"/>
        <v>1.1940522965290001</v>
      </c>
      <c r="AZ36" s="51">
        <f t="shared" si="11"/>
        <v>0</v>
      </c>
      <c r="BA36" s="51">
        <f t="shared" si="12"/>
        <v>0</v>
      </c>
      <c r="BB36" s="51">
        <f t="shared" si="13"/>
        <v>0</v>
      </c>
      <c r="BC36" s="51">
        <f t="shared" si="14"/>
        <v>0</v>
      </c>
      <c r="BD36" s="51">
        <f t="shared" si="15"/>
        <v>0</v>
      </c>
      <c r="BE36" s="51">
        <f t="shared" si="16"/>
        <v>0</v>
      </c>
      <c r="BF36" s="735">
        <f t="shared" si="17"/>
        <v>0</v>
      </c>
      <c r="BG36" s="735">
        <f t="shared" si="18"/>
        <v>0</v>
      </c>
      <c r="BH36" s="735">
        <f t="shared" si="19"/>
        <v>0</v>
      </c>
      <c r="BI36" s="735">
        <f t="shared" si="20"/>
        <v>0</v>
      </c>
      <c r="BJ36" s="735">
        <f t="shared" si="21"/>
        <v>0</v>
      </c>
      <c r="BK36" s="735">
        <f t="shared" si="22"/>
        <v>0</v>
      </c>
      <c r="BL36" s="739">
        <f t="shared" si="23"/>
        <v>0</v>
      </c>
      <c r="BM36" s="739">
        <f t="shared" si="24"/>
        <v>0</v>
      </c>
      <c r="BN36" s="739">
        <f t="shared" si="25"/>
        <v>0</v>
      </c>
      <c r="BO36" s="739">
        <f t="shared" si="26"/>
        <v>0</v>
      </c>
      <c r="BP36" s="739">
        <f t="shared" si="27"/>
        <v>0</v>
      </c>
      <c r="BQ36" s="739">
        <f t="shared" si="28"/>
        <v>0</v>
      </c>
      <c r="BR36" s="741">
        <f t="shared" si="45"/>
        <v>0</v>
      </c>
      <c r="BS36" s="741">
        <f t="shared" si="45"/>
        <v>0</v>
      </c>
      <c r="BT36" s="741">
        <f t="shared" si="45"/>
        <v>0</v>
      </c>
      <c r="BU36" s="741">
        <f t="shared" si="45"/>
        <v>0</v>
      </c>
      <c r="BV36" s="741">
        <f t="shared" si="45"/>
        <v>0</v>
      </c>
      <c r="BW36" s="741">
        <f t="shared" si="45"/>
        <v>0</v>
      </c>
      <c r="BX36" s="743">
        <f t="shared" ref="BX36:CC36" si="49">BR36*9</f>
        <v>0</v>
      </c>
      <c r="BY36" s="743">
        <f t="shared" si="49"/>
        <v>0</v>
      </c>
      <c r="BZ36" s="743">
        <f t="shared" si="49"/>
        <v>0</v>
      </c>
      <c r="CA36" s="743">
        <f t="shared" si="49"/>
        <v>0</v>
      </c>
      <c r="CB36" s="743">
        <f t="shared" si="49"/>
        <v>0</v>
      </c>
      <c r="CC36" s="743">
        <f t="shared" si="49"/>
        <v>0</v>
      </c>
      <c r="CD36" s="740">
        <f t="shared" ref="CD36:CI36" si="50">BR36*12</f>
        <v>0</v>
      </c>
      <c r="CE36" s="740">
        <f t="shared" si="50"/>
        <v>0</v>
      </c>
      <c r="CF36" s="740">
        <f t="shared" si="50"/>
        <v>0</v>
      </c>
      <c r="CG36" s="740">
        <f t="shared" si="50"/>
        <v>0</v>
      </c>
      <c r="CH36" s="740">
        <f t="shared" si="50"/>
        <v>0</v>
      </c>
      <c r="CI36" s="740">
        <f t="shared" si="50"/>
        <v>0</v>
      </c>
      <c r="CJ36" s="746" t="s">
        <v>1208</v>
      </c>
      <c r="CK36" s="746" t="s">
        <v>1208</v>
      </c>
      <c r="CL36" s="746" t="s">
        <v>1208</v>
      </c>
      <c r="CM36" s="746" t="s">
        <v>1208</v>
      </c>
      <c r="CN36" s="746" t="s">
        <v>1208</v>
      </c>
      <c r="CO36" s="746" t="s">
        <v>1208</v>
      </c>
      <c r="CP36" s="677" t="e">
        <f t="shared" si="32"/>
        <v>#DIV/0!</v>
      </c>
      <c r="CQ36" s="677" t="e">
        <f t="shared" si="33"/>
        <v>#DIV/0!</v>
      </c>
      <c r="CR36" s="677" t="e">
        <f t="shared" si="34"/>
        <v>#DIV/0!</v>
      </c>
      <c r="CS36" s="677" t="e">
        <f t="shared" si="35"/>
        <v>#DIV/0!</v>
      </c>
      <c r="CT36" s="677" t="e">
        <f t="shared" si="36"/>
        <v>#DIV/0!</v>
      </c>
      <c r="CU36" s="677" t="e">
        <f t="shared" si="37"/>
        <v>#DIV/0!</v>
      </c>
      <c r="CV36" s="764" t="e">
        <f t="shared" si="48"/>
        <v>#DIV/0!</v>
      </c>
      <c r="CW36" s="764" t="e">
        <f t="shared" si="48"/>
        <v>#DIV/0!</v>
      </c>
      <c r="CX36" s="764" t="e">
        <f t="shared" si="48"/>
        <v>#DIV/0!</v>
      </c>
      <c r="CY36" s="764" t="e">
        <f t="shared" si="48"/>
        <v>#DIV/0!</v>
      </c>
      <c r="CZ36" s="764" t="e">
        <f t="shared" si="48"/>
        <v>#DIV/0!</v>
      </c>
      <c r="DA36" s="764" t="e">
        <f t="shared" si="48"/>
        <v>#DIV/0!</v>
      </c>
      <c r="DB36" s="680" t="e">
        <f t="shared" si="39"/>
        <v>#DIV/0!</v>
      </c>
      <c r="DC36" s="680" t="e">
        <f t="shared" si="40"/>
        <v>#DIV/0!</v>
      </c>
      <c r="DD36" s="680" t="e">
        <f t="shared" si="41"/>
        <v>#DIV/0!</v>
      </c>
      <c r="DE36" s="680" t="e">
        <f t="shared" si="42"/>
        <v>#DIV/0!</v>
      </c>
      <c r="DF36" s="680" t="e">
        <f t="shared" si="43"/>
        <v>#DIV/0!</v>
      </c>
      <c r="DG36" s="680" t="e">
        <f t="shared" si="44"/>
        <v>#DIV/0!</v>
      </c>
      <c r="DH36" s="766">
        <f>ROUND($J36*O36, 'Initial Information'!B36)</f>
        <v>0</v>
      </c>
      <c r="DI36" s="766">
        <f>ROUND($J36*T36, 'Initial Information'!C36)</f>
        <v>0</v>
      </c>
      <c r="DJ36" s="766">
        <f>ROUND($J36*Y36, 'Initial Information'!D36)</f>
        <v>0</v>
      </c>
      <c r="DK36" s="766">
        <f>ROUND($J36*AD36, 'Initial Information'!E36)</f>
        <v>0</v>
      </c>
      <c r="DL36" s="766">
        <f>ROUND($J36*AI36, 'Initial Information'!F36)</f>
        <v>0</v>
      </c>
      <c r="DM36" s="766">
        <f>ROUND($J36*AN36, 'Initial Information'!G36)</f>
        <v>0</v>
      </c>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c r="EJ36" s="127"/>
      <c r="EK36" s="127"/>
      <c r="EL36" s="127"/>
      <c r="EM36" s="127"/>
      <c r="EN36" s="127"/>
    </row>
    <row r="37" spans="1:144" s="58" customFormat="1" ht="9.9499999999999993" customHeight="1" thickBot="1">
      <c r="A37" s="55" t="s">
        <v>181</v>
      </c>
      <c r="B37" s="56" t="s">
        <v>181</v>
      </c>
      <c r="C37" s="56" t="s">
        <v>181</v>
      </c>
      <c r="D37" s="56" t="s">
        <v>181</v>
      </c>
      <c r="E37" s="56" t="s">
        <v>181</v>
      </c>
      <c r="F37" s="56" t="s">
        <v>181</v>
      </c>
      <c r="G37" s="56" t="s">
        <v>181</v>
      </c>
      <c r="H37" s="56" t="s">
        <v>181</v>
      </c>
      <c r="I37" s="56" t="s">
        <v>181</v>
      </c>
      <c r="J37" s="56" t="s">
        <v>181</v>
      </c>
      <c r="K37" s="56" t="s">
        <v>181</v>
      </c>
      <c r="L37" s="68" t="s">
        <v>181</v>
      </c>
      <c r="M37" s="152" t="s">
        <v>181</v>
      </c>
      <c r="N37" s="152" t="s">
        <v>181</v>
      </c>
      <c r="O37" s="401" t="s">
        <v>181</v>
      </c>
      <c r="P37" s="69" t="s">
        <v>181</v>
      </c>
      <c r="Q37" s="152" t="s">
        <v>181</v>
      </c>
      <c r="R37" s="152" t="s">
        <v>181</v>
      </c>
      <c r="S37" s="152" t="s">
        <v>181</v>
      </c>
      <c r="T37" s="401" t="s">
        <v>181</v>
      </c>
      <c r="U37" s="69" t="s">
        <v>181</v>
      </c>
      <c r="V37" s="152" t="s">
        <v>181</v>
      </c>
      <c r="W37" s="152" t="s">
        <v>181</v>
      </c>
      <c r="X37" s="152" t="s">
        <v>181</v>
      </c>
      <c r="Y37" s="401" t="s">
        <v>181</v>
      </c>
      <c r="Z37" s="69" t="s">
        <v>181</v>
      </c>
      <c r="AA37" s="152" t="s">
        <v>181</v>
      </c>
      <c r="AB37" s="152" t="s">
        <v>181</v>
      </c>
      <c r="AC37" s="152" t="s">
        <v>181</v>
      </c>
      <c r="AD37" s="401" t="s">
        <v>181</v>
      </c>
      <c r="AE37" s="69" t="s">
        <v>181</v>
      </c>
      <c r="AF37" s="152" t="s">
        <v>181</v>
      </c>
      <c r="AG37" s="152" t="s">
        <v>181</v>
      </c>
      <c r="AH37" s="152" t="s">
        <v>181</v>
      </c>
      <c r="AI37" s="401" t="s">
        <v>181</v>
      </c>
      <c r="AJ37" s="69" t="s">
        <v>181</v>
      </c>
      <c r="AK37" s="152" t="s">
        <v>181</v>
      </c>
      <c r="AL37" s="152" t="s">
        <v>181</v>
      </c>
      <c r="AM37" s="152" t="s">
        <v>181</v>
      </c>
      <c r="AN37" s="401" t="s">
        <v>181</v>
      </c>
      <c r="AO37" s="75" t="s">
        <v>181</v>
      </c>
      <c r="AP37" s="185" t="s">
        <v>181</v>
      </c>
      <c r="AQ37" s="185" t="s">
        <v>181</v>
      </c>
      <c r="AR37" s="188" t="s">
        <v>181</v>
      </c>
      <c r="AS37" s="730"/>
      <c r="AT37" s="553"/>
      <c r="AU37" s="553"/>
      <c r="AV37" s="553"/>
      <c r="AW37" s="553"/>
      <c r="AX37" s="553"/>
      <c r="AY37" s="553"/>
      <c r="AZ37" s="553"/>
      <c r="BA37" s="554"/>
      <c r="BB37" s="554"/>
      <c r="BC37" s="554"/>
      <c r="BD37" s="554"/>
      <c r="BE37" s="554"/>
      <c r="BF37" s="554"/>
      <c r="BG37" s="554"/>
      <c r="BH37" s="554"/>
      <c r="BI37" s="554"/>
      <c r="BJ37" s="554"/>
      <c r="BK37" s="554"/>
      <c r="BL37" s="554"/>
      <c r="BM37" s="554"/>
      <c r="BN37" s="554"/>
      <c r="BO37" s="554"/>
      <c r="BP37" s="554"/>
      <c r="BQ37" s="554"/>
      <c r="BR37" s="554"/>
      <c r="BS37" s="554"/>
      <c r="BT37" s="554"/>
      <c r="BU37" s="554"/>
      <c r="BV37" s="554"/>
      <c r="BW37" s="554"/>
      <c r="BX37" s="554"/>
      <c r="BY37" s="554"/>
      <c r="BZ37" s="554"/>
      <c r="CA37" s="554"/>
      <c r="CB37" s="554"/>
      <c r="CC37" s="554"/>
      <c r="CD37" s="554"/>
      <c r="CE37" s="554"/>
      <c r="CF37" s="554"/>
      <c r="CG37" s="554"/>
      <c r="CH37" s="554"/>
      <c r="CI37" s="554"/>
      <c r="CJ37" s="554"/>
      <c r="CK37" s="554"/>
      <c r="CL37" s="554"/>
      <c r="CM37" s="554"/>
      <c r="CN37" s="554"/>
      <c r="CO37" s="554"/>
      <c r="CP37" s="554"/>
      <c r="CQ37" s="554"/>
      <c r="CR37" s="554"/>
      <c r="CS37" s="554"/>
      <c r="CT37" s="554"/>
      <c r="CU37" s="554"/>
      <c r="CV37" s="553"/>
      <c r="CW37" s="553"/>
      <c r="CX37" s="553"/>
      <c r="CY37" s="553"/>
      <c r="CZ37" s="553"/>
      <c r="DA37" s="553"/>
      <c r="DB37" s="553"/>
      <c r="DC37" s="553"/>
      <c r="DD37" s="553"/>
      <c r="DE37" s="553"/>
      <c r="DF37" s="553"/>
      <c r="DG37" s="553"/>
      <c r="DH37" s="553"/>
      <c r="DI37" s="554"/>
      <c r="DJ37" s="554"/>
      <c r="DK37" s="554"/>
      <c r="DL37" s="554"/>
      <c r="DM37" s="554"/>
      <c r="DN37" s="554"/>
      <c r="DO37" s="554"/>
      <c r="DP37" s="554"/>
      <c r="DQ37" s="554"/>
      <c r="DR37" s="554"/>
      <c r="DS37" s="554"/>
      <c r="DT37" s="554"/>
      <c r="DU37" s="554"/>
      <c r="DV37" s="554"/>
      <c r="DW37" s="554"/>
      <c r="DX37" s="554"/>
      <c r="DY37" s="554"/>
      <c r="DZ37" s="554"/>
      <c r="EA37" s="554"/>
      <c r="EB37" s="554"/>
      <c r="EC37" s="554"/>
      <c r="ED37" s="554"/>
      <c r="EE37" s="554"/>
      <c r="EF37" s="554"/>
      <c r="EG37" s="554"/>
      <c r="EH37" s="554"/>
      <c r="EI37" s="554"/>
      <c r="EJ37" s="554"/>
      <c r="EK37" s="127"/>
      <c r="EL37" s="127"/>
      <c r="EM37" s="127"/>
      <c r="EN37" s="127"/>
    </row>
    <row r="38" spans="1:144" s="58" customFormat="1" ht="20.25" customHeight="1" thickBot="1">
      <c r="A38" s="55" t="s">
        <v>181</v>
      </c>
      <c r="B38" s="56" t="s">
        <v>181</v>
      </c>
      <c r="C38" s="1323" t="s">
        <v>192</v>
      </c>
      <c r="D38" s="1020"/>
      <c r="E38" s="1020"/>
      <c r="F38" s="1020"/>
      <c r="G38" s="56" t="s">
        <v>181</v>
      </c>
      <c r="H38" s="56" t="s">
        <v>181</v>
      </c>
      <c r="I38" s="56" t="s">
        <v>181</v>
      </c>
      <c r="J38" s="56" t="s">
        <v>181</v>
      </c>
      <c r="K38" s="56" t="s">
        <v>181</v>
      </c>
      <c r="L38" s="68" t="s">
        <v>181</v>
      </c>
      <c r="M38" s="152" t="s">
        <v>181</v>
      </c>
      <c r="N38" s="152" t="s">
        <v>181</v>
      </c>
      <c r="O38" s="402">
        <f>SUM(O27:O36)</f>
        <v>0</v>
      </c>
      <c r="P38" s="69" t="s">
        <v>181</v>
      </c>
      <c r="Q38" s="152" t="s">
        <v>181</v>
      </c>
      <c r="R38" s="152" t="s">
        <v>181</v>
      </c>
      <c r="S38" s="152" t="s">
        <v>181</v>
      </c>
      <c r="T38" s="402">
        <f>SUM(T27:T36)</f>
        <v>0</v>
      </c>
      <c r="U38" s="69" t="s">
        <v>181</v>
      </c>
      <c r="V38" s="152" t="s">
        <v>181</v>
      </c>
      <c r="W38" s="152" t="s">
        <v>181</v>
      </c>
      <c r="X38" s="152" t="s">
        <v>181</v>
      </c>
      <c r="Y38" s="402">
        <f>SUM(Y27:Y36)</f>
        <v>0</v>
      </c>
      <c r="Z38" s="69" t="s">
        <v>181</v>
      </c>
      <c r="AA38" s="152" t="s">
        <v>181</v>
      </c>
      <c r="AB38" s="152" t="s">
        <v>181</v>
      </c>
      <c r="AC38" s="152" t="s">
        <v>181</v>
      </c>
      <c r="AD38" s="402">
        <f>SUM(AD27:AD36)</f>
        <v>0</v>
      </c>
      <c r="AE38" s="69" t="s">
        <v>181</v>
      </c>
      <c r="AF38" s="152" t="s">
        <v>181</v>
      </c>
      <c r="AG38" s="152" t="s">
        <v>181</v>
      </c>
      <c r="AH38" s="152" t="s">
        <v>181</v>
      </c>
      <c r="AI38" s="402">
        <f>SUM(AI27:AI36)</f>
        <v>0</v>
      </c>
      <c r="AJ38" s="69" t="s">
        <v>181</v>
      </c>
      <c r="AK38" s="152" t="s">
        <v>181</v>
      </c>
      <c r="AL38" s="152" t="s">
        <v>181</v>
      </c>
      <c r="AM38" s="152" t="s">
        <v>181</v>
      </c>
      <c r="AN38" s="402">
        <f>SUM(AN27:AN36)</f>
        <v>0</v>
      </c>
      <c r="AO38" s="75" t="s">
        <v>181</v>
      </c>
      <c r="AP38" s="185" t="s">
        <v>181</v>
      </c>
      <c r="AQ38" s="193">
        <f>SUM(O38:AN38)</f>
        <v>0</v>
      </c>
      <c r="AR38" s="188" t="s">
        <v>181</v>
      </c>
      <c r="AS38" s="731"/>
      <c r="AT38" s="553"/>
      <c r="AU38" s="553"/>
      <c r="AV38" s="553"/>
      <c r="AW38" s="553"/>
      <c r="AX38" s="553"/>
      <c r="AY38" s="553"/>
      <c r="AZ38" s="553"/>
      <c r="BA38" s="554"/>
      <c r="BB38" s="554"/>
      <c r="BC38" s="554"/>
      <c r="BD38" s="554"/>
      <c r="BE38" s="554"/>
      <c r="BF38" s="554"/>
      <c r="BG38" s="554"/>
      <c r="BH38" s="554"/>
      <c r="BI38" s="554"/>
      <c r="BJ38" s="554"/>
      <c r="BK38" s="554"/>
      <c r="BL38" s="554"/>
      <c r="BM38" s="554"/>
      <c r="BN38" s="554"/>
      <c r="BO38" s="554"/>
      <c r="BP38" s="554"/>
      <c r="BQ38" s="554"/>
      <c r="BR38" s="554"/>
      <c r="BS38" s="554"/>
      <c r="BT38" s="554"/>
      <c r="BU38" s="554"/>
      <c r="BV38" s="554"/>
      <c r="BW38" s="554"/>
      <c r="BX38" s="554"/>
      <c r="BY38" s="554"/>
      <c r="BZ38" s="554"/>
      <c r="CA38" s="554"/>
      <c r="CB38" s="554"/>
      <c r="CC38" s="554"/>
      <c r="CD38" s="554"/>
      <c r="CE38" s="554"/>
      <c r="CF38" s="554"/>
      <c r="CG38" s="554"/>
      <c r="CH38" s="554"/>
      <c r="CI38" s="554"/>
      <c r="CJ38" s="554"/>
      <c r="CK38" s="554"/>
      <c r="CL38" s="554"/>
      <c r="CM38" s="554"/>
      <c r="CN38" s="554"/>
      <c r="CO38" s="554"/>
      <c r="CP38" s="554"/>
      <c r="CQ38" s="554"/>
      <c r="CR38" s="554"/>
      <c r="CS38" s="554"/>
      <c r="CT38" s="554"/>
      <c r="CU38" s="554"/>
      <c r="CV38" s="553"/>
      <c r="CW38" s="553"/>
      <c r="CX38" s="553"/>
      <c r="CY38" s="553"/>
      <c r="CZ38" s="553"/>
      <c r="DA38" s="553"/>
      <c r="DB38" s="553"/>
      <c r="DC38" s="553"/>
      <c r="DD38" s="553"/>
      <c r="DE38" s="553"/>
      <c r="DF38" s="553"/>
      <c r="DG38" s="553"/>
      <c r="DH38" s="553"/>
      <c r="DI38" s="554"/>
      <c r="DJ38" s="554"/>
      <c r="DK38" s="554"/>
      <c r="DL38" s="554"/>
      <c r="DM38" s="554"/>
      <c r="DN38" s="554"/>
      <c r="DO38" s="554"/>
      <c r="DP38" s="554"/>
      <c r="DQ38" s="554"/>
      <c r="DR38" s="554"/>
      <c r="DS38" s="554"/>
      <c r="DT38" s="554"/>
      <c r="DU38" s="554"/>
      <c r="DV38" s="554"/>
      <c r="DW38" s="554"/>
      <c r="DX38" s="554"/>
      <c r="DY38" s="554"/>
      <c r="DZ38" s="554"/>
      <c r="EA38" s="554"/>
      <c r="EB38" s="554"/>
      <c r="EC38" s="554"/>
      <c r="ED38" s="554"/>
      <c r="EE38" s="554"/>
      <c r="EF38" s="554"/>
      <c r="EG38" s="554"/>
      <c r="EH38" s="554"/>
      <c r="EI38" s="554"/>
      <c r="EJ38" s="554"/>
      <c r="EK38" s="127"/>
      <c r="EL38" s="127"/>
      <c r="EM38" s="127"/>
      <c r="EN38" s="127"/>
    </row>
    <row r="39" spans="1:144" s="58" customFormat="1" ht="9.9499999999999993" customHeight="1" thickBot="1">
      <c r="A39" s="55" t="s">
        <v>181</v>
      </c>
      <c r="B39" s="56" t="s">
        <v>138</v>
      </c>
      <c r="C39" s="56" t="s">
        <v>181</v>
      </c>
      <c r="D39" s="56" t="s">
        <v>181</v>
      </c>
      <c r="E39" s="56" t="s">
        <v>181</v>
      </c>
      <c r="F39" s="56" t="s">
        <v>181</v>
      </c>
      <c r="G39" s="56" t="s">
        <v>181</v>
      </c>
      <c r="H39" s="56" t="s">
        <v>181</v>
      </c>
      <c r="I39" s="56" t="s">
        <v>181</v>
      </c>
      <c r="J39" s="56" t="s">
        <v>181</v>
      </c>
      <c r="K39" s="56" t="s">
        <v>181</v>
      </c>
      <c r="L39" s="68" t="s">
        <v>181</v>
      </c>
      <c r="M39" s="152" t="s">
        <v>181</v>
      </c>
      <c r="N39" s="152" t="s">
        <v>181</v>
      </c>
      <c r="O39" s="401" t="s">
        <v>181</v>
      </c>
      <c r="P39" s="152" t="s">
        <v>181</v>
      </c>
      <c r="Q39" s="68" t="s">
        <v>181</v>
      </c>
      <c r="R39" s="152" t="s">
        <v>181</v>
      </c>
      <c r="S39" s="152" t="s">
        <v>181</v>
      </c>
      <c r="T39" s="401" t="s">
        <v>181</v>
      </c>
      <c r="U39" s="152" t="s">
        <v>181</v>
      </c>
      <c r="V39" s="68" t="s">
        <v>181</v>
      </c>
      <c r="W39" s="152" t="s">
        <v>181</v>
      </c>
      <c r="X39" s="152" t="s">
        <v>181</v>
      </c>
      <c r="Y39" s="401" t="s">
        <v>181</v>
      </c>
      <c r="Z39" s="152" t="s">
        <v>181</v>
      </c>
      <c r="AA39" s="68" t="s">
        <v>181</v>
      </c>
      <c r="AB39" s="152" t="s">
        <v>181</v>
      </c>
      <c r="AC39" s="152" t="s">
        <v>181</v>
      </c>
      <c r="AD39" s="401" t="s">
        <v>181</v>
      </c>
      <c r="AE39" s="152" t="s">
        <v>181</v>
      </c>
      <c r="AF39" s="68" t="s">
        <v>181</v>
      </c>
      <c r="AG39" s="152" t="s">
        <v>181</v>
      </c>
      <c r="AH39" s="152" t="s">
        <v>181</v>
      </c>
      <c r="AI39" s="401" t="s">
        <v>181</v>
      </c>
      <c r="AJ39" s="152" t="s">
        <v>181</v>
      </c>
      <c r="AK39" s="68" t="s">
        <v>181</v>
      </c>
      <c r="AL39" s="152" t="s">
        <v>181</v>
      </c>
      <c r="AM39" s="152" t="s">
        <v>181</v>
      </c>
      <c r="AN39" s="401" t="s">
        <v>181</v>
      </c>
      <c r="AO39" s="85" t="s">
        <v>181</v>
      </c>
      <c r="AP39" s="187" t="s">
        <v>181</v>
      </c>
      <c r="AQ39" s="185" t="s">
        <v>181</v>
      </c>
      <c r="AR39" s="188" t="s">
        <v>181</v>
      </c>
      <c r="AS39" s="731"/>
      <c r="AT39" s="553"/>
      <c r="AU39" s="553"/>
      <c r="AV39" s="553"/>
      <c r="AW39" s="553"/>
      <c r="AX39" s="553"/>
      <c r="AY39" s="553"/>
      <c r="AZ39" s="553"/>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4"/>
      <c r="CC39" s="554"/>
      <c r="CD39" s="554"/>
      <c r="CE39" s="554"/>
      <c r="CF39" s="554"/>
      <c r="CG39" s="554"/>
      <c r="CH39" s="554"/>
      <c r="CI39" s="554"/>
      <c r="CJ39" s="554"/>
      <c r="CK39" s="554"/>
      <c r="CL39" s="554"/>
      <c r="CM39" s="554"/>
      <c r="CN39" s="554"/>
      <c r="CO39" s="554"/>
      <c r="CP39" s="554"/>
      <c r="CQ39" s="554"/>
      <c r="CR39" s="554"/>
      <c r="CS39" s="554"/>
      <c r="CT39" s="554"/>
      <c r="CU39" s="554"/>
      <c r="CV39" s="553"/>
      <c r="CW39" s="553"/>
      <c r="CX39" s="553"/>
      <c r="CY39" s="553"/>
      <c r="CZ39" s="553"/>
      <c r="DA39" s="553"/>
      <c r="DB39" s="553"/>
      <c r="DC39" s="553"/>
      <c r="DD39" s="553"/>
      <c r="DE39" s="553"/>
      <c r="DF39" s="553"/>
      <c r="DG39" s="553"/>
      <c r="DH39" s="553"/>
      <c r="DI39" s="554"/>
      <c r="DJ39" s="554"/>
      <c r="DK39" s="554"/>
      <c r="DL39" s="554"/>
      <c r="DM39" s="554"/>
      <c r="DN39" s="554"/>
      <c r="DO39" s="554"/>
      <c r="DP39" s="554"/>
      <c r="DQ39" s="554"/>
      <c r="DR39" s="554"/>
      <c r="DS39" s="554"/>
      <c r="DT39" s="554"/>
      <c r="DU39" s="554"/>
      <c r="DV39" s="554"/>
      <c r="DW39" s="554"/>
      <c r="DX39" s="554"/>
      <c r="DY39" s="554"/>
      <c r="DZ39" s="554"/>
      <c r="EA39" s="554"/>
      <c r="EB39" s="554"/>
      <c r="EC39" s="554"/>
      <c r="ED39" s="554"/>
      <c r="EE39" s="554"/>
      <c r="EF39" s="554"/>
      <c r="EG39" s="554"/>
      <c r="EH39" s="554"/>
      <c r="EI39" s="554"/>
      <c r="EJ39" s="554"/>
      <c r="EK39" s="127"/>
      <c r="EL39" s="127"/>
      <c r="EM39" s="127"/>
      <c r="EN39" s="127"/>
    </row>
    <row r="40" spans="1:144" s="58" customFormat="1" ht="30" customHeight="1">
      <c r="A40" s="518"/>
      <c r="B40" s="1370" t="s">
        <v>193</v>
      </c>
      <c r="C40" s="1371"/>
      <c r="D40" s="1371"/>
      <c r="E40" s="1371"/>
      <c r="F40" s="1371"/>
      <c r="G40" s="1372" t="s">
        <v>389</v>
      </c>
      <c r="H40" s="1372"/>
      <c r="I40" s="1372"/>
      <c r="J40" s="768"/>
      <c r="K40" s="84" t="s">
        <v>181</v>
      </c>
      <c r="L40" s="1373"/>
      <c r="M40" s="1374"/>
      <c r="N40" s="1374"/>
      <c r="O40" s="521" t="s">
        <v>181</v>
      </c>
      <c r="P40" s="769" t="s">
        <v>181</v>
      </c>
      <c r="Q40" s="520" t="s">
        <v>181</v>
      </c>
      <c r="R40" s="520" t="s">
        <v>181</v>
      </c>
      <c r="S40" s="520" t="s">
        <v>181</v>
      </c>
      <c r="T40" s="521" t="s">
        <v>181</v>
      </c>
      <c r="U40" s="769" t="s">
        <v>181</v>
      </c>
      <c r="V40" s="520" t="s">
        <v>181</v>
      </c>
      <c r="W40" s="520" t="s">
        <v>181</v>
      </c>
      <c r="X40" s="520" t="s">
        <v>181</v>
      </c>
      <c r="Y40" s="521" t="s">
        <v>181</v>
      </c>
      <c r="Z40" s="769" t="s">
        <v>181</v>
      </c>
      <c r="AA40" s="520" t="s">
        <v>181</v>
      </c>
      <c r="AB40" s="520" t="s">
        <v>181</v>
      </c>
      <c r="AC40" s="520" t="s">
        <v>181</v>
      </c>
      <c r="AD40" s="521" t="s">
        <v>181</v>
      </c>
      <c r="AE40" s="769" t="s">
        <v>181</v>
      </c>
      <c r="AF40" s="520" t="s">
        <v>181</v>
      </c>
      <c r="AG40" s="520" t="s">
        <v>181</v>
      </c>
      <c r="AH40" s="520" t="s">
        <v>181</v>
      </c>
      <c r="AI40" s="521" t="s">
        <v>181</v>
      </c>
      <c r="AJ40" s="769" t="s">
        <v>181</v>
      </c>
      <c r="AK40" s="520" t="s">
        <v>181</v>
      </c>
      <c r="AL40" s="520" t="s">
        <v>181</v>
      </c>
      <c r="AM40" s="520" t="s">
        <v>181</v>
      </c>
      <c r="AN40" s="521" t="s">
        <v>181</v>
      </c>
      <c r="AO40" s="770" t="s">
        <v>181</v>
      </c>
      <c r="AP40" s="524" t="s">
        <v>181</v>
      </c>
      <c r="AQ40" s="524" t="s">
        <v>181</v>
      </c>
      <c r="AR40" s="525" t="s">
        <v>181</v>
      </c>
      <c r="AS40" s="729"/>
      <c r="AT40" s="56" t="s">
        <v>181</v>
      </c>
      <c r="AU40" s="56" t="s">
        <v>181</v>
      </c>
      <c r="AV40" s="56" t="s">
        <v>181</v>
      </c>
      <c r="AW40" s="56" t="s">
        <v>181</v>
      </c>
      <c r="AX40" s="56" t="s">
        <v>181</v>
      </c>
      <c r="AY40" s="56" t="s">
        <v>181</v>
      </c>
      <c r="AZ40" s="56" t="s">
        <v>181</v>
      </c>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56" t="s">
        <v>181</v>
      </c>
      <c r="CW40" s="56" t="s">
        <v>181</v>
      </c>
      <c r="CX40" s="56" t="s">
        <v>181</v>
      </c>
      <c r="CY40" s="56" t="s">
        <v>181</v>
      </c>
      <c r="CZ40" s="56" t="s">
        <v>181</v>
      </c>
      <c r="DA40" s="56" t="s">
        <v>181</v>
      </c>
      <c r="DB40" s="56" t="s">
        <v>181</v>
      </c>
      <c r="DC40" s="56" t="s">
        <v>181</v>
      </c>
      <c r="DD40" s="56" t="s">
        <v>181</v>
      </c>
      <c r="DE40" s="56" t="s">
        <v>181</v>
      </c>
      <c r="DF40" s="56" t="s">
        <v>181</v>
      </c>
      <c r="DG40" s="56" t="s">
        <v>181</v>
      </c>
      <c r="DH40" s="56" t="s">
        <v>181</v>
      </c>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row>
    <row r="41" spans="1:144" s="58" customFormat="1" ht="20.25" customHeight="1">
      <c r="A41" s="55" t="s">
        <v>181</v>
      </c>
      <c r="B41" s="56">
        <v>1</v>
      </c>
      <c r="C41" s="74">
        <v>0</v>
      </c>
      <c r="D41" s="1068" t="s">
        <v>195</v>
      </c>
      <c r="E41" s="966"/>
      <c r="F41" s="966"/>
      <c r="G41" s="56" t="s">
        <v>181</v>
      </c>
      <c r="H41" s="101"/>
      <c r="I41" s="56" t="s">
        <v>181</v>
      </c>
      <c r="J41" s="105">
        <v>0.28000000000000003</v>
      </c>
      <c r="K41" s="56" t="s">
        <v>181</v>
      </c>
      <c r="L41" s="68" t="s">
        <v>181</v>
      </c>
      <c r="M41" s="74"/>
      <c r="N41" s="152" t="s">
        <v>181</v>
      </c>
      <c r="O41" s="400">
        <f t="shared" ref="O41:O60" si="51">ROUND(H41*AT41*M41,$AQ$257)</f>
        <v>0</v>
      </c>
      <c r="P41" s="69" t="s">
        <v>181</v>
      </c>
      <c r="Q41" s="152" t="s">
        <v>181</v>
      </c>
      <c r="R41" s="74"/>
      <c r="S41" s="152" t="s">
        <v>181</v>
      </c>
      <c r="T41" s="400">
        <f t="shared" ref="T41:T60" si="52">ROUND($H41*AU41*R41,$AQ$257)</f>
        <v>0</v>
      </c>
      <c r="U41" s="69" t="s">
        <v>181</v>
      </c>
      <c r="V41" s="152" t="s">
        <v>181</v>
      </c>
      <c r="W41" s="74"/>
      <c r="X41" s="152" t="s">
        <v>181</v>
      </c>
      <c r="Y41" s="400">
        <f t="shared" ref="Y41:Y60" si="53">ROUND($H41*AV41*W41,$AQ$257)</f>
        <v>0</v>
      </c>
      <c r="Z41" s="69" t="s">
        <v>181</v>
      </c>
      <c r="AA41" s="152" t="s">
        <v>181</v>
      </c>
      <c r="AB41" s="74"/>
      <c r="AC41" s="152" t="s">
        <v>181</v>
      </c>
      <c r="AD41" s="400">
        <f t="shared" ref="AD41:AD60" si="54">ROUND($H41*AW41*AB41,$AQ$257)</f>
        <v>0</v>
      </c>
      <c r="AE41" s="69" t="s">
        <v>181</v>
      </c>
      <c r="AF41" s="152" t="s">
        <v>181</v>
      </c>
      <c r="AG41" s="74"/>
      <c r="AH41" s="152" t="s">
        <v>181</v>
      </c>
      <c r="AI41" s="400">
        <f t="shared" ref="AI41:AI60" si="55">ROUND($H41*AX41*AG41,$AQ$257)</f>
        <v>0</v>
      </c>
      <c r="AJ41" s="69" t="s">
        <v>181</v>
      </c>
      <c r="AK41" s="152" t="s">
        <v>181</v>
      </c>
      <c r="AL41" s="74"/>
      <c r="AM41" s="152" t="s">
        <v>181</v>
      </c>
      <c r="AN41" s="400">
        <f t="shared" ref="AN41:AN60" si="56">ROUND($H41*AY41*AL41,$AQ$257)</f>
        <v>0</v>
      </c>
      <c r="AO41" s="75" t="s">
        <v>181</v>
      </c>
      <c r="AP41" s="185" t="s">
        <v>181</v>
      </c>
      <c r="AQ41" s="52">
        <f>SUM(O41+T41+Y41+AD41+AN41+AI41)</f>
        <v>0</v>
      </c>
      <c r="AR41" s="188" t="s">
        <v>181</v>
      </c>
      <c r="AS41" s="729"/>
      <c r="AT41" s="76">
        <v>1.03</v>
      </c>
      <c r="AU41" s="76">
        <f t="shared" ref="AU41:AY56" si="57">1.03*AT41</f>
        <v>1.0609</v>
      </c>
      <c r="AV41" s="76">
        <f t="shared" si="57"/>
        <v>1.092727</v>
      </c>
      <c r="AW41" s="76">
        <f t="shared" si="57"/>
        <v>1.1255088100000001</v>
      </c>
      <c r="AX41" s="76">
        <f t="shared" si="57"/>
        <v>1.1592740743000001</v>
      </c>
      <c r="AY41" s="76">
        <f t="shared" si="57"/>
        <v>1.1940522965290001</v>
      </c>
      <c r="AZ41" s="51">
        <f t="shared" ref="AZ41:AZ60" si="58">ROUND((2080/12)*M41,2)</f>
        <v>0</v>
      </c>
      <c r="BA41" s="51">
        <f t="shared" ref="BA41:BA60" si="59">ROUND((2080/12)*R41,2)</f>
        <v>0</v>
      </c>
      <c r="BB41" s="51">
        <f t="shared" ref="BB41:BB60" si="60">ROUND((2080/12)*W41,2)</f>
        <v>0</v>
      </c>
      <c r="BC41" s="51">
        <f t="shared" ref="BC41:BC60" si="61">ROUND((2080/12)*AB41,2)</f>
        <v>0</v>
      </c>
      <c r="BD41" s="51">
        <f t="shared" ref="BD41:BD60" si="62">ROUND((2080/12)*AG41,2)</f>
        <v>0</v>
      </c>
      <c r="BE41" s="51">
        <f t="shared" ref="BE41:BE60" si="63">ROUND((2080/12)*AL41,2)</f>
        <v>0</v>
      </c>
      <c r="BF41" s="127"/>
      <c r="BG41" s="127"/>
      <c r="BH41" s="127"/>
      <c r="BI41" s="127"/>
      <c r="BJ41" s="127"/>
      <c r="BK41" s="127"/>
      <c r="BL41" s="738">
        <f t="shared" ref="BL41:BL60" si="64">ROUND((M41/12),3)</f>
        <v>0</v>
      </c>
      <c r="BM41" s="738">
        <f t="shared" ref="BM41:BM60" si="65">ROUND((R41/12),3)</f>
        <v>0</v>
      </c>
      <c r="BN41" s="738">
        <f t="shared" ref="BN41:BN60" si="66">ROUND((W41/12),3)</f>
        <v>0</v>
      </c>
      <c r="BO41" s="738">
        <f t="shared" ref="BO41:BO60" si="67">ROUND((AB41/12),3)</f>
        <v>0</v>
      </c>
      <c r="BP41" s="738">
        <f t="shared" ref="BP41:BP60" si="68">ROUND((AG41/12),3)</f>
        <v>0</v>
      </c>
      <c r="BQ41" s="738">
        <f t="shared" ref="BQ41:BQ60" si="69">ROUND((AL41/12),3)</f>
        <v>0</v>
      </c>
      <c r="BR41" s="741">
        <f t="shared" ref="BR41:BW41" si="70">ROUND(AT41*$H41,2)</f>
        <v>0</v>
      </c>
      <c r="BS41" s="741">
        <f t="shared" si="70"/>
        <v>0</v>
      </c>
      <c r="BT41" s="741">
        <f t="shared" si="70"/>
        <v>0</v>
      </c>
      <c r="BU41" s="741">
        <f t="shared" si="70"/>
        <v>0</v>
      </c>
      <c r="BV41" s="741">
        <f t="shared" si="70"/>
        <v>0</v>
      </c>
      <c r="BW41" s="741">
        <f t="shared" si="70"/>
        <v>0</v>
      </c>
      <c r="BX41" s="742">
        <f t="shared" ref="BX41:CC41" si="71">BR41</f>
        <v>0</v>
      </c>
      <c r="BY41" s="742">
        <f t="shared" si="71"/>
        <v>0</v>
      </c>
      <c r="BZ41" s="742">
        <f t="shared" si="71"/>
        <v>0</v>
      </c>
      <c r="CA41" s="742">
        <f t="shared" si="71"/>
        <v>0</v>
      </c>
      <c r="CB41" s="742">
        <f t="shared" si="71"/>
        <v>0</v>
      </c>
      <c r="CC41" s="742">
        <f t="shared" si="71"/>
        <v>0</v>
      </c>
      <c r="CD41" s="736">
        <f t="shared" ref="CD41:CI41" si="72">BR41</f>
        <v>0</v>
      </c>
      <c r="CE41" s="736">
        <f t="shared" si="72"/>
        <v>0</v>
      </c>
      <c r="CF41" s="736">
        <f t="shared" si="72"/>
        <v>0</v>
      </c>
      <c r="CG41" s="736">
        <f t="shared" si="72"/>
        <v>0</v>
      </c>
      <c r="CH41" s="736">
        <f t="shared" si="72"/>
        <v>0</v>
      </c>
      <c r="CI41" s="736">
        <f t="shared" si="72"/>
        <v>0</v>
      </c>
      <c r="CJ41" s="745">
        <f t="shared" ref="CJ41:CO41" si="73">AZ41</f>
        <v>0</v>
      </c>
      <c r="CK41" s="745">
        <f t="shared" si="73"/>
        <v>0</v>
      </c>
      <c r="CL41" s="745">
        <f t="shared" si="73"/>
        <v>0</v>
      </c>
      <c r="CM41" s="745">
        <f t="shared" si="73"/>
        <v>0</v>
      </c>
      <c r="CN41" s="745">
        <f t="shared" si="73"/>
        <v>0</v>
      </c>
      <c r="CO41" s="745">
        <f t="shared" si="73"/>
        <v>0</v>
      </c>
      <c r="CP41" s="677" t="e">
        <f t="shared" ref="CP41:CP60" si="74">ROUND(O41/M41/173.33,2)</f>
        <v>#DIV/0!</v>
      </c>
      <c r="CQ41" s="677" t="e">
        <f t="shared" ref="CQ41:CQ60" si="75">ROUND(T41/R41/173.33,2)</f>
        <v>#DIV/0!</v>
      </c>
      <c r="CR41" s="677" t="e">
        <f t="shared" ref="CR41:CR60" si="76">ROUND(Y41/W41/173.33,2)</f>
        <v>#DIV/0!</v>
      </c>
      <c r="CS41" s="677" t="e">
        <f t="shared" ref="CS41:CS60" si="77">ROUND(AD41/AB41/173.33,2)</f>
        <v>#DIV/0!</v>
      </c>
      <c r="CT41" s="677" t="e">
        <f t="shared" ref="CT41:CT60" si="78">ROUND(AI41/AG41/173.33,2)</f>
        <v>#DIV/0!</v>
      </c>
      <c r="CU41" s="677" t="e">
        <f t="shared" ref="CU41:CU60" si="79">ROUND(AN41/AL41/173.33,2)</f>
        <v>#DIV/0!</v>
      </c>
      <c r="CV41" s="764" t="e">
        <f t="shared" ref="CV41:DA41" si="80">ROUND(CP41+(CP41*$J41),2)</f>
        <v>#DIV/0!</v>
      </c>
      <c r="CW41" s="764" t="e">
        <f t="shared" si="80"/>
        <v>#DIV/0!</v>
      </c>
      <c r="CX41" s="764" t="e">
        <f t="shared" si="80"/>
        <v>#DIV/0!</v>
      </c>
      <c r="CY41" s="764" t="e">
        <f t="shared" si="80"/>
        <v>#DIV/0!</v>
      </c>
      <c r="CZ41" s="764" t="e">
        <f t="shared" si="80"/>
        <v>#DIV/0!</v>
      </c>
      <c r="DA41" s="764" t="e">
        <f t="shared" si="80"/>
        <v>#DIV/0!</v>
      </c>
      <c r="DB41" s="680" t="e">
        <f t="shared" ref="DB41:DG41" si="81">ROUND(CV41+(CV41*($J$243+$J$242)),2)</f>
        <v>#DIV/0!</v>
      </c>
      <c r="DC41" s="680" t="e">
        <f t="shared" si="81"/>
        <v>#DIV/0!</v>
      </c>
      <c r="DD41" s="680" t="e">
        <f t="shared" si="81"/>
        <v>#DIV/0!</v>
      </c>
      <c r="DE41" s="680" t="e">
        <f t="shared" si="81"/>
        <v>#DIV/0!</v>
      </c>
      <c r="DF41" s="680" t="e">
        <f t="shared" si="81"/>
        <v>#DIV/0!</v>
      </c>
      <c r="DG41" s="680" t="e">
        <f t="shared" si="81"/>
        <v>#DIV/0!</v>
      </c>
      <c r="DH41" s="766">
        <f>ROUND($J41*O41, 'Initial Information'!B44)</f>
        <v>0</v>
      </c>
      <c r="DI41" s="766">
        <f>ROUND($J41*T41, 'Initial Information'!C44)</f>
        <v>0</v>
      </c>
      <c r="DJ41" s="766">
        <f>ROUND($J41*Y41, 'Initial Information'!D44)</f>
        <v>0</v>
      </c>
      <c r="DK41" s="766">
        <f>ROUND($J41*AD41, 'Initial Information'!E44)</f>
        <v>0</v>
      </c>
      <c r="DL41" s="766">
        <f>ROUND($J41*AI41, 'Initial Information'!F44)</f>
        <v>0</v>
      </c>
      <c r="DM41" s="766">
        <f>ROUND($J41*AN41, 'Initial Information'!G44)</f>
        <v>0</v>
      </c>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c r="EJ41" s="127"/>
      <c r="EK41" s="127"/>
      <c r="EL41" s="127"/>
      <c r="EM41" s="127"/>
      <c r="EN41" s="127"/>
    </row>
    <row r="42" spans="1:144" s="58" customFormat="1" ht="20.25" customHeight="1">
      <c r="A42" s="55" t="s">
        <v>181</v>
      </c>
      <c r="B42" s="56">
        <v>2</v>
      </c>
      <c r="C42" s="74">
        <v>0</v>
      </c>
      <c r="D42" s="1068" t="s">
        <v>195</v>
      </c>
      <c r="E42" s="966"/>
      <c r="F42" s="966"/>
      <c r="G42" s="56" t="s">
        <v>181</v>
      </c>
      <c r="H42" s="101"/>
      <c r="I42" s="56" t="s">
        <v>181</v>
      </c>
      <c r="J42" s="105">
        <v>0.28000000000000003</v>
      </c>
      <c r="K42" s="56" t="s">
        <v>181</v>
      </c>
      <c r="L42" s="68" t="s">
        <v>181</v>
      </c>
      <c r="M42" s="74"/>
      <c r="N42" s="152" t="s">
        <v>181</v>
      </c>
      <c r="O42" s="400">
        <f t="shared" si="51"/>
        <v>0</v>
      </c>
      <c r="P42" s="69" t="s">
        <v>181</v>
      </c>
      <c r="Q42" s="152" t="s">
        <v>181</v>
      </c>
      <c r="R42" s="74"/>
      <c r="S42" s="152" t="s">
        <v>181</v>
      </c>
      <c r="T42" s="400">
        <f t="shared" si="52"/>
        <v>0</v>
      </c>
      <c r="U42" s="69" t="s">
        <v>181</v>
      </c>
      <c r="V42" s="152" t="s">
        <v>181</v>
      </c>
      <c r="W42" s="74"/>
      <c r="X42" s="152" t="s">
        <v>181</v>
      </c>
      <c r="Y42" s="400">
        <f t="shared" si="53"/>
        <v>0</v>
      </c>
      <c r="Z42" s="69" t="s">
        <v>181</v>
      </c>
      <c r="AA42" s="152" t="s">
        <v>181</v>
      </c>
      <c r="AB42" s="74"/>
      <c r="AC42" s="152" t="s">
        <v>181</v>
      </c>
      <c r="AD42" s="400">
        <f t="shared" si="54"/>
        <v>0</v>
      </c>
      <c r="AE42" s="69" t="s">
        <v>181</v>
      </c>
      <c r="AF42" s="152" t="s">
        <v>181</v>
      </c>
      <c r="AG42" s="74"/>
      <c r="AH42" s="152" t="s">
        <v>181</v>
      </c>
      <c r="AI42" s="400">
        <f t="shared" si="55"/>
        <v>0</v>
      </c>
      <c r="AJ42" s="69" t="s">
        <v>181</v>
      </c>
      <c r="AK42" s="152" t="s">
        <v>181</v>
      </c>
      <c r="AL42" s="74"/>
      <c r="AM42" s="152" t="s">
        <v>181</v>
      </c>
      <c r="AN42" s="400">
        <f t="shared" si="56"/>
        <v>0</v>
      </c>
      <c r="AO42" s="75" t="s">
        <v>181</v>
      </c>
      <c r="AP42" s="185" t="s">
        <v>181</v>
      </c>
      <c r="AQ42" s="52">
        <f t="shared" ref="AQ42:AQ60" si="82">SUM(O42+T42+Y42+AD42+AN42+AI42)</f>
        <v>0</v>
      </c>
      <c r="AR42" s="188" t="s">
        <v>181</v>
      </c>
      <c r="AS42" s="729"/>
      <c r="AT42" s="76">
        <v>1.03</v>
      </c>
      <c r="AU42" s="76">
        <f t="shared" si="57"/>
        <v>1.0609</v>
      </c>
      <c r="AV42" s="76">
        <f t="shared" si="57"/>
        <v>1.092727</v>
      </c>
      <c r="AW42" s="76">
        <f t="shared" si="57"/>
        <v>1.1255088100000001</v>
      </c>
      <c r="AX42" s="76">
        <f t="shared" si="57"/>
        <v>1.1592740743000001</v>
      </c>
      <c r="AY42" s="76">
        <f t="shared" si="57"/>
        <v>1.1940522965290001</v>
      </c>
      <c r="AZ42" s="51">
        <f t="shared" si="58"/>
        <v>0</v>
      </c>
      <c r="BA42" s="51">
        <f t="shared" si="59"/>
        <v>0</v>
      </c>
      <c r="BB42" s="51">
        <f t="shared" si="60"/>
        <v>0</v>
      </c>
      <c r="BC42" s="51">
        <f t="shared" si="61"/>
        <v>0</v>
      </c>
      <c r="BD42" s="51">
        <f t="shared" si="62"/>
        <v>0</v>
      </c>
      <c r="BE42" s="51">
        <f t="shared" si="63"/>
        <v>0</v>
      </c>
      <c r="BF42" s="127"/>
      <c r="BG42" s="127"/>
      <c r="BH42" s="127"/>
      <c r="BI42" s="127"/>
      <c r="BJ42" s="127"/>
      <c r="BK42" s="127"/>
      <c r="BL42" s="738">
        <f t="shared" si="64"/>
        <v>0</v>
      </c>
      <c r="BM42" s="738">
        <f t="shared" si="65"/>
        <v>0</v>
      </c>
      <c r="BN42" s="738">
        <f t="shared" si="66"/>
        <v>0</v>
      </c>
      <c r="BO42" s="738">
        <f t="shared" si="67"/>
        <v>0</v>
      </c>
      <c r="BP42" s="738">
        <f t="shared" si="68"/>
        <v>0</v>
      </c>
      <c r="BQ42" s="738">
        <f t="shared" si="69"/>
        <v>0</v>
      </c>
      <c r="BR42" s="741">
        <f t="shared" ref="BR42:BW60" si="83">ROUND(AT42*$H42,2)</f>
        <v>0</v>
      </c>
      <c r="BS42" s="741">
        <f t="shared" si="83"/>
        <v>0</v>
      </c>
      <c r="BT42" s="741">
        <f t="shared" si="83"/>
        <v>0</v>
      </c>
      <c r="BU42" s="741">
        <f t="shared" si="83"/>
        <v>0</v>
      </c>
      <c r="BV42" s="741">
        <f t="shared" si="83"/>
        <v>0</v>
      </c>
      <c r="BW42" s="741">
        <f t="shared" si="83"/>
        <v>0</v>
      </c>
      <c r="BX42" s="744"/>
      <c r="BY42" s="744"/>
      <c r="BZ42" s="744"/>
      <c r="CA42" s="744"/>
      <c r="CB42" s="744"/>
      <c r="CC42" s="744"/>
      <c r="CD42" s="740">
        <f t="shared" ref="CD42:CI57" si="84">BR42*12</f>
        <v>0</v>
      </c>
      <c r="CE42" s="740">
        <f t="shared" si="84"/>
        <v>0</v>
      </c>
      <c r="CF42" s="740">
        <f t="shared" si="84"/>
        <v>0</v>
      </c>
      <c r="CG42" s="740">
        <f t="shared" si="84"/>
        <v>0</v>
      </c>
      <c r="CH42" s="740">
        <f t="shared" si="84"/>
        <v>0</v>
      </c>
      <c r="CI42" s="740">
        <f t="shared" si="84"/>
        <v>0</v>
      </c>
      <c r="CJ42" s="746" t="s">
        <v>1208</v>
      </c>
      <c r="CK42" s="746" t="s">
        <v>1208</v>
      </c>
      <c r="CL42" s="746" t="s">
        <v>1208</v>
      </c>
      <c r="CM42" s="746" t="s">
        <v>1208</v>
      </c>
      <c r="CN42" s="746" t="s">
        <v>1208</v>
      </c>
      <c r="CO42" s="746" t="s">
        <v>1208</v>
      </c>
      <c r="CP42" s="677" t="e">
        <f t="shared" si="74"/>
        <v>#DIV/0!</v>
      </c>
      <c r="CQ42" s="677" t="e">
        <f t="shared" si="75"/>
        <v>#DIV/0!</v>
      </c>
      <c r="CR42" s="677" t="e">
        <f t="shared" si="76"/>
        <v>#DIV/0!</v>
      </c>
      <c r="CS42" s="677" t="e">
        <f t="shared" si="77"/>
        <v>#DIV/0!</v>
      </c>
      <c r="CT42" s="677" t="e">
        <f t="shared" si="78"/>
        <v>#DIV/0!</v>
      </c>
      <c r="CU42" s="677" t="e">
        <f t="shared" si="79"/>
        <v>#DIV/0!</v>
      </c>
      <c r="CV42" s="764" t="e">
        <f t="shared" ref="CV42:DA60" si="85">ROUND(CP42+(CP42*$J42),2)</f>
        <v>#DIV/0!</v>
      </c>
      <c r="CW42" s="764" t="e">
        <f t="shared" si="85"/>
        <v>#DIV/0!</v>
      </c>
      <c r="CX42" s="764" t="e">
        <f t="shared" si="85"/>
        <v>#DIV/0!</v>
      </c>
      <c r="CY42" s="764" t="e">
        <f t="shared" si="85"/>
        <v>#DIV/0!</v>
      </c>
      <c r="CZ42" s="764" t="e">
        <f t="shared" si="85"/>
        <v>#DIV/0!</v>
      </c>
      <c r="DA42" s="764" t="e">
        <f t="shared" si="85"/>
        <v>#DIV/0!</v>
      </c>
      <c r="DB42" s="680" t="e">
        <f t="shared" ref="DB42:DG60" si="86">ROUND(CV42+(CV42*($J$243+$J$242)),2)</f>
        <v>#DIV/0!</v>
      </c>
      <c r="DC42" s="680" t="e">
        <f t="shared" si="86"/>
        <v>#DIV/0!</v>
      </c>
      <c r="DD42" s="680" t="e">
        <f t="shared" si="86"/>
        <v>#DIV/0!</v>
      </c>
      <c r="DE42" s="680" t="e">
        <f t="shared" si="86"/>
        <v>#DIV/0!</v>
      </c>
      <c r="DF42" s="680" t="e">
        <f t="shared" si="86"/>
        <v>#DIV/0!</v>
      </c>
      <c r="DG42" s="680" t="e">
        <f t="shared" si="86"/>
        <v>#DIV/0!</v>
      </c>
      <c r="DH42" s="766">
        <f>ROUND($J42*O42, 'Initial Information'!B45)</f>
        <v>0</v>
      </c>
      <c r="DI42" s="766">
        <f>ROUND($J42*T42, 'Initial Information'!C45)</f>
        <v>0</v>
      </c>
      <c r="DJ42" s="766">
        <f>ROUND($J42*Y42, 'Initial Information'!D45)</f>
        <v>0</v>
      </c>
      <c r="DK42" s="766">
        <f>ROUND($J42*AD42, 'Initial Information'!E45)</f>
        <v>0</v>
      </c>
      <c r="DL42" s="766">
        <f>ROUND($J42*AI42, 'Initial Information'!F45)</f>
        <v>0</v>
      </c>
      <c r="DM42" s="766">
        <f>ROUND($J42*AN42, 'Initial Information'!G45)</f>
        <v>0</v>
      </c>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c r="EJ42" s="127"/>
      <c r="EK42" s="127"/>
      <c r="EL42" s="127"/>
      <c r="EM42" s="127"/>
      <c r="EN42" s="127"/>
    </row>
    <row r="43" spans="1:144" s="58" customFormat="1" ht="20.25" customHeight="1">
      <c r="A43" s="55" t="s">
        <v>181</v>
      </c>
      <c r="B43" s="56">
        <v>3</v>
      </c>
      <c r="C43" s="74">
        <v>0</v>
      </c>
      <c r="D43" s="1068" t="s">
        <v>195</v>
      </c>
      <c r="E43" s="966"/>
      <c r="F43" s="966"/>
      <c r="G43" s="56" t="s">
        <v>181</v>
      </c>
      <c r="H43" s="101"/>
      <c r="I43" s="56" t="s">
        <v>181</v>
      </c>
      <c r="J43" s="105">
        <v>0.28000000000000003</v>
      </c>
      <c r="K43" s="56" t="s">
        <v>181</v>
      </c>
      <c r="L43" s="68" t="s">
        <v>181</v>
      </c>
      <c r="M43" s="74"/>
      <c r="N43" s="152" t="s">
        <v>181</v>
      </c>
      <c r="O43" s="400">
        <f t="shared" si="51"/>
        <v>0</v>
      </c>
      <c r="P43" s="69" t="s">
        <v>181</v>
      </c>
      <c r="Q43" s="152" t="s">
        <v>181</v>
      </c>
      <c r="R43" s="74"/>
      <c r="S43" s="152" t="s">
        <v>181</v>
      </c>
      <c r="T43" s="400">
        <f t="shared" si="52"/>
        <v>0</v>
      </c>
      <c r="U43" s="69" t="s">
        <v>181</v>
      </c>
      <c r="V43" s="152" t="s">
        <v>181</v>
      </c>
      <c r="W43" s="74"/>
      <c r="X43" s="152" t="s">
        <v>181</v>
      </c>
      <c r="Y43" s="400">
        <f t="shared" si="53"/>
        <v>0</v>
      </c>
      <c r="Z43" s="69" t="s">
        <v>181</v>
      </c>
      <c r="AA43" s="152" t="s">
        <v>181</v>
      </c>
      <c r="AB43" s="74"/>
      <c r="AC43" s="152" t="s">
        <v>181</v>
      </c>
      <c r="AD43" s="400">
        <f t="shared" si="54"/>
        <v>0</v>
      </c>
      <c r="AE43" s="69" t="s">
        <v>181</v>
      </c>
      <c r="AF43" s="152" t="s">
        <v>181</v>
      </c>
      <c r="AG43" s="74"/>
      <c r="AH43" s="152" t="s">
        <v>181</v>
      </c>
      <c r="AI43" s="400">
        <f t="shared" si="55"/>
        <v>0</v>
      </c>
      <c r="AJ43" s="69" t="s">
        <v>181</v>
      </c>
      <c r="AK43" s="152" t="s">
        <v>181</v>
      </c>
      <c r="AL43" s="74"/>
      <c r="AM43" s="152" t="s">
        <v>181</v>
      </c>
      <c r="AN43" s="400">
        <f t="shared" si="56"/>
        <v>0</v>
      </c>
      <c r="AO43" s="75" t="s">
        <v>181</v>
      </c>
      <c r="AP43" s="185" t="s">
        <v>181</v>
      </c>
      <c r="AQ43" s="52">
        <f t="shared" si="82"/>
        <v>0</v>
      </c>
      <c r="AR43" s="188" t="s">
        <v>181</v>
      </c>
      <c r="AS43" s="729"/>
      <c r="AT43" s="76">
        <v>1.03</v>
      </c>
      <c r="AU43" s="76">
        <f t="shared" si="57"/>
        <v>1.0609</v>
      </c>
      <c r="AV43" s="76">
        <f t="shared" si="57"/>
        <v>1.092727</v>
      </c>
      <c r="AW43" s="76">
        <f t="shared" si="57"/>
        <v>1.1255088100000001</v>
      </c>
      <c r="AX43" s="76">
        <f t="shared" si="57"/>
        <v>1.1592740743000001</v>
      </c>
      <c r="AY43" s="76">
        <f t="shared" si="57"/>
        <v>1.1940522965290001</v>
      </c>
      <c r="AZ43" s="51">
        <f t="shared" si="58"/>
        <v>0</v>
      </c>
      <c r="BA43" s="51">
        <f t="shared" si="59"/>
        <v>0</v>
      </c>
      <c r="BB43" s="51">
        <f t="shared" si="60"/>
        <v>0</v>
      </c>
      <c r="BC43" s="51">
        <f t="shared" si="61"/>
        <v>0</v>
      </c>
      <c r="BD43" s="51">
        <f t="shared" si="62"/>
        <v>0</v>
      </c>
      <c r="BE43" s="51">
        <f t="shared" si="63"/>
        <v>0</v>
      </c>
      <c r="BF43" s="127"/>
      <c r="BG43" s="127"/>
      <c r="BH43" s="127"/>
      <c r="BI43" s="127"/>
      <c r="BJ43" s="127"/>
      <c r="BK43" s="127"/>
      <c r="BL43" s="738">
        <f t="shared" si="64"/>
        <v>0</v>
      </c>
      <c r="BM43" s="738">
        <f t="shared" si="65"/>
        <v>0</v>
      </c>
      <c r="BN43" s="738">
        <f t="shared" si="66"/>
        <v>0</v>
      </c>
      <c r="BO43" s="738">
        <f t="shared" si="67"/>
        <v>0</v>
      </c>
      <c r="BP43" s="738">
        <f t="shared" si="68"/>
        <v>0</v>
      </c>
      <c r="BQ43" s="738">
        <f t="shared" si="69"/>
        <v>0</v>
      </c>
      <c r="BR43" s="741">
        <f t="shared" si="83"/>
        <v>0</v>
      </c>
      <c r="BS43" s="741">
        <f t="shared" si="83"/>
        <v>0</v>
      </c>
      <c r="BT43" s="741">
        <f t="shared" si="83"/>
        <v>0</v>
      </c>
      <c r="BU43" s="741">
        <f t="shared" si="83"/>
        <v>0</v>
      </c>
      <c r="BV43" s="741">
        <f t="shared" si="83"/>
        <v>0</v>
      </c>
      <c r="BW43" s="741">
        <f t="shared" si="83"/>
        <v>0</v>
      </c>
      <c r="BX43" s="744"/>
      <c r="BY43" s="744"/>
      <c r="BZ43" s="744"/>
      <c r="CA43" s="744"/>
      <c r="CB43" s="744"/>
      <c r="CC43" s="744"/>
      <c r="CD43" s="740">
        <f t="shared" si="84"/>
        <v>0</v>
      </c>
      <c r="CE43" s="740">
        <f t="shared" si="84"/>
        <v>0</v>
      </c>
      <c r="CF43" s="740">
        <f t="shared" si="84"/>
        <v>0</v>
      </c>
      <c r="CG43" s="740">
        <f t="shared" si="84"/>
        <v>0</v>
      </c>
      <c r="CH43" s="740">
        <f t="shared" si="84"/>
        <v>0</v>
      </c>
      <c r="CI43" s="740">
        <f t="shared" si="84"/>
        <v>0</v>
      </c>
      <c r="CJ43" s="746" t="s">
        <v>1208</v>
      </c>
      <c r="CK43" s="746" t="s">
        <v>1208</v>
      </c>
      <c r="CL43" s="746" t="s">
        <v>1208</v>
      </c>
      <c r="CM43" s="746" t="s">
        <v>1208</v>
      </c>
      <c r="CN43" s="746" t="s">
        <v>1208</v>
      </c>
      <c r="CO43" s="746" t="s">
        <v>1208</v>
      </c>
      <c r="CP43" s="677" t="e">
        <f t="shared" si="74"/>
        <v>#DIV/0!</v>
      </c>
      <c r="CQ43" s="677" t="e">
        <f t="shared" si="75"/>
        <v>#DIV/0!</v>
      </c>
      <c r="CR43" s="677" t="e">
        <f t="shared" si="76"/>
        <v>#DIV/0!</v>
      </c>
      <c r="CS43" s="677" t="e">
        <f t="shared" si="77"/>
        <v>#DIV/0!</v>
      </c>
      <c r="CT43" s="677" t="e">
        <f t="shared" si="78"/>
        <v>#DIV/0!</v>
      </c>
      <c r="CU43" s="677" t="e">
        <f t="shared" si="79"/>
        <v>#DIV/0!</v>
      </c>
      <c r="CV43" s="764" t="e">
        <f t="shared" si="85"/>
        <v>#DIV/0!</v>
      </c>
      <c r="CW43" s="764" t="e">
        <f t="shared" si="85"/>
        <v>#DIV/0!</v>
      </c>
      <c r="CX43" s="764" t="e">
        <f t="shared" si="85"/>
        <v>#DIV/0!</v>
      </c>
      <c r="CY43" s="764" t="e">
        <f t="shared" si="85"/>
        <v>#DIV/0!</v>
      </c>
      <c r="CZ43" s="764" t="e">
        <f t="shared" si="85"/>
        <v>#DIV/0!</v>
      </c>
      <c r="DA43" s="764" t="e">
        <f t="shared" si="85"/>
        <v>#DIV/0!</v>
      </c>
      <c r="DB43" s="680" t="e">
        <f t="shared" si="86"/>
        <v>#DIV/0!</v>
      </c>
      <c r="DC43" s="680" t="e">
        <f t="shared" si="86"/>
        <v>#DIV/0!</v>
      </c>
      <c r="DD43" s="680" t="e">
        <f t="shared" si="86"/>
        <v>#DIV/0!</v>
      </c>
      <c r="DE43" s="680" t="e">
        <f t="shared" si="86"/>
        <v>#DIV/0!</v>
      </c>
      <c r="DF43" s="680" t="e">
        <f t="shared" si="86"/>
        <v>#DIV/0!</v>
      </c>
      <c r="DG43" s="680" t="e">
        <f t="shared" si="86"/>
        <v>#DIV/0!</v>
      </c>
      <c r="DH43" s="766">
        <f>ROUND($J43*O43, 'Initial Information'!B46)</f>
        <v>0</v>
      </c>
      <c r="DI43" s="766">
        <f>ROUND($J43*T43, 'Initial Information'!C46)</f>
        <v>0</v>
      </c>
      <c r="DJ43" s="766">
        <f>ROUND($J43*Y43, 'Initial Information'!D46)</f>
        <v>0</v>
      </c>
      <c r="DK43" s="766">
        <f>ROUND($J43*AD43, 'Initial Information'!E46)</f>
        <v>0</v>
      </c>
      <c r="DL43" s="766">
        <f>ROUND($J43*AI43, 'Initial Information'!F46)</f>
        <v>0</v>
      </c>
      <c r="DM43" s="766">
        <f>ROUND($J43*AN43, 'Initial Information'!G46)</f>
        <v>0</v>
      </c>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c r="EJ43" s="127"/>
      <c r="EK43" s="127"/>
      <c r="EL43" s="127"/>
      <c r="EM43" s="127"/>
      <c r="EN43" s="127"/>
    </row>
    <row r="44" spans="1:144" s="58" customFormat="1" ht="20.25" customHeight="1">
      <c r="A44" s="55" t="s">
        <v>181</v>
      </c>
      <c r="B44" s="56">
        <v>4</v>
      </c>
      <c r="C44" s="74">
        <v>0</v>
      </c>
      <c r="D44" s="1068" t="s">
        <v>195</v>
      </c>
      <c r="E44" s="966"/>
      <c r="F44" s="966"/>
      <c r="G44" s="56" t="s">
        <v>181</v>
      </c>
      <c r="H44" s="101"/>
      <c r="I44" s="56" t="s">
        <v>181</v>
      </c>
      <c r="J44" s="105">
        <v>0.28000000000000003</v>
      </c>
      <c r="K44" s="56" t="s">
        <v>181</v>
      </c>
      <c r="L44" s="68" t="s">
        <v>181</v>
      </c>
      <c r="M44" s="74"/>
      <c r="N44" s="152" t="s">
        <v>181</v>
      </c>
      <c r="O44" s="400">
        <f t="shared" si="51"/>
        <v>0</v>
      </c>
      <c r="P44" s="69" t="s">
        <v>181</v>
      </c>
      <c r="Q44" s="152" t="s">
        <v>181</v>
      </c>
      <c r="R44" s="74"/>
      <c r="S44" s="152" t="s">
        <v>181</v>
      </c>
      <c r="T44" s="400">
        <f t="shared" si="52"/>
        <v>0</v>
      </c>
      <c r="U44" s="69" t="s">
        <v>181</v>
      </c>
      <c r="V44" s="152" t="s">
        <v>181</v>
      </c>
      <c r="W44" s="74"/>
      <c r="X44" s="152" t="s">
        <v>181</v>
      </c>
      <c r="Y44" s="400">
        <f t="shared" si="53"/>
        <v>0</v>
      </c>
      <c r="Z44" s="69" t="s">
        <v>181</v>
      </c>
      <c r="AA44" s="152" t="s">
        <v>181</v>
      </c>
      <c r="AB44" s="74"/>
      <c r="AC44" s="152" t="s">
        <v>181</v>
      </c>
      <c r="AD44" s="400">
        <f t="shared" si="54"/>
        <v>0</v>
      </c>
      <c r="AE44" s="69" t="s">
        <v>181</v>
      </c>
      <c r="AF44" s="152" t="s">
        <v>181</v>
      </c>
      <c r="AG44" s="74"/>
      <c r="AH44" s="152" t="s">
        <v>181</v>
      </c>
      <c r="AI44" s="400">
        <f t="shared" si="55"/>
        <v>0</v>
      </c>
      <c r="AJ44" s="69" t="s">
        <v>181</v>
      </c>
      <c r="AK44" s="152" t="s">
        <v>181</v>
      </c>
      <c r="AL44" s="74"/>
      <c r="AM44" s="152" t="s">
        <v>181</v>
      </c>
      <c r="AN44" s="400">
        <f t="shared" si="56"/>
        <v>0</v>
      </c>
      <c r="AO44" s="75" t="s">
        <v>181</v>
      </c>
      <c r="AP44" s="185" t="s">
        <v>181</v>
      </c>
      <c r="AQ44" s="52">
        <f t="shared" si="82"/>
        <v>0</v>
      </c>
      <c r="AR44" s="188" t="s">
        <v>181</v>
      </c>
      <c r="AS44" s="729"/>
      <c r="AT44" s="76">
        <v>1.03</v>
      </c>
      <c r="AU44" s="76">
        <f t="shared" si="57"/>
        <v>1.0609</v>
      </c>
      <c r="AV44" s="76">
        <f t="shared" si="57"/>
        <v>1.092727</v>
      </c>
      <c r="AW44" s="76">
        <f t="shared" si="57"/>
        <v>1.1255088100000001</v>
      </c>
      <c r="AX44" s="76">
        <f t="shared" si="57"/>
        <v>1.1592740743000001</v>
      </c>
      <c r="AY44" s="76">
        <f t="shared" si="57"/>
        <v>1.1940522965290001</v>
      </c>
      <c r="AZ44" s="51">
        <f t="shared" si="58"/>
        <v>0</v>
      </c>
      <c r="BA44" s="51">
        <f t="shared" si="59"/>
        <v>0</v>
      </c>
      <c r="BB44" s="51">
        <f t="shared" si="60"/>
        <v>0</v>
      </c>
      <c r="BC44" s="51">
        <f t="shared" si="61"/>
        <v>0</v>
      </c>
      <c r="BD44" s="51">
        <f t="shared" si="62"/>
        <v>0</v>
      </c>
      <c r="BE44" s="51">
        <f t="shared" si="63"/>
        <v>0</v>
      </c>
      <c r="BF44" s="127"/>
      <c r="BG44" s="127"/>
      <c r="BH44" s="127"/>
      <c r="BI44" s="127"/>
      <c r="BJ44" s="127"/>
      <c r="BK44" s="127"/>
      <c r="BL44" s="738">
        <f t="shared" si="64"/>
        <v>0</v>
      </c>
      <c r="BM44" s="738">
        <f t="shared" si="65"/>
        <v>0</v>
      </c>
      <c r="BN44" s="738">
        <f t="shared" si="66"/>
        <v>0</v>
      </c>
      <c r="BO44" s="738">
        <f t="shared" si="67"/>
        <v>0</v>
      </c>
      <c r="BP44" s="738">
        <f t="shared" si="68"/>
        <v>0</v>
      </c>
      <c r="BQ44" s="738">
        <f t="shared" si="69"/>
        <v>0</v>
      </c>
      <c r="BR44" s="741">
        <f t="shared" si="83"/>
        <v>0</v>
      </c>
      <c r="BS44" s="741">
        <f t="shared" si="83"/>
        <v>0</v>
      </c>
      <c r="BT44" s="741">
        <f t="shared" si="83"/>
        <v>0</v>
      </c>
      <c r="BU44" s="741">
        <f t="shared" si="83"/>
        <v>0</v>
      </c>
      <c r="BV44" s="741">
        <f t="shared" si="83"/>
        <v>0</v>
      </c>
      <c r="BW44" s="741">
        <f t="shared" si="83"/>
        <v>0</v>
      </c>
      <c r="BX44" s="744"/>
      <c r="BY44" s="744"/>
      <c r="BZ44" s="744"/>
      <c r="CA44" s="744"/>
      <c r="CB44" s="744"/>
      <c r="CC44" s="744"/>
      <c r="CD44" s="740">
        <f t="shared" si="84"/>
        <v>0</v>
      </c>
      <c r="CE44" s="740">
        <f t="shared" si="84"/>
        <v>0</v>
      </c>
      <c r="CF44" s="740">
        <f t="shared" si="84"/>
        <v>0</v>
      </c>
      <c r="CG44" s="740">
        <f t="shared" si="84"/>
        <v>0</v>
      </c>
      <c r="CH44" s="740">
        <f t="shared" si="84"/>
        <v>0</v>
      </c>
      <c r="CI44" s="740">
        <f t="shared" si="84"/>
        <v>0</v>
      </c>
      <c r="CJ44" s="746" t="s">
        <v>1208</v>
      </c>
      <c r="CK44" s="746" t="s">
        <v>1208</v>
      </c>
      <c r="CL44" s="746" t="s">
        <v>1208</v>
      </c>
      <c r="CM44" s="746" t="s">
        <v>1208</v>
      </c>
      <c r="CN44" s="746" t="s">
        <v>1208</v>
      </c>
      <c r="CO44" s="746" t="s">
        <v>1208</v>
      </c>
      <c r="CP44" s="677" t="e">
        <f t="shared" si="74"/>
        <v>#DIV/0!</v>
      </c>
      <c r="CQ44" s="677" t="e">
        <f t="shared" si="75"/>
        <v>#DIV/0!</v>
      </c>
      <c r="CR44" s="677" t="e">
        <f t="shared" si="76"/>
        <v>#DIV/0!</v>
      </c>
      <c r="CS44" s="677" t="e">
        <f t="shared" si="77"/>
        <v>#DIV/0!</v>
      </c>
      <c r="CT44" s="677" t="e">
        <f t="shared" si="78"/>
        <v>#DIV/0!</v>
      </c>
      <c r="CU44" s="677" t="e">
        <f t="shared" si="79"/>
        <v>#DIV/0!</v>
      </c>
      <c r="CV44" s="764" t="e">
        <f t="shared" si="85"/>
        <v>#DIV/0!</v>
      </c>
      <c r="CW44" s="764" t="e">
        <f t="shared" si="85"/>
        <v>#DIV/0!</v>
      </c>
      <c r="CX44" s="764" t="e">
        <f t="shared" si="85"/>
        <v>#DIV/0!</v>
      </c>
      <c r="CY44" s="764" t="e">
        <f t="shared" si="85"/>
        <v>#DIV/0!</v>
      </c>
      <c r="CZ44" s="764" t="e">
        <f t="shared" si="85"/>
        <v>#DIV/0!</v>
      </c>
      <c r="DA44" s="764" t="e">
        <f t="shared" si="85"/>
        <v>#DIV/0!</v>
      </c>
      <c r="DB44" s="680" t="e">
        <f t="shared" si="86"/>
        <v>#DIV/0!</v>
      </c>
      <c r="DC44" s="680" t="e">
        <f t="shared" si="86"/>
        <v>#DIV/0!</v>
      </c>
      <c r="DD44" s="680" t="e">
        <f t="shared" si="86"/>
        <v>#DIV/0!</v>
      </c>
      <c r="DE44" s="680" t="e">
        <f t="shared" si="86"/>
        <v>#DIV/0!</v>
      </c>
      <c r="DF44" s="680" t="e">
        <f t="shared" si="86"/>
        <v>#DIV/0!</v>
      </c>
      <c r="DG44" s="680" t="e">
        <f t="shared" si="86"/>
        <v>#DIV/0!</v>
      </c>
      <c r="DH44" s="766">
        <f>ROUND($J44*O44, 'Initial Information'!B47)</f>
        <v>0</v>
      </c>
      <c r="DI44" s="766">
        <f>ROUND($J44*T44, 'Initial Information'!C47)</f>
        <v>0</v>
      </c>
      <c r="DJ44" s="766">
        <f>ROUND($J44*Y44, 'Initial Information'!D47)</f>
        <v>0</v>
      </c>
      <c r="DK44" s="766">
        <f>ROUND($J44*AD44, 'Initial Information'!E47)</f>
        <v>0</v>
      </c>
      <c r="DL44" s="766">
        <f>ROUND($J44*AI44, 'Initial Information'!F47)</f>
        <v>0</v>
      </c>
      <c r="DM44" s="766">
        <f>ROUND($J44*AN44, 'Initial Information'!G47)</f>
        <v>0</v>
      </c>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row>
    <row r="45" spans="1:144" s="58" customFormat="1" ht="20.25" customHeight="1">
      <c r="A45" s="55" t="s">
        <v>181</v>
      </c>
      <c r="B45" s="56">
        <v>5</v>
      </c>
      <c r="C45" s="74">
        <v>0</v>
      </c>
      <c r="D45" s="1068" t="s">
        <v>196</v>
      </c>
      <c r="E45" s="966"/>
      <c r="F45" s="966"/>
      <c r="G45" s="56" t="s">
        <v>181</v>
      </c>
      <c r="H45" s="101"/>
      <c r="I45" s="56" t="s">
        <v>181</v>
      </c>
      <c r="J45" s="105">
        <v>0.28000000000000003</v>
      </c>
      <c r="K45" s="56" t="s">
        <v>181</v>
      </c>
      <c r="L45" s="68" t="s">
        <v>181</v>
      </c>
      <c r="M45" s="74"/>
      <c r="N45" s="152" t="s">
        <v>181</v>
      </c>
      <c r="O45" s="400">
        <f t="shared" si="51"/>
        <v>0</v>
      </c>
      <c r="P45" s="69" t="s">
        <v>181</v>
      </c>
      <c r="Q45" s="152" t="s">
        <v>181</v>
      </c>
      <c r="R45" s="74"/>
      <c r="S45" s="152" t="s">
        <v>181</v>
      </c>
      <c r="T45" s="400">
        <f t="shared" si="52"/>
        <v>0</v>
      </c>
      <c r="U45" s="69" t="s">
        <v>181</v>
      </c>
      <c r="V45" s="152" t="s">
        <v>181</v>
      </c>
      <c r="W45" s="74"/>
      <c r="X45" s="152" t="s">
        <v>181</v>
      </c>
      <c r="Y45" s="400">
        <f t="shared" si="53"/>
        <v>0</v>
      </c>
      <c r="Z45" s="69" t="s">
        <v>181</v>
      </c>
      <c r="AA45" s="152" t="s">
        <v>181</v>
      </c>
      <c r="AB45" s="74"/>
      <c r="AC45" s="152" t="s">
        <v>181</v>
      </c>
      <c r="AD45" s="400">
        <f t="shared" si="54"/>
        <v>0</v>
      </c>
      <c r="AE45" s="69" t="s">
        <v>181</v>
      </c>
      <c r="AF45" s="152" t="s">
        <v>181</v>
      </c>
      <c r="AG45" s="74"/>
      <c r="AH45" s="152" t="s">
        <v>181</v>
      </c>
      <c r="AI45" s="400">
        <f t="shared" si="55"/>
        <v>0</v>
      </c>
      <c r="AJ45" s="69" t="s">
        <v>181</v>
      </c>
      <c r="AK45" s="152" t="s">
        <v>181</v>
      </c>
      <c r="AL45" s="74"/>
      <c r="AM45" s="152" t="s">
        <v>181</v>
      </c>
      <c r="AN45" s="400">
        <f t="shared" si="56"/>
        <v>0</v>
      </c>
      <c r="AO45" s="75" t="s">
        <v>181</v>
      </c>
      <c r="AP45" s="185" t="s">
        <v>181</v>
      </c>
      <c r="AQ45" s="52">
        <f t="shared" si="82"/>
        <v>0</v>
      </c>
      <c r="AR45" s="188" t="s">
        <v>181</v>
      </c>
      <c r="AS45" s="729"/>
      <c r="AT45" s="76">
        <v>1.03</v>
      </c>
      <c r="AU45" s="76">
        <f t="shared" si="57"/>
        <v>1.0609</v>
      </c>
      <c r="AV45" s="76">
        <f t="shared" si="57"/>
        <v>1.092727</v>
      </c>
      <c r="AW45" s="76">
        <f t="shared" si="57"/>
        <v>1.1255088100000001</v>
      </c>
      <c r="AX45" s="76">
        <f t="shared" si="57"/>
        <v>1.1592740743000001</v>
      </c>
      <c r="AY45" s="76">
        <f t="shared" si="57"/>
        <v>1.1940522965290001</v>
      </c>
      <c r="AZ45" s="51">
        <f t="shared" si="58"/>
        <v>0</v>
      </c>
      <c r="BA45" s="51">
        <f t="shared" si="59"/>
        <v>0</v>
      </c>
      <c r="BB45" s="51">
        <f t="shared" si="60"/>
        <v>0</v>
      </c>
      <c r="BC45" s="51">
        <f t="shared" si="61"/>
        <v>0</v>
      </c>
      <c r="BD45" s="51">
        <f t="shared" si="62"/>
        <v>0</v>
      </c>
      <c r="BE45" s="51">
        <f t="shared" si="63"/>
        <v>0</v>
      </c>
      <c r="BF45" s="127"/>
      <c r="BG45" s="127"/>
      <c r="BH45" s="127"/>
      <c r="BI45" s="127"/>
      <c r="BJ45" s="127"/>
      <c r="BK45" s="127"/>
      <c r="BL45" s="738">
        <f t="shared" si="64"/>
        <v>0</v>
      </c>
      <c r="BM45" s="738">
        <f t="shared" si="65"/>
        <v>0</v>
      </c>
      <c r="BN45" s="738">
        <f t="shared" si="66"/>
        <v>0</v>
      </c>
      <c r="BO45" s="738">
        <f t="shared" si="67"/>
        <v>0</v>
      </c>
      <c r="BP45" s="738">
        <f t="shared" si="68"/>
        <v>0</v>
      </c>
      <c r="BQ45" s="738">
        <f t="shared" si="69"/>
        <v>0</v>
      </c>
      <c r="BR45" s="741">
        <f t="shared" si="83"/>
        <v>0</v>
      </c>
      <c r="BS45" s="741">
        <f t="shared" si="83"/>
        <v>0</v>
      </c>
      <c r="BT45" s="741">
        <f t="shared" si="83"/>
        <v>0</v>
      </c>
      <c r="BU45" s="741">
        <f t="shared" si="83"/>
        <v>0</v>
      </c>
      <c r="BV45" s="741">
        <f t="shared" si="83"/>
        <v>0</v>
      </c>
      <c r="BW45" s="741">
        <f t="shared" si="83"/>
        <v>0</v>
      </c>
      <c r="BX45" s="744"/>
      <c r="BY45" s="744"/>
      <c r="BZ45" s="744"/>
      <c r="CA45" s="744"/>
      <c r="CB45" s="744"/>
      <c r="CC45" s="744"/>
      <c r="CD45" s="740">
        <f t="shared" si="84"/>
        <v>0</v>
      </c>
      <c r="CE45" s="740">
        <f t="shared" si="84"/>
        <v>0</v>
      </c>
      <c r="CF45" s="740">
        <f t="shared" si="84"/>
        <v>0</v>
      </c>
      <c r="CG45" s="740">
        <f t="shared" si="84"/>
        <v>0</v>
      </c>
      <c r="CH45" s="740">
        <f t="shared" si="84"/>
        <v>0</v>
      </c>
      <c r="CI45" s="740">
        <f t="shared" si="84"/>
        <v>0</v>
      </c>
      <c r="CJ45" s="746" t="s">
        <v>1208</v>
      </c>
      <c r="CK45" s="746" t="s">
        <v>1208</v>
      </c>
      <c r="CL45" s="746" t="s">
        <v>1208</v>
      </c>
      <c r="CM45" s="746" t="s">
        <v>1208</v>
      </c>
      <c r="CN45" s="746" t="s">
        <v>1208</v>
      </c>
      <c r="CO45" s="746" t="s">
        <v>1208</v>
      </c>
      <c r="CP45" s="677" t="e">
        <f t="shared" si="74"/>
        <v>#DIV/0!</v>
      </c>
      <c r="CQ45" s="677" t="e">
        <f t="shared" si="75"/>
        <v>#DIV/0!</v>
      </c>
      <c r="CR45" s="677" t="e">
        <f t="shared" si="76"/>
        <v>#DIV/0!</v>
      </c>
      <c r="CS45" s="677" t="e">
        <f t="shared" si="77"/>
        <v>#DIV/0!</v>
      </c>
      <c r="CT45" s="677" t="e">
        <f t="shared" si="78"/>
        <v>#DIV/0!</v>
      </c>
      <c r="CU45" s="677" t="e">
        <f t="shared" si="79"/>
        <v>#DIV/0!</v>
      </c>
      <c r="CV45" s="764" t="e">
        <f t="shared" si="85"/>
        <v>#DIV/0!</v>
      </c>
      <c r="CW45" s="764" t="e">
        <f t="shared" si="85"/>
        <v>#DIV/0!</v>
      </c>
      <c r="CX45" s="764" t="e">
        <f t="shared" si="85"/>
        <v>#DIV/0!</v>
      </c>
      <c r="CY45" s="764" t="e">
        <f t="shared" si="85"/>
        <v>#DIV/0!</v>
      </c>
      <c r="CZ45" s="764" t="e">
        <f t="shared" si="85"/>
        <v>#DIV/0!</v>
      </c>
      <c r="DA45" s="764" t="e">
        <f t="shared" si="85"/>
        <v>#DIV/0!</v>
      </c>
      <c r="DB45" s="680" t="e">
        <f t="shared" si="86"/>
        <v>#DIV/0!</v>
      </c>
      <c r="DC45" s="680" t="e">
        <f t="shared" si="86"/>
        <v>#DIV/0!</v>
      </c>
      <c r="DD45" s="680" t="e">
        <f t="shared" si="86"/>
        <v>#DIV/0!</v>
      </c>
      <c r="DE45" s="680" t="e">
        <f t="shared" si="86"/>
        <v>#DIV/0!</v>
      </c>
      <c r="DF45" s="680" t="e">
        <f t="shared" si="86"/>
        <v>#DIV/0!</v>
      </c>
      <c r="DG45" s="680" t="e">
        <f t="shared" si="86"/>
        <v>#DIV/0!</v>
      </c>
      <c r="DH45" s="766">
        <f>ROUND($J45*O45, 'Initial Information'!B48)</f>
        <v>0</v>
      </c>
      <c r="DI45" s="766">
        <f>ROUND($J45*T45, 'Initial Information'!C48)</f>
        <v>0</v>
      </c>
      <c r="DJ45" s="766">
        <f>ROUND($J45*Y45, 'Initial Information'!D48)</f>
        <v>0</v>
      </c>
      <c r="DK45" s="766">
        <f>ROUND($J45*AD45, 'Initial Information'!E48)</f>
        <v>0</v>
      </c>
      <c r="DL45" s="766">
        <f>ROUND($J45*AI45, 'Initial Information'!F48)</f>
        <v>0</v>
      </c>
      <c r="DM45" s="766">
        <f>ROUND($J45*AN45, 'Initial Information'!G48)</f>
        <v>0</v>
      </c>
      <c r="DN45" s="127"/>
      <c r="DO45" s="127"/>
      <c r="DP45" s="127"/>
      <c r="DQ45" s="127"/>
      <c r="DR45" s="127"/>
      <c r="DS45" s="127"/>
      <c r="DT45" s="127"/>
      <c r="DU45" s="127"/>
      <c r="DV45" s="127"/>
      <c r="DW45" s="127"/>
      <c r="DX45" s="127"/>
      <c r="DY45" s="127"/>
      <c r="DZ45" s="127"/>
      <c r="EA45" s="127"/>
      <c r="EB45" s="127"/>
      <c r="EC45" s="127"/>
      <c r="ED45" s="127"/>
      <c r="EE45" s="127"/>
      <c r="EF45" s="127"/>
      <c r="EG45" s="127"/>
      <c r="EH45" s="127"/>
      <c r="EI45" s="127"/>
      <c r="EJ45" s="127"/>
      <c r="EK45" s="127"/>
      <c r="EL45" s="127"/>
      <c r="EM45" s="127"/>
      <c r="EN45" s="127"/>
    </row>
    <row r="46" spans="1:144" s="58" customFormat="1" ht="20.25" customHeight="1">
      <c r="A46" s="55" t="s">
        <v>181</v>
      </c>
      <c r="B46" s="56">
        <v>6</v>
      </c>
      <c r="C46" s="74">
        <v>0</v>
      </c>
      <c r="D46" s="1068" t="s">
        <v>196</v>
      </c>
      <c r="E46" s="966"/>
      <c r="F46" s="966"/>
      <c r="G46" s="56" t="s">
        <v>181</v>
      </c>
      <c r="H46" s="101"/>
      <c r="I46" s="56" t="s">
        <v>181</v>
      </c>
      <c r="J46" s="105">
        <v>0.28000000000000003</v>
      </c>
      <c r="K46" s="56" t="s">
        <v>181</v>
      </c>
      <c r="L46" s="68" t="s">
        <v>181</v>
      </c>
      <c r="M46" s="74"/>
      <c r="N46" s="152" t="s">
        <v>181</v>
      </c>
      <c r="O46" s="400">
        <f t="shared" si="51"/>
        <v>0</v>
      </c>
      <c r="P46" s="69" t="s">
        <v>181</v>
      </c>
      <c r="Q46" s="152" t="s">
        <v>181</v>
      </c>
      <c r="R46" s="74"/>
      <c r="S46" s="152" t="s">
        <v>181</v>
      </c>
      <c r="T46" s="400">
        <f t="shared" si="52"/>
        <v>0</v>
      </c>
      <c r="U46" s="69" t="s">
        <v>181</v>
      </c>
      <c r="V46" s="152" t="s">
        <v>181</v>
      </c>
      <c r="W46" s="74"/>
      <c r="X46" s="152" t="s">
        <v>181</v>
      </c>
      <c r="Y46" s="400">
        <f t="shared" si="53"/>
        <v>0</v>
      </c>
      <c r="Z46" s="69" t="s">
        <v>181</v>
      </c>
      <c r="AA46" s="152" t="s">
        <v>181</v>
      </c>
      <c r="AB46" s="74"/>
      <c r="AC46" s="152" t="s">
        <v>181</v>
      </c>
      <c r="AD46" s="400">
        <f t="shared" si="54"/>
        <v>0</v>
      </c>
      <c r="AE46" s="69" t="s">
        <v>181</v>
      </c>
      <c r="AF46" s="152" t="s">
        <v>181</v>
      </c>
      <c r="AG46" s="74"/>
      <c r="AH46" s="152" t="s">
        <v>181</v>
      </c>
      <c r="AI46" s="400">
        <f t="shared" si="55"/>
        <v>0</v>
      </c>
      <c r="AJ46" s="69" t="s">
        <v>181</v>
      </c>
      <c r="AK46" s="152" t="s">
        <v>181</v>
      </c>
      <c r="AL46" s="74"/>
      <c r="AM46" s="152" t="s">
        <v>181</v>
      </c>
      <c r="AN46" s="400">
        <f t="shared" si="56"/>
        <v>0</v>
      </c>
      <c r="AO46" s="75" t="s">
        <v>181</v>
      </c>
      <c r="AP46" s="185" t="s">
        <v>181</v>
      </c>
      <c r="AQ46" s="52">
        <f t="shared" si="82"/>
        <v>0</v>
      </c>
      <c r="AR46" s="188" t="s">
        <v>181</v>
      </c>
      <c r="AS46" s="729"/>
      <c r="AT46" s="76">
        <v>1.03</v>
      </c>
      <c r="AU46" s="76">
        <f t="shared" si="57"/>
        <v>1.0609</v>
      </c>
      <c r="AV46" s="76">
        <f t="shared" si="57"/>
        <v>1.092727</v>
      </c>
      <c r="AW46" s="76">
        <f t="shared" si="57"/>
        <v>1.1255088100000001</v>
      </c>
      <c r="AX46" s="76">
        <f t="shared" si="57"/>
        <v>1.1592740743000001</v>
      </c>
      <c r="AY46" s="76">
        <f t="shared" si="57"/>
        <v>1.1940522965290001</v>
      </c>
      <c r="AZ46" s="51">
        <f t="shared" si="58"/>
        <v>0</v>
      </c>
      <c r="BA46" s="51">
        <f t="shared" si="59"/>
        <v>0</v>
      </c>
      <c r="BB46" s="51">
        <f t="shared" si="60"/>
        <v>0</v>
      </c>
      <c r="BC46" s="51">
        <f t="shared" si="61"/>
        <v>0</v>
      </c>
      <c r="BD46" s="51">
        <f t="shared" si="62"/>
        <v>0</v>
      </c>
      <c r="BE46" s="51">
        <f t="shared" si="63"/>
        <v>0</v>
      </c>
      <c r="BF46" s="127"/>
      <c r="BG46" s="127"/>
      <c r="BH46" s="127"/>
      <c r="BI46" s="127"/>
      <c r="BJ46" s="127"/>
      <c r="BK46" s="127"/>
      <c r="BL46" s="738">
        <f t="shared" si="64"/>
        <v>0</v>
      </c>
      <c r="BM46" s="738">
        <f t="shared" si="65"/>
        <v>0</v>
      </c>
      <c r="BN46" s="738">
        <f t="shared" si="66"/>
        <v>0</v>
      </c>
      <c r="BO46" s="738">
        <f t="shared" si="67"/>
        <v>0</v>
      </c>
      <c r="BP46" s="738">
        <f t="shared" si="68"/>
        <v>0</v>
      </c>
      <c r="BQ46" s="738">
        <f t="shared" si="69"/>
        <v>0</v>
      </c>
      <c r="BR46" s="741">
        <f t="shared" si="83"/>
        <v>0</v>
      </c>
      <c r="BS46" s="741">
        <f t="shared" si="83"/>
        <v>0</v>
      </c>
      <c r="BT46" s="741">
        <f t="shared" si="83"/>
        <v>0</v>
      </c>
      <c r="BU46" s="741">
        <f t="shared" si="83"/>
        <v>0</v>
      </c>
      <c r="BV46" s="741">
        <f t="shared" si="83"/>
        <v>0</v>
      </c>
      <c r="BW46" s="741">
        <f t="shared" si="83"/>
        <v>0</v>
      </c>
      <c r="BX46" s="744"/>
      <c r="BY46" s="744"/>
      <c r="BZ46" s="744"/>
      <c r="CA46" s="744"/>
      <c r="CB46" s="744"/>
      <c r="CC46" s="744"/>
      <c r="CD46" s="740">
        <f t="shared" si="84"/>
        <v>0</v>
      </c>
      <c r="CE46" s="740">
        <f t="shared" si="84"/>
        <v>0</v>
      </c>
      <c r="CF46" s="740">
        <f t="shared" si="84"/>
        <v>0</v>
      </c>
      <c r="CG46" s="740">
        <f t="shared" si="84"/>
        <v>0</v>
      </c>
      <c r="CH46" s="740">
        <f t="shared" si="84"/>
        <v>0</v>
      </c>
      <c r="CI46" s="740">
        <f t="shared" si="84"/>
        <v>0</v>
      </c>
      <c r="CJ46" s="746" t="s">
        <v>1208</v>
      </c>
      <c r="CK46" s="746" t="s">
        <v>1208</v>
      </c>
      <c r="CL46" s="746" t="s">
        <v>1208</v>
      </c>
      <c r="CM46" s="746" t="s">
        <v>1208</v>
      </c>
      <c r="CN46" s="746" t="s">
        <v>1208</v>
      </c>
      <c r="CO46" s="746" t="s">
        <v>1208</v>
      </c>
      <c r="CP46" s="677" t="e">
        <f t="shared" si="74"/>
        <v>#DIV/0!</v>
      </c>
      <c r="CQ46" s="677" t="e">
        <f t="shared" si="75"/>
        <v>#DIV/0!</v>
      </c>
      <c r="CR46" s="677" t="e">
        <f t="shared" si="76"/>
        <v>#DIV/0!</v>
      </c>
      <c r="CS46" s="677" t="e">
        <f t="shared" si="77"/>
        <v>#DIV/0!</v>
      </c>
      <c r="CT46" s="677" t="e">
        <f t="shared" si="78"/>
        <v>#DIV/0!</v>
      </c>
      <c r="CU46" s="677" t="e">
        <f t="shared" si="79"/>
        <v>#DIV/0!</v>
      </c>
      <c r="CV46" s="764" t="e">
        <f t="shared" si="85"/>
        <v>#DIV/0!</v>
      </c>
      <c r="CW46" s="764" t="e">
        <f t="shared" si="85"/>
        <v>#DIV/0!</v>
      </c>
      <c r="CX46" s="764" t="e">
        <f t="shared" si="85"/>
        <v>#DIV/0!</v>
      </c>
      <c r="CY46" s="764" t="e">
        <f t="shared" si="85"/>
        <v>#DIV/0!</v>
      </c>
      <c r="CZ46" s="764" t="e">
        <f t="shared" si="85"/>
        <v>#DIV/0!</v>
      </c>
      <c r="DA46" s="764" t="e">
        <f t="shared" si="85"/>
        <v>#DIV/0!</v>
      </c>
      <c r="DB46" s="680" t="e">
        <f t="shared" si="86"/>
        <v>#DIV/0!</v>
      </c>
      <c r="DC46" s="680" t="e">
        <f t="shared" si="86"/>
        <v>#DIV/0!</v>
      </c>
      <c r="DD46" s="680" t="e">
        <f t="shared" si="86"/>
        <v>#DIV/0!</v>
      </c>
      <c r="DE46" s="680" t="e">
        <f t="shared" si="86"/>
        <v>#DIV/0!</v>
      </c>
      <c r="DF46" s="680" t="e">
        <f t="shared" si="86"/>
        <v>#DIV/0!</v>
      </c>
      <c r="DG46" s="680" t="e">
        <f t="shared" si="86"/>
        <v>#DIV/0!</v>
      </c>
      <c r="DH46" s="766">
        <f>ROUND($J46*O46, 'Initial Information'!B49)</f>
        <v>0</v>
      </c>
      <c r="DI46" s="766">
        <f>ROUND($J46*T46, 'Initial Information'!C49)</f>
        <v>0</v>
      </c>
      <c r="DJ46" s="766">
        <f>ROUND($J46*Y46, 'Initial Information'!D49)</f>
        <v>0</v>
      </c>
      <c r="DK46" s="766">
        <f>ROUND($J46*AD46, 'Initial Information'!E49)</f>
        <v>0</v>
      </c>
      <c r="DL46" s="766">
        <f>ROUND($J46*AI46, 'Initial Information'!F49)</f>
        <v>0</v>
      </c>
      <c r="DM46" s="766">
        <f>ROUND($J46*AN46, 'Initial Information'!G49)</f>
        <v>0</v>
      </c>
      <c r="DN46" s="127"/>
      <c r="DO46" s="127"/>
      <c r="DP46" s="127"/>
      <c r="DQ46" s="127"/>
      <c r="DR46" s="127"/>
      <c r="DS46" s="127"/>
      <c r="DT46" s="127"/>
      <c r="DU46" s="127"/>
      <c r="DV46" s="127"/>
      <c r="DW46" s="127"/>
      <c r="DX46" s="127"/>
      <c r="DY46" s="127"/>
      <c r="DZ46" s="127"/>
      <c r="EA46" s="127"/>
      <c r="EB46" s="127"/>
      <c r="EC46" s="127"/>
      <c r="ED46" s="127"/>
      <c r="EE46" s="127"/>
      <c r="EF46" s="127"/>
      <c r="EG46" s="127"/>
      <c r="EH46" s="127"/>
      <c r="EI46" s="127"/>
      <c r="EJ46" s="127"/>
      <c r="EK46" s="127"/>
      <c r="EL46" s="127"/>
      <c r="EM46" s="127"/>
      <c r="EN46" s="127"/>
    </row>
    <row r="47" spans="1:144" s="58" customFormat="1" ht="20.25" customHeight="1">
      <c r="A47" s="55" t="s">
        <v>181</v>
      </c>
      <c r="B47" s="56">
        <v>7</v>
      </c>
      <c r="C47" s="74">
        <v>0</v>
      </c>
      <c r="D47" s="1068" t="s">
        <v>197</v>
      </c>
      <c r="E47" s="966"/>
      <c r="F47" s="966"/>
      <c r="G47" s="56" t="s">
        <v>181</v>
      </c>
      <c r="H47" s="101"/>
      <c r="I47" s="56" t="s">
        <v>181</v>
      </c>
      <c r="J47" s="105">
        <v>0.28000000000000003</v>
      </c>
      <c r="K47" s="56" t="s">
        <v>181</v>
      </c>
      <c r="L47" s="68" t="s">
        <v>181</v>
      </c>
      <c r="M47" s="74"/>
      <c r="N47" s="152" t="s">
        <v>181</v>
      </c>
      <c r="O47" s="400">
        <f t="shared" si="51"/>
        <v>0</v>
      </c>
      <c r="P47" s="69" t="s">
        <v>181</v>
      </c>
      <c r="Q47" s="152" t="s">
        <v>181</v>
      </c>
      <c r="R47" s="74"/>
      <c r="S47" s="152" t="s">
        <v>181</v>
      </c>
      <c r="T47" s="400">
        <f t="shared" si="52"/>
        <v>0</v>
      </c>
      <c r="U47" s="69" t="s">
        <v>181</v>
      </c>
      <c r="V47" s="152" t="s">
        <v>181</v>
      </c>
      <c r="W47" s="74"/>
      <c r="X47" s="152" t="s">
        <v>181</v>
      </c>
      <c r="Y47" s="400">
        <f t="shared" si="53"/>
        <v>0</v>
      </c>
      <c r="Z47" s="69" t="s">
        <v>181</v>
      </c>
      <c r="AA47" s="152" t="s">
        <v>181</v>
      </c>
      <c r="AB47" s="74"/>
      <c r="AC47" s="152" t="s">
        <v>181</v>
      </c>
      <c r="AD47" s="400">
        <f t="shared" si="54"/>
        <v>0</v>
      </c>
      <c r="AE47" s="69" t="s">
        <v>181</v>
      </c>
      <c r="AF47" s="152" t="s">
        <v>181</v>
      </c>
      <c r="AG47" s="74"/>
      <c r="AH47" s="152" t="s">
        <v>181</v>
      </c>
      <c r="AI47" s="400">
        <f t="shared" si="55"/>
        <v>0</v>
      </c>
      <c r="AJ47" s="69" t="s">
        <v>181</v>
      </c>
      <c r="AK47" s="152" t="s">
        <v>181</v>
      </c>
      <c r="AL47" s="74"/>
      <c r="AM47" s="152" t="s">
        <v>181</v>
      </c>
      <c r="AN47" s="400">
        <f t="shared" si="56"/>
        <v>0</v>
      </c>
      <c r="AO47" s="75" t="s">
        <v>181</v>
      </c>
      <c r="AP47" s="185" t="s">
        <v>181</v>
      </c>
      <c r="AQ47" s="52">
        <f t="shared" si="82"/>
        <v>0</v>
      </c>
      <c r="AR47" s="188" t="s">
        <v>181</v>
      </c>
      <c r="AS47" s="729"/>
      <c r="AT47" s="76">
        <v>1.03</v>
      </c>
      <c r="AU47" s="76">
        <f t="shared" si="57"/>
        <v>1.0609</v>
      </c>
      <c r="AV47" s="76">
        <f t="shared" si="57"/>
        <v>1.092727</v>
      </c>
      <c r="AW47" s="76">
        <f t="shared" si="57"/>
        <v>1.1255088100000001</v>
      </c>
      <c r="AX47" s="76">
        <f t="shared" si="57"/>
        <v>1.1592740743000001</v>
      </c>
      <c r="AY47" s="76">
        <f t="shared" si="57"/>
        <v>1.1940522965290001</v>
      </c>
      <c r="AZ47" s="51">
        <f t="shared" si="58"/>
        <v>0</v>
      </c>
      <c r="BA47" s="51">
        <f t="shared" si="59"/>
        <v>0</v>
      </c>
      <c r="BB47" s="51">
        <f t="shared" si="60"/>
        <v>0</v>
      </c>
      <c r="BC47" s="51">
        <f t="shared" si="61"/>
        <v>0</v>
      </c>
      <c r="BD47" s="51">
        <f t="shared" si="62"/>
        <v>0</v>
      </c>
      <c r="BE47" s="51">
        <f t="shared" si="63"/>
        <v>0</v>
      </c>
      <c r="BF47" s="127"/>
      <c r="BG47" s="127"/>
      <c r="BH47" s="127"/>
      <c r="BI47" s="127"/>
      <c r="BJ47" s="127"/>
      <c r="BK47" s="127"/>
      <c r="BL47" s="738">
        <f t="shared" si="64"/>
        <v>0</v>
      </c>
      <c r="BM47" s="738">
        <f t="shared" si="65"/>
        <v>0</v>
      </c>
      <c r="BN47" s="738">
        <f t="shared" si="66"/>
        <v>0</v>
      </c>
      <c r="BO47" s="738">
        <f t="shared" si="67"/>
        <v>0</v>
      </c>
      <c r="BP47" s="738">
        <f t="shared" si="68"/>
        <v>0</v>
      </c>
      <c r="BQ47" s="738">
        <f t="shared" si="69"/>
        <v>0</v>
      </c>
      <c r="BR47" s="741">
        <f t="shared" si="83"/>
        <v>0</v>
      </c>
      <c r="BS47" s="741">
        <f t="shared" si="83"/>
        <v>0</v>
      </c>
      <c r="BT47" s="741">
        <f t="shared" si="83"/>
        <v>0</v>
      </c>
      <c r="BU47" s="741">
        <f t="shared" si="83"/>
        <v>0</v>
      </c>
      <c r="BV47" s="741">
        <f t="shared" si="83"/>
        <v>0</v>
      </c>
      <c r="BW47" s="741">
        <f t="shared" si="83"/>
        <v>0</v>
      </c>
      <c r="BX47" s="744"/>
      <c r="BY47" s="744"/>
      <c r="BZ47" s="744"/>
      <c r="CA47" s="744"/>
      <c r="CB47" s="744"/>
      <c r="CC47" s="744"/>
      <c r="CD47" s="740">
        <f t="shared" si="84"/>
        <v>0</v>
      </c>
      <c r="CE47" s="740">
        <f t="shared" si="84"/>
        <v>0</v>
      </c>
      <c r="CF47" s="740">
        <f t="shared" si="84"/>
        <v>0</v>
      </c>
      <c r="CG47" s="740">
        <f t="shared" si="84"/>
        <v>0</v>
      </c>
      <c r="CH47" s="740">
        <f t="shared" si="84"/>
        <v>0</v>
      </c>
      <c r="CI47" s="740">
        <f t="shared" si="84"/>
        <v>0</v>
      </c>
      <c r="CJ47" s="746" t="s">
        <v>1208</v>
      </c>
      <c r="CK47" s="746" t="s">
        <v>1208</v>
      </c>
      <c r="CL47" s="746" t="s">
        <v>1208</v>
      </c>
      <c r="CM47" s="746" t="s">
        <v>1208</v>
      </c>
      <c r="CN47" s="746" t="s">
        <v>1208</v>
      </c>
      <c r="CO47" s="746" t="s">
        <v>1208</v>
      </c>
      <c r="CP47" s="677" t="e">
        <f t="shared" si="74"/>
        <v>#DIV/0!</v>
      </c>
      <c r="CQ47" s="677" t="e">
        <f t="shared" si="75"/>
        <v>#DIV/0!</v>
      </c>
      <c r="CR47" s="677" t="e">
        <f t="shared" si="76"/>
        <v>#DIV/0!</v>
      </c>
      <c r="CS47" s="677" t="e">
        <f t="shared" si="77"/>
        <v>#DIV/0!</v>
      </c>
      <c r="CT47" s="677" t="e">
        <f t="shared" si="78"/>
        <v>#DIV/0!</v>
      </c>
      <c r="CU47" s="677" t="e">
        <f t="shared" si="79"/>
        <v>#DIV/0!</v>
      </c>
      <c r="CV47" s="764" t="e">
        <f t="shared" si="85"/>
        <v>#DIV/0!</v>
      </c>
      <c r="CW47" s="764" t="e">
        <f t="shared" si="85"/>
        <v>#DIV/0!</v>
      </c>
      <c r="CX47" s="764" t="e">
        <f t="shared" si="85"/>
        <v>#DIV/0!</v>
      </c>
      <c r="CY47" s="764" t="e">
        <f t="shared" si="85"/>
        <v>#DIV/0!</v>
      </c>
      <c r="CZ47" s="764" t="e">
        <f t="shared" si="85"/>
        <v>#DIV/0!</v>
      </c>
      <c r="DA47" s="764" t="e">
        <f t="shared" si="85"/>
        <v>#DIV/0!</v>
      </c>
      <c r="DB47" s="680" t="e">
        <f t="shared" si="86"/>
        <v>#DIV/0!</v>
      </c>
      <c r="DC47" s="680" t="e">
        <f t="shared" si="86"/>
        <v>#DIV/0!</v>
      </c>
      <c r="DD47" s="680" t="e">
        <f t="shared" si="86"/>
        <v>#DIV/0!</v>
      </c>
      <c r="DE47" s="680" t="e">
        <f t="shared" si="86"/>
        <v>#DIV/0!</v>
      </c>
      <c r="DF47" s="680" t="e">
        <f t="shared" si="86"/>
        <v>#DIV/0!</v>
      </c>
      <c r="DG47" s="680" t="e">
        <f t="shared" si="86"/>
        <v>#DIV/0!</v>
      </c>
      <c r="DH47" s="766">
        <f>ROUND($J47*O47, 'Initial Information'!B50)</f>
        <v>0</v>
      </c>
      <c r="DI47" s="766">
        <f>ROUND($J47*T47, 'Initial Information'!C50)</f>
        <v>0</v>
      </c>
      <c r="DJ47" s="766">
        <f>ROUND($J47*Y47, 'Initial Information'!D50)</f>
        <v>0</v>
      </c>
      <c r="DK47" s="766">
        <f>ROUND($J47*AD47, 'Initial Information'!E50)</f>
        <v>0</v>
      </c>
      <c r="DL47" s="766">
        <f>ROUND($J47*AI47, 'Initial Information'!F50)</f>
        <v>0</v>
      </c>
      <c r="DM47" s="766">
        <f>ROUND($J47*AN47, 'Initial Information'!G50)</f>
        <v>0</v>
      </c>
      <c r="DN47" s="127"/>
      <c r="DO47" s="127"/>
      <c r="DP47" s="127"/>
      <c r="DQ47" s="127"/>
      <c r="DR47" s="127"/>
      <c r="DS47" s="127"/>
      <c r="DT47" s="127"/>
      <c r="DU47" s="127"/>
      <c r="DV47" s="127"/>
      <c r="DW47" s="127"/>
      <c r="DX47" s="127"/>
      <c r="DY47" s="127"/>
      <c r="DZ47" s="127"/>
      <c r="EA47" s="127"/>
      <c r="EB47" s="127"/>
      <c r="EC47" s="127"/>
      <c r="ED47" s="127"/>
      <c r="EE47" s="127"/>
      <c r="EF47" s="127"/>
      <c r="EG47" s="127"/>
      <c r="EH47" s="127"/>
      <c r="EI47" s="127"/>
      <c r="EJ47" s="127"/>
      <c r="EK47" s="127"/>
      <c r="EL47" s="127"/>
      <c r="EM47" s="127"/>
      <c r="EN47" s="127"/>
    </row>
    <row r="48" spans="1:144" s="58" customFormat="1" ht="20.25" customHeight="1">
      <c r="A48" s="55" t="s">
        <v>181</v>
      </c>
      <c r="B48" s="56">
        <v>8</v>
      </c>
      <c r="C48" s="74">
        <v>0</v>
      </c>
      <c r="D48" s="1068" t="s">
        <v>197</v>
      </c>
      <c r="E48" s="966"/>
      <c r="F48" s="966"/>
      <c r="G48" s="56" t="s">
        <v>181</v>
      </c>
      <c r="H48" s="101"/>
      <c r="I48" s="56" t="s">
        <v>181</v>
      </c>
      <c r="J48" s="105">
        <v>0.28000000000000003</v>
      </c>
      <c r="K48" s="56" t="s">
        <v>181</v>
      </c>
      <c r="L48" s="68" t="s">
        <v>181</v>
      </c>
      <c r="M48" s="74"/>
      <c r="N48" s="152" t="s">
        <v>181</v>
      </c>
      <c r="O48" s="400">
        <f t="shared" si="51"/>
        <v>0</v>
      </c>
      <c r="P48" s="69" t="s">
        <v>181</v>
      </c>
      <c r="Q48" s="152" t="s">
        <v>181</v>
      </c>
      <c r="R48" s="74"/>
      <c r="S48" s="152" t="s">
        <v>181</v>
      </c>
      <c r="T48" s="400">
        <f t="shared" si="52"/>
        <v>0</v>
      </c>
      <c r="U48" s="69" t="s">
        <v>181</v>
      </c>
      <c r="V48" s="152" t="s">
        <v>181</v>
      </c>
      <c r="W48" s="74"/>
      <c r="X48" s="152" t="s">
        <v>181</v>
      </c>
      <c r="Y48" s="400">
        <f t="shared" si="53"/>
        <v>0</v>
      </c>
      <c r="Z48" s="69" t="s">
        <v>181</v>
      </c>
      <c r="AA48" s="152" t="s">
        <v>181</v>
      </c>
      <c r="AB48" s="74"/>
      <c r="AC48" s="152" t="s">
        <v>181</v>
      </c>
      <c r="AD48" s="400">
        <f t="shared" si="54"/>
        <v>0</v>
      </c>
      <c r="AE48" s="69" t="s">
        <v>181</v>
      </c>
      <c r="AF48" s="152" t="s">
        <v>181</v>
      </c>
      <c r="AG48" s="74"/>
      <c r="AH48" s="152" t="s">
        <v>181</v>
      </c>
      <c r="AI48" s="400">
        <f t="shared" si="55"/>
        <v>0</v>
      </c>
      <c r="AJ48" s="69" t="s">
        <v>181</v>
      </c>
      <c r="AK48" s="152" t="s">
        <v>181</v>
      </c>
      <c r="AL48" s="74"/>
      <c r="AM48" s="152" t="s">
        <v>181</v>
      </c>
      <c r="AN48" s="400">
        <f t="shared" si="56"/>
        <v>0</v>
      </c>
      <c r="AO48" s="75" t="s">
        <v>181</v>
      </c>
      <c r="AP48" s="185" t="s">
        <v>181</v>
      </c>
      <c r="AQ48" s="52">
        <f t="shared" si="82"/>
        <v>0</v>
      </c>
      <c r="AR48" s="188" t="s">
        <v>181</v>
      </c>
      <c r="AS48" s="729"/>
      <c r="AT48" s="76">
        <v>1.03</v>
      </c>
      <c r="AU48" s="76">
        <f t="shared" si="57"/>
        <v>1.0609</v>
      </c>
      <c r="AV48" s="76">
        <f t="shared" si="57"/>
        <v>1.092727</v>
      </c>
      <c r="AW48" s="76">
        <f t="shared" si="57"/>
        <v>1.1255088100000001</v>
      </c>
      <c r="AX48" s="76">
        <f t="shared" si="57"/>
        <v>1.1592740743000001</v>
      </c>
      <c r="AY48" s="76">
        <f t="shared" si="57"/>
        <v>1.1940522965290001</v>
      </c>
      <c r="AZ48" s="51">
        <f t="shared" si="58"/>
        <v>0</v>
      </c>
      <c r="BA48" s="51">
        <f t="shared" si="59"/>
        <v>0</v>
      </c>
      <c r="BB48" s="51">
        <f t="shared" si="60"/>
        <v>0</v>
      </c>
      <c r="BC48" s="51">
        <f t="shared" si="61"/>
        <v>0</v>
      </c>
      <c r="BD48" s="51">
        <f t="shared" si="62"/>
        <v>0</v>
      </c>
      <c r="BE48" s="51">
        <f t="shared" si="63"/>
        <v>0</v>
      </c>
      <c r="BF48" s="127"/>
      <c r="BG48" s="127"/>
      <c r="BH48" s="127"/>
      <c r="BI48" s="127"/>
      <c r="BJ48" s="127"/>
      <c r="BK48" s="127"/>
      <c r="BL48" s="738">
        <f t="shared" si="64"/>
        <v>0</v>
      </c>
      <c r="BM48" s="738">
        <f t="shared" si="65"/>
        <v>0</v>
      </c>
      <c r="BN48" s="738">
        <f t="shared" si="66"/>
        <v>0</v>
      </c>
      <c r="BO48" s="738">
        <f t="shared" si="67"/>
        <v>0</v>
      </c>
      <c r="BP48" s="738">
        <f t="shared" si="68"/>
        <v>0</v>
      </c>
      <c r="BQ48" s="738">
        <f t="shared" si="69"/>
        <v>0</v>
      </c>
      <c r="BR48" s="741">
        <f t="shared" si="83"/>
        <v>0</v>
      </c>
      <c r="BS48" s="741">
        <f t="shared" si="83"/>
        <v>0</v>
      </c>
      <c r="BT48" s="741">
        <f t="shared" si="83"/>
        <v>0</v>
      </c>
      <c r="BU48" s="741">
        <f t="shared" si="83"/>
        <v>0</v>
      </c>
      <c r="BV48" s="741">
        <f t="shared" si="83"/>
        <v>0</v>
      </c>
      <c r="BW48" s="741">
        <f t="shared" si="83"/>
        <v>0</v>
      </c>
      <c r="BX48" s="744"/>
      <c r="BY48" s="744"/>
      <c r="BZ48" s="744"/>
      <c r="CA48" s="744"/>
      <c r="CB48" s="744"/>
      <c r="CC48" s="744"/>
      <c r="CD48" s="740">
        <f t="shared" si="84"/>
        <v>0</v>
      </c>
      <c r="CE48" s="740">
        <f t="shared" si="84"/>
        <v>0</v>
      </c>
      <c r="CF48" s="740">
        <f t="shared" si="84"/>
        <v>0</v>
      </c>
      <c r="CG48" s="740">
        <f t="shared" si="84"/>
        <v>0</v>
      </c>
      <c r="CH48" s="740">
        <f t="shared" si="84"/>
        <v>0</v>
      </c>
      <c r="CI48" s="740">
        <f t="shared" si="84"/>
        <v>0</v>
      </c>
      <c r="CJ48" s="746" t="s">
        <v>1208</v>
      </c>
      <c r="CK48" s="746" t="s">
        <v>1208</v>
      </c>
      <c r="CL48" s="746" t="s">
        <v>1208</v>
      </c>
      <c r="CM48" s="746" t="s">
        <v>1208</v>
      </c>
      <c r="CN48" s="746" t="s">
        <v>1208</v>
      </c>
      <c r="CO48" s="746" t="s">
        <v>1208</v>
      </c>
      <c r="CP48" s="677" t="e">
        <f t="shared" si="74"/>
        <v>#DIV/0!</v>
      </c>
      <c r="CQ48" s="677" t="e">
        <f t="shared" si="75"/>
        <v>#DIV/0!</v>
      </c>
      <c r="CR48" s="677" t="e">
        <f t="shared" si="76"/>
        <v>#DIV/0!</v>
      </c>
      <c r="CS48" s="677" t="e">
        <f t="shared" si="77"/>
        <v>#DIV/0!</v>
      </c>
      <c r="CT48" s="677" t="e">
        <f t="shared" si="78"/>
        <v>#DIV/0!</v>
      </c>
      <c r="CU48" s="677" t="e">
        <f t="shared" si="79"/>
        <v>#DIV/0!</v>
      </c>
      <c r="CV48" s="764" t="e">
        <f t="shared" si="85"/>
        <v>#DIV/0!</v>
      </c>
      <c r="CW48" s="764" t="e">
        <f t="shared" si="85"/>
        <v>#DIV/0!</v>
      </c>
      <c r="CX48" s="764" t="e">
        <f t="shared" si="85"/>
        <v>#DIV/0!</v>
      </c>
      <c r="CY48" s="764" t="e">
        <f t="shared" si="85"/>
        <v>#DIV/0!</v>
      </c>
      <c r="CZ48" s="764" t="e">
        <f t="shared" si="85"/>
        <v>#DIV/0!</v>
      </c>
      <c r="DA48" s="764" t="e">
        <f t="shared" si="85"/>
        <v>#DIV/0!</v>
      </c>
      <c r="DB48" s="680" t="e">
        <f t="shared" si="86"/>
        <v>#DIV/0!</v>
      </c>
      <c r="DC48" s="680" t="e">
        <f t="shared" si="86"/>
        <v>#DIV/0!</v>
      </c>
      <c r="DD48" s="680" t="e">
        <f t="shared" si="86"/>
        <v>#DIV/0!</v>
      </c>
      <c r="DE48" s="680" t="e">
        <f t="shared" si="86"/>
        <v>#DIV/0!</v>
      </c>
      <c r="DF48" s="680" t="e">
        <f t="shared" si="86"/>
        <v>#DIV/0!</v>
      </c>
      <c r="DG48" s="680" t="e">
        <f t="shared" si="86"/>
        <v>#DIV/0!</v>
      </c>
      <c r="DH48" s="766">
        <f>ROUND($J48*O48, 'Initial Information'!B51)</f>
        <v>0</v>
      </c>
      <c r="DI48" s="766">
        <f>ROUND($J48*T48, 'Initial Information'!C51)</f>
        <v>0</v>
      </c>
      <c r="DJ48" s="766">
        <f>ROUND($J48*Y48, 'Initial Information'!D51)</f>
        <v>0</v>
      </c>
      <c r="DK48" s="766">
        <f>ROUND($J48*AD48, 'Initial Information'!E51)</f>
        <v>0</v>
      </c>
      <c r="DL48" s="766">
        <f>ROUND($J48*AI48, 'Initial Information'!F51)</f>
        <v>0</v>
      </c>
      <c r="DM48" s="766">
        <f>ROUND($J48*AN48, 'Initial Information'!G51)</f>
        <v>0</v>
      </c>
      <c r="DN48" s="127"/>
      <c r="DO48" s="127"/>
      <c r="DP48" s="127"/>
      <c r="DQ48" s="127"/>
      <c r="DR48" s="127"/>
      <c r="DS48" s="127"/>
      <c r="DT48" s="127"/>
      <c r="DU48" s="127"/>
      <c r="DV48" s="127"/>
      <c r="DW48" s="127"/>
      <c r="DX48" s="127"/>
      <c r="DY48" s="127"/>
      <c r="DZ48" s="127"/>
      <c r="EA48" s="127"/>
      <c r="EB48" s="127"/>
      <c r="EC48" s="127"/>
      <c r="ED48" s="127"/>
      <c r="EE48" s="127"/>
      <c r="EF48" s="127"/>
      <c r="EG48" s="127"/>
      <c r="EH48" s="127"/>
      <c r="EI48" s="127"/>
      <c r="EJ48" s="127"/>
      <c r="EK48" s="127"/>
      <c r="EL48" s="127"/>
      <c r="EM48" s="127"/>
      <c r="EN48" s="127"/>
    </row>
    <row r="49" spans="1:144" s="58" customFormat="1" ht="20.25" customHeight="1">
      <c r="A49" s="55" t="s">
        <v>181</v>
      </c>
      <c r="B49" s="56">
        <v>9</v>
      </c>
      <c r="C49" s="74">
        <v>0</v>
      </c>
      <c r="D49" s="1068" t="s">
        <v>198</v>
      </c>
      <c r="E49" s="966"/>
      <c r="F49" s="966"/>
      <c r="G49" s="56" t="s">
        <v>181</v>
      </c>
      <c r="H49" s="101">
        <v>4500</v>
      </c>
      <c r="I49" s="56" t="s">
        <v>181</v>
      </c>
      <c r="J49" s="105">
        <v>0.28000000000000003</v>
      </c>
      <c r="K49" s="56" t="s">
        <v>181</v>
      </c>
      <c r="L49" s="68" t="s">
        <v>181</v>
      </c>
      <c r="M49" s="74"/>
      <c r="N49" s="152" t="s">
        <v>181</v>
      </c>
      <c r="O49" s="400">
        <f t="shared" si="51"/>
        <v>0</v>
      </c>
      <c r="P49" s="69" t="s">
        <v>181</v>
      </c>
      <c r="Q49" s="152" t="s">
        <v>181</v>
      </c>
      <c r="R49" s="74"/>
      <c r="S49" s="152" t="s">
        <v>181</v>
      </c>
      <c r="T49" s="400">
        <f t="shared" si="52"/>
        <v>0</v>
      </c>
      <c r="U49" s="69" t="s">
        <v>181</v>
      </c>
      <c r="V49" s="152" t="s">
        <v>181</v>
      </c>
      <c r="W49" s="74"/>
      <c r="X49" s="152" t="s">
        <v>181</v>
      </c>
      <c r="Y49" s="400">
        <f t="shared" si="53"/>
        <v>0</v>
      </c>
      <c r="Z49" s="69" t="s">
        <v>181</v>
      </c>
      <c r="AA49" s="152" t="s">
        <v>181</v>
      </c>
      <c r="AB49" s="74"/>
      <c r="AC49" s="152" t="s">
        <v>181</v>
      </c>
      <c r="AD49" s="400">
        <f t="shared" si="54"/>
        <v>0</v>
      </c>
      <c r="AE49" s="69" t="s">
        <v>181</v>
      </c>
      <c r="AF49" s="152" t="s">
        <v>181</v>
      </c>
      <c r="AG49" s="74"/>
      <c r="AH49" s="152" t="s">
        <v>181</v>
      </c>
      <c r="AI49" s="400">
        <f t="shared" si="55"/>
        <v>0</v>
      </c>
      <c r="AJ49" s="69" t="s">
        <v>181</v>
      </c>
      <c r="AK49" s="152" t="s">
        <v>181</v>
      </c>
      <c r="AL49" s="74"/>
      <c r="AM49" s="152" t="s">
        <v>181</v>
      </c>
      <c r="AN49" s="400">
        <f t="shared" si="56"/>
        <v>0</v>
      </c>
      <c r="AO49" s="75" t="s">
        <v>181</v>
      </c>
      <c r="AP49" s="185" t="s">
        <v>181</v>
      </c>
      <c r="AQ49" s="52">
        <f t="shared" si="82"/>
        <v>0</v>
      </c>
      <c r="AR49" s="188" t="s">
        <v>181</v>
      </c>
      <c r="AS49" s="729"/>
      <c r="AT49" s="76">
        <v>1.03</v>
      </c>
      <c r="AU49" s="76">
        <f t="shared" si="57"/>
        <v>1.0609</v>
      </c>
      <c r="AV49" s="76">
        <f t="shared" si="57"/>
        <v>1.092727</v>
      </c>
      <c r="AW49" s="76">
        <f t="shared" si="57"/>
        <v>1.1255088100000001</v>
      </c>
      <c r="AX49" s="76">
        <f t="shared" si="57"/>
        <v>1.1592740743000001</v>
      </c>
      <c r="AY49" s="76">
        <f t="shared" si="57"/>
        <v>1.1940522965290001</v>
      </c>
      <c r="AZ49" s="51">
        <f t="shared" si="58"/>
        <v>0</v>
      </c>
      <c r="BA49" s="51">
        <f t="shared" si="59"/>
        <v>0</v>
      </c>
      <c r="BB49" s="51">
        <f t="shared" si="60"/>
        <v>0</v>
      </c>
      <c r="BC49" s="51">
        <f t="shared" si="61"/>
        <v>0</v>
      </c>
      <c r="BD49" s="51">
        <f t="shared" si="62"/>
        <v>0</v>
      </c>
      <c r="BE49" s="51">
        <f t="shared" si="63"/>
        <v>0</v>
      </c>
      <c r="BF49" s="127"/>
      <c r="BG49" s="127"/>
      <c r="BH49" s="127"/>
      <c r="BI49" s="127"/>
      <c r="BJ49" s="127"/>
      <c r="BK49" s="127"/>
      <c r="BL49" s="738">
        <f t="shared" si="64"/>
        <v>0</v>
      </c>
      <c r="BM49" s="738">
        <f t="shared" si="65"/>
        <v>0</v>
      </c>
      <c r="BN49" s="738">
        <f t="shared" si="66"/>
        <v>0</v>
      </c>
      <c r="BO49" s="738">
        <f t="shared" si="67"/>
        <v>0</v>
      </c>
      <c r="BP49" s="738">
        <f t="shared" si="68"/>
        <v>0</v>
      </c>
      <c r="BQ49" s="738">
        <f t="shared" si="69"/>
        <v>0</v>
      </c>
      <c r="BR49" s="741">
        <f t="shared" si="83"/>
        <v>4635</v>
      </c>
      <c r="BS49" s="741">
        <f t="shared" si="83"/>
        <v>4774.05</v>
      </c>
      <c r="BT49" s="741">
        <f t="shared" si="83"/>
        <v>4917.2700000000004</v>
      </c>
      <c r="BU49" s="741">
        <f t="shared" si="83"/>
        <v>5064.79</v>
      </c>
      <c r="BV49" s="741">
        <f t="shared" si="83"/>
        <v>5216.7299999999996</v>
      </c>
      <c r="BW49" s="741">
        <f t="shared" si="83"/>
        <v>5373.24</v>
      </c>
      <c r="BX49" s="744"/>
      <c r="BY49" s="744"/>
      <c r="BZ49" s="744"/>
      <c r="CA49" s="744"/>
      <c r="CB49" s="744"/>
      <c r="CC49" s="744"/>
      <c r="CD49" s="740">
        <f t="shared" si="84"/>
        <v>55620</v>
      </c>
      <c r="CE49" s="740">
        <f t="shared" si="84"/>
        <v>57288.600000000006</v>
      </c>
      <c r="CF49" s="740">
        <f t="shared" si="84"/>
        <v>59007.240000000005</v>
      </c>
      <c r="CG49" s="740">
        <f t="shared" si="84"/>
        <v>60777.479999999996</v>
      </c>
      <c r="CH49" s="740">
        <f t="shared" si="84"/>
        <v>62600.759999999995</v>
      </c>
      <c r="CI49" s="740">
        <f t="shared" si="84"/>
        <v>64478.879999999997</v>
      </c>
      <c r="CJ49" s="746" t="s">
        <v>1208</v>
      </c>
      <c r="CK49" s="746" t="s">
        <v>1208</v>
      </c>
      <c r="CL49" s="746" t="s">
        <v>1208</v>
      </c>
      <c r="CM49" s="746" t="s">
        <v>1208</v>
      </c>
      <c r="CN49" s="746" t="s">
        <v>1208</v>
      </c>
      <c r="CO49" s="746" t="s">
        <v>1208</v>
      </c>
      <c r="CP49" s="677" t="e">
        <f t="shared" si="74"/>
        <v>#DIV/0!</v>
      </c>
      <c r="CQ49" s="677" t="e">
        <f t="shared" si="75"/>
        <v>#DIV/0!</v>
      </c>
      <c r="CR49" s="677" t="e">
        <f t="shared" si="76"/>
        <v>#DIV/0!</v>
      </c>
      <c r="CS49" s="677" t="e">
        <f t="shared" si="77"/>
        <v>#DIV/0!</v>
      </c>
      <c r="CT49" s="677" t="e">
        <f t="shared" si="78"/>
        <v>#DIV/0!</v>
      </c>
      <c r="CU49" s="677" t="e">
        <f t="shared" si="79"/>
        <v>#DIV/0!</v>
      </c>
      <c r="CV49" s="764" t="e">
        <f t="shared" si="85"/>
        <v>#DIV/0!</v>
      </c>
      <c r="CW49" s="764" t="e">
        <f t="shared" si="85"/>
        <v>#DIV/0!</v>
      </c>
      <c r="CX49" s="764" t="e">
        <f t="shared" si="85"/>
        <v>#DIV/0!</v>
      </c>
      <c r="CY49" s="764" t="e">
        <f t="shared" si="85"/>
        <v>#DIV/0!</v>
      </c>
      <c r="CZ49" s="764" t="e">
        <f t="shared" si="85"/>
        <v>#DIV/0!</v>
      </c>
      <c r="DA49" s="764" t="e">
        <f t="shared" si="85"/>
        <v>#DIV/0!</v>
      </c>
      <c r="DB49" s="680" t="e">
        <f t="shared" si="86"/>
        <v>#DIV/0!</v>
      </c>
      <c r="DC49" s="680" t="e">
        <f t="shared" si="86"/>
        <v>#DIV/0!</v>
      </c>
      <c r="DD49" s="680" t="e">
        <f t="shared" si="86"/>
        <v>#DIV/0!</v>
      </c>
      <c r="DE49" s="680" t="e">
        <f t="shared" si="86"/>
        <v>#DIV/0!</v>
      </c>
      <c r="DF49" s="680" t="e">
        <f t="shared" si="86"/>
        <v>#DIV/0!</v>
      </c>
      <c r="DG49" s="680" t="e">
        <f t="shared" si="86"/>
        <v>#DIV/0!</v>
      </c>
      <c r="DH49" s="766">
        <f>ROUND($J49*O49, 'Initial Information'!B52)</f>
        <v>0</v>
      </c>
      <c r="DI49" s="766">
        <f>ROUND($J49*T49, 'Initial Information'!C52)</f>
        <v>0</v>
      </c>
      <c r="DJ49" s="766">
        <f>ROUND($J49*Y49, 'Initial Information'!D52)</f>
        <v>0</v>
      </c>
      <c r="DK49" s="766">
        <f>ROUND($J49*AD49, 'Initial Information'!E52)</f>
        <v>0</v>
      </c>
      <c r="DL49" s="766">
        <f>ROUND($J49*AI49, 'Initial Information'!F52)</f>
        <v>0</v>
      </c>
      <c r="DM49" s="766">
        <f>ROUND($J49*AN49, 'Initial Information'!G52)</f>
        <v>0</v>
      </c>
      <c r="DN49" s="127"/>
      <c r="DO49" s="127"/>
      <c r="DP49" s="127"/>
      <c r="DQ49" s="127"/>
      <c r="DR49" s="127"/>
      <c r="DS49" s="127"/>
      <c r="DT49" s="127"/>
      <c r="DU49" s="127"/>
      <c r="DV49" s="127"/>
      <c r="DW49" s="127"/>
      <c r="DX49" s="127"/>
      <c r="DY49" s="127"/>
      <c r="DZ49" s="127"/>
      <c r="EA49" s="127"/>
      <c r="EB49" s="127"/>
      <c r="EC49" s="127"/>
      <c r="ED49" s="127"/>
      <c r="EE49" s="127"/>
      <c r="EF49" s="127"/>
      <c r="EG49" s="127"/>
      <c r="EH49" s="127"/>
      <c r="EI49" s="127"/>
      <c r="EJ49" s="127"/>
      <c r="EK49" s="127"/>
      <c r="EL49" s="127"/>
      <c r="EM49" s="127"/>
      <c r="EN49" s="127"/>
    </row>
    <row r="50" spans="1:144" s="58" customFormat="1" ht="20.25" customHeight="1">
      <c r="A50" s="55" t="s">
        <v>181</v>
      </c>
      <c r="B50" s="56">
        <v>10</v>
      </c>
      <c r="C50" s="74">
        <v>0</v>
      </c>
      <c r="D50" s="1068" t="s">
        <v>198</v>
      </c>
      <c r="E50" s="966"/>
      <c r="F50" s="966"/>
      <c r="G50" s="56" t="s">
        <v>181</v>
      </c>
      <c r="H50" s="101">
        <v>4500</v>
      </c>
      <c r="I50" s="56" t="s">
        <v>181</v>
      </c>
      <c r="J50" s="105">
        <v>0.28000000000000003</v>
      </c>
      <c r="K50" s="56" t="s">
        <v>181</v>
      </c>
      <c r="L50" s="68" t="s">
        <v>181</v>
      </c>
      <c r="M50" s="74"/>
      <c r="N50" s="152" t="s">
        <v>181</v>
      </c>
      <c r="O50" s="400">
        <f t="shared" si="51"/>
        <v>0</v>
      </c>
      <c r="P50" s="69" t="s">
        <v>181</v>
      </c>
      <c r="Q50" s="152" t="s">
        <v>181</v>
      </c>
      <c r="R50" s="74"/>
      <c r="S50" s="152" t="s">
        <v>181</v>
      </c>
      <c r="T50" s="400">
        <f t="shared" si="52"/>
        <v>0</v>
      </c>
      <c r="U50" s="69" t="s">
        <v>181</v>
      </c>
      <c r="V50" s="152" t="s">
        <v>181</v>
      </c>
      <c r="W50" s="74"/>
      <c r="X50" s="152" t="s">
        <v>181</v>
      </c>
      <c r="Y50" s="400">
        <f t="shared" si="53"/>
        <v>0</v>
      </c>
      <c r="Z50" s="69" t="s">
        <v>181</v>
      </c>
      <c r="AA50" s="152" t="s">
        <v>181</v>
      </c>
      <c r="AB50" s="74"/>
      <c r="AC50" s="152" t="s">
        <v>181</v>
      </c>
      <c r="AD50" s="400">
        <f t="shared" si="54"/>
        <v>0</v>
      </c>
      <c r="AE50" s="69" t="s">
        <v>181</v>
      </c>
      <c r="AF50" s="152" t="s">
        <v>181</v>
      </c>
      <c r="AG50" s="74"/>
      <c r="AH50" s="152" t="s">
        <v>181</v>
      </c>
      <c r="AI50" s="400">
        <f t="shared" si="55"/>
        <v>0</v>
      </c>
      <c r="AJ50" s="69" t="s">
        <v>181</v>
      </c>
      <c r="AK50" s="152" t="s">
        <v>181</v>
      </c>
      <c r="AL50" s="74"/>
      <c r="AM50" s="152" t="s">
        <v>181</v>
      </c>
      <c r="AN50" s="400">
        <f t="shared" si="56"/>
        <v>0</v>
      </c>
      <c r="AO50" s="75" t="s">
        <v>181</v>
      </c>
      <c r="AP50" s="185" t="s">
        <v>181</v>
      </c>
      <c r="AQ50" s="52">
        <f t="shared" si="82"/>
        <v>0</v>
      </c>
      <c r="AR50" s="188" t="s">
        <v>181</v>
      </c>
      <c r="AS50" s="729"/>
      <c r="AT50" s="76">
        <v>1.03</v>
      </c>
      <c r="AU50" s="76">
        <f t="shared" si="57"/>
        <v>1.0609</v>
      </c>
      <c r="AV50" s="76">
        <f t="shared" si="57"/>
        <v>1.092727</v>
      </c>
      <c r="AW50" s="76">
        <f t="shared" si="57"/>
        <v>1.1255088100000001</v>
      </c>
      <c r="AX50" s="76">
        <f t="shared" si="57"/>
        <v>1.1592740743000001</v>
      </c>
      <c r="AY50" s="76">
        <f t="shared" si="57"/>
        <v>1.1940522965290001</v>
      </c>
      <c r="AZ50" s="51">
        <f t="shared" si="58"/>
        <v>0</v>
      </c>
      <c r="BA50" s="51">
        <f t="shared" si="59"/>
        <v>0</v>
      </c>
      <c r="BB50" s="51">
        <f t="shared" si="60"/>
        <v>0</v>
      </c>
      <c r="BC50" s="51">
        <f t="shared" si="61"/>
        <v>0</v>
      </c>
      <c r="BD50" s="51">
        <f t="shared" si="62"/>
        <v>0</v>
      </c>
      <c r="BE50" s="51">
        <f t="shared" si="63"/>
        <v>0</v>
      </c>
      <c r="BF50" s="127"/>
      <c r="BG50" s="127"/>
      <c r="BH50" s="127"/>
      <c r="BI50" s="127"/>
      <c r="BJ50" s="127"/>
      <c r="BK50" s="127"/>
      <c r="BL50" s="738">
        <f t="shared" si="64"/>
        <v>0</v>
      </c>
      <c r="BM50" s="738">
        <f t="shared" si="65"/>
        <v>0</v>
      </c>
      <c r="BN50" s="738">
        <f t="shared" si="66"/>
        <v>0</v>
      </c>
      <c r="BO50" s="738">
        <f t="shared" si="67"/>
        <v>0</v>
      </c>
      <c r="BP50" s="738">
        <f t="shared" si="68"/>
        <v>0</v>
      </c>
      <c r="BQ50" s="738">
        <f t="shared" si="69"/>
        <v>0</v>
      </c>
      <c r="BR50" s="741">
        <f t="shared" si="83"/>
        <v>4635</v>
      </c>
      <c r="BS50" s="741">
        <f t="shared" si="83"/>
        <v>4774.05</v>
      </c>
      <c r="BT50" s="741">
        <f t="shared" si="83"/>
        <v>4917.2700000000004</v>
      </c>
      <c r="BU50" s="741">
        <f t="shared" si="83"/>
        <v>5064.79</v>
      </c>
      <c r="BV50" s="741">
        <f t="shared" si="83"/>
        <v>5216.7299999999996</v>
      </c>
      <c r="BW50" s="741">
        <f t="shared" si="83"/>
        <v>5373.24</v>
      </c>
      <c r="BX50" s="744"/>
      <c r="BY50" s="744"/>
      <c r="BZ50" s="744"/>
      <c r="CA50" s="744"/>
      <c r="CB50" s="744"/>
      <c r="CC50" s="744"/>
      <c r="CD50" s="740">
        <f t="shared" si="84"/>
        <v>55620</v>
      </c>
      <c r="CE50" s="740">
        <f t="shared" si="84"/>
        <v>57288.600000000006</v>
      </c>
      <c r="CF50" s="740">
        <f t="shared" si="84"/>
        <v>59007.240000000005</v>
      </c>
      <c r="CG50" s="740">
        <f t="shared" si="84"/>
        <v>60777.479999999996</v>
      </c>
      <c r="CH50" s="740">
        <f t="shared" si="84"/>
        <v>62600.759999999995</v>
      </c>
      <c r="CI50" s="740">
        <f t="shared" si="84"/>
        <v>64478.879999999997</v>
      </c>
      <c r="CJ50" s="746" t="s">
        <v>1208</v>
      </c>
      <c r="CK50" s="746" t="s">
        <v>1208</v>
      </c>
      <c r="CL50" s="746" t="s">
        <v>1208</v>
      </c>
      <c r="CM50" s="746" t="s">
        <v>1208</v>
      </c>
      <c r="CN50" s="746" t="s">
        <v>1208</v>
      </c>
      <c r="CO50" s="746" t="s">
        <v>1208</v>
      </c>
      <c r="CP50" s="677" t="e">
        <f t="shared" si="74"/>
        <v>#DIV/0!</v>
      </c>
      <c r="CQ50" s="677" t="e">
        <f t="shared" si="75"/>
        <v>#DIV/0!</v>
      </c>
      <c r="CR50" s="677" t="e">
        <f t="shared" si="76"/>
        <v>#DIV/0!</v>
      </c>
      <c r="CS50" s="677" t="e">
        <f t="shared" si="77"/>
        <v>#DIV/0!</v>
      </c>
      <c r="CT50" s="677" t="e">
        <f t="shared" si="78"/>
        <v>#DIV/0!</v>
      </c>
      <c r="CU50" s="677" t="e">
        <f t="shared" si="79"/>
        <v>#DIV/0!</v>
      </c>
      <c r="CV50" s="764" t="e">
        <f t="shared" si="85"/>
        <v>#DIV/0!</v>
      </c>
      <c r="CW50" s="764" t="e">
        <f t="shared" si="85"/>
        <v>#DIV/0!</v>
      </c>
      <c r="CX50" s="764" t="e">
        <f t="shared" si="85"/>
        <v>#DIV/0!</v>
      </c>
      <c r="CY50" s="764" t="e">
        <f t="shared" si="85"/>
        <v>#DIV/0!</v>
      </c>
      <c r="CZ50" s="764" t="e">
        <f t="shared" si="85"/>
        <v>#DIV/0!</v>
      </c>
      <c r="DA50" s="764" t="e">
        <f t="shared" si="85"/>
        <v>#DIV/0!</v>
      </c>
      <c r="DB50" s="680" t="e">
        <f t="shared" si="86"/>
        <v>#DIV/0!</v>
      </c>
      <c r="DC50" s="680" t="e">
        <f t="shared" si="86"/>
        <v>#DIV/0!</v>
      </c>
      <c r="DD50" s="680" t="e">
        <f t="shared" si="86"/>
        <v>#DIV/0!</v>
      </c>
      <c r="DE50" s="680" t="e">
        <f t="shared" si="86"/>
        <v>#DIV/0!</v>
      </c>
      <c r="DF50" s="680" t="e">
        <f t="shared" si="86"/>
        <v>#DIV/0!</v>
      </c>
      <c r="DG50" s="680" t="e">
        <f t="shared" si="86"/>
        <v>#DIV/0!</v>
      </c>
      <c r="DH50" s="766">
        <f>ROUND($J50*O50, 'Initial Information'!B53)</f>
        <v>0</v>
      </c>
      <c r="DI50" s="766">
        <f>ROUND($J50*T50, 'Initial Information'!C53)</f>
        <v>0</v>
      </c>
      <c r="DJ50" s="766">
        <f>ROUND($J50*Y50, 'Initial Information'!D53)</f>
        <v>0</v>
      </c>
      <c r="DK50" s="766">
        <f>ROUND($J50*AD50, 'Initial Information'!E53)</f>
        <v>0</v>
      </c>
      <c r="DL50" s="766">
        <f>ROUND($J50*AI50, 'Initial Information'!F53)</f>
        <v>0</v>
      </c>
      <c r="DM50" s="766">
        <f>ROUND($J50*AN50, 'Initial Information'!G53)</f>
        <v>0</v>
      </c>
      <c r="DN50" s="127"/>
      <c r="DO50" s="127"/>
      <c r="DP50" s="127"/>
      <c r="DQ50" s="127"/>
      <c r="DR50" s="127"/>
      <c r="DS50" s="127"/>
      <c r="DT50" s="127"/>
      <c r="DU50" s="127"/>
      <c r="DV50" s="127"/>
      <c r="DW50" s="127"/>
      <c r="DX50" s="127"/>
      <c r="DY50" s="127"/>
      <c r="DZ50" s="127"/>
      <c r="EA50" s="127"/>
      <c r="EB50" s="127"/>
      <c r="EC50" s="127"/>
      <c r="ED50" s="127"/>
      <c r="EE50" s="127"/>
      <c r="EF50" s="127"/>
      <c r="EG50" s="127"/>
      <c r="EH50" s="127"/>
      <c r="EI50" s="127"/>
      <c r="EJ50" s="127"/>
      <c r="EK50" s="127"/>
      <c r="EL50" s="127"/>
      <c r="EM50" s="127"/>
      <c r="EN50" s="127"/>
    </row>
    <row r="51" spans="1:144" s="58" customFormat="1" ht="20.25" customHeight="1">
      <c r="A51" s="55" t="s">
        <v>181</v>
      </c>
      <c r="B51" s="56">
        <v>11</v>
      </c>
      <c r="C51" s="74">
        <v>0</v>
      </c>
      <c r="D51" s="1068" t="s">
        <v>198</v>
      </c>
      <c r="E51" s="966"/>
      <c r="F51" s="966"/>
      <c r="G51" s="56" t="s">
        <v>181</v>
      </c>
      <c r="H51" s="101">
        <v>4500</v>
      </c>
      <c r="I51" s="56" t="s">
        <v>181</v>
      </c>
      <c r="J51" s="105">
        <v>0.28000000000000003</v>
      </c>
      <c r="K51" s="56" t="s">
        <v>181</v>
      </c>
      <c r="L51" s="68" t="s">
        <v>181</v>
      </c>
      <c r="M51" s="74"/>
      <c r="N51" s="152" t="s">
        <v>181</v>
      </c>
      <c r="O51" s="400">
        <f t="shared" si="51"/>
        <v>0</v>
      </c>
      <c r="P51" s="69" t="s">
        <v>181</v>
      </c>
      <c r="Q51" s="152" t="s">
        <v>181</v>
      </c>
      <c r="R51" s="74"/>
      <c r="S51" s="152" t="s">
        <v>181</v>
      </c>
      <c r="T51" s="400">
        <f t="shared" si="52"/>
        <v>0</v>
      </c>
      <c r="U51" s="69" t="s">
        <v>181</v>
      </c>
      <c r="V51" s="152" t="s">
        <v>181</v>
      </c>
      <c r="W51" s="74"/>
      <c r="X51" s="152" t="s">
        <v>181</v>
      </c>
      <c r="Y51" s="400">
        <f t="shared" si="53"/>
        <v>0</v>
      </c>
      <c r="Z51" s="69" t="s">
        <v>181</v>
      </c>
      <c r="AA51" s="152" t="s">
        <v>181</v>
      </c>
      <c r="AB51" s="74"/>
      <c r="AC51" s="152" t="s">
        <v>181</v>
      </c>
      <c r="AD51" s="400">
        <f t="shared" si="54"/>
        <v>0</v>
      </c>
      <c r="AE51" s="69" t="s">
        <v>181</v>
      </c>
      <c r="AF51" s="152" t="s">
        <v>181</v>
      </c>
      <c r="AG51" s="74"/>
      <c r="AH51" s="152" t="s">
        <v>181</v>
      </c>
      <c r="AI51" s="400">
        <f t="shared" si="55"/>
        <v>0</v>
      </c>
      <c r="AJ51" s="69" t="s">
        <v>181</v>
      </c>
      <c r="AK51" s="152" t="s">
        <v>181</v>
      </c>
      <c r="AL51" s="74"/>
      <c r="AM51" s="152" t="s">
        <v>181</v>
      </c>
      <c r="AN51" s="400">
        <f t="shared" si="56"/>
        <v>0</v>
      </c>
      <c r="AO51" s="75" t="s">
        <v>181</v>
      </c>
      <c r="AP51" s="185" t="s">
        <v>181</v>
      </c>
      <c r="AQ51" s="52">
        <f t="shared" si="82"/>
        <v>0</v>
      </c>
      <c r="AR51" s="188" t="s">
        <v>181</v>
      </c>
      <c r="AS51" s="729"/>
      <c r="AT51" s="76">
        <v>1.03</v>
      </c>
      <c r="AU51" s="76">
        <f t="shared" si="57"/>
        <v>1.0609</v>
      </c>
      <c r="AV51" s="76">
        <f t="shared" si="57"/>
        <v>1.092727</v>
      </c>
      <c r="AW51" s="76">
        <f t="shared" si="57"/>
        <v>1.1255088100000001</v>
      </c>
      <c r="AX51" s="76">
        <f t="shared" si="57"/>
        <v>1.1592740743000001</v>
      </c>
      <c r="AY51" s="76">
        <f t="shared" si="57"/>
        <v>1.1940522965290001</v>
      </c>
      <c r="AZ51" s="51">
        <f t="shared" si="58"/>
        <v>0</v>
      </c>
      <c r="BA51" s="51">
        <f t="shared" si="59"/>
        <v>0</v>
      </c>
      <c r="BB51" s="51">
        <f t="shared" si="60"/>
        <v>0</v>
      </c>
      <c r="BC51" s="51">
        <f t="shared" si="61"/>
        <v>0</v>
      </c>
      <c r="BD51" s="51">
        <f t="shared" si="62"/>
        <v>0</v>
      </c>
      <c r="BE51" s="51">
        <f t="shared" si="63"/>
        <v>0</v>
      </c>
      <c r="BF51" s="127"/>
      <c r="BG51" s="127"/>
      <c r="BH51" s="127"/>
      <c r="BI51" s="127"/>
      <c r="BJ51" s="127"/>
      <c r="BK51" s="127"/>
      <c r="BL51" s="738">
        <f t="shared" si="64"/>
        <v>0</v>
      </c>
      <c r="BM51" s="738">
        <f t="shared" si="65"/>
        <v>0</v>
      </c>
      <c r="BN51" s="738">
        <f t="shared" si="66"/>
        <v>0</v>
      </c>
      <c r="BO51" s="738">
        <f t="shared" si="67"/>
        <v>0</v>
      </c>
      <c r="BP51" s="738">
        <f t="shared" si="68"/>
        <v>0</v>
      </c>
      <c r="BQ51" s="738">
        <f t="shared" si="69"/>
        <v>0</v>
      </c>
      <c r="BR51" s="741">
        <f t="shared" si="83"/>
        <v>4635</v>
      </c>
      <c r="BS51" s="741">
        <f t="shared" si="83"/>
        <v>4774.05</v>
      </c>
      <c r="BT51" s="741">
        <f t="shared" si="83"/>
        <v>4917.2700000000004</v>
      </c>
      <c r="BU51" s="741">
        <f t="shared" si="83"/>
        <v>5064.79</v>
      </c>
      <c r="BV51" s="741">
        <f t="shared" si="83"/>
        <v>5216.7299999999996</v>
      </c>
      <c r="BW51" s="741">
        <f t="shared" si="83"/>
        <v>5373.24</v>
      </c>
      <c r="BX51" s="744"/>
      <c r="BY51" s="744"/>
      <c r="BZ51" s="744"/>
      <c r="CA51" s="744"/>
      <c r="CB51" s="744"/>
      <c r="CC51" s="744"/>
      <c r="CD51" s="740">
        <f t="shared" si="84"/>
        <v>55620</v>
      </c>
      <c r="CE51" s="740">
        <f t="shared" si="84"/>
        <v>57288.600000000006</v>
      </c>
      <c r="CF51" s="740">
        <f t="shared" si="84"/>
        <v>59007.240000000005</v>
      </c>
      <c r="CG51" s="740">
        <f t="shared" si="84"/>
        <v>60777.479999999996</v>
      </c>
      <c r="CH51" s="740">
        <f t="shared" si="84"/>
        <v>62600.759999999995</v>
      </c>
      <c r="CI51" s="740">
        <f t="shared" si="84"/>
        <v>64478.879999999997</v>
      </c>
      <c r="CJ51" s="746" t="s">
        <v>1208</v>
      </c>
      <c r="CK51" s="746" t="s">
        <v>1208</v>
      </c>
      <c r="CL51" s="746" t="s">
        <v>1208</v>
      </c>
      <c r="CM51" s="746" t="s">
        <v>1208</v>
      </c>
      <c r="CN51" s="746" t="s">
        <v>1208</v>
      </c>
      <c r="CO51" s="746" t="s">
        <v>1208</v>
      </c>
      <c r="CP51" s="677" t="e">
        <f t="shared" si="74"/>
        <v>#DIV/0!</v>
      </c>
      <c r="CQ51" s="677" t="e">
        <f t="shared" si="75"/>
        <v>#DIV/0!</v>
      </c>
      <c r="CR51" s="677" t="e">
        <f t="shared" si="76"/>
        <v>#DIV/0!</v>
      </c>
      <c r="CS51" s="677" t="e">
        <f t="shared" si="77"/>
        <v>#DIV/0!</v>
      </c>
      <c r="CT51" s="677" t="e">
        <f t="shared" si="78"/>
        <v>#DIV/0!</v>
      </c>
      <c r="CU51" s="677" t="e">
        <f t="shared" si="79"/>
        <v>#DIV/0!</v>
      </c>
      <c r="CV51" s="764" t="e">
        <f t="shared" si="85"/>
        <v>#DIV/0!</v>
      </c>
      <c r="CW51" s="764" t="e">
        <f t="shared" si="85"/>
        <v>#DIV/0!</v>
      </c>
      <c r="CX51" s="764" t="e">
        <f t="shared" si="85"/>
        <v>#DIV/0!</v>
      </c>
      <c r="CY51" s="764" t="e">
        <f t="shared" si="85"/>
        <v>#DIV/0!</v>
      </c>
      <c r="CZ51" s="764" t="e">
        <f t="shared" si="85"/>
        <v>#DIV/0!</v>
      </c>
      <c r="DA51" s="764" t="e">
        <f t="shared" si="85"/>
        <v>#DIV/0!</v>
      </c>
      <c r="DB51" s="680" t="e">
        <f t="shared" si="86"/>
        <v>#DIV/0!</v>
      </c>
      <c r="DC51" s="680" t="e">
        <f t="shared" si="86"/>
        <v>#DIV/0!</v>
      </c>
      <c r="DD51" s="680" t="e">
        <f t="shared" si="86"/>
        <v>#DIV/0!</v>
      </c>
      <c r="DE51" s="680" t="e">
        <f t="shared" si="86"/>
        <v>#DIV/0!</v>
      </c>
      <c r="DF51" s="680" t="e">
        <f t="shared" si="86"/>
        <v>#DIV/0!</v>
      </c>
      <c r="DG51" s="680" t="e">
        <f t="shared" si="86"/>
        <v>#DIV/0!</v>
      </c>
      <c r="DH51" s="766">
        <f>ROUND($J51*O51, 'Initial Information'!B54)</f>
        <v>0</v>
      </c>
      <c r="DI51" s="766">
        <f>ROUND($J51*T51, 'Initial Information'!C54)</f>
        <v>0</v>
      </c>
      <c r="DJ51" s="766">
        <f>ROUND($J51*Y51, 'Initial Information'!D54)</f>
        <v>0</v>
      </c>
      <c r="DK51" s="766">
        <f>ROUND($J51*AD51, 'Initial Information'!E54)</f>
        <v>0</v>
      </c>
      <c r="DL51" s="766">
        <f>ROUND($J51*AI51, 'Initial Information'!F54)</f>
        <v>0</v>
      </c>
      <c r="DM51" s="766">
        <f>ROUND($J51*AN51, 'Initial Information'!G54)</f>
        <v>0</v>
      </c>
      <c r="DN51" s="127"/>
      <c r="DO51" s="127"/>
      <c r="DP51" s="127"/>
      <c r="DQ51" s="127"/>
      <c r="DR51" s="127"/>
      <c r="DS51" s="127"/>
      <c r="DT51" s="127"/>
      <c r="DU51" s="127"/>
      <c r="DV51" s="127"/>
      <c r="DW51" s="127"/>
      <c r="DX51" s="127"/>
      <c r="DY51" s="127"/>
      <c r="DZ51" s="127"/>
      <c r="EA51" s="127"/>
      <c r="EB51" s="127"/>
      <c r="EC51" s="127"/>
      <c r="ED51" s="127"/>
      <c r="EE51" s="127"/>
      <c r="EF51" s="127"/>
      <c r="EG51" s="127"/>
      <c r="EH51" s="127"/>
      <c r="EI51" s="127"/>
      <c r="EJ51" s="127"/>
      <c r="EK51" s="127"/>
      <c r="EL51" s="127"/>
      <c r="EM51" s="127"/>
      <c r="EN51" s="127"/>
    </row>
    <row r="52" spans="1:144" s="58" customFormat="1" ht="20.25" customHeight="1">
      <c r="A52" s="55" t="s">
        <v>181</v>
      </c>
      <c r="B52" s="56">
        <v>12</v>
      </c>
      <c r="C52" s="74">
        <v>0</v>
      </c>
      <c r="D52" s="1068" t="s">
        <v>199</v>
      </c>
      <c r="E52" s="966"/>
      <c r="F52" s="966"/>
      <c r="G52" s="56" t="s">
        <v>181</v>
      </c>
      <c r="H52" s="101">
        <v>3540</v>
      </c>
      <c r="I52" s="56" t="s">
        <v>181</v>
      </c>
      <c r="J52" s="105">
        <v>0.17</v>
      </c>
      <c r="K52" s="56" t="s">
        <v>181</v>
      </c>
      <c r="L52" s="68" t="s">
        <v>181</v>
      </c>
      <c r="M52" s="74"/>
      <c r="N52" s="152" t="s">
        <v>181</v>
      </c>
      <c r="O52" s="400">
        <f t="shared" si="51"/>
        <v>0</v>
      </c>
      <c r="P52" s="69" t="s">
        <v>181</v>
      </c>
      <c r="Q52" s="152" t="s">
        <v>181</v>
      </c>
      <c r="R52" s="74"/>
      <c r="S52" s="152" t="s">
        <v>181</v>
      </c>
      <c r="T52" s="400">
        <f t="shared" si="52"/>
        <v>0</v>
      </c>
      <c r="U52" s="69" t="s">
        <v>181</v>
      </c>
      <c r="V52" s="152" t="s">
        <v>181</v>
      </c>
      <c r="W52" s="74"/>
      <c r="X52" s="152" t="s">
        <v>181</v>
      </c>
      <c r="Y52" s="400">
        <f t="shared" si="53"/>
        <v>0</v>
      </c>
      <c r="Z52" s="69" t="s">
        <v>181</v>
      </c>
      <c r="AA52" s="152" t="s">
        <v>181</v>
      </c>
      <c r="AB52" s="74"/>
      <c r="AC52" s="152" t="s">
        <v>181</v>
      </c>
      <c r="AD52" s="400">
        <f t="shared" si="54"/>
        <v>0</v>
      </c>
      <c r="AE52" s="69" t="s">
        <v>181</v>
      </c>
      <c r="AF52" s="152" t="s">
        <v>181</v>
      </c>
      <c r="AG52" s="74"/>
      <c r="AH52" s="152" t="s">
        <v>181</v>
      </c>
      <c r="AI52" s="400">
        <f t="shared" si="55"/>
        <v>0</v>
      </c>
      <c r="AJ52" s="69" t="s">
        <v>181</v>
      </c>
      <c r="AK52" s="152" t="s">
        <v>181</v>
      </c>
      <c r="AL52" s="74"/>
      <c r="AM52" s="152" t="s">
        <v>181</v>
      </c>
      <c r="AN52" s="400">
        <f t="shared" si="56"/>
        <v>0</v>
      </c>
      <c r="AO52" s="75" t="s">
        <v>181</v>
      </c>
      <c r="AP52" s="185" t="s">
        <v>181</v>
      </c>
      <c r="AQ52" s="52">
        <f t="shared" si="82"/>
        <v>0</v>
      </c>
      <c r="AR52" s="188" t="s">
        <v>181</v>
      </c>
      <c r="AS52" s="729"/>
      <c r="AT52" s="76">
        <v>1.03</v>
      </c>
      <c r="AU52" s="76">
        <f t="shared" si="57"/>
        <v>1.0609</v>
      </c>
      <c r="AV52" s="76">
        <f t="shared" si="57"/>
        <v>1.092727</v>
      </c>
      <c r="AW52" s="76">
        <f t="shared" si="57"/>
        <v>1.1255088100000001</v>
      </c>
      <c r="AX52" s="76">
        <f t="shared" si="57"/>
        <v>1.1592740743000001</v>
      </c>
      <c r="AY52" s="76">
        <f t="shared" si="57"/>
        <v>1.1940522965290001</v>
      </c>
      <c r="AZ52" s="51">
        <f t="shared" si="58"/>
        <v>0</v>
      </c>
      <c r="BA52" s="51">
        <f t="shared" si="59"/>
        <v>0</v>
      </c>
      <c r="BB52" s="51">
        <f t="shared" si="60"/>
        <v>0</v>
      </c>
      <c r="BC52" s="51">
        <f t="shared" si="61"/>
        <v>0</v>
      </c>
      <c r="BD52" s="51">
        <f t="shared" si="62"/>
        <v>0</v>
      </c>
      <c r="BE52" s="51">
        <f t="shared" si="63"/>
        <v>0</v>
      </c>
      <c r="BF52" s="127"/>
      <c r="BG52" s="127"/>
      <c r="BH52" s="127"/>
      <c r="BI52" s="127"/>
      <c r="BJ52" s="127"/>
      <c r="BK52" s="127"/>
      <c r="BL52" s="738">
        <f t="shared" si="64"/>
        <v>0</v>
      </c>
      <c r="BM52" s="738">
        <f t="shared" si="65"/>
        <v>0</v>
      </c>
      <c r="BN52" s="738">
        <f t="shared" si="66"/>
        <v>0</v>
      </c>
      <c r="BO52" s="738">
        <f t="shared" si="67"/>
        <v>0</v>
      </c>
      <c r="BP52" s="738">
        <f t="shared" si="68"/>
        <v>0</v>
      </c>
      <c r="BQ52" s="738">
        <f t="shared" si="69"/>
        <v>0</v>
      </c>
      <c r="BR52" s="741">
        <f t="shared" si="83"/>
        <v>3646.2</v>
      </c>
      <c r="BS52" s="741">
        <f t="shared" si="83"/>
        <v>3755.59</v>
      </c>
      <c r="BT52" s="741">
        <f t="shared" si="83"/>
        <v>3868.25</v>
      </c>
      <c r="BU52" s="741">
        <f t="shared" si="83"/>
        <v>3984.3</v>
      </c>
      <c r="BV52" s="741">
        <f t="shared" si="83"/>
        <v>4103.83</v>
      </c>
      <c r="BW52" s="741">
        <f t="shared" si="83"/>
        <v>4226.95</v>
      </c>
      <c r="BX52" s="744"/>
      <c r="BY52" s="744"/>
      <c r="BZ52" s="744"/>
      <c r="CA52" s="744"/>
      <c r="CB52" s="744"/>
      <c r="CC52" s="744"/>
      <c r="CD52" s="740">
        <f t="shared" si="84"/>
        <v>43754.399999999994</v>
      </c>
      <c r="CE52" s="740">
        <f t="shared" si="84"/>
        <v>45067.08</v>
      </c>
      <c r="CF52" s="740">
        <f t="shared" si="84"/>
        <v>46419</v>
      </c>
      <c r="CG52" s="740">
        <f t="shared" si="84"/>
        <v>47811.600000000006</v>
      </c>
      <c r="CH52" s="740">
        <f t="shared" si="84"/>
        <v>49245.96</v>
      </c>
      <c r="CI52" s="740">
        <f t="shared" si="84"/>
        <v>50723.399999999994</v>
      </c>
      <c r="CJ52" s="746" t="s">
        <v>1208</v>
      </c>
      <c r="CK52" s="746" t="s">
        <v>1208</v>
      </c>
      <c r="CL52" s="746" t="s">
        <v>1208</v>
      </c>
      <c r="CM52" s="746" t="s">
        <v>1208</v>
      </c>
      <c r="CN52" s="746" t="s">
        <v>1208</v>
      </c>
      <c r="CO52" s="746" t="s">
        <v>1208</v>
      </c>
      <c r="CP52" s="677" t="e">
        <f t="shared" si="74"/>
        <v>#DIV/0!</v>
      </c>
      <c r="CQ52" s="677" t="e">
        <f t="shared" si="75"/>
        <v>#DIV/0!</v>
      </c>
      <c r="CR52" s="677" t="e">
        <f t="shared" si="76"/>
        <v>#DIV/0!</v>
      </c>
      <c r="CS52" s="677" t="e">
        <f t="shared" si="77"/>
        <v>#DIV/0!</v>
      </c>
      <c r="CT52" s="677" t="e">
        <f t="shared" si="78"/>
        <v>#DIV/0!</v>
      </c>
      <c r="CU52" s="677" t="e">
        <f t="shared" si="79"/>
        <v>#DIV/0!</v>
      </c>
      <c r="CV52" s="764" t="e">
        <f t="shared" si="85"/>
        <v>#DIV/0!</v>
      </c>
      <c r="CW52" s="764" t="e">
        <f t="shared" si="85"/>
        <v>#DIV/0!</v>
      </c>
      <c r="CX52" s="764" t="e">
        <f t="shared" si="85"/>
        <v>#DIV/0!</v>
      </c>
      <c r="CY52" s="764" t="e">
        <f t="shared" si="85"/>
        <v>#DIV/0!</v>
      </c>
      <c r="CZ52" s="764" t="e">
        <f t="shared" si="85"/>
        <v>#DIV/0!</v>
      </c>
      <c r="DA52" s="764" t="e">
        <f t="shared" si="85"/>
        <v>#DIV/0!</v>
      </c>
      <c r="DB52" s="680" t="e">
        <f t="shared" si="86"/>
        <v>#DIV/0!</v>
      </c>
      <c r="DC52" s="680" t="e">
        <f t="shared" si="86"/>
        <v>#DIV/0!</v>
      </c>
      <c r="DD52" s="680" t="e">
        <f t="shared" si="86"/>
        <v>#DIV/0!</v>
      </c>
      <c r="DE52" s="680" t="e">
        <f t="shared" si="86"/>
        <v>#DIV/0!</v>
      </c>
      <c r="DF52" s="680" t="e">
        <f t="shared" si="86"/>
        <v>#DIV/0!</v>
      </c>
      <c r="DG52" s="680" t="e">
        <f t="shared" si="86"/>
        <v>#DIV/0!</v>
      </c>
      <c r="DH52" s="766">
        <f>ROUND($J52*O52, 'Initial Information'!B55)</f>
        <v>0</v>
      </c>
      <c r="DI52" s="766">
        <f>ROUND($J52*T52, 'Initial Information'!C55)</f>
        <v>0</v>
      </c>
      <c r="DJ52" s="766">
        <f>ROUND($J52*Y52, 'Initial Information'!D55)</f>
        <v>0</v>
      </c>
      <c r="DK52" s="766">
        <f>ROUND($J52*AD52, 'Initial Information'!E55)</f>
        <v>0</v>
      </c>
      <c r="DL52" s="766">
        <f>ROUND($J52*AI52, 'Initial Information'!F55)</f>
        <v>0</v>
      </c>
      <c r="DM52" s="766">
        <f>ROUND($J52*AN52, 'Initial Information'!G55)</f>
        <v>0</v>
      </c>
      <c r="DN52" s="127"/>
      <c r="DO52" s="127"/>
      <c r="DP52" s="127"/>
      <c r="DQ52" s="127"/>
      <c r="DR52" s="127"/>
      <c r="DS52" s="127"/>
      <c r="DT52" s="127"/>
      <c r="DU52" s="127"/>
      <c r="DV52" s="127"/>
      <c r="DW52" s="127"/>
      <c r="DX52" s="127"/>
      <c r="DY52" s="127"/>
      <c r="DZ52" s="127"/>
      <c r="EA52" s="127"/>
      <c r="EB52" s="127"/>
      <c r="EC52" s="127"/>
      <c r="ED52" s="127"/>
      <c r="EE52" s="127"/>
      <c r="EF52" s="127"/>
      <c r="EG52" s="127"/>
      <c r="EH52" s="127"/>
      <c r="EI52" s="127"/>
      <c r="EJ52" s="127"/>
      <c r="EK52" s="127"/>
      <c r="EL52" s="127"/>
      <c r="EM52" s="127"/>
      <c r="EN52" s="127"/>
    </row>
    <row r="53" spans="1:144" s="58" customFormat="1" ht="20.25" customHeight="1">
      <c r="A53" s="55" t="s">
        <v>181</v>
      </c>
      <c r="B53" s="56">
        <v>13</v>
      </c>
      <c r="C53" s="74">
        <v>0</v>
      </c>
      <c r="D53" s="1068" t="s">
        <v>199</v>
      </c>
      <c r="E53" s="966"/>
      <c r="F53" s="966"/>
      <c r="G53" s="56" t="s">
        <v>181</v>
      </c>
      <c r="H53" s="101">
        <v>3540</v>
      </c>
      <c r="I53" s="56" t="s">
        <v>181</v>
      </c>
      <c r="J53" s="105">
        <v>0.17</v>
      </c>
      <c r="K53" s="56" t="s">
        <v>181</v>
      </c>
      <c r="L53" s="68" t="s">
        <v>181</v>
      </c>
      <c r="M53" s="74"/>
      <c r="N53" s="152" t="s">
        <v>181</v>
      </c>
      <c r="O53" s="400">
        <f t="shared" si="51"/>
        <v>0</v>
      </c>
      <c r="P53" s="69" t="s">
        <v>181</v>
      </c>
      <c r="Q53" s="152" t="s">
        <v>181</v>
      </c>
      <c r="R53" s="74"/>
      <c r="S53" s="152" t="s">
        <v>181</v>
      </c>
      <c r="T53" s="400">
        <f t="shared" si="52"/>
        <v>0</v>
      </c>
      <c r="U53" s="69" t="s">
        <v>181</v>
      </c>
      <c r="V53" s="152" t="s">
        <v>181</v>
      </c>
      <c r="W53" s="74"/>
      <c r="X53" s="152" t="s">
        <v>181</v>
      </c>
      <c r="Y53" s="400">
        <f t="shared" si="53"/>
        <v>0</v>
      </c>
      <c r="Z53" s="69" t="s">
        <v>181</v>
      </c>
      <c r="AA53" s="152" t="s">
        <v>181</v>
      </c>
      <c r="AB53" s="74"/>
      <c r="AC53" s="152" t="s">
        <v>181</v>
      </c>
      <c r="AD53" s="400">
        <f t="shared" si="54"/>
        <v>0</v>
      </c>
      <c r="AE53" s="69" t="s">
        <v>181</v>
      </c>
      <c r="AF53" s="152" t="s">
        <v>181</v>
      </c>
      <c r="AG53" s="74"/>
      <c r="AH53" s="152" t="s">
        <v>181</v>
      </c>
      <c r="AI53" s="400">
        <f t="shared" si="55"/>
        <v>0</v>
      </c>
      <c r="AJ53" s="69" t="s">
        <v>181</v>
      </c>
      <c r="AK53" s="152" t="s">
        <v>181</v>
      </c>
      <c r="AL53" s="74"/>
      <c r="AM53" s="152" t="s">
        <v>181</v>
      </c>
      <c r="AN53" s="400">
        <f t="shared" si="56"/>
        <v>0</v>
      </c>
      <c r="AO53" s="75" t="s">
        <v>181</v>
      </c>
      <c r="AP53" s="185" t="s">
        <v>181</v>
      </c>
      <c r="AQ53" s="52">
        <f t="shared" si="82"/>
        <v>0</v>
      </c>
      <c r="AR53" s="188" t="s">
        <v>181</v>
      </c>
      <c r="AS53" s="729"/>
      <c r="AT53" s="76">
        <v>1.03</v>
      </c>
      <c r="AU53" s="76">
        <f t="shared" si="57"/>
        <v>1.0609</v>
      </c>
      <c r="AV53" s="76">
        <f t="shared" si="57"/>
        <v>1.092727</v>
      </c>
      <c r="AW53" s="76">
        <f t="shared" si="57"/>
        <v>1.1255088100000001</v>
      </c>
      <c r="AX53" s="76">
        <f t="shared" si="57"/>
        <v>1.1592740743000001</v>
      </c>
      <c r="AY53" s="76">
        <f t="shared" si="57"/>
        <v>1.1940522965290001</v>
      </c>
      <c r="AZ53" s="51">
        <f t="shared" si="58"/>
        <v>0</v>
      </c>
      <c r="BA53" s="51">
        <f t="shared" si="59"/>
        <v>0</v>
      </c>
      <c r="BB53" s="51">
        <f t="shared" si="60"/>
        <v>0</v>
      </c>
      <c r="BC53" s="51">
        <f t="shared" si="61"/>
        <v>0</v>
      </c>
      <c r="BD53" s="51">
        <f t="shared" si="62"/>
        <v>0</v>
      </c>
      <c r="BE53" s="51">
        <f t="shared" si="63"/>
        <v>0</v>
      </c>
      <c r="BF53" s="127"/>
      <c r="BG53" s="127"/>
      <c r="BH53" s="127"/>
      <c r="BI53" s="127"/>
      <c r="BJ53" s="127"/>
      <c r="BK53" s="127"/>
      <c r="BL53" s="738">
        <f t="shared" si="64"/>
        <v>0</v>
      </c>
      <c r="BM53" s="738">
        <f t="shared" si="65"/>
        <v>0</v>
      </c>
      <c r="BN53" s="738">
        <f t="shared" si="66"/>
        <v>0</v>
      </c>
      <c r="BO53" s="738">
        <f t="shared" si="67"/>
        <v>0</v>
      </c>
      <c r="BP53" s="738">
        <f t="shared" si="68"/>
        <v>0</v>
      </c>
      <c r="BQ53" s="738">
        <f t="shared" si="69"/>
        <v>0</v>
      </c>
      <c r="BR53" s="741">
        <f t="shared" si="83"/>
        <v>3646.2</v>
      </c>
      <c r="BS53" s="741">
        <f t="shared" si="83"/>
        <v>3755.59</v>
      </c>
      <c r="BT53" s="741">
        <f t="shared" si="83"/>
        <v>3868.25</v>
      </c>
      <c r="BU53" s="741">
        <f t="shared" si="83"/>
        <v>3984.3</v>
      </c>
      <c r="BV53" s="741">
        <f t="shared" si="83"/>
        <v>4103.83</v>
      </c>
      <c r="BW53" s="741">
        <f t="shared" si="83"/>
        <v>4226.95</v>
      </c>
      <c r="BX53" s="744"/>
      <c r="BY53" s="744"/>
      <c r="BZ53" s="744"/>
      <c r="CA53" s="744"/>
      <c r="CB53" s="744"/>
      <c r="CC53" s="744"/>
      <c r="CD53" s="740">
        <f t="shared" si="84"/>
        <v>43754.399999999994</v>
      </c>
      <c r="CE53" s="740">
        <f t="shared" si="84"/>
        <v>45067.08</v>
      </c>
      <c r="CF53" s="740">
        <f t="shared" si="84"/>
        <v>46419</v>
      </c>
      <c r="CG53" s="740">
        <f t="shared" si="84"/>
        <v>47811.600000000006</v>
      </c>
      <c r="CH53" s="740">
        <f t="shared" si="84"/>
        <v>49245.96</v>
      </c>
      <c r="CI53" s="740">
        <f t="shared" si="84"/>
        <v>50723.399999999994</v>
      </c>
      <c r="CJ53" s="746" t="s">
        <v>1208</v>
      </c>
      <c r="CK53" s="746" t="s">
        <v>1208</v>
      </c>
      <c r="CL53" s="746" t="s">
        <v>1208</v>
      </c>
      <c r="CM53" s="746" t="s">
        <v>1208</v>
      </c>
      <c r="CN53" s="746" t="s">
        <v>1208</v>
      </c>
      <c r="CO53" s="746" t="s">
        <v>1208</v>
      </c>
      <c r="CP53" s="677" t="e">
        <f t="shared" si="74"/>
        <v>#DIV/0!</v>
      </c>
      <c r="CQ53" s="677" t="e">
        <f t="shared" si="75"/>
        <v>#DIV/0!</v>
      </c>
      <c r="CR53" s="677" t="e">
        <f t="shared" si="76"/>
        <v>#DIV/0!</v>
      </c>
      <c r="CS53" s="677" t="e">
        <f t="shared" si="77"/>
        <v>#DIV/0!</v>
      </c>
      <c r="CT53" s="677" t="e">
        <f t="shared" si="78"/>
        <v>#DIV/0!</v>
      </c>
      <c r="CU53" s="677" t="e">
        <f t="shared" si="79"/>
        <v>#DIV/0!</v>
      </c>
      <c r="CV53" s="764" t="e">
        <f t="shared" si="85"/>
        <v>#DIV/0!</v>
      </c>
      <c r="CW53" s="764" t="e">
        <f t="shared" si="85"/>
        <v>#DIV/0!</v>
      </c>
      <c r="CX53" s="764" t="e">
        <f t="shared" si="85"/>
        <v>#DIV/0!</v>
      </c>
      <c r="CY53" s="764" t="e">
        <f t="shared" si="85"/>
        <v>#DIV/0!</v>
      </c>
      <c r="CZ53" s="764" t="e">
        <f t="shared" si="85"/>
        <v>#DIV/0!</v>
      </c>
      <c r="DA53" s="764" t="e">
        <f t="shared" si="85"/>
        <v>#DIV/0!</v>
      </c>
      <c r="DB53" s="680" t="e">
        <f t="shared" si="86"/>
        <v>#DIV/0!</v>
      </c>
      <c r="DC53" s="680" t="e">
        <f t="shared" si="86"/>
        <v>#DIV/0!</v>
      </c>
      <c r="DD53" s="680" t="e">
        <f t="shared" si="86"/>
        <v>#DIV/0!</v>
      </c>
      <c r="DE53" s="680" t="e">
        <f t="shared" si="86"/>
        <v>#DIV/0!</v>
      </c>
      <c r="DF53" s="680" t="e">
        <f t="shared" si="86"/>
        <v>#DIV/0!</v>
      </c>
      <c r="DG53" s="680" t="e">
        <f t="shared" si="86"/>
        <v>#DIV/0!</v>
      </c>
      <c r="DH53" s="766">
        <f>ROUND($J53*O53, 'Initial Information'!B56)</f>
        <v>0</v>
      </c>
      <c r="DI53" s="766">
        <f>ROUND($J53*T53, 'Initial Information'!C56)</f>
        <v>0</v>
      </c>
      <c r="DJ53" s="766">
        <f>ROUND($J53*Y53, 'Initial Information'!D56)</f>
        <v>0</v>
      </c>
      <c r="DK53" s="766">
        <f>ROUND($J53*AD53, 'Initial Information'!E56)</f>
        <v>0</v>
      </c>
      <c r="DL53" s="766">
        <f>ROUND($J53*AI53, 'Initial Information'!F56)</f>
        <v>0</v>
      </c>
      <c r="DM53" s="766">
        <f>ROUND($J53*AN53, 'Initial Information'!G56)</f>
        <v>0</v>
      </c>
      <c r="DN53" s="127"/>
      <c r="DO53" s="127"/>
      <c r="DP53" s="127"/>
      <c r="DQ53" s="127"/>
      <c r="DR53" s="127"/>
      <c r="DS53" s="127"/>
      <c r="DT53" s="127"/>
      <c r="DU53" s="127"/>
      <c r="DV53" s="127"/>
      <c r="DW53" s="127"/>
      <c r="DX53" s="127"/>
      <c r="DY53" s="127"/>
      <c r="DZ53" s="127"/>
      <c r="EA53" s="127"/>
      <c r="EB53" s="127"/>
      <c r="EC53" s="127"/>
      <c r="ED53" s="127"/>
      <c r="EE53" s="127"/>
      <c r="EF53" s="127"/>
      <c r="EG53" s="127"/>
      <c r="EH53" s="127"/>
      <c r="EI53" s="127"/>
      <c r="EJ53" s="127"/>
      <c r="EK53" s="127"/>
      <c r="EL53" s="127"/>
      <c r="EM53" s="127"/>
      <c r="EN53" s="127"/>
    </row>
    <row r="54" spans="1:144" s="58" customFormat="1" ht="20.25" customHeight="1">
      <c r="A54" s="55" t="s">
        <v>181</v>
      </c>
      <c r="B54" s="56">
        <v>14</v>
      </c>
      <c r="C54" s="74">
        <v>0</v>
      </c>
      <c r="D54" s="1068" t="s">
        <v>199</v>
      </c>
      <c r="E54" s="966"/>
      <c r="F54" s="966"/>
      <c r="G54" s="56" t="s">
        <v>181</v>
      </c>
      <c r="H54" s="101">
        <v>3540</v>
      </c>
      <c r="I54" s="56" t="s">
        <v>181</v>
      </c>
      <c r="J54" s="105">
        <v>0.17</v>
      </c>
      <c r="K54" s="56" t="s">
        <v>181</v>
      </c>
      <c r="L54" s="68" t="s">
        <v>181</v>
      </c>
      <c r="M54" s="74"/>
      <c r="N54" s="152" t="s">
        <v>181</v>
      </c>
      <c r="O54" s="400">
        <f t="shared" si="51"/>
        <v>0</v>
      </c>
      <c r="P54" s="69" t="s">
        <v>181</v>
      </c>
      <c r="Q54" s="152" t="s">
        <v>181</v>
      </c>
      <c r="R54" s="74"/>
      <c r="S54" s="152" t="s">
        <v>181</v>
      </c>
      <c r="T54" s="400">
        <f t="shared" si="52"/>
        <v>0</v>
      </c>
      <c r="U54" s="69" t="s">
        <v>181</v>
      </c>
      <c r="V54" s="152" t="s">
        <v>181</v>
      </c>
      <c r="W54" s="74"/>
      <c r="X54" s="152" t="s">
        <v>181</v>
      </c>
      <c r="Y54" s="400">
        <f t="shared" si="53"/>
        <v>0</v>
      </c>
      <c r="Z54" s="69" t="s">
        <v>181</v>
      </c>
      <c r="AA54" s="152" t="s">
        <v>181</v>
      </c>
      <c r="AB54" s="74"/>
      <c r="AC54" s="152" t="s">
        <v>181</v>
      </c>
      <c r="AD54" s="400">
        <f t="shared" si="54"/>
        <v>0</v>
      </c>
      <c r="AE54" s="69" t="s">
        <v>181</v>
      </c>
      <c r="AF54" s="152" t="s">
        <v>181</v>
      </c>
      <c r="AG54" s="74"/>
      <c r="AH54" s="152" t="s">
        <v>181</v>
      </c>
      <c r="AI54" s="400">
        <f t="shared" si="55"/>
        <v>0</v>
      </c>
      <c r="AJ54" s="69" t="s">
        <v>181</v>
      </c>
      <c r="AK54" s="152" t="s">
        <v>181</v>
      </c>
      <c r="AL54" s="74"/>
      <c r="AM54" s="152" t="s">
        <v>181</v>
      </c>
      <c r="AN54" s="400">
        <f t="shared" si="56"/>
        <v>0</v>
      </c>
      <c r="AO54" s="75" t="s">
        <v>181</v>
      </c>
      <c r="AP54" s="185" t="s">
        <v>181</v>
      </c>
      <c r="AQ54" s="52">
        <f t="shared" si="82"/>
        <v>0</v>
      </c>
      <c r="AR54" s="188" t="s">
        <v>181</v>
      </c>
      <c r="AS54" s="729"/>
      <c r="AT54" s="76">
        <v>1.03</v>
      </c>
      <c r="AU54" s="76">
        <f t="shared" si="57"/>
        <v>1.0609</v>
      </c>
      <c r="AV54" s="76">
        <f t="shared" si="57"/>
        <v>1.092727</v>
      </c>
      <c r="AW54" s="76">
        <f t="shared" si="57"/>
        <v>1.1255088100000001</v>
      </c>
      <c r="AX54" s="76">
        <f t="shared" si="57"/>
        <v>1.1592740743000001</v>
      </c>
      <c r="AY54" s="76">
        <f t="shared" si="57"/>
        <v>1.1940522965290001</v>
      </c>
      <c r="AZ54" s="51">
        <f t="shared" si="58"/>
        <v>0</v>
      </c>
      <c r="BA54" s="51">
        <f t="shared" si="59"/>
        <v>0</v>
      </c>
      <c r="BB54" s="51">
        <f t="shared" si="60"/>
        <v>0</v>
      </c>
      <c r="BC54" s="51">
        <f t="shared" si="61"/>
        <v>0</v>
      </c>
      <c r="BD54" s="51">
        <f t="shared" si="62"/>
        <v>0</v>
      </c>
      <c r="BE54" s="51">
        <f t="shared" si="63"/>
        <v>0</v>
      </c>
      <c r="BF54" s="127"/>
      <c r="BG54" s="127"/>
      <c r="BH54" s="127"/>
      <c r="BI54" s="127"/>
      <c r="BJ54" s="127"/>
      <c r="BK54" s="127"/>
      <c r="BL54" s="738">
        <f t="shared" si="64"/>
        <v>0</v>
      </c>
      <c r="BM54" s="738">
        <f t="shared" si="65"/>
        <v>0</v>
      </c>
      <c r="BN54" s="738">
        <f t="shared" si="66"/>
        <v>0</v>
      </c>
      <c r="BO54" s="738">
        <f t="shared" si="67"/>
        <v>0</v>
      </c>
      <c r="BP54" s="738">
        <f t="shared" si="68"/>
        <v>0</v>
      </c>
      <c r="BQ54" s="738">
        <f t="shared" si="69"/>
        <v>0</v>
      </c>
      <c r="BR54" s="741">
        <f t="shared" si="83"/>
        <v>3646.2</v>
      </c>
      <c r="BS54" s="741">
        <f t="shared" si="83"/>
        <v>3755.59</v>
      </c>
      <c r="BT54" s="741">
        <f t="shared" si="83"/>
        <v>3868.25</v>
      </c>
      <c r="BU54" s="741">
        <f t="shared" si="83"/>
        <v>3984.3</v>
      </c>
      <c r="BV54" s="741">
        <f t="shared" si="83"/>
        <v>4103.83</v>
      </c>
      <c r="BW54" s="741">
        <f t="shared" si="83"/>
        <v>4226.95</v>
      </c>
      <c r="BX54" s="744"/>
      <c r="BY54" s="744"/>
      <c r="BZ54" s="744"/>
      <c r="CA54" s="744"/>
      <c r="CB54" s="744"/>
      <c r="CC54" s="744"/>
      <c r="CD54" s="740">
        <f t="shared" si="84"/>
        <v>43754.399999999994</v>
      </c>
      <c r="CE54" s="740">
        <f t="shared" si="84"/>
        <v>45067.08</v>
      </c>
      <c r="CF54" s="740">
        <f t="shared" si="84"/>
        <v>46419</v>
      </c>
      <c r="CG54" s="740">
        <f t="shared" si="84"/>
        <v>47811.600000000006</v>
      </c>
      <c r="CH54" s="740">
        <f t="shared" si="84"/>
        <v>49245.96</v>
      </c>
      <c r="CI54" s="740">
        <f t="shared" si="84"/>
        <v>50723.399999999994</v>
      </c>
      <c r="CJ54" s="746" t="s">
        <v>1208</v>
      </c>
      <c r="CK54" s="746" t="s">
        <v>1208</v>
      </c>
      <c r="CL54" s="746" t="s">
        <v>1208</v>
      </c>
      <c r="CM54" s="746" t="s">
        <v>1208</v>
      </c>
      <c r="CN54" s="746" t="s">
        <v>1208</v>
      </c>
      <c r="CO54" s="746" t="s">
        <v>1208</v>
      </c>
      <c r="CP54" s="677" t="e">
        <f t="shared" si="74"/>
        <v>#DIV/0!</v>
      </c>
      <c r="CQ54" s="677" t="e">
        <f t="shared" si="75"/>
        <v>#DIV/0!</v>
      </c>
      <c r="CR54" s="677" t="e">
        <f t="shared" si="76"/>
        <v>#DIV/0!</v>
      </c>
      <c r="CS54" s="677" t="e">
        <f t="shared" si="77"/>
        <v>#DIV/0!</v>
      </c>
      <c r="CT54" s="677" t="e">
        <f t="shared" si="78"/>
        <v>#DIV/0!</v>
      </c>
      <c r="CU54" s="677" t="e">
        <f t="shared" si="79"/>
        <v>#DIV/0!</v>
      </c>
      <c r="CV54" s="764" t="e">
        <f t="shared" si="85"/>
        <v>#DIV/0!</v>
      </c>
      <c r="CW54" s="764" t="e">
        <f t="shared" si="85"/>
        <v>#DIV/0!</v>
      </c>
      <c r="CX54" s="764" t="e">
        <f t="shared" si="85"/>
        <v>#DIV/0!</v>
      </c>
      <c r="CY54" s="764" t="e">
        <f t="shared" si="85"/>
        <v>#DIV/0!</v>
      </c>
      <c r="CZ54" s="764" t="e">
        <f t="shared" si="85"/>
        <v>#DIV/0!</v>
      </c>
      <c r="DA54" s="764" t="e">
        <f t="shared" si="85"/>
        <v>#DIV/0!</v>
      </c>
      <c r="DB54" s="680" t="e">
        <f t="shared" si="86"/>
        <v>#DIV/0!</v>
      </c>
      <c r="DC54" s="680" t="e">
        <f t="shared" si="86"/>
        <v>#DIV/0!</v>
      </c>
      <c r="DD54" s="680" t="e">
        <f t="shared" si="86"/>
        <v>#DIV/0!</v>
      </c>
      <c r="DE54" s="680" t="e">
        <f t="shared" si="86"/>
        <v>#DIV/0!</v>
      </c>
      <c r="DF54" s="680" t="e">
        <f t="shared" si="86"/>
        <v>#DIV/0!</v>
      </c>
      <c r="DG54" s="680" t="e">
        <f t="shared" si="86"/>
        <v>#DIV/0!</v>
      </c>
      <c r="DH54" s="766">
        <f>ROUND($J54*O54, 'Initial Information'!B57)</f>
        <v>0</v>
      </c>
      <c r="DI54" s="766">
        <f>ROUND($J54*T54, 'Initial Information'!C57)</f>
        <v>0</v>
      </c>
      <c r="DJ54" s="766">
        <f>ROUND($J54*Y54, 'Initial Information'!D57)</f>
        <v>0</v>
      </c>
      <c r="DK54" s="766">
        <f>ROUND($J54*AD54, 'Initial Information'!E57)</f>
        <v>0</v>
      </c>
      <c r="DL54" s="766">
        <f>ROUND($J54*AI54, 'Initial Information'!F57)</f>
        <v>0</v>
      </c>
      <c r="DM54" s="766">
        <f>ROUND($J54*AN54, 'Initial Information'!G57)</f>
        <v>0</v>
      </c>
      <c r="DN54" s="127"/>
      <c r="DO54" s="127"/>
      <c r="DP54" s="127"/>
      <c r="DQ54" s="127"/>
      <c r="DR54" s="127"/>
      <c r="DS54" s="127"/>
      <c r="DT54" s="127"/>
      <c r="DU54" s="127"/>
      <c r="DV54" s="127"/>
      <c r="DW54" s="127"/>
      <c r="DX54" s="127"/>
      <c r="DY54" s="127"/>
      <c r="DZ54" s="127"/>
      <c r="EA54" s="127"/>
      <c r="EB54" s="127"/>
      <c r="EC54" s="127"/>
      <c r="ED54" s="127"/>
      <c r="EE54" s="127"/>
      <c r="EF54" s="127"/>
      <c r="EG54" s="127"/>
      <c r="EH54" s="127"/>
      <c r="EI54" s="127"/>
      <c r="EJ54" s="127"/>
      <c r="EK54" s="127"/>
      <c r="EL54" s="127"/>
      <c r="EM54" s="127"/>
      <c r="EN54" s="127"/>
    </row>
    <row r="55" spans="1:144" s="58" customFormat="1" ht="20.25" customHeight="1">
      <c r="A55" s="55" t="s">
        <v>181</v>
      </c>
      <c r="B55" s="56">
        <v>15</v>
      </c>
      <c r="C55" s="74">
        <v>0</v>
      </c>
      <c r="D55" s="1068" t="s">
        <v>200</v>
      </c>
      <c r="E55" s="966"/>
      <c r="F55" s="966"/>
      <c r="G55" s="56" t="s">
        <v>181</v>
      </c>
      <c r="H55" s="101">
        <v>3270</v>
      </c>
      <c r="I55" s="56" t="s">
        <v>181</v>
      </c>
      <c r="J55" s="105">
        <v>0.17</v>
      </c>
      <c r="K55" s="56" t="s">
        <v>181</v>
      </c>
      <c r="L55" s="68" t="s">
        <v>181</v>
      </c>
      <c r="M55" s="74"/>
      <c r="N55" s="152" t="s">
        <v>181</v>
      </c>
      <c r="O55" s="400">
        <f t="shared" si="51"/>
        <v>0</v>
      </c>
      <c r="P55" s="69" t="s">
        <v>181</v>
      </c>
      <c r="Q55" s="152" t="s">
        <v>181</v>
      </c>
      <c r="R55" s="74"/>
      <c r="S55" s="152" t="s">
        <v>181</v>
      </c>
      <c r="T55" s="400">
        <f t="shared" si="52"/>
        <v>0</v>
      </c>
      <c r="U55" s="69" t="s">
        <v>181</v>
      </c>
      <c r="V55" s="152" t="s">
        <v>181</v>
      </c>
      <c r="W55" s="74"/>
      <c r="X55" s="152" t="s">
        <v>181</v>
      </c>
      <c r="Y55" s="400">
        <f t="shared" si="53"/>
        <v>0</v>
      </c>
      <c r="Z55" s="69" t="s">
        <v>181</v>
      </c>
      <c r="AA55" s="152" t="s">
        <v>181</v>
      </c>
      <c r="AB55" s="74"/>
      <c r="AC55" s="152" t="s">
        <v>181</v>
      </c>
      <c r="AD55" s="400">
        <f t="shared" si="54"/>
        <v>0</v>
      </c>
      <c r="AE55" s="69" t="s">
        <v>181</v>
      </c>
      <c r="AF55" s="152" t="s">
        <v>181</v>
      </c>
      <c r="AG55" s="74"/>
      <c r="AH55" s="152" t="s">
        <v>181</v>
      </c>
      <c r="AI55" s="400">
        <f t="shared" si="55"/>
        <v>0</v>
      </c>
      <c r="AJ55" s="69" t="s">
        <v>181</v>
      </c>
      <c r="AK55" s="152" t="s">
        <v>181</v>
      </c>
      <c r="AL55" s="74"/>
      <c r="AM55" s="152" t="s">
        <v>181</v>
      </c>
      <c r="AN55" s="400">
        <f t="shared" si="56"/>
        <v>0</v>
      </c>
      <c r="AO55" s="75" t="s">
        <v>181</v>
      </c>
      <c r="AP55" s="185" t="s">
        <v>181</v>
      </c>
      <c r="AQ55" s="52">
        <f t="shared" si="82"/>
        <v>0</v>
      </c>
      <c r="AR55" s="188" t="s">
        <v>181</v>
      </c>
      <c r="AS55" s="729"/>
      <c r="AT55" s="76">
        <v>1.03</v>
      </c>
      <c r="AU55" s="76">
        <f t="shared" si="57"/>
        <v>1.0609</v>
      </c>
      <c r="AV55" s="76">
        <f t="shared" si="57"/>
        <v>1.092727</v>
      </c>
      <c r="AW55" s="76">
        <f t="shared" si="57"/>
        <v>1.1255088100000001</v>
      </c>
      <c r="AX55" s="76">
        <f t="shared" si="57"/>
        <v>1.1592740743000001</v>
      </c>
      <c r="AY55" s="76">
        <f t="shared" si="57"/>
        <v>1.1940522965290001</v>
      </c>
      <c r="AZ55" s="51">
        <f t="shared" si="58"/>
        <v>0</v>
      </c>
      <c r="BA55" s="51">
        <f t="shared" si="59"/>
        <v>0</v>
      </c>
      <c r="BB55" s="51">
        <f t="shared" si="60"/>
        <v>0</v>
      </c>
      <c r="BC55" s="51">
        <f t="shared" si="61"/>
        <v>0</v>
      </c>
      <c r="BD55" s="51">
        <f t="shared" si="62"/>
        <v>0</v>
      </c>
      <c r="BE55" s="51">
        <f t="shared" si="63"/>
        <v>0</v>
      </c>
      <c r="BF55" s="127"/>
      <c r="BG55" s="127"/>
      <c r="BH55" s="127"/>
      <c r="BI55" s="127"/>
      <c r="BJ55" s="127"/>
      <c r="BK55" s="127"/>
      <c r="BL55" s="738">
        <f t="shared" si="64"/>
        <v>0</v>
      </c>
      <c r="BM55" s="738">
        <f t="shared" si="65"/>
        <v>0</v>
      </c>
      <c r="BN55" s="738">
        <f t="shared" si="66"/>
        <v>0</v>
      </c>
      <c r="BO55" s="738">
        <f t="shared" si="67"/>
        <v>0</v>
      </c>
      <c r="BP55" s="738">
        <f t="shared" si="68"/>
        <v>0</v>
      </c>
      <c r="BQ55" s="738">
        <f t="shared" si="69"/>
        <v>0</v>
      </c>
      <c r="BR55" s="741">
        <f t="shared" si="83"/>
        <v>3368.1</v>
      </c>
      <c r="BS55" s="741">
        <f t="shared" si="83"/>
        <v>3469.14</v>
      </c>
      <c r="BT55" s="741">
        <f t="shared" si="83"/>
        <v>3573.22</v>
      </c>
      <c r="BU55" s="741">
        <f t="shared" si="83"/>
        <v>3680.41</v>
      </c>
      <c r="BV55" s="741">
        <f t="shared" si="83"/>
        <v>3790.83</v>
      </c>
      <c r="BW55" s="741">
        <f t="shared" si="83"/>
        <v>3904.55</v>
      </c>
      <c r="BX55" s="744"/>
      <c r="BY55" s="744"/>
      <c r="BZ55" s="744"/>
      <c r="CA55" s="744"/>
      <c r="CB55" s="744"/>
      <c r="CC55" s="744"/>
      <c r="CD55" s="740">
        <f t="shared" si="84"/>
        <v>40417.199999999997</v>
      </c>
      <c r="CE55" s="740">
        <f t="shared" si="84"/>
        <v>41629.68</v>
      </c>
      <c r="CF55" s="740">
        <f t="shared" si="84"/>
        <v>42878.64</v>
      </c>
      <c r="CG55" s="740">
        <f t="shared" si="84"/>
        <v>44164.92</v>
      </c>
      <c r="CH55" s="740">
        <f t="shared" si="84"/>
        <v>45489.96</v>
      </c>
      <c r="CI55" s="740">
        <f t="shared" si="84"/>
        <v>46854.600000000006</v>
      </c>
      <c r="CJ55" s="746" t="s">
        <v>1208</v>
      </c>
      <c r="CK55" s="746" t="s">
        <v>1208</v>
      </c>
      <c r="CL55" s="746" t="s">
        <v>1208</v>
      </c>
      <c r="CM55" s="746" t="s">
        <v>1208</v>
      </c>
      <c r="CN55" s="746" t="s">
        <v>1208</v>
      </c>
      <c r="CO55" s="746" t="s">
        <v>1208</v>
      </c>
      <c r="CP55" s="677" t="e">
        <f t="shared" si="74"/>
        <v>#DIV/0!</v>
      </c>
      <c r="CQ55" s="677" t="e">
        <f t="shared" si="75"/>
        <v>#DIV/0!</v>
      </c>
      <c r="CR55" s="677" t="e">
        <f t="shared" si="76"/>
        <v>#DIV/0!</v>
      </c>
      <c r="CS55" s="677" t="e">
        <f t="shared" si="77"/>
        <v>#DIV/0!</v>
      </c>
      <c r="CT55" s="677" t="e">
        <f t="shared" si="78"/>
        <v>#DIV/0!</v>
      </c>
      <c r="CU55" s="677" t="e">
        <f t="shared" si="79"/>
        <v>#DIV/0!</v>
      </c>
      <c r="CV55" s="764" t="e">
        <f t="shared" si="85"/>
        <v>#DIV/0!</v>
      </c>
      <c r="CW55" s="764" t="e">
        <f t="shared" si="85"/>
        <v>#DIV/0!</v>
      </c>
      <c r="CX55" s="764" t="e">
        <f t="shared" si="85"/>
        <v>#DIV/0!</v>
      </c>
      <c r="CY55" s="764" t="e">
        <f t="shared" si="85"/>
        <v>#DIV/0!</v>
      </c>
      <c r="CZ55" s="764" t="e">
        <f t="shared" si="85"/>
        <v>#DIV/0!</v>
      </c>
      <c r="DA55" s="764" t="e">
        <f t="shared" si="85"/>
        <v>#DIV/0!</v>
      </c>
      <c r="DB55" s="680" t="e">
        <f t="shared" si="86"/>
        <v>#DIV/0!</v>
      </c>
      <c r="DC55" s="680" t="e">
        <f t="shared" si="86"/>
        <v>#DIV/0!</v>
      </c>
      <c r="DD55" s="680" t="e">
        <f t="shared" si="86"/>
        <v>#DIV/0!</v>
      </c>
      <c r="DE55" s="680" t="e">
        <f t="shared" si="86"/>
        <v>#DIV/0!</v>
      </c>
      <c r="DF55" s="680" t="e">
        <f t="shared" si="86"/>
        <v>#DIV/0!</v>
      </c>
      <c r="DG55" s="680" t="e">
        <f t="shared" si="86"/>
        <v>#DIV/0!</v>
      </c>
      <c r="DH55" s="766">
        <f>ROUND($J55*O55, 'Initial Information'!B58)</f>
        <v>0</v>
      </c>
      <c r="DI55" s="766">
        <f>ROUND($J55*T55, 'Initial Information'!C58)</f>
        <v>0</v>
      </c>
      <c r="DJ55" s="766">
        <f>ROUND($J55*Y55, 'Initial Information'!D58)</f>
        <v>0</v>
      </c>
      <c r="DK55" s="766">
        <f>ROUND($J55*AD55, 'Initial Information'!E58)</f>
        <v>0</v>
      </c>
      <c r="DL55" s="766">
        <f>ROUND($J55*AI55, 'Initial Information'!F58)</f>
        <v>0</v>
      </c>
      <c r="DM55" s="766">
        <f>ROUND($J55*AN55, 'Initial Information'!G58)</f>
        <v>0</v>
      </c>
      <c r="DN55" s="127"/>
      <c r="DO55" s="127"/>
      <c r="DP55" s="127"/>
      <c r="DQ55" s="127"/>
      <c r="DR55" s="127"/>
      <c r="DS55" s="127"/>
      <c r="DT55" s="127"/>
      <c r="DU55" s="127"/>
      <c r="DV55" s="127"/>
      <c r="DW55" s="127"/>
      <c r="DX55" s="127"/>
      <c r="DY55" s="127"/>
      <c r="DZ55" s="127"/>
      <c r="EA55" s="127"/>
      <c r="EB55" s="127"/>
      <c r="EC55" s="127"/>
      <c r="ED55" s="127"/>
      <c r="EE55" s="127"/>
      <c r="EF55" s="127"/>
      <c r="EG55" s="127"/>
      <c r="EH55" s="127"/>
      <c r="EI55" s="127"/>
      <c r="EJ55" s="127"/>
      <c r="EK55" s="127"/>
      <c r="EL55" s="127"/>
      <c r="EM55" s="127"/>
      <c r="EN55" s="127"/>
    </row>
    <row r="56" spans="1:144" s="58" customFormat="1" ht="20.25" customHeight="1">
      <c r="A56" s="55" t="s">
        <v>181</v>
      </c>
      <c r="B56" s="56">
        <v>16</v>
      </c>
      <c r="C56" s="74">
        <v>0</v>
      </c>
      <c r="D56" s="1068" t="s">
        <v>200</v>
      </c>
      <c r="E56" s="966"/>
      <c r="F56" s="966"/>
      <c r="G56" s="56" t="s">
        <v>181</v>
      </c>
      <c r="H56" s="101">
        <v>3270</v>
      </c>
      <c r="I56" s="56" t="s">
        <v>181</v>
      </c>
      <c r="J56" s="105">
        <v>0.17</v>
      </c>
      <c r="K56" s="56" t="s">
        <v>181</v>
      </c>
      <c r="L56" s="68" t="s">
        <v>181</v>
      </c>
      <c r="M56" s="74"/>
      <c r="N56" s="152" t="s">
        <v>181</v>
      </c>
      <c r="O56" s="400">
        <f t="shared" si="51"/>
        <v>0</v>
      </c>
      <c r="P56" s="69" t="s">
        <v>181</v>
      </c>
      <c r="Q56" s="152" t="s">
        <v>181</v>
      </c>
      <c r="R56" s="74"/>
      <c r="S56" s="152" t="s">
        <v>181</v>
      </c>
      <c r="T56" s="400">
        <f t="shared" si="52"/>
        <v>0</v>
      </c>
      <c r="U56" s="69" t="s">
        <v>181</v>
      </c>
      <c r="V56" s="152" t="s">
        <v>181</v>
      </c>
      <c r="W56" s="74"/>
      <c r="X56" s="152" t="s">
        <v>181</v>
      </c>
      <c r="Y56" s="400">
        <f t="shared" si="53"/>
        <v>0</v>
      </c>
      <c r="Z56" s="69" t="s">
        <v>181</v>
      </c>
      <c r="AA56" s="152" t="s">
        <v>181</v>
      </c>
      <c r="AB56" s="74"/>
      <c r="AC56" s="152" t="s">
        <v>181</v>
      </c>
      <c r="AD56" s="400">
        <f t="shared" si="54"/>
        <v>0</v>
      </c>
      <c r="AE56" s="69" t="s">
        <v>181</v>
      </c>
      <c r="AF56" s="152" t="s">
        <v>181</v>
      </c>
      <c r="AG56" s="74"/>
      <c r="AH56" s="152" t="s">
        <v>181</v>
      </c>
      <c r="AI56" s="400">
        <f t="shared" si="55"/>
        <v>0</v>
      </c>
      <c r="AJ56" s="69" t="s">
        <v>181</v>
      </c>
      <c r="AK56" s="152" t="s">
        <v>181</v>
      </c>
      <c r="AL56" s="74"/>
      <c r="AM56" s="152" t="s">
        <v>181</v>
      </c>
      <c r="AN56" s="400">
        <f t="shared" si="56"/>
        <v>0</v>
      </c>
      <c r="AO56" s="75" t="s">
        <v>181</v>
      </c>
      <c r="AP56" s="185" t="s">
        <v>181</v>
      </c>
      <c r="AQ56" s="52">
        <f t="shared" si="82"/>
        <v>0</v>
      </c>
      <c r="AR56" s="188" t="s">
        <v>181</v>
      </c>
      <c r="AS56" s="729"/>
      <c r="AT56" s="76">
        <v>1.03</v>
      </c>
      <c r="AU56" s="76">
        <f t="shared" si="57"/>
        <v>1.0609</v>
      </c>
      <c r="AV56" s="76">
        <f t="shared" si="57"/>
        <v>1.092727</v>
      </c>
      <c r="AW56" s="76">
        <f t="shared" si="57"/>
        <v>1.1255088100000001</v>
      </c>
      <c r="AX56" s="76">
        <f t="shared" si="57"/>
        <v>1.1592740743000001</v>
      </c>
      <c r="AY56" s="76">
        <f t="shared" si="57"/>
        <v>1.1940522965290001</v>
      </c>
      <c r="AZ56" s="51">
        <f t="shared" si="58"/>
        <v>0</v>
      </c>
      <c r="BA56" s="51">
        <f t="shared" si="59"/>
        <v>0</v>
      </c>
      <c r="BB56" s="51">
        <f t="shared" si="60"/>
        <v>0</v>
      </c>
      <c r="BC56" s="51">
        <f t="shared" si="61"/>
        <v>0</v>
      </c>
      <c r="BD56" s="51">
        <f t="shared" si="62"/>
        <v>0</v>
      </c>
      <c r="BE56" s="51">
        <f t="shared" si="63"/>
        <v>0</v>
      </c>
      <c r="BF56" s="127"/>
      <c r="BG56" s="127"/>
      <c r="BH56" s="127"/>
      <c r="BI56" s="127"/>
      <c r="BJ56" s="127"/>
      <c r="BK56" s="127"/>
      <c r="BL56" s="738">
        <f t="shared" si="64"/>
        <v>0</v>
      </c>
      <c r="BM56" s="738">
        <f t="shared" si="65"/>
        <v>0</v>
      </c>
      <c r="BN56" s="738">
        <f t="shared" si="66"/>
        <v>0</v>
      </c>
      <c r="BO56" s="738">
        <f t="shared" si="67"/>
        <v>0</v>
      </c>
      <c r="BP56" s="738">
        <f t="shared" si="68"/>
        <v>0</v>
      </c>
      <c r="BQ56" s="738">
        <f t="shared" si="69"/>
        <v>0</v>
      </c>
      <c r="BR56" s="741">
        <f t="shared" si="83"/>
        <v>3368.1</v>
      </c>
      <c r="BS56" s="741">
        <f t="shared" si="83"/>
        <v>3469.14</v>
      </c>
      <c r="BT56" s="741">
        <f t="shared" si="83"/>
        <v>3573.22</v>
      </c>
      <c r="BU56" s="741">
        <f t="shared" si="83"/>
        <v>3680.41</v>
      </c>
      <c r="BV56" s="741">
        <f t="shared" si="83"/>
        <v>3790.83</v>
      </c>
      <c r="BW56" s="741">
        <f t="shared" si="83"/>
        <v>3904.55</v>
      </c>
      <c r="BX56" s="744"/>
      <c r="BY56" s="744"/>
      <c r="BZ56" s="744"/>
      <c r="CA56" s="744"/>
      <c r="CB56" s="744"/>
      <c r="CC56" s="744"/>
      <c r="CD56" s="740">
        <f t="shared" si="84"/>
        <v>40417.199999999997</v>
      </c>
      <c r="CE56" s="740">
        <f t="shared" si="84"/>
        <v>41629.68</v>
      </c>
      <c r="CF56" s="740">
        <f t="shared" si="84"/>
        <v>42878.64</v>
      </c>
      <c r="CG56" s="740">
        <f t="shared" si="84"/>
        <v>44164.92</v>
      </c>
      <c r="CH56" s="740">
        <f t="shared" si="84"/>
        <v>45489.96</v>
      </c>
      <c r="CI56" s="740">
        <f t="shared" si="84"/>
        <v>46854.600000000006</v>
      </c>
      <c r="CJ56" s="746" t="s">
        <v>1208</v>
      </c>
      <c r="CK56" s="746" t="s">
        <v>1208</v>
      </c>
      <c r="CL56" s="746" t="s">
        <v>1208</v>
      </c>
      <c r="CM56" s="746" t="s">
        <v>1208</v>
      </c>
      <c r="CN56" s="746" t="s">
        <v>1208</v>
      </c>
      <c r="CO56" s="746" t="s">
        <v>1208</v>
      </c>
      <c r="CP56" s="677" t="e">
        <f t="shared" si="74"/>
        <v>#DIV/0!</v>
      </c>
      <c r="CQ56" s="677" t="e">
        <f t="shared" si="75"/>
        <v>#DIV/0!</v>
      </c>
      <c r="CR56" s="677" t="e">
        <f t="shared" si="76"/>
        <v>#DIV/0!</v>
      </c>
      <c r="CS56" s="677" t="e">
        <f t="shared" si="77"/>
        <v>#DIV/0!</v>
      </c>
      <c r="CT56" s="677" t="e">
        <f t="shared" si="78"/>
        <v>#DIV/0!</v>
      </c>
      <c r="CU56" s="677" t="e">
        <f t="shared" si="79"/>
        <v>#DIV/0!</v>
      </c>
      <c r="CV56" s="764" t="e">
        <f t="shared" si="85"/>
        <v>#DIV/0!</v>
      </c>
      <c r="CW56" s="764" t="e">
        <f t="shared" si="85"/>
        <v>#DIV/0!</v>
      </c>
      <c r="CX56" s="764" t="e">
        <f t="shared" si="85"/>
        <v>#DIV/0!</v>
      </c>
      <c r="CY56" s="764" t="e">
        <f t="shared" si="85"/>
        <v>#DIV/0!</v>
      </c>
      <c r="CZ56" s="764" t="e">
        <f t="shared" si="85"/>
        <v>#DIV/0!</v>
      </c>
      <c r="DA56" s="764" t="e">
        <f t="shared" si="85"/>
        <v>#DIV/0!</v>
      </c>
      <c r="DB56" s="680" t="e">
        <f t="shared" si="86"/>
        <v>#DIV/0!</v>
      </c>
      <c r="DC56" s="680" t="e">
        <f t="shared" si="86"/>
        <v>#DIV/0!</v>
      </c>
      <c r="DD56" s="680" t="e">
        <f t="shared" si="86"/>
        <v>#DIV/0!</v>
      </c>
      <c r="DE56" s="680" t="e">
        <f t="shared" si="86"/>
        <v>#DIV/0!</v>
      </c>
      <c r="DF56" s="680" t="e">
        <f t="shared" si="86"/>
        <v>#DIV/0!</v>
      </c>
      <c r="DG56" s="680" t="e">
        <f t="shared" si="86"/>
        <v>#DIV/0!</v>
      </c>
      <c r="DH56" s="766">
        <f>ROUND($J56*O56, 'Initial Information'!B59)</f>
        <v>0</v>
      </c>
      <c r="DI56" s="766">
        <f>ROUND($J56*T56, 'Initial Information'!C59)</f>
        <v>0</v>
      </c>
      <c r="DJ56" s="766">
        <f>ROUND($J56*Y56, 'Initial Information'!D59)</f>
        <v>0</v>
      </c>
      <c r="DK56" s="766">
        <f>ROUND($J56*AD56, 'Initial Information'!E59)</f>
        <v>0</v>
      </c>
      <c r="DL56" s="766">
        <f>ROUND($J56*AI56, 'Initial Information'!F59)</f>
        <v>0</v>
      </c>
      <c r="DM56" s="766">
        <f>ROUND($J56*AN56, 'Initial Information'!G59)</f>
        <v>0</v>
      </c>
      <c r="DN56" s="127"/>
      <c r="DO56" s="127"/>
      <c r="DP56" s="127"/>
      <c r="DQ56" s="127"/>
      <c r="DR56" s="127"/>
      <c r="DS56" s="127"/>
      <c r="DT56" s="127"/>
      <c r="DU56" s="127"/>
      <c r="DV56" s="127"/>
      <c r="DW56" s="127"/>
      <c r="DX56" s="127"/>
      <c r="DY56" s="127"/>
      <c r="DZ56" s="127"/>
      <c r="EA56" s="127"/>
      <c r="EB56" s="127"/>
      <c r="EC56" s="127"/>
      <c r="ED56" s="127"/>
      <c r="EE56" s="127"/>
      <c r="EF56" s="127"/>
      <c r="EG56" s="127"/>
      <c r="EH56" s="127"/>
      <c r="EI56" s="127"/>
      <c r="EJ56" s="127"/>
      <c r="EK56" s="127"/>
      <c r="EL56" s="127"/>
      <c r="EM56" s="127"/>
      <c r="EN56" s="127"/>
    </row>
    <row r="57" spans="1:144" s="58" customFormat="1" ht="20.25" customHeight="1">
      <c r="A57" s="55" t="s">
        <v>181</v>
      </c>
      <c r="B57" s="56">
        <v>17</v>
      </c>
      <c r="C57" s="74">
        <v>0</v>
      </c>
      <c r="D57" s="1068" t="s">
        <v>200</v>
      </c>
      <c r="E57" s="966"/>
      <c r="F57" s="966"/>
      <c r="G57" s="56" t="s">
        <v>181</v>
      </c>
      <c r="H57" s="101">
        <v>3270</v>
      </c>
      <c r="I57" s="56" t="s">
        <v>181</v>
      </c>
      <c r="J57" s="105">
        <v>0.17</v>
      </c>
      <c r="K57" s="56" t="s">
        <v>181</v>
      </c>
      <c r="L57" s="68" t="s">
        <v>181</v>
      </c>
      <c r="M57" s="74"/>
      <c r="N57" s="152" t="s">
        <v>181</v>
      </c>
      <c r="O57" s="400">
        <f t="shared" si="51"/>
        <v>0</v>
      </c>
      <c r="P57" s="69" t="s">
        <v>181</v>
      </c>
      <c r="Q57" s="152" t="s">
        <v>181</v>
      </c>
      <c r="R57" s="74"/>
      <c r="S57" s="152" t="s">
        <v>181</v>
      </c>
      <c r="T57" s="400">
        <f t="shared" si="52"/>
        <v>0</v>
      </c>
      <c r="U57" s="69" t="s">
        <v>181</v>
      </c>
      <c r="V57" s="152" t="s">
        <v>181</v>
      </c>
      <c r="W57" s="74"/>
      <c r="X57" s="152" t="s">
        <v>181</v>
      </c>
      <c r="Y57" s="400">
        <f t="shared" si="53"/>
        <v>0</v>
      </c>
      <c r="Z57" s="69" t="s">
        <v>181</v>
      </c>
      <c r="AA57" s="152" t="s">
        <v>181</v>
      </c>
      <c r="AB57" s="74"/>
      <c r="AC57" s="152" t="s">
        <v>181</v>
      </c>
      <c r="AD57" s="400">
        <f t="shared" si="54"/>
        <v>0</v>
      </c>
      <c r="AE57" s="69" t="s">
        <v>181</v>
      </c>
      <c r="AF57" s="152" t="s">
        <v>181</v>
      </c>
      <c r="AG57" s="74"/>
      <c r="AH57" s="152" t="s">
        <v>181</v>
      </c>
      <c r="AI57" s="400">
        <f t="shared" si="55"/>
        <v>0</v>
      </c>
      <c r="AJ57" s="69" t="s">
        <v>181</v>
      </c>
      <c r="AK57" s="152" t="s">
        <v>181</v>
      </c>
      <c r="AL57" s="74"/>
      <c r="AM57" s="152" t="s">
        <v>181</v>
      </c>
      <c r="AN57" s="400">
        <f t="shared" si="56"/>
        <v>0</v>
      </c>
      <c r="AO57" s="75" t="s">
        <v>181</v>
      </c>
      <c r="AP57" s="185" t="s">
        <v>181</v>
      </c>
      <c r="AQ57" s="52">
        <f t="shared" si="82"/>
        <v>0</v>
      </c>
      <c r="AR57" s="188" t="s">
        <v>181</v>
      </c>
      <c r="AS57" s="729"/>
      <c r="AT57" s="76">
        <v>1.03</v>
      </c>
      <c r="AU57" s="76">
        <f t="shared" ref="AU57:AY60" si="87">1.03*AT57</f>
        <v>1.0609</v>
      </c>
      <c r="AV57" s="76">
        <f t="shared" si="87"/>
        <v>1.092727</v>
      </c>
      <c r="AW57" s="76">
        <f t="shared" si="87"/>
        <v>1.1255088100000001</v>
      </c>
      <c r="AX57" s="76">
        <f t="shared" si="87"/>
        <v>1.1592740743000001</v>
      </c>
      <c r="AY57" s="76">
        <f t="shared" si="87"/>
        <v>1.1940522965290001</v>
      </c>
      <c r="AZ57" s="51">
        <f t="shared" si="58"/>
        <v>0</v>
      </c>
      <c r="BA57" s="51">
        <f t="shared" si="59"/>
        <v>0</v>
      </c>
      <c r="BB57" s="51">
        <f t="shared" si="60"/>
        <v>0</v>
      </c>
      <c r="BC57" s="51">
        <f t="shared" si="61"/>
        <v>0</v>
      </c>
      <c r="BD57" s="51">
        <f t="shared" si="62"/>
        <v>0</v>
      </c>
      <c r="BE57" s="51">
        <f t="shared" si="63"/>
        <v>0</v>
      </c>
      <c r="BF57" s="127"/>
      <c r="BG57" s="127"/>
      <c r="BH57" s="127"/>
      <c r="BI57" s="127"/>
      <c r="BJ57" s="127"/>
      <c r="BK57" s="127"/>
      <c r="BL57" s="738">
        <f t="shared" si="64"/>
        <v>0</v>
      </c>
      <c r="BM57" s="738">
        <f t="shared" si="65"/>
        <v>0</v>
      </c>
      <c r="BN57" s="738">
        <f t="shared" si="66"/>
        <v>0</v>
      </c>
      <c r="BO57" s="738">
        <f t="shared" si="67"/>
        <v>0</v>
      </c>
      <c r="BP57" s="738">
        <f t="shared" si="68"/>
        <v>0</v>
      </c>
      <c r="BQ57" s="738">
        <f t="shared" si="69"/>
        <v>0</v>
      </c>
      <c r="BR57" s="741">
        <f t="shared" si="83"/>
        <v>3368.1</v>
      </c>
      <c r="BS57" s="741">
        <f t="shared" si="83"/>
        <v>3469.14</v>
      </c>
      <c r="BT57" s="741">
        <f t="shared" si="83"/>
        <v>3573.22</v>
      </c>
      <c r="BU57" s="741">
        <f t="shared" si="83"/>
        <v>3680.41</v>
      </c>
      <c r="BV57" s="741">
        <f t="shared" si="83"/>
        <v>3790.83</v>
      </c>
      <c r="BW57" s="741">
        <f t="shared" si="83"/>
        <v>3904.55</v>
      </c>
      <c r="BX57" s="744"/>
      <c r="BY57" s="744"/>
      <c r="BZ57" s="744"/>
      <c r="CA57" s="744"/>
      <c r="CB57" s="744"/>
      <c r="CC57" s="744"/>
      <c r="CD57" s="740">
        <f t="shared" si="84"/>
        <v>40417.199999999997</v>
      </c>
      <c r="CE57" s="740">
        <f t="shared" si="84"/>
        <v>41629.68</v>
      </c>
      <c r="CF57" s="740">
        <f t="shared" si="84"/>
        <v>42878.64</v>
      </c>
      <c r="CG57" s="740">
        <f t="shared" si="84"/>
        <v>44164.92</v>
      </c>
      <c r="CH57" s="740">
        <f t="shared" si="84"/>
        <v>45489.96</v>
      </c>
      <c r="CI57" s="740">
        <f t="shared" si="84"/>
        <v>46854.600000000006</v>
      </c>
      <c r="CJ57" s="746" t="s">
        <v>1208</v>
      </c>
      <c r="CK57" s="746" t="s">
        <v>1208</v>
      </c>
      <c r="CL57" s="746" t="s">
        <v>1208</v>
      </c>
      <c r="CM57" s="746" t="s">
        <v>1208</v>
      </c>
      <c r="CN57" s="746" t="s">
        <v>1208</v>
      </c>
      <c r="CO57" s="746" t="s">
        <v>1208</v>
      </c>
      <c r="CP57" s="677" t="e">
        <f t="shared" si="74"/>
        <v>#DIV/0!</v>
      </c>
      <c r="CQ57" s="677" t="e">
        <f t="shared" si="75"/>
        <v>#DIV/0!</v>
      </c>
      <c r="CR57" s="677" t="e">
        <f t="shared" si="76"/>
        <v>#DIV/0!</v>
      </c>
      <c r="CS57" s="677" t="e">
        <f t="shared" si="77"/>
        <v>#DIV/0!</v>
      </c>
      <c r="CT57" s="677" t="e">
        <f t="shared" si="78"/>
        <v>#DIV/0!</v>
      </c>
      <c r="CU57" s="677" t="e">
        <f t="shared" si="79"/>
        <v>#DIV/0!</v>
      </c>
      <c r="CV57" s="764" t="e">
        <f t="shared" si="85"/>
        <v>#DIV/0!</v>
      </c>
      <c r="CW57" s="764" t="e">
        <f t="shared" si="85"/>
        <v>#DIV/0!</v>
      </c>
      <c r="CX57" s="764" t="e">
        <f t="shared" si="85"/>
        <v>#DIV/0!</v>
      </c>
      <c r="CY57" s="764" t="e">
        <f t="shared" si="85"/>
        <v>#DIV/0!</v>
      </c>
      <c r="CZ57" s="764" t="e">
        <f t="shared" si="85"/>
        <v>#DIV/0!</v>
      </c>
      <c r="DA57" s="764" t="e">
        <f t="shared" si="85"/>
        <v>#DIV/0!</v>
      </c>
      <c r="DB57" s="680" t="e">
        <f t="shared" si="86"/>
        <v>#DIV/0!</v>
      </c>
      <c r="DC57" s="680" t="e">
        <f t="shared" si="86"/>
        <v>#DIV/0!</v>
      </c>
      <c r="DD57" s="680" t="e">
        <f t="shared" si="86"/>
        <v>#DIV/0!</v>
      </c>
      <c r="DE57" s="680" t="e">
        <f t="shared" si="86"/>
        <v>#DIV/0!</v>
      </c>
      <c r="DF57" s="680" t="e">
        <f t="shared" si="86"/>
        <v>#DIV/0!</v>
      </c>
      <c r="DG57" s="680" t="e">
        <f t="shared" si="86"/>
        <v>#DIV/0!</v>
      </c>
      <c r="DH57" s="766">
        <f>ROUND($J57*O57, 'Initial Information'!B60)</f>
        <v>0</v>
      </c>
      <c r="DI57" s="766">
        <f>ROUND($J57*T57, 'Initial Information'!C60)</f>
        <v>0</v>
      </c>
      <c r="DJ57" s="766">
        <f>ROUND($J57*Y57, 'Initial Information'!D60)</f>
        <v>0</v>
      </c>
      <c r="DK57" s="766">
        <f>ROUND($J57*AD57, 'Initial Information'!E60)</f>
        <v>0</v>
      </c>
      <c r="DL57" s="766">
        <f>ROUND($J57*AI57, 'Initial Information'!F60)</f>
        <v>0</v>
      </c>
      <c r="DM57" s="766">
        <f>ROUND($J57*AN57, 'Initial Information'!G60)</f>
        <v>0</v>
      </c>
      <c r="DN57" s="127"/>
      <c r="DO57" s="127"/>
      <c r="DP57" s="127"/>
      <c r="DQ57" s="127"/>
      <c r="DR57" s="127"/>
      <c r="DS57" s="127"/>
      <c r="DT57" s="127"/>
      <c r="DU57" s="127"/>
      <c r="DV57" s="127"/>
      <c r="DW57" s="127"/>
      <c r="DX57" s="127"/>
      <c r="DY57" s="127"/>
      <c r="DZ57" s="127"/>
      <c r="EA57" s="127"/>
      <c r="EB57" s="127"/>
      <c r="EC57" s="127"/>
      <c r="ED57" s="127"/>
      <c r="EE57" s="127"/>
      <c r="EF57" s="127"/>
      <c r="EG57" s="127"/>
      <c r="EH57" s="127"/>
      <c r="EI57" s="127"/>
      <c r="EJ57" s="127"/>
      <c r="EK57" s="127"/>
      <c r="EL57" s="127"/>
      <c r="EM57" s="127"/>
      <c r="EN57" s="127"/>
    </row>
    <row r="58" spans="1:144" s="58" customFormat="1" ht="20.25" customHeight="1">
      <c r="A58" s="55" t="s">
        <v>181</v>
      </c>
      <c r="B58" s="56">
        <v>18</v>
      </c>
      <c r="C58" s="74">
        <v>0</v>
      </c>
      <c r="D58" s="86" t="s">
        <v>239</v>
      </c>
      <c r="E58" s="87"/>
      <c r="F58" s="88">
        <v>7.25</v>
      </c>
      <c r="G58" s="56" t="s">
        <v>181</v>
      </c>
      <c r="H58" s="102">
        <f>ROUND(F$58*173.3333,2)</f>
        <v>1256.67</v>
      </c>
      <c r="I58" s="56" t="s">
        <v>181</v>
      </c>
      <c r="J58" s="105">
        <v>1.2500000000000001E-2</v>
      </c>
      <c r="K58" s="56" t="s">
        <v>181</v>
      </c>
      <c r="L58" s="68" t="s">
        <v>181</v>
      </c>
      <c r="M58" s="74"/>
      <c r="N58" s="152" t="s">
        <v>181</v>
      </c>
      <c r="O58" s="400">
        <f t="shared" si="51"/>
        <v>0</v>
      </c>
      <c r="P58" s="69" t="s">
        <v>181</v>
      </c>
      <c r="Q58" s="152" t="s">
        <v>181</v>
      </c>
      <c r="R58" s="74"/>
      <c r="S58" s="152" t="s">
        <v>181</v>
      </c>
      <c r="T58" s="400">
        <f t="shared" si="52"/>
        <v>0</v>
      </c>
      <c r="U58" s="69" t="s">
        <v>181</v>
      </c>
      <c r="V58" s="152" t="s">
        <v>181</v>
      </c>
      <c r="W58" s="74"/>
      <c r="X58" s="152" t="s">
        <v>181</v>
      </c>
      <c r="Y58" s="400">
        <f t="shared" si="53"/>
        <v>0</v>
      </c>
      <c r="Z58" s="69" t="s">
        <v>181</v>
      </c>
      <c r="AA58" s="152" t="s">
        <v>181</v>
      </c>
      <c r="AB58" s="74"/>
      <c r="AC58" s="152" t="s">
        <v>181</v>
      </c>
      <c r="AD58" s="400">
        <f t="shared" si="54"/>
        <v>0</v>
      </c>
      <c r="AE58" s="69" t="s">
        <v>181</v>
      </c>
      <c r="AF58" s="152" t="s">
        <v>181</v>
      </c>
      <c r="AG58" s="74"/>
      <c r="AH58" s="152" t="s">
        <v>181</v>
      </c>
      <c r="AI58" s="400">
        <f t="shared" si="55"/>
        <v>0</v>
      </c>
      <c r="AJ58" s="69" t="s">
        <v>181</v>
      </c>
      <c r="AK58" s="152" t="s">
        <v>181</v>
      </c>
      <c r="AL58" s="74"/>
      <c r="AM58" s="152" t="s">
        <v>181</v>
      </c>
      <c r="AN58" s="400">
        <f t="shared" si="56"/>
        <v>0</v>
      </c>
      <c r="AO58" s="75" t="s">
        <v>181</v>
      </c>
      <c r="AP58" s="185" t="s">
        <v>181</v>
      </c>
      <c r="AQ58" s="52">
        <f t="shared" si="82"/>
        <v>0</v>
      </c>
      <c r="AR58" s="188" t="s">
        <v>181</v>
      </c>
      <c r="AS58" s="729"/>
      <c r="AT58" s="76">
        <v>1.03</v>
      </c>
      <c r="AU58" s="76">
        <f t="shared" si="87"/>
        <v>1.0609</v>
      </c>
      <c r="AV58" s="76">
        <f t="shared" si="87"/>
        <v>1.092727</v>
      </c>
      <c r="AW58" s="76">
        <f t="shared" si="87"/>
        <v>1.1255088100000001</v>
      </c>
      <c r="AX58" s="76">
        <f t="shared" si="87"/>
        <v>1.1592740743000001</v>
      </c>
      <c r="AY58" s="76">
        <f t="shared" si="87"/>
        <v>1.1940522965290001</v>
      </c>
      <c r="AZ58" s="51">
        <f t="shared" si="58"/>
        <v>0</v>
      </c>
      <c r="BA58" s="51">
        <f t="shared" si="59"/>
        <v>0</v>
      </c>
      <c r="BB58" s="51">
        <f t="shared" si="60"/>
        <v>0</v>
      </c>
      <c r="BC58" s="51">
        <f t="shared" si="61"/>
        <v>0</v>
      </c>
      <c r="BD58" s="51">
        <f t="shared" si="62"/>
        <v>0</v>
      </c>
      <c r="BE58" s="51">
        <f t="shared" si="63"/>
        <v>0</v>
      </c>
      <c r="BF58" s="127"/>
      <c r="BG58" s="127"/>
      <c r="BH58" s="127"/>
      <c r="BI58" s="127"/>
      <c r="BJ58" s="127"/>
      <c r="BK58" s="127"/>
      <c r="BL58" s="738">
        <f t="shared" si="64"/>
        <v>0</v>
      </c>
      <c r="BM58" s="738">
        <f t="shared" si="65"/>
        <v>0</v>
      </c>
      <c r="BN58" s="738">
        <f t="shared" si="66"/>
        <v>0</v>
      </c>
      <c r="BO58" s="738">
        <f t="shared" si="67"/>
        <v>0</v>
      </c>
      <c r="BP58" s="738">
        <f t="shared" si="68"/>
        <v>0</v>
      </c>
      <c r="BQ58" s="738">
        <f t="shared" si="69"/>
        <v>0</v>
      </c>
      <c r="BR58" s="741">
        <f t="shared" si="83"/>
        <v>1294.3699999999999</v>
      </c>
      <c r="BS58" s="741">
        <f t="shared" si="83"/>
        <v>1333.2</v>
      </c>
      <c r="BT58" s="741">
        <f t="shared" si="83"/>
        <v>1373.2</v>
      </c>
      <c r="BU58" s="741">
        <f t="shared" si="83"/>
        <v>1414.39</v>
      </c>
      <c r="BV58" s="741">
        <f t="shared" si="83"/>
        <v>1456.82</v>
      </c>
      <c r="BW58" s="741">
        <f t="shared" si="83"/>
        <v>1500.53</v>
      </c>
      <c r="BX58" s="744"/>
      <c r="BY58" s="744"/>
      <c r="BZ58" s="744"/>
      <c r="CA58" s="744"/>
      <c r="CB58" s="744"/>
      <c r="CC58" s="744"/>
      <c r="CD58" s="740">
        <f t="shared" ref="CD58:CI60" si="88">BR58*12</f>
        <v>15532.439999999999</v>
      </c>
      <c r="CE58" s="740">
        <f t="shared" si="88"/>
        <v>15998.400000000001</v>
      </c>
      <c r="CF58" s="740">
        <f t="shared" si="88"/>
        <v>16478.400000000001</v>
      </c>
      <c r="CG58" s="740">
        <f t="shared" si="88"/>
        <v>16972.68</v>
      </c>
      <c r="CH58" s="740">
        <f t="shared" si="88"/>
        <v>17481.84</v>
      </c>
      <c r="CI58" s="740">
        <f t="shared" si="88"/>
        <v>18006.36</v>
      </c>
      <c r="CJ58" s="746" t="s">
        <v>1208</v>
      </c>
      <c r="CK58" s="746" t="s">
        <v>1208</v>
      </c>
      <c r="CL58" s="746" t="s">
        <v>1208</v>
      </c>
      <c r="CM58" s="746" t="s">
        <v>1208</v>
      </c>
      <c r="CN58" s="746" t="s">
        <v>1208</v>
      </c>
      <c r="CO58" s="746" t="s">
        <v>1208</v>
      </c>
      <c r="CP58" s="677" t="e">
        <f t="shared" si="74"/>
        <v>#DIV/0!</v>
      </c>
      <c r="CQ58" s="677" t="e">
        <f t="shared" si="75"/>
        <v>#DIV/0!</v>
      </c>
      <c r="CR58" s="677" t="e">
        <f t="shared" si="76"/>
        <v>#DIV/0!</v>
      </c>
      <c r="CS58" s="677" t="e">
        <f t="shared" si="77"/>
        <v>#DIV/0!</v>
      </c>
      <c r="CT58" s="677" t="e">
        <f t="shared" si="78"/>
        <v>#DIV/0!</v>
      </c>
      <c r="CU58" s="677" t="e">
        <f t="shared" si="79"/>
        <v>#DIV/0!</v>
      </c>
      <c r="CV58" s="764" t="e">
        <f t="shared" si="85"/>
        <v>#DIV/0!</v>
      </c>
      <c r="CW58" s="764" t="e">
        <f t="shared" si="85"/>
        <v>#DIV/0!</v>
      </c>
      <c r="CX58" s="764" t="e">
        <f t="shared" si="85"/>
        <v>#DIV/0!</v>
      </c>
      <c r="CY58" s="764" t="e">
        <f t="shared" si="85"/>
        <v>#DIV/0!</v>
      </c>
      <c r="CZ58" s="764" t="e">
        <f t="shared" si="85"/>
        <v>#DIV/0!</v>
      </c>
      <c r="DA58" s="764" t="e">
        <f t="shared" si="85"/>
        <v>#DIV/0!</v>
      </c>
      <c r="DB58" s="680" t="e">
        <f t="shared" si="86"/>
        <v>#DIV/0!</v>
      </c>
      <c r="DC58" s="680" t="e">
        <f t="shared" si="86"/>
        <v>#DIV/0!</v>
      </c>
      <c r="DD58" s="680" t="e">
        <f t="shared" si="86"/>
        <v>#DIV/0!</v>
      </c>
      <c r="DE58" s="680" t="e">
        <f t="shared" si="86"/>
        <v>#DIV/0!</v>
      </c>
      <c r="DF58" s="680" t="e">
        <f t="shared" si="86"/>
        <v>#DIV/0!</v>
      </c>
      <c r="DG58" s="680" t="e">
        <f t="shared" si="86"/>
        <v>#DIV/0!</v>
      </c>
      <c r="DH58" s="766">
        <f>ROUND($J58*O58, 'Initial Information'!B61)</f>
        <v>0</v>
      </c>
      <c r="DI58" s="766">
        <f>ROUND($J58*T58, 'Initial Information'!C61)</f>
        <v>0</v>
      </c>
      <c r="DJ58" s="766">
        <f>ROUND($J58*Y58, 'Initial Information'!D61)</f>
        <v>0</v>
      </c>
      <c r="DK58" s="766">
        <f>ROUND($J58*AD58, 'Initial Information'!E61)</f>
        <v>0</v>
      </c>
      <c r="DL58" s="766">
        <f>ROUND($J58*AI58, 'Initial Information'!F61)</f>
        <v>0</v>
      </c>
      <c r="DM58" s="766">
        <f>ROUND($J58*AN58, 'Initial Information'!G61)</f>
        <v>0</v>
      </c>
      <c r="DN58" s="127"/>
      <c r="DO58" s="127"/>
      <c r="DP58" s="127"/>
      <c r="DQ58" s="127"/>
      <c r="DR58" s="127"/>
      <c r="DS58" s="127"/>
      <c r="DT58" s="127"/>
      <c r="DU58" s="127"/>
      <c r="DV58" s="127"/>
      <c r="DW58" s="127"/>
      <c r="DX58" s="127"/>
      <c r="DY58" s="127"/>
      <c r="DZ58" s="127"/>
      <c r="EA58" s="127"/>
      <c r="EB58" s="127"/>
      <c r="EC58" s="127"/>
      <c r="ED58" s="127"/>
      <c r="EE58" s="127"/>
      <c r="EF58" s="127"/>
      <c r="EG58" s="127"/>
      <c r="EH58" s="127"/>
      <c r="EI58" s="127"/>
      <c r="EJ58" s="127"/>
      <c r="EK58" s="127"/>
      <c r="EL58" s="127"/>
      <c r="EM58" s="127"/>
      <c r="EN58" s="127"/>
    </row>
    <row r="59" spans="1:144" s="58" customFormat="1" ht="20.25" customHeight="1">
      <c r="A59" s="55" t="s">
        <v>181</v>
      </c>
      <c r="B59" s="56">
        <v>19</v>
      </c>
      <c r="C59" s="74">
        <v>0</v>
      </c>
      <c r="D59" s="86" t="s">
        <v>201</v>
      </c>
      <c r="E59" s="87" t="s">
        <v>181</v>
      </c>
      <c r="F59" s="88">
        <v>7.25</v>
      </c>
      <c r="G59" s="56" t="s">
        <v>181</v>
      </c>
      <c r="H59" s="102">
        <f>ROUND(F$59*173.3333,2)</f>
        <v>1256.67</v>
      </c>
      <c r="I59" s="56" t="s">
        <v>181</v>
      </c>
      <c r="J59" s="105">
        <v>1.2500000000000001E-2</v>
      </c>
      <c r="K59" s="56" t="s">
        <v>181</v>
      </c>
      <c r="L59" s="68" t="s">
        <v>181</v>
      </c>
      <c r="M59" s="74"/>
      <c r="N59" s="152" t="s">
        <v>181</v>
      </c>
      <c r="O59" s="400">
        <f t="shared" si="51"/>
        <v>0</v>
      </c>
      <c r="P59" s="69" t="s">
        <v>181</v>
      </c>
      <c r="Q59" s="152" t="s">
        <v>181</v>
      </c>
      <c r="R59" s="74"/>
      <c r="S59" s="152" t="s">
        <v>181</v>
      </c>
      <c r="T59" s="400">
        <f t="shared" si="52"/>
        <v>0</v>
      </c>
      <c r="U59" s="69" t="s">
        <v>181</v>
      </c>
      <c r="V59" s="152" t="s">
        <v>181</v>
      </c>
      <c r="W59" s="74"/>
      <c r="X59" s="152" t="s">
        <v>181</v>
      </c>
      <c r="Y59" s="400">
        <f t="shared" si="53"/>
        <v>0</v>
      </c>
      <c r="Z59" s="69" t="s">
        <v>181</v>
      </c>
      <c r="AA59" s="152" t="s">
        <v>181</v>
      </c>
      <c r="AB59" s="74"/>
      <c r="AC59" s="152" t="s">
        <v>181</v>
      </c>
      <c r="AD59" s="400">
        <f t="shared" si="54"/>
        <v>0</v>
      </c>
      <c r="AE59" s="69" t="s">
        <v>181</v>
      </c>
      <c r="AF59" s="152" t="s">
        <v>181</v>
      </c>
      <c r="AG59" s="74"/>
      <c r="AH59" s="152" t="s">
        <v>181</v>
      </c>
      <c r="AI59" s="400">
        <f t="shared" si="55"/>
        <v>0</v>
      </c>
      <c r="AJ59" s="69" t="s">
        <v>181</v>
      </c>
      <c r="AK59" s="152" t="s">
        <v>181</v>
      </c>
      <c r="AL59" s="74"/>
      <c r="AM59" s="152" t="s">
        <v>181</v>
      </c>
      <c r="AN59" s="400">
        <f t="shared" si="56"/>
        <v>0</v>
      </c>
      <c r="AO59" s="75" t="s">
        <v>181</v>
      </c>
      <c r="AP59" s="185" t="s">
        <v>181</v>
      </c>
      <c r="AQ59" s="52">
        <f t="shared" si="82"/>
        <v>0</v>
      </c>
      <c r="AR59" s="188" t="s">
        <v>181</v>
      </c>
      <c r="AS59" s="729"/>
      <c r="AT59" s="76">
        <v>1.03</v>
      </c>
      <c r="AU59" s="76">
        <f t="shared" si="87"/>
        <v>1.0609</v>
      </c>
      <c r="AV59" s="76">
        <f t="shared" si="87"/>
        <v>1.092727</v>
      </c>
      <c r="AW59" s="76">
        <f t="shared" si="87"/>
        <v>1.1255088100000001</v>
      </c>
      <c r="AX59" s="76">
        <f t="shared" si="87"/>
        <v>1.1592740743000001</v>
      </c>
      <c r="AY59" s="76">
        <f t="shared" si="87"/>
        <v>1.1940522965290001</v>
      </c>
      <c r="AZ59" s="51">
        <f t="shared" si="58"/>
        <v>0</v>
      </c>
      <c r="BA59" s="51">
        <f t="shared" si="59"/>
        <v>0</v>
      </c>
      <c r="BB59" s="51">
        <f t="shared" si="60"/>
        <v>0</v>
      </c>
      <c r="BC59" s="51">
        <f t="shared" si="61"/>
        <v>0</v>
      </c>
      <c r="BD59" s="51">
        <f t="shared" si="62"/>
        <v>0</v>
      </c>
      <c r="BE59" s="51">
        <f t="shared" si="63"/>
        <v>0</v>
      </c>
      <c r="BF59" s="127"/>
      <c r="BG59" s="127"/>
      <c r="BH59" s="127"/>
      <c r="BI59" s="127"/>
      <c r="BJ59" s="127"/>
      <c r="BK59" s="127"/>
      <c r="BL59" s="738">
        <f t="shared" si="64"/>
        <v>0</v>
      </c>
      <c r="BM59" s="738">
        <f t="shared" si="65"/>
        <v>0</v>
      </c>
      <c r="BN59" s="738">
        <f t="shared" si="66"/>
        <v>0</v>
      </c>
      <c r="BO59" s="738">
        <f t="shared" si="67"/>
        <v>0</v>
      </c>
      <c r="BP59" s="738">
        <f t="shared" si="68"/>
        <v>0</v>
      </c>
      <c r="BQ59" s="738">
        <f t="shared" si="69"/>
        <v>0</v>
      </c>
      <c r="BR59" s="741">
        <f t="shared" si="83"/>
        <v>1294.3699999999999</v>
      </c>
      <c r="BS59" s="741">
        <f t="shared" si="83"/>
        <v>1333.2</v>
      </c>
      <c r="BT59" s="741">
        <f t="shared" si="83"/>
        <v>1373.2</v>
      </c>
      <c r="BU59" s="741">
        <f t="shared" si="83"/>
        <v>1414.39</v>
      </c>
      <c r="BV59" s="741">
        <f t="shared" si="83"/>
        <v>1456.82</v>
      </c>
      <c r="BW59" s="741">
        <f t="shared" si="83"/>
        <v>1500.53</v>
      </c>
      <c r="BX59" s="744"/>
      <c r="BY59" s="744"/>
      <c r="BZ59" s="744"/>
      <c r="CA59" s="744"/>
      <c r="CB59" s="744"/>
      <c r="CC59" s="744"/>
      <c r="CD59" s="740">
        <f t="shared" si="88"/>
        <v>15532.439999999999</v>
      </c>
      <c r="CE59" s="740">
        <f t="shared" si="88"/>
        <v>15998.400000000001</v>
      </c>
      <c r="CF59" s="740">
        <f t="shared" si="88"/>
        <v>16478.400000000001</v>
      </c>
      <c r="CG59" s="740">
        <f t="shared" si="88"/>
        <v>16972.68</v>
      </c>
      <c r="CH59" s="740">
        <f t="shared" si="88"/>
        <v>17481.84</v>
      </c>
      <c r="CI59" s="740">
        <f t="shared" si="88"/>
        <v>18006.36</v>
      </c>
      <c r="CJ59" s="746" t="s">
        <v>1208</v>
      </c>
      <c r="CK59" s="746" t="s">
        <v>1208</v>
      </c>
      <c r="CL59" s="746" t="s">
        <v>1208</v>
      </c>
      <c r="CM59" s="746" t="s">
        <v>1208</v>
      </c>
      <c r="CN59" s="746" t="s">
        <v>1208</v>
      </c>
      <c r="CO59" s="746" t="s">
        <v>1208</v>
      </c>
      <c r="CP59" s="677" t="e">
        <f t="shared" si="74"/>
        <v>#DIV/0!</v>
      </c>
      <c r="CQ59" s="677" t="e">
        <f t="shared" si="75"/>
        <v>#DIV/0!</v>
      </c>
      <c r="CR59" s="677" t="e">
        <f t="shared" si="76"/>
        <v>#DIV/0!</v>
      </c>
      <c r="CS59" s="677" t="e">
        <f t="shared" si="77"/>
        <v>#DIV/0!</v>
      </c>
      <c r="CT59" s="677" t="e">
        <f t="shared" si="78"/>
        <v>#DIV/0!</v>
      </c>
      <c r="CU59" s="677" t="e">
        <f t="shared" si="79"/>
        <v>#DIV/0!</v>
      </c>
      <c r="CV59" s="764" t="e">
        <f t="shared" si="85"/>
        <v>#DIV/0!</v>
      </c>
      <c r="CW59" s="764" t="e">
        <f t="shared" si="85"/>
        <v>#DIV/0!</v>
      </c>
      <c r="CX59" s="764" t="e">
        <f t="shared" si="85"/>
        <v>#DIV/0!</v>
      </c>
      <c r="CY59" s="764" t="e">
        <f t="shared" si="85"/>
        <v>#DIV/0!</v>
      </c>
      <c r="CZ59" s="764" t="e">
        <f t="shared" si="85"/>
        <v>#DIV/0!</v>
      </c>
      <c r="DA59" s="764" t="e">
        <f t="shared" si="85"/>
        <v>#DIV/0!</v>
      </c>
      <c r="DB59" s="680" t="e">
        <f t="shared" si="86"/>
        <v>#DIV/0!</v>
      </c>
      <c r="DC59" s="680" t="e">
        <f t="shared" si="86"/>
        <v>#DIV/0!</v>
      </c>
      <c r="DD59" s="680" t="e">
        <f t="shared" si="86"/>
        <v>#DIV/0!</v>
      </c>
      <c r="DE59" s="680" t="e">
        <f t="shared" si="86"/>
        <v>#DIV/0!</v>
      </c>
      <c r="DF59" s="680" t="e">
        <f t="shared" si="86"/>
        <v>#DIV/0!</v>
      </c>
      <c r="DG59" s="680" t="e">
        <f t="shared" si="86"/>
        <v>#DIV/0!</v>
      </c>
      <c r="DH59" s="766">
        <f>ROUND($J59*O59, 'Initial Information'!B62)</f>
        <v>0</v>
      </c>
      <c r="DI59" s="766">
        <f>ROUND($J59*T59, 'Initial Information'!C62)</f>
        <v>0</v>
      </c>
      <c r="DJ59" s="766">
        <f>ROUND($J59*Y59, 'Initial Information'!D62)</f>
        <v>0</v>
      </c>
      <c r="DK59" s="766">
        <f>ROUND($J59*AD59, 'Initial Information'!E62)</f>
        <v>0</v>
      </c>
      <c r="DL59" s="766">
        <f>ROUND($J59*AI59, 'Initial Information'!F62)</f>
        <v>0</v>
      </c>
      <c r="DM59" s="766">
        <f>ROUND($J59*AN59, 'Initial Information'!G62)</f>
        <v>0</v>
      </c>
      <c r="DN59" s="127"/>
      <c r="DO59" s="127"/>
      <c r="DP59" s="127"/>
      <c r="DQ59" s="127"/>
      <c r="DR59" s="127"/>
      <c r="DS59" s="127"/>
      <c r="DT59" s="127"/>
      <c r="DU59" s="127"/>
      <c r="DV59" s="127"/>
      <c r="DW59" s="127"/>
      <c r="DX59" s="127"/>
      <c r="DY59" s="127"/>
      <c r="DZ59" s="127"/>
      <c r="EA59" s="127"/>
      <c r="EB59" s="127"/>
      <c r="EC59" s="127"/>
      <c r="ED59" s="127"/>
      <c r="EE59" s="127"/>
      <c r="EF59" s="127"/>
      <c r="EG59" s="127"/>
      <c r="EH59" s="127"/>
      <c r="EI59" s="127"/>
      <c r="EJ59" s="127"/>
      <c r="EK59" s="127"/>
      <c r="EL59" s="127"/>
      <c r="EM59" s="127"/>
      <c r="EN59" s="127"/>
    </row>
    <row r="60" spans="1:144" s="58" customFormat="1" ht="20.25" customHeight="1">
      <c r="A60" s="55" t="s">
        <v>181</v>
      </c>
      <c r="B60" s="56">
        <v>20</v>
      </c>
      <c r="C60" s="74">
        <v>0</v>
      </c>
      <c r="D60" s="86" t="s">
        <v>201</v>
      </c>
      <c r="E60" s="87" t="s">
        <v>181</v>
      </c>
      <c r="F60" s="88">
        <v>7.25</v>
      </c>
      <c r="G60" s="56" t="s">
        <v>181</v>
      </c>
      <c r="H60" s="102">
        <f>ROUND(F$60*173.3333,2)</f>
        <v>1256.67</v>
      </c>
      <c r="I60" s="56" t="s">
        <v>181</v>
      </c>
      <c r="J60" s="105">
        <v>1.2500000000000001E-2</v>
      </c>
      <c r="K60" s="56" t="s">
        <v>181</v>
      </c>
      <c r="L60" s="68" t="s">
        <v>181</v>
      </c>
      <c r="M60" s="74"/>
      <c r="N60" s="152" t="s">
        <v>181</v>
      </c>
      <c r="O60" s="400">
        <f t="shared" si="51"/>
        <v>0</v>
      </c>
      <c r="P60" s="69" t="s">
        <v>181</v>
      </c>
      <c r="Q60" s="152" t="s">
        <v>181</v>
      </c>
      <c r="R60" s="74"/>
      <c r="S60" s="152" t="s">
        <v>181</v>
      </c>
      <c r="T60" s="400">
        <f t="shared" si="52"/>
        <v>0</v>
      </c>
      <c r="U60" s="69" t="s">
        <v>181</v>
      </c>
      <c r="V60" s="152" t="s">
        <v>181</v>
      </c>
      <c r="W60" s="74"/>
      <c r="X60" s="152" t="s">
        <v>181</v>
      </c>
      <c r="Y60" s="400">
        <f t="shared" si="53"/>
        <v>0</v>
      </c>
      <c r="Z60" s="69" t="s">
        <v>181</v>
      </c>
      <c r="AA60" s="152" t="s">
        <v>181</v>
      </c>
      <c r="AB60" s="74"/>
      <c r="AC60" s="152" t="s">
        <v>181</v>
      </c>
      <c r="AD60" s="400">
        <f t="shared" si="54"/>
        <v>0</v>
      </c>
      <c r="AE60" s="69" t="s">
        <v>181</v>
      </c>
      <c r="AF60" s="152" t="s">
        <v>181</v>
      </c>
      <c r="AG60" s="74"/>
      <c r="AH60" s="152" t="s">
        <v>181</v>
      </c>
      <c r="AI60" s="400">
        <f t="shared" si="55"/>
        <v>0</v>
      </c>
      <c r="AJ60" s="69" t="s">
        <v>181</v>
      </c>
      <c r="AK60" s="152" t="s">
        <v>181</v>
      </c>
      <c r="AL60" s="74"/>
      <c r="AM60" s="152" t="s">
        <v>181</v>
      </c>
      <c r="AN60" s="400">
        <f t="shared" si="56"/>
        <v>0</v>
      </c>
      <c r="AO60" s="75" t="s">
        <v>181</v>
      </c>
      <c r="AP60" s="185" t="s">
        <v>181</v>
      </c>
      <c r="AQ60" s="52">
        <f t="shared" si="82"/>
        <v>0</v>
      </c>
      <c r="AR60" s="188" t="s">
        <v>181</v>
      </c>
      <c r="AS60" s="729"/>
      <c r="AT60" s="76">
        <v>1.03</v>
      </c>
      <c r="AU60" s="76">
        <f t="shared" si="87"/>
        <v>1.0609</v>
      </c>
      <c r="AV60" s="76">
        <f t="shared" si="87"/>
        <v>1.092727</v>
      </c>
      <c r="AW60" s="76">
        <f t="shared" si="87"/>
        <v>1.1255088100000001</v>
      </c>
      <c r="AX60" s="76">
        <f t="shared" si="87"/>
        <v>1.1592740743000001</v>
      </c>
      <c r="AY60" s="76">
        <f t="shared" si="87"/>
        <v>1.1940522965290001</v>
      </c>
      <c r="AZ60" s="51">
        <f t="shared" si="58"/>
        <v>0</v>
      </c>
      <c r="BA60" s="51">
        <f t="shared" si="59"/>
        <v>0</v>
      </c>
      <c r="BB60" s="51">
        <f t="shared" si="60"/>
        <v>0</v>
      </c>
      <c r="BC60" s="51">
        <f t="shared" si="61"/>
        <v>0</v>
      </c>
      <c r="BD60" s="51">
        <f t="shared" si="62"/>
        <v>0</v>
      </c>
      <c r="BE60" s="51">
        <f t="shared" si="63"/>
        <v>0</v>
      </c>
      <c r="BF60" s="127"/>
      <c r="BG60" s="127"/>
      <c r="BH60" s="127"/>
      <c r="BI60" s="127"/>
      <c r="BJ60" s="127"/>
      <c r="BK60" s="127"/>
      <c r="BL60" s="738">
        <f t="shared" si="64"/>
        <v>0</v>
      </c>
      <c r="BM60" s="738">
        <f t="shared" si="65"/>
        <v>0</v>
      </c>
      <c r="BN60" s="738">
        <f t="shared" si="66"/>
        <v>0</v>
      </c>
      <c r="BO60" s="738">
        <f t="shared" si="67"/>
        <v>0</v>
      </c>
      <c r="BP60" s="738">
        <f t="shared" si="68"/>
        <v>0</v>
      </c>
      <c r="BQ60" s="738">
        <f t="shared" si="69"/>
        <v>0</v>
      </c>
      <c r="BR60" s="741">
        <f t="shared" si="83"/>
        <v>1294.3699999999999</v>
      </c>
      <c r="BS60" s="741">
        <f t="shared" si="83"/>
        <v>1333.2</v>
      </c>
      <c r="BT60" s="741">
        <f t="shared" si="83"/>
        <v>1373.2</v>
      </c>
      <c r="BU60" s="741">
        <f t="shared" si="83"/>
        <v>1414.39</v>
      </c>
      <c r="BV60" s="741">
        <f t="shared" si="83"/>
        <v>1456.82</v>
      </c>
      <c r="BW60" s="741">
        <f t="shared" si="83"/>
        <v>1500.53</v>
      </c>
      <c r="BX60" s="744"/>
      <c r="BY60" s="744"/>
      <c r="BZ60" s="744"/>
      <c r="CA60" s="744"/>
      <c r="CB60" s="744"/>
      <c r="CC60" s="744"/>
      <c r="CD60" s="740">
        <f t="shared" si="88"/>
        <v>15532.439999999999</v>
      </c>
      <c r="CE60" s="740">
        <f t="shared" si="88"/>
        <v>15998.400000000001</v>
      </c>
      <c r="CF60" s="740">
        <f t="shared" si="88"/>
        <v>16478.400000000001</v>
      </c>
      <c r="CG60" s="740">
        <f t="shared" si="88"/>
        <v>16972.68</v>
      </c>
      <c r="CH60" s="740">
        <f t="shared" si="88"/>
        <v>17481.84</v>
      </c>
      <c r="CI60" s="740">
        <f t="shared" si="88"/>
        <v>18006.36</v>
      </c>
      <c r="CJ60" s="746" t="s">
        <v>1208</v>
      </c>
      <c r="CK60" s="746" t="s">
        <v>1208</v>
      </c>
      <c r="CL60" s="746" t="s">
        <v>1208</v>
      </c>
      <c r="CM60" s="746" t="s">
        <v>1208</v>
      </c>
      <c r="CN60" s="746" t="s">
        <v>1208</v>
      </c>
      <c r="CO60" s="746" t="s">
        <v>1208</v>
      </c>
      <c r="CP60" s="677" t="e">
        <f t="shared" si="74"/>
        <v>#DIV/0!</v>
      </c>
      <c r="CQ60" s="677" t="e">
        <f t="shared" si="75"/>
        <v>#DIV/0!</v>
      </c>
      <c r="CR60" s="677" t="e">
        <f t="shared" si="76"/>
        <v>#DIV/0!</v>
      </c>
      <c r="CS60" s="677" t="e">
        <f t="shared" si="77"/>
        <v>#DIV/0!</v>
      </c>
      <c r="CT60" s="677" t="e">
        <f t="shared" si="78"/>
        <v>#DIV/0!</v>
      </c>
      <c r="CU60" s="677" t="e">
        <f t="shared" si="79"/>
        <v>#DIV/0!</v>
      </c>
      <c r="CV60" s="764" t="e">
        <f t="shared" si="85"/>
        <v>#DIV/0!</v>
      </c>
      <c r="CW60" s="764" t="e">
        <f t="shared" si="85"/>
        <v>#DIV/0!</v>
      </c>
      <c r="CX60" s="764" t="e">
        <f t="shared" si="85"/>
        <v>#DIV/0!</v>
      </c>
      <c r="CY60" s="764" t="e">
        <f t="shared" si="85"/>
        <v>#DIV/0!</v>
      </c>
      <c r="CZ60" s="764" t="e">
        <f t="shared" si="85"/>
        <v>#DIV/0!</v>
      </c>
      <c r="DA60" s="764" t="e">
        <f t="shared" si="85"/>
        <v>#DIV/0!</v>
      </c>
      <c r="DB60" s="680" t="e">
        <f t="shared" si="86"/>
        <v>#DIV/0!</v>
      </c>
      <c r="DC60" s="680" t="e">
        <f t="shared" si="86"/>
        <v>#DIV/0!</v>
      </c>
      <c r="DD60" s="680" t="e">
        <f t="shared" si="86"/>
        <v>#DIV/0!</v>
      </c>
      <c r="DE60" s="680" t="e">
        <f t="shared" si="86"/>
        <v>#DIV/0!</v>
      </c>
      <c r="DF60" s="680" t="e">
        <f t="shared" si="86"/>
        <v>#DIV/0!</v>
      </c>
      <c r="DG60" s="680" t="e">
        <f t="shared" si="86"/>
        <v>#DIV/0!</v>
      </c>
      <c r="DH60" s="766">
        <f>ROUND($J60*O60, 'Initial Information'!B63)</f>
        <v>0</v>
      </c>
      <c r="DI60" s="766">
        <f>ROUND($J60*T60, 'Initial Information'!C63)</f>
        <v>0</v>
      </c>
      <c r="DJ60" s="766">
        <f>ROUND($J60*Y60, 'Initial Information'!D63)</f>
        <v>0</v>
      </c>
      <c r="DK60" s="766">
        <f>ROUND($J60*AD60, 'Initial Information'!E63)</f>
        <v>0</v>
      </c>
      <c r="DL60" s="766">
        <f>ROUND($J60*AI60, 'Initial Information'!F63)</f>
        <v>0</v>
      </c>
      <c r="DM60" s="766">
        <f>ROUND($J60*AN60, 'Initial Information'!G63)</f>
        <v>0</v>
      </c>
      <c r="DN60" s="127"/>
      <c r="DO60" s="127"/>
      <c r="DP60" s="127"/>
      <c r="DQ60" s="127"/>
      <c r="DR60" s="127"/>
      <c r="DS60" s="127"/>
      <c r="DT60" s="127"/>
      <c r="DU60" s="127"/>
      <c r="DV60" s="127"/>
      <c r="DW60" s="127"/>
      <c r="DX60" s="127"/>
      <c r="DY60" s="127"/>
      <c r="DZ60" s="127"/>
      <c r="EA60" s="127"/>
      <c r="EB60" s="127"/>
      <c r="EC60" s="127"/>
      <c r="ED60" s="127"/>
      <c r="EE60" s="127"/>
      <c r="EF60" s="127"/>
      <c r="EG60" s="127"/>
      <c r="EH60" s="127"/>
      <c r="EI60" s="127"/>
      <c r="EJ60" s="127"/>
      <c r="EK60" s="127"/>
      <c r="EL60" s="127"/>
      <c r="EM60" s="127"/>
      <c r="EN60" s="127"/>
    </row>
    <row r="61" spans="1:144" s="58" customFormat="1" ht="9.9499999999999993" customHeight="1" thickBot="1">
      <c r="A61" s="55" t="s">
        <v>181</v>
      </c>
      <c r="B61" s="56" t="s">
        <v>181</v>
      </c>
      <c r="C61" s="56" t="s">
        <v>181</v>
      </c>
      <c r="D61" s="56" t="s">
        <v>181</v>
      </c>
      <c r="E61" s="56" t="s">
        <v>181</v>
      </c>
      <c r="F61" s="56" t="s">
        <v>181</v>
      </c>
      <c r="G61" s="56" t="s">
        <v>181</v>
      </c>
      <c r="H61" s="56" t="s">
        <v>181</v>
      </c>
      <c r="I61" s="56" t="s">
        <v>181</v>
      </c>
      <c r="J61" s="56" t="s">
        <v>181</v>
      </c>
      <c r="K61" s="56" t="s">
        <v>181</v>
      </c>
      <c r="L61" s="68" t="s">
        <v>181</v>
      </c>
      <c r="M61" s="152" t="s">
        <v>181</v>
      </c>
      <c r="N61" s="152" t="s">
        <v>181</v>
      </c>
      <c r="O61" s="401" t="s">
        <v>181</v>
      </c>
      <c r="P61" s="69" t="s">
        <v>181</v>
      </c>
      <c r="Q61" s="152" t="s">
        <v>181</v>
      </c>
      <c r="R61" s="152" t="s">
        <v>181</v>
      </c>
      <c r="S61" s="152" t="s">
        <v>181</v>
      </c>
      <c r="T61" s="401" t="s">
        <v>181</v>
      </c>
      <c r="U61" s="69" t="s">
        <v>181</v>
      </c>
      <c r="V61" s="152" t="s">
        <v>181</v>
      </c>
      <c r="W61" s="152" t="s">
        <v>181</v>
      </c>
      <c r="X61" s="152" t="s">
        <v>181</v>
      </c>
      <c r="Y61" s="401" t="s">
        <v>181</v>
      </c>
      <c r="Z61" s="69" t="s">
        <v>181</v>
      </c>
      <c r="AA61" s="152" t="s">
        <v>181</v>
      </c>
      <c r="AB61" s="152" t="s">
        <v>181</v>
      </c>
      <c r="AC61" s="152" t="s">
        <v>181</v>
      </c>
      <c r="AD61" s="401" t="s">
        <v>181</v>
      </c>
      <c r="AE61" s="69" t="s">
        <v>181</v>
      </c>
      <c r="AF61" s="152" t="s">
        <v>181</v>
      </c>
      <c r="AG61" s="152" t="s">
        <v>181</v>
      </c>
      <c r="AH61" s="152" t="s">
        <v>181</v>
      </c>
      <c r="AI61" s="401" t="s">
        <v>181</v>
      </c>
      <c r="AJ61" s="69" t="s">
        <v>181</v>
      </c>
      <c r="AK61" s="152" t="s">
        <v>181</v>
      </c>
      <c r="AL61" s="152" t="s">
        <v>181</v>
      </c>
      <c r="AM61" s="152" t="s">
        <v>181</v>
      </c>
      <c r="AN61" s="401" t="s">
        <v>181</v>
      </c>
      <c r="AO61" s="75" t="s">
        <v>181</v>
      </c>
      <c r="AP61" s="185" t="s">
        <v>181</v>
      </c>
      <c r="AQ61" s="185" t="s">
        <v>181</v>
      </c>
      <c r="AR61" s="188" t="s">
        <v>181</v>
      </c>
      <c r="AS61" s="729"/>
      <c r="AT61" s="132" t="s">
        <v>181</v>
      </c>
      <c r="AU61" s="132" t="s">
        <v>181</v>
      </c>
      <c r="AV61" s="132" t="s">
        <v>181</v>
      </c>
      <c r="AW61" s="132" t="s">
        <v>181</v>
      </c>
      <c r="AX61" s="132" t="s">
        <v>181</v>
      </c>
      <c r="AY61" s="132" t="s">
        <v>181</v>
      </c>
      <c r="AZ61" s="132" t="s">
        <v>181</v>
      </c>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c r="CL61" s="127"/>
      <c r="CM61" s="127"/>
      <c r="CN61" s="127"/>
      <c r="CO61" s="127"/>
      <c r="CP61" s="127"/>
      <c r="CQ61" s="127"/>
      <c r="CR61" s="127"/>
      <c r="CS61" s="127"/>
      <c r="CT61" s="127"/>
      <c r="CU61" s="127"/>
      <c r="CV61" s="132" t="s">
        <v>181</v>
      </c>
      <c r="CW61" s="127"/>
      <c r="CX61" s="127"/>
      <c r="CY61" s="127"/>
      <c r="CZ61" s="127"/>
      <c r="DA61" s="127"/>
      <c r="DB61" s="132" t="s">
        <v>181</v>
      </c>
      <c r="DC61" s="127"/>
      <c r="DD61" s="127"/>
      <c r="DE61" s="127"/>
      <c r="DF61" s="127"/>
      <c r="DG61" s="127"/>
      <c r="DH61" s="132" t="s">
        <v>181</v>
      </c>
      <c r="DI61" s="127"/>
      <c r="DJ61" s="127"/>
      <c r="DK61" s="127"/>
      <c r="DL61" s="127"/>
      <c r="DM61" s="127"/>
      <c r="DN61" s="127"/>
      <c r="DO61" s="127"/>
      <c r="DP61" s="127"/>
      <c r="DQ61" s="127"/>
      <c r="DR61" s="127"/>
      <c r="DS61" s="127"/>
      <c r="DT61" s="127"/>
      <c r="DU61" s="127"/>
      <c r="DV61" s="127"/>
      <c r="DW61" s="127"/>
      <c r="DX61" s="127"/>
      <c r="DY61" s="127"/>
      <c r="DZ61" s="127"/>
      <c r="EA61" s="127"/>
      <c r="EB61" s="127"/>
      <c r="EC61" s="127"/>
      <c r="ED61" s="127"/>
      <c r="EE61" s="127"/>
      <c r="EF61" s="127"/>
      <c r="EG61" s="127"/>
      <c r="EH61" s="127"/>
      <c r="EI61" s="127"/>
      <c r="EJ61" s="127"/>
      <c r="EK61" s="127"/>
      <c r="EL61" s="127"/>
      <c r="EM61" s="127"/>
      <c r="EN61" s="127"/>
    </row>
    <row r="62" spans="1:144" s="58" customFormat="1" ht="20.25" customHeight="1" thickBot="1">
      <c r="A62" s="55" t="s">
        <v>181</v>
      </c>
      <c r="B62" s="56" t="s">
        <v>181</v>
      </c>
      <c r="C62" s="56" t="s">
        <v>202</v>
      </c>
      <c r="D62" s="56"/>
      <c r="E62" s="56"/>
      <c r="F62" s="56"/>
      <c r="G62" s="56" t="s">
        <v>181</v>
      </c>
      <c r="H62" s="56" t="s">
        <v>181</v>
      </c>
      <c r="I62" s="56" t="s">
        <v>181</v>
      </c>
      <c r="J62" s="56" t="s">
        <v>181</v>
      </c>
      <c r="K62" s="56" t="s">
        <v>181</v>
      </c>
      <c r="L62" s="68" t="s">
        <v>181</v>
      </c>
      <c r="M62" s="152" t="s">
        <v>181</v>
      </c>
      <c r="N62" s="152" t="s">
        <v>181</v>
      </c>
      <c r="O62" s="402">
        <f>SUM(O41:O60)</f>
        <v>0</v>
      </c>
      <c r="P62" s="69" t="s">
        <v>181</v>
      </c>
      <c r="Q62" s="152" t="s">
        <v>181</v>
      </c>
      <c r="R62" s="152" t="s">
        <v>181</v>
      </c>
      <c r="S62" s="152" t="s">
        <v>181</v>
      </c>
      <c r="T62" s="402">
        <f>SUM(T41:T60)</f>
        <v>0</v>
      </c>
      <c r="U62" s="69" t="s">
        <v>181</v>
      </c>
      <c r="V62" s="152" t="s">
        <v>181</v>
      </c>
      <c r="W62" s="152" t="s">
        <v>181</v>
      </c>
      <c r="X62" s="152" t="s">
        <v>181</v>
      </c>
      <c r="Y62" s="402">
        <f>SUM(Y41:Y60)</f>
        <v>0</v>
      </c>
      <c r="Z62" s="69" t="s">
        <v>181</v>
      </c>
      <c r="AA62" s="152" t="s">
        <v>181</v>
      </c>
      <c r="AB62" s="152" t="s">
        <v>181</v>
      </c>
      <c r="AC62" s="152" t="s">
        <v>181</v>
      </c>
      <c r="AD62" s="402">
        <f>SUM(AD41:AD60)</f>
        <v>0</v>
      </c>
      <c r="AE62" s="69" t="s">
        <v>181</v>
      </c>
      <c r="AF62" s="152" t="s">
        <v>181</v>
      </c>
      <c r="AG62" s="152" t="s">
        <v>181</v>
      </c>
      <c r="AH62" s="152" t="s">
        <v>181</v>
      </c>
      <c r="AI62" s="402">
        <f>SUM(AI41:AI60)</f>
        <v>0</v>
      </c>
      <c r="AJ62" s="69" t="s">
        <v>181</v>
      </c>
      <c r="AK62" s="152" t="s">
        <v>181</v>
      </c>
      <c r="AL62" s="152" t="s">
        <v>181</v>
      </c>
      <c r="AM62" s="152" t="s">
        <v>181</v>
      </c>
      <c r="AN62" s="402">
        <f>SUM(AN41:AN60)</f>
        <v>0</v>
      </c>
      <c r="AO62" s="75" t="s">
        <v>181</v>
      </c>
      <c r="AP62" s="185" t="s">
        <v>181</v>
      </c>
      <c r="AQ62" s="193">
        <f>SUM(O62:AN62)</f>
        <v>0</v>
      </c>
      <c r="AR62" s="188" t="s">
        <v>181</v>
      </c>
      <c r="AS62" s="729"/>
      <c r="AT62" s="132" t="s">
        <v>181</v>
      </c>
      <c r="AU62" s="132" t="s">
        <v>181</v>
      </c>
      <c r="AV62" s="132" t="s">
        <v>181</v>
      </c>
      <c r="AW62" s="132" t="s">
        <v>181</v>
      </c>
      <c r="AX62" s="132" t="s">
        <v>181</v>
      </c>
      <c r="AY62" s="132" t="s">
        <v>181</v>
      </c>
      <c r="AZ62" s="132" t="s">
        <v>181</v>
      </c>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c r="CL62" s="127"/>
      <c r="CM62" s="127"/>
      <c r="CN62" s="127"/>
      <c r="CO62" s="127"/>
      <c r="CP62" s="127"/>
      <c r="CQ62" s="127"/>
      <c r="CR62" s="127"/>
      <c r="CS62" s="127"/>
      <c r="CT62" s="127"/>
      <c r="CU62" s="127"/>
      <c r="CV62" s="132" t="s">
        <v>181</v>
      </c>
      <c r="CW62" s="127"/>
      <c r="CX62" s="127"/>
      <c r="CY62" s="127"/>
      <c r="CZ62" s="127"/>
      <c r="DA62" s="127"/>
      <c r="DB62" s="132" t="s">
        <v>181</v>
      </c>
      <c r="DC62" s="127"/>
      <c r="DD62" s="127"/>
      <c r="DE62" s="127"/>
      <c r="DF62" s="127"/>
      <c r="DG62" s="127"/>
      <c r="DH62" s="132" t="s">
        <v>181</v>
      </c>
      <c r="DI62" s="127"/>
      <c r="DJ62" s="127"/>
      <c r="DK62" s="127"/>
      <c r="DL62" s="127"/>
      <c r="DM62" s="127"/>
      <c r="DN62" s="127"/>
      <c r="DO62" s="127"/>
      <c r="DP62" s="127"/>
      <c r="DQ62" s="127"/>
      <c r="DR62" s="127"/>
      <c r="DS62" s="127"/>
      <c r="DT62" s="127"/>
      <c r="DU62" s="127"/>
      <c r="DV62" s="127"/>
      <c r="DW62" s="127"/>
      <c r="DX62" s="127"/>
      <c r="DY62" s="127"/>
      <c r="DZ62" s="127"/>
      <c r="EA62" s="127"/>
      <c r="EB62" s="127"/>
      <c r="EC62" s="127"/>
      <c r="ED62" s="127"/>
      <c r="EE62" s="127"/>
      <c r="EF62" s="127"/>
      <c r="EG62" s="127"/>
      <c r="EH62" s="127"/>
      <c r="EI62" s="127"/>
      <c r="EJ62" s="127"/>
      <c r="EK62" s="127"/>
      <c r="EL62" s="127"/>
      <c r="EM62" s="127"/>
      <c r="EN62" s="127"/>
    </row>
    <row r="63" spans="1:144" s="58" customFormat="1" ht="9.9499999999999993" customHeight="1" thickBot="1">
      <c r="A63" s="55" t="s">
        <v>181</v>
      </c>
      <c r="B63" s="56" t="s">
        <v>181</v>
      </c>
      <c r="C63" s="56" t="s">
        <v>181</v>
      </c>
      <c r="D63" s="56" t="s">
        <v>181</v>
      </c>
      <c r="E63" s="56" t="s">
        <v>181</v>
      </c>
      <c r="F63" s="56" t="s">
        <v>181</v>
      </c>
      <c r="G63" s="56" t="s">
        <v>181</v>
      </c>
      <c r="H63" s="56" t="s">
        <v>181</v>
      </c>
      <c r="I63" s="56" t="s">
        <v>181</v>
      </c>
      <c r="J63" s="56" t="s">
        <v>181</v>
      </c>
      <c r="K63" s="56" t="s">
        <v>181</v>
      </c>
      <c r="L63" s="68" t="s">
        <v>181</v>
      </c>
      <c r="M63" s="152" t="s">
        <v>181</v>
      </c>
      <c r="N63" s="152" t="s">
        <v>181</v>
      </c>
      <c r="O63" s="401" t="s">
        <v>181</v>
      </c>
      <c r="P63" s="69" t="s">
        <v>181</v>
      </c>
      <c r="Q63" s="152" t="s">
        <v>181</v>
      </c>
      <c r="R63" s="152" t="s">
        <v>181</v>
      </c>
      <c r="S63" s="152" t="s">
        <v>181</v>
      </c>
      <c r="T63" s="401" t="s">
        <v>181</v>
      </c>
      <c r="U63" s="69" t="s">
        <v>181</v>
      </c>
      <c r="V63" s="152" t="s">
        <v>181</v>
      </c>
      <c r="W63" s="152" t="s">
        <v>181</v>
      </c>
      <c r="X63" s="152" t="s">
        <v>181</v>
      </c>
      <c r="Y63" s="401" t="s">
        <v>181</v>
      </c>
      <c r="Z63" s="69" t="s">
        <v>181</v>
      </c>
      <c r="AA63" s="152" t="s">
        <v>181</v>
      </c>
      <c r="AB63" s="152" t="s">
        <v>181</v>
      </c>
      <c r="AC63" s="152" t="s">
        <v>181</v>
      </c>
      <c r="AD63" s="401" t="s">
        <v>181</v>
      </c>
      <c r="AE63" s="69" t="s">
        <v>181</v>
      </c>
      <c r="AF63" s="152" t="s">
        <v>181</v>
      </c>
      <c r="AG63" s="152" t="s">
        <v>181</v>
      </c>
      <c r="AH63" s="152" t="s">
        <v>181</v>
      </c>
      <c r="AI63" s="401" t="s">
        <v>181</v>
      </c>
      <c r="AJ63" s="69" t="s">
        <v>181</v>
      </c>
      <c r="AK63" s="152" t="s">
        <v>181</v>
      </c>
      <c r="AL63" s="152" t="s">
        <v>181</v>
      </c>
      <c r="AM63" s="152" t="s">
        <v>181</v>
      </c>
      <c r="AN63" s="401" t="s">
        <v>181</v>
      </c>
      <c r="AO63" s="75" t="s">
        <v>181</v>
      </c>
      <c r="AP63" s="185" t="s">
        <v>181</v>
      </c>
      <c r="AQ63" s="185" t="s">
        <v>181</v>
      </c>
      <c r="AR63" s="188" t="s">
        <v>181</v>
      </c>
      <c r="AS63" s="729"/>
      <c r="AT63" s="132" t="s">
        <v>181</v>
      </c>
      <c r="AU63" s="132" t="s">
        <v>181</v>
      </c>
      <c r="AV63" s="132" t="s">
        <v>181</v>
      </c>
      <c r="AW63" s="132" t="s">
        <v>181</v>
      </c>
      <c r="AX63" s="132" t="s">
        <v>181</v>
      </c>
      <c r="AY63" s="132" t="s">
        <v>181</v>
      </c>
      <c r="AZ63" s="132" t="s">
        <v>181</v>
      </c>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c r="CL63" s="127"/>
      <c r="CM63" s="127"/>
      <c r="CN63" s="127"/>
      <c r="CO63" s="127"/>
      <c r="CP63" s="127"/>
      <c r="CQ63" s="127"/>
      <c r="CR63" s="127"/>
      <c r="CS63" s="127"/>
      <c r="CT63" s="127"/>
      <c r="CU63" s="127"/>
      <c r="CV63" s="132" t="s">
        <v>181</v>
      </c>
      <c r="CW63" s="127"/>
      <c r="CX63" s="127"/>
      <c r="CY63" s="127"/>
      <c r="CZ63" s="127"/>
      <c r="DA63" s="127"/>
      <c r="DB63" s="132" t="s">
        <v>181</v>
      </c>
      <c r="DC63" s="127"/>
      <c r="DD63" s="127"/>
      <c r="DE63" s="127"/>
      <c r="DF63" s="127"/>
      <c r="DG63" s="127"/>
      <c r="DH63" s="132" t="s">
        <v>181</v>
      </c>
      <c r="DI63" s="127"/>
      <c r="DJ63" s="127"/>
      <c r="DK63" s="127"/>
      <c r="DL63" s="127"/>
      <c r="DM63" s="127"/>
      <c r="DN63" s="127"/>
      <c r="DO63" s="127"/>
      <c r="DP63" s="127"/>
      <c r="DQ63" s="127"/>
      <c r="DR63" s="127"/>
      <c r="DS63" s="127"/>
      <c r="DT63" s="127"/>
      <c r="DU63" s="127"/>
      <c r="DV63" s="127"/>
      <c r="DW63" s="127"/>
      <c r="DX63" s="127"/>
      <c r="DY63" s="127"/>
      <c r="DZ63" s="127"/>
      <c r="EA63" s="127"/>
      <c r="EB63" s="127"/>
      <c r="EC63" s="127"/>
      <c r="ED63" s="127"/>
      <c r="EE63" s="127"/>
      <c r="EF63" s="127"/>
      <c r="EG63" s="127"/>
      <c r="EH63" s="127"/>
      <c r="EI63" s="127"/>
      <c r="EJ63" s="127"/>
      <c r="EK63" s="127"/>
      <c r="EL63" s="127"/>
      <c r="EM63" s="127"/>
      <c r="EN63" s="127"/>
    </row>
    <row r="64" spans="1:144" s="58" customFormat="1" ht="20.25" customHeight="1" thickBot="1">
      <c r="A64" s="55" t="s">
        <v>181</v>
      </c>
      <c r="B64" s="56" t="s">
        <v>181</v>
      </c>
      <c r="C64" s="1347" t="s">
        <v>260</v>
      </c>
      <c r="D64" s="993"/>
      <c r="E64" s="993"/>
      <c r="F64" s="993"/>
      <c r="G64" s="993"/>
      <c r="H64" s="993"/>
      <c r="I64" s="993"/>
      <c r="J64" s="993"/>
      <c r="K64" s="56" t="s">
        <v>181</v>
      </c>
      <c r="L64" s="68" t="s">
        <v>181</v>
      </c>
      <c r="M64" s="152" t="s">
        <v>181</v>
      </c>
      <c r="N64" s="152" t="s">
        <v>181</v>
      </c>
      <c r="O64" s="404">
        <f>O62+O38</f>
        <v>0</v>
      </c>
      <c r="P64" s="69" t="s">
        <v>181</v>
      </c>
      <c r="Q64" s="152" t="s">
        <v>181</v>
      </c>
      <c r="R64" s="152" t="s">
        <v>181</v>
      </c>
      <c r="S64" s="152" t="s">
        <v>181</v>
      </c>
      <c r="T64" s="404">
        <f>T62+T38</f>
        <v>0</v>
      </c>
      <c r="U64" s="69" t="s">
        <v>181</v>
      </c>
      <c r="V64" s="152" t="s">
        <v>181</v>
      </c>
      <c r="W64" s="152" t="s">
        <v>181</v>
      </c>
      <c r="X64" s="152" t="s">
        <v>181</v>
      </c>
      <c r="Y64" s="404">
        <f>Y62+Y38</f>
        <v>0</v>
      </c>
      <c r="Z64" s="69" t="s">
        <v>181</v>
      </c>
      <c r="AA64" s="152" t="s">
        <v>181</v>
      </c>
      <c r="AB64" s="152" t="s">
        <v>181</v>
      </c>
      <c r="AC64" s="152" t="s">
        <v>181</v>
      </c>
      <c r="AD64" s="404">
        <f>AD62+AD38</f>
        <v>0</v>
      </c>
      <c r="AE64" s="69" t="s">
        <v>181</v>
      </c>
      <c r="AF64" s="152" t="s">
        <v>181</v>
      </c>
      <c r="AG64" s="152" t="s">
        <v>181</v>
      </c>
      <c r="AH64" s="152" t="s">
        <v>181</v>
      </c>
      <c r="AI64" s="404">
        <f>AI62+AI38</f>
        <v>0</v>
      </c>
      <c r="AJ64" s="69" t="s">
        <v>181</v>
      </c>
      <c r="AK64" s="152" t="s">
        <v>181</v>
      </c>
      <c r="AL64" s="152" t="s">
        <v>181</v>
      </c>
      <c r="AM64" s="152" t="s">
        <v>181</v>
      </c>
      <c r="AN64" s="404">
        <f>AN62+AN38</f>
        <v>0</v>
      </c>
      <c r="AO64" s="75" t="s">
        <v>181</v>
      </c>
      <c r="AP64" s="185" t="s">
        <v>181</v>
      </c>
      <c r="AQ64" s="190">
        <f>SUM(O64:AN64)</f>
        <v>0</v>
      </c>
      <c r="AR64" s="188" t="s">
        <v>181</v>
      </c>
      <c r="AS64" s="729"/>
      <c r="AT64" s="132" t="s">
        <v>181</v>
      </c>
      <c r="AU64" s="132" t="s">
        <v>181</v>
      </c>
      <c r="AV64" s="132" t="s">
        <v>181</v>
      </c>
      <c r="AW64" s="132" t="s">
        <v>181</v>
      </c>
      <c r="AX64" s="132" t="s">
        <v>181</v>
      </c>
      <c r="AY64" s="132" t="s">
        <v>181</v>
      </c>
      <c r="AZ64" s="132" t="s">
        <v>181</v>
      </c>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7"/>
      <c r="CN64" s="127"/>
      <c r="CO64" s="127"/>
      <c r="CP64" s="127"/>
      <c r="CQ64" s="127"/>
      <c r="CR64" s="127"/>
      <c r="CS64" s="127"/>
      <c r="CT64" s="127"/>
      <c r="CU64" s="127"/>
      <c r="CV64" s="132" t="s">
        <v>181</v>
      </c>
      <c r="CW64" s="127"/>
      <c r="CX64" s="127"/>
      <c r="CY64" s="127"/>
      <c r="CZ64" s="127"/>
      <c r="DA64" s="127"/>
      <c r="DB64" s="767"/>
      <c r="DC64" s="127"/>
      <c r="DD64" s="127"/>
      <c r="DE64" s="127"/>
      <c r="DF64" s="127"/>
      <c r="DG64" s="127"/>
      <c r="DH64" s="132" t="s">
        <v>181</v>
      </c>
      <c r="DI64" s="127"/>
      <c r="DJ64" s="127"/>
      <c r="DK64" s="127"/>
      <c r="DL64" s="127"/>
      <c r="DM64" s="127"/>
      <c r="DN64" s="127"/>
      <c r="DO64" s="127"/>
      <c r="DP64" s="127"/>
      <c r="DQ64" s="127"/>
      <c r="DR64" s="127"/>
      <c r="DS64" s="127"/>
      <c r="DT64" s="127"/>
      <c r="DU64" s="127"/>
      <c r="DV64" s="127"/>
      <c r="DW64" s="127"/>
      <c r="DX64" s="127"/>
      <c r="DY64" s="127"/>
      <c r="DZ64" s="127"/>
      <c r="EA64" s="127"/>
      <c r="EB64" s="127"/>
      <c r="EC64" s="127"/>
      <c r="ED64" s="127"/>
      <c r="EE64" s="127"/>
      <c r="EF64" s="127"/>
      <c r="EG64" s="127"/>
      <c r="EH64" s="127"/>
      <c r="EI64" s="127"/>
      <c r="EJ64" s="127"/>
      <c r="EK64" s="127"/>
      <c r="EL64" s="127"/>
      <c r="EM64" s="127"/>
      <c r="EN64" s="127"/>
    </row>
    <row r="65" spans="1:144" s="58" customFormat="1" ht="9.9499999999999993" customHeight="1" thickBot="1">
      <c r="A65" s="61" t="s">
        <v>181</v>
      </c>
      <c r="B65" s="62" t="s">
        <v>181</v>
      </c>
      <c r="C65" s="62" t="s">
        <v>181</v>
      </c>
      <c r="D65" s="62" t="s">
        <v>181</v>
      </c>
      <c r="E65" s="62" t="s">
        <v>181</v>
      </c>
      <c r="F65" s="62" t="s">
        <v>181</v>
      </c>
      <c r="G65" s="62" t="s">
        <v>181</v>
      </c>
      <c r="H65" s="62" t="s">
        <v>181</v>
      </c>
      <c r="I65" s="62" t="s">
        <v>181</v>
      </c>
      <c r="J65" s="62" t="s">
        <v>181</v>
      </c>
      <c r="K65" s="62" t="s">
        <v>181</v>
      </c>
      <c r="L65" s="79" t="s">
        <v>181</v>
      </c>
      <c r="M65" s="80" t="s">
        <v>181</v>
      </c>
      <c r="N65" s="80" t="s">
        <v>181</v>
      </c>
      <c r="O65" s="403" t="s">
        <v>181</v>
      </c>
      <c r="P65" s="82" t="s">
        <v>181</v>
      </c>
      <c r="Q65" s="80" t="s">
        <v>181</v>
      </c>
      <c r="R65" s="80" t="s">
        <v>181</v>
      </c>
      <c r="S65" s="80" t="s">
        <v>181</v>
      </c>
      <c r="T65" s="403" t="s">
        <v>181</v>
      </c>
      <c r="U65" s="82" t="s">
        <v>181</v>
      </c>
      <c r="V65" s="80" t="s">
        <v>181</v>
      </c>
      <c r="W65" s="80" t="s">
        <v>181</v>
      </c>
      <c r="X65" s="80" t="s">
        <v>181</v>
      </c>
      <c r="Y65" s="403" t="s">
        <v>181</v>
      </c>
      <c r="Z65" s="82" t="s">
        <v>181</v>
      </c>
      <c r="AA65" s="80" t="s">
        <v>181</v>
      </c>
      <c r="AB65" s="80" t="s">
        <v>181</v>
      </c>
      <c r="AC65" s="80" t="s">
        <v>181</v>
      </c>
      <c r="AD65" s="403" t="s">
        <v>181</v>
      </c>
      <c r="AE65" s="82" t="s">
        <v>181</v>
      </c>
      <c r="AF65" s="80" t="s">
        <v>181</v>
      </c>
      <c r="AG65" s="80" t="s">
        <v>181</v>
      </c>
      <c r="AH65" s="80" t="s">
        <v>181</v>
      </c>
      <c r="AI65" s="403" t="s">
        <v>181</v>
      </c>
      <c r="AJ65" s="82" t="s">
        <v>181</v>
      </c>
      <c r="AK65" s="80" t="s">
        <v>181</v>
      </c>
      <c r="AL65" s="80" t="s">
        <v>181</v>
      </c>
      <c r="AM65" s="80" t="s">
        <v>181</v>
      </c>
      <c r="AN65" s="403" t="s">
        <v>181</v>
      </c>
      <c r="AO65" s="83" t="s">
        <v>181</v>
      </c>
      <c r="AP65" s="186" t="s">
        <v>181</v>
      </c>
      <c r="AQ65" s="186" t="s">
        <v>181</v>
      </c>
      <c r="AR65" s="189" t="s">
        <v>181</v>
      </c>
      <c r="AS65" s="729"/>
      <c r="AT65" s="132" t="s">
        <v>181</v>
      </c>
      <c r="AU65" s="132" t="s">
        <v>181</v>
      </c>
      <c r="AV65" s="132" t="s">
        <v>181</v>
      </c>
      <c r="AW65" s="132" t="s">
        <v>181</v>
      </c>
      <c r="AX65" s="132" t="s">
        <v>181</v>
      </c>
      <c r="AY65" s="132" t="s">
        <v>181</v>
      </c>
      <c r="AZ65" s="132" t="s">
        <v>181</v>
      </c>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c r="CL65" s="127"/>
      <c r="CM65" s="127"/>
      <c r="CN65" s="127"/>
      <c r="CO65" s="127"/>
      <c r="CP65" s="127"/>
      <c r="CQ65" s="127"/>
      <c r="CR65" s="127"/>
      <c r="CS65" s="127"/>
      <c r="CT65" s="127"/>
      <c r="CU65" s="127"/>
      <c r="CV65" s="132" t="s">
        <v>181</v>
      </c>
      <c r="CW65" s="127"/>
      <c r="CX65" s="127"/>
      <c r="CY65" s="127"/>
      <c r="CZ65" s="127"/>
      <c r="DA65" s="127"/>
      <c r="DB65" s="132" t="s">
        <v>181</v>
      </c>
      <c r="DC65" s="127"/>
      <c r="DD65" s="127"/>
      <c r="DE65" s="127"/>
      <c r="DF65" s="127"/>
      <c r="DG65" s="127"/>
      <c r="DH65" s="132" t="s">
        <v>181</v>
      </c>
      <c r="DI65" s="127"/>
      <c r="DJ65" s="127"/>
      <c r="DK65" s="127"/>
      <c r="DL65" s="127"/>
      <c r="DM65" s="127"/>
      <c r="DN65" s="127"/>
      <c r="DO65" s="127"/>
      <c r="DP65" s="127"/>
      <c r="DQ65" s="127"/>
      <c r="DR65" s="127"/>
      <c r="DS65" s="127"/>
      <c r="DT65" s="127"/>
      <c r="DU65" s="127"/>
      <c r="DV65" s="127"/>
      <c r="DW65" s="127"/>
      <c r="DX65" s="127"/>
      <c r="DY65" s="127"/>
      <c r="DZ65" s="127"/>
      <c r="EA65" s="127"/>
      <c r="EB65" s="127"/>
      <c r="EC65" s="127"/>
      <c r="ED65" s="127"/>
      <c r="EE65" s="127"/>
      <c r="EF65" s="127"/>
      <c r="EG65" s="127"/>
      <c r="EH65" s="127"/>
      <c r="EI65" s="127"/>
      <c r="EJ65" s="127"/>
      <c r="EK65" s="127"/>
      <c r="EL65" s="127"/>
      <c r="EM65" s="127"/>
      <c r="EN65" s="127"/>
    </row>
    <row r="66" spans="1:144" s="58" customFormat="1" ht="9.9499999999999993" customHeight="1">
      <c r="A66" s="55" t="s">
        <v>181</v>
      </c>
      <c r="B66" s="84" t="s">
        <v>181</v>
      </c>
      <c r="C66" s="84" t="s">
        <v>181</v>
      </c>
      <c r="D66" s="84" t="s">
        <v>181</v>
      </c>
      <c r="E66" s="84" t="s">
        <v>181</v>
      </c>
      <c r="F66" s="84" t="s">
        <v>181</v>
      </c>
      <c r="G66" s="56" t="s">
        <v>181</v>
      </c>
      <c r="H66" s="56" t="s">
        <v>181</v>
      </c>
      <c r="I66" s="56" t="s">
        <v>181</v>
      </c>
      <c r="J66" s="56" t="s">
        <v>181</v>
      </c>
      <c r="K66" s="56" t="s">
        <v>181</v>
      </c>
      <c r="L66" s="68" t="s">
        <v>181</v>
      </c>
      <c r="M66" s="152" t="s">
        <v>181</v>
      </c>
      <c r="N66" s="152" t="s">
        <v>181</v>
      </c>
      <c r="O66" s="401" t="s">
        <v>181</v>
      </c>
      <c r="P66" s="152" t="s">
        <v>181</v>
      </c>
      <c r="Q66" s="68" t="s">
        <v>181</v>
      </c>
      <c r="R66" s="152" t="s">
        <v>181</v>
      </c>
      <c r="S66" s="152" t="s">
        <v>181</v>
      </c>
      <c r="T66" s="401" t="s">
        <v>181</v>
      </c>
      <c r="U66" s="152" t="s">
        <v>181</v>
      </c>
      <c r="V66" s="68" t="s">
        <v>181</v>
      </c>
      <c r="W66" s="152" t="s">
        <v>181</v>
      </c>
      <c r="X66" s="152" t="s">
        <v>181</v>
      </c>
      <c r="Y66" s="401" t="s">
        <v>181</v>
      </c>
      <c r="Z66" s="152" t="s">
        <v>181</v>
      </c>
      <c r="AA66" s="68" t="s">
        <v>181</v>
      </c>
      <c r="AB66" s="152" t="s">
        <v>181</v>
      </c>
      <c r="AC66" s="152" t="s">
        <v>181</v>
      </c>
      <c r="AD66" s="401" t="s">
        <v>181</v>
      </c>
      <c r="AE66" s="152" t="s">
        <v>181</v>
      </c>
      <c r="AF66" s="68" t="s">
        <v>181</v>
      </c>
      <c r="AG66" s="152" t="s">
        <v>181</v>
      </c>
      <c r="AH66" s="152" t="s">
        <v>181</v>
      </c>
      <c r="AI66" s="401" t="s">
        <v>181</v>
      </c>
      <c r="AJ66" s="152" t="s">
        <v>181</v>
      </c>
      <c r="AK66" s="68" t="s">
        <v>181</v>
      </c>
      <c r="AL66" s="152" t="s">
        <v>181</v>
      </c>
      <c r="AM66" s="152" t="s">
        <v>181</v>
      </c>
      <c r="AN66" s="401" t="s">
        <v>181</v>
      </c>
      <c r="AO66" s="85" t="s">
        <v>181</v>
      </c>
      <c r="AP66" s="187" t="s">
        <v>181</v>
      </c>
      <c r="AQ66" s="185" t="s">
        <v>181</v>
      </c>
      <c r="AR66" s="188" t="s">
        <v>181</v>
      </c>
      <c r="AS66" s="729"/>
      <c r="AT66" s="132" t="s">
        <v>181</v>
      </c>
      <c r="AU66" s="132" t="s">
        <v>181</v>
      </c>
      <c r="AV66" s="132" t="s">
        <v>181</v>
      </c>
      <c r="AW66" s="132" t="s">
        <v>181</v>
      </c>
      <c r="AX66" s="132" t="s">
        <v>181</v>
      </c>
      <c r="AY66" s="132" t="s">
        <v>181</v>
      </c>
      <c r="AZ66" s="132" t="s">
        <v>181</v>
      </c>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c r="CL66" s="127"/>
      <c r="CM66" s="127"/>
      <c r="CN66" s="127"/>
      <c r="CO66" s="127"/>
      <c r="CP66" s="127"/>
      <c r="CQ66" s="127"/>
      <c r="CR66" s="127"/>
      <c r="CS66" s="127"/>
      <c r="CT66" s="127"/>
      <c r="CU66" s="127"/>
      <c r="CV66" s="132" t="s">
        <v>181</v>
      </c>
      <c r="CW66" s="127"/>
      <c r="CX66" s="127"/>
      <c r="CY66" s="127"/>
      <c r="CZ66" s="127"/>
      <c r="DA66" s="127"/>
      <c r="DB66" s="132" t="s">
        <v>181</v>
      </c>
      <c r="DC66" s="127"/>
      <c r="DD66" s="127"/>
      <c r="DE66" s="127"/>
      <c r="DF66" s="127"/>
      <c r="DG66" s="127"/>
      <c r="DH66" s="132" t="s">
        <v>181</v>
      </c>
      <c r="DI66" s="127"/>
      <c r="DJ66" s="127"/>
      <c r="DK66" s="127"/>
      <c r="DL66" s="127"/>
      <c r="DM66" s="127"/>
      <c r="DN66" s="127"/>
      <c r="DO66" s="127"/>
      <c r="DP66" s="127"/>
      <c r="DQ66" s="127"/>
      <c r="DR66" s="127"/>
      <c r="DS66" s="127"/>
      <c r="DT66" s="127"/>
      <c r="DU66" s="127"/>
      <c r="DV66" s="127"/>
      <c r="DW66" s="127"/>
      <c r="DX66" s="127"/>
      <c r="DY66" s="127"/>
      <c r="DZ66" s="127"/>
      <c r="EA66" s="127"/>
      <c r="EB66" s="127"/>
      <c r="EC66" s="127"/>
      <c r="ED66" s="127"/>
      <c r="EE66" s="127"/>
      <c r="EF66" s="127"/>
      <c r="EG66" s="127"/>
      <c r="EH66" s="127"/>
      <c r="EI66" s="127"/>
      <c r="EJ66" s="127"/>
      <c r="EK66" s="127"/>
      <c r="EL66" s="127"/>
      <c r="EM66" s="127"/>
      <c r="EN66" s="127"/>
    </row>
    <row r="67" spans="1:144" s="58" customFormat="1" ht="20.100000000000001" customHeight="1">
      <c r="A67" s="55"/>
      <c r="B67" s="1347" t="s">
        <v>203</v>
      </c>
      <c r="C67" s="1347"/>
      <c r="D67" s="1347"/>
      <c r="E67" s="1347"/>
      <c r="F67" s="1347"/>
      <c r="G67" s="1348"/>
      <c r="H67" s="1348"/>
      <c r="I67" s="1348"/>
      <c r="J67" s="1348"/>
      <c r="K67" s="56" t="s">
        <v>181</v>
      </c>
      <c r="L67" s="68" t="s">
        <v>181</v>
      </c>
      <c r="M67" s="152" t="s">
        <v>181</v>
      </c>
      <c r="N67" s="152" t="s">
        <v>181</v>
      </c>
      <c r="O67" s="405" t="s">
        <v>181</v>
      </c>
      <c r="P67" s="72" t="s">
        <v>181</v>
      </c>
      <c r="Q67" s="152" t="s">
        <v>181</v>
      </c>
      <c r="R67" s="152" t="s">
        <v>181</v>
      </c>
      <c r="S67" s="152" t="s">
        <v>181</v>
      </c>
      <c r="T67" s="405" t="s">
        <v>181</v>
      </c>
      <c r="U67" s="72" t="s">
        <v>181</v>
      </c>
      <c r="V67" s="152" t="s">
        <v>181</v>
      </c>
      <c r="W67" s="152" t="s">
        <v>181</v>
      </c>
      <c r="X67" s="152" t="s">
        <v>181</v>
      </c>
      <c r="Y67" s="405" t="s">
        <v>181</v>
      </c>
      <c r="Z67" s="72" t="s">
        <v>181</v>
      </c>
      <c r="AA67" s="152" t="s">
        <v>181</v>
      </c>
      <c r="AB67" s="152" t="s">
        <v>181</v>
      </c>
      <c r="AC67" s="152" t="s">
        <v>181</v>
      </c>
      <c r="AD67" s="405" t="s">
        <v>181</v>
      </c>
      <c r="AE67" s="72" t="s">
        <v>181</v>
      </c>
      <c r="AF67" s="152" t="s">
        <v>181</v>
      </c>
      <c r="AG67" s="152" t="s">
        <v>181</v>
      </c>
      <c r="AH67" s="152" t="s">
        <v>181</v>
      </c>
      <c r="AI67" s="405" t="s">
        <v>181</v>
      </c>
      <c r="AJ67" s="72" t="s">
        <v>181</v>
      </c>
      <c r="AK67" s="152" t="s">
        <v>181</v>
      </c>
      <c r="AL67" s="152" t="s">
        <v>181</v>
      </c>
      <c r="AM67" s="152" t="s">
        <v>181</v>
      </c>
      <c r="AN67" s="405" t="s">
        <v>181</v>
      </c>
      <c r="AO67" s="89" t="s">
        <v>181</v>
      </c>
      <c r="AP67" s="192" t="s">
        <v>181</v>
      </c>
      <c r="AQ67" s="192" t="s">
        <v>181</v>
      </c>
      <c r="AR67" s="188" t="s">
        <v>181</v>
      </c>
      <c r="AS67" s="729"/>
      <c r="AT67" s="132" t="s">
        <v>181</v>
      </c>
      <c r="AU67" s="132" t="s">
        <v>181</v>
      </c>
      <c r="AV67" s="132" t="s">
        <v>181</v>
      </c>
      <c r="AW67" s="132" t="s">
        <v>181</v>
      </c>
      <c r="AX67" s="132" t="s">
        <v>181</v>
      </c>
      <c r="AY67" s="132" t="s">
        <v>181</v>
      </c>
      <c r="AZ67" s="132" t="s">
        <v>181</v>
      </c>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c r="CL67" s="127"/>
      <c r="CM67" s="127"/>
      <c r="CN67" s="127"/>
      <c r="CO67" s="127"/>
      <c r="CP67" s="127"/>
      <c r="CQ67" s="127"/>
      <c r="CR67" s="127"/>
      <c r="CS67" s="127"/>
      <c r="CT67" s="127"/>
      <c r="CU67" s="127"/>
      <c r="CV67" s="132" t="s">
        <v>181</v>
      </c>
      <c r="CW67" s="127"/>
      <c r="CX67" s="127"/>
      <c r="CY67" s="127"/>
      <c r="CZ67" s="127"/>
      <c r="DA67" s="127"/>
      <c r="DB67" s="132" t="s">
        <v>181</v>
      </c>
      <c r="DC67" s="127"/>
      <c r="DD67" s="127"/>
      <c r="DE67" s="127"/>
      <c r="DF67" s="127"/>
      <c r="DG67" s="127"/>
      <c r="DH67" s="132" t="s">
        <v>181</v>
      </c>
      <c r="DI67" s="127"/>
      <c r="DJ67" s="127"/>
      <c r="DK67" s="127"/>
      <c r="DL67" s="127"/>
      <c r="DM67" s="127"/>
      <c r="DN67" s="127"/>
      <c r="DO67" s="127"/>
      <c r="DP67" s="127"/>
      <c r="DQ67" s="127"/>
      <c r="DR67" s="127"/>
      <c r="DS67" s="127"/>
      <c r="DT67" s="127"/>
      <c r="DU67" s="127"/>
      <c r="DV67" s="127"/>
      <c r="DW67" s="127"/>
      <c r="DX67" s="127"/>
      <c r="DY67" s="127"/>
      <c r="DZ67" s="127"/>
      <c r="EA67" s="127"/>
      <c r="EB67" s="127"/>
      <c r="EC67" s="127"/>
      <c r="ED67" s="127"/>
      <c r="EE67" s="127"/>
      <c r="EF67" s="127"/>
      <c r="EG67" s="127"/>
      <c r="EH67" s="127"/>
      <c r="EI67" s="127"/>
      <c r="EJ67" s="127"/>
      <c r="EK67" s="127"/>
      <c r="EL67" s="127"/>
      <c r="EM67" s="127"/>
      <c r="EN67" s="127"/>
    </row>
    <row r="68" spans="1:144" s="58" customFormat="1" ht="20.25" customHeight="1">
      <c r="A68" s="55" t="s">
        <v>181</v>
      </c>
      <c r="B68" s="56">
        <v>1</v>
      </c>
      <c r="C68" s="1068" t="s">
        <v>43</v>
      </c>
      <c r="D68" s="966"/>
      <c r="E68" s="966"/>
      <c r="F68" s="966"/>
      <c r="G68" s="966"/>
      <c r="H68" s="966"/>
      <c r="I68" s="966"/>
      <c r="J68" s="966"/>
      <c r="K68" s="157" t="s">
        <v>181</v>
      </c>
      <c r="L68" s="90" t="s">
        <v>181</v>
      </c>
      <c r="M68" s="152" t="s">
        <v>181</v>
      </c>
      <c r="N68" s="152" t="s">
        <v>181</v>
      </c>
      <c r="O68" s="400">
        <f>ROUND((O27*$J27)+(O28*$J28)+(O29*$J29)+(O30*$J30)+(O31*$J31)+(O32*$J32)+(O33*$J33)+(O34*$J34)+(O35*$J35)+(O36*$J36),$AQ$257)</f>
        <v>0</v>
      </c>
      <c r="P68" s="69" t="s">
        <v>181</v>
      </c>
      <c r="Q68" s="158" t="s">
        <v>181</v>
      </c>
      <c r="R68" s="152" t="s">
        <v>181</v>
      </c>
      <c r="S68" s="152" t="s">
        <v>181</v>
      </c>
      <c r="T68" s="400">
        <f>ROUND((T27*$J27)+(T28*$J28)+(T29*$J29)+(T30*$J30)+(T31*$J31)+(T32*$J32)+(T33*$J33)+(T34*$J34)+(T35*$J35)+(T36*$J36),$AQ$257)</f>
        <v>0</v>
      </c>
      <c r="U68" s="69" t="s">
        <v>181</v>
      </c>
      <c r="V68" s="158" t="s">
        <v>181</v>
      </c>
      <c r="W68" s="152" t="s">
        <v>181</v>
      </c>
      <c r="X68" s="152" t="s">
        <v>181</v>
      </c>
      <c r="Y68" s="400">
        <f>ROUND((Y27*$J27)+(Y28*$J28)+(Y29*$J29)+(Y30*$J30)+(Y31*$J31)+(Y32*$J32)+(Y33*$J33)+(Y34*$J34)+(Y35*$J35)+(Y36*$J36),$AQ$257)</f>
        <v>0</v>
      </c>
      <c r="Z68" s="69" t="s">
        <v>181</v>
      </c>
      <c r="AA68" s="158" t="s">
        <v>181</v>
      </c>
      <c r="AB68" s="152" t="s">
        <v>181</v>
      </c>
      <c r="AC68" s="152" t="s">
        <v>181</v>
      </c>
      <c r="AD68" s="400">
        <f>ROUND((AD27*$J27)+(AD28*$J28)+(AD29*$J29)+(AD30*$J30)+(AD31*$J31)+(AD32*$J32)+(AD33*$J33)+(AD34*$J34)+(AD35*$J35)+(AD36*$J36),$AQ$257)</f>
        <v>0</v>
      </c>
      <c r="AE68" s="69" t="s">
        <v>181</v>
      </c>
      <c r="AF68" s="158" t="s">
        <v>181</v>
      </c>
      <c r="AG68" s="152" t="s">
        <v>181</v>
      </c>
      <c r="AH68" s="152" t="s">
        <v>181</v>
      </c>
      <c r="AI68" s="400">
        <f>ROUND((AI27*$J27)+(AI28*$J28)+(AI29*$J29)+(AI30*$J30)+(AI31*$J31)+(AI32*$J32)+(AI33*$J33)+(AI34*$J34)+(AI35*$J35)+(AI36*$J36),$AQ$257)</f>
        <v>0</v>
      </c>
      <c r="AJ68" s="69" t="s">
        <v>181</v>
      </c>
      <c r="AK68" s="158" t="s">
        <v>181</v>
      </c>
      <c r="AL68" s="152" t="s">
        <v>181</v>
      </c>
      <c r="AM68" s="152" t="s">
        <v>181</v>
      </c>
      <c r="AN68" s="400">
        <f>ROUND((AN27*$J27)+(AN28*$J28)+(AN29*$J29)+(AN30*$J30)+(AN31*$J31)+(AN32*$J32)+(AN33*$J33)+(AN34*$J34)+(AN35*$J35)+(AN36*$J36),$AQ$257)</f>
        <v>0</v>
      </c>
      <c r="AO68" s="75" t="s">
        <v>181</v>
      </c>
      <c r="AP68" s="185" t="s">
        <v>181</v>
      </c>
      <c r="AQ68" s="52">
        <f>SUM(O68+T68+Y68+AD68+AN68+AI68)</f>
        <v>0</v>
      </c>
      <c r="AR68" s="188" t="s">
        <v>181</v>
      </c>
      <c r="AS68" s="729"/>
      <c r="AT68" s="132" t="s">
        <v>181</v>
      </c>
      <c r="AU68" s="132" t="s">
        <v>181</v>
      </c>
      <c r="AV68" s="132" t="s">
        <v>181</v>
      </c>
      <c r="AW68" s="132" t="s">
        <v>181</v>
      </c>
      <c r="AX68" s="132" t="s">
        <v>181</v>
      </c>
      <c r="AY68" s="132" t="s">
        <v>181</v>
      </c>
      <c r="AZ68" s="132" t="s">
        <v>181</v>
      </c>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c r="CL68" s="127"/>
      <c r="CM68" s="127"/>
      <c r="CN68" s="127"/>
      <c r="CO68" s="127"/>
      <c r="CP68" s="127"/>
      <c r="CQ68" s="127"/>
      <c r="CR68" s="127"/>
      <c r="CS68" s="127"/>
      <c r="CT68" s="127"/>
      <c r="CU68" s="127"/>
      <c r="CV68" s="132" t="s">
        <v>181</v>
      </c>
      <c r="CW68" s="127"/>
      <c r="CX68" s="127"/>
      <c r="CY68" s="127"/>
      <c r="CZ68" s="127"/>
      <c r="DA68" s="127"/>
      <c r="DB68" s="132" t="s">
        <v>181</v>
      </c>
      <c r="DC68" s="127"/>
      <c r="DD68" s="127"/>
      <c r="DE68" s="127"/>
      <c r="DF68" s="127"/>
      <c r="DG68" s="127"/>
      <c r="DH68" s="132" t="s">
        <v>181</v>
      </c>
      <c r="DI68" s="127"/>
      <c r="DJ68" s="127"/>
      <c r="DK68" s="127"/>
      <c r="DL68" s="127"/>
      <c r="DM68" s="127"/>
      <c r="DN68" s="127"/>
      <c r="DO68" s="127"/>
      <c r="DP68" s="127"/>
      <c r="DQ68" s="127"/>
      <c r="DR68" s="127"/>
      <c r="DS68" s="127"/>
      <c r="DT68" s="127"/>
      <c r="DU68" s="127"/>
      <c r="DV68" s="127"/>
      <c r="DW68" s="127"/>
      <c r="DX68" s="127"/>
      <c r="DY68" s="127"/>
      <c r="DZ68" s="127"/>
      <c r="EA68" s="127"/>
      <c r="EB68" s="127"/>
      <c r="EC68" s="127"/>
      <c r="ED68" s="127"/>
      <c r="EE68" s="127"/>
      <c r="EF68" s="127"/>
      <c r="EG68" s="127"/>
      <c r="EH68" s="127"/>
      <c r="EI68" s="127"/>
      <c r="EJ68" s="127"/>
      <c r="EK68" s="127"/>
      <c r="EL68" s="127"/>
      <c r="EM68" s="127"/>
      <c r="EN68" s="127"/>
    </row>
    <row r="69" spans="1:144" s="58" customFormat="1" ht="20.25" customHeight="1">
      <c r="A69" s="55" t="s">
        <v>181</v>
      </c>
      <c r="B69" s="56">
        <v>2</v>
      </c>
      <c r="C69" s="1068" t="s">
        <v>204</v>
      </c>
      <c r="D69" s="966"/>
      <c r="E69" s="966"/>
      <c r="F69" s="966"/>
      <c r="G69" s="966"/>
      <c r="H69" s="966"/>
      <c r="I69" s="966"/>
      <c r="J69" s="966"/>
      <c r="K69" s="157" t="s">
        <v>181</v>
      </c>
      <c r="L69" s="68" t="s">
        <v>181</v>
      </c>
      <c r="M69" s="152" t="s">
        <v>181</v>
      </c>
      <c r="N69" s="152" t="s">
        <v>181</v>
      </c>
      <c r="O69" s="406">
        <f>ROUND((O41*$J41)+(O42*$J42)+(O43*$J43)+(O44*$J44)+(O45*$J45)+(O46*$J46)+(O47*$J47)+(O48*$J48)+(O49*$J49)+(O50*$J50)+(O51*$J51)+(O52*$J52)+(O53*$J53)+(O54*$J54)+(O55*$J55)+(O56*$J56)+(O57*$J57)+(O58*$J58)+(O59*$J59)+(O60*$J60),$AQ$257)</f>
        <v>0</v>
      </c>
      <c r="P69" s="69" t="s">
        <v>181</v>
      </c>
      <c r="Q69" s="152" t="s">
        <v>181</v>
      </c>
      <c r="R69" s="152" t="s">
        <v>181</v>
      </c>
      <c r="S69" s="152" t="s">
        <v>181</v>
      </c>
      <c r="T69" s="406">
        <f>ROUND((T41*$J41)+(T42*$J42)+(T43*$J43)+(T44*$J44)+(T45*$J45)+(T46*$J46)+(T47*$J47)+(T48*$J48)+(T49*$J49)+(T50*$J50)+(T51*$J51)+(T52*$J52)+(T53*$J53)+(T54*$J54)+(T55*$J55)+(T56*$J56)+(T57*$J57)+(T58*$J58)+(T59*$J59)+(T60*$J60),$AQ$257)</f>
        <v>0</v>
      </c>
      <c r="U69" s="69" t="s">
        <v>181</v>
      </c>
      <c r="V69" s="152" t="s">
        <v>181</v>
      </c>
      <c r="W69" s="152" t="s">
        <v>181</v>
      </c>
      <c r="X69" s="152" t="s">
        <v>181</v>
      </c>
      <c r="Y69" s="406">
        <f>ROUND((Y41*$J41)+(Y42*$J42)+(Y43*$J43)+(Y44*$J44)+(Y45*$J45)+(Y46*$J46)+(Y47*$J47)+(Y48*$J48)+(Y49*$J49)+(Y50*$J50)+(Y51*$J51)+(Y52*$J52)+(Y53*$J53)+(Y54*$J54)+(Y55*$J55)+(Y56*$J56)+(Y57*$J57)+(Y58*$J58)+(Y59*$J59)+(Y60*$J60),$AQ$257)</f>
        <v>0</v>
      </c>
      <c r="Z69" s="69" t="s">
        <v>181</v>
      </c>
      <c r="AA69" s="152" t="s">
        <v>181</v>
      </c>
      <c r="AB69" s="152" t="s">
        <v>181</v>
      </c>
      <c r="AC69" s="152" t="s">
        <v>181</v>
      </c>
      <c r="AD69" s="406">
        <f>ROUND((AD41*$J41)+(AD42*$J42)+(AD43*$J43)+(AD44*$J44)+(AD45*$J45)+(AD46*$J46)+(AD47*$J47)+(AD48*$J48)+(AD49*$J49)+(AD50*$J50)+(AD51*$J51)+(AD52*$J52)+(AD53*$J53)+(AD54*$J54)+(AD55*$J55)+(AD56*$J56)+(AD57*$J57)+(AD58*$J58)+(AD59*$J59)+(AD60*$J60),$AQ$257)</f>
        <v>0</v>
      </c>
      <c r="AE69" s="69" t="s">
        <v>181</v>
      </c>
      <c r="AF69" s="152" t="s">
        <v>181</v>
      </c>
      <c r="AG69" s="152" t="s">
        <v>181</v>
      </c>
      <c r="AH69" s="152" t="s">
        <v>181</v>
      </c>
      <c r="AI69" s="406">
        <f>ROUND((AI41*$J41)+(AI42*$J42)+(AI43*$J43)+(AI44*$J44)+(AI45*$J45)+(AI46*$J46)+(AI47*$J47)+(AI48*$J48)+(AI49*$J49)+(AI50*$J50)+(AI51*$J51)+(AI52*$J52)+(AI53*$J53)+(AI54*$J54)+(AI55*$J55)+(AI56*$J56)+(AI57*$J57)+(AI58*$J58)+(AI59*$J59)+(AI60*$J60),$AQ$257)</f>
        <v>0</v>
      </c>
      <c r="AJ69" s="69" t="s">
        <v>181</v>
      </c>
      <c r="AK69" s="152" t="s">
        <v>181</v>
      </c>
      <c r="AL69" s="152" t="s">
        <v>181</v>
      </c>
      <c r="AM69" s="152" t="s">
        <v>181</v>
      </c>
      <c r="AN69" s="406">
        <f>ROUND((AN41*$J41)+(AN42*$J42)+(AN43*$J43)+(AN44*$J44)+(AN45*$J45)+(AN46*$J46)+(AN47*$J47)+(AN48*$J48)+(AN49*$J49)+(AN50*$J50)+(AN51*$J51)+(AN52*$J52)+(AN53*$J53)+(AN54*$J54)+(AN55*$J55)+(AN56*$J56)+(AN57*$J57)+(AN58*$J58)+(AN59*$J59)+(AN60*$J60),$AQ$257)</f>
        <v>0</v>
      </c>
      <c r="AO69" s="75" t="s">
        <v>181</v>
      </c>
      <c r="AP69" s="185" t="s">
        <v>181</v>
      </c>
      <c r="AQ69" s="52">
        <f>SUM(O69+T69+Y69+AD69+AN69+AI69)</f>
        <v>0</v>
      </c>
      <c r="AR69" s="188" t="s">
        <v>181</v>
      </c>
      <c r="AS69" s="729"/>
      <c r="AT69" s="132" t="s">
        <v>181</v>
      </c>
      <c r="AU69" s="132" t="s">
        <v>181</v>
      </c>
      <c r="AV69" s="132" t="s">
        <v>181</v>
      </c>
      <c r="AW69" s="132" t="s">
        <v>181</v>
      </c>
      <c r="AX69" s="132" t="s">
        <v>181</v>
      </c>
      <c r="AY69" s="132" t="s">
        <v>181</v>
      </c>
      <c r="AZ69" s="132" t="s">
        <v>181</v>
      </c>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32" t="s">
        <v>181</v>
      </c>
      <c r="CW69" s="127"/>
      <c r="CX69" s="127"/>
      <c r="CY69" s="127"/>
      <c r="CZ69" s="127"/>
      <c r="DA69" s="127"/>
      <c r="DB69" s="132" t="s">
        <v>181</v>
      </c>
      <c r="DC69" s="127"/>
      <c r="DD69" s="127"/>
      <c r="DE69" s="127"/>
      <c r="DF69" s="127"/>
      <c r="DG69" s="127"/>
      <c r="DH69" s="132" t="s">
        <v>181</v>
      </c>
      <c r="DI69" s="127"/>
      <c r="DJ69" s="127"/>
      <c r="DK69" s="127"/>
      <c r="DL69" s="127"/>
      <c r="DM69" s="127"/>
      <c r="DN69" s="127"/>
      <c r="DO69" s="127"/>
      <c r="DP69" s="127"/>
      <c r="DQ69" s="127"/>
      <c r="DR69" s="127"/>
      <c r="DS69" s="127"/>
      <c r="DT69" s="127"/>
      <c r="DU69" s="127"/>
      <c r="DV69" s="127"/>
      <c r="DW69" s="127"/>
      <c r="DX69" s="127"/>
      <c r="DY69" s="127"/>
      <c r="DZ69" s="127"/>
      <c r="EA69" s="127"/>
      <c r="EB69" s="127"/>
      <c r="EC69" s="127"/>
      <c r="ED69" s="127"/>
      <c r="EE69" s="127"/>
      <c r="EF69" s="127"/>
      <c r="EG69" s="127"/>
      <c r="EH69" s="127"/>
      <c r="EI69" s="127"/>
      <c r="EJ69" s="127"/>
      <c r="EK69" s="127"/>
      <c r="EL69" s="127"/>
      <c r="EM69" s="127"/>
      <c r="EN69" s="127"/>
    </row>
    <row r="70" spans="1:144" s="58" customFormat="1" ht="9.9499999999999993" customHeight="1" thickBot="1">
      <c r="A70" s="55" t="s">
        <v>181</v>
      </c>
      <c r="B70" s="56" t="s">
        <v>181</v>
      </c>
      <c r="C70" s="56" t="s">
        <v>181</v>
      </c>
      <c r="D70" s="56" t="s">
        <v>181</v>
      </c>
      <c r="E70" s="56" t="s">
        <v>181</v>
      </c>
      <c r="F70" s="56" t="s">
        <v>181</v>
      </c>
      <c r="G70" s="56" t="s">
        <v>181</v>
      </c>
      <c r="H70" s="56" t="s">
        <v>181</v>
      </c>
      <c r="I70" s="56" t="s">
        <v>181</v>
      </c>
      <c r="J70" s="56" t="s">
        <v>181</v>
      </c>
      <c r="K70" s="56" t="s">
        <v>181</v>
      </c>
      <c r="L70" s="68" t="s">
        <v>181</v>
      </c>
      <c r="M70" s="152" t="s">
        <v>181</v>
      </c>
      <c r="N70" s="152" t="s">
        <v>181</v>
      </c>
      <c r="O70" s="401" t="s">
        <v>181</v>
      </c>
      <c r="P70" s="69" t="s">
        <v>181</v>
      </c>
      <c r="Q70" s="152" t="s">
        <v>181</v>
      </c>
      <c r="R70" s="152" t="s">
        <v>181</v>
      </c>
      <c r="S70" s="152" t="s">
        <v>181</v>
      </c>
      <c r="T70" s="401" t="s">
        <v>181</v>
      </c>
      <c r="U70" s="69" t="s">
        <v>181</v>
      </c>
      <c r="V70" s="152" t="s">
        <v>181</v>
      </c>
      <c r="W70" s="152" t="s">
        <v>181</v>
      </c>
      <c r="X70" s="152" t="s">
        <v>181</v>
      </c>
      <c r="Y70" s="401" t="s">
        <v>181</v>
      </c>
      <c r="Z70" s="69" t="s">
        <v>181</v>
      </c>
      <c r="AA70" s="152" t="s">
        <v>181</v>
      </c>
      <c r="AB70" s="152" t="s">
        <v>181</v>
      </c>
      <c r="AC70" s="152" t="s">
        <v>181</v>
      </c>
      <c r="AD70" s="401" t="s">
        <v>181</v>
      </c>
      <c r="AE70" s="69" t="s">
        <v>181</v>
      </c>
      <c r="AF70" s="152" t="s">
        <v>181</v>
      </c>
      <c r="AG70" s="152" t="s">
        <v>181</v>
      </c>
      <c r="AH70" s="152" t="s">
        <v>181</v>
      </c>
      <c r="AI70" s="401" t="s">
        <v>181</v>
      </c>
      <c r="AJ70" s="69" t="s">
        <v>181</v>
      </c>
      <c r="AK70" s="152" t="s">
        <v>181</v>
      </c>
      <c r="AL70" s="152" t="s">
        <v>181</v>
      </c>
      <c r="AM70" s="152" t="s">
        <v>181</v>
      </c>
      <c r="AN70" s="401" t="s">
        <v>181</v>
      </c>
      <c r="AO70" s="75" t="s">
        <v>181</v>
      </c>
      <c r="AP70" s="185" t="s">
        <v>181</v>
      </c>
      <c r="AQ70" s="185" t="s">
        <v>181</v>
      </c>
      <c r="AR70" s="188" t="s">
        <v>181</v>
      </c>
      <c r="AS70" s="729"/>
      <c r="AT70" s="132" t="s">
        <v>181</v>
      </c>
      <c r="AU70" s="132" t="s">
        <v>181</v>
      </c>
      <c r="AV70" s="132" t="s">
        <v>181</v>
      </c>
      <c r="AW70" s="132" t="s">
        <v>181</v>
      </c>
      <c r="AX70" s="132" t="s">
        <v>181</v>
      </c>
      <c r="AY70" s="132" t="s">
        <v>181</v>
      </c>
      <c r="AZ70" s="132" t="s">
        <v>181</v>
      </c>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c r="CL70" s="127"/>
      <c r="CM70" s="127"/>
      <c r="CN70" s="127"/>
      <c r="CO70" s="127"/>
      <c r="CP70" s="127"/>
      <c r="CQ70" s="127"/>
      <c r="CR70" s="127"/>
      <c r="CS70" s="127"/>
      <c r="CT70" s="127"/>
      <c r="CU70" s="127"/>
      <c r="CV70" s="132" t="s">
        <v>181</v>
      </c>
      <c r="CW70" s="127"/>
      <c r="CX70" s="127"/>
      <c r="CY70" s="127"/>
      <c r="CZ70" s="127"/>
      <c r="DA70" s="127"/>
      <c r="DB70" s="132" t="s">
        <v>181</v>
      </c>
      <c r="DC70" s="127"/>
      <c r="DD70" s="127"/>
      <c r="DE70" s="127"/>
      <c r="DF70" s="127"/>
      <c r="DG70" s="127"/>
      <c r="DH70" s="132" t="s">
        <v>181</v>
      </c>
      <c r="DI70" s="127"/>
      <c r="DJ70" s="127"/>
      <c r="DK70" s="127"/>
      <c r="DL70" s="127"/>
      <c r="DM70" s="127"/>
      <c r="DN70" s="127"/>
      <c r="DO70" s="127"/>
      <c r="DP70" s="127"/>
      <c r="DQ70" s="127"/>
      <c r="DR70" s="127"/>
      <c r="DS70" s="127"/>
      <c r="DT70" s="127"/>
      <c r="DU70" s="127"/>
      <c r="DV70" s="127"/>
      <c r="DW70" s="127"/>
      <c r="DX70" s="127"/>
      <c r="DY70" s="127"/>
      <c r="DZ70" s="127"/>
      <c r="EA70" s="127"/>
      <c r="EB70" s="127"/>
      <c r="EC70" s="127"/>
      <c r="ED70" s="127"/>
      <c r="EE70" s="127"/>
      <c r="EF70" s="127"/>
      <c r="EG70" s="127"/>
      <c r="EH70" s="127"/>
      <c r="EI70" s="127"/>
      <c r="EJ70" s="127"/>
      <c r="EK70" s="127"/>
      <c r="EL70" s="127"/>
      <c r="EM70" s="127"/>
      <c r="EN70" s="127"/>
    </row>
    <row r="71" spans="1:144" s="58" customFormat="1" ht="20.25" customHeight="1" thickBot="1">
      <c r="A71" s="55" t="s">
        <v>181</v>
      </c>
      <c r="B71" s="56" t="s">
        <v>181</v>
      </c>
      <c r="C71" s="1347" t="s">
        <v>205</v>
      </c>
      <c r="D71" s="1348"/>
      <c r="E71" s="1348"/>
      <c r="F71" s="1348"/>
      <c r="G71" s="1348"/>
      <c r="H71" s="1348"/>
      <c r="I71" s="1348"/>
      <c r="J71" s="1348"/>
      <c r="K71" s="157" t="s">
        <v>181</v>
      </c>
      <c r="L71" s="68" t="s">
        <v>181</v>
      </c>
      <c r="M71" s="152" t="s">
        <v>181</v>
      </c>
      <c r="N71" s="152" t="s">
        <v>181</v>
      </c>
      <c r="O71" s="404">
        <f>SUM(O68:O69)</f>
        <v>0</v>
      </c>
      <c r="P71" s="69" t="s">
        <v>181</v>
      </c>
      <c r="Q71" s="152" t="s">
        <v>181</v>
      </c>
      <c r="R71" s="152" t="s">
        <v>181</v>
      </c>
      <c r="S71" s="152" t="s">
        <v>181</v>
      </c>
      <c r="T71" s="404">
        <f>SUM(T68:T69)</f>
        <v>0</v>
      </c>
      <c r="U71" s="69" t="s">
        <v>181</v>
      </c>
      <c r="V71" s="152" t="s">
        <v>181</v>
      </c>
      <c r="W71" s="152" t="s">
        <v>181</v>
      </c>
      <c r="X71" s="152" t="s">
        <v>181</v>
      </c>
      <c r="Y71" s="404">
        <f>SUM(Y68:Y69)</f>
        <v>0</v>
      </c>
      <c r="Z71" s="69" t="s">
        <v>181</v>
      </c>
      <c r="AA71" s="152" t="s">
        <v>181</v>
      </c>
      <c r="AB71" s="152" t="s">
        <v>181</v>
      </c>
      <c r="AC71" s="152" t="s">
        <v>181</v>
      </c>
      <c r="AD71" s="404">
        <f>SUM(AD68:AD69)</f>
        <v>0</v>
      </c>
      <c r="AE71" s="69" t="s">
        <v>181</v>
      </c>
      <c r="AF71" s="152" t="s">
        <v>181</v>
      </c>
      <c r="AG71" s="152" t="s">
        <v>181</v>
      </c>
      <c r="AH71" s="152" t="s">
        <v>181</v>
      </c>
      <c r="AI71" s="404">
        <f>SUM(AI68:AI69)</f>
        <v>0</v>
      </c>
      <c r="AJ71" s="69" t="s">
        <v>181</v>
      </c>
      <c r="AK71" s="152" t="s">
        <v>181</v>
      </c>
      <c r="AL71" s="152" t="s">
        <v>181</v>
      </c>
      <c r="AM71" s="152" t="s">
        <v>181</v>
      </c>
      <c r="AN71" s="404">
        <f>SUM(AN68:AN69)</f>
        <v>0</v>
      </c>
      <c r="AO71" s="75" t="s">
        <v>181</v>
      </c>
      <c r="AP71" s="185" t="s">
        <v>181</v>
      </c>
      <c r="AQ71" s="190">
        <f>SUM(O71:AN71)</f>
        <v>0</v>
      </c>
      <c r="AR71" s="188" t="s">
        <v>181</v>
      </c>
      <c r="AS71" s="729"/>
      <c r="AT71" s="132" t="s">
        <v>181</v>
      </c>
      <c r="AU71" s="132" t="s">
        <v>181</v>
      </c>
      <c r="AV71" s="132" t="s">
        <v>181</v>
      </c>
      <c r="AW71" s="132" t="s">
        <v>181</v>
      </c>
      <c r="AX71" s="132" t="s">
        <v>181</v>
      </c>
      <c r="AY71" s="132" t="s">
        <v>181</v>
      </c>
      <c r="AZ71" s="132" t="s">
        <v>181</v>
      </c>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c r="CL71" s="127"/>
      <c r="CM71" s="127"/>
      <c r="CN71" s="127"/>
      <c r="CO71" s="127"/>
      <c r="CP71" s="127"/>
      <c r="CQ71" s="127"/>
      <c r="CR71" s="127"/>
      <c r="CS71" s="127"/>
      <c r="CT71" s="127"/>
      <c r="CU71" s="127"/>
      <c r="CV71" s="132" t="s">
        <v>181</v>
      </c>
      <c r="CW71" s="127"/>
      <c r="CX71" s="127"/>
      <c r="CY71" s="127"/>
      <c r="CZ71" s="127"/>
      <c r="DA71" s="127"/>
      <c r="DB71" s="132" t="s">
        <v>181</v>
      </c>
      <c r="DC71" s="127"/>
      <c r="DD71" s="127"/>
      <c r="DE71" s="127"/>
      <c r="DF71" s="127"/>
      <c r="DG71" s="127"/>
      <c r="DH71" s="132" t="s">
        <v>181</v>
      </c>
      <c r="DI71" s="127"/>
      <c r="DJ71" s="127"/>
      <c r="DK71" s="127"/>
      <c r="DL71" s="127"/>
      <c r="DM71" s="127"/>
      <c r="DN71" s="127"/>
      <c r="DO71" s="127"/>
      <c r="DP71" s="127"/>
      <c r="DQ71" s="127"/>
      <c r="DR71" s="127"/>
      <c r="DS71" s="127"/>
      <c r="DT71" s="127"/>
      <c r="DU71" s="127"/>
      <c r="DV71" s="127"/>
      <c r="DW71" s="127"/>
      <c r="DX71" s="127"/>
      <c r="DY71" s="127"/>
      <c r="DZ71" s="127"/>
      <c r="EA71" s="127"/>
      <c r="EB71" s="127"/>
      <c r="EC71" s="127"/>
      <c r="ED71" s="127"/>
      <c r="EE71" s="127"/>
      <c r="EF71" s="127"/>
      <c r="EG71" s="127"/>
      <c r="EH71" s="127"/>
      <c r="EI71" s="127"/>
      <c r="EJ71" s="127"/>
      <c r="EK71" s="127"/>
      <c r="EL71" s="127"/>
      <c r="EM71" s="127"/>
      <c r="EN71" s="127"/>
    </row>
    <row r="72" spans="1:144" s="58" customFormat="1" ht="9.9499999999999993" customHeight="1" thickBot="1">
      <c r="A72" s="55" t="s">
        <v>181</v>
      </c>
      <c r="B72" s="56" t="s">
        <v>181</v>
      </c>
      <c r="C72" s="56" t="s">
        <v>181</v>
      </c>
      <c r="D72" s="56" t="s">
        <v>181</v>
      </c>
      <c r="E72" s="56" t="s">
        <v>181</v>
      </c>
      <c r="F72" s="56" t="s">
        <v>181</v>
      </c>
      <c r="G72" s="56" t="s">
        <v>181</v>
      </c>
      <c r="H72" s="56" t="s">
        <v>181</v>
      </c>
      <c r="I72" s="56" t="s">
        <v>181</v>
      </c>
      <c r="J72" s="157" t="s">
        <v>181</v>
      </c>
      <c r="K72" s="157" t="s">
        <v>181</v>
      </c>
      <c r="L72" s="68" t="s">
        <v>181</v>
      </c>
      <c r="M72" s="152" t="s">
        <v>181</v>
      </c>
      <c r="N72" s="152" t="s">
        <v>181</v>
      </c>
      <c r="O72" s="401" t="s">
        <v>181</v>
      </c>
      <c r="P72" s="69" t="s">
        <v>181</v>
      </c>
      <c r="Q72" s="152" t="s">
        <v>181</v>
      </c>
      <c r="R72" s="152" t="s">
        <v>181</v>
      </c>
      <c r="S72" s="152" t="s">
        <v>181</v>
      </c>
      <c r="T72" s="401" t="s">
        <v>181</v>
      </c>
      <c r="U72" s="69" t="s">
        <v>181</v>
      </c>
      <c r="V72" s="152" t="s">
        <v>181</v>
      </c>
      <c r="W72" s="152" t="s">
        <v>181</v>
      </c>
      <c r="X72" s="152" t="s">
        <v>181</v>
      </c>
      <c r="Y72" s="401" t="s">
        <v>181</v>
      </c>
      <c r="Z72" s="69" t="s">
        <v>181</v>
      </c>
      <c r="AA72" s="152" t="s">
        <v>181</v>
      </c>
      <c r="AB72" s="152" t="s">
        <v>181</v>
      </c>
      <c r="AC72" s="152" t="s">
        <v>181</v>
      </c>
      <c r="AD72" s="401" t="s">
        <v>181</v>
      </c>
      <c r="AE72" s="69" t="s">
        <v>181</v>
      </c>
      <c r="AF72" s="152" t="s">
        <v>181</v>
      </c>
      <c r="AG72" s="152" t="s">
        <v>181</v>
      </c>
      <c r="AH72" s="152" t="s">
        <v>181</v>
      </c>
      <c r="AI72" s="401" t="s">
        <v>181</v>
      </c>
      <c r="AJ72" s="69" t="s">
        <v>181</v>
      </c>
      <c r="AK72" s="152" t="s">
        <v>181</v>
      </c>
      <c r="AL72" s="152" t="s">
        <v>181</v>
      </c>
      <c r="AM72" s="152" t="s">
        <v>181</v>
      </c>
      <c r="AN72" s="401" t="s">
        <v>181</v>
      </c>
      <c r="AO72" s="75" t="s">
        <v>181</v>
      </c>
      <c r="AP72" s="185" t="s">
        <v>181</v>
      </c>
      <c r="AQ72" s="185" t="s">
        <v>181</v>
      </c>
      <c r="AR72" s="188" t="s">
        <v>181</v>
      </c>
      <c r="AS72" s="729"/>
      <c r="AT72" s="132" t="s">
        <v>181</v>
      </c>
      <c r="AU72" s="132" t="s">
        <v>181</v>
      </c>
      <c r="AV72" s="132" t="s">
        <v>181</v>
      </c>
      <c r="AW72" s="132" t="s">
        <v>181</v>
      </c>
      <c r="AX72" s="132" t="s">
        <v>181</v>
      </c>
      <c r="AY72" s="132" t="s">
        <v>181</v>
      </c>
      <c r="AZ72" s="132" t="s">
        <v>181</v>
      </c>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c r="CL72" s="127"/>
      <c r="CM72" s="127"/>
      <c r="CN72" s="127"/>
      <c r="CO72" s="127"/>
      <c r="CP72" s="127"/>
      <c r="CQ72" s="127"/>
      <c r="CR72" s="127"/>
      <c r="CS72" s="127"/>
      <c r="CT72" s="127"/>
      <c r="CU72" s="127"/>
      <c r="CV72" s="132" t="s">
        <v>181</v>
      </c>
      <c r="CW72" s="127"/>
      <c r="CX72" s="127"/>
      <c r="CY72" s="127"/>
      <c r="CZ72" s="127"/>
      <c r="DA72" s="127"/>
      <c r="DB72" s="132" t="s">
        <v>181</v>
      </c>
      <c r="DC72" s="127"/>
      <c r="DD72" s="127"/>
      <c r="DE72" s="127"/>
      <c r="DF72" s="127"/>
      <c r="DG72" s="127"/>
      <c r="DH72" s="132" t="s">
        <v>181</v>
      </c>
      <c r="DI72" s="127"/>
      <c r="DJ72" s="127"/>
      <c r="DK72" s="127"/>
      <c r="DL72" s="127"/>
      <c r="DM72" s="127"/>
      <c r="DN72" s="127"/>
      <c r="DO72" s="127"/>
      <c r="DP72" s="127"/>
      <c r="DQ72" s="127"/>
      <c r="DR72" s="127"/>
      <c r="DS72" s="127"/>
      <c r="DT72" s="127"/>
      <c r="DU72" s="127"/>
      <c r="DV72" s="127"/>
      <c r="DW72" s="127"/>
      <c r="DX72" s="127"/>
      <c r="DY72" s="127"/>
      <c r="DZ72" s="127"/>
      <c r="EA72" s="127"/>
      <c r="EB72" s="127"/>
      <c r="EC72" s="127"/>
      <c r="ED72" s="127"/>
      <c r="EE72" s="127"/>
      <c r="EF72" s="127"/>
      <c r="EG72" s="127"/>
      <c r="EH72" s="127"/>
      <c r="EI72" s="127"/>
      <c r="EJ72" s="127"/>
      <c r="EK72" s="127"/>
      <c r="EL72" s="127"/>
      <c r="EM72" s="127"/>
      <c r="EN72" s="127"/>
    </row>
    <row r="73" spans="1:144" s="58" customFormat="1" ht="20.25" customHeight="1" thickBot="1">
      <c r="A73" s="55" t="s">
        <v>181</v>
      </c>
      <c r="B73" s="56" t="s">
        <v>181</v>
      </c>
      <c r="C73" s="1347" t="s">
        <v>240</v>
      </c>
      <c r="D73" s="1348"/>
      <c r="E73" s="1348"/>
      <c r="F73" s="1348"/>
      <c r="G73" s="1348"/>
      <c r="H73" s="1348"/>
      <c r="I73" s="1348"/>
      <c r="J73" s="1348"/>
      <c r="K73" s="56" t="s">
        <v>181</v>
      </c>
      <c r="L73" s="68" t="s">
        <v>181</v>
      </c>
      <c r="M73" s="152" t="s">
        <v>181</v>
      </c>
      <c r="N73" s="152" t="s">
        <v>181</v>
      </c>
      <c r="O73" s="407">
        <f>SUM(O64+O71)</f>
        <v>0</v>
      </c>
      <c r="P73" s="69" t="s">
        <v>181</v>
      </c>
      <c r="Q73" s="152" t="s">
        <v>181</v>
      </c>
      <c r="R73" s="152" t="s">
        <v>181</v>
      </c>
      <c r="S73" s="152" t="s">
        <v>181</v>
      </c>
      <c r="T73" s="407">
        <f>SUM(T64+T71)</f>
        <v>0</v>
      </c>
      <c r="U73" s="69" t="s">
        <v>181</v>
      </c>
      <c r="V73" s="152" t="s">
        <v>181</v>
      </c>
      <c r="W73" s="152" t="s">
        <v>181</v>
      </c>
      <c r="X73" s="152" t="s">
        <v>181</v>
      </c>
      <c r="Y73" s="407">
        <f>SUM(Y64+Y71)</f>
        <v>0</v>
      </c>
      <c r="Z73" s="69" t="s">
        <v>181</v>
      </c>
      <c r="AA73" s="152" t="s">
        <v>181</v>
      </c>
      <c r="AB73" s="152" t="s">
        <v>181</v>
      </c>
      <c r="AC73" s="152" t="s">
        <v>181</v>
      </c>
      <c r="AD73" s="407">
        <f>SUM(AD64+AD71)</f>
        <v>0</v>
      </c>
      <c r="AE73" s="69" t="s">
        <v>181</v>
      </c>
      <c r="AF73" s="152" t="s">
        <v>181</v>
      </c>
      <c r="AG73" s="152" t="s">
        <v>181</v>
      </c>
      <c r="AH73" s="152" t="s">
        <v>181</v>
      </c>
      <c r="AI73" s="407">
        <f>SUM(AI64+AI71)</f>
        <v>0</v>
      </c>
      <c r="AJ73" s="69" t="s">
        <v>181</v>
      </c>
      <c r="AK73" s="152" t="s">
        <v>181</v>
      </c>
      <c r="AL73" s="152" t="s">
        <v>181</v>
      </c>
      <c r="AM73" s="152" t="s">
        <v>181</v>
      </c>
      <c r="AN73" s="407">
        <f>SUM(AN64+AN71)</f>
        <v>0</v>
      </c>
      <c r="AO73" s="75" t="s">
        <v>181</v>
      </c>
      <c r="AP73" s="185" t="s">
        <v>181</v>
      </c>
      <c r="AQ73" s="191">
        <f>SUM(O73:AN73)</f>
        <v>0</v>
      </c>
      <c r="AR73" s="188" t="s">
        <v>181</v>
      </c>
      <c r="AS73" s="729"/>
      <c r="AT73" s="132" t="s">
        <v>181</v>
      </c>
      <c r="AU73" s="132" t="s">
        <v>181</v>
      </c>
      <c r="AV73" s="132" t="s">
        <v>181</v>
      </c>
      <c r="AW73" s="132" t="s">
        <v>181</v>
      </c>
      <c r="AX73" s="132" t="s">
        <v>181</v>
      </c>
      <c r="AY73" s="132" t="s">
        <v>181</v>
      </c>
      <c r="AZ73" s="132" t="s">
        <v>181</v>
      </c>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c r="CL73" s="127"/>
      <c r="CM73" s="127"/>
      <c r="CN73" s="127"/>
      <c r="CO73" s="127"/>
      <c r="CP73" s="127"/>
      <c r="CQ73" s="127"/>
      <c r="CR73" s="127"/>
      <c r="CS73" s="127"/>
      <c r="CT73" s="127"/>
      <c r="CU73" s="127"/>
      <c r="CV73" s="132" t="s">
        <v>181</v>
      </c>
      <c r="CW73" s="127"/>
      <c r="CX73" s="127"/>
      <c r="CY73" s="127"/>
      <c r="CZ73" s="127"/>
      <c r="DA73" s="127"/>
      <c r="DB73" s="132" t="s">
        <v>181</v>
      </c>
      <c r="DC73" s="127"/>
      <c r="DD73" s="127"/>
      <c r="DE73" s="127"/>
      <c r="DF73" s="127"/>
      <c r="DG73" s="127"/>
      <c r="DH73" s="132" t="s">
        <v>181</v>
      </c>
      <c r="DI73" s="127"/>
      <c r="DJ73" s="127"/>
      <c r="DK73" s="127"/>
      <c r="DL73" s="127"/>
      <c r="DM73" s="127"/>
      <c r="DN73" s="127"/>
      <c r="DO73" s="127"/>
      <c r="DP73" s="127"/>
      <c r="DQ73" s="127"/>
      <c r="DR73" s="127"/>
      <c r="DS73" s="127"/>
      <c r="DT73" s="127"/>
      <c r="DU73" s="127"/>
      <c r="DV73" s="127"/>
      <c r="DW73" s="127"/>
      <c r="DX73" s="127"/>
      <c r="DY73" s="127"/>
      <c r="DZ73" s="127"/>
      <c r="EA73" s="127"/>
      <c r="EB73" s="127"/>
      <c r="EC73" s="127"/>
      <c r="ED73" s="127"/>
      <c r="EE73" s="127"/>
      <c r="EF73" s="127"/>
      <c r="EG73" s="127"/>
      <c r="EH73" s="127"/>
      <c r="EI73" s="127"/>
      <c r="EJ73" s="127"/>
      <c r="EK73" s="127"/>
      <c r="EL73" s="127"/>
      <c r="EM73" s="127"/>
      <c r="EN73" s="127"/>
    </row>
    <row r="74" spans="1:144" s="58" customFormat="1" ht="9.9499999999999993" customHeight="1" thickBot="1">
      <c r="A74" s="61" t="s">
        <v>181</v>
      </c>
      <c r="B74" s="62" t="s">
        <v>181</v>
      </c>
      <c r="C74" s="62" t="s">
        <v>181</v>
      </c>
      <c r="D74" s="62" t="s">
        <v>181</v>
      </c>
      <c r="E74" s="62" t="s">
        <v>181</v>
      </c>
      <c r="F74" s="62" t="s">
        <v>181</v>
      </c>
      <c r="G74" s="62" t="s">
        <v>181</v>
      </c>
      <c r="H74" s="62" t="s">
        <v>181</v>
      </c>
      <c r="I74" s="62" t="s">
        <v>181</v>
      </c>
      <c r="J74" s="62" t="s">
        <v>181</v>
      </c>
      <c r="K74" s="62" t="s">
        <v>181</v>
      </c>
      <c r="L74" s="79" t="s">
        <v>181</v>
      </c>
      <c r="M74" s="80" t="s">
        <v>181</v>
      </c>
      <c r="N74" s="80" t="s">
        <v>181</v>
      </c>
      <c r="O74" s="403" t="s">
        <v>181</v>
      </c>
      <c r="P74" s="82" t="s">
        <v>181</v>
      </c>
      <c r="Q74" s="80" t="s">
        <v>181</v>
      </c>
      <c r="R74" s="80" t="s">
        <v>181</v>
      </c>
      <c r="S74" s="80" t="s">
        <v>181</v>
      </c>
      <c r="T74" s="403" t="s">
        <v>181</v>
      </c>
      <c r="U74" s="82" t="s">
        <v>181</v>
      </c>
      <c r="V74" s="80" t="s">
        <v>181</v>
      </c>
      <c r="W74" s="80" t="s">
        <v>181</v>
      </c>
      <c r="X74" s="80" t="s">
        <v>181</v>
      </c>
      <c r="Y74" s="403" t="s">
        <v>181</v>
      </c>
      <c r="Z74" s="82" t="s">
        <v>181</v>
      </c>
      <c r="AA74" s="80" t="s">
        <v>181</v>
      </c>
      <c r="AB74" s="80" t="s">
        <v>181</v>
      </c>
      <c r="AC74" s="80" t="s">
        <v>181</v>
      </c>
      <c r="AD74" s="403" t="s">
        <v>181</v>
      </c>
      <c r="AE74" s="82" t="s">
        <v>181</v>
      </c>
      <c r="AF74" s="80" t="s">
        <v>181</v>
      </c>
      <c r="AG74" s="80" t="s">
        <v>181</v>
      </c>
      <c r="AH74" s="80" t="s">
        <v>181</v>
      </c>
      <c r="AI74" s="403" t="s">
        <v>181</v>
      </c>
      <c r="AJ74" s="82" t="s">
        <v>181</v>
      </c>
      <c r="AK74" s="80" t="s">
        <v>181</v>
      </c>
      <c r="AL74" s="80" t="s">
        <v>181</v>
      </c>
      <c r="AM74" s="80" t="s">
        <v>181</v>
      </c>
      <c r="AN74" s="403" t="s">
        <v>181</v>
      </c>
      <c r="AO74" s="83" t="s">
        <v>181</v>
      </c>
      <c r="AP74" s="186" t="s">
        <v>181</v>
      </c>
      <c r="AQ74" s="186" t="s">
        <v>181</v>
      </c>
      <c r="AR74" s="189" t="s">
        <v>181</v>
      </c>
      <c r="AS74" s="729"/>
      <c r="AT74" s="132" t="s">
        <v>181</v>
      </c>
      <c r="AU74" s="132" t="s">
        <v>181</v>
      </c>
      <c r="AV74" s="132" t="s">
        <v>181</v>
      </c>
      <c r="AW74" s="132" t="s">
        <v>181</v>
      </c>
      <c r="AX74" s="132" t="s">
        <v>181</v>
      </c>
      <c r="AY74" s="132" t="s">
        <v>181</v>
      </c>
      <c r="AZ74" s="132" t="s">
        <v>181</v>
      </c>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c r="CL74" s="127"/>
      <c r="CM74" s="127"/>
      <c r="CN74" s="127"/>
      <c r="CO74" s="127"/>
      <c r="CP74" s="127"/>
      <c r="CQ74" s="127"/>
      <c r="CR74" s="127"/>
      <c r="CS74" s="127"/>
      <c r="CT74" s="127"/>
      <c r="CU74" s="127"/>
      <c r="CV74" s="132" t="s">
        <v>181</v>
      </c>
      <c r="CW74" s="127"/>
      <c r="CX74" s="127"/>
      <c r="CY74" s="127"/>
      <c r="CZ74" s="127"/>
      <c r="DA74" s="127"/>
      <c r="DB74" s="132" t="s">
        <v>181</v>
      </c>
      <c r="DC74" s="127"/>
      <c r="DD74" s="127"/>
      <c r="DE74" s="127"/>
      <c r="DF74" s="127"/>
      <c r="DG74" s="127"/>
      <c r="DH74" s="132" t="s">
        <v>181</v>
      </c>
      <c r="DI74" s="127"/>
      <c r="DJ74" s="127"/>
      <c r="DK74" s="127"/>
      <c r="DL74" s="127"/>
      <c r="DM74" s="127"/>
      <c r="DN74" s="127"/>
      <c r="DO74" s="127"/>
      <c r="DP74" s="127"/>
      <c r="DQ74" s="127"/>
      <c r="DR74" s="127"/>
      <c r="DS74" s="127"/>
      <c r="DT74" s="127"/>
      <c r="DU74" s="127"/>
      <c r="DV74" s="127"/>
      <c r="DW74" s="127"/>
      <c r="DX74" s="127"/>
      <c r="DY74" s="127"/>
      <c r="DZ74" s="127"/>
      <c r="EA74" s="127"/>
      <c r="EB74" s="127"/>
      <c r="EC74" s="127"/>
      <c r="ED74" s="127"/>
      <c r="EE74" s="127"/>
      <c r="EF74" s="127"/>
      <c r="EG74" s="127"/>
      <c r="EH74" s="127"/>
      <c r="EI74" s="127"/>
      <c r="EJ74" s="127"/>
      <c r="EK74" s="127"/>
      <c r="EL74" s="127"/>
      <c r="EM74" s="127"/>
      <c r="EN74" s="127"/>
    </row>
    <row r="75" spans="1:144" s="58" customFormat="1" ht="9.9499999999999993" customHeight="1">
      <c r="A75" s="55" t="s">
        <v>181</v>
      </c>
      <c r="B75" s="84" t="s">
        <v>181</v>
      </c>
      <c r="C75" s="84" t="s">
        <v>181</v>
      </c>
      <c r="D75" s="84" t="s">
        <v>181</v>
      </c>
      <c r="E75" s="56" t="s">
        <v>181</v>
      </c>
      <c r="F75" s="56" t="s">
        <v>181</v>
      </c>
      <c r="G75" s="56" t="s">
        <v>181</v>
      </c>
      <c r="H75" s="56" t="s">
        <v>181</v>
      </c>
      <c r="I75" s="56" t="s">
        <v>181</v>
      </c>
      <c r="J75" s="56" t="s">
        <v>181</v>
      </c>
      <c r="K75" s="56" t="s">
        <v>181</v>
      </c>
      <c r="L75" s="68" t="s">
        <v>181</v>
      </c>
      <c r="M75" s="152" t="s">
        <v>181</v>
      </c>
      <c r="N75" s="152" t="s">
        <v>181</v>
      </c>
      <c r="O75" s="401" t="s">
        <v>181</v>
      </c>
      <c r="P75" s="152" t="s">
        <v>181</v>
      </c>
      <c r="Q75" s="68" t="s">
        <v>181</v>
      </c>
      <c r="R75" s="152" t="s">
        <v>181</v>
      </c>
      <c r="S75" s="152" t="s">
        <v>181</v>
      </c>
      <c r="T75" s="401" t="s">
        <v>181</v>
      </c>
      <c r="U75" s="152" t="s">
        <v>181</v>
      </c>
      <c r="V75" s="68" t="s">
        <v>181</v>
      </c>
      <c r="W75" s="152" t="s">
        <v>181</v>
      </c>
      <c r="X75" s="152" t="s">
        <v>181</v>
      </c>
      <c r="Y75" s="401" t="s">
        <v>181</v>
      </c>
      <c r="Z75" s="152" t="s">
        <v>181</v>
      </c>
      <c r="AA75" s="68" t="s">
        <v>181</v>
      </c>
      <c r="AB75" s="152" t="s">
        <v>181</v>
      </c>
      <c r="AC75" s="152" t="s">
        <v>181</v>
      </c>
      <c r="AD75" s="401" t="s">
        <v>181</v>
      </c>
      <c r="AE75" s="152" t="s">
        <v>181</v>
      </c>
      <c r="AF75" s="68" t="s">
        <v>181</v>
      </c>
      <c r="AG75" s="152" t="s">
        <v>181</v>
      </c>
      <c r="AH75" s="152" t="s">
        <v>181</v>
      </c>
      <c r="AI75" s="401" t="s">
        <v>181</v>
      </c>
      <c r="AJ75" s="152" t="s">
        <v>181</v>
      </c>
      <c r="AK75" s="68" t="s">
        <v>181</v>
      </c>
      <c r="AL75" s="152" t="s">
        <v>181</v>
      </c>
      <c r="AM75" s="152" t="s">
        <v>181</v>
      </c>
      <c r="AN75" s="401" t="s">
        <v>181</v>
      </c>
      <c r="AO75" s="85" t="s">
        <v>181</v>
      </c>
      <c r="AP75" s="187" t="s">
        <v>181</v>
      </c>
      <c r="AQ75" s="185" t="s">
        <v>181</v>
      </c>
      <c r="AR75" s="188" t="s">
        <v>181</v>
      </c>
      <c r="AS75" s="729"/>
      <c r="AT75" s="132" t="s">
        <v>181</v>
      </c>
      <c r="AU75" s="132" t="s">
        <v>181</v>
      </c>
      <c r="AV75" s="132" t="s">
        <v>181</v>
      </c>
      <c r="AW75" s="132" t="s">
        <v>181</v>
      </c>
      <c r="AX75" s="132" t="s">
        <v>181</v>
      </c>
      <c r="AY75" s="132" t="s">
        <v>181</v>
      </c>
      <c r="AZ75" s="132" t="s">
        <v>181</v>
      </c>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32" t="s">
        <v>181</v>
      </c>
      <c r="CW75" s="127"/>
      <c r="CX75" s="127"/>
      <c r="CY75" s="127"/>
      <c r="CZ75" s="127"/>
      <c r="DA75" s="127"/>
      <c r="DB75" s="132" t="s">
        <v>181</v>
      </c>
      <c r="DC75" s="127"/>
      <c r="DD75" s="127"/>
      <c r="DE75" s="127"/>
      <c r="DF75" s="127"/>
      <c r="DG75" s="127"/>
      <c r="DH75" s="132" t="s">
        <v>181</v>
      </c>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row>
    <row r="76" spans="1:144" s="58" customFormat="1" ht="30" customHeight="1">
      <c r="A76" s="55"/>
      <c r="B76" s="1347" t="s">
        <v>390</v>
      </c>
      <c r="C76" s="1347"/>
      <c r="D76" s="1347"/>
      <c r="E76" s="1347"/>
      <c r="F76" s="1347"/>
      <c r="G76" s="1348"/>
      <c r="H76" s="1348"/>
      <c r="I76" s="1348"/>
      <c r="J76" s="1348"/>
      <c r="K76" s="56" t="s">
        <v>181</v>
      </c>
      <c r="L76" s="68" t="s">
        <v>181</v>
      </c>
      <c r="M76" s="152" t="s">
        <v>181</v>
      </c>
      <c r="N76" s="152" t="s">
        <v>181</v>
      </c>
      <c r="O76" s="405" t="s">
        <v>181</v>
      </c>
      <c r="P76" s="69" t="s">
        <v>181</v>
      </c>
      <c r="Q76" s="152" t="s">
        <v>181</v>
      </c>
      <c r="R76" s="152" t="s">
        <v>181</v>
      </c>
      <c r="S76" s="152" t="s">
        <v>181</v>
      </c>
      <c r="T76" s="405" t="s">
        <v>181</v>
      </c>
      <c r="U76" s="69" t="s">
        <v>181</v>
      </c>
      <c r="V76" s="152" t="s">
        <v>181</v>
      </c>
      <c r="W76" s="152" t="s">
        <v>181</v>
      </c>
      <c r="X76" s="152" t="s">
        <v>181</v>
      </c>
      <c r="Y76" s="405" t="s">
        <v>181</v>
      </c>
      <c r="Z76" s="69" t="s">
        <v>181</v>
      </c>
      <c r="AA76" s="152" t="s">
        <v>181</v>
      </c>
      <c r="AB76" s="152" t="s">
        <v>181</v>
      </c>
      <c r="AC76" s="152" t="s">
        <v>181</v>
      </c>
      <c r="AD76" s="405" t="s">
        <v>181</v>
      </c>
      <c r="AE76" s="69" t="s">
        <v>181</v>
      </c>
      <c r="AF76" s="152" t="s">
        <v>181</v>
      </c>
      <c r="AG76" s="152" t="s">
        <v>181</v>
      </c>
      <c r="AH76" s="152" t="s">
        <v>181</v>
      </c>
      <c r="AI76" s="405" t="s">
        <v>181</v>
      </c>
      <c r="AJ76" s="69" t="s">
        <v>181</v>
      </c>
      <c r="AK76" s="152" t="s">
        <v>181</v>
      </c>
      <c r="AL76" s="152" t="s">
        <v>181</v>
      </c>
      <c r="AM76" s="152" t="s">
        <v>181</v>
      </c>
      <c r="AN76" s="405" t="s">
        <v>181</v>
      </c>
      <c r="AO76" s="75" t="s">
        <v>181</v>
      </c>
      <c r="AP76" s="185" t="s">
        <v>181</v>
      </c>
      <c r="AQ76" s="192" t="s">
        <v>181</v>
      </c>
      <c r="AR76" s="188" t="s">
        <v>181</v>
      </c>
      <c r="AS76" s="729"/>
      <c r="AT76" s="132" t="s">
        <v>181</v>
      </c>
      <c r="AU76" s="132" t="s">
        <v>181</v>
      </c>
      <c r="AV76" s="132" t="s">
        <v>181</v>
      </c>
      <c r="AW76" s="132" t="s">
        <v>181</v>
      </c>
      <c r="AX76" s="132" t="s">
        <v>181</v>
      </c>
      <c r="AY76" s="132" t="s">
        <v>181</v>
      </c>
      <c r="AZ76" s="132" t="s">
        <v>181</v>
      </c>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c r="CL76" s="127"/>
      <c r="CM76" s="127"/>
      <c r="CN76" s="127"/>
      <c r="CO76" s="127"/>
      <c r="CP76" s="127"/>
      <c r="CQ76" s="127"/>
      <c r="CR76" s="127"/>
      <c r="CS76" s="127"/>
      <c r="CT76" s="127"/>
      <c r="CU76" s="127"/>
      <c r="CV76" s="132" t="s">
        <v>181</v>
      </c>
      <c r="CW76" s="127"/>
      <c r="CX76" s="127"/>
      <c r="CY76" s="127"/>
      <c r="CZ76" s="127"/>
      <c r="DA76" s="127"/>
      <c r="DB76" s="132" t="s">
        <v>181</v>
      </c>
      <c r="DC76" s="127"/>
      <c r="DD76" s="127"/>
      <c r="DE76" s="127"/>
      <c r="DF76" s="127"/>
      <c r="DG76" s="127"/>
      <c r="DH76" s="132" t="s">
        <v>181</v>
      </c>
      <c r="DI76" s="127"/>
      <c r="DJ76" s="127"/>
      <c r="DK76" s="127"/>
      <c r="DL76" s="127"/>
      <c r="DM76" s="127"/>
      <c r="DN76" s="127"/>
      <c r="DO76" s="127"/>
      <c r="DP76" s="127"/>
      <c r="DQ76" s="127"/>
      <c r="DR76" s="127"/>
      <c r="DS76" s="127"/>
      <c r="DT76" s="127"/>
      <c r="DU76" s="127"/>
      <c r="DV76" s="127"/>
      <c r="DW76" s="127"/>
      <c r="DX76" s="127"/>
      <c r="DY76" s="127"/>
      <c r="DZ76" s="127"/>
      <c r="EA76" s="127"/>
      <c r="EB76" s="127"/>
      <c r="EC76" s="127"/>
      <c r="ED76" s="127"/>
      <c r="EE76" s="127"/>
      <c r="EF76" s="127"/>
      <c r="EG76" s="127"/>
      <c r="EH76" s="127"/>
      <c r="EI76" s="127"/>
      <c r="EJ76" s="127"/>
      <c r="EK76" s="127"/>
      <c r="EL76" s="127"/>
      <c r="EM76" s="127"/>
      <c r="EN76" s="127"/>
    </row>
    <row r="77" spans="1:144" s="58" customFormat="1" ht="20.25" customHeight="1">
      <c r="A77" s="55" t="s">
        <v>181</v>
      </c>
      <c r="B77" s="59">
        <v>1</v>
      </c>
      <c r="C77" s="1092" t="s">
        <v>262</v>
      </c>
      <c r="D77" s="1093"/>
      <c r="E77" s="1093"/>
      <c r="F77" s="1093"/>
      <c r="G77" s="1093"/>
      <c r="H77" s="1093"/>
      <c r="I77" s="1093"/>
      <c r="J77" s="1093"/>
      <c r="K77" s="56" t="s">
        <v>181</v>
      </c>
      <c r="L77" s="68" t="s">
        <v>181</v>
      </c>
      <c r="M77" s="152" t="s">
        <v>181</v>
      </c>
      <c r="N77" s="152" t="s">
        <v>181</v>
      </c>
      <c r="O77" s="401" t="s">
        <v>181</v>
      </c>
      <c r="P77" s="152" t="s">
        <v>181</v>
      </c>
      <c r="Q77" s="68" t="s">
        <v>181</v>
      </c>
      <c r="R77" s="152" t="s">
        <v>181</v>
      </c>
      <c r="S77" s="152" t="s">
        <v>181</v>
      </c>
      <c r="T77" s="401" t="s">
        <v>181</v>
      </c>
      <c r="U77" s="152" t="s">
        <v>181</v>
      </c>
      <c r="V77" s="68" t="s">
        <v>181</v>
      </c>
      <c r="W77" s="152" t="s">
        <v>181</v>
      </c>
      <c r="X77" s="152" t="s">
        <v>181</v>
      </c>
      <c r="Y77" s="401" t="s">
        <v>181</v>
      </c>
      <c r="Z77" s="152" t="s">
        <v>181</v>
      </c>
      <c r="AA77" s="68" t="s">
        <v>181</v>
      </c>
      <c r="AB77" s="152" t="s">
        <v>181</v>
      </c>
      <c r="AC77" s="152" t="s">
        <v>181</v>
      </c>
      <c r="AD77" s="401" t="s">
        <v>181</v>
      </c>
      <c r="AE77" s="152" t="s">
        <v>181</v>
      </c>
      <c r="AF77" s="68" t="s">
        <v>181</v>
      </c>
      <c r="AG77" s="152" t="s">
        <v>181</v>
      </c>
      <c r="AH77" s="152" t="s">
        <v>181</v>
      </c>
      <c r="AI77" s="401" t="s">
        <v>181</v>
      </c>
      <c r="AJ77" s="152" t="s">
        <v>181</v>
      </c>
      <c r="AK77" s="68" t="s">
        <v>181</v>
      </c>
      <c r="AL77" s="152" t="s">
        <v>181</v>
      </c>
      <c r="AM77" s="152" t="s">
        <v>181</v>
      </c>
      <c r="AN77" s="401" t="s">
        <v>181</v>
      </c>
      <c r="AO77" s="85" t="s">
        <v>181</v>
      </c>
      <c r="AP77" s="187" t="s">
        <v>181</v>
      </c>
      <c r="AQ77" s="185" t="s">
        <v>181</v>
      </c>
      <c r="AR77" s="188" t="s">
        <v>181</v>
      </c>
      <c r="AS77" s="729"/>
      <c r="AT77" s="132" t="s">
        <v>181</v>
      </c>
      <c r="AU77" s="132" t="s">
        <v>181</v>
      </c>
      <c r="AV77" s="132" t="s">
        <v>181</v>
      </c>
      <c r="AW77" s="132" t="s">
        <v>181</v>
      </c>
      <c r="AX77" s="132" t="s">
        <v>181</v>
      </c>
      <c r="AY77" s="132" t="s">
        <v>181</v>
      </c>
      <c r="AZ77" s="132" t="s">
        <v>181</v>
      </c>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c r="CL77" s="127"/>
      <c r="CM77" s="127"/>
      <c r="CN77" s="127"/>
      <c r="CO77" s="127"/>
      <c r="CP77" s="127"/>
      <c r="CQ77" s="127"/>
      <c r="CR77" s="127"/>
      <c r="CS77" s="127"/>
      <c r="CT77" s="127"/>
      <c r="CU77" s="127"/>
      <c r="CV77" s="132" t="s">
        <v>181</v>
      </c>
      <c r="CW77" s="127"/>
      <c r="CX77" s="127"/>
      <c r="CY77" s="127"/>
      <c r="CZ77" s="127"/>
      <c r="DA77" s="127"/>
      <c r="DB77" s="132" t="s">
        <v>181</v>
      </c>
      <c r="DC77" s="127"/>
      <c r="DD77" s="127"/>
      <c r="DE77" s="127"/>
      <c r="DF77" s="127"/>
      <c r="DG77" s="127"/>
      <c r="DH77" s="132" t="s">
        <v>181</v>
      </c>
      <c r="DI77" s="127"/>
      <c r="DJ77" s="127"/>
      <c r="DK77" s="127"/>
      <c r="DL77" s="127"/>
      <c r="DM77" s="127"/>
      <c r="DN77" s="127"/>
      <c r="DO77" s="127"/>
      <c r="DP77" s="127"/>
      <c r="DQ77" s="127"/>
      <c r="DR77" s="127"/>
      <c r="DS77" s="127"/>
      <c r="DT77" s="127"/>
      <c r="DU77" s="127"/>
      <c r="DV77" s="127"/>
      <c r="DW77" s="127"/>
      <c r="DX77" s="127"/>
      <c r="DY77" s="127"/>
      <c r="DZ77" s="127"/>
      <c r="EA77" s="127"/>
      <c r="EB77" s="127"/>
      <c r="EC77" s="127"/>
      <c r="ED77" s="127"/>
      <c r="EE77" s="127"/>
      <c r="EF77" s="127"/>
      <c r="EG77" s="127"/>
      <c r="EH77" s="127"/>
      <c r="EI77" s="127"/>
      <c r="EJ77" s="127"/>
      <c r="EK77" s="127"/>
      <c r="EL77" s="127"/>
      <c r="EM77" s="127"/>
      <c r="EN77" s="127"/>
    </row>
    <row r="78" spans="1:144" s="58" customFormat="1" ht="20.25" customHeight="1">
      <c r="A78" s="55" t="s">
        <v>181</v>
      </c>
      <c r="B78" s="56" t="s">
        <v>181</v>
      </c>
      <c r="C78" s="56" t="s">
        <v>181</v>
      </c>
      <c r="D78" s="1090" t="s">
        <v>261</v>
      </c>
      <c r="E78" s="1091"/>
      <c r="F78" s="1091"/>
      <c r="G78" s="1091"/>
      <c r="H78" s="1091"/>
      <c r="I78" s="1091"/>
      <c r="J78" s="1091"/>
      <c r="K78" s="56" t="s">
        <v>181</v>
      </c>
      <c r="L78" s="68" t="s">
        <v>181</v>
      </c>
      <c r="M78" s="152" t="s">
        <v>181</v>
      </c>
      <c r="N78" s="152" t="s">
        <v>181</v>
      </c>
      <c r="O78" s="408"/>
      <c r="P78" s="152"/>
      <c r="Q78" s="68"/>
      <c r="R78" s="152"/>
      <c r="S78" s="152"/>
      <c r="T78" s="408"/>
      <c r="U78" s="152"/>
      <c r="V78" s="68"/>
      <c r="W78" s="152"/>
      <c r="X78" s="152"/>
      <c r="Y78" s="408"/>
      <c r="Z78" s="152"/>
      <c r="AA78" s="68"/>
      <c r="AB78" s="152"/>
      <c r="AC78" s="152"/>
      <c r="AD78" s="408"/>
      <c r="AE78" s="152"/>
      <c r="AF78" s="68"/>
      <c r="AG78" s="152"/>
      <c r="AH78" s="152"/>
      <c r="AI78" s="408"/>
      <c r="AJ78" s="152"/>
      <c r="AK78" s="68"/>
      <c r="AL78" s="152"/>
      <c r="AM78" s="152"/>
      <c r="AN78" s="408"/>
      <c r="AO78" s="85" t="s">
        <v>181</v>
      </c>
      <c r="AP78" s="187" t="s">
        <v>181</v>
      </c>
      <c r="AQ78" s="53">
        <f>SUM(O78:AN78)</f>
        <v>0</v>
      </c>
      <c r="AR78" s="188" t="s">
        <v>181</v>
      </c>
      <c r="AS78" s="729"/>
      <c r="AT78" s="132" t="s">
        <v>181</v>
      </c>
      <c r="AU78" s="132" t="s">
        <v>181</v>
      </c>
      <c r="AV78" s="132" t="s">
        <v>181</v>
      </c>
      <c r="AW78" s="132" t="s">
        <v>181</v>
      </c>
      <c r="AX78" s="132" t="s">
        <v>181</v>
      </c>
      <c r="AY78" s="132" t="s">
        <v>181</v>
      </c>
      <c r="AZ78" s="132" t="s">
        <v>181</v>
      </c>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c r="CL78" s="127"/>
      <c r="CM78" s="127"/>
      <c r="CN78" s="127"/>
      <c r="CO78" s="127"/>
      <c r="CP78" s="127"/>
      <c r="CQ78" s="127"/>
      <c r="CR78" s="127"/>
      <c r="CS78" s="127"/>
      <c r="CT78" s="127"/>
      <c r="CU78" s="127"/>
      <c r="CV78" s="132" t="s">
        <v>181</v>
      </c>
      <c r="CW78" s="127"/>
      <c r="CX78" s="127"/>
      <c r="CY78" s="127"/>
      <c r="CZ78" s="127"/>
      <c r="DA78" s="127"/>
      <c r="DB78" s="132" t="s">
        <v>181</v>
      </c>
      <c r="DC78" s="127"/>
      <c r="DD78" s="127"/>
      <c r="DE78" s="127"/>
      <c r="DF78" s="127"/>
      <c r="DG78" s="127"/>
      <c r="DH78" s="132" t="s">
        <v>181</v>
      </c>
      <c r="DI78" s="127"/>
      <c r="DJ78" s="127"/>
      <c r="DK78" s="127"/>
      <c r="DL78" s="127"/>
      <c r="DM78" s="127"/>
      <c r="DN78" s="127"/>
      <c r="DO78" s="127"/>
      <c r="DP78" s="127"/>
      <c r="DQ78" s="127"/>
      <c r="DR78" s="127"/>
      <c r="DS78" s="127"/>
      <c r="DT78" s="127"/>
      <c r="DU78" s="127"/>
      <c r="DV78" s="127"/>
      <c r="DW78" s="127"/>
      <c r="DX78" s="127"/>
      <c r="DY78" s="127"/>
      <c r="DZ78" s="127"/>
      <c r="EA78" s="127"/>
      <c r="EB78" s="127"/>
      <c r="EC78" s="127"/>
      <c r="ED78" s="127"/>
      <c r="EE78" s="127"/>
      <c r="EF78" s="127"/>
      <c r="EG78" s="127"/>
      <c r="EH78" s="127"/>
      <c r="EI78" s="127"/>
      <c r="EJ78" s="127"/>
      <c r="EK78" s="127"/>
      <c r="EL78" s="127"/>
      <c r="EM78" s="127"/>
      <c r="EN78" s="127"/>
    </row>
    <row r="79" spans="1:144" s="58" customFormat="1" ht="20.25" customHeight="1">
      <c r="A79" s="55"/>
      <c r="B79" s="56"/>
      <c r="C79" s="56"/>
      <c r="D79" s="1090" t="s">
        <v>261</v>
      </c>
      <c r="E79" s="1091"/>
      <c r="F79" s="1091"/>
      <c r="G79" s="1091"/>
      <c r="H79" s="1091"/>
      <c r="I79" s="1091"/>
      <c r="J79" s="1091"/>
      <c r="K79" s="56"/>
      <c r="L79" s="68"/>
      <c r="M79" s="152"/>
      <c r="N79" s="152"/>
      <c r="O79" s="408"/>
      <c r="P79" s="152"/>
      <c r="Q79" s="68"/>
      <c r="R79" s="152"/>
      <c r="S79" s="152"/>
      <c r="T79" s="408"/>
      <c r="U79" s="152"/>
      <c r="V79" s="68"/>
      <c r="W79" s="152"/>
      <c r="X79" s="152"/>
      <c r="Y79" s="408"/>
      <c r="Z79" s="152"/>
      <c r="AA79" s="68"/>
      <c r="AB79" s="152"/>
      <c r="AC79" s="152"/>
      <c r="AD79" s="408"/>
      <c r="AE79" s="152"/>
      <c r="AF79" s="68"/>
      <c r="AG79" s="152"/>
      <c r="AH79" s="152"/>
      <c r="AI79" s="408"/>
      <c r="AJ79" s="152"/>
      <c r="AK79" s="68"/>
      <c r="AL79" s="152"/>
      <c r="AM79" s="152"/>
      <c r="AN79" s="408"/>
      <c r="AO79" s="85"/>
      <c r="AP79" s="187"/>
      <c r="AQ79" s="53">
        <f>SUM(O79:AN79)</f>
        <v>0</v>
      </c>
      <c r="AR79" s="188"/>
      <c r="AS79" s="729"/>
      <c r="AT79" s="132" t="s">
        <v>181</v>
      </c>
      <c r="AU79" s="132" t="s">
        <v>181</v>
      </c>
      <c r="AV79" s="132" t="s">
        <v>181</v>
      </c>
      <c r="AW79" s="132" t="s">
        <v>181</v>
      </c>
      <c r="AX79" s="132" t="s">
        <v>181</v>
      </c>
      <c r="AY79" s="132" t="s">
        <v>181</v>
      </c>
      <c r="AZ79" s="132" t="s">
        <v>181</v>
      </c>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c r="CL79" s="127"/>
      <c r="CM79" s="127"/>
      <c r="CN79" s="127"/>
      <c r="CO79" s="127"/>
      <c r="CP79" s="127"/>
      <c r="CQ79" s="127"/>
      <c r="CR79" s="127"/>
      <c r="CS79" s="127"/>
      <c r="CT79" s="127"/>
      <c r="CU79" s="127"/>
      <c r="CV79" s="132" t="s">
        <v>181</v>
      </c>
      <c r="CW79" s="127"/>
      <c r="CX79" s="127"/>
      <c r="CY79" s="127"/>
      <c r="CZ79" s="127"/>
      <c r="DA79" s="127"/>
      <c r="DB79" s="132" t="s">
        <v>181</v>
      </c>
      <c r="DC79" s="127"/>
      <c r="DD79" s="127"/>
      <c r="DE79" s="127"/>
      <c r="DF79" s="127"/>
      <c r="DG79" s="127"/>
      <c r="DH79" s="132" t="s">
        <v>181</v>
      </c>
      <c r="DI79" s="127"/>
      <c r="DJ79" s="127"/>
      <c r="DK79" s="127"/>
      <c r="DL79" s="127"/>
      <c r="DM79" s="127"/>
      <c r="DN79" s="127"/>
      <c r="DO79" s="127"/>
      <c r="DP79" s="127"/>
      <c r="DQ79" s="127"/>
      <c r="DR79" s="127"/>
      <c r="DS79" s="127"/>
      <c r="DT79" s="127"/>
      <c r="DU79" s="127"/>
      <c r="DV79" s="127"/>
      <c r="DW79" s="127"/>
      <c r="DX79" s="127"/>
      <c r="DY79" s="127"/>
      <c r="DZ79" s="127"/>
      <c r="EA79" s="127"/>
      <c r="EB79" s="127"/>
      <c r="EC79" s="127"/>
      <c r="ED79" s="127"/>
      <c r="EE79" s="127"/>
      <c r="EF79" s="127"/>
      <c r="EG79" s="127"/>
      <c r="EH79" s="127"/>
      <c r="EI79" s="127"/>
      <c r="EJ79" s="127"/>
      <c r="EK79" s="127"/>
      <c r="EL79" s="127"/>
      <c r="EM79" s="127"/>
      <c r="EN79" s="127"/>
    </row>
    <row r="80" spans="1:144" s="58" customFormat="1" ht="20.25" customHeight="1">
      <c r="A80" s="55"/>
      <c r="B80" s="56"/>
      <c r="C80" s="56"/>
      <c r="D80" s="1090" t="s">
        <v>261</v>
      </c>
      <c r="E80" s="1091"/>
      <c r="F80" s="1091"/>
      <c r="G80" s="1091"/>
      <c r="H80" s="1091"/>
      <c r="I80" s="1091"/>
      <c r="J80" s="1091"/>
      <c r="K80" s="56"/>
      <c r="L80" s="68"/>
      <c r="M80" s="152"/>
      <c r="N80" s="152"/>
      <c r="O80" s="408"/>
      <c r="P80" s="152"/>
      <c r="Q80" s="68"/>
      <c r="R80" s="152"/>
      <c r="S80" s="152"/>
      <c r="T80" s="408"/>
      <c r="U80" s="152"/>
      <c r="V80" s="68"/>
      <c r="W80" s="152"/>
      <c r="X80" s="152"/>
      <c r="Y80" s="408"/>
      <c r="Z80" s="152"/>
      <c r="AA80" s="68"/>
      <c r="AB80" s="152"/>
      <c r="AC80" s="152"/>
      <c r="AD80" s="408"/>
      <c r="AE80" s="152"/>
      <c r="AF80" s="68"/>
      <c r="AG80" s="152"/>
      <c r="AH80" s="152"/>
      <c r="AI80" s="408"/>
      <c r="AJ80" s="152"/>
      <c r="AK80" s="68"/>
      <c r="AL80" s="152"/>
      <c r="AM80" s="152"/>
      <c r="AN80" s="408"/>
      <c r="AO80" s="85"/>
      <c r="AP80" s="187"/>
      <c r="AQ80" s="53">
        <f>SUM(O80:AN80)</f>
        <v>0</v>
      </c>
      <c r="AR80" s="188"/>
      <c r="AS80" s="729"/>
      <c r="AT80" s="132"/>
      <c r="AU80" s="132"/>
      <c r="AV80" s="132"/>
      <c r="AW80" s="132"/>
      <c r="AX80" s="132"/>
      <c r="AY80" s="132"/>
      <c r="AZ80" s="132"/>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c r="CL80" s="127"/>
      <c r="CM80" s="127"/>
      <c r="CN80" s="127"/>
      <c r="CO80" s="127"/>
      <c r="CP80" s="127"/>
      <c r="CQ80" s="127"/>
      <c r="CR80" s="127"/>
      <c r="CS80" s="127"/>
      <c r="CT80" s="127"/>
      <c r="CU80" s="127"/>
      <c r="CV80" s="132"/>
      <c r="CW80" s="127"/>
      <c r="CX80" s="127"/>
      <c r="CY80" s="127"/>
      <c r="CZ80" s="127"/>
      <c r="DA80" s="127"/>
      <c r="DB80" s="132"/>
      <c r="DC80" s="127"/>
      <c r="DD80" s="127"/>
      <c r="DE80" s="127"/>
      <c r="DF80" s="127"/>
      <c r="DG80" s="127"/>
      <c r="DH80" s="132"/>
      <c r="DI80" s="127"/>
      <c r="DJ80" s="127"/>
      <c r="DK80" s="127"/>
      <c r="DL80" s="127"/>
      <c r="DM80" s="127"/>
      <c r="DN80" s="127"/>
      <c r="DO80" s="127"/>
      <c r="DP80" s="127"/>
      <c r="DQ80" s="127"/>
      <c r="DR80" s="127"/>
      <c r="DS80" s="127"/>
      <c r="DT80" s="127"/>
      <c r="DU80" s="127"/>
      <c r="DV80" s="127"/>
      <c r="DW80" s="127"/>
      <c r="DX80" s="127"/>
      <c r="DY80" s="127"/>
      <c r="DZ80" s="127"/>
      <c r="EA80" s="127"/>
      <c r="EB80" s="127"/>
      <c r="EC80" s="127"/>
      <c r="ED80" s="127"/>
      <c r="EE80" s="127"/>
      <c r="EF80" s="127"/>
      <c r="EG80" s="127"/>
      <c r="EH80" s="127"/>
      <c r="EI80" s="127"/>
      <c r="EJ80" s="127"/>
      <c r="EK80" s="127"/>
      <c r="EL80" s="127"/>
      <c r="EM80" s="127"/>
      <c r="EN80" s="127"/>
    </row>
    <row r="81" spans="1:144" s="58" customFormat="1" ht="9.9499999999999993" customHeight="1">
      <c r="A81" s="55" t="s">
        <v>181</v>
      </c>
      <c r="B81" s="56" t="s">
        <v>181</v>
      </c>
      <c r="C81" s="56" t="s">
        <v>181</v>
      </c>
      <c r="D81" s="56" t="s">
        <v>181</v>
      </c>
      <c r="E81" s="56" t="s">
        <v>181</v>
      </c>
      <c r="F81" s="56" t="s">
        <v>181</v>
      </c>
      <c r="G81" s="56" t="s">
        <v>181</v>
      </c>
      <c r="H81" s="56" t="s">
        <v>181</v>
      </c>
      <c r="I81" s="56" t="s">
        <v>181</v>
      </c>
      <c r="J81" s="157" t="s">
        <v>181</v>
      </c>
      <c r="K81" s="157" t="s">
        <v>181</v>
      </c>
      <c r="L81" s="68" t="s">
        <v>181</v>
      </c>
      <c r="M81" s="152" t="s">
        <v>181</v>
      </c>
      <c r="N81" s="152" t="s">
        <v>181</v>
      </c>
      <c r="O81" s="401"/>
      <c r="P81" s="69"/>
      <c r="Q81" s="152"/>
      <c r="R81" s="152"/>
      <c r="S81" s="152"/>
      <c r="T81" s="401"/>
      <c r="U81" s="69"/>
      <c r="V81" s="152"/>
      <c r="W81" s="152"/>
      <c r="X81" s="152"/>
      <c r="Y81" s="401"/>
      <c r="Z81" s="69" t="s">
        <v>181</v>
      </c>
      <c r="AA81" s="152" t="s">
        <v>181</v>
      </c>
      <c r="AB81" s="152" t="s">
        <v>181</v>
      </c>
      <c r="AC81" s="152" t="s">
        <v>181</v>
      </c>
      <c r="AD81" s="401" t="s">
        <v>181</v>
      </c>
      <c r="AE81" s="69" t="s">
        <v>181</v>
      </c>
      <c r="AF81" s="152" t="s">
        <v>181</v>
      </c>
      <c r="AG81" s="152" t="s">
        <v>181</v>
      </c>
      <c r="AH81" s="152" t="s">
        <v>181</v>
      </c>
      <c r="AI81" s="401" t="s">
        <v>181</v>
      </c>
      <c r="AJ81" s="69" t="s">
        <v>181</v>
      </c>
      <c r="AK81" s="152" t="s">
        <v>181</v>
      </c>
      <c r="AL81" s="152" t="s">
        <v>181</v>
      </c>
      <c r="AM81" s="152" t="s">
        <v>181</v>
      </c>
      <c r="AN81" s="401" t="s">
        <v>181</v>
      </c>
      <c r="AO81" s="75" t="s">
        <v>181</v>
      </c>
      <c r="AP81" s="185" t="s">
        <v>181</v>
      </c>
      <c r="AQ81" s="185" t="s">
        <v>181</v>
      </c>
      <c r="AR81" s="188" t="s">
        <v>181</v>
      </c>
      <c r="AS81" s="729"/>
      <c r="AT81" s="132"/>
      <c r="AU81" s="132"/>
      <c r="AV81" s="132"/>
      <c r="AW81" s="132"/>
      <c r="AX81" s="132"/>
      <c r="AY81" s="132"/>
      <c r="AZ81" s="132"/>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c r="CL81" s="127"/>
      <c r="CM81" s="127"/>
      <c r="CN81" s="127"/>
      <c r="CO81" s="127"/>
      <c r="CP81" s="127"/>
      <c r="CQ81" s="127"/>
      <c r="CR81" s="127"/>
      <c r="CS81" s="127"/>
      <c r="CT81" s="127"/>
      <c r="CU81" s="127"/>
      <c r="CV81" s="132"/>
      <c r="CW81" s="127"/>
      <c r="CX81" s="127"/>
      <c r="CY81" s="127"/>
      <c r="CZ81" s="127"/>
      <c r="DA81" s="127"/>
      <c r="DB81" s="132"/>
      <c r="DC81" s="127"/>
      <c r="DD81" s="127"/>
      <c r="DE81" s="127"/>
      <c r="DF81" s="127"/>
      <c r="DG81" s="127"/>
      <c r="DH81" s="132"/>
      <c r="DI81" s="127"/>
      <c r="DJ81" s="127"/>
      <c r="DK81" s="127"/>
      <c r="DL81" s="127"/>
      <c r="DM81" s="127"/>
      <c r="DN81" s="127"/>
      <c r="DO81" s="127"/>
      <c r="DP81" s="127"/>
      <c r="DQ81" s="127"/>
      <c r="DR81" s="127"/>
      <c r="DS81" s="127"/>
      <c r="DT81" s="127"/>
      <c r="DU81" s="127"/>
      <c r="DV81" s="127"/>
      <c r="DW81" s="127"/>
      <c r="DX81" s="127"/>
      <c r="DY81" s="127"/>
      <c r="DZ81" s="127"/>
      <c r="EA81" s="127"/>
      <c r="EB81" s="127"/>
      <c r="EC81" s="127"/>
      <c r="ED81" s="127"/>
      <c r="EE81" s="127"/>
      <c r="EF81" s="127"/>
      <c r="EG81" s="127"/>
      <c r="EH81" s="127"/>
      <c r="EI81" s="127"/>
      <c r="EJ81" s="127"/>
      <c r="EK81" s="127"/>
      <c r="EL81" s="127"/>
      <c r="EM81" s="127"/>
      <c r="EN81" s="127"/>
    </row>
    <row r="82" spans="1:144" s="58" customFormat="1" ht="20.25" customHeight="1">
      <c r="A82" s="55" t="s">
        <v>181</v>
      </c>
      <c r="B82" s="59">
        <v>2</v>
      </c>
      <c r="C82" s="1092" t="s">
        <v>263</v>
      </c>
      <c r="D82" s="1093"/>
      <c r="E82" s="1093"/>
      <c r="F82" s="1093"/>
      <c r="G82" s="1093"/>
      <c r="H82" s="1093"/>
      <c r="I82" s="1093"/>
      <c r="J82" s="1093"/>
      <c r="K82" s="56" t="s">
        <v>181</v>
      </c>
      <c r="L82" s="68" t="s">
        <v>181</v>
      </c>
      <c r="M82" s="152" t="s">
        <v>181</v>
      </c>
      <c r="N82" s="152" t="s">
        <v>181</v>
      </c>
      <c r="O82" s="401"/>
      <c r="P82" s="152"/>
      <c r="Q82" s="68"/>
      <c r="R82" s="152"/>
      <c r="S82" s="152"/>
      <c r="T82" s="401"/>
      <c r="U82" s="152"/>
      <c r="V82" s="68"/>
      <c r="W82" s="152"/>
      <c r="X82" s="152"/>
      <c r="Y82" s="401"/>
      <c r="Z82" s="152" t="s">
        <v>181</v>
      </c>
      <c r="AA82" s="68" t="s">
        <v>181</v>
      </c>
      <c r="AB82" s="152" t="s">
        <v>181</v>
      </c>
      <c r="AC82" s="152" t="s">
        <v>181</v>
      </c>
      <c r="AD82" s="401" t="s">
        <v>181</v>
      </c>
      <c r="AE82" s="152" t="s">
        <v>181</v>
      </c>
      <c r="AF82" s="68" t="s">
        <v>181</v>
      </c>
      <c r="AG82" s="152" t="s">
        <v>181</v>
      </c>
      <c r="AH82" s="152" t="s">
        <v>181</v>
      </c>
      <c r="AI82" s="401" t="s">
        <v>181</v>
      </c>
      <c r="AJ82" s="152" t="s">
        <v>181</v>
      </c>
      <c r="AK82" s="68" t="s">
        <v>181</v>
      </c>
      <c r="AL82" s="152" t="s">
        <v>181</v>
      </c>
      <c r="AM82" s="152" t="s">
        <v>181</v>
      </c>
      <c r="AN82" s="401" t="s">
        <v>181</v>
      </c>
      <c r="AO82" s="85" t="s">
        <v>181</v>
      </c>
      <c r="AP82" s="187" t="s">
        <v>181</v>
      </c>
      <c r="AQ82" s="185" t="s">
        <v>181</v>
      </c>
      <c r="AR82" s="188" t="s">
        <v>181</v>
      </c>
      <c r="AS82" s="729"/>
      <c r="AT82" s="132" t="s">
        <v>181</v>
      </c>
      <c r="AU82" s="132" t="s">
        <v>181</v>
      </c>
      <c r="AV82" s="132" t="s">
        <v>181</v>
      </c>
      <c r="AW82" s="132" t="s">
        <v>181</v>
      </c>
      <c r="AX82" s="132" t="s">
        <v>181</v>
      </c>
      <c r="AY82" s="132" t="s">
        <v>181</v>
      </c>
      <c r="AZ82" s="132" t="s">
        <v>181</v>
      </c>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c r="CL82" s="127"/>
      <c r="CM82" s="127"/>
      <c r="CN82" s="127"/>
      <c r="CO82" s="127"/>
      <c r="CP82" s="127"/>
      <c r="CQ82" s="127"/>
      <c r="CR82" s="127"/>
      <c r="CS82" s="127"/>
      <c r="CT82" s="127"/>
      <c r="CU82" s="127"/>
      <c r="CV82" s="132" t="s">
        <v>181</v>
      </c>
      <c r="CW82" s="127"/>
      <c r="CX82" s="127"/>
      <c r="CY82" s="127"/>
      <c r="CZ82" s="127"/>
      <c r="DA82" s="127"/>
      <c r="DB82" s="132" t="s">
        <v>181</v>
      </c>
      <c r="DC82" s="127"/>
      <c r="DD82" s="127"/>
      <c r="DE82" s="127"/>
      <c r="DF82" s="127"/>
      <c r="DG82" s="127"/>
      <c r="DH82" s="132" t="s">
        <v>181</v>
      </c>
      <c r="DI82" s="127"/>
      <c r="DJ82" s="127"/>
      <c r="DK82" s="127"/>
      <c r="DL82" s="127"/>
      <c r="DM82" s="127"/>
      <c r="DN82" s="127"/>
      <c r="DO82" s="127"/>
      <c r="DP82" s="127"/>
      <c r="DQ82" s="127"/>
      <c r="DR82" s="127"/>
      <c r="DS82" s="127"/>
      <c r="DT82" s="127"/>
      <c r="DU82" s="127"/>
      <c r="DV82" s="127"/>
      <c r="DW82" s="127"/>
      <c r="DX82" s="127"/>
      <c r="DY82" s="127"/>
      <c r="DZ82" s="127"/>
      <c r="EA82" s="127"/>
      <c r="EB82" s="127"/>
      <c r="EC82" s="127"/>
      <c r="ED82" s="127"/>
      <c r="EE82" s="127"/>
      <c r="EF82" s="127"/>
      <c r="EG82" s="127"/>
      <c r="EH82" s="127"/>
      <c r="EI82" s="127"/>
      <c r="EJ82" s="127"/>
      <c r="EK82" s="127"/>
      <c r="EL82" s="127"/>
      <c r="EM82" s="127"/>
      <c r="EN82" s="127"/>
    </row>
    <row r="83" spans="1:144" s="58" customFormat="1" ht="20.25" customHeight="1">
      <c r="A83" s="55" t="s">
        <v>181</v>
      </c>
      <c r="B83" s="56" t="s">
        <v>181</v>
      </c>
      <c r="C83" s="56" t="s">
        <v>181</v>
      </c>
      <c r="D83" s="1090" t="s">
        <v>265</v>
      </c>
      <c r="E83" s="1091"/>
      <c r="F83" s="1091"/>
      <c r="G83" s="1091"/>
      <c r="H83" s="1091"/>
      <c r="I83" s="1091"/>
      <c r="J83" s="1091"/>
      <c r="K83" s="56" t="s">
        <v>181</v>
      </c>
      <c r="L83" s="68" t="s">
        <v>181</v>
      </c>
      <c r="M83" s="152" t="s">
        <v>181</v>
      </c>
      <c r="N83" s="152" t="s">
        <v>181</v>
      </c>
      <c r="O83" s="408"/>
      <c r="P83" s="152"/>
      <c r="Q83" s="68"/>
      <c r="R83" s="152"/>
      <c r="S83" s="152"/>
      <c r="T83" s="408"/>
      <c r="U83" s="152"/>
      <c r="V83" s="68"/>
      <c r="W83" s="152"/>
      <c r="X83" s="152"/>
      <c r="Y83" s="408"/>
      <c r="Z83" s="152"/>
      <c r="AA83" s="68"/>
      <c r="AB83" s="152"/>
      <c r="AC83" s="152"/>
      <c r="AD83" s="408"/>
      <c r="AE83" s="152"/>
      <c r="AF83" s="68"/>
      <c r="AG83" s="152"/>
      <c r="AH83" s="152"/>
      <c r="AI83" s="408"/>
      <c r="AJ83" s="152"/>
      <c r="AK83" s="68"/>
      <c r="AL83" s="152"/>
      <c r="AM83" s="152"/>
      <c r="AN83" s="408"/>
      <c r="AO83" s="85" t="s">
        <v>181</v>
      </c>
      <c r="AP83" s="187" t="s">
        <v>181</v>
      </c>
      <c r="AQ83" s="53">
        <f>SUM(O83:AN83)</f>
        <v>0</v>
      </c>
      <c r="AR83" s="188" t="s">
        <v>181</v>
      </c>
      <c r="AS83" s="729"/>
      <c r="AT83" s="132" t="s">
        <v>181</v>
      </c>
      <c r="AU83" s="132" t="s">
        <v>181</v>
      </c>
      <c r="AV83" s="132" t="s">
        <v>181</v>
      </c>
      <c r="AW83" s="132" t="s">
        <v>181</v>
      </c>
      <c r="AX83" s="132" t="s">
        <v>181</v>
      </c>
      <c r="AY83" s="132" t="s">
        <v>181</v>
      </c>
      <c r="AZ83" s="132" t="s">
        <v>181</v>
      </c>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c r="CL83" s="127"/>
      <c r="CM83" s="127"/>
      <c r="CN83" s="127"/>
      <c r="CO83" s="127"/>
      <c r="CP83" s="127"/>
      <c r="CQ83" s="127"/>
      <c r="CR83" s="127"/>
      <c r="CS83" s="127"/>
      <c r="CT83" s="127"/>
      <c r="CU83" s="127"/>
      <c r="CV83" s="132" t="s">
        <v>181</v>
      </c>
      <c r="CW83" s="127"/>
      <c r="CX83" s="127"/>
      <c r="CY83" s="127"/>
      <c r="CZ83" s="127"/>
      <c r="DA83" s="127"/>
      <c r="DB83" s="132" t="s">
        <v>181</v>
      </c>
      <c r="DC83" s="127"/>
      <c r="DD83" s="127"/>
      <c r="DE83" s="127"/>
      <c r="DF83" s="127"/>
      <c r="DG83" s="127"/>
      <c r="DH83" s="132" t="s">
        <v>181</v>
      </c>
      <c r="DI83" s="127"/>
      <c r="DJ83" s="127"/>
      <c r="DK83" s="127"/>
      <c r="DL83" s="127"/>
      <c r="DM83" s="127"/>
      <c r="DN83" s="127"/>
      <c r="DO83" s="127"/>
      <c r="DP83" s="127"/>
      <c r="DQ83" s="127"/>
      <c r="DR83" s="127"/>
      <c r="DS83" s="127"/>
      <c r="DT83" s="127"/>
      <c r="DU83" s="127"/>
      <c r="DV83" s="127"/>
      <c r="DW83" s="127"/>
      <c r="DX83" s="127"/>
      <c r="DY83" s="127"/>
      <c r="DZ83" s="127"/>
      <c r="EA83" s="127"/>
      <c r="EB83" s="127"/>
      <c r="EC83" s="127"/>
      <c r="ED83" s="127"/>
      <c r="EE83" s="127"/>
      <c r="EF83" s="127"/>
      <c r="EG83" s="127"/>
      <c r="EH83" s="127"/>
      <c r="EI83" s="127"/>
      <c r="EJ83" s="127"/>
      <c r="EK83" s="127"/>
      <c r="EL83" s="127"/>
      <c r="EM83" s="127"/>
      <c r="EN83" s="127"/>
    </row>
    <row r="84" spans="1:144" s="58" customFormat="1" ht="20.25" customHeight="1">
      <c r="A84" s="55"/>
      <c r="B84" s="56"/>
      <c r="C84" s="56"/>
      <c r="D84" s="1090" t="s">
        <v>265</v>
      </c>
      <c r="E84" s="1091"/>
      <c r="F84" s="1091"/>
      <c r="G84" s="1091"/>
      <c r="H84" s="1091"/>
      <c r="I84" s="1091"/>
      <c r="J84" s="1091"/>
      <c r="K84" s="56"/>
      <c r="L84" s="68"/>
      <c r="M84" s="152"/>
      <c r="N84" s="152"/>
      <c r="O84" s="408"/>
      <c r="P84" s="152"/>
      <c r="Q84" s="68"/>
      <c r="R84" s="152"/>
      <c r="S84" s="152"/>
      <c r="T84" s="408"/>
      <c r="U84" s="152"/>
      <c r="V84" s="68"/>
      <c r="W84" s="152"/>
      <c r="X84" s="152"/>
      <c r="Y84" s="408"/>
      <c r="Z84" s="152"/>
      <c r="AA84" s="68"/>
      <c r="AB84" s="152"/>
      <c r="AC84" s="152"/>
      <c r="AD84" s="408"/>
      <c r="AE84" s="152"/>
      <c r="AF84" s="68"/>
      <c r="AG84" s="152"/>
      <c r="AH84" s="152"/>
      <c r="AI84" s="408"/>
      <c r="AJ84" s="152"/>
      <c r="AK84" s="68"/>
      <c r="AL84" s="152"/>
      <c r="AM84" s="152"/>
      <c r="AN84" s="408"/>
      <c r="AO84" s="85"/>
      <c r="AP84" s="187"/>
      <c r="AQ84" s="53">
        <f>SUM(O84:AN84)</f>
        <v>0</v>
      </c>
      <c r="AR84" s="188"/>
      <c r="AS84" s="729"/>
      <c r="AT84" s="132" t="s">
        <v>181</v>
      </c>
      <c r="AU84" s="132" t="s">
        <v>181</v>
      </c>
      <c r="AV84" s="132" t="s">
        <v>181</v>
      </c>
      <c r="AW84" s="132" t="s">
        <v>181</v>
      </c>
      <c r="AX84" s="132" t="s">
        <v>181</v>
      </c>
      <c r="AY84" s="132" t="s">
        <v>181</v>
      </c>
      <c r="AZ84" s="132" t="s">
        <v>181</v>
      </c>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c r="CL84" s="127"/>
      <c r="CM84" s="127"/>
      <c r="CN84" s="127"/>
      <c r="CO84" s="127"/>
      <c r="CP84" s="127"/>
      <c r="CQ84" s="127"/>
      <c r="CR84" s="127"/>
      <c r="CS84" s="127"/>
      <c r="CT84" s="127"/>
      <c r="CU84" s="127"/>
      <c r="CV84" s="132" t="s">
        <v>181</v>
      </c>
      <c r="CW84" s="127"/>
      <c r="CX84" s="127"/>
      <c r="CY84" s="127"/>
      <c r="CZ84" s="127"/>
      <c r="DA84" s="127"/>
      <c r="DB84" s="132" t="s">
        <v>181</v>
      </c>
      <c r="DC84" s="127"/>
      <c r="DD84" s="127"/>
      <c r="DE84" s="127"/>
      <c r="DF84" s="127"/>
      <c r="DG84" s="127"/>
      <c r="DH84" s="132" t="s">
        <v>181</v>
      </c>
      <c r="DI84" s="127"/>
      <c r="DJ84" s="127"/>
      <c r="DK84" s="127"/>
      <c r="DL84" s="127"/>
      <c r="DM84" s="127"/>
      <c r="DN84" s="127"/>
      <c r="DO84" s="127"/>
      <c r="DP84" s="127"/>
      <c r="DQ84" s="127"/>
      <c r="DR84" s="127"/>
      <c r="DS84" s="127"/>
      <c r="DT84" s="127"/>
      <c r="DU84" s="127"/>
      <c r="DV84" s="127"/>
      <c r="DW84" s="127"/>
      <c r="DX84" s="127"/>
      <c r="DY84" s="127"/>
      <c r="DZ84" s="127"/>
      <c r="EA84" s="127"/>
      <c r="EB84" s="127"/>
      <c r="EC84" s="127"/>
      <c r="ED84" s="127"/>
      <c r="EE84" s="127"/>
      <c r="EF84" s="127"/>
      <c r="EG84" s="127"/>
      <c r="EH84" s="127"/>
      <c r="EI84" s="127"/>
      <c r="EJ84" s="127"/>
      <c r="EK84" s="127"/>
      <c r="EL84" s="127"/>
      <c r="EM84" s="127"/>
      <c r="EN84" s="127"/>
    </row>
    <row r="85" spans="1:144" s="58" customFormat="1" ht="20.25" customHeight="1">
      <c r="A85" s="55"/>
      <c r="B85" s="56"/>
      <c r="C85" s="56"/>
      <c r="D85" s="1090" t="s">
        <v>265</v>
      </c>
      <c r="E85" s="1091"/>
      <c r="F85" s="1091"/>
      <c r="G85" s="1091"/>
      <c r="H85" s="1091"/>
      <c r="I85" s="1091"/>
      <c r="J85" s="1091"/>
      <c r="K85" s="56"/>
      <c r="L85" s="68"/>
      <c r="M85" s="152"/>
      <c r="N85" s="152"/>
      <c r="O85" s="408"/>
      <c r="P85" s="152"/>
      <c r="Q85" s="68"/>
      <c r="R85" s="152"/>
      <c r="S85" s="152"/>
      <c r="T85" s="408"/>
      <c r="U85" s="152"/>
      <c r="V85" s="68"/>
      <c r="W85" s="152"/>
      <c r="X85" s="152"/>
      <c r="Y85" s="408"/>
      <c r="Z85" s="152"/>
      <c r="AA85" s="68"/>
      <c r="AB85" s="152"/>
      <c r="AC85" s="152"/>
      <c r="AD85" s="408"/>
      <c r="AE85" s="152"/>
      <c r="AF85" s="68"/>
      <c r="AG85" s="152"/>
      <c r="AH85" s="152"/>
      <c r="AI85" s="408"/>
      <c r="AJ85" s="152"/>
      <c r="AK85" s="68"/>
      <c r="AL85" s="152"/>
      <c r="AM85" s="152"/>
      <c r="AN85" s="408"/>
      <c r="AO85" s="85"/>
      <c r="AP85" s="187"/>
      <c r="AQ85" s="53">
        <f>SUM(O85:AN85)</f>
        <v>0</v>
      </c>
      <c r="AR85" s="188"/>
      <c r="AS85" s="729"/>
      <c r="AT85" s="132"/>
      <c r="AU85" s="132"/>
      <c r="AV85" s="132"/>
      <c r="AW85" s="132"/>
      <c r="AX85" s="132"/>
      <c r="AY85" s="132"/>
      <c r="AZ85" s="132"/>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c r="CL85" s="127"/>
      <c r="CM85" s="127"/>
      <c r="CN85" s="127"/>
      <c r="CO85" s="127"/>
      <c r="CP85" s="127"/>
      <c r="CQ85" s="127"/>
      <c r="CR85" s="127"/>
      <c r="CS85" s="127"/>
      <c r="CT85" s="127"/>
      <c r="CU85" s="127"/>
      <c r="CV85" s="132"/>
      <c r="CW85" s="127"/>
      <c r="CX85" s="127"/>
      <c r="CY85" s="127"/>
      <c r="CZ85" s="127"/>
      <c r="DA85" s="127"/>
      <c r="DB85" s="132"/>
      <c r="DC85" s="127"/>
      <c r="DD85" s="127"/>
      <c r="DE85" s="127"/>
      <c r="DF85" s="127"/>
      <c r="DG85" s="127"/>
      <c r="DH85" s="132"/>
      <c r="DI85" s="127"/>
      <c r="DJ85" s="127"/>
      <c r="DK85" s="127"/>
      <c r="DL85" s="127"/>
      <c r="DM85" s="127"/>
      <c r="DN85" s="127"/>
      <c r="DO85" s="127"/>
      <c r="DP85" s="127"/>
      <c r="DQ85" s="127"/>
      <c r="DR85" s="127"/>
      <c r="DS85" s="127"/>
      <c r="DT85" s="127"/>
      <c r="DU85" s="127"/>
      <c r="DV85" s="127"/>
      <c r="DW85" s="127"/>
      <c r="DX85" s="127"/>
      <c r="DY85" s="127"/>
      <c r="DZ85" s="127"/>
      <c r="EA85" s="127"/>
      <c r="EB85" s="127"/>
      <c r="EC85" s="127"/>
      <c r="ED85" s="127"/>
      <c r="EE85" s="127"/>
      <c r="EF85" s="127"/>
      <c r="EG85" s="127"/>
      <c r="EH85" s="127"/>
      <c r="EI85" s="127"/>
      <c r="EJ85" s="127"/>
      <c r="EK85" s="127"/>
      <c r="EL85" s="127"/>
      <c r="EM85" s="127"/>
      <c r="EN85" s="127"/>
    </row>
    <row r="86" spans="1:144" s="58" customFormat="1" ht="9.9499999999999993" customHeight="1">
      <c r="A86" s="55" t="s">
        <v>181</v>
      </c>
      <c r="B86" s="56" t="s">
        <v>181</v>
      </c>
      <c r="C86" s="56" t="s">
        <v>181</v>
      </c>
      <c r="D86" s="56" t="s">
        <v>181</v>
      </c>
      <c r="E86" s="56" t="s">
        <v>181</v>
      </c>
      <c r="F86" s="56" t="s">
        <v>181</v>
      </c>
      <c r="G86" s="56" t="s">
        <v>181</v>
      </c>
      <c r="H86" s="56" t="s">
        <v>181</v>
      </c>
      <c r="I86" s="56" t="s">
        <v>181</v>
      </c>
      <c r="J86" s="157" t="s">
        <v>181</v>
      </c>
      <c r="K86" s="157" t="s">
        <v>181</v>
      </c>
      <c r="L86" s="68" t="s">
        <v>181</v>
      </c>
      <c r="M86" s="152" t="s">
        <v>181</v>
      </c>
      <c r="N86" s="152" t="s">
        <v>181</v>
      </c>
      <c r="O86" s="401"/>
      <c r="P86" s="69"/>
      <c r="Q86" s="152"/>
      <c r="R86" s="152"/>
      <c r="S86" s="152"/>
      <c r="T86" s="401"/>
      <c r="U86" s="69"/>
      <c r="V86" s="152"/>
      <c r="W86" s="152"/>
      <c r="X86" s="152"/>
      <c r="Y86" s="401"/>
      <c r="Z86" s="69" t="s">
        <v>181</v>
      </c>
      <c r="AA86" s="152" t="s">
        <v>181</v>
      </c>
      <c r="AB86" s="152" t="s">
        <v>181</v>
      </c>
      <c r="AC86" s="152" t="s">
        <v>181</v>
      </c>
      <c r="AD86" s="401" t="s">
        <v>181</v>
      </c>
      <c r="AE86" s="69" t="s">
        <v>181</v>
      </c>
      <c r="AF86" s="152" t="s">
        <v>181</v>
      </c>
      <c r="AG86" s="152" t="s">
        <v>181</v>
      </c>
      <c r="AH86" s="152" t="s">
        <v>181</v>
      </c>
      <c r="AI86" s="401" t="s">
        <v>181</v>
      </c>
      <c r="AJ86" s="69" t="s">
        <v>181</v>
      </c>
      <c r="AK86" s="152" t="s">
        <v>181</v>
      </c>
      <c r="AL86" s="152" t="s">
        <v>181</v>
      </c>
      <c r="AM86" s="152" t="s">
        <v>181</v>
      </c>
      <c r="AN86" s="401" t="s">
        <v>181</v>
      </c>
      <c r="AO86" s="75" t="s">
        <v>181</v>
      </c>
      <c r="AP86" s="185" t="s">
        <v>181</v>
      </c>
      <c r="AQ86" s="185" t="s">
        <v>181</v>
      </c>
      <c r="AR86" s="188" t="s">
        <v>181</v>
      </c>
      <c r="AS86" s="729"/>
      <c r="AT86" s="132"/>
      <c r="AU86" s="132"/>
      <c r="AV86" s="132"/>
      <c r="AW86" s="132"/>
      <c r="AX86" s="132"/>
      <c r="AY86" s="132"/>
      <c r="AZ86" s="132"/>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c r="CL86" s="127"/>
      <c r="CM86" s="127"/>
      <c r="CN86" s="127"/>
      <c r="CO86" s="127"/>
      <c r="CP86" s="127"/>
      <c r="CQ86" s="127"/>
      <c r="CR86" s="127"/>
      <c r="CS86" s="127"/>
      <c r="CT86" s="127"/>
      <c r="CU86" s="127"/>
      <c r="CV86" s="132"/>
      <c r="CW86" s="127"/>
      <c r="CX86" s="127"/>
      <c r="CY86" s="127"/>
      <c r="CZ86" s="127"/>
      <c r="DA86" s="127"/>
      <c r="DB86" s="132"/>
      <c r="DC86" s="127"/>
      <c r="DD86" s="127"/>
      <c r="DE86" s="127"/>
      <c r="DF86" s="127"/>
      <c r="DG86" s="127"/>
      <c r="DH86" s="132"/>
      <c r="DI86" s="127"/>
      <c r="DJ86" s="127"/>
      <c r="DK86" s="127"/>
      <c r="DL86" s="127"/>
      <c r="DM86" s="127"/>
      <c r="DN86" s="127"/>
      <c r="DO86" s="127"/>
      <c r="DP86" s="127"/>
      <c r="DQ86" s="127"/>
      <c r="DR86" s="127"/>
      <c r="DS86" s="127"/>
      <c r="DT86" s="127"/>
      <c r="DU86" s="127"/>
      <c r="DV86" s="127"/>
      <c r="DW86" s="127"/>
      <c r="DX86" s="127"/>
      <c r="DY86" s="127"/>
      <c r="DZ86" s="127"/>
      <c r="EA86" s="127"/>
      <c r="EB86" s="127"/>
      <c r="EC86" s="127"/>
      <c r="ED86" s="127"/>
      <c r="EE86" s="127"/>
      <c r="EF86" s="127"/>
      <c r="EG86" s="127"/>
      <c r="EH86" s="127"/>
      <c r="EI86" s="127"/>
      <c r="EJ86" s="127"/>
      <c r="EK86" s="127"/>
      <c r="EL86" s="127"/>
      <c r="EM86" s="127"/>
      <c r="EN86" s="127"/>
    </row>
    <row r="87" spans="1:144" s="58" customFormat="1" ht="20.25" customHeight="1">
      <c r="A87" s="55" t="s">
        <v>181</v>
      </c>
      <c r="B87" s="59">
        <v>3</v>
      </c>
      <c r="C87" s="1092" t="s">
        <v>264</v>
      </c>
      <c r="D87" s="1093"/>
      <c r="E87" s="1093"/>
      <c r="F87" s="1093"/>
      <c r="G87" s="1093"/>
      <c r="H87" s="1093"/>
      <c r="I87" s="1093"/>
      <c r="J87" s="1093"/>
      <c r="K87" s="56" t="s">
        <v>181</v>
      </c>
      <c r="L87" s="68" t="s">
        <v>181</v>
      </c>
      <c r="M87" s="152" t="s">
        <v>181</v>
      </c>
      <c r="N87" s="152" t="s">
        <v>181</v>
      </c>
      <c r="O87" s="401"/>
      <c r="P87" s="152"/>
      <c r="Q87" s="68"/>
      <c r="R87" s="152"/>
      <c r="S87" s="152"/>
      <c r="T87" s="401"/>
      <c r="U87" s="152"/>
      <c r="V87" s="68"/>
      <c r="W87" s="152"/>
      <c r="X87" s="152"/>
      <c r="Y87" s="401"/>
      <c r="Z87" s="152" t="s">
        <v>181</v>
      </c>
      <c r="AA87" s="68" t="s">
        <v>181</v>
      </c>
      <c r="AB87" s="152" t="s">
        <v>181</v>
      </c>
      <c r="AC87" s="152" t="s">
        <v>181</v>
      </c>
      <c r="AD87" s="401" t="s">
        <v>181</v>
      </c>
      <c r="AE87" s="152" t="s">
        <v>181</v>
      </c>
      <c r="AF87" s="68" t="s">
        <v>181</v>
      </c>
      <c r="AG87" s="152" t="s">
        <v>181</v>
      </c>
      <c r="AH87" s="152" t="s">
        <v>181</v>
      </c>
      <c r="AI87" s="401" t="s">
        <v>181</v>
      </c>
      <c r="AJ87" s="152" t="s">
        <v>181</v>
      </c>
      <c r="AK87" s="68" t="s">
        <v>181</v>
      </c>
      <c r="AL87" s="152" t="s">
        <v>181</v>
      </c>
      <c r="AM87" s="152" t="s">
        <v>181</v>
      </c>
      <c r="AN87" s="401" t="s">
        <v>181</v>
      </c>
      <c r="AO87" s="85" t="s">
        <v>181</v>
      </c>
      <c r="AP87" s="187" t="s">
        <v>181</v>
      </c>
      <c r="AQ87" s="185" t="s">
        <v>181</v>
      </c>
      <c r="AR87" s="188" t="s">
        <v>181</v>
      </c>
      <c r="AS87" s="729"/>
      <c r="AT87" s="132" t="s">
        <v>181</v>
      </c>
      <c r="AU87" s="132" t="s">
        <v>181</v>
      </c>
      <c r="AV87" s="132" t="s">
        <v>181</v>
      </c>
      <c r="AW87" s="132" t="s">
        <v>181</v>
      </c>
      <c r="AX87" s="132" t="s">
        <v>181</v>
      </c>
      <c r="AY87" s="132" t="s">
        <v>181</v>
      </c>
      <c r="AZ87" s="132" t="s">
        <v>181</v>
      </c>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c r="CL87" s="127"/>
      <c r="CM87" s="127"/>
      <c r="CN87" s="127"/>
      <c r="CO87" s="127"/>
      <c r="CP87" s="127"/>
      <c r="CQ87" s="127"/>
      <c r="CR87" s="127"/>
      <c r="CS87" s="127"/>
      <c r="CT87" s="127"/>
      <c r="CU87" s="127"/>
      <c r="CV87" s="132" t="s">
        <v>181</v>
      </c>
      <c r="CW87" s="127"/>
      <c r="CX87" s="127"/>
      <c r="CY87" s="127"/>
      <c r="CZ87" s="127"/>
      <c r="DA87" s="127"/>
      <c r="DB87" s="132" t="s">
        <v>181</v>
      </c>
      <c r="DC87" s="127"/>
      <c r="DD87" s="127"/>
      <c r="DE87" s="127"/>
      <c r="DF87" s="127"/>
      <c r="DG87" s="127"/>
      <c r="DH87" s="132" t="s">
        <v>181</v>
      </c>
      <c r="DI87" s="127"/>
      <c r="DJ87" s="127"/>
      <c r="DK87" s="127"/>
      <c r="DL87" s="127"/>
      <c r="DM87" s="127"/>
      <c r="DN87" s="127"/>
      <c r="DO87" s="127"/>
      <c r="DP87" s="127"/>
      <c r="DQ87" s="127"/>
      <c r="DR87" s="127"/>
      <c r="DS87" s="127"/>
      <c r="DT87" s="127"/>
      <c r="DU87" s="127"/>
      <c r="DV87" s="127"/>
      <c r="DW87" s="127"/>
      <c r="DX87" s="127"/>
      <c r="DY87" s="127"/>
      <c r="DZ87" s="127"/>
      <c r="EA87" s="127"/>
      <c r="EB87" s="127"/>
      <c r="EC87" s="127"/>
      <c r="ED87" s="127"/>
      <c r="EE87" s="127"/>
      <c r="EF87" s="127"/>
      <c r="EG87" s="127"/>
      <c r="EH87" s="127"/>
      <c r="EI87" s="127"/>
      <c r="EJ87" s="127"/>
      <c r="EK87" s="127"/>
      <c r="EL87" s="127"/>
      <c r="EM87" s="127"/>
      <c r="EN87" s="127"/>
    </row>
    <row r="88" spans="1:144" s="58" customFormat="1" ht="20.25" customHeight="1">
      <c r="A88" s="55" t="s">
        <v>181</v>
      </c>
      <c r="B88" s="56" t="s">
        <v>181</v>
      </c>
      <c r="C88" s="56" t="s">
        <v>181</v>
      </c>
      <c r="D88" s="1090" t="s">
        <v>266</v>
      </c>
      <c r="E88" s="1091"/>
      <c r="F88" s="1091"/>
      <c r="G88" s="1091"/>
      <c r="H88" s="1091"/>
      <c r="I88" s="1091"/>
      <c r="J88" s="1091"/>
      <c r="K88" s="56" t="s">
        <v>181</v>
      </c>
      <c r="L88" s="68" t="s">
        <v>181</v>
      </c>
      <c r="M88" s="152" t="s">
        <v>181</v>
      </c>
      <c r="N88" s="152" t="s">
        <v>181</v>
      </c>
      <c r="O88" s="408"/>
      <c r="P88" s="152"/>
      <c r="Q88" s="68"/>
      <c r="R88" s="152"/>
      <c r="S88" s="152"/>
      <c r="T88" s="408"/>
      <c r="U88" s="152"/>
      <c r="V88" s="68"/>
      <c r="W88" s="152"/>
      <c r="X88" s="152"/>
      <c r="Y88" s="408"/>
      <c r="Z88" s="152"/>
      <c r="AA88" s="68"/>
      <c r="AB88" s="152"/>
      <c r="AC88" s="152"/>
      <c r="AD88" s="408"/>
      <c r="AE88" s="152"/>
      <c r="AF88" s="68"/>
      <c r="AG88" s="152"/>
      <c r="AH88" s="152"/>
      <c r="AI88" s="408"/>
      <c r="AJ88" s="152"/>
      <c r="AK88" s="68"/>
      <c r="AL88" s="152"/>
      <c r="AM88" s="152"/>
      <c r="AN88" s="408"/>
      <c r="AO88" s="85" t="s">
        <v>181</v>
      </c>
      <c r="AP88" s="187" t="s">
        <v>181</v>
      </c>
      <c r="AQ88" s="53">
        <f>SUM(O88:AN88)</f>
        <v>0</v>
      </c>
      <c r="AR88" s="188" t="s">
        <v>181</v>
      </c>
      <c r="AS88" s="729"/>
      <c r="AT88" s="132" t="s">
        <v>181</v>
      </c>
      <c r="AU88" s="132" t="s">
        <v>181</v>
      </c>
      <c r="AV88" s="132" t="s">
        <v>181</v>
      </c>
      <c r="AW88" s="132" t="s">
        <v>181</v>
      </c>
      <c r="AX88" s="132" t="s">
        <v>181</v>
      </c>
      <c r="AY88" s="132" t="s">
        <v>181</v>
      </c>
      <c r="AZ88" s="132" t="s">
        <v>181</v>
      </c>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c r="CL88" s="127"/>
      <c r="CM88" s="127"/>
      <c r="CN88" s="127"/>
      <c r="CO88" s="127"/>
      <c r="CP88" s="127"/>
      <c r="CQ88" s="127"/>
      <c r="CR88" s="127"/>
      <c r="CS88" s="127"/>
      <c r="CT88" s="127"/>
      <c r="CU88" s="127"/>
      <c r="CV88" s="132" t="s">
        <v>181</v>
      </c>
      <c r="CW88" s="127"/>
      <c r="CX88" s="127"/>
      <c r="CY88" s="127"/>
      <c r="CZ88" s="127"/>
      <c r="DA88" s="127"/>
      <c r="DB88" s="132" t="s">
        <v>181</v>
      </c>
      <c r="DC88" s="127"/>
      <c r="DD88" s="127"/>
      <c r="DE88" s="127"/>
      <c r="DF88" s="127"/>
      <c r="DG88" s="127"/>
      <c r="DH88" s="132" t="s">
        <v>181</v>
      </c>
      <c r="DI88" s="127"/>
      <c r="DJ88" s="127"/>
      <c r="DK88" s="127"/>
      <c r="DL88" s="127"/>
      <c r="DM88" s="127"/>
      <c r="DN88" s="127"/>
      <c r="DO88" s="127"/>
      <c r="DP88" s="127"/>
      <c r="DQ88" s="127"/>
      <c r="DR88" s="127"/>
      <c r="DS88" s="127"/>
      <c r="DT88" s="127"/>
      <c r="DU88" s="127"/>
      <c r="DV88" s="127"/>
      <c r="DW88" s="127"/>
      <c r="DX88" s="127"/>
      <c r="DY88" s="127"/>
      <c r="DZ88" s="127"/>
      <c r="EA88" s="127"/>
      <c r="EB88" s="127"/>
      <c r="EC88" s="127"/>
      <c r="ED88" s="127"/>
      <c r="EE88" s="127"/>
      <c r="EF88" s="127"/>
      <c r="EG88" s="127"/>
      <c r="EH88" s="127"/>
      <c r="EI88" s="127"/>
      <c r="EJ88" s="127"/>
      <c r="EK88" s="127"/>
      <c r="EL88" s="127"/>
      <c r="EM88" s="127"/>
      <c r="EN88" s="127"/>
    </row>
    <row r="89" spans="1:144" s="58" customFormat="1" ht="20.25" customHeight="1">
      <c r="A89" s="55"/>
      <c r="B89" s="56"/>
      <c r="C89" s="56"/>
      <c r="D89" s="1090" t="s">
        <v>266</v>
      </c>
      <c r="E89" s="1091"/>
      <c r="F89" s="1091"/>
      <c r="G89" s="1091"/>
      <c r="H89" s="1091"/>
      <c r="I89" s="1091"/>
      <c r="J89" s="1091"/>
      <c r="K89" s="56"/>
      <c r="L89" s="68"/>
      <c r="M89" s="152"/>
      <c r="N89" s="152"/>
      <c r="O89" s="408"/>
      <c r="P89" s="152"/>
      <c r="Q89" s="68"/>
      <c r="R89" s="152"/>
      <c r="S89" s="152"/>
      <c r="T89" s="408"/>
      <c r="U89" s="152"/>
      <c r="V89" s="68"/>
      <c r="W89" s="152"/>
      <c r="X89" s="152"/>
      <c r="Y89" s="408"/>
      <c r="Z89" s="152"/>
      <c r="AA89" s="68"/>
      <c r="AB89" s="152"/>
      <c r="AC89" s="152"/>
      <c r="AD89" s="408"/>
      <c r="AE89" s="152"/>
      <c r="AF89" s="68"/>
      <c r="AG89" s="152"/>
      <c r="AH89" s="152"/>
      <c r="AI89" s="408"/>
      <c r="AJ89" s="152"/>
      <c r="AK89" s="68"/>
      <c r="AL89" s="152"/>
      <c r="AM89" s="152"/>
      <c r="AN89" s="408"/>
      <c r="AO89" s="85"/>
      <c r="AP89" s="187"/>
      <c r="AQ89" s="53">
        <f>SUM(O89:AN89)</f>
        <v>0</v>
      </c>
      <c r="AR89" s="188"/>
      <c r="AS89" s="729"/>
      <c r="AT89" s="132" t="s">
        <v>181</v>
      </c>
      <c r="AU89" s="132" t="s">
        <v>181</v>
      </c>
      <c r="AV89" s="132" t="s">
        <v>181</v>
      </c>
      <c r="AW89" s="132" t="s">
        <v>181</v>
      </c>
      <c r="AX89" s="132" t="s">
        <v>181</v>
      </c>
      <c r="AY89" s="132" t="s">
        <v>181</v>
      </c>
      <c r="AZ89" s="132" t="s">
        <v>181</v>
      </c>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c r="CL89" s="127"/>
      <c r="CM89" s="127"/>
      <c r="CN89" s="127"/>
      <c r="CO89" s="127"/>
      <c r="CP89" s="127"/>
      <c r="CQ89" s="127"/>
      <c r="CR89" s="127"/>
      <c r="CS89" s="127"/>
      <c r="CT89" s="127"/>
      <c r="CU89" s="127"/>
      <c r="CV89" s="132" t="s">
        <v>181</v>
      </c>
      <c r="CW89" s="127"/>
      <c r="CX89" s="127"/>
      <c r="CY89" s="127"/>
      <c r="CZ89" s="127"/>
      <c r="DA89" s="127"/>
      <c r="DB89" s="132" t="s">
        <v>181</v>
      </c>
      <c r="DC89" s="127"/>
      <c r="DD89" s="127"/>
      <c r="DE89" s="127"/>
      <c r="DF89" s="127"/>
      <c r="DG89" s="127"/>
      <c r="DH89" s="132" t="s">
        <v>181</v>
      </c>
      <c r="DI89" s="127"/>
      <c r="DJ89" s="127"/>
      <c r="DK89" s="127"/>
      <c r="DL89" s="127"/>
      <c r="DM89" s="127"/>
      <c r="DN89" s="127"/>
      <c r="DO89" s="127"/>
      <c r="DP89" s="127"/>
      <c r="DQ89" s="127"/>
      <c r="DR89" s="127"/>
      <c r="DS89" s="127"/>
      <c r="DT89" s="127"/>
      <c r="DU89" s="127"/>
      <c r="DV89" s="127"/>
      <c r="DW89" s="127"/>
      <c r="DX89" s="127"/>
      <c r="DY89" s="127"/>
      <c r="DZ89" s="127"/>
      <c r="EA89" s="127"/>
      <c r="EB89" s="127"/>
      <c r="EC89" s="127"/>
      <c r="ED89" s="127"/>
      <c r="EE89" s="127"/>
      <c r="EF89" s="127"/>
      <c r="EG89" s="127"/>
      <c r="EH89" s="127"/>
      <c r="EI89" s="127"/>
      <c r="EJ89" s="127"/>
      <c r="EK89" s="127"/>
      <c r="EL89" s="127"/>
      <c r="EM89" s="127"/>
      <c r="EN89" s="127"/>
    </row>
    <row r="90" spans="1:144" s="58" customFormat="1" ht="20.25" customHeight="1">
      <c r="A90" s="55"/>
      <c r="B90" s="56"/>
      <c r="C90" s="56"/>
      <c r="D90" s="1090" t="s">
        <v>266</v>
      </c>
      <c r="E90" s="1091"/>
      <c r="F90" s="1091"/>
      <c r="G90" s="1091"/>
      <c r="H90" s="1091"/>
      <c r="I90" s="1091"/>
      <c r="J90" s="1091"/>
      <c r="K90" s="56"/>
      <c r="L90" s="68"/>
      <c r="M90" s="152"/>
      <c r="N90" s="152"/>
      <c r="O90" s="408"/>
      <c r="P90" s="152"/>
      <c r="Q90" s="68"/>
      <c r="R90" s="152"/>
      <c r="S90" s="152"/>
      <c r="T90" s="408"/>
      <c r="U90" s="152"/>
      <c r="V90" s="68"/>
      <c r="W90" s="152"/>
      <c r="X90" s="152"/>
      <c r="Y90" s="408"/>
      <c r="Z90" s="152"/>
      <c r="AA90" s="68"/>
      <c r="AB90" s="152"/>
      <c r="AC90" s="152"/>
      <c r="AD90" s="408"/>
      <c r="AE90" s="152"/>
      <c r="AF90" s="68"/>
      <c r="AG90" s="152"/>
      <c r="AH90" s="152"/>
      <c r="AI90" s="408"/>
      <c r="AJ90" s="152"/>
      <c r="AK90" s="68"/>
      <c r="AL90" s="152"/>
      <c r="AM90" s="152"/>
      <c r="AN90" s="408"/>
      <c r="AO90" s="85"/>
      <c r="AP90" s="187"/>
      <c r="AQ90" s="53">
        <f>SUM(O90:AN90)</f>
        <v>0</v>
      </c>
      <c r="AR90" s="188"/>
      <c r="AS90" s="729"/>
      <c r="AT90" s="132"/>
      <c r="AU90" s="132"/>
      <c r="AV90" s="132"/>
      <c r="AW90" s="132"/>
      <c r="AX90" s="132"/>
      <c r="AY90" s="132"/>
      <c r="AZ90" s="132"/>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c r="CL90" s="127"/>
      <c r="CM90" s="127"/>
      <c r="CN90" s="127"/>
      <c r="CO90" s="127"/>
      <c r="CP90" s="127"/>
      <c r="CQ90" s="127"/>
      <c r="CR90" s="127"/>
      <c r="CS90" s="127"/>
      <c r="CT90" s="127"/>
      <c r="CU90" s="127"/>
      <c r="CV90" s="132"/>
      <c r="CW90" s="127"/>
      <c r="CX90" s="127"/>
      <c r="CY90" s="127"/>
      <c r="CZ90" s="127"/>
      <c r="DA90" s="127"/>
      <c r="DB90" s="132"/>
      <c r="DC90" s="127"/>
      <c r="DD90" s="127"/>
      <c r="DE90" s="127"/>
      <c r="DF90" s="127"/>
      <c r="DG90" s="127"/>
      <c r="DH90" s="132"/>
      <c r="DI90" s="127"/>
      <c r="DJ90" s="127"/>
      <c r="DK90" s="127"/>
      <c r="DL90" s="127"/>
      <c r="DM90" s="127"/>
      <c r="DN90" s="127"/>
      <c r="DO90" s="127"/>
      <c r="DP90" s="127"/>
      <c r="DQ90" s="127"/>
      <c r="DR90" s="127"/>
      <c r="DS90" s="127"/>
      <c r="DT90" s="127"/>
      <c r="DU90" s="127"/>
      <c r="DV90" s="127"/>
      <c r="DW90" s="127"/>
      <c r="DX90" s="127"/>
      <c r="DY90" s="127"/>
      <c r="DZ90" s="127"/>
      <c r="EA90" s="127"/>
      <c r="EB90" s="127"/>
      <c r="EC90" s="127"/>
      <c r="ED90" s="127"/>
      <c r="EE90" s="127"/>
      <c r="EF90" s="127"/>
      <c r="EG90" s="127"/>
      <c r="EH90" s="127"/>
      <c r="EI90" s="127"/>
      <c r="EJ90" s="127"/>
      <c r="EK90" s="127"/>
      <c r="EL90" s="127"/>
      <c r="EM90" s="127"/>
      <c r="EN90" s="127"/>
    </row>
    <row r="91" spans="1:144" s="58" customFormat="1" ht="9.9499999999999993" customHeight="1">
      <c r="A91" s="55" t="s">
        <v>181</v>
      </c>
      <c r="B91" s="56" t="s">
        <v>181</v>
      </c>
      <c r="C91" s="56" t="s">
        <v>181</v>
      </c>
      <c r="D91" s="56" t="s">
        <v>181</v>
      </c>
      <c r="E91" s="56" t="s">
        <v>181</v>
      </c>
      <c r="F91" s="56" t="s">
        <v>181</v>
      </c>
      <c r="G91" s="56" t="s">
        <v>181</v>
      </c>
      <c r="H91" s="56" t="s">
        <v>181</v>
      </c>
      <c r="I91" s="56" t="s">
        <v>181</v>
      </c>
      <c r="J91" s="157" t="s">
        <v>181</v>
      </c>
      <c r="K91" s="157" t="s">
        <v>181</v>
      </c>
      <c r="L91" s="68" t="s">
        <v>181</v>
      </c>
      <c r="M91" s="152" t="s">
        <v>181</v>
      </c>
      <c r="N91" s="152" t="s">
        <v>181</v>
      </c>
      <c r="O91" s="401"/>
      <c r="P91" s="69"/>
      <c r="Q91" s="152"/>
      <c r="R91" s="152"/>
      <c r="S91" s="152"/>
      <c r="T91" s="401"/>
      <c r="U91" s="69"/>
      <c r="V91" s="152"/>
      <c r="W91" s="152"/>
      <c r="X91" s="152"/>
      <c r="Y91" s="401"/>
      <c r="Z91" s="69" t="s">
        <v>181</v>
      </c>
      <c r="AA91" s="152" t="s">
        <v>181</v>
      </c>
      <c r="AB91" s="152" t="s">
        <v>181</v>
      </c>
      <c r="AC91" s="152" t="s">
        <v>181</v>
      </c>
      <c r="AD91" s="401" t="s">
        <v>181</v>
      </c>
      <c r="AE91" s="69" t="s">
        <v>181</v>
      </c>
      <c r="AF91" s="152" t="s">
        <v>181</v>
      </c>
      <c r="AG91" s="152" t="s">
        <v>181</v>
      </c>
      <c r="AH91" s="152" t="s">
        <v>181</v>
      </c>
      <c r="AI91" s="401" t="s">
        <v>181</v>
      </c>
      <c r="AJ91" s="69" t="s">
        <v>181</v>
      </c>
      <c r="AK91" s="152" t="s">
        <v>181</v>
      </c>
      <c r="AL91" s="152" t="s">
        <v>181</v>
      </c>
      <c r="AM91" s="152" t="s">
        <v>181</v>
      </c>
      <c r="AN91" s="401" t="s">
        <v>181</v>
      </c>
      <c r="AO91" s="75" t="s">
        <v>181</v>
      </c>
      <c r="AP91" s="185" t="s">
        <v>181</v>
      </c>
      <c r="AQ91" s="185" t="s">
        <v>181</v>
      </c>
      <c r="AR91" s="188" t="s">
        <v>181</v>
      </c>
      <c r="AS91" s="729"/>
      <c r="AT91" s="132"/>
      <c r="AU91" s="132"/>
      <c r="AV91" s="132"/>
      <c r="AW91" s="132"/>
      <c r="AX91" s="132"/>
      <c r="AY91" s="132"/>
      <c r="AZ91" s="132"/>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c r="CL91" s="127"/>
      <c r="CM91" s="127"/>
      <c r="CN91" s="127"/>
      <c r="CO91" s="127"/>
      <c r="CP91" s="127"/>
      <c r="CQ91" s="127"/>
      <c r="CR91" s="127"/>
      <c r="CS91" s="127"/>
      <c r="CT91" s="127"/>
      <c r="CU91" s="127"/>
      <c r="CV91" s="132"/>
      <c r="CW91" s="127"/>
      <c r="CX91" s="127"/>
      <c r="CY91" s="127"/>
      <c r="CZ91" s="127"/>
      <c r="DA91" s="127"/>
      <c r="DB91" s="132"/>
      <c r="DC91" s="127"/>
      <c r="DD91" s="127"/>
      <c r="DE91" s="127"/>
      <c r="DF91" s="127"/>
      <c r="DG91" s="127"/>
      <c r="DH91" s="132"/>
      <c r="DI91" s="127"/>
      <c r="DJ91" s="127"/>
      <c r="DK91" s="127"/>
      <c r="DL91" s="127"/>
      <c r="DM91" s="127"/>
      <c r="DN91" s="127"/>
      <c r="DO91" s="127"/>
      <c r="DP91" s="127"/>
      <c r="DQ91" s="127"/>
      <c r="DR91" s="127"/>
      <c r="DS91" s="127"/>
      <c r="DT91" s="127"/>
      <c r="DU91" s="127"/>
      <c r="DV91" s="127"/>
      <c r="DW91" s="127"/>
      <c r="DX91" s="127"/>
      <c r="DY91" s="127"/>
      <c r="DZ91" s="127"/>
      <c r="EA91" s="127"/>
      <c r="EB91" s="127"/>
      <c r="EC91" s="127"/>
      <c r="ED91" s="127"/>
      <c r="EE91" s="127"/>
      <c r="EF91" s="127"/>
      <c r="EG91" s="127"/>
      <c r="EH91" s="127"/>
      <c r="EI91" s="127"/>
      <c r="EJ91" s="127"/>
      <c r="EK91" s="127"/>
      <c r="EL91" s="127"/>
      <c r="EM91" s="127"/>
      <c r="EN91" s="127"/>
    </row>
    <row r="92" spans="1:144" s="58" customFormat="1" ht="20.25" customHeight="1">
      <c r="A92" s="55" t="s">
        <v>181</v>
      </c>
      <c r="B92" s="59">
        <v>4</v>
      </c>
      <c r="C92" s="1092" t="s">
        <v>267</v>
      </c>
      <c r="D92" s="1093"/>
      <c r="E92" s="1093"/>
      <c r="F92" s="1093"/>
      <c r="G92" s="1093"/>
      <c r="H92" s="1093"/>
      <c r="I92" s="1093"/>
      <c r="J92" s="1093"/>
      <c r="K92" s="56" t="s">
        <v>181</v>
      </c>
      <c r="L92" s="68" t="s">
        <v>181</v>
      </c>
      <c r="M92" s="152" t="s">
        <v>181</v>
      </c>
      <c r="N92" s="152" t="s">
        <v>181</v>
      </c>
      <c r="O92" s="401"/>
      <c r="P92" s="152"/>
      <c r="Q92" s="68"/>
      <c r="R92" s="152"/>
      <c r="S92" s="152"/>
      <c r="T92" s="401"/>
      <c r="U92" s="152"/>
      <c r="V92" s="68"/>
      <c r="W92" s="152"/>
      <c r="X92" s="152"/>
      <c r="Y92" s="401"/>
      <c r="Z92" s="152" t="s">
        <v>181</v>
      </c>
      <c r="AA92" s="68" t="s">
        <v>181</v>
      </c>
      <c r="AB92" s="152" t="s">
        <v>181</v>
      </c>
      <c r="AC92" s="152" t="s">
        <v>181</v>
      </c>
      <c r="AD92" s="401" t="s">
        <v>181</v>
      </c>
      <c r="AE92" s="152" t="s">
        <v>181</v>
      </c>
      <c r="AF92" s="68" t="s">
        <v>181</v>
      </c>
      <c r="AG92" s="152" t="s">
        <v>181</v>
      </c>
      <c r="AH92" s="152" t="s">
        <v>181</v>
      </c>
      <c r="AI92" s="401" t="s">
        <v>181</v>
      </c>
      <c r="AJ92" s="152" t="s">
        <v>181</v>
      </c>
      <c r="AK92" s="68" t="s">
        <v>181</v>
      </c>
      <c r="AL92" s="152" t="s">
        <v>181</v>
      </c>
      <c r="AM92" s="152" t="s">
        <v>181</v>
      </c>
      <c r="AN92" s="401" t="s">
        <v>181</v>
      </c>
      <c r="AO92" s="85" t="s">
        <v>181</v>
      </c>
      <c r="AP92" s="187" t="s">
        <v>181</v>
      </c>
      <c r="AQ92" s="185" t="s">
        <v>181</v>
      </c>
      <c r="AR92" s="188" t="s">
        <v>181</v>
      </c>
      <c r="AS92" s="729"/>
      <c r="AT92" s="132" t="s">
        <v>181</v>
      </c>
      <c r="AU92" s="132" t="s">
        <v>181</v>
      </c>
      <c r="AV92" s="132" t="s">
        <v>181</v>
      </c>
      <c r="AW92" s="132" t="s">
        <v>181</v>
      </c>
      <c r="AX92" s="132" t="s">
        <v>181</v>
      </c>
      <c r="AY92" s="132" t="s">
        <v>181</v>
      </c>
      <c r="AZ92" s="132" t="s">
        <v>181</v>
      </c>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c r="CL92" s="127"/>
      <c r="CM92" s="127"/>
      <c r="CN92" s="127"/>
      <c r="CO92" s="127"/>
      <c r="CP92" s="127"/>
      <c r="CQ92" s="127"/>
      <c r="CR92" s="127"/>
      <c r="CS92" s="127"/>
      <c r="CT92" s="127"/>
      <c r="CU92" s="127"/>
      <c r="CV92" s="132" t="s">
        <v>181</v>
      </c>
      <c r="CW92" s="127"/>
      <c r="CX92" s="127"/>
      <c r="CY92" s="127"/>
      <c r="CZ92" s="127"/>
      <c r="DA92" s="127"/>
      <c r="DB92" s="132" t="s">
        <v>181</v>
      </c>
      <c r="DC92" s="127"/>
      <c r="DD92" s="127"/>
      <c r="DE92" s="127"/>
      <c r="DF92" s="127"/>
      <c r="DG92" s="127"/>
      <c r="DH92" s="132" t="s">
        <v>181</v>
      </c>
      <c r="DI92" s="127"/>
      <c r="DJ92" s="127"/>
      <c r="DK92" s="127"/>
      <c r="DL92" s="127"/>
      <c r="DM92" s="127"/>
      <c r="DN92" s="127"/>
      <c r="DO92" s="127"/>
      <c r="DP92" s="127"/>
      <c r="DQ92" s="127"/>
      <c r="DR92" s="127"/>
      <c r="DS92" s="127"/>
      <c r="DT92" s="127"/>
      <c r="DU92" s="127"/>
      <c r="DV92" s="127"/>
      <c r="DW92" s="127"/>
      <c r="DX92" s="127"/>
      <c r="DY92" s="127"/>
      <c r="DZ92" s="127"/>
      <c r="EA92" s="127"/>
      <c r="EB92" s="127"/>
      <c r="EC92" s="127"/>
      <c r="ED92" s="127"/>
      <c r="EE92" s="127"/>
      <c r="EF92" s="127"/>
      <c r="EG92" s="127"/>
      <c r="EH92" s="127"/>
      <c r="EI92" s="127"/>
      <c r="EJ92" s="127"/>
      <c r="EK92" s="127"/>
      <c r="EL92" s="127"/>
      <c r="EM92" s="127"/>
      <c r="EN92" s="127"/>
    </row>
    <row r="93" spans="1:144" s="58" customFormat="1" ht="20.25" customHeight="1">
      <c r="A93" s="55" t="s">
        <v>181</v>
      </c>
      <c r="B93" s="56" t="s">
        <v>181</v>
      </c>
      <c r="C93" s="56" t="s">
        <v>181</v>
      </c>
      <c r="D93" s="1090" t="s">
        <v>268</v>
      </c>
      <c r="E93" s="1091"/>
      <c r="F93" s="1091"/>
      <c r="G93" s="1091"/>
      <c r="H93" s="1091"/>
      <c r="I93" s="1091"/>
      <c r="J93" s="1091"/>
      <c r="K93" s="56" t="s">
        <v>181</v>
      </c>
      <c r="L93" s="68" t="s">
        <v>181</v>
      </c>
      <c r="M93" s="152" t="s">
        <v>181</v>
      </c>
      <c r="N93" s="152" t="s">
        <v>181</v>
      </c>
      <c r="O93" s="408"/>
      <c r="P93" s="152"/>
      <c r="Q93" s="68"/>
      <c r="R93" s="152"/>
      <c r="S93" s="152"/>
      <c r="T93" s="408"/>
      <c r="U93" s="152"/>
      <c r="V93" s="68"/>
      <c r="W93" s="152"/>
      <c r="X93" s="152"/>
      <c r="Y93" s="408"/>
      <c r="Z93" s="152"/>
      <c r="AA93" s="68"/>
      <c r="AB93" s="152"/>
      <c r="AC93" s="152"/>
      <c r="AD93" s="408"/>
      <c r="AE93" s="152"/>
      <c r="AF93" s="68"/>
      <c r="AG93" s="152"/>
      <c r="AH93" s="152"/>
      <c r="AI93" s="408"/>
      <c r="AJ93" s="152"/>
      <c r="AK93" s="68"/>
      <c r="AL93" s="152"/>
      <c r="AM93" s="152"/>
      <c r="AN93" s="408"/>
      <c r="AO93" s="85" t="s">
        <v>181</v>
      </c>
      <c r="AP93" s="187" t="s">
        <v>181</v>
      </c>
      <c r="AQ93" s="53">
        <f>SUM(O93:AN93)</f>
        <v>0</v>
      </c>
      <c r="AR93" s="188" t="s">
        <v>181</v>
      </c>
      <c r="AS93" s="729"/>
      <c r="AT93" s="132" t="s">
        <v>181</v>
      </c>
      <c r="AU93" s="132" t="s">
        <v>181</v>
      </c>
      <c r="AV93" s="132" t="s">
        <v>181</v>
      </c>
      <c r="AW93" s="132" t="s">
        <v>181</v>
      </c>
      <c r="AX93" s="132" t="s">
        <v>181</v>
      </c>
      <c r="AY93" s="132" t="s">
        <v>181</v>
      </c>
      <c r="AZ93" s="132" t="s">
        <v>181</v>
      </c>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c r="CL93" s="127"/>
      <c r="CM93" s="127"/>
      <c r="CN93" s="127"/>
      <c r="CO93" s="127"/>
      <c r="CP93" s="127"/>
      <c r="CQ93" s="127"/>
      <c r="CR93" s="127"/>
      <c r="CS93" s="127"/>
      <c r="CT93" s="127"/>
      <c r="CU93" s="127"/>
      <c r="CV93" s="132" t="s">
        <v>181</v>
      </c>
      <c r="CW93" s="127"/>
      <c r="CX93" s="127"/>
      <c r="CY93" s="127"/>
      <c r="CZ93" s="127"/>
      <c r="DA93" s="127"/>
      <c r="DB93" s="132" t="s">
        <v>181</v>
      </c>
      <c r="DC93" s="127"/>
      <c r="DD93" s="127"/>
      <c r="DE93" s="127"/>
      <c r="DF93" s="127"/>
      <c r="DG93" s="127"/>
      <c r="DH93" s="132" t="s">
        <v>181</v>
      </c>
      <c r="DI93" s="127"/>
      <c r="DJ93" s="127"/>
      <c r="DK93" s="127"/>
      <c r="DL93" s="127"/>
      <c r="DM93" s="127"/>
      <c r="DN93" s="127"/>
      <c r="DO93" s="127"/>
      <c r="DP93" s="127"/>
      <c r="DQ93" s="127"/>
      <c r="DR93" s="127"/>
      <c r="DS93" s="127"/>
      <c r="DT93" s="127"/>
      <c r="DU93" s="127"/>
      <c r="DV93" s="127"/>
      <c r="DW93" s="127"/>
      <c r="DX93" s="127"/>
      <c r="DY93" s="127"/>
      <c r="DZ93" s="127"/>
      <c r="EA93" s="127"/>
      <c r="EB93" s="127"/>
      <c r="EC93" s="127"/>
      <c r="ED93" s="127"/>
      <c r="EE93" s="127"/>
      <c r="EF93" s="127"/>
      <c r="EG93" s="127"/>
      <c r="EH93" s="127"/>
      <c r="EI93" s="127"/>
      <c r="EJ93" s="127"/>
      <c r="EK93" s="127"/>
      <c r="EL93" s="127"/>
      <c r="EM93" s="127"/>
      <c r="EN93" s="127"/>
    </row>
    <row r="94" spans="1:144" s="58" customFormat="1" ht="20.25" customHeight="1">
      <c r="A94" s="55"/>
      <c r="B94" s="56"/>
      <c r="C94" s="56"/>
      <c r="D94" s="1090" t="s">
        <v>268</v>
      </c>
      <c r="E94" s="1091"/>
      <c r="F94" s="1091"/>
      <c r="G94" s="1091"/>
      <c r="H94" s="1091"/>
      <c r="I94" s="1091"/>
      <c r="J94" s="1091"/>
      <c r="K94" s="56"/>
      <c r="L94" s="68"/>
      <c r="M94" s="152"/>
      <c r="N94" s="152"/>
      <c r="O94" s="408"/>
      <c r="P94" s="152"/>
      <c r="Q94" s="68"/>
      <c r="R94" s="152"/>
      <c r="S94" s="152"/>
      <c r="T94" s="408"/>
      <c r="U94" s="152"/>
      <c r="V94" s="68"/>
      <c r="W94" s="152"/>
      <c r="X94" s="152"/>
      <c r="Y94" s="408"/>
      <c r="Z94" s="152"/>
      <c r="AA94" s="68"/>
      <c r="AB94" s="152"/>
      <c r="AC94" s="152"/>
      <c r="AD94" s="408"/>
      <c r="AE94" s="152"/>
      <c r="AF94" s="68"/>
      <c r="AG94" s="152"/>
      <c r="AH94" s="152"/>
      <c r="AI94" s="408"/>
      <c r="AJ94" s="152"/>
      <c r="AK94" s="68"/>
      <c r="AL94" s="152"/>
      <c r="AM94" s="152"/>
      <c r="AN94" s="408"/>
      <c r="AO94" s="85"/>
      <c r="AP94" s="187"/>
      <c r="AQ94" s="53">
        <f>SUM(O94:AN94)</f>
        <v>0</v>
      </c>
      <c r="AR94" s="188"/>
      <c r="AS94" s="729"/>
      <c r="AT94" s="132" t="s">
        <v>181</v>
      </c>
      <c r="AU94" s="132" t="s">
        <v>181</v>
      </c>
      <c r="AV94" s="132" t="s">
        <v>181</v>
      </c>
      <c r="AW94" s="132" t="s">
        <v>181</v>
      </c>
      <c r="AX94" s="132" t="s">
        <v>181</v>
      </c>
      <c r="AY94" s="132" t="s">
        <v>181</v>
      </c>
      <c r="AZ94" s="132" t="s">
        <v>181</v>
      </c>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c r="CL94" s="127"/>
      <c r="CM94" s="127"/>
      <c r="CN94" s="127"/>
      <c r="CO94" s="127"/>
      <c r="CP94" s="127"/>
      <c r="CQ94" s="127"/>
      <c r="CR94" s="127"/>
      <c r="CS94" s="127"/>
      <c r="CT94" s="127"/>
      <c r="CU94" s="127"/>
      <c r="CV94" s="132" t="s">
        <v>181</v>
      </c>
      <c r="CW94" s="127"/>
      <c r="CX94" s="127"/>
      <c r="CY94" s="127"/>
      <c r="CZ94" s="127"/>
      <c r="DA94" s="127"/>
      <c r="DB94" s="132" t="s">
        <v>181</v>
      </c>
      <c r="DC94" s="127"/>
      <c r="DD94" s="127"/>
      <c r="DE94" s="127"/>
      <c r="DF94" s="127"/>
      <c r="DG94" s="127"/>
      <c r="DH94" s="132" t="s">
        <v>181</v>
      </c>
      <c r="DI94" s="127"/>
      <c r="DJ94" s="127"/>
      <c r="DK94" s="127"/>
      <c r="DL94" s="127"/>
      <c r="DM94" s="127"/>
      <c r="DN94" s="127"/>
      <c r="DO94" s="127"/>
      <c r="DP94" s="127"/>
      <c r="DQ94" s="127"/>
      <c r="DR94" s="127"/>
      <c r="DS94" s="127"/>
      <c r="DT94" s="127"/>
      <c r="DU94" s="127"/>
      <c r="DV94" s="127"/>
      <c r="DW94" s="127"/>
      <c r="DX94" s="127"/>
      <c r="DY94" s="127"/>
      <c r="DZ94" s="127"/>
      <c r="EA94" s="127"/>
      <c r="EB94" s="127"/>
      <c r="EC94" s="127"/>
      <c r="ED94" s="127"/>
      <c r="EE94" s="127"/>
      <c r="EF94" s="127"/>
      <c r="EG94" s="127"/>
      <c r="EH94" s="127"/>
      <c r="EI94" s="127"/>
      <c r="EJ94" s="127"/>
      <c r="EK94" s="127"/>
      <c r="EL94" s="127"/>
      <c r="EM94" s="127"/>
      <c r="EN94" s="127"/>
    </row>
    <row r="95" spans="1:144" s="58" customFormat="1" ht="20.25" customHeight="1">
      <c r="A95" s="55"/>
      <c r="B95" s="56"/>
      <c r="C95" s="56"/>
      <c r="D95" s="1090" t="s">
        <v>268</v>
      </c>
      <c r="E95" s="1091"/>
      <c r="F95" s="1091"/>
      <c r="G95" s="1091"/>
      <c r="H95" s="1091"/>
      <c r="I95" s="1091"/>
      <c r="J95" s="1091"/>
      <c r="K95" s="56"/>
      <c r="L95" s="68"/>
      <c r="M95" s="152"/>
      <c r="N95" s="152"/>
      <c r="O95" s="408"/>
      <c r="P95" s="152"/>
      <c r="Q95" s="68"/>
      <c r="R95" s="152"/>
      <c r="S95" s="152"/>
      <c r="T95" s="408"/>
      <c r="U95" s="152"/>
      <c r="V95" s="68"/>
      <c r="W95" s="152"/>
      <c r="X95" s="152"/>
      <c r="Y95" s="408"/>
      <c r="Z95" s="152"/>
      <c r="AA95" s="68"/>
      <c r="AB95" s="152"/>
      <c r="AC95" s="152"/>
      <c r="AD95" s="408"/>
      <c r="AE95" s="152"/>
      <c r="AF95" s="68"/>
      <c r="AG95" s="152"/>
      <c r="AH95" s="152"/>
      <c r="AI95" s="408"/>
      <c r="AJ95" s="152"/>
      <c r="AK95" s="68"/>
      <c r="AL95" s="152"/>
      <c r="AM95" s="152"/>
      <c r="AN95" s="408"/>
      <c r="AO95" s="85"/>
      <c r="AP95" s="187"/>
      <c r="AQ95" s="53">
        <f>SUM(O95:AN95)</f>
        <v>0</v>
      </c>
      <c r="AR95" s="188"/>
      <c r="AS95" s="729"/>
      <c r="AT95" s="132"/>
      <c r="AU95" s="132"/>
      <c r="AV95" s="132"/>
      <c r="AW95" s="132"/>
      <c r="AX95" s="132"/>
      <c r="AY95" s="132"/>
      <c r="AZ95" s="132"/>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c r="CL95" s="127"/>
      <c r="CM95" s="127"/>
      <c r="CN95" s="127"/>
      <c r="CO95" s="127"/>
      <c r="CP95" s="127"/>
      <c r="CQ95" s="127"/>
      <c r="CR95" s="127"/>
      <c r="CS95" s="127"/>
      <c r="CT95" s="127"/>
      <c r="CU95" s="127"/>
      <c r="CV95" s="132"/>
      <c r="CW95" s="127"/>
      <c r="CX95" s="127"/>
      <c r="CY95" s="127"/>
      <c r="CZ95" s="127"/>
      <c r="DA95" s="127"/>
      <c r="DB95" s="132"/>
      <c r="DC95" s="127"/>
      <c r="DD95" s="127"/>
      <c r="DE95" s="127"/>
      <c r="DF95" s="127"/>
      <c r="DG95" s="127"/>
      <c r="DH95" s="132"/>
      <c r="DI95" s="127"/>
      <c r="DJ95" s="127"/>
      <c r="DK95" s="127"/>
      <c r="DL95" s="127"/>
      <c r="DM95" s="127"/>
      <c r="DN95" s="127"/>
      <c r="DO95" s="127"/>
      <c r="DP95" s="127"/>
      <c r="DQ95" s="127"/>
      <c r="DR95" s="127"/>
      <c r="DS95" s="127"/>
      <c r="DT95" s="127"/>
      <c r="DU95" s="127"/>
      <c r="DV95" s="127"/>
      <c r="DW95" s="127"/>
      <c r="DX95" s="127"/>
      <c r="DY95" s="127"/>
      <c r="DZ95" s="127"/>
      <c r="EA95" s="127"/>
      <c r="EB95" s="127"/>
      <c r="EC95" s="127"/>
      <c r="ED95" s="127"/>
      <c r="EE95" s="127"/>
      <c r="EF95" s="127"/>
      <c r="EG95" s="127"/>
      <c r="EH95" s="127"/>
      <c r="EI95" s="127"/>
      <c r="EJ95" s="127"/>
      <c r="EK95" s="127"/>
      <c r="EL95" s="127"/>
      <c r="EM95" s="127"/>
      <c r="EN95" s="127"/>
    </row>
    <row r="96" spans="1:144" s="58" customFormat="1" ht="9.9499999999999993" customHeight="1" thickBot="1">
      <c r="A96" s="55" t="s">
        <v>181</v>
      </c>
      <c r="B96" s="56" t="s">
        <v>181</v>
      </c>
      <c r="C96" s="56" t="s">
        <v>181</v>
      </c>
      <c r="D96" s="56" t="s">
        <v>181</v>
      </c>
      <c r="E96" s="56" t="s">
        <v>181</v>
      </c>
      <c r="F96" s="56" t="s">
        <v>181</v>
      </c>
      <c r="G96" s="56" t="s">
        <v>181</v>
      </c>
      <c r="H96" s="56" t="s">
        <v>181</v>
      </c>
      <c r="I96" s="56" t="s">
        <v>181</v>
      </c>
      <c r="J96" s="157" t="s">
        <v>181</v>
      </c>
      <c r="K96" s="157" t="s">
        <v>181</v>
      </c>
      <c r="L96" s="68" t="s">
        <v>181</v>
      </c>
      <c r="M96" s="152" t="s">
        <v>181</v>
      </c>
      <c r="N96" s="152" t="s">
        <v>181</v>
      </c>
      <c r="O96" s="401" t="s">
        <v>181</v>
      </c>
      <c r="P96" s="69" t="s">
        <v>181</v>
      </c>
      <c r="Q96" s="152" t="s">
        <v>181</v>
      </c>
      <c r="R96" s="152" t="s">
        <v>181</v>
      </c>
      <c r="S96" s="152" t="s">
        <v>181</v>
      </c>
      <c r="T96" s="401" t="s">
        <v>181</v>
      </c>
      <c r="U96" s="69" t="s">
        <v>181</v>
      </c>
      <c r="V96" s="152" t="s">
        <v>181</v>
      </c>
      <c r="W96" s="152" t="s">
        <v>181</v>
      </c>
      <c r="X96" s="152" t="s">
        <v>181</v>
      </c>
      <c r="Y96" s="401" t="s">
        <v>181</v>
      </c>
      <c r="Z96" s="69" t="s">
        <v>181</v>
      </c>
      <c r="AA96" s="152" t="s">
        <v>181</v>
      </c>
      <c r="AB96" s="152" t="s">
        <v>181</v>
      </c>
      <c r="AC96" s="152" t="s">
        <v>181</v>
      </c>
      <c r="AD96" s="401" t="s">
        <v>181</v>
      </c>
      <c r="AE96" s="69" t="s">
        <v>181</v>
      </c>
      <c r="AF96" s="152" t="s">
        <v>181</v>
      </c>
      <c r="AG96" s="152" t="s">
        <v>181</v>
      </c>
      <c r="AH96" s="152" t="s">
        <v>181</v>
      </c>
      <c r="AI96" s="401" t="s">
        <v>181</v>
      </c>
      <c r="AJ96" s="69" t="s">
        <v>181</v>
      </c>
      <c r="AK96" s="152" t="s">
        <v>181</v>
      </c>
      <c r="AL96" s="152" t="s">
        <v>181</v>
      </c>
      <c r="AM96" s="152" t="s">
        <v>181</v>
      </c>
      <c r="AN96" s="401" t="s">
        <v>181</v>
      </c>
      <c r="AO96" s="75" t="s">
        <v>181</v>
      </c>
      <c r="AP96" s="185" t="s">
        <v>181</v>
      </c>
      <c r="AQ96" s="185" t="s">
        <v>181</v>
      </c>
      <c r="AR96" s="188" t="s">
        <v>181</v>
      </c>
      <c r="AS96" s="729"/>
      <c r="AT96" s="132"/>
      <c r="AU96" s="132"/>
      <c r="AV96" s="132"/>
      <c r="AW96" s="132"/>
      <c r="AX96" s="132"/>
      <c r="AY96" s="132"/>
      <c r="AZ96" s="132"/>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32"/>
      <c r="CW96" s="127"/>
      <c r="CX96" s="127"/>
      <c r="CY96" s="127"/>
      <c r="CZ96" s="127"/>
      <c r="DA96" s="127"/>
      <c r="DB96" s="132"/>
      <c r="DC96" s="127"/>
      <c r="DD96" s="127"/>
      <c r="DE96" s="127"/>
      <c r="DF96" s="127"/>
      <c r="DG96" s="127"/>
      <c r="DH96" s="132"/>
      <c r="DI96" s="127"/>
      <c r="DJ96" s="127"/>
      <c r="DK96" s="127"/>
      <c r="DL96" s="127"/>
      <c r="DM96" s="127"/>
      <c r="DN96" s="127"/>
      <c r="DO96" s="127"/>
      <c r="DP96" s="127"/>
      <c r="DQ96" s="127"/>
      <c r="DR96" s="127"/>
      <c r="DS96" s="127"/>
      <c r="DT96" s="127"/>
      <c r="DU96" s="127"/>
      <c r="DV96" s="127"/>
      <c r="DW96" s="127"/>
      <c r="DX96" s="127"/>
      <c r="DY96" s="127"/>
      <c r="DZ96" s="127"/>
      <c r="EA96" s="127"/>
      <c r="EB96" s="127"/>
      <c r="EC96" s="127"/>
      <c r="ED96" s="127"/>
      <c r="EE96" s="127"/>
      <c r="EF96" s="127"/>
      <c r="EG96" s="127"/>
      <c r="EH96" s="127"/>
      <c r="EI96" s="127"/>
      <c r="EJ96" s="127"/>
      <c r="EK96" s="127"/>
      <c r="EL96" s="127"/>
      <c r="EM96" s="127"/>
      <c r="EN96" s="127"/>
    </row>
    <row r="97" spans="1:144" s="58" customFormat="1" ht="20.25" customHeight="1" thickBot="1">
      <c r="A97" s="55" t="s">
        <v>181</v>
      </c>
      <c r="B97" s="56" t="s">
        <v>181</v>
      </c>
      <c r="C97" s="56" t="s">
        <v>206</v>
      </c>
      <c r="D97" s="56"/>
      <c r="E97" s="56" t="s">
        <v>181</v>
      </c>
      <c r="F97" s="56" t="s">
        <v>181</v>
      </c>
      <c r="G97" s="56" t="s">
        <v>181</v>
      </c>
      <c r="H97" s="56" t="s">
        <v>181</v>
      </c>
      <c r="I97" s="56" t="s">
        <v>181</v>
      </c>
      <c r="J97" s="56" t="s">
        <v>181</v>
      </c>
      <c r="K97" s="56" t="s">
        <v>181</v>
      </c>
      <c r="L97" s="68" t="s">
        <v>181</v>
      </c>
      <c r="M97" s="152" t="s">
        <v>181</v>
      </c>
      <c r="N97" s="152" t="s">
        <v>181</v>
      </c>
      <c r="O97" s="409">
        <f>SUM(O78:O95)</f>
        <v>0</v>
      </c>
      <c r="P97" s="69" t="s">
        <v>181</v>
      </c>
      <c r="Q97" s="152" t="s">
        <v>181</v>
      </c>
      <c r="R97" s="152" t="s">
        <v>181</v>
      </c>
      <c r="S97" s="152" t="s">
        <v>181</v>
      </c>
      <c r="T97" s="409">
        <f>SUM(T78:T95)</f>
        <v>0</v>
      </c>
      <c r="U97" s="69" t="s">
        <v>181</v>
      </c>
      <c r="V97" s="152" t="s">
        <v>181</v>
      </c>
      <c r="W97" s="152" t="s">
        <v>181</v>
      </c>
      <c r="X97" s="152" t="s">
        <v>181</v>
      </c>
      <c r="Y97" s="409">
        <f>SUM(Y78:Y95)</f>
        <v>0</v>
      </c>
      <c r="Z97" s="69" t="s">
        <v>181</v>
      </c>
      <c r="AA97" s="152" t="s">
        <v>181</v>
      </c>
      <c r="AB97" s="152" t="s">
        <v>181</v>
      </c>
      <c r="AC97" s="152" t="s">
        <v>181</v>
      </c>
      <c r="AD97" s="409">
        <f>SUM(AD78:AD95)</f>
        <v>0</v>
      </c>
      <c r="AE97" s="69" t="s">
        <v>181</v>
      </c>
      <c r="AF97" s="152" t="s">
        <v>181</v>
      </c>
      <c r="AG97" s="152" t="s">
        <v>181</v>
      </c>
      <c r="AH97" s="152" t="s">
        <v>181</v>
      </c>
      <c r="AI97" s="409">
        <f>SUM(AI78:AI95)</f>
        <v>0</v>
      </c>
      <c r="AJ97" s="69" t="s">
        <v>181</v>
      </c>
      <c r="AK97" s="152" t="s">
        <v>181</v>
      </c>
      <c r="AL97" s="152" t="s">
        <v>181</v>
      </c>
      <c r="AM97" s="152" t="s">
        <v>181</v>
      </c>
      <c r="AN97" s="409">
        <f>SUM(AN78:AN95)</f>
        <v>0</v>
      </c>
      <c r="AO97" s="75" t="s">
        <v>181</v>
      </c>
      <c r="AP97" s="185" t="s">
        <v>181</v>
      </c>
      <c r="AQ97" s="54">
        <f>SUM(O97:AN97)</f>
        <v>0</v>
      </c>
      <c r="AR97" s="188" t="s">
        <v>181</v>
      </c>
      <c r="AS97" s="729"/>
      <c r="AT97" s="132" t="s">
        <v>181</v>
      </c>
      <c r="AU97" s="132" t="s">
        <v>181</v>
      </c>
      <c r="AV97" s="132" t="s">
        <v>181</v>
      </c>
      <c r="AW97" s="132" t="s">
        <v>181</v>
      </c>
      <c r="AX97" s="132" t="s">
        <v>181</v>
      </c>
      <c r="AY97" s="132" t="s">
        <v>181</v>
      </c>
      <c r="AZ97" s="132" t="s">
        <v>181</v>
      </c>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c r="CL97" s="127"/>
      <c r="CM97" s="127"/>
      <c r="CN97" s="127"/>
      <c r="CO97" s="127"/>
      <c r="CP97" s="127"/>
      <c r="CQ97" s="127"/>
      <c r="CR97" s="127"/>
      <c r="CS97" s="127"/>
      <c r="CT97" s="127"/>
      <c r="CU97" s="127"/>
      <c r="CV97" s="132" t="s">
        <v>181</v>
      </c>
      <c r="CW97" s="127"/>
      <c r="CX97" s="127"/>
      <c r="CY97" s="127"/>
      <c r="CZ97" s="127"/>
      <c r="DA97" s="127"/>
      <c r="DB97" s="132" t="s">
        <v>181</v>
      </c>
      <c r="DC97" s="127"/>
      <c r="DD97" s="127"/>
      <c r="DE97" s="127"/>
      <c r="DF97" s="127"/>
      <c r="DG97" s="127"/>
      <c r="DH97" s="132" t="s">
        <v>181</v>
      </c>
      <c r="DI97" s="127"/>
      <c r="DJ97" s="127"/>
      <c r="DK97" s="127"/>
      <c r="DL97" s="127"/>
      <c r="DM97" s="127"/>
      <c r="DN97" s="127"/>
      <c r="DO97" s="127"/>
      <c r="DP97" s="127"/>
      <c r="DQ97" s="127"/>
      <c r="DR97" s="127"/>
      <c r="DS97" s="127"/>
      <c r="DT97" s="127"/>
      <c r="DU97" s="127"/>
      <c r="DV97" s="127"/>
      <c r="DW97" s="127"/>
      <c r="DX97" s="127"/>
      <c r="DY97" s="127"/>
      <c r="DZ97" s="127"/>
      <c r="EA97" s="127"/>
      <c r="EB97" s="127"/>
      <c r="EC97" s="127"/>
      <c r="ED97" s="127"/>
      <c r="EE97" s="127"/>
      <c r="EF97" s="127"/>
      <c r="EG97" s="127"/>
      <c r="EH97" s="127"/>
      <c r="EI97" s="127"/>
      <c r="EJ97" s="127"/>
      <c r="EK97" s="127"/>
      <c r="EL97" s="127"/>
      <c r="EM97" s="127"/>
      <c r="EN97" s="127"/>
    </row>
    <row r="98" spans="1:144" s="58" customFormat="1" ht="9.9499999999999993" customHeight="1" thickBot="1">
      <c r="A98" s="61" t="s">
        <v>181</v>
      </c>
      <c r="B98" s="62" t="s">
        <v>181</v>
      </c>
      <c r="C98" s="62" t="s">
        <v>181</v>
      </c>
      <c r="D98" s="62" t="s">
        <v>181</v>
      </c>
      <c r="E98" s="62" t="s">
        <v>181</v>
      </c>
      <c r="F98" s="62" t="s">
        <v>181</v>
      </c>
      <c r="G98" s="62" t="s">
        <v>181</v>
      </c>
      <c r="H98" s="62" t="s">
        <v>181</v>
      </c>
      <c r="I98" s="62" t="s">
        <v>181</v>
      </c>
      <c r="J98" s="62" t="s">
        <v>181</v>
      </c>
      <c r="K98" s="62" t="s">
        <v>181</v>
      </c>
      <c r="L98" s="79" t="s">
        <v>181</v>
      </c>
      <c r="M98" s="80" t="s">
        <v>181</v>
      </c>
      <c r="N98" s="80" t="s">
        <v>181</v>
      </c>
      <c r="O98" s="403" t="s">
        <v>181</v>
      </c>
      <c r="P98" s="82" t="s">
        <v>181</v>
      </c>
      <c r="Q98" s="80" t="s">
        <v>181</v>
      </c>
      <c r="R98" s="80" t="s">
        <v>181</v>
      </c>
      <c r="S98" s="80" t="s">
        <v>181</v>
      </c>
      <c r="T98" s="403" t="s">
        <v>181</v>
      </c>
      <c r="U98" s="82" t="s">
        <v>181</v>
      </c>
      <c r="V98" s="80" t="s">
        <v>181</v>
      </c>
      <c r="W98" s="80" t="s">
        <v>181</v>
      </c>
      <c r="X98" s="80" t="s">
        <v>181</v>
      </c>
      <c r="Y98" s="403" t="s">
        <v>181</v>
      </c>
      <c r="Z98" s="82" t="s">
        <v>181</v>
      </c>
      <c r="AA98" s="80" t="s">
        <v>181</v>
      </c>
      <c r="AB98" s="80" t="s">
        <v>181</v>
      </c>
      <c r="AC98" s="80" t="s">
        <v>181</v>
      </c>
      <c r="AD98" s="403" t="s">
        <v>181</v>
      </c>
      <c r="AE98" s="82" t="s">
        <v>181</v>
      </c>
      <c r="AF98" s="80" t="s">
        <v>181</v>
      </c>
      <c r="AG98" s="80" t="s">
        <v>181</v>
      </c>
      <c r="AH98" s="80" t="s">
        <v>181</v>
      </c>
      <c r="AI98" s="403" t="s">
        <v>181</v>
      </c>
      <c r="AJ98" s="82" t="s">
        <v>181</v>
      </c>
      <c r="AK98" s="80" t="s">
        <v>181</v>
      </c>
      <c r="AL98" s="80" t="s">
        <v>181</v>
      </c>
      <c r="AM98" s="80" t="s">
        <v>181</v>
      </c>
      <c r="AN98" s="403" t="s">
        <v>181</v>
      </c>
      <c r="AO98" s="83" t="s">
        <v>181</v>
      </c>
      <c r="AP98" s="186" t="s">
        <v>181</v>
      </c>
      <c r="AQ98" s="186" t="s">
        <v>181</v>
      </c>
      <c r="AR98" s="189" t="s">
        <v>181</v>
      </c>
      <c r="AS98" s="729"/>
      <c r="AT98" s="132" t="s">
        <v>181</v>
      </c>
      <c r="AU98" s="132" t="s">
        <v>181</v>
      </c>
      <c r="AV98" s="132" t="s">
        <v>181</v>
      </c>
      <c r="AW98" s="132" t="s">
        <v>181</v>
      </c>
      <c r="AX98" s="132" t="s">
        <v>181</v>
      </c>
      <c r="AY98" s="132" t="s">
        <v>181</v>
      </c>
      <c r="AZ98" s="132" t="s">
        <v>181</v>
      </c>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c r="CL98" s="127"/>
      <c r="CM98" s="127"/>
      <c r="CN98" s="127"/>
      <c r="CO98" s="127"/>
      <c r="CP98" s="127"/>
      <c r="CQ98" s="127"/>
      <c r="CR98" s="127"/>
      <c r="CS98" s="127"/>
      <c r="CT98" s="127"/>
      <c r="CU98" s="127"/>
      <c r="CV98" s="132" t="s">
        <v>181</v>
      </c>
      <c r="CW98" s="127"/>
      <c r="CX98" s="127"/>
      <c r="CY98" s="127"/>
      <c r="CZ98" s="127"/>
      <c r="DA98" s="127"/>
      <c r="DB98" s="132" t="s">
        <v>181</v>
      </c>
      <c r="DC98" s="127"/>
      <c r="DD98" s="127"/>
      <c r="DE98" s="127"/>
      <c r="DF98" s="127"/>
      <c r="DG98" s="127"/>
      <c r="DH98" s="132" t="s">
        <v>181</v>
      </c>
      <c r="DI98" s="127"/>
      <c r="DJ98" s="127"/>
      <c r="DK98" s="127"/>
      <c r="DL98" s="127"/>
      <c r="DM98" s="127"/>
      <c r="DN98" s="127"/>
      <c r="DO98" s="127"/>
      <c r="DP98" s="127"/>
      <c r="DQ98" s="127"/>
      <c r="DR98" s="127"/>
      <c r="DS98" s="127"/>
      <c r="DT98" s="127"/>
      <c r="DU98" s="127"/>
      <c r="DV98" s="127"/>
      <c r="DW98" s="127"/>
      <c r="DX98" s="127"/>
      <c r="DY98" s="127"/>
      <c r="DZ98" s="127"/>
      <c r="EA98" s="127"/>
      <c r="EB98" s="127"/>
      <c r="EC98" s="127"/>
      <c r="ED98" s="127"/>
      <c r="EE98" s="127"/>
      <c r="EF98" s="127"/>
      <c r="EG98" s="127"/>
      <c r="EH98" s="127"/>
      <c r="EI98" s="127"/>
      <c r="EJ98" s="127"/>
      <c r="EK98" s="127"/>
      <c r="EL98" s="127"/>
      <c r="EM98" s="127"/>
      <c r="EN98" s="127"/>
    </row>
    <row r="99" spans="1:144" s="58" customFormat="1" ht="9.9499999999999993" customHeight="1">
      <c r="A99" s="55" t="s">
        <v>181</v>
      </c>
      <c r="B99" s="84" t="s">
        <v>181</v>
      </c>
      <c r="C99" s="84" t="s">
        <v>181</v>
      </c>
      <c r="D99" s="84" t="s">
        <v>181</v>
      </c>
      <c r="E99" s="56" t="s">
        <v>181</v>
      </c>
      <c r="F99" s="56" t="s">
        <v>181</v>
      </c>
      <c r="G99" s="56" t="s">
        <v>181</v>
      </c>
      <c r="H99" s="56" t="s">
        <v>181</v>
      </c>
      <c r="I99" s="56" t="s">
        <v>181</v>
      </c>
      <c r="J99" s="56" t="s">
        <v>181</v>
      </c>
      <c r="K99" s="56" t="s">
        <v>181</v>
      </c>
      <c r="L99" s="68" t="s">
        <v>181</v>
      </c>
      <c r="M99" s="152" t="s">
        <v>181</v>
      </c>
      <c r="N99" s="152" t="s">
        <v>181</v>
      </c>
      <c r="O99" s="401" t="s">
        <v>181</v>
      </c>
      <c r="P99" s="152" t="s">
        <v>181</v>
      </c>
      <c r="Q99" s="68" t="s">
        <v>181</v>
      </c>
      <c r="R99" s="152" t="s">
        <v>181</v>
      </c>
      <c r="S99" s="152" t="s">
        <v>181</v>
      </c>
      <c r="T99" s="401" t="s">
        <v>181</v>
      </c>
      <c r="U99" s="152" t="s">
        <v>181</v>
      </c>
      <c r="V99" s="68" t="s">
        <v>181</v>
      </c>
      <c r="W99" s="152" t="s">
        <v>181</v>
      </c>
      <c r="X99" s="152" t="s">
        <v>181</v>
      </c>
      <c r="Y99" s="401" t="s">
        <v>181</v>
      </c>
      <c r="Z99" s="152" t="s">
        <v>181</v>
      </c>
      <c r="AA99" s="68" t="s">
        <v>181</v>
      </c>
      <c r="AB99" s="152" t="s">
        <v>181</v>
      </c>
      <c r="AC99" s="152" t="s">
        <v>181</v>
      </c>
      <c r="AD99" s="401" t="s">
        <v>181</v>
      </c>
      <c r="AE99" s="152" t="s">
        <v>181</v>
      </c>
      <c r="AF99" s="68" t="s">
        <v>181</v>
      </c>
      <c r="AG99" s="152" t="s">
        <v>181</v>
      </c>
      <c r="AH99" s="152" t="s">
        <v>181</v>
      </c>
      <c r="AI99" s="401" t="s">
        <v>181</v>
      </c>
      <c r="AJ99" s="152" t="s">
        <v>181</v>
      </c>
      <c r="AK99" s="68" t="s">
        <v>181</v>
      </c>
      <c r="AL99" s="152" t="s">
        <v>181</v>
      </c>
      <c r="AM99" s="152" t="s">
        <v>181</v>
      </c>
      <c r="AN99" s="401" t="s">
        <v>181</v>
      </c>
      <c r="AO99" s="85" t="s">
        <v>181</v>
      </c>
      <c r="AP99" s="187" t="s">
        <v>181</v>
      </c>
      <c r="AQ99" s="185" t="s">
        <v>181</v>
      </c>
      <c r="AR99" s="188" t="s">
        <v>181</v>
      </c>
      <c r="AS99" s="729"/>
      <c r="AT99" s="132" t="s">
        <v>181</v>
      </c>
      <c r="AU99" s="132" t="s">
        <v>181</v>
      </c>
      <c r="AV99" s="132" t="s">
        <v>181</v>
      </c>
      <c r="AW99" s="132" t="s">
        <v>181</v>
      </c>
      <c r="AX99" s="132" t="s">
        <v>181</v>
      </c>
      <c r="AY99" s="132" t="s">
        <v>181</v>
      </c>
      <c r="AZ99" s="132" t="s">
        <v>181</v>
      </c>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c r="CL99" s="127"/>
      <c r="CM99" s="127"/>
      <c r="CN99" s="127"/>
      <c r="CO99" s="127"/>
      <c r="CP99" s="127"/>
      <c r="CQ99" s="127"/>
      <c r="CR99" s="127"/>
      <c r="CS99" s="127"/>
      <c r="CT99" s="127"/>
      <c r="CU99" s="127"/>
      <c r="CV99" s="132" t="s">
        <v>181</v>
      </c>
      <c r="CW99" s="127"/>
      <c r="CX99" s="127"/>
      <c r="CY99" s="127"/>
      <c r="CZ99" s="127"/>
      <c r="DA99" s="127"/>
      <c r="DB99" s="132" t="s">
        <v>181</v>
      </c>
      <c r="DC99" s="127"/>
      <c r="DD99" s="127"/>
      <c r="DE99" s="127"/>
      <c r="DF99" s="127"/>
      <c r="DG99" s="127"/>
      <c r="DH99" s="132" t="s">
        <v>181</v>
      </c>
      <c r="DI99" s="127"/>
      <c r="DJ99" s="127"/>
      <c r="DK99" s="127"/>
      <c r="DL99" s="127"/>
      <c r="DM99" s="127"/>
      <c r="DN99" s="127"/>
      <c r="DO99" s="127"/>
      <c r="DP99" s="127"/>
      <c r="DQ99" s="127"/>
      <c r="DR99" s="127"/>
      <c r="DS99" s="127"/>
      <c r="DT99" s="127"/>
      <c r="DU99" s="127"/>
      <c r="DV99" s="127"/>
      <c r="DW99" s="127"/>
      <c r="DX99" s="127"/>
      <c r="DY99" s="127"/>
      <c r="DZ99" s="127"/>
      <c r="EA99" s="127"/>
      <c r="EB99" s="127"/>
      <c r="EC99" s="127"/>
      <c r="ED99" s="127"/>
      <c r="EE99" s="127"/>
      <c r="EF99" s="127"/>
      <c r="EG99" s="127"/>
      <c r="EH99" s="127"/>
      <c r="EI99" s="127"/>
      <c r="EJ99" s="127"/>
      <c r="EK99" s="127"/>
      <c r="EL99" s="127"/>
      <c r="EM99" s="127"/>
      <c r="EN99" s="127"/>
    </row>
    <row r="100" spans="1:144" s="58" customFormat="1" ht="20.25" customHeight="1">
      <c r="A100" s="55"/>
      <c r="B100" s="1347" t="s">
        <v>207</v>
      </c>
      <c r="C100" s="1348"/>
      <c r="D100" s="1348"/>
      <c r="E100" s="1348"/>
      <c r="F100" s="1348"/>
      <c r="G100" s="1348"/>
      <c r="H100" s="1348"/>
      <c r="I100" s="1348"/>
      <c r="J100" s="1348"/>
      <c r="K100" s="56" t="s">
        <v>181</v>
      </c>
      <c r="L100" s="68" t="s">
        <v>181</v>
      </c>
      <c r="M100" s="152" t="s">
        <v>181</v>
      </c>
      <c r="N100" s="152" t="s">
        <v>181</v>
      </c>
      <c r="O100" s="401" t="s">
        <v>181</v>
      </c>
      <c r="P100" s="69" t="s">
        <v>181</v>
      </c>
      <c r="Q100" s="152" t="s">
        <v>181</v>
      </c>
      <c r="R100" s="152" t="s">
        <v>181</v>
      </c>
      <c r="S100" s="152" t="s">
        <v>181</v>
      </c>
      <c r="T100" s="401" t="s">
        <v>181</v>
      </c>
      <c r="U100" s="69" t="s">
        <v>181</v>
      </c>
      <c r="V100" s="152" t="s">
        <v>181</v>
      </c>
      <c r="W100" s="152" t="s">
        <v>181</v>
      </c>
      <c r="X100" s="152" t="s">
        <v>181</v>
      </c>
      <c r="Y100" s="401" t="s">
        <v>181</v>
      </c>
      <c r="Z100" s="69" t="s">
        <v>181</v>
      </c>
      <c r="AA100" s="152" t="s">
        <v>181</v>
      </c>
      <c r="AB100" s="152" t="s">
        <v>181</v>
      </c>
      <c r="AC100" s="152" t="s">
        <v>181</v>
      </c>
      <c r="AD100" s="401" t="s">
        <v>181</v>
      </c>
      <c r="AE100" s="69" t="s">
        <v>181</v>
      </c>
      <c r="AF100" s="152" t="s">
        <v>181</v>
      </c>
      <c r="AG100" s="152" t="s">
        <v>181</v>
      </c>
      <c r="AH100" s="152" t="s">
        <v>181</v>
      </c>
      <c r="AI100" s="401" t="s">
        <v>181</v>
      </c>
      <c r="AJ100" s="69" t="s">
        <v>181</v>
      </c>
      <c r="AK100" s="152" t="s">
        <v>181</v>
      </c>
      <c r="AL100" s="152" t="s">
        <v>181</v>
      </c>
      <c r="AM100" s="152" t="s">
        <v>181</v>
      </c>
      <c r="AN100" s="401" t="s">
        <v>181</v>
      </c>
      <c r="AO100" s="75" t="s">
        <v>181</v>
      </c>
      <c r="AP100" s="185" t="s">
        <v>181</v>
      </c>
      <c r="AQ100" s="192" t="s">
        <v>181</v>
      </c>
      <c r="AR100" s="188" t="s">
        <v>181</v>
      </c>
      <c r="AS100" s="729"/>
      <c r="AT100" s="132" t="s">
        <v>181</v>
      </c>
      <c r="AU100" s="132" t="s">
        <v>181</v>
      </c>
      <c r="AV100" s="132" t="s">
        <v>181</v>
      </c>
      <c r="AW100" s="132" t="s">
        <v>181</v>
      </c>
      <c r="AX100" s="132" t="s">
        <v>181</v>
      </c>
      <c r="AY100" s="132" t="s">
        <v>181</v>
      </c>
      <c r="AZ100" s="132" t="s">
        <v>181</v>
      </c>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c r="CL100" s="127"/>
      <c r="CM100" s="127"/>
      <c r="CN100" s="127"/>
      <c r="CO100" s="127"/>
      <c r="CP100" s="127"/>
      <c r="CQ100" s="127"/>
      <c r="CR100" s="127"/>
      <c r="CS100" s="127"/>
      <c r="CT100" s="127"/>
      <c r="CU100" s="127"/>
      <c r="CV100" s="132" t="s">
        <v>181</v>
      </c>
      <c r="CW100" s="127"/>
      <c r="CX100" s="127"/>
      <c r="CY100" s="127"/>
      <c r="CZ100" s="127"/>
      <c r="DA100" s="127"/>
      <c r="DB100" s="132" t="s">
        <v>181</v>
      </c>
      <c r="DC100" s="127"/>
      <c r="DD100" s="127"/>
      <c r="DE100" s="127"/>
      <c r="DF100" s="127"/>
      <c r="DG100" s="127"/>
      <c r="DH100" s="132" t="s">
        <v>181</v>
      </c>
      <c r="DI100" s="127"/>
      <c r="DJ100" s="127"/>
      <c r="DK100" s="127"/>
      <c r="DL100" s="127"/>
      <c r="DM100" s="127"/>
      <c r="DN100" s="127"/>
      <c r="DO100" s="127"/>
      <c r="DP100" s="127"/>
      <c r="DQ100" s="127"/>
      <c r="DR100" s="127"/>
      <c r="DS100" s="127"/>
      <c r="DT100" s="127"/>
      <c r="DU100" s="127"/>
      <c r="DV100" s="127"/>
      <c r="DW100" s="127"/>
      <c r="DX100" s="127"/>
      <c r="DY100" s="127"/>
      <c r="DZ100" s="127"/>
      <c r="EA100" s="127"/>
      <c r="EB100" s="127"/>
      <c r="EC100" s="127"/>
      <c r="ED100" s="127"/>
      <c r="EE100" s="127"/>
      <c r="EF100" s="127"/>
      <c r="EG100" s="127"/>
      <c r="EH100" s="127"/>
      <c r="EI100" s="127"/>
      <c r="EJ100" s="127"/>
      <c r="EK100" s="127"/>
      <c r="EL100" s="127"/>
      <c r="EM100" s="127"/>
      <c r="EN100" s="127"/>
    </row>
    <row r="101" spans="1:144" s="58" customFormat="1" ht="20.25" customHeight="1">
      <c r="A101" s="55"/>
      <c r="B101" s="59">
        <v>1</v>
      </c>
      <c r="C101" s="1118" t="s">
        <v>275</v>
      </c>
      <c r="D101" s="1119"/>
      <c r="E101" s="1119"/>
      <c r="F101" s="1119"/>
      <c r="G101" s="1119"/>
      <c r="H101" s="1119"/>
      <c r="I101" s="1119"/>
      <c r="J101" s="1119"/>
      <c r="K101" s="157" t="s">
        <v>181</v>
      </c>
      <c r="L101" s="68" t="s">
        <v>181</v>
      </c>
      <c r="M101" s="152" t="s">
        <v>181</v>
      </c>
      <c r="N101" s="152" t="s">
        <v>181</v>
      </c>
      <c r="O101" s="401" t="s">
        <v>181</v>
      </c>
      <c r="P101" s="69" t="s">
        <v>181</v>
      </c>
      <c r="Q101" s="152" t="s">
        <v>181</v>
      </c>
      <c r="R101" s="152" t="s">
        <v>181</v>
      </c>
      <c r="S101" s="152" t="s">
        <v>181</v>
      </c>
      <c r="T101" s="401" t="s">
        <v>181</v>
      </c>
      <c r="U101" s="69" t="s">
        <v>181</v>
      </c>
      <c r="V101" s="152" t="s">
        <v>181</v>
      </c>
      <c r="W101" s="152" t="s">
        <v>181</v>
      </c>
      <c r="X101" s="152" t="s">
        <v>181</v>
      </c>
      <c r="Y101" s="401" t="s">
        <v>181</v>
      </c>
      <c r="Z101" s="69" t="s">
        <v>181</v>
      </c>
      <c r="AA101" s="152" t="s">
        <v>181</v>
      </c>
      <c r="AB101" s="152" t="s">
        <v>181</v>
      </c>
      <c r="AC101" s="152" t="s">
        <v>181</v>
      </c>
      <c r="AD101" s="401" t="s">
        <v>181</v>
      </c>
      <c r="AE101" s="69" t="s">
        <v>181</v>
      </c>
      <c r="AF101" s="152" t="s">
        <v>181</v>
      </c>
      <c r="AG101" s="152" t="s">
        <v>181</v>
      </c>
      <c r="AH101" s="152" t="s">
        <v>181</v>
      </c>
      <c r="AI101" s="401" t="s">
        <v>181</v>
      </c>
      <c r="AJ101" s="69" t="s">
        <v>181</v>
      </c>
      <c r="AK101" s="152" t="s">
        <v>181</v>
      </c>
      <c r="AL101" s="152" t="s">
        <v>181</v>
      </c>
      <c r="AM101" s="152" t="s">
        <v>181</v>
      </c>
      <c r="AN101" s="401" t="s">
        <v>181</v>
      </c>
      <c r="AO101" s="75" t="s">
        <v>181</v>
      </c>
      <c r="AP101" s="185" t="s">
        <v>181</v>
      </c>
      <c r="AQ101" s="185" t="s">
        <v>181</v>
      </c>
      <c r="AR101" s="188" t="s">
        <v>181</v>
      </c>
      <c r="AS101" s="729"/>
      <c r="AT101" s="132" t="s">
        <v>181</v>
      </c>
      <c r="AU101" s="132" t="s">
        <v>181</v>
      </c>
      <c r="AV101" s="132" t="s">
        <v>181</v>
      </c>
      <c r="AW101" s="132" t="s">
        <v>181</v>
      </c>
      <c r="AX101" s="132" t="s">
        <v>181</v>
      </c>
      <c r="AY101" s="132" t="s">
        <v>181</v>
      </c>
      <c r="AZ101" s="132" t="s">
        <v>181</v>
      </c>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c r="CL101" s="127"/>
      <c r="CM101" s="127"/>
      <c r="CN101" s="127"/>
      <c r="CO101" s="127"/>
      <c r="CP101" s="127"/>
      <c r="CQ101" s="127"/>
      <c r="CR101" s="127"/>
      <c r="CS101" s="127"/>
      <c r="CT101" s="127"/>
      <c r="CU101" s="127"/>
      <c r="CV101" s="132" t="s">
        <v>181</v>
      </c>
      <c r="CW101" s="127"/>
      <c r="CX101" s="127"/>
      <c r="CY101" s="127"/>
      <c r="CZ101" s="127"/>
      <c r="DA101" s="127"/>
      <c r="DB101" s="132" t="s">
        <v>181</v>
      </c>
      <c r="DC101" s="127"/>
      <c r="DD101" s="127"/>
      <c r="DE101" s="127"/>
      <c r="DF101" s="127"/>
      <c r="DG101" s="127"/>
      <c r="DH101" s="132" t="s">
        <v>181</v>
      </c>
      <c r="DI101" s="127"/>
      <c r="DJ101" s="127"/>
      <c r="DK101" s="127"/>
      <c r="DL101" s="127"/>
      <c r="DM101" s="127"/>
      <c r="DN101" s="127"/>
      <c r="DO101" s="127"/>
      <c r="DP101" s="127"/>
      <c r="DQ101" s="127"/>
      <c r="DR101" s="127"/>
      <c r="DS101" s="127"/>
      <c r="DT101" s="127"/>
      <c r="DU101" s="127"/>
      <c r="DV101" s="127"/>
      <c r="DW101" s="127"/>
      <c r="DX101" s="127"/>
      <c r="DY101" s="127"/>
      <c r="DZ101" s="127"/>
      <c r="EA101" s="127"/>
      <c r="EB101" s="127"/>
      <c r="EC101" s="127"/>
      <c r="ED101" s="127"/>
      <c r="EE101" s="127"/>
      <c r="EF101" s="127"/>
      <c r="EG101" s="127"/>
      <c r="EH101" s="127"/>
      <c r="EI101" s="127"/>
      <c r="EJ101" s="127"/>
      <c r="EK101" s="127"/>
      <c r="EL101" s="127"/>
      <c r="EM101" s="127"/>
      <c r="EN101" s="127"/>
    </row>
    <row r="102" spans="1:144" s="58" customFormat="1" ht="20.25" customHeight="1">
      <c r="A102" s="55"/>
      <c r="B102" s="56"/>
      <c r="C102" s="56"/>
      <c r="D102" s="1090" t="s">
        <v>279</v>
      </c>
      <c r="E102" s="1091"/>
      <c r="F102" s="1091"/>
      <c r="G102" s="1091"/>
      <c r="H102" s="1091"/>
      <c r="I102" s="1091"/>
      <c r="J102" s="1091"/>
      <c r="K102" s="56"/>
      <c r="L102" s="68"/>
      <c r="M102" s="152"/>
      <c r="N102" s="152"/>
      <c r="O102" s="410"/>
      <c r="P102" s="152"/>
      <c r="Q102" s="68"/>
      <c r="R102" s="152"/>
      <c r="S102" s="152"/>
      <c r="T102" s="410"/>
      <c r="U102" s="152"/>
      <c r="V102" s="68"/>
      <c r="W102" s="152"/>
      <c r="X102" s="152"/>
      <c r="Y102" s="410"/>
      <c r="Z102" s="152"/>
      <c r="AA102" s="68"/>
      <c r="AB102" s="152"/>
      <c r="AC102" s="152"/>
      <c r="AD102" s="410"/>
      <c r="AE102" s="152"/>
      <c r="AF102" s="68"/>
      <c r="AG102" s="152"/>
      <c r="AH102" s="152"/>
      <c r="AI102" s="410"/>
      <c r="AJ102" s="152"/>
      <c r="AK102" s="68"/>
      <c r="AL102" s="152"/>
      <c r="AM102" s="152"/>
      <c r="AN102" s="410"/>
      <c r="AO102" s="85"/>
      <c r="AP102" s="187"/>
      <c r="AQ102" s="52">
        <f>SUM(O102:AN102)</f>
        <v>0</v>
      </c>
      <c r="AR102" s="188"/>
      <c r="AS102" s="729"/>
      <c r="AT102" s="132" t="s">
        <v>181</v>
      </c>
      <c r="AU102" s="132" t="s">
        <v>181</v>
      </c>
      <c r="AV102" s="132" t="s">
        <v>181</v>
      </c>
      <c r="AW102" s="132" t="s">
        <v>181</v>
      </c>
      <c r="AX102" s="132" t="s">
        <v>181</v>
      </c>
      <c r="AY102" s="132" t="s">
        <v>181</v>
      </c>
      <c r="AZ102" s="132" t="s">
        <v>181</v>
      </c>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c r="CL102" s="127"/>
      <c r="CM102" s="127"/>
      <c r="CN102" s="127"/>
      <c r="CO102" s="127"/>
      <c r="CP102" s="127"/>
      <c r="CQ102" s="127"/>
      <c r="CR102" s="127"/>
      <c r="CS102" s="127"/>
      <c r="CT102" s="127"/>
      <c r="CU102" s="127"/>
      <c r="CV102" s="132" t="s">
        <v>181</v>
      </c>
      <c r="CW102" s="127"/>
      <c r="CX102" s="127"/>
      <c r="CY102" s="127"/>
      <c r="CZ102" s="127"/>
      <c r="DA102" s="127"/>
      <c r="DB102" s="132" t="s">
        <v>181</v>
      </c>
      <c r="DC102" s="127"/>
      <c r="DD102" s="127"/>
      <c r="DE102" s="127"/>
      <c r="DF102" s="127"/>
      <c r="DG102" s="127"/>
      <c r="DH102" s="132" t="s">
        <v>181</v>
      </c>
      <c r="DI102" s="127"/>
      <c r="DJ102" s="127"/>
      <c r="DK102" s="127"/>
      <c r="DL102" s="127"/>
      <c r="DM102" s="127"/>
      <c r="DN102" s="127"/>
      <c r="DO102" s="127"/>
      <c r="DP102" s="127"/>
      <c r="DQ102" s="127"/>
      <c r="DR102" s="127"/>
      <c r="DS102" s="127"/>
      <c r="DT102" s="127"/>
      <c r="DU102" s="127"/>
      <c r="DV102" s="127"/>
      <c r="DW102" s="127"/>
      <c r="DX102" s="127"/>
      <c r="DY102" s="127"/>
      <c r="DZ102" s="127"/>
      <c r="EA102" s="127"/>
      <c r="EB102" s="127"/>
      <c r="EC102" s="127"/>
      <c r="ED102" s="127"/>
      <c r="EE102" s="127"/>
      <c r="EF102" s="127"/>
      <c r="EG102" s="127"/>
      <c r="EH102" s="127"/>
      <c r="EI102" s="127"/>
      <c r="EJ102" s="127"/>
      <c r="EK102" s="127"/>
      <c r="EL102" s="127"/>
      <c r="EM102" s="127"/>
      <c r="EN102" s="127"/>
    </row>
    <row r="103" spans="1:144" s="58" customFormat="1" ht="20.25" customHeight="1">
      <c r="A103" s="55"/>
      <c r="B103" s="56"/>
      <c r="C103" s="56"/>
      <c r="D103" s="1090" t="s">
        <v>279</v>
      </c>
      <c r="E103" s="1091"/>
      <c r="F103" s="1091"/>
      <c r="G103" s="1091"/>
      <c r="H103" s="1091"/>
      <c r="I103" s="1091"/>
      <c r="J103" s="1091"/>
      <c r="K103" s="56"/>
      <c r="L103" s="68"/>
      <c r="M103" s="152"/>
      <c r="N103" s="152"/>
      <c r="O103" s="410"/>
      <c r="P103" s="152"/>
      <c r="Q103" s="68"/>
      <c r="R103" s="152"/>
      <c r="S103" s="152"/>
      <c r="T103" s="410"/>
      <c r="U103" s="152"/>
      <c r="V103" s="68"/>
      <c r="W103" s="152"/>
      <c r="X103" s="152"/>
      <c r="Y103" s="410"/>
      <c r="Z103" s="152"/>
      <c r="AA103" s="68"/>
      <c r="AB103" s="152"/>
      <c r="AC103" s="152"/>
      <c r="AD103" s="410"/>
      <c r="AE103" s="152"/>
      <c r="AF103" s="68"/>
      <c r="AG103" s="152"/>
      <c r="AH103" s="152"/>
      <c r="AI103" s="410"/>
      <c r="AJ103" s="152"/>
      <c r="AK103" s="68"/>
      <c r="AL103" s="152"/>
      <c r="AM103" s="152"/>
      <c r="AN103" s="410"/>
      <c r="AO103" s="85"/>
      <c r="AP103" s="187"/>
      <c r="AQ103" s="52">
        <f>SUM(O103:AN103)</f>
        <v>0</v>
      </c>
      <c r="AR103" s="188"/>
      <c r="AS103" s="729"/>
      <c r="AT103" s="132"/>
      <c r="AU103" s="132"/>
      <c r="AV103" s="132"/>
      <c r="AW103" s="132"/>
      <c r="AX103" s="132"/>
      <c r="AY103" s="132"/>
      <c r="AZ103" s="132"/>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c r="CL103" s="127"/>
      <c r="CM103" s="127"/>
      <c r="CN103" s="127"/>
      <c r="CO103" s="127"/>
      <c r="CP103" s="127"/>
      <c r="CQ103" s="127"/>
      <c r="CR103" s="127"/>
      <c r="CS103" s="127"/>
      <c r="CT103" s="127"/>
      <c r="CU103" s="127"/>
      <c r="CV103" s="132"/>
      <c r="CW103" s="127"/>
      <c r="CX103" s="127"/>
      <c r="CY103" s="127"/>
      <c r="CZ103" s="127"/>
      <c r="DA103" s="127"/>
      <c r="DB103" s="132"/>
      <c r="DC103" s="127"/>
      <c r="DD103" s="127"/>
      <c r="DE103" s="127"/>
      <c r="DF103" s="127"/>
      <c r="DG103" s="127"/>
      <c r="DH103" s="132"/>
      <c r="DI103" s="127"/>
      <c r="DJ103" s="127"/>
      <c r="DK103" s="127"/>
      <c r="DL103" s="127"/>
      <c r="DM103" s="127"/>
      <c r="DN103" s="127"/>
      <c r="DO103" s="127"/>
      <c r="DP103" s="127"/>
      <c r="DQ103" s="127"/>
      <c r="DR103" s="127"/>
      <c r="DS103" s="127"/>
      <c r="DT103" s="127"/>
      <c r="DU103" s="127"/>
      <c r="DV103" s="127"/>
      <c r="DW103" s="127"/>
      <c r="DX103" s="127"/>
      <c r="DY103" s="127"/>
      <c r="DZ103" s="127"/>
      <c r="EA103" s="127"/>
      <c r="EB103" s="127"/>
      <c r="EC103" s="127"/>
      <c r="ED103" s="127"/>
      <c r="EE103" s="127"/>
      <c r="EF103" s="127"/>
      <c r="EG103" s="127"/>
      <c r="EH103" s="127"/>
      <c r="EI103" s="127"/>
      <c r="EJ103" s="127"/>
      <c r="EK103" s="127"/>
      <c r="EL103" s="127"/>
      <c r="EM103" s="127"/>
      <c r="EN103" s="127"/>
    </row>
    <row r="104" spans="1:144" s="58" customFormat="1" ht="20.25" customHeight="1">
      <c r="A104" s="55"/>
      <c r="B104" s="56"/>
      <c r="C104" s="56"/>
      <c r="D104" s="1090" t="s">
        <v>279</v>
      </c>
      <c r="E104" s="1091"/>
      <c r="F104" s="1091"/>
      <c r="G104" s="1091"/>
      <c r="H104" s="1091"/>
      <c r="I104" s="1091"/>
      <c r="J104" s="1091"/>
      <c r="K104" s="56"/>
      <c r="L104" s="68"/>
      <c r="M104" s="152"/>
      <c r="N104" s="152"/>
      <c r="O104" s="410"/>
      <c r="P104" s="152"/>
      <c r="Q104" s="68"/>
      <c r="R104" s="152"/>
      <c r="S104" s="152"/>
      <c r="T104" s="410"/>
      <c r="U104" s="152"/>
      <c r="V104" s="68"/>
      <c r="W104" s="152"/>
      <c r="X104" s="152"/>
      <c r="Y104" s="410"/>
      <c r="Z104" s="152"/>
      <c r="AA104" s="68"/>
      <c r="AB104" s="152"/>
      <c r="AC104" s="152"/>
      <c r="AD104" s="410"/>
      <c r="AE104" s="152"/>
      <c r="AF104" s="68"/>
      <c r="AG104" s="152"/>
      <c r="AH104" s="152"/>
      <c r="AI104" s="410"/>
      <c r="AJ104" s="152"/>
      <c r="AK104" s="68"/>
      <c r="AL104" s="152"/>
      <c r="AM104" s="152"/>
      <c r="AN104" s="410"/>
      <c r="AO104" s="85"/>
      <c r="AP104" s="187"/>
      <c r="AQ104" s="52">
        <f>SUM(O104:AN104)</f>
        <v>0</v>
      </c>
      <c r="AR104" s="188"/>
      <c r="AS104" s="729"/>
      <c r="AT104" s="132"/>
      <c r="AU104" s="132"/>
      <c r="AV104" s="132"/>
      <c r="AW104" s="132"/>
      <c r="AX104" s="132"/>
      <c r="AY104" s="132"/>
      <c r="AZ104" s="132"/>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c r="CL104" s="127"/>
      <c r="CM104" s="127"/>
      <c r="CN104" s="127"/>
      <c r="CO104" s="127"/>
      <c r="CP104" s="127"/>
      <c r="CQ104" s="127"/>
      <c r="CR104" s="127"/>
      <c r="CS104" s="127"/>
      <c r="CT104" s="127"/>
      <c r="CU104" s="127"/>
      <c r="CV104" s="132"/>
      <c r="CW104" s="127"/>
      <c r="CX104" s="127"/>
      <c r="CY104" s="127"/>
      <c r="CZ104" s="127"/>
      <c r="DA104" s="127"/>
      <c r="DB104" s="132"/>
      <c r="DC104" s="127"/>
      <c r="DD104" s="127"/>
      <c r="DE104" s="127"/>
      <c r="DF104" s="127"/>
      <c r="DG104" s="127"/>
      <c r="DH104" s="132"/>
      <c r="DI104" s="127"/>
      <c r="DJ104" s="127"/>
      <c r="DK104" s="127"/>
      <c r="DL104" s="127"/>
      <c r="DM104" s="127"/>
      <c r="DN104" s="127"/>
      <c r="DO104" s="127"/>
      <c r="DP104" s="127"/>
      <c r="DQ104" s="127"/>
      <c r="DR104" s="127"/>
      <c r="DS104" s="127"/>
      <c r="DT104" s="127"/>
      <c r="DU104" s="127"/>
      <c r="DV104" s="127"/>
      <c r="DW104" s="127"/>
      <c r="DX104" s="127"/>
      <c r="DY104" s="127"/>
      <c r="DZ104" s="127"/>
      <c r="EA104" s="127"/>
      <c r="EB104" s="127"/>
      <c r="EC104" s="127"/>
      <c r="ED104" s="127"/>
      <c r="EE104" s="127"/>
      <c r="EF104" s="127"/>
      <c r="EG104" s="127"/>
      <c r="EH104" s="127"/>
      <c r="EI104" s="127"/>
      <c r="EJ104" s="127"/>
      <c r="EK104" s="127"/>
      <c r="EL104" s="127"/>
      <c r="EM104" s="127"/>
      <c r="EN104" s="127"/>
    </row>
    <row r="105" spans="1:144" s="58" customFormat="1" ht="9.9499999999999993" customHeight="1">
      <c r="A105" s="55" t="s">
        <v>181</v>
      </c>
      <c r="B105" s="56" t="s">
        <v>181</v>
      </c>
      <c r="C105" s="56" t="s">
        <v>181</v>
      </c>
      <c r="D105" s="56" t="s">
        <v>181</v>
      </c>
      <c r="E105" s="56" t="s">
        <v>181</v>
      </c>
      <c r="F105" s="56" t="s">
        <v>181</v>
      </c>
      <c r="G105" s="56" t="s">
        <v>181</v>
      </c>
      <c r="H105" s="56" t="s">
        <v>181</v>
      </c>
      <c r="I105" s="56" t="s">
        <v>181</v>
      </c>
      <c r="J105" s="157" t="s">
        <v>181</v>
      </c>
      <c r="K105" s="157" t="s">
        <v>181</v>
      </c>
      <c r="L105" s="68" t="s">
        <v>181</v>
      </c>
      <c r="M105" s="152" t="s">
        <v>181</v>
      </c>
      <c r="N105" s="152" t="s">
        <v>181</v>
      </c>
      <c r="O105" s="401"/>
      <c r="P105" s="69"/>
      <c r="Q105" s="152"/>
      <c r="R105" s="152"/>
      <c r="S105" s="152"/>
      <c r="T105" s="401"/>
      <c r="U105" s="69"/>
      <c r="V105" s="152"/>
      <c r="W105" s="152"/>
      <c r="X105" s="152"/>
      <c r="Y105" s="401"/>
      <c r="Z105" s="69" t="s">
        <v>181</v>
      </c>
      <c r="AA105" s="152" t="s">
        <v>181</v>
      </c>
      <c r="AB105" s="152" t="s">
        <v>181</v>
      </c>
      <c r="AC105" s="152" t="s">
        <v>181</v>
      </c>
      <c r="AD105" s="401"/>
      <c r="AE105" s="69"/>
      <c r="AF105" s="152"/>
      <c r="AG105" s="152"/>
      <c r="AH105" s="152"/>
      <c r="AI105" s="401"/>
      <c r="AJ105" s="69" t="s">
        <v>181</v>
      </c>
      <c r="AK105" s="152" t="s">
        <v>181</v>
      </c>
      <c r="AL105" s="152" t="s">
        <v>181</v>
      </c>
      <c r="AM105" s="152" t="s">
        <v>181</v>
      </c>
      <c r="AN105" s="401" t="s">
        <v>181</v>
      </c>
      <c r="AO105" s="75" t="s">
        <v>181</v>
      </c>
      <c r="AP105" s="185" t="s">
        <v>181</v>
      </c>
      <c r="AQ105" s="185" t="s">
        <v>181</v>
      </c>
      <c r="AR105" s="188" t="s">
        <v>181</v>
      </c>
      <c r="AS105" s="729"/>
      <c r="AT105" s="132"/>
      <c r="AU105" s="132"/>
      <c r="AV105" s="132"/>
      <c r="AW105" s="132"/>
      <c r="AX105" s="132"/>
      <c r="AY105" s="132"/>
      <c r="AZ105" s="132"/>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c r="CL105" s="127"/>
      <c r="CM105" s="127"/>
      <c r="CN105" s="127"/>
      <c r="CO105" s="127"/>
      <c r="CP105" s="127"/>
      <c r="CQ105" s="127"/>
      <c r="CR105" s="127"/>
      <c r="CS105" s="127"/>
      <c r="CT105" s="127"/>
      <c r="CU105" s="127"/>
      <c r="CV105" s="132"/>
      <c r="CW105" s="127"/>
      <c r="CX105" s="127"/>
      <c r="CY105" s="127"/>
      <c r="CZ105" s="127"/>
      <c r="DA105" s="127"/>
      <c r="DB105" s="132"/>
      <c r="DC105" s="127"/>
      <c r="DD105" s="127"/>
      <c r="DE105" s="127"/>
      <c r="DF105" s="127"/>
      <c r="DG105" s="127"/>
      <c r="DH105" s="132"/>
      <c r="DI105" s="127"/>
      <c r="DJ105" s="127"/>
      <c r="DK105" s="127"/>
      <c r="DL105" s="127"/>
      <c r="DM105" s="127"/>
      <c r="DN105" s="127"/>
      <c r="DO105" s="127"/>
      <c r="DP105" s="127"/>
      <c r="DQ105" s="127"/>
      <c r="DR105" s="127"/>
      <c r="DS105" s="127"/>
      <c r="DT105" s="127"/>
      <c r="DU105" s="127"/>
      <c r="DV105" s="127"/>
      <c r="DW105" s="127"/>
      <c r="DX105" s="127"/>
      <c r="DY105" s="127"/>
      <c r="DZ105" s="127"/>
      <c r="EA105" s="127"/>
      <c r="EB105" s="127"/>
      <c r="EC105" s="127"/>
      <c r="ED105" s="127"/>
      <c r="EE105" s="127"/>
      <c r="EF105" s="127"/>
      <c r="EG105" s="127"/>
      <c r="EH105" s="127"/>
      <c r="EI105" s="127"/>
      <c r="EJ105" s="127"/>
      <c r="EK105" s="127"/>
      <c r="EL105" s="127"/>
      <c r="EM105" s="127"/>
      <c r="EN105" s="127"/>
    </row>
    <row r="106" spans="1:144" s="58" customFormat="1" ht="20.25" customHeight="1">
      <c r="A106" s="55"/>
      <c r="B106" s="59">
        <v>2</v>
      </c>
      <c r="C106" s="1118" t="s">
        <v>276</v>
      </c>
      <c r="D106" s="1119"/>
      <c r="E106" s="1119"/>
      <c r="F106" s="1119"/>
      <c r="G106" s="1119"/>
      <c r="H106" s="1119"/>
      <c r="I106" s="1119"/>
      <c r="J106" s="1119"/>
      <c r="K106" s="157" t="s">
        <v>181</v>
      </c>
      <c r="L106" s="68" t="s">
        <v>181</v>
      </c>
      <c r="M106" s="152" t="s">
        <v>181</v>
      </c>
      <c r="N106" s="152" t="s">
        <v>181</v>
      </c>
      <c r="O106" s="401"/>
      <c r="P106" s="69"/>
      <c r="Q106" s="152"/>
      <c r="R106" s="152"/>
      <c r="S106" s="152"/>
      <c r="T106" s="401"/>
      <c r="U106" s="69"/>
      <c r="V106" s="152"/>
      <c r="W106" s="152"/>
      <c r="X106" s="152"/>
      <c r="Y106" s="401"/>
      <c r="Z106" s="69" t="s">
        <v>181</v>
      </c>
      <c r="AA106" s="152" t="s">
        <v>181</v>
      </c>
      <c r="AB106" s="152" t="s">
        <v>181</v>
      </c>
      <c r="AC106" s="152" t="s">
        <v>181</v>
      </c>
      <c r="AD106" s="401"/>
      <c r="AE106" s="69"/>
      <c r="AF106" s="152"/>
      <c r="AG106" s="152"/>
      <c r="AH106" s="152"/>
      <c r="AI106" s="401"/>
      <c r="AJ106" s="69" t="s">
        <v>181</v>
      </c>
      <c r="AK106" s="152" t="s">
        <v>181</v>
      </c>
      <c r="AL106" s="152" t="s">
        <v>181</v>
      </c>
      <c r="AM106" s="152" t="s">
        <v>181</v>
      </c>
      <c r="AN106" s="401" t="s">
        <v>181</v>
      </c>
      <c r="AO106" s="75" t="s">
        <v>181</v>
      </c>
      <c r="AP106" s="185" t="s">
        <v>181</v>
      </c>
      <c r="AQ106" s="185" t="s">
        <v>181</v>
      </c>
      <c r="AR106" s="188" t="s">
        <v>181</v>
      </c>
      <c r="AS106" s="729"/>
      <c r="AT106" s="132" t="s">
        <v>181</v>
      </c>
      <c r="AU106" s="132" t="s">
        <v>181</v>
      </c>
      <c r="AV106" s="132" t="s">
        <v>181</v>
      </c>
      <c r="AW106" s="132" t="s">
        <v>181</v>
      </c>
      <c r="AX106" s="132" t="s">
        <v>181</v>
      </c>
      <c r="AY106" s="132" t="s">
        <v>181</v>
      </c>
      <c r="AZ106" s="132" t="s">
        <v>181</v>
      </c>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c r="CL106" s="127"/>
      <c r="CM106" s="127"/>
      <c r="CN106" s="127"/>
      <c r="CO106" s="127"/>
      <c r="CP106" s="127"/>
      <c r="CQ106" s="127"/>
      <c r="CR106" s="127"/>
      <c r="CS106" s="127"/>
      <c r="CT106" s="127"/>
      <c r="CU106" s="127"/>
      <c r="CV106" s="132" t="s">
        <v>181</v>
      </c>
      <c r="CW106" s="127"/>
      <c r="CX106" s="127"/>
      <c r="CY106" s="127"/>
      <c r="CZ106" s="127"/>
      <c r="DA106" s="127"/>
      <c r="DB106" s="132" t="s">
        <v>181</v>
      </c>
      <c r="DC106" s="127"/>
      <c r="DD106" s="127"/>
      <c r="DE106" s="127"/>
      <c r="DF106" s="127"/>
      <c r="DG106" s="127"/>
      <c r="DH106" s="132" t="s">
        <v>181</v>
      </c>
      <c r="DI106" s="127"/>
      <c r="DJ106" s="127"/>
      <c r="DK106" s="127"/>
      <c r="DL106" s="127"/>
      <c r="DM106" s="127"/>
      <c r="DN106" s="127"/>
      <c r="DO106" s="127"/>
      <c r="DP106" s="127"/>
      <c r="DQ106" s="127"/>
      <c r="DR106" s="127"/>
      <c r="DS106" s="127"/>
      <c r="DT106" s="127"/>
      <c r="DU106" s="127"/>
      <c r="DV106" s="127"/>
      <c r="DW106" s="127"/>
      <c r="DX106" s="127"/>
      <c r="DY106" s="127"/>
      <c r="DZ106" s="127"/>
      <c r="EA106" s="127"/>
      <c r="EB106" s="127"/>
      <c r="EC106" s="127"/>
      <c r="ED106" s="127"/>
      <c r="EE106" s="127"/>
      <c r="EF106" s="127"/>
      <c r="EG106" s="127"/>
      <c r="EH106" s="127"/>
      <c r="EI106" s="127"/>
      <c r="EJ106" s="127"/>
      <c r="EK106" s="127"/>
      <c r="EL106" s="127"/>
      <c r="EM106" s="127"/>
      <c r="EN106" s="127"/>
    </row>
    <row r="107" spans="1:144" s="58" customFormat="1" ht="20.25" customHeight="1">
      <c r="A107" s="55"/>
      <c r="B107" s="56"/>
      <c r="C107" s="56"/>
      <c r="D107" s="1090" t="s">
        <v>279</v>
      </c>
      <c r="E107" s="1091"/>
      <c r="F107" s="1091"/>
      <c r="G107" s="1091"/>
      <c r="H107" s="1091"/>
      <c r="I107" s="1091"/>
      <c r="J107" s="1091"/>
      <c r="K107" s="56"/>
      <c r="L107" s="68"/>
      <c r="M107" s="152"/>
      <c r="N107" s="152"/>
      <c r="O107" s="410"/>
      <c r="P107" s="152"/>
      <c r="Q107" s="68"/>
      <c r="R107" s="152"/>
      <c r="S107" s="152"/>
      <c r="T107" s="410"/>
      <c r="U107" s="152"/>
      <c r="V107" s="68"/>
      <c r="W107" s="152"/>
      <c r="X107" s="152"/>
      <c r="Y107" s="410"/>
      <c r="Z107" s="152"/>
      <c r="AA107" s="68"/>
      <c r="AB107" s="152"/>
      <c r="AC107" s="152"/>
      <c r="AD107" s="410"/>
      <c r="AE107" s="152"/>
      <c r="AF107" s="68"/>
      <c r="AG107" s="152"/>
      <c r="AH107" s="152"/>
      <c r="AI107" s="410"/>
      <c r="AJ107" s="152"/>
      <c r="AK107" s="68"/>
      <c r="AL107" s="152"/>
      <c r="AM107" s="152"/>
      <c r="AN107" s="410"/>
      <c r="AO107" s="85"/>
      <c r="AP107" s="187"/>
      <c r="AQ107" s="52">
        <f>SUM(O107:AN107)</f>
        <v>0</v>
      </c>
      <c r="AR107" s="188"/>
      <c r="AS107" s="729"/>
      <c r="AT107" s="132" t="s">
        <v>181</v>
      </c>
      <c r="AU107" s="132" t="s">
        <v>181</v>
      </c>
      <c r="AV107" s="132" t="s">
        <v>181</v>
      </c>
      <c r="AW107" s="132" t="s">
        <v>181</v>
      </c>
      <c r="AX107" s="132" t="s">
        <v>181</v>
      </c>
      <c r="AY107" s="132" t="s">
        <v>181</v>
      </c>
      <c r="AZ107" s="132" t="s">
        <v>181</v>
      </c>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c r="CL107" s="127"/>
      <c r="CM107" s="127"/>
      <c r="CN107" s="127"/>
      <c r="CO107" s="127"/>
      <c r="CP107" s="127"/>
      <c r="CQ107" s="127"/>
      <c r="CR107" s="127"/>
      <c r="CS107" s="127"/>
      <c r="CT107" s="127"/>
      <c r="CU107" s="127"/>
      <c r="CV107" s="132" t="s">
        <v>181</v>
      </c>
      <c r="CW107" s="127"/>
      <c r="CX107" s="127"/>
      <c r="CY107" s="127"/>
      <c r="CZ107" s="127"/>
      <c r="DA107" s="127"/>
      <c r="DB107" s="132" t="s">
        <v>181</v>
      </c>
      <c r="DC107" s="127"/>
      <c r="DD107" s="127"/>
      <c r="DE107" s="127"/>
      <c r="DF107" s="127"/>
      <c r="DG107" s="127"/>
      <c r="DH107" s="132" t="s">
        <v>181</v>
      </c>
      <c r="DI107" s="127"/>
      <c r="DJ107" s="127"/>
      <c r="DK107" s="127"/>
      <c r="DL107" s="127"/>
      <c r="DM107" s="127"/>
      <c r="DN107" s="127"/>
      <c r="DO107" s="127"/>
      <c r="DP107" s="127"/>
      <c r="DQ107" s="127"/>
      <c r="DR107" s="127"/>
      <c r="DS107" s="127"/>
      <c r="DT107" s="127"/>
      <c r="DU107" s="127"/>
      <c r="DV107" s="127"/>
      <c r="DW107" s="127"/>
      <c r="DX107" s="127"/>
      <c r="DY107" s="127"/>
      <c r="DZ107" s="127"/>
      <c r="EA107" s="127"/>
      <c r="EB107" s="127"/>
      <c r="EC107" s="127"/>
      <c r="ED107" s="127"/>
      <c r="EE107" s="127"/>
      <c r="EF107" s="127"/>
      <c r="EG107" s="127"/>
      <c r="EH107" s="127"/>
      <c r="EI107" s="127"/>
      <c r="EJ107" s="127"/>
      <c r="EK107" s="127"/>
      <c r="EL107" s="127"/>
      <c r="EM107" s="127"/>
      <c r="EN107" s="127"/>
    </row>
    <row r="108" spans="1:144" s="58" customFormat="1" ht="20.25" customHeight="1">
      <c r="A108" s="55"/>
      <c r="B108" s="56"/>
      <c r="C108" s="56"/>
      <c r="D108" s="1090" t="s">
        <v>279</v>
      </c>
      <c r="E108" s="1091"/>
      <c r="F108" s="1091"/>
      <c r="G108" s="1091"/>
      <c r="H108" s="1091"/>
      <c r="I108" s="1091"/>
      <c r="J108" s="1091"/>
      <c r="K108" s="56"/>
      <c r="L108" s="68"/>
      <c r="M108" s="152"/>
      <c r="N108" s="152"/>
      <c r="O108" s="410"/>
      <c r="P108" s="152"/>
      <c r="Q108" s="68"/>
      <c r="R108" s="152"/>
      <c r="S108" s="152"/>
      <c r="T108" s="410"/>
      <c r="U108" s="152"/>
      <c r="V108" s="68"/>
      <c r="W108" s="152"/>
      <c r="X108" s="152"/>
      <c r="Y108" s="410"/>
      <c r="Z108" s="152"/>
      <c r="AA108" s="68"/>
      <c r="AB108" s="152"/>
      <c r="AC108" s="152"/>
      <c r="AD108" s="410"/>
      <c r="AE108" s="152"/>
      <c r="AF108" s="68"/>
      <c r="AG108" s="152"/>
      <c r="AH108" s="152"/>
      <c r="AI108" s="410"/>
      <c r="AJ108" s="152"/>
      <c r="AK108" s="68"/>
      <c r="AL108" s="152"/>
      <c r="AM108" s="152"/>
      <c r="AN108" s="410"/>
      <c r="AO108" s="85"/>
      <c r="AP108" s="187"/>
      <c r="AQ108" s="52">
        <f>SUM(O108:AN108)</f>
        <v>0</v>
      </c>
      <c r="AR108" s="188"/>
      <c r="AS108" s="729"/>
      <c r="AT108" s="132"/>
      <c r="AU108" s="132"/>
      <c r="AV108" s="132"/>
      <c r="AW108" s="132"/>
      <c r="AX108" s="132"/>
      <c r="AY108" s="132"/>
      <c r="AZ108" s="132"/>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32"/>
      <c r="CW108" s="127"/>
      <c r="CX108" s="127"/>
      <c r="CY108" s="127"/>
      <c r="CZ108" s="127"/>
      <c r="DA108" s="127"/>
      <c r="DB108" s="132"/>
      <c r="DC108" s="127"/>
      <c r="DD108" s="127"/>
      <c r="DE108" s="127"/>
      <c r="DF108" s="127"/>
      <c r="DG108" s="127"/>
      <c r="DH108" s="132"/>
      <c r="DI108" s="127"/>
      <c r="DJ108" s="127"/>
      <c r="DK108" s="127"/>
      <c r="DL108" s="127"/>
      <c r="DM108" s="127"/>
      <c r="DN108" s="127"/>
      <c r="DO108" s="127"/>
      <c r="DP108" s="127"/>
      <c r="DQ108" s="127"/>
      <c r="DR108" s="127"/>
      <c r="DS108" s="127"/>
      <c r="DT108" s="127"/>
      <c r="DU108" s="127"/>
      <c r="DV108" s="127"/>
      <c r="DW108" s="127"/>
      <c r="DX108" s="127"/>
      <c r="DY108" s="127"/>
      <c r="DZ108" s="127"/>
      <c r="EA108" s="127"/>
      <c r="EB108" s="127"/>
      <c r="EC108" s="127"/>
      <c r="ED108" s="127"/>
      <c r="EE108" s="127"/>
      <c r="EF108" s="127"/>
      <c r="EG108" s="127"/>
      <c r="EH108" s="127"/>
      <c r="EI108" s="127"/>
      <c r="EJ108" s="127"/>
      <c r="EK108" s="127"/>
      <c r="EL108" s="127"/>
      <c r="EM108" s="127"/>
      <c r="EN108" s="127"/>
    </row>
    <row r="109" spans="1:144" s="58" customFormat="1" ht="20.25" customHeight="1">
      <c r="A109" s="55"/>
      <c r="B109" s="56"/>
      <c r="C109" s="56"/>
      <c r="D109" s="1090" t="s">
        <v>279</v>
      </c>
      <c r="E109" s="1091"/>
      <c r="F109" s="1091"/>
      <c r="G109" s="1091"/>
      <c r="H109" s="1091"/>
      <c r="I109" s="1091"/>
      <c r="J109" s="1091"/>
      <c r="K109" s="56"/>
      <c r="L109" s="68"/>
      <c r="M109" s="152"/>
      <c r="N109" s="152"/>
      <c r="O109" s="410"/>
      <c r="P109" s="152"/>
      <c r="Q109" s="68"/>
      <c r="R109" s="152"/>
      <c r="S109" s="152"/>
      <c r="T109" s="410"/>
      <c r="U109" s="152"/>
      <c r="V109" s="68"/>
      <c r="W109" s="152"/>
      <c r="X109" s="152"/>
      <c r="Y109" s="410"/>
      <c r="Z109" s="152"/>
      <c r="AA109" s="68"/>
      <c r="AB109" s="152"/>
      <c r="AC109" s="152"/>
      <c r="AD109" s="410"/>
      <c r="AE109" s="152"/>
      <c r="AF109" s="68"/>
      <c r="AG109" s="152"/>
      <c r="AH109" s="152"/>
      <c r="AI109" s="410"/>
      <c r="AJ109" s="152"/>
      <c r="AK109" s="68"/>
      <c r="AL109" s="152"/>
      <c r="AM109" s="152"/>
      <c r="AN109" s="410"/>
      <c r="AO109" s="85"/>
      <c r="AP109" s="187"/>
      <c r="AQ109" s="52">
        <f>SUM(O109:AN109)</f>
        <v>0</v>
      </c>
      <c r="AR109" s="188"/>
      <c r="AS109" s="729"/>
      <c r="AT109" s="132"/>
      <c r="AU109" s="132"/>
      <c r="AV109" s="132"/>
      <c r="AW109" s="132"/>
      <c r="AX109" s="132"/>
      <c r="AY109" s="132"/>
      <c r="AZ109" s="132"/>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32"/>
      <c r="CW109" s="127"/>
      <c r="CX109" s="127"/>
      <c r="CY109" s="127"/>
      <c r="CZ109" s="127"/>
      <c r="DA109" s="127"/>
      <c r="DB109" s="132"/>
      <c r="DC109" s="127"/>
      <c r="DD109" s="127"/>
      <c r="DE109" s="127"/>
      <c r="DF109" s="127"/>
      <c r="DG109" s="127"/>
      <c r="DH109" s="132"/>
      <c r="DI109" s="127"/>
      <c r="DJ109" s="127"/>
      <c r="DK109" s="127"/>
      <c r="DL109" s="127"/>
      <c r="DM109" s="127"/>
      <c r="DN109" s="127"/>
      <c r="DO109" s="127"/>
      <c r="DP109" s="127"/>
      <c r="DQ109" s="127"/>
      <c r="DR109" s="127"/>
      <c r="DS109" s="127"/>
      <c r="DT109" s="127"/>
      <c r="DU109" s="127"/>
      <c r="DV109" s="127"/>
      <c r="DW109" s="127"/>
      <c r="DX109" s="127"/>
      <c r="DY109" s="127"/>
      <c r="DZ109" s="127"/>
      <c r="EA109" s="127"/>
      <c r="EB109" s="127"/>
      <c r="EC109" s="127"/>
      <c r="ED109" s="127"/>
      <c r="EE109" s="127"/>
      <c r="EF109" s="127"/>
      <c r="EG109" s="127"/>
      <c r="EH109" s="127"/>
      <c r="EI109" s="127"/>
      <c r="EJ109" s="127"/>
      <c r="EK109" s="127"/>
      <c r="EL109" s="127"/>
      <c r="EM109" s="127"/>
      <c r="EN109" s="127"/>
    </row>
    <row r="110" spans="1:144" s="58" customFormat="1" ht="9.9499999999999993" customHeight="1">
      <c r="A110" s="55" t="s">
        <v>181</v>
      </c>
      <c r="B110" s="56" t="s">
        <v>181</v>
      </c>
      <c r="C110" s="56" t="s">
        <v>181</v>
      </c>
      <c r="D110" s="56" t="s">
        <v>181</v>
      </c>
      <c r="E110" s="56" t="s">
        <v>181</v>
      </c>
      <c r="F110" s="56" t="s">
        <v>181</v>
      </c>
      <c r="G110" s="56" t="s">
        <v>181</v>
      </c>
      <c r="H110" s="56" t="s">
        <v>181</v>
      </c>
      <c r="I110" s="56" t="s">
        <v>181</v>
      </c>
      <c r="J110" s="157" t="s">
        <v>181</v>
      </c>
      <c r="K110" s="157" t="s">
        <v>181</v>
      </c>
      <c r="L110" s="68" t="s">
        <v>181</v>
      </c>
      <c r="M110" s="152" t="s">
        <v>181</v>
      </c>
      <c r="N110" s="152" t="s">
        <v>181</v>
      </c>
      <c r="O110" s="401"/>
      <c r="P110" s="69"/>
      <c r="Q110" s="152"/>
      <c r="R110" s="152"/>
      <c r="S110" s="152"/>
      <c r="T110" s="401"/>
      <c r="U110" s="69"/>
      <c r="V110" s="152"/>
      <c r="W110" s="152"/>
      <c r="X110" s="152"/>
      <c r="Y110" s="401"/>
      <c r="Z110" s="69" t="s">
        <v>181</v>
      </c>
      <c r="AA110" s="152" t="s">
        <v>181</v>
      </c>
      <c r="AB110" s="152" t="s">
        <v>181</v>
      </c>
      <c r="AC110" s="152" t="s">
        <v>181</v>
      </c>
      <c r="AD110" s="401" t="s">
        <v>181</v>
      </c>
      <c r="AE110" s="69" t="s">
        <v>181</v>
      </c>
      <c r="AF110" s="152" t="s">
        <v>181</v>
      </c>
      <c r="AG110" s="152" t="s">
        <v>181</v>
      </c>
      <c r="AH110" s="152" t="s">
        <v>181</v>
      </c>
      <c r="AI110" s="401" t="s">
        <v>181</v>
      </c>
      <c r="AJ110" s="69" t="s">
        <v>181</v>
      </c>
      <c r="AK110" s="152" t="s">
        <v>181</v>
      </c>
      <c r="AL110" s="152" t="s">
        <v>181</v>
      </c>
      <c r="AM110" s="152" t="s">
        <v>181</v>
      </c>
      <c r="AN110" s="401" t="s">
        <v>181</v>
      </c>
      <c r="AO110" s="75" t="s">
        <v>181</v>
      </c>
      <c r="AP110" s="185" t="s">
        <v>181</v>
      </c>
      <c r="AQ110" s="185" t="s">
        <v>181</v>
      </c>
      <c r="AR110" s="188" t="s">
        <v>181</v>
      </c>
      <c r="AS110" s="729"/>
      <c r="AT110" s="132"/>
      <c r="AU110" s="132"/>
      <c r="AV110" s="132"/>
      <c r="AW110" s="132"/>
      <c r="AX110" s="132"/>
      <c r="AY110" s="132"/>
      <c r="AZ110" s="132"/>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32"/>
      <c r="CW110" s="127"/>
      <c r="CX110" s="127"/>
      <c r="CY110" s="127"/>
      <c r="CZ110" s="127"/>
      <c r="DA110" s="127"/>
      <c r="DB110" s="132"/>
      <c r="DC110" s="127"/>
      <c r="DD110" s="127"/>
      <c r="DE110" s="127"/>
      <c r="DF110" s="127"/>
      <c r="DG110" s="127"/>
      <c r="DH110" s="132"/>
      <c r="DI110" s="127"/>
      <c r="DJ110" s="127"/>
      <c r="DK110" s="127"/>
      <c r="DL110" s="127"/>
      <c r="DM110" s="127"/>
      <c r="DN110" s="127"/>
      <c r="DO110" s="127"/>
      <c r="DP110" s="127"/>
      <c r="DQ110" s="127"/>
      <c r="DR110" s="127"/>
      <c r="DS110" s="127"/>
      <c r="DT110" s="127"/>
      <c r="DU110" s="127"/>
      <c r="DV110" s="127"/>
      <c r="DW110" s="127"/>
      <c r="DX110" s="127"/>
      <c r="DY110" s="127"/>
      <c r="DZ110" s="127"/>
      <c r="EA110" s="127"/>
      <c r="EB110" s="127"/>
      <c r="EC110" s="127"/>
      <c r="ED110" s="127"/>
      <c r="EE110" s="127"/>
      <c r="EF110" s="127"/>
      <c r="EG110" s="127"/>
      <c r="EH110" s="127"/>
      <c r="EI110" s="127"/>
      <c r="EJ110" s="127"/>
      <c r="EK110" s="127"/>
      <c r="EL110" s="127"/>
      <c r="EM110" s="127"/>
      <c r="EN110" s="127"/>
    </row>
    <row r="111" spans="1:144" s="58" customFormat="1" ht="20.25" customHeight="1">
      <c r="A111" s="55"/>
      <c r="B111" s="59">
        <v>3</v>
      </c>
      <c r="C111" s="1118" t="s">
        <v>208</v>
      </c>
      <c r="D111" s="1119"/>
      <c r="E111" s="1119"/>
      <c r="F111" s="1119"/>
      <c r="G111" s="1119"/>
      <c r="H111" s="1119"/>
      <c r="I111" s="1119"/>
      <c r="J111" s="1119"/>
      <c r="K111" s="157" t="s">
        <v>181</v>
      </c>
      <c r="L111" s="68" t="s">
        <v>181</v>
      </c>
      <c r="M111" s="152" t="s">
        <v>181</v>
      </c>
      <c r="N111" s="152" t="s">
        <v>181</v>
      </c>
      <c r="O111" s="401"/>
      <c r="P111" s="69"/>
      <c r="Q111" s="152"/>
      <c r="R111" s="152"/>
      <c r="S111" s="152"/>
      <c r="T111" s="401"/>
      <c r="U111" s="69"/>
      <c r="V111" s="152"/>
      <c r="W111" s="152"/>
      <c r="X111" s="152"/>
      <c r="Y111" s="401"/>
      <c r="Z111" s="69" t="s">
        <v>181</v>
      </c>
      <c r="AA111" s="152" t="s">
        <v>181</v>
      </c>
      <c r="AB111" s="152" t="s">
        <v>181</v>
      </c>
      <c r="AC111" s="152" t="s">
        <v>181</v>
      </c>
      <c r="AD111" s="401" t="s">
        <v>181</v>
      </c>
      <c r="AE111" s="69" t="s">
        <v>181</v>
      </c>
      <c r="AF111" s="152" t="s">
        <v>181</v>
      </c>
      <c r="AG111" s="152" t="s">
        <v>181</v>
      </c>
      <c r="AH111" s="152" t="s">
        <v>181</v>
      </c>
      <c r="AI111" s="401" t="s">
        <v>181</v>
      </c>
      <c r="AJ111" s="69" t="s">
        <v>181</v>
      </c>
      <c r="AK111" s="152" t="s">
        <v>181</v>
      </c>
      <c r="AL111" s="152" t="s">
        <v>181</v>
      </c>
      <c r="AM111" s="152" t="s">
        <v>181</v>
      </c>
      <c r="AN111" s="401" t="s">
        <v>181</v>
      </c>
      <c r="AO111" s="75" t="s">
        <v>181</v>
      </c>
      <c r="AP111" s="185" t="s">
        <v>181</v>
      </c>
      <c r="AQ111" s="185" t="s">
        <v>181</v>
      </c>
      <c r="AR111" s="188" t="s">
        <v>181</v>
      </c>
      <c r="AS111" s="729"/>
      <c r="AT111" s="132" t="s">
        <v>181</v>
      </c>
      <c r="AU111" s="132" t="s">
        <v>181</v>
      </c>
      <c r="AV111" s="132" t="s">
        <v>181</v>
      </c>
      <c r="AW111" s="132" t="s">
        <v>181</v>
      </c>
      <c r="AX111" s="132" t="s">
        <v>181</v>
      </c>
      <c r="AY111" s="132" t="s">
        <v>181</v>
      </c>
      <c r="AZ111" s="132" t="s">
        <v>181</v>
      </c>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c r="CL111" s="127"/>
      <c r="CM111" s="127"/>
      <c r="CN111" s="127"/>
      <c r="CO111" s="127"/>
      <c r="CP111" s="127"/>
      <c r="CQ111" s="127"/>
      <c r="CR111" s="127"/>
      <c r="CS111" s="127"/>
      <c r="CT111" s="127"/>
      <c r="CU111" s="127"/>
      <c r="CV111" s="132" t="s">
        <v>181</v>
      </c>
      <c r="CW111" s="127"/>
      <c r="CX111" s="127"/>
      <c r="CY111" s="127"/>
      <c r="CZ111" s="127"/>
      <c r="DA111" s="127"/>
      <c r="DB111" s="132" t="s">
        <v>181</v>
      </c>
      <c r="DC111" s="127"/>
      <c r="DD111" s="127"/>
      <c r="DE111" s="127"/>
      <c r="DF111" s="127"/>
      <c r="DG111" s="127"/>
      <c r="DH111" s="132" t="s">
        <v>181</v>
      </c>
      <c r="DI111" s="127"/>
      <c r="DJ111" s="127"/>
      <c r="DK111" s="127"/>
      <c r="DL111" s="127"/>
      <c r="DM111" s="127"/>
      <c r="DN111" s="127"/>
      <c r="DO111" s="127"/>
      <c r="DP111" s="127"/>
      <c r="DQ111" s="127"/>
      <c r="DR111" s="127"/>
      <c r="DS111" s="127"/>
      <c r="DT111" s="127"/>
      <c r="DU111" s="127"/>
      <c r="DV111" s="127"/>
      <c r="DW111" s="127"/>
      <c r="DX111" s="127"/>
      <c r="DY111" s="127"/>
      <c r="DZ111" s="127"/>
      <c r="EA111" s="127"/>
      <c r="EB111" s="127"/>
      <c r="EC111" s="127"/>
      <c r="ED111" s="127"/>
      <c r="EE111" s="127"/>
      <c r="EF111" s="127"/>
      <c r="EG111" s="127"/>
      <c r="EH111" s="127"/>
      <c r="EI111" s="127"/>
      <c r="EJ111" s="127"/>
      <c r="EK111" s="127"/>
      <c r="EL111" s="127"/>
      <c r="EM111" s="127"/>
      <c r="EN111" s="127"/>
    </row>
    <row r="112" spans="1:144" s="58" customFormat="1" ht="20.25" customHeight="1">
      <c r="A112" s="55"/>
      <c r="B112" s="56"/>
      <c r="C112" s="56"/>
      <c r="D112" s="1090" t="s">
        <v>279</v>
      </c>
      <c r="E112" s="1091"/>
      <c r="F112" s="1091"/>
      <c r="G112" s="1091"/>
      <c r="H112" s="1091"/>
      <c r="I112" s="1091"/>
      <c r="J112" s="1091"/>
      <c r="K112" s="56"/>
      <c r="L112" s="68"/>
      <c r="M112" s="152"/>
      <c r="N112" s="152"/>
      <c r="O112" s="410"/>
      <c r="P112" s="152"/>
      <c r="Q112" s="68"/>
      <c r="R112" s="152"/>
      <c r="S112" s="152"/>
      <c r="T112" s="410"/>
      <c r="U112" s="152"/>
      <c r="V112" s="68"/>
      <c r="W112" s="152"/>
      <c r="X112" s="152"/>
      <c r="Y112" s="410"/>
      <c r="Z112" s="152"/>
      <c r="AA112" s="68"/>
      <c r="AB112" s="152"/>
      <c r="AC112" s="152"/>
      <c r="AD112" s="410"/>
      <c r="AE112" s="152"/>
      <c r="AF112" s="68"/>
      <c r="AG112" s="152"/>
      <c r="AH112" s="152"/>
      <c r="AI112" s="410"/>
      <c r="AJ112" s="152"/>
      <c r="AK112" s="68"/>
      <c r="AL112" s="152"/>
      <c r="AM112" s="152"/>
      <c r="AN112" s="410"/>
      <c r="AO112" s="85"/>
      <c r="AP112" s="187"/>
      <c r="AQ112" s="52">
        <f>SUM(O112:AN112)</f>
        <v>0</v>
      </c>
      <c r="AR112" s="188"/>
      <c r="AS112" s="729"/>
      <c r="AT112" s="132" t="s">
        <v>181</v>
      </c>
      <c r="AU112" s="132" t="s">
        <v>181</v>
      </c>
      <c r="AV112" s="132" t="s">
        <v>181</v>
      </c>
      <c r="AW112" s="132" t="s">
        <v>181</v>
      </c>
      <c r="AX112" s="132" t="s">
        <v>181</v>
      </c>
      <c r="AY112" s="132" t="s">
        <v>181</v>
      </c>
      <c r="AZ112" s="132" t="s">
        <v>181</v>
      </c>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c r="CL112" s="127"/>
      <c r="CM112" s="127"/>
      <c r="CN112" s="127"/>
      <c r="CO112" s="127"/>
      <c r="CP112" s="127"/>
      <c r="CQ112" s="127"/>
      <c r="CR112" s="127"/>
      <c r="CS112" s="127"/>
      <c r="CT112" s="127"/>
      <c r="CU112" s="127"/>
      <c r="CV112" s="132" t="s">
        <v>181</v>
      </c>
      <c r="CW112" s="127"/>
      <c r="CX112" s="127"/>
      <c r="CY112" s="127"/>
      <c r="CZ112" s="127"/>
      <c r="DA112" s="127"/>
      <c r="DB112" s="132" t="s">
        <v>181</v>
      </c>
      <c r="DC112" s="127"/>
      <c r="DD112" s="127"/>
      <c r="DE112" s="127"/>
      <c r="DF112" s="127"/>
      <c r="DG112" s="127"/>
      <c r="DH112" s="132" t="s">
        <v>181</v>
      </c>
      <c r="DI112" s="127"/>
      <c r="DJ112" s="127"/>
      <c r="DK112" s="127"/>
      <c r="DL112" s="127"/>
      <c r="DM112" s="127"/>
      <c r="DN112" s="127"/>
      <c r="DO112" s="127"/>
      <c r="DP112" s="127"/>
      <c r="DQ112" s="127"/>
      <c r="DR112" s="127"/>
      <c r="DS112" s="127"/>
      <c r="DT112" s="127"/>
      <c r="DU112" s="127"/>
      <c r="DV112" s="127"/>
      <c r="DW112" s="127"/>
      <c r="DX112" s="127"/>
      <c r="DY112" s="127"/>
      <c r="DZ112" s="127"/>
      <c r="EA112" s="127"/>
      <c r="EB112" s="127"/>
      <c r="EC112" s="127"/>
      <c r="ED112" s="127"/>
      <c r="EE112" s="127"/>
      <c r="EF112" s="127"/>
      <c r="EG112" s="127"/>
      <c r="EH112" s="127"/>
      <c r="EI112" s="127"/>
      <c r="EJ112" s="127"/>
      <c r="EK112" s="127"/>
      <c r="EL112" s="127"/>
      <c r="EM112" s="127"/>
      <c r="EN112" s="127"/>
    </row>
    <row r="113" spans="1:144" s="58" customFormat="1" ht="20.25" customHeight="1">
      <c r="A113" s="55"/>
      <c r="B113" s="56"/>
      <c r="C113" s="56"/>
      <c r="D113" s="1090" t="s">
        <v>279</v>
      </c>
      <c r="E113" s="1091"/>
      <c r="F113" s="1091"/>
      <c r="G113" s="1091"/>
      <c r="H113" s="1091"/>
      <c r="I113" s="1091"/>
      <c r="J113" s="1091"/>
      <c r="K113" s="56"/>
      <c r="L113" s="68"/>
      <c r="M113" s="152"/>
      <c r="N113" s="152"/>
      <c r="O113" s="410"/>
      <c r="P113" s="152"/>
      <c r="Q113" s="68"/>
      <c r="R113" s="152"/>
      <c r="S113" s="152"/>
      <c r="T113" s="410"/>
      <c r="U113" s="152"/>
      <c r="V113" s="68"/>
      <c r="W113" s="152"/>
      <c r="X113" s="152"/>
      <c r="Y113" s="410"/>
      <c r="Z113" s="152"/>
      <c r="AA113" s="68"/>
      <c r="AB113" s="152"/>
      <c r="AC113" s="152"/>
      <c r="AD113" s="410"/>
      <c r="AE113" s="152"/>
      <c r="AF113" s="68"/>
      <c r="AG113" s="152"/>
      <c r="AH113" s="152"/>
      <c r="AI113" s="410"/>
      <c r="AJ113" s="152"/>
      <c r="AK113" s="68"/>
      <c r="AL113" s="152"/>
      <c r="AM113" s="152"/>
      <c r="AN113" s="410"/>
      <c r="AO113" s="85"/>
      <c r="AP113" s="187"/>
      <c r="AQ113" s="52">
        <f>SUM(O113:AN113)</f>
        <v>0</v>
      </c>
      <c r="AR113" s="188"/>
      <c r="AS113" s="729"/>
      <c r="AT113" s="132"/>
      <c r="AU113" s="132"/>
      <c r="AV113" s="132"/>
      <c r="AW113" s="132"/>
      <c r="AX113" s="132"/>
      <c r="AY113" s="132"/>
      <c r="AZ113" s="132"/>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c r="CL113" s="127"/>
      <c r="CM113" s="127"/>
      <c r="CN113" s="127"/>
      <c r="CO113" s="127"/>
      <c r="CP113" s="127"/>
      <c r="CQ113" s="127"/>
      <c r="CR113" s="127"/>
      <c r="CS113" s="127"/>
      <c r="CT113" s="127"/>
      <c r="CU113" s="127"/>
      <c r="CV113" s="132"/>
      <c r="CW113" s="127"/>
      <c r="CX113" s="127"/>
      <c r="CY113" s="127"/>
      <c r="CZ113" s="127"/>
      <c r="DA113" s="127"/>
      <c r="DB113" s="132"/>
      <c r="DC113" s="127"/>
      <c r="DD113" s="127"/>
      <c r="DE113" s="127"/>
      <c r="DF113" s="127"/>
      <c r="DG113" s="127"/>
      <c r="DH113" s="132"/>
      <c r="DI113" s="127"/>
      <c r="DJ113" s="127"/>
      <c r="DK113" s="127"/>
      <c r="DL113" s="127"/>
      <c r="DM113" s="127"/>
      <c r="DN113" s="127"/>
      <c r="DO113" s="127"/>
      <c r="DP113" s="127"/>
      <c r="DQ113" s="127"/>
      <c r="DR113" s="127"/>
      <c r="DS113" s="127"/>
      <c r="DT113" s="127"/>
      <c r="DU113" s="127"/>
      <c r="DV113" s="127"/>
      <c r="DW113" s="127"/>
      <c r="DX113" s="127"/>
      <c r="DY113" s="127"/>
      <c r="DZ113" s="127"/>
      <c r="EA113" s="127"/>
      <c r="EB113" s="127"/>
      <c r="EC113" s="127"/>
      <c r="ED113" s="127"/>
      <c r="EE113" s="127"/>
      <c r="EF113" s="127"/>
      <c r="EG113" s="127"/>
      <c r="EH113" s="127"/>
      <c r="EI113" s="127"/>
      <c r="EJ113" s="127"/>
      <c r="EK113" s="127"/>
      <c r="EL113" s="127"/>
      <c r="EM113" s="127"/>
      <c r="EN113" s="127"/>
    </row>
    <row r="114" spans="1:144" s="58" customFormat="1" ht="20.25" customHeight="1">
      <c r="A114" s="55"/>
      <c r="B114" s="56"/>
      <c r="C114" s="56"/>
      <c r="D114" s="1090" t="s">
        <v>279</v>
      </c>
      <c r="E114" s="1091"/>
      <c r="F114" s="1091"/>
      <c r="G114" s="1091"/>
      <c r="H114" s="1091"/>
      <c r="I114" s="1091"/>
      <c r="J114" s="1091"/>
      <c r="K114" s="56"/>
      <c r="L114" s="68"/>
      <c r="M114" s="152"/>
      <c r="N114" s="152"/>
      <c r="O114" s="410"/>
      <c r="P114" s="152"/>
      <c r="Q114" s="68"/>
      <c r="R114" s="152"/>
      <c r="S114" s="152"/>
      <c r="T114" s="410"/>
      <c r="U114" s="152"/>
      <c r="V114" s="68"/>
      <c r="W114" s="152"/>
      <c r="X114" s="152"/>
      <c r="Y114" s="410"/>
      <c r="Z114" s="152"/>
      <c r="AA114" s="68"/>
      <c r="AB114" s="152"/>
      <c r="AC114" s="152"/>
      <c r="AD114" s="410"/>
      <c r="AE114" s="152"/>
      <c r="AF114" s="68"/>
      <c r="AG114" s="152"/>
      <c r="AH114" s="152"/>
      <c r="AI114" s="410"/>
      <c r="AJ114" s="152"/>
      <c r="AK114" s="68"/>
      <c r="AL114" s="152"/>
      <c r="AM114" s="152"/>
      <c r="AN114" s="410"/>
      <c r="AO114" s="85"/>
      <c r="AP114" s="187"/>
      <c r="AQ114" s="52">
        <f>SUM(O114:AN114)</f>
        <v>0</v>
      </c>
      <c r="AR114" s="188"/>
      <c r="AS114" s="729"/>
      <c r="AT114" s="132"/>
      <c r="AU114" s="132"/>
      <c r="AV114" s="132"/>
      <c r="AW114" s="132"/>
      <c r="AX114" s="132"/>
      <c r="AY114" s="132"/>
      <c r="AZ114" s="132"/>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c r="CL114" s="127"/>
      <c r="CM114" s="127"/>
      <c r="CN114" s="127"/>
      <c r="CO114" s="127"/>
      <c r="CP114" s="127"/>
      <c r="CQ114" s="127"/>
      <c r="CR114" s="127"/>
      <c r="CS114" s="127"/>
      <c r="CT114" s="127"/>
      <c r="CU114" s="127"/>
      <c r="CV114" s="132"/>
      <c r="CW114" s="127"/>
      <c r="CX114" s="127"/>
      <c r="CY114" s="127"/>
      <c r="CZ114" s="127"/>
      <c r="DA114" s="127"/>
      <c r="DB114" s="132"/>
      <c r="DC114" s="127"/>
      <c r="DD114" s="127"/>
      <c r="DE114" s="127"/>
      <c r="DF114" s="127"/>
      <c r="DG114" s="127"/>
      <c r="DH114" s="132"/>
      <c r="DI114" s="127"/>
      <c r="DJ114" s="127"/>
      <c r="DK114" s="127"/>
      <c r="DL114" s="127"/>
      <c r="DM114" s="127"/>
      <c r="DN114" s="127"/>
      <c r="DO114" s="127"/>
      <c r="DP114" s="127"/>
      <c r="DQ114" s="127"/>
      <c r="DR114" s="127"/>
      <c r="DS114" s="127"/>
      <c r="DT114" s="127"/>
      <c r="DU114" s="127"/>
      <c r="DV114" s="127"/>
      <c r="DW114" s="127"/>
      <c r="DX114" s="127"/>
      <c r="DY114" s="127"/>
      <c r="DZ114" s="127"/>
      <c r="EA114" s="127"/>
      <c r="EB114" s="127"/>
      <c r="EC114" s="127"/>
      <c r="ED114" s="127"/>
      <c r="EE114" s="127"/>
      <c r="EF114" s="127"/>
      <c r="EG114" s="127"/>
      <c r="EH114" s="127"/>
      <c r="EI114" s="127"/>
      <c r="EJ114" s="127"/>
      <c r="EK114" s="127"/>
      <c r="EL114" s="127"/>
      <c r="EM114" s="127"/>
      <c r="EN114" s="127"/>
    </row>
    <row r="115" spans="1:144" s="58" customFormat="1" ht="9.9499999999999993" customHeight="1" thickBot="1">
      <c r="A115" s="55"/>
      <c r="B115" s="56" t="s">
        <v>181</v>
      </c>
      <c r="C115" s="56" t="s">
        <v>181</v>
      </c>
      <c r="D115" s="56" t="s">
        <v>181</v>
      </c>
      <c r="E115" s="56" t="s">
        <v>181</v>
      </c>
      <c r="F115" s="56" t="s">
        <v>181</v>
      </c>
      <c r="G115" s="56" t="s">
        <v>181</v>
      </c>
      <c r="H115" s="56" t="s">
        <v>181</v>
      </c>
      <c r="I115" s="56" t="s">
        <v>181</v>
      </c>
      <c r="J115" s="157" t="s">
        <v>181</v>
      </c>
      <c r="K115" s="157" t="s">
        <v>181</v>
      </c>
      <c r="L115" s="68" t="s">
        <v>181</v>
      </c>
      <c r="M115" s="152" t="s">
        <v>181</v>
      </c>
      <c r="N115" s="152" t="s">
        <v>181</v>
      </c>
      <c r="O115" s="401" t="s">
        <v>181</v>
      </c>
      <c r="P115" s="69" t="s">
        <v>181</v>
      </c>
      <c r="Q115" s="152" t="s">
        <v>181</v>
      </c>
      <c r="R115" s="152" t="s">
        <v>181</v>
      </c>
      <c r="S115" s="152" t="s">
        <v>181</v>
      </c>
      <c r="T115" s="401" t="s">
        <v>181</v>
      </c>
      <c r="U115" s="69" t="s">
        <v>181</v>
      </c>
      <c r="V115" s="152" t="s">
        <v>181</v>
      </c>
      <c r="W115" s="152" t="s">
        <v>181</v>
      </c>
      <c r="X115" s="152" t="s">
        <v>181</v>
      </c>
      <c r="Y115" s="401" t="s">
        <v>181</v>
      </c>
      <c r="Z115" s="69" t="s">
        <v>181</v>
      </c>
      <c r="AA115" s="152" t="s">
        <v>181</v>
      </c>
      <c r="AB115" s="152" t="s">
        <v>181</v>
      </c>
      <c r="AC115" s="152" t="s">
        <v>181</v>
      </c>
      <c r="AD115" s="401" t="s">
        <v>181</v>
      </c>
      <c r="AE115" s="69" t="s">
        <v>181</v>
      </c>
      <c r="AF115" s="152" t="s">
        <v>181</v>
      </c>
      <c r="AG115" s="152" t="s">
        <v>181</v>
      </c>
      <c r="AH115" s="152" t="s">
        <v>181</v>
      </c>
      <c r="AI115" s="401" t="s">
        <v>181</v>
      </c>
      <c r="AJ115" s="69" t="s">
        <v>181</v>
      </c>
      <c r="AK115" s="152" t="s">
        <v>181</v>
      </c>
      <c r="AL115" s="152" t="s">
        <v>181</v>
      </c>
      <c r="AM115" s="152" t="s">
        <v>181</v>
      </c>
      <c r="AN115" s="401" t="s">
        <v>181</v>
      </c>
      <c r="AO115" s="75" t="s">
        <v>181</v>
      </c>
      <c r="AP115" s="185" t="s">
        <v>181</v>
      </c>
      <c r="AQ115" s="185" t="s">
        <v>181</v>
      </c>
      <c r="AR115" s="188" t="s">
        <v>181</v>
      </c>
      <c r="AS115" s="729"/>
      <c r="AT115" s="132"/>
      <c r="AU115" s="132"/>
      <c r="AV115" s="132"/>
      <c r="AW115" s="132"/>
      <c r="AX115" s="132"/>
      <c r="AY115" s="132"/>
      <c r="AZ115" s="132"/>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c r="CL115" s="127"/>
      <c r="CM115" s="127"/>
      <c r="CN115" s="127"/>
      <c r="CO115" s="127"/>
      <c r="CP115" s="127"/>
      <c r="CQ115" s="127"/>
      <c r="CR115" s="127"/>
      <c r="CS115" s="127"/>
      <c r="CT115" s="127"/>
      <c r="CU115" s="127"/>
      <c r="CV115" s="132"/>
      <c r="CW115" s="127"/>
      <c r="CX115" s="127"/>
      <c r="CY115" s="127"/>
      <c r="CZ115" s="127"/>
      <c r="DA115" s="127"/>
      <c r="DB115" s="132"/>
      <c r="DC115" s="127"/>
      <c r="DD115" s="127"/>
      <c r="DE115" s="127"/>
      <c r="DF115" s="127"/>
      <c r="DG115" s="127"/>
      <c r="DH115" s="132"/>
      <c r="DI115" s="127"/>
      <c r="DJ115" s="127"/>
      <c r="DK115" s="127"/>
      <c r="DL115" s="127"/>
      <c r="DM115" s="127"/>
      <c r="DN115" s="127"/>
      <c r="DO115" s="127"/>
      <c r="DP115" s="127"/>
      <c r="DQ115" s="127"/>
      <c r="DR115" s="127"/>
      <c r="DS115" s="127"/>
      <c r="DT115" s="127"/>
      <c r="DU115" s="127"/>
      <c r="DV115" s="127"/>
      <c r="DW115" s="127"/>
      <c r="DX115" s="127"/>
      <c r="DY115" s="127"/>
      <c r="DZ115" s="127"/>
      <c r="EA115" s="127"/>
      <c r="EB115" s="127"/>
      <c r="EC115" s="127"/>
      <c r="ED115" s="127"/>
      <c r="EE115" s="127"/>
      <c r="EF115" s="127"/>
      <c r="EG115" s="127"/>
      <c r="EH115" s="127"/>
      <c r="EI115" s="127"/>
      <c r="EJ115" s="127"/>
      <c r="EK115" s="127"/>
      <c r="EL115" s="127"/>
      <c r="EM115" s="127"/>
      <c r="EN115" s="127"/>
    </row>
    <row r="116" spans="1:144" s="58" customFormat="1" ht="20.25" customHeight="1" thickBot="1">
      <c r="A116" s="55"/>
      <c r="B116" s="56" t="s">
        <v>181</v>
      </c>
      <c r="C116" s="56" t="s">
        <v>209</v>
      </c>
      <c r="D116" s="56"/>
      <c r="E116" s="56" t="s">
        <v>181</v>
      </c>
      <c r="F116" s="56" t="s">
        <v>181</v>
      </c>
      <c r="G116" s="56" t="s">
        <v>181</v>
      </c>
      <c r="H116" s="56" t="s">
        <v>181</v>
      </c>
      <c r="I116" s="56" t="s">
        <v>181</v>
      </c>
      <c r="J116" s="56" t="s">
        <v>181</v>
      </c>
      <c r="K116" s="56" t="s">
        <v>181</v>
      </c>
      <c r="L116" s="68" t="s">
        <v>181</v>
      </c>
      <c r="M116" s="152" t="s">
        <v>181</v>
      </c>
      <c r="N116" s="152" t="s">
        <v>181</v>
      </c>
      <c r="O116" s="407">
        <f>SUM(O101:O114)</f>
        <v>0</v>
      </c>
      <c r="P116" s="69" t="s">
        <v>181</v>
      </c>
      <c r="Q116" s="152" t="s">
        <v>181</v>
      </c>
      <c r="R116" s="152" t="s">
        <v>181</v>
      </c>
      <c r="S116" s="152" t="s">
        <v>181</v>
      </c>
      <c r="T116" s="407">
        <f>SUM(T101:T114)</f>
        <v>0</v>
      </c>
      <c r="U116" s="69" t="s">
        <v>181</v>
      </c>
      <c r="V116" s="152" t="s">
        <v>181</v>
      </c>
      <c r="W116" s="152" t="s">
        <v>181</v>
      </c>
      <c r="X116" s="152" t="s">
        <v>181</v>
      </c>
      <c r="Y116" s="407">
        <f>SUM(Y101:Y114)</f>
        <v>0</v>
      </c>
      <c r="Z116" s="69" t="s">
        <v>181</v>
      </c>
      <c r="AA116" s="152" t="s">
        <v>181</v>
      </c>
      <c r="AB116" s="152" t="s">
        <v>181</v>
      </c>
      <c r="AC116" s="152" t="s">
        <v>181</v>
      </c>
      <c r="AD116" s="407">
        <f>SUM(AD101:AD114)</f>
        <v>0</v>
      </c>
      <c r="AE116" s="69" t="s">
        <v>181</v>
      </c>
      <c r="AF116" s="152" t="s">
        <v>181</v>
      </c>
      <c r="AG116" s="152" t="s">
        <v>181</v>
      </c>
      <c r="AH116" s="152" t="s">
        <v>181</v>
      </c>
      <c r="AI116" s="407">
        <f>SUM(AI101:AI114)</f>
        <v>0</v>
      </c>
      <c r="AJ116" s="69" t="s">
        <v>181</v>
      </c>
      <c r="AK116" s="152" t="s">
        <v>181</v>
      </c>
      <c r="AL116" s="152" t="s">
        <v>181</v>
      </c>
      <c r="AM116" s="152" t="s">
        <v>181</v>
      </c>
      <c r="AN116" s="407">
        <f>SUM(AN101:AN114)</f>
        <v>0</v>
      </c>
      <c r="AO116" s="75" t="s">
        <v>181</v>
      </c>
      <c r="AP116" s="185" t="s">
        <v>181</v>
      </c>
      <c r="AQ116" s="191">
        <f>SUM(O116:AN116)</f>
        <v>0</v>
      </c>
      <c r="AR116" s="188" t="s">
        <v>181</v>
      </c>
      <c r="AS116" s="729"/>
      <c r="AT116" s="132" t="s">
        <v>181</v>
      </c>
      <c r="AU116" s="132" t="s">
        <v>181</v>
      </c>
      <c r="AV116" s="132" t="s">
        <v>181</v>
      </c>
      <c r="AW116" s="132" t="s">
        <v>181</v>
      </c>
      <c r="AX116" s="132" t="s">
        <v>181</v>
      </c>
      <c r="AY116" s="132" t="s">
        <v>181</v>
      </c>
      <c r="AZ116" s="132" t="s">
        <v>181</v>
      </c>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c r="CL116" s="127"/>
      <c r="CM116" s="127"/>
      <c r="CN116" s="127"/>
      <c r="CO116" s="127"/>
      <c r="CP116" s="127"/>
      <c r="CQ116" s="127"/>
      <c r="CR116" s="127"/>
      <c r="CS116" s="127"/>
      <c r="CT116" s="127"/>
      <c r="CU116" s="127"/>
      <c r="CV116" s="132" t="s">
        <v>181</v>
      </c>
      <c r="CW116" s="127"/>
      <c r="CX116" s="127"/>
      <c r="CY116" s="127"/>
      <c r="CZ116" s="127"/>
      <c r="DA116" s="127"/>
      <c r="DB116" s="132" t="s">
        <v>181</v>
      </c>
      <c r="DC116" s="127"/>
      <c r="DD116" s="127"/>
      <c r="DE116" s="127"/>
      <c r="DF116" s="127"/>
      <c r="DG116" s="127"/>
      <c r="DH116" s="132" t="s">
        <v>181</v>
      </c>
      <c r="DI116" s="127"/>
      <c r="DJ116" s="127"/>
      <c r="DK116" s="127"/>
      <c r="DL116" s="127"/>
      <c r="DM116" s="127"/>
      <c r="DN116" s="127"/>
      <c r="DO116" s="127"/>
      <c r="DP116" s="127"/>
      <c r="DQ116" s="127"/>
      <c r="DR116" s="127"/>
      <c r="DS116" s="127"/>
      <c r="DT116" s="127"/>
      <c r="DU116" s="127"/>
      <c r="DV116" s="127"/>
      <c r="DW116" s="127"/>
      <c r="DX116" s="127"/>
      <c r="DY116" s="127"/>
      <c r="DZ116" s="127"/>
      <c r="EA116" s="127"/>
      <c r="EB116" s="127"/>
      <c r="EC116" s="127"/>
      <c r="ED116" s="127"/>
      <c r="EE116" s="127"/>
      <c r="EF116" s="127"/>
      <c r="EG116" s="127"/>
      <c r="EH116" s="127"/>
      <c r="EI116" s="127"/>
      <c r="EJ116" s="127"/>
      <c r="EK116" s="127"/>
      <c r="EL116" s="127"/>
      <c r="EM116" s="127"/>
      <c r="EN116" s="127"/>
    </row>
    <row r="117" spans="1:144" s="58" customFormat="1" ht="9.9499999999999993" customHeight="1" thickBot="1">
      <c r="A117" s="61"/>
      <c r="B117" s="62" t="s">
        <v>181</v>
      </c>
      <c r="C117" s="62" t="s">
        <v>181</v>
      </c>
      <c r="D117" s="62" t="s">
        <v>181</v>
      </c>
      <c r="E117" s="62" t="s">
        <v>181</v>
      </c>
      <c r="F117" s="62" t="s">
        <v>181</v>
      </c>
      <c r="G117" s="62" t="s">
        <v>181</v>
      </c>
      <c r="H117" s="62" t="s">
        <v>181</v>
      </c>
      <c r="I117" s="62" t="s">
        <v>181</v>
      </c>
      <c r="J117" s="62" t="s">
        <v>181</v>
      </c>
      <c r="K117" s="62" t="s">
        <v>181</v>
      </c>
      <c r="L117" s="79" t="s">
        <v>181</v>
      </c>
      <c r="M117" s="80" t="s">
        <v>181</v>
      </c>
      <c r="N117" s="80" t="s">
        <v>181</v>
      </c>
      <c r="O117" s="403" t="s">
        <v>181</v>
      </c>
      <c r="P117" s="82" t="s">
        <v>181</v>
      </c>
      <c r="Q117" s="80" t="s">
        <v>181</v>
      </c>
      <c r="R117" s="80" t="s">
        <v>181</v>
      </c>
      <c r="S117" s="80" t="s">
        <v>181</v>
      </c>
      <c r="T117" s="403" t="s">
        <v>181</v>
      </c>
      <c r="U117" s="82" t="s">
        <v>181</v>
      </c>
      <c r="V117" s="80" t="s">
        <v>181</v>
      </c>
      <c r="W117" s="80" t="s">
        <v>181</v>
      </c>
      <c r="X117" s="80" t="s">
        <v>181</v>
      </c>
      <c r="Y117" s="403" t="s">
        <v>181</v>
      </c>
      <c r="Z117" s="82" t="s">
        <v>181</v>
      </c>
      <c r="AA117" s="80" t="s">
        <v>181</v>
      </c>
      <c r="AB117" s="80" t="s">
        <v>181</v>
      </c>
      <c r="AC117" s="80" t="s">
        <v>181</v>
      </c>
      <c r="AD117" s="403" t="s">
        <v>181</v>
      </c>
      <c r="AE117" s="82" t="s">
        <v>181</v>
      </c>
      <c r="AF117" s="80" t="s">
        <v>181</v>
      </c>
      <c r="AG117" s="80" t="s">
        <v>181</v>
      </c>
      <c r="AH117" s="80" t="s">
        <v>181</v>
      </c>
      <c r="AI117" s="403" t="s">
        <v>181</v>
      </c>
      <c r="AJ117" s="82" t="s">
        <v>181</v>
      </c>
      <c r="AK117" s="80" t="s">
        <v>181</v>
      </c>
      <c r="AL117" s="80" t="s">
        <v>181</v>
      </c>
      <c r="AM117" s="80" t="s">
        <v>181</v>
      </c>
      <c r="AN117" s="403" t="s">
        <v>181</v>
      </c>
      <c r="AO117" s="83" t="s">
        <v>181</v>
      </c>
      <c r="AP117" s="186" t="s">
        <v>181</v>
      </c>
      <c r="AQ117" s="186" t="s">
        <v>181</v>
      </c>
      <c r="AR117" s="189" t="s">
        <v>181</v>
      </c>
      <c r="AS117" s="729"/>
      <c r="AT117" s="132" t="s">
        <v>181</v>
      </c>
      <c r="AU117" s="132" t="s">
        <v>181</v>
      </c>
      <c r="AV117" s="132" t="s">
        <v>181</v>
      </c>
      <c r="AW117" s="132" t="s">
        <v>181</v>
      </c>
      <c r="AX117" s="132" t="s">
        <v>181</v>
      </c>
      <c r="AY117" s="132" t="s">
        <v>181</v>
      </c>
      <c r="AZ117" s="132" t="s">
        <v>181</v>
      </c>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c r="CL117" s="127"/>
      <c r="CM117" s="127"/>
      <c r="CN117" s="127"/>
      <c r="CO117" s="127"/>
      <c r="CP117" s="127"/>
      <c r="CQ117" s="127"/>
      <c r="CR117" s="127"/>
      <c r="CS117" s="127"/>
      <c r="CT117" s="127"/>
      <c r="CU117" s="127"/>
      <c r="CV117" s="132" t="s">
        <v>181</v>
      </c>
      <c r="CW117" s="127"/>
      <c r="CX117" s="127"/>
      <c r="CY117" s="127"/>
      <c r="CZ117" s="127"/>
      <c r="DA117" s="127"/>
      <c r="DB117" s="132" t="s">
        <v>181</v>
      </c>
      <c r="DC117" s="127"/>
      <c r="DD117" s="127"/>
      <c r="DE117" s="127"/>
      <c r="DF117" s="127"/>
      <c r="DG117" s="127"/>
      <c r="DH117" s="132" t="s">
        <v>181</v>
      </c>
      <c r="DI117" s="127"/>
      <c r="DJ117" s="127"/>
      <c r="DK117" s="127"/>
      <c r="DL117" s="127"/>
      <c r="DM117" s="127"/>
      <c r="DN117" s="127"/>
      <c r="DO117" s="127"/>
      <c r="DP117" s="127"/>
      <c r="DQ117" s="127"/>
      <c r="DR117" s="127"/>
      <c r="DS117" s="127"/>
      <c r="DT117" s="127"/>
      <c r="DU117" s="127"/>
      <c r="DV117" s="127"/>
      <c r="DW117" s="127"/>
      <c r="DX117" s="127"/>
      <c r="DY117" s="127"/>
      <c r="DZ117" s="127"/>
      <c r="EA117" s="127"/>
      <c r="EB117" s="127"/>
      <c r="EC117" s="127"/>
      <c r="ED117" s="127"/>
      <c r="EE117" s="127"/>
      <c r="EF117" s="127"/>
      <c r="EG117" s="127"/>
      <c r="EH117" s="127"/>
      <c r="EI117" s="127"/>
      <c r="EJ117" s="127"/>
      <c r="EK117" s="127"/>
      <c r="EL117" s="127"/>
      <c r="EM117" s="127"/>
      <c r="EN117" s="127"/>
    </row>
    <row r="118" spans="1:144" s="58" customFormat="1" ht="9.9499999999999993" customHeight="1">
      <c r="A118" s="55"/>
      <c r="B118" s="84" t="s">
        <v>181</v>
      </c>
      <c r="C118" s="84" t="s">
        <v>181</v>
      </c>
      <c r="D118" s="84" t="s">
        <v>181</v>
      </c>
      <c r="E118" s="56" t="s">
        <v>181</v>
      </c>
      <c r="F118" s="56" t="s">
        <v>181</v>
      </c>
      <c r="G118" s="56" t="s">
        <v>181</v>
      </c>
      <c r="H118" s="56" t="s">
        <v>181</v>
      </c>
      <c r="I118" s="56" t="s">
        <v>181</v>
      </c>
      <c r="J118" s="56" t="s">
        <v>181</v>
      </c>
      <c r="K118" s="56" t="s">
        <v>181</v>
      </c>
      <c r="L118" s="68" t="s">
        <v>181</v>
      </c>
      <c r="M118" s="152" t="s">
        <v>181</v>
      </c>
      <c r="N118" s="152" t="s">
        <v>181</v>
      </c>
      <c r="O118" s="401" t="s">
        <v>181</v>
      </c>
      <c r="P118" s="152" t="s">
        <v>181</v>
      </c>
      <c r="Q118" s="68" t="s">
        <v>181</v>
      </c>
      <c r="R118" s="152" t="s">
        <v>181</v>
      </c>
      <c r="S118" s="152" t="s">
        <v>181</v>
      </c>
      <c r="T118" s="401" t="s">
        <v>181</v>
      </c>
      <c r="U118" s="152" t="s">
        <v>181</v>
      </c>
      <c r="V118" s="68" t="s">
        <v>181</v>
      </c>
      <c r="W118" s="152" t="s">
        <v>181</v>
      </c>
      <c r="X118" s="152" t="s">
        <v>181</v>
      </c>
      <c r="Y118" s="401" t="s">
        <v>181</v>
      </c>
      <c r="Z118" s="152" t="s">
        <v>181</v>
      </c>
      <c r="AA118" s="68" t="s">
        <v>181</v>
      </c>
      <c r="AB118" s="152" t="s">
        <v>181</v>
      </c>
      <c r="AC118" s="152" t="s">
        <v>181</v>
      </c>
      <c r="AD118" s="401" t="s">
        <v>181</v>
      </c>
      <c r="AE118" s="152" t="s">
        <v>181</v>
      </c>
      <c r="AF118" s="68" t="s">
        <v>181</v>
      </c>
      <c r="AG118" s="152" t="s">
        <v>181</v>
      </c>
      <c r="AH118" s="152" t="s">
        <v>181</v>
      </c>
      <c r="AI118" s="401" t="s">
        <v>181</v>
      </c>
      <c r="AJ118" s="152" t="s">
        <v>181</v>
      </c>
      <c r="AK118" s="68" t="s">
        <v>181</v>
      </c>
      <c r="AL118" s="152" t="s">
        <v>181</v>
      </c>
      <c r="AM118" s="152" t="s">
        <v>181</v>
      </c>
      <c r="AN118" s="401" t="s">
        <v>181</v>
      </c>
      <c r="AO118" s="85" t="s">
        <v>181</v>
      </c>
      <c r="AP118" s="187" t="s">
        <v>181</v>
      </c>
      <c r="AQ118" s="185" t="s">
        <v>181</v>
      </c>
      <c r="AR118" s="188" t="s">
        <v>181</v>
      </c>
      <c r="AS118" s="729"/>
      <c r="AT118" s="132" t="s">
        <v>181</v>
      </c>
      <c r="AU118" s="132" t="s">
        <v>181</v>
      </c>
      <c r="AV118" s="132" t="s">
        <v>181</v>
      </c>
      <c r="AW118" s="132" t="s">
        <v>181</v>
      </c>
      <c r="AX118" s="132" t="s">
        <v>181</v>
      </c>
      <c r="AY118" s="132" t="s">
        <v>181</v>
      </c>
      <c r="AZ118" s="132" t="s">
        <v>181</v>
      </c>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c r="CL118" s="127"/>
      <c r="CM118" s="127"/>
      <c r="CN118" s="127"/>
      <c r="CO118" s="127"/>
      <c r="CP118" s="127"/>
      <c r="CQ118" s="127"/>
      <c r="CR118" s="127"/>
      <c r="CS118" s="127"/>
      <c r="CT118" s="127"/>
      <c r="CU118" s="127"/>
      <c r="CV118" s="132" t="s">
        <v>181</v>
      </c>
      <c r="CW118" s="127"/>
      <c r="CX118" s="127"/>
      <c r="CY118" s="127"/>
      <c r="CZ118" s="127"/>
      <c r="DA118" s="127"/>
      <c r="DB118" s="132" t="s">
        <v>181</v>
      </c>
      <c r="DC118" s="127"/>
      <c r="DD118" s="127"/>
      <c r="DE118" s="127"/>
      <c r="DF118" s="127"/>
      <c r="DG118" s="127"/>
      <c r="DH118" s="132" t="s">
        <v>181</v>
      </c>
      <c r="DI118" s="127"/>
      <c r="DJ118" s="127"/>
      <c r="DK118" s="127"/>
      <c r="DL118" s="127"/>
      <c r="DM118" s="127"/>
      <c r="DN118" s="127"/>
      <c r="DO118" s="127"/>
      <c r="DP118" s="127"/>
      <c r="DQ118" s="127"/>
      <c r="DR118" s="127"/>
      <c r="DS118" s="127"/>
      <c r="DT118" s="127"/>
      <c r="DU118" s="127"/>
      <c r="DV118" s="127"/>
      <c r="DW118" s="127"/>
      <c r="DX118" s="127"/>
      <c r="DY118" s="127"/>
      <c r="DZ118" s="127"/>
      <c r="EA118" s="127"/>
      <c r="EB118" s="127"/>
      <c r="EC118" s="127"/>
      <c r="ED118" s="127"/>
      <c r="EE118" s="127"/>
      <c r="EF118" s="127"/>
      <c r="EG118" s="127"/>
      <c r="EH118" s="127"/>
      <c r="EI118" s="127"/>
      <c r="EJ118" s="127"/>
      <c r="EK118" s="127"/>
      <c r="EL118" s="127"/>
      <c r="EM118" s="127"/>
      <c r="EN118" s="127"/>
    </row>
    <row r="119" spans="1:144" s="58" customFormat="1" ht="65.099999999999994" customHeight="1">
      <c r="A119" s="55"/>
      <c r="B119" s="1347" t="s">
        <v>280</v>
      </c>
      <c r="C119" s="993"/>
      <c r="D119" s="993"/>
      <c r="E119" s="993"/>
      <c r="F119" s="993"/>
      <c r="G119" s="993"/>
      <c r="H119" s="993"/>
      <c r="I119" s="993"/>
      <c r="J119" s="993"/>
      <c r="K119" s="56" t="s">
        <v>181</v>
      </c>
      <c r="L119" s="68" t="s">
        <v>181</v>
      </c>
      <c r="M119" s="152" t="s">
        <v>181</v>
      </c>
      <c r="N119" s="152" t="s">
        <v>181</v>
      </c>
      <c r="O119" s="411" t="s">
        <v>181</v>
      </c>
      <c r="P119" s="69" t="s">
        <v>181</v>
      </c>
      <c r="Q119" s="152" t="s">
        <v>181</v>
      </c>
      <c r="R119" s="152" t="s">
        <v>181</v>
      </c>
      <c r="S119" s="152" t="s">
        <v>181</v>
      </c>
      <c r="T119" s="411" t="s">
        <v>181</v>
      </c>
      <c r="U119" s="69" t="s">
        <v>181</v>
      </c>
      <c r="V119" s="152" t="s">
        <v>181</v>
      </c>
      <c r="W119" s="152" t="s">
        <v>181</v>
      </c>
      <c r="X119" s="152" t="s">
        <v>181</v>
      </c>
      <c r="Y119" s="411" t="s">
        <v>181</v>
      </c>
      <c r="Z119" s="69" t="s">
        <v>181</v>
      </c>
      <c r="AA119" s="152" t="s">
        <v>181</v>
      </c>
      <c r="AB119" s="152" t="s">
        <v>181</v>
      </c>
      <c r="AC119" s="152" t="s">
        <v>181</v>
      </c>
      <c r="AD119" s="411" t="s">
        <v>181</v>
      </c>
      <c r="AE119" s="69" t="s">
        <v>181</v>
      </c>
      <c r="AF119" s="152" t="s">
        <v>181</v>
      </c>
      <c r="AG119" s="152" t="s">
        <v>181</v>
      </c>
      <c r="AH119" s="152" t="s">
        <v>181</v>
      </c>
      <c r="AI119" s="411" t="s">
        <v>181</v>
      </c>
      <c r="AJ119" s="69" t="s">
        <v>181</v>
      </c>
      <c r="AK119" s="152" t="s">
        <v>181</v>
      </c>
      <c r="AL119" s="152" t="s">
        <v>181</v>
      </c>
      <c r="AM119" s="152" t="s">
        <v>181</v>
      </c>
      <c r="AN119" s="411" t="s">
        <v>181</v>
      </c>
      <c r="AO119" s="75" t="s">
        <v>181</v>
      </c>
      <c r="AP119" s="200" t="s">
        <v>181</v>
      </c>
      <c r="AQ119" s="201" t="s">
        <v>181</v>
      </c>
      <c r="AR119" s="188" t="s">
        <v>181</v>
      </c>
      <c r="AS119" s="729"/>
      <c r="AT119" s="132" t="s">
        <v>181</v>
      </c>
      <c r="AU119" s="132" t="s">
        <v>181</v>
      </c>
      <c r="AV119" s="132" t="s">
        <v>181</v>
      </c>
      <c r="AW119" s="132" t="s">
        <v>181</v>
      </c>
      <c r="AX119" s="132" t="s">
        <v>181</v>
      </c>
      <c r="AY119" s="132" t="s">
        <v>181</v>
      </c>
      <c r="AZ119" s="132" t="s">
        <v>181</v>
      </c>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c r="CL119" s="127"/>
      <c r="CM119" s="127"/>
      <c r="CN119" s="127"/>
      <c r="CO119" s="127"/>
      <c r="CP119" s="127"/>
      <c r="CQ119" s="127"/>
      <c r="CR119" s="127"/>
      <c r="CS119" s="127"/>
      <c r="CT119" s="127"/>
      <c r="CU119" s="127"/>
      <c r="CV119" s="132" t="s">
        <v>181</v>
      </c>
      <c r="CW119" s="127"/>
      <c r="CX119" s="127"/>
      <c r="CY119" s="127"/>
      <c r="CZ119" s="127"/>
      <c r="DA119" s="127"/>
      <c r="DB119" s="132" t="s">
        <v>181</v>
      </c>
      <c r="DC119" s="127"/>
      <c r="DD119" s="127"/>
      <c r="DE119" s="127"/>
      <c r="DF119" s="127"/>
      <c r="DG119" s="127"/>
      <c r="DH119" s="132" t="s">
        <v>181</v>
      </c>
      <c r="DI119" s="127"/>
      <c r="DJ119" s="127"/>
      <c r="DK119" s="127"/>
      <c r="DL119" s="127"/>
      <c r="DM119" s="127"/>
      <c r="DN119" s="127"/>
      <c r="DO119" s="127"/>
      <c r="DP119" s="127"/>
      <c r="DQ119" s="127"/>
      <c r="DR119" s="127"/>
      <c r="DS119" s="127"/>
      <c r="DT119" s="127"/>
      <c r="DU119" s="127"/>
      <c r="DV119" s="127"/>
      <c r="DW119" s="127"/>
      <c r="DX119" s="127"/>
      <c r="DY119" s="127"/>
      <c r="DZ119" s="127"/>
      <c r="EA119" s="127"/>
      <c r="EB119" s="127"/>
      <c r="EC119" s="127"/>
      <c r="ED119" s="127"/>
      <c r="EE119" s="127"/>
      <c r="EF119" s="127"/>
      <c r="EG119" s="127"/>
      <c r="EH119" s="127"/>
      <c r="EI119" s="127"/>
      <c r="EJ119" s="127"/>
      <c r="EK119" s="127"/>
      <c r="EL119" s="127"/>
      <c r="EM119" s="127"/>
      <c r="EN119" s="127"/>
    </row>
    <row r="120" spans="1:144" s="58" customFormat="1" ht="20.25" customHeight="1">
      <c r="A120" s="55" t="s">
        <v>181</v>
      </c>
      <c r="B120" s="59">
        <v>1</v>
      </c>
      <c r="C120" s="1092" t="s">
        <v>7</v>
      </c>
      <c r="D120" s="1093"/>
      <c r="E120" s="1093"/>
      <c r="F120" s="1093"/>
      <c r="G120" s="1093"/>
      <c r="H120" s="1093"/>
      <c r="I120" s="1093"/>
      <c r="J120" s="1093"/>
      <c r="K120" s="56" t="s">
        <v>181</v>
      </c>
      <c r="L120" s="68" t="s">
        <v>181</v>
      </c>
      <c r="M120" s="152" t="s">
        <v>181</v>
      </c>
      <c r="N120" s="152" t="s">
        <v>181</v>
      </c>
      <c r="O120" s="401" t="s">
        <v>181</v>
      </c>
      <c r="P120" s="152" t="s">
        <v>181</v>
      </c>
      <c r="Q120" s="68" t="s">
        <v>181</v>
      </c>
      <c r="R120" s="152" t="s">
        <v>181</v>
      </c>
      <c r="S120" s="152" t="s">
        <v>181</v>
      </c>
      <c r="T120" s="401" t="s">
        <v>181</v>
      </c>
      <c r="U120" s="152" t="s">
        <v>181</v>
      </c>
      <c r="V120" s="68" t="s">
        <v>181</v>
      </c>
      <c r="W120" s="152" t="s">
        <v>181</v>
      </c>
      <c r="X120" s="152" t="s">
        <v>181</v>
      </c>
      <c r="Y120" s="401" t="s">
        <v>181</v>
      </c>
      <c r="Z120" s="152" t="s">
        <v>181</v>
      </c>
      <c r="AA120" s="68" t="s">
        <v>181</v>
      </c>
      <c r="AB120" s="152" t="s">
        <v>181</v>
      </c>
      <c r="AC120" s="152" t="s">
        <v>181</v>
      </c>
      <c r="AD120" s="401" t="s">
        <v>181</v>
      </c>
      <c r="AE120" s="152" t="s">
        <v>181</v>
      </c>
      <c r="AF120" s="68" t="s">
        <v>181</v>
      </c>
      <c r="AG120" s="152" t="s">
        <v>181</v>
      </c>
      <c r="AH120" s="152" t="s">
        <v>181</v>
      </c>
      <c r="AI120" s="401" t="s">
        <v>181</v>
      </c>
      <c r="AJ120" s="152" t="s">
        <v>181</v>
      </c>
      <c r="AK120" s="68" t="s">
        <v>181</v>
      </c>
      <c r="AL120" s="152" t="s">
        <v>181</v>
      </c>
      <c r="AM120" s="152" t="s">
        <v>181</v>
      </c>
      <c r="AN120" s="401" t="s">
        <v>181</v>
      </c>
      <c r="AO120" s="85" t="s">
        <v>181</v>
      </c>
      <c r="AP120" s="187" t="s">
        <v>181</v>
      </c>
      <c r="AQ120" s="185" t="s">
        <v>181</v>
      </c>
      <c r="AR120" s="188" t="s">
        <v>181</v>
      </c>
      <c r="AS120" s="729"/>
      <c r="AT120" s="132" t="s">
        <v>181</v>
      </c>
      <c r="AU120" s="132" t="s">
        <v>181</v>
      </c>
      <c r="AV120" s="132" t="s">
        <v>181</v>
      </c>
      <c r="AW120" s="132" t="s">
        <v>181</v>
      </c>
      <c r="AX120" s="132" t="s">
        <v>181</v>
      </c>
      <c r="AY120" s="132" t="s">
        <v>181</v>
      </c>
      <c r="AZ120" s="132" t="s">
        <v>181</v>
      </c>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c r="CL120" s="127"/>
      <c r="CM120" s="127"/>
      <c r="CN120" s="127"/>
      <c r="CO120" s="127"/>
      <c r="CP120" s="127"/>
      <c r="CQ120" s="127"/>
      <c r="CR120" s="127"/>
      <c r="CS120" s="127"/>
      <c r="CT120" s="127"/>
      <c r="CU120" s="127"/>
      <c r="CV120" s="132" t="s">
        <v>181</v>
      </c>
      <c r="CW120" s="127"/>
      <c r="CX120" s="127"/>
      <c r="CY120" s="127"/>
      <c r="CZ120" s="127"/>
      <c r="DA120" s="127"/>
      <c r="DB120" s="132" t="s">
        <v>181</v>
      </c>
      <c r="DC120" s="127"/>
      <c r="DD120" s="127"/>
      <c r="DE120" s="127"/>
      <c r="DF120" s="127"/>
      <c r="DG120" s="127"/>
      <c r="DH120" s="132" t="s">
        <v>181</v>
      </c>
      <c r="DI120" s="127"/>
      <c r="DJ120" s="127"/>
      <c r="DK120" s="127"/>
      <c r="DL120" s="127"/>
      <c r="DM120" s="127"/>
      <c r="DN120" s="127"/>
      <c r="DO120" s="127"/>
      <c r="DP120" s="127"/>
      <c r="DQ120" s="127"/>
      <c r="DR120" s="127"/>
      <c r="DS120" s="127"/>
      <c r="DT120" s="127"/>
      <c r="DU120" s="127"/>
      <c r="DV120" s="127"/>
      <c r="DW120" s="127"/>
      <c r="DX120" s="127"/>
      <c r="DY120" s="127"/>
      <c r="DZ120" s="127"/>
      <c r="EA120" s="127"/>
      <c r="EB120" s="127"/>
      <c r="EC120" s="127"/>
      <c r="ED120" s="127"/>
      <c r="EE120" s="127"/>
      <c r="EF120" s="127"/>
      <c r="EG120" s="127"/>
      <c r="EH120" s="127"/>
      <c r="EI120" s="127"/>
      <c r="EJ120" s="127"/>
      <c r="EK120" s="127"/>
      <c r="EL120" s="127"/>
      <c r="EM120" s="127"/>
      <c r="EN120" s="127"/>
    </row>
    <row r="121" spans="1:144" s="58" customFormat="1" ht="20.25" customHeight="1">
      <c r="A121" s="55" t="s">
        <v>181</v>
      </c>
      <c r="B121" s="56" t="s">
        <v>181</v>
      </c>
      <c r="C121" s="56" t="s">
        <v>181</v>
      </c>
      <c r="D121" s="1090" t="s">
        <v>269</v>
      </c>
      <c r="E121" s="1091"/>
      <c r="F121" s="1091"/>
      <c r="G121" s="1091"/>
      <c r="H121" s="1091"/>
      <c r="I121" s="1091"/>
      <c r="J121" s="1091"/>
      <c r="K121" s="56" t="s">
        <v>181</v>
      </c>
      <c r="L121" s="68" t="s">
        <v>181</v>
      </c>
      <c r="M121" s="152" t="s">
        <v>181</v>
      </c>
      <c r="N121" s="152" t="s">
        <v>181</v>
      </c>
      <c r="O121" s="408"/>
      <c r="P121" s="152"/>
      <c r="Q121" s="68"/>
      <c r="R121" s="152"/>
      <c r="S121" s="152"/>
      <c r="T121" s="408"/>
      <c r="U121" s="152"/>
      <c r="V121" s="68"/>
      <c r="W121" s="152"/>
      <c r="X121" s="152"/>
      <c r="Y121" s="408"/>
      <c r="Z121" s="152"/>
      <c r="AA121" s="68"/>
      <c r="AB121" s="152"/>
      <c r="AC121" s="152"/>
      <c r="AD121" s="408"/>
      <c r="AE121" s="152"/>
      <c r="AF121" s="68"/>
      <c r="AG121" s="152"/>
      <c r="AH121" s="152"/>
      <c r="AI121" s="408"/>
      <c r="AJ121" s="152"/>
      <c r="AK121" s="68"/>
      <c r="AL121" s="152"/>
      <c r="AM121" s="152"/>
      <c r="AN121" s="408"/>
      <c r="AO121" s="85" t="s">
        <v>181</v>
      </c>
      <c r="AP121" s="187" t="s">
        <v>181</v>
      </c>
      <c r="AQ121" s="53">
        <f>SUM(O121:AN121)</f>
        <v>0</v>
      </c>
      <c r="AR121" s="188" t="s">
        <v>181</v>
      </c>
      <c r="AS121" s="729"/>
      <c r="AT121" s="132" t="s">
        <v>181</v>
      </c>
      <c r="AU121" s="132" t="s">
        <v>181</v>
      </c>
      <c r="AV121" s="132" t="s">
        <v>181</v>
      </c>
      <c r="AW121" s="132" t="s">
        <v>181</v>
      </c>
      <c r="AX121" s="132" t="s">
        <v>181</v>
      </c>
      <c r="AY121" s="132" t="s">
        <v>181</v>
      </c>
      <c r="AZ121" s="132" t="s">
        <v>181</v>
      </c>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c r="CL121" s="127"/>
      <c r="CM121" s="127"/>
      <c r="CN121" s="127"/>
      <c r="CO121" s="127"/>
      <c r="CP121" s="127"/>
      <c r="CQ121" s="127"/>
      <c r="CR121" s="127"/>
      <c r="CS121" s="127"/>
      <c r="CT121" s="127"/>
      <c r="CU121" s="127"/>
      <c r="CV121" s="132" t="s">
        <v>181</v>
      </c>
      <c r="CW121" s="127"/>
      <c r="CX121" s="127"/>
      <c r="CY121" s="127"/>
      <c r="CZ121" s="127"/>
      <c r="DA121" s="127"/>
      <c r="DB121" s="132" t="s">
        <v>181</v>
      </c>
      <c r="DC121" s="127"/>
      <c r="DD121" s="127"/>
      <c r="DE121" s="127"/>
      <c r="DF121" s="127"/>
      <c r="DG121" s="127"/>
      <c r="DH121" s="132" t="s">
        <v>181</v>
      </c>
      <c r="DI121" s="127"/>
      <c r="DJ121" s="127"/>
      <c r="DK121" s="127"/>
      <c r="DL121" s="127"/>
      <c r="DM121" s="127"/>
      <c r="DN121" s="127"/>
      <c r="DO121" s="127"/>
      <c r="DP121" s="127"/>
      <c r="DQ121" s="127"/>
      <c r="DR121" s="127"/>
      <c r="DS121" s="127"/>
      <c r="DT121" s="127"/>
      <c r="DU121" s="127"/>
      <c r="DV121" s="127"/>
      <c r="DW121" s="127"/>
      <c r="DX121" s="127"/>
      <c r="DY121" s="127"/>
      <c r="DZ121" s="127"/>
      <c r="EA121" s="127"/>
      <c r="EB121" s="127"/>
      <c r="EC121" s="127"/>
      <c r="ED121" s="127"/>
      <c r="EE121" s="127"/>
      <c r="EF121" s="127"/>
      <c r="EG121" s="127"/>
      <c r="EH121" s="127"/>
      <c r="EI121" s="127"/>
      <c r="EJ121" s="127"/>
      <c r="EK121" s="127"/>
      <c r="EL121" s="127"/>
      <c r="EM121" s="127"/>
      <c r="EN121" s="127"/>
    </row>
    <row r="122" spans="1:144" s="58" customFormat="1" ht="20.25" customHeight="1">
      <c r="A122" s="55"/>
      <c r="B122" s="56"/>
      <c r="C122" s="56"/>
      <c r="D122" s="1090" t="s">
        <v>269</v>
      </c>
      <c r="E122" s="1091"/>
      <c r="F122" s="1091"/>
      <c r="G122" s="1091"/>
      <c r="H122" s="1091"/>
      <c r="I122" s="1091"/>
      <c r="J122" s="1091"/>
      <c r="K122" s="56"/>
      <c r="L122" s="68"/>
      <c r="M122" s="152"/>
      <c r="N122" s="152"/>
      <c r="O122" s="408"/>
      <c r="P122" s="152"/>
      <c r="Q122" s="68"/>
      <c r="R122" s="152"/>
      <c r="S122" s="152"/>
      <c r="T122" s="408"/>
      <c r="U122" s="152"/>
      <c r="V122" s="68"/>
      <c r="W122" s="152"/>
      <c r="X122" s="152"/>
      <c r="Y122" s="408"/>
      <c r="Z122" s="152"/>
      <c r="AA122" s="68"/>
      <c r="AB122" s="152"/>
      <c r="AC122" s="152"/>
      <c r="AD122" s="408"/>
      <c r="AE122" s="152"/>
      <c r="AF122" s="68"/>
      <c r="AG122" s="152"/>
      <c r="AH122" s="152"/>
      <c r="AI122" s="408"/>
      <c r="AJ122" s="152"/>
      <c r="AK122" s="68"/>
      <c r="AL122" s="152"/>
      <c r="AM122" s="152"/>
      <c r="AN122" s="408"/>
      <c r="AO122" s="85"/>
      <c r="AP122" s="187"/>
      <c r="AQ122" s="53">
        <f>SUM(O122:AN122)</f>
        <v>0</v>
      </c>
      <c r="AR122" s="188"/>
      <c r="AS122" s="729"/>
      <c r="AT122" s="132" t="s">
        <v>181</v>
      </c>
      <c r="AU122" s="132" t="s">
        <v>181</v>
      </c>
      <c r="AV122" s="132" t="s">
        <v>181</v>
      </c>
      <c r="AW122" s="132" t="s">
        <v>181</v>
      </c>
      <c r="AX122" s="132" t="s">
        <v>181</v>
      </c>
      <c r="AY122" s="132" t="s">
        <v>181</v>
      </c>
      <c r="AZ122" s="132" t="s">
        <v>181</v>
      </c>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c r="CL122" s="127"/>
      <c r="CM122" s="127"/>
      <c r="CN122" s="127"/>
      <c r="CO122" s="127"/>
      <c r="CP122" s="127"/>
      <c r="CQ122" s="127"/>
      <c r="CR122" s="127"/>
      <c r="CS122" s="127"/>
      <c r="CT122" s="127"/>
      <c r="CU122" s="127"/>
      <c r="CV122" s="132" t="s">
        <v>181</v>
      </c>
      <c r="CW122" s="127"/>
      <c r="CX122" s="127"/>
      <c r="CY122" s="127"/>
      <c r="CZ122" s="127"/>
      <c r="DA122" s="127"/>
      <c r="DB122" s="132" t="s">
        <v>181</v>
      </c>
      <c r="DC122" s="127"/>
      <c r="DD122" s="127"/>
      <c r="DE122" s="127"/>
      <c r="DF122" s="127"/>
      <c r="DG122" s="127"/>
      <c r="DH122" s="132" t="s">
        <v>181</v>
      </c>
      <c r="DI122" s="127"/>
      <c r="DJ122" s="127"/>
      <c r="DK122" s="127"/>
      <c r="DL122" s="127"/>
      <c r="DM122" s="127"/>
      <c r="DN122" s="127"/>
      <c r="DO122" s="127"/>
      <c r="DP122" s="127"/>
      <c r="DQ122" s="127"/>
      <c r="DR122" s="127"/>
      <c r="DS122" s="127"/>
      <c r="DT122" s="127"/>
      <c r="DU122" s="127"/>
      <c r="DV122" s="127"/>
      <c r="DW122" s="127"/>
      <c r="DX122" s="127"/>
      <c r="DY122" s="127"/>
      <c r="DZ122" s="127"/>
      <c r="EA122" s="127"/>
      <c r="EB122" s="127"/>
      <c r="EC122" s="127"/>
      <c r="ED122" s="127"/>
      <c r="EE122" s="127"/>
      <c r="EF122" s="127"/>
      <c r="EG122" s="127"/>
      <c r="EH122" s="127"/>
      <c r="EI122" s="127"/>
      <c r="EJ122" s="127"/>
      <c r="EK122" s="127"/>
      <c r="EL122" s="127"/>
      <c r="EM122" s="127"/>
      <c r="EN122" s="127"/>
    </row>
    <row r="123" spans="1:144" s="58" customFormat="1" ht="20.25" customHeight="1">
      <c r="A123" s="55"/>
      <c r="B123" s="56"/>
      <c r="C123" s="56"/>
      <c r="D123" s="1090" t="s">
        <v>269</v>
      </c>
      <c r="E123" s="1091"/>
      <c r="F123" s="1091"/>
      <c r="G123" s="1091"/>
      <c r="H123" s="1091"/>
      <c r="I123" s="1091"/>
      <c r="J123" s="1091"/>
      <c r="K123" s="56"/>
      <c r="L123" s="68"/>
      <c r="M123" s="152"/>
      <c r="N123" s="152"/>
      <c r="O123" s="408"/>
      <c r="P123" s="152"/>
      <c r="Q123" s="68"/>
      <c r="R123" s="152"/>
      <c r="S123" s="152"/>
      <c r="T123" s="408"/>
      <c r="U123" s="152"/>
      <c r="V123" s="68"/>
      <c r="W123" s="152"/>
      <c r="X123" s="152"/>
      <c r="Y123" s="408"/>
      <c r="Z123" s="152"/>
      <c r="AA123" s="68"/>
      <c r="AB123" s="152"/>
      <c r="AC123" s="152"/>
      <c r="AD123" s="408"/>
      <c r="AE123" s="152"/>
      <c r="AF123" s="68"/>
      <c r="AG123" s="152"/>
      <c r="AH123" s="152"/>
      <c r="AI123" s="408"/>
      <c r="AJ123" s="152"/>
      <c r="AK123" s="68"/>
      <c r="AL123" s="152"/>
      <c r="AM123" s="152"/>
      <c r="AN123" s="408"/>
      <c r="AO123" s="85"/>
      <c r="AP123" s="187"/>
      <c r="AQ123" s="53">
        <f>SUM(O123:AN123)</f>
        <v>0</v>
      </c>
      <c r="AR123" s="188"/>
      <c r="AS123" s="729"/>
      <c r="AT123" s="132"/>
      <c r="AU123" s="132"/>
      <c r="AV123" s="132"/>
      <c r="AW123" s="132"/>
      <c r="AX123" s="132"/>
      <c r="AY123" s="132"/>
      <c r="AZ123" s="132"/>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c r="CL123" s="127"/>
      <c r="CM123" s="127"/>
      <c r="CN123" s="127"/>
      <c r="CO123" s="127"/>
      <c r="CP123" s="127"/>
      <c r="CQ123" s="127"/>
      <c r="CR123" s="127"/>
      <c r="CS123" s="127"/>
      <c r="CT123" s="127"/>
      <c r="CU123" s="127"/>
      <c r="CV123" s="132"/>
      <c r="CW123" s="127"/>
      <c r="CX123" s="127"/>
      <c r="CY123" s="127"/>
      <c r="CZ123" s="127"/>
      <c r="DA123" s="127"/>
      <c r="DB123" s="132"/>
      <c r="DC123" s="127"/>
      <c r="DD123" s="127"/>
      <c r="DE123" s="127"/>
      <c r="DF123" s="127"/>
      <c r="DG123" s="127"/>
      <c r="DH123" s="132"/>
      <c r="DI123" s="127"/>
      <c r="DJ123" s="127"/>
      <c r="DK123" s="127"/>
      <c r="DL123" s="127"/>
      <c r="DM123" s="127"/>
      <c r="DN123" s="127"/>
      <c r="DO123" s="127"/>
      <c r="DP123" s="127"/>
      <c r="DQ123" s="127"/>
      <c r="DR123" s="127"/>
      <c r="DS123" s="127"/>
      <c r="DT123" s="127"/>
      <c r="DU123" s="127"/>
      <c r="DV123" s="127"/>
      <c r="DW123" s="127"/>
      <c r="DX123" s="127"/>
      <c r="DY123" s="127"/>
      <c r="DZ123" s="127"/>
      <c r="EA123" s="127"/>
      <c r="EB123" s="127"/>
      <c r="EC123" s="127"/>
      <c r="ED123" s="127"/>
      <c r="EE123" s="127"/>
      <c r="EF123" s="127"/>
      <c r="EG123" s="127"/>
      <c r="EH123" s="127"/>
      <c r="EI123" s="127"/>
      <c r="EJ123" s="127"/>
      <c r="EK123" s="127"/>
      <c r="EL123" s="127"/>
      <c r="EM123" s="127"/>
      <c r="EN123" s="127"/>
    </row>
    <row r="124" spans="1:144" s="58" customFormat="1" ht="9.9499999999999993" customHeight="1">
      <c r="A124" s="55" t="s">
        <v>181</v>
      </c>
      <c r="B124" s="56" t="s">
        <v>181</v>
      </c>
      <c r="C124" s="56" t="s">
        <v>181</v>
      </c>
      <c r="D124" s="56" t="s">
        <v>181</v>
      </c>
      <c r="E124" s="56" t="s">
        <v>181</v>
      </c>
      <c r="F124" s="56" t="s">
        <v>181</v>
      </c>
      <c r="G124" s="56" t="s">
        <v>181</v>
      </c>
      <c r="H124" s="56" t="s">
        <v>181</v>
      </c>
      <c r="I124" s="56" t="s">
        <v>181</v>
      </c>
      <c r="J124" s="157" t="s">
        <v>181</v>
      </c>
      <c r="K124" s="157" t="s">
        <v>181</v>
      </c>
      <c r="L124" s="68" t="s">
        <v>181</v>
      </c>
      <c r="M124" s="152" t="s">
        <v>181</v>
      </c>
      <c r="N124" s="152" t="s">
        <v>181</v>
      </c>
      <c r="O124" s="401"/>
      <c r="P124" s="69"/>
      <c r="Q124" s="152"/>
      <c r="R124" s="152"/>
      <c r="S124" s="152"/>
      <c r="T124" s="401"/>
      <c r="U124" s="69"/>
      <c r="V124" s="152"/>
      <c r="W124" s="152"/>
      <c r="X124" s="152"/>
      <c r="Y124" s="401"/>
      <c r="Z124" s="69"/>
      <c r="AA124" s="152"/>
      <c r="AB124" s="152"/>
      <c r="AC124" s="152"/>
      <c r="AD124" s="401"/>
      <c r="AE124" s="69" t="s">
        <v>181</v>
      </c>
      <c r="AF124" s="152" t="s">
        <v>181</v>
      </c>
      <c r="AG124" s="152" t="s">
        <v>181</v>
      </c>
      <c r="AH124" s="152" t="s">
        <v>181</v>
      </c>
      <c r="AI124" s="401" t="s">
        <v>181</v>
      </c>
      <c r="AJ124" s="69" t="s">
        <v>181</v>
      </c>
      <c r="AK124" s="152" t="s">
        <v>181</v>
      </c>
      <c r="AL124" s="152" t="s">
        <v>181</v>
      </c>
      <c r="AM124" s="152" t="s">
        <v>181</v>
      </c>
      <c r="AN124" s="401" t="s">
        <v>181</v>
      </c>
      <c r="AO124" s="75" t="s">
        <v>181</v>
      </c>
      <c r="AP124" s="185" t="s">
        <v>181</v>
      </c>
      <c r="AQ124" s="185" t="s">
        <v>181</v>
      </c>
      <c r="AR124" s="188" t="s">
        <v>181</v>
      </c>
      <c r="AS124" s="729"/>
      <c r="AT124" s="132"/>
      <c r="AU124" s="132"/>
      <c r="AV124" s="132"/>
      <c r="AW124" s="132"/>
      <c r="AX124" s="132"/>
      <c r="AY124" s="132"/>
      <c r="AZ124" s="132"/>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c r="CL124" s="127"/>
      <c r="CM124" s="127"/>
      <c r="CN124" s="127"/>
      <c r="CO124" s="127"/>
      <c r="CP124" s="127"/>
      <c r="CQ124" s="127"/>
      <c r="CR124" s="127"/>
      <c r="CS124" s="127"/>
      <c r="CT124" s="127"/>
      <c r="CU124" s="127"/>
      <c r="CV124" s="132"/>
      <c r="CW124" s="127"/>
      <c r="CX124" s="127"/>
      <c r="CY124" s="127"/>
      <c r="CZ124" s="127"/>
      <c r="DA124" s="127"/>
      <c r="DB124" s="132"/>
      <c r="DC124" s="127"/>
      <c r="DD124" s="127"/>
      <c r="DE124" s="127"/>
      <c r="DF124" s="127"/>
      <c r="DG124" s="127"/>
      <c r="DH124" s="132"/>
      <c r="DI124" s="127"/>
      <c r="DJ124" s="127"/>
      <c r="DK124" s="127"/>
      <c r="DL124" s="127"/>
      <c r="DM124" s="127"/>
      <c r="DN124" s="127"/>
      <c r="DO124" s="127"/>
      <c r="DP124" s="127"/>
      <c r="DQ124" s="127"/>
      <c r="DR124" s="127"/>
      <c r="DS124" s="127"/>
      <c r="DT124" s="127"/>
      <c r="DU124" s="127"/>
      <c r="DV124" s="127"/>
      <c r="DW124" s="127"/>
      <c r="DX124" s="127"/>
      <c r="DY124" s="127"/>
      <c r="DZ124" s="127"/>
      <c r="EA124" s="127"/>
      <c r="EB124" s="127"/>
      <c r="EC124" s="127"/>
      <c r="ED124" s="127"/>
      <c r="EE124" s="127"/>
      <c r="EF124" s="127"/>
      <c r="EG124" s="127"/>
      <c r="EH124" s="127"/>
      <c r="EI124" s="127"/>
      <c r="EJ124" s="127"/>
      <c r="EK124" s="127"/>
      <c r="EL124" s="127"/>
      <c r="EM124" s="127"/>
      <c r="EN124" s="127"/>
    </row>
    <row r="125" spans="1:144" s="58" customFormat="1" ht="20.25" customHeight="1">
      <c r="A125" s="55" t="s">
        <v>181</v>
      </c>
      <c r="B125" s="59">
        <v>2</v>
      </c>
      <c r="C125" s="1092" t="s">
        <v>5</v>
      </c>
      <c r="D125" s="1093"/>
      <c r="E125" s="1093"/>
      <c r="F125" s="1093"/>
      <c r="G125" s="1093"/>
      <c r="H125" s="1093"/>
      <c r="I125" s="1093"/>
      <c r="J125" s="1093"/>
      <c r="K125" s="56" t="s">
        <v>181</v>
      </c>
      <c r="L125" s="68" t="s">
        <v>181</v>
      </c>
      <c r="M125" s="152" t="s">
        <v>181</v>
      </c>
      <c r="N125" s="152" t="s">
        <v>181</v>
      </c>
      <c r="O125" s="401"/>
      <c r="P125" s="152"/>
      <c r="Q125" s="68"/>
      <c r="R125" s="152"/>
      <c r="S125" s="152"/>
      <c r="T125" s="401"/>
      <c r="U125" s="152"/>
      <c r="V125" s="68"/>
      <c r="W125" s="152"/>
      <c r="X125" s="152"/>
      <c r="Y125" s="401"/>
      <c r="Z125" s="152"/>
      <c r="AA125" s="68"/>
      <c r="AB125" s="152"/>
      <c r="AC125" s="152"/>
      <c r="AD125" s="401"/>
      <c r="AE125" s="152" t="s">
        <v>181</v>
      </c>
      <c r="AF125" s="68" t="s">
        <v>181</v>
      </c>
      <c r="AG125" s="152" t="s">
        <v>181</v>
      </c>
      <c r="AH125" s="152" t="s">
        <v>181</v>
      </c>
      <c r="AI125" s="401" t="s">
        <v>181</v>
      </c>
      <c r="AJ125" s="152" t="s">
        <v>181</v>
      </c>
      <c r="AK125" s="68" t="s">
        <v>181</v>
      </c>
      <c r="AL125" s="152" t="s">
        <v>181</v>
      </c>
      <c r="AM125" s="152" t="s">
        <v>181</v>
      </c>
      <c r="AN125" s="401" t="s">
        <v>181</v>
      </c>
      <c r="AO125" s="85" t="s">
        <v>181</v>
      </c>
      <c r="AP125" s="187" t="s">
        <v>181</v>
      </c>
      <c r="AQ125" s="185" t="s">
        <v>181</v>
      </c>
      <c r="AR125" s="188" t="s">
        <v>181</v>
      </c>
      <c r="AS125" s="729"/>
      <c r="AT125" s="132" t="s">
        <v>181</v>
      </c>
      <c r="AU125" s="132" t="s">
        <v>181</v>
      </c>
      <c r="AV125" s="132" t="s">
        <v>181</v>
      </c>
      <c r="AW125" s="132" t="s">
        <v>181</v>
      </c>
      <c r="AX125" s="132" t="s">
        <v>181</v>
      </c>
      <c r="AY125" s="132" t="s">
        <v>181</v>
      </c>
      <c r="AZ125" s="132" t="s">
        <v>181</v>
      </c>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c r="CL125" s="127"/>
      <c r="CM125" s="127"/>
      <c r="CN125" s="127"/>
      <c r="CO125" s="127"/>
      <c r="CP125" s="127"/>
      <c r="CQ125" s="127"/>
      <c r="CR125" s="127"/>
      <c r="CS125" s="127"/>
      <c r="CT125" s="127"/>
      <c r="CU125" s="127"/>
      <c r="CV125" s="132" t="s">
        <v>181</v>
      </c>
      <c r="CW125" s="127"/>
      <c r="CX125" s="127"/>
      <c r="CY125" s="127"/>
      <c r="CZ125" s="127"/>
      <c r="DA125" s="127"/>
      <c r="DB125" s="132" t="s">
        <v>181</v>
      </c>
      <c r="DC125" s="127"/>
      <c r="DD125" s="127"/>
      <c r="DE125" s="127"/>
      <c r="DF125" s="127"/>
      <c r="DG125" s="127"/>
      <c r="DH125" s="132" t="s">
        <v>181</v>
      </c>
      <c r="DI125" s="127"/>
      <c r="DJ125" s="127"/>
      <c r="DK125" s="127"/>
      <c r="DL125" s="127"/>
      <c r="DM125" s="127"/>
      <c r="DN125" s="127"/>
      <c r="DO125" s="127"/>
      <c r="DP125" s="127"/>
      <c r="DQ125" s="127"/>
      <c r="DR125" s="127"/>
      <c r="DS125" s="127"/>
      <c r="DT125" s="127"/>
      <c r="DU125" s="127"/>
      <c r="DV125" s="127"/>
      <c r="DW125" s="127"/>
      <c r="DX125" s="127"/>
      <c r="DY125" s="127"/>
      <c r="DZ125" s="127"/>
      <c r="EA125" s="127"/>
      <c r="EB125" s="127"/>
      <c r="EC125" s="127"/>
      <c r="ED125" s="127"/>
      <c r="EE125" s="127"/>
      <c r="EF125" s="127"/>
      <c r="EG125" s="127"/>
      <c r="EH125" s="127"/>
      <c r="EI125" s="127"/>
      <c r="EJ125" s="127"/>
      <c r="EK125" s="127"/>
      <c r="EL125" s="127"/>
      <c r="EM125" s="127"/>
      <c r="EN125" s="127"/>
    </row>
    <row r="126" spans="1:144" s="58" customFormat="1" ht="20.25" customHeight="1">
      <c r="A126" s="55" t="s">
        <v>181</v>
      </c>
      <c r="B126" s="56" t="s">
        <v>181</v>
      </c>
      <c r="C126" s="56" t="s">
        <v>181</v>
      </c>
      <c r="D126" s="1090" t="s">
        <v>270</v>
      </c>
      <c r="E126" s="1091"/>
      <c r="F126" s="1091"/>
      <c r="G126" s="1091"/>
      <c r="H126" s="1091"/>
      <c r="I126" s="1091"/>
      <c r="J126" s="1091"/>
      <c r="K126" s="56" t="s">
        <v>181</v>
      </c>
      <c r="L126" s="68" t="s">
        <v>181</v>
      </c>
      <c r="M126" s="152" t="s">
        <v>181</v>
      </c>
      <c r="N126" s="152" t="s">
        <v>181</v>
      </c>
      <c r="O126" s="408"/>
      <c r="P126" s="152"/>
      <c r="Q126" s="68"/>
      <c r="R126" s="152"/>
      <c r="S126" s="152"/>
      <c r="T126" s="408"/>
      <c r="U126" s="152"/>
      <c r="V126" s="68"/>
      <c r="W126" s="152"/>
      <c r="X126" s="152"/>
      <c r="Y126" s="408"/>
      <c r="Z126" s="152"/>
      <c r="AA126" s="68"/>
      <c r="AB126" s="152"/>
      <c r="AC126" s="152"/>
      <c r="AD126" s="408"/>
      <c r="AE126" s="152"/>
      <c r="AF126" s="68"/>
      <c r="AG126" s="152"/>
      <c r="AH126" s="152"/>
      <c r="AI126" s="408"/>
      <c r="AJ126" s="152"/>
      <c r="AK126" s="68"/>
      <c r="AL126" s="152"/>
      <c r="AM126" s="152"/>
      <c r="AN126" s="408"/>
      <c r="AO126" s="85" t="s">
        <v>181</v>
      </c>
      <c r="AP126" s="187" t="s">
        <v>181</v>
      </c>
      <c r="AQ126" s="53">
        <f>SUM(O126:AN126)</f>
        <v>0</v>
      </c>
      <c r="AR126" s="188" t="s">
        <v>181</v>
      </c>
      <c r="AS126" s="729"/>
      <c r="AT126" s="132" t="s">
        <v>181</v>
      </c>
      <c r="AU126" s="132" t="s">
        <v>181</v>
      </c>
      <c r="AV126" s="132" t="s">
        <v>181</v>
      </c>
      <c r="AW126" s="132" t="s">
        <v>181</v>
      </c>
      <c r="AX126" s="132" t="s">
        <v>181</v>
      </c>
      <c r="AY126" s="132" t="s">
        <v>181</v>
      </c>
      <c r="AZ126" s="132" t="s">
        <v>181</v>
      </c>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c r="CL126" s="127"/>
      <c r="CM126" s="127"/>
      <c r="CN126" s="127"/>
      <c r="CO126" s="127"/>
      <c r="CP126" s="127"/>
      <c r="CQ126" s="127"/>
      <c r="CR126" s="127"/>
      <c r="CS126" s="127"/>
      <c r="CT126" s="127"/>
      <c r="CU126" s="127"/>
      <c r="CV126" s="132" t="s">
        <v>181</v>
      </c>
      <c r="CW126" s="127"/>
      <c r="CX126" s="127"/>
      <c r="CY126" s="127"/>
      <c r="CZ126" s="127"/>
      <c r="DA126" s="127"/>
      <c r="DB126" s="132" t="s">
        <v>181</v>
      </c>
      <c r="DC126" s="127"/>
      <c r="DD126" s="127"/>
      <c r="DE126" s="127"/>
      <c r="DF126" s="127"/>
      <c r="DG126" s="127"/>
      <c r="DH126" s="132" t="s">
        <v>181</v>
      </c>
      <c r="DI126" s="127"/>
      <c r="DJ126" s="127"/>
      <c r="DK126" s="127"/>
      <c r="DL126" s="127"/>
      <c r="DM126" s="127"/>
      <c r="DN126" s="127"/>
      <c r="DO126" s="127"/>
      <c r="DP126" s="127"/>
      <c r="DQ126" s="127"/>
      <c r="DR126" s="127"/>
      <c r="DS126" s="127"/>
      <c r="DT126" s="127"/>
      <c r="DU126" s="127"/>
      <c r="DV126" s="127"/>
      <c r="DW126" s="127"/>
      <c r="DX126" s="127"/>
      <c r="DY126" s="127"/>
      <c r="DZ126" s="127"/>
      <c r="EA126" s="127"/>
      <c r="EB126" s="127"/>
      <c r="EC126" s="127"/>
      <c r="ED126" s="127"/>
      <c r="EE126" s="127"/>
      <c r="EF126" s="127"/>
      <c r="EG126" s="127"/>
      <c r="EH126" s="127"/>
      <c r="EI126" s="127"/>
      <c r="EJ126" s="127"/>
      <c r="EK126" s="127"/>
      <c r="EL126" s="127"/>
      <c r="EM126" s="127"/>
      <c r="EN126" s="127"/>
    </row>
    <row r="127" spans="1:144" s="58" customFormat="1" ht="20.25" customHeight="1">
      <c r="A127" s="55"/>
      <c r="B127" s="56"/>
      <c r="C127" s="56"/>
      <c r="D127" s="1090" t="s">
        <v>270</v>
      </c>
      <c r="E127" s="1091"/>
      <c r="F127" s="1091"/>
      <c r="G127" s="1091"/>
      <c r="H127" s="1091"/>
      <c r="I127" s="1091"/>
      <c r="J127" s="1091"/>
      <c r="K127" s="56"/>
      <c r="L127" s="68"/>
      <c r="M127" s="152"/>
      <c r="N127" s="152"/>
      <c r="O127" s="408"/>
      <c r="P127" s="152"/>
      <c r="Q127" s="68"/>
      <c r="R127" s="152"/>
      <c r="S127" s="152"/>
      <c r="T127" s="408"/>
      <c r="U127" s="152"/>
      <c r="V127" s="68"/>
      <c r="W127" s="152"/>
      <c r="X127" s="152"/>
      <c r="Y127" s="408"/>
      <c r="Z127" s="152"/>
      <c r="AA127" s="68"/>
      <c r="AB127" s="152"/>
      <c r="AC127" s="152"/>
      <c r="AD127" s="408"/>
      <c r="AE127" s="152"/>
      <c r="AF127" s="68"/>
      <c r="AG127" s="152"/>
      <c r="AH127" s="152"/>
      <c r="AI127" s="408"/>
      <c r="AJ127" s="152"/>
      <c r="AK127" s="68"/>
      <c r="AL127" s="152"/>
      <c r="AM127" s="152"/>
      <c r="AN127" s="408"/>
      <c r="AO127" s="85"/>
      <c r="AP127" s="187"/>
      <c r="AQ127" s="53">
        <f>SUM(O127:AN127)</f>
        <v>0</v>
      </c>
      <c r="AR127" s="188"/>
      <c r="AS127" s="729"/>
      <c r="AT127" s="132" t="s">
        <v>181</v>
      </c>
      <c r="AU127" s="132" t="s">
        <v>181</v>
      </c>
      <c r="AV127" s="132" t="s">
        <v>181</v>
      </c>
      <c r="AW127" s="132" t="s">
        <v>181</v>
      </c>
      <c r="AX127" s="132" t="s">
        <v>181</v>
      </c>
      <c r="AY127" s="132" t="s">
        <v>181</v>
      </c>
      <c r="AZ127" s="132" t="s">
        <v>181</v>
      </c>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c r="CL127" s="127"/>
      <c r="CM127" s="127"/>
      <c r="CN127" s="127"/>
      <c r="CO127" s="127"/>
      <c r="CP127" s="127"/>
      <c r="CQ127" s="127"/>
      <c r="CR127" s="127"/>
      <c r="CS127" s="127"/>
      <c r="CT127" s="127"/>
      <c r="CU127" s="127"/>
      <c r="CV127" s="132" t="s">
        <v>181</v>
      </c>
      <c r="CW127" s="127"/>
      <c r="CX127" s="127"/>
      <c r="CY127" s="127"/>
      <c r="CZ127" s="127"/>
      <c r="DA127" s="127"/>
      <c r="DB127" s="132" t="s">
        <v>181</v>
      </c>
      <c r="DC127" s="127"/>
      <c r="DD127" s="127"/>
      <c r="DE127" s="127"/>
      <c r="DF127" s="127"/>
      <c r="DG127" s="127"/>
      <c r="DH127" s="132" t="s">
        <v>181</v>
      </c>
      <c r="DI127" s="127"/>
      <c r="DJ127" s="127"/>
      <c r="DK127" s="127"/>
      <c r="DL127" s="127"/>
      <c r="DM127" s="127"/>
      <c r="DN127" s="127"/>
      <c r="DO127" s="127"/>
      <c r="DP127" s="127"/>
      <c r="DQ127" s="127"/>
      <c r="DR127" s="127"/>
      <c r="DS127" s="127"/>
      <c r="DT127" s="127"/>
      <c r="DU127" s="127"/>
      <c r="DV127" s="127"/>
      <c r="DW127" s="127"/>
      <c r="DX127" s="127"/>
      <c r="DY127" s="127"/>
      <c r="DZ127" s="127"/>
      <c r="EA127" s="127"/>
      <c r="EB127" s="127"/>
      <c r="EC127" s="127"/>
      <c r="ED127" s="127"/>
      <c r="EE127" s="127"/>
      <c r="EF127" s="127"/>
      <c r="EG127" s="127"/>
      <c r="EH127" s="127"/>
      <c r="EI127" s="127"/>
      <c r="EJ127" s="127"/>
      <c r="EK127" s="127"/>
      <c r="EL127" s="127"/>
      <c r="EM127" s="127"/>
      <c r="EN127" s="127"/>
    </row>
    <row r="128" spans="1:144" s="58" customFormat="1" ht="20.25" customHeight="1">
      <c r="A128" s="55"/>
      <c r="B128" s="56"/>
      <c r="C128" s="56"/>
      <c r="D128" s="1090" t="s">
        <v>270</v>
      </c>
      <c r="E128" s="1091"/>
      <c r="F128" s="1091"/>
      <c r="G128" s="1091"/>
      <c r="H128" s="1091"/>
      <c r="I128" s="1091"/>
      <c r="J128" s="1091"/>
      <c r="K128" s="56"/>
      <c r="L128" s="68"/>
      <c r="M128" s="152"/>
      <c r="N128" s="152"/>
      <c r="O128" s="408"/>
      <c r="P128" s="152"/>
      <c r="Q128" s="68"/>
      <c r="R128" s="152"/>
      <c r="S128" s="152"/>
      <c r="T128" s="408"/>
      <c r="U128" s="152"/>
      <c r="V128" s="68"/>
      <c r="W128" s="152"/>
      <c r="X128" s="152"/>
      <c r="Y128" s="408"/>
      <c r="Z128" s="152"/>
      <c r="AA128" s="68"/>
      <c r="AB128" s="152"/>
      <c r="AC128" s="152"/>
      <c r="AD128" s="408"/>
      <c r="AE128" s="152"/>
      <c r="AF128" s="68"/>
      <c r="AG128" s="152"/>
      <c r="AH128" s="152"/>
      <c r="AI128" s="408"/>
      <c r="AJ128" s="152"/>
      <c r="AK128" s="68"/>
      <c r="AL128" s="152"/>
      <c r="AM128" s="152"/>
      <c r="AN128" s="408"/>
      <c r="AO128" s="85"/>
      <c r="AP128" s="187"/>
      <c r="AQ128" s="53">
        <f>SUM(O128:AN128)</f>
        <v>0</v>
      </c>
      <c r="AR128" s="188"/>
      <c r="AS128" s="729"/>
      <c r="AT128" s="132"/>
      <c r="AU128" s="132"/>
      <c r="AV128" s="132"/>
      <c r="AW128" s="132"/>
      <c r="AX128" s="132"/>
      <c r="AY128" s="132"/>
      <c r="AZ128" s="132"/>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c r="CL128" s="127"/>
      <c r="CM128" s="127"/>
      <c r="CN128" s="127"/>
      <c r="CO128" s="127"/>
      <c r="CP128" s="127"/>
      <c r="CQ128" s="127"/>
      <c r="CR128" s="127"/>
      <c r="CS128" s="127"/>
      <c r="CT128" s="127"/>
      <c r="CU128" s="127"/>
      <c r="CV128" s="132"/>
      <c r="CW128" s="127"/>
      <c r="CX128" s="127"/>
      <c r="CY128" s="127"/>
      <c r="CZ128" s="127"/>
      <c r="DA128" s="127"/>
      <c r="DB128" s="132"/>
      <c r="DC128" s="127"/>
      <c r="DD128" s="127"/>
      <c r="DE128" s="127"/>
      <c r="DF128" s="127"/>
      <c r="DG128" s="127"/>
      <c r="DH128" s="132"/>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row>
    <row r="129" spans="1:144" s="58" customFormat="1" ht="9.9499999999999993" customHeight="1">
      <c r="A129" s="55" t="s">
        <v>181</v>
      </c>
      <c r="B129" s="56" t="s">
        <v>181</v>
      </c>
      <c r="C129" s="56" t="s">
        <v>181</v>
      </c>
      <c r="D129" s="56" t="s">
        <v>181</v>
      </c>
      <c r="E129" s="56" t="s">
        <v>181</v>
      </c>
      <c r="F129" s="56" t="s">
        <v>181</v>
      </c>
      <c r="G129" s="56" t="s">
        <v>181</v>
      </c>
      <c r="H129" s="56" t="s">
        <v>181</v>
      </c>
      <c r="I129" s="56" t="s">
        <v>181</v>
      </c>
      <c r="J129" s="157" t="s">
        <v>181</v>
      </c>
      <c r="K129" s="157" t="s">
        <v>181</v>
      </c>
      <c r="L129" s="68" t="s">
        <v>181</v>
      </c>
      <c r="M129" s="152" t="s">
        <v>181</v>
      </c>
      <c r="N129" s="152" t="s">
        <v>181</v>
      </c>
      <c r="O129" s="401"/>
      <c r="P129" s="69"/>
      <c r="Q129" s="152"/>
      <c r="R129" s="152"/>
      <c r="S129" s="152"/>
      <c r="T129" s="401"/>
      <c r="U129" s="69"/>
      <c r="V129" s="152"/>
      <c r="W129" s="152"/>
      <c r="X129" s="152"/>
      <c r="Y129" s="401"/>
      <c r="Z129" s="69"/>
      <c r="AA129" s="152"/>
      <c r="AB129" s="152"/>
      <c r="AC129" s="152"/>
      <c r="AD129" s="401"/>
      <c r="AE129" s="69" t="s">
        <v>181</v>
      </c>
      <c r="AF129" s="152" t="s">
        <v>181</v>
      </c>
      <c r="AG129" s="152" t="s">
        <v>181</v>
      </c>
      <c r="AH129" s="152" t="s">
        <v>181</v>
      </c>
      <c r="AI129" s="401" t="s">
        <v>181</v>
      </c>
      <c r="AJ129" s="69" t="s">
        <v>181</v>
      </c>
      <c r="AK129" s="152" t="s">
        <v>181</v>
      </c>
      <c r="AL129" s="152" t="s">
        <v>181</v>
      </c>
      <c r="AM129" s="152" t="s">
        <v>181</v>
      </c>
      <c r="AN129" s="401" t="s">
        <v>181</v>
      </c>
      <c r="AO129" s="75" t="s">
        <v>181</v>
      </c>
      <c r="AP129" s="185" t="s">
        <v>181</v>
      </c>
      <c r="AQ129" s="185" t="s">
        <v>181</v>
      </c>
      <c r="AR129" s="188" t="s">
        <v>181</v>
      </c>
      <c r="AS129" s="729"/>
      <c r="AT129" s="132"/>
      <c r="AU129" s="132"/>
      <c r="AV129" s="132"/>
      <c r="AW129" s="132"/>
      <c r="AX129" s="132"/>
      <c r="AY129" s="132"/>
      <c r="AZ129" s="132"/>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c r="CL129" s="127"/>
      <c r="CM129" s="127"/>
      <c r="CN129" s="127"/>
      <c r="CO129" s="127"/>
      <c r="CP129" s="127"/>
      <c r="CQ129" s="127"/>
      <c r="CR129" s="127"/>
      <c r="CS129" s="127"/>
      <c r="CT129" s="127"/>
      <c r="CU129" s="127"/>
      <c r="CV129" s="132"/>
      <c r="CW129" s="127"/>
      <c r="CX129" s="127"/>
      <c r="CY129" s="127"/>
      <c r="CZ129" s="127"/>
      <c r="DA129" s="127"/>
      <c r="DB129" s="132"/>
      <c r="DC129" s="127"/>
      <c r="DD129" s="127"/>
      <c r="DE129" s="127"/>
      <c r="DF129" s="127"/>
      <c r="DG129" s="127"/>
      <c r="DH129" s="132"/>
      <c r="DI129" s="127"/>
      <c r="DJ129" s="127"/>
      <c r="DK129" s="127"/>
      <c r="DL129" s="127"/>
      <c r="DM129" s="127"/>
      <c r="DN129" s="127"/>
      <c r="DO129" s="127"/>
      <c r="DP129" s="127"/>
      <c r="DQ129" s="127"/>
      <c r="DR129" s="127"/>
      <c r="DS129" s="127"/>
      <c r="DT129" s="127"/>
      <c r="DU129" s="127"/>
      <c r="DV129" s="127"/>
      <c r="DW129" s="127"/>
      <c r="DX129" s="127"/>
      <c r="DY129" s="127"/>
      <c r="DZ129" s="127"/>
      <c r="EA129" s="127"/>
      <c r="EB129" s="127"/>
      <c r="EC129" s="127"/>
      <c r="ED129" s="127"/>
      <c r="EE129" s="127"/>
      <c r="EF129" s="127"/>
      <c r="EG129" s="127"/>
      <c r="EH129" s="127"/>
      <c r="EI129" s="127"/>
      <c r="EJ129" s="127"/>
      <c r="EK129" s="127"/>
      <c r="EL129" s="127"/>
      <c r="EM129" s="127"/>
      <c r="EN129" s="127"/>
    </row>
    <row r="130" spans="1:144" s="58" customFormat="1" ht="20.25" customHeight="1">
      <c r="A130" s="55" t="s">
        <v>181</v>
      </c>
      <c r="B130" s="59">
        <v>3</v>
      </c>
      <c r="C130" s="1092" t="s">
        <v>8</v>
      </c>
      <c r="D130" s="1093"/>
      <c r="E130" s="1093"/>
      <c r="F130" s="1093"/>
      <c r="G130" s="1093"/>
      <c r="H130" s="1093"/>
      <c r="I130" s="1093"/>
      <c r="J130" s="1093"/>
      <c r="K130" s="56" t="s">
        <v>181</v>
      </c>
      <c r="L130" s="68" t="s">
        <v>181</v>
      </c>
      <c r="M130" s="152" t="s">
        <v>181</v>
      </c>
      <c r="N130" s="152" t="s">
        <v>181</v>
      </c>
      <c r="O130" s="401"/>
      <c r="P130" s="152"/>
      <c r="Q130" s="68"/>
      <c r="R130" s="152"/>
      <c r="S130" s="152"/>
      <c r="T130" s="401"/>
      <c r="U130" s="152"/>
      <c r="V130" s="68"/>
      <c r="W130" s="152"/>
      <c r="X130" s="152"/>
      <c r="Y130" s="401"/>
      <c r="Z130" s="152"/>
      <c r="AA130" s="68"/>
      <c r="AB130" s="152"/>
      <c r="AC130" s="152"/>
      <c r="AD130" s="401"/>
      <c r="AE130" s="152" t="s">
        <v>181</v>
      </c>
      <c r="AF130" s="68" t="s">
        <v>181</v>
      </c>
      <c r="AG130" s="152" t="s">
        <v>181</v>
      </c>
      <c r="AH130" s="152" t="s">
        <v>181</v>
      </c>
      <c r="AI130" s="401" t="s">
        <v>181</v>
      </c>
      <c r="AJ130" s="152" t="s">
        <v>181</v>
      </c>
      <c r="AK130" s="68" t="s">
        <v>181</v>
      </c>
      <c r="AL130" s="152" t="s">
        <v>181</v>
      </c>
      <c r="AM130" s="152" t="s">
        <v>181</v>
      </c>
      <c r="AN130" s="401" t="s">
        <v>181</v>
      </c>
      <c r="AO130" s="85" t="s">
        <v>181</v>
      </c>
      <c r="AP130" s="187" t="s">
        <v>181</v>
      </c>
      <c r="AQ130" s="185" t="s">
        <v>181</v>
      </c>
      <c r="AR130" s="188" t="s">
        <v>181</v>
      </c>
      <c r="AS130" s="729"/>
      <c r="AT130" s="132" t="s">
        <v>181</v>
      </c>
      <c r="AU130" s="132" t="s">
        <v>181</v>
      </c>
      <c r="AV130" s="132" t="s">
        <v>181</v>
      </c>
      <c r="AW130" s="132" t="s">
        <v>181</v>
      </c>
      <c r="AX130" s="132" t="s">
        <v>181</v>
      </c>
      <c r="AY130" s="132" t="s">
        <v>181</v>
      </c>
      <c r="AZ130" s="132" t="s">
        <v>181</v>
      </c>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c r="CL130" s="127"/>
      <c r="CM130" s="127"/>
      <c r="CN130" s="127"/>
      <c r="CO130" s="127"/>
      <c r="CP130" s="127"/>
      <c r="CQ130" s="127"/>
      <c r="CR130" s="127"/>
      <c r="CS130" s="127"/>
      <c r="CT130" s="127"/>
      <c r="CU130" s="127"/>
      <c r="CV130" s="132" t="s">
        <v>181</v>
      </c>
      <c r="CW130" s="127"/>
      <c r="CX130" s="127"/>
      <c r="CY130" s="127"/>
      <c r="CZ130" s="127"/>
      <c r="DA130" s="127"/>
      <c r="DB130" s="132" t="s">
        <v>181</v>
      </c>
      <c r="DC130" s="127"/>
      <c r="DD130" s="127"/>
      <c r="DE130" s="127"/>
      <c r="DF130" s="127"/>
      <c r="DG130" s="127"/>
      <c r="DH130" s="132" t="s">
        <v>181</v>
      </c>
      <c r="DI130" s="127"/>
      <c r="DJ130" s="127"/>
      <c r="DK130" s="127"/>
      <c r="DL130" s="127"/>
      <c r="DM130" s="127"/>
      <c r="DN130" s="127"/>
      <c r="DO130" s="127"/>
      <c r="DP130" s="127"/>
      <c r="DQ130" s="127"/>
      <c r="DR130" s="127"/>
      <c r="DS130" s="127"/>
      <c r="DT130" s="127"/>
      <c r="DU130" s="127"/>
      <c r="DV130" s="127"/>
      <c r="DW130" s="127"/>
      <c r="DX130" s="127"/>
      <c r="DY130" s="127"/>
      <c r="DZ130" s="127"/>
      <c r="EA130" s="127"/>
      <c r="EB130" s="127"/>
      <c r="EC130" s="127"/>
      <c r="ED130" s="127"/>
      <c r="EE130" s="127"/>
      <c r="EF130" s="127"/>
      <c r="EG130" s="127"/>
      <c r="EH130" s="127"/>
      <c r="EI130" s="127"/>
      <c r="EJ130" s="127"/>
      <c r="EK130" s="127"/>
      <c r="EL130" s="127"/>
      <c r="EM130" s="127"/>
      <c r="EN130" s="127"/>
    </row>
    <row r="131" spans="1:144" s="58" customFormat="1" ht="20.25" customHeight="1">
      <c r="A131" s="55" t="s">
        <v>181</v>
      </c>
      <c r="B131" s="56" t="s">
        <v>181</v>
      </c>
      <c r="C131" s="56" t="s">
        <v>181</v>
      </c>
      <c r="D131" s="1090" t="s">
        <v>271</v>
      </c>
      <c r="E131" s="1091"/>
      <c r="F131" s="1091"/>
      <c r="G131" s="1091"/>
      <c r="H131" s="1091"/>
      <c r="I131" s="1091"/>
      <c r="J131" s="1091"/>
      <c r="K131" s="56" t="s">
        <v>181</v>
      </c>
      <c r="L131" s="68" t="s">
        <v>181</v>
      </c>
      <c r="M131" s="152" t="s">
        <v>181</v>
      </c>
      <c r="N131" s="152" t="s">
        <v>181</v>
      </c>
      <c r="O131" s="408"/>
      <c r="P131" s="152"/>
      <c r="Q131" s="68"/>
      <c r="R131" s="152"/>
      <c r="S131" s="152"/>
      <c r="T131" s="408"/>
      <c r="U131" s="152"/>
      <c r="V131" s="68"/>
      <c r="W131" s="152"/>
      <c r="X131" s="152"/>
      <c r="Y131" s="408"/>
      <c r="Z131" s="152"/>
      <c r="AA131" s="68"/>
      <c r="AB131" s="152"/>
      <c r="AC131" s="152"/>
      <c r="AD131" s="408"/>
      <c r="AE131" s="152"/>
      <c r="AF131" s="68"/>
      <c r="AG131" s="152"/>
      <c r="AH131" s="152"/>
      <c r="AI131" s="408"/>
      <c r="AJ131" s="152"/>
      <c r="AK131" s="68"/>
      <c r="AL131" s="152"/>
      <c r="AM131" s="152"/>
      <c r="AN131" s="408"/>
      <c r="AO131" s="85" t="s">
        <v>181</v>
      </c>
      <c r="AP131" s="187" t="s">
        <v>181</v>
      </c>
      <c r="AQ131" s="53">
        <f>SUM(O131:AN131)</f>
        <v>0</v>
      </c>
      <c r="AR131" s="188" t="s">
        <v>181</v>
      </c>
      <c r="AS131" s="729"/>
      <c r="AT131" s="132" t="s">
        <v>181</v>
      </c>
      <c r="AU131" s="132" t="s">
        <v>181</v>
      </c>
      <c r="AV131" s="132" t="s">
        <v>181</v>
      </c>
      <c r="AW131" s="132" t="s">
        <v>181</v>
      </c>
      <c r="AX131" s="132" t="s">
        <v>181</v>
      </c>
      <c r="AY131" s="132" t="s">
        <v>181</v>
      </c>
      <c r="AZ131" s="132" t="s">
        <v>181</v>
      </c>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c r="CL131" s="127"/>
      <c r="CM131" s="127"/>
      <c r="CN131" s="127"/>
      <c r="CO131" s="127"/>
      <c r="CP131" s="127"/>
      <c r="CQ131" s="127"/>
      <c r="CR131" s="127"/>
      <c r="CS131" s="127"/>
      <c r="CT131" s="127"/>
      <c r="CU131" s="127"/>
      <c r="CV131" s="132" t="s">
        <v>181</v>
      </c>
      <c r="CW131" s="127"/>
      <c r="CX131" s="127"/>
      <c r="CY131" s="127"/>
      <c r="CZ131" s="127"/>
      <c r="DA131" s="127"/>
      <c r="DB131" s="132" t="s">
        <v>181</v>
      </c>
      <c r="DC131" s="127"/>
      <c r="DD131" s="127"/>
      <c r="DE131" s="127"/>
      <c r="DF131" s="127"/>
      <c r="DG131" s="127"/>
      <c r="DH131" s="132" t="s">
        <v>181</v>
      </c>
      <c r="DI131" s="127"/>
      <c r="DJ131" s="127"/>
      <c r="DK131" s="127"/>
      <c r="DL131" s="127"/>
      <c r="DM131" s="127"/>
      <c r="DN131" s="127"/>
      <c r="DO131" s="127"/>
      <c r="DP131" s="127"/>
      <c r="DQ131" s="127"/>
      <c r="DR131" s="127"/>
      <c r="DS131" s="127"/>
      <c r="DT131" s="127"/>
      <c r="DU131" s="127"/>
      <c r="DV131" s="127"/>
      <c r="DW131" s="127"/>
      <c r="DX131" s="127"/>
      <c r="DY131" s="127"/>
      <c r="DZ131" s="127"/>
      <c r="EA131" s="127"/>
      <c r="EB131" s="127"/>
      <c r="EC131" s="127"/>
      <c r="ED131" s="127"/>
      <c r="EE131" s="127"/>
      <c r="EF131" s="127"/>
      <c r="EG131" s="127"/>
      <c r="EH131" s="127"/>
      <c r="EI131" s="127"/>
      <c r="EJ131" s="127"/>
      <c r="EK131" s="127"/>
      <c r="EL131" s="127"/>
      <c r="EM131" s="127"/>
      <c r="EN131" s="127"/>
    </row>
    <row r="132" spans="1:144" s="58" customFormat="1" ht="20.25" customHeight="1">
      <c r="A132" s="55"/>
      <c r="B132" s="56"/>
      <c r="C132" s="56"/>
      <c r="D132" s="1090" t="s">
        <v>271</v>
      </c>
      <c r="E132" s="1091"/>
      <c r="F132" s="1091"/>
      <c r="G132" s="1091"/>
      <c r="H132" s="1091"/>
      <c r="I132" s="1091"/>
      <c r="J132" s="1091"/>
      <c r="K132" s="56"/>
      <c r="L132" s="68"/>
      <c r="M132" s="152"/>
      <c r="N132" s="152"/>
      <c r="O132" s="408"/>
      <c r="P132" s="152"/>
      <c r="Q132" s="68"/>
      <c r="R132" s="152"/>
      <c r="S132" s="152"/>
      <c r="T132" s="408"/>
      <c r="U132" s="152"/>
      <c r="V132" s="68"/>
      <c r="W132" s="152"/>
      <c r="X132" s="152"/>
      <c r="Y132" s="408"/>
      <c r="Z132" s="152"/>
      <c r="AA132" s="68"/>
      <c r="AB132" s="152"/>
      <c r="AC132" s="152"/>
      <c r="AD132" s="408"/>
      <c r="AE132" s="152"/>
      <c r="AF132" s="68"/>
      <c r="AG132" s="152"/>
      <c r="AH132" s="152"/>
      <c r="AI132" s="408"/>
      <c r="AJ132" s="152"/>
      <c r="AK132" s="68"/>
      <c r="AL132" s="152"/>
      <c r="AM132" s="152"/>
      <c r="AN132" s="408"/>
      <c r="AO132" s="85"/>
      <c r="AP132" s="187"/>
      <c r="AQ132" s="53">
        <f>SUM(O132:AN132)</f>
        <v>0</v>
      </c>
      <c r="AR132" s="188"/>
      <c r="AS132" s="729"/>
      <c r="AT132" s="132" t="s">
        <v>181</v>
      </c>
      <c r="AU132" s="132" t="s">
        <v>181</v>
      </c>
      <c r="AV132" s="132" t="s">
        <v>181</v>
      </c>
      <c r="AW132" s="132" t="s">
        <v>181</v>
      </c>
      <c r="AX132" s="132" t="s">
        <v>181</v>
      </c>
      <c r="AY132" s="132" t="s">
        <v>181</v>
      </c>
      <c r="AZ132" s="132" t="s">
        <v>181</v>
      </c>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c r="CL132" s="127"/>
      <c r="CM132" s="127"/>
      <c r="CN132" s="127"/>
      <c r="CO132" s="127"/>
      <c r="CP132" s="127"/>
      <c r="CQ132" s="127"/>
      <c r="CR132" s="127"/>
      <c r="CS132" s="127"/>
      <c r="CT132" s="127"/>
      <c r="CU132" s="127"/>
      <c r="CV132" s="132" t="s">
        <v>181</v>
      </c>
      <c r="CW132" s="127"/>
      <c r="CX132" s="127"/>
      <c r="CY132" s="127"/>
      <c r="CZ132" s="127"/>
      <c r="DA132" s="127"/>
      <c r="DB132" s="132" t="s">
        <v>181</v>
      </c>
      <c r="DC132" s="127"/>
      <c r="DD132" s="127"/>
      <c r="DE132" s="127"/>
      <c r="DF132" s="127"/>
      <c r="DG132" s="127"/>
      <c r="DH132" s="132" t="s">
        <v>181</v>
      </c>
      <c r="DI132" s="127"/>
      <c r="DJ132" s="127"/>
      <c r="DK132" s="127"/>
      <c r="DL132" s="127"/>
      <c r="DM132" s="127"/>
      <c r="DN132" s="127"/>
      <c r="DO132" s="127"/>
      <c r="DP132" s="127"/>
      <c r="DQ132" s="127"/>
      <c r="DR132" s="127"/>
      <c r="DS132" s="127"/>
      <c r="DT132" s="127"/>
      <c r="DU132" s="127"/>
      <c r="DV132" s="127"/>
      <c r="DW132" s="127"/>
      <c r="DX132" s="127"/>
      <c r="DY132" s="127"/>
      <c r="DZ132" s="127"/>
      <c r="EA132" s="127"/>
      <c r="EB132" s="127"/>
      <c r="EC132" s="127"/>
      <c r="ED132" s="127"/>
      <c r="EE132" s="127"/>
      <c r="EF132" s="127"/>
      <c r="EG132" s="127"/>
      <c r="EH132" s="127"/>
      <c r="EI132" s="127"/>
      <c r="EJ132" s="127"/>
      <c r="EK132" s="127"/>
      <c r="EL132" s="127"/>
      <c r="EM132" s="127"/>
      <c r="EN132" s="127"/>
    </row>
    <row r="133" spans="1:144" s="58" customFormat="1" ht="20.25" customHeight="1">
      <c r="A133" s="55"/>
      <c r="B133" s="56"/>
      <c r="C133" s="56"/>
      <c r="D133" s="1090" t="s">
        <v>271</v>
      </c>
      <c r="E133" s="1091"/>
      <c r="F133" s="1091"/>
      <c r="G133" s="1091"/>
      <c r="H133" s="1091"/>
      <c r="I133" s="1091"/>
      <c r="J133" s="1091"/>
      <c r="K133" s="56"/>
      <c r="L133" s="68"/>
      <c r="M133" s="152"/>
      <c r="N133" s="152"/>
      <c r="O133" s="408"/>
      <c r="P133" s="152"/>
      <c r="Q133" s="68"/>
      <c r="R133" s="152"/>
      <c r="S133" s="152"/>
      <c r="T133" s="408"/>
      <c r="U133" s="152"/>
      <c r="V133" s="68"/>
      <c r="W133" s="152"/>
      <c r="X133" s="152"/>
      <c r="Y133" s="408"/>
      <c r="Z133" s="152"/>
      <c r="AA133" s="68"/>
      <c r="AB133" s="152"/>
      <c r="AC133" s="152"/>
      <c r="AD133" s="408"/>
      <c r="AE133" s="152"/>
      <c r="AF133" s="68"/>
      <c r="AG133" s="152"/>
      <c r="AH133" s="152"/>
      <c r="AI133" s="408"/>
      <c r="AJ133" s="152"/>
      <c r="AK133" s="68"/>
      <c r="AL133" s="152"/>
      <c r="AM133" s="152"/>
      <c r="AN133" s="408"/>
      <c r="AO133" s="85"/>
      <c r="AP133" s="187"/>
      <c r="AQ133" s="53">
        <f>SUM(O133:AN133)</f>
        <v>0</v>
      </c>
      <c r="AR133" s="188"/>
      <c r="AS133" s="729"/>
      <c r="AT133" s="132"/>
      <c r="AU133" s="132"/>
      <c r="AV133" s="132"/>
      <c r="AW133" s="132"/>
      <c r="AX133" s="132"/>
      <c r="AY133" s="132"/>
      <c r="AZ133" s="132"/>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c r="CL133" s="127"/>
      <c r="CM133" s="127"/>
      <c r="CN133" s="127"/>
      <c r="CO133" s="127"/>
      <c r="CP133" s="127"/>
      <c r="CQ133" s="127"/>
      <c r="CR133" s="127"/>
      <c r="CS133" s="127"/>
      <c r="CT133" s="127"/>
      <c r="CU133" s="127"/>
      <c r="CV133" s="132"/>
      <c r="CW133" s="127"/>
      <c r="CX133" s="127"/>
      <c r="CY133" s="127"/>
      <c r="CZ133" s="127"/>
      <c r="DA133" s="127"/>
      <c r="DB133" s="132"/>
      <c r="DC133" s="127"/>
      <c r="DD133" s="127"/>
      <c r="DE133" s="127"/>
      <c r="DF133" s="127"/>
      <c r="DG133" s="127"/>
      <c r="DH133" s="132"/>
      <c r="DI133" s="127"/>
      <c r="DJ133" s="127"/>
      <c r="DK133" s="127"/>
      <c r="DL133" s="127"/>
      <c r="DM133" s="127"/>
      <c r="DN133" s="127"/>
      <c r="DO133" s="127"/>
      <c r="DP133" s="127"/>
      <c r="DQ133" s="127"/>
      <c r="DR133" s="127"/>
      <c r="DS133" s="127"/>
      <c r="DT133" s="127"/>
      <c r="DU133" s="127"/>
      <c r="DV133" s="127"/>
      <c r="DW133" s="127"/>
      <c r="DX133" s="127"/>
      <c r="DY133" s="127"/>
      <c r="DZ133" s="127"/>
      <c r="EA133" s="127"/>
      <c r="EB133" s="127"/>
      <c r="EC133" s="127"/>
      <c r="ED133" s="127"/>
      <c r="EE133" s="127"/>
      <c r="EF133" s="127"/>
      <c r="EG133" s="127"/>
      <c r="EH133" s="127"/>
      <c r="EI133" s="127"/>
      <c r="EJ133" s="127"/>
      <c r="EK133" s="127"/>
      <c r="EL133" s="127"/>
      <c r="EM133" s="127"/>
      <c r="EN133" s="127"/>
    </row>
    <row r="134" spans="1:144" s="58" customFormat="1" ht="9.9499999999999993" customHeight="1">
      <c r="A134" s="55" t="s">
        <v>181</v>
      </c>
      <c r="B134" s="56" t="s">
        <v>181</v>
      </c>
      <c r="C134" s="56" t="s">
        <v>181</v>
      </c>
      <c r="D134" s="56" t="s">
        <v>181</v>
      </c>
      <c r="E134" s="56" t="s">
        <v>181</v>
      </c>
      <c r="F134" s="56" t="s">
        <v>181</v>
      </c>
      <c r="G134" s="56" t="s">
        <v>181</v>
      </c>
      <c r="H134" s="56" t="s">
        <v>181</v>
      </c>
      <c r="I134" s="56" t="s">
        <v>181</v>
      </c>
      <c r="J134" s="157" t="s">
        <v>181</v>
      </c>
      <c r="K134" s="157" t="s">
        <v>181</v>
      </c>
      <c r="L134" s="68" t="s">
        <v>181</v>
      </c>
      <c r="M134" s="152" t="s">
        <v>181</v>
      </c>
      <c r="N134" s="152" t="s">
        <v>181</v>
      </c>
      <c r="O134" s="401"/>
      <c r="P134" s="69"/>
      <c r="Q134" s="152"/>
      <c r="R134" s="152"/>
      <c r="S134" s="152"/>
      <c r="T134" s="401"/>
      <c r="U134" s="69"/>
      <c r="V134" s="152"/>
      <c r="W134" s="152"/>
      <c r="X134" s="152"/>
      <c r="Y134" s="401"/>
      <c r="Z134" s="69"/>
      <c r="AA134" s="152"/>
      <c r="AB134" s="152"/>
      <c r="AC134" s="152"/>
      <c r="AD134" s="401"/>
      <c r="AE134" s="69" t="s">
        <v>181</v>
      </c>
      <c r="AF134" s="152" t="s">
        <v>181</v>
      </c>
      <c r="AG134" s="152" t="s">
        <v>181</v>
      </c>
      <c r="AH134" s="152" t="s">
        <v>181</v>
      </c>
      <c r="AI134" s="401" t="s">
        <v>181</v>
      </c>
      <c r="AJ134" s="69" t="s">
        <v>181</v>
      </c>
      <c r="AK134" s="152" t="s">
        <v>181</v>
      </c>
      <c r="AL134" s="152" t="s">
        <v>181</v>
      </c>
      <c r="AM134" s="152" t="s">
        <v>181</v>
      </c>
      <c r="AN134" s="401" t="s">
        <v>181</v>
      </c>
      <c r="AO134" s="75" t="s">
        <v>181</v>
      </c>
      <c r="AP134" s="185" t="s">
        <v>181</v>
      </c>
      <c r="AQ134" s="185" t="s">
        <v>181</v>
      </c>
      <c r="AR134" s="188" t="s">
        <v>181</v>
      </c>
      <c r="AS134" s="729"/>
      <c r="AT134" s="132"/>
      <c r="AU134" s="132"/>
      <c r="AV134" s="132"/>
      <c r="AW134" s="132"/>
      <c r="AX134" s="132"/>
      <c r="AY134" s="132"/>
      <c r="AZ134" s="132"/>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c r="CL134" s="127"/>
      <c r="CM134" s="127"/>
      <c r="CN134" s="127"/>
      <c r="CO134" s="127"/>
      <c r="CP134" s="127"/>
      <c r="CQ134" s="127"/>
      <c r="CR134" s="127"/>
      <c r="CS134" s="127"/>
      <c r="CT134" s="127"/>
      <c r="CU134" s="127"/>
      <c r="CV134" s="132"/>
      <c r="CW134" s="127"/>
      <c r="CX134" s="127"/>
      <c r="CY134" s="127"/>
      <c r="CZ134" s="127"/>
      <c r="DA134" s="127"/>
      <c r="DB134" s="132"/>
      <c r="DC134" s="127"/>
      <c r="DD134" s="127"/>
      <c r="DE134" s="127"/>
      <c r="DF134" s="127"/>
      <c r="DG134" s="127"/>
      <c r="DH134" s="132"/>
      <c r="DI134" s="127"/>
      <c r="DJ134" s="127"/>
      <c r="DK134" s="127"/>
      <c r="DL134" s="127"/>
      <c r="DM134" s="127"/>
      <c r="DN134" s="127"/>
      <c r="DO134" s="127"/>
      <c r="DP134" s="127"/>
      <c r="DQ134" s="127"/>
      <c r="DR134" s="127"/>
      <c r="DS134" s="127"/>
      <c r="DT134" s="127"/>
      <c r="DU134" s="127"/>
      <c r="DV134" s="127"/>
      <c r="DW134" s="127"/>
      <c r="DX134" s="127"/>
      <c r="DY134" s="127"/>
      <c r="DZ134" s="127"/>
      <c r="EA134" s="127"/>
      <c r="EB134" s="127"/>
      <c r="EC134" s="127"/>
      <c r="ED134" s="127"/>
      <c r="EE134" s="127"/>
      <c r="EF134" s="127"/>
      <c r="EG134" s="127"/>
      <c r="EH134" s="127"/>
      <c r="EI134" s="127"/>
      <c r="EJ134" s="127"/>
      <c r="EK134" s="127"/>
      <c r="EL134" s="127"/>
      <c r="EM134" s="127"/>
      <c r="EN134" s="127"/>
    </row>
    <row r="135" spans="1:144" s="58" customFormat="1" ht="20.25" customHeight="1">
      <c r="A135" s="55" t="s">
        <v>181</v>
      </c>
      <c r="B135" s="59">
        <v>4</v>
      </c>
      <c r="C135" s="1092" t="s">
        <v>6</v>
      </c>
      <c r="D135" s="1093"/>
      <c r="E135" s="1093"/>
      <c r="F135" s="1093"/>
      <c r="G135" s="1093"/>
      <c r="H135" s="1093"/>
      <c r="I135" s="1093"/>
      <c r="J135" s="1093"/>
      <c r="K135" s="56" t="s">
        <v>181</v>
      </c>
      <c r="L135" s="68" t="s">
        <v>181</v>
      </c>
      <c r="M135" s="152" t="s">
        <v>181</v>
      </c>
      <c r="N135" s="152" t="s">
        <v>181</v>
      </c>
      <c r="O135" s="401"/>
      <c r="P135" s="152"/>
      <c r="Q135" s="68"/>
      <c r="R135" s="152"/>
      <c r="S135" s="152"/>
      <c r="T135" s="401"/>
      <c r="U135" s="152"/>
      <c r="V135" s="68"/>
      <c r="W135" s="152"/>
      <c r="X135" s="152"/>
      <c r="Y135" s="401"/>
      <c r="Z135" s="152"/>
      <c r="AA135" s="68"/>
      <c r="AB135" s="152"/>
      <c r="AC135" s="152"/>
      <c r="AD135" s="401"/>
      <c r="AE135" s="152" t="s">
        <v>181</v>
      </c>
      <c r="AF135" s="68" t="s">
        <v>181</v>
      </c>
      <c r="AG135" s="152" t="s">
        <v>181</v>
      </c>
      <c r="AH135" s="152" t="s">
        <v>181</v>
      </c>
      <c r="AI135" s="401" t="s">
        <v>181</v>
      </c>
      <c r="AJ135" s="152" t="s">
        <v>181</v>
      </c>
      <c r="AK135" s="68" t="s">
        <v>181</v>
      </c>
      <c r="AL135" s="152" t="s">
        <v>181</v>
      </c>
      <c r="AM135" s="152" t="s">
        <v>181</v>
      </c>
      <c r="AN135" s="401" t="s">
        <v>181</v>
      </c>
      <c r="AO135" s="85" t="s">
        <v>181</v>
      </c>
      <c r="AP135" s="187" t="s">
        <v>181</v>
      </c>
      <c r="AQ135" s="185" t="s">
        <v>181</v>
      </c>
      <c r="AR135" s="188" t="s">
        <v>181</v>
      </c>
      <c r="AS135" s="729"/>
      <c r="AT135" s="132" t="s">
        <v>181</v>
      </c>
      <c r="AU135" s="132" t="s">
        <v>181</v>
      </c>
      <c r="AV135" s="132" t="s">
        <v>181</v>
      </c>
      <c r="AW135" s="132" t="s">
        <v>181</v>
      </c>
      <c r="AX135" s="132" t="s">
        <v>181</v>
      </c>
      <c r="AY135" s="132" t="s">
        <v>181</v>
      </c>
      <c r="AZ135" s="132" t="s">
        <v>181</v>
      </c>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c r="CL135" s="127"/>
      <c r="CM135" s="127"/>
      <c r="CN135" s="127"/>
      <c r="CO135" s="127"/>
      <c r="CP135" s="127"/>
      <c r="CQ135" s="127"/>
      <c r="CR135" s="127"/>
      <c r="CS135" s="127"/>
      <c r="CT135" s="127"/>
      <c r="CU135" s="127"/>
      <c r="CV135" s="132" t="s">
        <v>181</v>
      </c>
      <c r="CW135" s="127"/>
      <c r="CX135" s="127"/>
      <c r="CY135" s="127"/>
      <c r="CZ135" s="127"/>
      <c r="DA135" s="127"/>
      <c r="DB135" s="132" t="s">
        <v>181</v>
      </c>
      <c r="DC135" s="127"/>
      <c r="DD135" s="127"/>
      <c r="DE135" s="127"/>
      <c r="DF135" s="127"/>
      <c r="DG135" s="127"/>
      <c r="DH135" s="132" t="s">
        <v>181</v>
      </c>
      <c r="DI135" s="127"/>
      <c r="DJ135" s="127"/>
      <c r="DK135" s="127"/>
      <c r="DL135" s="127"/>
      <c r="DM135" s="127"/>
      <c r="DN135" s="127"/>
      <c r="DO135" s="127"/>
      <c r="DP135" s="127"/>
      <c r="DQ135" s="127"/>
      <c r="DR135" s="127"/>
      <c r="DS135" s="127"/>
      <c r="DT135" s="127"/>
      <c r="DU135" s="127"/>
      <c r="DV135" s="127"/>
      <c r="DW135" s="127"/>
      <c r="DX135" s="127"/>
      <c r="DY135" s="127"/>
      <c r="DZ135" s="127"/>
      <c r="EA135" s="127"/>
      <c r="EB135" s="127"/>
      <c r="EC135" s="127"/>
      <c r="ED135" s="127"/>
      <c r="EE135" s="127"/>
      <c r="EF135" s="127"/>
      <c r="EG135" s="127"/>
      <c r="EH135" s="127"/>
      <c r="EI135" s="127"/>
      <c r="EJ135" s="127"/>
      <c r="EK135" s="127"/>
      <c r="EL135" s="127"/>
      <c r="EM135" s="127"/>
      <c r="EN135" s="127"/>
    </row>
    <row r="136" spans="1:144" s="58" customFormat="1" ht="20.25" customHeight="1">
      <c r="A136" s="55" t="s">
        <v>181</v>
      </c>
      <c r="B136" s="56" t="s">
        <v>181</v>
      </c>
      <c r="C136" s="56" t="s">
        <v>181</v>
      </c>
      <c r="D136" s="1090" t="s">
        <v>272</v>
      </c>
      <c r="E136" s="1091"/>
      <c r="F136" s="1091"/>
      <c r="G136" s="1091"/>
      <c r="H136" s="1091"/>
      <c r="I136" s="1091"/>
      <c r="J136" s="1091"/>
      <c r="K136" s="56" t="s">
        <v>181</v>
      </c>
      <c r="L136" s="68" t="s">
        <v>181</v>
      </c>
      <c r="M136" s="152" t="s">
        <v>181</v>
      </c>
      <c r="N136" s="152" t="s">
        <v>181</v>
      </c>
      <c r="O136" s="408"/>
      <c r="P136" s="152"/>
      <c r="Q136" s="68"/>
      <c r="R136" s="152"/>
      <c r="S136" s="152"/>
      <c r="T136" s="408"/>
      <c r="U136" s="152"/>
      <c r="V136" s="68"/>
      <c r="W136" s="152"/>
      <c r="X136" s="152"/>
      <c r="Y136" s="408"/>
      <c r="Z136" s="152"/>
      <c r="AA136" s="68"/>
      <c r="AB136" s="152"/>
      <c r="AC136" s="152"/>
      <c r="AD136" s="408"/>
      <c r="AE136" s="152"/>
      <c r="AF136" s="68"/>
      <c r="AG136" s="152"/>
      <c r="AH136" s="152"/>
      <c r="AI136" s="408"/>
      <c r="AJ136" s="152"/>
      <c r="AK136" s="68"/>
      <c r="AL136" s="152"/>
      <c r="AM136" s="152"/>
      <c r="AN136" s="408"/>
      <c r="AO136" s="85" t="s">
        <v>181</v>
      </c>
      <c r="AP136" s="187" t="s">
        <v>181</v>
      </c>
      <c r="AQ136" s="53">
        <f>SUM(O136:AN136)</f>
        <v>0</v>
      </c>
      <c r="AR136" s="188" t="s">
        <v>181</v>
      </c>
      <c r="AS136" s="729"/>
      <c r="AT136" s="132" t="s">
        <v>181</v>
      </c>
      <c r="AU136" s="132" t="s">
        <v>181</v>
      </c>
      <c r="AV136" s="132" t="s">
        <v>181</v>
      </c>
      <c r="AW136" s="132" t="s">
        <v>181</v>
      </c>
      <c r="AX136" s="132" t="s">
        <v>181</v>
      </c>
      <c r="AY136" s="132" t="s">
        <v>181</v>
      </c>
      <c r="AZ136" s="132" t="s">
        <v>181</v>
      </c>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c r="CL136" s="127"/>
      <c r="CM136" s="127"/>
      <c r="CN136" s="127"/>
      <c r="CO136" s="127"/>
      <c r="CP136" s="127"/>
      <c r="CQ136" s="127"/>
      <c r="CR136" s="127"/>
      <c r="CS136" s="127"/>
      <c r="CT136" s="127"/>
      <c r="CU136" s="127"/>
      <c r="CV136" s="132" t="s">
        <v>181</v>
      </c>
      <c r="CW136" s="127"/>
      <c r="CX136" s="127"/>
      <c r="CY136" s="127"/>
      <c r="CZ136" s="127"/>
      <c r="DA136" s="127"/>
      <c r="DB136" s="132" t="s">
        <v>181</v>
      </c>
      <c r="DC136" s="127"/>
      <c r="DD136" s="127"/>
      <c r="DE136" s="127"/>
      <c r="DF136" s="127"/>
      <c r="DG136" s="127"/>
      <c r="DH136" s="132" t="s">
        <v>181</v>
      </c>
      <c r="DI136" s="127"/>
      <c r="DJ136" s="127"/>
      <c r="DK136" s="127"/>
      <c r="DL136" s="127"/>
      <c r="DM136" s="127"/>
      <c r="DN136" s="127"/>
      <c r="DO136" s="127"/>
      <c r="DP136" s="127"/>
      <c r="DQ136" s="127"/>
      <c r="DR136" s="127"/>
      <c r="DS136" s="127"/>
      <c r="DT136" s="127"/>
      <c r="DU136" s="127"/>
      <c r="DV136" s="127"/>
      <c r="DW136" s="127"/>
      <c r="DX136" s="127"/>
      <c r="DY136" s="127"/>
      <c r="DZ136" s="127"/>
      <c r="EA136" s="127"/>
      <c r="EB136" s="127"/>
      <c r="EC136" s="127"/>
      <c r="ED136" s="127"/>
      <c r="EE136" s="127"/>
      <c r="EF136" s="127"/>
      <c r="EG136" s="127"/>
      <c r="EH136" s="127"/>
      <c r="EI136" s="127"/>
      <c r="EJ136" s="127"/>
      <c r="EK136" s="127"/>
      <c r="EL136" s="127"/>
      <c r="EM136" s="127"/>
      <c r="EN136" s="127"/>
    </row>
    <row r="137" spans="1:144" s="58" customFormat="1" ht="20.25" customHeight="1">
      <c r="A137" s="55"/>
      <c r="B137" s="56"/>
      <c r="C137" s="56"/>
      <c r="D137" s="1090" t="s">
        <v>273</v>
      </c>
      <c r="E137" s="1091"/>
      <c r="F137" s="1091"/>
      <c r="G137" s="1091"/>
      <c r="H137" s="1091"/>
      <c r="I137" s="1091"/>
      <c r="J137" s="1091"/>
      <c r="K137" s="56"/>
      <c r="L137" s="68"/>
      <c r="M137" s="152"/>
      <c r="N137" s="152"/>
      <c r="O137" s="408"/>
      <c r="P137" s="152"/>
      <c r="Q137" s="68"/>
      <c r="R137" s="152"/>
      <c r="S137" s="152"/>
      <c r="T137" s="408"/>
      <c r="U137" s="152"/>
      <c r="V137" s="68"/>
      <c r="W137" s="152"/>
      <c r="X137" s="152"/>
      <c r="Y137" s="408"/>
      <c r="Z137" s="152"/>
      <c r="AA137" s="68"/>
      <c r="AB137" s="152"/>
      <c r="AC137" s="152"/>
      <c r="AD137" s="408"/>
      <c r="AE137" s="152"/>
      <c r="AF137" s="68"/>
      <c r="AG137" s="152"/>
      <c r="AH137" s="152"/>
      <c r="AI137" s="408"/>
      <c r="AJ137" s="152"/>
      <c r="AK137" s="68"/>
      <c r="AL137" s="152"/>
      <c r="AM137" s="152"/>
      <c r="AN137" s="408"/>
      <c r="AO137" s="85"/>
      <c r="AP137" s="187"/>
      <c r="AQ137" s="53">
        <f>SUM(O137:AN137)</f>
        <v>0</v>
      </c>
      <c r="AR137" s="70"/>
      <c r="AS137" s="729"/>
      <c r="AT137" s="132" t="s">
        <v>181</v>
      </c>
      <c r="AU137" s="132" t="s">
        <v>181</v>
      </c>
      <c r="AV137" s="132" t="s">
        <v>181</v>
      </c>
      <c r="AW137" s="132" t="s">
        <v>181</v>
      </c>
      <c r="AX137" s="132" t="s">
        <v>181</v>
      </c>
      <c r="AY137" s="132" t="s">
        <v>181</v>
      </c>
      <c r="AZ137" s="132" t="s">
        <v>181</v>
      </c>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32" t="s">
        <v>181</v>
      </c>
      <c r="CW137" s="127"/>
      <c r="CX137" s="127"/>
      <c r="CY137" s="127"/>
      <c r="CZ137" s="127"/>
      <c r="DA137" s="127"/>
      <c r="DB137" s="132" t="s">
        <v>181</v>
      </c>
      <c r="DC137" s="127"/>
      <c r="DD137" s="127"/>
      <c r="DE137" s="127"/>
      <c r="DF137" s="127"/>
      <c r="DG137" s="127"/>
      <c r="DH137" s="132" t="s">
        <v>181</v>
      </c>
      <c r="DI137" s="127"/>
      <c r="DJ137" s="127"/>
      <c r="DK137" s="127"/>
      <c r="DL137" s="127"/>
      <c r="DM137" s="127"/>
      <c r="DN137" s="127"/>
      <c r="DO137" s="127"/>
      <c r="DP137" s="127"/>
      <c r="DQ137" s="127"/>
      <c r="DR137" s="127"/>
      <c r="DS137" s="127"/>
      <c r="DT137" s="127"/>
      <c r="DU137" s="127"/>
      <c r="DV137" s="127"/>
      <c r="DW137" s="127"/>
      <c r="DX137" s="127"/>
      <c r="DY137" s="127"/>
      <c r="DZ137" s="127"/>
      <c r="EA137" s="127"/>
      <c r="EB137" s="127"/>
      <c r="EC137" s="127"/>
      <c r="ED137" s="127"/>
      <c r="EE137" s="127"/>
      <c r="EF137" s="127"/>
      <c r="EG137" s="127"/>
      <c r="EH137" s="127"/>
      <c r="EI137" s="127"/>
      <c r="EJ137" s="127"/>
      <c r="EK137" s="127"/>
      <c r="EL137" s="127"/>
      <c r="EM137" s="127"/>
      <c r="EN137" s="127"/>
    </row>
    <row r="138" spans="1:144" s="58" customFormat="1" ht="20.25" customHeight="1">
      <c r="A138" s="55"/>
      <c r="B138" s="56"/>
      <c r="C138" s="56"/>
      <c r="D138" s="1090" t="s">
        <v>273</v>
      </c>
      <c r="E138" s="1091"/>
      <c r="F138" s="1091"/>
      <c r="G138" s="1091"/>
      <c r="H138" s="1091"/>
      <c r="I138" s="1091"/>
      <c r="J138" s="1091"/>
      <c r="K138" s="56"/>
      <c r="L138" s="68"/>
      <c r="M138" s="152"/>
      <c r="N138" s="152"/>
      <c r="O138" s="408"/>
      <c r="P138" s="152"/>
      <c r="Q138" s="68"/>
      <c r="R138" s="152"/>
      <c r="S138" s="152"/>
      <c r="T138" s="408"/>
      <c r="U138" s="152"/>
      <c r="V138" s="68"/>
      <c r="W138" s="152"/>
      <c r="X138" s="152"/>
      <c r="Y138" s="408"/>
      <c r="Z138" s="152"/>
      <c r="AA138" s="68"/>
      <c r="AB138" s="152"/>
      <c r="AC138" s="152"/>
      <c r="AD138" s="408"/>
      <c r="AE138" s="152"/>
      <c r="AF138" s="68"/>
      <c r="AG138" s="152"/>
      <c r="AH138" s="152"/>
      <c r="AI138" s="408"/>
      <c r="AJ138" s="152"/>
      <c r="AK138" s="68"/>
      <c r="AL138" s="152"/>
      <c r="AM138" s="152"/>
      <c r="AN138" s="408"/>
      <c r="AO138" s="85"/>
      <c r="AP138" s="187"/>
      <c r="AQ138" s="53">
        <f>SUM(O138:AN138)</f>
        <v>0</v>
      </c>
      <c r="AR138" s="70"/>
      <c r="AS138" s="729"/>
      <c r="AT138" s="132"/>
      <c r="AU138" s="132"/>
      <c r="AV138" s="132"/>
      <c r="AW138" s="132"/>
      <c r="AX138" s="132"/>
      <c r="AY138" s="132"/>
      <c r="AZ138" s="132"/>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32"/>
      <c r="CW138" s="127"/>
      <c r="CX138" s="127"/>
      <c r="CY138" s="127"/>
      <c r="CZ138" s="127"/>
      <c r="DA138" s="127"/>
      <c r="DB138" s="132"/>
      <c r="DC138" s="127"/>
      <c r="DD138" s="127"/>
      <c r="DE138" s="127"/>
      <c r="DF138" s="127"/>
      <c r="DG138" s="127"/>
      <c r="DH138" s="132"/>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row>
    <row r="139" spans="1:144" s="58" customFormat="1" ht="9.9499999999999993" customHeight="1" thickBot="1">
      <c r="A139" s="55"/>
      <c r="B139" s="56" t="s">
        <v>181</v>
      </c>
      <c r="C139" s="56" t="s">
        <v>181</v>
      </c>
      <c r="D139" s="56" t="s">
        <v>181</v>
      </c>
      <c r="E139" s="56" t="s">
        <v>181</v>
      </c>
      <c r="F139" s="56" t="s">
        <v>181</v>
      </c>
      <c r="G139" s="56" t="s">
        <v>181</v>
      </c>
      <c r="H139" s="56" t="s">
        <v>181</v>
      </c>
      <c r="I139" s="56" t="s">
        <v>181</v>
      </c>
      <c r="J139" s="157" t="s">
        <v>181</v>
      </c>
      <c r="K139" s="157" t="s">
        <v>181</v>
      </c>
      <c r="L139" s="68" t="s">
        <v>181</v>
      </c>
      <c r="M139" s="152" t="s">
        <v>181</v>
      </c>
      <c r="N139" s="152" t="s">
        <v>181</v>
      </c>
      <c r="O139" s="401" t="s">
        <v>181</v>
      </c>
      <c r="P139" s="69" t="s">
        <v>181</v>
      </c>
      <c r="Q139" s="152" t="s">
        <v>181</v>
      </c>
      <c r="R139" s="152" t="s">
        <v>181</v>
      </c>
      <c r="S139" s="152" t="s">
        <v>181</v>
      </c>
      <c r="T139" s="401" t="s">
        <v>181</v>
      </c>
      <c r="U139" s="69" t="s">
        <v>181</v>
      </c>
      <c r="V139" s="152" t="s">
        <v>181</v>
      </c>
      <c r="W139" s="152" t="s">
        <v>181</v>
      </c>
      <c r="X139" s="152" t="s">
        <v>181</v>
      </c>
      <c r="Y139" s="401" t="s">
        <v>181</v>
      </c>
      <c r="Z139" s="69" t="s">
        <v>181</v>
      </c>
      <c r="AA139" s="152" t="s">
        <v>181</v>
      </c>
      <c r="AB139" s="152" t="s">
        <v>181</v>
      </c>
      <c r="AC139" s="152" t="s">
        <v>181</v>
      </c>
      <c r="AD139" s="401" t="s">
        <v>181</v>
      </c>
      <c r="AE139" s="69" t="s">
        <v>181</v>
      </c>
      <c r="AF139" s="152" t="s">
        <v>181</v>
      </c>
      <c r="AG139" s="152" t="s">
        <v>181</v>
      </c>
      <c r="AH139" s="152" t="s">
        <v>181</v>
      </c>
      <c r="AI139" s="401" t="s">
        <v>181</v>
      </c>
      <c r="AJ139" s="69" t="s">
        <v>181</v>
      </c>
      <c r="AK139" s="152" t="s">
        <v>181</v>
      </c>
      <c r="AL139" s="152" t="s">
        <v>181</v>
      </c>
      <c r="AM139" s="152" t="s">
        <v>181</v>
      </c>
      <c r="AN139" s="401" t="s">
        <v>181</v>
      </c>
      <c r="AO139" s="75" t="s">
        <v>181</v>
      </c>
      <c r="AP139" s="185" t="s">
        <v>181</v>
      </c>
      <c r="AQ139" s="185" t="s">
        <v>181</v>
      </c>
      <c r="AR139" s="188" t="s">
        <v>181</v>
      </c>
      <c r="AS139" s="729"/>
      <c r="AT139" s="132"/>
      <c r="AU139" s="132"/>
      <c r="AV139" s="132"/>
      <c r="AW139" s="132"/>
      <c r="AX139" s="132"/>
      <c r="AY139" s="132"/>
      <c r="AZ139" s="132"/>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32"/>
      <c r="CW139" s="127"/>
      <c r="CX139" s="127"/>
      <c r="CY139" s="127"/>
      <c r="CZ139" s="127"/>
      <c r="DA139" s="127"/>
      <c r="DB139" s="132"/>
      <c r="DC139" s="127"/>
      <c r="DD139" s="127"/>
      <c r="DE139" s="127"/>
      <c r="DF139" s="127"/>
      <c r="DG139" s="127"/>
      <c r="DH139" s="132"/>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row>
    <row r="140" spans="1:144" s="58" customFormat="1" ht="20.25" customHeight="1" thickBot="1">
      <c r="A140" s="55"/>
      <c r="B140" s="56" t="s">
        <v>181</v>
      </c>
      <c r="C140" s="56" t="s">
        <v>181</v>
      </c>
      <c r="D140" s="56" t="s">
        <v>181</v>
      </c>
      <c r="E140" s="56" t="s">
        <v>181</v>
      </c>
      <c r="F140" s="56" t="s">
        <v>181</v>
      </c>
      <c r="G140" s="56" t="s">
        <v>181</v>
      </c>
      <c r="H140" s="56" t="s">
        <v>181</v>
      </c>
      <c r="I140" s="56" t="s">
        <v>181</v>
      </c>
      <c r="J140" s="56" t="s">
        <v>181</v>
      </c>
      <c r="K140" s="56" t="s">
        <v>181</v>
      </c>
      <c r="L140" s="68" t="s">
        <v>181</v>
      </c>
      <c r="M140" s="152" t="s">
        <v>181</v>
      </c>
      <c r="N140" s="152" t="s">
        <v>181</v>
      </c>
      <c r="O140" s="409">
        <f>SUM(O121:O138)</f>
        <v>0</v>
      </c>
      <c r="P140" s="152" t="s">
        <v>181</v>
      </c>
      <c r="Q140" s="68" t="s">
        <v>181</v>
      </c>
      <c r="R140" s="152" t="s">
        <v>181</v>
      </c>
      <c r="S140" s="152" t="s">
        <v>181</v>
      </c>
      <c r="T140" s="409">
        <f>SUM(T121:T138)</f>
        <v>0</v>
      </c>
      <c r="U140" s="152" t="s">
        <v>181</v>
      </c>
      <c r="V140" s="68" t="s">
        <v>181</v>
      </c>
      <c r="W140" s="152" t="s">
        <v>181</v>
      </c>
      <c r="X140" s="152" t="s">
        <v>181</v>
      </c>
      <c r="Y140" s="409">
        <f>SUM(Y121:Y138)</f>
        <v>0</v>
      </c>
      <c r="Z140" s="152" t="s">
        <v>181</v>
      </c>
      <c r="AA140" s="68" t="s">
        <v>181</v>
      </c>
      <c r="AB140" s="152" t="s">
        <v>181</v>
      </c>
      <c r="AC140" s="152" t="s">
        <v>181</v>
      </c>
      <c r="AD140" s="409">
        <f>SUM(AD121:AD138)</f>
        <v>0</v>
      </c>
      <c r="AE140" s="152" t="s">
        <v>181</v>
      </c>
      <c r="AF140" s="68" t="s">
        <v>181</v>
      </c>
      <c r="AG140" s="152" t="s">
        <v>181</v>
      </c>
      <c r="AH140" s="152" t="s">
        <v>181</v>
      </c>
      <c r="AI140" s="409">
        <f>SUM(AI121:AI138)</f>
        <v>0</v>
      </c>
      <c r="AJ140" s="152" t="s">
        <v>181</v>
      </c>
      <c r="AK140" s="68" t="s">
        <v>181</v>
      </c>
      <c r="AL140" s="152" t="s">
        <v>181</v>
      </c>
      <c r="AM140" s="152" t="s">
        <v>181</v>
      </c>
      <c r="AN140" s="409">
        <f>SUM(AN121:AN138)</f>
        <v>0</v>
      </c>
      <c r="AO140" s="85" t="s">
        <v>181</v>
      </c>
      <c r="AP140" s="187" t="s">
        <v>181</v>
      </c>
      <c r="AQ140" s="54">
        <f>SUM(O140:AN140)</f>
        <v>0</v>
      </c>
      <c r="AR140" s="188" t="s">
        <v>181</v>
      </c>
      <c r="AS140" s="729"/>
      <c r="AT140" s="132" t="s">
        <v>181</v>
      </c>
      <c r="AU140" s="132" t="s">
        <v>181</v>
      </c>
      <c r="AV140" s="132" t="s">
        <v>181</v>
      </c>
      <c r="AW140" s="132" t="s">
        <v>181</v>
      </c>
      <c r="AX140" s="132" t="s">
        <v>181</v>
      </c>
      <c r="AY140" s="132" t="s">
        <v>181</v>
      </c>
      <c r="AZ140" s="132" t="s">
        <v>181</v>
      </c>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32" t="s">
        <v>181</v>
      </c>
      <c r="CW140" s="127"/>
      <c r="CX140" s="127"/>
      <c r="CY140" s="127"/>
      <c r="CZ140" s="127"/>
      <c r="DA140" s="127"/>
      <c r="DB140" s="132" t="s">
        <v>181</v>
      </c>
      <c r="DC140" s="127"/>
      <c r="DD140" s="127"/>
      <c r="DE140" s="127"/>
      <c r="DF140" s="127"/>
      <c r="DG140" s="127"/>
      <c r="DH140" s="132" t="s">
        <v>181</v>
      </c>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row>
    <row r="141" spans="1:144" s="58" customFormat="1" ht="9.9499999999999993" customHeight="1" thickBot="1">
      <c r="A141" s="55"/>
      <c r="B141" s="56" t="s">
        <v>181</v>
      </c>
      <c r="C141" s="56" t="s">
        <v>181</v>
      </c>
      <c r="D141" s="56" t="s">
        <v>181</v>
      </c>
      <c r="E141" s="56" t="s">
        <v>181</v>
      </c>
      <c r="F141" s="56" t="s">
        <v>181</v>
      </c>
      <c r="G141" s="56" t="s">
        <v>181</v>
      </c>
      <c r="H141" s="56" t="s">
        <v>181</v>
      </c>
      <c r="I141" s="56" t="s">
        <v>181</v>
      </c>
      <c r="J141" s="56" t="s">
        <v>181</v>
      </c>
      <c r="K141" s="56" t="s">
        <v>181</v>
      </c>
      <c r="L141" s="68" t="s">
        <v>181</v>
      </c>
      <c r="M141" s="152" t="s">
        <v>181</v>
      </c>
      <c r="N141" s="152" t="s">
        <v>181</v>
      </c>
      <c r="O141" s="401" t="s">
        <v>181</v>
      </c>
      <c r="P141" s="152" t="s">
        <v>181</v>
      </c>
      <c r="Q141" s="68" t="s">
        <v>181</v>
      </c>
      <c r="R141" s="152" t="s">
        <v>181</v>
      </c>
      <c r="S141" s="152" t="s">
        <v>181</v>
      </c>
      <c r="T141" s="401" t="s">
        <v>181</v>
      </c>
      <c r="U141" s="152" t="s">
        <v>181</v>
      </c>
      <c r="V141" s="68" t="s">
        <v>181</v>
      </c>
      <c r="W141" s="152" t="s">
        <v>181</v>
      </c>
      <c r="X141" s="152" t="s">
        <v>181</v>
      </c>
      <c r="Y141" s="401" t="s">
        <v>181</v>
      </c>
      <c r="Z141" s="152" t="s">
        <v>181</v>
      </c>
      <c r="AA141" s="68" t="s">
        <v>181</v>
      </c>
      <c r="AB141" s="152" t="s">
        <v>181</v>
      </c>
      <c r="AC141" s="152" t="s">
        <v>181</v>
      </c>
      <c r="AD141" s="401" t="s">
        <v>181</v>
      </c>
      <c r="AE141" s="152" t="s">
        <v>181</v>
      </c>
      <c r="AF141" s="68" t="s">
        <v>181</v>
      </c>
      <c r="AG141" s="152" t="s">
        <v>181</v>
      </c>
      <c r="AH141" s="152" t="s">
        <v>181</v>
      </c>
      <c r="AI141" s="401" t="s">
        <v>181</v>
      </c>
      <c r="AJ141" s="152" t="s">
        <v>181</v>
      </c>
      <c r="AK141" s="68" t="s">
        <v>181</v>
      </c>
      <c r="AL141" s="152" t="s">
        <v>181</v>
      </c>
      <c r="AM141" s="152" t="s">
        <v>181</v>
      </c>
      <c r="AN141" s="401" t="s">
        <v>181</v>
      </c>
      <c r="AO141" s="85" t="s">
        <v>181</v>
      </c>
      <c r="AP141" s="187" t="s">
        <v>181</v>
      </c>
      <c r="AQ141" s="185" t="s">
        <v>181</v>
      </c>
      <c r="AR141" s="188" t="s">
        <v>181</v>
      </c>
      <c r="AS141" s="729"/>
      <c r="AT141" s="132" t="s">
        <v>181</v>
      </c>
      <c r="AU141" s="132" t="s">
        <v>181</v>
      </c>
      <c r="AV141" s="132" t="s">
        <v>181</v>
      </c>
      <c r="AW141" s="132" t="s">
        <v>181</v>
      </c>
      <c r="AX141" s="132" t="s">
        <v>181</v>
      </c>
      <c r="AY141" s="132" t="s">
        <v>181</v>
      </c>
      <c r="AZ141" s="132" t="s">
        <v>181</v>
      </c>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32" t="s">
        <v>181</v>
      </c>
      <c r="CW141" s="127"/>
      <c r="CX141" s="127"/>
      <c r="CY141" s="127"/>
      <c r="CZ141" s="127"/>
      <c r="DA141" s="127"/>
      <c r="DB141" s="132" t="s">
        <v>181</v>
      </c>
      <c r="DC141" s="127"/>
      <c r="DD141" s="127"/>
      <c r="DE141" s="127"/>
      <c r="DF141" s="127"/>
      <c r="DG141" s="127"/>
      <c r="DH141" s="132" t="s">
        <v>181</v>
      </c>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row>
    <row r="142" spans="1:144" s="58" customFormat="1" ht="20.25" customHeight="1" thickBot="1">
      <c r="A142" s="55"/>
      <c r="B142" s="56"/>
      <c r="C142" s="56" t="s">
        <v>181</v>
      </c>
      <c r="D142" s="56"/>
      <c r="E142" s="56"/>
      <c r="F142" s="1116" t="s">
        <v>249</v>
      </c>
      <c r="G142" s="1117"/>
      <c r="H142" s="1117"/>
      <c r="I142" s="1117"/>
      <c r="J142" s="1117"/>
      <c r="K142" s="56"/>
      <c r="L142" s="68"/>
      <c r="M142" s="152"/>
      <c r="N142" s="152"/>
      <c r="O142" s="417"/>
      <c r="P142" s="418"/>
      <c r="Q142" s="419"/>
      <c r="R142" s="418"/>
      <c r="S142" s="418"/>
      <c r="T142" s="417"/>
      <c r="U142" s="418"/>
      <c r="V142" s="419"/>
      <c r="W142" s="418"/>
      <c r="X142" s="418"/>
      <c r="Y142" s="417"/>
      <c r="Z142" s="418"/>
      <c r="AA142" s="419"/>
      <c r="AB142" s="418"/>
      <c r="AC142" s="418"/>
      <c r="AD142" s="417"/>
      <c r="AE142" s="418"/>
      <c r="AF142" s="419"/>
      <c r="AG142" s="418"/>
      <c r="AH142" s="418"/>
      <c r="AI142" s="417"/>
      <c r="AJ142" s="418"/>
      <c r="AK142" s="419"/>
      <c r="AL142" s="418"/>
      <c r="AM142" s="418"/>
      <c r="AN142" s="417">
        <v>0</v>
      </c>
      <c r="AO142" s="159"/>
      <c r="AP142" s="202"/>
      <c r="AQ142" s="107">
        <f>SUM(O142:AN142)</f>
        <v>0</v>
      </c>
      <c r="AR142" s="203"/>
      <c r="AS142" s="729"/>
      <c r="AT142" s="132" t="s">
        <v>181</v>
      </c>
      <c r="AU142" s="132" t="s">
        <v>181</v>
      </c>
      <c r="AV142" s="132" t="s">
        <v>181</v>
      </c>
      <c r="AW142" s="132" t="s">
        <v>181</v>
      </c>
      <c r="AX142" s="132" t="s">
        <v>181</v>
      </c>
      <c r="AY142" s="132" t="s">
        <v>181</v>
      </c>
      <c r="AZ142" s="132" t="s">
        <v>181</v>
      </c>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32" t="s">
        <v>181</v>
      </c>
      <c r="CW142" s="127"/>
      <c r="CX142" s="127"/>
      <c r="CY142" s="127"/>
      <c r="CZ142" s="127"/>
      <c r="DA142" s="127"/>
      <c r="DB142" s="132" t="s">
        <v>181</v>
      </c>
      <c r="DC142" s="127"/>
      <c r="DD142" s="127"/>
      <c r="DE142" s="127"/>
      <c r="DF142" s="127"/>
      <c r="DG142" s="127"/>
      <c r="DH142" s="132" t="s">
        <v>181</v>
      </c>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row>
    <row r="143" spans="1:144" s="58" customFormat="1" ht="9.9499999999999993" customHeight="1" thickBot="1">
      <c r="A143" s="61"/>
      <c r="B143" s="62" t="s">
        <v>181</v>
      </c>
      <c r="C143" s="62" t="s">
        <v>181</v>
      </c>
      <c r="D143" s="62" t="s">
        <v>181</v>
      </c>
      <c r="E143" s="62" t="s">
        <v>181</v>
      </c>
      <c r="F143" s="62" t="s">
        <v>181</v>
      </c>
      <c r="G143" s="62" t="s">
        <v>181</v>
      </c>
      <c r="H143" s="62" t="s">
        <v>181</v>
      </c>
      <c r="I143" s="62" t="s">
        <v>181</v>
      </c>
      <c r="J143" s="62" t="s">
        <v>181</v>
      </c>
      <c r="K143" s="62" t="s">
        <v>181</v>
      </c>
      <c r="L143" s="79" t="s">
        <v>181</v>
      </c>
      <c r="M143" s="80" t="s">
        <v>181</v>
      </c>
      <c r="N143" s="80" t="s">
        <v>181</v>
      </c>
      <c r="O143" s="403" t="s">
        <v>181</v>
      </c>
      <c r="P143" s="80" t="s">
        <v>181</v>
      </c>
      <c r="Q143" s="79" t="s">
        <v>181</v>
      </c>
      <c r="R143" s="80" t="s">
        <v>181</v>
      </c>
      <c r="S143" s="80" t="s">
        <v>181</v>
      </c>
      <c r="T143" s="403" t="s">
        <v>181</v>
      </c>
      <c r="U143" s="80" t="s">
        <v>181</v>
      </c>
      <c r="V143" s="79" t="s">
        <v>181</v>
      </c>
      <c r="W143" s="80" t="s">
        <v>181</v>
      </c>
      <c r="X143" s="80" t="s">
        <v>181</v>
      </c>
      <c r="Y143" s="403" t="s">
        <v>181</v>
      </c>
      <c r="Z143" s="80" t="s">
        <v>181</v>
      </c>
      <c r="AA143" s="79" t="s">
        <v>181</v>
      </c>
      <c r="AB143" s="80" t="s">
        <v>181</v>
      </c>
      <c r="AC143" s="80" t="s">
        <v>181</v>
      </c>
      <c r="AD143" s="403" t="s">
        <v>181</v>
      </c>
      <c r="AE143" s="80" t="s">
        <v>181</v>
      </c>
      <c r="AF143" s="79" t="s">
        <v>181</v>
      </c>
      <c r="AG143" s="80" t="s">
        <v>181</v>
      </c>
      <c r="AH143" s="80" t="s">
        <v>181</v>
      </c>
      <c r="AI143" s="403" t="s">
        <v>181</v>
      </c>
      <c r="AJ143" s="80" t="s">
        <v>181</v>
      </c>
      <c r="AK143" s="79" t="s">
        <v>181</v>
      </c>
      <c r="AL143" s="80" t="s">
        <v>181</v>
      </c>
      <c r="AM143" s="80" t="s">
        <v>181</v>
      </c>
      <c r="AN143" s="403" t="s">
        <v>181</v>
      </c>
      <c r="AO143" s="81" t="s">
        <v>181</v>
      </c>
      <c r="AP143" s="197" t="s">
        <v>181</v>
      </c>
      <c r="AQ143" s="186" t="s">
        <v>181</v>
      </c>
      <c r="AR143" s="189" t="s">
        <v>181</v>
      </c>
      <c r="AS143" s="732"/>
      <c r="AT143" s="172"/>
      <c r="AU143" s="172"/>
      <c r="AV143" s="172"/>
      <c r="AW143" s="172"/>
      <c r="AX143" s="172"/>
      <c r="AY143" s="132"/>
      <c r="AZ143" s="132"/>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32"/>
      <c r="CW143" s="127"/>
      <c r="CX143" s="127"/>
      <c r="CY143" s="127"/>
      <c r="CZ143" s="127"/>
      <c r="DA143" s="127"/>
      <c r="DB143" s="132"/>
      <c r="DC143" s="127"/>
      <c r="DD143" s="127"/>
      <c r="DE143" s="127"/>
      <c r="DF143" s="127"/>
      <c r="DG143" s="127"/>
      <c r="DH143" s="132"/>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row>
    <row r="144" spans="1:144" s="58" customFormat="1" ht="9.9499999999999993" customHeight="1">
      <c r="A144" s="55"/>
      <c r="B144" s="84" t="s">
        <v>181</v>
      </c>
      <c r="C144" s="84" t="s">
        <v>181</v>
      </c>
      <c r="D144" s="84" t="s">
        <v>181</v>
      </c>
      <c r="E144" s="56" t="s">
        <v>181</v>
      </c>
      <c r="F144" s="56" t="s">
        <v>181</v>
      </c>
      <c r="G144" s="56" t="s">
        <v>181</v>
      </c>
      <c r="H144" s="56" t="s">
        <v>181</v>
      </c>
      <c r="I144" s="56" t="s">
        <v>181</v>
      </c>
      <c r="J144" s="56" t="s">
        <v>181</v>
      </c>
      <c r="K144" s="56" t="s">
        <v>181</v>
      </c>
      <c r="L144" s="68" t="s">
        <v>181</v>
      </c>
      <c r="M144" s="152" t="s">
        <v>181</v>
      </c>
      <c r="N144" s="152" t="s">
        <v>181</v>
      </c>
      <c r="O144" s="401" t="s">
        <v>181</v>
      </c>
      <c r="P144" s="152" t="s">
        <v>181</v>
      </c>
      <c r="Q144" s="68" t="s">
        <v>181</v>
      </c>
      <c r="R144" s="152" t="s">
        <v>181</v>
      </c>
      <c r="S144" s="152" t="s">
        <v>181</v>
      </c>
      <c r="T144" s="401" t="s">
        <v>181</v>
      </c>
      <c r="U144" s="152" t="s">
        <v>181</v>
      </c>
      <c r="V144" s="68" t="s">
        <v>181</v>
      </c>
      <c r="W144" s="152" t="s">
        <v>181</v>
      </c>
      <c r="X144" s="152" t="s">
        <v>181</v>
      </c>
      <c r="Y144" s="401" t="s">
        <v>181</v>
      </c>
      <c r="Z144" s="152" t="s">
        <v>181</v>
      </c>
      <c r="AA144" s="68" t="s">
        <v>181</v>
      </c>
      <c r="AB144" s="152" t="s">
        <v>181</v>
      </c>
      <c r="AC144" s="152" t="s">
        <v>181</v>
      </c>
      <c r="AD144" s="401" t="s">
        <v>181</v>
      </c>
      <c r="AE144" s="152" t="s">
        <v>181</v>
      </c>
      <c r="AF144" s="68" t="s">
        <v>181</v>
      </c>
      <c r="AG144" s="152" t="s">
        <v>181</v>
      </c>
      <c r="AH144" s="152" t="s">
        <v>181</v>
      </c>
      <c r="AI144" s="401" t="s">
        <v>181</v>
      </c>
      <c r="AJ144" s="152" t="s">
        <v>181</v>
      </c>
      <c r="AK144" s="68" t="s">
        <v>181</v>
      </c>
      <c r="AL144" s="152" t="s">
        <v>181</v>
      </c>
      <c r="AM144" s="152" t="s">
        <v>181</v>
      </c>
      <c r="AN144" s="401" t="s">
        <v>181</v>
      </c>
      <c r="AO144" s="85" t="s">
        <v>181</v>
      </c>
      <c r="AP144" s="187" t="s">
        <v>181</v>
      </c>
      <c r="AQ144" s="185" t="s">
        <v>181</v>
      </c>
      <c r="AR144" s="188" t="s">
        <v>181</v>
      </c>
      <c r="AS144" s="729"/>
      <c r="AT144" s="132" t="s">
        <v>181</v>
      </c>
      <c r="AU144" s="132" t="s">
        <v>181</v>
      </c>
      <c r="AV144" s="132" t="s">
        <v>181</v>
      </c>
      <c r="AW144" s="132" t="s">
        <v>181</v>
      </c>
      <c r="AX144" s="132" t="s">
        <v>181</v>
      </c>
      <c r="AY144" s="132" t="s">
        <v>181</v>
      </c>
      <c r="AZ144" s="132" t="s">
        <v>181</v>
      </c>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32" t="s">
        <v>181</v>
      </c>
      <c r="CW144" s="127"/>
      <c r="CX144" s="127"/>
      <c r="CY144" s="127"/>
      <c r="CZ144" s="127"/>
      <c r="DA144" s="127"/>
      <c r="DB144" s="132" t="s">
        <v>181</v>
      </c>
      <c r="DC144" s="127"/>
      <c r="DD144" s="127"/>
      <c r="DE144" s="127"/>
      <c r="DF144" s="127"/>
      <c r="DG144" s="127"/>
      <c r="DH144" s="132" t="s">
        <v>181</v>
      </c>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row>
    <row r="145" spans="1:144" s="58" customFormat="1" ht="20.25" customHeight="1">
      <c r="A145" s="55"/>
      <c r="B145" s="56" t="s">
        <v>210</v>
      </c>
      <c r="C145" s="56"/>
      <c r="D145" s="56"/>
      <c r="E145" s="56" t="s">
        <v>181</v>
      </c>
      <c r="F145" s="56" t="s">
        <v>181</v>
      </c>
      <c r="G145" s="56" t="s">
        <v>181</v>
      </c>
      <c r="H145" s="56" t="s">
        <v>181</v>
      </c>
      <c r="I145" s="56" t="s">
        <v>181</v>
      </c>
      <c r="J145" s="56" t="s">
        <v>181</v>
      </c>
      <c r="K145" s="56" t="s">
        <v>181</v>
      </c>
      <c r="L145" s="68" t="s">
        <v>181</v>
      </c>
      <c r="M145" s="152" t="s">
        <v>181</v>
      </c>
      <c r="N145" s="152" t="s">
        <v>181</v>
      </c>
      <c r="O145" s="401" t="s">
        <v>181</v>
      </c>
      <c r="P145" s="152" t="s">
        <v>181</v>
      </c>
      <c r="Q145" s="68" t="s">
        <v>181</v>
      </c>
      <c r="R145" s="152" t="s">
        <v>181</v>
      </c>
      <c r="S145" s="152" t="s">
        <v>181</v>
      </c>
      <c r="T145" s="401" t="s">
        <v>181</v>
      </c>
      <c r="U145" s="152" t="s">
        <v>181</v>
      </c>
      <c r="V145" s="68" t="s">
        <v>181</v>
      </c>
      <c r="W145" s="152" t="s">
        <v>181</v>
      </c>
      <c r="X145" s="152" t="s">
        <v>181</v>
      </c>
      <c r="Y145" s="401" t="s">
        <v>181</v>
      </c>
      <c r="Z145" s="152" t="s">
        <v>181</v>
      </c>
      <c r="AA145" s="68" t="s">
        <v>181</v>
      </c>
      <c r="AB145" s="152" t="s">
        <v>181</v>
      </c>
      <c r="AC145" s="152" t="s">
        <v>181</v>
      </c>
      <c r="AD145" s="401" t="s">
        <v>181</v>
      </c>
      <c r="AE145" s="152" t="s">
        <v>181</v>
      </c>
      <c r="AF145" s="68" t="s">
        <v>181</v>
      </c>
      <c r="AG145" s="152" t="s">
        <v>181</v>
      </c>
      <c r="AH145" s="152" t="s">
        <v>181</v>
      </c>
      <c r="AI145" s="401" t="s">
        <v>181</v>
      </c>
      <c r="AJ145" s="152" t="s">
        <v>181</v>
      </c>
      <c r="AK145" s="68" t="s">
        <v>181</v>
      </c>
      <c r="AL145" s="152" t="s">
        <v>181</v>
      </c>
      <c r="AM145" s="152" t="s">
        <v>181</v>
      </c>
      <c r="AN145" s="401" t="s">
        <v>181</v>
      </c>
      <c r="AO145" s="85" t="s">
        <v>181</v>
      </c>
      <c r="AP145" s="187" t="s">
        <v>181</v>
      </c>
      <c r="AQ145" s="192" t="s">
        <v>181</v>
      </c>
      <c r="AR145" s="188" t="s">
        <v>181</v>
      </c>
      <c r="AS145" s="729"/>
      <c r="AT145" s="132" t="s">
        <v>181</v>
      </c>
      <c r="AU145" s="132" t="s">
        <v>181</v>
      </c>
      <c r="AV145" s="132" t="s">
        <v>181</v>
      </c>
      <c r="AW145" s="132" t="s">
        <v>181</v>
      </c>
      <c r="AX145" s="132" t="s">
        <v>181</v>
      </c>
      <c r="AY145" s="132" t="s">
        <v>181</v>
      </c>
      <c r="AZ145" s="132" t="s">
        <v>181</v>
      </c>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32" t="s">
        <v>181</v>
      </c>
      <c r="CW145" s="127"/>
      <c r="CX145" s="127"/>
      <c r="CY145" s="127"/>
      <c r="CZ145" s="127"/>
      <c r="DA145" s="127"/>
      <c r="DB145" s="132" t="s">
        <v>181</v>
      </c>
      <c r="DC145" s="127"/>
      <c r="DD145" s="127"/>
      <c r="DE145" s="127"/>
      <c r="DF145" s="127"/>
      <c r="DG145" s="127"/>
      <c r="DH145" s="132" t="s">
        <v>181</v>
      </c>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row>
    <row r="146" spans="1:144" s="58" customFormat="1" ht="20.25" customHeight="1">
      <c r="A146" s="55" t="s">
        <v>181</v>
      </c>
      <c r="B146" s="56">
        <v>1</v>
      </c>
      <c r="C146" s="1118" t="s">
        <v>9</v>
      </c>
      <c r="D146" s="1123"/>
      <c r="E146" s="1123"/>
      <c r="F146" s="1123"/>
      <c r="G146" s="1123"/>
      <c r="H146" s="1123"/>
      <c r="I146" s="1123"/>
      <c r="J146" s="1123"/>
      <c r="K146" s="56" t="s">
        <v>181</v>
      </c>
      <c r="L146" s="68" t="s">
        <v>181</v>
      </c>
      <c r="M146" s="152" t="s">
        <v>181</v>
      </c>
      <c r="N146" s="152" t="s">
        <v>181</v>
      </c>
      <c r="O146" s="401" t="s">
        <v>181</v>
      </c>
      <c r="P146" s="152" t="s">
        <v>181</v>
      </c>
      <c r="Q146" s="68" t="s">
        <v>181</v>
      </c>
      <c r="R146" s="152" t="s">
        <v>181</v>
      </c>
      <c r="S146" s="152" t="s">
        <v>181</v>
      </c>
      <c r="T146" s="401" t="s">
        <v>181</v>
      </c>
      <c r="U146" s="152" t="s">
        <v>181</v>
      </c>
      <c r="V146" s="68" t="s">
        <v>181</v>
      </c>
      <c r="W146" s="152" t="s">
        <v>181</v>
      </c>
      <c r="X146" s="152" t="s">
        <v>181</v>
      </c>
      <c r="Y146" s="401" t="s">
        <v>181</v>
      </c>
      <c r="Z146" s="152" t="s">
        <v>181</v>
      </c>
      <c r="AA146" s="68" t="s">
        <v>181</v>
      </c>
      <c r="AB146" s="152" t="s">
        <v>181</v>
      </c>
      <c r="AC146" s="152" t="s">
        <v>181</v>
      </c>
      <c r="AD146" s="401" t="s">
        <v>181</v>
      </c>
      <c r="AE146" s="152" t="s">
        <v>181</v>
      </c>
      <c r="AF146" s="68" t="s">
        <v>181</v>
      </c>
      <c r="AG146" s="152" t="s">
        <v>181</v>
      </c>
      <c r="AH146" s="152" t="s">
        <v>181</v>
      </c>
      <c r="AI146" s="401" t="s">
        <v>181</v>
      </c>
      <c r="AJ146" s="152" t="s">
        <v>181</v>
      </c>
      <c r="AK146" s="68" t="s">
        <v>181</v>
      </c>
      <c r="AL146" s="152" t="s">
        <v>181</v>
      </c>
      <c r="AM146" s="152" t="s">
        <v>181</v>
      </c>
      <c r="AN146" s="401" t="s">
        <v>181</v>
      </c>
      <c r="AO146" s="85" t="s">
        <v>181</v>
      </c>
      <c r="AP146" s="187" t="s">
        <v>181</v>
      </c>
      <c r="AQ146" s="185" t="s">
        <v>181</v>
      </c>
      <c r="AR146" s="188" t="s">
        <v>181</v>
      </c>
      <c r="AS146" s="729"/>
      <c r="AT146" s="132" t="s">
        <v>181</v>
      </c>
      <c r="AU146" s="132" t="s">
        <v>181</v>
      </c>
      <c r="AV146" s="132" t="s">
        <v>181</v>
      </c>
      <c r="AW146" s="132" t="s">
        <v>181</v>
      </c>
      <c r="AX146" s="132" t="s">
        <v>181</v>
      </c>
      <c r="AY146" s="132" t="s">
        <v>181</v>
      </c>
      <c r="AZ146" s="132" t="s">
        <v>181</v>
      </c>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32" t="s">
        <v>181</v>
      </c>
      <c r="CW146" s="127"/>
      <c r="CX146" s="127"/>
      <c r="CY146" s="127"/>
      <c r="CZ146" s="127"/>
      <c r="DA146" s="127"/>
      <c r="DB146" s="132" t="s">
        <v>181</v>
      </c>
      <c r="DC146" s="127"/>
      <c r="DD146" s="127"/>
      <c r="DE146" s="127"/>
      <c r="DF146" s="127"/>
      <c r="DG146" s="127"/>
      <c r="DH146" s="132" t="s">
        <v>181</v>
      </c>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row>
    <row r="147" spans="1:144" s="58" customFormat="1" ht="20.25" customHeight="1">
      <c r="A147" s="55" t="s">
        <v>181</v>
      </c>
      <c r="B147" s="56" t="s">
        <v>181</v>
      </c>
      <c r="C147" s="56" t="s">
        <v>181</v>
      </c>
      <c r="D147" s="1090" t="s">
        <v>211</v>
      </c>
      <c r="E147" s="1091"/>
      <c r="F147" s="1091"/>
      <c r="G147" s="1091"/>
      <c r="H147" s="1091"/>
      <c r="I147" s="1091"/>
      <c r="J147" s="1091"/>
      <c r="K147" s="56" t="s">
        <v>181</v>
      </c>
      <c r="L147" s="68" t="s">
        <v>181</v>
      </c>
      <c r="M147" s="152" t="s">
        <v>181</v>
      </c>
      <c r="N147" s="152" t="s">
        <v>181</v>
      </c>
      <c r="O147" s="410"/>
      <c r="P147" s="152"/>
      <c r="Q147" s="68"/>
      <c r="R147" s="152"/>
      <c r="S147" s="152"/>
      <c r="T147" s="410"/>
      <c r="U147" s="152"/>
      <c r="V147" s="68"/>
      <c r="W147" s="152"/>
      <c r="X147" s="152"/>
      <c r="Y147" s="410"/>
      <c r="Z147" s="152"/>
      <c r="AA147" s="68"/>
      <c r="AB147" s="152"/>
      <c r="AC147" s="152"/>
      <c r="AD147" s="410"/>
      <c r="AE147" s="152"/>
      <c r="AF147" s="68"/>
      <c r="AG147" s="152"/>
      <c r="AH147" s="152"/>
      <c r="AI147" s="410"/>
      <c r="AJ147" s="152"/>
      <c r="AK147" s="68"/>
      <c r="AL147" s="152"/>
      <c r="AM147" s="152"/>
      <c r="AN147" s="410"/>
      <c r="AO147" s="85" t="s">
        <v>181</v>
      </c>
      <c r="AP147" s="187" t="s">
        <v>181</v>
      </c>
      <c r="AQ147" s="52">
        <f>SUM(O147:AN147)</f>
        <v>0</v>
      </c>
      <c r="AR147" s="188" t="s">
        <v>181</v>
      </c>
      <c r="AS147" s="729"/>
      <c r="AT147" s="132" t="s">
        <v>181</v>
      </c>
      <c r="AU147" s="132" t="s">
        <v>181</v>
      </c>
      <c r="AV147" s="132" t="s">
        <v>181</v>
      </c>
      <c r="AW147" s="132" t="s">
        <v>181</v>
      </c>
      <c r="AX147" s="132" t="s">
        <v>181</v>
      </c>
      <c r="AY147" s="132" t="s">
        <v>181</v>
      </c>
      <c r="AZ147" s="132" t="s">
        <v>181</v>
      </c>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c r="CL147" s="127"/>
      <c r="CM147" s="127"/>
      <c r="CN147" s="127"/>
      <c r="CO147" s="127"/>
      <c r="CP147" s="127"/>
      <c r="CQ147" s="127"/>
      <c r="CR147" s="127"/>
      <c r="CS147" s="127"/>
      <c r="CT147" s="127"/>
      <c r="CU147" s="127"/>
      <c r="CV147" s="132" t="s">
        <v>181</v>
      </c>
      <c r="CW147" s="127"/>
      <c r="CX147" s="127"/>
      <c r="CY147" s="127"/>
      <c r="CZ147" s="127"/>
      <c r="DA147" s="127"/>
      <c r="DB147" s="132" t="s">
        <v>181</v>
      </c>
      <c r="DC147" s="127"/>
      <c r="DD147" s="127"/>
      <c r="DE147" s="127"/>
      <c r="DF147" s="127"/>
      <c r="DG147" s="127"/>
      <c r="DH147" s="132" t="s">
        <v>181</v>
      </c>
      <c r="DI147" s="127"/>
      <c r="DJ147" s="127"/>
      <c r="DK147" s="127"/>
      <c r="DL147" s="127"/>
      <c r="DM147" s="127"/>
      <c r="DN147" s="127"/>
      <c r="DO147" s="127"/>
      <c r="DP147" s="127"/>
      <c r="DQ147" s="127"/>
      <c r="DR147" s="127"/>
      <c r="DS147" s="127"/>
      <c r="DT147" s="127"/>
      <c r="DU147" s="127"/>
      <c r="DV147" s="127"/>
      <c r="DW147" s="127"/>
      <c r="DX147" s="127"/>
      <c r="DY147" s="127"/>
      <c r="DZ147" s="127"/>
      <c r="EA147" s="127"/>
      <c r="EB147" s="127"/>
      <c r="EC147" s="127"/>
      <c r="ED147" s="127"/>
      <c r="EE147" s="127"/>
      <c r="EF147" s="127"/>
      <c r="EG147" s="127"/>
      <c r="EH147" s="127"/>
      <c r="EI147" s="127"/>
      <c r="EJ147" s="127"/>
      <c r="EK147" s="127"/>
      <c r="EL147" s="127"/>
      <c r="EM147" s="127"/>
      <c r="EN147" s="127"/>
    </row>
    <row r="148" spans="1:144" s="58" customFormat="1" ht="20.25" customHeight="1">
      <c r="A148" s="55"/>
      <c r="B148" s="56"/>
      <c r="C148" s="56"/>
      <c r="D148" s="1068" t="s">
        <v>211</v>
      </c>
      <c r="E148" s="966"/>
      <c r="F148" s="966"/>
      <c r="G148" s="966"/>
      <c r="H148" s="966"/>
      <c r="I148" s="966"/>
      <c r="J148" s="966"/>
      <c r="K148" s="56"/>
      <c r="L148" s="68"/>
      <c r="M148" s="152"/>
      <c r="N148" s="152"/>
      <c r="O148" s="412"/>
      <c r="P148" s="152"/>
      <c r="Q148" s="68"/>
      <c r="R148" s="152"/>
      <c r="S148" s="152"/>
      <c r="T148" s="412"/>
      <c r="U148" s="152"/>
      <c r="V148" s="68"/>
      <c r="W148" s="152"/>
      <c r="X148" s="152"/>
      <c r="Y148" s="412"/>
      <c r="Z148" s="152"/>
      <c r="AA148" s="68"/>
      <c r="AB148" s="152"/>
      <c r="AC148" s="152"/>
      <c r="AD148" s="412"/>
      <c r="AE148" s="152"/>
      <c r="AF148" s="68"/>
      <c r="AG148" s="152"/>
      <c r="AH148" s="152"/>
      <c r="AI148" s="412"/>
      <c r="AJ148" s="152"/>
      <c r="AK148" s="68"/>
      <c r="AL148" s="152"/>
      <c r="AM148" s="152"/>
      <c r="AN148" s="412"/>
      <c r="AO148" s="85"/>
      <c r="AP148" s="187"/>
      <c r="AQ148" s="52">
        <f t="shared" ref="AQ148:AQ158" si="89">SUM(O148:AN148)</f>
        <v>0</v>
      </c>
      <c r="AR148" s="188"/>
      <c r="AS148" s="729"/>
      <c r="AT148" s="132" t="s">
        <v>181</v>
      </c>
      <c r="AU148" s="132" t="s">
        <v>181</v>
      </c>
      <c r="AV148" s="132" t="s">
        <v>181</v>
      </c>
      <c r="AW148" s="132" t="s">
        <v>181</v>
      </c>
      <c r="AX148" s="132" t="s">
        <v>181</v>
      </c>
      <c r="AY148" s="132" t="s">
        <v>181</v>
      </c>
      <c r="AZ148" s="132" t="s">
        <v>181</v>
      </c>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c r="CL148" s="127"/>
      <c r="CM148" s="127"/>
      <c r="CN148" s="127"/>
      <c r="CO148" s="127"/>
      <c r="CP148" s="127"/>
      <c r="CQ148" s="127"/>
      <c r="CR148" s="127"/>
      <c r="CS148" s="127"/>
      <c r="CT148" s="127"/>
      <c r="CU148" s="127"/>
      <c r="CV148" s="132" t="s">
        <v>181</v>
      </c>
      <c r="CW148" s="127"/>
      <c r="CX148" s="127"/>
      <c r="CY148" s="127"/>
      <c r="CZ148" s="127"/>
      <c r="DA148" s="127"/>
      <c r="DB148" s="132" t="s">
        <v>181</v>
      </c>
      <c r="DC148" s="127"/>
      <c r="DD148" s="127"/>
      <c r="DE148" s="127"/>
      <c r="DF148" s="127"/>
      <c r="DG148" s="127"/>
      <c r="DH148" s="132" t="s">
        <v>181</v>
      </c>
      <c r="DI148" s="127"/>
      <c r="DJ148" s="127"/>
      <c r="DK148" s="127"/>
      <c r="DL148" s="127"/>
      <c r="DM148" s="127"/>
      <c r="DN148" s="127"/>
      <c r="DO148" s="127"/>
      <c r="DP148" s="127"/>
      <c r="DQ148" s="127"/>
      <c r="DR148" s="127"/>
      <c r="DS148" s="127"/>
      <c r="DT148" s="127"/>
      <c r="DU148" s="127"/>
      <c r="DV148" s="127"/>
      <c r="DW148" s="127"/>
      <c r="DX148" s="127"/>
      <c r="DY148" s="127"/>
      <c r="DZ148" s="127"/>
      <c r="EA148" s="127"/>
      <c r="EB148" s="127"/>
      <c r="EC148" s="127"/>
      <c r="ED148" s="127"/>
      <c r="EE148" s="127"/>
      <c r="EF148" s="127"/>
      <c r="EG148" s="127"/>
      <c r="EH148" s="127"/>
      <c r="EI148" s="127"/>
      <c r="EJ148" s="127"/>
      <c r="EK148" s="127"/>
      <c r="EL148" s="127"/>
      <c r="EM148" s="127"/>
      <c r="EN148" s="127"/>
    </row>
    <row r="149" spans="1:144" s="58" customFormat="1" ht="20.25" customHeight="1">
      <c r="A149" s="55"/>
      <c r="B149" s="56"/>
      <c r="C149" s="56"/>
      <c r="D149" s="1068" t="s">
        <v>211</v>
      </c>
      <c r="E149" s="966"/>
      <c r="F149" s="966"/>
      <c r="G149" s="966"/>
      <c r="H149" s="966"/>
      <c r="I149" s="966"/>
      <c r="J149" s="966"/>
      <c r="K149" s="56"/>
      <c r="L149" s="68"/>
      <c r="M149" s="152"/>
      <c r="N149" s="152"/>
      <c r="O149" s="412"/>
      <c r="P149" s="152"/>
      <c r="Q149" s="68"/>
      <c r="R149" s="152"/>
      <c r="S149" s="152"/>
      <c r="T149" s="412"/>
      <c r="U149" s="152"/>
      <c r="V149" s="68"/>
      <c r="W149" s="152"/>
      <c r="X149" s="152"/>
      <c r="Y149" s="412"/>
      <c r="Z149" s="152"/>
      <c r="AA149" s="68"/>
      <c r="AB149" s="152"/>
      <c r="AC149" s="152"/>
      <c r="AD149" s="412"/>
      <c r="AE149" s="152"/>
      <c r="AF149" s="68"/>
      <c r="AG149" s="152"/>
      <c r="AH149" s="152"/>
      <c r="AI149" s="412"/>
      <c r="AJ149" s="152"/>
      <c r="AK149" s="68"/>
      <c r="AL149" s="152"/>
      <c r="AM149" s="152"/>
      <c r="AN149" s="412"/>
      <c r="AO149" s="85"/>
      <c r="AP149" s="187"/>
      <c r="AQ149" s="52">
        <f t="shared" si="89"/>
        <v>0</v>
      </c>
      <c r="AR149" s="188"/>
      <c r="AS149" s="729"/>
      <c r="AT149" s="132"/>
      <c r="AU149" s="132"/>
      <c r="AV149" s="132"/>
      <c r="AW149" s="132"/>
      <c r="AX149" s="132"/>
      <c r="AY149" s="132"/>
      <c r="AZ149" s="132"/>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c r="CL149" s="127"/>
      <c r="CM149" s="127"/>
      <c r="CN149" s="127"/>
      <c r="CO149" s="127"/>
      <c r="CP149" s="127"/>
      <c r="CQ149" s="127"/>
      <c r="CR149" s="127"/>
      <c r="CS149" s="127"/>
      <c r="CT149" s="127"/>
      <c r="CU149" s="127"/>
      <c r="CV149" s="132"/>
      <c r="CW149" s="127"/>
      <c r="CX149" s="127"/>
      <c r="CY149" s="127"/>
      <c r="CZ149" s="127"/>
      <c r="DA149" s="127"/>
      <c r="DB149" s="132"/>
      <c r="DC149" s="127"/>
      <c r="DD149" s="127"/>
      <c r="DE149" s="127"/>
      <c r="DF149" s="127"/>
      <c r="DG149" s="127"/>
      <c r="DH149" s="132"/>
      <c r="DI149" s="127"/>
      <c r="DJ149" s="127"/>
      <c r="DK149" s="127"/>
      <c r="DL149" s="127"/>
      <c r="DM149" s="127"/>
      <c r="DN149" s="127"/>
      <c r="DO149" s="127"/>
      <c r="DP149" s="127"/>
      <c r="DQ149" s="127"/>
      <c r="DR149" s="127"/>
      <c r="DS149" s="127"/>
      <c r="DT149" s="127"/>
      <c r="DU149" s="127"/>
      <c r="DV149" s="127"/>
      <c r="DW149" s="127"/>
      <c r="DX149" s="127"/>
      <c r="DY149" s="127"/>
      <c r="DZ149" s="127"/>
      <c r="EA149" s="127"/>
      <c r="EB149" s="127"/>
      <c r="EC149" s="127"/>
      <c r="ED149" s="127"/>
      <c r="EE149" s="127"/>
      <c r="EF149" s="127"/>
      <c r="EG149" s="127"/>
      <c r="EH149" s="127"/>
      <c r="EI149" s="127"/>
      <c r="EJ149" s="127"/>
      <c r="EK149" s="127"/>
      <c r="EL149" s="127"/>
      <c r="EM149" s="127"/>
      <c r="EN149" s="127"/>
    </row>
    <row r="150" spans="1:144" s="58" customFormat="1" ht="20.25" customHeight="1">
      <c r="A150" s="55"/>
      <c r="B150" s="56"/>
      <c r="C150" s="56"/>
      <c r="D150" s="1068" t="s">
        <v>211</v>
      </c>
      <c r="E150" s="966"/>
      <c r="F150" s="966"/>
      <c r="G150" s="966"/>
      <c r="H150" s="966"/>
      <c r="I150" s="966"/>
      <c r="J150" s="966"/>
      <c r="K150" s="56"/>
      <c r="L150" s="68"/>
      <c r="M150" s="152"/>
      <c r="N150" s="152"/>
      <c r="O150" s="412"/>
      <c r="P150" s="152"/>
      <c r="Q150" s="68"/>
      <c r="R150" s="152"/>
      <c r="S150" s="152"/>
      <c r="T150" s="412"/>
      <c r="U150" s="152"/>
      <c r="V150" s="68"/>
      <c r="W150" s="152"/>
      <c r="X150" s="152"/>
      <c r="Y150" s="412"/>
      <c r="Z150" s="152"/>
      <c r="AA150" s="68"/>
      <c r="AB150" s="152"/>
      <c r="AC150" s="152"/>
      <c r="AD150" s="412"/>
      <c r="AE150" s="152"/>
      <c r="AF150" s="68"/>
      <c r="AG150" s="152"/>
      <c r="AH150" s="152"/>
      <c r="AI150" s="412"/>
      <c r="AJ150" s="152"/>
      <c r="AK150" s="68"/>
      <c r="AL150" s="152"/>
      <c r="AM150" s="152"/>
      <c r="AN150" s="412"/>
      <c r="AO150" s="85"/>
      <c r="AP150" s="187"/>
      <c r="AQ150" s="52">
        <f t="shared" si="89"/>
        <v>0</v>
      </c>
      <c r="AR150" s="188"/>
      <c r="AS150" s="729"/>
      <c r="AT150" s="132"/>
      <c r="AU150" s="132"/>
      <c r="AV150" s="132"/>
      <c r="AW150" s="132"/>
      <c r="AX150" s="132"/>
      <c r="AY150" s="132"/>
      <c r="AZ150" s="132"/>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c r="CL150" s="127"/>
      <c r="CM150" s="127"/>
      <c r="CN150" s="127"/>
      <c r="CO150" s="127"/>
      <c r="CP150" s="127"/>
      <c r="CQ150" s="127"/>
      <c r="CR150" s="127"/>
      <c r="CS150" s="127"/>
      <c r="CT150" s="127"/>
      <c r="CU150" s="127"/>
      <c r="CV150" s="132"/>
      <c r="CW150" s="127"/>
      <c r="CX150" s="127"/>
      <c r="CY150" s="127"/>
      <c r="CZ150" s="127"/>
      <c r="DA150" s="127"/>
      <c r="DB150" s="132"/>
      <c r="DC150" s="127"/>
      <c r="DD150" s="127"/>
      <c r="DE150" s="127"/>
      <c r="DF150" s="127"/>
      <c r="DG150" s="127"/>
      <c r="DH150" s="132"/>
      <c r="DI150" s="127"/>
      <c r="DJ150" s="127"/>
      <c r="DK150" s="127"/>
      <c r="DL150" s="127"/>
      <c r="DM150" s="127"/>
      <c r="DN150" s="127"/>
      <c r="DO150" s="127"/>
      <c r="DP150" s="127"/>
      <c r="DQ150" s="127"/>
      <c r="DR150" s="127"/>
      <c r="DS150" s="127"/>
      <c r="DT150" s="127"/>
      <c r="DU150" s="127"/>
      <c r="DV150" s="127"/>
      <c r="DW150" s="127"/>
      <c r="DX150" s="127"/>
      <c r="DY150" s="127"/>
      <c r="DZ150" s="127"/>
      <c r="EA150" s="127"/>
      <c r="EB150" s="127"/>
      <c r="EC150" s="127"/>
      <c r="ED150" s="127"/>
      <c r="EE150" s="127"/>
      <c r="EF150" s="127"/>
      <c r="EG150" s="127"/>
      <c r="EH150" s="127"/>
      <c r="EI150" s="127"/>
      <c r="EJ150" s="127"/>
      <c r="EK150" s="127"/>
      <c r="EL150" s="127"/>
      <c r="EM150" s="127"/>
      <c r="EN150" s="127"/>
    </row>
    <row r="151" spans="1:144" s="58" customFormat="1" ht="20.25" customHeight="1">
      <c r="A151" s="55"/>
      <c r="B151" s="56"/>
      <c r="C151" s="56"/>
      <c r="D151" s="1068" t="s">
        <v>211</v>
      </c>
      <c r="E151" s="966"/>
      <c r="F151" s="966"/>
      <c r="G151" s="966"/>
      <c r="H151" s="966"/>
      <c r="I151" s="966"/>
      <c r="J151" s="966"/>
      <c r="K151" s="56"/>
      <c r="L151" s="68"/>
      <c r="M151" s="152"/>
      <c r="N151" s="152"/>
      <c r="O151" s="412"/>
      <c r="P151" s="152"/>
      <c r="Q151" s="68"/>
      <c r="R151" s="152"/>
      <c r="S151" s="152"/>
      <c r="T151" s="412"/>
      <c r="U151" s="152"/>
      <c r="V151" s="68"/>
      <c r="W151" s="152"/>
      <c r="X151" s="152"/>
      <c r="Y151" s="412"/>
      <c r="Z151" s="152"/>
      <c r="AA151" s="68"/>
      <c r="AB151" s="152"/>
      <c r="AC151" s="152"/>
      <c r="AD151" s="412"/>
      <c r="AE151" s="152"/>
      <c r="AF151" s="68"/>
      <c r="AG151" s="152"/>
      <c r="AH151" s="152"/>
      <c r="AI151" s="412"/>
      <c r="AJ151" s="152"/>
      <c r="AK151" s="68"/>
      <c r="AL151" s="152"/>
      <c r="AM151" s="152"/>
      <c r="AN151" s="412"/>
      <c r="AO151" s="85"/>
      <c r="AP151" s="187"/>
      <c r="AQ151" s="52">
        <f t="shared" si="89"/>
        <v>0</v>
      </c>
      <c r="AR151" s="188"/>
      <c r="AS151" s="729"/>
      <c r="AT151" s="132"/>
      <c r="AU151" s="132"/>
      <c r="AV151" s="132"/>
      <c r="AW151" s="132"/>
      <c r="AX151" s="132"/>
      <c r="AY151" s="132"/>
      <c r="AZ151" s="132"/>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c r="CL151" s="127"/>
      <c r="CM151" s="127"/>
      <c r="CN151" s="127"/>
      <c r="CO151" s="127"/>
      <c r="CP151" s="127"/>
      <c r="CQ151" s="127"/>
      <c r="CR151" s="127"/>
      <c r="CS151" s="127"/>
      <c r="CT151" s="127"/>
      <c r="CU151" s="127"/>
      <c r="CV151" s="132"/>
      <c r="CW151" s="127"/>
      <c r="CX151" s="127"/>
      <c r="CY151" s="127"/>
      <c r="CZ151" s="127"/>
      <c r="DA151" s="127"/>
      <c r="DB151" s="132"/>
      <c r="DC151" s="127"/>
      <c r="DD151" s="127"/>
      <c r="DE151" s="127"/>
      <c r="DF151" s="127"/>
      <c r="DG151" s="127"/>
      <c r="DH151" s="132"/>
      <c r="DI151" s="127"/>
      <c r="DJ151" s="127"/>
      <c r="DK151" s="127"/>
      <c r="DL151" s="127"/>
      <c r="DM151" s="127"/>
      <c r="DN151" s="127"/>
      <c r="DO151" s="127"/>
      <c r="DP151" s="127"/>
      <c r="DQ151" s="127"/>
      <c r="DR151" s="127"/>
      <c r="DS151" s="127"/>
      <c r="DT151" s="127"/>
      <c r="DU151" s="127"/>
      <c r="DV151" s="127"/>
      <c r="DW151" s="127"/>
      <c r="DX151" s="127"/>
      <c r="DY151" s="127"/>
      <c r="DZ151" s="127"/>
      <c r="EA151" s="127"/>
      <c r="EB151" s="127"/>
      <c r="EC151" s="127"/>
      <c r="ED151" s="127"/>
      <c r="EE151" s="127"/>
      <c r="EF151" s="127"/>
      <c r="EG151" s="127"/>
      <c r="EH151" s="127"/>
      <c r="EI151" s="127"/>
      <c r="EJ151" s="127"/>
      <c r="EK151" s="127"/>
      <c r="EL151" s="127"/>
      <c r="EM151" s="127"/>
      <c r="EN151" s="127"/>
    </row>
    <row r="152" spans="1:144" s="58" customFormat="1" ht="20.25" customHeight="1">
      <c r="A152" s="55"/>
      <c r="B152" s="56"/>
      <c r="C152" s="56"/>
      <c r="D152" s="1068" t="s">
        <v>211</v>
      </c>
      <c r="E152" s="966"/>
      <c r="F152" s="966"/>
      <c r="G152" s="966"/>
      <c r="H152" s="966"/>
      <c r="I152" s="966"/>
      <c r="J152" s="966"/>
      <c r="K152" s="56"/>
      <c r="L152" s="68"/>
      <c r="M152" s="152"/>
      <c r="N152" s="152"/>
      <c r="O152" s="412"/>
      <c r="P152" s="152"/>
      <c r="Q152" s="68"/>
      <c r="R152" s="152"/>
      <c r="S152" s="152"/>
      <c r="T152" s="412"/>
      <c r="U152" s="152"/>
      <c r="V152" s="68"/>
      <c r="W152" s="152"/>
      <c r="X152" s="152"/>
      <c r="Y152" s="412"/>
      <c r="Z152" s="152"/>
      <c r="AA152" s="68"/>
      <c r="AB152" s="152"/>
      <c r="AC152" s="152"/>
      <c r="AD152" s="412"/>
      <c r="AE152" s="152"/>
      <c r="AF152" s="68"/>
      <c r="AG152" s="152"/>
      <c r="AH152" s="152"/>
      <c r="AI152" s="412"/>
      <c r="AJ152" s="152"/>
      <c r="AK152" s="68"/>
      <c r="AL152" s="152"/>
      <c r="AM152" s="152"/>
      <c r="AN152" s="412"/>
      <c r="AO152" s="85"/>
      <c r="AP152" s="187"/>
      <c r="AQ152" s="52">
        <f t="shared" si="89"/>
        <v>0</v>
      </c>
      <c r="AR152" s="188"/>
      <c r="AS152" s="729"/>
      <c r="AT152" s="132"/>
      <c r="AU152" s="132"/>
      <c r="AV152" s="132"/>
      <c r="AW152" s="132"/>
      <c r="AX152" s="132"/>
      <c r="AY152" s="132"/>
      <c r="AZ152" s="132"/>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c r="CL152" s="127"/>
      <c r="CM152" s="127"/>
      <c r="CN152" s="127"/>
      <c r="CO152" s="127"/>
      <c r="CP152" s="127"/>
      <c r="CQ152" s="127"/>
      <c r="CR152" s="127"/>
      <c r="CS152" s="127"/>
      <c r="CT152" s="127"/>
      <c r="CU152" s="127"/>
      <c r="CV152" s="132"/>
      <c r="CW152" s="127"/>
      <c r="CX152" s="127"/>
      <c r="CY152" s="127"/>
      <c r="CZ152" s="127"/>
      <c r="DA152" s="127"/>
      <c r="DB152" s="132"/>
      <c r="DC152" s="127"/>
      <c r="DD152" s="127"/>
      <c r="DE152" s="127"/>
      <c r="DF152" s="127"/>
      <c r="DG152" s="127"/>
      <c r="DH152" s="132"/>
      <c r="DI152" s="127"/>
      <c r="DJ152" s="127"/>
      <c r="DK152" s="127"/>
      <c r="DL152" s="127"/>
      <c r="DM152" s="127"/>
      <c r="DN152" s="127"/>
      <c r="DO152" s="127"/>
      <c r="DP152" s="127"/>
      <c r="DQ152" s="127"/>
      <c r="DR152" s="127"/>
      <c r="DS152" s="127"/>
      <c r="DT152" s="127"/>
      <c r="DU152" s="127"/>
      <c r="DV152" s="127"/>
      <c r="DW152" s="127"/>
      <c r="DX152" s="127"/>
      <c r="DY152" s="127"/>
      <c r="DZ152" s="127"/>
      <c r="EA152" s="127"/>
      <c r="EB152" s="127"/>
      <c r="EC152" s="127"/>
      <c r="ED152" s="127"/>
      <c r="EE152" s="127"/>
      <c r="EF152" s="127"/>
      <c r="EG152" s="127"/>
      <c r="EH152" s="127"/>
      <c r="EI152" s="127"/>
      <c r="EJ152" s="127"/>
      <c r="EK152" s="127"/>
      <c r="EL152" s="127"/>
      <c r="EM152" s="127"/>
      <c r="EN152" s="127"/>
    </row>
    <row r="153" spans="1:144" s="58" customFormat="1" ht="20.25" customHeight="1">
      <c r="A153" s="55"/>
      <c r="B153" s="56"/>
      <c r="C153" s="56"/>
      <c r="D153" s="1068" t="s">
        <v>211</v>
      </c>
      <c r="E153" s="966"/>
      <c r="F153" s="966"/>
      <c r="G153" s="966"/>
      <c r="H153" s="966"/>
      <c r="I153" s="966"/>
      <c r="J153" s="966"/>
      <c r="K153" s="56"/>
      <c r="L153" s="68"/>
      <c r="M153" s="152"/>
      <c r="N153" s="152"/>
      <c r="O153" s="412"/>
      <c r="P153" s="152"/>
      <c r="Q153" s="68"/>
      <c r="R153" s="152"/>
      <c r="S153" s="152"/>
      <c r="T153" s="412"/>
      <c r="U153" s="152"/>
      <c r="V153" s="68"/>
      <c r="W153" s="152"/>
      <c r="X153" s="152"/>
      <c r="Y153" s="412"/>
      <c r="Z153" s="152"/>
      <c r="AA153" s="68"/>
      <c r="AB153" s="152"/>
      <c r="AC153" s="152"/>
      <c r="AD153" s="412"/>
      <c r="AE153" s="152"/>
      <c r="AF153" s="68"/>
      <c r="AG153" s="152"/>
      <c r="AH153" s="152"/>
      <c r="AI153" s="412"/>
      <c r="AJ153" s="152"/>
      <c r="AK153" s="68"/>
      <c r="AL153" s="152"/>
      <c r="AM153" s="152"/>
      <c r="AN153" s="412"/>
      <c r="AO153" s="85"/>
      <c r="AP153" s="187"/>
      <c r="AQ153" s="52">
        <f t="shared" si="89"/>
        <v>0</v>
      </c>
      <c r="AR153" s="188"/>
      <c r="AS153" s="729"/>
      <c r="AT153" s="132"/>
      <c r="AU153" s="132"/>
      <c r="AV153" s="132"/>
      <c r="AW153" s="132"/>
      <c r="AX153" s="132"/>
      <c r="AY153" s="132"/>
      <c r="AZ153" s="132"/>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32"/>
      <c r="CW153" s="127"/>
      <c r="CX153" s="127"/>
      <c r="CY153" s="127"/>
      <c r="CZ153" s="127"/>
      <c r="DA153" s="127"/>
      <c r="DB153" s="132"/>
      <c r="DC153" s="127"/>
      <c r="DD153" s="127"/>
      <c r="DE153" s="127"/>
      <c r="DF153" s="127"/>
      <c r="DG153" s="127"/>
      <c r="DH153" s="132"/>
      <c r="DI153" s="127"/>
      <c r="DJ153" s="127"/>
      <c r="DK153" s="127"/>
      <c r="DL153" s="127"/>
      <c r="DM153" s="127"/>
      <c r="DN153" s="127"/>
      <c r="DO153" s="127"/>
      <c r="DP153" s="127"/>
      <c r="DQ153" s="127"/>
      <c r="DR153" s="127"/>
      <c r="DS153" s="127"/>
      <c r="DT153" s="127"/>
      <c r="DU153" s="127"/>
      <c r="DV153" s="127"/>
      <c r="DW153" s="127"/>
      <c r="DX153" s="127"/>
      <c r="DY153" s="127"/>
      <c r="DZ153" s="127"/>
      <c r="EA153" s="127"/>
      <c r="EB153" s="127"/>
      <c r="EC153" s="127"/>
      <c r="ED153" s="127"/>
      <c r="EE153" s="127"/>
      <c r="EF153" s="127"/>
      <c r="EG153" s="127"/>
      <c r="EH153" s="127"/>
      <c r="EI153" s="127"/>
      <c r="EJ153" s="127"/>
      <c r="EK153" s="127"/>
      <c r="EL153" s="127"/>
      <c r="EM153" s="127"/>
      <c r="EN153" s="127"/>
    </row>
    <row r="154" spans="1:144" s="58" customFormat="1" ht="20.25" customHeight="1">
      <c r="A154" s="55"/>
      <c r="B154" s="56"/>
      <c r="C154" s="56"/>
      <c r="D154" s="1068" t="s">
        <v>211</v>
      </c>
      <c r="E154" s="966"/>
      <c r="F154" s="966"/>
      <c r="G154" s="966"/>
      <c r="H154" s="966"/>
      <c r="I154" s="966"/>
      <c r="J154" s="966"/>
      <c r="K154" s="56"/>
      <c r="L154" s="68"/>
      <c r="M154" s="152"/>
      <c r="N154" s="152"/>
      <c r="O154" s="412"/>
      <c r="P154" s="152"/>
      <c r="Q154" s="68"/>
      <c r="R154" s="152"/>
      <c r="S154" s="152"/>
      <c r="T154" s="412"/>
      <c r="U154" s="152"/>
      <c r="V154" s="68"/>
      <c r="W154" s="152"/>
      <c r="X154" s="152"/>
      <c r="Y154" s="412"/>
      <c r="Z154" s="152"/>
      <c r="AA154" s="68"/>
      <c r="AB154" s="152"/>
      <c r="AC154" s="152"/>
      <c r="AD154" s="412"/>
      <c r="AE154" s="152"/>
      <c r="AF154" s="68"/>
      <c r="AG154" s="152"/>
      <c r="AH154" s="152"/>
      <c r="AI154" s="412"/>
      <c r="AJ154" s="152"/>
      <c r="AK154" s="68"/>
      <c r="AL154" s="152"/>
      <c r="AM154" s="152"/>
      <c r="AN154" s="412"/>
      <c r="AO154" s="85"/>
      <c r="AP154" s="187"/>
      <c r="AQ154" s="52">
        <f t="shared" si="89"/>
        <v>0</v>
      </c>
      <c r="AR154" s="188"/>
      <c r="AS154" s="729"/>
      <c r="AT154" s="132"/>
      <c r="AU154" s="132"/>
      <c r="AV154" s="132"/>
      <c r="AW154" s="132"/>
      <c r="AX154" s="132"/>
      <c r="AY154" s="132"/>
      <c r="AZ154" s="132"/>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c r="CL154" s="127"/>
      <c r="CM154" s="127"/>
      <c r="CN154" s="127"/>
      <c r="CO154" s="127"/>
      <c r="CP154" s="127"/>
      <c r="CQ154" s="127"/>
      <c r="CR154" s="127"/>
      <c r="CS154" s="127"/>
      <c r="CT154" s="127"/>
      <c r="CU154" s="127"/>
      <c r="CV154" s="132"/>
      <c r="CW154" s="127"/>
      <c r="CX154" s="127"/>
      <c r="CY154" s="127"/>
      <c r="CZ154" s="127"/>
      <c r="DA154" s="127"/>
      <c r="DB154" s="132"/>
      <c r="DC154" s="127"/>
      <c r="DD154" s="127"/>
      <c r="DE154" s="127"/>
      <c r="DF154" s="127"/>
      <c r="DG154" s="127"/>
      <c r="DH154" s="132"/>
      <c r="DI154" s="127"/>
      <c r="DJ154" s="127"/>
      <c r="DK154" s="127"/>
      <c r="DL154" s="127"/>
      <c r="DM154" s="127"/>
      <c r="DN154" s="127"/>
      <c r="DO154" s="127"/>
      <c r="DP154" s="127"/>
      <c r="DQ154" s="127"/>
      <c r="DR154" s="127"/>
      <c r="DS154" s="127"/>
      <c r="DT154" s="127"/>
      <c r="DU154" s="127"/>
      <c r="DV154" s="127"/>
      <c r="DW154" s="127"/>
      <c r="DX154" s="127"/>
      <c r="DY154" s="127"/>
      <c r="DZ154" s="127"/>
      <c r="EA154" s="127"/>
      <c r="EB154" s="127"/>
      <c r="EC154" s="127"/>
      <c r="ED154" s="127"/>
      <c r="EE154" s="127"/>
      <c r="EF154" s="127"/>
      <c r="EG154" s="127"/>
      <c r="EH154" s="127"/>
      <c r="EI154" s="127"/>
      <c r="EJ154" s="127"/>
      <c r="EK154" s="127"/>
      <c r="EL154" s="127"/>
      <c r="EM154" s="127"/>
      <c r="EN154" s="127"/>
    </row>
    <row r="155" spans="1:144" s="58" customFormat="1" ht="20.25" customHeight="1">
      <c r="A155" s="55"/>
      <c r="B155" s="56"/>
      <c r="C155" s="56"/>
      <c r="D155" s="1068" t="s">
        <v>211</v>
      </c>
      <c r="E155" s="966"/>
      <c r="F155" s="966"/>
      <c r="G155" s="966"/>
      <c r="H155" s="966"/>
      <c r="I155" s="966"/>
      <c r="J155" s="966"/>
      <c r="K155" s="56"/>
      <c r="L155" s="68"/>
      <c r="M155" s="152"/>
      <c r="N155" s="152"/>
      <c r="O155" s="412"/>
      <c r="P155" s="152"/>
      <c r="Q155" s="68"/>
      <c r="R155" s="152"/>
      <c r="S155" s="152"/>
      <c r="T155" s="412"/>
      <c r="U155" s="152"/>
      <c r="V155" s="68"/>
      <c r="W155" s="152"/>
      <c r="X155" s="152"/>
      <c r="Y155" s="412"/>
      <c r="Z155" s="152"/>
      <c r="AA155" s="68"/>
      <c r="AB155" s="152"/>
      <c r="AC155" s="152"/>
      <c r="AD155" s="412"/>
      <c r="AE155" s="152"/>
      <c r="AF155" s="68"/>
      <c r="AG155" s="152"/>
      <c r="AH155" s="152"/>
      <c r="AI155" s="412"/>
      <c r="AJ155" s="152"/>
      <c r="AK155" s="68"/>
      <c r="AL155" s="152"/>
      <c r="AM155" s="152"/>
      <c r="AN155" s="412"/>
      <c r="AO155" s="85"/>
      <c r="AP155" s="187"/>
      <c r="AQ155" s="52">
        <f t="shared" si="89"/>
        <v>0</v>
      </c>
      <c r="AR155" s="188"/>
      <c r="AS155" s="729"/>
      <c r="AT155" s="132"/>
      <c r="AU155" s="132"/>
      <c r="AV155" s="132"/>
      <c r="AW155" s="132"/>
      <c r="AX155" s="132"/>
      <c r="AY155" s="132"/>
      <c r="AZ155" s="132"/>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32"/>
      <c r="CW155" s="127"/>
      <c r="CX155" s="127"/>
      <c r="CY155" s="127"/>
      <c r="CZ155" s="127"/>
      <c r="DA155" s="127"/>
      <c r="DB155" s="132"/>
      <c r="DC155" s="127"/>
      <c r="DD155" s="127"/>
      <c r="DE155" s="127"/>
      <c r="DF155" s="127"/>
      <c r="DG155" s="127"/>
      <c r="DH155" s="132"/>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row>
    <row r="156" spans="1:144" s="58" customFormat="1" ht="20.25" customHeight="1">
      <c r="A156" s="55" t="s">
        <v>181</v>
      </c>
      <c r="B156" s="56" t="s">
        <v>181</v>
      </c>
      <c r="C156" s="56" t="s">
        <v>181</v>
      </c>
      <c r="D156" s="1068" t="s">
        <v>211</v>
      </c>
      <c r="E156" s="966"/>
      <c r="F156" s="966"/>
      <c r="G156" s="966"/>
      <c r="H156" s="966"/>
      <c r="I156" s="966"/>
      <c r="J156" s="966"/>
      <c r="K156" s="56" t="s">
        <v>181</v>
      </c>
      <c r="L156" s="68" t="s">
        <v>181</v>
      </c>
      <c r="M156" s="152" t="s">
        <v>181</v>
      </c>
      <c r="N156" s="152" t="s">
        <v>181</v>
      </c>
      <c r="O156" s="412"/>
      <c r="P156" s="152"/>
      <c r="Q156" s="68"/>
      <c r="R156" s="152"/>
      <c r="S156" s="152"/>
      <c r="T156" s="412"/>
      <c r="U156" s="152"/>
      <c r="V156" s="68"/>
      <c r="W156" s="152"/>
      <c r="X156" s="152"/>
      <c r="Y156" s="412"/>
      <c r="Z156" s="152"/>
      <c r="AA156" s="68"/>
      <c r="AB156" s="152"/>
      <c r="AC156" s="152"/>
      <c r="AD156" s="412"/>
      <c r="AE156" s="152"/>
      <c r="AF156" s="68"/>
      <c r="AG156" s="152"/>
      <c r="AH156" s="152"/>
      <c r="AI156" s="412"/>
      <c r="AJ156" s="152"/>
      <c r="AK156" s="68"/>
      <c r="AL156" s="152"/>
      <c r="AM156" s="152"/>
      <c r="AN156" s="412"/>
      <c r="AO156" s="85" t="s">
        <v>181</v>
      </c>
      <c r="AP156" s="187" t="s">
        <v>181</v>
      </c>
      <c r="AQ156" s="52">
        <f t="shared" si="89"/>
        <v>0</v>
      </c>
      <c r="AR156" s="188" t="s">
        <v>181</v>
      </c>
      <c r="AS156" s="729"/>
      <c r="AT156" s="132"/>
      <c r="AU156" s="132"/>
      <c r="AV156" s="132"/>
      <c r="AW156" s="132"/>
      <c r="AX156" s="132"/>
      <c r="AY156" s="132"/>
      <c r="AZ156" s="132"/>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32"/>
      <c r="CW156" s="127"/>
      <c r="CX156" s="127"/>
      <c r="CY156" s="127"/>
      <c r="CZ156" s="127"/>
      <c r="DA156" s="127"/>
      <c r="DB156" s="132"/>
      <c r="DC156" s="127"/>
      <c r="DD156" s="127"/>
      <c r="DE156" s="127"/>
      <c r="DF156" s="127"/>
      <c r="DG156" s="127"/>
      <c r="DH156" s="132"/>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row>
    <row r="157" spans="1:144" s="58" customFormat="1" ht="9.9499999999999993" customHeight="1">
      <c r="A157" s="55" t="s">
        <v>181</v>
      </c>
      <c r="B157" s="56" t="s">
        <v>181</v>
      </c>
      <c r="C157" s="56" t="s">
        <v>181</v>
      </c>
      <c r="D157" s="56" t="s">
        <v>181</v>
      </c>
      <c r="E157" s="56" t="s">
        <v>181</v>
      </c>
      <c r="F157" s="56" t="s">
        <v>181</v>
      </c>
      <c r="G157" s="56" t="s">
        <v>181</v>
      </c>
      <c r="H157" s="56" t="s">
        <v>181</v>
      </c>
      <c r="I157" s="56" t="s">
        <v>181</v>
      </c>
      <c r="J157" s="56" t="s">
        <v>181</v>
      </c>
      <c r="K157" s="56" t="s">
        <v>181</v>
      </c>
      <c r="L157" s="68" t="s">
        <v>181</v>
      </c>
      <c r="M157" s="152" t="s">
        <v>181</v>
      </c>
      <c r="N157" s="152" t="s">
        <v>181</v>
      </c>
      <c r="O157" s="401"/>
      <c r="P157" s="152"/>
      <c r="Q157" s="68"/>
      <c r="R157" s="152"/>
      <c r="S157" s="152"/>
      <c r="T157" s="401"/>
      <c r="U157" s="152"/>
      <c r="V157" s="68"/>
      <c r="W157" s="152"/>
      <c r="X157" s="152"/>
      <c r="Y157" s="401"/>
      <c r="Z157" s="152"/>
      <c r="AA157" s="68"/>
      <c r="AB157" s="152"/>
      <c r="AC157" s="152"/>
      <c r="AD157" s="401"/>
      <c r="AE157" s="152"/>
      <c r="AF157" s="68"/>
      <c r="AG157" s="152"/>
      <c r="AH157" s="152"/>
      <c r="AI157" s="401"/>
      <c r="AJ157" s="152"/>
      <c r="AK157" s="68"/>
      <c r="AL157" s="152"/>
      <c r="AM157" s="152"/>
      <c r="AN157" s="401"/>
      <c r="AO157" s="85" t="s">
        <v>181</v>
      </c>
      <c r="AP157" s="187" t="s">
        <v>181</v>
      </c>
      <c r="AQ157" s="185" t="s">
        <v>181</v>
      </c>
      <c r="AR157" s="188" t="s">
        <v>181</v>
      </c>
      <c r="AS157" s="729"/>
      <c r="AT157" s="132" t="s">
        <v>181</v>
      </c>
      <c r="AU157" s="132" t="s">
        <v>181</v>
      </c>
      <c r="AV157" s="132" t="s">
        <v>181</v>
      </c>
      <c r="AW157" s="132" t="s">
        <v>181</v>
      </c>
      <c r="AX157" s="132" t="s">
        <v>181</v>
      </c>
      <c r="AY157" s="132" t="s">
        <v>181</v>
      </c>
      <c r="AZ157" s="132" t="s">
        <v>181</v>
      </c>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32" t="s">
        <v>181</v>
      </c>
      <c r="CW157" s="127"/>
      <c r="CX157" s="127"/>
      <c r="CY157" s="127"/>
      <c r="CZ157" s="127"/>
      <c r="DA157" s="127"/>
      <c r="DB157" s="132" t="s">
        <v>181</v>
      </c>
      <c r="DC157" s="127"/>
      <c r="DD157" s="127"/>
      <c r="DE157" s="127"/>
      <c r="DF157" s="127"/>
      <c r="DG157" s="127"/>
      <c r="DH157" s="132" t="s">
        <v>181</v>
      </c>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row>
    <row r="158" spans="1:144" s="58" customFormat="1" ht="20.25" customHeight="1">
      <c r="A158" s="55" t="s">
        <v>181</v>
      </c>
      <c r="B158" s="56">
        <v>2</v>
      </c>
      <c r="C158" s="1118" t="s">
        <v>212</v>
      </c>
      <c r="D158" s="1123"/>
      <c r="E158" s="1123"/>
      <c r="F158" s="1123"/>
      <c r="G158" s="1123"/>
      <c r="H158" s="1123"/>
      <c r="I158" s="1123"/>
      <c r="J158" s="1123"/>
      <c r="K158" s="56" t="s">
        <v>181</v>
      </c>
      <c r="L158" s="68" t="s">
        <v>181</v>
      </c>
      <c r="M158" s="152" t="s">
        <v>181</v>
      </c>
      <c r="N158" s="152" t="s">
        <v>181</v>
      </c>
      <c r="O158" s="410"/>
      <c r="P158" s="152"/>
      <c r="Q158" s="68"/>
      <c r="R158" s="152"/>
      <c r="S158" s="152"/>
      <c r="T158" s="410"/>
      <c r="U158" s="152"/>
      <c r="V158" s="68"/>
      <c r="W158" s="152"/>
      <c r="X158" s="152"/>
      <c r="Y158" s="410"/>
      <c r="Z158" s="152"/>
      <c r="AA158" s="68"/>
      <c r="AB158" s="152"/>
      <c r="AC158" s="152"/>
      <c r="AD158" s="410"/>
      <c r="AE158" s="152"/>
      <c r="AF158" s="68"/>
      <c r="AG158" s="152"/>
      <c r="AH158" s="152"/>
      <c r="AI158" s="410"/>
      <c r="AJ158" s="152"/>
      <c r="AK158" s="68"/>
      <c r="AL158" s="152"/>
      <c r="AM158" s="152"/>
      <c r="AN158" s="410"/>
      <c r="AO158" s="85" t="s">
        <v>181</v>
      </c>
      <c r="AP158" s="187" t="s">
        <v>181</v>
      </c>
      <c r="AQ158" s="52">
        <f t="shared" si="89"/>
        <v>0</v>
      </c>
      <c r="AR158" s="188" t="s">
        <v>181</v>
      </c>
      <c r="AS158" s="729"/>
      <c r="AT158" s="132" t="s">
        <v>181</v>
      </c>
      <c r="AU158" s="132" t="s">
        <v>181</v>
      </c>
      <c r="AV158" s="132" t="s">
        <v>181</v>
      </c>
      <c r="AW158" s="132" t="s">
        <v>181</v>
      </c>
      <c r="AX158" s="132" t="s">
        <v>181</v>
      </c>
      <c r="AY158" s="132" t="s">
        <v>181</v>
      </c>
      <c r="AZ158" s="132" t="s">
        <v>181</v>
      </c>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32" t="s">
        <v>181</v>
      </c>
      <c r="CW158" s="127"/>
      <c r="CX158" s="127"/>
      <c r="CY158" s="127"/>
      <c r="CZ158" s="127"/>
      <c r="DA158" s="127"/>
      <c r="DB158" s="132" t="s">
        <v>181</v>
      </c>
      <c r="DC158" s="127"/>
      <c r="DD158" s="127"/>
      <c r="DE158" s="127"/>
      <c r="DF158" s="127"/>
      <c r="DG158" s="127"/>
      <c r="DH158" s="132" t="s">
        <v>181</v>
      </c>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row>
    <row r="159" spans="1:144" s="58" customFormat="1" ht="9.9499999999999993" customHeight="1">
      <c r="A159" s="55" t="s">
        <v>181</v>
      </c>
      <c r="B159" s="56" t="s">
        <v>181</v>
      </c>
      <c r="C159" s="56" t="s">
        <v>181</v>
      </c>
      <c r="D159" s="56" t="s">
        <v>181</v>
      </c>
      <c r="E159" s="56" t="s">
        <v>181</v>
      </c>
      <c r="F159" s="56" t="s">
        <v>181</v>
      </c>
      <c r="G159" s="56" t="s">
        <v>181</v>
      </c>
      <c r="H159" s="56" t="s">
        <v>181</v>
      </c>
      <c r="I159" s="56" t="s">
        <v>181</v>
      </c>
      <c r="J159" s="56" t="s">
        <v>181</v>
      </c>
      <c r="K159" s="56" t="s">
        <v>181</v>
      </c>
      <c r="L159" s="68" t="s">
        <v>181</v>
      </c>
      <c r="M159" s="152" t="s">
        <v>181</v>
      </c>
      <c r="N159" s="152" t="s">
        <v>181</v>
      </c>
      <c r="O159" s="401"/>
      <c r="P159" s="152"/>
      <c r="Q159" s="68"/>
      <c r="R159" s="152"/>
      <c r="S159" s="152"/>
      <c r="T159" s="401"/>
      <c r="U159" s="152"/>
      <c r="V159" s="68"/>
      <c r="W159" s="152"/>
      <c r="X159" s="152"/>
      <c r="Y159" s="401"/>
      <c r="Z159" s="152"/>
      <c r="AA159" s="68"/>
      <c r="AB159" s="152"/>
      <c r="AC159" s="152"/>
      <c r="AD159" s="401"/>
      <c r="AE159" s="152"/>
      <c r="AF159" s="68"/>
      <c r="AG159" s="152"/>
      <c r="AH159" s="152"/>
      <c r="AI159" s="401"/>
      <c r="AJ159" s="152"/>
      <c r="AK159" s="68"/>
      <c r="AL159" s="152"/>
      <c r="AM159" s="152"/>
      <c r="AN159" s="401"/>
      <c r="AO159" s="85" t="s">
        <v>181</v>
      </c>
      <c r="AP159" s="187" t="s">
        <v>181</v>
      </c>
      <c r="AQ159" s="185" t="s">
        <v>181</v>
      </c>
      <c r="AR159" s="188" t="s">
        <v>181</v>
      </c>
      <c r="AS159" s="729"/>
      <c r="AT159" s="132" t="s">
        <v>181</v>
      </c>
      <c r="AU159" s="132" t="s">
        <v>181</v>
      </c>
      <c r="AV159" s="132" t="s">
        <v>181</v>
      </c>
      <c r="AW159" s="132" t="s">
        <v>181</v>
      </c>
      <c r="AX159" s="132" t="s">
        <v>181</v>
      </c>
      <c r="AY159" s="132" t="s">
        <v>181</v>
      </c>
      <c r="AZ159" s="132" t="s">
        <v>181</v>
      </c>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32" t="s">
        <v>181</v>
      </c>
      <c r="CW159" s="127"/>
      <c r="CX159" s="127"/>
      <c r="CY159" s="127"/>
      <c r="CZ159" s="127"/>
      <c r="DA159" s="127"/>
      <c r="DB159" s="132" t="s">
        <v>181</v>
      </c>
      <c r="DC159" s="127"/>
      <c r="DD159" s="127"/>
      <c r="DE159" s="127"/>
      <c r="DF159" s="127"/>
      <c r="DG159" s="127"/>
      <c r="DH159" s="132" t="s">
        <v>181</v>
      </c>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row>
    <row r="160" spans="1:144" s="58" customFormat="1" ht="20.25" customHeight="1">
      <c r="A160" s="55" t="s">
        <v>181</v>
      </c>
      <c r="B160" s="56">
        <v>3</v>
      </c>
      <c r="C160" s="1118" t="s">
        <v>241</v>
      </c>
      <c r="D160" s="1123"/>
      <c r="E160" s="1123"/>
      <c r="F160" s="1123"/>
      <c r="G160" s="1123"/>
      <c r="H160" s="1123"/>
      <c r="I160" s="1123"/>
      <c r="J160" s="1123"/>
      <c r="K160" s="56" t="s">
        <v>181</v>
      </c>
      <c r="L160" s="68" t="s">
        <v>181</v>
      </c>
      <c r="M160" s="152" t="s">
        <v>181</v>
      </c>
      <c r="N160" s="152" t="s">
        <v>181</v>
      </c>
      <c r="O160" s="401"/>
      <c r="P160" s="152"/>
      <c r="Q160" s="68"/>
      <c r="R160" s="152"/>
      <c r="S160" s="152"/>
      <c r="T160" s="401"/>
      <c r="U160" s="152"/>
      <c r="V160" s="68"/>
      <c r="W160" s="152"/>
      <c r="X160" s="152"/>
      <c r="Y160" s="401"/>
      <c r="Z160" s="152"/>
      <c r="AA160" s="68"/>
      <c r="AB160" s="152"/>
      <c r="AC160" s="152"/>
      <c r="AD160" s="401"/>
      <c r="AE160" s="152"/>
      <c r="AF160" s="68"/>
      <c r="AG160" s="152"/>
      <c r="AH160" s="152"/>
      <c r="AI160" s="401"/>
      <c r="AJ160" s="152"/>
      <c r="AK160" s="68"/>
      <c r="AL160" s="152"/>
      <c r="AM160" s="152"/>
      <c r="AN160" s="401"/>
      <c r="AO160" s="85" t="s">
        <v>181</v>
      </c>
      <c r="AP160" s="187" t="s">
        <v>181</v>
      </c>
      <c r="AQ160" s="185" t="s">
        <v>181</v>
      </c>
      <c r="AR160" s="188" t="s">
        <v>181</v>
      </c>
      <c r="AS160" s="729"/>
      <c r="AT160" s="132" t="s">
        <v>181</v>
      </c>
      <c r="AU160" s="132" t="s">
        <v>181</v>
      </c>
      <c r="AV160" s="132" t="s">
        <v>181</v>
      </c>
      <c r="AW160" s="132" t="s">
        <v>181</v>
      </c>
      <c r="AX160" s="132" t="s">
        <v>181</v>
      </c>
      <c r="AY160" s="132" t="s">
        <v>181</v>
      </c>
      <c r="AZ160" s="132" t="s">
        <v>181</v>
      </c>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32" t="s">
        <v>181</v>
      </c>
      <c r="CW160" s="127"/>
      <c r="CX160" s="127"/>
      <c r="CY160" s="127"/>
      <c r="CZ160" s="127"/>
      <c r="DA160" s="127"/>
      <c r="DB160" s="132" t="s">
        <v>181</v>
      </c>
      <c r="DC160" s="127"/>
      <c r="DD160" s="127"/>
      <c r="DE160" s="127"/>
      <c r="DF160" s="127"/>
      <c r="DG160" s="127"/>
      <c r="DH160" s="132" t="s">
        <v>181</v>
      </c>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row>
    <row r="161" spans="1:144" s="58" customFormat="1" ht="20.25" customHeight="1">
      <c r="A161" s="55" t="s">
        <v>181</v>
      </c>
      <c r="B161" s="56" t="s">
        <v>181</v>
      </c>
      <c r="C161" s="56" t="s">
        <v>181</v>
      </c>
      <c r="D161" s="1072" t="s">
        <v>213</v>
      </c>
      <c r="E161" s="1073"/>
      <c r="F161" s="1073"/>
      <c r="G161" s="1073"/>
      <c r="H161" s="1073"/>
      <c r="I161" s="1073"/>
      <c r="J161" s="1073"/>
      <c r="K161" s="56" t="s">
        <v>181</v>
      </c>
      <c r="L161" s="68" t="s">
        <v>181</v>
      </c>
      <c r="M161" s="152" t="s">
        <v>181</v>
      </c>
      <c r="N161" s="152" t="s">
        <v>181</v>
      </c>
      <c r="O161" s="410"/>
      <c r="P161" s="152"/>
      <c r="Q161" s="68"/>
      <c r="R161" s="152"/>
      <c r="S161" s="152"/>
      <c r="T161" s="410"/>
      <c r="U161" s="152"/>
      <c r="V161" s="68"/>
      <c r="W161" s="152"/>
      <c r="X161" s="152"/>
      <c r="Y161" s="410"/>
      <c r="Z161" s="152"/>
      <c r="AA161" s="68"/>
      <c r="AB161" s="152"/>
      <c r="AC161" s="152"/>
      <c r="AD161" s="410"/>
      <c r="AE161" s="152"/>
      <c r="AF161" s="68"/>
      <c r="AG161" s="152"/>
      <c r="AH161" s="152"/>
      <c r="AI161" s="410"/>
      <c r="AJ161" s="152"/>
      <c r="AK161" s="68"/>
      <c r="AL161" s="152"/>
      <c r="AM161" s="152"/>
      <c r="AN161" s="410"/>
      <c r="AO161" s="85" t="s">
        <v>181</v>
      </c>
      <c r="AP161" s="187" t="s">
        <v>181</v>
      </c>
      <c r="AQ161" s="52">
        <f>SUM(O161:AN161)</f>
        <v>0</v>
      </c>
      <c r="AR161" s="188" t="s">
        <v>181</v>
      </c>
      <c r="AS161" s="729"/>
      <c r="AT161" s="132" t="s">
        <v>181</v>
      </c>
      <c r="AU161" s="132" t="s">
        <v>181</v>
      </c>
      <c r="AV161" s="132" t="s">
        <v>181</v>
      </c>
      <c r="AW161" s="132" t="s">
        <v>181</v>
      </c>
      <c r="AX161" s="132" t="s">
        <v>181</v>
      </c>
      <c r="AY161" s="132" t="s">
        <v>181</v>
      </c>
      <c r="AZ161" s="132" t="s">
        <v>181</v>
      </c>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32" t="s">
        <v>181</v>
      </c>
      <c r="CW161" s="127"/>
      <c r="CX161" s="127"/>
      <c r="CY161" s="127"/>
      <c r="CZ161" s="127"/>
      <c r="DA161" s="127"/>
      <c r="DB161" s="132" t="s">
        <v>181</v>
      </c>
      <c r="DC161" s="127"/>
      <c r="DD161" s="127"/>
      <c r="DE161" s="127"/>
      <c r="DF161" s="127"/>
      <c r="DG161" s="127"/>
      <c r="DH161" s="132" t="s">
        <v>181</v>
      </c>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row>
    <row r="162" spans="1:144" s="58" customFormat="1" ht="20.25" customHeight="1">
      <c r="A162" s="55" t="s">
        <v>181</v>
      </c>
      <c r="B162" s="56" t="s">
        <v>181</v>
      </c>
      <c r="C162" s="56" t="s">
        <v>181</v>
      </c>
      <c r="D162" s="1072" t="s">
        <v>214</v>
      </c>
      <c r="E162" s="1073"/>
      <c r="F162" s="1073"/>
      <c r="G162" s="1073"/>
      <c r="H162" s="1073"/>
      <c r="I162" s="1073"/>
      <c r="J162" s="1073"/>
      <c r="K162" s="56" t="s">
        <v>181</v>
      </c>
      <c r="L162" s="68" t="s">
        <v>181</v>
      </c>
      <c r="M162" s="152" t="s">
        <v>181</v>
      </c>
      <c r="N162" s="152" t="s">
        <v>181</v>
      </c>
      <c r="O162" s="412"/>
      <c r="P162" s="152"/>
      <c r="Q162" s="68"/>
      <c r="R162" s="152"/>
      <c r="S162" s="152"/>
      <c r="T162" s="412"/>
      <c r="U162" s="152"/>
      <c r="V162" s="68"/>
      <c r="W162" s="152"/>
      <c r="X162" s="152"/>
      <c r="Y162" s="412"/>
      <c r="Z162" s="152"/>
      <c r="AA162" s="68"/>
      <c r="AB162" s="152"/>
      <c r="AC162" s="152"/>
      <c r="AD162" s="412"/>
      <c r="AE162" s="152"/>
      <c r="AF162" s="68"/>
      <c r="AG162" s="152"/>
      <c r="AH162" s="152"/>
      <c r="AI162" s="412"/>
      <c r="AJ162" s="152"/>
      <c r="AK162" s="68"/>
      <c r="AL162" s="152"/>
      <c r="AM162" s="152"/>
      <c r="AN162" s="412"/>
      <c r="AO162" s="85" t="s">
        <v>181</v>
      </c>
      <c r="AP162" s="187" t="s">
        <v>181</v>
      </c>
      <c r="AQ162" s="52">
        <f>SUM(O162:AN162)</f>
        <v>0</v>
      </c>
      <c r="AR162" s="188" t="s">
        <v>181</v>
      </c>
      <c r="AS162" s="729"/>
      <c r="AT162" s="132" t="s">
        <v>181</v>
      </c>
      <c r="AU162" s="132" t="s">
        <v>181</v>
      </c>
      <c r="AV162" s="132" t="s">
        <v>181</v>
      </c>
      <c r="AW162" s="132" t="s">
        <v>181</v>
      </c>
      <c r="AX162" s="132" t="s">
        <v>181</v>
      </c>
      <c r="AY162" s="132" t="s">
        <v>181</v>
      </c>
      <c r="AZ162" s="132" t="s">
        <v>181</v>
      </c>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32" t="s">
        <v>181</v>
      </c>
      <c r="CW162" s="127"/>
      <c r="CX162" s="127"/>
      <c r="CY162" s="127"/>
      <c r="CZ162" s="127"/>
      <c r="DA162" s="127"/>
      <c r="DB162" s="132" t="s">
        <v>181</v>
      </c>
      <c r="DC162" s="127"/>
      <c r="DD162" s="127"/>
      <c r="DE162" s="127"/>
      <c r="DF162" s="127"/>
      <c r="DG162" s="127"/>
      <c r="DH162" s="132" t="s">
        <v>181</v>
      </c>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row>
    <row r="163" spans="1:144" s="58" customFormat="1" ht="20.25" customHeight="1">
      <c r="A163" s="55" t="s">
        <v>181</v>
      </c>
      <c r="B163" s="56" t="s">
        <v>181</v>
      </c>
      <c r="C163" s="56" t="s">
        <v>181</v>
      </c>
      <c r="D163" s="1072" t="s">
        <v>215</v>
      </c>
      <c r="E163" s="1073"/>
      <c r="F163" s="1073"/>
      <c r="G163" s="1073"/>
      <c r="H163" s="1073"/>
      <c r="I163" s="1073"/>
      <c r="J163" s="1073"/>
      <c r="K163" s="56" t="s">
        <v>181</v>
      </c>
      <c r="L163" s="68" t="s">
        <v>181</v>
      </c>
      <c r="M163" s="152" t="s">
        <v>181</v>
      </c>
      <c r="N163" s="152" t="s">
        <v>181</v>
      </c>
      <c r="O163" s="412"/>
      <c r="P163" s="152"/>
      <c r="Q163" s="68"/>
      <c r="R163" s="152"/>
      <c r="S163" s="152"/>
      <c r="T163" s="412"/>
      <c r="U163" s="152"/>
      <c r="V163" s="68"/>
      <c r="W163" s="152"/>
      <c r="X163" s="152"/>
      <c r="Y163" s="412"/>
      <c r="Z163" s="152"/>
      <c r="AA163" s="68"/>
      <c r="AB163" s="152"/>
      <c r="AC163" s="152"/>
      <c r="AD163" s="412"/>
      <c r="AE163" s="152"/>
      <c r="AF163" s="68"/>
      <c r="AG163" s="152"/>
      <c r="AH163" s="152"/>
      <c r="AI163" s="412"/>
      <c r="AJ163" s="152"/>
      <c r="AK163" s="68"/>
      <c r="AL163" s="152"/>
      <c r="AM163" s="152"/>
      <c r="AN163" s="412"/>
      <c r="AO163" s="85" t="s">
        <v>181</v>
      </c>
      <c r="AP163" s="187" t="s">
        <v>181</v>
      </c>
      <c r="AQ163" s="52">
        <f>SUM(O163:AN163)</f>
        <v>0</v>
      </c>
      <c r="AR163" s="188" t="s">
        <v>181</v>
      </c>
      <c r="AS163" s="729"/>
      <c r="AT163" s="132" t="s">
        <v>181</v>
      </c>
      <c r="AU163" s="132" t="s">
        <v>181</v>
      </c>
      <c r="AV163" s="132" t="s">
        <v>181</v>
      </c>
      <c r="AW163" s="132" t="s">
        <v>181</v>
      </c>
      <c r="AX163" s="132" t="s">
        <v>181</v>
      </c>
      <c r="AY163" s="132" t="s">
        <v>181</v>
      </c>
      <c r="AZ163" s="132" t="s">
        <v>181</v>
      </c>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32" t="s">
        <v>181</v>
      </c>
      <c r="CW163" s="127"/>
      <c r="CX163" s="127"/>
      <c r="CY163" s="127"/>
      <c r="CZ163" s="127"/>
      <c r="DA163" s="127"/>
      <c r="DB163" s="132" t="s">
        <v>181</v>
      </c>
      <c r="DC163" s="127"/>
      <c r="DD163" s="127"/>
      <c r="DE163" s="127"/>
      <c r="DF163" s="127"/>
      <c r="DG163" s="127"/>
      <c r="DH163" s="132" t="s">
        <v>181</v>
      </c>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row>
    <row r="164" spans="1:144" s="58" customFormat="1" ht="20.25" customHeight="1">
      <c r="A164" s="55" t="s">
        <v>181</v>
      </c>
      <c r="B164" s="56" t="s">
        <v>181</v>
      </c>
      <c r="C164" s="56" t="s">
        <v>181</v>
      </c>
      <c r="D164" s="1072" t="s">
        <v>216</v>
      </c>
      <c r="E164" s="1073"/>
      <c r="F164" s="1073"/>
      <c r="G164" s="1073"/>
      <c r="H164" s="1073"/>
      <c r="I164" s="1073"/>
      <c r="J164" s="1073"/>
      <c r="K164" s="56" t="s">
        <v>181</v>
      </c>
      <c r="L164" s="68" t="s">
        <v>181</v>
      </c>
      <c r="M164" s="152" t="s">
        <v>181</v>
      </c>
      <c r="N164" s="152" t="s">
        <v>181</v>
      </c>
      <c r="O164" s="412"/>
      <c r="P164" s="152"/>
      <c r="Q164" s="68"/>
      <c r="R164" s="152"/>
      <c r="S164" s="152"/>
      <c r="T164" s="412"/>
      <c r="U164" s="152"/>
      <c r="V164" s="68"/>
      <c r="W164" s="152"/>
      <c r="X164" s="152"/>
      <c r="Y164" s="412"/>
      <c r="Z164" s="152"/>
      <c r="AA164" s="68"/>
      <c r="AB164" s="152"/>
      <c r="AC164" s="152"/>
      <c r="AD164" s="412"/>
      <c r="AE164" s="152"/>
      <c r="AF164" s="68"/>
      <c r="AG164" s="152"/>
      <c r="AH164" s="152"/>
      <c r="AI164" s="412"/>
      <c r="AJ164" s="152"/>
      <c r="AK164" s="68"/>
      <c r="AL164" s="152"/>
      <c r="AM164" s="152"/>
      <c r="AN164" s="412"/>
      <c r="AO164" s="85" t="s">
        <v>181</v>
      </c>
      <c r="AP164" s="187" t="s">
        <v>181</v>
      </c>
      <c r="AQ164" s="52">
        <f>SUM(O164:AN164)</f>
        <v>0</v>
      </c>
      <c r="AR164" s="188" t="s">
        <v>181</v>
      </c>
      <c r="AS164" s="729"/>
      <c r="AT164" s="132" t="s">
        <v>181</v>
      </c>
      <c r="AU164" s="132" t="s">
        <v>181</v>
      </c>
      <c r="AV164" s="132" t="s">
        <v>181</v>
      </c>
      <c r="AW164" s="132" t="s">
        <v>181</v>
      </c>
      <c r="AX164" s="132" t="s">
        <v>181</v>
      </c>
      <c r="AY164" s="132" t="s">
        <v>181</v>
      </c>
      <c r="AZ164" s="132" t="s">
        <v>181</v>
      </c>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32" t="s">
        <v>181</v>
      </c>
      <c r="CW164" s="127"/>
      <c r="CX164" s="127"/>
      <c r="CY164" s="127"/>
      <c r="CZ164" s="127"/>
      <c r="DA164" s="127"/>
      <c r="DB164" s="132" t="s">
        <v>181</v>
      </c>
      <c r="DC164" s="127"/>
      <c r="DD164" s="127"/>
      <c r="DE164" s="127"/>
      <c r="DF164" s="127"/>
      <c r="DG164" s="127"/>
      <c r="DH164" s="132" t="s">
        <v>181</v>
      </c>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row>
    <row r="165" spans="1:144" s="58" customFormat="1" ht="20.25" customHeight="1">
      <c r="A165" s="55" t="s">
        <v>181</v>
      </c>
      <c r="B165" s="56" t="s">
        <v>181</v>
      </c>
      <c r="C165" s="56" t="s">
        <v>181</v>
      </c>
      <c r="D165" s="1072" t="s">
        <v>217</v>
      </c>
      <c r="E165" s="1073"/>
      <c r="F165" s="1073"/>
      <c r="G165" s="1073"/>
      <c r="H165" s="1073"/>
      <c r="I165" s="1073"/>
      <c r="J165" s="1073"/>
      <c r="K165" s="56" t="s">
        <v>181</v>
      </c>
      <c r="L165" s="68" t="s">
        <v>181</v>
      </c>
      <c r="M165" s="152" t="s">
        <v>181</v>
      </c>
      <c r="N165" s="152" t="s">
        <v>181</v>
      </c>
      <c r="O165" s="412"/>
      <c r="P165" s="152"/>
      <c r="Q165" s="68"/>
      <c r="R165" s="152"/>
      <c r="S165" s="152"/>
      <c r="T165" s="412"/>
      <c r="U165" s="152"/>
      <c r="V165" s="68"/>
      <c r="W165" s="152"/>
      <c r="X165" s="152"/>
      <c r="Y165" s="412"/>
      <c r="Z165" s="152"/>
      <c r="AA165" s="68"/>
      <c r="AB165" s="152"/>
      <c r="AC165" s="152"/>
      <c r="AD165" s="412"/>
      <c r="AE165" s="152"/>
      <c r="AF165" s="68"/>
      <c r="AG165" s="152"/>
      <c r="AH165" s="152"/>
      <c r="AI165" s="412"/>
      <c r="AJ165" s="152"/>
      <c r="AK165" s="68"/>
      <c r="AL165" s="152"/>
      <c r="AM165" s="152"/>
      <c r="AN165" s="412"/>
      <c r="AO165" s="85" t="s">
        <v>181</v>
      </c>
      <c r="AP165" s="187" t="s">
        <v>181</v>
      </c>
      <c r="AQ165" s="52">
        <f>SUM(O165:AN165)</f>
        <v>0</v>
      </c>
      <c r="AR165" s="188" t="s">
        <v>181</v>
      </c>
      <c r="AS165" s="729"/>
      <c r="AT165" s="132" t="s">
        <v>181</v>
      </c>
      <c r="AU165" s="132" t="s">
        <v>181</v>
      </c>
      <c r="AV165" s="132" t="s">
        <v>181</v>
      </c>
      <c r="AW165" s="132" t="s">
        <v>181</v>
      </c>
      <c r="AX165" s="132" t="s">
        <v>181</v>
      </c>
      <c r="AY165" s="132" t="s">
        <v>181</v>
      </c>
      <c r="AZ165" s="132" t="s">
        <v>181</v>
      </c>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32" t="s">
        <v>181</v>
      </c>
      <c r="CW165" s="127"/>
      <c r="CX165" s="127"/>
      <c r="CY165" s="127"/>
      <c r="CZ165" s="127"/>
      <c r="DA165" s="127"/>
      <c r="DB165" s="132" t="s">
        <v>181</v>
      </c>
      <c r="DC165" s="127"/>
      <c r="DD165" s="127"/>
      <c r="DE165" s="127"/>
      <c r="DF165" s="127"/>
      <c r="DG165" s="127"/>
      <c r="DH165" s="132" t="s">
        <v>181</v>
      </c>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row>
    <row r="166" spans="1:144" s="58" customFormat="1" ht="9.9499999999999993" customHeight="1">
      <c r="A166" s="55" t="s">
        <v>181</v>
      </c>
      <c r="B166" s="56" t="s">
        <v>181</v>
      </c>
      <c r="C166" s="56" t="s">
        <v>181</v>
      </c>
      <c r="D166" s="56" t="s">
        <v>181</v>
      </c>
      <c r="E166" s="56" t="s">
        <v>181</v>
      </c>
      <c r="F166" s="56" t="s">
        <v>181</v>
      </c>
      <c r="G166" s="56" t="s">
        <v>181</v>
      </c>
      <c r="H166" s="56" t="s">
        <v>181</v>
      </c>
      <c r="I166" s="56" t="s">
        <v>181</v>
      </c>
      <c r="J166" s="56" t="s">
        <v>181</v>
      </c>
      <c r="K166" s="56"/>
      <c r="L166" s="68"/>
      <c r="M166" s="152"/>
      <c r="N166" s="152"/>
      <c r="O166" s="401"/>
      <c r="P166" s="152"/>
      <c r="Q166" s="68"/>
      <c r="R166" s="152"/>
      <c r="S166" s="152"/>
      <c r="T166" s="401"/>
      <c r="U166" s="152"/>
      <c r="V166" s="68"/>
      <c r="W166" s="152"/>
      <c r="X166" s="152"/>
      <c r="Y166" s="401"/>
      <c r="Z166" s="152"/>
      <c r="AA166" s="68"/>
      <c r="AB166" s="152"/>
      <c r="AC166" s="152"/>
      <c r="AD166" s="401"/>
      <c r="AE166" s="152"/>
      <c r="AF166" s="68"/>
      <c r="AG166" s="152"/>
      <c r="AH166" s="152"/>
      <c r="AI166" s="401"/>
      <c r="AJ166" s="152"/>
      <c r="AK166" s="68"/>
      <c r="AL166" s="152"/>
      <c r="AM166" s="152"/>
      <c r="AN166" s="401"/>
      <c r="AO166" s="85"/>
      <c r="AP166" s="187"/>
      <c r="AQ166" s="185"/>
      <c r="AR166" s="188"/>
      <c r="AS166" s="729"/>
      <c r="AT166" s="132" t="s">
        <v>181</v>
      </c>
      <c r="AU166" s="132" t="s">
        <v>181</v>
      </c>
      <c r="AV166" s="132" t="s">
        <v>181</v>
      </c>
      <c r="AW166" s="132" t="s">
        <v>181</v>
      </c>
      <c r="AX166" s="132" t="s">
        <v>181</v>
      </c>
      <c r="AY166" s="132" t="s">
        <v>181</v>
      </c>
      <c r="AZ166" s="132" t="s">
        <v>181</v>
      </c>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32" t="s">
        <v>181</v>
      </c>
      <c r="CW166" s="127"/>
      <c r="CX166" s="127"/>
      <c r="CY166" s="127"/>
      <c r="CZ166" s="127"/>
      <c r="DA166" s="127"/>
      <c r="DB166" s="132" t="s">
        <v>181</v>
      </c>
      <c r="DC166" s="127"/>
      <c r="DD166" s="127"/>
      <c r="DE166" s="127"/>
      <c r="DF166" s="127"/>
      <c r="DG166" s="127"/>
      <c r="DH166" s="132" t="s">
        <v>181</v>
      </c>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row>
    <row r="167" spans="1:144" s="58" customFormat="1" ht="20.25" customHeight="1">
      <c r="A167" s="55" t="s">
        <v>181</v>
      </c>
      <c r="B167" s="56">
        <v>4</v>
      </c>
      <c r="C167" s="1120" t="s">
        <v>218</v>
      </c>
      <c r="D167" s="1121"/>
      <c r="E167" s="1121"/>
      <c r="F167" s="1121"/>
      <c r="G167" s="1121"/>
      <c r="H167" s="1121"/>
      <c r="I167" s="1121"/>
      <c r="J167" s="1122"/>
      <c r="K167" s="56" t="s">
        <v>181</v>
      </c>
      <c r="L167" s="68" t="s">
        <v>181</v>
      </c>
      <c r="M167" s="152" t="s">
        <v>181</v>
      </c>
      <c r="N167" s="152" t="s">
        <v>181</v>
      </c>
      <c r="O167" s="410"/>
      <c r="P167" s="152"/>
      <c r="Q167" s="68"/>
      <c r="R167" s="152"/>
      <c r="S167" s="152"/>
      <c r="T167" s="410"/>
      <c r="U167" s="152"/>
      <c r="V167" s="68"/>
      <c r="W167" s="152"/>
      <c r="X167" s="152"/>
      <c r="Y167" s="410"/>
      <c r="Z167" s="152"/>
      <c r="AA167" s="68"/>
      <c r="AB167" s="152"/>
      <c r="AC167" s="152"/>
      <c r="AD167" s="410"/>
      <c r="AE167" s="152"/>
      <c r="AF167" s="68"/>
      <c r="AG167" s="152"/>
      <c r="AH167" s="152"/>
      <c r="AI167" s="410"/>
      <c r="AJ167" s="152"/>
      <c r="AK167" s="68"/>
      <c r="AL167" s="152"/>
      <c r="AM167" s="152"/>
      <c r="AN167" s="410"/>
      <c r="AO167" s="85" t="s">
        <v>181</v>
      </c>
      <c r="AP167" s="187" t="s">
        <v>181</v>
      </c>
      <c r="AQ167" s="52">
        <f>SUM(O167:AN167)</f>
        <v>0</v>
      </c>
      <c r="AR167" s="188" t="s">
        <v>181</v>
      </c>
      <c r="AS167" s="729"/>
      <c r="AT167" s="132"/>
      <c r="AU167" s="132"/>
      <c r="AV167" s="132"/>
      <c r="AW167" s="132"/>
      <c r="AX167" s="132"/>
      <c r="AY167" s="132"/>
      <c r="AZ167" s="132"/>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32"/>
      <c r="CW167" s="127"/>
      <c r="CX167" s="127"/>
      <c r="CY167" s="127"/>
      <c r="CZ167" s="127"/>
      <c r="DA167" s="127"/>
      <c r="DB167" s="132"/>
      <c r="DC167" s="127"/>
      <c r="DD167" s="127"/>
      <c r="DE167" s="127"/>
      <c r="DF167" s="127"/>
      <c r="DG167" s="127"/>
      <c r="DH167" s="132"/>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row>
    <row r="168" spans="1:144" s="58" customFormat="1" ht="9.9499999999999993" customHeight="1">
      <c r="A168" s="55" t="s">
        <v>181</v>
      </c>
      <c r="B168" s="56" t="s">
        <v>181</v>
      </c>
      <c r="C168" s="56" t="s">
        <v>181</v>
      </c>
      <c r="D168" s="56" t="s">
        <v>181</v>
      </c>
      <c r="E168" s="56" t="s">
        <v>181</v>
      </c>
      <c r="F168" s="56" t="s">
        <v>181</v>
      </c>
      <c r="G168" s="56" t="s">
        <v>181</v>
      </c>
      <c r="H168" s="56" t="s">
        <v>181</v>
      </c>
      <c r="I168" s="56" t="s">
        <v>181</v>
      </c>
      <c r="J168" s="56" t="s">
        <v>181</v>
      </c>
      <c r="K168" s="56" t="s">
        <v>181</v>
      </c>
      <c r="L168" s="68" t="s">
        <v>181</v>
      </c>
      <c r="M168" s="152" t="s">
        <v>181</v>
      </c>
      <c r="N168" s="152" t="s">
        <v>181</v>
      </c>
      <c r="O168" s="401" t="s">
        <v>181</v>
      </c>
      <c r="P168" s="152" t="s">
        <v>181</v>
      </c>
      <c r="Q168" s="68" t="s">
        <v>181</v>
      </c>
      <c r="R168" s="152" t="s">
        <v>181</v>
      </c>
      <c r="S168" s="152" t="s">
        <v>181</v>
      </c>
      <c r="T168" s="401" t="s">
        <v>181</v>
      </c>
      <c r="U168" s="152" t="s">
        <v>181</v>
      </c>
      <c r="V168" s="68" t="s">
        <v>181</v>
      </c>
      <c r="W168" s="152" t="s">
        <v>181</v>
      </c>
      <c r="X168" s="152" t="s">
        <v>181</v>
      </c>
      <c r="Y168" s="401" t="s">
        <v>181</v>
      </c>
      <c r="Z168" s="152" t="s">
        <v>181</v>
      </c>
      <c r="AA168" s="68" t="s">
        <v>181</v>
      </c>
      <c r="AB168" s="152" t="s">
        <v>181</v>
      </c>
      <c r="AC168" s="152" t="s">
        <v>181</v>
      </c>
      <c r="AD168" s="401" t="s">
        <v>181</v>
      </c>
      <c r="AE168" s="152" t="s">
        <v>181</v>
      </c>
      <c r="AF168" s="68" t="s">
        <v>181</v>
      </c>
      <c r="AG168" s="152" t="s">
        <v>181</v>
      </c>
      <c r="AH168" s="152" t="s">
        <v>181</v>
      </c>
      <c r="AI168" s="401" t="s">
        <v>181</v>
      </c>
      <c r="AJ168" s="152" t="s">
        <v>181</v>
      </c>
      <c r="AK168" s="68" t="s">
        <v>181</v>
      </c>
      <c r="AL168" s="152" t="s">
        <v>181</v>
      </c>
      <c r="AM168" s="152" t="s">
        <v>181</v>
      </c>
      <c r="AN168" s="401" t="s">
        <v>181</v>
      </c>
      <c r="AO168" s="85" t="s">
        <v>181</v>
      </c>
      <c r="AP168" s="187" t="s">
        <v>181</v>
      </c>
      <c r="AQ168" s="185" t="s">
        <v>181</v>
      </c>
      <c r="AR168" s="188" t="s">
        <v>181</v>
      </c>
      <c r="AS168" s="729"/>
      <c r="AT168" s="132" t="s">
        <v>181</v>
      </c>
      <c r="AU168" s="132" t="s">
        <v>181</v>
      </c>
      <c r="AV168" s="132" t="s">
        <v>181</v>
      </c>
      <c r="AW168" s="132" t="s">
        <v>181</v>
      </c>
      <c r="AX168" s="132" t="s">
        <v>181</v>
      </c>
      <c r="AY168" s="132" t="s">
        <v>181</v>
      </c>
      <c r="AZ168" s="132" t="s">
        <v>181</v>
      </c>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32" t="s">
        <v>181</v>
      </c>
      <c r="CW168" s="127"/>
      <c r="CX168" s="127"/>
      <c r="CY168" s="127"/>
      <c r="CZ168" s="127"/>
      <c r="DA168" s="127"/>
      <c r="DB168" s="132" t="s">
        <v>181</v>
      </c>
      <c r="DC168" s="127"/>
      <c r="DD168" s="127"/>
      <c r="DE168" s="127"/>
      <c r="DF168" s="127"/>
      <c r="DG168" s="127"/>
      <c r="DH168" s="132" t="s">
        <v>181</v>
      </c>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row>
    <row r="169" spans="1:144" s="58" customFormat="1" ht="49.9" customHeight="1">
      <c r="A169" s="55" t="s">
        <v>181</v>
      </c>
      <c r="B169" s="56">
        <v>5</v>
      </c>
      <c r="C169" s="1114" t="s">
        <v>328</v>
      </c>
      <c r="D169" s="1115"/>
      <c r="E169" s="1115"/>
      <c r="F169" s="1115"/>
      <c r="G169" s="1115"/>
      <c r="H169" s="1115"/>
      <c r="I169" s="1115"/>
      <c r="J169" s="1115"/>
      <c r="K169" s="56" t="s">
        <v>181</v>
      </c>
      <c r="L169" s="68" t="s">
        <v>181</v>
      </c>
      <c r="M169" s="152" t="s">
        <v>181</v>
      </c>
      <c r="N169" s="152" t="s">
        <v>181</v>
      </c>
      <c r="O169" s="401" t="s">
        <v>181</v>
      </c>
      <c r="P169" s="152" t="s">
        <v>181</v>
      </c>
      <c r="Q169" s="68" t="s">
        <v>181</v>
      </c>
      <c r="R169" s="152" t="s">
        <v>181</v>
      </c>
      <c r="S169" s="152" t="s">
        <v>181</v>
      </c>
      <c r="T169" s="401" t="s">
        <v>181</v>
      </c>
      <c r="U169" s="152" t="s">
        <v>181</v>
      </c>
      <c r="V169" s="68" t="s">
        <v>181</v>
      </c>
      <c r="W169" s="152" t="s">
        <v>181</v>
      </c>
      <c r="X169" s="152" t="s">
        <v>181</v>
      </c>
      <c r="Y169" s="401" t="s">
        <v>181</v>
      </c>
      <c r="Z169" s="152" t="s">
        <v>181</v>
      </c>
      <c r="AA169" s="68" t="s">
        <v>181</v>
      </c>
      <c r="AB169" s="152" t="s">
        <v>181</v>
      </c>
      <c r="AC169" s="152" t="s">
        <v>181</v>
      </c>
      <c r="AD169" s="401" t="s">
        <v>181</v>
      </c>
      <c r="AE169" s="152" t="s">
        <v>181</v>
      </c>
      <c r="AF169" s="68" t="s">
        <v>181</v>
      </c>
      <c r="AG169" s="152" t="s">
        <v>181</v>
      </c>
      <c r="AH169" s="152" t="s">
        <v>181</v>
      </c>
      <c r="AI169" s="401" t="s">
        <v>181</v>
      </c>
      <c r="AJ169" s="152" t="s">
        <v>181</v>
      </c>
      <c r="AK169" s="68" t="s">
        <v>181</v>
      </c>
      <c r="AL169" s="152" t="s">
        <v>181</v>
      </c>
      <c r="AM169" s="152" t="s">
        <v>181</v>
      </c>
      <c r="AN169" s="401" t="s">
        <v>181</v>
      </c>
      <c r="AO169" s="85" t="s">
        <v>181</v>
      </c>
      <c r="AP169" s="187" t="s">
        <v>181</v>
      </c>
      <c r="AQ169" s="185" t="s">
        <v>181</v>
      </c>
      <c r="AR169" s="188" t="s">
        <v>181</v>
      </c>
      <c r="AS169" s="729"/>
      <c r="AT169" s="132" t="s">
        <v>181</v>
      </c>
      <c r="AU169" s="132" t="s">
        <v>181</v>
      </c>
      <c r="AV169" s="132" t="s">
        <v>181</v>
      </c>
      <c r="AW169" s="132" t="s">
        <v>181</v>
      </c>
      <c r="AX169" s="132" t="s">
        <v>181</v>
      </c>
      <c r="AY169" s="132" t="s">
        <v>181</v>
      </c>
      <c r="AZ169" s="132" t="s">
        <v>181</v>
      </c>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32" t="s">
        <v>181</v>
      </c>
      <c r="CW169" s="127"/>
      <c r="CX169" s="127"/>
      <c r="CY169" s="127"/>
      <c r="CZ169" s="127"/>
      <c r="DA169" s="127"/>
      <c r="DB169" s="132" t="s">
        <v>181</v>
      </c>
      <c r="DC169" s="127"/>
      <c r="DD169" s="127"/>
      <c r="DE169" s="127"/>
      <c r="DF169" s="127"/>
      <c r="DG169" s="127"/>
      <c r="DH169" s="132" t="s">
        <v>181</v>
      </c>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row>
    <row r="170" spans="1:144" s="58" customFormat="1" ht="20.25" customHeight="1">
      <c r="A170" s="55" t="s">
        <v>181</v>
      </c>
      <c r="B170" s="56" t="s">
        <v>181</v>
      </c>
      <c r="C170" s="56" t="s">
        <v>220</v>
      </c>
      <c r="D170" s="1375" t="s">
        <v>1102</v>
      </c>
      <c r="E170" s="1376"/>
      <c r="F170" s="1376"/>
      <c r="G170" s="1376"/>
      <c r="H170" s="1376"/>
      <c r="I170" s="1376"/>
      <c r="J170" s="1376"/>
      <c r="K170" s="56" t="s">
        <v>181</v>
      </c>
      <c r="L170" s="68" t="s">
        <v>181</v>
      </c>
      <c r="M170" s="152" t="s">
        <v>181</v>
      </c>
      <c r="N170" s="152" t="s">
        <v>181</v>
      </c>
      <c r="O170" s="413" t="s">
        <v>181</v>
      </c>
      <c r="P170" s="152"/>
      <c r="Q170" s="68"/>
      <c r="R170" s="152"/>
      <c r="S170" s="152"/>
      <c r="T170" s="413" t="s">
        <v>181</v>
      </c>
      <c r="U170" s="152"/>
      <c r="V170" s="68"/>
      <c r="W170" s="152"/>
      <c r="X170" s="152"/>
      <c r="Y170" s="413" t="s">
        <v>181</v>
      </c>
      <c r="Z170" s="152"/>
      <c r="AA170" s="68"/>
      <c r="AB170" s="152"/>
      <c r="AC170" s="152"/>
      <c r="AD170" s="413" t="s">
        <v>181</v>
      </c>
      <c r="AE170" s="152"/>
      <c r="AF170" s="68"/>
      <c r="AG170" s="152"/>
      <c r="AH170" s="152"/>
      <c r="AI170" s="413" t="s">
        <v>181</v>
      </c>
      <c r="AJ170" s="152"/>
      <c r="AK170" s="68"/>
      <c r="AL170" s="152"/>
      <c r="AM170" s="152"/>
      <c r="AN170" s="413" t="s">
        <v>181</v>
      </c>
      <c r="AO170" s="85" t="s">
        <v>181</v>
      </c>
      <c r="AP170" s="187" t="s">
        <v>181</v>
      </c>
      <c r="AQ170" s="204" t="s">
        <v>181</v>
      </c>
      <c r="AR170" s="188" t="s">
        <v>181</v>
      </c>
      <c r="AS170" s="729"/>
      <c r="AT170" s="132" t="s">
        <v>181</v>
      </c>
      <c r="AU170" s="132" t="s">
        <v>181</v>
      </c>
      <c r="AV170" s="132" t="s">
        <v>181</v>
      </c>
      <c r="AW170" s="132" t="s">
        <v>181</v>
      </c>
      <c r="AX170" s="132" t="s">
        <v>181</v>
      </c>
      <c r="AY170" s="132" t="s">
        <v>181</v>
      </c>
      <c r="AZ170" s="132" t="s">
        <v>181</v>
      </c>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32" t="s">
        <v>181</v>
      </c>
      <c r="CW170" s="127"/>
      <c r="CX170" s="127"/>
      <c r="CY170" s="127"/>
      <c r="CZ170" s="127"/>
      <c r="DA170" s="127"/>
      <c r="DB170" s="132" t="s">
        <v>181</v>
      </c>
      <c r="DC170" s="127"/>
      <c r="DD170" s="127"/>
      <c r="DE170" s="127"/>
      <c r="DF170" s="127"/>
      <c r="DG170" s="127"/>
      <c r="DH170" s="132" t="s">
        <v>181</v>
      </c>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row>
    <row r="171" spans="1:144" s="58" customFormat="1" ht="20.25" customHeight="1">
      <c r="A171" s="55"/>
      <c r="B171" s="56"/>
      <c r="C171" s="56"/>
      <c r="D171" s="1112" t="s">
        <v>221</v>
      </c>
      <c r="E171" s="1004"/>
      <c r="F171" s="1004"/>
      <c r="G171" s="1004"/>
      <c r="H171" s="1004"/>
      <c r="I171" s="1004"/>
      <c r="J171" s="1113"/>
      <c r="K171" s="56"/>
      <c r="L171" s="68"/>
      <c r="M171" s="152"/>
      <c r="N171" s="152"/>
      <c r="O171" s="412"/>
      <c r="P171" s="152"/>
      <c r="Q171" s="68"/>
      <c r="R171" s="152"/>
      <c r="S171" s="152"/>
      <c r="T171" s="412"/>
      <c r="U171" s="152"/>
      <c r="V171" s="68"/>
      <c r="W171" s="152"/>
      <c r="X171" s="152"/>
      <c r="Y171" s="412"/>
      <c r="Z171" s="152"/>
      <c r="AA171" s="68"/>
      <c r="AB171" s="152"/>
      <c r="AC171" s="152"/>
      <c r="AD171" s="412"/>
      <c r="AE171" s="152"/>
      <c r="AF171" s="68"/>
      <c r="AG171" s="152"/>
      <c r="AH171" s="152"/>
      <c r="AI171" s="412"/>
      <c r="AJ171" s="152"/>
      <c r="AK171" s="68"/>
      <c r="AL171" s="152"/>
      <c r="AM171" s="152"/>
      <c r="AN171" s="412"/>
      <c r="AO171" s="85"/>
      <c r="AP171" s="187"/>
      <c r="AQ171" s="52">
        <f>SUM(O171:AN171)</f>
        <v>0</v>
      </c>
      <c r="AR171" s="188"/>
      <c r="AS171" s="729"/>
      <c r="AT171" s="132" t="s">
        <v>181</v>
      </c>
      <c r="AU171" s="132" t="s">
        <v>181</v>
      </c>
      <c r="AV171" s="132" t="s">
        <v>181</v>
      </c>
      <c r="AW171" s="132" t="s">
        <v>181</v>
      </c>
      <c r="AX171" s="132" t="s">
        <v>181</v>
      </c>
      <c r="AY171" s="132" t="s">
        <v>181</v>
      </c>
      <c r="AZ171" s="132" t="s">
        <v>181</v>
      </c>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32" t="s">
        <v>181</v>
      </c>
      <c r="CW171" s="127"/>
      <c r="CX171" s="127"/>
      <c r="CY171" s="127"/>
      <c r="CZ171" s="127"/>
      <c r="DA171" s="127"/>
      <c r="DB171" s="132" t="s">
        <v>181</v>
      </c>
      <c r="DC171" s="127"/>
      <c r="DD171" s="127"/>
      <c r="DE171" s="127"/>
      <c r="DF171" s="127"/>
      <c r="DG171" s="127"/>
      <c r="DH171" s="132" t="s">
        <v>181</v>
      </c>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row>
    <row r="172" spans="1:144" s="58" customFormat="1" ht="20.25" customHeight="1">
      <c r="A172" s="55"/>
      <c r="B172" s="56"/>
      <c r="C172" s="56"/>
      <c r="D172" s="1069" t="s">
        <v>125</v>
      </c>
      <c r="E172" s="1070"/>
      <c r="F172" s="1070"/>
      <c r="G172" s="1070"/>
      <c r="H172" s="1070"/>
      <c r="I172" s="1070"/>
      <c r="J172" s="1071"/>
      <c r="K172" s="56"/>
      <c r="L172" s="68"/>
      <c r="M172" s="152"/>
      <c r="N172" s="152"/>
      <c r="O172" s="414"/>
      <c r="P172" s="152"/>
      <c r="Q172" s="68"/>
      <c r="R172" s="152"/>
      <c r="S172" s="152"/>
      <c r="T172" s="414"/>
      <c r="U172" s="152"/>
      <c r="V172" s="68"/>
      <c r="W172" s="152"/>
      <c r="X172" s="152"/>
      <c r="Y172" s="414"/>
      <c r="Z172" s="152"/>
      <c r="AA172" s="68"/>
      <c r="AB172" s="152"/>
      <c r="AC172" s="152"/>
      <c r="AD172" s="414"/>
      <c r="AE172" s="152"/>
      <c r="AF172" s="68"/>
      <c r="AG172" s="152"/>
      <c r="AH172" s="152"/>
      <c r="AI172" s="414"/>
      <c r="AJ172" s="152"/>
      <c r="AK172" s="68"/>
      <c r="AL172" s="152"/>
      <c r="AM172" s="152"/>
      <c r="AN172" s="414"/>
      <c r="AO172" s="85"/>
      <c r="AP172" s="187"/>
      <c r="AQ172" s="53">
        <f>SUM(O172:AN172)</f>
        <v>0</v>
      </c>
      <c r="AR172" s="188"/>
      <c r="AS172" s="729"/>
      <c r="AT172" s="132"/>
      <c r="AU172" s="132"/>
      <c r="AV172" s="132"/>
      <c r="AW172" s="132"/>
      <c r="AX172" s="132"/>
      <c r="AY172" s="132"/>
      <c r="AZ172" s="132"/>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32"/>
      <c r="CW172" s="127"/>
      <c r="CX172" s="127"/>
      <c r="CY172" s="127"/>
      <c r="CZ172" s="127"/>
      <c r="DA172" s="127"/>
      <c r="DB172" s="132"/>
      <c r="DC172" s="127"/>
      <c r="DD172" s="127"/>
      <c r="DE172" s="127"/>
      <c r="DF172" s="127"/>
      <c r="DG172" s="127"/>
      <c r="DH172" s="132"/>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row>
    <row r="173" spans="1:144" s="58" customFormat="1" ht="9.9499999999999993" customHeight="1">
      <c r="A173" s="55"/>
      <c r="B173" s="56"/>
      <c r="C173" s="56"/>
      <c r="D173" s="1067"/>
      <c r="E173" s="1004"/>
      <c r="F173" s="1004"/>
      <c r="G173" s="1004"/>
      <c r="H173" s="1004"/>
      <c r="I173" s="1004"/>
      <c r="J173" s="1004"/>
      <c r="K173" s="56"/>
      <c r="L173" s="68"/>
      <c r="M173" s="152"/>
      <c r="N173" s="152"/>
      <c r="O173" s="401"/>
      <c r="P173" s="152"/>
      <c r="Q173" s="68"/>
      <c r="R173" s="152"/>
      <c r="S173" s="152"/>
      <c r="T173" s="401"/>
      <c r="U173" s="152"/>
      <c r="V173" s="68"/>
      <c r="W173" s="152"/>
      <c r="X173" s="152"/>
      <c r="Y173" s="401"/>
      <c r="Z173" s="152"/>
      <c r="AA173" s="68"/>
      <c r="AB173" s="152"/>
      <c r="AC173" s="152"/>
      <c r="AD173" s="401" t="s">
        <v>181</v>
      </c>
      <c r="AE173" s="152"/>
      <c r="AF173" s="68"/>
      <c r="AG173" s="152"/>
      <c r="AH173" s="152"/>
      <c r="AI173" s="401" t="s">
        <v>181</v>
      </c>
      <c r="AJ173" s="152"/>
      <c r="AK173" s="68"/>
      <c r="AL173" s="152"/>
      <c r="AM173" s="152"/>
      <c r="AN173" s="401" t="s">
        <v>181</v>
      </c>
      <c r="AO173" s="85"/>
      <c r="AP173" s="187"/>
      <c r="AQ173" s="185" t="s">
        <v>181</v>
      </c>
      <c r="AR173" s="188"/>
      <c r="AS173" s="729"/>
      <c r="AT173" s="132"/>
      <c r="AU173" s="132"/>
      <c r="AV173" s="132"/>
      <c r="AW173" s="132"/>
      <c r="AX173" s="132"/>
      <c r="AY173" s="132"/>
      <c r="AZ173" s="132"/>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32"/>
      <c r="CW173" s="127"/>
      <c r="CX173" s="127"/>
      <c r="CY173" s="127"/>
      <c r="CZ173" s="127"/>
      <c r="DA173" s="127"/>
      <c r="DB173" s="132"/>
      <c r="DC173" s="127"/>
      <c r="DD173" s="127"/>
      <c r="DE173" s="127"/>
      <c r="DF173" s="127"/>
      <c r="DG173" s="127"/>
      <c r="DH173" s="132"/>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row>
    <row r="174" spans="1:144" s="58" customFormat="1" ht="20.25" customHeight="1">
      <c r="A174" s="55" t="s">
        <v>181</v>
      </c>
      <c r="B174" s="56" t="s">
        <v>181</v>
      </c>
      <c r="C174" s="56" t="s">
        <v>222</v>
      </c>
      <c r="D174" s="1375" t="s">
        <v>1101</v>
      </c>
      <c r="E174" s="1376"/>
      <c r="F174" s="1376"/>
      <c r="G174" s="1376"/>
      <c r="H174" s="1376"/>
      <c r="I174" s="1376"/>
      <c r="J174" s="1376"/>
      <c r="K174" s="56" t="s">
        <v>181</v>
      </c>
      <c r="L174" s="68" t="s">
        <v>181</v>
      </c>
      <c r="M174" s="152" t="s">
        <v>181</v>
      </c>
      <c r="N174" s="152" t="s">
        <v>181</v>
      </c>
      <c r="O174" s="413"/>
      <c r="P174" s="152"/>
      <c r="Q174" s="68"/>
      <c r="R174" s="152"/>
      <c r="S174" s="152"/>
      <c r="T174" s="413"/>
      <c r="U174" s="152"/>
      <c r="V174" s="68"/>
      <c r="W174" s="152"/>
      <c r="X174" s="152"/>
      <c r="Y174" s="413"/>
      <c r="Z174" s="152"/>
      <c r="AA174" s="68"/>
      <c r="AB174" s="152"/>
      <c r="AC174" s="152"/>
      <c r="AD174" s="413" t="s">
        <v>181</v>
      </c>
      <c r="AE174" s="152"/>
      <c r="AF174" s="68"/>
      <c r="AG174" s="152"/>
      <c r="AH174" s="152"/>
      <c r="AI174" s="413" t="s">
        <v>181</v>
      </c>
      <c r="AJ174" s="152"/>
      <c r="AK174" s="68"/>
      <c r="AL174" s="152"/>
      <c r="AM174" s="152"/>
      <c r="AN174" s="413" t="s">
        <v>181</v>
      </c>
      <c r="AO174" s="85" t="s">
        <v>181</v>
      </c>
      <c r="AP174" s="187" t="s">
        <v>181</v>
      </c>
      <c r="AQ174" s="204" t="s">
        <v>181</v>
      </c>
      <c r="AR174" s="188" t="s">
        <v>181</v>
      </c>
      <c r="AS174" s="729"/>
      <c r="AT174" s="132"/>
      <c r="AU174" s="132"/>
      <c r="AV174" s="132"/>
      <c r="AW174" s="132"/>
      <c r="AX174" s="132"/>
      <c r="AY174" s="132"/>
      <c r="AZ174" s="132"/>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32"/>
      <c r="CW174" s="127"/>
      <c r="CX174" s="127"/>
      <c r="CY174" s="127"/>
      <c r="CZ174" s="127"/>
      <c r="DA174" s="127"/>
      <c r="DB174" s="132"/>
      <c r="DC174" s="127"/>
      <c r="DD174" s="127"/>
      <c r="DE174" s="127"/>
      <c r="DF174" s="127"/>
      <c r="DG174" s="127"/>
      <c r="DH174" s="132"/>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row>
    <row r="175" spans="1:144" s="58" customFormat="1" ht="20.25" customHeight="1">
      <c r="A175" s="55"/>
      <c r="B175" s="56"/>
      <c r="C175" s="56"/>
      <c r="D175" s="1112" t="s">
        <v>221</v>
      </c>
      <c r="E175" s="1004"/>
      <c r="F175" s="1004"/>
      <c r="G175" s="1004"/>
      <c r="H175" s="1004"/>
      <c r="I175" s="1004"/>
      <c r="J175" s="1113"/>
      <c r="K175" s="56"/>
      <c r="L175" s="68"/>
      <c r="M175" s="152"/>
      <c r="N175" s="152"/>
      <c r="O175" s="412"/>
      <c r="P175" s="152"/>
      <c r="Q175" s="68"/>
      <c r="R175" s="152"/>
      <c r="S175" s="152"/>
      <c r="T175" s="412"/>
      <c r="U175" s="152"/>
      <c r="V175" s="68"/>
      <c r="W175" s="152"/>
      <c r="X175" s="152"/>
      <c r="Y175" s="412"/>
      <c r="Z175" s="152"/>
      <c r="AA175" s="68"/>
      <c r="AB175" s="152"/>
      <c r="AC175" s="152"/>
      <c r="AD175" s="412"/>
      <c r="AE175" s="152"/>
      <c r="AF175" s="68"/>
      <c r="AG175" s="152"/>
      <c r="AH175" s="152"/>
      <c r="AI175" s="412"/>
      <c r="AJ175" s="152"/>
      <c r="AK175" s="68"/>
      <c r="AL175" s="152"/>
      <c r="AM175" s="152"/>
      <c r="AN175" s="412"/>
      <c r="AO175" s="85"/>
      <c r="AP175" s="187"/>
      <c r="AQ175" s="52">
        <f>SUM(O175:AN175)</f>
        <v>0</v>
      </c>
      <c r="AR175" s="188"/>
      <c r="AS175" s="729"/>
      <c r="AT175" s="132" t="s">
        <v>181</v>
      </c>
      <c r="AU175" s="132" t="s">
        <v>181</v>
      </c>
      <c r="AV175" s="132" t="s">
        <v>181</v>
      </c>
      <c r="AW175" s="132" t="s">
        <v>181</v>
      </c>
      <c r="AX175" s="132" t="s">
        <v>181</v>
      </c>
      <c r="AY175" s="132" t="s">
        <v>181</v>
      </c>
      <c r="AZ175" s="132" t="s">
        <v>181</v>
      </c>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32" t="s">
        <v>181</v>
      </c>
      <c r="CW175" s="127"/>
      <c r="CX175" s="127"/>
      <c r="CY175" s="127"/>
      <c r="CZ175" s="127"/>
      <c r="DA175" s="127"/>
      <c r="DB175" s="132" t="s">
        <v>181</v>
      </c>
      <c r="DC175" s="127"/>
      <c r="DD175" s="127"/>
      <c r="DE175" s="127"/>
      <c r="DF175" s="127"/>
      <c r="DG175" s="127"/>
      <c r="DH175" s="132" t="s">
        <v>181</v>
      </c>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row>
    <row r="176" spans="1:144" s="58" customFormat="1" ht="20.25" customHeight="1">
      <c r="A176" s="55"/>
      <c r="B176" s="56"/>
      <c r="C176" s="56"/>
      <c r="D176" s="1069" t="s">
        <v>125</v>
      </c>
      <c r="E176" s="1070"/>
      <c r="F176" s="1070"/>
      <c r="G176" s="1070"/>
      <c r="H176" s="1070"/>
      <c r="I176" s="1070"/>
      <c r="J176" s="1071"/>
      <c r="K176" s="56"/>
      <c r="L176" s="68"/>
      <c r="M176" s="152"/>
      <c r="N176" s="152"/>
      <c r="O176" s="414"/>
      <c r="P176" s="152"/>
      <c r="Q176" s="68"/>
      <c r="R176" s="152"/>
      <c r="S176" s="152"/>
      <c r="T176" s="414"/>
      <c r="U176" s="152"/>
      <c r="V176" s="68"/>
      <c r="W176" s="152"/>
      <c r="X176" s="152"/>
      <c r="Y176" s="414"/>
      <c r="Z176" s="152"/>
      <c r="AA176" s="68"/>
      <c r="AB176" s="152"/>
      <c r="AC176" s="152"/>
      <c r="AD176" s="414"/>
      <c r="AE176" s="152"/>
      <c r="AF176" s="68"/>
      <c r="AG176" s="152"/>
      <c r="AH176" s="152"/>
      <c r="AI176" s="414"/>
      <c r="AJ176" s="152"/>
      <c r="AK176" s="68"/>
      <c r="AL176" s="152"/>
      <c r="AM176" s="152"/>
      <c r="AN176" s="414"/>
      <c r="AO176" s="85"/>
      <c r="AP176" s="187"/>
      <c r="AQ176" s="53">
        <f>SUM(O176:AN176)</f>
        <v>0</v>
      </c>
      <c r="AR176" s="188"/>
      <c r="AS176" s="729"/>
      <c r="AT176" s="132"/>
      <c r="AU176" s="132"/>
      <c r="AV176" s="132"/>
      <c r="AW176" s="132"/>
      <c r="AX176" s="132"/>
      <c r="AY176" s="132"/>
      <c r="AZ176" s="132"/>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32"/>
      <c r="CW176" s="127"/>
      <c r="CX176" s="127"/>
      <c r="CY176" s="127"/>
      <c r="CZ176" s="127"/>
      <c r="DA176" s="127"/>
      <c r="DB176" s="132"/>
      <c r="DC176" s="127"/>
      <c r="DD176" s="127"/>
      <c r="DE176" s="127"/>
      <c r="DF176" s="127"/>
      <c r="DG176" s="127"/>
      <c r="DH176" s="132"/>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row>
    <row r="177" spans="1:144" s="58" customFormat="1" ht="9.9499999999999993" customHeight="1">
      <c r="A177" s="55"/>
      <c r="B177" s="56"/>
      <c r="C177" s="56"/>
      <c r="D177" s="1067"/>
      <c r="E177" s="1004"/>
      <c r="F177" s="1004"/>
      <c r="G177" s="1004"/>
      <c r="H177" s="1004"/>
      <c r="I177" s="1004"/>
      <c r="J177" s="1004"/>
      <c r="K177" s="56"/>
      <c r="L177" s="68"/>
      <c r="M177" s="152"/>
      <c r="N177" s="152"/>
      <c r="O177" s="401"/>
      <c r="P177" s="152"/>
      <c r="Q177" s="68"/>
      <c r="R177" s="152"/>
      <c r="S177" s="152"/>
      <c r="T177" s="401"/>
      <c r="U177" s="152"/>
      <c r="V177" s="68"/>
      <c r="W177" s="152"/>
      <c r="X177" s="152"/>
      <c r="Y177" s="401"/>
      <c r="Z177" s="152"/>
      <c r="AA177" s="68"/>
      <c r="AB177" s="152"/>
      <c r="AC177" s="152"/>
      <c r="AD177" s="401" t="s">
        <v>181</v>
      </c>
      <c r="AE177" s="152"/>
      <c r="AF177" s="68"/>
      <c r="AG177" s="152"/>
      <c r="AH177" s="152"/>
      <c r="AI177" s="401" t="s">
        <v>181</v>
      </c>
      <c r="AJ177" s="152"/>
      <c r="AK177" s="68"/>
      <c r="AL177" s="152"/>
      <c r="AM177" s="152"/>
      <c r="AN177" s="401" t="s">
        <v>181</v>
      </c>
      <c r="AO177" s="85"/>
      <c r="AP177" s="187"/>
      <c r="AQ177" s="185" t="s">
        <v>181</v>
      </c>
      <c r="AR177" s="188"/>
      <c r="AS177" s="729"/>
      <c r="AT177" s="132"/>
      <c r="AU177" s="132"/>
      <c r="AV177" s="132"/>
      <c r="AW177" s="132"/>
      <c r="AX177" s="132"/>
      <c r="AY177" s="132"/>
      <c r="AZ177" s="132"/>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32"/>
      <c r="CW177" s="127"/>
      <c r="CX177" s="127"/>
      <c r="CY177" s="127"/>
      <c r="CZ177" s="127"/>
      <c r="DA177" s="127"/>
      <c r="DB177" s="132"/>
      <c r="DC177" s="127"/>
      <c r="DD177" s="127"/>
      <c r="DE177" s="127"/>
      <c r="DF177" s="127"/>
      <c r="DG177" s="127"/>
      <c r="DH177" s="132"/>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row>
    <row r="178" spans="1:144" s="58" customFormat="1" ht="20.25" customHeight="1">
      <c r="A178" s="55" t="s">
        <v>181</v>
      </c>
      <c r="B178" s="56" t="s">
        <v>181</v>
      </c>
      <c r="C178" s="56" t="s">
        <v>223</v>
      </c>
      <c r="D178" s="1375" t="s">
        <v>1100</v>
      </c>
      <c r="E178" s="1376"/>
      <c r="F178" s="1376"/>
      <c r="G178" s="1376"/>
      <c r="H178" s="1376"/>
      <c r="I178" s="1376"/>
      <c r="J178" s="1376"/>
      <c r="K178" s="56" t="s">
        <v>181</v>
      </c>
      <c r="L178" s="68" t="s">
        <v>181</v>
      </c>
      <c r="M178" s="152" t="s">
        <v>181</v>
      </c>
      <c r="N178" s="152" t="s">
        <v>181</v>
      </c>
      <c r="O178" s="413"/>
      <c r="P178" s="152"/>
      <c r="Q178" s="68"/>
      <c r="R178" s="152"/>
      <c r="S178" s="152"/>
      <c r="T178" s="413"/>
      <c r="U178" s="152"/>
      <c r="V178" s="68"/>
      <c r="W178" s="152"/>
      <c r="X178" s="152"/>
      <c r="Y178" s="413"/>
      <c r="Z178" s="152"/>
      <c r="AA178" s="68"/>
      <c r="AB178" s="152"/>
      <c r="AC178" s="152"/>
      <c r="AD178" s="413" t="s">
        <v>181</v>
      </c>
      <c r="AE178" s="152"/>
      <c r="AF178" s="68"/>
      <c r="AG178" s="152"/>
      <c r="AH178" s="152"/>
      <c r="AI178" s="413" t="s">
        <v>181</v>
      </c>
      <c r="AJ178" s="152"/>
      <c r="AK178" s="68"/>
      <c r="AL178" s="152"/>
      <c r="AM178" s="152"/>
      <c r="AN178" s="413" t="s">
        <v>181</v>
      </c>
      <c r="AO178" s="85" t="s">
        <v>181</v>
      </c>
      <c r="AP178" s="187" t="s">
        <v>181</v>
      </c>
      <c r="AQ178" s="204" t="s">
        <v>181</v>
      </c>
      <c r="AR178" s="188" t="s">
        <v>181</v>
      </c>
      <c r="AS178" s="729"/>
      <c r="AT178" s="132"/>
      <c r="AU178" s="132"/>
      <c r="AV178" s="132"/>
      <c r="AW178" s="132"/>
      <c r="AX178" s="132"/>
      <c r="AY178" s="132"/>
      <c r="AZ178" s="132"/>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32"/>
      <c r="CW178" s="127"/>
      <c r="CX178" s="127"/>
      <c r="CY178" s="127"/>
      <c r="CZ178" s="127"/>
      <c r="DA178" s="127"/>
      <c r="DB178" s="132"/>
      <c r="DC178" s="127"/>
      <c r="DD178" s="127"/>
      <c r="DE178" s="127"/>
      <c r="DF178" s="127"/>
      <c r="DG178" s="127"/>
      <c r="DH178" s="132"/>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row>
    <row r="179" spans="1:144" s="58" customFormat="1" ht="20.25" customHeight="1">
      <c r="A179" s="55"/>
      <c r="B179" s="56"/>
      <c r="C179" s="56"/>
      <c r="D179" s="1076" t="s">
        <v>221</v>
      </c>
      <c r="E179" s="1077"/>
      <c r="F179" s="1077"/>
      <c r="G179" s="1077"/>
      <c r="H179" s="1077"/>
      <c r="I179" s="1077"/>
      <c r="J179" s="1078"/>
      <c r="K179" s="56"/>
      <c r="L179" s="68"/>
      <c r="M179" s="152"/>
      <c r="N179" s="152"/>
      <c r="O179" s="412"/>
      <c r="P179" s="152"/>
      <c r="Q179" s="68"/>
      <c r="R179" s="152"/>
      <c r="S179" s="152"/>
      <c r="T179" s="412"/>
      <c r="U179" s="152"/>
      <c r="V179" s="68"/>
      <c r="W179" s="152"/>
      <c r="X179" s="152"/>
      <c r="Y179" s="412"/>
      <c r="Z179" s="152"/>
      <c r="AA179" s="68"/>
      <c r="AB179" s="152"/>
      <c r="AC179" s="152"/>
      <c r="AD179" s="412"/>
      <c r="AE179" s="152"/>
      <c r="AF179" s="68"/>
      <c r="AG179" s="152"/>
      <c r="AH179" s="152"/>
      <c r="AI179" s="412"/>
      <c r="AJ179" s="152"/>
      <c r="AK179" s="68"/>
      <c r="AL179" s="152"/>
      <c r="AM179" s="152"/>
      <c r="AN179" s="412"/>
      <c r="AO179" s="85"/>
      <c r="AP179" s="187"/>
      <c r="AQ179" s="52">
        <f>SUM(O179:AN179)</f>
        <v>0</v>
      </c>
      <c r="AR179" s="188"/>
      <c r="AS179" s="729"/>
      <c r="AT179" s="132" t="s">
        <v>181</v>
      </c>
      <c r="AU179" s="132" t="s">
        <v>181</v>
      </c>
      <c r="AV179" s="132" t="s">
        <v>181</v>
      </c>
      <c r="AW179" s="132" t="s">
        <v>181</v>
      </c>
      <c r="AX179" s="132" t="s">
        <v>181</v>
      </c>
      <c r="AY179" s="132" t="s">
        <v>181</v>
      </c>
      <c r="AZ179" s="132" t="s">
        <v>181</v>
      </c>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32" t="s">
        <v>181</v>
      </c>
      <c r="CW179" s="127"/>
      <c r="CX179" s="127"/>
      <c r="CY179" s="127"/>
      <c r="CZ179" s="127"/>
      <c r="DA179" s="127"/>
      <c r="DB179" s="132" t="s">
        <v>181</v>
      </c>
      <c r="DC179" s="127"/>
      <c r="DD179" s="127"/>
      <c r="DE179" s="127"/>
      <c r="DF179" s="127"/>
      <c r="DG179" s="127"/>
      <c r="DH179" s="132" t="s">
        <v>181</v>
      </c>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row>
    <row r="180" spans="1:144" s="58" customFormat="1" ht="20.25" customHeight="1">
      <c r="A180" s="55"/>
      <c r="B180" s="56"/>
      <c r="C180" s="56"/>
      <c r="D180" s="1069" t="s">
        <v>125</v>
      </c>
      <c r="E180" s="1070"/>
      <c r="F180" s="1070"/>
      <c r="G180" s="1070"/>
      <c r="H180" s="1070"/>
      <c r="I180" s="1070"/>
      <c r="J180" s="1071"/>
      <c r="K180" s="56"/>
      <c r="L180" s="68"/>
      <c r="M180" s="152"/>
      <c r="N180" s="152"/>
      <c r="O180" s="414"/>
      <c r="P180" s="152"/>
      <c r="Q180" s="68"/>
      <c r="R180" s="152"/>
      <c r="S180" s="152"/>
      <c r="T180" s="414"/>
      <c r="U180" s="152"/>
      <c r="V180" s="68"/>
      <c r="W180" s="152"/>
      <c r="X180" s="152"/>
      <c r="Y180" s="414"/>
      <c r="Z180" s="152"/>
      <c r="AA180" s="68"/>
      <c r="AB180" s="152"/>
      <c r="AC180" s="152"/>
      <c r="AD180" s="414"/>
      <c r="AE180" s="152"/>
      <c r="AF180" s="68"/>
      <c r="AG180" s="152"/>
      <c r="AH180" s="152"/>
      <c r="AI180" s="414"/>
      <c r="AJ180" s="152"/>
      <c r="AK180" s="68"/>
      <c r="AL180" s="152"/>
      <c r="AM180" s="152"/>
      <c r="AN180" s="414"/>
      <c r="AO180" s="85"/>
      <c r="AP180" s="187"/>
      <c r="AQ180" s="53">
        <f>SUM(O180:AN180)</f>
        <v>0</v>
      </c>
      <c r="AR180" s="188"/>
      <c r="AS180" s="729"/>
      <c r="AT180" s="132"/>
      <c r="AU180" s="132"/>
      <c r="AV180" s="132"/>
      <c r="AW180" s="132"/>
      <c r="AX180" s="132"/>
      <c r="AY180" s="132"/>
      <c r="AZ180" s="132"/>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32"/>
      <c r="CW180" s="127"/>
      <c r="CX180" s="127"/>
      <c r="CY180" s="127"/>
      <c r="CZ180" s="127"/>
      <c r="DA180" s="127"/>
      <c r="DB180" s="132"/>
      <c r="DC180" s="127"/>
      <c r="DD180" s="127"/>
      <c r="DE180" s="127"/>
      <c r="DF180" s="127"/>
      <c r="DG180" s="127"/>
      <c r="DH180" s="132"/>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row>
    <row r="181" spans="1:144" s="58" customFormat="1" ht="9.9499999999999993" customHeight="1">
      <c r="A181" s="55"/>
      <c r="B181" s="56"/>
      <c r="C181" s="56"/>
      <c r="D181" s="1067"/>
      <c r="E181" s="1004"/>
      <c r="F181" s="1004"/>
      <c r="G181" s="1004"/>
      <c r="H181" s="1004"/>
      <c r="I181" s="1004"/>
      <c r="J181" s="1004"/>
      <c r="K181" s="56"/>
      <c r="L181" s="68"/>
      <c r="M181" s="152"/>
      <c r="N181" s="152"/>
      <c r="O181" s="401" t="s">
        <v>181</v>
      </c>
      <c r="P181" s="152"/>
      <c r="Q181" s="68"/>
      <c r="R181" s="152"/>
      <c r="S181" s="152"/>
      <c r="T181" s="401" t="s">
        <v>181</v>
      </c>
      <c r="U181" s="152"/>
      <c r="V181" s="68"/>
      <c r="W181" s="152"/>
      <c r="X181" s="152"/>
      <c r="Y181" s="401" t="s">
        <v>181</v>
      </c>
      <c r="Z181" s="152"/>
      <c r="AA181" s="68"/>
      <c r="AB181" s="152"/>
      <c r="AC181" s="152"/>
      <c r="AD181" s="401" t="s">
        <v>181</v>
      </c>
      <c r="AE181" s="152"/>
      <c r="AF181" s="68"/>
      <c r="AG181" s="152"/>
      <c r="AH181" s="152"/>
      <c r="AI181" s="401" t="s">
        <v>181</v>
      </c>
      <c r="AJ181" s="152"/>
      <c r="AK181" s="68"/>
      <c r="AL181" s="152"/>
      <c r="AM181" s="152"/>
      <c r="AN181" s="401" t="s">
        <v>181</v>
      </c>
      <c r="AO181" s="85"/>
      <c r="AP181" s="187"/>
      <c r="AQ181" s="185" t="s">
        <v>181</v>
      </c>
      <c r="AR181" s="188"/>
      <c r="AS181" s="729"/>
      <c r="AT181" s="132"/>
      <c r="AU181" s="132"/>
      <c r="AV181" s="132"/>
      <c r="AW181" s="132"/>
      <c r="AX181" s="132"/>
      <c r="AY181" s="132"/>
      <c r="AZ181" s="132"/>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32"/>
      <c r="CW181" s="127"/>
      <c r="CX181" s="127"/>
      <c r="CY181" s="127"/>
      <c r="CZ181" s="127"/>
      <c r="DA181" s="127"/>
      <c r="DB181" s="132"/>
      <c r="DC181" s="127"/>
      <c r="DD181" s="127"/>
      <c r="DE181" s="127"/>
      <c r="DF181" s="127"/>
      <c r="DG181" s="127"/>
      <c r="DH181" s="132"/>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row>
    <row r="182" spans="1:144" s="58" customFormat="1" ht="20.25" customHeight="1">
      <c r="A182" s="55" t="s">
        <v>181</v>
      </c>
      <c r="B182" s="56" t="s">
        <v>181</v>
      </c>
      <c r="C182" s="56" t="s">
        <v>224</v>
      </c>
      <c r="D182" s="1375" t="s">
        <v>1099</v>
      </c>
      <c r="E182" s="1376"/>
      <c r="F182" s="1376"/>
      <c r="G182" s="1376"/>
      <c r="H182" s="1376"/>
      <c r="I182" s="1376"/>
      <c r="J182" s="1376"/>
      <c r="K182" s="56" t="s">
        <v>181</v>
      </c>
      <c r="L182" s="68" t="s">
        <v>181</v>
      </c>
      <c r="M182" s="152" t="s">
        <v>181</v>
      </c>
      <c r="N182" s="152" t="s">
        <v>181</v>
      </c>
      <c r="O182" s="413" t="s">
        <v>181</v>
      </c>
      <c r="P182" s="152"/>
      <c r="Q182" s="68"/>
      <c r="R182" s="152"/>
      <c r="S182" s="152"/>
      <c r="T182" s="413" t="s">
        <v>181</v>
      </c>
      <c r="U182" s="152"/>
      <c r="V182" s="68"/>
      <c r="W182" s="152"/>
      <c r="X182" s="152"/>
      <c r="Y182" s="413" t="s">
        <v>181</v>
      </c>
      <c r="Z182" s="152"/>
      <c r="AA182" s="68"/>
      <c r="AB182" s="152"/>
      <c r="AC182" s="152"/>
      <c r="AD182" s="413" t="s">
        <v>181</v>
      </c>
      <c r="AE182" s="152"/>
      <c r="AF182" s="68"/>
      <c r="AG182" s="152"/>
      <c r="AH182" s="152"/>
      <c r="AI182" s="413" t="s">
        <v>181</v>
      </c>
      <c r="AJ182" s="152"/>
      <c r="AK182" s="68"/>
      <c r="AL182" s="152"/>
      <c r="AM182" s="152"/>
      <c r="AN182" s="413" t="s">
        <v>181</v>
      </c>
      <c r="AO182" s="85" t="s">
        <v>181</v>
      </c>
      <c r="AP182" s="187" t="s">
        <v>181</v>
      </c>
      <c r="AQ182" s="204" t="s">
        <v>181</v>
      </c>
      <c r="AR182" s="188" t="s">
        <v>181</v>
      </c>
      <c r="AS182" s="729"/>
      <c r="AT182" s="132"/>
      <c r="AU182" s="132"/>
      <c r="AV182" s="132"/>
      <c r="AW182" s="132"/>
      <c r="AX182" s="132"/>
      <c r="AY182" s="132"/>
      <c r="AZ182" s="132"/>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32"/>
      <c r="CW182" s="127"/>
      <c r="CX182" s="127"/>
      <c r="CY182" s="127"/>
      <c r="CZ182" s="127"/>
      <c r="DA182" s="127"/>
      <c r="DB182" s="132"/>
      <c r="DC182" s="127"/>
      <c r="DD182" s="127"/>
      <c r="DE182" s="127"/>
      <c r="DF182" s="127"/>
      <c r="DG182" s="127"/>
      <c r="DH182" s="132"/>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row>
    <row r="183" spans="1:144" s="58" customFormat="1" ht="20.25" customHeight="1">
      <c r="A183" s="55"/>
      <c r="B183" s="56"/>
      <c r="C183" s="56"/>
      <c r="D183" s="1076" t="s">
        <v>221</v>
      </c>
      <c r="E183" s="1077"/>
      <c r="F183" s="1077"/>
      <c r="G183" s="1077"/>
      <c r="H183" s="1077"/>
      <c r="I183" s="1077"/>
      <c r="J183" s="1078"/>
      <c r="K183" s="56"/>
      <c r="L183" s="68"/>
      <c r="M183" s="152"/>
      <c r="N183" s="152"/>
      <c r="O183" s="412"/>
      <c r="P183" s="152"/>
      <c r="Q183" s="68"/>
      <c r="R183" s="152"/>
      <c r="S183" s="152"/>
      <c r="T183" s="412"/>
      <c r="U183" s="152"/>
      <c r="V183" s="68"/>
      <c r="W183" s="152"/>
      <c r="X183" s="152"/>
      <c r="Y183" s="412"/>
      <c r="Z183" s="152"/>
      <c r="AA183" s="68"/>
      <c r="AB183" s="152"/>
      <c r="AC183" s="152"/>
      <c r="AD183" s="412"/>
      <c r="AE183" s="152"/>
      <c r="AF183" s="68"/>
      <c r="AG183" s="152"/>
      <c r="AH183" s="152"/>
      <c r="AI183" s="412"/>
      <c r="AJ183" s="152"/>
      <c r="AK183" s="68"/>
      <c r="AL183" s="152"/>
      <c r="AM183" s="152"/>
      <c r="AN183" s="412"/>
      <c r="AO183" s="85"/>
      <c r="AP183" s="187"/>
      <c r="AQ183" s="52">
        <f>SUM(O183:AN183)</f>
        <v>0</v>
      </c>
      <c r="AR183" s="188"/>
      <c r="AS183" s="729"/>
      <c r="AT183" s="132" t="s">
        <v>181</v>
      </c>
      <c r="AU183" s="132" t="s">
        <v>181</v>
      </c>
      <c r="AV183" s="132" t="s">
        <v>181</v>
      </c>
      <c r="AW183" s="132" t="s">
        <v>181</v>
      </c>
      <c r="AX183" s="132" t="s">
        <v>181</v>
      </c>
      <c r="AY183" s="132" t="s">
        <v>181</v>
      </c>
      <c r="AZ183" s="132" t="s">
        <v>181</v>
      </c>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32" t="s">
        <v>181</v>
      </c>
      <c r="CW183" s="127"/>
      <c r="CX183" s="127"/>
      <c r="CY183" s="127"/>
      <c r="CZ183" s="127"/>
      <c r="DA183" s="127"/>
      <c r="DB183" s="132" t="s">
        <v>181</v>
      </c>
      <c r="DC183" s="127"/>
      <c r="DD183" s="127"/>
      <c r="DE183" s="127"/>
      <c r="DF183" s="127"/>
      <c r="DG183" s="127"/>
      <c r="DH183" s="132" t="s">
        <v>181</v>
      </c>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row>
    <row r="184" spans="1:144" s="58" customFormat="1" ht="20.25" customHeight="1">
      <c r="A184" s="55"/>
      <c r="B184" s="56"/>
      <c r="C184" s="56"/>
      <c r="D184" s="1069" t="s">
        <v>125</v>
      </c>
      <c r="E184" s="1070"/>
      <c r="F184" s="1070"/>
      <c r="G184" s="1070"/>
      <c r="H184" s="1070"/>
      <c r="I184" s="1070"/>
      <c r="J184" s="1071"/>
      <c r="K184" s="56"/>
      <c r="L184" s="68"/>
      <c r="M184" s="152"/>
      <c r="N184" s="152"/>
      <c r="O184" s="414"/>
      <c r="P184" s="152"/>
      <c r="Q184" s="68"/>
      <c r="R184" s="152"/>
      <c r="S184" s="152"/>
      <c r="T184" s="414"/>
      <c r="U184" s="152"/>
      <c r="V184" s="68"/>
      <c r="W184" s="152"/>
      <c r="X184" s="152"/>
      <c r="Y184" s="414"/>
      <c r="Z184" s="152"/>
      <c r="AA184" s="68"/>
      <c r="AB184" s="152"/>
      <c r="AC184" s="152"/>
      <c r="AD184" s="414"/>
      <c r="AE184" s="152"/>
      <c r="AF184" s="68"/>
      <c r="AG184" s="152"/>
      <c r="AH184" s="152"/>
      <c r="AI184" s="414"/>
      <c r="AJ184" s="152"/>
      <c r="AK184" s="68"/>
      <c r="AL184" s="152"/>
      <c r="AM184" s="152"/>
      <c r="AN184" s="414"/>
      <c r="AO184" s="85"/>
      <c r="AP184" s="187"/>
      <c r="AQ184" s="53">
        <f>SUM(O184:AN184)</f>
        <v>0</v>
      </c>
      <c r="AR184" s="188"/>
      <c r="AS184" s="729"/>
      <c r="AT184" s="132"/>
      <c r="AU184" s="132"/>
      <c r="AV184" s="132"/>
      <c r="AW184" s="132"/>
      <c r="AX184" s="132"/>
      <c r="AY184" s="132"/>
      <c r="AZ184" s="132"/>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32"/>
      <c r="CW184" s="127"/>
      <c r="CX184" s="127"/>
      <c r="CY184" s="127"/>
      <c r="CZ184" s="127"/>
      <c r="DA184" s="127"/>
      <c r="DB184" s="132"/>
      <c r="DC184" s="127"/>
      <c r="DD184" s="127"/>
      <c r="DE184" s="127"/>
      <c r="DF184" s="127"/>
      <c r="DG184" s="127"/>
      <c r="DH184" s="132"/>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row>
    <row r="185" spans="1:144" s="58" customFormat="1" ht="9.9499999999999993" customHeight="1">
      <c r="A185" s="55"/>
      <c r="B185" s="56"/>
      <c r="C185" s="56"/>
      <c r="D185" s="1067"/>
      <c r="E185" s="1004"/>
      <c r="F185" s="1004"/>
      <c r="G185" s="1004"/>
      <c r="H185" s="1004"/>
      <c r="I185" s="1004"/>
      <c r="J185" s="1004"/>
      <c r="K185" s="56"/>
      <c r="L185" s="68"/>
      <c r="M185" s="152"/>
      <c r="N185" s="152"/>
      <c r="O185" s="401" t="s">
        <v>181</v>
      </c>
      <c r="P185" s="152"/>
      <c r="Q185" s="68"/>
      <c r="R185" s="152"/>
      <c r="S185" s="152"/>
      <c r="T185" s="401" t="s">
        <v>181</v>
      </c>
      <c r="U185" s="152"/>
      <c r="V185" s="68"/>
      <c r="W185" s="152"/>
      <c r="X185" s="152"/>
      <c r="Y185" s="401" t="s">
        <v>181</v>
      </c>
      <c r="Z185" s="152"/>
      <c r="AA185" s="68"/>
      <c r="AB185" s="152"/>
      <c r="AC185" s="152"/>
      <c r="AD185" s="401" t="s">
        <v>181</v>
      </c>
      <c r="AE185" s="152"/>
      <c r="AF185" s="68"/>
      <c r="AG185" s="152"/>
      <c r="AH185" s="152"/>
      <c r="AI185" s="401" t="s">
        <v>181</v>
      </c>
      <c r="AJ185" s="152"/>
      <c r="AK185" s="68"/>
      <c r="AL185" s="152"/>
      <c r="AM185" s="152"/>
      <c r="AN185" s="401" t="s">
        <v>181</v>
      </c>
      <c r="AO185" s="85"/>
      <c r="AP185" s="187"/>
      <c r="AQ185" s="185" t="s">
        <v>181</v>
      </c>
      <c r="AR185" s="188"/>
      <c r="AS185" s="729"/>
      <c r="AT185" s="132"/>
      <c r="AU185" s="132"/>
      <c r="AV185" s="132"/>
      <c r="AW185" s="132"/>
      <c r="AX185" s="132"/>
      <c r="AY185" s="132"/>
      <c r="AZ185" s="132"/>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32"/>
      <c r="CW185" s="127"/>
      <c r="CX185" s="127"/>
      <c r="CY185" s="127"/>
      <c r="CZ185" s="127"/>
      <c r="DA185" s="127"/>
      <c r="DB185" s="132"/>
      <c r="DC185" s="127"/>
      <c r="DD185" s="127"/>
      <c r="DE185" s="127"/>
      <c r="DF185" s="127"/>
      <c r="DG185" s="127"/>
      <c r="DH185" s="132"/>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row>
    <row r="186" spans="1:144" s="58" customFormat="1" ht="20.25" customHeight="1">
      <c r="A186" s="55" t="s">
        <v>181</v>
      </c>
      <c r="B186" s="56" t="s">
        <v>181</v>
      </c>
      <c r="C186" s="56" t="s">
        <v>225</v>
      </c>
      <c r="D186" s="1375" t="s">
        <v>1098</v>
      </c>
      <c r="E186" s="1376"/>
      <c r="F186" s="1376"/>
      <c r="G186" s="1376"/>
      <c r="H186" s="1376"/>
      <c r="I186" s="1376"/>
      <c r="J186" s="1376"/>
      <c r="K186" s="56" t="s">
        <v>181</v>
      </c>
      <c r="L186" s="68" t="s">
        <v>181</v>
      </c>
      <c r="M186" s="152" t="s">
        <v>181</v>
      </c>
      <c r="N186" s="152" t="s">
        <v>181</v>
      </c>
      <c r="O186" s="413" t="s">
        <v>181</v>
      </c>
      <c r="P186" s="152"/>
      <c r="Q186" s="68"/>
      <c r="R186" s="152"/>
      <c r="S186" s="152"/>
      <c r="T186" s="413" t="s">
        <v>181</v>
      </c>
      <c r="U186" s="152"/>
      <c r="V186" s="68"/>
      <c r="W186" s="152"/>
      <c r="X186" s="152"/>
      <c r="Y186" s="413" t="s">
        <v>181</v>
      </c>
      <c r="Z186" s="152"/>
      <c r="AA186" s="68"/>
      <c r="AB186" s="152"/>
      <c r="AC186" s="152"/>
      <c r="AD186" s="413" t="s">
        <v>181</v>
      </c>
      <c r="AE186" s="152"/>
      <c r="AF186" s="68"/>
      <c r="AG186" s="152"/>
      <c r="AH186" s="152"/>
      <c r="AI186" s="413" t="s">
        <v>181</v>
      </c>
      <c r="AJ186" s="152"/>
      <c r="AK186" s="68"/>
      <c r="AL186" s="152"/>
      <c r="AM186" s="152"/>
      <c r="AN186" s="413" t="s">
        <v>181</v>
      </c>
      <c r="AO186" s="85" t="s">
        <v>181</v>
      </c>
      <c r="AP186" s="187" t="s">
        <v>181</v>
      </c>
      <c r="AQ186" s="204" t="s">
        <v>181</v>
      </c>
      <c r="AR186" s="188" t="s">
        <v>181</v>
      </c>
      <c r="AS186" s="729"/>
      <c r="AT186" s="132"/>
      <c r="AU186" s="132"/>
      <c r="AV186" s="132"/>
      <c r="AW186" s="132"/>
      <c r="AX186" s="132"/>
      <c r="AY186" s="132"/>
      <c r="AZ186" s="132"/>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32"/>
      <c r="CW186" s="127"/>
      <c r="CX186" s="127"/>
      <c r="CY186" s="127"/>
      <c r="CZ186" s="127"/>
      <c r="DA186" s="127"/>
      <c r="DB186" s="132"/>
      <c r="DC186" s="127"/>
      <c r="DD186" s="127"/>
      <c r="DE186" s="127"/>
      <c r="DF186" s="127"/>
      <c r="DG186" s="127"/>
      <c r="DH186" s="132"/>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row>
    <row r="187" spans="1:144" s="58" customFormat="1" ht="20.25" customHeight="1">
      <c r="A187" s="55"/>
      <c r="B187" s="56"/>
      <c r="C187" s="56"/>
      <c r="D187" s="1076" t="s">
        <v>221</v>
      </c>
      <c r="E187" s="1077"/>
      <c r="F187" s="1077"/>
      <c r="G187" s="1077"/>
      <c r="H187" s="1077"/>
      <c r="I187" s="1077"/>
      <c r="J187" s="1078"/>
      <c r="K187" s="56"/>
      <c r="L187" s="68"/>
      <c r="M187" s="152"/>
      <c r="N187" s="152"/>
      <c r="O187" s="412"/>
      <c r="P187" s="152"/>
      <c r="Q187" s="68"/>
      <c r="R187" s="152"/>
      <c r="S187" s="152"/>
      <c r="T187" s="412"/>
      <c r="U187" s="152"/>
      <c r="V187" s="68"/>
      <c r="W187" s="152"/>
      <c r="X187" s="152"/>
      <c r="Y187" s="412"/>
      <c r="Z187" s="152"/>
      <c r="AA187" s="68"/>
      <c r="AB187" s="152"/>
      <c r="AC187" s="152"/>
      <c r="AD187" s="412"/>
      <c r="AE187" s="152"/>
      <c r="AF187" s="68"/>
      <c r="AG187" s="152"/>
      <c r="AH187" s="152"/>
      <c r="AI187" s="412"/>
      <c r="AJ187" s="152"/>
      <c r="AK187" s="68"/>
      <c r="AL187" s="152"/>
      <c r="AM187" s="152"/>
      <c r="AN187" s="412"/>
      <c r="AO187" s="85"/>
      <c r="AP187" s="187"/>
      <c r="AQ187" s="52">
        <f>SUM(O187:AN187)</f>
        <v>0</v>
      </c>
      <c r="AR187" s="188"/>
      <c r="AS187" s="729"/>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row>
    <row r="188" spans="1:144" s="58" customFormat="1" ht="20.25" customHeight="1">
      <c r="A188" s="55"/>
      <c r="B188" s="56"/>
      <c r="C188" s="56"/>
      <c r="D188" s="1069" t="s">
        <v>125</v>
      </c>
      <c r="E188" s="1070"/>
      <c r="F188" s="1070"/>
      <c r="G188" s="1070"/>
      <c r="H188" s="1070"/>
      <c r="I188" s="1070"/>
      <c r="J188" s="1071"/>
      <c r="K188" s="56"/>
      <c r="L188" s="68"/>
      <c r="M188" s="152"/>
      <c r="N188" s="152"/>
      <c r="O188" s="414"/>
      <c r="P188" s="152"/>
      <c r="Q188" s="68"/>
      <c r="R188" s="152"/>
      <c r="S188" s="152"/>
      <c r="T188" s="414"/>
      <c r="U188" s="152"/>
      <c r="V188" s="68"/>
      <c r="W188" s="152"/>
      <c r="X188" s="152"/>
      <c r="Y188" s="414"/>
      <c r="Z188" s="152"/>
      <c r="AA188" s="68"/>
      <c r="AB188" s="152"/>
      <c r="AC188" s="152"/>
      <c r="AD188" s="414"/>
      <c r="AE188" s="152"/>
      <c r="AF188" s="68"/>
      <c r="AG188" s="152"/>
      <c r="AH188" s="152"/>
      <c r="AI188" s="414"/>
      <c r="AJ188" s="152"/>
      <c r="AK188" s="68"/>
      <c r="AL188" s="152"/>
      <c r="AM188" s="152"/>
      <c r="AN188" s="414"/>
      <c r="AO188" s="85"/>
      <c r="AP188" s="187"/>
      <c r="AQ188" s="53">
        <f>SUM(O188:AN188)</f>
        <v>0</v>
      </c>
      <c r="AR188" s="188"/>
      <c r="AS188" s="729"/>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row>
    <row r="189" spans="1:144" s="58" customFormat="1" ht="9.9499999999999993" customHeight="1">
      <c r="A189" s="55"/>
      <c r="B189" s="56"/>
      <c r="C189" s="56"/>
      <c r="D189" s="1085"/>
      <c r="E189" s="1077"/>
      <c r="F189" s="1077"/>
      <c r="G189" s="1077"/>
      <c r="H189" s="1077"/>
      <c r="I189" s="1077"/>
      <c r="J189" s="1077"/>
      <c r="K189" s="56"/>
      <c r="L189" s="68"/>
      <c r="M189" s="152"/>
      <c r="N189" s="152"/>
      <c r="O189" s="401" t="s">
        <v>181</v>
      </c>
      <c r="P189" s="152"/>
      <c r="Q189" s="68"/>
      <c r="R189" s="152"/>
      <c r="S189" s="152"/>
      <c r="T189" s="401" t="s">
        <v>181</v>
      </c>
      <c r="U189" s="152"/>
      <c r="V189" s="68"/>
      <c r="W189" s="152"/>
      <c r="X189" s="152"/>
      <c r="Y189" s="401" t="s">
        <v>181</v>
      </c>
      <c r="Z189" s="152"/>
      <c r="AA189" s="68"/>
      <c r="AB189" s="152"/>
      <c r="AC189" s="152"/>
      <c r="AD189" s="401" t="s">
        <v>181</v>
      </c>
      <c r="AE189" s="152"/>
      <c r="AF189" s="68"/>
      <c r="AG189" s="152"/>
      <c r="AH189" s="152"/>
      <c r="AI189" s="401" t="s">
        <v>181</v>
      </c>
      <c r="AJ189" s="152"/>
      <c r="AK189" s="68"/>
      <c r="AL189" s="152"/>
      <c r="AM189" s="152"/>
      <c r="AN189" s="401" t="s">
        <v>181</v>
      </c>
      <c r="AO189" s="85"/>
      <c r="AP189" s="187"/>
      <c r="AQ189" s="185" t="s">
        <v>181</v>
      </c>
      <c r="AR189" s="188"/>
      <c r="AS189" s="729"/>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row>
    <row r="190" spans="1:144" s="58" customFormat="1" ht="20.25" customHeight="1">
      <c r="A190" s="55" t="s">
        <v>181</v>
      </c>
      <c r="B190" s="56" t="s">
        <v>181</v>
      </c>
      <c r="C190" s="56" t="s">
        <v>226</v>
      </c>
      <c r="D190" s="1375" t="s">
        <v>1097</v>
      </c>
      <c r="E190" s="1376"/>
      <c r="F190" s="1376"/>
      <c r="G190" s="1376"/>
      <c r="H190" s="1376"/>
      <c r="I190" s="1376"/>
      <c r="J190" s="1376"/>
      <c r="K190" s="56" t="s">
        <v>181</v>
      </c>
      <c r="L190" s="68" t="s">
        <v>181</v>
      </c>
      <c r="M190" s="152" t="s">
        <v>181</v>
      </c>
      <c r="N190" s="152" t="s">
        <v>181</v>
      </c>
      <c r="O190" s="413" t="s">
        <v>181</v>
      </c>
      <c r="P190" s="152"/>
      <c r="Q190" s="68"/>
      <c r="R190" s="152"/>
      <c r="S190" s="152"/>
      <c r="T190" s="413" t="s">
        <v>181</v>
      </c>
      <c r="U190" s="152"/>
      <c r="V190" s="68"/>
      <c r="W190" s="152"/>
      <c r="X190" s="152"/>
      <c r="Y190" s="413" t="s">
        <v>181</v>
      </c>
      <c r="Z190" s="152"/>
      <c r="AA190" s="68"/>
      <c r="AB190" s="152"/>
      <c r="AC190" s="152"/>
      <c r="AD190" s="413" t="s">
        <v>181</v>
      </c>
      <c r="AE190" s="152"/>
      <c r="AF190" s="68"/>
      <c r="AG190" s="152"/>
      <c r="AH190" s="152"/>
      <c r="AI190" s="413" t="s">
        <v>181</v>
      </c>
      <c r="AJ190" s="152"/>
      <c r="AK190" s="68"/>
      <c r="AL190" s="152"/>
      <c r="AM190" s="152"/>
      <c r="AN190" s="413" t="s">
        <v>181</v>
      </c>
      <c r="AO190" s="85" t="s">
        <v>181</v>
      </c>
      <c r="AP190" s="187" t="s">
        <v>181</v>
      </c>
      <c r="AQ190" s="204" t="s">
        <v>181</v>
      </c>
      <c r="AR190" s="188" t="s">
        <v>181</v>
      </c>
      <c r="AS190" s="729"/>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row>
    <row r="191" spans="1:144" s="58" customFormat="1" ht="20.25" customHeight="1">
      <c r="A191" s="55"/>
      <c r="B191" s="56"/>
      <c r="C191" s="56"/>
      <c r="D191" s="1076" t="s">
        <v>221</v>
      </c>
      <c r="E191" s="1077"/>
      <c r="F191" s="1077"/>
      <c r="G191" s="1077"/>
      <c r="H191" s="1077"/>
      <c r="I191" s="1077"/>
      <c r="J191" s="1078"/>
      <c r="K191" s="56"/>
      <c r="L191" s="68"/>
      <c r="M191" s="152"/>
      <c r="N191" s="152"/>
      <c r="O191" s="412"/>
      <c r="P191" s="152"/>
      <c r="Q191" s="68"/>
      <c r="R191" s="152"/>
      <c r="S191" s="152"/>
      <c r="T191" s="412"/>
      <c r="U191" s="152"/>
      <c r="V191" s="68"/>
      <c r="W191" s="152"/>
      <c r="X191" s="152"/>
      <c r="Y191" s="412"/>
      <c r="Z191" s="152"/>
      <c r="AA191" s="68"/>
      <c r="AB191" s="152"/>
      <c r="AC191" s="152"/>
      <c r="AD191" s="412"/>
      <c r="AE191" s="152"/>
      <c r="AF191" s="68"/>
      <c r="AG191" s="152"/>
      <c r="AH191" s="152"/>
      <c r="AI191" s="412"/>
      <c r="AJ191" s="152"/>
      <c r="AK191" s="68"/>
      <c r="AL191" s="152"/>
      <c r="AM191" s="152"/>
      <c r="AN191" s="412"/>
      <c r="AO191" s="85"/>
      <c r="AP191" s="187"/>
      <c r="AQ191" s="52">
        <f>SUM(O191:AN191)</f>
        <v>0</v>
      </c>
      <c r="AR191" s="188"/>
      <c r="AS191" s="729"/>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row>
    <row r="192" spans="1:144" s="58" customFormat="1" ht="20.25" customHeight="1">
      <c r="A192" s="55"/>
      <c r="B192" s="56"/>
      <c r="C192" s="56"/>
      <c r="D192" s="1069" t="s">
        <v>125</v>
      </c>
      <c r="E192" s="1070"/>
      <c r="F192" s="1070"/>
      <c r="G192" s="1070"/>
      <c r="H192" s="1070"/>
      <c r="I192" s="1070"/>
      <c r="J192" s="1071"/>
      <c r="K192" s="56"/>
      <c r="L192" s="68"/>
      <c r="M192" s="152"/>
      <c r="N192" s="152"/>
      <c r="O192" s="414"/>
      <c r="P192" s="152"/>
      <c r="Q192" s="68"/>
      <c r="R192" s="152"/>
      <c r="S192" s="152"/>
      <c r="T192" s="414"/>
      <c r="U192" s="152"/>
      <c r="V192" s="68"/>
      <c r="W192" s="152"/>
      <c r="X192" s="152"/>
      <c r="Y192" s="414"/>
      <c r="Z192" s="152"/>
      <c r="AA192" s="68"/>
      <c r="AB192" s="152"/>
      <c r="AC192" s="152"/>
      <c r="AD192" s="414"/>
      <c r="AE192" s="152"/>
      <c r="AF192" s="68"/>
      <c r="AG192" s="152"/>
      <c r="AH192" s="152"/>
      <c r="AI192" s="414"/>
      <c r="AJ192" s="152"/>
      <c r="AK192" s="68"/>
      <c r="AL192" s="152"/>
      <c r="AM192" s="152"/>
      <c r="AN192" s="414"/>
      <c r="AO192" s="85"/>
      <c r="AP192" s="187"/>
      <c r="AQ192" s="53">
        <f>SUM(O192:AN192)</f>
        <v>0</v>
      </c>
      <c r="AR192" s="188"/>
      <c r="AS192" s="729"/>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c r="CL192" s="127"/>
      <c r="CM192" s="127"/>
      <c r="CN192" s="127"/>
      <c r="CO192" s="127"/>
      <c r="CP192" s="127"/>
      <c r="CQ192" s="127"/>
      <c r="CR192" s="127"/>
      <c r="CS192" s="127"/>
      <c r="CT192" s="127"/>
      <c r="CU192" s="127"/>
      <c r="CV192" s="127"/>
      <c r="CW192" s="127"/>
      <c r="CX192" s="127"/>
      <c r="CY192" s="127"/>
      <c r="CZ192" s="127"/>
      <c r="DA192" s="127"/>
      <c r="DB192" s="127"/>
      <c r="DC192" s="127"/>
      <c r="DD192" s="127"/>
      <c r="DE192" s="127"/>
      <c r="DF192" s="127"/>
      <c r="DG192" s="127"/>
      <c r="DH192" s="127"/>
      <c r="DI192" s="127"/>
      <c r="DJ192" s="127"/>
      <c r="DK192" s="127"/>
      <c r="DL192" s="127"/>
      <c r="DM192" s="127"/>
      <c r="DN192" s="127"/>
      <c r="DO192" s="127"/>
      <c r="DP192" s="127"/>
      <c r="DQ192" s="127"/>
      <c r="DR192" s="127"/>
      <c r="DS192" s="127"/>
      <c r="DT192" s="127"/>
      <c r="DU192" s="127"/>
      <c r="DV192" s="127"/>
      <c r="DW192" s="127"/>
      <c r="DX192" s="127"/>
      <c r="DY192" s="127"/>
      <c r="DZ192" s="127"/>
      <c r="EA192" s="127"/>
      <c r="EB192" s="127"/>
      <c r="EC192" s="127"/>
      <c r="ED192" s="127"/>
      <c r="EE192" s="127"/>
      <c r="EF192" s="127"/>
      <c r="EG192" s="127"/>
      <c r="EH192" s="127"/>
      <c r="EI192" s="127"/>
      <c r="EJ192" s="127"/>
      <c r="EK192" s="127"/>
      <c r="EL192" s="127"/>
      <c r="EM192" s="127"/>
      <c r="EN192" s="127"/>
    </row>
    <row r="193" spans="1:144" s="58" customFormat="1" ht="9.9499999999999993" customHeight="1">
      <c r="A193" s="55"/>
      <c r="B193" s="56"/>
      <c r="C193" s="56"/>
      <c r="D193" s="1085"/>
      <c r="E193" s="1077"/>
      <c r="F193" s="1077"/>
      <c r="G193" s="1077"/>
      <c r="H193" s="1077"/>
      <c r="I193" s="1077"/>
      <c r="J193" s="1077"/>
      <c r="K193" s="56"/>
      <c r="L193" s="68"/>
      <c r="M193" s="152"/>
      <c r="N193" s="152"/>
      <c r="O193" s="401" t="s">
        <v>181</v>
      </c>
      <c r="P193" s="152"/>
      <c r="Q193" s="68"/>
      <c r="R193" s="152"/>
      <c r="S193" s="152"/>
      <c r="T193" s="401" t="s">
        <v>181</v>
      </c>
      <c r="U193" s="152"/>
      <c r="V193" s="68"/>
      <c r="W193" s="152"/>
      <c r="X193" s="152"/>
      <c r="Y193" s="401" t="s">
        <v>181</v>
      </c>
      <c r="Z193" s="152"/>
      <c r="AA193" s="68"/>
      <c r="AB193" s="152"/>
      <c r="AC193" s="152"/>
      <c r="AD193" s="401" t="s">
        <v>181</v>
      </c>
      <c r="AE193" s="152"/>
      <c r="AF193" s="68"/>
      <c r="AG193" s="152"/>
      <c r="AH193" s="152"/>
      <c r="AI193" s="401" t="s">
        <v>181</v>
      </c>
      <c r="AJ193" s="152"/>
      <c r="AK193" s="68"/>
      <c r="AL193" s="152"/>
      <c r="AM193" s="152"/>
      <c r="AN193" s="401" t="s">
        <v>181</v>
      </c>
      <c r="AO193" s="85"/>
      <c r="AP193" s="187"/>
      <c r="AQ193" s="185" t="s">
        <v>181</v>
      </c>
      <c r="AR193" s="188"/>
      <c r="AS193" s="729"/>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c r="CL193" s="127"/>
      <c r="CM193" s="127"/>
      <c r="CN193" s="127"/>
      <c r="CO193" s="127"/>
      <c r="CP193" s="127"/>
      <c r="CQ193" s="127"/>
      <c r="CR193" s="127"/>
      <c r="CS193" s="127"/>
      <c r="CT193" s="127"/>
      <c r="CU193" s="127"/>
      <c r="CV193" s="127"/>
      <c r="CW193" s="127"/>
      <c r="CX193" s="127"/>
      <c r="CY193" s="127"/>
      <c r="CZ193" s="127"/>
      <c r="DA193" s="127"/>
      <c r="DB193" s="127"/>
      <c r="DC193" s="127"/>
      <c r="DD193" s="127"/>
      <c r="DE193" s="127"/>
      <c r="DF193" s="127"/>
      <c r="DG193" s="127"/>
      <c r="DH193" s="127"/>
      <c r="DI193" s="127"/>
      <c r="DJ193" s="127"/>
      <c r="DK193" s="127"/>
      <c r="DL193" s="127"/>
      <c r="DM193" s="127"/>
      <c r="DN193" s="127"/>
      <c r="DO193" s="127"/>
      <c r="DP193" s="127"/>
      <c r="DQ193" s="127"/>
      <c r="DR193" s="127"/>
      <c r="DS193" s="127"/>
      <c r="DT193" s="127"/>
      <c r="DU193" s="127"/>
      <c r="DV193" s="127"/>
      <c r="DW193" s="127"/>
      <c r="DX193" s="127"/>
      <c r="DY193" s="127"/>
      <c r="DZ193" s="127"/>
      <c r="EA193" s="127"/>
      <c r="EB193" s="127"/>
      <c r="EC193" s="127"/>
      <c r="ED193" s="127"/>
      <c r="EE193" s="127"/>
      <c r="EF193" s="127"/>
      <c r="EG193" s="127"/>
      <c r="EH193" s="127"/>
      <c r="EI193" s="127"/>
      <c r="EJ193" s="127"/>
      <c r="EK193" s="127"/>
      <c r="EL193" s="127"/>
      <c r="EM193" s="127"/>
      <c r="EN193" s="127"/>
    </row>
    <row r="194" spans="1:144" s="58" customFormat="1" ht="20.25" customHeight="1">
      <c r="A194" s="55" t="s">
        <v>181</v>
      </c>
      <c r="B194" s="56" t="s">
        <v>181</v>
      </c>
      <c r="C194" s="56" t="s">
        <v>227</v>
      </c>
      <c r="D194" s="1375" t="s">
        <v>1096</v>
      </c>
      <c r="E194" s="1376"/>
      <c r="F194" s="1376"/>
      <c r="G194" s="1376"/>
      <c r="H194" s="1376"/>
      <c r="I194" s="1376"/>
      <c r="J194" s="1376"/>
      <c r="K194" s="56" t="s">
        <v>181</v>
      </c>
      <c r="L194" s="68" t="s">
        <v>181</v>
      </c>
      <c r="M194" s="152" t="s">
        <v>181</v>
      </c>
      <c r="N194" s="152" t="s">
        <v>181</v>
      </c>
      <c r="O194" s="413" t="s">
        <v>181</v>
      </c>
      <c r="P194" s="152"/>
      <c r="Q194" s="68"/>
      <c r="R194" s="152"/>
      <c r="S194" s="152"/>
      <c r="T194" s="413" t="s">
        <v>181</v>
      </c>
      <c r="U194" s="152"/>
      <c r="V194" s="68"/>
      <c r="W194" s="152"/>
      <c r="X194" s="152"/>
      <c r="Y194" s="413" t="s">
        <v>181</v>
      </c>
      <c r="Z194" s="152"/>
      <c r="AA194" s="68"/>
      <c r="AB194" s="152"/>
      <c r="AC194" s="152"/>
      <c r="AD194" s="413" t="s">
        <v>181</v>
      </c>
      <c r="AE194" s="152"/>
      <c r="AF194" s="68"/>
      <c r="AG194" s="152"/>
      <c r="AH194" s="152"/>
      <c r="AI194" s="413" t="s">
        <v>181</v>
      </c>
      <c r="AJ194" s="152"/>
      <c r="AK194" s="68"/>
      <c r="AL194" s="152"/>
      <c r="AM194" s="152"/>
      <c r="AN194" s="413" t="s">
        <v>181</v>
      </c>
      <c r="AO194" s="85" t="s">
        <v>181</v>
      </c>
      <c r="AP194" s="187" t="s">
        <v>181</v>
      </c>
      <c r="AQ194" s="204" t="s">
        <v>181</v>
      </c>
      <c r="AR194" s="188" t="s">
        <v>181</v>
      </c>
      <c r="AS194" s="729"/>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c r="CL194" s="127"/>
      <c r="CM194" s="127"/>
      <c r="CN194" s="127"/>
      <c r="CO194" s="127"/>
      <c r="CP194" s="127"/>
      <c r="CQ194" s="127"/>
      <c r="CR194" s="127"/>
      <c r="CS194" s="127"/>
      <c r="CT194" s="127"/>
      <c r="CU194" s="127"/>
      <c r="CV194" s="127"/>
      <c r="CW194" s="127"/>
      <c r="CX194" s="127"/>
      <c r="CY194" s="127"/>
      <c r="CZ194" s="127"/>
      <c r="DA194" s="127"/>
      <c r="DB194" s="127"/>
      <c r="DC194" s="127"/>
      <c r="DD194" s="127"/>
      <c r="DE194" s="127"/>
      <c r="DF194" s="127"/>
      <c r="DG194" s="127"/>
      <c r="DH194" s="127"/>
      <c r="DI194" s="127"/>
      <c r="DJ194" s="127"/>
      <c r="DK194" s="127"/>
      <c r="DL194" s="127"/>
      <c r="DM194" s="127"/>
      <c r="DN194" s="127"/>
      <c r="DO194" s="127"/>
      <c r="DP194" s="127"/>
      <c r="DQ194" s="127"/>
      <c r="DR194" s="127"/>
      <c r="DS194" s="127"/>
      <c r="DT194" s="127"/>
      <c r="DU194" s="127"/>
      <c r="DV194" s="127"/>
      <c r="DW194" s="127"/>
      <c r="DX194" s="127"/>
      <c r="DY194" s="127"/>
      <c r="DZ194" s="127"/>
      <c r="EA194" s="127"/>
      <c r="EB194" s="127"/>
      <c r="EC194" s="127"/>
      <c r="ED194" s="127"/>
      <c r="EE194" s="127"/>
      <c r="EF194" s="127"/>
      <c r="EG194" s="127"/>
      <c r="EH194" s="127"/>
      <c r="EI194" s="127"/>
      <c r="EJ194" s="127"/>
      <c r="EK194" s="127"/>
      <c r="EL194" s="127"/>
      <c r="EM194" s="127"/>
      <c r="EN194" s="127"/>
    </row>
    <row r="195" spans="1:144" s="58" customFormat="1" ht="20.25" customHeight="1">
      <c r="A195" s="55"/>
      <c r="B195" s="56"/>
      <c r="C195" s="56"/>
      <c r="D195" s="1076" t="s">
        <v>221</v>
      </c>
      <c r="E195" s="1077"/>
      <c r="F195" s="1077"/>
      <c r="G195" s="1077"/>
      <c r="H195" s="1077"/>
      <c r="I195" s="1077"/>
      <c r="J195" s="1078"/>
      <c r="K195" s="56"/>
      <c r="L195" s="68"/>
      <c r="M195" s="152"/>
      <c r="N195" s="152"/>
      <c r="O195" s="412"/>
      <c r="P195" s="152"/>
      <c r="Q195" s="68"/>
      <c r="R195" s="152"/>
      <c r="S195" s="152"/>
      <c r="T195" s="412"/>
      <c r="U195" s="152"/>
      <c r="V195" s="68"/>
      <c r="W195" s="152"/>
      <c r="X195" s="152"/>
      <c r="Y195" s="412"/>
      <c r="Z195" s="152"/>
      <c r="AA195" s="68"/>
      <c r="AB195" s="152"/>
      <c r="AC195" s="152"/>
      <c r="AD195" s="412"/>
      <c r="AE195" s="152"/>
      <c r="AF195" s="68"/>
      <c r="AG195" s="152"/>
      <c r="AH195" s="152"/>
      <c r="AI195" s="412"/>
      <c r="AJ195" s="152"/>
      <c r="AK195" s="68"/>
      <c r="AL195" s="152"/>
      <c r="AM195" s="152"/>
      <c r="AN195" s="412"/>
      <c r="AO195" s="85"/>
      <c r="AP195" s="187"/>
      <c r="AQ195" s="52">
        <f>SUM(O195:AN195)</f>
        <v>0</v>
      </c>
      <c r="AR195" s="188"/>
      <c r="AS195" s="729"/>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c r="CL195" s="127"/>
      <c r="CM195" s="127"/>
      <c r="CN195" s="127"/>
      <c r="CO195" s="127"/>
      <c r="CP195" s="127"/>
      <c r="CQ195" s="127"/>
      <c r="CR195" s="127"/>
      <c r="CS195" s="127"/>
      <c r="CT195" s="127"/>
      <c r="CU195" s="127"/>
      <c r="CV195" s="127"/>
      <c r="CW195" s="127"/>
      <c r="CX195" s="127"/>
      <c r="CY195" s="127"/>
      <c r="CZ195" s="127"/>
      <c r="DA195" s="127"/>
      <c r="DB195" s="127"/>
      <c r="DC195" s="127"/>
      <c r="DD195" s="127"/>
      <c r="DE195" s="127"/>
      <c r="DF195" s="127"/>
      <c r="DG195" s="127"/>
      <c r="DH195" s="127"/>
      <c r="DI195" s="127"/>
      <c r="DJ195" s="127"/>
      <c r="DK195" s="127"/>
      <c r="DL195" s="127"/>
      <c r="DM195" s="127"/>
      <c r="DN195" s="127"/>
      <c r="DO195" s="127"/>
      <c r="DP195" s="127"/>
      <c r="DQ195" s="127"/>
      <c r="DR195" s="127"/>
      <c r="DS195" s="127"/>
      <c r="DT195" s="127"/>
      <c r="DU195" s="127"/>
      <c r="DV195" s="127"/>
      <c r="DW195" s="127"/>
      <c r="DX195" s="127"/>
      <c r="DY195" s="127"/>
      <c r="DZ195" s="127"/>
      <c r="EA195" s="127"/>
      <c r="EB195" s="127"/>
      <c r="EC195" s="127"/>
      <c r="ED195" s="127"/>
      <c r="EE195" s="127"/>
      <c r="EF195" s="127"/>
      <c r="EG195" s="127"/>
      <c r="EH195" s="127"/>
      <c r="EI195" s="127"/>
      <c r="EJ195" s="127"/>
      <c r="EK195" s="127"/>
      <c r="EL195" s="127"/>
      <c r="EM195" s="127"/>
      <c r="EN195" s="127"/>
    </row>
    <row r="196" spans="1:144" s="58" customFormat="1" ht="20.25" customHeight="1">
      <c r="A196" s="55"/>
      <c r="B196" s="56"/>
      <c r="C196" s="56"/>
      <c r="D196" s="1069" t="s">
        <v>125</v>
      </c>
      <c r="E196" s="1070"/>
      <c r="F196" s="1070"/>
      <c r="G196" s="1070"/>
      <c r="H196" s="1070"/>
      <c r="I196" s="1070"/>
      <c r="J196" s="1071"/>
      <c r="K196" s="56"/>
      <c r="L196" s="68"/>
      <c r="M196" s="152"/>
      <c r="N196" s="152"/>
      <c r="O196" s="414"/>
      <c r="P196" s="152"/>
      <c r="Q196" s="68"/>
      <c r="R196" s="152"/>
      <c r="S196" s="152"/>
      <c r="T196" s="414"/>
      <c r="U196" s="152"/>
      <c r="V196" s="68"/>
      <c r="W196" s="152"/>
      <c r="X196" s="152"/>
      <c r="Y196" s="414"/>
      <c r="Z196" s="152"/>
      <c r="AA196" s="68"/>
      <c r="AB196" s="152"/>
      <c r="AC196" s="152"/>
      <c r="AD196" s="414"/>
      <c r="AE196" s="152"/>
      <c r="AF196" s="68"/>
      <c r="AG196" s="152"/>
      <c r="AH196" s="152"/>
      <c r="AI196" s="414"/>
      <c r="AJ196" s="152"/>
      <c r="AK196" s="68"/>
      <c r="AL196" s="152"/>
      <c r="AM196" s="152"/>
      <c r="AN196" s="414"/>
      <c r="AO196" s="85"/>
      <c r="AP196" s="187"/>
      <c r="AQ196" s="53">
        <f>SUM(O196:AN196)</f>
        <v>0</v>
      </c>
      <c r="AR196" s="188"/>
      <c r="AS196" s="729"/>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c r="CL196" s="127"/>
      <c r="CM196" s="127"/>
      <c r="CN196" s="127"/>
      <c r="CO196" s="127"/>
      <c r="CP196" s="127"/>
      <c r="CQ196" s="127"/>
      <c r="CR196" s="127"/>
      <c r="CS196" s="127"/>
      <c r="CT196" s="127"/>
      <c r="CU196" s="127"/>
      <c r="CV196" s="127"/>
      <c r="CW196" s="127"/>
      <c r="CX196" s="127"/>
      <c r="CY196" s="127"/>
      <c r="CZ196" s="127"/>
      <c r="DA196" s="127"/>
      <c r="DB196" s="127"/>
      <c r="DC196" s="127"/>
      <c r="DD196" s="127"/>
      <c r="DE196" s="127"/>
      <c r="DF196" s="127"/>
      <c r="DG196" s="127"/>
      <c r="DH196" s="127"/>
      <c r="DI196" s="127"/>
      <c r="DJ196" s="127"/>
      <c r="DK196" s="127"/>
      <c r="DL196" s="127"/>
      <c r="DM196" s="127"/>
      <c r="DN196" s="127"/>
      <c r="DO196" s="127"/>
      <c r="DP196" s="127"/>
      <c r="DQ196" s="127"/>
      <c r="DR196" s="127"/>
      <c r="DS196" s="127"/>
      <c r="DT196" s="127"/>
      <c r="DU196" s="127"/>
      <c r="DV196" s="127"/>
      <c r="DW196" s="127"/>
      <c r="DX196" s="127"/>
      <c r="DY196" s="127"/>
      <c r="DZ196" s="127"/>
      <c r="EA196" s="127"/>
      <c r="EB196" s="127"/>
      <c r="EC196" s="127"/>
      <c r="ED196" s="127"/>
      <c r="EE196" s="127"/>
      <c r="EF196" s="127"/>
      <c r="EG196" s="127"/>
      <c r="EH196" s="127"/>
      <c r="EI196" s="127"/>
      <c r="EJ196" s="127"/>
      <c r="EK196" s="127"/>
      <c r="EL196" s="127"/>
      <c r="EM196" s="127"/>
      <c r="EN196" s="127"/>
    </row>
    <row r="197" spans="1:144" s="58" customFormat="1" ht="9.9499999999999993" customHeight="1">
      <c r="A197" s="55"/>
      <c r="B197" s="56"/>
      <c r="C197" s="56"/>
      <c r="D197" s="1085"/>
      <c r="E197" s="1077"/>
      <c r="F197" s="1077"/>
      <c r="G197" s="1077"/>
      <c r="H197" s="1077"/>
      <c r="I197" s="1077"/>
      <c r="J197" s="1077"/>
      <c r="K197" s="56"/>
      <c r="L197" s="68"/>
      <c r="M197" s="152"/>
      <c r="N197" s="152"/>
      <c r="O197" s="401" t="s">
        <v>181</v>
      </c>
      <c r="P197" s="152"/>
      <c r="Q197" s="68"/>
      <c r="R197" s="152"/>
      <c r="S197" s="152"/>
      <c r="T197" s="401" t="s">
        <v>181</v>
      </c>
      <c r="U197" s="152"/>
      <c r="V197" s="68"/>
      <c r="W197" s="152"/>
      <c r="X197" s="152"/>
      <c r="Y197" s="401" t="s">
        <v>181</v>
      </c>
      <c r="Z197" s="152"/>
      <c r="AA197" s="68"/>
      <c r="AB197" s="152"/>
      <c r="AC197" s="152"/>
      <c r="AD197" s="401" t="s">
        <v>181</v>
      </c>
      <c r="AE197" s="152"/>
      <c r="AF197" s="68"/>
      <c r="AG197" s="152"/>
      <c r="AH197" s="152"/>
      <c r="AI197" s="401" t="s">
        <v>181</v>
      </c>
      <c r="AJ197" s="152"/>
      <c r="AK197" s="68"/>
      <c r="AL197" s="152"/>
      <c r="AM197" s="152"/>
      <c r="AN197" s="401" t="s">
        <v>181</v>
      </c>
      <c r="AO197" s="85"/>
      <c r="AP197" s="187"/>
      <c r="AQ197" s="185" t="s">
        <v>181</v>
      </c>
      <c r="AR197" s="188"/>
      <c r="AS197" s="729"/>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c r="CL197" s="127"/>
      <c r="CM197" s="127"/>
      <c r="CN197" s="127"/>
      <c r="CO197" s="127"/>
      <c r="CP197" s="127"/>
      <c r="CQ197" s="127"/>
      <c r="CR197" s="127"/>
      <c r="CS197" s="127"/>
      <c r="CT197" s="127"/>
      <c r="CU197" s="127"/>
      <c r="CV197" s="127"/>
      <c r="CW197" s="127"/>
      <c r="CX197" s="127"/>
      <c r="CY197" s="127"/>
      <c r="CZ197" s="127"/>
      <c r="DA197" s="127"/>
      <c r="DB197" s="127"/>
      <c r="DC197" s="127"/>
      <c r="DD197" s="127"/>
      <c r="DE197" s="127"/>
      <c r="DF197" s="127"/>
      <c r="DG197" s="127"/>
      <c r="DH197" s="127"/>
      <c r="DI197" s="127"/>
      <c r="DJ197" s="127"/>
      <c r="DK197" s="127"/>
      <c r="DL197" s="127"/>
      <c r="DM197" s="127"/>
      <c r="DN197" s="127"/>
      <c r="DO197" s="127"/>
      <c r="DP197" s="127"/>
      <c r="DQ197" s="127"/>
      <c r="DR197" s="127"/>
      <c r="DS197" s="127"/>
      <c r="DT197" s="127"/>
      <c r="DU197" s="127"/>
      <c r="DV197" s="127"/>
      <c r="DW197" s="127"/>
      <c r="DX197" s="127"/>
      <c r="DY197" s="127"/>
      <c r="DZ197" s="127"/>
      <c r="EA197" s="127"/>
      <c r="EB197" s="127"/>
      <c r="EC197" s="127"/>
      <c r="ED197" s="127"/>
      <c r="EE197" s="127"/>
      <c r="EF197" s="127"/>
      <c r="EG197" s="127"/>
      <c r="EH197" s="127"/>
      <c r="EI197" s="127"/>
      <c r="EJ197" s="127"/>
      <c r="EK197" s="127"/>
      <c r="EL197" s="127"/>
      <c r="EM197" s="127"/>
      <c r="EN197" s="127"/>
    </row>
    <row r="198" spans="1:144" s="58" customFormat="1" ht="20.25" customHeight="1">
      <c r="A198" s="55" t="s">
        <v>181</v>
      </c>
      <c r="B198" s="56" t="s">
        <v>181</v>
      </c>
      <c r="C198" s="56" t="s">
        <v>228</v>
      </c>
      <c r="D198" s="1375" t="s">
        <v>1095</v>
      </c>
      <c r="E198" s="1376"/>
      <c r="F198" s="1376"/>
      <c r="G198" s="1376"/>
      <c r="H198" s="1376"/>
      <c r="I198" s="1376"/>
      <c r="J198" s="1376"/>
      <c r="K198" s="56" t="s">
        <v>181</v>
      </c>
      <c r="L198" s="68" t="s">
        <v>181</v>
      </c>
      <c r="M198" s="152" t="s">
        <v>181</v>
      </c>
      <c r="N198" s="152" t="s">
        <v>181</v>
      </c>
      <c r="O198" s="413" t="s">
        <v>181</v>
      </c>
      <c r="P198" s="152"/>
      <c r="Q198" s="68"/>
      <c r="R198" s="152"/>
      <c r="S198" s="152"/>
      <c r="T198" s="413" t="s">
        <v>181</v>
      </c>
      <c r="U198" s="152"/>
      <c r="V198" s="68"/>
      <c r="W198" s="152"/>
      <c r="X198" s="152"/>
      <c r="Y198" s="413" t="s">
        <v>181</v>
      </c>
      <c r="Z198" s="152"/>
      <c r="AA198" s="68"/>
      <c r="AB198" s="152"/>
      <c r="AC198" s="152"/>
      <c r="AD198" s="413" t="s">
        <v>181</v>
      </c>
      <c r="AE198" s="152"/>
      <c r="AF198" s="68"/>
      <c r="AG198" s="152"/>
      <c r="AH198" s="152"/>
      <c r="AI198" s="413" t="s">
        <v>181</v>
      </c>
      <c r="AJ198" s="152"/>
      <c r="AK198" s="68"/>
      <c r="AL198" s="152"/>
      <c r="AM198" s="152"/>
      <c r="AN198" s="413" t="s">
        <v>181</v>
      </c>
      <c r="AO198" s="85" t="s">
        <v>181</v>
      </c>
      <c r="AP198" s="187" t="s">
        <v>181</v>
      </c>
      <c r="AQ198" s="204" t="s">
        <v>181</v>
      </c>
      <c r="AR198" s="188" t="s">
        <v>181</v>
      </c>
      <c r="AS198" s="729"/>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c r="CL198" s="127"/>
      <c r="CM198" s="127"/>
      <c r="CN198" s="127"/>
      <c r="CO198" s="127"/>
      <c r="CP198" s="127"/>
      <c r="CQ198" s="127"/>
      <c r="CR198" s="127"/>
      <c r="CS198" s="127"/>
      <c r="CT198" s="127"/>
      <c r="CU198" s="127"/>
      <c r="CV198" s="127"/>
      <c r="CW198" s="127"/>
      <c r="CX198" s="127"/>
      <c r="CY198" s="127"/>
      <c r="CZ198" s="127"/>
      <c r="DA198" s="127"/>
      <c r="DB198" s="127"/>
      <c r="DC198" s="127"/>
      <c r="DD198" s="127"/>
      <c r="DE198" s="127"/>
      <c r="DF198" s="127"/>
      <c r="DG198" s="127"/>
      <c r="DH198" s="127"/>
      <c r="DI198" s="127"/>
      <c r="DJ198" s="127"/>
      <c r="DK198" s="127"/>
      <c r="DL198" s="127"/>
      <c r="DM198" s="127"/>
      <c r="DN198" s="127"/>
      <c r="DO198" s="127"/>
      <c r="DP198" s="127"/>
      <c r="DQ198" s="127"/>
      <c r="DR198" s="127"/>
      <c r="DS198" s="127"/>
      <c r="DT198" s="127"/>
      <c r="DU198" s="127"/>
      <c r="DV198" s="127"/>
      <c r="DW198" s="127"/>
      <c r="DX198" s="127"/>
      <c r="DY198" s="127"/>
      <c r="DZ198" s="127"/>
      <c r="EA198" s="127"/>
      <c r="EB198" s="127"/>
      <c r="EC198" s="127"/>
      <c r="ED198" s="127"/>
      <c r="EE198" s="127"/>
      <c r="EF198" s="127"/>
      <c r="EG198" s="127"/>
      <c r="EH198" s="127"/>
      <c r="EI198" s="127"/>
      <c r="EJ198" s="127"/>
      <c r="EK198" s="127"/>
      <c r="EL198" s="127"/>
      <c r="EM198" s="127"/>
      <c r="EN198" s="127"/>
    </row>
    <row r="199" spans="1:144" s="58" customFormat="1" ht="20.25" customHeight="1">
      <c r="A199" s="55"/>
      <c r="B199" s="56"/>
      <c r="C199" s="56"/>
      <c r="D199" s="1076" t="s">
        <v>221</v>
      </c>
      <c r="E199" s="1077"/>
      <c r="F199" s="1077"/>
      <c r="G199" s="1077"/>
      <c r="H199" s="1077"/>
      <c r="I199" s="1077"/>
      <c r="J199" s="1078"/>
      <c r="K199" s="56"/>
      <c r="L199" s="68"/>
      <c r="M199" s="152"/>
      <c r="N199" s="152"/>
      <c r="O199" s="412"/>
      <c r="P199" s="152"/>
      <c r="Q199" s="68"/>
      <c r="R199" s="152"/>
      <c r="S199" s="152"/>
      <c r="T199" s="412"/>
      <c r="U199" s="152"/>
      <c r="V199" s="68"/>
      <c r="W199" s="152"/>
      <c r="X199" s="152"/>
      <c r="Y199" s="412"/>
      <c r="Z199" s="152"/>
      <c r="AA199" s="68"/>
      <c r="AB199" s="152"/>
      <c r="AC199" s="152"/>
      <c r="AD199" s="412"/>
      <c r="AE199" s="152"/>
      <c r="AF199" s="68"/>
      <c r="AG199" s="152"/>
      <c r="AH199" s="152"/>
      <c r="AI199" s="412"/>
      <c r="AJ199" s="152"/>
      <c r="AK199" s="68"/>
      <c r="AL199" s="152"/>
      <c r="AM199" s="152"/>
      <c r="AN199" s="412"/>
      <c r="AO199" s="85"/>
      <c r="AP199" s="187"/>
      <c r="AQ199" s="52">
        <f>SUM(O199:AN199)</f>
        <v>0</v>
      </c>
      <c r="AR199" s="188"/>
      <c r="AS199" s="729"/>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row>
    <row r="200" spans="1:144" s="58" customFormat="1" ht="20.25" customHeight="1">
      <c r="A200" s="55"/>
      <c r="B200" s="56"/>
      <c r="C200" s="56"/>
      <c r="D200" s="1069" t="s">
        <v>125</v>
      </c>
      <c r="E200" s="1070"/>
      <c r="F200" s="1070"/>
      <c r="G200" s="1070"/>
      <c r="H200" s="1070"/>
      <c r="I200" s="1070"/>
      <c r="J200" s="1071"/>
      <c r="K200" s="56"/>
      <c r="L200" s="68"/>
      <c r="M200" s="152"/>
      <c r="N200" s="152"/>
      <c r="O200" s="414"/>
      <c r="P200" s="152"/>
      <c r="Q200" s="68"/>
      <c r="R200" s="152"/>
      <c r="S200" s="152"/>
      <c r="T200" s="414"/>
      <c r="U200" s="152"/>
      <c r="V200" s="68"/>
      <c r="W200" s="152"/>
      <c r="X200" s="152"/>
      <c r="Y200" s="414"/>
      <c r="Z200" s="152"/>
      <c r="AA200" s="68"/>
      <c r="AB200" s="152"/>
      <c r="AC200" s="152"/>
      <c r="AD200" s="414"/>
      <c r="AE200" s="152"/>
      <c r="AF200" s="68"/>
      <c r="AG200" s="152"/>
      <c r="AH200" s="152"/>
      <c r="AI200" s="414"/>
      <c r="AJ200" s="152"/>
      <c r="AK200" s="68"/>
      <c r="AL200" s="152"/>
      <c r="AM200" s="152"/>
      <c r="AN200" s="414"/>
      <c r="AO200" s="85"/>
      <c r="AP200" s="187"/>
      <c r="AQ200" s="53">
        <f>SUM(O200:AN200)</f>
        <v>0</v>
      </c>
      <c r="AR200" s="188"/>
      <c r="AS200" s="729"/>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row>
    <row r="201" spans="1:144" s="58" customFormat="1" ht="9.9499999999999993" customHeight="1">
      <c r="A201" s="55"/>
      <c r="B201" s="56"/>
      <c r="C201" s="56"/>
      <c r="D201" s="1085"/>
      <c r="E201" s="1077"/>
      <c r="F201" s="1077"/>
      <c r="G201" s="1077"/>
      <c r="H201" s="1077"/>
      <c r="I201" s="1077"/>
      <c r="J201" s="1077"/>
      <c r="K201" s="56"/>
      <c r="L201" s="68"/>
      <c r="M201" s="152"/>
      <c r="N201" s="152"/>
      <c r="O201" s="401" t="s">
        <v>181</v>
      </c>
      <c r="P201" s="152"/>
      <c r="Q201" s="68"/>
      <c r="R201" s="152"/>
      <c r="S201" s="152"/>
      <c r="T201" s="401" t="s">
        <v>181</v>
      </c>
      <c r="U201" s="152"/>
      <c r="V201" s="68"/>
      <c r="W201" s="152"/>
      <c r="X201" s="152"/>
      <c r="Y201" s="401" t="s">
        <v>181</v>
      </c>
      <c r="Z201" s="152"/>
      <c r="AA201" s="68"/>
      <c r="AB201" s="152"/>
      <c r="AC201" s="152"/>
      <c r="AD201" s="401" t="s">
        <v>181</v>
      </c>
      <c r="AE201" s="152"/>
      <c r="AF201" s="68"/>
      <c r="AG201" s="152"/>
      <c r="AH201" s="152"/>
      <c r="AI201" s="401" t="s">
        <v>181</v>
      </c>
      <c r="AJ201" s="152"/>
      <c r="AK201" s="68"/>
      <c r="AL201" s="152"/>
      <c r="AM201" s="152"/>
      <c r="AN201" s="401" t="s">
        <v>181</v>
      </c>
      <c r="AO201" s="85"/>
      <c r="AP201" s="187"/>
      <c r="AQ201" s="185" t="s">
        <v>181</v>
      </c>
      <c r="AR201" s="188"/>
      <c r="AS201" s="729"/>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row>
    <row r="202" spans="1:144" s="58" customFormat="1" ht="20.25" customHeight="1">
      <c r="A202" s="55" t="s">
        <v>181</v>
      </c>
      <c r="B202" s="56" t="s">
        <v>181</v>
      </c>
      <c r="C202" s="56" t="s">
        <v>229</v>
      </c>
      <c r="D202" s="1375" t="s">
        <v>1094</v>
      </c>
      <c r="E202" s="1376"/>
      <c r="F202" s="1376"/>
      <c r="G202" s="1376"/>
      <c r="H202" s="1376"/>
      <c r="I202" s="1376"/>
      <c r="J202" s="1376"/>
      <c r="K202" s="56" t="s">
        <v>181</v>
      </c>
      <c r="L202" s="68" t="s">
        <v>181</v>
      </c>
      <c r="M202" s="152" t="s">
        <v>181</v>
      </c>
      <c r="N202" s="152" t="s">
        <v>181</v>
      </c>
      <c r="O202" s="413" t="s">
        <v>181</v>
      </c>
      <c r="P202" s="152"/>
      <c r="Q202" s="68"/>
      <c r="R202" s="152"/>
      <c r="S202" s="152"/>
      <c r="T202" s="413" t="s">
        <v>181</v>
      </c>
      <c r="U202" s="152"/>
      <c r="V202" s="68"/>
      <c r="W202" s="152"/>
      <c r="X202" s="152"/>
      <c r="Y202" s="413" t="s">
        <v>181</v>
      </c>
      <c r="Z202" s="152"/>
      <c r="AA202" s="68"/>
      <c r="AB202" s="152"/>
      <c r="AC202" s="152"/>
      <c r="AD202" s="413" t="s">
        <v>181</v>
      </c>
      <c r="AE202" s="152"/>
      <c r="AF202" s="68"/>
      <c r="AG202" s="152"/>
      <c r="AH202" s="152"/>
      <c r="AI202" s="413" t="s">
        <v>181</v>
      </c>
      <c r="AJ202" s="152"/>
      <c r="AK202" s="68"/>
      <c r="AL202" s="152"/>
      <c r="AM202" s="152"/>
      <c r="AN202" s="413" t="s">
        <v>181</v>
      </c>
      <c r="AO202" s="85" t="s">
        <v>181</v>
      </c>
      <c r="AP202" s="187" t="s">
        <v>181</v>
      </c>
      <c r="AQ202" s="204" t="s">
        <v>181</v>
      </c>
      <c r="AR202" s="188" t="s">
        <v>181</v>
      </c>
      <c r="AS202" s="729"/>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row>
    <row r="203" spans="1:144" s="58" customFormat="1" ht="20.25" customHeight="1">
      <c r="A203" s="55"/>
      <c r="B203" s="56"/>
      <c r="C203" s="56"/>
      <c r="D203" s="1076" t="s">
        <v>221</v>
      </c>
      <c r="E203" s="1077"/>
      <c r="F203" s="1077"/>
      <c r="G203" s="1077"/>
      <c r="H203" s="1077"/>
      <c r="I203" s="1077"/>
      <c r="J203" s="1078"/>
      <c r="K203" s="56"/>
      <c r="L203" s="68"/>
      <c r="M203" s="152"/>
      <c r="N203" s="152"/>
      <c r="O203" s="412"/>
      <c r="P203" s="152"/>
      <c r="Q203" s="68"/>
      <c r="R203" s="152"/>
      <c r="S203" s="152"/>
      <c r="T203" s="412"/>
      <c r="U203" s="152"/>
      <c r="V203" s="68"/>
      <c r="W203" s="152"/>
      <c r="X203" s="152"/>
      <c r="Y203" s="412"/>
      <c r="Z203" s="152"/>
      <c r="AA203" s="68"/>
      <c r="AB203" s="152"/>
      <c r="AC203" s="152"/>
      <c r="AD203" s="412"/>
      <c r="AE203" s="152"/>
      <c r="AF203" s="68"/>
      <c r="AG203" s="152"/>
      <c r="AH203" s="152"/>
      <c r="AI203" s="412"/>
      <c r="AJ203" s="152"/>
      <c r="AK203" s="68"/>
      <c r="AL203" s="152"/>
      <c r="AM203" s="152"/>
      <c r="AN203" s="412"/>
      <c r="AO203" s="85"/>
      <c r="AP203" s="187"/>
      <c r="AQ203" s="52">
        <f>SUM(O203:AN203)</f>
        <v>0</v>
      </c>
      <c r="AR203" s="188"/>
      <c r="AS203" s="729"/>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row>
    <row r="204" spans="1:144" s="58" customFormat="1" ht="20.25" customHeight="1">
      <c r="A204" s="55"/>
      <c r="B204" s="56"/>
      <c r="C204" s="56"/>
      <c r="D204" s="1069" t="s">
        <v>125</v>
      </c>
      <c r="E204" s="1070"/>
      <c r="F204" s="1070"/>
      <c r="G204" s="1070"/>
      <c r="H204" s="1070"/>
      <c r="I204" s="1070"/>
      <c r="J204" s="1071"/>
      <c r="K204" s="56"/>
      <c r="L204" s="68"/>
      <c r="M204" s="152"/>
      <c r="N204" s="152"/>
      <c r="O204" s="414"/>
      <c r="P204" s="152"/>
      <c r="Q204" s="68"/>
      <c r="R204" s="152"/>
      <c r="S204" s="152"/>
      <c r="T204" s="414"/>
      <c r="U204" s="152"/>
      <c r="V204" s="68"/>
      <c r="W204" s="152"/>
      <c r="X204" s="152"/>
      <c r="Y204" s="414"/>
      <c r="Z204" s="152"/>
      <c r="AA204" s="68"/>
      <c r="AB204" s="152"/>
      <c r="AC204" s="152"/>
      <c r="AD204" s="414"/>
      <c r="AE204" s="152"/>
      <c r="AF204" s="68"/>
      <c r="AG204" s="152"/>
      <c r="AH204" s="152"/>
      <c r="AI204" s="414"/>
      <c r="AJ204" s="152"/>
      <c r="AK204" s="68"/>
      <c r="AL204" s="152"/>
      <c r="AM204" s="152"/>
      <c r="AN204" s="414"/>
      <c r="AO204" s="85"/>
      <c r="AP204" s="187"/>
      <c r="AQ204" s="53">
        <f>SUM(O204:AN204)</f>
        <v>0</v>
      </c>
      <c r="AR204" s="188"/>
      <c r="AS204" s="729"/>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row>
    <row r="205" spans="1:144" s="58" customFormat="1" ht="9.9499999999999993" customHeight="1">
      <c r="A205" s="55"/>
      <c r="B205" s="56"/>
      <c r="C205" s="56"/>
      <c r="D205" s="1085"/>
      <c r="E205" s="1077"/>
      <c r="F205" s="1077"/>
      <c r="G205" s="1077"/>
      <c r="H205" s="1077"/>
      <c r="I205" s="1077"/>
      <c r="J205" s="1077"/>
      <c r="K205" s="56"/>
      <c r="L205" s="68"/>
      <c r="M205" s="152"/>
      <c r="N205" s="152"/>
      <c r="O205" s="401" t="s">
        <v>181</v>
      </c>
      <c r="P205" s="152"/>
      <c r="Q205" s="68"/>
      <c r="R205" s="152"/>
      <c r="S205" s="152"/>
      <c r="T205" s="401" t="s">
        <v>181</v>
      </c>
      <c r="U205" s="152"/>
      <c r="V205" s="68"/>
      <c r="W205" s="152"/>
      <c r="X205" s="152"/>
      <c r="Y205" s="401" t="s">
        <v>181</v>
      </c>
      <c r="Z205" s="152"/>
      <c r="AA205" s="68"/>
      <c r="AB205" s="152"/>
      <c r="AC205" s="152"/>
      <c r="AD205" s="401" t="s">
        <v>181</v>
      </c>
      <c r="AE205" s="152"/>
      <c r="AF205" s="68"/>
      <c r="AG205" s="152"/>
      <c r="AH205" s="152"/>
      <c r="AI205" s="401" t="s">
        <v>181</v>
      </c>
      <c r="AJ205" s="152"/>
      <c r="AK205" s="68"/>
      <c r="AL205" s="152"/>
      <c r="AM205" s="152"/>
      <c r="AN205" s="401" t="s">
        <v>181</v>
      </c>
      <c r="AO205" s="85"/>
      <c r="AP205" s="187"/>
      <c r="AQ205" s="185" t="s">
        <v>181</v>
      </c>
      <c r="AR205" s="188"/>
      <c r="AS205" s="729"/>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row>
    <row r="206" spans="1:144" s="58" customFormat="1" ht="20.25" customHeight="1">
      <c r="A206" s="55" t="s">
        <v>181</v>
      </c>
      <c r="B206" s="56" t="s">
        <v>181</v>
      </c>
      <c r="C206" s="56" t="s">
        <v>230</v>
      </c>
      <c r="D206" s="1375" t="s">
        <v>1093</v>
      </c>
      <c r="E206" s="1376"/>
      <c r="F206" s="1376"/>
      <c r="G206" s="1376"/>
      <c r="H206" s="1376"/>
      <c r="I206" s="1376"/>
      <c r="J206" s="1376"/>
      <c r="K206" s="56" t="s">
        <v>181</v>
      </c>
      <c r="L206" s="68" t="s">
        <v>181</v>
      </c>
      <c r="M206" s="152" t="s">
        <v>181</v>
      </c>
      <c r="N206" s="152" t="s">
        <v>181</v>
      </c>
      <c r="O206" s="413" t="s">
        <v>181</v>
      </c>
      <c r="P206" s="152"/>
      <c r="Q206" s="68"/>
      <c r="R206" s="152"/>
      <c r="S206" s="152"/>
      <c r="T206" s="413" t="s">
        <v>181</v>
      </c>
      <c r="U206" s="152"/>
      <c r="V206" s="68"/>
      <c r="W206" s="152"/>
      <c r="X206" s="152"/>
      <c r="Y206" s="413" t="s">
        <v>181</v>
      </c>
      <c r="Z206" s="152"/>
      <c r="AA206" s="68"/>
      <c r="AB206" s="152"/>
      <c r="AC206" s="152"/>
      <c r="AD206" s="413" t="s">
        <v>181</v>
      </c>
      <c r="AE206" s="152"/>
      <c r="AF206" s="68"/>
      <c r="AG206" s="152"/>
      <c r="AH206" s="152"/>
      <c r="AI206" s="413" t="s">
        <v>181</v>
      </c>
      <c r="AJ206" s="152"/>
      <c r="AK206" s="68"/>
      <c r="AL206" s="152"/>
      <c r="AM206" s="152"/>
      <c r="AN206" s="413" t="s">
        <v>181</v>
      </c>
      <c r="AO206" s="85" t="s">
        <v>181</v>
      </c>
      <c r="AP206" s="187" t="s">
        <v>181</v>
      </c>
      <c r="AQ206" s="204" t="s">
        <v>181</v>
      </c>
      <c r="AR206" s="188" t="s">
        <v>181</v>
      </c>
      <c r="AS206" s="729"/>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row>
    <row r="207" spans="1:144" s="58" customFormat="1" ht="20.25" customHeight="1">
      <c r="A207" s="55"/>
      <c r="B207" s="56"/>
      <c r="C207" s="56"/>
      <c r="D207" s="1076" t="s">
        <v>221</v>
      </c>
      <c r="E207" s="1077"/>
      <c r="F207" s="1077"/>
      <c r="G207" s="1077"/>
      <c r="H207" s="1077"/>
      <c r="I207" s="1077"/>
      <c r="J207" s="1078"/>
      <c r="K207" s="56"/>
      <c r="L207" s="68"/>
      <c r="M207" s="152"/>
      <c r="N207" s="152"/>
      <c r="O207" s="412"/>
      <c r="P207" s="152"/>
      <c r="Q207" s="68"/>
      <c r="R207" s="152"/>
      <c r="S207" s="152"/>
      <c r="T207" s="412"/>
      <c r="U207" s="152"/>
      <c r="V207" s="68"/>
      <c r="W207" s="152"/>
      <c r="X207" s="152"/>
      <c r="Y207" s="412"/>
      <c r="Z207" s="152"/>
      <c r="AA207" s="68"/>
      <c r="AB207" s="152"/>
      <c r="AC207" s="152"/>
      <c r="AD207" s="412"/>
      <c r="AE207" s="152"/>
      <c r="AF207" s="68"/>
      <c r="AG207" s="152"/>
      <c r="AH207" s="152"/>
      <c r="AI207" s="412"/>
      <c r="AJ207" s="152"/>
      <c r="AK207" s="68"/>
      <c r="AL207" s="152"/>
      <c r="AM207" s="152"/>
      <c r="AN207" s="412"/>
      <c r="AO207" s="85"/>
      <c r="AP207" s="187"/>
      <c r="AQ207" s="52">
        <f>SUM(O207:AN207)</f>
        <v>0</v>
      </c>
      <c r="AR207" s="188"/>
      <c r="AS207" s="729"/>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row>
    <row r="208" spans="1:144" s="58" customFormat="1" ht="20.25" customHeight="1">
      <c r="A208" s="55"/>
      <c r="B208" s="56"/>
      <c r="C208" s="56"/>
      <c r="D208" s="1069" t="s">
        <v>125</v>
      </c>
      <c r="E208" s="1070"/>
      <c r="F208" s="1070"/>
      <c r="G208" s="1070"/>
      <c r="H208" s="1070"/>
      <c r="I208" s="1070"/>
      <c r="J208" s="1071"/>
      <c r="K208" s="56"/>
      <c r="L208" s="68"/>
      <c r="M208" s="152"/>
      <c r="N208" s="152"/>
      <c r="O208" s="414"/>
      <c r="P208" s="152"/>
      <c r="Q208" s="68"/>
      <c r="R208" s="152"/>
      <c r="S208" s="152"/>
      <c r="T208" s="414"/>
      <c r="U208" s="152"/>
      <c r="V208" s="68"/>
      <c r="W208" s="152"/>
      <c r="X208" s="152"/>
      <c r="Y208" s="414"/>
      <c r="Z208" s="152"/>
      <c r="AA208" s="68"/>
      <c r="AB208" s="152"/>
      <c r="AC208" s="152"/>
      <c r="AD208" s="414"/>
      <c r="AE208" s="152"/>
      <c r="AF208" s="68"/>
      <c r="AG208" s="152"/>
      <c r="AH208" s="152"/>
      <c r="AI208" s="414"/>
      <c r="AJ208" s="152"/>
      <c r="AK208" s="68"/>
      <c r="AL208" s="152"/>
      <c r="AM208" s="152"/>
      <c r="AN208" s="414"/>
      <c r="AO208" s="85"/>
      <c r="AP208" s="187"/>
      <c r="AQ208" s="53">
        <f>SUM(O208:AN208)</f>
        <v>0</v>
      </c>
      <c r="AR208" s="188"/>
      <c r="AS208" s="729"/>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row>
    <row r="209" spans="1:144" s="58" customFormat="1" ht="9.9499999999999993" customHeight="1">
      <c r="A209" s="55" t="s">
        <v>181</v>
      </c>
      <c r="B209" s="56" t="s">
        <v>181</v>
      </c>
      <c r="C209" s="56" t="s">
        <v>181</v>
      </c>
      <c r="D209" s="56" t="s">
        <v>181</v>
      </c>
      <c r="E209" s="56" t="s">
        <v>181</v>
      </c>
      <c r="F209" s="56" t="s">
        <v>181</v>
      </c>
      <c r="G209" s="56" t="s">
        <v>181</v>
      </c>
      <c r="H209" s="56" t="s">
        <v>181</v>
      </c>
      <c r="I209" s="56" t="s">
        <v>181</v>
      </c>
      <c r="J209" s="56" t="s">
        <v>181</v>
      </c>
      <c r="K209" s="56" t="s">
        <v>181</v>
      </c>
      <c r="L209" s="68" t="s">
        <v>181</v>
      </c>
      <c r="M209" s="152" t="s">
        <v>181</v>
      </c>
      <c r="N209" s="152" t="s">
        <v>181</v>
      </c>
      <c r="O209" s="401"/>
      <c r="P209" s="152"/>
      <c r="Q209" s="68"/>
      <c r="R209" s="152"/>
      <c r="S209" s="152"/>
      <c r="T209" s="401"/>
      <c r="U209" s="152"/>
      <c r="V209" s="68"/>
      <c r="W209" s="152"/>
      <c r="X209" s="152"/>
      <c r="Y209" s="401"/>
      <c r="Z209" s="152"/>
      <c r="AA209" s="68"/>
      <c r="AB209" s="152"/>
      <c r="AC209" s="152"/>
      <c r="AD209" s="401"/>
      <c r="AE209" s="152"/>
      <c r="AF209" s="68"/>
      <c r="AG209" s="152"/>
      <c r="AH209" s="152"/>
      <c r="AI209" s="401"/>
      <c r="AJ209" s="152"/>
      <c r="AK209" s="68"/>
      <c r="AL209" s="152"/>
      <c r="AM209" s="152"/>
      <c r="AN209" s="401"/>
      <c r="AO209" s="85" t="s">
        <v>181</v>
      </c>
      <c r="AP209" s="187" t="s">
        <v>181</v>
      </c>
      <c r="AQ209" s="185"/>
      <c r="AR209" s="188" t="s">
        <v>181</v>
      </c>
      <c r="AS209" s="729"/>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row>
    <row r="210" spans="1:144" s="58" customFormat="1" ht="20.25" customHeight="1">
      <c r="A210" s="55" t="s">
        <v>181</v>
      </c>
      <c r="B210" s="56">
        <v>6</v>
      </c>
      <c r="C210" s="1128" t="s">
        <v>231</v>
      </c>
      <c r="D210" s="1129"/>
      <c r="E210" s="1129"/>
      <c r="F210" s="1129"/>
      <c r="G210" s="1129"/>
      <c r="H210" s="1129"/>
      <c r="I210" s="1129"/>
      <c r="J210" s="1129"/>
      <c r="K210" s="56" t="s">
        <v>181</v>
      </c>
      <c r="L210" s="68" t="s">
        <v>181</v>
      </c>
      <c r="M210" s="152" t="s">
        <v>181</v>
      </c>
      <c r="N210" s="152" t="s">
        <v>181</v>
      </c>
      <c r="O210" s="408"/>
      <c r="P210" s="152"/>
      <c r="Q210" s="68"/>
      <c r="R210" s="152"/>
      <c r="S210" s="152"/>
      <c r="T210" s="408"/>
      <c r="U210" s="152"/>
      <c r="V210" s="68"/>
      <c r="W210" s="152"/>
      <c r="X210" s="152"/>
      <c r="Y210" s="408"/>
      <c r="Z210" s="152"/>
      <c r="AA210" s="68"/>
      <c r="AB210" s="152"/>
      <c r="AC210" s="152"/>
      <c r="AD210" s="408"/>
      <c r="AE210" s="152"/>
      <c r="AF210" s="68"/>
      <c r="AG210" s="152"/>
      <c r="AH210" s="152"/>
      <c r="AI210" s="408"/>
      <c r="AJ210" s="152"/>
      <c r="AK210" s="68"/>
      <c r="AL210" s="152"/>
      <c r="AM210" s="152"/>
      <c r="AN210" s="408"/>
      <c r="AO210" s="85" t="s">
        <v>181</v>
      </c>
      <c r="AP210" s="187" t="s">
        <v>181</v>
      </c>
      <c r="AQ210" s="53">
        <f>SUM(O210:AN210)</f>
        <v>0</v>
      </c>
      <c r="AR210" s="188" t="s">
        <v>181</v>
      </c>
      <c r="AS210" s="729"/>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row>
    <row r="211" spans="1:144" s="58" customFormat="1" ht="9.9499999999999993" customHeight="1">
      <c r="A211" s="55" t="s">
        <v>181</v>
      </c>
      <c r="B211" s="56" t="s">
        <v>181</v>
      </c>
      <c r="C211" s="56" t="s">
        <v>181</v>
      </c>
      <c r="D211" s="56" t="s">
        <v>181</v>
      </c>
      <c r="E211" s="56" t="s">
        <v>181</v>
      </c>
      <c r="F211" s="56" t="s">
        <v>181</v>
      </c>
      <c r="G211" s="56" t="s">
        <v>181</v>
      </c>
      <c r="H211" s="56" t="s">
        <v>181</v>
      </c>
      <c r="I211" s="56" t="s">
        <v>181</v>
      </c>
      <c r="J211" s="56" t="s">
        <v>181</v>
      </c>
      <c r="K211" s="56" t="s">
        <v>181</v>
      </c>
      <c r="L211" s="68" t="s">
        <v>181</v>
      </c>
      <c r="M211" s="152" t="s">
        <v>181</v>
      </c>
      <c r="N211" s="152" t="s">
        <v>181</v>
      </c>
      <c r="O211" s="401"/>
      <c r="P211" s="152"/>
      <c r="Q211" s="68"/>
      <c r="R211" s="152"/>
      <c r="S211" s="152"/>
      <c r="T211" s="401"/>
      <c r="U211" s="152"/>
      <c r="V211" s="68"/>
      <c r="W211" s="152"/>
      <c r="X211" s="152"/>
      <c r="Y211" s="401"/>
      <c r="Z211" s="152"/>
      <c r="AA211" s="68"/>
      <c r="AB211" s="152"/>
      <c r="AC211" s="152"/>
      <c r="AD211" s="401"/>
      <c r="AE211" s="152"/>
      <c r="AF211" s="68"/>
      <c r="AG211" s="152"/>
      <c r="AH211" s="152"/>
      <c r="AI211" s="401"/>
      <c r="AJ211" s="152"/>
      <c r="AK211" s="68"/>
      <c r="AL211" s="152"/>
      <c r="AM211" s="152"/>
      <c r="AN211" s="401"/>
      <c r="AO211" s="85" t="s">
        <v>181</v>
      </c>
      <c r="AP211" s="187" t="s">
        <v>181</v>
      </c>
      <c r="AQ211" s="185" t="s">
        <v>181</v>
      </c>
      <c r="AR211" s="188" t="s">
        <v>181</v>
      </c>
      <c r="AS211" s="729"/>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row>
    <row r="212" spans="1:144" s="58" customFormat="1" ht="20.25" customHeight="1">
      <c r="A212" s="55" t="s">
        <v>181</v>
      </c>
      <c r="B212" s="56">
        <v>7</v>
      </c>
      <c r="C212" s="1347" t="s">
        <v>244</v>
      </c>
      <c r="D212" s="1348"/>
      <c r="E212" s="1348"/>
      <c r="F212" s="1348"/>
      <c r="G212" s="1348"/>
      <c r="H212" s="1348"/>
      <c r="I212" s="1348"/>
      <c r="J212" s="1348"/>
      <c r="K212" s="56" t="s">
        <v>181</v>
      </c>
      <c r="L212" s="68" t="s">
        <v>181</v>
      </c>
      <c r="M212" s="152" t="s">
        <v>181</v>
      </c>
      <c r="N212" s="152" t="s">
        <v>181</v>
      </c>
      <c r="O212" s="401"/>
      <c r="P212" s="152"/>
      <c r="Q212" s="68"/>
      <c r="R212" s="152"/>
      <c r="S212" s="152"/>
      <c r="T212" s="401"/>
      <c r="U212" s="152"/>
      <c r="V212" s="68"/>
      <c r="W212" s="152"/>
      <c r="X212" s="152"/>
      <c r="Y212" s="401"/>
      <c r="Z212" s="152"/>
      <c r="AA212" s="68"/>
      <c r="AB212" s="152"/>
      <c r="AC212" s="152"/>
      <c r="AD212" s="401"/>
      <c r="AE212" s="152"/>
      <c r="AF212" s="68"/>
      <c r="AG212" s="152"/>
      <c r="AH212" s="152"/>
      <c r="AI212" s="401" t="s">
        <v>181</v>
      </c>
      <c r="AJ212" s="152"/>
      <c r="AK212" s="68"/>
      <c r="AL212" s="152"/>
      <c r="AM212" s="152"/>
      <c r="AN212" s="401" t="s">
        <v>181</v>
      </c>
      <c r="AO212" s="85" t="s">
        <v>181</v>
      </c>
      <c r="AP212" s="187" t="s">
        <v>181</v>
      </c>
      <c r="AQ212" s="185" t="s">
        <v>181</v>
      </c>
      <c r="AR212" s="188" t="s">
        <v>181</v>
      </c>
      <c r="AS212" s="729"/>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row>
    <row r="213" spans="1:144" s="58" customFormat="1" ht="20.25" customHeight="1">
      <c r="A213" s="55"/>
      <c r="B213" s="56"/>
      <c r="C213" s="56"/>
      <c r="D213" s="1068" t="s">
        <v>242</v>
      </c>
      <c r="E213" s="966"/>
      <c r="F213" s="966"/>
      <c r="G213" s="966"/>
      <c r="H213" s="966"/>
      <c r="I213" s="966"/>
      <c r="J213" s="966"/>
      <c r="K213" s="56"/>
      <c r="L213" s="68"/>
      <c r="M213" s="152"/>
      <c r="N213" s="152"/>
      <c r="O213" s="410"/>
      <c r="P213" s="152"/>
      <c r="Q213" s="68"/>
      <c r="R213" s="152"/>
      <c r="S213" s="152"/>
      <c r="T213" s="410"/>
      <c r="U213" s="152"/>
      <c r="V213" s="68"/>
      <c r="W213" s="152"/>
      <c r="X213" s="152"/>
      <c r="Y213" s="410"/>
      <c r="Z213" s="152"/>
      <c r="AA213" s="68"/>
      <c r="AB213" s="152"/>
      <c r="AC213" s="152"/>
      <c r="AD213" s="410"/>
      <c r="AE213" s="152"/>
      <c r="AF213" s="68"/>
      <c r="AG213" s="152"/>
      <c r="AH213" s="152"/>
      <c r="AI213" s="410"/>
      <c r="AJ213" s="152"/>
      <c r="AK213" s="68"/>
      <c r="AL213" s="152"/>
      <c r="AM213" s="152"/>
      <c r="AN213" s="410"/>
      <c r="AO213" s="85"/>
      <c r="AP213" s="187"/>
      <c r="AQ213" s="52">
        <f>SUM(O213:AN213)</f>
        <v>0</v>
      </c>
      <c r="AR213" s="188"/>
      <c r="AS213" s="729"/>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row>
    <row r="214" spans="1:144" s="58" customFormat="1" ht="20.25" customHeight="1">
      <c r="A214" s="55" t="s">
        <v>181</v>
      </c>
      <c r="B214" s="56"/>
      <c r="C214" s="56"/>
      <c r="D214" s="1068" t="s">
        <v>242</v>
      </c>
      <c r="E214" s="966"/>
      <c r="F214" s="966"/>
      <c r="G214" s="966"/>
      <c r="H214" s="966"/>
      <c r="I214" s="966"/>
      <c r="J214" s="966"/>
      <c r="K214" s="56"/>
      <c r="L214" s="68"/>
      <c r="M214" s="152"/>
      <c r="N214" s="152"/>
      <c r="O214" s="410"/>
      <c r="P214" s="152"/>
      <c r="Q214" s="68"/>
      <c r="R214" s="152"/>
      <c r="S214" s="152"/>
      <c r="T214" s="410"/>
      <c r="U214" s="152"/>
      <c r="V214" s="68"/>
      <c r="W214" s="152"/>
      <c r="X214" s="152"/>
      <c r="Y214" s="410"/>
      <c r="Z214" s="152"/>
      <c r="AA214" s="68"/>
      <c r="AB214" s="152"/>
      <c r="AC214" s="152"/>
      <c r="AD214" s="410"/>
      <c r="AE214" s="152"/>
      <c r="AF214" s="68"/>
      <c r="AG214" s="152"/>
      <c r="AH214" s="152"/>
      <c r="AI214" s="410"/>
      <c r="AJ214" s="152"/>
      <c r="AK214" s="68"/>
      <c r="AL214" s="152"/>
      <c r="AM214" s="152"/>
      <c r="AN214" s="410"/>
      <c r="AO214" s="85"/>
      <c r="AP214" s="187"/>
      <c r="AQ214" s="52">
        <f>SUM(O214:AN214)</f>
        <v>0</v>
      </c>
      <c r="AR214" s="188"/>
      <c r="AS214" s="729"/>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row>
    <row r="215" spans="1:144" s="58" customFormat="1" ht="20.25" customHeight="1">
      <c r="A215" s="55" t="s">
        <v>181</v>
      </c>
      <c r="B215" s="56" t="s">
        <v>181</v>
      </c>
      <c r="C215" s="56" t="s">
        <v>181</v>
      </c>
      <c r="D215" s="1068" t="s">
        <v>242</v>
      </c>
      <c r="E215" s="966"/>
      <c r="F215" s="966"/>
      <c r="G215" s="966"/>
      <c r="H215" s="966"/>
      <c r="I215" s="966"/>
      <c r="J215" s="966"/>
      <c r="K215" s="56"/>
      <c r="L215" s="68"/>
      <c r="M215" s="152"/>
      <c r="N215" s="152"/>
      <c r="O215" s="410"/>
      <c r="P215" s="152"/>
      <c r="Q215" s="68"/>
      <c r="R215" s="152"/>
      <c r="S215" s="152"/>
      <c r="T215" s="410"/>
      <c r="U215" s="152"/>
      <c r="V215" s="68"/>
      <c r="W215" s="152"/>
      <c r="X215" s="152"/>
      <c r="Y215" s="410"/>
      <c r="Z215" s="152"/>
      <c r="AA215" s="68"/>
      <c r="AB215" s="152"/>
      <c r="AC215" s="152"/>
      <c r="AD215" s="410"/>
      <c r="AE215" s="152"/>
      <c r="AF215" s="68"/>
      <c r="AG215" s="152"/>
      <c r="AH215" s="152"/>
      <c r="AI215" s="410"/>
      <c r="AJ215" s="152"/>
      <c r="AK215" s="68"/>
      <c r="AL215" s="152"/>
      <c r="AM215" s="152"/>
      <c r="AN215" s="410"/>
      <c r="AO215" s="85"/>
      <c r="AP215" s="187"/>
      <c r="AQ215" s="52">
        <f>SUM(O215:AN215)</f>
        <v>0</v>
      </c>
      <c r="AR215" s="188"/>
      <c r="AS215" s="729"/>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row>
    <row r="216" spans="1:144" s="58" customFormat="1" ht="20.25" customHeight="1">
      <c r="A216" s="55"/>
      <c r="B216" s="56"/>
      <c r="C216" s="56"/>
      <c r="D216" s="1068" t="s">
        <v>242</v>
      </c>
      <c r="E216" s="966"/>
      <c r="F216" s="966"/>
      <c r="G216" s="966"/>
      <c r="H216" s="966"/>
      <c r="I216" s="966"/>
      <c r="J216" s="966"/>
      <c r="K216" s="56"/>
      <c r="L216" s="68"/>
      <c r="M216" s="152"/>
      <c r="N216" s="152"/>
      <c r="O216" s="410"/>
      <c r="P216" s="152"/>
      <c r="Q216" s="68"/>
      <c r="R216" s="152"/>
      <c r="S216" s="152"/>
      <c r="T216" s="410"/>
      <c r="U216" s="152"/>
      <c r="V216" s="68"/>
      <c r="W216" s="152"/>
      <c r="X216" s="152"/>
      <c r="Y216" s="410"/>
      <c r="Z216" s="152"/>
      <c r="AA216" s="68"/>
      <c r="AB216" s="152"/>
      <c r="AC216" s="152"/>
      <c r="AD216" s="410"/>
      <c r="AE216" s="152"/>
      <c r="AF216" s="68"/>
      <c r="AG216" s="152"/>
      <c r="AH216" s="152"/>
      <c r="AI216" s="410"/>
      <c r="AJ216" s="152"/>
      <c r="AK216" s="68"/>
      <c r="AL216" s="152"/>
      <c r="AM216" s="152"/>
      <c r="AN216" s="410"/>
      <c r="AO216" s="85"/>
      <c r="AP216" s="187"/>
      <c r="AQ216" s="52">
        <f t="shared" ref="AQ216:AQ222" si="90">SUM(O216:AN216)</f>
        <v>0</v>
      </c>
      <c r="AR216" s="188"/>
      <c r="AS216" s="729"/>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row>
    <row r="217" spans="1:144" s="58" customFormat="1" ht="20.25" customHeight="1">
      <c r="A217" s="55"/>
      <c r="B217" s="56"/>
      <c r="C217" s="56"/>
      <c r="D217" s="1068" t="s">
        <v>242</v>
      </c>
      <c r="E217" s="966"/>
      <c r="F217" s="966"/>
      <c r="G217" s="966"/>
      <c r="H217" s="966"/>
      <c r="I217" s="966"/>
      <c r="J217" s="966"/>
      <c r="K217" s="56"/>
      <c r="L217" s="68"/>
      <c r="M217" s="152"/>
      <c r="N217" s="152"/>
      <c r="O217" s="410"/>
      <c r="P217" s="152"/>
      <c r="Q217" s="68"/>
      <c r="R217" s="152"/>
      <c r="S217" s="152"/>
      <c r="T217" s="410"/>
      <c r="U217" s="152"/>
      <c r="V217" s="68"/>
      <c r="W217" s="152"/>
      <c r="X217" s="152"/>
      <c r="Y217" s="410"/>
      <c r="Z217" s="152"/>
      <c r="AA217" s="68"/>
      <c r="AB217" s="152"/>
      <c r="AC217" s="152"/>
      <c r="AD217" s="410"/>
      <c r="AE217" s="152"/>
      <c r="AF217" s="68"/>
      <c r="AG217" s="152"/>
      <c r="AH217" s="152"/>
      <c r="AI217" s="410"/>
      <c r="AJ217" s="152"/>
      <c r="AK217" s="68"/>
      <c r="AL217" s="152"/>
      <c r="AM217" s="152"/>
      <c r="AN217" s="410"/>
      <c r="AO217" s="85"/>
      <c r="AP217" s="187"/>
      <c r="AQ217" s="52">
        <f t="shared" si="90"/>
        <v>0</v>
      </c>
      <c r="AR217" s="188"/>
      <c r="AS217" s="729"/>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row>
    <row r="218" spans="1:144" s="58" customFormat="1" ht="20.25" customHeight="1">
      <c r="A218" s="55"/>
      <c r="B218" s="56"/>
      <c r="C218" s="56"/>
      <c r="D218" s="1068" t="s">
        <v>242</v>
      </c>
      <c r="E218" s="966"/>
      <c r="F218" s="966"/>
      <c r="G218" s="966"/>
      <c r="H218" s="966"/>
      <c r="I218" s="966"/>
      <c r="J218" s="966"/>
      <c r="K218" s="56"/>
      <c r="L218" s="68"/>
      <c r="M218" s="152"/>
      <c r="N218" s="152"/>
      <c r="O218" s="410"/>
      <c r="P218" s="152"/>
      <c r="Q218" s="68"/>
      <c r="R218" s="152"/>
      <c r="S218" s="152"/>
      <c r="T218" s="410"/>
      <c r="U218" s="152"/>
      <c r="V218" s="68"/>
      <c r="W218" s="152"/>
      <c r="X218" s="152"/>
      <c r="Y218" s="410"/>
      <c r="Z218" s="152"/>
      <c r="AA218" s="68"/>
      <c r="AB218" s="152"/>
      <c r="AC218" s="152"/>
      <c r="AD218" s="410"/>
      <c r="AE218" s="152"/>
      <c r="AF218" s="68"/>
      <c r="AG218" s="152"/>
      <c r="AH218" s="152"/>
      <c r="AI218" s="410"/>
      <c r="AJ218" s="152"/>
      <c r="AK218" s="68"/>
      <c r="AL218" s="152"/>
      <c r="AM218" s="152"/>
      <c r="AN218" s="410"/>
      <c r="AO218" s="85"/>
      <c r="AP218" s="187"/>
      <c r="AQ218" s="52">
        <f t="shared" si="90"/>
        <v>0</v>
      </c>
      <c r="AR218" s="188"/>
      <c r="AS218" s="729"/>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row>
    <row r="219" spans="1:144" s="58" customFormat="1" ht="20.25" customHeight="1">
      <c r="A219" s="55"/>
      <c r="B219" s="56"/>
      <c r="C219" s="56"/>
      <c r="D219" s="1068" t="s">
        <v>242</v>
      </c>
      <c r="E219" s="966"/>
      <c r="F219" s="966"/>
      <c r="G219" s="966"/>
      <c r="H219" s="966"/>
      <c r="I219" s="966"/>
      <c r="J219" s="966"/>
      <c r="K219" s="56"/>
      <c r="L219" s="68"/>
      <c r="M219" s="152"/>
      <c r="N219" s="152"/>
      <c r="O219" s="410"/>
      <c r="P219" s="152"/>
      <c r="Q219" s="68"/>
      <c r="R219" s="152"/>
      <c r="S219" s="152"/>
      <c r="T219" s="410"/>
      <c r="U219" s="152"/>
      <c r="V219" s="68"/>
      <c r="W219" s="152"/>
      <c r="X219" s="152"/>
      <c r="Y219" s="410"/>
      <c r="Z219" s="152"/>
      <c r="AA219" s="68"/>
      <c r="AB219" s="152"/>
      <c r="AC219" s="152"/>
      <c r="AD219" s="410"/>
      <c r="AE219" s="152"/>
      <c r="AF219" s="68"/>
      <c r="AG219" s="152"/>
      <c r="AH219" s="152"/>
      <c r="AI219" s="410"/>
      <c r="AJ219" s="152"/>
      <c r="AK219" s="68"/>
      <c r="AL219" s="152"/>
      <c r="AM219" s="152"/>
      <c r="AN219" s="410"/>
      <c r="AO219" s="85"/>
      <c r="AP219" s="187"/>
      <c r="AQ219" s="52">
        <f t="shared" si="90"/>
        <v>0</v>
      </c>
      <c r="AR219" s="188"/>
      <c r="AS219" s="729"/>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c r="CL219" s="127"/>
      <c r="CM219" s="127"/>
      <c r="CN219" s="127"/>
      <c r="CO219" s="127"/>
      <c r="CP219" s="127"/>
      <c r="CQ219" s="127"/>
      <c r="CR219" s="127"/>
      <c r="CS219" s="127"/>
      <c r="CT219" s="127"/>
      <c r="CU219" s="127"/>
      <c r="CV219" s="127"/>
      <c r="CW219" s="127"/>
      <c r="CX219" s="127"/>
      <c r="CY219" s="127"/>
      <c r="CZ219" s="127"/>
      <c r="DA219" s="127"/>
      <c r="DB219" s="127"/>
      <c r="DC219" s="127"/>
      <c r="DD219" s="127"/>
      <c r="DE219" s="127"/>
      <c r="DF219" s="127"/>
      <c r="DG219" s="127"/>
      <c r="DH219" s="127"/>
      <c r="DI219" s="127"/>
      <c r="DJ219" s="127"/>
      <c r="DK219" s="127"/>
      <c r="DL219" s="127"/>
      <c r="DM219" s="127"/>
      <c r="DN219" s="127"/>
      <c r="DO219" s="127"/>
      <c r="DP219" s="127"/>
      <c r="DQ219" s="127"/>
      <c r="DR219" s="127"/>
      <c r="DS219" s="127"/>
      <c r="DT219" s="127"/>
      <c r="DU219" s="127"/>
      <c r="DV219" s="127"/>
      <c r="DW219" s="127"/>
      <c r="DX219" s="127"/>
      <c r="DY219" s="127"/>
      <c r="DZ219" s="127"/>
      <c r="EA219" s="127"/>
      <c r="EB219" s="127"/>
      <c r="EC219" s="127"/>
      <c r="ED219" s="127"/>
      <c r="EE219" s="127"/>
      <c r="EF219" s="127"/>
      <c r="EG219" s="127"/>
      <c r="EH219" s="127"/>
      <c r="EI219" s="127"/>
      <c r="EJ219" s="127"/>
      <c r="EK219" s="127"/>
      <c r="EL219" s="127"/>
      <c r="EM219" s="127"/>
      <c r="EN219" s="127"/>
    </row>
    <row r="220" spans="1:144" s="58" customFormat="1" ht="20.25" customHeight="1">
      <c r="A220" s="55"/>
      <c r="B220" s="56"/>
      <c r="C220" s="56"/>
      <c r="D220" s="1068" t="s">
        <v>242</v>
      </c>
      <c r="E220" s="966"/>
      <c r="F220" s="966"/>
      <c r="G220" s="966"/>
      <c r="H220" s="966"/>
      <c r="I220" s="966"/>
      <c r="J220" s="966"/>
      <c r="K220" s="56"/>
      <c r="L220" s="68"/>
      <c r="M220" s="152"/>
      <c r="N220" s="152"/>
      <c r="O220" s="410"/>
      <c r="P220" s="152"/>
      <c r="Q220" s="68"/>
      <c r="R220" s="152"/>
      <c r="S220" s="152"/>
      <c r="T220" s="410"/>
      <c r="U220" s="152"/>
      <c r="V220" s="68"/>
      <c r="W220" s="152"/>
      <c r="X220" s="152"/>
      <c r="Y220" s="410"/>
      <c r="Z220" s="152"/>
      <c r="AA220" s="68"/>
      <c r="AB220" s="152"/>
      <c r="AC220" s="152"/>
      <c r="AD220" s="410"/>
      <c r="AE220" s="152"/>
      <c r="AF220" s="68"/>
      <c r="AG220" s="152"/>
      <c r="AH220" s="152"/>
      <c r="AI220" s="410"/>
      <c r="AJ220" s="152"/>
      <c r="AK220" s="68"/>
      <c r="AL220" s="152"/>
      <c r="AM220" s="152"/>
      <c r="AN220" s="410"/>
      <c r="AO220" s="85"/>
      <c r="AP220" s="187"/>
      <c r="AQ220" s="52">
        <f t="shared" si="90"/>
        <v>0</v>
      </c>
      <c r="AR220" s="188"/>
      <c r="AS220" s="729"/>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c r="CL220" s="127"/>
      <c r="CM220" s="127"/>
      <c r="CN220" s="127"/>
      <c r="CO220" s="127"/>
      <c r="CP220" s="127"/>
      <c r="CQ220" s="127"/>
      <c r="CR220" s="127"/>
      <c r="CS220" s="127"/>
      <c r="CT220" s="127"/>
      <c r="CU220" s="127"/>
      <c r="CV220" s="127"/>
      <c r="CW220" s="127"/>
      <c r="CX220" s="127"/>
      <c r="CY220" s="127"/>
      <c r="CZ220" s="127"/>
      <c r="DA220" s="127"/>
      <c r="DB220" s="127"/>
      <c r="DC220" s="127"/>
      <c r="DD220" s="127"/>
      <c r="DE220" s="127"/>
      <c r="DF220" s="127"/>
      <c r="DG220" s="127"/>
      <c r="DH220" s="127"/>
      <c r="DI220" s="127"/>
      <c r="DJ220" s="127"/>
      <c r="DK220" s="127"/>
      <c r="DL220" s="127"/>
      <c r="DM220" s="127"/>
      <c r="DN220" s="127"/>
      <c r="DO220" s="127"/>
      <c r="DP220" s="127"/>
      <c r="DQ220" s="127"/>
      <c r="DR220" s="127"/>
      <c r="DS220" s="127"/>
      <c r="DT220" s="127"/>
      <c r="DU220" s="127"/>
      <c r="DV220" s="127"/>
      <c r="DW220" s="127"/>
      <c r="DX220" s="127"/>
      <c r="DY220" s="127"/>
      <c r="DZ220" s="127"/>
      <c r="EA220" s="127"/>
      <c r="EB220" s="127"/>
      <c r="EC220" s="127"/>
      <c r="ED220" s="127"/>
      <c r="EE220" s="127"/>
      <c r="EF220" s="127"/>
      <c r="EG220" s="127"/>
      <c r="EH220" s="127"/>
      <c r="EI220" s="127"/>
      <c r="EJ220" s="127"/>
      <c r="EK220" s="127"/>
      <c r="EL220" s="127"/>
      <c r="EM220" s="127"/>
      <c r="EN220" s="127"/>
    </row>
    <row r="221" spans="1:144" s="58" customFormat="1" ht="20.25" customHeight="1">
      <c r="A221" s="55"/>
      <c r="B221" s="56"/>
      <c r="C221" s="56"/>
      <c r="D221" s="1068" t="s">
        <v>242</v>
      </c>
      <c r="E221" s="966"/>
      <c r="F221" s="966"/>
      <c r="G221" s="966"/>
      <c r="H221" s="966"/>
      <c r="I221" s="966"/>
      <c r="J221" s="966"/>
      <c r="K221" s="56"/>
      <c r="L221" s="68"/>
      <c r="M221" s="152"/>
      <c r="N221" s="152"/>
      <c r="O221" s="410"/>
      <c r="P221" s="152"/>
      <c r="Q221" s="68"/>
      <c r="R221" s="152"/>
      <c r="S221" s="152"/>
      <c r="T221" s="410"/>
      <c r="U221" s="152"/>
      <c r="V221" s="68"/>
      <c r="W221" s="152"/>
      <c r="X221" s="152"/>
      <c r="Y221" s="410"/>
      <c r="Z221" s="152"/>
      <c r="AA221" s="68"/>
      <c r="AB221" s="152"/>
      <c r="AC221" s="152"/>
      <c r="AD221" s="410"/>
      <c r="AE221" s="152"/>
      <c r="AF221" s="68"/>
      <c r="AG221" s="152"/>
      <c r="AH221" s="152"/>
      <c r="AI221" s="410"/>
      <c r="AJ221" s="152"/>
      <c r="AK221" s="68"/>
      <c r="AL221" s="152"/>
      <c r="AM221" s="152"/>
      <c r="AN221" s="410"/>
      <c r="AO221" s="85"/>
      <c r="AP221" s="187"/>
      <c r="AQ221" s="52">
        <f t="shared" si="90"/>
        <v>0</v>
      </c>
      <c r="AR221" s="188"/>
      <c r="AS221" s="729"/>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c r="CL221" s="127"/>
      <c r="CM221" s="127"/>
      <c r="CN221" s="127"/>
      <c r="CO221" s="127"/>
      <c r="CP221" s="127"/>
      <c r="CQ221" s="127"/>
      <c r="CR221" s="127"/>
      <c r="CS221" s="127"/>
      <c r="CT221" s="127"/>
      <c r="CU221" s="127"/>
      <c r="CV221" s="127"/>
      <c r="CW221" s="127"/>
      <c r="CX221" s="127"/>
      <c r="CY221" s="127"/>
      <c r="CZ221" s="127"/>
      <c r="DA221" s="127"/>
      <c r="DB221" s="127"/>
      <c r="DC221" s="127"/>
      <c r="DD221" s="127"/>
      <c r="DE221" s="127"/>
      <c r="DF221" s="127"/>
      <c r="DG221" s="127"/>
      <c r="DH221" s="127"/>
      <c r="DI221" s="127"/>
      <c r="DJ221" s="127"/>
      <c r="DK221" s="127"/>
      <c r="DL221" s="127"/>
      <c r="DM221" s="127"/>
      <c r="DN221" s="127"/>
      <c r="DO221" s="127"/>
      <c r="DP221" s="127"/>
      <c r="DQ221" s="127"/>
      <c r="DR221" s="127"/>
      <c r="DS221" s="127"/>
      <c r="DT221" s="127"/>
      <c r="DU221" s="127"/>
      <c r="DV221" s="127"/>
      <c r="DW221" s="127"/>
      <c r="DX221" s="127"/>
      <c r="DY221" s="127"/>
      <c r="DZ221" s="127"/>
      <c r="EA221" s="127"/>
      <c r="EB221" s="127"/>
      <c r="EC221" s="127"/>
      <c r="ED221" s="127"/>
      <c r="EE221" s="127"/>
      <c r="EF221" s="127"/>
      <c r="EG221" s="127"/>
      <c r="EH221" s="127"/>
      <c r="EI221" s="127"/>
      <c r="EJ221" s="127"/>
      <c r="EK221" s="127"/>
      <c r="EL221" s="127"/>
      <c r="EM221" s="127"/>
      <c r="EN221" s="127"/>
    </row>
    <row r="222" spans="1:144" s="58" customFormat="1" ht="20.25" customHeight="1">
      <c r="A222" s="55"/>
      <c r="B222" s="56"/>
      <c r="C222" s="56"/>
      <c r="D222" s="1068" t="s">
        <v>242</v>
      </c>
      <c r="E222" s="966"/>
      <c r="F222" s="966"/>
      <c r="G222" s="966"/>
      <c r="H222" s="966"/>
      <c r="I222" s="966"/>
      <c r="J222" s="966"/>
      <c r="K222" s="56" t="s">
        <v>181</v>
      </c>
      <c r="L222" s="68" t="s">
        <v>181</v>
      </c>
      <c r="M222" s="152" t="s">
        <v>181</v>
      </c>
      <c r="N222" s="152" t="s">
        <v>181</v>
      </c>
      <c r="O222" s="410"/>
      <c r="P222" s="152"/>
      <c r="Q222" s="68"/>
      <c r="R222" s="152"/>
      <c r="S222" s="152"/>
      <c r="T222" s="410"/>
      <c r="U222" s="152"/>
      <c r="V222" s="68"/>
      <c r="W222" s="152"/>
      <c r="X222" s="152"/>
      <c r="Y222" s="410"/>
      <c r="Z222" s="152"/>
      <c r="AA222" s="68"/>
      <c r="AB222" s="152"/>
      <c r="AC222" s="152"/>
      <c r="AD222" s="410"/>
      <c r="AE222" s="152" t="s">
        <v>181</v>
      </c>
      <c r="AF222" s="68" t="s">
        <v>181</v>
      </c>
      <c r="AG222" s="152" t="s">
        <v>181</v>
      </c>
      <c r="AH222" s="152" t="s">
        <v>181</v>
      </c>
      <c r="AI222" s="410"/>
      <c r="AJ222" s="152" t="s">
        <v>181</v>
      </c>
      <c r="AK222" s="68" t="s">
        <v>181</v>
      </c>
      <c r="AL222" s="152" t="s">
        <v>181</v>
      </c>
      <c r="AM222" s="152" t="s">
        <v>181</v>
      </c>
      <c r="AN222" s="410"/>
      <c r="AO222" s="85" t="s">
        <v>181</v>
      </c>
      <c r="AP222" s="187" t="s">
        <v>181</v>
      </c>
      <c r="AQ222" s="52">
        <f t="shared" si="90"/>
        <v>0</v>
      </c>
      <c r="AR222" s="188" t="s">
        <v>181</v>
      </c>
      <c r="AS222" s="729"/>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c r="CL222" s="127"/>
      <c r="CM222" s="127"/>
      <c r="CN222" s="127"/>
      <c r="CO222" s="127"/>
      <c r="CP222" s="127"/>
      <c r="CQ222" s="127"/>
      <c r="CR222" s="127"/>
      <c r="CS222" s="127"/>
      <c r="CT222" s="127"/>
      <c r="CU222" s="127"/>
      <c r="CV222" s="127"/>
      <c r="CW222" s="127"/>
      <c r="CX222" s="127"/>
      <c r="CY222" s="127"/>
      <c r="CZ222" s="127"/>
      <c r="DA222" s="127"/>
      <c r="DB222" s="127"/>
      <c r="DC222" s="127"/>
      <c r="DD222" s="127"/>
      <c r="DE222" s="127"/>
      <c r="DF222" s="127"/>
      <c r="DG222" s="127"/>
      <c r="DH222" s="127"/>
      <c r="DI222" s="127"/>
      <c r="DJ222" s="127"/>
      <c r="DK222" s="127"/>
      <c r="DL222" s="127"/>
      <c r="DM222" s="127"/>
      <c r="DN222" s="127"/>
      <c r="DO222" s="127"/>
      <c r="DP222" s="127"/>
      <c r="DQ222" s="127"/>
      <c r="DR222" s="127"/>
      <c r="DS222" s="127"/>
      <c r="DT222" s="127"/>
      <c r="DU222" s="127"/>
      <c r="DV222" s="127"/>
      <c r="DW222" s="127"/>
      <c r="DX222" s="127"/>
      <c r="DY222" s="127"/>
      <c r="DZ222" s="127"/>
      <c r="EA222" s="127"/>
      <c r="EB222" s="127"/>
      <c r="EC222" s="127"/>
      <c r="ED222" s="127"/>
      <c r="EE222" s="127"/>
      <c r="EF222" s="127"/>
      <c r="EG222" s="127"/>
      <c r="EH222" s="127"/>
      <c r="EI222" s="127"/>
      <c r="EJ222" s="127"/>
      <c r="EK222" s="127"/>
      <c r="EL222" s="127"/>
      <c r="EM222" s="127"/>
      <c r="EN222" s="127"/>
    </row>
    <row r="223" spans="1:144" s="58" customFormat="1" ht="9.9499999999999993" customHeight="1">
      <c r="A223" s="55" t="s">
        <v>181</v>
      </c>
      <c r="B223" s="56" t="s">
        <v>181</v>
      </c>
      <c r="C223" s="56" t="s">
        <v>181</v>
      </c>
      <c r="D223" s="56" t="s">
        <v>181</v>
      </c>
      <c r="E223" s="56" t="s">
        <v>181</v>
      </c>
      <c r="F223" s="56" t="s">
        <v>181</v>
      </c>
      <c r="G223" s="56" t="s">
        <v>181</v>
      </c>
      <c r="H223" s="56" t="s">
        <v>181</v>
      </c>
      <c r="I223" s="56" t="s">
        <v>181</v>
      </c>
      <c r="J223" s="56" t="s">
        <v>181</v>
      </c>
      <c r="K223" s="56"/>
      <c r="L223" s="68"/>
      <c r="M223" s="152"/>
      <c r="N223" s="152"/>
      <c r="O223" s="401"/>
      <c r="P223" s="152"/>
      <c r="Q223" s="68"/>
      <c r="R223" s="152"/>
      <c r="S223" s="152"/>
      <c r="T223" s="401"/>
      <c r="U223" s="152"/>
      <c r="V223" s="68"/>
      <c r="W223" s="152"/>
      <c r="X223" s="152"/>
      <c r="Y223" s="401"/>
      <c r="Z223" s="152"/>
      <c r="AA223" s="68"/>
      <c r="AB223" s="152"/>
      <c r="AC223" s="152"/>
      <c r="AD223" s="401"/>
      <c r="AE223" s="152"/>
      <c r="AF223" s="68"/>
      <c r="AG223" s="152"/>
      <c r="AH223" s="152"/>
      <c r="AI223" s="401"/>
      <c r="AJ223" s="152"/>
      <c r="AK223" s="68"/>
      <c r="AL223" s="152"/>
      <c r="AM223" s="152"/>
      <c r="AN223" s="401"/>
      <c r="AO223" s="85"/>
      <c r="AP223" s="187"/>
      <c r="AQ223" s="185" t="s">
        <v>181</v>
      </c>
      <c r="AR223" s="188"/>
      <c r="AS223" s="729"/>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c r="CL223" s="127"/>
      <c r="CM223" s="127"/>
      <c r="CN223" s="127"/>
      <c r="CO223" s="127"/>
      <c r="CP223" s="127"/>
      <c r="CQ223" s="127"/>
      <c r="CR223" s="127"/>
      <c r="CS223" s="127"/>
      <c r="CT223" s="127"/>
      <c r="CU223" s="127"/>
      <c r="CV223" s="127"/>
      <c r="CW223" s="127"/>
      <c r="CX223" s="127"/>
      <c r="CY223" s="127"/>
      <c r="CZ223" s="127"/>
      <c r="DA223" s="127"/>
      <c r="DB223" s="127"/>
      <c r="DC223" s="127"/>
      <c r="DD223" s="127"/>
      <c r="DE223" s="127"/>
      <c r="DF223" s="127"/>
      <c r="DG223" s="127"/>
      <c r="DH223" s="127"/>
      <c r="DI223" s="127"/>
      <c r="DJ223" s="127"/>
      <c r="DK223" s="127"/>
      <c r="DL223" s="127"/>
      <c r="DM223" s="127"/>
      <c r="DN223" s="127"/>
      <c r="DO223" s="127"/>
      <c r="DP223" s="127"/>
      <c r="DQ223" s="127"/>
      <c r="DR223" s="127"/>
      <c r="DS223" s="127"/>
      <c r="DT223" s="127"/>
      <c r="DU223" s="127"/>
      <c r="DV223" s="127"/>
      <c r="DW223" s="127"/>
      <c r="DX223" s="127"/>
      <c r="DY223" s="127"/>
      <c r="DZ223" s="127"/>
      <c r="EA223" s="127"/>
      <c r="EB223" s="127"/>
      <c r="EC223" s="127"/>
      <c r="ED223" s="127"/>
      <c r="EE223" s="127"/>
      <c r="EF223" s="127"/>
      <c r="EG223" s="127"/>
      <c r="EH223" s="127"/>
      <c r="EI223" s="127"/>
      <c r="EJ223" s="127"/>
      <c r="EK223" s="127"/>
      <c r="EL223" s="127"/>
      <c r="EM223" s="127"/>
      <c r="EN223" s="127"/>
    </row>
    <row r="224" spans="1:144" s="58" customFormat="1" ht="20.25" customHeight="1">
      <c r="A224" s="55" t="s">
        <v>181</v>
      </c>
      <c r="B224" s="56">
        <v>8</v>
      </c>
      <c r="C224" s="1347" t="s">
        <v>245</v>
      </c>
      <c r="D224" s="1348"/>
      <c r="E224" s="1348"/>
      <c r="F224" s="1348"/>
      <c r="G224" s="1348"/>
      <c r="H224" s="1348"/>
      <c r="I224" s="1348"/>
      <c r="J224" s="1348"/>
      <c r="K224" s="56" t="s">
        <v>181</v>
      </c>
      <c r="L224" s="68" t="s">
        <v>181</v>
      </c>
      <c r="M224" s="152" t="s">
        <v>181</v>
      </c>
      <c r="N224" s="152" t="s">
        <v>181</v>
      </c>
      <c r="O224" s="401"/>
      <c r="P224" s="152"/>
      <c r="Q224" s="68"/>
      <c r="R224" s="152"/>
      <c r="S224" s="152"/>
      <c r="T224" s="401" t="s">
        <v>181</v>
      </c>
      <c r="U224" s="152"/>
      <c r="V224" s="68"/>
      <c r="W224" s="152"/>
      <c r="X224" s="152"/>
      <c r="Y224" s="401" t="s">
        <v>181</v>
      </c>
      <c r="Z224" s="152"/>
      <c r="AA224" s="68"/>
      <c r="AB224" s="152"/>
      <c r="AC224" s="152"/>
      <c r="AD224" s="401" t="s">
        <v>181</v>
      </c>
      <c r="AE224" s="152"/>
      <c r="AF224" s="68"/>
      <c r="AG224" s="152"/>
      <c r="AH224" s="152"/>
      <c r="AI224" s="401" t="s">
        <v>181</v>
      </c>
      <c r="AJ224" s="152"/>
      <c r="AK224" s="68"/>
      <c r="AL224" s="152"/>
      <c r="AM224" s="152"/>
      <c r="AN224" s="401" t="s">
        <v>181</v>
      </c>
      <c r="AO224" s="85" t="s">
        <v>181</v>
      </c>
      <c r="AP224" s="187" t="s">
        <v>181</v>
      </c>
      <c r="AQ224" s="185" t="s">
        <v>181</v>
      </c>
      <c r="AR224" s="188" t="s">
        <v>181</v>
      </c>
      <c r="AS224" s="729"/>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c r="CL224" s="127"/>
      <c r="CM224" s="127"/>
      <c r="CN224" s="127"/>
      <c r="CO224" s="127"/>
      <c r="CP224" s="127"/>
      <c r="CQ224" s="127"/>
      <c r="CR224" s="127"/>
      <c r="CS224" s="127"/>
      <c r="CT224" s="127"/>
      <c r="CU224" s="127"/>
      <c r="CV224" s="127"/>
      <c r="CW224" s="127"/>
      <c r="CX224" s="127"/>
      <c r="CY224" s="127"/>
      <c r="CZ224" s="127"/>
      <c r="DA224" s="127"/>
      <c r="DB224" s="127"/>
      <c r="DC224" s="127"/>
      <c r="DD224" s="127"/>
      <c r="DE224" s="127"/>
      <c r="DF224" s="127"/>
      <c r="DG224" s="127"/>
      <c r="DH224" s="127"/>
      <c r="DI224" s="127"/>
      <c r="DJ224" s="127"/>
      <c r="DK224" s="127"/>
      <c r="DL224" s="127"/>
      <c r="DM224" s="127"/>
      <c r="DN224" s="127"/>
      <c r="DO224" s="127"/>
      <c r="DP224" s="127"/>
      <c r="DQ224" s="127"/>
      <c r="DR224" s="127"/>
      <c r="DS224" s="127"/>
      <c r="DT224" s="127"/>
      <c r="DU224" s="127"/>
      <c r="DV224" s="127"/>
      <c r="DW224" s="127"/>
      <c r="DX224" s="127"/>
      <c r="DY224" s="127"/>
      <c r="DZ224" s="127"/>
      <c r="EA224" s="127"/>
      <c r="EB224" s="127"/>
      <c r="EC224" s="127"/>
      <c r="ED224" s="127"/>
      <c r="EE224" s="127"/>
      <c r="EF224" s="127"/>
      <c r="EG224" s="127"/>
      <c r="EH224" s="127"/>
      <c r="EI224" s="127"/>
      <c r="EJ224" s="127"/>
      <c r="EK224" s="127"/>
      <c r="EL224" s="127"/>
      <c r="EM224" s="127"/>
      <c r="EN224" s="127"/>
    </row>
    <row r="225" spans="1:144" s="58" customFormat="1" ht="20.25" customHeight="1">
      <c r="A225" s="55"/>
      <c r="B225" s="56"/>
      <c r="C225" s="56"/>
      <c r="D225" s="1092" t="s">
        <v>242</v>
      </c>
      <c r="E225" s="1093"/>
      <c r="F225" s="1093"/>
      <c r="G225" s="1093"/>
      <c r="H225" s="1093"/>
      <c r="I225" s="1093"/>
      <c r="J225" s="1093"/>
      <c r="K225" s="56"/>
      <c r="L225" s="68"/>
      <c r="M225" s="152"/>
      <c r="N225" s="152"/>
      <c r="O225" s="408"/>
      <c r="P225" s="152"/>
      <c r="Q225" s="68"/>
      <c r="R225" s="152"/>
      <c r="S225" s="152"/>
      <c r="T225" s="408"/>
      <c r="U225" s="152"/>
      <c r="V225" s="68"/>
      <c r="W225" s="152"/>
      <c r="X225" s="152"/>
      <c r="Y225" s="408"/>
      <c r="Z225" s="152"/>
      <c r="AA225" s="68"/>
      <c r="AB225" s="152"/>
      <c r="AC225" s="152"/>
      <c r="AD225" s="408"/>
      <c r="AE225" s="152"/>
      <c r="AF225" s="68"/>
      <c r="AG225" s="152"/>
      <c r="AH225" s="152"/>
      <c r="AI225" s="408"/>
      <c r="AJ225" s="152"/>
      <c r="AK225" s="68"/>
      <c r="AL225" s="152"/>
      <c r="AM225" s="152"/>
      <c r="AN225" s="408"/>
      <c r="AO225" s="85"/>
      <c r="AP225" s="187"/>
      <c r="AQ225" s="53">
        <f>SUM(O225:AN225)</f>
        <v>0</v>
      </c>
      <c r="AR225" s="188"/>
      <c r="AS225" s="729"/>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c r="CL225" s="127"/>
      <c r="CM225" s="127"/>
      <c r="CN225" s="127"/>
      <c r="CO225" s="127"/>
      <c r="CP225" s="127"/>
      <c r="CQ225" s="127"/>
      <c r="CR225" s="127"/>
      <c r="CS225" s="127"/>
      <c r="CT225" s="127"/>
      <c r="CU225" s="127"/>
      <c r="CV225" s="127"/>
      <c r="CW225" s="127"/>
      <c r="CX225" s="127"/>
      <c r="CY225" s="127"/>
      <c r="CZ225" s="127"/>
      <c r="DA225" s="127"/>
      <c r="DB225" s="127"/>
      <c r="DC225" s="127"/>
      <c r="DD225" s="127"/>
      <c r="DE225" s="127"/>
      <c r="DF225" s="127"/>
      <c r="DG225" s="127"/>
      <c r="DH225" s="127"/>
      <c r="DI225" s="127"/>
      <c r="DJ225" s="127"/>
      <c r="DK225" s="127"/>
      <c r="DL225" s="127"/>
      <c r="DM225" s="127"/>
      <c r="DN225" s="127"/>
      <c r="DO225" s="127"/>
      <c r="DP225" s="127"/>
      <c r="DQ225" s="127"/>
      <c r="DR225" s="127"/>
      <c r="DS225" s="127"/>
      <c r="DT225" s="127"/>
      <c r="DU225" s="127"/>
      <c r="DV225" s="127"/>
      <c r="DW225" s="127"/>
      <c r="DX225" s="127"/>
      <c r="DY225" s="127"/>
      <c r="DZ225" s="127"/>
      <c r="EA225" s="127"/>
      <c r="EB225" s="127"/>
      <c r="EC225" s="127"/>
      <c r="ED225" s="127"/>
      <c r="EE225" s="127"/>
      <c r="EF225" s="127"/>
      <c r="EG225" s="127"/>
      <c r="EH225" s="127"/>
      <c r="EI225" s="127"/>
      <c r="EJ225" s="127"/>
      <c r="EK225" s="127"/>
      <c r="EL225" s="127"/>
      <c r="EM225" s="127"/>
      <c r="EN225" s="127"/>
    </row>
    <row r="226" spans="1:144" s="58" customFormat="1" ht="20.25" customHeight="1">
      <c r="A226" s="55" t="s">
        <v>181</v>
      </c>
      <c r="B226" s="56"/>
      <c r="C226" s="56"/>
      <c r="D226" s="1092" t="s">
        <v>242</v>
      </c>
      <c r="E226" s="1093"/>
      <c r="F226" s="1093"/>
      <c r="G226" s="1093"/>
      <c r="H226" s="1093"/>
      <c r="I226" s="1093"/>
      <c r="J226" s="1093"/>
      <c r="K226" s="56"/>
      <c r="L226" s="68"/>
      <c r="M226" s="152"/>
      <c r="N226" s="152"/>
      <c r="O226" s="408"/>
      <c r="P226" s="152"/>
      <c r="Q226" s="68"/>
      <c r="R226" s="152"/>
      <c r="S226" s="152"/>
      <c r="T226" s="408"/>
      <c r="U226" s="152"/>
      <c r="V226" s="68"/>
      <c r="W226" s="152"/>
      <c r="X226" s="152"/>
      <c r="Y226" s="408"/>
      <c r="Z226" s="152"/>
      <c r="AA226" s="68"/>
      <c r="AB226" s="152"/>
      <c r="AC226" s="152"/>
      <c r="AD226" s="408"/>
      <c r="AE226" s="152"/>
      <c r="AF226" s="68"/>
      <c r="AG226" s="152"/>
      <c r="AH226" s="152"/>
      <c r="AI226" s="408"/>
      <c r="AJ226" s="152"/>
      <c r="AK226" s="68"/>
      <c r="AL226" s="152"/>
      <c r="AM226" s="152"/>
      <c r="AN226" s="408"/>
      <c r="AO226" s="85"/>
      <c r="AP226" s="187"/>
      <c r="AQ226" s="53">
        <f>SUM(O226:AN226)</f>
        <v>0</v>
      </c>
      <c r="AR226" s="188"/>
      <c r="AS226" s="729"/>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row>
    <row r="227" spans="1:144" s="58" customFormat="1" ht="20.25" customHeight="1">
      <c r="A227" s="55" t="s">
        <v>181</v>
      </c>
      <c r="B227" s="56" t="s">
        <v>181</v>
      </c>
      <c r="C227" s="56" t="s">
        <v>181</v>
      </c>
      <c r="D227" s="1092" t="s">
        <v>242</v>
      </c>
      <c r="E227" s="1093"/>
      <c r="F227" s="1093"/>
      <c r="G227" s="1093"/>
      <c r="H227" s="1093"/>
      <c r="I227" s="1093"/>
      <c r="J227" s="1093"/>
      <c r="K227" s="56"/>
      <c r="L227" s="68"/>
      <c r="M227" s="152"/>
      <c r="N227" s="152"/>
      <c r="O227" s="408"/>
      <c r="P227" s="152"/>
      <c r="Q227" s="68"/>
      <c r="R227" s="152"/>
      <c r="S227" s="152"/>
      <c r="T227" s="408"/>
      <c r="U227" s="152"/>
      <c r="V227" s="68"/>
      <c r="W227" s="152"/>
      <c r="X227" s="152"/>
      <c r="Y227" s="408"/>
      <c r="Z227" s="152"/>
      <c r="AA227" s="68"/>
      <c r="AB227" s="152"/>
      <c r="AC227" s="152"/>
      <c r="AD227" s="408"/>
      <c r="AE227" s="152"/>
      <c r="AF227" s="68"/>
      <c r="AG227" s="152"/>
      <c r="AH227" s="152"/>
      <c r="AI227" s="408"/>
      <c r="AJ227" s="152"/>
      <c r="AK227" s="68"/>
      <c r="AL227" s="152"/>
      <c r="AM227" s="152"/>
      <c r="AN227" s="408"/>
      <c r="AO227" s="85"/>
      <c r="AP227" s="187"/>
      <c r="AQ227" s="53">
        <f>SUM(O227:AN227)</f>
        <v>0</v>
      </c>
      <c r="AR227" s="188"/>
      <c r="AS227" s="729"/>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c r="CL227" s="127"/>
      <c r="CM227" s="127"/>
      <c r="CN227" s="127"/>
      <c r="CO227" s="127"/>
      <c r="CP227" s="127"/>
      <c r="CQ227" s="127"/>
      <c r="CR227" s="127"/>
      <c r="CS227" s="127"/>
      <c r="CT227" s="127"/>
      <c r="CU227" s="127"/>
      <c r="CV227" s="127"/>
      <c r="CW227" s="127"/>
      <c r="CX227" s="127"/>
      <c r="CY227" s="127"/>
      <c r="CZ227" s="127"/>
      <c r="DA227" s="127"/>
      <c r="DB227" s="127"/>
      <c r="DC227" s="127"/>
      <c r="DD227" s="127"/>
      <c r="DE227" s="127"/>
      <c r="DF227" s="127"/>
      <c r="DG227" s="127"/>
      <c r="DH227" s="127"/>
      <c r="DI227" s="127"/>
      <c r="DJ227" s="127"/>
      <c r="DK227" s="127"/>
      <c r="DL227" s="127"/>
      <c r="DM227" s="127"/>
      <c r="DN227" s="127"/>
      <c r="DO227" s="127"/>
      <c r="DP227" s="127"/>
      <c r="DQ227" s="127"/>
      <c r="DR227" s="127"/>
      <c r="DS227" s="127"/>
      <c r="DT227" s="127"/>
      <c r="DU227" s="127"/>
      <c r="DV227" s="127"/>
      <c r="DW227" s="127"/>
      <c r="DX227" s="127"/>
      <c r="DY227" s="127"/>
      <c r="DZ227" s="127"/>
      <c r="EA227" s="127"/>
      <c r="EB227" s="127"/>
      <c r="EC227" s="127"/>
      <c r="ED227" s="127"/>
      <c r="EE227" s="127"/>
      <c r="EF227" s="127"/>
      <c r="EG227" s="127"/>
      <c r="EH227" s="127"/>
      <c r="EI227" s="127"/>
      <c r="EJ227" s="127"/>
      <c r="EK227" s="127"/>
      <c r="EL227" s="127"/>
      <c r="EM227" s="127"/>
      <c r="EN227" s="127"/>
    </row>
    <row r="228" spans="1:144" s="58" customFormat="1" ht="20.25" customHeight="1">
      <c r="A228" s="55"/>
      <c r="B228" s="56"/>
      <c r="C228" s="56"/>
      <c r="D228" s="1092" t="s">
        <v>242</v>
      </c>
      <c r="E228" s="1093"/>
      <c r="F228" s="1093"/>
      <c r="G228" s="1093"/>
      <c r="H228" s="1093"/>
      <c r="I228" s="1093"/>
      <c r="J228" s="1093"/>
      <c r="K228" s="56"/>
      <c r="L228" s="68"/>
      <c r="M228" s="152"/>
      <c r="N228" s="152"/>
      <c r="O228" s="408"/>
      <c r="P228" s="152"/>
      <c r="Q228" s="68"/>
      <c r="R228" s="152"/>
      <c r="S228" s="152"/>
      <c r="T228" s="408"/>
      <c r="U228" s="152"/>
      <c r="V228" s="68"/>
      <c r="W228" s="152"/>
      <c r="X228" s="152"/>
      <c r="Y228" s="408"/>
      <c r="Z228" s="152"/>
      <c r="AA228" s="68"/>
      <c r="AB228" s="152"/>
      <c r="AC228" s="152"/>
      <c r="AD228" s="408"/>
      <c r="AE228" s="152"/>
      <c r="AF228" s="68"/>
      <c r="AG228" s="152"/>
      <c r="AH228" s="152"/>
      <c r="AI228" s="408"/>
      <c r="AJ228" s="152"/>
      <c r="AK228" s="68"/>
      <c r="AL228" s="152"/>
      <c r="AM228" s="152"/>
      <c r="AN228" s="408"/>
      <c r="AO228" s="85"/>
      <c r="AP228" s="187"/>
      <c r="AQ228" s="53">
        <f t="shared" ref="AQ228:AQ234" si="91">SUM(O228:AN228)</f>
        <v>0</v>
      </c>
      <c r="AR228" s="188"/>
      <c r="AS228" s="729"/>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c r="CL228" s="127"/>
      <c r="CM228" s="127"/>
      <c r="CN228" s="127"/>
      <c r="CO228" s="127"/>
      <c r="CP228" s="127"/>
      <c r="CQ228" s="127"/>
      <c r="CR228" s="127"/>
      <c r="CS228" s="127"/>
      <c r="CT228" s="127"/>
      <c r="CU228" s="127"/>
      <c r="CV228" s="127"/>
      <c r="CW228" s="127"/>
      <c r="CX228" s="127"/>
      <c r="CY228" s="127"/>
      <c r="CZ228" s="127"/>
      <c r="DA228" s="127"/>
      <c r="DB228" s="127"/>
      <c r="DC228" s="127"/>
      <c r="DD228" s="127"/>
      <c r="DE228" s="127"/>
      <c r="DF228" s="127"/>
      <c r="DG228" s="127"/>
      <c r="DH228" s="127"/>
      <c r="DI228" s="127"/>
      <c r="DJ228" s="127"/>
      <c r="DK228" s="127"/>
      <c r="DL228" s="127"/>
      <c r="DM228" s="127"/>
      <c r="DN228" s="127"/>
      <c r="DO228" s="127"/>
      <c r="DP228" s="127"/>
      <c r="DQ228" s="127"/>
      <c r="DR228" s="127"/>
      <c r="DS228" s="127"/>
      <c r="DT228" s="127"/>
      <c r="DU228" s="127"/>
      <c r="DV228" s="127"/>
      <c r="DW228" s="127"/>
      <c r="DX228" s="127"/>
      <c r="DY228" s="127"/>
      <c r="DZ228" s="127"/>
      <c r="EA228" s="127"/>
      <c r="EB228" s="127"/>
      <c r="EC228" s="127"/>
      <c r="ED228" s="127"/>
      <c r="EE228" s="127"/>
      <c r="EF228" s="127"/>
      <c r="EG228" s="127"/>
      <c r="EH228" s="127"/>
      <c r="EI228" s="127"/>
      <c r="EJ228" s="127"/>
      <c r="EK228" s="127"/>
      <c r="EL228" s="127"/>
      <c r="EM228" s="127"/>
      <c r="EN228" s="127"/>
    </row>
    <row r="229" spans="1:144" s="58" customFormat="1" ht="20.25" customHeight="1">
      <c r="A229" s="55"/>
      <c r="B229" s="56"/>
      <c r="C229" s="56"/>
      <c r="D229" s="1092" t="s">
        <v>242</v>
      </c>
      <c r="E229" s="1093"/>
      <c r="F229" s="1093"/>
      <c r="G229" s="1093"/>
      <c r="H229" s="1093"/>
      <c r="I229" s="1093"/>
      <c r="J229" s="1093"/>
      <c r="K229" s="56"/>
      <c r="L229" s="68"/>
      <c r="M229" s="152"/>
      <c r="N229" s="152"/>
      <c r="O229" s="408"/>
      <c r="P229" s="152"/>
      <c r="Q229" s="68"/>
      <c r="R229" s="152"/>
      <c r="S229" s="152"/>
      <c r="T229" s="408"/>
      <c r="U229" s="152"/>
      <c r="V229" s="68"/>
      <c r="W229" s="152"/>
      <c r="X229" s="152"/>
      <c r="Y229" s="408"/>
      <c r="Z229" s="152"/>
      <c r="AA229" s="68"/>
      <c r="AB229" s="152"/>
      <c r="AC229" s="152"/>
      <c r="AD229" s="408"/>
      <c r="AE229" s="152"/>
      <c r="AF229" s="68"/>
      <c r="AG229" s="152"/>
      <c r="AH229" s="152"/>
      <c r="AI229" s="408"/>
      <c r="AJ229" s="152"/>
      <c r="AK229" s="68"/>
      <c r="AL229" s="152"/>
      <c r="AM229" s="152"/>
      <c r="AN229" s="408"/>
      <c r="AO229" s="85"/>
      <c r="AP229" s="187"/>
      <c r="AQ229" s="53">
        <f t="shared" si="91"/>
        <v>0</v>
      </c>
      <c r="AR229" s="188"/>
      <c r="AS229" s="729"/>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c r="CL229" s="127"/>
      <c r="CM229" s="127"/>
      <c r="CN229" s="127"/>
      <c r="CO229" s="127"/>
      <c r="CP229" s="127"/>
      <c r="CQ229" s="127"/>
      <c r="CR229" s="127"/>
      <c r="CS229" s="127"/>
      <c r="CT229" s="127"/>
      <c r="CU229" s="127"/>
      <c r="CV229" s="127"/>
      <c r="CW229" s="127"/>
      <c r="CX229" s="127"/>
      <c r="CY229" s="127"/>
      <c r="CZ229" s="127"/>
      <c r="DA229" s="127"/>
      <c r="DB229" s="127"/>
      <c r="DC229" s="127"/>
      <c r="DD229" s="127"/>
      <c r="DE229" s="127"/>
      <c r="DF229" s="127"/>
      <c r="DG229" s="127"/>
      <c r="DH229" s="127"/>
      <c r="DI229" s="127"/>
      <c r="DJ229" s="127"/>
      <c r="DK229" s="127"/>
      <c r="DL229" s="127"/>
      <c r="DM229" s="127"/>
      <c r="DN229" s="127"/>
      <c r="DO229" s="127"/>
      <c r="DP229" s="127"/>
      <c r="DQ229" s="127"/>
      <c r="DR229" s="127"/>
      <c r="DS229" s="127"/>
      <c r="DT229" s="127"/>
      <c r="DU229" s="127"/>
      <c r="DV229" s="127"/>
      <c r="DW229" s="127"/>
      <c r="DX229" s="127"/>
      <c r="DY229" s="127"/>
      <c r="DZ229" s="127"/>
      <c r="EA229" s="127"/>
      <c r="EB229" s="127"/>
      <c r="EC229" s="127"/>
      <c r="ED229" s="127"/>
      <c r="EE229" s="127"/>
      <c r="EF229" s="127"/>
      <c r="EG229" s="127"/>
      <c r="EH229" s="127"/>
      <c r="EI229" s="127"/>
      <c r="EJ229" s="127"/>
      <c r="EK229" s="127"/>
      <c r="EL229" s="127"/>
      <c r="EM229" s="127"/>
      <c r="EN229" s="127"/>
    </row>
    <row r="230" spans="1:144" s="58" customFormat="1" ht="20.25" customHeight="1">
      <c r="A230" s="55"/>
      <c r="B230" s="56"/>
      <c r="C230" s="56"/>
      <c r="D230" s="1092" t="s">
        <v>242</v>
      </c>
      <c r="E230" s="1093"/>
      <c r="F230" s="1093"/>
      <c r="G230" s="1093"/>
      <c r="H230" s="1093"/>
      <c r="I230" s="1093"/>
      <c r="J230" s="1093"/>
      <c r="K230" s="56"/>
      <c r="L230" s="68"/>
      <c r="M230" s="152"/>
      <c r="N230" s="152"/>
      <c r="O230" s="408"/>
      <c r="P230" s="152"/>
      <c r="Q230" s="68"/>
      <c r="R230" s="152"/>
      <c r="S230" s="152"/>
      <c r="T230" s="408"/>
      <c r="U230" s="152"/>
      <c r="V230" s="68"/>
      <c r="W230" s="152"/>
      <c r="X230" s="152"/>
      <c r="Y230" s="408"/>
      <c r="Z230" s="152"/>
      <c r="AA230" s="68"/>
      <c r="AB230" s="152"/>
      <c r="AC230" s="152"/>
      <c r="AD230" s="408"/>
      <c r="AE230" s="152"/>
      <c r="AF230" s="68"/>
      <c r="AG230" s="152"/>
      <c r="AH230" s="152"/>
      <c r="AI230" s="408"/>
      <c r="AJ230" s="152"/>
      <c r="AK230" s="68"/>
      <c r="AL230" s="152"/>
      <c r="AM230" s="152"/>
      <c r="AN230" s="408"/>
      <c r="AO230" s="85"/>
      <c r="AP230" s="187"/>
      <c r="AQ230" s="53">
        <f t="shared" si="91"/>
        <v>0</v>
      </c>
      <c r="AR230" s="188"/>
      <c r="AS230" s="729"/>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c r="CL230" s="127"/>
      <c r="CM230" s="127"/>
      <c r="CN230" s="127"/>
      <c r="CO230" s="127"/>
      <c r="CP230" s="127"/>
      <c r="CQ230" s="127"/>
      <c r="CR230" s="127"/>
      <c r="CS230" s="127"/>
      <c r="CT230" s="127"/>
      <c r="CU230" s="127"/>
      <c r="CV230" s="127"/>
      <c r="CW230" s="127"/>
      <c r="CX230" s="127"/>
      <c r="CY230" s="127"/>
      <c r="CZ230" s="127"/>
      <c r="DA230" s="127"/>
      <c r="DB230" s="127"/>
      <c r="DC230" s="127"/>
      <c r="DD230" s="127"/>
      <c r="DE230" s="127"/>
      <c r="DF230" s="127"/>
      <c r="DG230" s="127"/>
      <c r="DH230" s="127"/>
      <c r="DI230" s="127"/>
      <c r="DJ230" s="127"/>
      <c r="DK230" s="127"/>
      <c r="DL230" s="127"/>
      <c r="DM230" s="127"/>
      <c r="DN230" s="127"/>
      <c r="DO230" s="127"/>
      <c r="DP230" s="127"/>
      <c r="DQ230" s="127"/>
      <c r="DR230" s="127"/>
      <c r="DS230" s="127"/>
      <c r="DT230" s="127"/>
      <c r="DU230" s="127"/>
      <c r="DV230" s="127"/>
      <c r="DW230" s="127"/>
      <c r="DX230" s="127"/>
      <c r="DY230" s="127"/>
      <c r="DZ230" s="127"/>
      <c r="EA230" s="127"/>
      <c r="EB230" s="127"/>
      <c r="EC230" s="127"/>
      <c r="ED230" s="127"/>
      <c r="EE230" s="127"/>
      <c r="EF230" s="127"/>
      <c r="EG230" s="127"/>
      <c r="EH230" s="127"/>
      <c r="EI230" s="127"/>
      <c r="EJ230" s="127"/>
      <c r="EK230" s="127"/>
      <c r="EL230" s="127"/>
      <c r="EM230" s="127"/>
      <c r="EN230" s="127"/>
    </row>
    <row r="231" spans="1:144" s="58" customFormat="1" ht="20.25" customHeight="1">
      <c r="A231" s="55"/>
      <c r="B231" s="56"/>
      <c r="C231" s="56"/>
      <c r="D231" s="1092" t="s">
        <v>242</v>
      </c>
      <c r="E231" s="1093"/>
      <c r="F231" s="1093"/>
      <c r="G231" s="1093"/>
      <c r="H231" s="1093"/>
      <c r="I231" s="1093"/>
      <c r="J231" s="1093"/>
      <c r="K231" s="56"/>
      <c r="L231" s="68"/>
      <c r="M231" s="152"/>
      <c r="N231" s="152"/>
      <c r="O231" s="408"/>
      <c r="P231" s="152"/>
      <c r="Q231" s="68"/>
      <c r="R231" s="152"/>
      <c r="S231" s="152"/>
      <c r="T231" s="408"/>
      <c r="U231" s="152"/>
      <c r="V231" s="68"/>
      <c r="W231" s="152"/>
      <c r="X231" s="152"/>
      <c r="Y231" s="408"/>
      <c r="Z231" s="152"/>
      <c r="AA231" s="68"/>
      <c r="AB231" s="152"/>
      <c r="AC231" s="152"/>
      <c r="AD231" s="408"/>
      <c r="AE231" s="152"/>
      <c r="AF231" s="68"/>
      <c r="AG231" s="152"/>
      <c r="AH231" s="152"/>
      <c r="AI231" s="408"/>
      <c r="AJ231" s="152"/>
      <c r="AK231" s="68"/>
      <c r="AL231" s="152"/>
      <c r="AM231" s="152"/>
      <c r="AN231" s="408"/>
      <c r="AO231" s="85"/>
      <c r="AP231" s="187"/>
      <c r="AQ231" s="53">
        <f t="shared" si="91"/>
        <v>0</v>
      </c>
      <c r="AR231" s="188"/>
      <c r="AS231" s="729"/>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c r="CL231" s="127"/>
      <c r="CM231" s="127"/>
      <c r="CN231" s="127"/>
      <c r="CO231" s="127"/>
      <c r="CP231" s="127"/>
      <c r="CQ231" s="127"/>
      <c r="CR231" s="127"/>
      <c r="CS231" s="127"/>
      <c r="CT231" s="127"/>
      <c r="CU231" s="127"/>
      <c r="CV231" s="127"/>
      <c r="CW231" s="127"/>
      <c r="CX231" s="127"/>
      <c r="CY231" s="127"/>
      <c r="CZ231" s="127"/>
      <c r="DA231" s="127"/>
      <c r="DB231" s="127"/>
      <c r="DC231" s="127"/>
      <c r="DD231" s="127"/>
      <c r="DE231" s="127"/>
      <c r="DF231" s="127"/>
      <c r="DG231" s="127"/>
      <c r="DH231" s="127"/>
      <c r="DI231" s="127"/>
      <c r="DJ231" s="127"/>
      <c r="DK231" s="127"/>
      <c r="DL231" s="127"/>
      <c r="DM231" s="127"/>
      <c r="DN231" s="127"/>
      <c r="DO231" s="127"/>
      <c r="DP231" s="127"/>
      <c r="DQ231" s="127"/>
      <c r="DR231" s="127"/>
      <c r="DS231" s="127"/>
      <c r="DT231" s="127"/>
      <c r="DU231" s="127"/>
      <c r="DV231" s="127"/>
      <c r="DW231" s="127"/>
      <c r="DX231" s="127"/>
      <c r="DY231" s="127"/>
      <c r="DZ231" s="127"/>
      <c r="EA231" s="127"/>
      <c r="EB231" s="127"/>
      <c r="EC231" s="127"/>
      <c r="ED231" s="127"/>
      <c r="EE231" s="127"/>
      <c r="EF231" s="127"/>
      <c r="EG231" s="127"/>
      <c r="EH231" s="127"/>
      <c r="EI231" s="127"/>
      <c r="EJ231" s="127"/>
      <c r="EK231" s="127"/>
      <c r="EL231" s="127"/>
      <c r="EM231" s="127"/>
      <c r="EN231" s="127"/>
    </row>
    <row r="232" spans="1:144" s="58" customFormat="1" ht="20.25" customHeight="1">
      <c r="A232" s="55"/>
      <c r="B232" s="56"/>
      <c r="C232" s="56"/>
      <c r="D232" s="1092" t="s">
        <v>242</v>
      </c>
      <c r="E232" s="1093"/>
      <c r="F232" s="1093"/>
      <c r="G232" s="1093"/>
      <c r="H232" s="1093"/>
      <c r="I232" s="1093"/>
      <c r="J232" s="1093"/>
      <c r="K232" s="56"/>
      <c r="L232" s="68"/>
      <c r="M232" s="152"/>
      <c r="N232" s="152"/>
      <c r="O232" s="408"/>
      <c r="P232" s="152"/>
      <c r="Q232" s="68"/>
      <c r="R232" s="152"/>
      <c r="S232" s="152"/>
      <c r="T232" s="408"/>
      <c r="U232" s="152"/>
      <c r="V232" s="68"/>
      <c r="W232" s="152"/>
      <c r="X232" s="152"/>
      <c r="Y232" s="408"/>
      <c r="Z232" s="152"/>
      <c r="AA232" s="68"/>
      <c r="AB232" s="152"/>
      <c r="AC232" s="152"/>
      <c r="AD232" s="408"/>
      <c r="AE232" s="152"/>
      <c r="AF232" s="68"/>
      <c r="AG232" s="152"/>
      <c r="AH232" s="152"/>
      <c r="AI232" s="408"/>
      <c r="AJ232" s="152"/>
      <c r="AK232" s="68"/>
      <c r="AL232" s="152"/>
      <c r="AM232" s="152"/>
      <c r="AN232" s="408"/>
      <c r="AO232" s="85"/>
      <c r="AP232" s="187"/>
      <c r="AQ232" s="53">
        <f t="shared" si="91"/>
        <v>0</v>
      </c>
      <c r="AR232" s="188"/>
      <c r="AS232" s="729"/>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c r="CL232" s="127"/>
      <c r="CM232" s="127"/>
      <c r="CN232" s="127"/>
      <c r="CO232" s="127"/>
      <c r="CP232" s="127"/>
      <c r="CQ232" s="127"/>
      <c r="CR232" s="127"/>
      <c r="CS232" s="127"/>
      <c r="CT232" s="127"/>
      <c r="CU232" s="127"/>
      <c r="CV232" s="127"/>
      <c r="CW232" s="127"/>
      <c r="CX232" s="127"/>
      <c r="CY232" s="127"/>
      <c r="CZ232" s="127"/>
      <c r="DA232" s="127"/>
      <c r="DB232" s="127"/>
      <c r="DC232" s="127"/>
      <c r="DD232" s="127"/>
      <c r="DE232" s="127"/>
      <c r="DF232" s="127"/>
      <c r="DG232" s="127"/>
      <c r="DH232" s="127"/>
      <c r="DI232" s="127"/>
      <c r="DJ232" s="127"/>
      <c r="DK232" s="127"/>
      <c r="DL232" s="127"/>
      <c r="DM232" s="127"/>
      <c r="DN232" s="127"/>
      <c r="DO232" s="127"/>
      <c r="DP232" s="127"/>
      <c r="DQ232" s="127"/>
      <c r="DR232" s="127"/>
      <c r="DS232" s="127"/>
      <c r="DT232" s="127"/>
      <c r="DU232" s="127"/>
      <c r="DV232" s="127"/>
      <c r="DW232" s="127"/>
      <c r="DX232" s="127"/>
      <c r="DY232" s="127"/>
      <c r="DZ232" s="127"/>
      <c r="EA232" s="127"/>
      <c r="EB232" s="127"/>
      <c r="EC232" s="127"/>
      <c r="ED232" s="127"/>
      <c r="EE232" s="127"/>
      <c r="EF232" s="127"/>
      <c r="EG232" s="127"/>
      <c r="EH232" s="127"/>
      <c r="EI232" s="127"/>
      <c r="EJ232" s="127"/>
      <c r="EK232" s="127"/>
      <c r="EL232" s="127"/>
      <c r="EM232" s="127"/>
      <c r="EN232" s="127"/>
    </row>
    <row r="233" spans="1:144" s="58" customFormat="1" ht="20.25" customHeight="1">
      <c r="A233" s="55"/>
      <c r="B233" s="56"/>
      <c r="C233" s="56"/>
      <c r="D233" s="1092" t="s">
        <v>242</v>
      </c>
      <c r="E233" s="1093"/>
      <c r="F233" s="1093"/>
      <c r="G233" s="1093"/>
      <c r="H233" s="1093"/>
      <c r="I233" s="1093"/>
      <c r="J233" s="1093"/>
      <c r="K233" s="56"/>
      <c r="L233" s="68"/>
      <c r="M233" s="152"/>
      <c r="N233" s="152"/>
      <c r="O233" s="408"/>
      <c r="P233" s="152"/>
      <c r="Q233" s="68"/>
      <c r="R233" s="152"/>
      <c r="S233" s="152"/>
      <c r="T233" s="408"/>
      <c r="U233" s="152"/>
      <c r="V233" s="68"/>
      <c r="W233" s="152"/>
      <c r="X233" s="152"/>
      <c r="Y233" s="408"/>
      <c r="Z233" s="152"/>
      <c r="AA233" s="68"/>
      <c r="AB233" s="152"/>
      <c r="AC233" s="152"/>
      <c r="AD233" s="408"/>
      <c r="AE233" s="152"/>
      <c r="AF233" s="68"/>
      <c r="AG233" s="152"/>
      <c r="AH233" s="152"/>
      <c r="AI233" s="408"/>
      <c r="AJ233" s="152"/>
      <c r="AK233" s="68"/>
      <c r="AL233" s="152"/>
      <c r="AM233" s="152"/>
      <c r="AN233" s="408"/>
      <c r="AO233" s="85"/>
      <c r="AP233" s="187"/>
      <c r="AQ233" s="53">
        <f t="shared" si="91"/>
        <v>0</v>
      </c>
      <c r="AR233" s="188"/>
      <c r="AS233" s="729"/>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c r="CL233" s="127"/>
      <c r="CM233" s="127"/>
      <c r="CN233" s="127"/>
      <c r="CO233" s="127"/>
      <c r="CP233" s="127"/>
      <c r="CQ233" s="127"/>
      <c r="CR233" s="127"/>
      <c r="CS233" s="127"/>
      <c r="CT233" s="127"/>
      <c r="CU233" s="127"/>
      <c r="CV233" s="127"/>
      <c r="CW233" s="127"/>
      <c r="CX233" s="127"/>
      <c r="CY233" s="127"/>
      <c r="CZ233" s="127"/>
      <c r="DA233" s="127"/>
      <c r="DB233" s="127"/>
      <c r="DC233" s="127"/>
      <c r="DD233" s="127"/>
      <c r="DE233" s="127"/>
      <c r="DF233" s="127"/>
      <c r="DG233" s="127"/>
      <c r="DH233" s="127"/>
      <c r="DI233" s="127"/>
      <c r="DJ233" s="127"/>
      <c r="DK233" s="127"/>
      <c r="DL233" s="127"/>
      <c r="DM233" s="127"/>
      <c r="DN233" s="127"/>
      <c r="DO233" s="127"/>
      <c r="DP233" s="127"/>
      <c r="DQ233" s="127"/>
      <c r="DR233" s="127"/>
      <c r="DS233" s="127"/>
      <c r="DT233" s="127"/>
      <c r="DU233" s="127"/>
      <c r="DV233" s="127"/>
      <c r="DW233" s="127"/>
      <c r="DX233" s="127"/>
      <c r="DY233" s="127"/>
      <c r="DZ233" s="127"/>
      <c r="EA233" s="127"/>
      <c r="EB233" s="127"/>
      <c r="EC233" s="127"/>
      <c r="ED233" s="127"/>
      <c r="EE233" s="127"/>
      <c r="EF233" s="127"/>
      <c r="EG233" s="127"/>
      <c r="EH233" s="127"/>
      <c r="EI233" s="127"/>
      <c r="EJ233" s="127"/>
      <c r="EK233" s="127"/>
      <c r="EL233" s="127"/>
      <c r="EM233" s="127"/>
      <c r="EN233" s="127"/>
    </row>
    <row r="234" spans="1:144" s="58" customFormat="1" ht="20.25" customHeight="1">
      <c r="A234" s="55"/>
      <c r="B234" s="56"/>
      <c r="C234" s="56"/>
      <c r="D234" s="1092" t="s">
        <v>242</v>
      </c>
      <c r="E234" s="1093"/>
      <c r="F234" s="1093"/>
      <c r="G234" s="1093"/>
      <c r="H234" s="1093"/>
      <c r="I234" s="1093"/>
      <c r="J234" s="1093"/>
      <c r="K234" s="56" t="s">
        <v>181</v>
      </c>
      <c r="L234" s="68" t="s">
        <v>181</v>
      </c>
      <c r="M234" s="152" t="s">
        <v>181</v>
      </c>
      <c r="N234" s="152" t="s">
        <v>181</v>
      </c>
      <c r="O234" s="408"/>
      <c r="P234" s="152"/>
      <c r="Q234" s="68"/>
      <c r="R234" s="152"/>
      <c r="S234" s="152"/>
      <c r="T234" s="408"/>
      <c r="U234" s="152"/>
      <c r="V234" s="68"/>
      <c r="W234" s="152"/>
      <c r="X234" s="152"/>
      <c r="Y234" s="408"/>
      <c r="Z234" s="152"/>
      <c r="AA234" s="68"/>
      <c r="AB234" s="152"/>
      <c r="AC234" s="152"/>
      <c r="AD234" s="408"/>
      <c r="AE234" s="152"/>
      <c r="AF234" s="68"/>
      <c r="AG234" s="152"/>
      <c r="AH234" s="152"/>
      <c r="AI234" s="408"/>
      <c r="AJ234" s="152" t="s">
        <v>181</v>
      </c>
      <c r="AK234" s="68" t="s">
        <v>181</v>
      </c>
      <c r="AL234" s="152" t="s">
        <v>181</v>
      </c>
      <c r="AM234" s="152" t="s">
        <v>181</v>
      </c>
      <c r="AN234" s="408"/>
      <c r="AO234" s="85" t="s">
        <v>181</v>
      </c>
      <c r="AP234" s="187" t="s">
        <v>181</v>
      </c>
      <c r="AQ234" s="53">
        <f t="shared" si="91"/>
        <v>0</v>
      </c>
      <c r="AR234" s="188" t="s">
        <v>181</v>
      </c>
      <c r="AS234" s="729"/>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c r="CL234" s="127"/>
      <c r="CM234" s="127"/>
      <c r="CN234" s="127"/>
      <c r="CO234" s="127"/>
      <c r="CP234" s="127"/>
      <c r="CQ234" s="127"/>
      <c r="CR234" s="127"/>
      <c r="CS234" s="127"/>
      <c r="CT234" s="127"/>
      <c r="CU234" s="127"/>
      <c r="CV234" s="127"/>
      <c r="CW234" s="127"/>
      <c r="CX234" s="127"/>
      <c r="CY234" s="127"/>
      <c r="CZ234" s="127"/>
      <c r="DA234" s="127"/>
      <c r="DB234" s="127"/>
      <c r="DC234" s="127"/>
      <c r="DD234" s="127"/>
      <c r="DE234" s="127"/>
      <c r="DF234" s="127"/>
      <c r="DG234" s="127"/>
      <c r="DH234" s="127"/>
      <c r="DI234" s="127"/>
      <c r="DJ234" s="127"/>
      <c r="DK234" s="127"/>
      <c r="DL234" s="127"/>
      <c r="DM234" s="127"/>
      <c r="DN234" s="127"/>
      <c r="DO234" s="127"/>
      <c r="DP234" s="127"/>
      <c r="DQ234" s="127"/>
      <c r="DR234" s="127"/>
      <c r="DS234" s="127"/>
      <c r="DT234" s="127"/>
      <c r="DU234" s="127"/>
      <c r="DV234" s="127"/>
      <c r="DW234" s="127"/>
      <c r="DX234" s="127"/>
      <c r="DY234" s="127"/>
      <c r="DZ234" s="127"/>
      <c r="EA234" s="127"/>
      <c r="EB234" s="127"/>
      <c r="EC234" s="127"/>
      <c r="ED234" s="127"/>
      <c r="EE234" s="127"/>
      <c r="EF234" s="127"/>
      <c r="EG234" s="127"/>
      <c r="EH234" s="127"/>
      <c r="EI234" s="127"/>
      <c r="EJ234" s="127"/>
      <c r="EK234" s="127"/>
      <c r="EL234" s="127"/>
      <c r="EM234" s="127"/>
      <c r="EN234" s="127"/>
    </row>
    <row r="235" spans="1:144" s="58" customFormat="1" ht="9.9499999999999993" customHeight="1" thickBot="1">
      <c r="A235" s="55" t="s">
        <v>181</v>
      </c>
      <c r="B235" s="56" t="s">
        <v>181</v>
      </c>
      <c r="C235" s="56" t="s">
        <v>181</v>
      </c>
      <c r="D235" s="56" t="s">
        <v>181</v>
      </c>
      <c r="E235" s="56" t="s">
        <v>181</v>
      </c>
      <c r="F235" s="56" t="s">
        <v>181</v>
      </c>
      <c r="G235" s="56" t="s">
        <v>181</v>
      </c>
      <c r="H235" s="56" t="s">
        <v>181</v>
      </c>
      <c r="I235" s="56" t="s">
        <v>181</v>
      </c>
      <c r="J235" s="56" t="s">
        <v>181</v>
      </c>
      <c r="K235" s="56"/>
      <c r="L235" s="68"/>
      <c r="M235" s="152"/>
      <c r="N235" s="152"/>
      <c r="O235" s="401"/>
      <c r="P235" s="152"/>
      <c r="Q235" s="68"/>
      <c r="R235" s="152"/>
      <c r="S235" s="152"/>
      <c r="T235" s="401"/>
      <c r="U235" s="152"/>
      <c r="V235" s="68"/>
      <c r="W235" s="152"/>
      <c r="X235" s="152"/>
      <c r="Y235" s="401"/>
      <c r="Z235" s="152"/>
      <c r="AA235" s="68"/>
      <c r="AB235" s="152"/>
      <c r="AC235" s="152"/>
      <c r="AD235" s="401"/>
      <c r="AE235" s="152"/>
      <c r="AF235" s="68"/>
      <c r="AG235" s="152"/>
      <c r="AH235" s="152"/>
      <c r="AI235" s="401"/>
      <c r="AJ235" s="152"/>
      <c r="AK235" s="68"/>
      <c r="AL235" s="152"/>
      <c r="AM235" s="152"/>
      <c r="AN235" s="401"/>
      <c r="AO235" s="85"/>
      <c r="AP235" s="187"/>
      <c r="AQ235" s="185" t="s">
        <v>181</v>
      </c>
      <c r="AR235" s="188"/>
      <c r="AS235" s="729"/>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c r="CL235" s="127"/>
      <c r="CM235" s="127"/>
      <c r="CN235" s="127"/>
      <c r="CO235" s="127"/>
      <c r="CP235" s="127"/>
      <c r="CQ235" s="127"/>
      <c r="CR235" s="127"/>
      <c r="CS235" s="127"/>
      <c r="CT235" s="127"/>
      <c r="CU235" s="127"/>
      <c r="CV235" s="127"/>
      <c r="CW235" s="127"/>
      <c r="CX235" s="127"/>
      <c r="CY235" s="127"/>
      <c r="CZ235" s="127"/>
      <c r="DA235" s="127"/>
      <c r="DB235" s="127"/>
      <c r="DC235" s="127"/>
      <c r="DD235" s="127"/>
      <c r="DE235" s="127"/>
      <c r="DF235" s="127"/>
      <c r="DG235" s="127"/>
      <c r="DH235" s="127"/>
      <c r="DI235" s="127"/>
      <c r="DJ235" s="127"/>
      <c r="DK235" s="127"/>
      <c r="DL235" s="127"/>
      <c r="DM235" s="127"/>
      <c r="DN235" s="127"/>
      <c r="DO235" s="127"/>
      <c r="DP235" s="127"/>
      <c r="DQ235" s="127"/>
      <c r="DR235" s="127"/>
      <c r="DS235" s="127"/>
      <c r="DT235" s="127"/>
      <c r="DU235" s="127"/>
      <c r="DV235" s="127"/>
      <c r="DW235" s="127"/>
      <c r="DX235" s="127"/>
      <c r="DY235" s="127"/>
      <c r="DZ235" s="127"/>
      <c r="EA235" s="127"/>
      <c r="EB235" s="127"/>
      <c r="EC235" s="127"/>
      <c r="ED235" s="127"/>
      <c r="EE235" s="127"/>
      <c r="EF235" s="127"/>
      <c r="EG235" s="127"/>
      <c r="EH235" s="127"/>
      <c r="EI235" s="127"/>
      <c r="EJ235" s="127"/>
      <c r="EK235" s="127"/>
      <c r="EL235" s="127"/>
      <c r="EM235" s="127"/>
      <c r="EN235" s="127"/>
    </row>
    <row r="236" spans="1:144" s="58" customFormat="1" ht="20.25" customHeight="1" thickBot="1">
      <c r="A236" s="55" t="s">
        <v>181</v>
      </c>
      <c r="B236" s="56" t="s">
        <v>181</v>
      </c>
      <c r="C236" s="56" t="s">
        <v>232</v>
      </c>
      <c r="D236" s="56"/>
      <c r="E236" s="56"/>
      <c r="F236" s="56"/>
      <c r="G236" s="56" t="s">
        <v>181</v>
      </c>
      <c r="H236" s="56" t="s">
        <v>181</v>
      </c>
      <c r="I236" s="56" t="s">
        <v>181</v>
      </c>
      <c r="J236" s="56" t="s">
        <v>181</v>
      </c>
      <c r="K236" s="56" t="s">
        <v>181</v>
      </c>
      <c r="L236" s="68" t="s">
        <v>181</v>
      </c>
      <c r="M236" s="152" t="s">
        <v>181</v>
      </c>
      <c r="N236" s="152" t="s">
        <v>181</v>
      </c>
      <c r="O236" s="407">
        <f>SUM(O146:O234)</f>
        <v>0</v>
      </c>
      <c r="P236" s="152" t="s">
        <v>181</v>
      </c>
      <c r="Q236" s="68" t="s">
        <v>181</v>
      </c>
      <c r="R236" s="152" t="s">
        <v>181</v>
      </c>
      <c r="S236" s="152" t="s">
        <v>181</v>
      </c>
      <c r="T236" s="407">
        <f>SUM(T146:T234)</f>
        <v>0</v>
      </c>
      <c r="U236" s="152" t="s">
        <v>181</v>
      </c>
      <c r="V236" s="68" t="s">
        <v>181</v>
      </c>
      <c r="W236" s="152" t="s">
        <v>181</v>
      </c>
      <c r="X236" s="152" t="s">
        <v>181</v>
      </c>
      <c r="Y236" s="407">
        <f>SUM(Y146:Y234)</f>
        <v>0</v>
      </c>
      <c r="Z236" s="152" t="s">
        <v>181</v>
      </c>
      <c r="AA236" s="68" t="s">
        <v>181</v>
      </c>
      <c r="AB236" s="152" t="s">
        <v>181</v>
      </c>
      <c r="AC236" s="152" t="s">
        <v>181</v>
      </c>
      <c r="AD236" s="407">
        <f>SUM(AD146:AD234)</f>
        <v>0</v>
      </c>
      <c r="AE236" s="152" t="s">
        <v>181</v>
      </c>
      <c r="AF236" s="68" t="s">
        <v>181</v>
      </c>
      <c r="AG236" s="152" t="s">
        <v>181</v>
      </c>
      <c r="AH236" s="152" t="s">
        <v>181</v>
      </c>
      <c r="AI236" s="407">
        <f>SUM(AI146:AI234)</f>
        <v>0</v>
      </c>
      <c r="AJ236" s="152" t="s">
        <v>181</v>
      </c>
      <c r="AK236" s="68" t="s">
        <v>181</v>
      </c>
      <c r="AL236" s="152" t="s">
        <v>181</v>
      </c>
      <c r="AM236" s="152" t="s">
        <v>181</v>
      </c>
      <c r="AN236" s="407">
        <f>SUM(AN146:AN234)</f>
        <v>0</v>
      </c>
      <c r="AO236" s="85" t="s">
        <v>181</v>
      </c>
      <c r="AP236" s="187" t="s">
        <v>181</v>
      </c>
      <c r="AQ236" s="191">
        <f>SUM(O236:AN236)</f>
        <v>0</v>
      </c>
      <c r="AR236" s="188" t="s">
        <v>181</v>
      </c>
      <c r="AS236" s="729"/>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c r="CL236" s="127"/>
      <c r="CM236" s="127"/>
      <c r="CN236" s="127"/>
      <c r="CO236" s="127"/>
      <c r="CP236" s="127"/>
      <c r="CQ236" s="127"/>
      <c r="CR236" s="127"/>
      <c r="CS236" s="127"/>
      <c r="CT236" s="127"/>
      <c r="CU236" s="127"/>
      <c r="CV236" s="127"/>
      <c r="CW236" s="127"/>
      <c r="CX236" s="127"/>
      <c r="CY236" s="127"/>
      <c r="CZ236" s="127"/>
      <c r="DA236" s="127"/>
      <c r="DB236" s="127"/>
      <c r="DC236" s="127"/>
      <c r="DD236" s="127"/>
      <c r="DE236" s="127"/>
      <c r="DF236" s="127"/>
      <c r="DG236" s="127"/>
      <c r="DH236" s="127"/>
      <c r="DI236" s="127"/>
      <c r="DJ236" s="127"/>
      <c r="DK236" s="127"/>
      <c r="DL236" s="127"/>
      <c r="DM236" s="127"/>
      <c r="DN236" s="127"/>
      <c r="DO236" s="127"/>
      <c r="DP236" s="127"/>
      <c r="DQ236" s="127"/>
      <c r="DR236" s="127"/>
      <c r="DS236" s="127"/>
      <c r="DT236" s="127"/>
      <c r="DU236" s="127"/>
      <c r="DV236" s="127"/>
      <c r="DW236" s="127"/>
      <c r="DX236" s="127"/>
      <c r="DY236" s="127"/>
      <c r="DZ236" s="127"/>
      <c r="EA236" s="127"/>
      <c r="EB236" s="127"/>
      <c r="EC236" s="127"/>
      <c r="ED236" s="127"/>
      <c r="EE236" s="127"/>
      <c r="EF236" s="127"/>
      <c r="EG236" s="127"/>
      <c r="EH236" s="127"/>
      <c r="EI236" s="127"/>
      <c r="EJ236" s="127"/>
      <c r="EK236" s="127"/>
      <c r="EL236" s="127"/>
      <c r="EM236" s="127"/>
      <c r="EN236" s="127"/>
    </row>
    <row r="237" spans="1:144" s="58" customFormat="1" ht="9.9499999999999993" customHeight="1" thickBot="1">
      <c r="A237" s="61" t="s">
        <v>181</v>
      </c>
      <c r="B237" s="62" t="s">
        <v>181</v>
      </c>
      <c r="C237" s="62" t="s">
        <v>181</v>
      </c>
      <c r="D237" s="62" t="s">
        <v>181</v>
      </c>
      <c r="E237" s="62" t="s">
        <v>181</v>
      </c>
      <c r="F237" s="62" t="s">
        <v>181</v>
      </c>
      <c r="G237" s="62" t="s">
        <v>181</v>
      </c>
      <c r="H237" s="62" t="s">
        <v>181</v>
      </c>
      <c r="I237" s="62" t="s">
        <v>181</v>
      </c>
      <c r="J237" s="62" t="s">
        <v>181</v>
      </c>
      <c r="K237" s="62" t="s">
        <v>181</v>
      </c>
      <c r="L237" s="79" t="s">
        <v>181</v>
      </c>
      <c r="M237" s="80" t="s">
        <v>181</v>
      </c>
      <c r="N237" s="80" t="s">
        <v>181</v>
      </c>
      <c r="O237" s="403" t="s">
        <v>181</v>
      </c>
      <c r="P237" s="80" t="s">
        <v>181</v>
      </c>
      <c r="Q237" s="79" t="s">
        <v>181</v>
      </c>
      <c r="R237" s="80" t="s">
        <v>181</v>
      </c>
      <c r="S237" s="80" t="s">
        <v>181</v>
      </c>
      <c r="T237" s="403" t="s">
        <v>181</v>
      </c>
      <c r="U237" s="80" t="s">
        <v>181</v>
      </c>
      <c r="V237" s="79" t="s">
        <v>181</v>
      </c>
      <c r="W237" s="80" t="s">
        <v>181</v>
      </c>
      <c r="X237" s="80" t="s">
        <v>181</v>
      </c>
      <c r="Y237" s="403" t="s">
        <v>181</v>
      </c>
      <c r="Z237" s="80" t="s">
        <v>181</v>
      </c>
      <c r="AA237" s="79" t="s">
        <v>181</v>
      </c>
      <c r="AB237" s="80" t="s">
        <v>181</v>
      </c>
      <c r="AC237" s="80" t="s">
        <v>181</v>
      </c>
      <c r="AD237" s="403" t="s">
        <v>181</v>
      </c>
      <c r="AE237" s="80" t="s">
        <v>181</v>
      </c>
      <c r="AF237" s="79" t="s">
        <v>181</v>
      </c>
      <c r="AG237" s="80" t="s">
        <v>181</v>
      </c>
      <c r="AH237" s="80" t="s">
        <v>181</v>
      </c>
      <c r="AI237" s="403" t="s">
        <v>181</v>
      </c>
      <c r="AJ237" s="80" t="s">
        <v>181</v>
      </c>
      <c r="AK237" s="79" t="s">
        <v>181</v>
      </c>
      <c r="AL237" s="80" t="s">
        <v>181</v>
      </c>
      <c r="AM237" s="80" t="s">
        <v>181</v>
      </c>
      <c r="AN237" s="403" t="s">
        <v>181</v>
      </c>
      <c r="AO237" s="81" t="s">
        <v>181</v>
      </c>
      <c r="AP237" s="197" t="s">
        <v>181</v>
      </c>
      <c r="AQ237" s="186" t="s">
        <v>181</v>
      </c>
      <c r="AR237" s="189" t="s">
        <v>181</v>
      </c>
      <c r="AS237" s="729"/>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c r="CL237" s="127"/>
      <c r="CM237" s="127"/>
      <c r="CN237" s="127"/>
      <c r="CO237" s="127"/>
      <c r="CP237" s="127"/>
      <c r="CQ237" s="127"/>
      <c r="CR237" s="127"/>
      <c r="CS237" s="127"/>
      <c r="CT237" s="127"/>
      <c r="CU237" s="127"/>
      <c r="CV237" s="127"/>
      <c r="CW237" s="127"/>
      <c r="CX237" s="127"/>
      <c r="CY237" s="127"/>
      <c r="CZ237" s="127"/>
      <c r="DA237" s="127"/>
      <c r="DB237" s="127"/>
      <c r="DC237" s="127"/>
      <c r="DD237" s="127"/>
      <c r="DE237" s="127"/>
      <c r="DF237" s="127"/>
      <c r="DG237" s="127"/>
      <c r="DH237" s="127"/>
      <c r="DI237" s="127"/>
      <c r="DJ237" s="127"/>
      <c r="DK237" s="127"/>
      <c r="DL237" s="127"/>
      <c r="DM237" s="127"/>
      <c r="DN237" s="127"/>
      <c r="DO237" s="127"/>
      <c r="DP237" s="127"/>
      <c r="DQ237" s="127"/>
      <c r="DR237" s="127"/>
      <c r="DS237" s="127"/>
      <c r="DT237" s="127"/>
      <c r="DU237" s="127"/>
      <c r="DV237" s="127"/>
      <c r="DW237" s="127"/>
      <c r="DX237" s="127"/>
      <c r="DY237" s="127"/>
      <c r="DZ237" s="127"/>
      <c r="EA237" s="127"/>
      <c r="EB237" s="127"/>
      <c r="EC237" s="127"/>
      <c r="ED237" s="127"/>
      <c r="EE237" s="127"/>
      <c r="EF237" s="127"/>
      <c r="EG237" s="127"/>
      <c r="EH237" s="127"/>
      <c r="EI237" s="127"/>
      <c r="EJ237" s="127"/>
      <c r="EK237" s="127"/>
      <c r="EL237" s="127"/>
      <c r="EM237" s="127"/>
      <c r="EN237" s="127"/>
    </row>
    <row r="238" spans="1:144" s="58" customFormat="1" ht="9.9499999999999993" customHeight="1" thickBot="1">
      <c r="A238" s="55" t="s">
        <v>181</v>
      </c>
      <c r="B238" s="56" t="s">
        <v>181</v>
      </c>
      <c r="C238" s="56" t="s">
        <v>181</v>
      </c>
      <c r="D238" s="56" t="s">
        <v>181</v>
      </c>
      <c r="E238" s="56" t="s">
        <v>181</v>
      </c>
      <c r="F238" s="56" t="s">
        <v>181</v>
      </c>
      <c r="G238" s="56" t="s">
        <v>181</v>
      </c>
      <c r="H238" s="56" t="s">
        <v>181</v>
      </c>
      <c r="I238" s="56" t="s">
        <v>181</v>
      </c>
      <c r="J238" s="56" t="s">
        <v>181</v>
      </c>
      <c r="K238" s="56" t="s">
        <v>181</v>
      </c>
      <c r="L238" s="68" t="s">
        <v>181</v>
      </c>
      <c r="M238" s="152" t="s">
        <v>181</v>
      </c>
      <c r="N238" s="152" t="s">
        <v>181</v>
      </c>
      <c r="O238" s="401" t="s">
        <v>181</v>
      </c>
      <c r="P238" s="152" t="s">
        <v>181</v>
      </c>
      <c r="Q238" s="68" t="s">
        <v>181</v>
      </c>
      <c r="R238" s="152" t="s">
        <v>181</v>
      </c>
      <c r="S238" s="152" t="s">
        <v>181</v>
      </c>
      <c r="T238" s="401" t="s">
        <v>181</v>
      </c>
      <c r="U238" s="152" t="s">
        <v>181</v>
      </c>
      <c r="V238" s="68" t="s">
        <v>181</v>
      </c>
      <c r="W238" s="152" t="s">
        <v>181</v>
      </c>
      <c r="X238" s="152" t="s">
        <v>181</v>
      </c>
      <c r="Y238" s="401" t="s">
        <v>181</v>
      </c>
      <c r="Z238" s="152" t="s">
        <v>181</v>
      </c>
      <c r="AA238" s="68" t="s">
        <v>181</v>
      </c>
      <c r="AB238" s="152" t="s">
        <v>181</v>
      </c>
      <c r="AC238" s="152" t="s">
        <v>181</v>
      </c>
      <c r="AD238" s="401" t="s">
        <v>181</v>
      </c>
      <c r="AE238" s="152" t="s">
        <v>181</v>
      </c>
      <c r="AF238" s="68" t="s">
        <v>181</v>
      </c>
      <c r="AG238" s="152" t="s">
        <v>181</v>
      </c>
      <c r="AH238" s="152" t="s">
        <v>181</v>
      </c>
      <c r="AI238" s="401" t="s">
        <v>181</v>
      </c>
      <c r="AJ238" s="152" t="s">
        <v>181</v>
      </c>
      <c r="AK238" s="68" t="s">
        <v>181</v>
      </c>
      <c r="AL238" s="152" t="s">
        <v>181</v>
      </c>
      <c r="AM238" s="152" t="s">
        <v>181</v>
      </c>
      <c r="AN238" s="401" t="s">
        <v>181</v>
      </c>
      <c r="AO238" s="85" t="s">
        <v>181</v>
      </c>
      <c r="AP238" s="187" t="s">
        <v>181</v>
      </c>
      <c r="AQ238" s="185" t="s">
        <v>181</v>
      </c>
      <c r="AR238" s="188" t="s">
        <v>181</v>
      </c>
      <c r="AS238" s="729"/>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c r="CL238" s="127"/>
      <c r="CM238" s="127"/>
      <c r="CN238" s="127"/>
      <c r="CO238" s="127"/>
      <c r="CP238" s="127"/>
      <c r="CQ238" s="127"/>
      <c r="CR238" s="127"/>
      <c r="CS238" s="127"/>
      <c r="CT238" s="127"/>
      <c r="CU238" s="127"/>
      <c r="CV238" s="127"/>
      <c r="CW238" s="127"/>
      <c r="CX238" s="127"/>
      <c r="CY238" s="127"/>
      <c r="CZ238" s="127"/>
      <c r="DA238" s="127"/>
      <c r="DB238" s="127"/>
      <c r="DC238" s="127"/>
      <c r="DD238" s="127"/>
      <c r="DE238" s="127"/>
      <c r="DF238" s="127"/>
      <c r="DG238" s="127"/>
      <c r="DH238" s="127"/>
      <c r="DI238" s="127"/>
      <c r="DJ238" s="127"/>
      <c r="DK238" s="127"/>
      <c r="DL238" s="127"/>
      <c r="DM238" s="127"/>
      <c r="DN238" s="127"/>
      <c r="DO238" s="127"/>
      <c r="DP238" s="127"/>
      <c r="DQ238" s="127"/>
      <c r="DR238" s="127"/>
      <c r="DS238" s="127"/>
      <c r="DT238" s="127"/>
      <c r="DU238" s="127"/>
      <c r="DV238" s="127"/>
      <c r="DW238" s="127"/>
      <c r="DX238" s="127"/>
      <c r="DY238" s="127"/>
      <c r="DZ238" s="127"/>
      <c r="EA238" s="127"/>
      <c r="EB238" s="127"/>
      <c r="EC238" s="127"/>
      <c r="ED238" s="127"/>
      <c r="EE238" s="127"/>
      <c r="EF238" s="127"/>
      <c r="EG238" s="127"/>
      <c r="EH238" s="127"/>
      <c r="EI238" s="127"/>
      <c r="EJ238" s="127"/>
      <c r="EK238" s="127"/>
      <c r="EL238" s="127"/>
      <c r="EM238" s="127"/>
      <c r="EN238" s="127"/>
    </row>
    <row r="239" spans="1:144" s="58" customFormat="1" ht="20.25" customHeight="1" thickBot="1">
      <c r="A239" s="55"/>
      <c r="B239" s="1347" t="s">
        <v>259</v>
      </c>
      <c r="C239" s="993"/>
      <c r="D239" s="993"/>
      <c r="E239" s="993"/>
      <c r="F239" s="993"/>
      <c r="G239" s="993"/>
      <c r="H239" s="993"/>
      <c r="I239" s="993"/>
      <c r="J239" s="993"/>
      <c r="K239" s="56" t="s">
        <v>181</v>
      </c>
      <c r="L239" s="68" t="s">
        <v>181</v>
      </c>
      <c r="M239" s="152" t="s">
        <v>181</v>
      </c>
      <c r="N239" s="152" t="s">
        <v>181</v>
      </c>
      <c r="O239" s="415">
        <f>O236+O140+O116+O97+O73</f>
        <v>0</v>
      </c>
      <c r="P239" s="69" t="s">
        <v>181</v>
      </c>
      <c r="Q239" s="152" t="s">
        <v>181</v>
      </c>
      <c r="R239" s="152" t="s">
        <v>181</v>
      </c>
      <c r="S239" s="152" t="s">
        <v>181</v>
      </c>
      <c r="T239" s="415">
        <f>T236+T140+T116+T97+T73</f>
        <v>0</v>
      </c>
      <c r="U239" s="69" t="s">
        <v>181</v>
      </c>
      <c r="V239" s="152" t="s">
        <v>181</v>
      </c>
      <c r="W239" s="152" t="s">
        <v>181</v>
      </c>
      <c r="X239" s="152" t="s">
        <v>181</v>
      </c>
      <c r="Y239" s="415">
        <f>Y236+Y140+Y116+Y97+Y73</f>
        <v>0</v>
      </c>
      <c r="Z239" s="69" t="s">
        <v>181</v>
      </c>
      <c r="AA239" s="152" t="s">
        <v>181</v>
      </c>
      <c r="AB239" s="152" t="s">
        <v>181</v>
      </c>
      <c r="AC239" s="152" t="s">
        <v>181</v>
      </c>
      <c r="AD239" s="415">
        <f>AD236+AD140+AD116+AD97+AD73</f>
        <v>0</v>
      </c>
      <c r="AE239" s="69" t="s">
        <v>181</v>
      </c>
      <c r="AF239" s="152" t="s">
        <v>181</v>
      </c>
      <c r="AG239" s="152" t="s">
        <v>181</v>
      </c>
      <c r="AH239" s="152" t="s">
        <v>181</v>
      </c>
      <c r="AI239" s="415">
        <f>AI236+AI140+AI116+AI97+AI73</f>
        <v>0</v>
      </c>
      <c r="AJ239" s="69" t="s">
        <v>181</v>
      </c>
      <c r="AK239" s="152" t="s">
        <v>181</v>
      </c>
      <c r="AL239" s="152" t="s">
        <v>181</v>
      </c>
      <c r="AM239" s="152" t="s">
        <v>181</v>
      </c>
      <c r="AN239" s="415">
        <f>AN236+AN140+AN116+AN97+AN73</f>
        <v>0</v>
      </c>
      <c r="AO239" s="75" t="s">
        <v>181</v>
      </c>
      <c r="AP239" s="185" t="s">
        <v>181</v>
      </c>
      <c r="AQ239" s="194">
        <f>SUM(O239:AN239)</f>
        <v>0</v>
      </c>
      <c r="AR239" s="188" t="s">
        <v>181</v>
      </c>
      <c r="AS239" s="729"/>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c r="CL239" s="127"/>
      <c r="CM239" s="127"/>
      <c r="CN239" s="127"/>
      <c r="CO239" s="127"/>
      <c r="CP239" s="127"/>
      <c r="CQ239" s="127"/>
      <c r="CR239" s="127"/>
      <c r="CS239" s="127"/>
      <c r="CT239" s="127"/>
      <c r="CU239" s="127"/>
      <c r="CV239" s="127"/>
      <c r="CW239" s="127"/>
      <c r="CX239" s="127"/>
      <c r="CY239" s="127"/>
      <c r="CZ239" s="127"/>
      <c r="DA239" s="127"/>
      <c r="DB239" s="127"/>
      <c r="DC239" s="127"/>
      <c r="DD239" s="127"/>
      <c r="DE239" s="127"/>
      <c r="DF239" s="127"/>
      <c r="DG239" s="127"/>
      <c r="DH239" s="127"/>
      <c r="DI239" s="127"/>
      <c r="DJ239" s="127"/>
      <c r="DK239" s="127"/>
      <c r="DL239" s="127"/>
      <c r="DM239" s="127"/>
      <c r="DN239" s="127"/>
      <c r="DO239" s="127"/>
      <c r="DP239" s="127"/>
      <c r="DQ239" s="127"/>
      <c r="DR239" s="127"/>
      <c r="DS239" s="127"/>
      <c r="DT239" s="127"/>
      <c r="DU239" s="127"/>
      <c r="DV239" s="127"/>
      <c r="DW239" s="127"/>
      <c r="DX239" s="127"/>
      <c r="DY239" s="127"/>
      <c r="DZ239" s="127"/>
      <c r="EA239" s="127"/>
      <c r="EB239" s="127"/>
      <c r="EC239" s="127"/>
      <c r="ED239" s="127"/>
      <c r="EE239" s="127"/>
      <c r="EF239" s="127"/>
      <c r="EG239" s="127"/>
      <c r="EH239" s="127"/>
      <c r="EI239" s="127"/>
      <c r="EJ239" s="127"/>
      <c r="EK239" s="127"/>
      <c r="EL239" s="127"/>
      <c r="EM239" s="127"/>
      <c r="EN239" s="127"/>
    </row>
    <row r="240" spans="1:144" s="58" customFormat="1" ht="9.9499999999999993" customHeight="1">
      <c r="A240" s="55"/>
      <c r="B240" s="56" t="s">
        <v>181</v>
      </c>
      <c r="C240" s="56" t="s">
        <v>181</v>
      </c>
      <c r="D240" s="56" t="s">
        <v>181</v>
      </c>
      <c r="E240" s="56" t="s">
        <v>181</v>
      </c>
      <c r="F240" s="56" t="s">
        <v>181</v>
      </c>
      <c r="G240" s="56" t="s">
        <v>181</v>
      </c>
      <c r="H240" s="56" t="s">
        <v>181</v>
      </c>
      <c r="I240" s="56" t="s">
        <v>181</v>
      </c>
      <c r="J240" s="56" t="s">
        <v>181</v>
      </c>
      <c r="K240" s="56" t="s">
        <v>181</v>
      </c>
      <c r="L240" s="68" t="s">
        <v>181</v>
      </c>
      <c r="M240" s="152" t="s">
        <v>181</v>
      </c>
      <c r="N240" s="152" t="s">
        <v>181</v>
      </c>
      <c r="O240" s="401" t="s">
        <v>181</v>
      </c>
      <c r="P240" s="69" t="s">
        <v>181</v>
      </c>
      <c r="Q240" s="152" t="s">
        <v>181</v>
      </c>
      <c r="R240" s="152" t="s">
        <v>181</v>
      </c>
      <c r="S240" s="152" t="s">
        <v>181</v>
      </c>
      <c r="T240" s="401" t="s">
        <v>181</v>
      </c>
      <c r="U240" s="69" t="s">
        <v>181</v>
      </c>
      <c r="V240" s="152" t="s">
        <v>181</v>
      </c>
      <c r="W240" s="152" t="s">
        <v>181</v>
      </c>
      <c r="X240" s="152" t="s">
        <v>181</v>
      </c>
      <c r="Y240" s="401" t="s">
        <v>181</v>
      </c>
      <c r="Z240" s="69" t="s">
        <v>181</v>
      </c>
      <c r="AA240" s="152" t="s">
        <v>181</v>
      </c>
      <c r="AB240" s="152" t="s">
        <v>181</v>
      </c>
      <c r="AC240" s="152" t="s">
        <v>181</v>
      </c>
      <c r="AD240" s="401" t="s">
        <v>181</v>
      </c>
      <c r="AE240" s="69" t="s">
        <v>181</v>
      </c>
      <c r="AF240" s="152" t="s">
        <v>181</v>
      </c>
      <c r="AG240" s="152" t="s">
        <v>181</v>
      </c>
      <c r="AH240" s="152" t="s">
        <v>181</v>
      </c>
      <c r="AI240" s="401" t="s">
        <v>181</v>
      </c>
      <c r="AJ240" s="69" t="s">
        <v>181</v>
      </c>
      <c r="AK240" s="152" t="s">
        <v>181</v>
      </c>
      <c r="AL240" s="152" t="s">
        <v>181</v>
      </c>
      <c r="AM240" s="152" t="s">
        <v>181</v>
      </c>
      <c r="AN240" s="401" t="s">
        <v>181</v>
      </c>
      <c r="AO240" s="75" t="s">
        <v>181</v>
      </c>
      <c r="AP240" s="185" t="s">
        <v>181</v>
      </c>
      <c r="AQ240" s="185" t="s">
        <v>181</v>
      </c>
      <c r="AR240" s="188" t="s">
        <v>181</v>
      </c>
      <c r="AS240" s="729"/>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c r="CL240" s="127"/>
      <c r="CM240" s="127"/>
      <c r="CN240" s="127"/>
      <c r="CO240" s="127"/>
      <c r="CP240" s="127"/>
      <c r="CQ240" s="127"/>
      <c r="CR240" s="127"/>
      <c r="CS240" s="127"/>
      <c r="CT240" s="127"/>
      <c r="CU240" s="127"/>
      <c r="CV240" s="127"/>
      <c r="CW240" s="127"/>
      <c r="CX240" s="127"/>
      <c r="CY240" s="127"/>
      <c r="CZ240" s="127"/>
      <c r="DA240" s="127"/>
      <c r="DB240" s="127"/>
      <c r="DC240" s="127"/>
      <c r="DD240" s="127"/>
      <c r="DE240" s="127"/>
      <c r="DF240" s="127"/>
      <c r="DG240" s="127"/>
      <c r="DH240" s="127"/>
      <c r="DI240" s="127"/>
      <c r="DJ240" s="127"/>
      <c r="DK240" s="127"/>
      <c r="DL240" s="127"/>
      <c r="DM240" s="127"/>
      <c r="DN240" s="127"/>
      <c r="DO240" s="127"/>
      <c r="DP240" s="127"/>
      <c r="DQ240" s="127"/>
      <c r="DR240" s="127"/>
      <c r="DS240" s="127"/>
      <c r="DT240" s="127"/>
      <c r="DU240" s="127"/>
      <c r="DV240" s="127"/>
      <c r="DW240" s="127"/>
      <c r="DX240" s="127"/>
      <c r="DY240" s="127"/>
      <c r="DZ240" s="127"/>
      <c r="EA240" s="127"/>
      <c r="EB240" s="127"/>
      <c r="EC240" s="127"/>
      <c r="ED240" s="127"/>
      <c r="EE240" s="127"/>
      <c r="EF240" s="127"/>
      <c r="EG240" s="127"/>
      <c r="EH240" s="127"/>
      <c r="EI240" s="127"/>
      <c r="EJ240" s="127"/>
      <c r="EK240" s="127"/>
      <c r="EL240" s="127"/>
      <c r="EM240" s="127"/>
      <c r="EN240" s="127"/>
    </row>
    <row r="241" spans="1:144" s="58" customFormat="1" ht="20.25" customHeight="1">
      <c r="A241" s="55"/>
      <c r="B241" s="56" t="s">
        <v>233</v>
      </c>
      <c r="C241" s="56"/>
      <c r="D241" s="56"/>
      <c r="E241" s="56" t="s">
        <v>181</v>
      </c>
      <c r="F241" s="56" t="s">
        <v>181</v>
      </c>
      <c r="G241" s="56" t="s">
        <v>181</v>
      </c>
      <c r="H241" s="56" t="s">
        <v>181</v>
      </c>
      <c r="I241" s="56" t="s">
        <v>181</v>
      </c>
      <c r="J241" s="160"/>
      <c r="K241" s="56" t="s">
        <v>181</v>
      </c>
      <c r="L241" s="68" t="s">
        <v>181</v>
      </c>
      <c r="M241" s="152" t="s">
        <v>181</v>
      </c>
      <c r="N241" s="152" t="s">
        <v>181</v>
      </c>
      <c r="O241" s="401" t="s">
        <v>181</v>
      </c>
      <c r="P241" s="69" t="s">
        <v>181</v>
      </c>
      <c r="Q241" s="152" t="s">
        <v>181</v>
      </c>
      <c r="R241" s="152" t="s">
        <v>181</v>
      </c>
      <c r="S241" s="152" t="s">
        <v>181</v>
      </c>
      <c r="T241" s="401" t="s">
        <v>181</v>
      </c>
      <c r="U241" s="69" t="s">
        <v>181</v>
      </c>
      <c r="V241" s="152" t="s">
        <v>181</v>
      </c>
      <c r="W241" s="152" t="s">
        <v>181</v>
      </c>
      <c r="X241" s="152" t="s">
        <v>181</v>
      </c>
      <c r="Y241" s="401" t="s">
        <v>181</v>
      </c>
      <c r="Z241" s="69" t="s">
        <v>181</v>
      </c>
      <c r="AA241" s="152" t="s">
        <v>181</v>
      </c>
      <c r="AB241" s="152" t="s">
        <v>181</v>
      </c>
      <c r="AC241" s="152" t="s">
        <v>181</v>
      </c>
      <c r="AD241" s="401" t="s">
        <v>181</v>
      </c>
      <c r="AE241" s="69" t="s">
        <v>181</v>
      </c>
      <c r="AF241" s="152" t="s">
        <v>181</v>
      </c>
      <c r="AG241" s="152" t="s">
        <v>181</v>
      </c>
      <c r="AH241" s="152" t="s">
        <v>181</v>
      </c>
      <c r="AI241" s="401" t="s">
        <v>181</v>
      </c>
      <c r="AJ241" s="69" t="s">
        <v>181</v>
      </c>
      <c r="AK241" s="152" t="s">
        <v>181</v>
      </c>
      <c r="AL241" s="152" t="s">
        <v>181</v>
      </c>
      <c r="AM241" s="152" t="s">
        <v>181</v>
      </c>
      <c r="AN241" s="401" t="s">
        <v>181</v>
      </c>
      <c r="AO241" s="75" t="s">
        <v>181</v>
      </c>
      <c r="AP241" s="185" t="s">
        <v>181</v>
      </c>
      <c r="AQ241" s="185" t="s">
        <v>181</v>
      </c>
      <c r="AR241" s="188" t="s">
        <v>181</v>
      </c>
      <c r="AS241" s="729"/>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c r="CL241" s="127"/>
      <c r="CM241" s="127"/>
      <c r="CN241" s="127"/>
      <c r="CO241" s="127"/>
      <c r="CP241" s="127"/>
      <c r="CQ241" s="127"/>
      <c r="CR241" s="127"/>
      <c r="CS241" s="127"/>
      <c r="CT241" s="127"/>
      <c r="CU241" s="127"/>
      <c r="CV241" s="127"/>
      <c r="CW241" s="127"/>
      <c r="CX241" s="127"/>
      <c r="CY241" s="127"/>
      <c r="CZ241" s="127"/>
      <c r="DA241" s="127"/>
      <c r="DB241" s="127"/>
      <c r="DC241" s="127"/>
      <c r="DD241" s="127"/>
      <c r="DE241" s="127"/>
      <c r="DF241" s="127"/>
      <c r="DG241" s="127"/>
      <c r="DH241" s="127"/>
      <c r="DI241" s="127"/>
      <c r="DJ241" s="127"/>
      <c r="DK241" s="127"/>
      <c r="DL241" s="127"/>
      <c r="DM241" s="127"/>
      <c r="DN241" s="127"/>
      <c r="DO241" s="127"/>
      <c r="DP241" s="127"/>
      <c r="DQ241" s="127"/>
      <c r="DR241" s="127"/>
      <c r="DS241" s="127"/>
      <c r="DT241" s="127"/>
      <c r="DU241" s="127"/>
      <c r="DV241" s="127"/>
      <c r="DW241" s="127"/>
      <c r="DX241" s="127"/>
      <c r="DY241" s="127"/>
      <c r="DZ241" s="127"/>
      <c r="EA241" s="127"/>
      <c r="EB241" s="127"/>
      <c r="EC241" s="127"/>
      <c r="ED241" s="127"/>
      <c r="EE241" s="127"/>
      <c r="EF241" s="127"/>
      <c r="EG241" s="127"/>
      <c r="EH241" s="127"/>
      <c r="EI241" s="127"/>
      <c r="EJ241" s="127"/>
      <c r="EK241" s="127"/>
      <c r="EL241" s="127"/>
      <c r="EM241" s="127"/>
      <c r="EN241" s="127"/>
    </row>
    <row r="242" spans="1:144" s="58" customFormat="1" ht="20.25" customHeight="1">
      <c r="A242" s="55"/>
      <c r="B242" s="56" t="s">
        <v>181</v>
      </c>
      <c r="C242" s="56" t="s">
        <v>181</v>
      </c>
      <c r="D242" s="56" t="s">
        <v>181</v>
      </c>
      <c r="E242" s="56" t="s">
        <v>181</v>
      </c>
      <c r="F242" s="1323" t="s">
        <v>234</v>
      </c>
      <c r="G242" s="1353"/>
      <c r="H242" s="1353"/>
      <c r="I242" s="56" t="s">
        <v>181</v>
      </c>
      <c r="J242" s="77">
        <f>E18</f>
        <v>0.26</v>
      </c>
      <c r="K242" s="56" t="s">
        <v>181</v>
      </c>
      <c r="L242" s="68" t="s">
        <v>181</v>
      </c>
      <c r="M242" s="152" t="s">
        <v>136</v>
      </c>
      <c r="N242" s="152" t="s">
        <v>181</v>
      </c>
      <c r="O242" s="400">
        <f>O239-SUM(O225:O234)-O208-O204-O200-O196-O192-O188-O184-O180-O176-O172-O140-O97-O210</f>
        <v>0</v>
      </c>
      <c r="P242" s="69" t="s">
        <v>181</v>
      </c>
      <c r="Q242" s="152" t="s">
        <v>181</v>
      </c>
      <c r="R242" s="152" t="s">
        <v>181</v>
      </c>
      <c r="S242" s="152" t="s">
        <v>181</v>
      </c>
      <c r="T242" s="400">
        <f>T239-SUM(T225:T234)-T208-T204-T200-T196-T192-T188-T184-T180-T176-T172-T140-T97-T210</f>
        <v>0</v>
      </c>
      <c r="U242" s="69" t="s">
        <v>181</v>
      </c>
      <c r="V242" s="152" t="s">
        <v>181</v>
      </c>
      <c r="W242" s="152" t="s">
        <v>181</v>
      </c>
      <c r="X242" s="152" t="s">
        <v>181</v>
      </c>
      <c r="Y242" s="400">
        <f>Y239-SUM(Y225:Y234)-Y208-Y204-Y200-Y196-Y192-Y188-Y184-Y180-Y176-Y172-Y140-Y97-Y210</f>
        <v>0</v>
      </c>
      <c r="Z242" s="69" t="s">
        <v>181</v>
      </c>
      <c r="AA242" s="152" t="s">
        <v>181</v>
      </c>
      <c r="AB242" s="152" t="s">
        <v>181</v>
      </c>
      <c r="AC242" s="152" t="s">
        <v>181</v>
      </c>
      <c r="AD242" s="400">
        <f>AD239-SUM(AD225:AD234)-AD208-AD204-AD200-AD196-AD192-AD188-AD184-AD180-AD176-AD172-AD140-AD97-AD210</f>
        <v>0</v>
      </c>
      <c r="AE242" s="69" t="s">
        <v>181</v>
      </c>
      <c r="AF242" s="152" t="s">
        <v>181</v>
      </c>
      <c r="AG242" s="152" t="s">
        <v>181</v>
      </c>
      <c r="AH242" s="152" t="s">
        <v>181</v>
      </c>
      <c r="AI242" s="400">
        <f>AI239-SUM(AI225:AI234)-AI208-AI204-AI200-AI196-AI192-AI188-AI184-AI180-AI176-AI172-AI140-AI97-AI210</f>
        <v>0</v>
      </c>
      <c r="AJ242" s="69" t="s">
        <v>181</v>
      </c>
      <c r="AK242" s="152" t="s">
        <v>181</v>
      </c>
      <c r="AL242" s="152" t="s">
        <v>181</v>
      </c>
      <c r="AM242" s="152" t="s">
        <v>181</v>
      </c>
      <c r="AN242" s="400">
        <f>AN239-SUM(AN225:AN234)-AN208-AN204-AN200-AN196-AN192-AN188-AN184-AN180-AN176-AN172-AN140-AN97-AN210</f>
        <v>0</v>
      </c>
      <c r="AO242" s="75" t="s">
        <v>181</v>
      </c>
      <c r="AP242" s="185" t="s">
        <v>181</v>
      </c>
      <c r="AQ242" s="52">
        <f>SUM(O242:AN242)</f>
        <v>0</v>
      </c>
      <c r="AR242" s="188" t="s">
        <v>181</v>
      </c>
      <c r="AS242" s="729"/>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c r="CL242" s="127"/>
      <c r="CM242" s="127"/>
      <c r="CN242" s="127"/>
      <c r="CO242" s="127"/>
      <c r="CP242" s="127"/>
      <c r="CQ242" s="127"/>
      <c r="CR242" s="127"/>
      <c r="CS242" s="127"/>
      <c r="CT242" s="127"/>
      <c r="CU242" s="127"/>
      <c r="CV242" s="127"/>
      <c r="CW242" s="127"/>
      <c r="CX242" s="127"/>
      <c r="CY242" s="127"/>
      <c r="CZ242" s="127"/>
      <c r="DA242" s="127"/>
      <c r="DB242" s="127"/>
      <c r="DC242" s="127"/>
      <c r="DD242" s="127"/>
      <c r="DE242" s="127"/>
      <c r="DF242" s="127"/>
      <c r="DG242" s="127"/>
      <c r="DH242" s="127"/>
      <c r="DI242" s="127"/>
      <c r="DJ242" s="127"/>
      <c r="DK242" s="127"/>
      <c r="DL242" s="127"/>
      <c r="DM242" s="127"/>
      <c r="DN242" s="127"/>
      <c r="DO242" s="127"/>
      <c r="DP242" s="127"/>
      <c r="DQ242" s="127"/>
      <c r="DR242" s="127"/>
      <c r="DS242" s="127"/>
      <c r="DT242" s="127"/>
      <c r="DU242" s="127"/>
      <c r="DV242" s="127"/>
      <c r="DW242" s="127"/>
      <c r="DX242" s="127"/>
      <c r="DY242" s="127"/>
      <c r="DZ242" s="127"/>
      <c r="EA242" s="127"/>
      <c r="EB242" s="127"/>
      <c r="EC242" s="127"/>
      <c r="ED242" s="127"/>
      <c r="EE242" s="127"/>
      <c r="EF242" s="127"/>
      <c r="EG242" s="127"/>
      <c r="EH242" s="127"/>
      <c r="EI242" s="127"/>
      <c r="EJ242" s="127"/>
      <c r="EK242" s="127"/>
      <c r="EL242" s="127"/>
      <c r="EM242" s="127"/>
      <c r="EN242" s="127"/>
    </row>
    <row r="243" spans="1:144" s="58" customFormat="1" ht="20.25" hidden="1" customHeight="1">
      <c r="A243" s="55"/>
      <c r="B243" s="56" t="s">
        <v>181</v>
      </c>
      <c r="C243" s="56" t="s">
        <v>181</v>
      </c>
      <c r="D243" s="56" t="s">
        <v>181</v>
      </c>
      <c r="E243" s="56" t="s">
        <v>181</v>
      </c>
      <c r="F243" s="1323" t="s">
        <v>235</v>
      </c>
      <c r="G243" s="1353"/>
      <c r="H243" s="1353"/>
      <c r="I243" s="56" t="s">
        <v>181</v>
      </c>
      <c r="J243" s="91">
        <v>0</v>
      </c>
      <c r="K243" s="56" t="s">
        <v>181</v>
      </c>
      <c r="L243" s="68" t="s">
        <v>181</v>
      </c>
      <c r="M243" s="152" t="s">
        <v>181</v>
      </c>
      <c r="N243" s="152" t="s">
        <v>181</v>
      </c>
      <c r="O243" s="406">
        <f>O239</f>
        <v>0</v>
      </c>
      <c r="P243" s="69"/>
      <c r="Q243" s="152"/>
      <c r="R243" s="152"/>
      <c r="S243" s="152"/>
      <c r="T243" s="406">
        <f>T239</f>
        <v>0</v>
      </c>
      <c r="U243" s="69"/>
      <c r="V243" s="152"/>
      <c r="W243" s="152"/>
      <c r="X243" s="152"/>
      <c r="Y243" s="406">
        <f>Y239</f>
        <v>0</v>
      </c>
      <c r="Z243" s="69"/>
      <c r="AA243" s="152"/>
      <c r="AB243" s="152"/>
      <c r="AC243" s="152"/>
      <c r="AD243" s="406">
        <f>AD239</f>
        <v>0</v>
      </c>
      <c r="AE243" s="69"/>
      <c r="AF243" s="152"/>
      <c r="AG243" s="152"/>
      <c r="AH243" s="152"/>
      <c r="AI243" s="406">
        <f>AI239</f>
        <v>0</v>
      </c>
      <c r="AJ243" s="69"/>
      <c r="AK243" s="152"/>
      <c r="AL243" s="152"/>
      <c r="AM243" s="152"/>
      <c r="AN243" s="406">
        <f>AN239</f>
        <v>0</v>
      </c>
      <c r="AO243" s="75" t="s">
        <v>181</v>
      </c>
      <c r="AP243" s="185" t="s">
        <v>181</v>
      </c>
      <c r="AQ243" s="52">
        <f>SUM(O243:AN243)</f>
        <v>0</v>
      </c>
      <c r="AR243" s="188" t="s">
        <v>181</v>
      </c>
      <c r="AS243" s="729"/>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c r="CL243" s="127"/>
      <c r="CM243" s="127"/>
      <c r="CN243" s="127"/>
      <c r="CO243" s="127"/>
      <c r="CP243" s="127"/>
      <c r="CQ243" s="127"/>
      <c r="CR243" s="127"/>
      <c r="CS243" s="127"/>
      <c r="CT243" s="127"/>
      <c r="CU243" s="127"/>
      <c r="CV243" s="127"/>
      <c r="CW243" s="127"/>
      <c r="CX243" s="127"/>
      <c r="CY243" s="127"/>
      <c r="CZ243" s="127"/>
      <c r="DA243" s="127"/>
      <c r="DB243" s="127"/>
      <c r="DC243" s="127"/>
      <c r="DD243" s="127"/>
      <c r="DE243" s="127"/>
      <c r="DF243" s="127"/>
      <c r="DG243" s="127"/>
      <c r="DH243" s="127"/>
      <c r="DI243" s="127"/>
      <c r="DJ243" s="127"/>
      <c r="DK243" s="127"/>
      <c r="DL243" s="127"/>
      <c r="DM243" s="127"/>
      <c r="DN243" s="127"/>
      <c r="DO243" s="127"/>
      <c r="DP243" s="127"/>
      <c r="DQ243" s="127"/>
      <c r="DR243" s="127"/>
      <c r="DS243" s="127"/>
      <c r="DT243" s="127"/>
      <c r="DU243" s="127"/>
      <c r="DV243" s="127"/>
      <c r="DW243" s="127"/>
      <c r="DX243" s="127"/>
      <c r="DY243" s="127"/>
      <c r="DZ243" s="127"/>
      <c r="EA243" s="127"/>
      <c r="EB243" s="127"/>
      <c r="EC243" s="127"/>
      <c r="ED243" s="127"/>
      <c r="EE243" s="127"/>
      <c r="EF243" s="127"/>
      <c r="EG243" s="127"/>
      <c r="EH243" s="127"/>
      <c r="EI243" s="127"/>
      <c r="EJ243" s="127"/>
      <c r="EK243" s="127"/>
      <c r="EL243" s="127"/>
      <c r="EM243" s="127"/>
      <c r="EN243" s="127"/>
    </row>
    <row r="244" spans="1:144" s="58" customFormat="1" ht="20.25" customHeight="1">
      <c r="A244" s="55" t="s">
        <v>181</v>
      </c>
      <c r="B244" s="56" t="s">
        <v>243</v>
      </c>
      <c r="C244" s="56"/>
      <c r="D244" s="56"/>
      <c r="E244" s="56"/>
      <c r="F244" s="56"/>
      <c r="G244" s="56"/>
      <c r="H244" s="56"/>
      <c r="I244" s="56"/>
      <c r="J244" s="56"/>
      <c r="K244" s="56"/>
      <c r="L244" s="68" t="s">
        <v>181</v>
      </c>
      <c r="M244" s="152" t="s">
        <v>181</v>
      </c>
      <c r="N244" s="152" t="s">
        <v>181</v>
      </c>
      <c r="O244" s="406">
        <f>ROUND((O242*$J242)+(O243*$J243),$AQ$257)</f>
        <v>0</v>
      </c>
      <c r="P244" s="69" t="s">
        <v>181</v>
      </c>
      <c r="Q244" s="152" t="s">
        <v>181</v>
      </c>
      <c r="R244" s="152" t="s">
        <v>181</v>
      </c>
      <c r="S244" s="152" t="s">
        <v>181</v>
      </c>
      <c r="T244" s="406">
        <f>ROUND((T242*$J242)+(T243*$J243),$AQ$257)</f>
        <v>0</v>
      </c>
      <c r="U244" s="69" t="s">
        <v>181</v>
      </c>
      <c r="V244" s="152" t="s">
        <v>181</v>
      </c>
      <c r="W244" s="152" t="s">
        <v>181</v>
      </c>
      <c r="X244" s="152" t="s">
        <v>181</v>
      </c>
      <c r="Y244" s="406">
        <f>ROUND((Y242*$J242)+(Y243*$J243),$AQ$257)</f>
        <v>0</v>
      </c>
      <c r="Z244" s="69" t="s">
        <v>181</v>
      </c>
      <c r="AA244" s="152" t="s">
        <v>181</v>
      </c>
      <c r="AB244" s="152" t="s">
        <v>181</v>
      </c>
      <c r="AC244" s="152" t="s">
        <v>181</v>
      </c>
      <c r="AD244" s="406">
        <f>ROUND((AD242*$J242)+(AD243*$J243),$AQ$257)</f>
        <v>0</v>
      </c>
      <c r="AE244" s="69" t="s">
        <v>181</v>
      </c>
      <c r="AF244" s="152" t="s">
        <v>181</v>
      </c>
      <c r="AG244" s="152" t="s">
        <v>181</v>
      </c>
      <c r="AH244" s="152" t="s">
        <v>181</v>
      </c>
      <c r="AI244" s="406">
        <f>ROUND((AI242*$J242)+(AI243*$J243),$AQ$257)</f>
        <v>0</v>
      </c>
      <c r="AJ244" s="69" t="s">
        <v>181</v>
      </c>
      <c r="AK244" s="152" t="s">
        <v>181</v>
      </c>
      <c r="AL244" s="152" t="s">
        <v>181</v>
      </c>
      <c r="AM244" s="152" t="s">
        <v>181</v>
      </c>
      <c r="AN244" s="406">
        <f>ROUND((AN242*$J242)+(AN243*$J243),$AQ$257)</f>
        <v>0</v>
      </c>
      <c r="AO244" s="75" t="s">
        <v>181</v>
      </c>
      <c r="AP244" s="185" t="s">
        <v>181</v>
      </c>
      <c r="AQ244" s="52">
        <f>SUM(O244:AN244)</f>
        <v>0</v>
      </c>
      <c r="AR244" s="188" t="s">
        <v>181</v>
      </c>
      <c r="AS244" s="729"/>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c r="CL244" s="127"/>
      <c r="CM244" s="127"/>
      <c r="CN244" s="127"/>
      <c r="CO244" s="127"/>
      <c r="CP244" s="127"/>
      <c r="CQ244" s="127"/>
      <c r="CR244" s="127"/>
      <c r="CS244" s="127"/>
      <c r="CT244" s="127"/>
      <c r="CU244" s="127"/>
      <c r="CV244" s="127"/>
      <c r="CW244" s="127"/>
      <c r="CX244" s="127"/>
      <c r="CY244" s="127"/>
      <c r="CZ244" s="127"/>
      <c r="DA244" s="127"/>
      <c r="DB244" s="127"/>
      <c r="DC244" s="127"/>
      <c r="DD244" s="127"/>
      <c r="DE244" s="127"/>
      <c r="DF244" s="127"/>
      <c r="DG244" s="127"/>
      <c r="DH244" s="127"/>
      <c r="DI244" s="127"/>
      <c r="DJ244" s="127"/>
      <c r="DK244" s="127"/>
      <c r="DL244" s="127"/>
      <c r="DM244" s="127"/>
      <c r="DN244" s="127"/>
      <c r="DO244" s="127"/>
      <c r="DP244" s="127"/>
      <c r="DQ244" s="127"/>
      <c r="DR244" s="127"/>
      <c r="DS244" s="127"/>
      <c r="DT244" s="127"/>
      <c r="DU244" s="127"/>
      <c r="DV244" s="127"/>
      <c r="DW244" s="127"/>
      <c r="DX244" s="127"/>
      <c r="DY244" s="127"/>
      <c r="DZ244" s="127"/>
      <c r="EA244" s="127"/>
      <c r="EB244" s="127"/>
      <c r="EC244" s="127"/>
      <c r="ED244" s="127"/>
      <c r="EE244" s="127"/>
      <c r="EF244" s="127"/>
      <c r="EG244" s="127"/>
      <c r="EH244" s="127"/>
      <c r="EI244" s="127"/>
      <c r="EJ244" s="127"/>
      <c r="EK244" s="127"/>
      <c r="EL244" s="127"/>
      <c r="EM244" s="127"/>
      <c r="EN244" s="127"/>
    </row>
    <row r="245" spans="1:144" s="58" customFormat="1" ht="9.9499999999999993" customHeight="1" thickBot="1">
      <c r="A245" s="61"/>
      <c r="B245" s="62" t="s">
        <v>181</v>
      </c>
      <c r="C245" s="62" t="s">
        <v>181</v>
      </c>
      <c r="D245" s="62" t="s">
        <v>181</v>
      </c>
      <c r="E245" s="62" t="s">
        <v>181</v>
      </c>
      <c r="F245" s="62" t="s">
        <v>181</v>
      </c>
      <c r="G245" s="62" t="s">
        <v>181</v>
      </c>
      <c r="H245" s="62" t="s">
        <v>181</v>
      </c>
      <c r="I245" s="62" t="s">
        <v>181</v>
      </c>
      <c r="J245" s="62" t="s">
        <v>181</v>
      </c>
      <c r="K245" s="62" t="s">
        <v>181</v>
      </c>
      <c r="L245" s="79" t="s">
        <v>181</v>
      </c>
      <c r="M245" s="80" t="s">
        <v>181</v>
      </c>
      <c r="N245" s="80" t="s">
        <v>181</v>
      </c>
      <c r="O245" s="403" t="s">
        <v>181</v>
      </c>
      <c r="P245" s="80" t="s">
        <v>181</v>
      </c>
      <c r="Q245" s="79" t="s">
        <v>181</v>
      </c>
      <c r="R245" s="80" t="s">
        <v>181</v>
      </c>
      <c r="S245" s="80" t="s">
        <v>181</v>
      </c>
      <c r="T245" s="403" t="s">
        <v>181</v>
      </c>
      <c r="U245" s="80" t="s">
        <v>181</v>
      </c>
      <c r="V245" s="79" t="s">
        <v>181</v>
      </c>
      <c r="W245" s="80" t="s">
        <v>181</v>
      </c>
      <c r="X245" s="80" t="s">
        <v>181</v>
      </c>
      <c r="Y245" s="403" t="s">
        <v>181</v>
      </c>
      <c r="Z245" s="80" t="s">
        <v>181</v>
      </c>
      <c r="AA245" s="79" t="s">
        <v>181</v>
      </c>
      <c r="AB245" s="80" t="s">
        <v>181</v>
      </c>
      <c r="AC245" s="80" t="s">
        <v>181</v>
      </c>
      <c r="AD245" s="403" t="s">
        <v>181</v>
      </c>
      <c r="AE245" s="80" t="s">
        <v>181</v>
      </c>
      <c r="AF245" s="79" t="s">
        <v>181</v>
      </c>
      <c r="AG245" s="80" t="s">
        <v>181</v>
      </c>
      <c r="AH245" s="80" t="s">
        <v>181</v>
      </c>
      <c r="AI245" s="403" t="s">
        <v>181</v>
      </c>
      <c r="AJ245" s="80" t="s">
        <v>181</v>
      </c>
      <c r="AK245" s="79" t="s">
        <v>181</v>
      </c>
      <c r="AL245" s="80" t="s">
        <v>181</v>
      </c>
      <c r="AM245" s="80" t="s">
        <v>181</v>
      </c>
      <c r="AN245" s="403" t="s">
        <v>181</v>
      </c>
      <c r="AO245" s="81" t="s">
        <v>181</v>
      </c>
      <c r="AP245" s="197" t="s">
        <v>181</v>
      </c>
      <c r="AQ245" s="186" t="s">
        <v>181</v>
      </c>
      <c r="AR245" s="189" t="s">
        <v>181</v>
      </c>
      <c r="AS245" s="729"/>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c r="CL245" s="127"/>
      <c r="CM245" s="127"/>
      <c r="CN245" s="127"/>
      <c r="CO245" s="127"/>
      <c r="CP245" s="127"/>
      <c r="CQ245" s="127"/>
      <c r="CR245" s="127"/>
      <c r="CS245" s="127"/>
      <c r="CT245" s="127"/>
      <c r="CU245" s="127"/>
      <c r="CV245" s="127"/>
      <c r="CW245" s="127"/>
      <c r="CX245" s="127"/>
      <c r="CY245" s="127"/>
      <c r="CZ245" s="127"/>
      <c r="DA245" s="127"/>
      <c r="DB245" s="127"/>
      <c r="DC245" s="127"/>
      <c r="DD245" s="127"/>
      <c r="DE245" s="127"/>
      <c r="DF245" s="127"/>
      <c r="DG245" s="127"/>
      <c r="DH245" s="127"/>
      <c r="DI245" s="127"/>
      <c r="DJ245" s="127"/>
      <c r="DK245" s="127"/>
      <c r="DL245" s="127"/>
      <c r="DM245" s="127"/>
      <c r="DN245" s="127"/>
      <c r="DO245" s="127"/>
      <c r="DP245" s="127"/>
      <c r="DQ245" s="127"/>
      <c r="DR245" s="127"/>
      <c r="DS245" s="127"/>
      <c r="DT245" s="127"/>
      <c r="DU245" s="127"/>
      <c r="DV245" s="127"/>
      <c r="DW245" s="127"/>
      <c r="DX245" s="127"/>
      <c r="DY245" s="127"/>
      <c r="DZ245" s="127"/>
      <c r="EA245" s="127"/>
      <c r="EB245" s="127"/>
      <c r="EC245" s="127"/>
      <c r="ED245" s="127"/>
      <c r="EE245" s="127"/>
      <c r="EF245" s="127"/>
      <c r="EG245" s="127"/>
      <c r="EH245" s="127"/>
      <c r="EI245" s="127"/>
      <c r="EJ245" s="127"/>
      <c r="EK245" s="127"/>
      <c r="EL245" s="127"/>
      <c r="EM245" s="127"/>
      <c r="EN245" s="127"/>
    </row>
    <row r="246" spans="1:144" s="58" customFormat="1" ht="9.9499999999999993" customHeight="1" thickBot="1">
      <c r="A246" s="55"/>
      <c r="B246" s="56" t="s">
        <v>181</v>
      </c>
      <c r="C246" s="56" t="s">
        <v>181</v>
      </c>
      <c r="D246" s="56" t="s">
        <v>181</v>
      </c>
      <c r="E246" s="56" t="s">
        <v>181</v>
      </c>
      <c r="F246" s="56" t="s">
        <v>181</v>
      </c>
      <c r="G246" s="56" t="s">
        <v>181</v>
      </c>
      <c r="H246" s="56" t="s">
        <v>181</v>
      </c>
      <c r="I246" s="56" t="s">
        <v>181</v>
      </c>
      <c r="J246" s="56" t="s">
        <v>181</v>
      </c>
      <c r="K246" s="56" t="s">
        <v>181</v>
      </c>
      <c r="L246" s="68" t="s">
        <v>181</v>
      </c>
      <c r="M246" s="152" t="s">
        <v>181</v>
      </c>
      <c r="N246" s="152" t="s">
        <v>181</v>
      </c>
      <c r="O246" s="401" t="s">
        <v>181</v>
      </c>
      <c r="P246" s="69" t="s">
        <v>181</v>
      </c>
      <c r="Q246" s="152" t="s">
        <v>181</v>
      </c>
      <c r="R246" s="152" t="s">
        <v>181</v>
      </c>
      <c r="S246" s="152" t="s">
        <v>181</v>
      </c>
      <c r="T246" s="401" t="s">
        <v>181</v>
      </c>
      <c r="U246" s="69" t="s">
        <v>181</v>
      </c>
      <c r="V246" s="152" t="s">
        <v>181</v>
      </c>
      <c r="W246" s="152" t="s">
        <v>181</v>
      </c>
      <c r="X246" s="152" t="s">
        <v>181</v>
      </c>
      <c r="Y246" s="401" t="s">
        <v>181</v>
      </c>
      <c r="Z246" s="69" t="s">
        <v>181</v>
      </c>
      <c r="AA246" s="152" t="s">
        <v>181</v>
      </c>
      <c r="AB246" s="152" t="s">
        <v>181</v>
      </c>
      <c r="AC246" s="152" t="s">
        <v>181</v>
      </c>
      <c r="AD246" s="401" t="s">
        <v>181</v>
      </c>
      <c r="AE246" s="69" t="s">
        <v>181</v>
      </c>
      <c r="AF246" s="152" t="s">
        <v>181</v>
      </c>
      <c r="AG246" s="152" t="s">
        <v>181</v>
      </c>
      <c r="AH246" s="152" t="s">
        <v>181</v>
      </c>
      <c r="AI246" s="401" t="s">
        <v>181</v>
      </c>
      <c r="AJ246" s="69" t="s">
        <v>181</v>
      </c>
      <c r="AK246" s="152" t="s">
        <v>181</v>
      </c>
      <c r="AL246" s="152" t="s">
        <v>181</v>
      </c>
      <c r="AM246" s="152" t="s">
        <v>181</v>
      </c>
      <c r="AN246" s="401" t="s">
        <v>181</v>
      </c>
      <c r="AO246" s="75" t="s">
        <v>181</v>
      </c>
      <c r="AP246" s="185" t="s">
        <v>181</v>
      </c>
      <c r="AQ246" s="185" t="s">
        <v>181</v>
      </c>
      <c r="AR246" s="188" t="s">
        <v>181</v>
      </c>
      <c r="AS246" s="729"/>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c r="CL246" s="127"/>
      <c r="CM246" s="127"/>
      <c r="CN246" s="127"/>
      <c r="CO246" s="127"/>
      <c r="CP246" s="127"/>
      <c r="CQ246" s="127"/>
      <c r="CR246" s="127"/>
      <c r="CS246" s="127"/>
      <c r="CT246" s="127"/>
      <c r="CU246" s="127"/>
      <c r="CV246" s="127"/>
      <c r="CW246" s="127"/>
      <c r="CX246" s="127"/>
      <c r="CY246" s="127"/>
      <c r="CZ246" s="127"/>
      <c r="DA246" s="127"/>
      <c r="DB246" s="127"/>
      <c r="DC246" s="127"/>
      <c r="DD246" s="127"/>
      <c r="DE246" s="127"/>
      <c r="DF246" s="127"/>
      <c r="DG246" s="127"/>
      <c r="DH246" s="127"/>
      <c r="DI246" s="127"/>
      <c r="DJ246" s="127"/>
      <c r="DK246" s="127"/>
      <c r="DL246" s="127"/>
      <c r="DM246" s="127"/>
      <c r="DN246" s="127"/>
      <c r="DO246" s="127"/>
      <c r="DP246" s="127"/>
      <c r="DQ246" s="127"/>
      <c r="DR246" s="127"/>
      <c r="DS246" s="127"/>
      <c r="DT246" s="127"/>
      <c r="DU246" s="127"/>
      <c r="DV246" s="127"/>
      <c r="DW246" s="127"/>
      <c r="DX246" s="127"/>
      <c r="DY246" s="127"/>
      <c r="DZ246" s="127"/>
      <c r="EA246" s="127"/>
      <c r="EB246" s="127"/>
      <c r="EC246" s="127"/>
      <c r="ED246" s="127"/>
      <c r="EE246" s="127"/>
      <c r="EF246" s="127"/>
      <c r="EG246" s="127"/>
      <c r="EH246" s="127"/>
      <c r="EI246" s="127"/>
      <c r="EJ246" s="127"/>
      <c r="EK246" s="127"/>
      <c r="EL246" s="127"/>
      <c r="EM246" s="127"/>
      <c r="EN246" s="127"/>
    </row>
    <row r="247" spans="1:144" s="58" customFormat="1" ht="20.25" customHeight="1" thickBot="1">
      <c r="A247" s="55"/>
      <c r="B247" s="56" t="s">
        <v>236</v>
      </c>
      <c r="C247" s="56"/>
      <c r="D247" s="56"/>
      <c r="E247" s="56" t="s">
        <v>181</v>
      </c>
      <c r="F247" s="56" t="s">
        <v>181</v>
      </c>
      <c r="G247" s="56" t="s">
        <v>181</v>
      </c>
      <c r="H247" s="56" t="s">
        <v>181</v>
      </c>
      <c r="I247" s="56" t="s">
        <v>181</v>
      </c>
      <c r="J247" s="56" t="s">
        <v>181</v>
      </c>
      <c r="K247" s="56" t="s">
        <v>181</v>
      </c>
      <c r="L247" s="68" t="s">
        <v>181</v>
      </c>
      <c r="M247" s="152" t="s">
        <v>181</v>
      </c>
      <c r="N247" s="152" t="s">
        <v>181</v>
      </c>
      <c r="O247" s="416">
        <f>O244+O239</f>
        <v>0</v>
      </c>
      <c r="P247" s="92" t="s">
        <v>181</v>
      </c>
      <c r="Q247" s="152" t="s">
        <v>181</v>
      </c>
      <c r="R247" s="152" t="s">
        <v>181</v>
      </c>
      <c r="S247" s="152" t="s">
        <v>181</v>
      </c>
      <c r="T247" s="416">
        <f>T244+T239</f>
        <v>0</v>
      </c>
      <c r="U247" s="92" t="s">
        <v>181</v>
      </c>
      <c r="V247" s="152" t="s">
        <v>181</v>
      </c>
      <c r="W247" s="152" t="s">
        <v>181</v>
      </c>
      <c r="X247" s="152" t="s">
        <v>181</v>
      </c>
      <c r="Y247" s="416">
        <f>Y244+Y239</f>
        <v>0</v>
      </c>
      <c r="Z247" s="92" t="s">
        <v>181</v>
      </c>
      <c r="AA247" s="152" t="s">
        <v>181</v>
      </c>
      <c r="AB247" s="152" t="s">
        <v>181</v>
      </c>
      <c r="AC247" s="152" t="s">
        <v>181</v>
      </c>
      <c r="AD247" s="416">
        <f>AD244+AD239</f>
        <v>0</v>
      </c>
      <c r="AE247" s="92" t="s">
        <v>181</v>
      </c>
      <c r="AF247" s="152" t="s">
        <v>181</v>
      </c>
      <c r="AG247" s="152" t="s">
        <v>181</v>
      </c>
      <c r="AH247" s="152" t="s">
        <v>181</v>
      </c>
      <c r="AI247" s="416">
        <f>AI244+AI239</f>
        <v>0</v>
      </c>
      <c r="AJ247" s="92" t="s">
        <v>181</v>
      </c>
      <c r="AK247" s="152" t="s">
        <v>181</v>
      </c>
      <c r="AL247" s="152" t="s">
        <v>181</v>
      </c>
      <c r="AM247" s="152" t="s">
        <v>181</v>
      </c>
      <c r="AN247" s="416">
        <f>AN244+AN239</f>
        <v>0</v>
      </c>
      <c r="AO247" s="93" t="s">
        <v>181</v>
      </c>
      <c r="AP247" s="198" t="s">
        <v>181</v>
      </c>
      <c r="AQ247" s="195">
        <f>SUM(O247:AN247)</f>
        <v>0</v>
      </c>
      <c r="AR247" s="188" t="s">
        <v>181</v>
      </c>
      <c r="AS247" s="729"/>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c r="CL247" s="127"/>
      <c r="CM247" s="127"/>
      <c r="CN247" s="127"/>
      <c r="CO247" s="127"/>
      <c r="CP247" s="127"/>
      <c r="CQ247" s="127"/>
      <c r="CR247" s="127"/>
      <c r="CS247" s="127"/>
      <c r="CT247" s="127"/>
      <c r="CU247" s="127"/>
      <c r="CV247" s="127"/>
      <c r="CW247" s="127"/>
      <c r="CX247" s="127"/>
      <c r="CY247" s="127"/>
      <c r="CZ247" s="127"/>
      <c r="DA247" s="127"/>
      <c r="DB247" s="127"/>
      <c r="DC247" s="127"/>
      <c r="DD247" s="127"/>
      <c r="DE247" s="127"/>
      <c r="DF247" s="127"/>
      <c r="DG247" s="127"/>
      <c r="DH247" s="127"/>
      <c r="DI247" s="127"/>
      <c r="DJ247" s="127"/>
      <c r="DK247" s="127"/>
      <c r="DL247" s="127"/>
      <c r="DM247" s="127"/>
      <c r="DN247" s="127"/>
      <c r="DO247" s="127"/>
      <c r="DP247" s="127"/>
      <c r="DQ247" s="127"/>
      <c r="DR247" s="127"/>
      <c r="DS247" s="127"/>
      <c r="DT247" s="127"/>
      <c r="DU247" s="127"/>
      <c r="DV247" s="127"/>
      <c r="DW247" s="127"/>
      <c r="DX247" s="127"/>
      <c r="DY247" s="127"/>
      <c r="DZ247" s="127"/>
      <c r="EA247" s="127"/>
      <c r="EB247" s="127"/>
      <c r="EC247" s="127"/>
      <c r="ED247" s="127"/>
      <c r="EE247" s="127"/>
      <c r="EF247" s="127"/>
      <c r="EG247" s="127"/>
      <c r="EH247" s="127"/>
      <c r="EI247" s="127"/>
      <c r="EJ247" s="127"/>
      <c r="EK247" s="127"/>
      <c r="EL247" s="127"/>
      <c r="EM247" s="127"/>
      <c r="EN247" s="127"/>
    </row>
    <row r="248" spans="1:144" s="58" customFormat="1" ht="9.9499999999999993" customHeight="1" thickBot="1">
      <c r="A248" s="61"/>
      <c r="B248" s="62" t="s">
        <v>181</v>
      </c>
      <c r="C248" s="62" t="s">
        <v>138</v>
      </c>
      <c r="D248" s="62" t="s">
        <v>181</v>
      </c>
      <c r="E248" s="62" t="s">
        <v>181</v>
      </c>
      <c r="F248" s="62" t="s">
        <v>181</v>
      </c>
      <c r="G248" s="62" t="s">
        <v>181</v>
      </c>
      <c r="H248" s="62" t="s">
        <v>181</v>
      </c>
      <c r="I248" s="62" t="s">
        <v>181</v>
      </c>
      <c r="J248" s="62" t="s">
        <v>181</v>
      </c>
      <c r="K248" s="62" t="s">
        <v>181</v>
      </c>
      <c r="L248" s="79" t="s">
        <v>181</v>
      </c>
      <c r="M248" s="80" t="s">
        <v>181</v>
      </c>
      <c r="N248" s="80" t="s">
        <v>181</v>
      </c>
      <c r="O248" s="403" t="s">
        <v>181</v>
      </c>
      <c r="P248" s="80" t="s">
        <v>181</v>
      </c>
      <c r="Q248" s="79" t="s">
        <v>181</v>
      </c>
      <c r="R248" s="80" t="s">
        <v>181</v>
      </c>
      <c r="S248" s="80" t="s">
        <v>181</v>
      </c>
      <c r="T248" s="80" t="s">
        <v>181</v>
      </c>
      <c r="U248" s="80" t="s">
        <v>181</v>
      </c>
      <c r="V248" s="79" t="s">
        <v>181</v>
      </c>
      <c r="W248" s="80" t="s">
        <v>181</v>
      </c>
      <c r="X248" s="80" t="s">
        <v>181</v>
      </c>
      <c r="Y248" s="80" t="s">
        <v>181</v>
      </c>
      <c r="Z248" s="80" t="s">
        <v>181</v>
      </c>
      <c r="AA248" s="79" t="s">
        <v>181</v>
      </c>
      <c r="AB248" s="80" t="s">
        <v>181</v>
      </c>
      <c r="AC248" s="80" t="s">
        <v>181</v>
      </c>
      <c r="AD248" s="80" t="s">
        <v>181</v>
      </c>
      <c r="AE248" s="80" t="s">
        <v>181</v>
      </c>
      <c r="AF248" s="79" t="s">
        <v>181</v>
      </c>
      <c r="AG248" s="80" t="s">
        <v>181</v>
      </c>
      <c r="AH248" s="80" t="s">
        <v>181</v>
      </c>
      <c r="AI248" s="81" t="s">
        <v>181</v>
      </c>
      <c r="AJ248" s="80" t="s">
        <v>181</v>
      </c>
      <c r="AK248" s="79" t="s">
        <v>181</v>
      </c>
      <c r="AL248" s="80" t="s">
        <v>181</v>
      </c>
      <c r="AM248" s="80" t="s">
        <v>181</v>
      </c>
      <c r="AN248" s="80" t="s">
        <v>181</v>
      </c>
      <c r="AO248" s="80" t="s">
        <v>181</v>
      </c>
      <c r="AP248" s="199" t="s">
        <v>181</v>
      </c>
      <c r="AQ248" s="196" t="s">
        <v>181</v>
      </c>
      <c r="AR248" s="189" t="s">
        <v>181</v>
      </c>
      <c r="AS248" s="729"/>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c r="CL248" s="127"/>
      <c r="CM248" s="127"/>
      <c r="CN248" s="127"/>
      <c r="CO248" s="127"/>
      <c r="CP248" s="127"/>
      <c r="CQ248" s="127"/>
      <c r="CR248" s="127"/>
      <c r="CS248" s="127"/>
      <c r="CT248" s="127"/>
      <c r="CU248" s="127"/>
      <c r="CV248" s="127"/>
      <c r="CW248" s="127"/>
      <c r="CX248" s="127"/>
      <c r="CY248" s="127"/>
      <c r="CZ248" s="127"/>
      <c r="DA248" s="127"/>
      <c r="DB248" s="127"/>
      <c r="DC248" s="127"/>
      <c r="DD248" s="127"/>
      <c r="DE248" s="127"/>
      <c r="DF248" s="127"/>
      <c r="DG248" s="127"/>
      <c r="DH248" s="127"/>
      <c r="DI248" s="127"/>
      <c r="DJ248" s="127"/>
      <c r="DK248" s="127"/>
      <c r="DL248" s="127"/>
      <c r="DM248" s="127"/>
      <c r="DN248" s="127"/>
      <c r="DO248" s="127"/>
      <c r="DP248" s="127"/>
      <c r="DQ248" s="127"/>
      <c r="DR248" s="127"/>
      <c r="DS248" s="127"/>
      <c r="DT248" s="127"/>
      <c r="DU248" s="127"/>
      <c r="DV248" s="127"/>
      <c r="DW248" s="127"/>
      <c r="DX248" s="127"/>
      <c r="DY248" s="127"/>
      <c r="DZ248" s="127"/>
      <c r="EA248" s="127"/>
      <c r="EB248" s="127"/>
      <c r="EC248" s="127"/>
      <c r="ED248" s="127"/>
      <c r="EE248" s="127"/>
      <c r="EF248" s="127"/>
      <c r="EG248" s="127"/>
      <c r="EH248" s="127"/>
      <c r="EI248" s="127"/>
      <c r="EJ248" s="127"/>
      <c r="EK248" s="127"/>
      <c r="EL248" s="127"/>
      <c r="EM248" s="127"/>
      <c r="EN248" s="127"/>
    </row>
    <row r="249" spans="1:144" s="58" customFormat="1" ht="10.15" customHeight="1" thickBot="1">
      <c r="A249" s="127"/>
      <c r="B249" s="127"/>
      <c r="C249" s="127"/>
      <c r="D249" s="127"/>
      <c r="E249" s="127"/>
      <c r="F249" s="127"/>
      <c r="G249" s="127"/>
      <c r="H249" s="127"/>
      <c r="I249" s="127"/>
      <c r="J249" s="127"/>
      <c r="K249" s="127"/>
      <c r="L249" s="127"/>
      <c r="M249" s="127"/>
      <c r="N249" s="127"/>
      <c r="O249" s="174"/>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32"/>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c r="CL249" s="127"/>
      <c r="CM249" s="127"/>
      <c r="CN249" s="127"/>
      <c r="CO249" s="127"/>
      <c r="CP249" s="127"/>
      <c r="CQ249" s="127"/>
      <c r="CR249" s="127"/>
      <c r="CS249" s="127"/>
      <c r="CT249" s="127"/>
      <c r="CU249" s="127"/>
      <c r="CV249" s="127"/>
      <c r="CW249" s="127"/>
      <c r="CX249" s="127"/>
      <c r="CY249" s="127"/>
      <c r="CZ249" s="127"/>
      <c r="DA249" s="127"/>
      <c r="DB249" s="127"/>
      <c r="DC249" s="127"/>
      <c r="DD249" s="127"/>
      <c r="DE249" s="127"/>
      <c r="DF249" s="127"/>
      <c r="DG249" s="127"/>
      <c r="DH249" s="127"/>
      <c r="DI249" s="127"/>
      <c r="DJ249" s="127"/>
      <c r="DK249" s="127"/>
      <c r="DL249" s="127"/>
      <c r="DM249" s="127"/>
      <c r="DN249" s="127"/>
      <c r="DO249" s="127"/>
      <c r="DP249" s="127"/>
      <c r="DQ249" s="127"/>
      <c r="DR249" s="127"/>
      <c r="DS249" s="127"/>
      <c r="DT249" s="127"/>
      <c r="DU249" s="127"/>
      <c r="DV249" s="127"/>
      <c r="DW249" s="127"/>
      <c r="DX249" s="127"/>
      <c r="DY249" s="127"/>
      <c r="DZ249" s="127"/>
      <c r="EA249" s="127"/>
      <c r="EB249" s="127"/>
      <c r="EC249" s="127"/>
      <c r="ED249" s="127"/>
      <c r="EE249" s="127"/>
      <c r="EF249" s="127"/>
      <c r="EG249" s="127"/>
      <c r="EH249" s="127"/>
      <c r="EI249" s="127"/>
      <c r="EJ249" s="127"/>
      <c r="EK249" s="127"/>
      <c r="EL249" s="127"/>
      <c r="EM249" s="127"/>
      <c r="EN249" s="127"/>
    </row>
    <row r="250" spans="1:144" s="58" customFormat="1" ht="20.25" customHeight="1">
      <c r="A250" s="127"/>
      <c r="B250" s="127"/>
      <c r="C250" s="127"/>
      <c r="D250" s="127"/>
      <c r="E250" s="127"/>
      <c r="F250" s="127"/>
      <c r="G250" s="127"/>
      <c r="H250" s="127"/>
      <c r="I250" s="127"/>
      <c r="J250" s="127"/>
      <c r="K250" s="127"/>
      <c r="L250" s="127"/>
      <c r="M250" s="127"/>
      <c r="N250" s="127"/>
      <c r="O250" s="174"/>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75" t="s">
        <v>254</v>
      </c>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c r="CL250" s="127"/>
      <c r="CM250" s="127"/>
      <c r="CN250" s="127"/>
      <c r="CO250" s="127"/>
      <c r="CP250" s="127"/>
      <c r="CQ250" s="127"/>
      <c r="CR250" s="127"/>
      <c r="CS250" s="127"/>
      <c r="CT250" s="127"/>
      <c r="CU250" s="127"/>
      <c r="CV250" s="127"/>
      <c r="CW250" s="127"/>
      <c r="CX250" s="127"/>
      <c r="CY250" s="127"/>
      <c r="CZ250" s="127"/>
      <c r="DA250" s="127"/>
      <c r="DB250" s="127"/>
      <c r="DC250" s="127"/>
      <c r="DD250" s="127"/>
      <c r="DE250" s="127"/>
      <c r="DF250" s="127"/>
      <c r="DG250" s="127"/>
      <c r="DH250" s="127"/>
      <c r="DI250" s="127"/>
      <c r="DJ250" s="127"/>
      <c r="DK250" s="127"/>
      <c r="DL250" s="127"/>
      <c r="DM250" s="127"/>
      <c r="DN250" s="127"/>
      <c r="DO250" s="127"/>
      <c r="DP250" s="127"/>
      <c r="DQ250" s="127"/>
      <c r="DR250" s="127"/>
      <c r="DS250" s="127"/>
      <c r="DT250" s="127"/>
      <c r="DU250" s="127"/>
      <c r="DV250" s="127"/>
      <c r="DW250" s="127"/>
      <c r="DX250" s="127"/>
      <c r="DY250" s="127"/>
      <c r="DZ250" s="127"/>
      <c r="EA250" s="127"/>
      <c r="EB250" s="127"/>
      <c r="EC250" s="127"/>
      <c r="ED250" s="127"/>
      <c r="EE250" s="127"/>
      <c r="EF250" s="127"/>
      <c r="EG250" s="127"/>
      <c r="EH250" s="127"/>
      <c r="EI250" s="127"/>
      <c r="EJ250" s="127"/>
      <c r="EK250" s="127"/>
      <c r="EL250" s="127"/>
      <c r="EM250" s="127"/>
      <c r="EN250" s="127"/>
    </row>
    <row r="251" spans="1:144" s="58" customFormat="1" ht="20.25" customHeight="1" thickBot="1">
      <c r="A251" s="1352"/>
      <c r="B251" s="1377"/>
      <c r="C251" s="1377"/>
      <c r="D251" s="137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76">
        <f>'Initial Information'!E16</f>
        <v>0</v>
      </c>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c r="CL251" s="127"/>
      <c r="CM251" s="127"/>
      <c r="CN251" s="127"/>
      <c r="CO251" s="127"/>
      <c r="CP251" s="127"/>
      <c r="CQ251" s="127"/>
      <c r="CR251" s="127"/>
      <c r="CS251" s="127"/>
      <c r="CT251" s="127"/>
      <c r="CU251" s="127"/>
      <c r="CV251" s="127"/>
      <c r="CW251" s="127"/>
      <c r="CX251" s="127"/>
      <c r="CY251" s="127"/>
      <c r="CZ251" s="127"/>
      <c r="DA251" s="127"/>
      <c r="DB251" s="127"/>
      <c r="DC251" s="127"/>
      <c r="DD251" s="127"/>
      <c r="DE251" s="127"/>
      <c r="DF251" s="127"/>
      <c r="DG251" s="127"/>
      <c r="DH251" s="127"/>
      <c r="DI251" s="127"/>
      <c r="DJ251" s="127"/>
      <c r="DK251" s="127"/>
      <c r="DL251" s="127"/>
      <c r="DM251" s="127"/>
      <c r="DN251" s="127"/>
      <c r="DO251" s="127"/>
      <c r="DP251" s="127"/>
      <c r="DQ251" s="127"/>
      <c r="DR251" s="127"/>
      <c r="DS251" s="127"/>
      <c r="DT251" s="127"/>
      <c r="DU251" s="127"/>
      <c r="DV251" s="127"/>
      <c r="DW251" s="127"/>
      <c r="DX251" s="127"/>
      <c r="DY251" s="127"/>
      <c r="DZ251" s="127"/>
      <c r="EA251" s="127"/>
      <c r="EB251" s="127"/>
      <c r="EC251" s="127"/>
      <c r="ED251" s="127"/>
      <c r="EE251" s="127"/>
      <c r="EF251" s="127"/>
      <c r="EG251" s="127"/>
      <c r="EH251" s="127"/>
      <c r="EI251" s="127"/>
      <c r="EJ251" s="127"/>
      <c r="EK251" s="127"/>
      <c r="EL251" s="127"/>
      <c r="EM251" s="127"/>
      <c r="EN251" s="127"/>
    </row>
    <row r="252" spans="1:144" s="58" customFormat="1" ht="10.15" customHeight="1" thickBo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c r="CL252" s="127"/>
      <c r="CM252" s="127"/>
      <c r="CN252" s="127"/>
      <c r="CO252" s="127"/>
      <c r="CP252" s="127"/>
      <c r="CQ252" s="127"/>
      <c r="CR252" s="127"/>
      <c r="CS252" s="127"/>
      <c r="CT252" s="127"/>
      <c r="CU252" s="127"/>
      <c r="CV252" s="127"/>
      <c r="CW252" s="127"/>
      <c r="CX252" s="127"/>
      <c r="CY252" s="127"/>
      <c r="CZ252" s="127"/>
      <c r="DA252" s="127"/>
      <c r="DB252" s="127"/>
      <c r="DC252" s="127"/>
      <c r="DD252" s="127"/>
      <c r="DE252" s="127"/>
      <c r="DF252" s="127"/>
      <c r="DG252" s="127"/>
      <c r="DH252" s="127"/>
      <c r="DI252" s="127"/>
      <c r="DJ252" s="127"/>
      <c r="DK252" s="127"/>
      <c r="DL252" s="127"/>
      <c r="DM252" s="127"/>
      <c r="DN252" s="127"/>
      <c r="DO252" s="127"/>
      <c r="DP252" s="127"/>
      <c r="DQ252" s="127"/>
      <c r="DR252" s="127"/>
      <c r="DS252" s="127"/>
      <c r="DT252" s="127"/>
      <c r="DU252" s="127"/>
      <c r="DV252" s="127"/>
      <c r="DW252" s="127"/>
      <c r="DX252" s="127"/>
      <c r="DY252" s="127"/>
      <c r="DZ252" s="127"/>
      <c r="EA252" s="127"/>
      <c r="EB252" s="127"/>
      <c r="EC252" s="127"/>
      <c r="ED252" s="127"/>
      <c r="EE252" s="127"/>
      <c r="EF252" s="127"/>
      <c r="EG252" s="127"/>
      <c r="EH252" s="127"/>
      <c r="EI252" s="127"/>
      <c r="EJ252" s="127"/>
      <c r="EK252" s="127"/>
      <c r="EL252" s="127"/>
      <c r="EM252" s="127"/>
      <c r="EN252" s="127"/>
    </row>
    <row r="253" spans="1:144" s="58" customFormat="1" ht="39.950000000000003" customHeight="1">
      <c r="A253" s="1378"/>
      <c r="B253" s="1379"/>
      <c r="C253" s="1379"/>
      <c r="D253" s="1379"/>
      <c r="E253" s="281"/>
      <c r="F253" s="509"/>
      <c r="G253" s="177"/>
      <c r="H253" s="177"/>
      <c r="I253" s="177"/>
      <c r="J253" s="510"/>
      <c r="K253" s="177"/>
      <c r="L253" s="177"/>
      <c r="M253" s="177"/>
      <c r="N253" s="177"/>
      <c r="O253" s="12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c r="AL253" s="177"/>
      <c r="AM253" s="177"/>
      <c r="AN253" s="177"/>
      <c r="AO253" s="127"/>
      <c r="AP253" s="127"/>
      <c r="AQ253" s="175" t="s">
        <v>255</v>
      </c>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c r="CL253" s="127"/>
      <c r="CM253" s="127"/>
      <c r="CN253" s="127"/>
      <c r="CO253" s="127"/>
      <c r="CP253" s="127"/>
      <c r="CQ253" s="127"/>
      <c r="CR253" s="127"/>
      <c r="CS253" s="127"/>
      <c r="CT253" s="127"/>
      <c r="CU253" s="127"/>
      <c r="CV253" s="127"/>
      <c r="CW253" s="127"/>
      <c r="CX253" s="127"/>
      <c r="CY253" s="127"/>
      <c r="CZ253" s="127"/>
      <c r="DA253" s="127"/>
      <c r="DB253" s="127"/>
      <c r="DC253" s="127"/>
      <c r="DD253" s="127"/>
      <c r="DE253" s="127"/>
      <c r="DF253" s="127"/>
      <c r="DG253" s="127"/>
      <c r="DH253" s="127"/>
      <c r="DI253" s="127"/>
      <c r="DJ253" s="127"/>
      <c r="DK253" s="127"/>
      <c r="DL253" s="127"/>
      <c r="DM253" s="127"/>
      <c r="DN253" s="127"/>
      <c r="DO253" s="127"/>
      <c r="DP253" s="127"/>
      <c r="DQ253" s="127"/>
      <c r="DR253" s="127"/>
      <c r="DS253" s="127"/>
      <c r="DT253" s="127"/>
      <c r="DU253" s="127"/>
      <c r="DV253" s="127"/>
      <c r="DW253" s="127"/>
      <c r="DX253" s="127"/>
      <c r="DY253" s="127"/>
      <c r="DZ253" s="127"/>
      <c r="EA253" s="127"/>
      <c r="EB253" s="127"/>
      <c r="EC253" s="127"/>
      <c r="ED253" s="127"/>
      <c r="EE253" s="127"/>
      <c r="EF253" s="127"/>
      <c r="EG253" s="127"/>
      <c r="EH253" s="127"/>
      <c r="EI253" s="127"/>
      <c r="EJ253" s="127"/>
      <c r="EK253" s="127"/>
      <c r="EL253" s="127"/>
      <c r="EM253" s="127"/>
      <c r="EN253" s="127"/>
    </row>
    <row r="254" spans="1:144" s="58" customFormat="1" ht="40.15" customHeight="1" thickBot="1">
      <c r="A254" s="273"/>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127"/>
      <c r="AP254" s="127"/>
      <c r="AQ254" s="176">
        <f>AQ251-AQ247</f>
        <v>0</v>
      </c>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c r="CL254" s="127"/>
      <c r="CM254" s="127"/>
      <c r="CN254" s="127"/>
      <c r="CO254" s="127"/>
      <c r="CP254" s="127"/>
      <c r="CQ254" s="127"/>
      <c r="CR254" s="127"/>
      <c r="CS254" s="127"/>
      <c r="CT254" s="127"/>
      <c r="CU254" s="127"/>
      <c r="CV254" s="127"/>
      <c r="CW254" s="127"/>
      <c r="CX254" s="127"/>
      <c r="CY254" s="127"/>
      <c r="CZ254" s="127"/>
      <c r="DA254" s="127"/>
      <c r="DB254" s="127"/>
      <c r="DC254" s="127"/>
      <c r="DD254" s="127"/>
      <c r="DE254" s="127"/>
      <c r="DF254" s="127"/>
      <c r="DG254" s="127"/>
      <c r="DH254" s="127"/>
      <c r="DI254" s="127"/>
      <c r="DJ254" s="127"/>
      <c r="DK254" s="127"/>
      <c r="DL254" s="127"/>
      <c r="DM254" s="127"/>
      <c r="DN254" s="127"/>
      <c r="DO254" s="127"/>
      <c r="DP254" s="127"/>
      <c r="DQ254" s="127"/>
      <c r="DR254" s="127"/>
      <c r="DS254" s="127"/>
      <c r="DT254" s="127"/>
      <c r="DU254" s="127"/>
      <c r="DV254" s="127"/>
      <c r="DW254" s="127"/>
      <c r="DX254" s="127"/>
      <c r="DY254" s="127"/>
      <c r="DZ254" s="127"/>
      <c r="EA254" s="127"/>
      <c r="EB254" s="127"/>
      <c r="EC254" s="127"/>
      <c r="ED254" s="127"/>
      <c r="EE254" s="127"/>
      <c r="EF254" s="127"/>
      <c r="EG254" s="127"/>
      <c r="EH254" s="127"/>
      <c r="EI254" s="127"/>
      <c r="EJ254" s="127"/>
      <c r="EK254" s="127"/>
      <c r="EL254" s="127"/>
      <c r="EM254" s="127"/>
      <c r="EN254" s="127"/>
    </row>
    <row r="255" spans="1:144" s="127" customFormat="1" ht="10.15" customHeight="1">
      <c r="A255" s="178"/>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Q255" s="180"/>
    </row>
    <row r="256" spans="1:144" s="345" customFormat="1" ht="15" hidden="1"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t="s">
        <v>1034</v>
      </c>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c r="CL256" s="127"/>
      <c r="CM256" s="127"/>
      <c r="CN256" s="127"/>
      <c r="CO256" s="127"/>
      <c r="CP256" s="127"/>
      <c r="CQ256" s="127"/>
      <c r="CR256" s="127"/>
      <c r="CS256" s="127"/>
      <c r="CT256" s="127"/>
      <c r="CU256" s="127"/>
      <c r="CV256" s="127"/>
      <c r="CW256" s="127"/>
      <c r="CX256" s="127"/>
      <c r="CY256" s="127"/>
      <c r="CZ256" s="127"/>
      <c r="DA256" s="127"/>
      <c r="DB256" s="127"/>
      <c r="DC256" s="127"/>
      <c r="DD256" s="127"/>
      <c r="DE256" s="127"/>
      <c r="DF256" s="127"/>
      <c r="DG256" s="127"/>
      <c r="DH256" s="127"/>
      <c r="DI256" s="127"/>
      <c r="DJ256" s="127"/>
      <c r="DK256" s="127"/>
      <c r="DL256" s="127"/>
      <c r="DM256" s="127"/>
      <c r="DN256" s="127"/>
      <c r="DO256" s="127"/>
      <c r="DP256" s="127"/>
      <c r="DQ256" s="127"/>
      <c r="DR256" s="127"/>
      <c r="DS256" s="127"/>
      <c r="DT256" s="127"/>
      <c r="DU256" s="127"/>
      <c r="DV256" s="127"/>
      <c r="DW256" s="127"/>
      <c r="DX256" s="127"/>
      <c r="DY256" s="127"/>
      <c r="DZ256" s="127"/>
      <c r="EA256" s="127"/>
      <c r="EB256" s="127"/>
      <c r="EC256" s="127"/>
      <c r="ED256" s="127"/>
      <c r="EE256" s="127"/>
      <c r="EF256" s="127"/>
      <c r="EG256" s="127"/>
      <c r="EH256" s="127"/>
      <c r="EI256" s="127"/>
      <c r="EJ256" s="127"/>
    </row>
    <row r="257" spans="1:45" s="345" customFormat="1" ht="15" hidden="1"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f>'Initial Information'!B27</f>
        <v>0</v>
      </c>
      <c r="AR257" s="127"/>
      <c r="AS257" s="127"/>
    </row>
    <row r="258" spans="1:45" s="345" customFormat="1" ht="15" hidden="1"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row>
    <row r="259" spans="1:45" s="345" customFormat="1">
      <c r="A259" s="127"/>
      <c r="B259" s="127"/>
      <c r="C259" s="127"/>
      <c r="D259" s="127"/>
      <c r="E259" s="127"/>
      <c r="F259" s="127"/>
      <c r="G259" s="127"/>
      <c r="H259" s="511"/>
      <c r="I259" s="511"/>
      <c r="J259" s="511"/>
      <c r="K259" s="511"/>
      <c r="L259" s="511"/>
      <c r="M259" s="511"/>
      <c r="N259" s="511"/>
      <c r="O259" s="512"/>
      <c r="P259" s="511"/>
      <c r="Q259" s="511"/>
      <c r="R259" s="511"/>
      <c r="S259" s="511"/>
      <c r="T259" s="512"/>
      <c r="U259" s="511"/>
      <c r="V259" s="511"/>
      <c r="W259" s="511"/>
      <c r="X259" s="511"/>
      <c r="Y259" s="512"/>
      <c r="Z259" s="511"/>
      <c r="AA259" s="511"/>
      <c r="AB259" s="511"/>
      <c r="AC259" s="511"/>
      <c r="AD259" s="512"/>
      <c r="AE259" s="511"/>
      <c r="AF259" s="511"/>
      <c r="AG259" s="511"/>
      <c r="AH259" s="511"/>
      <c r="AI259" s="512"/>
      <c r="AJ259" s="511"/>
      <c r="AK259" s="511"/>
      <c r="AL259" s="511"/>
      <c r="AM259" s="511"/>
      <c r="AN259" s="512"/>
      <c r="AO259" s="511"/>
      <c r="AP259" s="511"/>
      <c r="AQ259" s="512"/>
      <c r="AR259" s="127"/>
      <c r="AS259" s="127"/>
    </row>
    <row r="260" spans="1:45" s="345" customFormat="1">
      <c r="A260" s="127"/>
      <c r="B260" s="127"/>
      <c r="C260" s="127"/>
      <c r="D260" s="127"/>
      <c r="E260" s="127"/>
      <c r="F260" s="127"/>
      <c r="G260" s="127"/>
      <c r="H260" s="513"/>
      <c r="I260" s="511"/>
      <c r="J260" s="514"/>
      <c r="K260" s="511"/>
      <c r="L260" s="511"/>
      <c r="M260" s="511"/>
      <c r="N260" s="511"/>
      <c r="O260" s="511"/>
      <c r="P260" s="511"/>
      <c r="Q260" s="511"/>
      <c r="R260" s="511"/>
      <c r="S260" s="511"/>
      <c r="T260" s="511"/>
      <c r="U260" s="511"/>
      <c r="V260" s="511"/>
      <c r="W260" s="511"/>
      <c r="X260" s="511"/>
      <c r="Y260" s="511"/>
      <c r="Z260" s="511"/>
      <c r="AA260" s="511"/>
      <c r="AB260" s="511"/>
      <c r="AC260" s="511"/>
      <c r="AD260" s="511"/>
      <c r="AE260" s="511"/>
      <c r="AF260" s="511"/>
      <c r="AG260" s="511"/>
      <c r="AH260" s="511"/>
      <c r="AI260" s="511"/>
      <c r="AJ260" s="511"/>
      <c r="AK260" s="511"/>
      <c r="AL260" s="511"/>
      <c r="AM260" s="511"/>
      <c r="AN260" s="511"/>
      <c r="AO260" s="511"/>
      <c r="AP260" s="511"/>
      <c r="AQ260" s="511"/>
      <c r="AR260" s="127"/>
      <c r="AS260" s="127"/>
    </row>
    <row r="261" spans="1:45" s="345" customForma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row>
    <row r="262" spans="1:45" s="345" customForma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row>
    <row r="263" spans="1:45" s="345" customForma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row>
    <row r="264" spans="1:45" s="345" customForma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row>
    <row r="265" spans="1:45" s="345" customForma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row>
    <row r="266" spans="1:45" s="345" customForma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row>
    <row r="267" spans="1:45" s="345" customForma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row>
    <row r="268" spans="1:45" s="345" customForma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row>
    <row r="269" spans="1:45" s="345" customForma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row>
    <row r="270" spans="1:45" s="345" customForma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row>
    <row r="271" spans="1:45" s="345" customForma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row>
    <row r="272" spans="1:45" s="345" customForma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row>
    <row r="273" spans="1:45" s="345" customForma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row>
    <row r="274" spans="1:45" s="345" customForma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row>
    <row r="275" spans="1:45" s="345" customForma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row>
    <row r="276" spans="1:45" s="345" customForma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row>
    <row r="277" spans="1:45" s="345" customForma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row>
    <row r="278" spans="1:45" s="345" customForma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row>
    <row r="279" spans="1:45" s="345" customForma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row>
    <row r="280" spans="1:45" s="345" customForma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row>
    <row r="281" spans="1:45" s="345" customForma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row>
    <row r="282" spans="1:45" s="345" customForma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row>
    <row r="283" spans="1:45" s="345" customForma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row>
    <row r="284" spans="1:45" s="345" customForma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row>
    <row r="285" spans="1:45" s="345" customForma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row>
    <row r="286" spans="1:45" s="345" customForma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row>
    <row r="287" spans="1:45" s="345" customForma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row>
    <row r="288" spans="1:45" s="345" customForma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row>
    <row r="289" spans="1:45" s="345" customForma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row>
    <row r="290" spans="1:45" s="345" customForma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row>
    <row r="291" spans="1:45" s="345" customForma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row>
    <row r="292" spans="1:45" s="345" customForma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row>
    <row r="293" spans="1:45" s="345" customForma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row>
    <row r="294" spans="1:45" s="345" customForma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row>
    <row r="295" spans="1:45" s="345" customForma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row>
    <row r="296" spans="1:45" s="345" customForma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row>
    <row r="297" spans="1:45" s="345" customForma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row>
    <row r="298" spans="1:45" s="345" customForma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row>
    <row r="299" spans="1:45" s="345" customForma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row>
    <row r="300" spans="1:45" s="345" customForma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row>
    <row r="301" spans="1:45" s="345" customForma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row>
    <row r="302" spans="1:45" s="345" customForma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row>
    <row r="303" spans="1:45" s="345" customForma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row>
    <row r="304" spans="1:45" s="345" customForma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row>
    <row r="305" spans="1:45" s="345" customForma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row>
    <row r="306" spans="1:45" s="345" customForma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row>
    <row r="307" spans="1:45" s="345" customForma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row>
    <row r="308" spans="1:45" s="345" customForma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row>
    <row r="309" spans="1:45" s="345" customForma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row>
    <row r="310" spans="1:45" s="345" customForma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row>
    <row r="311" spans="1:45" s="345" customForma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row>
    <row r="312" spans="1:45" s="345" customForma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row>
    <row r="313" spans="1:45" s="345" customForma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row>
    <row r="314" spans="1:45" s="345" customForma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row>
    <row r="315" spans="1:45" s="345" customForma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row>
    <row r="316" spans="1:45" s="345" customForma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row>
    <row r="317" spans="1:45" s="345" customForma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row>
    <row r="318" spans="1:45" s="345" customForma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row>
    <row r="319" spans="1:45" s="345" customForma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row>
    <row r="320" spans="1:45" s="345" customForma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row>
    <row r="321" spans="1:117" s="345" customForma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row>
    <row r="322" spans="1:117" s="345" customForma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row>
    <row r="323" spans="1:117" s="345" customForma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row>
    <row r="324" spans="1:117" s="345" customForma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row>
    <row r="325" spans="1:117" s="345" customForma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row>
    <row r="326" spans="1:117" s="345" customForma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row>
    <row r="327" spans="1:117" s="345" customForma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row>
    <row r="328" spans="1:117" s="345" customForma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row>
    <row r="329" spans="1:117" s="345" customForma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row>
    <row r="330" spans="1:117" s="345" customForma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58"/>
      <c r="AS330" s="127"/>
    </row>
    <row r="331" spans="1:117" s="345" customForma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58"/>
      <c r="AS331" s="127"/>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c r="DI331" s="9"/>
      <c r="DJ331" s="9"/>
      <c r="DK331" s="9"/>
      <c r="DL331" s="9"/>
      <c r="DM331" s="9"/>
    </row>
    <row r="332" spans="1:117" s="345" customForma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58"/>
      <c r="AS332" s="127"/>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c r="DI332" s="9"/>
      <c r="DJ332" s="9"/>
      <c r="DK332" s="9"/>
      <c r="DL332" s="9"/>
      <c r="DM332" s="9"/>
    </row>
  </sheetData>
  <sheetProtection algorithmName="SHA-512" hashValue="TLXgLuLKEJnfVfGOiItuabUTDcH2GIvheScxHlhRwX/rM1xhb0w7q6iOcM+t8eextFbdEDmT2y/pryTOR7bqjw==" saltValue="ICt+Ohcfr7Wtf7CmI1RYow==" spinCount="100000" sheet="1" formatCells="0" formatColumns="0" formatRows="0" insertColumns="0" insertRows="0"/>
  <mergeCells count="221">
    <mergeCell ref="A251:D251"/>
    <mergeCell ref="A253:D253"/>
    <mergeCell ref="D232:J232"/>
    <mergeCell ref="D233:J233"/>
    <mergeCell ref="D234:J234"/>
    <mergeCell ref="B239:J239"/>
    <mergeCell ref="F242:H242"/>
    <mergeCell ref="F243:H243"/>
    <mergeCell ref="D226:J226"/>
    <mergeCell ref="D227:J227"/>
    <mergeCell ref="D228:J228"/>
    <mergeCell ref="D229:J229"/>
    <mergeCell ref="D230:J230"/>
    <mergeCell ref="D231:J231"/>
    <mergeCell ref="D219:J219"/>
    <mergeCell ref="D220:J220"/>
    <mergeCell ref="D221:J221"/>
    <mergeCell ref="D222:J222"/>
    <mergeCell ref="C224:J224"/>
    <mergeCell ref="D225:J225"/>
    <mergeCell ref="D213:J213"/>
    <mergeCell ref="D214:J214"/>
    <mergeCell ref="D215:J215"/>
    <mergeCell ref="D216:J216"/>
    <mergeCell ref="D217:J217"/>
    <mergeCell ref="D218:J218"/>
    <mergeCell ref="D205:J205"/>
    <mergeCell ref="D206:J206"/>
    <mergeCell ref="D207:J207"/>
    <mergeCell ref="D208:J208"/>
    <mergeCell ref="C210:J210"/>
    <mergeCell ref="C212:J212"/>
    <mergeCell ref="D199:J199"/>
    <mergeCell ref="D200:J200"/>
    <mergeCell ref="D201:J201"/>
    <mergeCell ref="D202:J202"/>
    <mergeCell ref="D203:J203"/>
    <mergeCell ref="D204:J204"/>
    <mergeCell ref="D193:J193"/>
    <mergeCell ref="D194:J194"/>
    <mergeCell ref="D195:J195"/>
    <mergeCell ref="D196:J196"/>
    <mergeCell ref="D197:J197"/>
    <mergeCell ref="D198:J198"/>
    <mergeCell ref="D187:J187"/>
    <mergeCell ref="D188:J188"/>
    <mergeCell ref="D189:J189"/>
    <mergeCell ref="D190:J190"/>
    <mergeCell ref="D191:J191"/>
    <mergeCell ref="D192:J192"/>
    <mergeCell ref="D181:J181"/>
    <mergeCell ref="D182:J182"/>
    <mergeCell ref="D183:J183"/>
    <mergeCell ref="D184:J184"/>
    <mergeCell ref="D185:J185"/>
    <mergeCell ref="D186:J186"/>
    <mergeCell ref="D175:J175"/>
    <mergeCell ref="D176:J176"/>
    <mergeCell ref="D177:J177"/>
    <mergeCell ref="D178:J178"/>
    <mergeCell ref="D179:J179"/>
    <mergeCell ref="D180:J180"/>
    <mergeCell ref="C169:J169"/>
    <mergeCell ref="D170:J170"/>
    <mergeCell ref="D171:J171"/>
    <mergeCell ref="D172:J172"/>
    <mergeCell ref="D173:J173"/>
    <mergeCell ref="D174:J174"/>
    <mergeCell ref="D161:J161"/>
    <mergeCell ref="D162:J162"/>
    <mergeCell ref="D163:J163"/>
    <mergeCell ref="D164:J164"/>
    <mergeCell ref="D165:J165"/>
    <mergeCell ref="C167:J167"/>
    <mergeCell ref="D153:J153"/>
    <mergeCell ref="D154:J154"/>
    <mergeCell ref="D155:J155"/>
    <mergeCell ref="D156:J156"/>
    <mergeCell ref="C158:J158"/>
    <mergeCell ref="C160:J160"/>
    <mergeCell ref="D147:J147"/>
    <mergeCell ref="D148:J148"/>
    <mergeCell ref="D149:J149"/>
    <mergeCell ref="D150:J150"/>
    <mergeCell ref="D151:J151"/>
    <mergeCell ref="D152:J152"/>
    <mergeCell ref="C135:J135"/>
    <mergeCell ref="D136:J136"/>
    <mergeCell ref="D137:J137"/>
    <mergeCell ref="D138:J138"/>
    <mergeCell ref="F142:J142"/>
    <mergeCell ref="C146:J146"/>
    <mergeCell ref="D127:J127"/>
    <mergeCell ref="D128:J128"/>
    <mergeCell ref="C130:J130"/>
    <mergeCell ref="D131:J131"/>
    <mergeCell ref="D132:J132"/>
    <mergeCell ref="D133:J133"/>
    <mergeCell ref="C120:J120"/>
    <mergeCell ref="D121:J121"/>
    <mergeCell ref="D122:J122"/>
    <mergeCell ref="D123:J123"/>
    <mergeCell ref="C125:J125"/>
    <mergeCell ref="D126:J126"/>
    <mergeCell ref="D109:J109"/>
    <mergeCell ref="C111:J111"/>
    <mergeCell ref="D112:J112"/>
    <mergeCell ref="D113:J113"/>
    <mergeCell ref="D114:J114"/>
    <mergeCell ref="B119:J119"/>
    <mergeCell ref="D102:J102"/>
    <mergeCell ref="D103:J103"/>
    <mergeCell ref="D104:J104"/>
    <mergeCell ref="C106:J106"/>
    <mergeCell ref="D107:J107"/>
    <mergeCell ref="D108:J108"/>
    <mergeCell ref="C92:J92"/>
    <mergeCell ref="D93:J93"/>
    <mergeCell ref="D94:J94"/>
    <mergeCell ref="D95:J95"/>
    <mergeCell ref="B100:J100"/>
    <mergeCell ref="C101:J101"/>
    <mergeCell ref="D84:J84"/>
    <mergeCell ref="D85:J85"/>
    <mergeCell ref="C87:J87"/>
    <mergeCell ref="D88:J88"/>
    <mergeCell ref="D89:J89"/>
    <mergeCell ref="D90:J90"/>
    <mergeCell ref="C77:J77"/>
    <mergeCell ref="D78:J78"/>
    <mergeCell ref="D79:J79"/>
    <mergeCell ref="D80:J80"/>
    <mergeCell ref="C82:J82"/>
    <mergeCell ref="D83:J83"/>
    <mergeCell ref="B67:J67"/>
    <mergeCell ref="C68:J68"/>
    <mergeCell ref="C69:J69"/>
    <mergeCell ref="C71:J71"/>
    <mergeCell ref="C73:J73"/>
    <mergeCell ref="B76:J76"/>
    <mergeCell ref="D53:F53"/>
    <mergeCell ref="D54:F54"/>
    <mergeCell ref="D55:F55"/>
    <mergeCell ref="D56:F56"/>
    <mergeCell ref="D57:F57"/>
    <mergeCell ref="C64:J64"/>
    <mergeCell ref="D47:F47"/>
    <mergeCell ref="D48:F48"/>
    <mergeCell ref="D49:F49"/>
    <mergeCell ref="D50:F50"/>
    <mergeCell ref="D51:F51"/>
    <mergeCell ref="D52:F52"/>
    <mergeCell ref="D41:F41"/>
    <mergeCell ref="D42:F42"/>
    <mergeCell ref="D43:F43"/>
    <mergeCell ref="D44:F44"/>
    <mergeCell ref="D45:F45"/>
    <mergeCell ref="D46:F46"/>
    <mergeCell ref="C35:D35"/>
    <mergeCell ref="C36:D36"/>
    <mergeCell ref="B40:F40"/>
    <mergeCell ref="G40:I40"/>
    <mergeCell ref="L40:N40"/>
    <mergeCell ref="C29:D29"/>
    <mergeCell ref="C30:D30"/>
    <mergeCell ref="C31:D31"/>
    <mergeCell ref="C32:D32"/>
    <mergeCell ref="C33:D33"/>
    <mergeCell ref="C34:D34"/>
    <mergeCell ref="C38:F38"/>
    <mergeCell ref="T16:AB16"/>
    <mergeCell ref="E18:F18"/>
    <mergeCell ref="H18:J18"/>
    <mergeCell ref="C25:J25"/>
    <mergeCell ref="AQ25:AQ26"/>
    <mergeCell ref="C26:D26"/>
    <mergeCell ref="L26:N26"/>
    <mergeCell ref="C27:D27"/>
    <mergeCell ref="C28:D28"/>
    <mergeCell ref="M22:O22"/>
    <mergeCell ref="R22:T22"/>
    <mergeCell ref="W22:Y22"/>
    <mergeCell ref="AB22:AD22"/>
    <mergeCell ref="AG22:AI22"/>
    <mergeCell ref="AL22:AN22"/>
    <mergeCell ref="AQ22:AQ23"/>
    <mergeCell ref="B20:D20"/>
    <mergeCell ref="E20:F20"/>
    <mergeCell ref="E16:F16"/>
    <mergeCell ref="A1:AR1"/>
    <mergeCell ref="A2:AR2"/>
    <mergeCell ref="A3:D3"/>
    <mergeCell ref="C4:D4"/>
    <mergeCell ref="E4:O4"/>
    <mergeCell ref="T4:AA4"/>
    <mergeCell ref="AB4:AR4"/>
    <mergeCell ref="E14:F14"/>
    <mergeCell ref="I14:M14"/>
    <mergeCell ref="T14:AD14"/>
    <mergeCell ref="B10:D10"/>
    <mergeCell ref="E10:O10"/>
    <mergeCell ref="B12:D12"/>
    <mergeCell ref="E12:O12"/>
    <mergeCell ref="E6:O6"/>
    <mergeCell ref="B8:D8"/>
    <mergeCell ref="E8:O8"/>
    <mergeCell ref="AT1:DM1"/>
    <mergeCell ref="AT14:CO14"/>
    <mergeCell ref="AT16:CO16"/>
    <mergeCell ref="AT21:AY22"/>
    <mergeCell ref="AZ21:BE22"/>
    <mergeCell ref="BF21:BK22"/>
    <mergeCell ref="BL21:BQ22"/>
    <mergeCell ref="BR21:BW22"/>
    <mergeCell ref="BX21:CC22"/>
    <mergeCell ref="CD21:CI22"/>
    <mergeCell ref="CJ21:CO22"/>
    <mergeCell ref="CP21:CU22"/>
    <mergeCell ref="CV21:DA22"/>
    <mergeCell ref="DB21:DG22"/>
    <mergeCell ref="DH21:DM22"/>
  </mergeCells>
  <printOptions horizontalCentered="1" verticalCentered="1"/>
  <pageMargins left="0.25" right="0.25" top="0.25" bottom="0.25" header="0.3" footer="0.3"/>
  <pageSetup scale="17" orientation="portrait" horizontalDpi="1200" verticalDpi="12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23</vt:i4>
      </vt:variant>
    </vt:vector>
  </HeadingPairs>
  <TitlesOfParts>
    <vt:vector size="52" baseType="lpstr">
      <vt:lpstr>Initial Information</vt:lpstr>
      <vt:lpstr>DetailedBudget---TXST</vt:lpstr>
      <vt:lpstr>DetailedBudget---Sub01</vt:lpstr>
      <vt:lpstr>DetailedBudget---Sub02</vt:lpstr>
      <vt:lpstr>DetailedBudget---Sub03</vt:lpstr>
      <vt:lpstr>DetailedBudget---Sub04</vt:lpstr>
      <vt:lpstr>DetailedBudget---Sub05</vt:lpstr>
      <vt:lpstr>DetailedBudget---Sub06</vt:lpstr>
      <vt:lpstr>DetailedBudget---Sub07</vt:lpstr>
      <vt:lpstr>DetailedBudget---Sub08</vt:lpstr>
      <vt:lpstr>DetailedBudget---Sub09</vt:lpstr>
      <vt:lpstr>DetailedBudget---Sub10</vt:lpstr>
      <vt:lpstr>CostShareBudget</vt:lpstr>
      <vt:lpstr>JUSTgrants</vt:lpstr>
      <vt:lpstr>NSF template</vt:lpstr>
      <vt:lpstr>Travel Calculator</vt:lpstr>
      <vt:lpstr>G.G Non-Construction</vt:lpstr>
      <vt:lpstr>GSA.gov rates updated 7-2023</vt:lpstr>
      <vt:lpstr>WorkingHoursCalc</vt:lpstr>
      <vt:lpstr>DOR email info</vt:lpstr>
      <vt:lpstr>NIH Modular</vt:lpstr>
      <vt:lpstr>SAP-if 1 Year</vt:lpstr>
      <vt:lpstr>SAP-if 2 Years</vt:lpstr>
      <vt:lpstr>SAP-if 3 Years</vt:lpstr>
      <vt:lpstr>SAP-if 4 Years</vt:lpstr>
      <vt:lpstr>SAP-if 5 Years</vt:lpstr>
      <vt:lpstr>SAP-if 6 Years</vt:lpstr>
      <vt:lpstr>Holidays</vt:lpstr>
      <vt:lpstr>Award legend</vt:lpstr>
      <vt:lpstr>CostShareBudget!Print_Area</vt:lpstr>
      <vt:lpstr>'DetailedBudget---Sub01'!Print_Area</vt:lpstr>
      <vt:lpstr>'DetailedBudget---Sub02'!Print_Area</vt:lpstr>
      <vt:lpstr>'DetailedBudget---Sub03'!Print_Area</vt:lpstr>
      <vt:lpstr>'DetailedBudget---Sub04'!Print_Area</vt:lpstr>
      <vt:lpstr>'DetailedBudget---Sub05'!Print_Area</vt:lpstr>
      <vt:lpstr>'DetailedBudget---Sub06'!Print_Area</vt:lpstr>
      <vt:lpstr>'DetailedBudget---Sub07'!Print_Area</vt:lpstr>
      <vt:lpstr>'DetailedBudget---Sub08'!Print_Area</vt:lpstr>
      <vt:lpstr>'DetailedBudget---Sub09'!Print_Area</vt:lpstr>
      <vt:lpstr>'DetailedBudget---Sub10'!Print_Area</vt:lpstr>
      <vt:lpstr>'DetailedBudget---TXST'!Print_Area</vt:lpstr>
      <vt:lpstr>'DOR email info'!Print_Area</vt:lpstr>
      <vt:lpstr>'G.G Non-Construction'!Print_Area</vt:lpstr>
      <vt:lpstr>'Initial Information'!Print_Area</vt:lpstr>
      <vt:lpstr>JUSTgrants!Print_Area</vt:lpstr>
      <vt:lpstr>'SAP-if 1 Year'!Print_Area</vt:lpstr>
      <vt:lpstr>'SAP-if 2 Years'!Print_Area</vt:lpstr>
      <vt:lpstr>'SAP-if 3 Years'!Print_Area</vt:lpstr>
      <vt:lpstr>'SAP-if 4 Years'!Print_Area</vt:lpstr>
      <vt:lpstr>'SAP-if 5 Years'!Print_Area</vt:lpstr>
      <vt:lpstr>'SAP-if 6 Years'!Print_Area</vt:lpstr>
      <vt:lpstr>WorkingHoursCalc!Print_Area</vt:lpstr>
    </vt:vector>
  </TitlesOfParts>
  <Company>Texas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Texas State User</dc:creator>
  <cp:lastModifiedBy>Smith, Alexandra</cp:lastModifiedBy>
  <cp:lastPrinted>2024-03-06T17:28:12Z</cp:lastPrinted>
  <dcterms:created xsi:type="dcterms:W3CDTF">2017-05-05T20:57:34Z</dcterms:created>
  <dcterms:modified xsi:type="dcterms:W3CDTF">2024-04-09T20:13:58Z</dcterms:modified>
</cp:coreProperties>
</file>